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4"/>
  <workbookPr codeName="ThisWorkbook"/>
  <mc:AlternateContent xmlns:mc="http://schemas.openxmlformats.org/markup-compatibility/2006">
    <mc:Choice Requires="x15">
      <x15ac:absPath xmlns:x15ac="http://schemas.microsoft.com/office/spreadsheetml/2010/11/ac" url="https://carnevaleassociates.sharepoint.com/sites/EBA/Shared Documents/September 2023/"/>
    </mc:Choice>
  </mc:AlternateContent>
  <xr:revisionPtr revIDLastSave="0" documentId="8_{B07D812F-6962-CD4E-91DF-5F5AF5699E73}" xr6:coauthVersionLast="47" xr6:coauthVersionMax="47" xr10:uidLastSave="{00000000-0000-0000-0000-000000000000}"/>
  <bookViews>
    <workbookView xWindow="-480" yWindow="760" windowWidth="26560" windowHeight="17460" tabRatio="766" xr2:uid="{00000000-000D-0000-FFFF-FFFF00000000}"/>
  </bookViews>
  <sheets>
    <sheet name="display" sheetId="55" r:id="rId1"/>
    <sheet name="instructions" sheetId="57" r:id="rId2"/>
    <sheet name="definitions" sheetId="58" r:id="rId3"/>
    <sheet name="data2" sheetId="62" r:id="rId4"/>
    <sheet name="calculations" sheetId="59" r:id="rId5"/>
    <sheet name="lists" sheetId="60" r:id="rId6"/>
    <sheet name="graphs data" sheetId="63" r:id="rId7"/>
    <sheet name="graphs" sheetId="64" r:id="rId8"/>
  </sheets>
  <externalReferences>
    <externalReference r:id="rId9"/>
  </externalReferences>
  <definedNames>
    <definedName name="_xlnm._FilterDatabase" localSheetId="3" hidden="1">data2!$A$1:$S$17877</definedName>
    <definedName name="CPPFV">#REF!</definedName>
    <definedName name="FFT">#REF!</definedName>
    <definedName name="maindashboard">#REF!</definedName>
    <definedName name="_xlnm.Print_Area" localSheetId="0">display!$A$1:$AF$73</definedName>
    <definedName name="_xlnm.Print_Area" localSheetId="7">graphs!$A$1:$R$33</definedName>
    <definedName name="_xlnm.Print_Area" localSheetId="1">instructions!$A$1:$T$33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4" i="63" l="1"/>
  <c r="C83" i="63"/>
  <c r="C82" i="63"/>
  <c r="H2" i="63" l="1"/>
  <c r="H1" i="63"/>
  <c r="F119" i="63"/>
  <c r="N119" i="63" s="1"/>
  <c r="V119" i="63" s="1"/>
  <c r="F108" i="63"/>
  <c r="N108" i="63" s="1"/>
  <c r="V108" i="63" s="1"/>
  <c r="I144" i="60"/>
  <c r="I143" i="60"/>
  <c r="I142" i="60"/>
  <c r="I141" i="60"/>
  <c r="I140" i="60"/>
  <c r="I139" i="60"/>
  <c r="I138" i="60"/>
  <c r="I137" i="60"/>
  <c r="I136" i="60"/>
  <c r="I135" i="60"/>
  <c r="I134" i="60"/>
  <c r="I133" i="60"/>
  <c r="I132" i="60"/>
  <c r="I131" i="60"/>
  <c r="I130" i="60"/>
  <c r="I129" i="60"/>
  <c r="I128" i="60"/>
  <c r="I127" i="60"/>
  <c r="I126" i="60"/>
  <c r="C61" i="63"/>
  <c r="C99" i="63"/>
  <c r="C98" i="63"/>
  <c r="C95" i="63"/>
  <c r="C94" i="63"/>
  <c r="C93" i="63"/>
  <c r="AE14" i="55"/>
  <c r="AB14" i="55"/>
  <c r="Y14" i="55"/>
  <c r="V14" i="55"/>
  <c r="S14" i="55"/>
  <c r="M14" i="55"/>
  <c r="J14" i="55"/>
  <c r="G14" i="55"/>
  <c r="D14" i="55"/>
  <c r="A14" i="55"/>
  <c r="A134" i="63"/>
  <c r="F136" i="63" s="1"/>
  <c r="F149" i="63" s="1"/>
  <c r="E1" i="63"/>
  <c r="F118" i="63"/>
  <c r="F117" i="63"/>
  <c r="F116" i="63"/>
  <c r="F115" i="63"/>
  <c r="F114" i="63"/>
  <c r="F113" i="63"/>
  <c r="F112" i="63"/>
  <c r="N112" i="63" s="1"/>
  <c r="V112" i="63" s="1"/>
  <c r="F111" i="63"/>
  <c r="N111" i="63" s="1"/>
  <c r="V111" i="63" s="1"/>
  <c r="F110" i="63"/>
  <c r="F109" i="63"/>
  <c r="F107" i="63"/>
  <c r="N107" i="63" s="1"/>
  <c r="C97" i="63"/>
  <c r="C96" i="63"/>
  <c r="C92" i="63"/>
  <c r="C91" i="63"/>
  <c r="C90" i="63"/>
  <c r="C89" i="63"/>
  <c r="C88" i="63"/>
  <c r="C87" i="63"/>
  <c r="C86" i="63"/>
  <c r="C85" i="63"/>
  <c r="C81" i="63"/>
  <c r="C80" i="63"/>
  <c r="C79" i="63"/>
  <c r="C78" i="63"/>
  <c r="C77" i="63"/>
  <c r="C76" i="63"/>
  <c r="C75" i="63"/>
  <c r="C74" i="63"/>
  <c r="C73" i="63"/>
  <c r="C72" i="63"/>
  <c r="C71" i="63"/>
  <c r="C70" i="63"/>
  <c r="C69" i="63"/>
  <c r="C68" i="63"/>
  <c r="C67" i="63"/>
  <c r="C66" i="63"/>
  <c r="C65" i="63"/>
  <c r="C64" i="63"/>
  <c r="C63" i="63"/>
  <c r="C62" i="63"/>
  <c r="C60" i="63"/>
  <c r="C59" i="63"/>
  <c r="C58" i="63"/>
  <c r="C57" i="63"/>
  <c r="C56" i="63"/>
  <c r="C55" i="63"/>
  <c r="C54" i="63"/>
  <c r="C53" i="63"/>
  <c r="C52" i="63"/>
  <c r="C51" i="63"/>
  <c r="C50" i="63"/>
  <c r="A10420" i="62"/>
  <c r="A10448" i="62"/>
  <c r="A10477" i="62"/>
  <c r="A10487" i="62"/>
  <c r="A10539" i="62"/>
  <c r="A10506" i="62"/>
  <c r="A10533" i="62"/>
  <c r="A10428" i="62"/>
  <c r="A10462" i="62"/>
  <c r="A10507" i="62"/>
  <c r="A10534" i="62"/>
  <c r="A10423" i="62"/>
  <c r="A10454" i="62"/>
  <c r="A10464" i="62"/>
  <c r="A10481" i="62"/>
  <c r="A10526" i="62"/>
  <c r="A10495" i="62"/>
  <c r="A10514" i="62"/>
  <c r="A10562" i="62"/>
  <c r="A10564" i="62"/>
  <c r="A10509" i="62"/>
  <c r="A10536" i="62"/>
  <c r="A10510" i="62"/>
  <c r="A10537" i="62"/>
  <c r="A10430" i="62"/>
  <c r="A10432" i="62"/>
  <c r="A10456" i="62"/>
  <c r="A10466" i="62"/>
  <c r="A10483" i="62"/>
  <c r="A10491" i="62"/>
  <c r="A10499" i="62"/>
  <c r="A10520" i="62"/>
  <c r="A10552" i="62"/>
  <c r="A10434" i="62"/>
  <c r="A10438" i="62"/>
  <c r="A10471" i="62"/>
  <c r="A10475" i="62"/>
  <c r="A10501" i="62"/>
  <c r="A10516" i="62"/>
  <c r="A10528" i="62"/>
  <c r="A10545" i="62"/>
  <c r="A10554" i="62"/>
  <c r="A10558" i="62"/>
  <c r="A10396" i="62"/>
  <c r="A10440" i="62"/>
  <c r="A10446" i="62"/>
  <c r="A10458" i="62"/>
  <c r="A10468" i="62"/>
  <c r="A10485" i="62"/>
  <c r="A10522" i="62"/>
  <c r="Q23" i="55"/>
  <c r="O23" i="55"/>
  <c r="A21" i="55"/>
  <c r="S3" i="59"/>
  <c r="B6" i="55"/>
  <c r="A10442" i="62"/>
  <c r="A10443" i="62"/>
  <c r="A10418" i="62"/>
  <c r="A10416" i="62"/>
  <c r="A10414" i="62"/>
  <c r="A10412" i="62"/>
  <c r="A10411" i="62"/>
  <c r="A10410" i="62"/>
  <c r="A10409" i="62"/>
  <c r="A10407" i="62"/>
  <c r="A10405" i="62"/>
  <c r="A10403" i="62"/>
  <c r="A10402" i="62"/>
  <c r="A10401" i="62"/>
  <c r="A10400" i="62"/>
  <c r="A10398" i="62"/>
  <c r="A10560" i="62"/>
  <c r="A10556" i="62"/>
  <c r="A10550" i="62"/>
  <c r="A10543" i="62"/>
  <c r="A10541" i="62"/>
  <c r="A10532" i="62"/>
  <c r="A10524" i="62"/>
  <c r="A10518" i="62"/>
  <c r="A10512" i="62"/>
  <c r="A10505" i="62"/>
  <c r="A10497" i="62"/>
  <c r="A10493" i="62"/>
  <c r="A10489" i="62"/>
  <c r="A10479" i="62"/>
  <c r="A10473" i="62"/>
  <c r="A10469" i="62"/>
  <c r="A10460" i="62"/>
  <c r="A10452" i="62"/>
  <c r="A10444" i="62"/>
  <c r="A10436" i="62"/>
  <c r="A10427" i="62"/>
  <c r="A10421" i="62"/>
  <c r="A10394" i="62"/>
  <c r="A10531" i="62"/>
  <c r="A10530" i="62"/>
  <c r="A10504" i="62"/>
  <c r="A10503" i="62"/>
  <c r="A10426" i="62"/>
  <c r="A10425" i="62"/>
  <c r="A10538" i="62"/>
  <c r="A10511" i="62"/>
  <c r="A10431" i="62"/>
  <c r="A10429" i="62"/>
  <c r="A10535" i="62"/>
  <c r="A10508" i="62"/>
  <c r="A10450" i="62"/>
  <c r="B3" i="59"/>
  <c r="I125" i="60"/>
  <c r="I124" i="60"/>
  <c r="I123" i="60"/>
  <c r="I122" i="60"/>
  <c r="I121" i="60"/>
  <c r="I120" i="60"/>
  <c r="I119" i="60"/>
  <c r="I118" i="60"/>
  <c r="I117" i="60"/>
  <c r="I116" i="60"/>
  <c r="I115" i="60"/>
  <c r="I114" i="60"/>
  <c r="I113" i="60"/>
  <c r="I112" i="60"/>
  <c r="I111" i="60"/>
  <c r="I110" i="60"/>
  <c r="I109" i="60"/>
  <c r="I108" i="60"/>
  <c r="I107" i="60"/>
  <c r="I106" i="60"/>
  <c r="I105" i="60"/>
  <c r="I104" i="60"/>
  <c r="I103" i="60"/>
  <c r="I102" i="60"/>
  <c r="I101" i="60"/>
  <c r="I100" i="60"/>
  <c r="I99" i="60"/>
  <c r="I98" i="60"/>
  <c r="I97" i="60"/>
  <c r="I96" i="60"/>
  <c r="I95" i="60"/>
  <c r="B48" i="59"/>
  <c r="B28" i="55" s="1"/>
  <c r="B38" i="55" s="1"/>
  <c r="B48" i="55" s="1"/>
  <c r="B58" i="55" s="1"/>
  <c r="B70" i="55" s="1"/>
  <c r="Q63" i="55"/>
  <c r="O63" i="55"/>
  <c r="S51" i="55"/>
  <c r="Q53" i="55"/>
  <c r="O53" i="55"/>
  <c r="Q43" i="55"/>
  <c r="O43" i="55"/>
  <c r="Q33" i="55"/>
  <c r="O33" i="55"/>
  <c r="S61" i="55"/>
  <c r="S41" i="55"/>
  <c r="S31" i="55"/>
  <c r="S21" i="55"/>
  <c r="A61" i="55"/>
  <c r="A51" i="55"/>
  <c r="A41" i="55"/>
  <c r="A31" i="55"/>
  <c r="I94" i="60"/>
  <c r="I93" i="60"/>
  <c r="I92" i="60"/>
  <c r="I91" i="60"/>
  <c r="I90" i="60"/>
  <c r="I89" i="60"/>
  <c r="I88" i="60"/>
  <c r="I87" i="60"/>
  <c r="I86" i="60"/>
  <c r="I85" i="60"/>
  <c r="I84" i="60"/>
  <c r="I83" i="60"/>
  <c r="I82" i="60"/>
  <c r="I81" i="60"/>
  <c r="I80" i="60"/>
  <c r="I79" i="60"/>
  <c r="I78" i="60"/>
  <c r="I77" i="60"/>
  <c r="I76" i="60"/>
  <c r="I75" i="60"/>
  <c r="I74" i="60"/>
  <c r="I73" i="60"/>
  <c r="I72" i="60"/>
  <c r="I71" i="60"/>
  <c r="I70" i="60"/>
  <c r="I69" i="60"/>
  <c r="I68" i="60"/>
  <c r="I67" i="60"/>
  <c r="I66" i="60"/>
  <c r="I65" i="60"/>
  <c r="I64" i="60"/>
  <c r="I63" i="60"/>
  <c r="I62" i="60"/>
  <c r="I61" i="60"/>
  <c r="I60" i="60"/>
  <c r="I59" i="60"/>
  <c r="I58" i="60"/>
  <c r="I57" i="60"/>
  <c r="I56" i="60"/>
  <c r="I55" i="60"/>
  <c r="I54" i="60"/>
  <c r="I53" i="60"/>
  <c r="I52" i="60"/>
  <c r="I51" i="60"/>
  <c r="I50" i="60"/>
  <c r="I49" i="60"/>
  <c r="I48" i="60"/>
  <c r="I47" i="60"/>
  <c r="I46" i="60"/>
  <c r="I45" i="60"/>
  <c r="I44" i="60"/>
  <c r="I43" i="60"/>
  <c r="I42" i="60"/>
  <c r="I41" i="60"/>
  <c r="I40" i="60"/>
  <c r="I39" i="60"/>
  <c r="I38" i="60"/>
  <c r="I37" i="60"/>
  <c r="I36" i="60"/>
  <c r="I35" i="60"/>
  <c r="I34" i="60"/>
  <c r="I33" i="60"/>
  <c r="I32" i="60"/>
  <c r="I31" i="60"/>
  <c r="I30" i="60"/>
  <c r="I29" i="60"/>
  <c r="I28" i="60"/>
  <c r="I27" i="60"/>
  <c r="I26" i="60"/>
  <c r="I25" i="60"/>
  <c r="I24" i="60"/>
  <c r="I23" i="60"/>
  <c r="I22" i="60"/>
  <c r="I21" i="60"/>
  <c r="I20" i="60"/>
  <c r="I19" i="60"/>
  <c r="I18" i="60"/>
  <c r="I17" i="60"/>
  <c r="I16" i="60"/>
  <c r="I15" i="60"/>
  <c r="I14" i="60"/>
  <c r="I13" i="60"/>
  <c r="I12" i="60"/>
  <c r="I11" i="60"/>
  <c r="I10" i="60"/>
  <c r="I9" i="60"/>
  <c r="I8" i="60"/>
  <c r="I7" i="60"/>
  <c r="I6" i="60"/>
  <c r="I5" i="60"/>
  <c r="AC3" i="59"/>
  <c r="X3" i="59"/>
  <c r="S9" i="59" s="1"/>
  <c r="G3" i="59"/>
  <c r="B30" i="59" s="1"/>
  <c r="L3" i="59"/>
  <c r="D37" i="55"/>
  <c r="A47" i="55" s="1"/>
  <c r="A43" i="55"/>
  <c r="D33" i="55"/>
  <c r="E32" i="55"/>
  <c r="D32" i="55" s="1"/>
  <c r="A42" i="55" s="1"/>
  <c r="O62" i="55"/>
  <c r="O42" i="55"/>
  <c r="O52" i="55"/>
  <c r="O22" i="55"/>
  <c r="O32" i="55"/>
  <c r="I2" i="63" l="1"/>
  <c r="U135" i="63"/>
  <c r="E135" i="63"/>
  <c r="M135" i="63"/>
  <c r="F121" i="63"/>
  <c r="E41" i="63"/>
  <c r="E82" i="63"/>
  <c r="N109" i="63"/>
  <c r="V109" i="63" s="1"/>
  <c r="N110" i="63"/>
  <c r="V110" i="63" s="1"/>
  <c r="N113" i="63"/>
  <c r="V113" i="63" s="1"/>
  <c r="N114" i="63"/>
  <c r="V114" i="63" s="1"/>
  <c r="N115" i="63"/>
  <c r="V115" i="63" s="1"/>
  <c r="N116" i="63"/>
  <c r="V116" i="63" s="1"/>
  <c r="N117" i="63"/>
  <c r="V117" i="63" s="1"/>
  <c r="N118" i="63"/>
  <c r="V118" i="63" s="1"/>
  <c r="E28" i="63"/>
  <c r="I28" i="63" s="1"/>
  <c r="E21" i="63"/>
  <c r="I21" i="63" s="1"/>
  <c r="E13" i="63"/>
  <c r="I13" i="63" s="1"/>
  <c r="E14" i="63"/>
  <c r="I14" i="63" s="1"/>
  <c r="E15" i="63"/>
  <c r="I15" i="63" s="1"/>
  <c r="E16" i="63"/>
  <c r="G16" i="63" s="1"/>
  <c r="E17" i="63"/>
  <c r="I17" i="63" s="1"/>
  <c r="E18" i="63"/>
  <c r="I18" i="63" s="1"/>
  <c r="E19" i="63"/>
  <c r="I19" i="63" s="1"/>
  <c r="E20" i="63"/>
  <c r="O20" i="63" s="1"/>
  <c r="E22" i="63"/>
  <c r="I22" i="63" s="1"/>
  <c r="E23" i="63"/>
  <c r="I23" i="63" s="1"/>
  <c r="E24" i="63"/>
  <c r="I24" i="63" s="1"/>
  <c r="E25" i="63"/>
  <c r="I25" i="63" s="1"/>
  <c r="E26" i="63"/>
  <c r="I26" i="63" s="1"/>
  <c r="E27" i="63"/>
  <c r="I27" i="63" s="1"/>
  <c r="E29" i="63"/>
  <c r="I29" i="63" s="1"/>
  <c r="E30" i="63"/>
  <c r="O30" i="63" s="1"/>
  <c r="E31" i="63"/>
  <c r="I31" i="63" s="1"/>
  <c r="E32" i="63"/>
  <c r="I32" i="63" s="1"/>
  <c r="E33" i="63"/>
  <c r="L33" i="63" s="1"/>
  <c r="E34" i="63"/>
  <c r="I34" i="63" s="1"/>
  <c r="E35" i="63"/>
  <c r="I35" i="63" s="1"/>
  <c r="E36" i="63"/>
  <c r="I36" i="63" s="1"/>
  <c r="E37" i="63"/>
  <c r="I37" i="63" s="1"/>
  <c r="E38" i="63"/>
  <c r="H38" i="63" s="1"/>
  <c r="E39" i="63"/>
  <c r="I39" i="63" s="1"/>
  <c r="E40" i="63"/>
  <c r="O40" i="63" s="1"/>
  <c r="E42" i="63"/>
  <c r="N42" i="63" s="1"/>
  <c r="E43" i="63"/>
  <c r="I43" i="63" s="1"/>
  <c r="E44" i="63"/>
  <c r="I44" i="63" s="1"/>
  <c r="E45" i="63"/>
  <c r="I45" i="63" s="1"/>
  <c r="E46" i="63"/>
  <c r="J46" i="63" s="1"/>
  <c r="E47" i="63"/>
  <c r="H47" i="63" s="1"/>
  <c r="E48" i="63"/>
  <c r="I48" i="63" s="1"/>
  <c r="E49" i="63"/>
  <c r="G49" i="63" s="1"/>
  <c r="E50" i="63"/>
  <c r="L50" i="63" s="1"/>
  <c r="E51" i="63"/>
  <c r="L51" i="63" s="1"/>
  <c r="E52" i="63"/>
  <c r="I52" i="63" s="1"/>
  <c r="E53" i="63"/>
  <c r="I53" i="63" s="1"/>
  <c r="E54" i="63"/>
  <c r="I54" i="63" s="1"/>
  <c r="E55" i="63"/>
  <c r="G55" i="63" s="1"/>
  <c r="E56" i="63"/>
  <c r="H56" i="63" s="1"/>
  <c r="E57" i="63"/>
  <c r="I57" i="63" s="1"/>
  <c r="E58" i="63"/>
  <c r="E59" i="63"/>
  <c r="L59" i="63" s="1"/>
  <c r="E60" i="63"/>
  <c r="I60" i="63" s="1"/>
  <c r="E61" i="63"/>
  <c r="I61" i="63" s="1"/>
  <c r="E62" i="63"/>
  <c r="I62" i="63" s="1"/>
  <c r="E63" i="63"/>
  <c r="J63" i="63" s="1"/>
  <c r="E64" i="63"/>
  <c r="J64" i="63" s="1"/>
  <c r="E65" i="63"/>
  <c r="I65" i="63" s="1"/>
  <c r="E66" i="63"/>
  <c r="G66" i="63" s="1"/>
  <c r="E67" i="63"/>
  <c r="K67" i="63" s="1"/>
  <c r="E68" i="63"/>
  <c r="I68" i="63" s="1"/>
  <c r="E69" i="63"/>
  <c r="I69" i="63" s="1"/>
  <c r="E70" i="63"/>
  <c r="I70" i="63" s="1"/>
  <c r="E71" i="63"/>
  <c r="G71" i="63" s="1"/>
  <c r="E72" i="63"/>
  <c r="G72" i="63" s="1"/>
  <c r="E73" i="63"/>
  <c r="E74" i="63"/>
  <c r="L74" i="63" s="1"/>
  <c r="E75" i="63"/>
  <c r="K75" i="63" s="1"/>
  <c r="E76" i="63"/>
  <c r="I76" i="63" s="1"/>
  <c r="E77" i="63"/>
  <c r="I77" i="63" s="1"/>
  <c r="E78" i="63"/>
  <c r="I78" i="63" s="1"/>
  <c r="E79" i="63"/>
  <c r="G79" i="63" s="1"/>
  <c r="E80" i="63"/>
  <c r="H80" i="63" s="1"/>
  <c r="E81" i="63"/>
  <c r="O81" i="63" s="1"/>
  <c r="E83" i="63"/>
  <c r="N83" i="63" s="1"/>
  <c r="E84" i="63"/>
  <c r="K84" i="63" s="1"/>
  <c r="E85" i="63"/>
  <c r="G85" i="63" s="1"/>
  <c r="E86" i="63"/>
  <c r="K86" i="63" s="1"/>
  <c r="E87" i="63"/>
  <c r="M87" i="63" s="1"/>
  <c r="E88" i="63"/>
  <c r="E89" i="63"/>
  <c r="G89" i="63" s="1"/>
  <c r="E90" i="63"/>
  <c r="H90" i="63" s="1"/>
  <c r="E91" i="63"/>
  <c r="G91" i="63" s="1"/>
  <c r="E92" i="63"/>
  <c r="M92" i="63" s="1"/>
  <c r="E93" i="63"/>
  <c r="I93" i="63" s="1"/>
  <c r="E94" i="63"/>
  <c r="I94" i="63" s="1"/>
  <c r="E95" i="63"/>
  <c r="G95" i="63" s="1"/>
  <c r="E96" i="63"/>
  <c r="G96" i="63" s="1"/>
  <c r="E97" i="63"/>
  <c r="G97" i="63" s="1"/>
  <c r="E98" i="63"/>
  <c r="O98" i="63" s="1"/>
  <c r="E99" i="63"/>
  <c r="L99" i="63" s="1"/>
  <c r="E100" i="63"/>
  <c r="J100" i="63" s="1"/>
  <c r="E101" i="63"/>
  <c r="I101" i="63" s="1"/>
  <c r="E5" i="63"/>
  <c r="F1" i="63"/>
  <c r="E4" i="63"/>
  <c r="I4" i="63" s="1"/>
  <c r="E12" i="63"/>
  <c r="I12" i="63" s="1"/>
  <c r="E11" i="63"/>
  <c r="I11" i="63" s="1"/>
  <c r="E9" i="63"/>
  <c r="I9" i="63" s="1"/>
  <c r="E10" i="63"/>
  <c r="I10" i="63" s="1"/>
  <c r="E6" i="63"/>
  <c r="I6" i="63" s="1"/>
  <c r="E8" i="63"/>
  <c r="E7" i="63"/>
  <c r="I7" i="63" s="1"/>
  <c r="V107" i="63"/>
  <c r="V121" i="63" s="1"/>
  <c r="N121" i="63"/>
  <c r="B9" i="59"/>
  <c r="B28" i="59"/>
  <c r="B21" i="59"/>
  <c r="B20" i="59"/>
  <c r="B8" i="59"/>
  <c r="B35" i="59"/>
  <c r="B17" i="59"/>
  <c r="B41" i="59"/>
  <c r="B33" i="59"/>
  <c r="B37" i="59"/>
  <c r="S48" i="59"/>
  <c r="S49" i="59" s="1"/>
  <c r="R49" i="59" s="1"/>
  <c r="B31" i="59"/>
  <c r="B18" i="59"/>
  <c r="B22" i="59"/>
  <c r="N136" i="63"/>
  <c r="S15" i="59"/>
  <c r="S19" i="59"/>
  <c r="S10" i="59"/>
  <c r="S40" i="59"/>
  <c r="S11" i="59"/>
  <c r="S36" i="59"/>
  <c r="B45" i="59"/>
  <c r="B23" i="59"/>
  <c r="B36" i="59"/>
  <c r="B44" i="59"/>
  <c r="B26" i="59"/>
  <c r="B25" i="59"/>
  <c r="B29" i="59"/>
  <c r="S44" i="59"/>
  <c r="S35" i="59"/>
  <c r="B49" i="59"/>
  <c r="B50" i="59" s="1"/>
  <c r="S30" i="59"/>
  <c r="S17" i="59"/>
  <c r="S24" i="59"/>
  <c r="S39" i="59"/>
  <c r="S13" i="59"/>
  <c r="S8" i="59"/>
  <c r="S20" i="59"/>
  <c r="S18" i="59"/>
  <c r="S32" i="59"/>
  <c r="S7" i="59"/>
  <c r="S28" i="59"/>
  <c r="S41" i="59"/>
  <c r="A48" i="59"/>
  <c r="S34" i="59"/>
  <c r="S26" i="59"/>
  <c r="S45" i="59"/>
  <c r="S27" i="59"/>
  <c r="S29" i="59"/>
  <c r="S14" i="59"/>
  <c r="S21" i="59"/>
  <c r="S6" i="59"/>
  <c r="S43" i="59"/>
  <c r="S38" i="59"/>
  <c r="S33" i="59"/>
  <c r="S12" i="59"/>
  <c r="S42" i="59"/>
  <c r="S31" i="59"/>
  <c r="S37" i="59"/>
  <c r="S23" i="59"/>
  <c r="S22" i="59"/>
  <c r="S25" i="59"/>
  <c r="S16" i="59"/>
  <c r="B11" i="59"/>
  <c r="B15" i="59"/>
  <c r="B34" i="59"/>
  <c r="B32" i="59"/>
  <c r="B7" i="59"/>
  <c r="B42" i="59"/>
  <c r="B6" i="59"/>
  <c r="B10" i="59"/>
  <c r="B40" i="59"/>
  <c r="B16" i="59"/>
  <c r="B13" i="59"/>
  <c r="B38" i="59"/>
  <c r="B24" i="59"/>
  <c r="B43" i="59"/>
  <c r="B19" i="59"/>
  <c r="B27" i="59"/>
  <c r="B14" i="59"/>
  <c r="B12" i="59"/>
  <c r="B39" i="59"/>
  <c r="B46" i="59"/>
  <c r="A46" i="59" s="1"/>
  <c r="O14" i="63" l="1"/>
  <c r="Y117" i="63" s="1"/>
  <c r="G74" i="63"/>
  <c r="G36" i="63"/>
  <c r="J79" i="63"/>
  <c r="O13" i="63"/>
  <c r="Y116" i="63" s="1"/>
  <c r="L57" i="63"/>
  <c r="G50" i="63"/>
  <c r="O91" i="63"/>
  <c r="N14" i="63"/>
  <c r="X117" i="63" s="1"/>
  <c r="O39" i="63"/>
  <c r="L14" i="63"/>
  <c r="Q117" i="63" s="1"/>
  <c r="N15" i="63"/>
  <c r="X118" i="63" s="1"/>
  <c r="M22" i="63"/>
  <c r="M15" i="63"/>
  <c r="W118" i="63" s="1"/>
  <c r="N13" i="63"/>
  <c r="X116" i="63" s="1"/>
  <c r="M57" i="63"/>
  <c r="H36" i="63"/>
  <c r="L15" i="63"/>
  <c r="Q118" i="63" s="1"/>
  <c r="J97" i="63"/>
  <c r="M91" i="63"/>
  <c r="H39" i="63"/>
  <c r="H25" i="63"/>
  <c r="K101" i="63"/>
  <c r="H89" i="63"/>
  <c r="M83" i="63"/>
  <c r="J76" i="63"/>
  <c r="K69" i="63"/>
  <c r="K87" i="63"/>
  <c r="G69" i="63"/>
  <c r="M98" i="63"/>
  <c r="H93" i="63"/>
  <c r="J70" i="63"/>
  <c r="O66" i="63"/>
  <c r="L42" i="63"/>
  <c r="O37" i="63"/>
  <c r="H98" i="63"/>
  <c r="L66" i="63"/>
  <c r="K42" i="63"/>
  <c r="N43" i="63"/>
  <c r="L62" i="63"/>
  <c r="J43" i="63"/>
  <c r="L25" i="63"/>
  <c r="G19" i="63"/>
  <c r="G94" i="63"/>
  <c r="H68" i="63"/>
  <c r="J38" i="63"/>
  <c r="O101" i="63"/>
  <c r="K25" i="63"/>
  <c r="O15" i="63"/>
  <c r="Y118" i="63" s="1"/>
  <c r="M14" i="63"/>
  <c r="W117" i="63" s="1"/>
  <c r="M101" i="63"/>
  <c r="O44" i="63"/>
  <c r="J25" i="63"/>
  <c r="H54" i="63"/>
  <c r="N24" i="63"/>
  <c r="K15" i="63"/>
  <c r="P118" i="63" s="1"/>
  <c r="O54" i="63"/>
  <c r="M99" i="63"/>
  <c r="L68" i="63"/>
  <c r="G54" i="63"/>
  <c r="O38" i="63"/>
  <c r="O35" i="63"/>
  <c r="K17" i="63"/>
  <c r="H101" i="63"/>
  <c r="K99" i="63"/>
  <c r="H96" i="63"/>
  <c r="L83" i="63"/>
  <c r="O78" i="63"/>
  <c r="H71" i="63"/>
  <c r="M49" i="63"/>
  <c r="J44" i="63"/>
  <c r="L22" i="63"/>
  <c r="G99" i="63"/>
  <c r="G83" i="63"/>
  <c r="H78" i="63"/>
  <c r="M75" i="63"/>
  <c r="G65" i="63"/>
  <c r="N56" i="63"/>
  <c r="O53" i="63"/>
  <c r="G44" i="63"/>
  <c r="G22" i="63"/>
  <c r="H81" i="63"/>
  <c r="O77" i="63"/>
  <c r="H70" i="63"/>
  <c r="H64" i="63"/>
  <c r="G37" i="63"/>
  <c r="G17" i="63"/>
  <c r="O100" i="63"/>
  <c r="N90" i="63"/>
  <c r="J77" i="63"/>
  <c r="N100" i="63"/>
  <c r="M100" i="63"/>
  <c r="N101" i="63"/>
  <c r="K100" i="63"/>
  <c r="G90" i="63"/>
  <c r="H77" i="63"/>
  <c r="N69" i="63"/>
  <c r="G63" i="63"/>
  <c r="N57" i="63"/>
  <c r="K54" i="63"/>
  <c r="L45" i="63"/>
  <c r="O36" i="63"/>
  <c r="G32" i="63"/>
  <c r="N25" i="63"/>
  <c r="N19" i="63"/>
  <c r="L16" i="63"/>
  <c r="H15" i="63"/>
  <c r="M25" i="63"/>
  <c r="K19" i="63"/>
  <c r="H16" i="63"/>
  <c r="H119" i="63" s="1"/>
  <c r="G15" i="63"/>
  <c r="G136" i="63" s="1"/>
  <c r="O84" i="63"/>
  <c r="K78" i="63"/>
  <c r="N59" i="63"/>
  <c r="J101" i="63"/>
  <c r="N99" i="63"/>
  <c r="O94" i="63"/>
  <c r="O87" i="63"/>
  <c r="M84" i="63"/>
  <c r="J78" i="63"/>
  <c r="K76" i="63"/>
  <c r="O69" i="63"/>
  <c r="M68" i="63"/>
  <c r="M66" i="63"/>
  <c r="K59" i="63"/>
  <c r="O56" i="63"/>
  <c r="G53" i="63"/>
  <c r="H52" i="63"/>
  <c r="G46" i="63"/>
  <c r="K44" i="63"/>
  <c r="K43" i="63"/>
  <c r="J34" i="63"/>
  <c r="G26" i="63"/>
  <c r="O17" i="63"/>
  <c r="H97" i="63"/>
  <c r="M90" i="63"/>
  <c r="H87" i="63"/>
  <c r="K79" i="63"/>
  <c r="G78" i="63"/>
  <c r="K71" i="63"/>
  <c r="L69" i="63"/>
  <c r="K68" i="63"/>
  <c r="H62" i="63"/>
  <c r="N53" i="63"/>
  <c r="O52" i="63"/>
  <c r="O51" i="63"/>
  <c r="O45" i="63"/>
  <c r="H44" i="63"/>
  <c r="H43" i="63"/>
  <c r="L39" i="63"/>
  <c r="K37" i="63"/>
  <c r="M35" i="63"/>
  <c r="O26" i="63"/>
  <c r="L24" i="63"/>
  <c r="M53" i="63"/>
  <c r="N52" i="63"/>
  <c r="N51" i="63"/>
  <c r="J35" i="63"/>
  <c r="M26" i="63"/>
  <c r="O86" i="63"/>
  <c r="J69" i="63"/>
  <c r="O61" i="63"/>
  <c r="L53" i="63"/>
  <c r="M52" i="63"/>
  <c r="K51" i="63"/>
  <c r="J47" i="63"/>
  <c r="H35" i="63"/>
  <c r="L26" i="63"/>
  <c r="K53" i="63"/>
  <c r="L52" i="63"/>
  <c r="K26" i="63"/>
  <c r="L78" i="63"/>
  <c r="G57" i="63"/>
  <c r="J53" i="63"/>
  <c r="K52" i="63"/>
  <c r="O46" i="63"/>
  <c r="M44" i="63"/>
  <c r="M43" i="63"/>
  <c r="N34" i="63"/>
  <c r="J26" i="63"/>
  <c r="M13" i="63"/>
  <c r="W116" i="63" s="1"/>
  <c r="O68" i="63"/>
  <c r="H53" i="63"/>
  <c r="J52" i="63"/>
  <c r="K46" i="63"/>
  <c r="L44" i="63"/>
  <c r="L43" i="63"/>
  <c r="K34" i="63"/>
  <c r="H26" i="63"/>
  <c r="M94" i="63"/>
  <c r="N93" i="63"/>
  <c r="L86" i="63"/>
  <c r="M85" i="63"/>
  <c r="K94" i="63"/>
  <c r="L93" i="63"/>
  <c r="J86" i="63"/>
  <c r="K85" i="63"/>
  <c r="N72" i="63"/>
  <c r="O70" i="63"/>
  <c r="L48" i="63"/>
  <c r="L31" i="63"/>
  <c r="K29" i="63"/>
  <c r="O18" i="63"/>
  <c r="G98" i="63"/>
  <c r="J94" i="63"/>
  <c r="K93" i="63"/>
  <c r="L91" i="63"/>
  <c r="G87" i="63"/>
  <c r="H86" i="63"/>
  <c r="J85" i="63"/>
  <c r="L77" i="63"/>
  <c r="M76" i="63"/>
  <c r="L75" i="63"/>
  <c r="J72" i="63"/>
  <c r="L70" i="63"/>
  <c r="M69" i="63"/>
  <c r="N68" i="63"/>
  <c r="L65" i="63"/>
  <c r="K63" i="63"/>
  <c r="G62" i="63"/>
  <c r="H61" i="63"/>
  <c r="J60" i="63"/>
  <c r="O57" i="63"/>
  <c r="H48" i="63"/>
  <c r="N39" i="63"/>
  <c r="L36" i="63"/>
  <c r="L35" i="63"/>
  <c r="M34" i="63"/>
  <c r="O32" i="63"/>
  <c r="H31" i="63"/>
  <c r="J29" i="63"/>
  <c r="O22" i="63"/>
  <c r="K18" i="63"/>
  <c r="J17" i="63"/>
  <c r="K16" i="63"/>
  <c r="M77" i="63"/>
  <c r="N76" i="63"/>
  <c r="M65" i="63"/>
  <c r="O63" i="63"/>
  <c r="J61" i="63"/>
  <c r="K60" i="63"/>
  <c r="H94" i="63"/>
  <c r="J93" i="63"/>
  <c r="G86" i="63"/>
  <c r="H85" i="63"/>
  <c r="O79" i="63"/>
  <c r="K77" i="63"/>
  <c r="L76" i="63"/>
  <c r="H72" i="63"/>
  <c r="K70" i="63"/>
  <c r="H65" i="63"/>
  <c r="G61" i="63"/>
  <c r="H60" i="63"/>
  <c r="G48" i="63"/>
  <c r="N44" i="63"/>
  <c r="O43" i="63"/>
  <c r="M39" i="63"/>
  <c r="K36" i="63"/>
  <c r="K35" i="63"/>
  <c r="L34" i="63"/>
  <c r="M32" i="63"/>
  <c r="G31" i="63"/>
  <c r="G29" i="63"/>
  <c r="N26" i="63"/>
  <c r="O25" i="63"/>
  <c r="O24" i="63"/>
  <c r="N22" i="63"/>
  <c r="O19" i="63"/>
  <c r="H18" i="63"/>
  <c r="H17" i="63"/>
  <c r="J16" i="63"/>
  <c r="O119" i="63" s="1"/>
  <c r="J15" i="63"/>
  <c r="O118" i="63" s="1"/>
  <c r="K14" i="63"/>
  <c r="P117" i="63" s="1"/>
  <c r="N61" i="63"/>
  <c r="O60" i="63"/>
  <c r="O27" i="63"/>
  <c r="L101" i="63"/>
  <c r="L100" i="63"/>
  <c r="N94" i="63"/>
  <c r="O93" i="63"/>
  <c r="L87" i="63"/>
  <c r="M86" i="63"/>
  <c r="N85" i="63"/>
  <c r="N84" i="63"/>
  <c r="H79" i="63"/>
  <c r="G77" i="63"/>
  <c r="H76" i="63"/>
  <c r="J71" i="63"/>
  <c r="G70" i="63"/>
  <c r="H69" i="63"/>
  <c r="J68" i="63"/>
  <c r="O62" i="63"/>
  <c r="M61" i="63"/>
  <c r="N60" i="63"/>
  <c r="H57" i="63"/>
  <c r="L54" i="63"/>
  <c r="O48" i="63"/>
  <c r="K45" i="63"/>
  <c r="G39" i="63"/>
  <c r="J37" i="63"/>
  <c r="G35" i="63"/>
  <c r="H34" i="63"/>
  <c r="O31" i="63"/>
  <c r="L27" i="63"/>
  <c r="H22" i="63"/>
  <c r="J19" i="63"/>
  <c r="N17" i="63"/>
  <c r="O16" i="63"/>
  <c r="Y119" i="63" s="1"/>
  <c r="O65" i="63"/>
  <c r="L61" i="63"/>
  <c r="M60" i="63"/>
  <c r="N48" i="63"/>
  <c r="H45" i="63"/>
  <c r="N31" i="63"/>
  <c r="O29" i="63"/>
  <c r="K27" i="63"/>
  <c r="O23" i="63"/>
  <c r="M17" i="63"/>
  <c r="N16" i="63"/>
  <c r="X119" i="63" s="1"/>
  <c r="N86" i="63"/>
  <c r="O85" i="63"/>
  <c r="L98" i="63"/>
  <c r="L94" i="63"/>
  <c r="M93" i="63"/>
  <c r="N91" i="63"/>
  <c r="J87" i="63"/>
  <c r="L85" i="63"/>
  <c r="L84" i="63"/>
  <c r="G81" i="63"/>
  <c r="N77" i="63"/>
  <c r="O76" i="63"/>
  <c r="N75" i="63"/>
  <c r="O72" i="63"/>
  <c r="N65" i="63"/>
  <c r="K62" i="63"/>
  <c r="K61" i="63"/>
  <c r="L60" i="63"/>
  <c r="M48" i="63"/>
  <c r="G45" i="63"/>
  <c r="N35" i="63"/>
  <c r="O34" i="63"/>
  <c r="O33" i="63"/>
  <c r="M31" i="63"/>
  <c r="N29" i="63"/>
  <c r="H27" i="63"/>
  <c r="M23" i="63"/>
  <c r="L17" i="63"/>
  <c r="M16" i="63"/>
  <c r="W119" i="63" s="1"/>
  <c r="I73" i="63"/>
  <c r="J73" i="63"/>
  <c r="L73" i="63"/>
  <c r="K73" i="63"/>
  <c r="I58" i="63"/>
  <c r="H58" i="63"/>
  <c r="J58" i="63"/>
  <c r="K58" i="63"/>
  <c r="N58" i="63"/>
  <c r="I40" i="63"/>
  <c r="H40" i="63"/>
  <c r="J40" i="63"/>
  <c r="K40" i="63"/>
  <c r="N40" i="63"/>
  <c r="I95" i="63"/>
  <c r="M95" i="63"/>
  <c r="N95" i="63"/>
  <c r="I67" i="63"/>
  <c r="G67" i="63"/>
  <c r="J67" i="63"/>
  <c r="H67" i="63"/>
  <c r="M67" i="63"/>
  <c r="I55" i="63"/>
  <c r="L55" i="63"/>
  <c r="N55" i="63"/>
  <c r="M55" i="63"/>
  <c r="H55" i="63"/>
  <c r="I64" i="63"/>
  <c r="K64" i="63"/>
  <c r="L64" i="63"/>
  <c r="M64" i="63"/>
  <c r="G64" i="63"/>
  <c r="J56" i="63"/>
  <c r="I50" i="63"/>
  <c r="H50" i="63"/>
  <c r="J50" i="63"/>
  <c r="K50" i="63"/>
  <c r="N50" i="63"/>
  <c r="I47" i="63"/>
  <c r="K47" i="63"/>
  <c r="M47" i="63"/>
  <c r="L47" i="63"/>
  <c r="G47" i="63"/>
  <c r="I33" i="63"/>
  <c r="G33" i="63"/>
  <c r="H33" i="63"/>
  <c r="J33" i="63"/>
  <c r="K33" i="63"/>
  <c r="M33" i="63"/>
  <c r="N33" i="63"/>
  <c r="K89" i="63"/>
  <c r="L89" i="63"/>
  <c r="M89" i="63"/>
  <c r="I74" i="63"/>
  <c r="H74" i="63"/>
  <c r="K74" i="63"/>
  <c r="J74" i="63"/>
  <c r="I97" i="63"/>
  <c r="K97" i="63"/>
  <c r="L97" i="63"/>
  <c r="O95" i="63"/>
  <c r="O92" i="63"/>
  <c r="O80" i="63"/>
  <c r="O73" i="63"/>
  <c r="I59" i="63"/>
  <c r="G59" i="63"/>
  <c r="H59" i="63"/>
  <c r="J59" i="63"/>
  <c r="M59" i="63"/>
  <c r="N49" i="63"/>
  <c r="I42" i="63"/>
  <c r="G42" i="63"/>
  <c r="H42" i="63"/>
  <c r="J42" i="63"/>
  <c r="M42" i="63"/>
  <c r="I38" i="63"/>
  <c r="K38" i="63"/>
  <c r="L38" i="63"/>
  <c r="M38" i="63"/>
  <c r="N38" i="63"/>
  <c r="G38" i="63"/>
  <c r="I20" i="63"/>
  <c r="J20" i="63"/>
  <c r="K20" i="63"/>
  <c r="L20" i="63"/>
  <c r="M20" i="63"/>
  <c r="N20" i="63"/>
  <c r="G20" i="63"/>
  <c r="H20" i="63"/>
  <c r="L88" i="63"/>
  <c r="M88" i="63"/>
  <c r="N88" i="63"/>
  <c r="I96" i="63"/>
  <c r="L96" i="63"/>
  <c r="M96" i="63"/>
  <c r="N92" i="63"/>
  <c r="I75" i="63"/>
  <c r="G75" i="63"/>
  <c r="J75" i="63"/>
  <c r="H75" i="63"/>
  <c r="N73" i="63"/>
  <c r="O58" i="63"/>
  <c r="I56" i="63"/>
  <c r="K56" i="63"/>
  <c r="M56" i="63"/>
  <c r="L56" i="63"/>
  <c r="G56" i="63"/>
  <c r="I99" i="63"/>
  <c r="H99" i="63"/>
  <c r="J99" i="63"/>
  <c r="O97" i="63"/>
  <c r="N96" i="63"/>
  <c r="K95" i="63"/>
  <c r="O89" i="63"/>
  <c r="J88" i="63"/>
  <c r="J80" i="63"/>
  <c r="O74" i="63"/>
  <c r="M73" i="63"/>
  <c r="O67" i="63"/>
  <c r="M58" i="63"/>
  <c r="O55" i="63"/>
  <c r="I51" i="63"/>
  <c r="G51" i="63"/>
  <c r="H51" i="63"/>
  <c r="J51" i="63"/>
  <c r="M51" i="63"/>
  <c r="M40" i="63"/>
  <c r="J81" i="63"/>
  <c r="L81" i="63"/>
  <c r="K81" i="63"/>
  <c r="H83" i="63"/>
  <c r="K83" i="63"/>
  <c r="J83" i="63"/>
  <c r="N80" i="63"/>
  <c r="I100" i="63"/>
  <c r="G100" i="63"/>
  <c r="H100" i="63"/>
  <c r="N97" i="63"/>
  <c r="K96" i="63"/>
  <c r="J95" i="63"/>
  <c r="E147" i="63"/>
  <c r="P146" i="63" s="1"/>
  <c r="G84" i="63"/>
  <c r="J84" i="63"/>
  <c r="H84" i="63"/>
  <c r="N81" i="63"/>
  <c r="I79" i="63"/>
  <c r="L79" i="63"/>
  <c r="N79" i="63"/>
  <c r="M79" i="63"/>
  <c r="N74" i="63"/>
  <c r="H73" i="63"/>
  <c r="I72" i="63"/>
  <c r="K72" i="63"/>
  <c r="M72" i="63"/>
  <c r="L72" i="63"/>
  <c r="N67" i="63"/>
  <c r="I66" i="63"/>
  <c r="H66" i="63"/>
  <c r="K66" i="63"/>
  <c r="J66" i="63"/>
  <c r="N66" i="63"/>
  <c r="O64" i="63"/>
  <c r="K55" i="63"/>
  <c r="O50" i="63"/>
  <c r="J49" i="63"/>
  <c r="K49" i="63"/>
  <c r="L49" i="63"/>
  <c r="O49" i="63"/>
  <c r="O47" i="63"/>
  <c r="L40" i="63"/>
  <c r="I92" i="63"/>
  <c r="G92" i="63"/>
  <c r="H92" i="63"/>
  <c r="J92" i="63"/>
  <c r="I80" i="63"/>
  <c r="K80" i="63"/>
  <c r="M80" i="63"/>
  <c r="L80" i="63"/>
  <c r="O88" i="63"/>
  <c r="I98" i="63"/>
  <c r="J98" i="63"/>
  <c r="K98" i="63"/>
  <c r="O96" i="63"/>
  <c r="L95" i="63"/>
  <c r="J90" i="63"/>
  <c r="K90" i="63"/>
  <c r="L90" i="63"/>
  <c r="K88" i="63"/>
  <c r="I71" i="63"/>
  <c r="L71" i="63"/>
  <c r="N71" i="63"/>
  <c r="M71" i="63"/>
  <c r="L92" i="63"/>
  <c r="H91" i="63"/>
  <c r="J91" i="63"/>
  <c r="K91" i="63"/>
  <c r="N89" i="63"/>
  <c r="H88" i="63"/>
  <c r="L58" i="63"/>
  <c r="O99" i="63"/>
  <c r="N98" i="63"/>
  <c r="M97" i="63"/>
  <c r="J96" i="63"/>
  <c r="H95" i="63"/>
  <c r="K92" i="63"/>
  <c r="O90" i="63"/>
  <c r="J89" i="63"/>
  <c r="G88" i="63"/>
  <c r="O83" i="63"/>
  <c r="M81" i="63"/>
  <c r="G80" i="63"/>
  <c r="O75" i="63"/>
  <c r="M74" i="63"/>
  <c r="G73" i="63"/>
  <c r="O71" i="63"/>
  <c r="L67" i="63"/>
  <c r="N64" i="63"/>
  <c r="I63" i="63"/>
  <c r="L63" i="63"/>
  <c r="M63" i="63"/>
  <c r="N63" i="63"/>
  <c r="H63" i="63"/>
  <c r="O59" i="63"/>
  <c r="G58" i="63"/>
  <c r="J55" i="63"/>
  <c r="M50" i="63"/>
  <c r="N47" i="63"/>
  <c r="I46" i="63"/>
  <c r="L46" i="63"/>
  <c r="N46" i="63"/>
  <c r="M46" i="63"/>
  <c r="H46" i="63"/>
  <c r="O42" i="63"/>
  <c r="G40" i="63"/>
  <c r="I30" i="63"/>
  <c r="J30" i="63"/>
  <c r="K30" i="63"/>
  <c r="L30" i="63"/>
  <c r="M30" i="63"/>
  <c r="N30" i="63"/>
  <c r="G30" i="63"/>
  <c r="H30" i="63"/>
  <c r="G13" i="63"/>
  <c r="G116" i="63" s="1"/>
  <c r="J62" i="63"/>
  <c r="J54" i="63"/>
  <c r="J45" i="63"/>
  <c r="H37" i="63"/>
  <c r="J36" i="63"/>
  <c r="N32" i="63"/>
  <c r="H29" i="63"/>
  <c r="J27" i="63"/>
  <c r="M24" i="63"/>
  <c r="N23" i="63"/>
  <c r="H19" i="63"/>
  <c r="J18" i="63"/>
  <c r="L32" i="63"/>
  <c r="G27" i="63"/>
  <c r="K24" i="63"/>
  <c r="L23" i="63"/>
  <c r="G18" i="63"/>
  <c r="N37" i="63"/>
  <c r="K32" i="63"/>
  <c r="L13" i="63"/>
  <c r="Q116" i="63" s="1"/>
  <c r="J24" i="63"/>
  <c r="K23" i="63"/>
  <c r="G101" i="63"/>
  <c r="G93" i="63"/>
  <c r="N87" i="63"/>
  <c r="N78" i="63"/>
  <c r="G76" i="63"/>
  <c r="N70" i="63"/>
  <c r="G68" i="63"/>
  <c r="K65" i="63"/>
  <c r="N62" i="63"/>
  <c r="G60" i="63"/>
  <c r="K57" i="63"/>
  <c r="N54" i="63"/>
  <c r="G52" i="63"/>
  <c r="K48" i="63"/>
  <c r="N45" i="63"/>
  <c r="G43" i="63"/>
  <c r="K39" i="63"/>
  <c r="M37" i="63"/>
  <c r="N36" i="63"/>
  <c r="G34" i="63"/>
  <c r="J32" i="63"/>
  <c r="K31" i="63"/>
  <c r="M29" i="63"/>
  <c r="N27" i="63"/>
  <c r="G25" i="63"/>
  <c r="H24" i="63"/>
  <c r="J23" i="63"/>
  <c r="K22" i="63"/>
  <c r="M19" i="63"/>
  <c r="N18" i="63"/>
  <c r="J14" i="63"/>
  <c r="O117" i="63" s="1"/>
  <c r="K13" i="63"/>
  <c r="P116" i="63" s="1"/>
  <c r="M78" i="63"/>
  <c r="M70" i="63"/>
  <c r="J65" i="63"/>
  <c r="M62" i="63"/>
  <c r="J57" i="63"/>
  <c r="M54" i="63"/>
  <c r="J48" i="63"/>
  <c r="M45" i="63"/>
  <c r="J39" i="63"/>
  <c r="L37" i="63"/>
  <c r="M36" i="63"/>
  <c r="H32" i="63"/>
  <c r="J31" i="63"/>
  <c r="L29" i="63"/>
  <c r="M27" i="63"/>
  <c r="G24" i="63"/>
  <c r="H23" i="63"/>
  <c r="J22" i="63"/>
  <c r="L19" i="63"/>
  <c r="M18" i="63"/>
  <c r="H14" i="63"/>
  <c r="H117" i="63" s="1"/>
  <c r="J13" i="63"/>
  <c r="O116" i="63" s="1"/>
  <c r="G23" i="63"/>
  <c r="L18" i="63"/>
  <c r="G14" i="63"/>
  <c r="G117" i="63" s="1"/>
  <c r="H13" i="63"/>
  <c r="H116" i="63" s="1"/>
  <c r="O41" i="63"/>
  <c r="N41" i="63"/>
  <c r="M41" i="63"/>
  <c r="L41" i="63"/>
  <c r="K41" i="63"/>
  <c r="J41" i="63"/>
  <c r="I41" i="63"/>
  <c r="H41" i="63"/>
  <c r="G41" i="63"/>
  <c r="O82" i="63"/>
  <c r="N82" i="63"/>
  <c r="M82" i="63"/>
  <c r="L82" i="63"/>
  <c r="K82" i="63"/>
  <c r="J82" i="63"/>
  <c r="I82" i="63"/>
  <c r="H82" i="63"/>
  <c r="G82" i="63"/>
  <c r="I84" i="63"/>
  <c r="E146" i="63"/>
  <c r="X146" i="63" s="1"/>
  <c r="I83" i="63"/>
  <c r="E145" i="63"/>
  <c r="M145" i="63" s="1"/>
  <c r="U145" i="63" s="1"/>
  <c r="I81" i="63"/>
  <c r="E144" i="63"/>
  <c r="I8" i="63"/>
  <c r="I111" i="63" s="1"/>
  <c r="E108" i="63"/>
  <c r="M108" i="63" s="1"/>
  <c r="U108" i="63" s="1"/>
  <c r="I5" i="63"/>
  <c r="I108" i="63" s="1"/>
  <c r="I91" i="63"/>
  <c r="E143" i="63"/>
  <c r="M143" i="63" s="1"/>
  <c r="U143" i="63" s="1"/>
  <c r="I90" i="63"/>
  <c r="E142" i="63"/>
  <c r="F142" i="63" s="1"/>
  <c r="N142" i="63" s="1"/>
  <c r="V142" i="63" s="1"/>
  <c r="I89" i="63"/>
  <c r="E141" i="63"/>
  <c r="I88" i="63"/>
  <c r="E140" i="63"/>
  <c r="I87" i="63"/>
  <c r="E139" i="63"/>
  <c r="M139" i="63" s="1"/>
  <c r="U139" i="63" s="1"/>
  <c r="I86" i="63"/>
  <c r="E138" i="63"/>
  <c r="M138" i="63" s="1"/>
  <c r="U138" i="63" s="1"/>
  <c r="I85" i="63"/>
  <c r="E137" i="63"/>
  <c r="I49" i="63"/>
  <c r="H49" i="63"/>
  <c r="Y136" i="63"/>
  <c r="X136" i="63"/>
  <c r="Q119" i="63"/>
  <c r="Q136" i="63"/>
  <c r="P119" i="63"/>
  <c r="H136" i="63"/>
  <c r="G119" i="63"/>
  <c r="E119" i="63"/>
  <c r="M119" i="63" s="1"/>
  <c r="I16" i="63"/>
  <c r="E136" i="63"/>
  <c r="M136" i="63" s="1"/>
  <c r="M149" i="63" s="1"/>
  <c r="O28" i="63"/>
  <c r="N28" i="63"/>
  <c r="M28" i="63"/>
  <c r="L28" i="63"/>
  <c r="K28" i="63"/>
  <c r="J28" i="63"/>
  <c r="H28" i="63"/>
  <c r="G28" i="63"/>
  <c r="O21" i="63"/>
  <c r="N21" i="63"/>
  <c r="M21" i="63"/>
  <c r="L21" i="63"/>
  <c r="K21" i="63"/>
  <c r="J21" i="63"/>
  <c r="H21" i="63"/>
  <c r="G21" i="63"/>
  <c r="O5" i="63"/>
  <c r="Y108" i="63" s="1"/>
  <c r="N5" i="63"/>
  <c r="X108" i="63" s="1"/>
  <c r="M5" i="63"/>
  <c r="W108" i="63" s="1"/>
  <c r="L5" i="63"/>
  <c r="Q108" i="63" s="1"/>
  <c r="K5" i="63"/>
  <c r="P108" i="63" s="1"/>
  <c r="J5" i="63"/>
  <c r="O108" i="63" s="1"/>
  <c r="H5" i="63"/>
  <c r="H108" i="63" s="1"/>
  <c r="G5" i="63"/>
  <c r="G108" i="63" s="1"/>
  <c r="E107" i="63"/>
  <c r="O4" i="63"/>
  <c r="Y107" i="63" s="1"/>
  <c r="Y121" i="63" s="1"/>
  <c r="L4" i="63"/>
  <c r="Q107" i="63" s="1"/>
  <c r="Q121" i="63" s="1"/>
  <c r="N4" i="63"/>
  <c r="X107" i="63" s="1"/>
  <c r="X121" i="63" s="1"/>
  <c r="H4" i="63"/>
  <c r="H107" i="63" s="1"/>
  <c r="H121" i="63" s="1"/>
  <c r="M4" i="63"/>
  <c r="W107" i="63" s="1"/>
  <c r="W121" i="63" s="1"/>
  <c r="K4" i="63"/>
  <c r="P107" i="63" s="1"/>
  <c r="P121" i="63" s="1"/>
  <c r="G4" i="63"/>
  <c r="G107" i="63" s="1"/>
  <c r="G121" i="63" s="1"/>
  <c r="I107" i="63"/>
  <c r="I121" i="63" s="1"/>
  <c r="J4" i="63"/>
  <c r="O107" i="63" s="1"/>
  <c r="O121" i="63" s="1"/>
  <c r="E115" i="63"/>
  <c r="L12" i="63"/>
  <c r="Q115" i="63" s="1"/>
  <c r="K12" i="63"/>
  <c r="P115" i="63" s="1"/>
  <c r="H12" i="63"/>
  <c r="H115" i="63" s="1"/>
  <c r="I115" i="63"/>
  <c r="J12" i="63"/>
  <c r="O115" i="63" s="1"/>
  <c r="M12" i="63"/>
  <c r="W115" i="63" s="1"/>
  <c r="O12" i="63"/>
  <c r="Y115" i="63" s="1"/>
  <c r="N12" i="63"/>
  <c r="X115" i="63" s="1"/>
  <c r="G12" i="63"/>
  <c r="G115" i="63" s="1"/>
  <c r="E112" i="63"/>
  <c r="N9" i="63"/>
  <c r="X112" i="63" s="1"/>
  <c r="I112" i="63"/>
  <c r="H9" i="63"/>
  <c r="H112" i="63" s="1"/>
  <c r="G9" i="63"/>
  <c r="G112" i="63" s="1"/>
  <c r="M9" i="63"/>
  <c r="W112" i="63" s="1"/>
  <c r="O9" i="63"/>
  <c r="Y112" i="63" s="1"/>
  <c r="K9" i="63"/>
  <c r="P112" i="63" s="1"/>
  <c r="L9" i="63"/>
  <c r="Q112" i="63" s="1"/>
  <c r="J9" i="63"/>
  <c r="O112" i="63" s="1"/>
  <c r="E114" i="63"/>
  <c r="L11" i="63"/>
  <c r="Q114" i="63" s="1"/>
  <c r="N11" i="63"/>
  <c r="X114" i="63" s="1"/>
  <c r="K11" i="63"/>
  <c r="P114" i="63" s="1"/>
  <c r="M11" i="63"/>
  <c r="W114" i="63" s="1"/>
  <c r="O11" i="63"/>
  <c r="Y114" i="63" s="1"/>
  <c r="H11" i="63"/>
  <c r="J11" i="63"/>
  <c r="O114" i="63" s="1"/>
  <c r="G11" i="63"/>
  <c r="E110" i="63"/>
  <c r="O7" i="63"/>
  <c r="Y110" i="63" s="1"/>
  <c r="N7" i="63"/>
  <c r="X110" i="63" s="1"/>
  <c r="H7" i="63"/>
  <c r="H110" i="63" s="1"/>
  <c r="I110" i="63"/>
  <c r="L7" i="63"/>
  <c r="Q110" i="63" s="1"/>
  <c r="K7" i="63"/>
  <c r="P110" i="63" s="1"/>
  <c r="M7" i="63"/>
  <c r="W110" i="63" s="1"/>
  <c r="J7" i="63"/>
  <c r="O110" i="63" s="1"/>
  <c r="G7" i="63"/>
  <c r="G110" i="63" s="1"/>
  <c r="K10" i="63"/>
  <c r="P113" i="63" s="1"/>
  <c r="N10" i="63"/>
  <c r="X113" i="63" s="1"/>
  <c r="E113" i="63"/>
  <c r="O10" i="63"/>
  <c r="Y113" i="63" s="1"/>
  <c r="H10" i="63"/>
  <c r="H113" i="63" s="1"/>
  <c r="I113" i="63"/>
  <c r="L10" i="63"/>
  <c r="Q113" i="63" s="1"/>
  <c r="M10" i="63"/>
  <c r="W113" i="63" s="1"/>
  <c r="G10" i="63"/>
  <c r="G113" i="63" s="1"/>
  <c r="J10" i="63"/>
  <c r="O113" i="63" s="1"/>
  <c r="E118" i="63"/>
  <c r="H118" i="63"/>
  <c r="I118" i="63"/>
  <c r="E111" i="63"/>
  <c r="L8" i="63"/>
  <c r="Q111" i="63" s="1"/>
  <c r="N8" i="63"/>
  <c r="X111" i="63" s="1"/>
  <c r="K8" i="63"/>
  <c r="P111" i="63" s="1"/>
  <c r="O8" i="63"/>
  <c r="Y111" i="63" s="1"/>
  <c r="H8" i="63"/>
  <c r="H111" i="63" s="1"/>
  <c r="J8" i="63"/>
  <c r="O111" i="63" s="1"/>
  <c r="M8" i="63"/>
  <c r="W111" i="63" s="1"/>
  <c r="G8" i="63"/>
  <c r="G111" i="63" s="1"/>
  <c r="E116" i="63"/>
  <c r="I116" i="63"/>
  <c r="L6" i="63"/>
  <c r="Q109" i="63" s="1"/>
  <c r="E109" i="63"/>
  <c r="N6" i="63"/>
  <c r="X109" i="63" s="1"/>
  <c r="O6" i="63"/>
  <c r="Y109" i="63" s="1"/>
  <c r="H6" i="63"/>
  <c r="H109" i="63" s="1"/>
  <c r="I109" i="63"/>
  <c r="K6" i="63"/>
  <c r="P109" i="63" s="1"/>
  <c r="J6" i="63"/>
  <c r="M6" i="63"/>
  <c r="W109" i="63" s="1"/>
  <c r="G6" i="63"/>
  <c r="G109" i="63" s="1"/>
  <c r="E117" i="63"/>
  <c r="I117" i="63"/>
  <c r="T28" i="55"/>
  <c r="T38" i="55" s="1"/>
  <c r="T48" i="55" s="1"/>
  <c r="T58" i="55" s="1"/>
  <c r="T70" i="55" s="1"/>
  <c r="S46" i="59"/>
  <c r="R46" i="59" s="1"/>
  <c r="W46" i="59" s="1"/>
  <c r="R48" i="59"/>
  <c r="AF48" i="59" s="1"/>
  <c r="C28" i="55"/>
  <c r="C38" i="55" s="1"/>
  <c r="C48" i="55" s="1"/>
  <c r="C58" i="55" s="1"/>
  <c r="C70" i="55" s="1"/>
  <c r="S50" i="59"/>
  <c r="R50" i="59" s="1"/>
  <c r="A49" i="59"/>
  <c r="I49" i="59" s="1"/>
  <c r="U28" i="55"/>
  <c r="U38" i="55" s="1"/>
  <c r="U48" i="55" s="1"/>
  <c r="U58" i="55" s="1"/>
  <c r="U70" i="55" s="1"/>
  <c r="N149" i="63"/>
  <c r="V136" i="63"/>
  <c r="V149" i="63" s="1"/>
  <c r="B51" i="59"/>
  <c r="D28" i="55"/>
  <c r="D38" i="55" s="1"/>
  <c r="D48" i="55" s="1"/>
  <c r="D58" i="55" s="1"/>
  <c r="D70" i="55" s="1"/>
  <c r="A50" i="59"/>
  <c r="C50" i="59" s="1"/>
  <c r="C48" i="59"/>
  <c r="AF49" i="59"/>
  <c r="X49" i="59"/>
  <c r="G48" i="59"/>
  <c r="U49" i="59"/>
  <c r="AC49" i="59"/>
  <c r="O48" i="59"/>
  <c r="I48" i="59"/>
  <c r="N46" i="59"/>
  <c r="T49" i="59"/>
  <c r="W49" i="59"/>
  <c r="N48" i="59"/>
  <c r="D48" i="59"/>
  <c r="O46" i="59"/>
  <c r="AE49" i="59"/>
  <c r="AB49" i="59"/>
  <c r="F48" i="59"/>
  <c r="F46" i="59"/>
  <c r="L48" i="59"/>
  <c r="K48" i="59" s="1"/>
  <c r="Z49" i="59"/>
  <c r="Q140" i="63" l="1"/>
  <c r="G118" i="63"/>
  <c r="W136" i="63"/>
  <c r="W149" i="63" s="1"/>
  <c r="P136" i="63"/>
  <c r="P149" i="63" s="1"/>
  <c r="P147" i="63"/>
  <c r="Y141" i="63"/>
  <c r="X147" i="63"/>
  <c r="O136" i="63"/>
  <c r="O149" i="63" s="1"/>
  <c r="P138" i="63"/>
  <c r="F138" i="63"/>
  <c r="N138" i="63" s="1"/>
  <c r="V138" i="63" s="1"/>
  <c r="O142" i="63"/>
  <c r="Y142" i="63"/>
  <c r="P142" i="63"/>
  <c r="X142" i="63"/>
  <c r="Q146" i="63"/>
  <c r="X144" i="63"/>
  <c r="M140" i="63"/>
  <c r="U140" i="63" s="1"/>
  <c r="I142" i="63"/>
  <c r="W142" i="63"/>
  <c r="G142" i="63"/>
  <c r="G138" i="63"/>
  <c r="W138" i="63"/>
  <c r="X137" i="63"/>
  <c r="O147" i="63"/>
  <c r="M142" i="63"/>
  <c r="U142" i="63" s="1"/>
  <c r="H138" i="63"/>
  <c r="H142" i="63"/>
  <c r="W139" i="63"/>
  <c r="I147" i="63"/>
  <c r="W147" i="63"/>
  <c r="X139" i="63"/>
  <c r="P139" i="63"/>
  <c r="Y147" i="63"/>
  <c r="F147" i="63"/>
  <c r="N147" i="63" s="1"/>
  <c r="V147" i="63" s="1"/>
  <c r="F139" i="63"/>
  <c r="N139" i="63" s="1"/>
  <c r="V139" i="63" s="1"/>
  <c r="M147" i="63"/>
  <c r="U147" i="63" s="1"/>
  <c r="G147" i="63"/>
  <c r="Q142" i="63"/>
  <c r="Y138" i="63"/>
  <c r="I138" i="63"/>
  <c r="Q147" i="63"/>
  <c r="H140" i="63"/>
  <c r="E149" i="63"/>
  <c r="W140" i="63"/>
  <c r="X140" i="63"/>
  <c r="Y143" i="63"/>
  <c r="Y145" i="63"/>
  <c r="Q139" i="63"/>
  <c r="Y140" i="63"/>
  <c r="Q143" i="63"/>
  <c r="O143" i="63"/>
  <c r="AE46" i="59"/>
  <c r="O140" i="63"/>
  <c r="P137" i="63"/>
  <c r="F145" i="63"/>
  <c r="N145" i="63" s="1"/>
  <c r="V145" i="63" s="1"/>
  <c r="H147" i="63"/>
  <c r="P141" i="63"/>
  <c r="W48" i="59"/>
  <c r="U72" i="55" s="1"/>
  <c r="W144" i="63"/>
  <c r="Q138" i="63"/>
  <c r="P143" i="63"/>
  <c r="F141" i="63"/>
  <c r="N141" i="63" s="1"/>
  <c r="V141" i="63" s="1"/>
  <c r="H144" i="63"/>
  <c r="O145" i="63"/>
  <c r="H143" i="63"/>
  <c r="W143" i="63"/>
  <c r="Q141" i="63"/>
  <c r="I137" i="63"/>
  <c r="H137" i="63"/>
  <c r="I143" i="63"/>
  <c r="I139" i="63"/>
  <c r="W141" i="63"/>
  <c r="G137" i="63"/>
  <c r="Y139" i="63"/>
  <c r="X143" i="63"/>
  <c r="U48" i="59"/>
  <c r="O141" i="63"/>
  <c r="M144" i="63"/>
  <c r="U144" i="63" s="1"/>
  <c r="G139" i="63"/>
  <c r="H139" i="63"/>
  <c r="M137" i="63"/>
  <c r="U137" i="63" s="1"/>
  <c r="Q137" i="63"/>
  <c r="W137" i="63"/>
  <c r="X138" i="63"/>
  <c r="G146" i="63"/>
  <c r="F143" i="63"/>
  <c r="N143" i="63" s="1"/>
  <c r="V143" i="63" s="1"/>
  <c r="G143" i="63"/>
  <c r="W145" i="63"/>
  <c r="X145" i="63"/>
  <c r="H145" i="63"/>
  <c r="I140" i="63"/>
  <c r="Q144" i="63"/>
  <c r="Y137" i="63"/>
  <c r="G141" i="63"/>
  <c r="M141" i="63"/>
  <c r="U141" i="63" s="1"/>
  <c r="P140" i="63"/>
  <c r="G140" i="63"/>
  <c r="X141" i="63"/>
  <c r="O137" i="63"/>
  <c r="F137" i="63"/>
  <c r="N137" i="63" s="1"/>
  <c r="V137" i="63" s="1"/>
  <c r="Y146" i="63"/>
  <c r="F140" i="63"/>
  <c r="N140" i="63" s="1"/>
  <c r="V140" i="63" s="1"/>
  <c r="F146" i="63"/>
  <c r="N146" i="63" s="1"/>
  <c r="V146" i="63" s="1"/>
  <c r="I145" i="63"/>
  <c r="P145" i="63"/>
  <c r="G145" i="63"/>
  <c r="U136" i="63"/>
  <c r="U149" i="63" s="1"/>
  <c r="Q145" i="63"/>
  <c r="Y144" i="63"/>
  <c r="O144" i="63"/>
  <c r="I144" i="63"/>
  <c r="H146" i="63"/>
  <c r="I146" i="63"/>
  <c r="W146" i="63"/>
  <c r="T109" i="63"/>
  <c r="I141" i="63"/>
  <c r="F144" i="63"/>
  <c r="N144" i="63" s="1"/>
  <c r="V144" i="63" s="1"/>
  <c r="H141" i="63"/>
  <c r="G144" i="63"/>
  <c r="P144" i="63"/>
  <c r="O146" i="63"/>
  <c r="M146" i="63"/>
  <c r="U146" i="63" s="1"/>
  <c r="I136" i="63"/>
  <c r="I149" i="63" s="1"/>
  <c r="I119" i="63"/>
  <c r="T118" i="63"/>
  <c r="T114" i="63"/>
  <c r="T113" i="63"/>
  <c r="T112" i="63"/>
  <c r="T115" i="63"/>
  <c r="T110" i="63"/>
  <c r="T116" i="63"/>
  <c r="T117" i="63"/>
  <c r="T111" i="63"/>
  <c r="T108" i="63"/>
  <c r="T119" i="63"/>
  <c r="O109" i="63"/>
  <c r="L109" i="63" s="1"/>
  <c r="M117" i="63"/>
  <c r="U117" i="63" s="1"/>
  <c r="M109" i="63"/>
  <c r="U109" i="63" s="1"/>
  <c r="M116" i="63"/>
  <c r="U116" i="63" s="1"/>
  <c r="M111" i="63"/>
  <c r="U111" i="63" s="1"/>
  <c r="U119" i="63"/>
  <c r="M118" i="63"/>
  <c r="U118" i="63" s="1"/>
  <c r="M113" i="63"/>
  <c r="U113" i="63" s="1"/>
  <c r="M110" i="63"/>
  <c r="U110" i="63" s="1"/>
  <c r="M114" i="63"/>
  <c r="U114" i="63" s="1"/>
  <c r="M112" i="63"/>
  <c r="U112" i="63" s="1"/>
  <c r="M115" i="63"/>
  <c r="U115" i="63" s="1"/>
  <c r="O138" i="63"/>
  <c r="O139" i="63"/>
  <c r="E121" i="63"/>
  <c r="M107" i="63"/>
  <c r="I114" i="63"/>
  <c r="X149" i="63"/>
  <c r="G149" i="63"/>
  <c r="G114" i="63"/>
  <c r="H114" i="63"/>
  <c r="H149" i="63"/>
  <c r="Y149" i="63"/>
  <c r="Q149" i="63"/>
  <c r="AF46" i="59"/>
  <c r="AC48" i="59"/>
  <c r="AB48" i="59" s="1"/>
  <c r="AE48" i="59"/>
  <c r="X48" i="59"/>
  <c r="T48" i="59"/>
  <c r="Z48" i="59"/>
  <c r="G49" i="59"/>
  <c r="J49" i="59" s="1"/>
  <c r="O49" i="59"/>
  <c r="D49" i="59"/>
  <c r="S51" i="59"/>
  <c r="W28" i="55" s="1"/>
  <c r="W38" i="55" s="1"/>
  <c r="W48" i="55" s="1"/>
  <c r="W58" i="55" s="1"/>
  <c r="W70" i="55" s="1"/>
  <c r="V28" i="55"/>
  <c r="V38" i="55" s="1"/>
  <c r="V48" i="55" s="1"/>
  <c r="V58" i="55" s="1"/>
  <c r="V70" i="55" s="1"/>
  <c r="I50" i="59"/>
  <c r="N50" i="59"/>
  <c r="L50" i="59"/>
  <c r="K50" i="59" s="1"/>
  <c r="M50" i="59" s="1"/>
  <c r="F50" i="59"/>
  <c r="D50" i="59"/>
  <c r="D29" i="55" s="1"/>
  <c r="C49" i="59"/>
  <c r="N49" i="59"/>
  <c r="G50" i="59"/>
  <c r="F49" i="59"/>
  <c r="L49" i="59"/>
  <c r="K49" i="59" s="1"/>
  <c r="Z50" i="59"/>
  <c r="AF50" i="59"/>
  <c r="T50" i="59"/>
  <c r="X50" i="59"/>
  <c r="AC50" i="59"/>
  <c r="AB50" i="59" s="1"/>
  <c r="V59" i="55" s="1"/>
  <c r="U71" i="55"/>
  <c r="U50" i="59"/>
  <c r="O50" i="59"/>
  <c r="B72" i="55"/>
  <c r="B71" i="55"/>
  <c r="W50" i="59"/>
  <c r="AE50" i="59"/>
  <c r="U39" i="55"/>
  <c r="A51" i="59"/>
  <c r="E28" i="55"/>
  <c r="E38" i="55" s="1"/>
  <c r="E48" i="55" s="1"/>
  <c r="E58" i="55" s="1"/>
  <c r="E70" i="55" s="1"/>
  <c r="B52" i="59"/>
  <c r="AA49" i="59"/>
  <c r="U49" i="55"/>
  <c r="AD49" i="59"/>
  <c r="U59" i="55"/>
  <c r="B59" i="55"/>
  <c r="M48" i="59"/>
  <c r="E48" i="59"/>
  <c r="B29" i="55"/>
  <c r="B39" i="55"/>
  <c r="V49" i="59"/>
  <c r="Y49" i="59" s="1"/>
  <c r="U29" i="55"/>
  <c r="B49" i="55"/>
  <c r="J48" i="59"/>
  <c r="T29" i="55" l="1"/>
  <c r="T49" i="55"/>
  <c r="T71" i="55"/>
  <c r="T137" i="63"/>
  <c r="X153" i="63" s="1"/>
  <c r="T143" i="63"/>
  <c r="T146" i="63"/>
  <c r="D146" i="63"/>
  <c r="L139" i="63"/>
  <c r="T139" i="63"/>
  <c r="D144" i="63"/>
  <c r="D141" i="63"/>
  <c r="D138" i="63"/>
  <c r="D147" i="63"/>
  <c r="D145" i="63"/>
  <c r="D139" i="63"/>
  <c r="L113" i="63"/>
  <c r="T141" i="63"/>
  <c r="T140" i="63"/>
  <c r="T142" i="63"/>
  <c r="D137" i="63"/>
  <c r="T147" i="63"/>
  <c r="T138" i="63"/>
  <c r="D142" i="63"/>
  <c r="T145" i="63"/>
  <c r="L119" i="63"/>
  <c r="D143" i="63"/>
  <c r="D140" i="63"/>
  <c r="T144" i="63"/>
  <c r="L138" i="63"/>
  <c r="L142" i="63"/>
  <c r="L141" i="63"/>
  <c r="L137" i="63"/>
  <c r="L140" i="63"/>
  <c r="L144" i="63"/>
  <c r="L145" i="63"/>
  <c r="L143" i="63"/>
  <c r="L147" i="63"/>
  <c r="L146" i="63"/>
  <c r="V133" i="63"/>
  <c r="V132" i="63"/>
  <c r="V131" i="63"/>
  <c r="Y133" i="63"/>
  <c r="X133" i="63"/>
  <c r="W133" i="63"/>
  <c r="U133" i="63"/>
  <c r="L108" i="63"/>
  <c r="L110" i="63"/>
  <c r="L115" i="63"/>
  <c r="L112" i="63"/>
  <c r="L116" i="63"/>
  <c r="L114" i="63"/>
  <c r="L117" i="63"/>
  <c r="W131" i="63"/>
  <c r="Y129" i="63"/>
  <c r="V128" i="63"/>
  <c r="X126" i="63"/>
  <c r="U125" i="63"/>
  <c r="W123" i="63"/>
  <c r="V126" i="63"/>
  <c r="X129" i="63"/>
  <c r="U128" i="63"/>
  <c r="W126" i="63"/>
  <c r="Y124" i="63"/>
  <c r="V123" i="63"/>
  <c r="Y132" i="63"/>
  <c r="W129" i="63"/>
  <c r="X124" i="63"/>
  <c r="U123" i="63"/>
  <c r="X132" i="63"/>
  <c r="Y130" i="63"/>
  <c r="V129" i="63"/>
  <c r="X127" i="63"/>
  <c r="U126" i="63"/>
  <c r="W124" i="63"/>
  <c r="Y122" i="63"/>
  <c r="W132" i="63"/>
  <c r="X130" i="63"/>
  <c r="U129" i="63"/>
  <c r="W127" i="63"/>
  <c r="Y125" i="63"/>
  <c r="V124" i="63"/>
  <c r="X122" i="63"/>
  <c r="U132" i="63"/>
  <c r="W130" i="63"/>
  <c r="Y128" i="63"/>
  <c r="V127" i="63"/>
  <c r="X125" i="63"/>
  <c r="U124" i="63"/>
  <c r="W122" i="63"/>
  <c r="Y127" i="63"/>
  <c r="Y131" i="63"/>
  <c r="V130" i="63"/>
  <c r="X128" i="63"/>
  <c r="U127" i="63"/>
  <c r="W125" i="63"/>
  <c r="Y123" i="63"/>
  <c r="V122" i="63"/>
  <c r="X131" i="63"/>
  <c r="U130" i="63"/>
  <c r="W128" i="63"/>
  <c r="Y126" i="63"/>
  <c r="V125" i="63"/>
  <c r="X123" i="63"/>
  <c r="U122" i="63"/>
  <c r="U131" i="63"/>
  <c r="L111" i="63"/>
  <c r="L118" i="63"/>
  <c r="D114" i="63"/>
  <c r="D117" i="63"/>
  <c r="D109" i="63"/>
  <c r="D116" i="63"/>
  <c r="D111" i="63"/>
  <c r="D118" i="63"/>
  <c r="D113" i="63"/>
  <c r="D110" i="63"/>
  <c r="D112" i="63"/>
  <c r="D115" i="63"/>
  <c r="D108" i="63"/>
  <c r="D119" i="63"/>
  <c r="R51" i="59"/>
  <c r="Z51" i="59" s="1"/>
  <c r="M121" i="63"/>
  <c r="U107" i="63"/>
  <c r="U121" i="63" s="1"/>
  <c r="S52" i="59"/>
  <c r="R52" i="59" s="1"/>
  <c r="X52" i="59" s="1"/>
  <c r="AA48" i="59"/>
  <c r="V48" i="59"/>
  <c r="Y48" i="59" s="1"/>
  <c r="T72" i="55"/>
  <c r="T59" i="55"/>
  <c r="AD48" i="59"/>
  <c r="T39" i="55"/>
  <c r="C39" i="55"/>
  <c r="V29" i="55"/>
  <c r="E49" i="59"/>
  <c r="H49" i="59" s="1"/>
  <c r="AA50" i="59"/>
  <c r="V39" i="55"/>
  <c r="C71" i="55"/>
  <c r="D71" i="55"/>
  <c r="D59" i="55"/>
  <c r="D49" i="55"/>
  <c r="E50" i="59"/>
  <c r="H50" i="59" s="1"/>
  <c r="C29" i="55"/>
  <c r="C49" i="55"/>
  <c r="J50" i="59"/>
  <c r="J63" i="59" s="1"/>
  <c r="D39" i="55"/>
  <c r="D72" i="55"/>
  <c r="C72" i="55"/>
  <c r="C59" i="55"/>
  <c r="M63" i="59"/>
  <c r="M49" i="59"/>
  <c r="AD50" i="59"/>
  <c r="AD63" i="59"/>
  <c r="V71" i="55"/>
  <c r="V72" i="55"/>
  <c r="V50" i="59"/>
  <c r="Y50" i="59" s="1"/>
  <c r="V49" i="55"/>
  <c r="B53" i="59"/>
  <c r="F28" i="55"/>
  <c r="F38" i="55" s="1"/>
  <c r="F48" i="55" s="1"/>
  <c r="F58" i="55" s="1"/>
  <c r="F70" i="55" s="1"/>
  <c r="A52" i="59"/>
  <c r="F51" i="59"/>
  <c r="O51" i="59"/>
  <c r="C51" i="59"/>
  <c r="G51" i="59"/>
  <c r="I51" i="59"/>
  <c r="D51" i="59"/>
  <c r="L51" i="59"/>
  <c r="K51" i="59" s="1"/>
  <c r="N51" i="59"/>
  <c r="H48" i="59"/>
  <c r="E160" i="63" l="1"/>
  <c r="W153" i="63"/>
  <c r="W51" i="59"/>
  <c r="Y153" i="63"/>
  <c r="U153" i="63"/>
  <c r="X158" i="63"/>
  <c r="X159" i="63"/>
  <c r="I159" i="63"/>
  <c r="F150" i="63"/>
  <c r="G150" i="63"/>
  <c r="V153" i="63"/>
  <c r="F160" i="63"/>
  <c r="F159" i="63"/>
  <c r="O131" i="63"/>
  <c r="U150" i="63"/>
  <c r="H156" i="63"/>
  <c r="X157" i="63"/>
  <c r="G159" i="63"/>
  <c r="V159" i="63"/>
  <c r="Y159" i="63"/>
  <c r="H159" i="63"/>
  <c r="V160" i="63"/>
  <c r="H158" i="63"/>
  <c r="W152" i="63"/>
  <c r="F156" i="63"/>
  <c r="G160" i="63"/>
  <c r="U158" i="63"/>
  <c r="X160" i="63"/>
  <c r="N132" i="63"/>
  <c r="U159" i="63"/>
  <c r="W160" i="63"/>
  <c r="N123" i="63"/>
  <c r="E159" i="63"/>
  <c r="I150" i="63"/>
  <c r="H160" i="63"/>
  <c r="I158" i="63"/>
  <c r="X155" i="63"/>
  <c r="P132" i="63"/>
  <c r="E151" i="63"/>
  <c r="G151" i="63"/>
  <c r="I160" i="63"/>
  <c r="V155" i="63"/>
  <c r="X156" i="63"/>
  <c r="E150" i="63"/>
  <c r="I153" i="63"/>
  <c r="V158" i="63"/>
  <c r="Y157" i="63"/>
  <c r="Q132" i="63"/>
  <c r="E158" i="63"/>
  <c r="F157" i="63"/>
  <c r="H151" i="63"/>
  <c r="G154" i="63"/>
  <c r="I156" i="63"/>
  <c r="U151" i="63"/>
  <c r="V156" i="63"/>
  <c r="X150" i="63"/>
  <c r="X154" i="63"/>
  <c r="E157" i="63"/>
  <c r="F158" i="63"/>
  <c r="I151" i="63"/>
  <c r="H154" i="63"/>
  <c r="G157" i="63"/>
  <c r="U152" i="63"/>
  <c r="U160" i="63"/>
  <c r="V157" i="63"/>
  <c r="W154" i="63"/>
  <c r="Y150" i="63"/>
  <c r="Y154" i="63"/>
  <c r="Y158" i="63"/>
  <c r="Q123" i="63"/>
  <c r="E155" i="63"/>
  <c r="F152" i="63"/>
  <c r="H152" i="63"/>
  <c r="G155" i="63"/>
  <c r="I157" i="63"/>
  <c r="U154" i="63"/>
  <c r="V151" i="63"/>
  <c r="W156" i="63"/>
  <c r="Y151" i="63"/>
  <c r="Y155" i="63"/>
  <c r="E153" i="63"/>
  <c r="F154" i="63"/>
  <c r="H150" i="63"/>
  <c r="G153" i="63"/>
  <c r="I155" i="63"/>
  <c r="U156" i="63"/>
  <c r="W150" i="63"/>
  <c r="W158" i="63"/>
  <c r="Y152" i="63"/>
  <c r="Y156" i="63"/>
  <c r="Y160" i="63"/>
  <c r="E156" i="63"/>
  <c r="F151" i="63"/>
  <c r="G152" i="63"/>
  <c r="I154" i="63"/>
  <c r="H157" i="63"/>
  <c r="V150" i="63"/>
  <c r="W155" i="63"/>
  <c r="X151" i="63"/>
  <c r="M132" i="63"/>
  <c r="E154" i="63"/>
  <c r="F153" i="63"/>
  <c r="I152" i="63"/>
  <c r="H155" i="63"/>
  <c r="G158" i="63"/>
  <c r="U155" i="63"/>
  <c r="V152" i="63"/>
  <c r="W157" i="63"/>
  <c r="X152" i="63"/>
  <c r="O132" i="63"/>
  <c r="E152" i="63"/>
  <c r="F155" i="63"/>
  <c r="H153" i="63"/>
  <c r="G156" i="63"/>
  <c r="U157" i="63"/>
  <c r="V154" i="63"/>
  <c r="W151" i="63"/>
  <c r="W159" i="63"/>
  <c r="N160" i="63"/>
  <c r="N159" i="63"/>
  <c r="N158" i="63"/>
  <c r="N157" i="63"/>
  <c r="N156" i="63"/>
  <c r="N155" i="63"/>
  <c r="N154" i="63"/>
  <c r="N153" i="63"/>
  <c r="N152" i="63"/>
  <c r="N151" i="63"/>
  <c r="N150" i="63"/>
  <c r="Q160" i="63"/>
  <c r="O160" i="63"/>
  <c r="Q159" i="63"/>
  <c r="O159" i="63"/>
  <c r="Q158" i="63"/>
  <c r="O158" i="63"/>
  <c r="Q157" i="63"/>
  <c r="O157" i="63"/>
  <c r="Q156" i="63"/>
  <c r="O156" i="63"/>
  <c r="Q155" i="63"/>
  <c r="O155" i="63"/>
  <c r="Q154" i="63"/>
  <c r="O154" i="63"/>
  <c r="Q153" i="63"/>
  <c r="O153" i="63"/>
  <c r="Q152" i="63"/>
  <c r="O152" i="63"/>
  <c r="Q151" i="63"/>
  <c r="O151" i="63"/>
  <c r="Q150" i="63"/>
  <c r="O150" i="63"/>
  <c r="P160" i="63"/>
  <c r="M160" i="63"/>
  <c r="M159" i="63"/>
  <c r="M158" i="63"/>
  <c r="M157" i="63"/>
  <c r="M156" i="63"/>
  <c r="M155" i="63"/>
  <c r="M154" i="63"/>
  <c r="M153" i="63"/>
  <c r="M152" i="63"/>
  <c r="M151" i="63"/>
  <c r="M150" i="63"/>
  <c r="I133" i="63"/>
  <c r="H133" i="63"/>
  <c r="G133" i="63"/>
  <c r="F133" i="63"/>
  <c r="E133" i="63"/>
  <c r="M130" i="63"/>
  <c r="N130" i="63"/>
  <c r="Q133" i="63"/>
  <c r="P133" i="63"/>
  <c r="O133" i="63"/>
  <c r="N133" i="63"/>
  <c r="M133" i="63"/>
  <c r="N124" i="63"/>
  <c r="M131" i="63"/>
  <c r="M123" i="63"/>
  <c r="N125" i="63"/>
  <c r="O123" i="63"/>
  <c r="O130" i="63"/>
  <c r="O125" i="63"/>
  <c r="Q125" i="63"/>
  <c r="N126" i="63"/>
  <c r="Q131" i="63"/>
  <c r="M127" i="63"/>
  <c r="P131" i="63"/>
  <c r="Q127" i="63"/>
  <c r="M124" i="63"/>
  <c r="P130" i="63"/>
  <c r="Q126" i="63"/>
  <c r="P158" i="63"/>
  <c r="P153" i="63"/>
  <c r="P152" i="63"/>
  <c r="P151" i="63"/>
  <c r="P157" i="63"/>
  <c r="P156" i="63"/>
  <c r="P123" i="63"/>
  <c r="P154" i="63"/>
  <c r="P155" i="63"/>
  <c r="P150" i="63"/>
  <c r="P159" i="63"/>
  <c r="O122" i="63"/>
  <c r="P124" i="63"/>
  <c r="O127" i="63"/>
  <c r="O128" i="63"/>
  <c r="N127" i="63"/>
  <c r="P125" i="63"/>
  <c r="O129" i="63"/>
  <c r="P128" i="63"/>
  <c r="M122" i="63"/>
  <c r="Q128" i="63"/>
  <c r="N122" i="63"/>
  <c r="M129" i="63"/>
  <c r="P122" i="63"/>
  <c r="X28" i="55"/>
  <c r="X38" i="55" s="1"/>
  <c r="X48" i="55" s="1"/>
  <c r="X58" i="55" s="1"/>
  <c r="X70" i="55" s="1"/>
  <c r="AF51" i="59"/>
  <c r="AC51" i="59"/>
  <c r="AB51" i="59" s="1"/>
  <c r="W59" i="55" s="1"/>
  <c r="AE51" i="59"/>
  <c r="X51" i="59"/>
  <c r="W39" i="55" s="1"/>
  <c r="T51" i="59"/>
  <c r="U51" i="59"/>
  <c r="S53" i="59"/>
  <c r="R53" i="59" s="1"/>
  <c r="AF53" i="59" s="1"/>
  <c r="Q122" i="63"/>
  <c r="O124" i="63"/>
  <c r="M126" i="63"/>
  <c r="P127" i="63"/>
  <c r="N129" i="63"/>
  <c r="Q130" i="63"/>
  <c r="Q124" i="63"/>
  <c r="O126" i="63"/>
  <c r="M128" i="63"/>
  <c r="P129" i="63"/>
  <c r="N131" i="63"/>
  <c r="M125" i="63"/>
  <c r="P126" i="63"/>
  <c r="N128" i="63"/>
  <c r="Q129" i="63"/>
  <c r="I122" i="63"/>
  <c r="I123" i="63"/>
  <c r="I124" i="63"/>
  <c r="I125" i="63"/>
  <c r="I126" i="63"/>
  <c r="I127" i="63"/>
  <c r="I128" i="63"/>
  <c r="I129" i="63"/>
  <c r="I130" i="63"/>
  <c r="I131" i="63"/>
  <c r="I132" i="63"/>
  <c r="H132" i="63"/>
  <c r="H131" i="63"/>
  <c r="H130" i="63"/>
  <c r="H129" i="63"/>
  <c r="H128" i="63"/>
  <c r="H127" i="63"/>
  <c r="H126" i="63"/>
  <c r="H125" i="63"/>
  <c r="H124" i="63"/>
  <c r="H123" i="63"/>
  <c r="H122" i="63"/>
  <c r="G122" i="63"/>
  <c r="G123" i="63"/>
  <c r="G124" i="63"/>
  <c r="G125" i="63"/>
  <c r="G126" i="63"/>
  <c r="G127" i="63"/>
  <c r="G128" i="63"/>
  <c r="G129" i="63"/>
  <c r="G130" i="63"/>
  <c r="G131" i="63"/>
  <c r="G132" i="63"/>
  <c r="F132" i="63"/>
  <c r="F131" i="63"/>
  <c r="F130" i="63"/>
  <c r="F129" i="63"/>
  <c r="F128" i="63"/>
  <c r="F127" i="63"/>
  <c r="F126" i="63"/>
  <c r="F125" i="63"/>
  <c r="F124" i="63"/>
  <c r="F123" i="63"/>
  <c r="F122" i="63"/>
  <c r="E132" i="63"/>
  <c r="E131" i="63"/>
  <c r="E130" i="63"/>
  <c r="E129" i="63"/>
  <c r="E128" i="63"/>
  <c r="E127" i="63"/>
  <c r="E126" i="63"/>
  <c r="E125" i="63"/>
  <c r="E124" i="63"/>
  <c r="E123" i="63"/>
  <c r="E122" i="63"/>
  <c r="AA63" i="59"/>
  <c r="E63" i="59"/>
  <c r="V63" i="59"/>
  <c r="H63" i="59"/>
  <c r="Y63" i="59"/>
  <c r="E72" i="55"/>
  <c r="E71" i="55"/>
  <c r="AC52" i="59"/>
  <c r="AB52" i="59" s="1"/>
  <c r="L52" i="59"/>
  <c r="K52" i="59" s="1"/>
  <c r="T52" i="59"/>
  <c r="G52" i="59"/>
  <c r="C52" i="59"/>
  <c r="I52" i="59"/>
  <c r="AE52" i="59"/>
  <c r="O52" i="59"/>
  <c r="D52" i="59"/>
  <c r="M51" i="59"/>
  <c r="E59" i="55"/>
  <c r="N52" i="59"/>
  <c r="F52" i="59"/>
  <c r="E49" i="55"/>
  <c r="J51" i="59"/>
  <c r="AF52" i="59"/>
  <c r="U52" i="59"/>
  <c r="E29" i="55"/>
  <c r="E51" i="59"/>
  <c r="Z52" i="59"/>
  <c r="X39" i="55" s="1"/>
  <c r="W52" i="59"/>
  <c r="E39" i="55"/>
  <c r="B54" i="59"/>
  <c r="A53" i="59"/>
  <c r="G53" i="59" s="1"/>
  <c r="G28" i="55"/>
  <c r="G38" i="55" s="1"/>
  <c r="G48" i="55" s="1"/>
  <c r="G58" i="55" s="1"/>
  <c r="G70" i="55" s="1"/>
  <c r="W71" i="55" l="1"/>
  <c r="S54" i="59"/>
  <c r="R54" i="59" s="1"/>
  <c r="AC54" i="59" s="1"/>
  <c r="Y28" i="55"/>
  <c r="Y38" i="55" s="1"/>
  <c r="Y48" i="55" s="1"/>
  <c r="Y58" i="55" s="1"/>
  <c r="Y70" i="55" s="1"/>
  <c r="V51" i="59"/>
  <c r="Y51" i="59" s="1"/>
  <c r="W29" i="55"/>
  <c r="AA51" i="59"/>
  <c r="W72" i="55"/>
  <c r="W49" i="55"/>
  <c r="AD51" i="59"/>
  <c r="W53" i="59"/>
  <c r="E52" i="59"/>
  <c r="H52" i="59" s="1"/>
  <c r="X72" i="55"/>
  <c r="F59" i="55"/>
  <c r="M52" i="59"/>
  <c r="F72" i="55"/>
  <c r="F71" i="55"/>
  <c r="AD52" i="59"/>
  <c r="X49" i="55"/>
  <c r="X71" i="55"/>
  <c r="F29" i="55"/>
  <c r="J52" i="59"/>
  <c r="X59" i="55"/>
  <c r="Z53" i="59"/>
  <c r="X53" i="59"/>
  <c r="AE53" i="59"/>
  <c r="C53" i="59"/>
  <c r="N53" i="59"/>
  <c r="L53" i="59"/>
  <c r="K53" i="59" s="1"/>
  <c r="AC53" i="59"/>
  <c r="AB53" i="59" s="1"/>
  <c r="F53" i="59"/>
  <c r="D53" i="59"/>
  <c r="T53" i="59"/>
  <c r="F39" i="55"/>
  <c r="B55" i="59"/>
  <c r="A54" i="59"/>
  <c r="G54" i="59" s="1"/>
  <c r="H28" i="55"/>
  <c r="H38" i="55" s="1"/>
  <c r="H48" i="55" s="1"/>
  <c r="H58" i="55" s="1"/>
  <c r="H70" i="55" s="1"/>
  <c r="H51" i="59"/>
  <c r="I53" i="59"/>
  <c r="O53" i="59"/>
  <c r="F49" i="55"/>
  <c r="V52" i="59"/>
  <c r="Y52" i="59" s="1"/>
  <c r="X29" i="55"/>
  <c r="U53" i="59"/>
  <c r="AA52" i="59"/>
  <c r="S55" i="59" l="1"/>
  <c r="Z28" i="55"/>
  <c r="Z38" i="55" s="1"/>
  <c r="Z48" i="55" s="1"/>
  <c r="Z58" i="55" s="1"/>
  <c r="Z70" i="55" s="1"/>
  <c r="Y49" i="55"/>
  <c r="Y71" i="55"/>
  <c r="Y39" i="55"/>
  <c r="Y72" i="55"/>
  <c r="G49" i="55"/>
  <c r="G72" i="55"/>
  <c r="G71" i="55"/>
  <c r="AE54" i="59"/>
  <c r="AA53" i="59"/>
  <c r="AA62" i="59" s="1"/>
  <c r="C54" i="59"/>
  <c r="D54" i="59"/>
  <c r="G29" i="55"/>
  <c r="AD62" i="59"/>
  <c r="F54" i="59"/>
  <c r="E53" i="59"/>
  <c r="H53" i="59" s="1"/>
  <c r="H62" i="59" s="1"/>
  <c r="Y59" i="55"/>
  <c r="AD53" i="59"/>
  <c r="G59" i="55"/>
  <c r="L54" i="59"/>
  <c r="K54" i="59" s="1"/>
  <c r="N54" i="59"/>
  <c r="U54" i="59"/>
  <c r="I54" i="59"/>
  <c r="H39" i="55" s="1"/>
  <c r="O54" i="59"/>
  <c r="AF54" i="59"/>
  <c r="M62" i="59"/>
  <c r="M53" i="59"/>
  <c r="Z54" i="59"/>
  <c r="AB54" i="59"/>
  <c r="AD54" i="59" s="1"/>
  <c r="AA28" i="55"/>
  <c r="AA38" i="55" s="1"/>
  <c r="AA48" i="55" s="1"/>
  <c r="AA58" i="55" s="1"/>
  <c r="AA70" i="55" s="1"/>
  <c r="S56" i="59"/>
  <c r="R55" i="59"/>
  <c r="AE55" i="59" s="1"/>
  <c r="G39" i="55"/>
  <c r="W54" i="59"/>
  <c r="X54" i="59"/>
  <c r="V53" i="59"/>
  <c r="Y53" i="59" s="1"/>
  <c r="Y62" i="59" s="1"/>
  <c r="Y29" i="55"/>
  <c r="T54" i="59"/>
  <c r="B56" i="59"/>
  <c r="A55" i="59"/>
  <c r="F55" i="59" s="1"/>
  <c r="I28" i="55"/>
  <c r="I38" i="55" s="1"/>
  <c r="I48" i="55" s="1"/>
  <c r="I58" i="55" s="1"/>
  <c r="I70" i="55" s="1"/>
  <c r="J53" i="59"/>
  <c r="J62" i="59" s="1"/>
  <c r="E54" i="59" l="1"/>
  <c r="H54" i="59" s="1"/>
  <c r="U55" i="59"/>
  <c r="Z71" i="55"/>
  <c r="Z72" i="55"/>
  <c r="W55" i="59"/>
  <c r="E62" i="59"/>
  <c r="H29" i="55"/>
  <c r="C55" i="59"/>
  <c r="H49" i="55"/>
  <c r="H72" i="55"/>
  <c r="H71" i="55"/>
  <c r="O55" i="59"/>
  <c r="M54" i="59"/>
  <c r="Z29" i="55"/>
  <c r="Z55" i="59"/>
  <c r="AF55" i="59"/>
  <c r="H59" i="55"/>
  <c r="L55" i="59"/>
  <c r="K55" i="59" s="1"/>
  <c r="X55" i="59"/>
  <c r="J54" i="59"/>
  <c r="AC55" i="59"/>
  <c r="AB55" i="59" s="1"/>
  <c r="T55" i="59"/>
  <c r="I55" i="59"/>
  <c r="D55" i="59"/>
  <c r="G55" i="59"/>
  <c r="I49" i="55" s="1"/>
  <c r="N55" i="59"/>
  <c r="I72" i="55" s="1"/>
  <c r="B57" i="59"/>
  <c r="A56" i="59"/>
  <c r="I56" i="59" s="1"/>
  <c r="J28" i="55"/>
  <c r="J38" i="55" s="1"/>
  <c r="J48" i="55" s="1"/>
  <c r="J58" i="55" s="1"/>
  <c r="J70" i="55" s="1"/>
  <c r="Z39" i="55"/>
  <c r="Z59" i="55"/>
  <c r="V62" i="59"/>
  <c r="V54" i="59"/>
  <c r="Y54" i="59" s="1"/>
  <c r="AA54" i="59"/>
  <c r="Z49" i="55"/>
  <c r="R56" i="59"/>
  <c r="Z56" i="59" s="1"/>
  <c r="AB28" i="55"/>
  <c r="AB38" i="55" s="1"/>
  <c r="AB48" i="55" s="1"/>
  <c r="AB58" i="55" s="1"/>
  <c r="AB70" i="55" s="1"/>
  <c r="S57" i="59"/>
  <c r="AA29" i="55" l="1"/>
  <c r="E55" i="59"/>
  <c r="H55" i="59" s="1"/>
  <c r="AA39" i="55"/>
  <c r="AA71" i="55"/>
  <c r="AA72" i="55"/>
  <c r="I71" i="55"/>
  <c r="AA55" i="59"/>
  <c r="AA59" i="55"/>
  <c r="AA49" i="55"/>
  <c r="AD55" i="59"/>
  <c r="G56" i="59"/>
  <c r="J56" i="59" s="1"/>
  <c r="M55" i="59"/>
  <c r="I39" i="55"/>
  <c r="U56" i="59"/>
  <c r="V55" i="59"/>
  <c r="Y55" i="59" s="1"/>
  <c r="O56" i="59"/>
  <c r="D56" i="59"/>
  <c r="F56" i="59"/>
  <c r="C56" i="59"/>
  <c r="I59" i="55"/>
  <c r="I29" i="55"/>
  <c r="L56" i="59"/>
  <c r="K56" i="59" s="1"/>
  <c r="J55" i="59"/>
  <c r="AE56" i="59"/>
  <c r="X56" i="59"/>
  <c r="AB39" i="55" s="1"/>
  <c r="W56" i="59"/>
  <c r="B58" i="59"/>
  <c r="A57" i="59"/>
  <c r="D57" i="59" s="1"/>
  <c r="K28" i="55"/>
  <c r="K38" i="55" s="1"/>
  <c r="K48" i="55" s="1"/>
  <c r="K58" i="55" s="1"/>
  <c r="K70" i="55" s="1"/>
  <c r="AF56" i="59"/>
  <c r="AC56" i="59"/>
  <c r="AB56" i="59" s="1"/>
  <c r="R57" i="59"/>
  <c r="W57" i="59" s="1"/>
  <c r="AC28" i="55"/>
  <c r="AC38" i="55" s="1"/>
  <c r="AC48" i="55" s="1"/>
  <c r="AC58" i="55" s="1"/>
  <c r="AC70" i="55" s="1"/>
  <c r="S58" i="59"/>
  <c r="T56" i="59"/>
  <c r="N56" i="59"/>
  <c r="J49" i="55" l="1"/>
  <c r="E56" i="59"/>
  <c r="H56" i="59" s="1"/>
  <c r="AB71" i="55"/>
  <c r="AB72" i="55"/>
  <c r="J39" i="55"/>
  <c r="J29" i="55"/>
  <c r="J72" i="55"/>
  <c r="J71" i="55"/>
  <c r="V56" i="59"/>
  <c r="Y56" i="59" s="1"/>
  <c r="J59" i="55"/>
  <c r="F57" i="59"/>
  <c r="G57" i="59"/>
  <c r="AF57" i="59"/>
  <c r="U57" i="59"/>
  <c r="AE57" i="59"/>
  <c r="AC71" i="55" s="1"/>
  <c r="AC57" i="59"/>
  <c r="AB57" i="59" s="1"/>
  <c r="AB29" i="55"/>
  <c r="O57" i="59"/>
  <c r="L57" i="59"/>
  <c r="K57" i="59" s="1"/>
  <c r="M57" i="59" s="1"/>
  <c r="T57" i="59"/>
  <c r="M56" i="59"/>
  <c r="X57" i="59"/>
  <c r="AC49" i="55" s="1"/>
  <c r="I57" i="59"/>
  <c r="AD28" i="55"/>
  <c r="AD38" i="55" s="1"/>
  <c r="AD48" i="55" s="1"/>
  <c r="AD58" i="55" s="1"/>
  <c r="AD70" i="55" s="1"/>
  <c r="S59" i="59"/>
  <c r="R58" i="59"/>
  <c r="AE58" i="59" s="1"/>
  <c r="L28" i="55"/>
  <c r="L38" i="55" s="1"/>
  <c r="L48" i="55" s="1"/>
  <c r="L58" i="55" s="1"/>
  <c r="L70" i="55" s="1"/>
  <c r="B59" i="59"/>
  <c r="M28" i="55" s="1"/>
  <c r="A58" i="59"/>
  <c r="F58" i="59" s="1"/>
  <c r="AA56" i="59"/>
  <c r="AB49" i="55"/>
  <c r="C57" i="59"/>
  <c r="K29" i="55" s="1"/>
  <c r="N57" i="59"/>
  <c r="AD56" i="59"/>
  <c r="AB59" i="55"/>
  <c r="Z57" i="59"/>
  <c r="AC72" i="55" l="1"/>
  <c r="K49" i="55"/>
  <c r="K39" i="55"/>
  <c r="K72" i="55"/>
  <c r="K71" i="55"/>
  <c r="V57" i="59"/>
  <c r="Y57" i="59" s="1"/>
  <c r="W58" i="59"/>
  <c r="Z58" i="59"/>
  <c r="AC58" i="59"/>
  <c r="AB58" i="59" s="1"/>
  <c r="AD57" i="59"/>
  <c r="U58" i="59"/>
  <c r="AC29" i="55"/>
  <c r="X58" i="59"/>
  <c r="AC59" i="55"/>
  <c r="J57" i="59"/>
  <c r="O58" i="59"/>
  <c r="I58" i="59"/>
  <c r="D58" i="59"/>
  <c r="M38" i="55"/>
  <c r="M48" i="55" s="1"/>
  <c r="M58" i="55" s="1"/>
  <c r="M70" i="55" s="1"/>
  <c r="A59" i="59"/>
  <c r="F59" i="59" s="1"/>
  <c r="T58" i="59"/>
  <c r="AC39" i="55"/>
  <c r="N58" i="59"/>
  <c r="L72" i="55" s="1"/>
  <c r="G58" i="59"/>
  <c r="L49" i="55" s="1"/>
  <c r="AF58" i="59"/>
  <c r="K59" i="55"/>
  <c r="L58" i="59"/>
  <c r="K58" i="59" s="1"/>
  <c r="C58" i="59"/>
  <c r="AA57" i="59"/>
  <c r="E57" i="59"/>
  <c r="H57" i="59" s="1"/>
  <c r="R59" i="59"/>
  <c r="X59" i="59" s="1"/>
  <c r="AE28" i="55"/>
  <c r="AE38" i="55" s="1"/>
  <c r="AE48" i="55" s="1"/>
  <c r="AE58" i="55" s="1"/>
  <c r="AE70" i="55" s="1"/>
  <c r="AA58" i="59" l="1"/>
  <c r="AD58" i="59"/>
  <c r="AD71" i="55"/>
  <c r="AD72" i="55"/>
  <c r="L71" i="55"/>
  <c r="F60" i="59"/>
  <c r="AD49" i="55"/>
  <c r="AD39" i="55"/>
  <c r="N59" i="59"/>
  <c r="N61" i="59" s="1"/>
  <c r="N71" i="55" s="1"/>
  <c r="I59" i="59"/>
  <c r="I60" i="59" s="1"/>
  <c r="AE59" i="59"/>
  <c r="AE61" i="59" s="1"/>
  <c r="AF71" i="55" s="1"/>
  <c r="T59" i="59"/>
  <c r="T60" i="59" s="1"/>
  <c r="L59" i="59"/>
  <c r="AD59" i="55"/>
  <c r="C59" i="59"/>
  <c r="C60" i="59" s="1"/>
  <c r="Z59" i="59"/>
  <c r="AA59" i="59" s="1"/>
  <c r="D59" i="59"/>
  <c r="D60" i="59" s="1"/>
  <c r="G59" i="59"/>
  <c r="M49" i="55" s="1"/>
  <c r="O59" i="59"/>
  <c r="O60" i="59" s="1"/>
  <c r="W59" i="59"/>
  <c r="AC59" i="59"/>
  <c r="AC61" i="59" s="1"/>
  <c r="U59" i="59"/>
  <c r="AF59" i="59"/>
  <c r="AF60" i="59" s="1"/>
  <c r="M58" i="59"/>
  <c r="L59" i="55"/>
  <c r="J58" i="59"/>
  <c r="X60" i="59"/>
  <c r="E58" i="59"/>
  <c r="H58" i="59" s="1"/>
  <c r="L29" i="55"/>
  <c r="L39" i="55"/>
  <c r="AD29" i="55"/>
  <c r="V58" i="59"/>
  <c r="Y58" i="59" s="1"/>
  <c r="AE72" i="55" l="1"/>
  <c r="M72" i="55"/>
  <c r="L61" i="59"/>
  <c r="Q65" i="55"/>
  <c r="AE16" i="55" s="1"/>
  <c r="AE60" i="59"/>
  <c r="K59" i="59"/>
  <c r="K61" i="59" s="1"/>
  <c r="N59" i="55" s="1"/>
  <c r="AB59" i="59"/>
  <c r="AB60" i="59" s="1"/>
  <c r="N60" i="59"/>
  <c r="M71" i="55"/>
  <c r="L60" i="59"/>
  <c r="O65" i="55"/>
  <c r="M16" i="55" s="1"/>
  <c r="N72" i="55"/>
  <c r="O70" i="55" s="1"/>
  <c r="W60" i="59"/>
  <c r="AF72" i="55" s="1"/>
  <c r="Q70" i="55" s="1"/>
  <c r="AE71" i="55"/>
  <c r="Z60" i="59"/>
  <c r="O38" i="55" s="1"/>
  <c r="AE39" i="55"/>
  <c r="G60" i="59"/>
  <c r="J60" i="59" s="1"/>
  <c r="O35" i="55" s="1"/>
  <c r="D16" i="55" s="1"/>
  <c r="M39" i="55"/>
  <c r="U60" i="59"/>
  <c r="AE29" i="55"/>
  <c r="V59" i="59"/>
  <c r="Y59" i="59" s="1"/>
  <c r="J59" i="59"/>
  <c r="AC60" i="59"/>
  <c r="E59" i="59"/>
  <c r="H59" i="59" s="1"/>
  <c r="M29" i="55"/>
  <c r="AE49" i="55"/>
  <c r="N29" i="55"/>
  <c r="E60" i="59"/>
  <c r="O25" i="55" s="1"/>
  <c r="A16" i="55" s="1"/>
  <c r="O27" i="55"/>
  <c r="M59" i="55" l="1"/>
  <c r="M59" i="59"/>
  <c r="K60" i="59"/>
  <c r="O57" i="55" s="1"/>
  <c r="AE59" i="55"/>
  <c r="AD59" i="59"/>
  <c r="AB61" i="59"/>
  <c r="AF59" i="55" s="1"/>
  <c r="O68" i="55"/>
  <c r="Y60" i="59"/>
  <c r="Q45" i="55" s="1"/>
  <c r="Y16" i="55" s="1"/>
  <c r="N39" i="55"/>
  <c r="Q47" i="55"/>
  <c r="AF49" i="55"/>
  <c r="AD60" i="59"/>
  <c r="Q55" i="55" s="1"/>
  <c r="AB16" i="55" s="1"/>
  <c r="AF39" i="55"/>
  <c r="N49" i="55"/>
  <c r="O47" i="55"/>
  <c r="H60" i="59"/>
  <c r="O45" i="55" s="1"/>
  <c r="G16" i="55" s="1"/>
  <c r="O37" i="55"/>
  <c r="Q37" i="55"/>
  <c r="O58" i="55"/>
  <c r="V60" i="59"/>
  <c r="Q25" i="55" s="1"/>
  <c r="S16" i="55" s="1"/>
  <c r="Q27" i="55"/>
  <c r="AF29" i="55"/>
  <c r="O48" i="55"/>
  <c r="AA60" i="59"/>
  <c r="Q35" i="55" s="1"/>
  <c r="V16" i="55" s="1"/>
  <c r="O28" i="55"/>
  <c r="Q57" i="55"/>
  <c r="M60" i="59" l="1"/>
  <c r="O55" i="55" s="1"/>
  <c r="J16" i="55" s="1"/>
</calcChain>
</file>

<file path=xl/sharedStrings.xml><?xml version="1.0" encoding="utf-8"?>
<sst xmlns="http://schemas.openxmlformats.org/spreadsheetml/2006/main" count="81131" uniqueCount="40674">
  <si>
    <t>Utilization</t>
  </si>
  <si>
    <t>FFT</t>
  </si>
  <si>
    <t>Capacity</t>
  </si>
  <si>
    <t>Quality</t>
  </si>
  <si>
    <t>Outcomes</t>
  </si>
  <si>
    <t>Hillcrest</t>
  </si>
  <si>
    <t>PASS</t>
  </si>
  <si>
    <t>adherence to the model's systemic guidelines</t>
  </si>
  <si>
    <t>Utilization %</t>
  </si>
  <si>
    <t>Capacity %</t>
  </si>
  <si>
    <t>TF-CBT</t>
  </si>
  <si>
    <t>MST</t>
  </si>
  <si>
    <t>MST-PSB</t>
  </si>
  <si>
    <t>Marys Center</t>
  </si>
  <si>
    <t>Universal</t>
  </si>
  <si>
    <t>LAYC</t>
  </si>
  <si>
    <t>Adoptions Together</t>
  </si>
  <si>
    <t>First Home Care</t>
  </si>
  <si>
    <t>Community Connections</t>
  </si>
  <si>
    <t>Youth Villages</t>
  </si>
  <si>
    <t>Provider</t>
  </si>
  <si>
    <t>Month</t>
  </si>
  <si>
    <t>Therapists</t>
  </si>
  <si>
    <t>Therapist Cap.</t>
  </si>
  <si>
    <t>Active Cases</t>
  </si>
  <si>
    <t>Successful Discharge</t>
  </si>
  <si>
    <t>Total Discharge (not incl. cases not served)</t>
  </si>
  <si>
    <t>Designed Capacity</t>
  </si>
  <si>
    <t>Most Recent 3 Months</t>
  </si>
  <si>
    <t>Prior 3 Months</t>
  </si>
  <si>
    <t>PIECE</t>
  </si>
  <si>
    <t>Staffing</t>
  </si>
  <si>
    <t>Current Capacity</t>
  </si>
  <si>
    <t>Staffing %</t>
  </si>
  <si>
    <t>actual available slots / targeted slots</t>
  </si>
  <si>
    <t># of therapists positions filled / target</t>
  </si>
  <si>
    <t>successful discharges / total discharges</t>
  </si>
  <si>
    <t>Discharge %</t>
  </si>
  <si>
    <t>current filled slots / actual available slots</t>
  </si>
  <si>
    <t>Unduplicated</t>
  </si>
  <si>
    <t>Duplicated</t>
  </si>
  <si>
    <t>Ave.</t>
  </si>
  <si>
    <t>TIP</t>
  </si>
  <si>
    <t>TFCC</t>
  </si>
  <si>
    <t>LES</t>
  </si>
  <si>
    <t>FPS</t>
  </si>
  <si>
    <t>MBI HS</t>
  </si>
  <si>
    <t>A-CRA</t>
  </si>
  <si>
    <t>Federal City</t>
  </si>
  <si>
    <t>Riverside</t>
  </si>
  <si>
    <t>Return to Main Dashboard</t>
  </si>
  <si>
    <t>Models</t>
  </si>
  <si>
    <t>All</t>
  </si>
  <si>
    <t>TST</t>
  </si>
  <si>
    <t>Model</t>
  </si>
  <si>
    <t>A-CRA1</t>
  </si>
  <si>
    <t>A-CRA2</t>
  </si>
  <si>
    <t>A-CRA3</t>
  </si>
  <si>
    <t>A-CRA4</t>
  </si>
  <si>
    <t>A-CRA5</t>
  </si>
  <si>
    <t>A-CRA6</t>
  </si>
  <si>
    <t>A-CRA7</t>
  </si>
  <si>
    <t>A-CRA8</t>
  </si>
  <si>
    <t>A-CRA9</t>
  </si>
  <si>
    <t>A-CRA10</t>
  </si>
  <si>
    <t>A-CRA11</t>
  </si>
  <si>
    <t>A-CRA12</t>
  </si>
  <si>
    <t>A-CRA13</t>
  </si>
  <si>
    <t>A-CRA14</t>
  </si>
  <si>
    <t>A-CRA15</t>
  </si>
  <si>
    <t>A-CRA16</t>
  </si>
  <si>
    <t>A-CRA17</t>
  </si>
  <si>
    <t>A-CRA18</t>
  </si>
  <si>
    <t>A-CRA19</t>
  </si>
  <si>
    <t>A-CRA20</t>
  </si>
  <si>
    <t xml:space="preserve"> </t>
  </si>
  <si>
    <t>FFT1</t>
  </si>
  <si>
    <t>FFT2</t>
  </si>
  <si>
    <t>FFT3</t>
  </si>
  <si>
    <t>FFT4</t>
  </si>
  <si>
    <t>FFT5</t>
  </si>
  <si>
    <t>FFT6</t>
  </si>
  <si>
    <t>FFT7</t>
  </si>
  <si>
    <t>FFT8</t>
  </si>
  <si>
    <t>FFT9</t>
  </si>
  <si>
    <t>FFT10</t>
  </si>
  <si>
    <t>FFT11</t>
  </si>
  <si>
    <t>FFT12</t>
  </si>
  <si>
    <t>FFT13</t>
  </si>
  <si>
    <t>FFT14</t>
  </si>
  <si>
    <t>FFT15</t>
  </si>
  <si>
    <t>FFT16</t>
  </si>
  <si>
    <t>FFT17</t>
  </si>
  <si>
    <t>FFT18</t>
  </si>
  <si>
    <t>FFT19</t>
  </si>
  <si>
    <t>FFT20</t>
  </si>
  <si>
    <t>MST1</t>
  </si>
  <si>
    <t>MST2</t>
  </si>
  <si>
    <t>MST3</t>
  </si>
  <si>
    <t>MST4</t>
  </si>
  <si>
    <t>MST5</t>
  </si>
  <si>
    <t>MST6</t>
  </si>
  <si>
    <t>MST7</t>
  </si>
  <si>
    <t>MST8</t>
  </si>
  <si>
    <t>MST9</t>
  </si>
  <si>
    <t>MST10</t>
  </si>
  <si>
    <t>MST11</t>
  </si>
  <si>
    <t>MST12</t>
  </si>
  <si>
    <t>MST13</t>
  </si>
  <si>
    <t>MST14</t>
  </si>
  <si>
    <t>MST15</t>
  </si>
  <si>
    <t>MST16</t>
  </si>
  <si>
    <t>MST17</t>
  </si>
  <si>
    <t>MST18</t>
  </si>
  <si>
    <t>MST19</t>
  </si>
  <si>
    <t>MST20</t>
  </si>
  <si>
    <t>MST-PSB1</t>
  </si>
  <si>
    <t>MST-PSB2</t>
  </si>
  <si>
    <t>MST-PSB3</t>
  </si>
  <si>
    <t>MST-PSB4</t>
  </si>
  <si>
    <t>MST-PSB5</t>
  </si>
  <si>
    <t>MST-PSB6</t>
  </si>
  <si>
    <t>MST-PSB7</t>
  </si>
  <si>
    <t>MST-PSB8</t>
  </si>
  <si>
    <t>MST-PSB9</t>
  </si>
  <si>
    <t>MST-PSB10</t>
  </si>
  <si>
    <t>MST-PSB11</t>
  </si>
  <si>
    <t>MST-PSB12</t>
  </si>
  <si>
    <t>MST-PSB13</t>
  </si>
  <si>
    <t>MST-PSB14</t>
  </si>
  <si>
    <t>MST-PSB15</t>
  </si>
  <si>
    <t>MST-PSB16</t>
  </si>
  <si>
    <t>MST-PSB17</t>
  </si>
  <si>
    <t>MST-PSB18</t>
  </si>
  <si>
    <t>MST-PSB19</t>
  </si>
  <si>
    <t>MST-PSB20</t>
  </si>
  <si>
    <t>TF-CBT1</t>
  </si>
  <si>
    <t>TF-CBT2</t>
  </si>
  <si>
    <t>TF-CBT3</t>
  </si>
  <si>
    <t>TF-CBT4</t>
  </si>
  <si>
    <t>TF-CBT5</t>
  </si>
  <si>
    <t>TF-CBT6</t>
  </si>
  <si>
    <t>TF-CBT7</t>
  </si>
  <si>
    <t>TF-CBT8</t>
  </si>
  <si>
    <t>TF-CBT9</t>
  </si>
  <si>
    <t>TF-CBT10</t>
  </si>
  <si>
    <t>TF-CBT11</t>
  </si>
  <si>
    <t>TF-CBT12</t>
  </si>
  <si>
    <t>TF-CBT13</t>
  </si>
  <si>
    <t>TF-CBT14</t>
  </si>
  <si>
    <t>TF-CBT15</t>
  </si>
  <si>
    <t>TF-CBT16</t>
  </si>
  <si>
    <t>TF-CBT17</t>
  </si>
  <si>
    <t>TF-CBT18</t>
  </si>
  <si>
    <t>TF-CBT19</t>
  </si>
  <si>
    <t>TF-CBT20</t>
  </si>
  <si>
    <t>TIP1</t>
  </si>
  <si>
    <t>TIP2</t>
  </si>
  <si>
    <t>TIP3</t>
  </si>
  <si>
    <t>TIP4</t>
  </si>
  <si>
    <t>TIP5</t>
  </si>
  <si>
    <t>TIP6</t>
  </si>
  <si>
    <t>TIP7</t>
  </si>
  <si>
    <t>TIP8</t>
  </si>
  <si>
    <t>TIP9</t>
  </si>
  <si>
    <t>TIP10</t>
  </si>
  <si>
    <t>TIP11</t>
  </si>
  <si>
    <t>TIP12</t>
  </si>
  <si>
    <t>TIP13</t>
  </si>
  <si>
    <t>TIP14</t>
  </si>
  <si>
    <t>TIP15</t>
  </si>
  <si>
    <t>TIP16</t>
  </si>
  <si>
    <t>TIP17</t>
  </si>
  <si>
    <t>TIP18</t>
  </si>
  <si>
    <t>TIP19</t>
  </si>
  <si>
    <t>TIP20</t>
  </si>
  <si>
    <t>CFS</t>
  </si>
  <si>
    <t>PSI Family Services</t>
  </si>
  <si>
    <t>TST1</t>
  </si>
  <si>
    <t>TST2</t>
  </si>
  <si>
    <t>TST3</t>
  </si>
  <si>
    <t>TST4</t>
  </si>
  <si>
    <t>TST5</t>
  </si>
  <si>
    <t>TST6</t>
  </si>
  <si>
    <t>TST7</t>
  </si>
  <si>
    <t>TST8</t>
  </si>
  <si>
    <t>TST9</t>
  </si>
  <si>
    <t>TST10</t>
  </si>
  <si>
    <t>TST11</t>
  </si>
  <si>
    <t>TST12</t>
  </si>
  <si>
    <t>TST13</t>
  </si>
  <si>
    <t>TST14</t>
  </si>
  <si>
    <t>TST15</t>
  </si>
  <si>
    <t>TST16</t>
  </si>
  <si>
    <t>TST17</t>
  </si>
  <si>
    <t>TST18</t>
  </si>
  <si>
    <t>TST19</t>
  </si>
  <si>
    <t>TST20</t>
  </si>
  <si>
    <t>Adoptions TogetherAll</t>
  </si>
  <si>
    <t>Community ConnectionsAll</t>
  </si>
  <si>
    <t>Community ConnectionsTF-CBT</t>
  </si>
  <si>
    <t>Community ConnectionsFFT</t>
  </si>
  <si>
    <t>Community ConnectionsTIP</t>
  </si>
  <si>
    <t>First Home CareAll</t>
  </si>
  <si>
    <t>First Home CareTF-CBT</t>
  </si>
  <si>
    <t>First Home CareFFT</t>
  </si>
  <si>
    <t>First Home CareTIP</t>
  </si>
  <si>
    <t>HillcrestAll</t>
  </si>
  <si>
    <t>HillcrestTF-CBT</t>
  </si>
  <si>
    <r>
      <rPr>
        <b/>
        <sz val="12"/>
        <rFont val="Calibri"/>
        <family val="2"/>
      </rPr>
      <t xml:space="preserve">LIMITED USE LICENSE - </t>
    </r>
    <r>
      <rPr>
        <b/>
        <sz val="9"/>
        <rFont val="Calibri"/>
        <family val="2"/>
      </rPr>
      <t>Permission to reproduce or utilize the dashboard, is granted to contract partners only within the terms and restrictions set forth by contract and is specifically deemed confidential information and restricted information.  This permission (license) does not grant the right to reproduce these materials for resale, or for distribution other than for specific Evidence Based Associates, LLC, sanctioned training events, counseling sessions or contractual activities.  The dashboard cannot be used as a tool on non-contracted projects without the express permission, in writing, and substantive alterations to the content of these materials for future use may only be made with the permission, in writing, of Evidence Based Associates, LLC.  Upon completion of the contract, all training materials, copyrighted materials and the dashboard tool must be returned.  Violations are subject to fines and penalties and all rights and remedies available by law.</t>
    </r>
  </si>
  <si>
    <t>HillcrestFFT</t>
  </si>
  <si>
    <t>HillcrestA-CRA</t>
  </si>
  <si>
    <t>LAYCAll</t>
  </si>
  <si>
    <t>LAYCA-CRA</t>
  </si>
  <si>
    <t>PASSAll</t>
  </si>
  <si>
    <t>PASSFFT</t>
  </si>
  <si>
    <t>PASSTIP</t>
  </si>
  <si>
    <t>UniversalAll</t>
  </si>
  <si>
    <t>UniversalTF-CBT</t>
  </si>
  <si>
    <t>UniversalTIP</t>
  </si>
  <si>
    <t>Youth VillagesAll</t>
  </si>
  <si>
    <t>Youth VillagesMST</t>
  </si>
  <si>
    <t>Youth VillagesMST-PSB</t>
  </si>
  <si>
    <t>FPSAll</t>
  </si>
  <si>
    <t>FPSTIP</t>
  </si>
  <si>
    <t>LESAll</t>
  </si>
  <si>
    <t>LESTIP</t>
  </si>
  <si>
    <t>Federal CityAll</t>
  </si>
  <si>
    <t>Federal CityA-CRA</t>
  </si>
  <si>
    <t>RiversideA-CRA</t>
  </si>
  <si>
    <t>RiversideAll</t>
  </si>
  <si>
    <t>MBI HSTIP</t>
  </si>
  <si>
    <t>MBI HSAll</t>
  </si>
  <si>
    <t>TFCCTIP</t>
  </si>
  <si>
    <t>TFCCAll</t>
  </si>
  <si>
    <t>AllAll</t>
  </si>
  <si>
    <t>All FFT Providers</t>
  </si>
  <si>
    <t>All FFT ProvidersFFT</t>
  </si>
  <si>
    <t>All MST ProvidersMST</t>
  </si>
  <si>
    <t>All MST-PSB ProvidersMST-PSB</t>
  </si>
  <si>
    <t>All TF-CBT ProvidersTF-CBT</t>
  </si>
  <si>
    <t>All TIP ProvidersTIP</t>
  </si>
  <si>
    <t>All A-CRA ProvidersA-CRA</t>
  </si>
  <si>
    <t>All TST Providers</t>
  </si>
  <si>
    <t>All TIP Providers</t>
  </si>
  <si>
    <t>All TF-CBT Providers</t>
  </si>
  <si>
    <t>All MST-PSB Providers</t>
  </si>
  <si>
    <t>All MST Providers</t>
  </si>
  <si>
    <t>All A-CRA Providers</t>
  </si>
  <si>
    <t>Apr-12</t>
  </si>
  <si>
    <t>May-12</t>
  </si>
  <si>
    <t>Apr-13</t>
  </si>
  <si>
    <t>May-13</t>
  </si>
  <si>
    <t>Apr-14</t>
  </si>
  <si>
    <t>May-14</t>
  </si>
  <si>
    <t>Apr-15</t>
  </si>
  <si>
    <t>Jun-12</t>
  </si>
  <si>
    <t>Jul-12</t>
  </si>
  <si>
    <t>Aug-12</t>
  </si>
  <si>
    <t>Sep-12</t>
  </si>
  <si>
    <t>Oct-12</t>
  </si>
  <si>
    <t>Nov-12</t>
  </si>
  <si>
    <t>Dec-12</t>
  </si>
  <si>
    <t>Text</t>
  </si>
  <si>
    <t>Date</t>
  </si>
  <si>
    <t>Jan-13</t>
  </si>
  <si>
    <t>Feb-13</t>
  </si>
  <si>
    <t>Mar-13</t>
  </si>
  <si>
    <t>Jun-13</t>
  </si>
  <si>
    <t>Jul-13</t>
  </si>
  <si>
    <t>Aug-13</t>
  </si>
  <si>
    <t>Sep-13</t>
  </si>
  <si>
    <t>Oct-13</t>
  </si>
  <si>
    <t>Nov-13</t>
  </si>
  <si>
    <t>Dec-13</t>
  </si>
  <si>
    <t>Text Repeat</t>
  </si>
  <si>
    <t>Jan-14</t>
  </si>
  <si>
    <t>Feb-14</t>
  </si>
  <si>
    <t>Mar-14</t>
  </si>
  <si>
    <t>Jun-14</t>
  </si>
  <si>
    <t>Jul-14</t>
  </si>
  <si>
    <t>Aug-14</t>
  </si>
  <si>
    <t>Sep-14</t>
  </si>
  <si>
    <t>Oct-14</t>
  </si>
  <si>
    <t>Nov-14</t>
  </si>
  <si>
    <t>Dec-14</t>
  </si>
  <si>
    <t>Jan-15</t>
  </si>
  <si>
    <t>Feb-15</t>
  </si>
  <si>
    <t>Mar-15</t>
  </si>
  <si>
    <t>May-15</t>
  </si>
  <si>
    <t>Jun-15</t>
  </si>
  <si>
    <t>Jul-15</t>
  </si>
  <si>
    <t>Aug-15</t>
  </si>
  <si>
    <t>Sep-15</t>
  </si>
  <si>
    <t>Dashboard User Instructions</t>
  </si>
  <si>
    <t>Display page</t>
  </si>
  <si>
    <t>All dashboards are accessed from the "display" spreadsheet.</t>
  </si>
  <si>
    <t>A couple points worth noting…..</t>
  </si>
  <si>
    <r>
      <t xml:space="preserve">Next </t>
    </r>
    <r>
      <rPr>
        <b/>
        <u/>
        <sz val="11"/>
        <color theme="1"/>
        <rFont val="Calibri"/>
        <family val="2"/>
        <scheme val="minor"/>
      </rPr>
      <t>select the Provider</t>
    </r>
    <r>
      <rPr>
        <sz val="11"/>
        <color theme="1"/>
        <rFont val="Calibri"/>
        <family val="2"/>
        <scheme val="minor"/>
      </rPr>
      <t xml:space="preserve"> that you would like to look at (if you want to see all Providers, select "All")</t>
    </r>
  </si>
  <si>
    <t>In order to view a dashboard there are 3 fields that the user can make choices in to generate the desired dashboard (each of which has a dropdown menu to choose from)</t>
  </si>
  <si>
    <r>
      <t xml:space="preserve">Finally, </t>
    </r>
    <r>
      <rPr>
        <b/>
        <u/>
        <sz val="11"/>
        <color theme="1"/>
        <rFont val="Calibri"/>
        <family val="2"/>
        <scheme val="minor"/>
      </rPr>
      <t>select the oldest month that you would like to include in the dashboard</t>
    </r>
    <r>
      <rPr>
        <sz val="11"/>
        <color theme="1"/>
        <rFont val="Calibri"/>
        <family val="2"/>
        <scheme val="minor"/>
      </rPr>
      <t>, you can view 6 months at a time, so whatever month you select becomes the oldest month to display</t>
    </r>
  </si>
  <si>
    <t>Selection Criteria</t>
  </si>
  <si>
    <t>* - When a specific model is selected, the only providers that will be listed in the Provider dropdown listing are those providers that have provided or do provide that model.</t>
  </si>
  <si>
    <t>* - When using the "display" tab to view a dashboard, always start by entering the Model first, then the Provider</t>
  </si>
  <si>
    <r>
      <t xml:space="preserve">* - If you would like to see the dashboard for </t>
    </r>
    <r>
      <rPr>
        <b/>
        <u/>
        <sz val="12"/>
        <color theme="1"/>
        <rFont val="Calibri"/>
        <family val="2"/>
        <scheme val="minor"/>
      </rPr>
      <t>all providers of a given model</t>
    </r>
    <r>
      <rPr>
        <sz val="12"/>
        <color theme="1"/>
        <rFont val="Calibri"/>
        <family val="2"/>
        <scheme val="minor"/>
      </rPr>
      <t xml:space="preserve"> you must select the specific "All" for that model (For example "All FFT Providers"), you cannot use the generic "All" to get the details for a specific model</t>
    </r>
  </si>
  <si>
    <r>
      <t xml:space="preserve">* - The Sixth Month field </t>
    </r>
    <r>
      <rPr>
        <b/>
        <u/>
        <sz val="12"/>
        <color theme="1"/>
        <rFont val="Calibri"/>
        <family val="2"/>
        <scheme val="minor"/>
      </rPr>
      <t>will automatically calculate based on the value entered in the First Month field</t>
    </r>
    <r>
      <rPr>
        <sz val="12"/>
        <color theme="1"/>
        <rFont val="Calibri"/>
        <family val="2"/>
        <scheme val="minor"/>
      </rPr>
      <t xml:space="preserve"> and will be displayed in a field that is grayed out and cannot be changed directly by the user</t>
    </r>
  </si>
  <si>
    <r>
      <t xml:space="preserve">* - There are direct links to the </t>
    </r>
    <r>
      <rPr>
        <b/>
        <u/>
        <sz val="12"/>
        <color theme="1"/>
        <rFont val="Calibri"/>
        <family val="2"/>
        <scheme val="minor"/>
      </rPr>
      <t>Data Submission</t>
    </r>
    <r>
      <rPr>
        <sz val="12"/>
        <color theme="1"/>
        <rFont val="Calibri"/>
        <family val="2"/>
        <scheme val="minor"/>
      </rPr>
      <t xml:space="preserve">, </t>
    </r>
    <r>
      <rPr>
        <b/>
        <u/>
        <sz val="12"/>
        <color theme="1"/>
        <rFont val="Calibri"/>
        <family val="2"/>
        <scheme val="minor"/>
      </rPr>
      <t>Summary</t>
    </r>
    <r>
      <rPr>
        <sz val="12"/>
        <color theme="1"/>
        <rFont val="Calibri"/>
        <family val="2"/>
        <scheme val="minor"/>
      </rPr>
      <t xml:space="preserve">, </t>
    </r>
    <r>
      <rPr>
        <b/>
        <u/>
        <sz val="12"/>
        <color theme="1"/>
        <rFont val="Calibri"/>
        <family val="2"/>
        <scheme val="minor"/>
      </rPr>
      <t>Referral</t>
    </r>
    <r>
      <rPr>
        <sz val="12"/>
        <color theme="1"/>
        <rFont val="Calibri"/>
        <family val="2"/>
        <scheme val="minor"/>
      </rPr>
      <t xml:space="preserve"> and these </t>
    </r>
    <r>
      <rPr>
        <b/>
        <u/>
        <sz val="12"/>
        <color theme="1"/>
        <rFont val="Calibri"/>
        <family val="2"/>
        <scheme val="minor"/>
      </rPr>
      <t>Instructions</t>
    </r>
    <r>
      <rPr>
        <sz val="12"/>
        <color theme="1"/>
        <rFont val="Calibri"/>
        <family val="2"/>
        <scheme val="minor"/>
      </rPr>
      <t xml:space="preserve"> in the heading</t>
    </r>
  </si>
  <si>
    <r>
      <t xml:space="preserve">* - The </t>
    </r>
    <r>
      <rPr>
        <b/>
        <u/>
        <sz val="12"/>
        <color theme="1"/>
        <rFont val="Calibri"/>
        <family val="2"/>
        <scheme val="minor"/>
      </rPr>
      <t xml:space="preserve">dashboard is now printable! </t>
    </r>
    <r>
      <rPr>
        <sz val="12"/>
        <color theme="1"/>
        <rFont val="Calibri"/>
        <family val="2"/>
        <scheme val="minor"/>
      </rPr>
      <t xml:space="preserve"> Simply select the criteria that you wish to look at and print</t>
    </r>
  </si>
  <si>
    <r>
      <t xml:space="preserve">Always start by </t>
    </r>
    <r>
      <rPr>
        <b/>
        <u/>
        <sz val="11"/>
        <color theme="1"/>
        <rFont val="Calibri"/>
        <family val="2"/>
        <scheme val="minor"/>
      </rPr>
      <t>first selecting the Model</t>
    </r>
    <r>
      <rPr>
        <sz val="11"/>
        <color theme="1"/>
        <rFont val="Calibri"/>
        <family val="2"/>
        <scheme val="minor"/>
      </rPr>
      <t xml:space="preserve"> that you would like to look at (If you want to see all Models, select "All")</t>
    </r>
  </si>
  <si>
    <r>
      <t xml:space="preserve">* - You can now choose your own 6 month window to view!  It defaults to the most recent 6 months.  When selecting a 6 month window to view, </t>
    </r>
    <r>
      <rPr>
        <b/>
        <u/>
        <sz val="12"/>
        <color theme="1"/>
        <rFont val="Calibri"/>
        <family val="2"/>
        <scheme val="minor"/>
      </rPr>
      <t>enter the farthest back month</t>
    </r>
    <r>
      <rPr>
        <sz val="12"/>
        <color theme="1"/>
        <rFont val="Calibri"/>
        <family val="2"/>
        <scheme val="minor"/>
      </rPr>
      <t xml:space="preserve"> that you wish to review in the First Month field.</t>
    </r>
  </si>
  <si>
    <r>
      <t>* - The category headings (Staffing, Capacity, Utilization &amp; Quality) for the graphs and the raw data are now color coded to match the color grade that was received for the most recent 3 months selected.</t>
    </r>
    <r>
      <rPr>
        <b/>
        <u/>
        <sz val="12"/>
        <color theme="1"/>
        <rFont val="Calibri"/>
        <family val="2"/>
        <scheme val="minor"/>
      </rPr>
      <t/>
    </r>
  </si>
  <si>
    <t>Unduplicated Case</t>
  </si>
  <si>
    <t>Duplicated Case</t>
  </si>
  <si>
    <t>active case opened in a prior month</t>
  </si>
  <si>
    <t>active case opened in the current month</t>
  </si>
  <si>
    <t>Definitions</t>
  </si>
  <si>
    <t>MD Family ResourcesTF-CBT</t>
  </si>
  <si>
    <t>MD Family ResourcesAll</t>
  </si>
  <si>
    <t>All TST ProvidersTST</t>
  </si>
  <si>
    <t>MD Family Resources</t>
  </si>
  <si>
    <t>Oct-15</t>
  </si>
  <si>
    <t>Nov-15</t>
  </si>
  <si>
    <t>Dec-15</t>
  </si>
  <si>
    <t>Jan-16</t>
  </si>
  <si>
    <t>Feb-16</t>
  </si>
  <si>
    <t>Mar-16</t>
  </si>
  <si>
    <t>Apr-16</t>
  </si>
  <si>
    <t>May-16</t>
  </si>
  <si>
    <t>Jun-16</t>
  </si>
  <si>
    <t>Jul-16</t>
  </si>
  <si>
    <t>Aug-16</t>
  </si>
  <si>
    <t>Sep-16</t>
  </si>
  <si>
    <t>Oct-16</t>
  </si>
  <si>
    <t>Nov-16</t>
  </si>
  <si>
    <t>Dec-16</t>
  </si>
  <si>
    <t>Jan-17</t>
  </si>
  <si>
    <t>Feb-17</t>
  </si>
  <si>
    <t>Mar-17</t>
  </si>
  <si>
    <t>Wayne Center</t>
  </si>
  <si>
    <t>FWCTIP</t>
  </si>
  <si>
    <t>Wayne CenterTIP</t>
  </si>
  <si>
    <t>FWCAll</t>
  </si>
  <si>
    <t>Wayne CenterAll</t>
  </si>
  <si>
    <t>FWC</t>
  </si>
  <si>
    <t>Green Door</t>
  </si>
  <si>
    <t>Green DoorTIP</t>
  </si>
  <si>
    <t>Green DoorAll</t>
  </si>
  <si>
    <t>ContemporaryTIP</t>
  </si>
  <si>
    <t>ContemporaryAll</t>
  </si>
  <si>
    <t>Contemporary</t>
  </si>
  <si>
    <t>Adoptions TogetherTST</t>
  </si>
  <si>
    <t>ContemporaryTST</t>
  </si>
  <si>
    <t>Family MattersTST</t>
  </si>
  <si>
    <t>First Home CareTST</t>
  </si>
  <si>
    <t>HillcrestTST</t>
  </si>
  <si>
    <t>MD Family ResourcesTST</t>
  </si>
  <si>
    <t>Family Matters</t>
  </si>
  <si>
    <t>Family MattersAll</t>
  </si>
  <si>
    <t>Apr-17</t>
  </si>
  <si>
    <t>May-17</t>
  </si>
  <si>
    <t>Jun-17</t>
  </si>
  <si>
    <t>Jul-17</t>
  </si>
  <si>
    <t>Aug-17</t>
  </si>
  <si>
    <t>Sep-17</t>
  </si>
  <si>
    <t>Oct-17</t>
  </si>
  <si>
    <t>Nov-17</t>
  </si>
  <si>
    <t>Dec-17</t>
  </si>
  <si>
    <t>Jan-18</t>
  </si>
  <si>
    <t>Feb-18</t>
  </si>
  <si>
    <t>Mar-18</t>
  </si>
  <si>
    <t>Apr-18</t>
  </si>
  <si>
    <t>May-18</t>
  </si>
  <si>
    <t>Jun-18</t>
  </si>
  <si>
    <t>Jul-18</t>
  </si>
  <si>
    <t>Aug-18</t>
  </si>
  <si>
    <t>Sep-18</t>
  </si>
  <si>
    <t>Staffing Data</t>
  </si>
  <si>
    <t>Capacity Data</t>
  </si>
  <si>
    <t>Utilization Data</t>
  </si>
  <si>
    <t>Outcomes Data</t>
  </si>
  <si>
    <t>Ave</t>
  </si>
  <si>
    <t>Category Color Coding</t>
  </si>
  <si>
    <t>Currently Approved Adherence %</t>
  </si>
  <si>
    <t>Foundations for Home &amp; Community</t>
  </si>
  <si>
    <t>Foundations for Home &amp; CommunityFFT</t>
  </si>
  <si>
    <t>Foundations for Home &amp; CommunityTF-CBT</t>
  </si>
  <si>
    <t>Foundations for Home &amp; CommunityTST</t>
  </si>
  <si>
    <t>Foundations for Home &amp; CommunityAll</t>
  </si>
  <si>
    <t>Youth Seen</t>
  </si>
  <si>
    <t>Time Frame:</t>
  </si>
  <si>
    <t>Primary Selection</t>
  </si>
  <si>
    <t>Comparative Selection</t>
  </si>
  <si>
    <t>Providers</t>
  </si>
  <si>
    <t>Lists</t>
  </si>
  <si>
    <t>A-CRA21</t>
  </si>
  <si>
    <t>A-CRA22</t>
  </si>
  <si>
    <t>A-CRA23</t>
  </si>
  <si>
    <t>A-CRA24</t>
  </si>
  <si>
    <t>A-CRA25</t>
  </si>
  <si>
    <t>A-CRA26</t>
  </si>
  <si>
    <t>A-CRA27</t>
  </si>
  <si>
    <t>A-CRA28</t>
  </si>
  <si>
    <t>A-CRA29</t>
  </si>
  <si>
    <t>A-CRA30</t>
  </si>
  <si>
    <t>FFT21</t>
  </si>
  <si>
    <t>FFT22</t>
  </si>
  <si>
    <t>FFT23</t>
  </si>
  <si>
    <t>FFT24</t>
  </si>
  <si>
    <t>FFT25</t>
  </si>
  <si>
    <t>FFT26</t>
  </si>
  <si>
    <t>FFT27</t>
  </si>
  <si>
    <t>FFT28</t>
  </si>
  <si>
    <t>FFT29</t>
  </si>
  <si>
    <t>FFT30</t>
  </si>
  <si>
    <t>MST21</t>
  </si>
  <si>
    <t>MST22</t>
  </si>
  <si>
    <t>MST23</t>
  </si>
  <si>
    <t>MST24</t>
  </si>
  <si>
    <t>MST25</t>
  </si>
  <si>
    <t>MST26</t>
  </si>
  <si>
    <t>MST27</t>
  </si>
  <si>
    <t>MST28</t>
  </si>
  <si>
    <t>MST29</t>
  </si>
  <si>
    <t>MST30</t>
  </si>
  <si>
    <t>MST-PSB21</t>
  </si>
  <si>
    <t>MST-PSB22</t>
  </si>
  <si>
    <t>MST-PSB23</t>
  </si>
  <si>
    <t>MST-PSB24</t>
  </si>
  <si>
    <t>MST-PSB25</t>
  </si>
  <si>
    <t>MST-PSB26</t>
  </si>
  <si>
    <t>MST-PSB27</t>
  </si>
  <si>
    <t>MST-PSB28</t>
  </si>
  <si>
    <t>MST-PSB29</t>
  </si>
  <si>
    <t>MST-PSB30</t>
  </si>
  <si>
    <t>TF-CBT21</t>
  </si>
  <si>
    <t>TF-CBT22</t>
  </si>
  <si>
    <t>TF-CBT23</t>
  </si>
  <si>
    <t>TF-CBT24</t>
  </si>
  <si>
    <t>TF-CBT25</t>
  </si>
  <si>
    <t>TF-CBT26</t>
  </si>
  <si>
    <t>TF-CBT27</t>
  </si>
  <si>
    <t>TF-CBT28</t>
  </si>
  <si>
    <t>TF-CBT29</t>
  </si>
  <si>
    <t>TF-CBT30</t>
  </si>
  <si>
    <t>TIP21</t>
  </si>
  <si>
    <t>TIP22</t>
  </si>
  <si>
    <t>TIP23</t>
  </si>
  <si>
    <t>TIP24</t>
  </si>
  <si>
    <t>TIP25</t>
  </si>
  <si>
    <t>TIP26</t>
  </si>
  <si>
    <t>TIP27</t>
  </si>
  <si>
    <t>TIP28</t>
  </si>
  <si>
    <t>TIP29</t>
  </si>
  <si>
    <t>TIP30</t>
  </si>
  <si>
    <t>TST21</t>
  </si>
  <si>
    <t>TST22</t>
  </si>
  <si>
    <t>TST23</t>
  </si>
  <si>
    <t>TST24</t>
  </si>
  <si>
    <t>TST25</t>
  </si>
  <si>
    <t>TST26</t>
  </si>
  <si>
    <t>TST27</t>
  </si>
  <si>
    <t>TST28</t>
  </si>
  <si>
    <t>TST29</t>
  </si>
  <si>
    <t>TST30</t>
  </si>
  <si>
    <t>#</t>
  </si>
  <si>
    <t>Selected Provider List</t>
  </si>
  <si>
    <t>Dates</t>
  </si>
  <si>
    <t>Oct-18</t>
  </si>
  <si>
    <t>Dec-18</t>
  </si>
  <si>
    <t>Jan-19</t>
  </si>
  <si>
    <t>Feb-19</t>
  </si>
  <si>
    <t>Mar-19</t>
  </si>
  <si>
    <t>Apr-19</t>
  </si>
  <si>
    <t>May-19</t>
  </si>
  <si>
    <t>Jun-19</t>
  </si>
  <si>
    <t>Jul-19</t>
  </si>
  <si>
    <t>Aug-19</t>
  </si>
  <si>
    <t>Sep-19</t>
  </si>
  <si>
    <t>Nov-18</t>
  </si>
  <si>
    <t>UniqueID</t>
  </si>
  <si>
    <t># of Therp.</t>
  </si>
  <si>
    <t>Therp. Cap.</t>
  </si>
  <si>
    <t>Staff %</t>
  </si>
  <si>
    <t>Util. %</t>
  </si>
  <si>
    <t>Design. Cap.</t>
  </si>
  <si>
    <t>Current Cap.</t>
  </si>
  <si>
    <t>New Cases</t>
  </si>
  <si>
    <t>Carryover Cases</t>
  </si>
  <si>
    <t>Suc. Disch.</t>
  </si>
  <si>
    <t>Total Disch. *</t>
  </si>
  <si>
    <t>* - does not include administrative discharges</t>
  </si>
  <si>
    <t>12 Month Ave.</t>
  </si>
  <si>
    <t>Model/Provider Combo</t>
  </si>
  <si>
    <t>Model/Provider/Month/Yr Combo</t>
  </si>
  <si>
    <t>Model/Provider/Month/Yr Text Combo</t>
  </si>
  <si>
    <t>All1</t>
  </si>
  <si>
    <t>All2</t>
  </si>
  <si>
    <t>All3</t>
  </si>
  <si>
    <t>All4</t>
  </si>
  <si>
    <t>All5</t>
  </si>
  <si>
    <t>All6</t>
  </si>
  <si>
    <t>All7</t>
  </si>
  <si>
    <t>All8</t>
  </si>
  <si>
    <t>All9</t>
  </si>
  <si>
    <t>All10</t>
  </si>
  <si>
    <t>All11</t>
  </si>
  <si>
    <t>All12</t>
  </si>
  <si>
    <t>All13</t>
  </si>
  <si>
    <t>All14</t>
  </si>
  <si>
    <t>All15</t>
  </si>
  <si>
    <t>All16</t>
  </si>
  <si>
    <t>All17</t>
  </si>
  <si>
    <t>All18</t>
  </si>
  <si>
    <t>All19</t>
  </si>
  <si>
    <t>All20</t>
  </si>
  <si>
    <t>All21</t>
  </si>
  <si>
    <t>All22</t>
  </si>
  <si>
    <t>All23</t>
  </si>
  <si>
    <t>All24</t>
  </si>
  <si>
    <t>All25</t>
  </si>
  <si>
    <t>All26</t>
  </si>
  <si>
    <t>All27</t>
  </si>
  <si>
    <t>All28</t>
  </si>
  <si>
    <t>All29</t>
  </si>
  <si>
    <t>All30</t>
  </si>
  <si>
    <t>DC Seed1</t>
  </si>
  <si>
    <t>DC Seed2</t>
  </si>
  <si>
    <t>DC Seed3</t>
  </si>
  <si>
    <t>DC Seed4</t>
  </si>
  <si>
    <t>DC Seed5</t>
  </si>
  <si>
    <t>DC Seed6</t>
  </si>
  <si>
    <t>DC Seed7</t>
  </si>
  <si>
    <t>DC Seed8</t>
  </si>
  <si>
    <t>DC Seed9</t>
  </si>
  <si>
    <t>DC Seed10</t>
  </si>
  <si>
    <t>DC Seed11</t>
  </si>
  <si>
    <t>DC Seed12</t>
  </si>
  <si>
    <t>DC Seed13</t>
  </si>
  <si>
    <t>DC Seed14</t>
  </si>
  <si>
    <t>DC Seed15</t>
  </si>
  <si>
    <t>DC Seed16</t>
  </si>
  <si>
    <t>DC Seed17</t>
  </si>
  <si>
    <t>DC Seed18</t>
  </si>
  <si>
    <t>DC Seed19</t>
  </si>
  <si>
    <t>DC Seed20</t>
  </si>
  <si>
    <t>DC Seed21</t>
  </si>
  <si>
    <t>DC Seed22</t>
  </si>
  <si>
    <t>DC Seed23</t>
  </si>
  <si>
    <t>DC Seed24</t>
  </si>
  <si>
    <t>DC Seed25</t>
  </si>
  <si>
    <t>DC Seed26</t>
  </si>
  <si>
    <t>DC Seed27</t>
  </si>
  <si>
    <t>DC Seed28</t>
  </si>
  <si>
    <t>DC Seed29</t>
  </si>
  <si>
    <t>DC Seed30</t>
  </si>
  <si>
    <t>CPP-FV DC Seed1</t>
  </si>
  <si>
    <t>CPP-FV DC Seed2</t>
  </si>
  <si>
    <t>CPP-FV DC Seed3</t>
  </si>
  <si>
    <t>CPP-FV DC Seed4</t>
  </si>
  <si>
    <t>CPP-FV DC Seed5</t>
  </si>
  <si>
    <t>CPP-FV DC Seed6</t>
  </si>
  <si>
    <t>CPP-FV DC Seed7</t>
  </si>
  <si>
    <t>CPP-FV DC Seed8</t>
  </si>
  <si>
    <t>CPP-FV DC Seed9</t>
  </si>
  <si>
    <t>CPP-FV DC Seed10</t>
  </si>
  <si>
    <t>CPP-FV DC Seed11</t>
  </si>
  <si>
    <t>CPP-FV DC Seed12</t>
  </si>
  <si>
    <t>CPP-FV DC Seed13</t>
  </si>
  <si>
    <t>CPP-FV DC Seed14</t>
  </si>
  <si>
    <t>CPP-FV DC Seed15</t>
  </si>
  <si>
    <t>CPP-FV DC Seed16</t>
  </si>
  <si>
    <t>CPP-FV DC Seed17</t>
  </si>
  <si>
    <t>CPP-FV DC Seed18</t>
  </si>
  <si>
    <t>CPP-FV DC Seed19</t>
  </si>
  <si>
    <t>CPP-FV DC Seed20</t>
  </si>
  <si>
    <t>CPP-FV DC Seed21</t>
  </si>
  <si>
    <t>CPP-FV DC Seed22</t>
  </si>
  <si>
    <t>CPP-FV DC Seed23</t>
  </si>
  <si>
    <t>CPP-FV DC Seed24</t>
  </si>
  <si>
    <t>CPP-FV DC Seed25</t>
  </si>
  <si>
    <t>CPP-FV DC Seed26</t>
  </si>
  <si>
    <t>CPP-FV DC Seed27</t>
  </si>
  <si>
    <t>CPP-FV DC Seed28</t>
  </si>
  <si>
    <t>CPP-FV DC Seed29</t>
  </si>
  <si>
    <t>CPP-FV DC Seed30</t>
  </si>
  <si>
    <t>PCIT DC Seed1</t>
  </si>
  <si>
    <t>PCIT DC Seed2</t>
  </si>
  <si>
    <t>PCIT DC Seed3</t>
  </si>
  <si>
    <t>PCIT DC Seed4</t>
  </si>
  <si>
    <t>PCIT DC Seed5</t>
  </si>
  <si>
    <t>PCIT DC Seed6</t>
  </si>
  <si>
    <t>PCIT DC Seed7</t>
  </si>
  <si>
    <t>PCIT DC Seed8</t>
  </si>
  <si>
    <t>PCIT DC Seed9</t>
  </si>
  <si>
    <t>PCIT DC Seed10</t>
  </si>
  <si>
    <t>PCIT DC Seed11</t>
  </si>
  <si>
    <t>PCIT DC Seed12</t>
  </si>
  <si>
    <t>PCIT DC Seed13</t>
  </si>
  <si>
    <t>PCIT DC Seed14</t>
  </si>
  <si>
    <t>PCIT DC Seed15</t>
  </si>
  <si>
    <t>PCIT DC Seed16</t>
  </si>
  <si>
    <t>PCIT DC Seed17</t>
  </si>
  <si>
    <t>PCIT DC Seed18</t>
  </si>
  <si>
    <t>PCIT DC Seed19</t>
  </si>
  <si>
    <t>PCIT DC Seed20</t>
  </si>
  <si>
    <t>PCIT DC Seed21</t>
  </si>
  <si>
    <t>PCIT DC Seed22</t>
  </si>
  <si>
    <t>PCIT DC Seed23</t>
  </si>
  <si>
    <t>PCIT DC Seed24</t>
  </si>
  <si>
    <t>PCIT DC Seed25</t>
  </si>
  <si>
    <t>PCIT DC Seed26</t>
  </si>
  <si>
    <t>PCIT DC Seed27</t>
  </si>
  <si>
    <t>PCIT DC Seed28</t>
  </si>
  <si>
    <t>PCIT DC Seed29</t>
  </si>
  <si>
    <t>PCIT DC Seed30</t>
  </si>
  <si>
    <t>CPP-FV (FF &amp; DCS)1</t>
  </si>
  <si>
    <t>CPP-FV (FF &amp; DCS)2</t>
  </si>
  <si>
    <t>CPP-FV (FF &amp; DCS)3</t>
  </si>
  <si>
    <t>CPP-FV (FF &amp; DCS)4</t>
  </si>
  <si>
    <t>CPP-FV (FF &amp; DCS)5</t>
  </si>
  <si>
    <t>CPP-FV (FF &amp; DCS)6</t>
  </si>
  <si>
    <t>CPP-FV (FF &amp; DCS)7</t>
  </si>
  <si>
    <t>CPP-FV (FF &amp; DCS)8</t>
  </si>
  <si>
    <t>CPP-FV (FF &amp; DCS)9</t>
  </si>
  <si>
    <t>CPP-FV (FF &amp; DCS)10</t>
  </si>
  <si>
    <t>CPP-FV (FF &amp; DCS)11</t>
  </si>
  <si>
    <t>CPP-FV (FF &amp; DCS)12</t>
  </si>
  <si>
    <t>CPP-FV (FF &amp; DCS)13</t>
  </si>
  <si>
    <t>CPP-FV (FF &amp; DCS)14</t>
  </si>
  <si>
    <t>CPP-FV (FF &amp; DCS)15</t>
  </si>
  <si>
    <t>CPP-FV (FF &amp; DCS)16</t>
  </si>
  <si>
    <t>CPP-FV (FF &amp; DCS)17</t>
  </si>
  <si>
    <t>CPP-FV (FF &amp; DCS)18</t>
  </si>
  <si>
    <t>CPP-FV (FF &amp; DCS)19</t>
  </si>
  <si>
    <t>CPP-FV (FF &amp; DCS)20</t>
  </si>
  <si>
    <t>CPP-FV (FF &amp; DCS)21</t>
  </si>
  <si>
    <t>CPP-FV (FF &amp; DCS)22</t>
  </si>
  <si>
    <t>CPP-FV (FF &amp; DCS)23</t>
  </si>
  <si>
    <t>CPP-FV (FF &amp; DCS)24</t>
  </si>
  <si>
    <t>CPP-FV (FF &amp; DCS)25</t>
  </si>
  <si>
    <t>CPP-FV (FF &amp; DCS)26</t>
  </si>
  <si>
    <t>CPP-FV (FF &amp; DCS)27</t>
  </si>
  <si>
    <t>CPP-FV (FF &amp; DCS)28</t>
  </si>
  <si>
    <t>CPP-FV (FF &amp; DCS)29</t>
  </si>
  <si>
    <t>CPP-FV (FF &amp; DCS)30</t>
  </si>
  <si>
    <t>PCIT (FF &amp; DCS)1</t>
  </si>
  <si>
    <t>PCIT (FF &amp; DCS)2</t>
  </si>
  <si>
    <t>PCIT (FF &amp; DCS)3</t>
  </si>
  <si>
    <t>PCIT (FF &amp; DCS)4</t>
  </si>
  <si>
    <t>PCIT (FF &amp; DCS)5</t>
  </si>
  <si>
    <t>PCIT (FF &amp; DCS)6</t>
  </si>
  <si>
    <t>PCIT (FF &amp; DCS)7</t>
  </si>
  <si>
    <t>PCIT (FF &amp; DCS)8</t>
  </si>
  <si>
    <t>PCIT (FF &amp; DCS)9</t>
  </si>
  <si>
    <t>PCIT (FF &amp; DCS)10</t>
  </si>
  <si>
    <t>PCIT (FF &amp; DCS)11</t>
  </si>
  <si>
    <t>PCIT (FF &amp; DCS)12</t>
  </si>
  <si>
    <t>PCIT (FF &amp; DCS)13</t>
  </si>
  <si>
    <t>PCIT (FF &amp; DCS)14</t>
  </si>
  <si>
    <t>PCIT (FF &amp; DCS)15</t>
  </si>
  <si>
    <t>PCIT (FF &amp; DCS)16</t>
  </si>
  <si>
    <t>PCIT (FF &amp; DCS)17</t>
  </si>
  <si>
    <t>PCIT (FF &amp; DCS)18</t>
  </si>
  <si>
    <t>PCIT (FF &amp; DCS)19</t>
  </si>
  <si>
    <t>PCIT (FF &amp; DCS)20</t>
  </si>
  <si>
    <t>PCIT (FF &amp; DCS)21</t>
  </si>
  <si>
    <t>PCIT (FF &amp; DCS)22</t>
  </si>
  <si>
    <t>PCIT (FF &amp; DCS)23</t>
  </si>
  <si>
    <t>PCIT (FF &amp; DCS)24</t>
  </si>
  <si>
    <t>PCIT (FF &amp; DCS)25</t>
  </si>
  <si>
    <t>PCIT (FF &amp; DCS)26</t>
  </si>
  <si>
    <t>PCIT (FF &amp; DCS)27</t>
  </si>
  <si>
    <t>PCIT (FF &amp; DCS)28</t>
  </si>
  <si>
    <t>PCIT (FF &amp; DCS)29</t>
  </si>
  <si>
    <t>PCIT (FF &amp; DCS)30</t>
  </si>
  <si>
    <t>Marys Center (FF)</t>
  </si>
  <si>
    <t>Marys Center DC Seed</t>
  </si>
  <si>
    <t>Marys Center (FF &amp; DCS)</t>
  </si>
  <si>
    <t>PIECE (FF)</t>
  </si>
  <si>
    <t>PIECE DC Seed</t>
  </si>
  <si>
    <t>PIECE (FF &amp; DCS)</t>
  </si>
  <si>
    <t>All Trauma (FF) Providers</t>
  </si>
  <si>
    <t>Trauma DC Seed1</t>
  </si>
  <si>
    <t>Trauma DC Seed2</t>
  </si>
  <si>
    <t>Trauma DC Seed3</t>
  </si>
  <si>
    <t>Trauma DC Seed4</t>
  </si>
  <si>
    <t>Trauma DC Seed5</t>
  </si>
  <si>
    <t>Trauma DC Seed6</t>
  </si>
  <si>
    <t>Trauma DC Seed7</t>
  </si>
  <si>
    <t>Trauma DC Seed8</t>
  </si>
  <si>
    <t>Trauma DC Seed9</t>
  </si>
  <si>
    <t>Trauma DC Seed10</t>
  </si>
  <si>
    <t>Trauma DC Seed11</t>
  </si>
  <si>
    <t>Trauma DC Seed12</t>
  </si>
  <si>
    <t>Trauma DC Seed13</t>
  </si>
  <si>
    <t>Trauma DC Seed14</t>
  </si>
  <si>
    <t>Trauma DC Seed15</t>
  </si>
  <si>
    <t>Trauma DC Seed16</t>
  </si>
  <si>
    <t>Trauma DC Seed17</t>
  </si>
  <si>
    <t>Trauma DC Seed18</t>
  </si>
  <si>
    <t>Trauma DC Seed19</t>
  </si>
  <si>
    <t>Trauma DC Seed20</t>
  </si>
  <si>
    <t>Trauma DC Seed21</t>
  </si>
  <si>
    <t>Trauma DC Seed22</t>
  </si>
  <si>
    <t>Trauma DC Seed23</t>
  </si>
  <si>
    <t>Trauma DC Seed24</t>
  </si>
  <si>
    <t>Trauma DC Seed25</t>
  </si>
  <si>
    <t>Trauma DC Seed26</t>
  </si>
  <si>
    <t>Trauma DC Seed27</t>
  </si>
  <si>
    <t>Trauma DC Seed28</t>
  </si>
  <si>
    <t>Trauma DC Seed29</t>
  </si>
  <si>
    <t>Trauma DC Seed30</t>
  </si>
  <si>
    <t>Trauma (FF &amp; DCS)1</t>
  </si>
  <si>
    <t>Trauma (FF &amp; DCS)2</t>
  </si>
  <si>
    <t>Trauma (FF &amp; DCS)3</t>
  </si>
  <si>
    <t>Trauma (FF &amp; DCS)4</t>
  </si>
  <si>
    <t>Trauma (FF &amp; DCS)5</t>
  </si>
  <si>
    <t>Trauma (FF &amp; DCS)6</t>
  </si>
  <si>
    <t>Trauma (FF &amp; DCS)7</t>
  </si>
  <si>
    <t>Trauma (FF &amp; DCS)8</t>
  </si>
  <si>
    <t>Trauma (FF &amp; DCS)9</t>
  </si>
  <si>
    <t>Trauma (FF &amp; DCS)10</t>
  </si>
  <si>
    <t>Trauma (FF &amp; DCS)11</t>
  </si>
  <si>
    <t>Trauma (FF &amp; DCS)12</t>
  </si>
  <si>
    <t>Trauma (FF &amp; DCS)13</t>
  </si>
  <si>
    <t>Trauma (FF &amp; DCS)14</t>
  </si>
  <si>
    <t>Trauma (FF &amp; DCS)15</t>
  </si>
  <si>
    <t>Trauma (FF &amp; DCS)16</t>
  </si>
  <si>
    <t>Trauma (FF &amp; DCS)17</t>
  </si>
  <si>
    <t>Trauma (FF &amp; DCS)18</t>
  </si>
  <si>
    <t>Trauma (FF &amp; DCS)19</t>
  </si>
  <si>
    <t>Trauma (FF &amp; DCS)20</t>
  </si>
  <si>
    <t>Trauma (FF &amp; DCS)21</t>
  </si>
  <si>
    <t>Trauma (FF &amp; DCS)22</t>
  </si>
  <si>
    <t>Trauma (FF &amp; DCS)23</t>
  </si>
  <si>
    <t>Trauma (FF &amp; DCS)24</t>
  </si>
  <si>
    <t>Trauma (FF &amp; DCS)25</t>
  </si>
  <si>
    <t>Trauma (FF &amp; DCS)26</t>
  </si>
  <si>
    <t>Trauma (FF &amp; DCS)27</t>
  </si>
  <si>
    <t>Trauma (FF &amp; DCS)28</t>
  </si>
  <si>
    <t>Trauma (FF &amp; DCS)29</t>
  </si>
  <si>
    <t>Trauma (FF &amp; DCS)30</t>
  </si>
  <si>
    <t>All31</t>
  </si>
  <si>
    <t>All32</t>
  </si>
  <si>
    <t>All33</t>
  </si>
  <si>
    <t>All34</t>
  </si>
  <si>
    <t>All35</t>
  </si>
  <si>
    <t>All36</t>
  </si>
  <si>
    <t>All37</t>
  </si>
  <si>
    <t>All38</t>
  </si>
  <si>
    <t>All39</t>
  </si>
  <si>
    <t>All40</t>
  </si>
  <si>
    <t>A-CRA31</t>
  </si>
  <si>
    <t>A-CRA32</t>
  </si>
  <si>
    <t>A-CRA33</t>
  </si>
  <si>
    <t>A-CRA34</t>
  </si>
  <si>
    <t>A-CRA35</t>
  </si>
  <si>
    <t>A-CRA36</t>
  </si>
  <si>
    <t>A-CRA37</t>
  </si>
  <si>
    <t>A-CRA38</t>
  </si>
  <si>
    <t>A-CRA39</t>
  </si>
  <si>
    <t>A-CRA40</t>
  </si>
  <si>
    <t>FFT31</t>
  </si>
  <si>
    <t>FFT32</t>
  </si>
  <si>
    <t>FFT33</t>
  </si>
  <si>
    <t>FFT34</t>
  </si>
  <si>
    <t>FFT35</t>
  </si>
  <si>
    <t>FFT36</t>
  </si>
  <si>
    <t>FFT37</t>
  </si>
  <si>
    <t>FFT38</t>
  </si>
  <si>
    <t>FFT39</t>
  </si>
  <si>
    <t>FFT40</t>
  </si>
  <si>
    <t>MST31</t>
  </si>
  <si>
    <t>MST32</t>
  </si>
  <si>
    <t>MST33</t>
  </si>
  <si>
    <t>MST34</t>
  </si>
  <si>
    <t>MST35</t>
  </si>
  <si>
    <t>MST36</t>
  </si>
  <si>
    <t>MST37</t>
  </si>
  <si>
    <t>MST38</t>
  </si>
  <si>
    <t>MST39</t>
  </si>
  <si>
    <t>MST40</t>
  </si>
  <si>
    <t>MST-PSB31</t>
  </si>
  <si>
    <t>MST-PSB32</t>
  </si>
  <si>
    <t>MST-PSB33</t>
  </si>
  <si>
    <t>MST-PSB34</t>
  </si>
  <si>
    <t>MST-PSB35</t>
  </si>
  <si>
    <t>MST-PSB36</t>
  </si>
  <si>
    <t>MST-PSB37</t>
  </si>
  <si>
    <t>MST-PSB38</t>
  </si>
  <si>
    <t>MST-PSB39</t>
  </si>
  <si>
    <t>MST-PSB40</t>
  </si>
  <si>
    <t>TF-CBT31</t>
  </si>
  <si>
    <t>TF-CBT32</t>
  </si>
  <si>
    <t>TF-CBT33</t>
  </si>
  <si>
    <t>TF-CBT34</t>
  </si>
  <si>
    <t>TF-CBT35</t>
  </si>
  <si>
    <t>TF-CBT36</t>
  </si>
  <si>
    <t>TF-CBT37</t>
  </si>
  <si>
    <t>TF-CBT38</t>
  </si>
  <si>
    <t>TF-CBT39</t>
  </si>
  <si>
    <t>TF-CBT40</t>
  </si>
  <si>
    <t>TIP31</t>
  </si>
  <si>
    <t>TIP32</t>
  </si>
  <si>
    <t>TIP33</t>
  </si>
  <si>
    <t>TIP34</t>
  </si>
  <si>
    <t>TIP35</t>
  </si>
  <si>
    <t>TIP36</t>
  </si>
  <si>
    <t>TIP37</t>
  </si>
  <si>
    <t>TIP38</t>
  </si>
  <si>
    <t>TIP39</t>
  </si>
  <si>
    <t>TIP40</t>
  </si>
  <si>
    <t>TST31</t>
  </si>
  <si>
    <t>TST32</t>
  </si>
  <si>
    <t>TST33</t>
  </si>
  <si>
    <t>TST34</t>
  </si>
  <si>
    <t>TST35</t>
  </si>
  <si>
    <t>TST36</t>
  </si>
  <si>
    <t>TST37</t>
  </si>
  <si>
    <t>TST38</t>
  </si>
  <si>
    <t>TST39</t>
  </si>
  <si>
    <t>TST40</t>
  </si>
  <si>
    <t>CPP-FV DC Seed31</t>
  </si>
  <si>
    <t>CPP-FV DC Seed32</t>
  </si>
  <si>
    <t>CPP-FV DC Seed33</t>
  </si>
  <si>
    <t>CPP-FV DC Seed34</t>
  </si>
  <si>
    <t>CPP-FV DC Seed35</t>
  </si>
  <si>
    <t>CPP-FV DC Seed36</t>
  </si>
  <si>
    <t>CPP-FV DC Seed37</t>
  </si>
  <si>
    <t>CPP-FV DC Seed38</t>
  </si>
  <si>
    <t>CPP-FV DC Seed39</t>
  </si>
  <si>
    <t>CPP-FV DC Seed40</t>
  </si>
  <si>
    <t>PCIT DC Seed31</t>
  </si>
  <si>
    <t>PCIT DC Seed32</t>
  </si>
  <si>
    <t>PCIT DC Seed33</t>
  </si>
  <si>
    <t>PCIT DC Seed34</t>
  </si>
  <si>
    <t>PCIT DC Seed35</t>
  </si>
  <si>
    <t>PCIT DC Seed36</t>
  </si>
  <si>
    <t>PCIT DC Seed37</t>
  </si>
  <si>
    <t>PCIT DC Seed38</t>
  </si>
  <si>
    <t>PCIT DC Seed39</t>
  </si>
  <si>
    <t>PCIT DC Seed40</t>
  </si>
  <si>
    <t>DC Seed31</t>
  </si>
  <si>
    <t>DC Seed32</t>
  </si>
  <si>
    <t>DC Seed33</t>
  </si>
  <si>
    <t>DC Seed34</t>
  </si>
  <si>
    <t>DC Seed35</t>
  </si>
  <si>
    <t>DC Seed36</t>
  </si>
  <si>
    <t>DC Seed37</t>
  </si>
  <si>
    <t>DC Seed38</t>
  </si>
  <si>
    <t>DC Seed39</t>
  </si>
  <si>
    <t>DC Seed40</t>
  </si>
  <si>
    <t>CPP-FV (FF &amp; DCS)31</t>
  </si>
  <si>
    <t>CPP-FV (FF &amp; DCS)32</t>
  </si>
  <si>
    <t>CPP-FV (FF &amp; DCS)33</t>
  </si>
  <si>
    <t>CPP-FV (FF &amp; DCS)34</t>
  </si>
  <si>
    <t>CPP-FV (FF &amp; DCS)35</t>
  </si>
  <si>
    <t>CPP-FV (FF &amp; DCS)36</t>
  </si>
  <si>
    <t>CPP-FV (FF &amp; DCS)37</t>
  </si>
  <si>
    <t>CPP-FV (FF &amp; DCS)38</t>
  </si>
  <si>
    <t>CPP-FV (FF &amp; DCS)39</t>
  </si>
  <si>
    <t>CPP-FV (FF &amp; DCS)40</t>
  </si>
  <si>
    <t>PCIT (FF &amp; DCS)31</t>
  </si>
  <si>
    <t>PCIT (FF &amp; DCS)32</t>
  </si>
  <si>
    <t>PCIT (FF &amp; DCS)33</t>
  </si>
  <si>
    <t>PCIT (FF &amp; DCS)34</t>
  </si>
  <si>
    <t>PCIT (FF &amp; DCS)35</t>
  </si>
  <si>
    <t>PCIT (FF &amp; DCS)36</t>
  </si>
  <si>
    <t>PCIT (FF &amp; DCS)37</t>
  </si>
  <si>
    <t>PCIT (FF &amp; DCS)38</t>
  </si>
  <si>
    <t>PCIT (FF &amp; DCS)39</t>
  </si>
  <si>
    <t>PCIT (FF &amp; DCS)40</t>
  </si>
  <si>
    <t>Trauma DC Seed31</t>
  </si>
  <si>
    <t>Trauma DC Seed32</t>
  </si>
  <si>
    <t>Trauma DC Seed33</t>
  </si>
  <si>
    <t>Trauma DC Seed34</t>
  </si>
  <si>
    <t>Trauma DC Seed35</t>
  </si>
  <si>
    <t>Trauma DC Seed36</t>
  </si>
  <si>
    <t>Trauma DC Seed37</t>
  </si>
  <si>
    <t>Trauma DC Seed38</t>
  </si>
  <si>
    <t>Trauma DC Seed39</t>
  </si>
  <si>
    <t>Trauma DC Seed40</t>
  </si>
  <si>
    <t>Trauma (FF &amp; DCS)31</t>
  </si>
  <si>
    <t>Trauma (FF &amp; DCS)32</t>
  </si>
  <si>
    <t>Trauma (FF &amp; DCS)33</t>
  </si>
  <si>
    <t>Trauma (FF &amp; DCS)34</t>
  </si>
  <si>
    <t>Trauma (FF &amp; DCS)35</t>
  </si>
  <si>
    <t>Trauma (FF &amp; DCS)36</t>
  </si>
  <si>
    <t>Trauma (FF &amp; DCS)37</t>
  </si>
  <si>
    <t>Trauma (FF &amp; DCS)38</t>
  </si>
  <si>
    <t>Trauma (FF &amp; DCS)39</t>
  </si>
  <si>
    <t>Trauma (FF &amp; DCS)40</t>
  </si>
  <si>
    <t>All MST ProvidersMSTApr-12</t>
  </si>
  <si>
    <t>All MST ProvidersMST41000</t>
  </si>
  <si>
    <t>HillcrestCPP-FV</t>
  </si>
  <si>
    <t>UniversalCPP-FV</t>
  </si>
  <si>
    <t>Families First ProvidersAll</t>
  </si>
  <si>
    <t>Families First Providers</t>
  </si>
  <si>
    <t>DC Seed Providers</t>
  </si>
  <si>
    <t>DC Seed ProvidersAll</t>
  </si>
  <si>
    <t>LAYCTF-CBT</t>
  </si>
  <si>
    <t>Marys CenterAll</t>
  </si>
  <si>
    <t>PIECEAll43252</t>
  </si>
  <si>
    <t>PIECEAll</t>
  </si>
  <si>
    <t/>
  </si>
  <si>
    <t>LESTF-CBT</t>
  </si>
  <si>
    <t>PIECEAll43282</t>
  </si>
  <si>
    <t>PIECEAll43313</t>
  </si>
  <si>
    <t>PIECEAllJun-18</t>
  </si>
  <si>
    <t>PIECEAllJul-18</t>
  </si>
  <si>
    <t>PIECEAllAug-18</t>
  </si>
  <si>
    <t>PIECEAll43344</t>
  </si>
  <si>
    <t>PIECEAllSep-18</t>
  </si>
  <si>
    <t>PIECEAll43374</t>
  </si>
  <si>
    <t>PIECEAllOct-18</t>
  </si>
  <si>
    <t>PIECEAll43405</t>
  </si>
  <si>
    <t>SFCR</t>
  </si>
  <si>
    <t>Catholic</t>
  </si>
  <si>
    <t>LCS</t>
  </si>
  <si>
    <t>SFCR1</t>
  </si>
  <si>
    <t>SFCR2</t>
  </si>
  <si>
    <t>SFCR3</t>
  </si>
  <si>
    <t>SFCR4</t>
  </si>
  <si>
    <t>SFCR5</t>
  </si>
  <si>
    <t>SFCR6</t>
  </si>
  <si>
    <t>SFCR7</t>
  </si>
  <si>
    <t>SFCR8</t>
  </si>
  <si>
    <t>SFCR9</t>
  </si>
  <si>
    <t>SFCR10</t>
  </si>
  <si>
    <t>SFCR11</t>
  </si>
  <si>
    <t>SFCR12</t>
  </si>
  <si>
    <t>SFCR13</t>
  </si>
  <si>
    <t>SFCR14</t>
  </si>
  <si>
    <t>SFCR15</t>
  </si>
  <si>
    <t>SFCR16</t>
  </si>
  <si>
    <t>SFCR17</t>
  </si>
  <si>
    <t>SFCR18</t>
  </si>
  <si>
    <t>SFCR19</t>
  </si>
  <si>
    <t>SFCR20</t>
  </si>
  <si>
    <t>SFCR21</t>
  </si>
  <si>
    <t>SFCR22</t>
  </si>
  <si>
    <t>SFCR23</t>
  </si>
  <si>
    <t>SFCR24</t>
  </si>
  <si>
    <t>SFCR25</t>
  </si>
  <si>
    <t>SFCR26</t>
  </si>
  <si>
    <t>SFCR27</t>
  </si>
  <si>
    <t>SFCR28</t>
  </si>
  <si>
    <t>SFCR29</t>
  </si>
  <si>
    <t>SFCR30</t>
  </si>
  <si>
    <t>SFCR31</t>
  </si>
  <si>
    <t>SFCR32</t>
  </si>
  <si>
    <t>SFCR33</t>
  </si>
  <si>
    <t>SFCR34</t>
  </si>
  <si>
    <t>SFCR35</t>
  </si>
  <si>
    <t>SFCR36</t>
  </si>
  <si>
    <t>SFCR37</t>
  </si>
  <si>
    <t>SFCR38</t>
  </si>
  <si>
    <t>SFCR39</t>
  </si>
  <si>
    <t>SFCR40</t>
  </si>
  <si>
    <t>CatholicFFT</t>
  </si>
  <si>
    <t>LCSMST</t>
  </si>
  <si>
    <t>MBI HSMST</t>
  </si>
  <si>
    <t>CatholicAll</t>
  </si>
  <si>
    <t>LCSAll</t>
  </si>
  <si>
    <t>All SFCR Providers</t>
  </si>
  <si>
    <t>PIECEAllNov-18</t>
  </si>
  <si>
    <t>All SFCR ProvidersSFCR</t>
  </si>
  <si>
    <t>Oct-19</t>
  </si>
  <si>
    <t>Dec-19</t>
  </si>
  <si>
    <t>Jan-20</t>
  </si>
  <si>
    <t>Feb-20</t>
  </si>
  <si>
    <t>Mar-20</t>
  </si>
  <si>
    <t>Apr-20</t>
  </si>
  <si>
    <t>May-20</t>
  </si>
  <si>
    <t>Jun-20</t>
  </si>
  <si>
    <t>Jul-20</t>
  </si>
  <si>
    <t>Aug-20</t>
  </si>
  <si>
    <t>Sep-20</t>
  </si>
  <si>
    <t>Oct-20</t>
  </si>
  <si>
    <t>Nov-20</t>
  </si>
  <si>
    <t>Nov-19</t>
  </si>
  <si>
    <t>Feb-21</t>
  </si>
  <si>
    <t>Dec-20</t>
  </si>
  <si>
    <t>Jan-21</t>
  </si>
  <si>
    <t>Mar-21</t>
  </si>
  <si>
    <t>Apr-21</t>
  </si>
  <si>
    <t>May-21</t>
  </si>
  <si>
    <t>Jun-21</t>
  </si>
  <si>
    <t>Jul-21</t>
  </si>
  <si>
    <t>Aug-21</t>
  </si>
  <si>
    <t>Sep-21</t>
  </si>
  <si>
    <t>Oct-21</t>
  </si>
  <si>
    <t>Nov-21</t>
  </si>
  <si>
    <t>Dec-21</t>
  </si>
  <si>
    <t>Jan-22</t>
  </si>
  <si>
    <t>Feb-22</t>
  </si>
  <si>
    <t>Mar-22</t>
  </si>
  <si>
    <t>Apr-22</t>
  </si>
  <si>
    <t>Program</t>
  </si>
  <si>
    <t>Programs</t>
  </si>
  <si>
    <t>FF</t>
  </si>
  <si>
    <t>DCS</t>
  </si>
  <si>
    <t>Combined</t>
  </si>
  <si>
    <t>CPP-FV</t>
  </si>
  <si>
    <t>PCIT</t>
  </si>
  <si>
    <t>Evidence-Based Associates</t>
  </si>
  <si>
    <t>CPP-FV1</t>
  </si>
  <si>
    <t>CPP-FV2</t>
  </si>
  <si>
    <t>CPP-FV3</t>
  </si>
  <si>
    <t>CPP-FV4</t>
  </si>
  <si>
    <t>CPP-FV5</t>
  </si>
  <si>
    <t>CPP-FV6</t>
  </si>
  <si>
    <t>CPP-FV7</t>
  </si>
  <si>
    <t>CPP-FV8</t>
  </si>
  <si>
    <t>CPP-FV9</t>
  </si>
  <si>
    <t>CPP-FV10</t>
  </si>
  <si>
    <t>CPP-FV11</t>
  </si>
  <si>
    <t>CPP-FV12</t>
  </si>
  <si>
    <t>CPP-FV13</t>
  </si>
  <si>
    <t>CPP-FV14</t>
  </si>
  <si>
    <t>CPP-FV15</t>
  </si>
  <si>
    <t>CPP-FV16</t>
  </si>
  <si>
    <t>CPP-FV17</t>
  </si>
  <si>
    <t>CPP-FV18</t>
  </si>
  <si>
    <t>CPP-FV19</t>
  </si>
  <si>
    <t>CPP-FV20</t>
  </si>
  <si>
    <t>CPP-FV21</t>
  </si>
  <si>
    <t>CPP-FV22</t>
  </si>
  <si>
    <t>CPP-FV23</t>
  </si>
  <si>
    <t>CPP-FV24</t>
  </si>
  <si>
    <t>CPP-FV25</t>
  </si>
  <si>
    <t>CPP-FV26</t>
  </si>
  <si>
    <t>CPP-FV27</t>
  </si>
  <si>
    <t>CPP-FV28</t>
  </si>
  <si>
    <t>CPP-FV29</t>
  </si>
  <si>
    <t>CPP-FV30</t>
  </si>
  <si>
    <t>CPP-FV31</t>
  </si>
  <si>
    <t>CPP-FV32</t>
  </si>
  <si>
    <t>CPP-FV33</t>
  </si>
  <si>
    <t>CPP-FV34</t>
  </si>
  <si>
    <t>CPP-FV35</t>
  </si>
  <si>
    <t>CPP-FV36</t>
  </si>
  <si>
    <t>CPP-FV37</t>
  </si>
  <si>
    <t>CPP-FV38</t>
  </si>
  <si>
    <t>CPP-FV39</t>
  </si>
  <si>
    <t>CPP-FV40</t>
  </si>
  <si>
    <t>All CPP-FV Providers</t>
  </si>
  <si>
    <t>PIECECPP-FV</t>
  </si>
  <si>
    <t>Marys CenterCPP-FV</t>
  </si>
  <si>
    <t>Foundations for Home &amp; CommunityCPP-FV</t>
  </si>
  <si>
    <t>Community ConnectionsCPP-FV</t>
  </si>
  <si>
    <t>Adoptions TogetherCPP-FV</t>
  </si>
  <si>
    <t>Marys CenterPCIT</t>
  </si>
  <si>
    <t>PIECEPCIT</t>
  </si>
  <si>
    <t>Community ConnectionsPCIT</t>
  </si>
  <si>
    <t>All PCIT Providers</t>
  </si>
  <si>
    <t>Optimal</t>
  </si>
  <si>
    <t>Good</t>
  </si>
  <si>
    <t>&gt;94%</t>
  </si>
  <si>
    <t>85%-94%</t>
  </si>
  <si>
    <t>75%-84%</t>
  </si>
  <si>
    <t>Fair</t>
  </si>
  <si>
    <t>&lt;75%</t>
  </si>
  <si>
    <t>Poor</t>
  </si>
  <si>
    <t>AllAll CombinedApr-12</t>
  </si>
  <si>
    <t>AllAll CombinedJun-12</t>
  </si>
  <si>
    <t>AllAll CombinedJul-12</t>
  </si>
  <si>
    <t>AllAll CombinedAug-12</t>
  </si>
  <si>
    <t>AllAll CombinedSep-12</t>
  </si>
  <si>
    <t>AllAll CombinedOct-12</t>
  </si>
  <si>
    <t>AllAll CombinedNov-12</t>
  </si>
  <si>
    <t>AllAll CombinedDec-12</t>
  </si>
  <si>
    <t>AllAll CombinedJan-13</t>
  </si>
  <si>
    <t>AllAll CombinedFeb-13</t>
  </si>
  <si>
    <t>AllAll CombinedMar-13</t>
  </si>
  <si>
    <t>AllAll CombinedApr-13</t>
  </si>
  <si>
    <t>AllAll CombinedMay-13</t>
  </si>
  <si>
    <t>AllAll CombinedJun-13</t>
  </si>
  <si>
    <t>AllAll CombinedJul-13</t>
  </si>
  <si>
    <t>AllAll CombinedAug-13</t>
  </si>
  <si>
    <t>AllAll CombinedSep-13</t>
  </si>
  <si>
    <t>AllAll CombinedOct-13</t>
  </si>
  <si>
    <t>AllAll CombinedNov-13</t>
  </si>
  <si>
    <t>AllAll CombinedDec-13</t>
  </si>
  <si>
    <t>AllAll CombinedJan-14</t>
  </si>
  <si>
    <t>AllAll CombinedFeb-14</t>
  </si>
  <si>
    <t>AllAll CombinedMar-14</t>
  </si>
  <si>
    <t>AllAll CombinedApr-14</t>
  </si>
  <si>
    <t>AllAll CombinedMay-14</t>
  </si>
  <si>
    <t>AllAll CombinedJun-14</t>
  </si>
  <si>
    <t>AllAll CombinedJul-14</t>
  </si>
  <si>
    <t>AllAll CombinedAug-14</t>
  </si>
  <si>
    <t>AllAll CombinedSep-14</t>
  </si>
  <si>
    <t>AllAll CombinedOct-14</t>
  </si>
  <si>
    <t>AllAll CombinedNov-14</t>
  </si>
  <si>
    <t>AllAll CombinedDec-14</t>
  </si>
  <si>
    <t>AllAll CombinedJan-15</t>
  </si>
  <si>
    <t>AllAll CombinedFeb-15</t>
  </si>
  <si>
    <t>AllAll CombinedMar-15</t>
  </si>
  <si>
    <t>AllAll CombinedApr-15</t>
  </si>
  <si>
    <t>AllAll CombinedMay-15</t>
  </si>
  <si>
    <t>AllAll CombinedJun-15</t>
  </si>
  <si>
    <t>AllAll CombinedJul-15</t>
  </si>
  <si>
    <t>AllAll CombinedAug-15</t>
  </si>
  <si>
    <t>AllAll CombinedSep-15</t>
  </si>
  <si>
    <t>AllAll CombinedNov-15</t>
  </si>
  <si>
    <t>AllAll CombinedDec-15</t>
  </si>
  <si>
    <t>AllAll CombinedJan-16</t>
  </si>
  <si>
    <t>AllAll CombinedFeb-16</t>
  </si>
  <si>
    <t>AllAll CombinedApr-16</t>
  </si>
  <si>
    <t>AllAll CombinedMay-16</t>
  </si>
  <si>
    <t>AllAll CombinedJun-16</t>
  </si>
  <si>
    <t>AllAll CombinedJul-16</t>
  </si>
  <si>
    <t>AllAll CombinedAug-16</t>
  </si>
  <si>
    <t>AllAll CombinedSep-16</t>
  </si>
  <si>
    <t>AllAll CombinedOct-16</t>
  </si>
  <si>
    <t>AllAll CombinedNov-16</t>
  </si>
  <si>
    <t>AllAll CombinedDec-16</t>
  </si>
  <si>
    <t>AllAll CombinedJan-17</t>
  </si>
  <si>
    <t>AllAll CombinedFeb-17</t>
  </si>
  <si>
    <t>AllAll CombinedMar-17</t>
  </si>
  <si>
    <t>AllAll CombinedApr-17</t>
  </si>
  <si>
    <t>AllAll CombinedMay-17</t>
  </si>
  <si>
    <t>AllAll CombinedJun-17</t>
  </si>
  <si>
    <t>AllAll CombinedJul-17</t>
  </si>
  <si>
    <t>AllAll CombinedAug-17</t>
  </si>
  <si>
    <t>AllAll CombinedSep-17</t>
  </si>
  <si>
    <t>AllAll CombinedOct-17</t>
  </si>
  <si>
    <t>AllAll CombinedNov-17</t>
  </si>
  <si>
    <t>AllAll CombinedDec-17</t>
  </si>
  <si>
    <t>AllAll CombinedJan-18</t>
  </si>
  <si>
    <t>AllAll CombinedFeb-18</t>
  </si>
  <si>
    <t>AllAll CombinedMar-18</t>
  </si>
  <si>
    <t>AllAll CombinedApr-18</t>
  </si>
  <si>
    <t>AllAll CombinedJun-18</t>
  </si>
  <si>
    <t>AllAll CombinedJul-18</t>
  </si>
  <si>
    <t>AllAll CombinedAug-18</t>
  </si>
  <si>
    <t>AllAll CombinedSep-18</t>
  </si>
  <si>
    <t>AllAll CombinedOct-18</t>
  </si>
  <si>
    <t>AllAll CombinedNov-18</t>
  </si>
  <si>
    <t>AllAll CombinedDec-18</t>
  </si>
  <si>
    <t>AllAll CombinedJan-19</t>
  </si>
  <si>
    <t>AllAll CombinedFeb-19</t>
  </si>
  <si>
    <t>AllAll CombinedMar-19</t>
  </si>
  <si>
    <t>AllAll CombinedApr-19</t>
  </si>
  <si>
    <t>AllAll CombinedMay-19</t>
  </si>
  <si>
    <t>AllAll CombinedJun-19</t>
  </si>
  <si>
    <t>AllAll CombinedJul-19</t>
  </si>
  <si>
    <t>AllAll Combined41000</t>
  </si>
  <si>
    <t>AllAll Combined41030</t>
  </si>
  <si>
    <t>AllAll Combined41061</t>
  </si>
  <si>
    <t>AllAll Combined41091</t>
  </si>
  <si>
    <t>AllAll Combined41122</t>
  </si>
  <si>
    <t>AllAll Combined41153</t>
  </si>
  <si>
    <t>AllAll Combined41183</t>
  </si>
  <si>
    <t>AllAll Combined41214</t>
  </si>
  <si>
    <t>AllAll Combined41244</t>
  </si>
  <si>
    <t>AllAll Combined41275</t>
  </si>
  <si>
    <t>AllAll Combined41306</t>
  </si>
  <si>
    <t>AllAll Combined41334</t>
  </si>
  <si>
    <t>AllAll Combined41365</t>
  </si>
  <si>
    <t>AllAll Combined41395</t>
  </si>
  <si>
    <t>AllAll Combined41426</t>
  </si>
  <si>
    <t>AllAll Combined41456</t>
  </si>
  <si>
    <t>AllAll Combined41487</t>
  </si>
  <si>
    <t>AllAll Combined41518</t>
  </si>
  <si>
    <t>AllAll Combined41548</t>
  </si>
  <si>
    <t>AllAll Combined41579</t>
  </si>
  <si>
    <t>AllAll Combined41609</t>
  </si>
  <si>
    <t>AllAll Combined41640</t>
  </si>
  <si>
    <t>AllAll Combined41671</t>
  </si>
  <si>
    <t>AllAll Combined41699</t>
  </si>
  <si>
    <t>AllAll Combined41730</t>
  </si>
  <si>
    <t>AllAll Combined41760</t>
  </si>
  <si>
    <t>AllAll Combined41791</t>
  </si>
  <si>
    <t>AllAll Combined41821</t>
  </si>
  <si>
    <t>AllAll Combined41852</t>
  </si>
  <si>
    <t>AllAll Combined41883</t>
  </si>
  <si>
    <t>AllAll Combined41913</t>
  </si>
  <si>
    <t>AllAll Combined41944</t>
  </si>
  <si>
    <t>AllAll Combined41974</t>
  </si>
  <si>
    <t>AllAll Combined42005</t>
  </si>
  <si>
    <t>AllAll Combined42036</t>
  </si>
  <si>
    <t>AllAll Combined42064</t>
  </si>
  <si>
    <t>AllAll Combined42095</t>
  </si>
  <si>
    <t>AllAll Combined42125</t>
  </si>
  <si>
    <t>AllAll Combined42156</t>
  </si>
  <si>
    <t>AllAll Combined42186</t>
  </si>
  <si>
    <t>AllAll Combined42217</t>
  </si>
  <si>
    <t>AllAll Combined42248</t>
  </si>
  <si>
    <t>AllAll Combined42278</t>
  </si>
  <si>
    <t>AllAll Combined42309</t>
  </si>
  <si>
    <t>AllAll Combined42339</t>
  </si>
  <si>
    <t>AllAll Combined42370</t>
  </si>
  <si>
    <t>AllAll Combined42401</t>
  </si>
  <si>
    <t>AllAll Combined42430</t>
  </si>
  <si>
    <t>AllAll Combined42461</t>
  </si>
  <si>
    <t>AllAll Combined42491</t>
  </si>
  <si>
    <t>AllAll Combined42522</t>
  </si>
  <si>
    <t>AllAll Combined42552</t>
  </si>
  <si>
    <t>AllAll Combined42583</t>
  </si>
  <si>
    <t>AllAll Combined42614</t>
  </si>
  <si>
    <t>AllAll Combined42644</t>
  </si>
  <si>
    <t>AllAll Combined42675</t>
  </si>
  <si>
    <t>AllAll Combined42705</t>
  </si>
  <si>
    <t>AllAll Combined42736</t>
  </si>
  <si>
    <t>AllAll Combined42767</t>
  </si>
  <si>
    <t>AllAll Combined42795</t>
  </si>
  <si>
    <t>AllAll Combined42826</t>
  </si>
  <si>
    <t>AllAll Combined42856</t>
  </si>
  <si>
    <t>AllAll Combined42887</t>
  </si>
  <si>
    <t>AllAll Combined42917</t>
  </si>
  <si>
    <t>AllAll Combined42948</t>
  </si>
  <si>
    <t>AllAll Combined42979</t>
  </si>
  <si>
    <t>AllAll Combined43009</t>
  </si>
  <si>
    <t>AllAll Combined43040</t>
  </si>
  <si>
    <t>AllAll Combined43070</t>
  </si>
  <si>
    <t>AllAll Combined43101</t>
  </si>
  <si>
    <t>AllAll Combined43132</t>
  </si>
  <si>
    <t>AllAll Combined43160</t>
  </si>
  <si>
    <t>AllAll Combined43191</t>
  </si>
  <si>
    <t>AllAll Combined43221</t>
  </si>
  <si>
    <t>AllAll Combined43252</t>
  </si>
  <si>
    <t>AllAll Combined43282</t>
  </si>
  <si>
    <t>AllAll Combined43313</t>
  </si>
  <si>
    <t>AllAll Combined43344</t>
  </si>
  <si>
    <t>AllAll Combined43374</t>
  </si>
  <si>
    <t>AllAll Combined43405</t>
  </si>
  <si>
    <t>AllAll Combined43435</t>
  </si>
  <si>
    <t>AllAll Combined43466</t>
  </si>
  <si>
    <t>AllAll Combined43497</t>
  </si>
  <si>
    <t>AllAll Combined43525</t>
  </si>
  <si>
    <t>AllAll Combined43556</t>
  </si>
  <si>
    <t>AllAll Combined43586</t>
  </si>
  <si>
    <t>AllAll Combined43617</t>
  </si>
  <si>
    <t>AllAll Combined43647</t>
  </si>
  <si>
    <t>Families First / DC SEED Activity Dashboard</t>
  </si>
  <si>
    <t>Trauma ProvidersAll</t>
  </si>
  <si>
    <t>PCIT1</t>
  </si>
  <si>
    <t>PCIT2</t>
  </si>
  <si>
    <t>PCIT3</t>
  </si>
  <si>
    <t>PCIT4</t>
  </si>
  <si>
    <t>PCIT5</t>
  </si>
  <si>
    <t>PCIT6</t>
  </si>
  <si>
    <t>PCIT7</t>
  </si>
  <si>
    <t>PCIT8</t>
  </si>
  <si>
    <t>PCIT9</t>
  </si>
  <si>
    <t>PCIT10</t>
  </si>
  <si>
    <t>PCIT11</t>
  </si>
  <si>
    <t>PCIT12</t>
  </si>
  <si>
    <t>PCIT13</t>
  </si>
  <si>
    <t>PCIT14</t>
  </si>
  <si>
    <t>PCIT15</t>
  </si>
  <si>
    <t>PCIT16</t>
  </si>
  <si>
    <t>PCIT17</t>
  </si>
  <si>
    <t>PCIT18</t>
  </si>
  <si>
    <t>PCIT19</t>
  </si>
  <si>
    <t>PCIT20</t>
  </si>
  <si>
    <t>PCIT21</t>
  </si>
  <si>
    <t>PCIT22</t>
  </si>
  <si>
    <t>PCIT23</t>
  </si>
  <si>
    <t>PCIT24</t>
  </si>
  <si>
    <t>PCIT25</t>
  </si>
  <si>
    <t>PCIT26</t>
  </si>
  <si>
    <t>PCIT27</t>
  </si>
  <si>
    <t>PCIT28</t>
  </si>
  <si>
    <t>PCIT29</t>
  </si>
  <si>
    <t>PCIT30</t>
  </si>
  <si>
    <t>PCIT31</t>
  </si>
  <si>
    <t>PCIT32</t>
  </si>
  <si>
    <t>PCIT33</t>
  </si>
  <si>
    <t>PCIT34</t>
  </si>
  <si>
    <t>PCIT35</t>
  </si>
  <si>
    <t>PCIT36</t>
  </si>
  <si>
    <t>PCIT37</t>
  </si>
  <si>
    <t>PCIT38</t>
  </si>
  <si>
    <t>PCIT39</t>
  </si>
  <si>
    <t>PCIT40</t>
  </si>
  <si>
    <t>Trauma1</t>
  </si>
  <si>
    <t>Trauma2</t>
  </si>
  <si>
    <t>Trauma3</t>
  </si>
  <si>
    <t>Trauma4</t>
  </si>
  <si>
    <t>Trauma5</t>
  </si>
  <si>
    <t>Trauma6</t>
  </si>
  <si>
    <t>Trauma7</t>
  </si>
  <si>
    <t>Trauma8</t>
  </si>
  <si>
    <t>Trauma9</t>
  </si>
  <si>
    <t>Trauma10</t>
  </si>
  <si>
    <t>Trauma11</t>
  </si>
  <si>
    <t>Trauma12</t>
  </si>
  <si>
    <t>Trauma13</t>
  </si>
  <si>
    <t>Trauma14</t>
  </si>
  <si>
    <t>Trauma15</t>
  </si>
  <si>
    <t>Trauma16</t>
  </si>
  <si>
    <t>Trauma17</t>
  </si>
  <si>
    <t>Trauma18</t>
  </si>
  <si>
    <t>Trauma19</t>
  </si>
  <si>
    <t>Trauma20</t>
  </si>
  <si>
    <t>Trauma21</t>
  </si>
  <si>
    <t>Trauma22</t>
  </si>
  <si>
    <t>Trauma23</t>
  </si>
  <si>
    <t>Trauma24</t>
  </si>
  <si>
    <t>Trauma25</t>
  </si>
  <si>
    <t>Trauma26</t>
  </si>
  <si>
    <t>Trauma27</t>
  </si>
  <si>
    <t>Trauma28</t>
  </si>
  <si>
    <t>Trauma29</t>
  </si>
  <si>
    <t>Trauma30</t>
  </si>
  <si>
    <t>Trauma31</t>
  </si>
  <si>
    <t>Trauma32</t>
  </si>
  <si>
    <t>Trauma33</t>
  </si>
  <si>
    <t>Trauma34</t>
  </si>
  <si>
    <t>Trauma35</t>
  </si>
  <si>
    <t>Trauma36</t>
  </si>
  <si>
    <t>Trauma37</t>
  </si>
  <si>
    <t>Trauma38</t>
  </si>
  <si>
    <t>Trauma39</t>
  </si>
  <si>
    <t>Trauma40</t>
  </si>
  <si>
    <t>Trauma Providers</t>
  </si>
  <si>
    <t>Trauma ProvidersAll CombinedMar-18</t>
  </si>
  <si>
    <t>Trauma ProvidersAll Combined43160</t>
  </si>
  <si>
    <t>Trauma ProvidersAll CombinedApr-18</t>
  </si>
  <si>
    <t>Trauma ProvidersAll Combined43191</t>
  </si>
  <si>
    <t>Trauma ProvidersAll Combined43221</t>
  </si>
  <si>
    <t>Trauma ProvidersAll CombinedJun-18</t>
  </si>
  <si>
    <t>Trauma ProvidersAll Combined43252</t>
  </si>
  <si>
    <t>Trauma ProvidersAll CombinedJul-18</t>
  </si>
  <si>
    <t>Trauma ProvidersAll Combined43282</t>
  </si>
  <si>
    <t>Trauma ProvidersAll CombinedAug-18</t>
  </si>
  <si>
    <t>Trauma ProvidersAll Combined43313</t>
  </si>
  <si>
    <t>Trauma ProvidersAll CombinedSep-18</t>
  </si>
  <si>
    <t>Trauma ProvidersAll Combined43344</t>
  </si>
  <si>
    <t>Trauma ProvidersAll CombinedOct-18</t>
  </si>
  <si>
    <t>Trauma ProvidersAll Combined43374</t>
  </si>
  <si>
    <t>Trauma ProvidersAll CombinedNov-18</t>
  </si>
  <si>
    <t>Trauma ProvidersAll Combined43405</t>
  </si>
  <si>
    <t>Trauma ProvidersAll CombinedDec-18</t>
  </si>
  <si>
    <t>Trauma ProvidersAll Combined43435</t>
  </si>
  <si>
    <t>Trauma ProvidersAll CombinedJan-19</t>
  </si>
  <si>
    <t>Trauma ProvidersAll Combined43466</t>
  </si>
  <si>
    <t>Trauma ProvidersAll CombinedFeb-19</t>
  </si>
  <si>
    <t>Trauma ProvidersAll Combined43497</t>
  </si>
  <si>
    <t>Trauma ProvidersAll CombinedMar-19</t>
  </si>
  <si>
    <t>Trauma ProvidersAll Combined43525</t>
  </si>
  <si>
    <t>Trauma ProvidersAll CombinedApr-19</t>
  </si>
  <si>
    <t>Trauma ProvidersAll Combined43556</t>
  </si>
  <si>
    <t>Trauma ProvidersAll CombinedMay-19</t>
  </si>
  <si>
    <t>Trauma ProvidersAll Combined43586</t>
  </si>
  <si>
    <t>Trauma ProvidersAll CombinedJun-19</t>
  </si>
  <si>
    <t>Trauma ProvidersAll Combined43617</t>
  </si>
  <si>
    <t>Trauma ProvidersAll CombinedJul-19</t>
  </si>
  <si>
    <t>Trauma ProvidersAll Combined43647</t>
  </si>
  <si>
    <t>Trauma ProvidersAll DCS43647</t>
  </si>
  <si>
    <t>Trauma ProvidersAll DCSJul-19</t>
  </si>
  <si>
    <t>Trauma ProvidersAll FFMar-18</t>
  </si>
  <si>
    <t>Trauma ProvidersAll FF43160</t>
  </si>
  <si>
    <t>Trauma ProvidersAll FFApr-18</t>
  </si>
  <si>
    <t>Trauma ProvidersAll FF43191</t>
  </si>
  <si>
    <t>Trauma ProvidersAll FF43221</t>
  </si>
  <si>
    <t>Trauma ProvidersAll FFJun-18</t>
  </si>
  <si>
    <t>Trauma ProvidersAll FF43252</t>
  </si>
  <si>
    <t>Trauma ProvidersAll FFJul-18</t>
  </si>
  <si>
    <t>Trauma ProvidersAll FF43282</t>
  </si>
  <si>
    <t>Trauma ProvidersAll FFAug-18</t>
  </si>
  <si>
    <t>Trauma ProvidersAll FF43313</t>
  </si>
  <si>
    <t>Trauma ProvidersAll FFSep-18</t>
  </si>
  <si>
    <t>Trauma ProvidersAll FF43344</t>
  </si>
  <si>
    <t>Trauma ProvidersAll FFOct-18</t>
  </si>
  <si>
    <t>Trauma ProvidersAll FF43374</t>
  </si>
  <si>
    <t>Trauma ProvidersAll FFNov-18</t>
  </si>
  <si>
    <t>Trauma ProvidersAll FF43405</t>
  </si>
  <si>
    <t>Trauma ProvidersAll FFDec-18</t>
  </si>
  <si>
    <t>Trauma ProvidersAll FF43435</t>
  </si>
  <si>
    <t>Trauma ProvidersAll FFJan-19</t>
  </si>
  <si>
    <t>Trauma ProvidersAll FF43466</t>
  </si>
  <si>
    <t>Trauma ProvidersAll FFFeb-19</t>
  </si>
  <si>
    <t>Trauma ProvidersAll FF43497</t>
  </si>
  <si>
    <t>Trauma ProvidersAll FFMar-19</t>
  </si>
  <si>
    <t>Trauma ProvidersAll FF43525</t>
  </si>
  <si>
    <t>Trauma ProvidersAll FFApr-19</t>
  </si>
  <si>
    <t>Trauma ProvidersAll FF43556</t>
  </si>
  <si>
    <t>Trauma ProvidersAll FFMay-19</t>
  </si>
  <si>
    <t>Trauma ProvidersAll FF43586</t>
  </si>
  <si>
    <t>Trauma ProvidersAll FFJun-19</t>
  </si>
  <si>
    <t>Trauma ProvidersAll FF43617</t>
  </si>
  <si>
    <t>Trauma ProvidersAll FFJul-19</t>
  </si>
  <si>
    <t>Trauma ProvidersAll FF43647</t>
  </si>
  <si>
    <t>Trauma ProvidersAll DCSJun-19</t>
  </si>
  <si>
    <t>Trauma ProvidersAll DCS43617</t>
  </si>
  <si>
    <t>Trauma ProvidersAll DCS43586</t>
  </si>
  <si>
    <t>Trauma ProvidersAll DCSMay-19</t>
  </si>
  <si>
    <t>Trauma ProvidersAll DCS43556</t>
  </si>
  <si>
    <t>Trauma ProvidersAll DCSApr-19</t>
  </si>
  <si>
    <t>Trauma ProvidersAll DCS43525</t>
  </si>
  <si>
    <t>Trauma ProvidersAll DCSMar-19</t>
  </si>
  <si>
    <t>Trauma ProvidersAll DCS43497</t>
  </si>
  <si>
    <t>Trauma ProvidersAll DCSFeb-19</t>
  </si>
  <si>
    <t>Trauma ProvidersAll DCS43466</t>
  </si>
  <si>
    <t>Trauma ProvidersAll DCSJan-19</t>
  </si>
  <si>
    <t>Trauma ProvidersAll DCS43435</t>
  </si>
  <si>
    <t>Trauma ProvidersAll DCSDec-18</t>
  </si>
  <si>
    <t>Trauma ProvidersAll DCS43405</t>
  </si>
  <si>
    <t>Trauma ProvidersAll DCSNov-18</t>
  </si>
  <si>
    <t>Trauma ProvidersAll DCS43374</t>
  </si>
  <si>
    <t>Trauma ProvidersAll DCSOct-18</t>
  </si>
  <si>
    <t>Trauma ProvidersAll DCS43344</t>
  </si>
  <si>
    <t>Trauma ProvidersAll DCSSep-18</t>
  </si>
  <si>
    <t>Trauma ProvidersAll DCS43313</t>
  </si>
  <si>
    <t>Trauma ProvidersAll DCSAug-18</t>
  </si>
  <si>
    <t>Trauma ProvidersAll DCS43282</t>
  </si>
  <si>
    <t>Trauma ProvidersAll DCSJul-18</t>
  </si>
  <si>
    <t>Trauma ProvidersAll DCS43252</t>
  </si>
  <si>
    <t>Trauma ProvidersAll DCSJun-18</t>
  </si>
  <si>
    <t>Trauma ProvidersAll DCS43221</t>
  </si>
  <si>
    <t>Trauma ProvidersAll DCS43191</t>
  </si>
  <si>
    <t>Trauma ProvidersAll DCSApr-18</t>
  </si>
  <si>
    <t>Trauma ProvidersAll DCS43160</t>
  </si>
  <si>
    <t>Trauma ProvidersAll DCSMar-18</t>
  </si>
  <si>
    <t>DC Seed ProvidersAll DCS43221</t>
  </si>
  <si>
    <t>DC Seed ProvidersAll DCSJun-18</t>
  </si>
  <si>
    <t>DC Seed ProvidersAll DCS43252</t>
  </si>
  <si>
    <t>DC Seed ProvidersAll DCSJul-18</t>
  </si>
  <si>
    <t>DC Seed ProvidersAll DCS43282</t>
  </si>
  <si>
    <t>DC Seed ProvidersAll DCSAug-18</t>
  </si>
  <si>
    <t>DC Seed ProvidersAll DCS43313</t>
  </si>
  <si>
    <t>DC Seed ProvidersAll DCSSep-18</t>
  </si>
  <si>
    <t>DC Seed ProvidersAll DCS43344</t>
  </si>
  <si>
    <t>DC Seed ProvidersAll DCSOct-18</t>
  </si>
  <si>
    <t>DC Seed ProvidersAll DCS43374</t>
  </si>
  <si>
    <t>DC Seed ProvidersAll DCSNov-18</t>
  </si>
  <si>
    <t>DC Seed ProvidersAll DCS43405</t>
  </si>
  <si>
    <t>DC Seed ProvidersAll DCSDec-18</t>
  </si>
  <si>
    <t>DC Seed ProvidersAll DCS43435</t>
  </si>
  <si>
    <t>DC Seed ProvidersAll DCSJan-19</t>
  </si>
  <si>
    <t>DC Seed ProvidersAll DCS43466</t>
  </si>
  <si>
    <t>DC Seed ProvidersAll DCSFeb-19</t>
  </si>
  <si>
    <t>DC Seed ProvidersAll DCS43497</t>
  </si>
  <si>
    <t>DC Seed ProvidersAll DCSMar-19</t>
  </si>
  <si>
    <t>DC Seed ProvidersAll DCS43525</t>
  </si>
  <si>
    <t>DC Seed ProvidersAll DCSApr-19</t>
  </si>
  <si>
    <t>DC Seed ProvidersAll DCS43556</t>
  </si>
  <si>
    <t>DC Seed ProvidersAll DCSMay-19</t>
  </si>
  <si>
    <t>DC Seed ProvidersAll DCS43586</t>
  </si>
  <si>
    <t>DC Seed ProvidersAll DCSJun-19</t>
  </si>
  <si>
    <t>DC Seed ProvidersAll DCS43617</t>
  </si>
  <si>
    <t>DC Seed ProvidersAll DCSJul-19</t>
  </si>
  <si>
    <t>DC Seed ProvidersAll DCS43647</t>
  </si>
  <si>
    <t>Families First ProvidersAll FF42856</t>
  </si>
  <si>
    <t>Families First ProvidersAll FF42887</t>
  </si>
  <si>
    <t>Families First ProvidersAll FF42917</t>
  </si>
  <si>
    <t>Families First ProvidersAll FF42948</t>
  </si>
  <si>
    <t>Families First ProvidersAll FF42979</t>
  </si>
  <si>
    <t>Families First ProvidersAll FF43009</t>
  </si>
  <si>
    <t>Families First ProvidersAll FF43040</t>
  </si>
  <si>
    <t>Families First ProvidersAll FF43070</t>
  </si>
  <si>
    <t>Families First ProvidersAll FF43101</t>
  </si>
  <si>
    <t>Families First ProvidersAll FF43132</t>
  </si>
  <si>
    <t>Families First ProvidersAll FF43160</t>
  </si>
  <si>
    <t>Families First ProvidersAll FF43191</t>
  </si>
  <si>
    <t>Families First ProvidersAll FF43221</t>
  </si>
  <si>
    <t>Families First ProvidersAll FFJun-18</t>
  </si>
  <si>
    <t>Families First ProvidersAll FF43252</t>
  </si>
  <si>
    <t>Families First ProvidersAll FFJul-18</t>
  </si>
  <si>
    <t>Families First ProvidersAll FF43282</t>
  </si>
  <si>
    <t>Families First ProvidersAll FFAug-18</t>
  </si>
  <si>
    <t>Families First ProvidersAll FF43313</t>
  </si>
  <si>
    <t>Families First ProvidersAll FFSep-18</t>
  </si>
  <si>
    <t>Families First ProvidersAll FF43344</t>
  </si>
  <si>
    <t>Families First ProvidersAll FFOct-18</t>
  </si>
  <si>
    <t>Families First ProvidersAll FF43374</t>
  </si>
  <si>
    <t>Families First ProvidersAll FFNov-18</t>
  </si>
  <si>
    <t>Families First ProvidersAll FF43405</t>
  </si>
  <si>
    <t>Families First ProvidersAll FFDec-18</t>
  </si>
  <si>
    <t>Families First ProvidersAll FF43435</t>
  </si>
  <si>
    <t>Families First ProvidersAll FFJan-19</t>
  </si>
  <si>
    <t>Families First ProvidersAll FF43466</t>
  </si>
  <si>
    <t>Families First ProvidersAll FFFeb-19</t>
  </si>
  <si>
    <t>Families First ProvidersAll FF43497</t>
  </si>
  <si>
    <t>Families First ProvidersAll FFMar-19</t>
  </si>
  <si>
    <t>Families First ProvidersAll FF43525</t>
  </si>
  <si>
    <t>Families First ProvidersAll FFApr-19</t>
  </si>
  <si>
    <t>Families First ProvidersAll FF43556</t>
  </si>
  <si>
    <t>Families First ProvidersAll FFMay-19</t>
  </si>
  <si>
    <t>Families First ProvidersAll FF43586</t>
  </si>
  <si>
    <t>Families First ProvidersAll FFJun-19</t>
  </si>
  <si>
    <t>Families First ProvidersAll FF43617</t>
  </si>
  <si>
    <t>Families First ProvidersAll FFJul-19</t>
  </si>
  <si>
    <t>Families First ProvidersAll FF43647</t>
  </si>
  <si>
    <t>All TST ProvidersTST FFJan-15</t>
  </si>
  <si>
    <t>All TST ProvidersTST FF42005</t>
  </si>
  <si>
    <t>All TST ProvidersTST FFFeb-15</t>
  </si>
  <si>
    <t>All TST ProvidersTST FF42036</t>
  </si>
  <si>
    <t>All TST ProvidersTST FFMar-15</t>
  </si>
  <si>
    <t>All TST ProvidersTST FF42064</t>
  </si>
  <si>
    <t>All TST ProvidersTST FFApr-15</t>
  </si>
  <si>
    <t>All TST ProvidersTST FF42095</t>
  </si>
  <si>
    <t>All TST ProvidersTST FFMay-15</t>
  </si>
  <si>
    <t>All TST ProvidersTST FF42125</t>
  </si>
  <si>
    <t>All TST ProvidersTST FFJun-15</t>
  </si>
  <si>
    <t>All TST ProvidersTST FF42156</t>
  </si>
  <si>
    <t>All TST ProvidersTST FFJul-15</t>
  </si>
  <si>
    <t>All TST ProvidersTST FF42186</t>
  </si>
  <si>
    <t>All TST ProvidersTST FFAug-15</t>
  </si>
  <si>
    <t>All TST ProvidersTST FF42217</t>
  </si>
  <si>
    <t>All TST ProvidersTST FFSep-15</t>
  </si>
  <si>
    <t>All TST ProvidersTST FF42248</t>
  </si>
  <si>
    <t>All TST ProvidersTST FFOct-15</t>
  </si>
  <si>
    <t>All TST ProvidersTST FF42278</t>
  </si>
  <si>
    <t>All TST ProvidersTST FFNov-15</t>
  </si>
  <si>
    <t>All TST ProvidersTST FF42309</t>
  </si>
  <si>
    <t>All TST ProvidersTST FFDec-15</t>
  </si>
  <si>
    <t>All TST ProvidersTST FF42339</t>
  </si>
  <si>
    <t>All TST ProvidersTST FFJan-16</t>
  </si>
  <si>
    <t>All TST ProvidersTST FF42370</t>
  </si>
  <si>
    <t>All TST ProvidersTST FFFeb-16</t>
  </si>
  <si>
    <t>All TST ProvidersTST FF42401</t>
  </si>
  <si>
    <t>All TST ProvidersTST FFMar-16</t>
  </si>
  <si>
    <t>All TST ProvidersTST FF42430</t>
  </si>
  <si>
    <t>All TST ProvidersTST FFApr-16</t>
  </si>
  <si>
    <t>All TST ProvidersTST FF42461</t>
  </si>
  <si>
    <t>All TST ProvidersTST FFMay-16</t>
  </si>
  <si>
    <t>All TST ProvidersTST FF42491</t>
  </si>
  <si>
    <t>All TST ProvidersTST FFJun-16</t>
  </si>
  <si>
    <t>All TST ProvidersTST FF42522</t>
  </si>
  <si>
    <t>All TST ProvidersTST FFJul-16</t>
  </si>
  <si>
    <t>All TST ProvidersTST FF42552</t>
  </si>
  <si>
    <t>All TST ProvidersTST FFAug-16</t>
  </si>
  <si>
    <t>All TST ProvidersTST FF42583</t>
  </si>
  <si>
    <t>All TST ProvidersTST FFSep-16</t>
  </si>
  <si>
    <t>All TST ProvidersTST FF42614</t>
  </si>
  <si>
    <t>All TST ProvidersTST FFOct-16</t>
  </si>
  <si>
    <t>All TST ProvidersTST FF42644</t>
  </si>
  <si>
    <t>All TST ProvidersTST FFNov-16</t>
  </si>
  <si>
    <t>All TST ProvidersTST FF42675</t>
  </si>
  <si>
    <t>All TST ProvidersTST FFDec-16</t>
  </si>
  <si>
    <t>All TST ProvidersTST FF42705</t>
  </si>
  <si>
    <t>All TST ProvidersTST FFJan-17</t>
  </si>
  <si>
    <t>All TST ProvidersTST FF42736</t>
  </si>
  <si>
    <t>All TST ProvidersTST FFFeb-17</t>
  </si>
  <si>
    <t>All TST ProvidersTST FF42767</t>
  </si>
  <si>
    <t>All TST ProvidersTST FFMar-17</t>
  </si>
  <si>
    <t>All TST ProvidersTST FF42795</t>
  </si>
  <si>
    <t>All TST ProvidersTST FFApr-17</t>
  </si>
  <si>
    <t>All TST ProvidersTST FF42826</t>
  </si>
  <si>
    <t>All TST ProvidersTST FFMay-17</t>
  </si>
  <si>
    <t>All TST ProvidersTST FF42856</t>
  </si>
  <si>
    <t>All TST ProvidersTST FFJun-17</t>
  </si>
  <si>
    <t>All TST ProvidersTST FF42887</t>
  </si>
  <si>
    <t>All TST ProvidersTST FFJul-17</t>
  </si>
  <si>
    <t>All TST ProvidersTST FF42917</t>
  </si>
  <si>
    <t>All TST ProvidersTST FFAug-17</t>
  </si>
  <si>
    <t>All TST ProvidersTST FF42948</t>
  </si>
  <si>
    <t>All TST ProvidersTST FFSep-17</t>
  </si>
  <si>
    <t>All TST ProvidersTST FF42979</t>
  </si>
  <si>
    <t>All TST ProvidersTST FFOct-17</t>
  </si>
  <si>
    <t>All TST ProvidersTST FF43009</t>
  </si>
  <si>
    <t>All TST ProvidersTST FFNov-17</t>
  </si>
  <si>
    <t>All TST ProvidersTST FF43040</t>
  </si>
  <si>
    <t>All TST ProvidersTST FFDec-17</t>
  </si>
  <si>
    <t>All TST ProvidersTST FF43070</t>
  </si>
  <si>
    <t>All TST ProvidersTST FFJan-18</t>
  </si>
  <si>
    <t>All TST ProvidersTST FF43101</t>
  </si>
  <si>
    <t>All TST ProvidersTST FFFeb-18</t>
  </si>
  <si>
    <t>All TST ProvidersTST FF43132</t>
  </si>
  <si>
    <t>All TST ProvidersTST FFMar-18</t>
  </si>
  <si>
    <t>All TST ProvidersTST FF43160</t>
  </si>
  <si>
    <t>All TST ProvidersTST FFApr-18</t>
  </si>
  <si>
    <t>All TST ProvidersTST FF43191</t>
  </si>
  <si>
    <t>All TST ProvidersTST FFMay-18</t>
  </si>
  <si>
    <t>All TST ProvidersTST FF43221</t>
  </si>
  <si>
    <t>All TST ProvidersTST FFJun-18</t>
  </si>
  <si>
    <t>All TST ProvidersTST FF43252</t>
  </si>
  <si>
    <t>All TST ProvidersTST FFJul-18</t>
  </si>
  <si>
    <t>All TST ProvidersTST FF43282</t>
  </si>
  <si>
    <t>All TST ProvidersTST FFAug-18</t>
  </si>
  <si>
    <t>All TST ProvidersTST FF43313</t>
  </si>
  <si>
    <t>All TST ProvidersTST FFSep-18</t>
  </si>
  <si>
    <t>All TST ProvidersTST FF43344</t>
  </si>
  <si>
    <t>All TST ProvidersTST FFOct-18</t>
  </si>
  <si>
    <t>All TST ProvidersTST FF43374</t>
  </si>
  <si>
    <t>All TST ProvidersTST FFNov-18</t>
  </si>
  <si>
    <t>All TST ProvidersTST FF43405</t>
  </si>
  <si>
    <t>All TST ProvidersTST FFDec-18</t>
  </si>
  <si>
    <t>All TST ProvidersTST FF43435</t>
  </si>
  <si>
    <t>All TST ProvidersTST FFJan-19</t>
  </si>
  <si>
    <t>All TST ProvidersTST FF43466</t>
  </si>
  <si>
    <t>All TST ProvidersTST FFFeb-19</t>
  </si>
  <si>
    <t>All TST ProvidersTST FF43497</t>
  </si>
  <si>
    <t>All TST ProvidersTST FFMar-19</t>
  </si>
  <si>
    <t>All TST ProvidersTST FF43525</t>
  </si>
  <si>
    <t>All TST ProvidersTST FFApr-19</t>
  </si>
  <si>
    <t>All TST ProvidersTST FF43556</t>
  </si>
  <si>
    <t>All TST ProvidersTST FFMay-19</t>
  </si>
  <si>
    <t>All TST ProvidersTST FF43586</t>
  </si>
  <si>
    <t>All TST ProvidersTST FFJun-19</t>
  </si>
  <si>
    <t>All TST ProvidersTST FF43617</t>
  </si>
  <si>
    <t>All TST ProvidersTST FFJul-19</t>
  </si>
  <si>
    <t>All TST ProvidersTST FF43647</t>
  </si>
  <si>
    <t>All TIP ProvidersTIP FFApr-12</t>
  </si>
  <si>
    <t>All TIP ProvidersTIP FF41000</t>
  </si>
  <si>
    <t>All TIP ProvidersTIP FFJun-12</t>
  </si>
  <si>
    <t>All TIP ProvidersTIP FF41030</t>
  </si>
  <si>
    <t>All TIP ProvidersTIP FF41061</t>
  </si>
  <si>
    <t>All TIP ProvidersTIP FFJul-12</t>
  </si>
  <si>
    <t>All TIP ProvidersTIP FF41091</t>
  </si>
  <si>
    <t>All TIP ProvidersTIP FFAug-12</t>
  </si>
  <si>
    <t>All TIP ProvidersTIP FF41122</t>
  </si>
  <si>
    <t>All TIP ProvidersTIP FFSep-12</t>
  </si>
  <si>
    <t>All TIP ProvidersTIP FF41153</t>
  </si>
  <si>
    <t>All TIP ProvidersTIP FFOct-12</t>
  </si>
  <si>
    <t>All TIP ProvidersTIP FF41183</t>
  </si>
  <si>
    <t>All TIP ProvidersTIP FFNov-12</t>
  </si>
  <si>
    <t>All TIP ProvidersTIP FF41214</t>
  </si>
  <si>
    <t>All TIP ProvidersTIP FFDec-12</t>
  </si>
  <si>
    <t>All TIP ProvidersTIP FF41244</t>
  </si>
  <si>
    <t>All TIP ProvidersTIP FFJan-13</t>
  </si>
  <si>
    <t>All TIP ProvidersTIP FF41275</t>
  </si>
  <si>
    <t>All TIP ProvidersTIP FFFeb-13</t>
  </si>
  <si>
    <t>All TIP ProvidersTIP FF41306</t>
  </si>
  <si>
    <t>All TIP ProvidersTIP FFMar-13</t>
  </si>
  <si>
    <t>All TIP ProvidersTIP FF41334</t>
  </si>
  <si>
    <t>All TIP ProvidersTIP FFApr-13</t>
  </si>
  <si>
    <t>All TIP ProvidersTIP FF41365</t>
  </si>
  <si>
    <t>All TIP ProvidersTIP FFMay-13</t>
  </si>
  <si>
    <t>All TIP ProvidersTIP FF41395</t>
  </si>
  <si>
    <t>All TIP ProvidersTIP FFJun-13</t>
  </si>
  <si>
    <t>All TIP ProvidersTIP FF41426</t>
  </si>
  <si>
    <t>All TIP ProvidersTIP FFJul-13</t>
  </si>
  <si>
    <t>All TIP ProvidersTIP FF41456</t>
  </si>
  <si>
    <t>All TIP ProvidersTIP FFAug-13</t>
  </si>
  <si>
    <t>All TIP ProvidersTIP FF41487</t>
  </si>
  <si>
    <t>All TIP ProvidersTIP FFSep-13</t>
  </si>
  <si>
    <t>All TIP ProvidersTIP FF41518</t>
  </si>
  <si>
    <t>All TIP ProvidersTIP FFOct-13</t>
  </si>
  <si>
    <t>All TIP ProvidersTIP FF41548</t>
  </si>
  <si>
    <t>All TIP ProvidersTIP FFNov-13</t>
  </si>
  <si>
    <t>All TIP ProvidersTIP FF41579</t>
  </si>
  <si>
    <t>All TIP ProvidersTIP FFDec-13</t>
  </si>
  <si>
    <t>All TIP ProvidersTIP FF41609</t>
  </si>
  <si>
    <t>All TIP ProvidersTIP FFJan-14</t>
  </si>
  <si>
    <t>All TIP ProvidersTIP FF41640</t>
  </si>
  <si>
    <t>All TIP ProvidersTIP FFFeb-14</t>
  </si>
  <si>
    <t>All TIP ProvidersTIP FF41671</t>
  </si>
  <si>
    <t>All TIP ProvidersTIP FFMar-14</t>
  </si>
  <si>
    <t>All TIP ProvidersTIP FF41699</t>
  </si>
  <si>
    <t>All TIP ProvidersTIP FFApr-14</t>
  </si>
  <si>
    <t>All TIP ProvidersTIP FF41730</t>
  </si>
  <si>
    <t>All TIP ProvidersTIP FFMay-14</t>
  </si>
  <si>
    <t>All TIP ProvidersTIP FF41760</t>
  </si>
  <si>
    <t>All TIP ProvidersTIP FFJun-14</t>
  </si>
  <si>
    <t>All TIP ProvidersTIP FF41791</t>
  </si>
  <si>
    <t>All TIP ProvidersTIP FFJul-14</t>
  </si>
  <si>
    <t>All TIP ProvidersTIP FF41821</t>
  </si>
  <si>
    <t>All TIP ProvidersTIP FFAug-14</t>
  </si>
  <si>
    <t>All TIP ProvidersTIP FF41852</t>
  </si>
  <si>
    <t>All TIP ProvidersTIP FFSep-14</t>
  </si>
  <si>
    <t>All TIP ProvidersTIP FF41883</t>
  </si>
  <si>
    <t>All TIP ProvidersTIP FFOct-14</t>
  </si>
  <si>
    <t>All TIP ProvidersTIP FF41913</t>
  </si>
  <si>
    <t>All TIP ProvidersTIP FFNov-14</t>
  </si>
  <si>
    <t>All TIP ProvidersTIP FF41944</t>
  </si>
  <si>
    <t>All TIP ProvidersTIP FFDec-14</t>
  </si>
  <si>
    <t>All TIP ProvidersTIP FF41974</t>
  </si>
  <si>
    <t>All TIP ProvidersTIP FFJan-15</t>
  </si>
  <si>
    <t>All TIP ProvidersTIP FF42005</t>
  </si>
  <si>
    <t>All TIP ProvidersTIP FFFeb-15</t>
  </si>
  <si>
    <t>All TIP ProvidersTIP FF42036</t>
  </si>
  <si>
    <t>All TIP ProvidersTIP FFMar-15</t>
  </si>
  <si>
    <t>All TIP ProvidersTIP FF42064</t>
  </si>
  <si>
    <t>All TIP ProvidersTIP FFApr-15</t>
  </si>
  <si>
    <t>All TIP ProvidersTIP FF42095</t>
  </si>
  <si>
    <t>All TIP ProvidersTIP FFMay-15</t>
  </si>
  <si>
    <t>All TIP ProvidersTIP FF42125</t>
  </si>
  <si>
    <t>All TIP ProvidersTIP FFJun-15</t>
  </si>
  <si>
    <t>All TIP ProvidersTIP FF42156</t>
  </si>
  <si>
    <t>All TIP ProvidersTIP FFJul-15</t>
  </si>
  <si>
    <t>All TIP ProvidersTIP FF42186</t>
  </si>
  <si>
    <t>All TIP ProvidersTIP FFAug-15</t>
  </si>
  <si>
    <t>All TIP ProvidersTIP FF42217</t>
  </si>
  <si>
    <t>All TIP ProvidersTIP FFSep-15</t>
  </si>
  <si>
    <t>All TIP ProvidersTIP FF42248</t>
  </si>
  <si>
    <t>All TIP ProvidersTIP FFOct-15</t>
  </si>
  <si>
    <t>All TIP ProvidersTIP FF42278</t>
  </si>
  <si>
    <t>All TIP ProvidersTIP FFNov-15</t>
  </si>
  <si>
    <t>All TIP ProvidersTIP FF42309</t>
  </si>
  <si>
    <t>All TIP ProvidersTIP FFDec-15</t>
  </si>
  <si>
    <t>All TIP ProvidersTIP FF42339</t>
  </si>
  <si>
    <t>All TIP ProvidersTIP FFJan-16</t>
  </si>
  <si>
    <t>All TIP ProvidersTIP FF42370</t>
  </si>
  <si>
    <t>All TIP ProvidersTIP FFFeb-16</t>
  </si>
  <si>
    <t>All TIP ProvidersTIP FF42401</t>
  </si>
  <si>
    <t>All TIP ProvidersTIP FFMar-16</t>
  </si>
  <si>
    <t>All TIP ProvidersTIP FF42430</t>
  </si>
  <si>
    <t>All TIP ProvidersTIP FFApr-16</t>
  </si>
  <si>
    <t>All TIP ProvidersTIP FF42461</t>
  </si>
  <si>
    <t>All TIP ProvidersTIP FFMay-16</t>
  </si>
  <si>
    <t>All TIP ProvidersTIP FF42491</t>
  </si>
  <si>
    <t>All TIP ProvidersTIP FFJun-16</t>
  </si>
  <si>
    <t>All TIP ProvidersTIP FF42522</t>
  </si>
  <si>
    <t>All TIP ProvidersTIP FFJul-16</t>
  </si>
  <si>
    <t>All TIP ProvidersTIP FF42552</t>
  </si>
  <si>
    <t>All TIP ProvidersTIP FFAug-16</t>
  </si>
  <si>
    <t>All TIP ProvidersTIP FF42583</t>
  </si>
  <si>
    <t>All TIP ProvidersTIP FFSep-16</t>
  </si>
  <si>
    <t>All TIP ProvidersTIP FF42614</t>
  </si>
  <si>
    <t>All TIP ProvidersTIP FFOct-16</t>
  </si>
  <si>
    <t>All TIP ProvidersTIP FF42644</t>
  </si>
  <si>
    <t>All TIP ProvidersTIP FFNov-16</t>
  </si>
  <si>
    <t>All TIP ProvidersTIP FF42675</t>
  </si>
  <si>
    <t>All TIP ProvidersTIP FFDec-16</t>
  </si>
  <si>
    <t>All TIP ProvidersTIP FF42705</t>
  </si>
  <si>
    <t>All TIP ProvidersTIP FFJan-17</t>
  </si>
  <si>
    <t>All TIP ProvidersTIP FF42736</t>
  </si>
  <si>
    <t>All TIP ProvidersTIP FFFeb-17</t>
  </si>
  <si>
    <t>All TIP ProvidersTIP FF42767</t>
  </si>
  <si>
    <t>All TIP ProvidersTIP FFMar-17</t>
  </si>
  <si>
    <t>All TIP ProvidersTIP FF42795</t>
  </si>
  <si>
    <t>All TIP ProvidersTIP FFApr-17</t>
  </si>
  <si>
    <t>All TIP ProvidersTIP FF42826</t>
  </si>
  <si>
    <t>All TIP ProvidersTIP FFMay-17</t>
  </si>
  <si>
    <t>All TIP ProvidersTIP FF42856</t>
  </si>
  <si>
    <t>All TIP ProvidersTIP FFJun-17</t>
  </si>
  <si>
    <t>All TIP ProvidersTIP FF42887</t>
  </si>
  <si>
    <t>All TIP ProvidersTIP FFJul-17</t>
  </si>
  <si>
    <t>All TIP ProvidersTIP FF42917</t>
  </si>
  <si>
    <t>All TIP ProvidersTIP FFAug-17</t>
  </si>
  <si>
    <t>All TIP ProvidersTIP FF42948</t>
  </si>
  <si>
    <t>All TIP ProvidersTIP FFSep-17</t>
  </si>
  <si>
    <t>All TIP ProvidersTIP FF42979</t>
  </si>
  <si>
    <t>All TIP ProvidersTIP FFOct-17</t>
  </si>
  <si>
    <t>All TIP ProvidersTIP FF43009</t>
  </si>
  <si>
    <t>All TIP ProvidersTIP FFNov-17</t>
  </si>
  <si>
    <t>All TIP ProvidersTIP FF43040</t>
  </si>
  <si>
    <t>All TIP ProvidersTIP FFDec-17</t>
  </si>
  <si>
    <t>All TIP ProvidersTIP FF43070</t>
  </si>
  <si>
    <t>All TIP ProvidersTIP FFJan-18</t>
  </si>
  <si>
    <t>All TIP ProvidersTIP FF43101</t>
  </si>
  <si>
    <t>All TIP ProvidersTIP FFFeb-18</t>
  </si>
  <si>
    <t>All TIP ProvidersTIP FF43132</t>
  </si>
  <si>
    <t>All TIP ProvidersTIP FFMar-18</t>
  </si>
  <si>
    <t>All TIP ProvidersTIP FF43160</t>
  </si>
  <si>
    <t>All TIP ProvidersTIP FFApr-18</t>
  </si>
  <si>
    <t>All TIP ProvidersTIP FF43191</t>
  </si>
  <si>
    <t>All TIP ProvidersTIP FFMay-18</t>
  </si>
  <si>
    <t>All TIP ProvidersTIP FF43221</t>
  </si>
  <si>
    <t>All TIP ProvidersTIP FFJun-18</t>
  </si>
  <si>
    <t>All TIP ProvidersTIP FF43252</t>
  </si>
  <si>
    <t>All TIP ProvidersTIP FFJul-18</t>
  </si>
  <si>
    <t>All TIP ProvidersTIP FF43282</t>
  </si>
  <si>
    <t>All TIP ProvidersTIP FFAug-18</t>
  </si>
  <si>
    <t>All TIP ProvidersTIP FF43313</t>
  </si>
  <si>
    <t>All TIP ProvidersTIP FFSep-18</t>
  </si>
  <si>
    <t>All TIP ProvidersTIP FF43344</t>
  </si>
  <si>
    <t>All TIP ProvidersTIP FFOct-18</t>
  </si>
  <si>
    <t>All TIP ProvidersTIP FF43374</t>
  </si>
  <si>
    <t>All TIP ProvidersTIP FFNov-18</t>
  </si>
  <si>
    <t>All TIP ProvidersTIP FF43405</t>
  </si>
  <si>
    <t>All TIP ProvidersTIP FFDec-18</t>
  </si>
  <si>
    <t>All TIP ProvidersTIP FF43435</t>
  </si>
  <si>
    <t>All TIP ProvidersTIP FFJan-19</t>
  </si>
  <si>
    <t>All TIP ProvidersTIP FF43466</t>
  </si>
  <si>
    <t>All TIP ProvidersTIP FFFeb-19</t>
  </si>
  <si>
    <t>All TIP ProvidersTIP FF43497</t>
  </si>
  <si>
    <t>All TIP ProvidersTIP FFMar-19</t>
  </si>
  <si>
    <t>All TIP ProvidersTIP FF43525</t>
  </si>
  <si>
    <t>All TIP ProvidersTIP FFApr-19</t>
  </si>
  <si>
    <t>All TIP ProvidersTIP FF43556</t>
  </si>
  <si>
    <t>All TIP ProvidersTIP FFMay-19</t>
  </si>
  <si>
    <t>All TIP ProvidersTIP FF43586</t>
  </si>
  <si>
    <t>All TIP ProvidersTIP FFJun-19</t>
  </si>
  <si>
    <t>All TIP ProvidersTIP FF43617</t>
  </si>
  <si>
    <t>All TIP ProvidersTIP FFJul-19</t>
  </si>
  <si>
    <t>All TIP ProvidersTIP FF43647</t>
  </si>
  <si>
    <t>All TF-CBT ProvidersTF-CBT FFApr-12</t>
  </si>
  <si>
    <t>All TF-CBT ProvidersTF-CBT FF41000</t>
  </si>
  <si>
    <t>All TF-CBT ProvidersTF-CBT FFJun-12</t>
  </si>
  <si>
    <t>All TF-CBT ProvidersTF-CBT FF41030</t>
  </si>
  <si>
    <t>All TF-CBT ProvidersTF-CBT FF41061</t>
  </si>
  <si>
    <t>All TF-CBT ProvidersTF-CBT FFJul-12</t>
  </si>
  <si>
    <t>All TF-CBT ProvidersTF-CBT FF41091</t>
  </si>
  <si>
    <t>All TF-CBT ProvidersTF-CBT FFAug-12</t>
  </si>
  <si>
    <t>All TF-CBT ProvidersTF-CBT FF41122</t>
  </si>
  <si>
    <t>All TF-CBT ProvidersTF-CBT FFSep-12</t>
  </si>
  <si>
    <t>All TF-CBT ProvidersTF-CBT FF41153</t>
  </si>
  <si>
    <t>All TF-CBT ProvidersTF-CBT FFOct-12</t>
  </si>
  <si>
    <t>All TF-CBT ProvidersTF-CBT FF41183</t>
  </si>
  <si>
    <t>All TF-CBT ProvidersTF-CBT FFNov-12</t>
  </si>
  <si>
    <t>All TF-CBT ProvidersTF-CBT FF41214</t>
  </si>
  <si>
    <t>All TF-CBT ProvidersTF-CBT FFDec-12</t>
  </si>
  <si>
    <t>All TF-CBT ProvidersTF-CBT FF41244</t>
  </si>
  <si>
    <t>All TF-CBT ProvidersTF-CBT FFJan-13</t>
  </si>
  <si>
    <t>All TF-CBT ProvidersTF-CBT FF41275</t>
  </si>
  <si>
    <t>All TF-CBT ProvidersTF-CBT FFFeb-13</t>
  </si>
  <si>
    <t>All TF-CBT ProvidersTF-CBT FF41306</t>
  </si>
  <si>
    <t>All TF-CBT ProvidersTF-CBT FFMar-13</t>
  </si>
  <si>
    <t>All TF-CBT ProvidersTF-CBT FF41334</t>
  </si>
  <si>
    <t>All TF-CBT ProvidersTF-CBT FFApr-13</t>
  </si>
  <si>
    <t>All TF-CBT ProvidersTF-CBT FF41365</t>
  </si>
  <si>
    <t>All TF-CBT ProvidersTF-CBT FFMay-13</t>
  </si>
  <si>
    <t>All TF-CBT ProvidersTF-CBT FF41395</t>
  </si>
  <si>
    <t>All TF-CBT ProvidersTF-CBT FFJun-13</t>
  </si>
  <si>
    <t>All TF-CBT ProvidersTF-CBT FF41426</t>
  </si>
  <si>
    <t>All TF-CBT ProvidersTF-CBT FFJul-13</t>
  </si>
  <si>
    <t>All TF-CBT ProvidersTF-CBT FF41456</t>
  </si>
  <si>
    <t>All TF-CBT ProvidersTF-CBT FFAug-13</t>
  </si>
  <si>
    <t>All TF-CBT ProvidersTF-CBT FF41487</t>
  </si>
  <si>
    <t>All TF-CBT ProvidersTF-CBT FFSep-13</t>
  </si>
  <si>
    <t>All TF-CBT ProvidersTF-CBT FF41518</t>
  </si>
  <si>
    <t>All TF-CBT ProvidersTF-CBT FFOct-13</t>
  </si>
  <si>
    <t>All TF-CBT ProvidersTF-CBT FF41548</t>
  </si>
  <si>
    <t>All TF-CBT ProvidersTF-CBT FFNov-13</t>
  </si>
  <si>
    <t>All TF-CBT ProvidersTF-CBT FF41579</t>
  </si>
  <si>
    <t>All TF-CBT ProvidersTF-CBT FFDec-13</t>
  </si>
  <si>
    <t>All TF-CBT ProvidersTF-CBT FF41609</t>
  </si>
  <si>
    <t>All TF-CBT ProvidersTF-CBT FFJan-14</t>
  </si>
  <si>
    <t>All TF-CBT ProvidersTF-CBT FF41640</t>
  </si>
  <si>
    <t>All TF-CBT ProvidersTF-CBT FFFeb-14</t>
  </si>
  <si>
    <t>All TF-CBT ProvidersTF-CBT FF41671</t>
  </si>
  <si>
    <t>All TF-CBT ProvidersTF-CBT FFMar-14</t>
  </si>
  <si>
    <t>All TF-CBT ProvidersTF-CBT FF41699</t>
  </si>
  <si>
    <t>All TF-CBT ProvidersTF-CBT FFApr-14</t>
  </si>
  <si>
    <t>All TF-CBT ProvidersTF-CBT FF41730</t>
  </si>
  <si>
    <t>All TF-CBT ProvidersTF-CBT FFMay-14</t>
  </si>
  <si>
    <t>All TF-CBT ProvidersTF-CBT FF41760</t>
  </si>
  <si>
    <t>All TF-CBT ProvidersTF-CBT FFJun-14</t>
  </si>
  <si>
    <t>All TF-CBT ProvidersTF-CBT FF41791</t>
  </si>
  <si>
    <t>All TF-CBT ProvidersTF-CBT FFJul-14</t>
  </si>
  <si>
    <t>All TF-CBT ProvidersTF-CBT FF41821</t>
  </si>
  <si>
    <t>All TF-CBT ProvidersTF-CBT FFAug-14</t>
  </si>
  <si>
    <t>All TF-CBT ProvidersTF-CBT FF41852</t>
  </si>
  <si>
    <t>All TF-CBT ProvidersTF-CBT FFSep-14</t>
  </si>
  <si>
    <t>All TF-CBT ProvidersTF-CBT FF41883</t>
  </si>
  <si>
    <t>All TF-CBT ProvidersTF-CBT FFOct-14</t>
  </si>
  <si>
    <t>All TF-CBT ProvidersTF-CBT FF41913</t>
  </si>
  <si>
    <t>All TF-CBT ProvidersTF-CBT FFNov-14</t>
  </si>
  <si>
    <t>All TF-CBT ProvidersTF-CBT FF41944</t>
  </si>
  <si>
    <t>All TF-CBT ProvidersTF-CBT FFDec-14</t>
  </si>
  <si>
    <t>All TF-CBT ProvidersTF-CBT FF41974</t>
  </si>
  <si>
    <t>All TF-CBT ProvidersTF-CBT FFJan-15</t>
  </si>
  <si>
    <t>All TF-CBT ProvidersTF-CBT FF42005</t>
  </si>
  <si>
    <t>All TF-CBT ProvidersTF-CBT FFFeb-15</t>
  </si>
  <si>
    <t>All TF-CBT ProvidersTF-CBT FF42036</t>
  </si>
  <si>
    <t>All TF-CBT ProvidersTF-CBT FFMar-15</t>
  </si>
  <si>
    <t>All TF-CBT ProvidersTF-CBT FF42064</t>
  </si>
  <si>
    <t>All TF-CBT ProvidersTF-CBT FFApr-15</t>
  </si>
  <si>
    <t>All TF-CBT ProvidersTF-CBT FF42095</t>
  </si>
  <si>
    <t>All TF-CBT ProvidersTF-CBT FFMay-15</t>
  </si>
  <si>
    <t>All TF-CBT ProvidersTF-CBT FF42125</t>
  </si>
  <si>
    <t>All TF-CBT ProvidersTF-CBT FFJun-15</t>
  </si>
  <si>
    <t>All TF-CBT ProvidersTF-CBT FF42156</t>
  </si>
  <si>
    <t>All TF-CBT ProvidersTF-CBT FFJul-15</t>
  </si>
  <si>
    <t>All TF-CBT ProvidersTF-CBT FF42186</t>
  </si>
  <si>
    <t>All TF-CBT ProvidersTF-CBT FFAug-15</t>
  </si>
  <si>
    <t>All TF-CBT ProvidersTF-CBT FF42217</t>
  </si>
  <si>
    <t>All TF-CBT ProvidersTF-CBT FFSep-15</t>
  </si>
  <si>
    <t>All TF-CBT ProvidersTF-CBT FF42248</t>
  </si>
  <si>
    <t>All TF-CBT ProvidersTF-CBT FFOct-15</t>
  </si>
  <si>
    <t>All TF-CBT ProvidersTF-CBT FF42278</t>
  </si>
  <si>
    <t>All TF-CBT ProvidersTF-CBT FFNov-15</t>
  </si>
  <si>
    <t>All TF-CBT ProvidersTF-CBT FF42309</t>
  </si>
  <si>
    <t>All TF-CBT ProvidersTF-CBT FFDec-15</t>
  </si>
  <si>
    <t>All TF-CBT ProvidersTF-CBT FF42339</t>
  </si>
  <si>
    <t>All TF-CBT ProvidersTF-CBT FFJan-16</t>
  </si>
  <si>
    <t>All TF-CBT ProvidersTF-CBT FF42370</t>
  </si>
  <si>
    <t>All TF-CBT ProvidersTF-CBT FFFeb-16</t>
  </si>
  <si>
    <t>All TF-CBT ProvidersTF-CBT FF42401</t>
  </si>
  <si>
    <t>All TF-CBT ProvidersTF-CBT FFMar-16</t>
  </si>
  <si>
    <t>All TF-CBT ProvidersTF-CBT FF42430</t>
  </si>
  <si>
    <t>All TF-CBT ProvidersTF-CBT FFApr-16</t>
  </si>
  <si>
    <t>All TF-CBT ProvidersTF-CBT FF42461</t>
  </si>
  <si>
    <t>All TF-CBT ProvidersTF-CBT FFMay-16</t>
  </si>
  <si>
    <t>All TF-CBT ProvidersTF-CBT FF42491</t>
  </si>
  <si>
    <t>All TF-CBT ProvidersTF-CBT FFJun-16</t>
  </si>
  <si>
    <t>All TF-CBT ProvidersTF-CBT FF42522</t>
  </si>
  <si>
    <t>All TF-CBT ProvidersTF-CBT FFJul-16</t>
  </si>
  <si>
    <t>All TF-CBT ProvidersTF-CBT FF42552</t>
  </si>
  <si>
    <t>All TF-CBT ProvidersTF-CBT FFAug-16</t>
  </si>
  <si>
    <t>All TF-CBT ProvidersTF-CBT FF42583</t>
  </si>
  <si>
    <t>All TF-CBT ProvidersTF-CBT FFSep-16</t>
  </si>
  <si>
    <t>All TF-CBT ProvidersTF-CBT FF42614</t>
  </si>
  <si>
    <t>All TF-CBT ProvidersTF-CBT FFOct-16</t>
  </si>
  <si>
    <t>All TF-CBT ProvidersTF-CBT FF42644</t>
  </si>
  <si>
    <t>All TF-CBT ProvidersTF-CBT FFNov-16</t>
  </si>
  <si>
    <t>All TF-CBT ProvidersTF-CBT FF42675</t>
  </si>
  <si>
    <t>All TF-CBT ProvidersTF-CBT FFDec-16</t>
  </si>
  <si>
    <t>All TF-CBT ProvidersTF-CBT FF42705</t>
  </si>
  <si>
    <t>All TF-CBT ProvidersTF-CBT FFJan-17</t>
  </si>
  <si>
    <t>All TF-CBT ProvidersTF-CBT FF42736</t>
  </si>
  <si>
    <t>All TF-CBT ProvidersTF-CBT FFFeb-17</t>
  </si>
  <si>
    <t>All TF-CBT ProvidersTF-CBT FF42767</t>
  </si>
  <si>
    <t>All TF-CBT ProvidersTF-CBT FFMar-17</t>
  </si>
  <si>
    <t>All TF-CBT ProvidersTF-CBT FF42795</t>
  </si>
  <si>
    <t>All TF-CBT ProvidersTF-CBT FFApr-17</t>
  </si>
  <si>
    <t>All TF-CBT ProvidersTF-CBT FF42826</t>
  </si>
  <si>
    <t>All TF-CBT ProvidersTF-CBT FFMay-17</t>
  </si>
  <si>
    <t>All TF-CBT ProvidersTF-CBT FF42856</t>
  </si>
  <si>
    <t>All TF-CBT ProvidersTF-CBT FFJun-17</t>
  </si>
  <si>
    <t>All TF-CBT ProvidersTF-CBT FF42887</t>
  </si>
  <si>
    <t>All TF-CBT ProvidersTF-CBT FFJul-17</t>
  </si>
  <si>
    <t>All TF-CBT ProvidersTF-CBT FF42917</t>
  </si>
  <si>
    <t>All TF-CBT ProvidersTF-CBT FFAug-17</t>
  </si>
  <si>
    <t>All TF-CBT ProvidersTF-CBT FF42948</t>
  </si>
  <si>
    <t>All TF-CBT ProvidersTF-CBT FFSep-17</t>
  </si>
  <si>
    <t>All TF-CBT ProvidersTF-CBT FF42979</t>
  </si>
  <si>
    <t>All TF-CBT ProvidersTF-CBT FFOct-17</t>
  </si>
  <si>
    <t>All TF-CBT ProvidersTF-CBT FF43009</t>
  </si>
  <si>
    <t>All TF-CBT ProvidersTF-CBT FFNov-17</t>
  </si>
  <si>
    <t>All TF-CBT ProvidersTF-CBT FF43040</t>
  </si>
  <si>
    <t>All TF-CBT ProvidersTF-CBT FFDec-17</t>
  </si>
  <si>
    <t>All TF-CBT ProvidersTF-CBT FF43070</t>
  </si>
  <si>
    <t>All TF-CBT ProvidersTF-CBT FFJan-18</t>
  </si>
  <si>
    <t>All TF-CBT ProvidersTF-CBT FF43101</t>
  </si>
  <si>
    <t>All TF-CBT ProvidersTF-CBT FFFeb-18</t>
  </si>
  <si>
    <t>All TF-CBT ProvidersTF-CBT FF43132</t>
  </si>
  <si>
    <t>All TF-CBT ProvidersTF-CBT FFMar-18</t>
  </si>
  <si>
    <t>All TF-CBT ProvidersTF-CBT FF43160</t>
  </si>
  <si>
    <t>All TF-CBT ProvidersTF-CBT FFApr-18</t>
  </si>
  <si>
    <t>All TF-CBT ProvidersTF-CBT FF43191</t>
  </si>
  <si>
    <t>All TF-CBT ProvidersTF-CBT FFMay-18</t>
  </si>
  <si>
    <t>All TF-CBT ProvidersTF-CBT FF43221</t>
  </si>
  <si>
    <t>All TF-CBT ProvidersTF-CBT FFJun-18</t>
  </si>
  <si>
    <t>All TF-CBT ProvidersTF-CBT FF43252</t>
  </si>
  <si>
    <t>All TF-CBT ProvidersTF-CBT FFJul-18</t>
  </si>
  <si>
    <t>All TF-CBT ProvidersTF-CBT FF43282</t>
  </si>
  <si>
    <t>All TF-CBT ProvidersTF-CBT FFAug-18</t>
  </si>
  <si>
    <t>All TF-CBT ProvidersTF-CBT FF43313</t>
  </si>
  <si>
    <t>All TF-CBT ProvidersTF-CBT FFSep-18</t>
  </si>
  <si>
    <t>All TF-CBT ProvidersTF-CBT FF43344</t>
  </si>
  <si>
    <t>All TF-CBT ProvidersTF-CBT FFOct-18</t>
  </si>
  <si>
    <t>All TF-CBT ProvidersTF-CBT FF43374</t>
  </si>
  <si>
    <t>All TF-CBT ProvidersTF-CBT FFNov-18</t>
  </si>
  <si>
    <t>All TF-CBT ProvidersTF-CBT FF43405</t>
  </si>
  <si>
    <t>All TF-CBT ProvidersTF-CBT FFDec-18</t>
  </si>
  <si>
    <t>All TF-CBT ProvidersTF-CBT FF43435</t>
  </si>
  <si>
    <t>All TF-CBT ProvidersTF-CBT FFJan-19</t>
  </si>
  <si>
    <t>All TF-CBT ProvidersTF-CBT FF43466</t>
  </si>
  <si>
    <t>All TF-CBT ProvidersTF-CBT FFFeb-19</t>
  </si>
  <si>
    <t>All TF-CBT ProvidersTF-CBT FF43497</t>
  </si>
  <si>
    <t>All TF-CBT ProvidersTF-CBT FFMar-19</t>
  </si>
  <si>
    <t>All TF-CBT ProvidersTF-CBT FF43525</t>
  </si>
  <si>
    <t>All TF-CBT ProvidersTF-CBT FFApr-19</t>
  </si>
  <si>
    <t>All TF-CBT ProvidersTF-CBT FF43556</t>
  </si>
  <si>
    <t>All TF-CBT ProvidersTF-CBT FFMay-19</t>
  </si>
  <si>
    <t>All TF-CBT ProvidersTF-CBT FF43586</t>
  </si>
  <si>
    <t>All TF-CBT ProvidersTF-CBT FFJun-19</t>
  </si>
  <si>
    <t>All TF-CBT ProvidersTF-CBT FF43617</t>
  </si>
  <si>
    <t>All TF-CBT ProvidersTF-CBT FFJul-19</t>
  </si>
  <si>
    <t>All TF-CBT ProvidersTF-CBT FF43647</t>
  </si>
  <si>
    <t>All SFCR ProvidersSFCR FFApr-19</t>
  </si>
  <si>
    <t>All SFCR ProvidersSFCR FF43556</t>
  </si>
  <si>
    <t>All SFCR ProvidersSFCR FFMay-19</t>
  </si>
  <si>
    <t>All SFCR ProvidersSFCR FF43586</t>
  </si>
  <si>
    <t>All SFCR ProvidersSFCR FFJun-19</t>
  </si>
  <si>
    <t>All SFCR ProvidersSFCR FF43617</t>
  </si>
  <si>
    <t>All SFCR ProvidersSFCR FFJul-19</t>
  </si>
  <si>
    <t>All SFCR ProvidersSFCR FF43647</t>
  </si>
  <si>
    <t>All PCIT ProvidersPCIT CombinedMar-18</t>
  </si>
  <si>
    <t>All PCIT ProvidersPCIT Combined43160</t>
  </si>
  <si>
    <t>All PCIT ProvidersPCIT CombinedApr-18</t>
  </si>
  <si>
    <t>All PCIT ProvidersPCIT Combined43191</t>
  </si>
  <si>
    <t>All PCIT ProvidersPCIT CombinedJun-18</t>
  </si>
  <si>
    <t>All PCIT ProvidersPCIT Combined43252</t>
  </si>
  <si>
    <t>All PCIT ProvidersPCIT CombinedJul-18</t>
  </si>
  <si>
    <t>All PCIT ProvidersPCIT Combined43282</t>
  </si>
  <si>
    <t>All PCIT ProvidersPCIT CombinedAug-18</t>
  </si>
  <si>
    <t>All PCIT ProvidersPCIT Combined43313</t>
  </si>
  <si>
    <t>All PCIT ProvidersPCIT CombinedSep-18</t>
  </si>
  <si>
    <t>All PCIT ProvidersPCIT Combined43344</t>
  </si>
  <si>
    <t>All PCIT ProvidersPCIT CombinedOct-18</t>
  </si>
  <si>
    <t>All PCIT ProvidersPCIT Combined43374</t>
  </si>
  <si>
    <t>All PCIT ProvidersPCIT CombinedNov-18</t>
  </si>
  <si>
    <t>All PCIT ProvidersPCIT Combined43405</t>
  </si>
  <si>
    <t>All PCIT ProvidersPCIT CombinedDec-18</t>
  </si>
  <si>
    <t>All PCIT ProvidersPCIT Combined43435</t>
  </si>
  <si>
    <t>All PCIT ProvidersPCIT CombinedJan-19</t>
  </si>
  <si>
    <t>All PCIT ProvidersPCIT Combined43466</t>
  </si>
  <si>
    <t>All PCIT ProvidersPCIT CombinedFeb-19</t>
  </si>
  <si>
    <t>All PCIT ProvidersPCIT Combined43497</t>
  </si>
  <si>
    <t>All PCIT ProvidersPCIT CombinedMar-19</t>
  </si>
  <si>
    <t>All PCIT ProvidersPCIT Combined43525</t>
  </si>
  <si>
    <t>All PCIT ProvidersPCIT CombinedApr-19</t>
  </si>
  <si>
    <t>All PCIT ProvidersPCIT Combined43556</t>
  </si>
  <si>
    <t>All PCIT ProvidersPCIT CombinedMay-19</t>
  </si>
  <si>
    <t>All PCIT ProvidersPCIT Combined43586</t>
  </si>
  <si>
    <t>All PCIT ProvidersPCIT CombinedJun-19</t>
  </si>
  <si>
    <t>All PCIT ProvidersPCIT Combined43617</t>
  </si>
  <si>
    <t>All PCIT ProvidersPCIT CombinedJul-19</t>
  </si>
  <si>
    <t>All PCIT ProvidersPCIT Combined43647</t>
  </si>
  <si>
    <t>All PCIT ProvidersPCIT</t>
  </si>
  <si>
    <t>All PCIT ProvidersPCIT DCSMar-18</t>
  </si>
  <si>
    <t>All PCIT ProvidersPCIT DCS43160</t>
  </si>
  <si>
    <t>All PCIT ProvidersPCIT DCSApr-18</t>
  </si>
  <si>
    <t>All PCIT ProvidersPCIT DCS43191</t>
  </si>
  <si>
    <t>All PCIT ProvidersPCIT DCSJun-18</t>
  </si>
  <si>
    <t>All PCIT ProvidersPCIT DCS43252</t>
  </si>
  <si>
    <t>All PCIT ProvidersPCIT DCSJul-18</t>
  </si>
  <si>
    <t>All PCIT ProvidersPCIT DCS43282</t>
  </si>
  <si>
    <t>All PCIT ProvidersPCIT DCSAug-18</t>
  </si>
  <si>
    <t>All PCIT ProvidersPCIT DCS43313</t>
  </si>
  <si>
    <t>All PCIT ProvidersPCIT DCSSep-18</t>
  </si>
  <si>
    <t>All PCIT ProvidersPCIT DCS43344</t>
  </si>
  <si>
    <t>All PCIT ProvidersPCIT DCSOct-18</t>
  </si>
  <si>
    <t>All PCIT ProvidersPCIT DCS43374</t>
  </si>
  <si>
    <t>All PCIT ProvidersPCIT DCSNov-18</t>
  </si>
  <si>
    <t>All PCIT ProvidersPCIT DCS43405</t>
  </si>
  <si>
    <t>All PCIT ProvidersPCIT DCSDec-18</t>
  </si>
  <si>
    <t>All PCIT ProvidersPCIT DCS43435</t>
  </si>
  <si>
    <t>All PCIT ProvidersPCIT DCSJan-19</t>
  </si>
  <si>
    <t>All PCIT ProvidersPCIT DCS43466</t>
  </si>
  <si>
    <t>All PCIT ProvidersPCIT DCSFeb-19</t>
  </si>
  <si>
    <t>All PCIT ProvidersPCIT DCS43497</t>
  </si>
  <si>
    <t>All PCIT ProvidersPCIT DCSMar-19</t>
  </si>
  <si>
    <t>All PCIT ProvidersPCIT DCS43525</t>
  </si>
  <si>
    <t>All PCIT ProvidersPCIT DCSApr-19</t>
  </si>
  <si>
    <t>All PCIT ProvidersPCIT DCS43556</t>
  </si>
  <si>
    <t>All PCIT ProvidersPCIT DCSMay-19</t>
  </si>
  <si>
    <t>All PCIT ProvidersPCIT DCS43586</t>
  </si>
  <si>
    <t>All PCIT ProvidersPCIT DCSJun-19</t>
  </si>
  <si>
    <t>All PCIT ProvidersPCIT DCS43617</t>
  </si>
  <si>
    <t>All PCIT ProvidersPCIT DCSJul-19</t>
  </si>
  <si>
    <t>All PCIT ProvidersPCIT DCS43647</t>
  </si>
  <si>
    <t>All PCIT ProvidersPCIT FFApr-12</t>
  </si>
  <si>
    <t>All PCIT ProvidersPCIT FF41000</t>
  </si>
  <si>
    <t>All PCIT ProvidersPCIT FFJun-12</t>
  </si>
  <si>
    <t>All PCIT ProvidersPCIT FF41030</t>
  </si>
  <si>
    <t>All PCIT ProvidersPCIT FF41061</t>
  </si>
  <si>
    <t>All PCIT ProvidersPCIT FFJul-12</t>
  </si>
  <si>
    <t>All PCIT ProvidersPCIT FF41091</t>
  </si>
  <si>
    <t>All PCIT ProvidersPCIT FFAug-12</t>
  </si>
  <si>
    <t>All PCIT ProvidersPCIT FF41122</t>
  </si>
  <si>
    <t>All PCIT ProvidersPCIT FFSep-12</t>
  </si>
  <si>
    <t>All PCIT ProvidersPCIT FF41153</t>
  </si>
  <si>
    <t>All PCIT ProvidersPCIT FFOct-12</t>
  </si>
  <si>
    <t>All PCIT ProvidersPCIT FF41183</t>
  </si>
  <si>
    <t>All PCIT ProvidersPCIT FFNov-12</t>
  </si>
  <si>
    <t>All PCIT ProvidersPCIT FF41214</t>
  </si>
  <si>
    <t>All PCIT ProvidersPCIT FFDec-12</t>
  </si>
  <si>
    <t>All PCIT ProvidersPCIT FF41244</t>
  </si>
  <si>
    <t>All PCIT ProvidersPCIT FFJan-13</t>
  </si>
  <si>
    <t>All PCIT ProvidersPCIT FF41275</t>
  </si>
  <si>
    <t>All PCIT ProvidersPCIT FFFeb-13</t>
  </si>
  <si>
    <t>All PCIT ProvidersPCIT FF41306</t>
  </si>
  <si>
    <t>All PCIT ProvidersPCIT FFMar-13</t>
  </si>
  <si>
    <t>All PCIT ProvidersPCIT FF41334</t>
  </si>
  <si>
    <t>All PCIT ProvidersPCIT FFApr-13</t>
  </si>
  <si>
    <t>All PCIT ProvidersPCIT FF41365</t>
  </si>
  <si>
    <t>All PCIT ProvidersPCIT FFMay-13</t>
  </si>
  <si>
    <t>All PCIT ProvidersPCIT FF41395</t>
  </si>
  <si>
    <t>All PCIT ProvidersPCIT FFJun-13</t>
  </si>
  <si>
    <t>All PCIT ProvidersPCIT FF41426</t>
  </si>
  <si>
    <t>All PCIT ProvidersPCIT FFJul-13</t>
  </si>
  <si>
    <t>All PCIT ProvidersPCIT FF41456</t>
  </si>
  <si>
    <t>All PCIT ProvidersPCIT FFAug-13</t>
  </si>
  <si>
    <t>All PCIT ProvidersPCIT FF41487</t>
  </si>
  <si>
    <t>All PCIT ProvidersPCIT FFSep-13</t>
  </si>
  <si>
    <t>All PCIT ProvidersPCIT FF41518</t>
  </si>
  <si>
    <t>All PCIT ProvidersPCIT FFOct-13</t>
  </si>
  <si>
    <t>All PCIT ProvidersPCIT FF41548</t>
  </si>
  <si>
    <t>All PCIT ProvidersPCIT FFNov-13</t>
  </si>
  <si>
    <t>All PCIT ProvidersPCIT FF41579</t>
  </si>
  <si>
    <t>All PCIT ProvidersPCIT FFDec-13</t>
  </si>
  <si>
    <t>All PCIT ProvidersPCIT FF41609</t>
  </si>
  <si>
    <t>All PCIT ProvidersPCIT FFJan-14</t>
  </si>
  <si>
    <t>All PCIT ProvidersPCIT FF41640</t>
  </si>
  <si>
    <t>All PCIT ProvidersPCIT FFFeb-14</t>
  </si>
  <si>
    <t>All PCIT ProvidersPCIT FF41671</t>
  </si>
  <si>
    <t>All PCIT ProvidersPCIT FFMar-14</t>
  </si>
  <si>
    <t>All PCIT ProvidersPCIT FF41699</t>
  </si>
  <si>
    <t>All PCIT ProvidersPCIT FFApr-14</t>
  </si>
  <si>
    <t>All PCIT ProvidersPCIT FF41730</t>
  </si>
  <si>
    <t>All PCIT ProvidersPCIT FFMay-14</t>
  </si>
  <si>
    <t>All PCIT ProvidersPCIT FF41760</t>
  </si>
  <si>
    <t>All PCIT ProvidersPCIT FFJun-14</t>
  </si>
  <si>
    <t>All PCIT ProvidersPCIT FF41791</t>
  </si>
  <si>
    <t>All PCIT ProvidersPCIT FFJul-14</t>
  </si>
  <si>
    <t>All PCIT ProvidersPCIT FF41821</t>
  </si>
  <si>
    <t>All PCIT ProvidersPCIT FFAug-14</t>
  </si>
  <si>
    <t>All PCIT ProvidersPCIT FF41852</t>
  </si>
  <si>
    <t>All PCIT ProvidersPCIT FFSep-14</t>
  </si>
  <si>
    <t>All PCIT ProvidersPCIT FF41883</t>
  </si>
  <si>
    <t>All PCIT ProvidersPCIT FFOct-14</t>
  </si>
  <si>
    <t>All PCIT ProvidersPCIT FF41913</t>
  </si>
  <si>
    <t>All PCIT ProvidersPCIT FFNov-14</t>
  </si>
  <si>
    <t>All PCIT ProvidersPCIT FF41944</t>
  </si>
  <si>
    <t>All PCIT ProvidersPCIT FFDec-14</t>
  </si>
  <si>
    <t>All PCIT ProvidersPCIT FF41974</t>
  </si>
  <si>
    <t>All PCIT ProvidersPCIT FFJan-15</t>
  </si>
  <si>
    <t>All PCIT ProvidersPCIT FF42005</t>
  </si>
  <si>
    <t>All PCIT ProvidersPCIT FFFeb-15</t>
  </si>
  <si>
    <t>All PCIT ProvidersPCIT FF42036</t>
  </si>
  <si>
    <t>All PCIT ProvidersPCIT FFMar-15</t>
  </si>
  <si>
    <t>All PCIT ProvidersPCIT FF42064</t>
  </si>
  <si>
    <t>All PCIT ProvidersPCIT FFApr-15</t>
  </si>
  <si>
    <t>All PCIT ProvidersPCIT FF42095</t>
  </si>
  <si>
    <t>All PCIT ProvidersPCIT FFMay-15</t>
  </si>
  <si>
    <t>All PCIT ProvidersPCIT FF42125</t>
  </si>
  <si>
    <t>All PCIT ProvidersPCIT FFJun-15</t>
  </si>
  <si>
    <t>All PCIT ProvidersPCIT FF42156</t>
  </si>
  <si>
    <t>All PCIT ProvidersPCIT FFJul-15</t>
  </si>
  <si>
    <t>All PCIT ProvidersPCIT FF42186</t>
  </si>
  <si>
    <t>All PCIT ProvidersPCIT FFAug-15</t>
  </si>
  <si>
    <t>All PCIT ProvidersPCIT FF42217</t>
  </si>
  <si>
    <t>All PCIT ProvidersPCIT FFSep-15</t>
  </si>
  <si>
    <t>All PCIT ProvidersPCIT FF42248</t>
  </si>
  <si>
    <t>All PCIT ProvidersPCIT FFOct-15</t>
  </si>
  <si>
    <t>All PCIT ProvidersPCIT FF42278</t>
  </si>
  <si>
    <t>All PCIT ProvidersPCIT FFNov-15</t>
  </si>
  <si>
    <t>All PCIT ProvidersPCIT FF42309</t>
  </si>
  <si>
    <t>All PCIT ProvidersPCIT FFDec-15</t>
  </si>
  <si>
    <t>All PCIT ProvidersPCIT FF42339</t>
  </si>
  <si>
    <t>All PCIT ProvidersPCIT FFJan-16</t>
  </si>
  <si>
    <t>All PCIT ProvidersPCIT FF42370</t>
  </si>
  <si>
    <t>All PCIT ProvidersPCIT FFFeb-16</t>
  </si>
  <si>
    <t>All PCIT ProvidersPCIT FF42401</t>
  </si>
  <si>
    <t>All PCIT ProvidersPCIT FFMar-16</t>
  </si>
  <si>
    <t>All PCIT ProvidersPCIT FF42430</t>
  </si>
  <si>
    <t>All PCIT ProvidersPCIT FFApr-16</t>
  </si>
  <si>
    <t>All PCIT ProvidersPCIT FF42461</t>
  </si>
  <si>
    <t>All PCIT ProvidersPCIT FFMay-16</t>
  </si>
  <si>
    <t>All PCIT ProvidersPCIT FF42491</t>
  </si>
  <si>
    <t>All PCIT ProvidersPCIT FFJun-16</t>
  </si>
  <si>
    <t>All PCIT ProvidersPCIT FF42522</t>
  </si>
  <si>
    <t>All PCIT ProvidersPCIT FFJul-16</t>
  </si>
  <si>
    <t>All PCIT ProvidersPCIT FF42552</t>
  </si>
  <si>
    <t>All PCIT ProvidersPCIT FFAug-16</t>
  </si>
  <si>
    <t>All PCIT ProvidersPCIT FF42583</t>
  </si>
  <si>
    <t>All PCIT ProvidersPCIT FFSep-16</t>
  </si>
  <si>
    <t>All PCIT ProvidersPCIT FF42614</t>
  </si>
  <si>
    <t>All PCIT ProvidersPCIT FFOct-16</t>
  </si>
  <si>
    <t>All PCIT ProvidersPCIT FF42644</t>
  </si>
  <si>
    <t>All PCIT ProvidersPCIT FFNov-16</t>
  </si>
  <si>
    <t>All PCIT ProvidersPCIT FF42675</t>
  </si>
  <si>
    <t>All PCIT ProvidersPCIT FFDec-16</t>
  </si>
  <si>
    <t>All PCIT ProvidersPCIT FF42705</t>
  </si>
  <si>
    <t>All PCIT ProvidersPCIT FFJan-17</t>
  </si>
  <si>
    <t>All PCIT ProvidersPCIT FF42736</t>
  </si>
  <si>
    <t>All PCIT ProvidersPCIT FFFeb-17</t>
  </si>
  <si>
    <t>All PCIT ProvidersPCIT FF42767</t>
  </si>
  <si>
    <t>All PCIT ProvidersPCIT FFMar-17</t>
  </si>
  <si>
    <t>All PCIT ProvidersPCIT FF42795</t>
  </si>
  <si>
    <t>All PCIT ProvidersPCIT FFApr-17</t>
  </si>
  <si>
    <t>All PCIT ProvidersPCIT FF42826</t>
  </si>
  <si>
    <t>All PCIT ProvidersPCIT FFMay-17</t>
  </si>
  <si>
    <t>All PCIT ProvidersPCIT FF42856</t>
  </si>
  <si>
    <t>All PCIT ProvidersPCIT FFJun-17</t>
  </si>
  <si>
    <t>All PCIT ProvidersPCIT FF42887</t>
  </si>
  <si>
    <t>All PCIT ProvidersPCIT FFJul-17</t>
  </si>
  <si>
    <t>All PCIT ProvidersPCIT FF42917</t>
  </si>
  <si>
    <t>All PCIT ProvidersPCIT FFAug-17</t>
  </si>
  <si>
    <t>All PCIT ProvidersPCIT FF42948</t>
  </si>
  <si>
    <t>All PCIT ProvidersPCIT FFSep-17</t>
  </si>
  <si>
    <t>All PCIT ProvidersPCIT FF42979</t>
  </si>
  <si>
    <t>All PCIT ProvidersPCIT FFOct-17</t>
  </si>
  <si>
    <t>All PCIT ProvidersPCIT FF43009</t>
  </si>
  <si>
    <t>All PCIT ProvidersPCIT FFNov-17</t>
  </si>
  <si>
    <t>All PCIT ProvidersPCIT FF43040</t>
  </si>
  <si>
    <t>All PCIT ProvidersPCIT FFDec-17</t>
  </si>
  <si>
    <t>All PCIT ProvidersPCIT FF43070</t>
  </si>
  <si>
    <t>All PCIT ProvidersPCIT FFJan-18</t>
  </si>
  <si>
    <t>All PCIT ProvidersPCIT FF43101</t>
  </si>
  <si>
    <t>All PCIT ProvidersPCIT FFFeb-18</t>
  </si>
  <si>
    <t>All PCIT ProvidersPCIT FF43132</t>
  </si>
  <si>
    <t>All PCIT ProvidersPCIT FFMar-18</t>
  </si>
  <si>
    <t>All PCIT ProvidersPCIT FF43160</t>
  </si>
  <si>
    <t>All PCIT ProvidersPCIT FFApr-18</t>
  </si>
  <si>
    <t>All PCIT ProvidersPCIT FF43191</t>
  </si>
  <si>
    <t>All PCIT ProvidersPCIT FFMay-18</t>
  </si>
  <si>
    <t>All PCIT ProvidersPCIT FF43221</t>
  </si>
  <si>
    <t>All PCIT ProvidersPCIT FFJun-18</t>
  </si>
  <si>
    <t>All PCIT ProvidersPCIT FF43252</t>
  </si>
  <si>
    <t>All PCIT ProvidersPCIT FFJul-18</t>
  </si>
  <si>
    <t>All PCIT ProvidersPCIT FF43282</t>
  </si>
  <si>
    <t>All PCIT ProvidersPCIT FFAug-18</t>
  </si>
  <si>
    <t>All PCIT ProvidersPCIT FF43313</t>
  </si>
  <si>
    <t>All PCIT ProvidersPCIT FFSep-18</t>
  </si>
  <si>
    <t>All PCIT ProvidersPCIT FF43344</t>
  </si>
  <si>
    <t>All PCIT ProvidersPCIT FFOct-18</t>
  </si>
  <si>
    <t>All PCIT ProvidersPCIT FF43374</t>
  </si>
  <si>
    <t>All PCIT ProvidersPCIT FFNov-18</t>
  </si>
  <si>
    <t>All PCIT ProvidersPCIT FF43405</t>
  </si>
  <si>
    <t>All PCIT ProvidersPCIT FFDec-18</t>
  </si>
  <si>
    <t>All PCIT ProvidersPCIT FF43435</t>
  </si>
  <si>
    <t>All PCIT ProvidersPCIT FFJan-19</t>
  </si>
  <si>
    <t>All PCIT ProvidersPCIT FF43466</t>
  </si>
  <si>
    <t>All PCIT ProvidersPCIT FFFeb-19</t>
  </si>
  <si>
    <t>All PCIT ProvidersPCIT FF43497</t>
  </si>
  <si>
    <t>All PCIT ProvidersPCIT FFMar-19</t>
  </si>
  <si>
    <t>All PCIT ProvidersPCIT FF43525</t>
  </si>
  <si>
    <t>All PCIT ProvidersPCIT FFApr-19</t>
  </si>
  <si>
    <t>All PCIT ProvidersPCIT FF43556</t>
  </si>
  <si>
    <t>All PCIT ProvidersPCIT FFMay-19</t>
  </si>
  <si>
    <t>All PCIT ProvidersPCIT FF43586</t>
  </si>
  <si>
    <t>All PCIT ProvidersPCIT FFJun-19</t>
  </si>
  <si>
    <t>All PCIT ProvidersPCIT FF43617</t>
  </si>
  <si>
    <t>All PCIT ProvidersPCIT FFJul-19</t>
  </si>
  <si>
    <t>All PCIT ProvidersPCIT FF43647</t>
  </si>
  <si>
    <t>All MST-PSB ProvidersMST-PSB FFApr-12</t>
  </si>
  <si>
    <t>All MST-PSB ProvidersMST-PSB FF41000</t>
  </si>
  <si>
    <t>All MST-PSB ProvidersMST-PSB FFJun-12</t>
  </si>
  <si>
    <t>All MST-PSB ProvidersMST-PSB FF41030</t>
  </si>
  <si>
    <t>All MST-PSB ProvidersMST-PSB FF41061</t>
  </si>
  <si>
    <t>All MST-PSB ProvidersMST-PSB FFJul-12</t>
  </si>
  <si>
    <t>All MST-PSB ProvidersMST-PSB FF41091</t>
  </si>
  <si>
    <t>All MST-PSB ProvidersMST-PSB FFAug-12</t>
  </si>
  <si>
    <t>All MST-PSB ProvidersMST-PSB FF41122</t>
  </si>
  <si>
    <t>All MST-PSB ProvidersMST-PSB FFSep-12</t>
  </si>
  <si>
    <t>All MST-PSB ProvidersMST-PSB FF41153</t>
  </si>
  <si>
    <t>All MST-PSB ProvidersMST-PSB FFOct-12</t>
  </si>
  <si>
    <t>All MST-PSB ProvidersMST-PSB FF41183</t>
  </si>
  <si>
    <t>All MST-PSB ProvidersMST-PSB FFNov-12</t>
  </si>
  <si>
    <t>All MST-PSB ProvidersMST-PSB FF41214</t>
  </si>
  <si>
    <t>All MST-PSB ProvidersMST-PSB FFDec-12</t>
  </si>
  <si>
    <t>All MST-PSB ProvidersMST-PSB FF41244</t>
  </si>
  <si>
    <t>All MST-PSB ProvidersMST-PSB FFJan-13</t>
  </si>
  <si>
    <t>All MST-PSB ProvidersMST-PSB FF41275</t>
  </si>
  <si>
    <t>All MST-PSB ProvidersMST-PSB FFFeb-13</t>
  </si>
  <si>
    <t>All MST-PSB ProvidersMST-PSB FF41306</t>
  </si>
  <si>
    <t>All MST-PSB ProvidersMST-PSB FFMar-13</t>
  </si>
  <si>
    <t>All MST-PSB ProvidersMST-PSB FF41334</t>
  </si>
  <si>
    <t>All MST-PSB ProvidersMST-PSB FFApr-13</t>
  </si>
  <si>
    <t>All MST-PSB ProvidersMST-PSB FF41365</t>
  </si>
  <si>
    <t>All MST-PSB ProvidersMST-PSB FFMay-13</t>
  </si>
  <si>
    <t>All MST-PSB ProvidersMST-PSB FF41395</t>
  </si>
  <si>
    <t>All MST-PSB ProvidersMST-PSB FFJun-13</t>
  </si>
  <si>
    <t>All MST-PSB ProvidersMST-PSB FF41426</t>
  </si>
  <si>
    <t>All MST-PSB ProvidersMST-PSB FFJul-13</t>
  </si>
  <si>
    <t>All MST-PSB ProvidersMST-PSB FF41456</t>
  </si>
  <si>
    <t>All MST-PSB ProvidersMST-PSB FFAug-13</t>
  </si>
  <si>
    <t>All MST-PSB ProvidersMST-PSB FF41487</t>
  </si>
  <si>
    <t>All MST-PSB ProvidersMST-PSB FFSep-13</t>
  </si>
  <si>
    <t>All MST-PSB ProvidersMST-PSB FF41518</t>
  </si>
  <si>
    <t>All MST-PSB ProvidersMST-PSB FFOct-13</t>
  </si>
  <si>
    <t>All MST-PSB ProvidersMST-PSB FF41548</t>
  </si>
  <si>
    <t>All MST-PSB ProvidersMST-PSB FFNov-13</t>
  </si>
  <si>
    <t>All MST-PSB ProvidersMST-PSB FF41579</t>
  </si>
  <si>
    <t>All MST-PSB ProvidersMST-PSB FFDec-13</t>
  </si>
  <si>
    <t>All MST-PSB ProvidersMST-PSB FF41609</t>
  </si>
  <si>
    <t>All MST-PSB ProvidersMST-PSB FFJan-14</t>
  </si>
  <si>
    <t>All MST-PSB ProvidersMST-PSB FF41640</t>
  </si>
  <si>
    <t>All MST-PSB ProvidersMST-PSB FFFeb-14</t>
  </si>
  <si>
    <t>All MST-PSB ProvidersMST-PSB FF41671</t>
  </si>
  <si>
    <t>All MST-PSB ProvidersMST-PSB FFMar-14</t>
  </si>
  <si>
    <t>All MST-PSB ProvidersMST-PSB FF41699</t>
  </si>
  <si>
    <t>All MST-PSB ProvidersMST-PSB FFApr-14</t>
  </si>
  <si>
    <t>All MST-PSB ProvidersMST-PSB FF41730</t>
  </si>
  <si>
    <t>All MST-PSB ProvidersMST-PSB FFMay-14</t>
  </si>
  <si>
    <t>All MST-PSB ProvidersMST-PSB FF41760</t>
  </si>
  <si>
    <t>All MST-PSB ProvidersMST-PSB FFJun-14</t>
  </si>
  <si>
    <t>All MST-PSB ProvidersMST-PSB FF41791</t>
  </si>
  <si>
    <t>All MST-PSB ProvidersMST-PSB FFJul-14</t>
  </si>
  <si>
    <t>All MST-PSB ProvidersMST-PSB FF41821</t>
  </si>
  <si>
    <t>All MST-PSB ProvidersMST-PSB FFAug-14</t>
  </si>
  <si>
    <t>All MST-PSB ProvidersMST-PSB FF41852</t>
  </si>
  <si>
    <t>All MST-PSB ProvidersMST-PSB FFSep-14</t>
  </si>
  <si>
    <t>All MST-PSB ProvidersMST-PSB FF41883</t>
  </si>
  <si>
    <t>All MST-PSB ProvidersMST-PSB FFOct-14</t>
  </si>
  <si>
    <t>All MST-PSB ProvidersMST-PSB FF41913</t>
  </si>
  <si>
    <t>All MST-PSB ProvidersMST-PSB FFNov-14</t>
  </si>
  <si>
    <t>All MST-PSB ProvidersMST-PSB FF41944</t>
  </si>
  <si>
    <t>All MST-PSB ProvidersMST-PSB FFDec-14</t>
  </si>
  <si>
    <t>All MST-PSB ProvidersMST-PSB FF41974</t>
  </si>
  <si>
    <t>All MST-PSB ProvidersMST-PSB FFJan-15</t>
  </si>
  <si>
    <t>All MST-PSB ProvidersMST-PSB FF42005</t>
  </si>
  <si>
    <t>All MST-PSB ProvidersMST-PSB FFFeb-15</t>
  </si>
  <si>
    <t>All MST-PSB ProvidersMST-PSB FF42036</t>
  </si>
  <si>
    <t>All MST-PSB ProvidersMST-PSB FFMar-15</t>
  </si>
  <si>
    <t>All MST-PSB ProvidersMST-PSB FF42064</t>
  </si>
  <si>
    <t>All MST-PSB ProvidersMST-PSB FFApr-15</t>
  </si>
  <si>
    <t>All MST-PSB ProvidersMST-PSB FF42095</t>
  </si>
  <si>
    <t>All MST-PSB ProvidersMST-PSB FFMay-15</t>
  </si>
  <si>
    <t>All MST-PSB ProvidersMST-PSB FF42125</t>
  </si>
  <si>
    <t>All MST-PSB ProvidersMST-PSB FFJun-15</t>
  </si>
  <si>
    <t>All MST-PSB ProvidersMST-PSB FF42156</t>
  </si>
  <si>
    <t>All MST-PSB ProvidersMST-PSB FFJul-15</t>
  </si>
  <si>
    <t>All MST-PSB ProvidersMST-PSB FF42186</t>
  </si>
  <si>
    <t>All MST-PSB ProvidersMST-PSB FFAug-15</t>
  </si>
  <si>
    <t>All MST-PSB ProvidersMST-PSB FF42217</t>
  </si>
  <si>
    <t>All MST-PSB ProvidersMST-PSB FFSep-15</t>
  </si>
  <si>
    <t>All MST-PSB ProvidersMST-PSB FF42248</t>
  </si>
  <si>
    <t>All MST-PSB ProvidersMST-PSB FFOct-15</t>
  </si>
  <si>
    <t>All MST-PSB ProvidersMST-PSB FF42278</t>
  </si>
  <si>
    <t>All MST-PSB ProvidersMST-PSB FFNov-15</t>
  </si>
  <si>
    <t>All MST-PSB ProvidersMST-PSB FF42309</t>
  </si>
  <si>
    <t>All MST-PSB ProvidersMST-PSB FFDec-15</t>
  </si>
  <si>
    <t>All MST-PSB ProvidersMST-PSB FF42339</t>
  </si>
  <si>
    <t>All MST-PSB ProvidersMST-PSB FFJan-16</t>
  </si>
  <si>
    <t>All MST-PSB ProvidersMST-PSB FF42370</t>
  </si>
  <si>
    <t>All MST-PSB ProvidersMST-PSB FFFeb-16</t>
  </si>
  <si>
    <t>All MST-PSB ProvidersMST-PSB FF42401</t>
  </si>
  <si>
    <t>All MST-PSB ProvidersMST-PSB FFMar-16</t>
  </si>
  <si>
    <t>All MST-PSB ProvidersMST-PSB FF42430</t>
  </si>
  <si>
    <t>All MST-PSB ProvidersMST-PSB FFApr-16</t>
  </si>
  <si>
    <t>All MST-PSB ProvidersMST-PSB FF42461</t>
  </si>
  <si>
    <t>All MST-PSB ProvidersMST-PSB FFMay-16</t>
  </si>
  <si>
    <t>All MST-PSB ProvidersMST-PSB FF42491</t>
  </si>
  <si>
    <t>All MST-PSB ProvidersMST-PSB FFJun-16</t>
  </si>
  <si>
    <t>All MST-PSB ProvidersMST-PSB FF42522</t>
  </si>
  <si>
    <t>All MST-PSB ProvidersMST-PSB FFJul-16</t>
  </si>
  <si>
    <t>All MST-PSB ProvidersMST-PSB FF42552</t>
  </si>
  <si>
    <t>All MST-PSB ProvidersMST-PSB FFAug-16</t>
  </si>
  <si>
    <t>All MST-PSB ProvidersMST-PSB FF42583</t>
  </si>
  <si>
    <t>All MST-PSB ProvidersMST-PSB FFSep-16</t>
  </si>
  <si>
    <t>All MST-PSB ProvidersMST-PSB FF42614</t>
  </si>
  <si>
    <t>All MST-PSB ProvidersMST-PSB FFOct-16</t>
  </si>
  <si>
    <t>All MST-PSB ProvidersMST-PSB FF42644</t>
  </si>
  <si>
    <t>All MST-PSB ProvidersMST-PSB FFNov-16</t>
  </si>
  <si>
    <t>All MST-PSB ProvidersMST-PSB FF42675</t>
  </si>
  <si>
    <t>All MST-PSB ProvidersMST-PSB FFDec-16</t>
  </si>
  <si>
    <t>All MST-PSB ProvidersMST-PSB FF42705</t>
  </si>
  <si>
    <t>All MST-PSB ProvidersMST-PSB FFJan-17</t>
  </si>
  <si>
    <t>All MST-PSB ProvidersMST-PSB FF42736</t>
  </si>
  <si>
    <t>All MST-PSB ProvidersMST-PSB FFFeb-17</t>
  </si>
  <si>
    <t>All MST-PSB ProvidersMST-PSB FF42767</t>
  </si>
  <si>
    <t>All MST-PSB ProvidersMST-PSB FFMar-17</t>
  </si>
  <si>
    <t>All MST-PSB ProvidersMST-PSB FF42795</t>
  </si>
  <si>
    <t>All MST-PSB ProvidersMST-PSB FFApr-17</t>
  </si>
  <si>
    <t>All MST-PSB ProvidersMST-PSB FF42826</t>
  </si>
  <si>
    <t>All MST-PSB ProvidersMST-PSB FFMay-17</t>
  </si>
  <si>
    <t>All MST-PSB ProvidersMST-PSB FF42856</t>
  </si>
  <si>
    <t>All MST-PSB ProvidersMST-PSB FFJun-17</t>
  </si>
  <si>
    <t>All MST-PSB ProvidersMST-PSB FF42887</t>
  </si>
  <si>
    <t>All MST-PSB ProvidersMST-PSB FFJul-17</t>
  </si>
  <si>
    <t>All MST-PSB ProvidersMST-PSB FF42917</t>
  </si>
  <si>
    <t>All MST-PSB ProvidersMST-PSB FFAug-17</t>
  </si>
  <si>
    <t>All MST-PSB ProvidersMST-PSB FF42948</t>
  </si>
  <si>
    <t>All MST-PSB ProvidersMST-PSB FFSep-17</t>
  </si>
  <si>
    <t>All MST-PSB ProvidersMST-PSB FF42979</t>
  </si>
  <si>
    <t>All MST-PSB ProvidersMST-PSB FFOct-17</t>
  </si>
  <si>
    <t>All MST-PSB ProvidersMST-PSB FF43009</t>
  </si>
  <si>
    <t>All MST-PSB ProvidersMST-PSB FFNov-17</t>
  </si>
  <si>
    <t>All MST-PSB ProvidersMST-PSB FF43040</t>
  </si>
  <si>
    <t>All MST-PSB ProvidersMST-PSB FFDec-17</t>
  </si>
  <si>
    <t>All MST-PSB ProvidersMST-PSB FF43070</t>
  </si>
  <si>
    <t>All MST-PSB ProvidersMST-PSB FFJan-18</t>
  </si>
  <si>
    <t>All MST-PSB ProvidersMST-PSB FF43101</t>
  </si>
  <si>
    <t>All MST-PSB ProvidersMST-PSB FFFeb-18</t>
  </si>
  <si>
    <t>All MST-PSB ProvidersMST-PSB FF43132</t>
  </si>
  <si>
    <t>All MST-PSB ProvidersMST-PSB FFMar-18</t>
  </si>
  <si>
    <t>All MST-PSB ProvidersMST-PSB FF43160</t>
  </si>
  <si>
    <t>All MST-PSB ProvidersMST-PSB FFApr-18</t>
  </si>
  <si>
    <t>All MST-PSB ProvidersMST-PSB FF43191</t>
  </si>
  <si>
    <t>All MST-PSB ProvidersMST-PSB FFMay-18</t>
  </si>
  <si>
    <t>All MST-PSB ProvidersMST-PSB FF43221</t>
  </si>
  <si>
    <t>All MST-PSB ProvidersMST-PSB FFJun-18</t>
  </si>
  <si>
    <t>All MST-PSB ProvidersMST-PSB FF43252</t>
  </si>
  <si>
    <t>All MST-PSB ProvidersMST-PSB FFJul-18</t>
  </si>
  <si>
    <t>All MST-PSB ProvidersMST-PSB FF43282</t>
  </si>
  <si>
    <t>All MST-PSB ProvidersMST-PSB FFAug-18</t>
  </si>
  <si>
    <t>All MST-PSB ProvidersMST-PSB FF43313</t>
  </si>
  <si>
    <t>All MST-PSB ProvidersMST-PSB FFSep-18</t>
  </si>
  <si>
    <t>All MST-PSB ProvidersMST-PSB FF43344</t>
  </si>
  <si>
    <t>All MST-PSB ProvidersMST-PSB FFOct-18</t>
  </si>
  <si>
    <t>All MST-PSB ProvidersMST-PSB FF43374</t>
  </si>
  <si>
    <t>All MST-PSB ProvidersMST-PSB FFNov-18</t>
  </si>
  <si>
    <t>All MST-PSB ProvidersMST-PSB FF43405</t>
  </si>
  <si>
    <t>All MST-PSB ProvidersMST-PSB FFDec-18</t>
  </si>
  <si>
    <t>All MST-PSB ProvidersMST-PSB FF43435</t>
  </si>
  <si>
    <t>All MST-PSB ProvidersMST-PSB FFJan-19</t>
  </si>
  <si>
    <t>All MST-PSB ProvidersMST-PSB FF43466</t>
  </si>
  <si>
    <t>All MST-PSB ProvidersMST-PSB FFFeb-19</t>
  </si>
  <si>
    <t>All MST-PSB ProvidersMST-PSB FF43497</t>
  </si>
  <si>
    <t>All MST-PSB ProvidersMST-PSB FFMar-19</t>
  </si>
  <si>
    <t>All MST-PSB ProvidersMST-PSB FF43525</t>
  </si>
  <si>
    <t>All MST-PSB ProvidersMST-PSB FFApr-19</t>
  </si>
  <si>
    <t>All MST-PSB ProvidersMST-PSB FF43556</t>
  </si>
  <si>
    <t>All MST-PSB ProvidersMST-PSB FFMay-19</t>
  </si>
  <si>
    <t>All MST-PSB ProvidersMST-PSB FF43586</t>
  </si>
  <si>
    <t>All MST-PSB ProvidersMST-PSB FFJun-19</t>
  </si>
  <si>
    <t>All MST-PSB ProvidersMST-PSB FF43617</t>
  </si>
  <si>
    <t>All MST-PSB ProvidersMST-PSB FFJul-19</t>
  </si>
  <si>
    <t>All MST-PSB ProvidersMST-PSB FF43647</t>
  </si>
  <si>
    <t>All MST ProvidersMST FFJun-12</t>
  </si>
  <si>
    <t>All MST ProvidersMST FF41030</t>
  </si>
  <si>
    <t>All MST ProvidersMST FF41061</t>
  </si>
  <si>
    <t>All MST ProvidersMST FFJul-12</t>
  </si>
  <si>
    <t>All MST ProvidersMST FF41091</t>
  </si>
  <si>
    <t>All MST ProvidersMST FFAug-12</t>
  </si>
  <si>
    <t>All MST ProvidersMST FF41122</t>
  </si>
  <si>
    <t>All MST ProvidersMST FFSep-12</t>
  </si>
  <si>
    <t>All MST ProvidersMST FF41153</t>
  </si>
  <si>
    <t>All MST ProvidersMST FFOct-12</t>
  </si>
  <si>
    <t>All MST ProvidersMST FF41183</t>
  </si>
  <si>
    <t>All MST ProvidersMST FFNov-12</t>
  </si>
  <si>
    <t>All MST ProvidersMST FF41214</t>
  </si>
  <si>
    <t>All MST ProvidersMST FFDec-12</t>
  </si>
  <si>
    <t>All MST ProvidersMST FF41244</t>
  </si>
  <si>
    <t>All MST ProvidersMST FFJan-13</t>
  </si>
  <si>
    <t>All MST ProvidersMST FF41275</t>
  </si>
  <si>
    <t>All MST ProvidersMST FFFeb-13</t>
  </si>
  <si>
    <t>All MST ProvidersMST FF41306</t>
  </si>
  <si>
    <t>All MST ProvidersMST FFMar-13</t>
  </si>
  <si>
    <t>All MST ProvidersMST FF41334</t>
  </si>
  <si>
    <t>All MST ProvidersMST FFApr-13</t>
  </si>
  <si>
    <t>All MST ProvidersMST FF41365</t>
  </si>
  <si>
    <t>All MST ProvidersMST FFMay-13</t>
  </si>
  <si>
    <t>All MST ProvidersMST FF41395</t>
  </si>
  <si>
    <t>All MST ProvidersMST FFJun-13</t>
  </si>
  <si>
    <t>All MST ProvidersMST FF41426</t>
  </si>
  <si>
    <t>All MST ProvidersMST FFJul-13</t>
  </si>
  <si>
    <t>All MST ProvidersMST FF41456</t>
  </si>
  <si>
    <t>All MST ProvidersMST FFAug-13</t>
  </si>
  <si>
    <t>All MST ProvidersMST FF41487</t>
  </si>
  <si>
    <t>All MST ProvidersMST FFSep-13</t>
  </si>
  <si>
    <t>All MST ProvidersMST FF41518</t>
  </si>
  <si>
    <t>All MST ProvidersMST FFOct-13</t>
  </si>
  <si>
    <t>All MST ProvidersMST FF41548</t>
  </si>
  <si>
    <t>All MST ProvidersMST FFNov-13</t>
  </si>
  <si>
    <t>All MST ProvidersMST FF41579</t>
  </si>
  <si>
    <t>All MST ProvidersMST FFDec-13</t>
  </si>
  <si>
    <t>All MST ProvidersMST FF41609</t>
  </si>
  <si>
    <t>All MST ProvidersMST FFJan-14</t>
  </si>
  <si>
    <t>All MST ProvidersMST FF41640</t>
  </si>
  <si>
    <t>All MST ProvidersMST FFFeb-14</t>
  </si>
  <si>
    <t>All MST ProvidersMST FF41671</t>
  </si>
  <si>
    <t>All MST ProvidersMST FFMar-14</t>
  </si>
  <si>
    <t>All MST ProvidersMST FF41699</t>
  </si>
  <si>
    <t>All MST ProvidersMST FFApr-14</t>
  </si>
  <si>
    <t>All MST ProvidersMST FF41730</t>
  </si>
  <si>
    <t>All MST ProvidersMST FFMay-14</t>
  </si>
  <si>
    <t>All MST ProvidersMST FF41760</t>
  </si>
  <si>
    <t>All MST ProvidersMST FFJun-14</t>
  </si>
  <si>
    <t>All MST ProvidersMST FF41791</t>
  </si>
  <si>
    <t>All MST ProvidersMST FFJul-14</t>
  </si>
  <si>
    <t>All MST ProvidersMST FF41821</t>
  </si>
  <si>
    <t>All MST ProvidersMST FFAug-14</t>
  </si>
  <si>
    <t>All MST ProvidersMST FF41852</t>
  </si>
  <si>
    <t>All MST ProvidersMST FFSep-14</t>
  </si>
  <si>
    <t>All MST ProvidersMST FF41883</t>
  </si>
  <si>
    <t>All MST ProvidersMST FFOct-14</t>
  </si>
  <si>
    <t>All MST ProvidersMST FF41913</t>
  </si>
  <si>
    <t>All MST ProvidersMST FFNov-14</t>
  </si>
  <si>
    <t>All MST ProvidersMST FF41944</t>
  </si>
  <si>
    <t>All MST ProvidersMST FFDec-14</t>
  </si>
  <si>
    <t>All MST ProvidersMST FF41974</t>
  </si>
  <si>
    <t>All MST ProvidersMST FFJan-15</t>
  </si>
  <si>
    <t>All MST ProvidersMST FF42005</t>
  </si>
  <si>
    <t>All MST ProvidersMST FFFeb-15</t>
  </si>
  <si>
    <t>All MST ProvidersMST FF42036</t>
  </si>
  <si>
    <t>All MST ProvidersMST FFMar-15</t>
  </si>
  <si>
    <t>All MST ProvidersMST FF42064</t>
  </si>
  <si>
    <t>All MST ProvidersMST FFApr-15</t>
  </si>
  <si>
    <t>All MST ProvidersMST FF42095</t>
  </si>
  <si>
    <t>All MST ProvidersMST FFMay-15</t>
  </si>
  <si>
    <t>All MST ProvidersMST FF42125</t>
  </si>
  <si>
    <t>All MST ProvidersMST FFJun-15</t>
  </si>
  <si>
    <t>All MST ProvidersMST FF42156</t>
  </si>
  <si>
    <t>All MST ProvidersMST FFJul-15</t>
  </si>
  <si>
    <t>All MST ProvidersMST FF42186</t>
  </si>
  <si>
    <t>All MST ProvidersMST FFAug-15</t>
  </si>
  <si>
    <t>All MST ProvidersMST FF42217</t>
  </si>
  <si>
    <t>All MST ProvidersMST FFSep-15</t>
  </si>
  <si>
    <t>All MST ProvidersMST FF42248</t>
  </si>
  <si>
    <t>All MST ProvidersMST FFOct-15</t>
  </si>
  <si>
    <t>All MST ProvidersMST FF42278</t>
  </si>
  <si>
    <t>All MST ProvidersMST FFNov-15</t>
  </si>
  <si>
    <t>All MST ProvidersMST FF42309</t>
  </si>
  <si>
    <t>All MST ProvidersMST FFDec-15</t>
  </si>
  <si>
    <t>All MST ProvidersMST FF42339</t>
  </si>
  <si>
    <t>All MST ProvidersMST FFJan-16</t>
  </si>
  <si>
    <t>All MST ProvidersMST FF42370</t>
  </si>
  <si>
    <t>All MST ProvidersMST FFFeb-16</t>
  </si>
  <si>
    <t>All MST ProvidersMST FF42401</t>
  </si>
  <si>
    <t>All MST ProvidersMST FFMar-16</t>
  </si>
  <si>
    <t>All MST ProvidersMST FF42430</t>
  </si>
  <si>
    <t>All MST ProvidersMST FFApr-16</t>
  </si>
  <si>
    <t>All MST ProvidersMST FF42461</t>
  </si>
  <si>
    <t>All MST ProvidersMST FFMay-16</t>
  </si>
  <si>
    <t>All MST ProvidersMST FF42491</t>
  </si>
  <si>
    <t>All MST ProvidersMST FFJun-16</t>
  </si>
  <si>
    <t>All MST ProvidersMST FF42522</t>
  </si>
  <si>
    <t>All MST ProvidersMST FFJul-16</t>
  </si>
  <si>
    <t>All MST ProvidersMST FF42552</t>
  </si>
  <si>
    <t>All MST ProvidersMST FFAug-16</t>
  </si>
  <si>
    <t>All MST ProvidersMST FF42583</t>
  </si>
  <si>
    <t>All MST ProvidersMST FFSep-16</t>
  </si>
  <si>
    <t>All MST ProvidersMST FF42614</t>
  </si>
  <si>
    <t>All MST ProvidersMST FFOct-16</t>
  </si>
  <si>
    <t>All MST ProvidersMST FF42644</t>
  </si>
  <si>
    <t>All MST ProvidersMST FFNov-16</t>
  </si>
  <si>
    <t>All MST ProvidersMST FF42675</t>
  </si>
  <si>
    <t>All MST ProvidersMST FFDec-16</t>
  </si>
  <si>
    <t>All MST ProvidersMST FF42705</t>
  </si>
  <si>
    <t>All MST ProvidersMST FFJan-17</t>
  </si>
  <si>
    <t>All MST ProvidersMST FF42736</t>
  </si>
  <si>
    <t>All MST ProvidersMST FFFeb-17</t>
  </si>
  <si>
    <t>All MST ProvidersMST FF42767</t>
  </si>
  <si>
    <t>All MST ProvidersMST FFMar-17</t>
  </si>
  <si>
    <t>All MST ProvidersMST FF42795</t>
  </si>
  <si>
    <t>All MST ProvidersMST FFApr-17</t>
  </si>
  <si>
    <t>All MST ProvidersMST FF42826</t>
  </si>
  <si>
    <t>All MST ProvidersMST FFMay-17</t>
  </si>
  <si>
    <t>All MST ProvidersMST FF42856</t>
  </si>
  <si>
    <t>All MST ProvidersMST FFJun-17</t>
  </si>
  <si>
    <t>All MST ProvidersMST FF42887</t>
  </si>
  <si>
    <t>All MST ProvidersMST FFJul-17</t>
  </si>
  <si>
    <t>All MST ProvidersMST FF42917</t>
  </si>
  <si>
    <t>All MST ProvidersMST FFAug-17</t>
  </si>
  <si>
    <t>All MST ProvidersMST FF42948</t>
  </si>
  <si>
    <t>All MST ProvidersMST FFSep-17</t>
  </si>
  <si>
    <t>All MST ProvidersMST FF42979</t>
  </si>
  <si>
    <t>All MST ProvidersMST FFOct-17</t>
  </si>
  <si>
    <t>All MST ProvidersMST FF43009</t>
  </si>
  <si>
    <t>All MST ProvidersMST FFNov-17</t>
  </si>
  <si>
    <t>All MST ProvidersMST FF43040</t>
  </si>
  <si>
    <t>All MST ProvidersMST FFDec-17</t>
  </si>
  <si>
    <t>All MST ProvidersMST FF43070</t>
  </si>
  <si>
    <t>All MST ProvidersMST FFJan-18</t>
  </si>
  <si>
    <t>All MST ProvidersMST FF43101</t>
  </si>
  <si>
    <t>All MST ProvidersMST FFFeb-18</t>
  </si>
  <si>
    <t>All MST ProvidersMST FF43132</t>
  </si>
  <si>
    <t>All MST ProvidersMST FFMar-18</t>
  </si>
  <si>
    <t>All MST ProvidersMST FF43160</t>
  </si>
  <si>
    <t>All MST ProvidersMST FFApr-18</t>
  </si>
  <si>
    <t>All MST ProvidersMST FF43191</t>
  </si>
  <si>
    <t>All MST ProvidersMST FFMay-18</t>
  </si>
  <si>
    <t>All MST ProvidersMST FF43221</t>
  </si>
  <si>
    <t>All MST ProvidersMST FFJun-18</t>
  </si>
  <si>
    <t>All MST ProvidersMST FF43252</t>
  </si>
  <si>
    <t>All MST ProvidersMST FFJul-18</t>
  </si>
  <si>
    <t>All MST ProvidersMST FF43282</t>
  </si>
  <si>
    <t>All MST ProvidersMST FFAug-18</t>
  </si>
  <si>
    <t>All MST ProvidersMST FF43313</t>
  </si>
  <si>
    <t>All MST ProvidersMST FFSep-18</t>
  </si>
  <si>
    <t>All MST ProvidersMST FF43344</t>
  </si>
  <si>
    <t>All MST ProvidersMST FFOct-18</t>
  </si>
  <si>
    <t>All MST ProvidersMST FF43374</t>
  </si>
  <si>
    <t>All MST ProvidersMST FFNov-18</t>
  </si>
  <si>
    <t>All MST ProvidersMST FF43405</t>
  </si>
  <si>
    <t>All MST ProvidersMST FFDec-18</t>
  </si>
  <si>
    <t>All MST ProvidersMST FF43435</t>
  </si>
  <si>
    <t>All MST ProvidersMST FFJan-19</t>
  </si>
  <si>
    <t>All MST ProvidersMST FF43466</t>
  </si>
  <si>
    <t>All MST ProvidersMST FFFeb-19</t>
  </si>
  <si>
    <t>All MST ProvidersMST FF43497</t>
  </si>
  <si>
    <t>All MST ProvidersMST FFMar-19</t>
  </si>
  <si>
    <t>All MST ProvidersMST FF43525</t>
  </si>
  <si>
    <t>All MST ProvidersMST FFApr-19</t>
  </si>
  <si>
    <t>All MST ProvidersMST FF43556</t>
  </si>
  <si>
    <t>All MST ProvidersMST FFMay-19</t>
  </si>
  <si>
    <t>All MST ProvidersMST FF43586</t>
  </si>
  <si>
    <t>All MST ProvidersMST FFJun-19</t>
  </si>
  <si>
    <t>All MST ProvidersMST FF43617</t>
  </si>
  <si>
    <t>All MST ProvidersMST FFJul-19</t>
  </si>
  <si>
    <t>All MST ProvidersMST FF43647</t>
  </si>
  <si>
    <t>All FFT ProvidersFFT FFApr-12</t>
  </si>
  <si>
    <t>All FFT ProvidersFFT FF41000</t>
  </si>
  <si>
    <t>All FFT ProvidersFFT FFJun-12</t>
  </si>
  <si>
    <t>All FFT ProvidersFFT FF41030</t>
  </si>
  <si>
    <t>All FFT ProvidersFFT FF41061</t>
  </si>
  <si>
    <t>All FFT ProvidersFFT FFJul-12</t>
  </si>
  <si>
    <t>All FFT ProvidersFFT FF41091</t>
  </si>
  <si>
    <t>All FFT ProvidersFFT FFAug-12</t>
  </si>
  <si>
    <t>All FFT ProvidersFFT FF41122</t>
  </si>
  <si>
    <t>All FFT ProvidersFFT FFSep-12</t>
  </si>
  <si>
    <t>All FFT ProvidersFFT FF41153</t>
  </si>
  <si>
    <t>All FFT ProvidersFFT FFOct-12</t>
  </si>
  <si>
    <t>All FFT ProvidersFFT FF41183</t>
  </si>
  <si>
    <t>All FFT ProvidersFFT FFNov-12</t>
  </si>
  <si>
    <t>All FFT ProvidersFFT FF41214</t>
  </si>
  <si>
    <t>All FFT ProvidersFFT FFDec-12</t>
  </si>
  <si>
    <t>All FFT ProvidersFFT FF41244</t>
  </si>
  <si>
    <t>All FFT ProvidersFFT FFJan-13</t>
  </si>
  <si>
    <t>All FFT ProvidersFFT FF41275</t>
  </si>
  <si>
    <t>All FFT ProvidersFFT FFFeb-13</t>
  </si>
  <si>
    <t>All FFT ProvidersFFT FF41306</t>
  </si>
  <si>
    <t>All FFT ProvidersFFT FFMar-13</t>
  </si>
  <si>
    <t>All FFT ProvidersFFT FF41334</t>
  </si>
  <si>
    <t>All FFT ProvidersFFT FFApr-13</t>
  </si>
  <si>
    <t>All FFT ProvidersFFT FF41365</t>
  </si>
  <si>
    <t>All FFT ProvidersFFT FFMay-13</t>
  </si>
  <si>
    <t>All FFT ProvidersFFT FF41395</t>
  </si>
  <si>
    <t>All FFT ProvidersFFT FFJun-13</t>
  </si>
  <si>
    <t>All FFT ProvidersFFT FF41426</t>
  </si>
  <si>
    <t>All FFT ProvidersFFT FFJul-13</t>
  </si>
  <si>
    <t>All FFT ProvidersFFT FF41456</t>
  </si>
  <si>
    <t>All FFT ProvidersFFT FFAug-13</t>
  </si>
  <si>
    <t>All FFT ProvidersFFT FF41487</t>
  </si>
  <si>
    <t>All FFT ProvidersFFT FFSep-13</t>
  </si>
  <si>
    <t>All FFT ProvidersFFT FF41518</t>
  </si>
  <si>
    <t>All FFT ProvidersFFT FFOct-13</t>
  </si>
  <si>
    <t>All FFT ProvidersFFT FF41548</t>
  </si>
  <si>
    <t>All FFT ProvidersFFT FFNov-13</t>
  </si>
  <si>
    <t>All FFT ProvidersFFT FF41579</t>
  </si>
  <si>
    <t>All FFT ProvidersFFT FFDec-13</t>
  </si>
  <si>
    <t>All FFT ProvidersFFT FF41609</t>
  </si>
  <si>
    <t>All FFT ProvidersFFT FFJan-14</t>
  </si>
  <si>
    <t>All FFT ProvidersFFT FF41640</t>
  </si>
  <si>
    <t>All FFT ProvidersFFT FFFeb-14</t>
  </si>
  <si>
    <t>All FFT ProvidersFFT FF41671</t>
  </si>
  <si>
    <t>All FFT ProvidersFFT FFMar-14</t>
  </si>
  <si>
    <t>All FFT ProvidersFFT FF41699</t>
  </si>
  <si>
    <t>All FFT ProvidersFFT FFApr-14</t>
  </si>
  <si>
    <t>All FFT ProvidersFFT FF41730</t>
  </si>
  <si>
    <t>All FFT ProvidersFFT FFMay-14</t>
  </si>
  <si>
    <t>All FFT ProvidersFFT FF41760</t>
  </si>
  <si>
    <t>All FFT ProvidersFFT FFJun-14</t>
  </si>
  <si>
    <t>All FFT ProvidersFFT FF41791</t>
  </si>
  <si>
    <t>All FFT ProvidersFFT FFJul-14</t>
  </si>
  <si>
    <t>All FFT ProvidersFFT FF41821</t>
  </si>
  <si>
    <t>All FFT ProvidersFFT FFAug-14</t>
  </si>
  <si>
    <t>All FFT ProvidersFFT FF41852</t>
  </si>
  <si>
    <t>All FFT ProvidersFFT FFSep-14</t>
  </si>
  <si>
    <t>All FFT ProvidersFFT FF41883</t>
  </si>
  <si>
    <t>All FFT ProvidersFFT FFOct-14</t>
  </si>
  <si>
    <t>All FFT ProvidersFFT FF41913</t>
  </si>
  <si>
    <t>All FFT ProvidersFFT FFNov-14</t>
  </si>
  <si>
    <t>All FFT ProvidersFFT FF41944</t>
  </si>
  <si>
    <t>All FFT ProvidersFFT FFDec-14</t>
  </si>
  <si>
    <t>All FFT ProvidersFFT FF41974</t>
  </si>
  <si>
    <t>All FFT ProvidersFFT FFJan-15</t>
  </si>
  <si>
    <t>All FFT ProvidersFFT FF42005</t>
  </si>
  <si>
    <t>All FFT ProvidersFFT FFFeb-15</t>
  </si>
  <si>
    <t>All FFT ProvidersFFT FF42036</t>
  </si>
  <si>
    <t>All FFT ProvidersFFT FFMar-15</t>
  </si>
  <si>
    <t>All FFT ProvidersFFT FF42064</t>
  </si>
  <si>
    <t>All FFT ProvidersFFT FFApr-15</t>
  </si>
  <si>
    <t>All FFT ProvidersFFT FF42095</t>
  </si>
  <si>
    <t>All FFT ProvidersFFT FFMay-15</t>
  </si>
  <si>
    <t>All FFT ProvidersFFT FF42125</t>
  </si>
  <si>
    <t>All FFT ProvidersFFT FFJun-15</t>
  </si>
  <si>
    <t>All FFT ProvidersFFT FF42156</t>
  </si>
  <si>
    <t>All FFT ProvidersFFT FFJul-15</t>
  </si>
  <si>
    <t>All FFT ProvidersFFT FF42186</t>
  </si>
  <si>
    <t>All FFT ProvidersFFT FFAug-15</t>
  </si>
  <si>
    <t>All FFT ProvidersFFT FF42217</t>
  </si>
  <si>
    <t>All FFT ProvidersFFT FFSep-15</t>
  </si>
  <si>
    <t>All FFT ProvidersFFT FF42248</t>
  </si>
  <si>
    <t>All FFT ProvidersFFT FFOct-15</t>
  </si>
  <si>
    <t>All FFT ProvidersFFT FF42278</t>
  </si>
  <si>
    <t>All FFT ProvidersFFT FFNov-15</t>
  </si>
  <si>
    <t>All FFT ProvidersFFT FF42309</t>
  </si>
  <si>
    <t>All FFT ProvidersFFT FFDec-15</t>
  </si>
  <si>
    <t>All FFT ProvidersFFT FF42339</t>
  </si>
  <si>
    <t>All FFT ProvidersFFT FFJan-16</t>
  </si>
  <si>
    <t>All FFT ProvidersFFT FF42370</t>
  </si>
  <si>
    <t>All FFT ProvidersFFT FFFeb-16</t>
  </si>
  <si>
    <t>All FFT ProvidersFFT FF42401</t>
  </si>
  <si>
    <t>All FFT ProvidersFFT FFMar-16</t>
  </si>
  <si>
    <t>All FFT ProvidersFFT FF42430</t>
  </si>
  <si>
    <t>All FFT ProvidersFFT FFApr-16</t>
  </si>
  <si>
    <t>All FFT ProvidersFFT FF42461</t>
  </si>
  <si>
    <t>All FFT ProvidersFFT FFMay-16</t>
  </si>
  <si>
    <t>All FFT ProvidersFFT FF42491</t>
  </si>
  <si>
    <t>All FFT ProvidersFFT FFJun-16</t>
  </si>
  <si>
    <t>All FFT ProvidersFFT FF42522</t>
  </si>
  <si>
    <t>All FFT ProvidersFFT FFJul-16</t>
  </si>
  <si>
    <t>All FFT ProvidersFFT FF42552</t>
  </si>
  <si>
    <t>All FFT ProvidersFFT FFAug-16</t>
  </si>
  <si>
    <t>All FFT ProvidersFFT FF42583</t>
  </si>
  <si>
    <t>All FFT ProvidersFFT FFSep-16</t>
  </si>
  <si>
    <t>All FFT ProvidersFFT FF42614</t>
  </si>
  <si>
    <t>All FFT ProvidersFFT FFOct-16</t>
  </si>
  <si>
    <t>All FFT ProvidersFFT FF42644</t>
  </si>
  <si>
    <t>All FFT ProvidersFFT FFNov-16</t>
  </si>
  <si>
    <t>All FFT ProvidersFFT FF42675</t>
  </si>
  <si>
    <t>All FFT ProvidersFFT FFDec-16</t>
  </si>
  <si>
    <t>All FFT ProvidersFFT FF42705</t>
  </si>
  <si>
    <t>All FFT ProvidersFFT FFJan-17</t>
  </si>
  <si>
    <t>All FFT ProvidersFFT FF42736</t>
  </si>
  <si>
    <t>All FFT ProvidersFFT FFFeb-17</t>
  </si>
  <si>
    <t>All FFT ProvidersFFT FF42767</t>
  </si>
  <si>
    <t>All FFT ProvidersFFT FFMar-17</t>
  </si>
  <si>
    <t>All FFT ProvidersFFT FF42795</t>
  </si>
  <si>
    <t>All FFT ProvidersFFT FFApr-17</t>
  </si>
  <si>
    <t>All FFT ProvidersFFT FF42826</t>
  </si>
  <si>
    <t>All FFT ProvidersFFT FFMay-17</t>
  </si>
  <si>
    <t>All FFT ProvidersFFT FF42856</t>
  </si>
  <si>
    <t>All FFT ProvidersFFT FFJun-17</t>
  </si>
  <si>
    <t>All FFT ProvidersFFT FF42887</t>
  </si>
  <si>
    <t>All FFT ProvidersFFT FFJul-17</t>
  </si>
  <si>
    <t>All FFT ProvidersFFT FF42917</t>
  </si>
  <si>
    <t>All FFT ProvidersFFT FFAug-17</t>
  </si>
  <si>
    <t>All FFT ProvidersFFT FF42948</t>
  </si>
  <si>
    <t>All FFT ProvidersFFT FFSep-17</t>
  </si>
  <si>
    <t>All FFT ProvidersFFT FF42979</t>
  </si>
  <si>
    <t>All FFT ProvidersFFT FFOct-17</t>
  </si>
  <si>
    <t>All FFT ProvidersFFT FF43009</t>
  </si>
  <si>
    <t>All FFT ProvidersFFT FFNov-17</t>
  </si>
  <si>
    <t>All FFT ProvidersFFT FF43040</t>
  </si>
  <si>
    <t>All FFT ProvidersFFT FFDec-17</t>
  </si>
  <si>
    <t>All FFT ProvidersFFT FF43070</t>
  </si>
  <si>
    <t>All FFT ProvidersFFT FFJan-18</t>
  </si>
  <si>
    <t>All FFT ProvidersFFT FF43101</t>
  </si>
  <si>
    <t>All FFT ProvidersFFT FFFeb-18</t>
  </si>
  <si>
    <t>All FFT ProvidersFFT FF43132</t>
  </si>
  <si>
    <t>All FFT ProvidersFFT FFMar-18</t>
  </si>
  <si>
    <t>All FFT ProvidersFFT FF43160</t>
  </si>
  <si>
    <t>All FFT ProvidersFFT FFApr-18</t>
  </si>
  <si>
    <t>All FFT ProvidersFFT FF43191</t>
  </si>
  <si>
    <t>All FFT ProvidersFFT FFMay-18</t>
  </si>
  <si>
    <t>All FFT ProvidersFFT FF43221</t>
  </si>
  <si>
    <t>All FFT ProvidersFFT FFJun-18</t>
  </si>
  <si>
    <t>All FFT ProvidersFFT FF43252</t>
  </si>
  <si>
    <t>All FFT ProvidersFFT FFJul-18</t>
  </si>
  <si>
    <t>All FFT ProvidersFFT FF43282</t>
  </si>
  <si>
    <t>All FFT ProvidersFFT FFAug-18</t>
  </si>
  <si>
    <t>All FFT ProvidersFFT FF43313</t>
  </si>
  <si>
    <t>All FFT ProvidersFFT FFSep-18</t>
  </si>
  <si>
    <t>All FFT ProvidersFFT FF43344</t>
  </si>
  <si>
    <t>All FFT ProvidersFFT FFOct-18</t>
  </si>
  <si>
    <t>All FFT ProvidersFFT FF43374</t>
  </si>
  <si>
    <t>All FFT ProvidersFFT FFNov-18</t>
  </si>
  <si>
    <t>All FFT ProvidersFFT FF43405</t>
  </si>
  <si>
    <t>All FFT ProvidersFFT FFDec-18</t>
  </si>
  <si>
    <t>All FFT ProvidersFFT FF43435</t>
  </si>
  <si>
    <t>All FFT ProvidersFFT FFJan-19</t>
  </si>
  <si>
    <t>All FFT ProvidersFFT FF43466</t>
  </si>
  <si>
    <t>All FFT ProvidersFFT FFFeb-19</t>
  </si>
  <si>
    <t>All FFT ProvidersFFT FF43497</t>
  </si>
  <si>
    <t>All FFT ProvidersFFT FFMar-19</t>
  </si>
  <si>
    <t>All FFT ProvidersFFT FF43525</t>
  </si>
  <si>
    <t>All FFT ProvidersFFT FFApr-19</t>
  </si>
  <si>
    <t>All FFT ProvidersFFT FF43556</t>
  </si>
  <si>
    <t>All FFT ProvidersFFT FFMay-19</t>
  </si>
  <si>
    <t>All FFT ProvidersFFT FF43586</t>
  </si>
  <si>
    <t>All FFT ProvidersFFT FFJun-19</t>
  </si>
  <si>
    <t>All FFT ProvidersFFT FF43617</t>
  </si>
  <si>
    <t>All FFT ProvidersFFT FFJul-19</t>
  </si>
  <si>
    <t>All FFT ProvidersFFT FF43647</t>
  </si>
  <si>
    <t>DC Seed ProvidersAll DCS43191</t>
  </si>
  <si>
    <t>DC Seed ProvidersAll DCS43160</t>
  </si>
  <si>
    <t>DC Seed ProvidersAll DCSApr-18</t>
  </si>
  <si>
    <t>DC Seed ProvidersAll DCSMay-18</t>
  </si>
  <si>
    <t>DC Seed ProvidersAll DCSMar-18</t>
  </si>
  <si>
    <t>All CPP-FV ProvidersCPP-FV</t>
  </si>
  <si>
    <t>All CPP-FV ProvidersCPP-FV CombinedMar-18</t>
  </si>
  <si>
    <t>All CPP-FV ProvidersCPP-FV Combined43160</t>
  </si>
  <si>
    <t>All CPP-FV ProvidersCPP-FV CombinedApr-18</t>
  </si>
  <si>
    <t>All CPP-FV ProvidersCPP-FV Combined43191</t>
  </si>
  <si>
    <t>All CPP-FV ProvidersCPP-FV CombinedJun-18</t>
  </si>
  <si>
    <t>All CPP-FV ProvidersCPP-FV Combined43252</t>
  </si>
  <si>
    <t>All CPP-FV ProvidersCPP-FV CombinedJul-18</t>
  </si>
  <si>
    <t>All CPP-FV ProvidersCPP-FV Combined43282</t>
  </si>
  <si>
    <t>All CPP-FV ProvidersCPP-FV CombinedAug-18</t>
  </si>
  <si>
    <t>All CPP-FV ProvidersCPP-FV Combined43313</t>
  </si>
  <si>
    <t>All CPP-FV ProvidersCPP-FV CombinedSep-18</t>
  </si>
  <si>
    <t>All CPP-FV ProvidersCPP-FV Combined43344</t>
  </si>
  <si>
    <t>All CPP-FV ProvidersCPP-FV CombinedOct-18</t>
  </si>
  <si>
    <t>All CPP-FV ProvidersCPP-FV Combined43374</t>
  </si>
  <si>
    <t>All CPP-FV ProvidersCPP-FV CombinedNov-18</t>
  </si>
  <si>
    <t>All CPP-FV ProvidersCPP-FV Combined43405</t>
  </si>
  <si>
    <t>All CPP-FV ProvidersCPP-FV CombinedDec-18</t>
  </si>
  <si>
    <t>All CPP-FV ProvidersCPP-FV Combined43435</t>
  </si>
  <si>
    <t>All CPP-FV ProvidersCPP-FV CombinedJan-19</t>
  </si>
  <si>
    <t>All CPP-FV ProvidersCPP-FV Combined43466</t>
  </si>
  <si>
    <t>All CPP-FV ProvidersCPP-FV CombinedFeb-19</t>
  </si>
  <si>
    <t>All CPP-FV ProvidersCPP-FV Combined43497</t>
  </si>
  <si>
    <t>All CPP-FV ProvidersCPP-FV CombinedMar-19</t>
  </si>
  <si>
    <t>All CPP-FV ProvidersCPP-FV Combined43525</t>
  </si>
  <si>
    <t>All CPP-FV ProvidersCPP-FV CombinedApr-19</t>
  </si>
  <si>
    <t>All CPP-FV ProvidersCPP-FV Combined43556</t>
  </si>
  <si>
    <t>All CPP-FV ProvidersCPP-FV CombinedMay-19</t>
  </si>
  <si>
    <t>All CPP-FV ProvidersCPP-FV Combined43586</t>
  </si>
  <si>
    <t>All CPP-FV ProvidersCPP-FV CombinedJun-19</t>
  </si>
  <si>
    <t>All CPP-FV ProvidersCPP-FV Combined43617</t>
  </si>
  <si>
    <t>All CPP-FV ProvidersCPP-FV CombinedJul-19</t>
  </si>
  <si>
    <t>All CPP-FV ProvidersCPP-FV Combined43647</t>
  </si>
  <si>
    <t>All CPP-FV ProvidersCPP-FV DCS43647</t>
  </si>
  <si>
    <t>All CPP-FV ProvidersCPP-FV DCSJul-19</t>
  </si>
  <si>
    <t>All CPP-FV ProvidersCPP-FV DCSMar-18</t>
  </si>
  <si>
    <t>All CPP-FV ProvidersCPP-FV DCS43160</t>
  </si>
  <si>
    <t>All CPP-FV ProvidersCPP-FV DCSApr-18</t>
  </si>
  <si>
    <t>All CPP-FV ProvidersCPP-FV DCS43191</t>
  </si>
  <si>
    <t>All CPP-FV ProvidersCPP-FV DCSJun-18</t>
  </si>
  <si>
    <t>All CPP-FV ProvidersCPP-FV DCS43252</t>
  </si>
  <si>
    <t>All CPP-FV ProvidersCPP-FV DCSJul-18</t>
  </si>
  <si>
    <t>All CPP-FV ProvidersCPP-FV DCS43282</t>
  </si>
  <si>
    <t>All CPP-FV ProvidersCPP-FV DCSAug-18</t>
  </si>
  <si>
    <t>All CPP-FV ProvidersCPP-FV DCS43313</t>
  </si>
  <si>
    <t>All CPP-FV ProvidersCPP-FV DCSSep-18</t>
  </si>
  <si>
    <t>All CPP-FV ProvidersCPP-FV DCS43344</t>
  </si>
  <si>
    <t>All CPP-FV ProvidersCPP-FV DCSOct-18</t>
  </si>
  <si>
    <t>All CPP-FV ProvidersCPP-FV DCS43374</t>
  </si>
  <si>
    <t>All CPP-FV ProvidersCPP-FV DCSNov-18</t>
  </si>
  <si>
    <t>All CPP-FV ProvidersCPP-FV DCS43405</t>
  </si>
  <si>
    <t>All CPP-FV ProvidersCPP-FV DCSDec-18</t>
  </si>
  <si>
    <t>All CPP-FV ProvidersCPP-FV DCS43435</t>
  </si>
  <si>
    <t>All CPP-FV ProvidersCPP-FV DCSJan-19</t>
  </si>
  <si>
    <t>All CPP-FV ProvidersCPP-FV DCS43466</t>
  </si>
  <si>
    <t>All CPP-FV ProvidersCPP-FV DCSFeb-19</t>
  </si>
  <si>
    <t>All CPP-FV ProvidersCPP-FV DCS43497</t>
  </si>
  <si>
    <t>All CPP-FV ProvidersCPP-FV DCSMar-19</t>
  </si>
  <si>
    <t>All CPP-FV ProvidersCPP-FV DCS43525</t>
  </si>
  <si>
    <t>All CPP-FV ProvidersCPP-FV DCSApr-19</t>
  </si>
  <si>
    <t>All CPP-FV ProvidersCPP-FV DCS43556</t>
  </si>
  <si>
    <t>All CPP-FV ProvidersCPP-FV DCSMay-19</t>
  </si>
  <si>
    <t>All CPP-FV ProvidersCPP-FV DCS43586</t>
  </si>
  <si>
    <t>All CPP-FV ProvidersCPP-FV DCSJun-19</t>
  </si>
  <si>
    <t>All CPP-FV ProvidersCPP-FV DCS43617</t>
  </si>
  <si>
    <t>All CPP-FV ProvidersCPP-FV FFApr-12</t>
  </si>
  <si>
    <t>All CPP-FV ProvidersCPP-FV FF41000</t>
  </si>
  <si>
    <t>All CPP-FV ProvidersCPP-FV FFJun-12</t>
  </si>
  <si>
    <t>All CPP-FV ProvidersCPP-FV FF41030</t>
  </si>
  <si>
    <t>All CPP-FV ProvidersCPP-FV FF41061</t>
  </si>
  <si>
    <t>All CPP-FV ProvidersCPP-FV FFJul-12</t>
  </si>
  <si>
    <t>All CPP-FV ProvidersCPP-FV FF41091</t>
  </si>
  <si>
    <t>All CPP-FV ProvidersCPP-FV FFAug-12</t>
  </si>
  <si>
    <t>All CPP-FV ProvidersCPP-FV FF41122</t>
  </si>
  <si>
    <t>All CPP-FV ProvidersCPP-FV FFSep-12</t>
  </si>
  <si>
    <t>All CPP-FV ProvidersCPP-FV FF41153</t>
  </si>
  <si>
    <t>All CPP-FV ProvidersCPP-FV FFOct-12</t>
  </si>
  <si>
    <t>All CPP-FV ProvidersCPP-FV FF41183</t>
  </si>
  <si>
    <t>All CPP-FV ProvidersCPP-FV FFNov-12</t>
  </si>
  <si>
    <t>All CPP-FV ProvidersCPP-FV FF41214</t>
  </si>
  <si>
    <t>All CPP-FV ProvidersCPP-FV FFDec-12</t>
  </si>
  <si>
    <t>All CPP-FV ProvidersCPP-FV FF41244</t>
  </si>
  <si>
    <t>All CPP-FV ProvidersCPP-FV FFJan-13</t>
  </si>
  <si>
    <t>All CPP-FV ProvidersCPP-FV FF41275</t>
  </si>
  <si>
    <t>All CPP-FV ProvidersCPP-FV FFFeb-13</t>
  </si>
  <si>
    <t>All CPP-FV ProvidersCPP-FV FF41306</t>
  </si>
  <si>
    <t>All CPP-FV ProvidersCPP-FV FFMar-13</t>
  </si>
  <si>
    <t>All CPP-FV ProvidersCPP-FV FF41334</t>
  </si>
  <si>
    <t>All CPP-FV ProvidersCPP-FV FFApr-13</t>
  </si>
  <si>
    <t>All CPP-FV ProvidersCPP-FV FF41365</t>
  </si>
  <si>
    <t>All CPP-FV ProvidersCPP-FV FFMay-13</t>
  </si>
  <si>
    <t>All CPP-FV ProvidersCPP-FV FF41395</t>
  </si>
  <si>
    <t>All CPP-FV ProvidersCPP-FV FFJun-13</t>
  </si>
  <si>
    <t>All CPP-FV ProvidersCPP-FV FF41426</t>
  </si>
  <si>
    <t>All CPP-FV ProvidersCPP-FV FFJul-13</t>
  </si>
  <si>
    <t>All CPP-FV ProvidersCPP-FV FF41456</t>
  </si>
  <si>
    <t>All CPP-FV ProvidersCPP-FV FFAug-13</t>
  </si>
  <si>
    <t>All CPP-FV ProvidersCPP-FV FF41487</t>
  </si>
  <si>
    <t>All CPP-FV ProvidersCPP-FV FFSep-13</t>
  </si>
  <si>
    <t>All CPP-FV ProvidersCPP-FV FF41518</t>
  </si>
  <si>
    <t>All CPP-FV ProvidersCPP-FV FFOct-13</t>
  </si>
  <si>
    <t>All CPP-FV ProvidersCPP-FV FF41548</t>
  </si>
  <si>
    <t>All CPP-FV ProvidersCPP-FV FFNov-13</t>
  </si>
  <si>
    <t>All CPP-FV ProvidersCPP-FV FF41579</t>
  </si>
  <si>
    <t>All CPP-FV ProvidersCPP-FV FFDec-13</t>
  </si>
  <si>
    <t>All CPP-FV ProvidersCPP-FV FF41609</t>
  </si>
  <si>
    <t>All CPP-FV ProvidersCPP-FV FFJan-14</t>
  </si>
  <si>
    <t>All CPP-FV ProvidersCPP-FV FF41640</t>
  </si>
  <si>
    <t>All CPP-FV ProvidersCPP-FV FFFeb-14</t>
  </si>
  <si>
    <t>All CPP-FV ProvidersCPP-FV FF41671</t>
  </si>
  <si>
    <t>All CPP-FV ProvidersCPP-FV FFMar-14</t>
  </si>
  <si>
    <t>All CPP-FV ProvidersCPP-FV FF41699</t>
  </si>
  <si>
    <t>All CPP-FV ProvidersCPP-FV FFApr-14</t>
  </si>
  <si>
    <t>All CPP-FV ProvidersCPP-FV FF41730</t>
  </si>
  <si>
    <t>All CPP-FV ProvidersCPP-FV FFMay-14</t>
  </si>
  <si>
    <t>All CPP-FV ProvidersCPP-FV FF41760</t>
  </si>
  <si>
    <t>All CPP-FV ProvidersCPP-FV FFJun-14</t>
  </si>
  <si>
    <t>All CPP-FV ProvidersCPP-FV FF41791</t>
  </si>
  <si>
    <t>All CPP-FV ProvidersCPP-FV FFJul-14</t>
  </si>
  <si>
    <t>All CPP-FV ProvidersCPP-FV FF41821</t>
  </si>
  <si>
    <t>All CPP-FV ProvidersCPP-FV FFAug-14</t>
  </si>
  <si>
    <t>All CPP-FV ProvidersCPP-FV FF41852</t>
  </si>
  <si>
    <t>All CPP-FV ProvidersCPP-FV FFSep-14</t>
  </si>
  <si>
    <t>All CPP-FV ProvidersCPP-FV FF41883</t>
  </si>
  <si>
    <t>All CPP-FV ProvidersCPP-FV FFOct-14</t>
  </si>
  <si>
    <t>All CPP-FV ProvidersCPP-FV FF41913</t>
  </si>
  <si>
    <t>All CPP-FV ProvidersCPP-FV FFNov-14</t>
  </si>
  <si>
    <t>All CPP-FV ProvidersCPP-FV FF41944</t>
  </si>
  <si>
    <t>All CPP-FV ProvidersCPP-FV FFDec-14</t>
  </si>
  <si>
    <t>All CPP-FV ProvidersCPP-FV FF41974</t>
  </si>
  <si>
    <t>All CPP-FV ProvidersCPP-FV FFJan-15</t>
  </si>
  <si>
    <t>All CPP-FV ProvidersCPP-FV FF42005</t>
  </si>
  <si>
    <t>All CPP-FV ProvidersCPP-FV FFFeb-15</t>
  </si>
  <si>
    <t>All CPP-FV ProvidersCPP-FV FF42036</t>
  </si>
  <si>
    <t>All CPP-FV ProvidersCPP-FV FFMar-15</t>
  </si>
  <si>
    <t>All CPP-FV ProvidersCPP-FV FF42064</t>
  </si>
  <si>
    <t>All CPP-FV ProvidersCPP-FV FFApr-15</t>
  </si>
  <si>
    <t>All CPP-FV ProvidersCPP-FV FF42095</t>
  </si>
  <si>
    <t>All CPP-FV ProvidersCPP-FV FFMay-15</t>
  </si>
  <si>
    <t>All CPP-FV ProvidersCPP-FV FF42125</t>
  </si>
  <si>
    <t>All CPP-FV ProvidersCPP-FV FFJun-15</t>
  </si>
  <si>
    <t>All CPP-FV ProvidersCPP-FV FF42156</t>
  </si>
  <si>
    <t>All CPP-FV ProvidersCPP-FV FFJul-15</t>
  </si>
  <si>
    <t>All CPP-FV ProvidersCPP-FV FF42186</t>
  </si>
  <si>
    <t>All CPP-FV ProvidersCPP-FV FFAug-15</t>
  </si>
  <si>
    <t>All CPP-FV ProvidersCPP-FV FF42217</t>
  </si>
  <si>
    <t>All CPP-FV ProvidersCPP-FV FFSep-15</t>
  </si>
  <si>
    <t>All CPP-FV ProvidersCPP-FV FF42248</t>
  </si>
  <si>
    <t>All CPP-FV ProvidersCPP-FV FFOct-15</t>
  </si>
  <si>
    <t>All CPP-FV ProvidersCPP-FV FF42278</t>
  </si>
  <si>
    <t>All CPP-FV ProvidersCPP-FV FFNov-15</t>
  </si>
  <si>
    <t>All CPP-FV ProvidersCPP-FV FF42309</t>
  </si>
  <si>
    <t>All CPP-FV ProvidersCPP-FV FFDec-15</t>
  </si>
  <si>
    <t>All CPP-FV ProvidersCPP-FV FF42339</t>
  </si>
  <si>
    <t>All CPP-FV ProvidersCPP-FV FFJan-16</t>
  </si>
  <si>
    <t>All CPP-FV ProvidersCPP-FV FF42370</t>
  </si>
  <si>
    <t>All CPP-FV ProvidersCPP-FV FFFeb-16</t>
  </si>
  <si>
    <t>All CPP-FV ProvidersCPP-FV FF42401</t>
  </si>
  <si>
    <t>All CPP-FV ProvidersCPP-FV FFMar-16</t>
  </si>
  <si>
    <t>All CPP-FV ProvidersCPP-FV FF42430</t>
  </si>
  <si>
    <t>All CPP-FV ProvidersCPP-FV FFApr-16</t>
  </si>
  <si>
    <t>All CPP-FV ProvidersCPP-FV FF42461</t>
  </si>
  <si>
    <t>All CPP-FV ProvidersCPP-FV FFMay-16</t>
  </si>
  <si>
    <t>All CPP-FV ProvidersCPP-FV FF42491</t>
  </si>
  <si>
    <t>All CPP-FV ProvidersCPP-FV FFJun-16</t>
  </si>
  <si>
    <t>All CPP-FV ProvidersCPP-FV FF42522</t>
  </si>
  <si>
    <t>All CPP-FV ProvidersCPP-FV FFJul-16</t>
  </si>
  <si>
    <t>All CPP-FV ProvidersCPP-FV FF42552</t>
  </si>
  <si>
    <t>All CPP-FV ProvidersCPP-FV FFAug-16</t>
  </si>
  <si>
    <t>All CPP-FV ProvidersCPP-FV FF42583</t>
  </si>
  <si>
    <t>All CPP-FV ProvidersCPP-FV FFSep-16</t>
  </si>
  <si>
    <t>All CPP-FV ProvidersCPP-FV FF42614</t>
  </si>
  <si>
    <t>All CPP-FV ProvidersCPP-FV FFOct-16</t>
  </si>
  <si>
    <t>All CPP-FV ProvidersCPP-FV FF42644</t>
  </si>
  <si>
    <t>All CPP-FV ProvidersCPP-FV FFNov-16</t>
  </si>
  <si>
    <t>All CPP-FV ProvidersCPP-FV FF42675</t>
  </si>
  <si>
    <t>All CPP-FV ProvidersCPP-FV FFDec-16</t>
  </si>
  <si>
    <t>All CPP-FV ProvidersCPP-FV FF42705</t>
  </si>
  <si>
    <t>All CPP-FV ProvidersCPP-FV FFJan-17</t>
  </si>
  <si>
    <t>All CPP-FV ProvidersCPP-FV FF42736</t>
  </si>
  <si>
    <t>All CPP-FV ProvidersCPP-FV FFFeb-17</t>
  </si>
  <si>
    <t>All CPP-FV ProvidersCPP-FV FF42767</t>
  </si>
  <si>
    <t>All CPP-FV ProvidersCPP-FV FFMar-17</t>
  </si>
  <si>
    <t>All CPP-FV ProvidersCPP-FV FF42795</t>
  </si>
  <si>
    <t>All CPP-FV ProvidersCPP-FV FFApr-17</t>
  </si>
  <si>
    <t>All CPP-FV ProvidersCPP-FV FF42826</t>
  </si>
  <si>
    <t>All CPP-FV ProvidersCPP-FV FFMay-17</t>
  </si>
  <si>
    <t>All CPP-FV ProvidersCPP-FV FF42856</t>
  </si>
  <si>
    <t>All CPP-FV ProvidersCPP-FV FFJun-17</t>
  </si>
  <si>
    <t>All CPP-FV ProvidersCPP-FV FF42887</t>
  </si>
  <si>
    <t>All CPP-FV ProvidersCPP-FV FFJul-17</t>
  </si>
  <si>
    <t>All CPP-FV ProvidersCPP-FV FF42917</t>
  </si>
  <si>
    <t>All CPP-FV ProvidersCPP-FV FFAug-17</t>
  </si>
  <si>
    <t>All CPP-FV ProvidersCPP-FV FF42948</t>
  </si>
  <si>
    <t>All CPP-FV ProvidersCPP-FV FFSep-17</t>
  </si>
  <si>
    <t>All CPP-FV ProvidersCPP-FV FF42979</t>
  </si>
  <si>
    <t>All CPP-FV ProvidersCPP-FV FFOct-17</t>
  </si>
  <si>
    <t>All CPP-FV ProvidersCPP-FV FF43009</t>
  </si>
  <si>
    <t>All CPP-FV ProvidersCPP-FV FFNov-17</t>
  </si>
  <si>
    <t>All CPP-FV ProvidersCPP-FV FF43040</t>
  </si>
  <si>
    <t>All CPP-FV ProvidersCPP-FV FFDec-17</t>
  </si>
  <si>
    <t>All CPP-FV ProvidersCPP-FV FF43070</t>
  </si>
  <si>
    <t>All CPP-FV ProvidersCPP-FV FFJan-18</t>
  </si>
  <si>
    <t>All CPP-FV ProvidersCPP-FV FF43101</t>
  </si>
  <si>
    <t>All CPP-FV ProvidersCPP-FV FFFeb-18</t>
  </si>
  <si>
    <t>All CPP-FV ProvidersCPP-FV FF43132</t>
  </si>
  <si>
    <t>All CPP-FV ProvidersCPP-FV FFMar-18</t>
  </si>
  <si>
    <t>All CPP-FV ProvidersCPP-FV FF43160</t>
  </si>
  <si>
    <t>All CPP-FV ProvidersCPP-FV FFApr-18</t>
  </si>
  <si>
    <t>All CPP-FV ProvidersCPP-FV FF43191</t>
  </si>
  <si>
    <t>All CPP-FV ProvidersCPP-FV FFMay-18</t>
  </si>
  <si>
    <t>All CPP-FV ProvidersCPP-FV FF43221</t>
  </si>
  <si>
    <t>All CPP-FV ProvidersCPP-FV FFJun-18</t>
  </si>
  <si>
    <t>All CPP-FV ProvidersCPP-FV FF43252</t>
  </si>
  <si>
    <t>All CPP-FV ProvidersCPP-FV FFJul-18</t>
  </si>
  <si>
    <t>All CPP-FV ProvidersCPP-FV FF43282</t>
  </si>
  <si>
    <t>All CPP-FV ProvidersCPP-FV FFAug-18</t>
  </si>
  <si>
    <t>All CPP-FV ProvidersCPP-FV FF43313</t>
  </si>
  <si>
    <t>All CPP-FV ProvidersCPP-FV FFSep-18</t>
  </si>
  <si>
    <t>All CPP-FV ProvidersCPP-FV FF43344</t>
  </si>
  <si>
    <t>All CPP-FV ProvidersCPP-FV FFOct-18</t>
  </si>
  <si>
    <t>All CPP-FV ProvidersCPP-FV FF43374</t>
  </si>
  <si>
    <t>All CPP-FV ProvidersCPP-FV FFNov-18</t>
  </si>
  <si>
    <t>All CPP-FV ProvidersCPP-FV FF43405</t>
  </si>
  <si>
    <t>All CPP-FV ProvidersCPP-FV FFDec-18</t>
  </si>
  <si>
    <t>All CPP-FV ProvidersCPP-FV FF43435</t>
  </si>
  <si>
    <t>All CPP-FV ProvidersCPP-FV FFJan-19</t>
  </si>
  <si>
    <t>All CPP-FV ProvidersCPP-FV FF43466</t>
  </si>
  <si>
    <t>All CPP-FV ProvidersCPP-FV FFFeb-19</t>
  </si>
  <si>
    <t>All CPP-FV ProvidersCPP-FV FF43497</t>
  </si>
  <si>
    <t>All CPP-FV ProvidersCPP-FV FFMar-19</t>
  </si>
  <si>
    <t>All CPP-FV ProvidersCPP-FV FF43525</t>
  </si>
  <si>
    <t>All CPP-FV ProvidersCPP-FV FFApr-19</t>
  </si>
  <si>
    <t>All CPP-FV ProvidersCPP-FV FF43556</t>
  </si>
  <si>
    <t>All CPP-FV ProvidersCPP-FV FFMay-19</t>
  </si>
  <si>
    <t>All CPP-FV ProvidersCPP-FV FF43586</t>
  </si>
  <si>
    <t>All CPP-FV ProvidersCPP-FV FFJun-19</t>
  </si>
  <si>
    <t>All CPP-FV ProvidersCPP-FV FF43617</t>
  </si>
  <si>
    <t>All CPP-FV ProvidersCPP-FV FFJul-19</t>
  </si>
  <si>
    <t>All CPP-FV ProvidersCPP-FV FF43647</t>
  </si>
  <si>
    <t>All A-CRA ProvidersA-CRA FFApr-12</t>
  </si>
  <si>
    <t>All A-CRA ProvidersA-CRA FF41000</t>
  </si>
  <si>
    <t>All A-CRA ProvidersA-CRA FFJun-12</t>
  </si>
  <si>
    <t>All A-CRA ProvidersA-CRA FF41030</t>
  </si>
  <si>
    <t>All A-CRA ProvidersA-CRA FF41061</t>
  </si>
  <si>
    <t>All A-CRA ProvidersA-CRA FFJul-12</t>
  </si>
  <si>
    <t>All A-CRA ProvidersA-CRA FF41091</t>
  </si>
  <si>
    <t>All A-CRA ProvidersA-CRA FFAug-12</t>
  </si>
  <si>
    <t>All A-CRA ProvidersA-CRA FF41122</t>
  </si>
  <si>
    <t>All A-CRA ProvidersA-CRA FFSep-12</t>
  </si>
  <si>
    <t>All A-CRA ProvidersA-CRA FF41153</t>
  </si>
  <si>
    <t>All A-CRA ProvidersA-CRA FFOct-12</t>
  </si>
  <si>
    <t>All A-CRA ProvidersA-CRA FF41183</t>
  </si>
  <si>
    <t>All A-CRA ProvidersA-CRA FFNov-12</t>
  </si>
  <si>
    <t>All A-CRA ProvidersA-CRA FF41214</t>
  </si>
  <si>
    <t>All A-CRA ProvidersA-CRA FFDec-12</t>
  </si>
  <si>
    <t>All A-CRA ProvidersA-CRA FF41244</t>
  </si>
  <si>
    <t>All A-CRA ProvidersA-CRA FFJan-13</t>
  </si>
  <si>
    <t>All A-CRA ProvidersA-CRA FF41275</t>
  </si>
  <si>
    <t>All A-CRA ProvidersA-CRA FFFeb-13</t>
  </si>
  <si>
    <t>All A-CRA ProvidersA-CRA FF41306</t>
  </si>
  <si>
    <t>All A-CRA ProvidersA-CRA FFMar-13</t>
  </si>
  <si>
    <t>All A-CRA ProvidersA-CRA FF41334</t>
  </si>
  <si>
    <t>All A-CRA ProvidersA-CRA FFApr-13</t>
  </si>
  <si>
    <t>All A-CRA ProvidersA-CRA FF41365</t>
  </si>
  <si>
    <t>All A-CRA ProvidersA-CRA FFMay-13</t>
  </si>
  <si>
    <t>All A-CRA ProvidersA-CRA FF41395</t>
  </si>
  <si>
    <t>All A-CRA ProvidersA-CRA FFJun-13</t>
  </si>
  <si>
    <t>All A-CRA ProvidersA-CRA FF41426</t>
  </si>
  <si>
    <t>All A-CRA ProvidersA-CRA FFJul-13</t>
  </si>
  <si>
    <t>All A-CRA ProvidersA-CRA FF41456</t>
  </si>
  <si>
    <t>All A-CRA ProvidersA-CRA FFAug-13</t>
  </si>
  <si>
    <t>All A-CRA ProvidersA-CRA FF41487</t>
  </si>
  <si>
    <t>All A-CRA ProvidersA-CRA FFSep-13</t>
  </si>
  <si>
    <t>All A-CRA ProvidersA-CRA FF41518</t>
  </si>
  <si>
    <t>All A-CRA ProvidersA-CRA FFOct-13</t>
  </si>
  <si>
    <t>All A-CRA ProvidersA-CRA FF41548</t>
  </si>
  <si>
    <t>All A-CRA ProvidersA-CRA FFNov-13</t>
  </si>
  <si>
    <t>All A-CRA ProvidersA-CRA FF41579</t>
  </si>
  <si>
    <t>All A-CRA ProvidersA-CRA FFDec-13</t>
  </si>
  <si>
    <t>All A-CRA ProvidersA-CRA FF41609</t>
  </si>
  <si>
    <t>All A-CRA ProvidersA-CRA FFJan-14</t>
  </si>
  <si>
    <t>All A-CRA ProvidersA-CRA FF41640</t>
  </si>
  <si>
    <t>All A-CRA ProvidersA-CRA FFFeb-14</t>
  </si>
  <si>
    <t>All A-CRA ProvidersA-CRA FF41671</t>
  </si>
  <si>
    <t>All A-CRA ProvidersA-CRA FFMar-14</t>
  </si>
  <si>
    <t>All A-CRA ProvidersA-CRA FF41699</t>
  </si>
  <si>
    <t>All A-CRA ProvidersA-CRA FFApr-14</t>
  </si>
  <si>
    <t>All A-CRA ProvidersA-CRA FF41730</t>
  </si>
  <si>
    <t>All A-CRA ProvidersA-CRA FFMay-14</t>
  </si>
  <si>
    <t>All A-CRA ProvidersA-CRA FF41760</t>
  </si>
  <si>
    <t>All A-CRA ProvidersA-CRA FFJun-14</t>
  </si>
  <si>
    <t>All A-CRA ProvidersA-CRA FF41791</t>
  </si>
  <si>
    <t>All A-CRA ProvidersA-CRA FFJul-14</t>
  </si>
  <si>
    <t>All A-CRA ProvidersA-CRA FF41821</t>
  </si>
  <si>
    <t>All A-CRA ProvidersA-CRA FFAug-14</t>
  </si>
  <si>
    <t>All A-CRA ProvidersA-CRA FF41852</t>
  </si>
  <si>
    <t>All A-CRA ProvidersA-CRA FFSep-14</t>
  </si>
  <si>
    <t>All A-CRA ProvidersA-CRA FF41883</t>
  </si>
  <si>
    <t>All A-CRA ProvidersA-CRA FFOct-14</t>
  </si>
  <si>
    <t>All A-CRA ProvidersA-CRA FF41913</t>
  </si>
  <si>
    <t>All A-CRA ProvidersA-CRA FFNov-14</t>
  </si>
  <si>
    <t>All A-CRA ProvidersA-CRA FF41944</t>
  </si>
  <si>
    <t>All A-CRA ProvidersA-CRA FFDec-14</t>
  </si>
  <si>
    <t>All A-CRA ProvidersA-CRA FF41974</t>
  </si>
  <si>
    <t>All A-CRA ProvidersA-CRA FFJan-15</t>
  </si>
  <si>
    <t>All A-CRA ProvidersA-CRA FF42005</t>
  </si>
  <si>
    <t>All A-CRA ProvidersA-CRA FFFeb-15</t>
  </si>
  <si>
    <t>All A-CRA ProvidersA-CRA FF42036</t>
  </si>
  <si>
    <t>All A-CRA ProvidersA-CRA FFMar-15</t>
  </si>
  <si>
    <t>All A-CRA ProvidersA-CRA FF42064</t>
  </si>
  <si>
    <t>All A-CRA ProvidersA-CRA FFApr-15</t>
  </si>
  <si>
    <t>All A-CRA ProvidersA-CRA FF42095</t>
  </si>
  <si>
    <t>All A-CRA ProvidersA-CRA FFMay-15</t>
  </si>
  <si>
    <t>All A-CRA ProvidersA-CRA FF42125</t>
  </si>
  <si>
    <t>All A-CRA ProvidersA-CRA FFJun-15</t>
  </si>
  <si>
    <t>All A-CRA ProvidersA-CRA FF42156</t>
  </si>
  <si>
    <t>All A-CRA ProvidersA-CRA FFJul-15</t>
  </si>
  <si>
    <t>All A-CRA ProvidersA-CRA FF42186</t>
  </si>
  <si>
    <t>All A-CRA ProvidersA-CRA FFAug-15</t>
  </si>
  <si>
    <t>All A-CRA ProvidersA-CRA FF42217</t>
  </si>
  <si>
    <t>All A-CRA ProvidersA-CRA FFSep-15</t>
  </si>
  <si>
    <t>All A-CRA ProvidersA-CRA FF42248</t>
  </si>
  <si>
    <t>All A-CRA ProvidersA-CRA FFOct-15</t>
  </si>
  <si>
    <t>All A-CRA ProvidersA-CRA FF42278</t>
  </si>
  <si>
    <t>All A-CRA ProvidersA-CRA FFNov-15</t>
  </si>
  <si>
    <t>All A-CRA ProvidersA-CRA FF42309</t>
  </si>
  <si>
    <t>All A-CRA ProvidersA-CRA FFDec-15</t>
  </si>
  <si>
    <t>All A-CRA ProvidersA-CRA FF42339</t>
  </si>
  <si>
    <t>All A-CRA ProvidersA-CRA FFJan-16</t>
  </si>
  <si>
    <t>All A-CRA ProvidersA-CRA FF42370</t>
  </si>
  <si>
    <t>All A-CRA ProvidersA-CRA FFFeb-16</t>
  </si>
  <si>
    <t>All A-CRA ProvidersA-CRA FF42401</t>
  </si>
  <si>
    <t>All A-CRA ProvidersA-CRA FFMar-16</t>
  </si>
  <si>
    <t>All A-CRA ProvidersA-CRA FF42430</t>
  </si>
  <si>
    <t>All A-CRA ProvidersA-CRA FFApr-16</t>
  </si>
  <si>
    <t>All A-CRA ProvidersA-CRA FF42461</t>
  </si>
  <si>
    <t>All A-CRA ProvidersA-CRA FFMay-16</t>
  </si>
  <si>
    <t>All A-CRA ProvidersA-CRA FF42491</t>
  </si>
  <si>
    <t>All A-CRA ProvidersA-CRA FFJun-16</t>
  </si>
  <si>
    <t>All A-CRA ProvidersA-CRA FF42522</t>
  </si>
  <si>
    <t>All A-CRA ProvidersA-CRA FFJul-16</t>
  </si>
  <si>
    <t>All A-CRA ProvidersA-CRA FF42552</t>
  </si>
  <si>
    <t>All A-CRA ProvidersA-CRA FFAug-16</t>
  </si>
  <si>
    <t>All A-CRA ProvidersA-CRA FF42583</t>
  </si>
  <si>
    <t>All A-CRA ProvidersA-CRA FFSep-16</t>
  </si>
  <si>
    <t>All A-CRA ProvidersA-CRA FF42614</t>
  </si>
  <si>
    <t>All A-CRA ProvidersA-CRA FFOct-16</t>
  </si>
  <si>
    <t>All A-CRA ProvidersA-CRA FF42644</t>
  </si>
  <si>
    <t>All A-CRA ProvidersA-CRA FFNov-16</t>
  </si>
  <si>
    <t>All A-CRA ProvidersA-CRA FF42675</t>
  </si>
  <si>
    <t>All A-CRA ProvidersA-CRA FFDec-16</t>
  </si>
  <si>
    <t>All A-CRA ProvidersA-CRA FF42705</t>
  </si>
  <si>
    <t>All A-CRA ProvidersA-CRA FFJan-17</t>
  </si>
  <si>
    <t>All A-CRA ProvidersA-CRA FF42736</t>
  </si>
  <si>
    <t>All A-CRA ProvidersA-CRA FFFeb-17</t>
  </si>
  <si>
    <t>All A-CRA ProvidersA-CRA FF42767</t>
  </si>
  <si>
    <t>All A-CRA ProvidersA-CRA FFMar-17</t>
  </si>
  <si>
    <t>All A-CRA ProvidersA-CRA FF42795</t>
  </si>
  <si>
    <t>All A-CRA ProvidersA-CRA FFApr-17</t>
  </si>
  <si>
    <t>All A-CRA ProvidersA-CRA FF42826</t>
  </si>
  <si>
    <t>All A-CRA ProvidersA-CRA FFMay-17</t>
  </si>
  <si>
    <t>All A-CRA ProvidersA-CRA FF42856</t>
  </si>
  <si>
    <t>All A-CRA ProvidersA-CRA FFJun-17</t>
  </si>
  <si>
    <t>All A-CRA ProvidersA-CRA FF42887</t>
  </si>
  <si>
    <t>All A-CRA ProvidersA-CRA FFJul-17</t>
  </si>
  <si>
    <t>All A-CRA ProvidersA-CRA FF42917</t>
  </si>
  <si>
    <t>All A-CRA ProvidersA-CRA FFAug-17</t>
  </si>
  <si>
    <t>All A-CRA ProvidersA-CRA FF42948</t>
  </si>
  <si>
    <t>All A-CRA ProvidersA-CRA FFSep-17</t>
  </si>
  <si>
    <t>All A-CRA ProvidersA-CRA FF42979</t>
  </si>
  <si>
    <t>All A-CRA ProvidersA-CRA FFOct-17</t>
  </si>
  <si>
    <t>All A-CRA ProvidersA-CRA FF43009</t>
  </si>
  <si>
    <t>All A-CRA ProvidersA-CRA FFNov-17</t>
  </si>
  <si>
    <t>All A-CRA ProvidersA-CRA FF43040</t>
  </si>
  <si>
    <t>All A-CRA ProvidersA-CRA FFDec-17</t>
  </si>
  <si>
    <t>All A-CRA ProvidersA-CRA FF43070</t>
  </si>
  <si>
    <t>All A-CRA ProvidersA-CRA FFJan-18</t>
  </si>
  <si>
    <t>All A-CRA ProvidersA-CRA FF43101</t>
  </si>
  <si>
    <t>All A-CRA ProvidersA-CRA FFFeb-18</t>
  </si>
  <si>
    <t>All A-CRA ProvidersA-CRA FF43132</t>
  </si>
  <si>
    <t>All A-CRA ProvidersA-CRA FFMar-18</t>
  </si>
  <si>
    <t>All A-CRA ProvidersA-CRA FF43160</t>
  </si>
  <si>
    <t>All A-CRA ProvidersA-CRA FFApr-18</t>
  </si>
  <si>
    <t>All A-CRA ProvidersA-CRA FF43191</t>
  </si>
  <si>
    <t>All A-CRA ProvidersA-CRA FFMay-18</t>
  </si>
  <si>
    <t>All A-CRA ProvidersA-CRA FF43221</t>
  </si>
  <si>
    <t>All A-CRA ProvidersA-CRA FFJun-18</t>
  </si>
  <si>
    <t>All A-CRA ProvidersA-CRA FF43252</t>
  </si>
  <si>
    <t>All A-CRA ProvidersA-CRA FFJul-18</t>
  </si>
  <si>
    <t>All A-CRA ProvidersA-CRA FF43282</t>
  </si>
  <si>
    <t>All A-CRA ProvidersA-CRA FFAug-18</t>
  </si>
  <si>
    <t>All A-CRA ProvidersA-CRA FF43313</t>
  </si>
  <si>
    <t>All A-CRA ProvidersA-CRA FFSep-18</t>
  </si>
  <si>
    <t>All A-CRA ProvidersA-CRA FF43344</t>
  </si>
  <si>
    <t>All A-CRA ProvidersA-CRA FFOct-18</t>
  </si>
  <si>
    <t>All A-CRA ProvidersA-CRA FF43374</t>
  </si>
  <si>
    <t>All A-CRA ProvidersA-CRA FFNov-18</t>
  </si>
  <si>
    <t>All A-CRA ProvidersA-CRA FF43405</t>
  </si>
  <si>
    <t>All A-CRA ProvidersA-CRA FFDec-18</t>
  </si>
  <si>
    <t>All A-CRA ProvidersA-CRA FF43435</t>
  </si>
  <si>
    <t>All A-CRA ProvidersA-CRA FFJan-19</t>
  </si>
  <si>
    <t>All A-CRA ProvidersA-CRA FF43466</t>
  </si>
  <si>
    <t>All A-CRA ProvidersA-CRA FFFeb-19</t>
  </si>
  <si>
    <t>All A-CRA ProvidersA-CRA FF43497</t>
  </si>
  <si>
    <t>All A-CRA ProvidersA-CRA FFMar-19</t>
  </si>
  <si>
    <t>All A-CRA ProvidersA-CRA FF43525</t>
  </si>
  <si>
    <t>All A-CRA ProvidersA-CRA FFApr-19</t>
  </si>
  <si>
    <t>All A-CRA ProvidersA-CRA FF43556</t>
  </si>
  <si>
    <t>All A-CRA ProvidersA-CRA FFMay-19</t>
  </si>
  <si>
    <t>All A-CRA ProvidersA-CRA FF43586</t>
  </si>
  <si>
    <t>All A-CRA ProvidersA-CRA FFJun-19</t>
  </si>
  <si>
    <t>All A-CRA ProvidersA-CRA FF43617</t>
  </si>
  <si>
    <t>All A-CRA ProvidersA-CRA FFJul-19</t>
  </si>
  <si>
    <t>All A-CRA ProvidersA-CRA FF43647</t>
  </si>
  <si>
    <t>Youth VillagesMST-PSB FFApr-12</t>
  </si>
  <si>
    <t>Youth VillagesMST-PSB FF41000</t>
  </si>
  <si>
    <t>Youth VillagesMST-PSB FFJun-12</t>
  </si>
  <si>
    <t>Youth VillagesMST-PSB FF41030</t>
  </si>
  <si>
    <t>Youth VillagesMST-PSB FF41061</t>
  </si>
  <si>
    <t>Youth VillagesMST-PSB FFJul-12</t>
  </si>
  <si>
    <t>Youth VillagesMST-PSB FF41091</t>
  </si>
  <si>
    <t>Youth VillagesMST-PSB FFAug-12</t>
  </si>
  <si>
    <t>Youth VillagesMST-PSB FF41122</t>
  </si>
  <si>
    <t>Youth VillagesMST-PSB FFSep-12</t>
  </si>
  <si>
    <t>Youth VillagesMST-PSB FF41153</t>
  </si>
  <si>
    <t>Youth VillagesMST-PSB FFOct-12</t>
  </si>
  <si>
    <t>Youth VillagesMST-PSB FF41183</t>
  </si>
  <si>
    <t>Youth VillagesMST-PSB FFNov-12</t>
  </si>
  <si>
    <t>Youth VillagesMST-PSB FF41214</t>
  </si>
  <si>
    <t>Youth VillagesMST-PSB FFDec-12</t>
  </si>
  <si>
    <t>Youth VillagesMST-PSB FF41244</t>
  </si>
  <si>
    <t>Youth VillagesMST-PSB FFJan-13</t>
  </si>
  <si>
    <t>Youth VillagesMST-PSB FF41275</t>
  </si>
  <si>
    <t>Youth VillagesMST-PSB FFFeb-13</t>
  </si>
  <si>
    <t>Youth VillagesMST-PSB FF41306</t>
  </si>
  <si>
    <t>Youth VillagesMST-PSB FFMar-13</t>
  </si>
  <si>
    <t>Youth VillagesMST-PSB FF41334</t>
  </si>
  <si>
    <t>Youth VillagesMST-PSB FFApr-13</t>
  </si>
  <si>
    <t>Youth VillagesMST-PSB FF41365</t>
  </si>
  <si>
    <t>Youth VillagesMST-PSB FFMay-13</t>
  </si>
  <si>
    <t>Youth VillagesMST-PSB FF41395</t>
  </si>
  <si>
    <t>Youth VillagesMST-PSB FFJun-13</t>
  </si>
  <si>
    <t>Youth VillagesMST-PSB FF41426</t>
  </si>
  <si>
    <t>Youth VillagesMST-PSB FFJul-13</t>
  </si>
  <si>
    <t>Youth VillagesMST-PSB FF41456</t>
  </si>
  <si>
    <t>Youth VillagesMST-PSB FFAug-13</t>
  </si>
  <si>
    <t>Youth VillagesMST-PSB FF41487</t>
  </si>
  <si>
    <t>Youth VillagesMST-PSB FFSep-13</t>
  </si>
  <si>
    <t>Youth VillagesMST-PSB FF41518</t>
  </si>
  <si>
    <t>Youth VillagesMST-PSB FFOct-13</t>
  </si>
  <si>
    <t>Youth VillagesMST-PSB FF41548</t>
  </si>
  <si>
    <t>Youth VillagesMST-PSB FFNov-13</t>
  </si>
  <si>
    <t>Youth VillagesMST-PSB FF41579</t>
  </si>
  <si>
    <t>Youth VillagesMST-PSB FFDec-13</t>
  </si>
  <si>
    <t>Youth VillagesMST-PSB FF41609</t>
  </si>
  <si>
    <t>Youth VillagesMST-PSB FFJan-14</t>
  </si>
  <si>
    <t>Youth VillagesMST-PSB FF41640</t>
  </si>
  <si>
    <t>Youth VillagesMST-PSB FFFeb-14</t>
  </si>
  <si>
    <t>Youth VillagesMST-PSB FF41671</t>
  </si>
  <si>
    <t>Youth VillagesMST-PSB FFMar-14</t>
  </si>
  <si>
    <t>Youth VillagesMST-PSB FF41699</t>
  </si>
  <si>
    <t>Youth VillagesMST-PSB FFApr-14</t>
  </si>
  <si>
    <t>Youth VillagesMST-PSB FF41730</t>
  </si>
  <si>
    <t>Youth VillagesMST-PSB FFMay-14</t>
  </si>
  <si>
    <t>Youth VillagesMST-PSB FF41760</t>
  </si>
  <si>
    <t>Youth VillagesMST-PSB FFJun-14</t>
  </si>
  <si>
    <t>Youth VillagesMST-PSB FF41791</t>
  </si>
  <si>
    <t>Youth VillagesMST-PSB FFJul-14</t>
  </si>
  <si>
    <t>Youth VillagesMST-PSB FF41821</t>
  </si>
  <si>
    <t>Youth VillagesMST-PSB FFAug-14</t>
  </si>
  <si>
    <t>Youth VillagesMST-PSB FF41852</t>
  </si>
  <si>
    <t>Youth VillagesMST-PSB FFSep-14</t>
  </si>
  <si>
    <t>Youth VillagesMST-PSB FF41883</t>
  </si>
  <si>
    <t>Youth VillagesMST-PSB FFOct-14</t>
  </si>
  <si>
    <t>Youth VillagesMST-PSB FF41913</t>
  </si>
  <si>
    <t>Youth VillagesMST-PSB FFNov-14</t>
  </si>
  <si>
    <t>Youth VillagesMST-PSB FF41944</t>
  </si>
  <si>
    <t>Youth VillagesMST-PSB FFDec-14</t>
  </si>
  <si>
    <t>Youth VillagesMST-PSB FF41974</t>
  </si>
  <si>
    <t>Youth VillagesMST-PSB FFJan-15</t>
  </si>
  <si>
    <t>Youth VillagesMST-PSB FF42005</t>
  </si>
  <si>
    <t>Youth VillagesMST-PSB FFFeb-15</t>
  </si>
  <si>
    <t>Youth VillagesMST-PSB FF42036</t>
  </si>
  <si>
    <t>Youth VillagesMST-PSB FFMar-15</t>
  </si>
  <si>
    <t>Youth VillagesMST-PSB FF42064</t>
  </si>
  <si>
    <t>Youth VillagesMST-PSB FFApr-15</t>
  </si>
  <si>
    <t>Youth VillagesMST-PSB FF42095</t>
  </si>
  <si>
    <t>Youth VillagesMST-PSB FFMay-15</t>
  </si>
  <si>
    <t>Youth VillagesMST-PSB FF42125</t>
  </si>
  <si>
    <t>Youth VillagesMST-PSB FFJun-15</t>
  </si>
  <si>
    <t>Youth VillagesMST-PSB FF42156</t>
  </si>
  <si>
    <t>Youth VillagesMST-PSB FFJul-15</t>
  </si>
  <si>
    <t>Youth VillagesMST-PSB FF42186</t>
  </si>
  <si>
    <t>Youth VillagesMST-PSB FFAug-15</t>
  </si>
  <si>
    <t>Youth VillagesMST-PSB FF42217</t>
  </si>
  <si>
    <t>Youth VillagesMST-PSB FFSep-15</t>
  </si>
  <si>
    <t>Youth VillagesMST-PSB FF42248</t>
  </si>
  <si>
    <t>Youth VillagesMST-PSB FFOct-15</t>
  </si>
  <si>
    <t>Youth VillagesMST-PSB FF42278</t>
  </si>
  <si>
    <t>Youth VillagesMST-PSB FFNov-15</t>
  </si>
  <si>
    <t>Youth VillagesMST-PSB FF42309</t>
  </si>
  <si>
    <t>Youth VillagesMST-PSB FFDec-15</t>
  </si>
  <si>
    <t>Youth VillagesMST-PSB FF42339</t>
  </si>
  <si>
    <t>Youth VillagesMST-PSB FFJan-16</t>
  </si>
  <si>
    <t>Youth VillagesMST-PSB FF42370</t>
  </si>
  <si>
    <t>Youth VillagesMST-PSB FFFeb-16</t>
  </si>
  <si>
    <t>Youth VillagesMST-PSB FF42401</t>
  </si>
  <si>
    <t>Youth VillagesMST-PSB FFMar-16</t>
  </si>
  <si>
    <t>Youth VillagesMST-PSB FF42430</t>
  </si>
  <si>
    <t>Youth VillagesMST-PSB FFApr-16</t>
  </si>
  <si>
    <t>Youth VillagesMST-PSB FF42461</t>
  </si>
  <si>
    <t>Youth VillagesMST-PSB FFMay-16</t>
  </si>
  <si>
    <t>Youth VillagesMST-PSB FF42491</t>
  </si>
  <si>
    <t>Youth VillagesMST-PSB FFJun-16</t>
  </si>
  <si>
    <t>Youth VillagesMST-PSB FF42522</t>
  </si>
  <si>
    <t>Youth VillagesMST-PSB FFJul-16</t>
  </si>
  <si>
    <t>Youth VillagesMST-PSB FF42552</t>
  </si>
  <si>
    <t>Youth VillagesMST-PSB FFAug-16</t>
  </si>
  <si>
    <t>Youth VillagesMST-PSB FF42583</t>
  </si>
  <si>
    <t>Youth VillagesMST-PSB FFSep-16</t>
  </si>
  <si>
    <t>Youth VillagesMST-PSB FF42614</t>
  </si>
  <si>
    <t>Youth VillagesMST-PSB FFOct-16</t>
  </si>
  <si>
    <t>Youth VillagesMST-PSB FF42644</t>
  </si>
  <si>
    <t>Youth VillagesMST-PSB FFNov-16</t>
  </si>
  <si>
    <t>Youth VillagesMST-PSB FF42675</t>
  </si>
  <si>
    <t>Youth VillagesMST-PSB FFDec-16</t>
  </si>
  <si>
    <t>Youth VillagesMST-PSB FF42705</t>
  </si>
  <si>
    <t>Youth VillagesMST-PSB FFJan-17</t>
  </si>
  <si>
    <t>Youth VillagesMST-PSB FF42736</t>
  </si>
  <si>
    <t>Youth VillagesMST-PSB FFFeb-17</t>
  </si>
  <si>
    <t>Youth VillagesMST-PSB FF42767</t>
  </si>
  <si>
    <t>Youth VillagesMST-PSB FFMar-17</t>
  </si>
  <si>
    <t>Youth VillagesMST-PSB FF42795</t>
  </si>
  <si>
    <t>Youth VillagesMST-PSB FFApr-17</t>
  </si>
  <si>
    <t>Youth VillagesMST-PSB FF42826</t>
  </si>
  <si>
    <t>Youth VillagesMST-PSB FFMay-17</t>
  </si>
  <si>
    <t>Youth VillagesMST-PSB FF42856</t>
  </si>
  <si>
    <t>Youth VillagesMST-PSB FFJun-17</t>
  </si>
  <si>
    <t>Youth VillagesMST-PSB FF42887</t>
  </si>
  <si>
    <t>Youth VillagesMST-PSB FFJul-17</t>
  </si>
  <si>
    <t>Youth VillagesMST-PSB FF42917</t>
  </si>
  <si>
    <t>Youth VillagesMST-PSB FFAug-17</t>
  </si>
  <si>
    <t>Youth VillagesMST-PSB FF42948</t>
  </si>
  <si>
    <t>Youth VillagesMST-PSB FFSep-17</t>
  </si>
  <si>
    <t>Youth VillagesMST-PSB FF42979</t>
  </si>
  <si>
    <t>Youth VillagesMST-PSB FFOct-17</t>
  </si>
  <si>
    <t>Youth VillagesMST-PSB FF43009</t>
  </si>
  <si>
    <t>Youth VillagesMST-PSB FFNov-17</t>
  </si>
  <si>
    <t>Youth VillagesMST-PSB FF43040</t>
  </si>
  <si>
    <t>Youth VillagesMST-PSB FFDec-17</t>
  </si>
  <si>
    <t>Youth VillagesMST-PSB FF43070</t>
  </si>
  <si>
    <t>Youth VillagesMST-PSB FFJan-18</t>
  </si>
  <si>
    <t>Youth VillagesMST-PSB FF43101</t>
  </si>
  <si>
    <t>Youth VillagesMST-PSB FFFeb-18</t>
  </si>
  <si>
    <t>Youth VillagesMST-PSB FF43132</t>
  </si>
  <si>
    <t>Youth VillagesMST-PSB FFMar-18</t>
  </si>
  <si>
    <t>Youth VillagesMST-PSB FF43160</t>
  </si>
  <si>
    <t>Youth VillagesMST-PSB FFApr-18</t>
  </si>
  <si>
    <t>Youth VillagesMST-PSB FF43191</t>
  </si>
  <si>
    <t>Youth VillagesMST-PSB FFMay-18</t>
  </si>
  <si>
    <t>Youth VillagesMST-PSB FF43221</t>
  </si>
  <si>
    <t>Youth VillagesMST-PSB FFJun-18</t>
  </si>
  <si>
    <t>Youth VillagesMST-PSB FF43252</t>
  </si>
  <si>
    <t>Youth VillagesMST-PSB FFJul-18</t>
  </si>
  <si>
    <t>Youth VillagesMST-PSB FF43282</t>
  </si>
  <si>
    <t>Youth VillagesMST-PSB FFAug-18</t>
  </si>
  <si>
    <t>Youth VillagesMST-PSB FF43313</t>
  </si>
  <si>
    <t>Youth VillagesMST-PSB FFSep-18</t>
  </si>
  <si>
    <t>Youth VillagesMST-PSB FF43344</t>
  </si>
  <si>
    <t>Youth VillagesMST-PSB FFOct-18</t>
  </si>
  <si>
    <t>Youth VillagesMST-PSB FF43374</t>
  </si>
  <si>
    <t>Youth VillagesMST-PSB FFNov-18</t>
  </si>
  <si>
    <t>Youth VillagesMST-PSB FF43405</t>
  </si>
  <si>
    <t>Youth VillagesMST-PSB FFDec-18</t>
  </si>
  <si>
    <t>Youth VillagesMST-PSB FF43435</t>
  </si>
  <si>
    <t>Youth VillagesMST-PSB FFJan-19</t>
  </si>
  <si>
    <t>Youth VillagesMST-PSB FF43466</t>
  </si>
  <si>
    <t>Youth VillagesMST-PSB FFFeb-19</t>
  </si>
  <si>
    <t>Youth VillagesMST-PSB FF43497</t>
  </si>
  <si>
    <t>Youth VillagesMST-PSB FFMar-19</t>
  </si>
  <si>
    <t>Youth VillagesMST-PSB FF43525</t>
  </si>
  <si>
    <t>Youth VillagesMST-PSB FFApr-19</t>
  </si>
  <si>
    <t>Youth VillagesMST-PSB FF43556</t>
  </si>
  <si>
    <t>Youth VillagesMST-PSB FFMay-19</t>
  </si>
  <si>
    <t>Youth VillagesMST-PSB FF43586</t>
  </si>
  <si>
    <t>Youth VillagesMST-PSB FFJun-19</t>
  </si>
  <si>
    <t>Youth VillagesMST-PSB FF43617</t>
  </si>
  <si>
    <t>Youth VillagesMST-PSB FFJul-19</t>
  </si>
  <si>
    <t>Youth VillagesMST-PSB FF43647</t>
  </si>
  <si>
    <t>Youth VillagesMST FFApr-12</t>
  </si>
  <si>
    <t>Youth VillagesMST FF41000</t>
  </si>
  <si>
    <t>Youth VillagesMST FFJun-12</t>
  </si>
  <si>
    <t>Youth VillagesMST FF41030</t>
  </si>
  <si>
    <t>Youth VillagesMST FF41061</t>
  </si>
  <si>
    <t>Youth VillagesMST FFJul-12</t>
  </si>
  <si>
    <t>Youth VillagesMST FF41091</t>
  </si>
  <si>
    <t>Youth VillagesMST FFAug-12</t>
  </si>
  <si>
    <t>Youth VillagesMST FF41122</t>
  </si>
  <si>
    <t>Youth VillagesMST FFSep-12</t>
  </si>
  <si>
    <t>Youth VillagesMST FF41153</t>
  </si>
  <si>
    <t>Youth VillagesMST FFOct-12</t>
  </si>
  <si>
    <t>Youth VillagesMST FF41183</t>
  </si>
  <si>
    <t>Youth VillagesMST FFNov-12</t>
  </si>
  <si>
    <t>Youth VillagesMST FF41214</t>
  </si>
  <si>
    <t>Youth VillagesMST FFDec-12</t>
  </si>
  <si>
    <t>Youth VillagesMST FF41244</t>
  </si>
  <si>
    <t>Youth VillagesMST FFJan-13</t>
  </si>
  <si>
    <t>Youth VillagesMST FF41275</t>
  </si>
  <si>
    <t>Youth VillagesMST FFFeb-13</t>
  </si>
  <si>
    <t>Youth VillagesMST FF41306</t>
  </si>
  <si>
    <t>Youth VillagesMST FFMar-13</t>
  </si>
  <si>
    <t>Youth VillagesMST FF41334</t>
  </si>
  <si>
    <t>Youth VillagesMST FFApr-13</t>
  </si>
  <si>
    <t>Youth VillagesMST FF41365</t>
  </si>
  <si>
    <t>Youth VillagesMST FFMay-13</t>
  </si>
  <si>
    <t>Youth VillagesMST FF41395</t>
  </si>
  <si>
    <t>Youth VillagesMST FFJun-13</t>
  </si>
  <si>
    <t>Youth VillagesMST FF41426</t>
  </si>
  <si>
    <t>Youth VillagesMST FFJul-13</t>
  </si>
  <si>
    <t>Youth VillagesMST FF41456</t>
  </si>
  <si>
    <t>Youth VillagesMST FFAug-13</t>
  </si>
  <si>
    <t>Youth VillagesMST FF41487</t>
  </si>
  <si>
    <t>Youth VillagesMST FFSep-13</t>
  </si>
  <si>
    <t>Youth VillagesMST FF41518</t>
  </si>
  <si>
    <t>Youth VillagesMST FFOct-13</t>
  </si>
  <si>
    <t>Youth VillagesMST FF41548</t>
  </si>
  <si>
    <t>Youth VillagesMST FFNov-13</t>
  </si>
  <si>
    <t>Youth VillagesMST FF41579</t>
  </si>
  <si>
    <t>Youth VillagesMST FFDec-13</t>
  </si>
  <si>
    <t>Youth VillagesMST FF41609</t>
  </si>
  <si>
    <t>Youth VillagesMST FFJan-14</t>
  </si>
  <si>
    <t>Youth VillagesMST FF41640</t>
  </si>
  <si>
    <t>Youth VillagesMST FFFeb-14</t>
  </si>
  <si>
    <t>Youth VillagesMST FF41671</t>
  </si>
  <si>
    <t>Youth VillagesMST FFMar-14</t>
  </si>
  <si>
    <t>Youth VillagesMST FF41699</t>
  </si>
  <si>
    <t>Youth VillagesMST FFApr-14</t>
  </si>
  <si>
    <t>Youth VillagesMST FF41730</t>
  </si>
  <si>
    <t>Youth VillagesMST FFMay-14</t>
  </si>
  <si>
    <t>Youth VillagesMST FF41760</t>
  </si>
  <si>
    <t>Youth VillagesMST FFJun-14</t>
  </si>
  <si>
    <t>Youth VillagesMST FF41791</t>
  </si>
  <si>
    <t>Youth VillagesMST FFJul-14</t>
  </si>
  <si>
    <t>Youth VillagesMST FF41821</t>
  </si>
  <si>
    <t>Youth VillagesMST FFAug-14</t>
  </si>
  <si>
    <t>Youth VillagesMST FF41852</t>
  </si>
  <si>
    <t>Youth VillagesMST FFSep-14</t>
  </si>
  <si>
    <t>Youth VillagesMST FF41883</t>
  </si>
  <si>
    <t>Youth VillagesMST FFOct-14</t>
  </si>
  <si>
    <t>Youth VillagesMST FF41913</t>
  </si>
  <si>
    <t>Youth VillagesMST FFNov-14</t>
  </si>
  <si>
    <t>Youth VillagesMST FF41944</t>
  </si>
  <si>
    <t>Youth VillagesMST FFDec-14</t>
  </si>
  <si>
    <t>Youth VillagesMST FF41974</t>
  </si>
  <si>
    <t>Youth VillagesMST FFJan-15</t>
  </si>
  <si>
    <t>Youth VillagesMST FF42005</t>
  </si>
  <si>
    <t>Youth VillagesMST FFFeb-15</t>
  </si>
  <si>
    <t>Youth VillagesMST FF42036</t>
  </si>
  <si>
    <t>Youth VillagesMST FFMar-15</t>
  </si>
  <si>
    <t>Youth VillagesMST FF42064</t>
  </si>
  <si>
    <t>Youth VillagesMST FFApr-15</t>
  </si>
  <si>
    <t>Youth VillagesMST FF42095</t>
  </si>
  <si>
    <t>Youth VillagesMST FFMay-15</t>
  </si>
  <si>
    <t>Youth VillagesMST FF42125</t>
  </si>
  <si>
    <t>Youth VillagesMST FFJun-15</t>
  </si>
  <si>
    <t>Youth VillagesMST FF42156</t>
  </si>
  <si>
    <t>Youth VillagesMST FFJul-15</t>
  </si>
  <si>
    <t>Youth VillagesMST FF42186</t>
  </si>
  <si>
    <t>Youth VillagesMST FFAug-15</t>
  </si>
  <si>
    <t>Youth VillagesMST FF42217</t>
  </si>
  <si>
    <t>Youth VillagesMST FFSep-15</t>
  </si>
  <si>
    <t>Youth VillagesMST FF42248</t>
  </si>
  <si>
    <t>Youth VillagesMST FFOct-15</t>
  </si>
  <si>
    <t>Youth VillagesMST FF42278</t>
  </si>
  <si>
    <t>Youth VillagesMST FFNov-15</t>
  </si>
  <si>
    <t>Youth VillagesMST FF42309</t>
  </si>
  <si>
    <t>Youth VillagesMST FFDec-15</t>
  </si>
  <si>
    <t>Youth VillagesMST FF42339</t>
  </si>
  <si>
    <t>Youth VillagesMST FFJan-16</t>
  </si>
  <si>
    <t>Youth VillagesMST FF42370</t>
  </si>
  <si>
    <t>Youth VillagesMST FFFeb-16</t>
  </si>
  <si>
    <t>Youth VillagesMST FF42401</t>
  </si>
  <si>
    <t>Youth VillagesMST FFMar-16</t>
  </si>
  <si>
    <t>Youth VillagesMST FF42430</t>
  </si>
  <si>
    <t>Youth VillagesMST FFApr-16</t>
  </si>
  <si>
    <t>Youth VillagesMST FF42461</t>
  </si>
  <si>
    <t>Youth VillagesMST FFMay-16</t>
  </si>
  <si>
    <t>Youth VillagesMST FF42491</t>
  </si>
  <si>
    <t>Youth VillagesMST FFJun-16</t>
  </si>
  <si>
    <t>Youth VillagesMST FF42522</t>
  </si>
  <si>
    <t>Youth VillagesMST FFJul-16</t>
  </si>
  <si>
    <t>Youth VillagesMST FF42552</t>
  </si>
  <si>
    <t>Youth VillagesMST FFAug-16</t>
  </si>
  <si>
    <t>Youth VillagesMST FF42583</t>
  </si>
  <si>
    <t>Youth VillagesMST FFSep-16</t>
  </si>
  <si>
    <t>Youth VillagesMST FF42614</t>
  </si>
  <si>
    <t>Youth VillagesMST FFOct-16</t>
  </si>
  <si>
    <t>Youth VillagesMST FF42644</t>
  </si>
  <si>
    <t>Youth VillagesMST FFNov-16</t>
  </si>
  <si>
    <t>Youth VillagesMST FF42675</t>
  </si>
  <si>
    <t>Youth VillagesMST FFDec-16</t>
  </si>
  <si>
    <t>Youth VillagesMST FF42705</t>
  </si>
  <si>
    <t>Youth VillagesMST FFJan-17</t>
  </si>
  <si>
    <t>Youth VillagesMST FF42736</t>
  </si>
  <si>
    <t>Youth VillagesMST FFFeb-17</t>
  </si>
  <si>
    <t>Youth VillagesMST FF42767</t>
  </si>
  <si>
    <t>Youth VillagesMST FFMar-17</t>
  </si>
  <si>
    <t>Youth VillagesMST FF42795</t>
  </si>
  <si>
    <t>Youth VillagesMST FFApr-17</t>
  </si>
  <si>
    <t>Youth VillagesMST FF42826</t>
  </si>
  <si>
    <t>Youth VillagesMST FFMay-17</t>
  </si>
  <si>
    <t>Youth VillagesMST FF42856</t>
  </si>
  <si>
    <t>Youth VillagesMST FFJun-17</t>
  </si>
  <si>
    <t>Youth VillagesMST FF42887</t>
  </si>
  <si>
    <t>Youth VillagesMST FFJul-17</t>
  </si>
  <si>
    <t>Youth VillagesMST FF42917</t>
  </si>
  <si>
    <t>Youth VillagesMST FFAug-17</t>
  </si>
  <si>
    <t>Youth VillagesMST FF42948</t>
  </si>
  <si>
    <t>Youth VillagesMST FFSep-17</t>
  </si>
  <si>
    <t>Youth VillagesMST FF42979</t>
  </si>
  <si>
    <t>Youth VillagesMST FFOct-17</t>
  </si>
  <si>
    <t>Youth VillagesMST FF43009</t>
  </si>
  <si>
    <t>Youth VillagesMST FFNov-17</t>
  </si>
  <si>
    <t>Youth VillagesMST FF43040</t>
  </si>
  <si>
    <t>Youth VillagesMST FFDec-17</t>
  </si>
  <si>
    <t>Youth VillagesMST FF43070</t>
  </si>
  <si>
    <t>Youth VillagesMST FFJan-18</t>
  </si>
  <si>
    <t>Youth VillagesMST FF43101</t>
  </si>
  <si>
    <t>Youth VillagesMST FFFeb-18</t>
  </si>
  <si>
    <t>Youth VillagesMST FF43132</t>
  </si>
  <si>
    <t>Youth VillagesMST FFMar-18</t>
  </si>
  <si>
    <t>Youth VillagesMST FF43160</t>
  </si>
  <si>
    <t>Youth VillagesMST FFApr-18</t>
  </si>
  <si>
    <t>Youth VillagesMST FF43191</t>
  </si>
  <si>
    <t>Youth VillagesMST FFMay-18</t>
  </si>
  <si>
    <t>Youth VillagesMST FF43221</t>
  </si>
  <si>
    <t>Youth VillagesMST FFJun-18</t>
  </si>
  <si>
    <t>Youth VillagesMST FF43252</t>
  </si>
  <si>
    <t>Youth VillagesMST FFJul-18</t>
  </si>
  <si>
    <t>Youth VillagesMST FF43282</t>
  </si>
  <si>
    <t>Youth VillagesMST FFAug-18</t>
  </si>
  <si>
    <t>Youth VillagesMST FF43313</t>
  </si>
  <si>
    <t>Youth VillagesMST FFSep-18</t>
  </si>
  <si>
    <t>Youth VillagesMST FF43344</t>
  </si>
  <si>
    <t>Youth VillagesMST FFOct-18</t>
  </si>
  <si>
    <t>Youth VillagesMST FF43374</t>
  </si>
  <si>
    <t>Youth VillagesMST FFNov-18</t>
  </si>
  <si>
    <t>Youth VillagesMST FF43405</t>
  </si>
  <si>
    <t>Youth VillagesMST FFDec-18</t>
  </si>
  <si>
    <t>Youth VillagesMST FF43435</t>
  </si>
  <si>
    <t>Youth VillagesMST FFJan-19</t>
  </si>
  <si>
    <t>Youth VillagesMST FF43466</t>
  </si>
  <si>
    <t>Youth VillagesMST FFFeb-19</t>
  </si>
  <si>
    <t>Youth VillagesMST FF43497</t>
  </si>
  <si>
    <t>Youth VillagesMST FFMar-19</t>
  </si>
  <si>
    <t>Youth VillagesMST FF43525</t>
  </si>
  <si>
    <t>Youth VillagesMST FFApr-19</t>
  </si>
  <si>
    <t>Youth VillagesMST FF43556</t>
  </si>
  <si>
    <t>Youth VillagesMST FFMay-19</t>
  </si>
  <si>
    <t>Youth VillagesMST FF43586</t>
  </si>
  <si>
    <t>Youth VillagesMST FFJun-19</t>
  </si>
  <si>
    <t>Youth VillagesMST FF43617</t>
  </si>
  <si>
    <t>Youth VillagesMST FFJul-19</t>
  </si>
  <si>
    <t>Youth VillagesMST FF43647</t>
  </si>
  <si>
    <t>Youth VillagesAll CombinedApr-12</t>
  </si>
  <si>
    <t>Youth VillagesAll Combined41000</t>
  </si>
  <si>
    <t>Youth VillagesAll CombinedJun-12</t>
  </si>
  <si>
    <t>Youth VillagesAll Combined41030</t>
  </si>
  <si>
    <t>Youth VillagesAll Combined41061</t>
  </si>
  <si>
    <t>Youth VillagesAll CombinedJul-12</t>
  </si>
  <si>
    <t>Youth VillagesAll Combined41091</t>
  </si>
  <si>
    <t>Youth VillagesAll CombinedAug-12</t>
  </si>
  <si>
    <t>Youth VillagesAll Combined41122</t>
  </si>
  <si>
    <t>Youth VillagesAll CombinedSep-12</t>
  </si>
  <si>
    <t>Youth VillagesAll Combined41153</t>
  </si>
  <si>
    <t>Youth VillagesAll CombinedOct-12</t>
  </si>
  <si>
    <t>Youth VillagesAll Combined41183</t>
  </si>
  <si>
    <t>Youth VillagesAll CombinedNov-12</t>
  </si>
  <si>
    <t>Youth VillagesAll Combined41214</t>
  </si>
  <si>
    <t>Youth VillagesAll CombinedDec-12</t>
  </si>
  <si>
    <t>Youth VillagesAll Combined41244</t>
  </si>
  <si>
    <t>Youth VillagesAll CombinedJan-13</t>
  </si>
  <si>
    <t>Youth VillagesAll Combined41275</t>
  </si>
  <si>
    <t>Youth VillagesAll CombinedFeb-13</t>
  </si>
  <si>
    <t>Youth VillagesAll Combined41306</t>
  </si>
  <si>
    <t>Youth VillagesAll CombinedMar-13</t>
  </si>
  <si>
    <t>Youth VillagesAll Combined41334</t>
  </si>
  <si>
    <t>Youth VillagesAll CombinedApr-13</t>
  </si>
  <si>
    <t>Youth VillagesAll Combined41365</t>
  </si>
  <si>
    <t>Youth VillagesAll CombinedMay-13</t>
  </si>
  <si>
    <t>Youth VillagesAll Combined41395</t>
  </si>
  <si>
    <t>Youth VillagesAll CombinedJun-13</t>
  </si>
  <si>
    <t>Youth VillagesAll Combined41426</t>
  </si>
  <si>
    <t>Youth VillagesAll CombinedJul-13</t>
  </si>
  <si>
    <t>Youth VillagesAll Combined41456</t>
  </si>
  <si>
    <t>Youth VillagesAll CombinedAug-13</t>
  </si>
  <si>
    <t>Youth VillagesAll Combined41487</t>
  </si>
  <si>
    <t>Youth VillagesAll CombinedSep-13</t>
  </si>
  <si>
    <t>Youth VillagesAll Combined41518</t>
  </si>
  <si>
    <t>Youth VillagesAll CombinedOct-13</t>
  </si>
  <si>
    <t>Youth VillagesAll Combined41548</t>
  </si>
  <si>
    <t>Youth VillagesAll CombinedNov-13</t>
  </si>
  <si>
    <t>Youth VillagesAll Combined41579</t>
  </si>
  <si>
    <t>Youth VillagesAll CombinedDec-13</t>
  </si>
  <si>
    <t>Youth VillagesAll Combined41609</t>
  </si>
  <si>
    <t>Youth VillagesAll CombinedJan-14</t>
  </si>
  <si>
    <t>Youth VillagesAll Combined41640</t>
  </si>
  <si>
    <t>Youth VillagesAll CombinedFeb-14</t>
  </si>
  <si>
    <t>Youth VillagesAll Combined41671</t>
  </si>
  <si>
    <t>Youth VillagesAll CombinedMar-14</t>
  </si>
  <si>
    <t>Youth VillagesAll Combined41699</t>
  </si>
  <si>
    <t>Youth VillagesAll CombinedApr-14</t>
  </si>
  <si>
    <t>Youth VillagesAll Combined41730</t>
  </si>
  <si>
    <t>Youth VillagesAll CombinedMay-14</t>
  </si>
  <si>
    <t>Youth VillagesAll Combined41760</t>
  </si>
  <si>
    <t>Youth VillagesAll CombinedJun-14</t>
  </si>
  <si>
    <t>Youth VillagesAll Combined41791</t>
  </si>
  <si>
    <t>Youth VillagesAll CombinedJul-14</t>
  </si>
  <si>
    <t>Youth VillagesAll Combined41821</t>
  </si>
  <si>
    <t>Youth VillagesAll CombinedAug-14</t>
  </si>
  <si>
    <t>Youth VillagesAll Combined41852</t>
  </si>
  <si>
    <t>Youth VillagesAll CombinedSep-14</t>
  </si>
  <si>
    <t>Youth VillagesAll Combined41883</t>
  </si>
  <si>
    <t>Youth VillagesAll CombinedOct-14</t>
  </si>
  <si>
    <t>Youth VillagesAll Combined41913</t>
  </si>
  <si>
    <t>Youth VillagesAll CombinedNov-14</t>
  </si>
  <si>
    <t>Youth VillagesAll Combined41944</t>
  </si>
  <si>
    <t>Youth VillagesAll CombinedDec-14</t>
  </si>
  <si>
    <t>Youth VillagesAll Combined41974</t>
  </si>
  <si>
    <t>Youth VillagesAll CombinedJan-15</t>
  </si>
  <si>
    <t>Youth VillagesAll Combined42005</t>
  </si>
  <si>
    <t>Youth VillagesAll CombinedFeb-15</t>
  </si>
  <si>
    <t>Youth VillagesAll Combined42036</t>
  </si>
  <si>
    <t>Youth VillagesAll CombinedMar-15</t>
  </si>
  <si>
    <t>Youth VillagesAll Combined42064</t>
  </si>
  <si>
    <t>Youth VillagesAll CombinedApr-15</t>
  </si>
  <si>
    <t>Youth VillagesAll Combined42095</t>
  </si>
  <si>
    <t>Youth VillagesAll CombinedMay-15</t>
  </si>
  <si>
    <t>Youth VillagesAll Combined42125</t>
  </si>
  <si>
    <t>Youth VillagesAll CombinedJun-15</t>
  </si>
  <si>
    <t>Youth VillagesAll Combined42156</t>
  </si>
  <si>
    <t>Youth VillagesAll CombinedJul-15</t>
  </si>
  <si>
    <t>Youth VillagesAll Combined42186</t>
  </si>
  <si>
    <t>Youth VillagesAll CombinedAug-15</t>
  </si>
  <si>
    <t>Youth VillagesAll Combined42217</t>
  </si>
  <si>
    <t>Youth VillagesAll CombinedSep-15</t>
  </si>
  <si>
    <t>Youth VillagesAll Combined42248</t>
  </si>
  <si>
    <t>Youth VillagesAll CombinedOct-15</t>
  </si>
  <si>
    <t>Youth VillagesAll Combined42278</t>
  </si>
  <si>
    <t>Youth VillagesAll CombinedNov-15</t>
  </si>
  <si>
    <t>Youth VillagesAll Combined42309</t>
  </si>
  <si>
    <t>Youth VillagesAll CombinedDec-15</t>
  </si>
  <si>
    <t>Youth VillagesAll Combined42339</t>
  </si>
  <si>
    <t>Youth VillagesAll CombinedJan-16</t>
  </si>
  <si>
    <t>Youth VillagesAll Combined42370</t>
  </si>
  <si>
    <t>Youth VillagesAll CombinedFeb-16</t>
  </si>
  <si>
    <t>Youth VillagesAll Combined42401</t>
  </si>
  <si>
    <t>Youth VillagesAll CombinedMar-16</t>
  </si>
  <si>
    <t>Youth VillagesAll Combined42430</t>
  </si>
  <si>
    <t>Youth VillagesAll CombinedApr-16</t>
  </si>
  <si>
    <t>Youth VillagesAll Combined42461</t>
  </si>
  <si>
    <t>Youth VillagesAll CombinedMay-16</t>
  </si>
  <si>
    <t>Youth VillagesAll Combined42491</t>
  </si>
  <si>
    <t>Youth VillagesAll CombinedJun-16</t>
  </si>
  <si>
    <t>Youth VillagesAll Combined42522</t>
  </si>
  <si>
    <t>Youth VillagesAll CombinedJul-16</t>
  </si>
  <si>
    <t>Youth VillagesAll Combined42552</t>
  </si>
  <si>
    <t>Youth VillagesAll CombinedAug-16</t>
  </si>
  <si>
    <t>Youth VillagesAll Combined42583</t>
  </si>
  <si>
    <t>Youth VillagesAll CombinedSep-16</t>
  </si>
  <si>
    <t>Youth VillagesAll Combined42614</t>
  </si>
  <si>
    <t>Youth VillagesAll CombinedOct-16</t>
  </si>
  <si>
    <t>Youth VillagesAll Combined42644</t>
  </si>
  <si>
    <t>Youth VillagesAll CombinedNov-16</t>
  </si>
  <si>
    <t>Youth VillagesAll Combined42675</t>
  </si>
  <si>
    <t>Youth VillagesAll CombinedDec-16</t>
  </si>
  <si>
    <t>Youth VillagesAll Combined42725</t>
  </si>
  <si>
    <t>Youth VillagesAll CombinedJan-17</t>
  </si>
  <si>
    <t>Youth VillagesAll Combined42736</t>
  </si>
  <si>
    <t>Youth VillagesAll CombinedFeb-17</t>
  </si>
  <si>
    <t>Youth VillagesAll Combined42767</t>
  </si>
  <si>
    <t>Youth VillagesAll CombinedMar-17</t>
  </si>
  <si>
    <t>Youth VillagesAll Combined42795</t>
  </si>
  <si>
    <t>Youth VillagesAll CombinedApr-17</t>
  </si>
  <si>
    <t>Youth VillagesAll Combined42826</t>
  </si>
  <si>
    <t>Youth VillagesAll CombinedMay-17</t>
  </si>
  <si>
    <t>Youth VillagesAll Combined42856</t>
  </si>
  <si>
    <t>Youth VillagesAll CombinedJun-17</t>
  </si>
  <si>
    <t>Youth VillagesAll Combined42887</t>
  </si>
  <si>
    <t>Youth VillagesAll CombinedJul-17</t>
  </si>
  <si>
    <t>Youth VillagesAll Combined42917</t>
  </si>
  <si>
    <t>Youth VillagesAll CombinedAug-17</t>
  </si>
  <si>
    <t>Youth VillagesAll Combined42948</t>
  </si>
  <si>
    <t>Youth VillagesAll CombinedSep-17</t>
  </si>
  <si>
    <t>Youth VillagesAll Combined42979</t>
  </si>
  <si>
    <t>Youth VillagesAll CombinedOct-17</t>
  </si>
  <si>
    <t>Youth VillagesAll Combined43009</t>
  </si>
  <si>
    <t>Youth VillagesAll CombinedNov-17</t>
  </si>
  <si>
    <t>Youth VillagesAll Combined43040</t>
  </si>
  <si>
    <t>Youth VillagesAll CombinedDec-17</t>
  </si>
  <si>
    <t>Youth VillagesAll Combined43070</t>
  </si>
  <si>
    <t>Youth VillagesAll CombinedJan-18</t>
  </si>
  <si>
    <t>Youth VillagesAll Combined43101</t>
  </si>
  <si>
    <t>Youth VillagesAll CombinedFeb-18</t>
  </si>
  <si>
    <t>Youth VillagesAll Combined43132</t>
  </si>
  <si>
    <t>Youth VillagesAll CombinedMar-18</t>
  </si>
  <si>
    <t>Youth VillagesAll Combined43160</t>
  </si>
  <si>
    <t>Youth VillagesAll CombinedApr-18</t>
  </si>
  <si>
    <t>Youth VillagesAll Combined43191</t>
  </si>
  <si>
    <t>Youth VillagesAll CombinedMay-18</t>
  </si>
  <si>
    <t>Youth VillagesAll Combined43221</t>
  </si>
  <si>
    <t>Youth VillagesAll CombinedJun-18</t>
  </si>
  <si>
    <t>Youth VillagesAll Combined43252</t>
  </si>
  <si>
    <t>Youth VillagesAll CombinedJul-18</t>
  </si>
  <si>
    <t>Youth VillagesAll Combined43282</t>
  </si>
  <si>
    <t>Youth VillagesAll CombinedAug-18</t>
  </si>
  <si>
    <t>Youth VillagesAll Combined43313</t>
  </si>
  <si>
    <t>Youth VillagesAll CombinedSep-18</t>
  </si>
  <si>
    <t>Youth VillagesAll Combined43344</t>
  </si>
  <si>
    <t>Youth VillagesAll CombinedOct-18</t>
  </si>
  <si>
    <t>Youth VillagesAll Combined43374</t>
  </si>
  <si>
    <t>Youth VillagesAll CombinedNov-18</t>
  </si>
  <si>
    <t>Youth VillagesAll Combined43405</t>
  </si>
  <si>
    <t>Youth VillagesAll CombinedDec-18</t>
  </si>
  <si>
    <t>Youth VillagesAll Combined43435</t>
  </si>
  <si>
    <t>Youth VillagesAll CombinedJan-19</t>
  </si>
  <si>
    <t>Youth VillagesAll Combined43466</t>
  </si>
  <si>
    <t>Youth VillagesAll CombinedFeb-19</t>
  </si>
  <si>
    <t>Youth VillagesAll Combined43497</t>
  </si>
  <si>
    <t>Youth VillagesAll CombinedMar-19</t>
  </si>
  <si>
    <t>Youth VillagesAll Combined43525</t>
  </si>
  <si>
    <t>Youth VillagesAll CombinedApr-19</t>
  </si>
  <si>
    <t>Youth VillagesAll Combined43556</t>
  </si>
  <si>
    <t>Youth VillagesAll CombinedMay-19</t>
  </si>
  <si>
    <t>Youth VillagesAll Combined43586</t>
  </si>
  <si>
    <t>Youth VillagesAll CombinedJun-19</t>
  </si>
  <si>
    <t>Youth VillagesAll Combined43617</t>
  </si>
  <si>
    <t>Youth VillagesAll CombinedJul-19</t>
  </si>
  <si>
    <t>Youth VillagesAll Combined43647</t>
  </si>
  <si>
    <t>Wayne CenterTIP FFAug-15</t>
  </si>
  <si>
    <t>Wayne CenterTIP FF42217</t>
  </si>
  <si>
    <t>Wayne CenterTIP FFSep-15</t>
  </si>
  <si>
    <t>Wayne CenterTIP FF42248</t>
  </si>
  <si>
    <t>Wayne CenterTIP FFOct-15</t>
  </si>
  <si>
    <t>Wayne CenterTIP FF42278</t>
  </si>
  <si>
    <t>Wayne CenterTIP FFNov-15</t>
  </si>
  <si>
    <t>Wayne CenterTIP FF42309</t>
  </si>
  <si>
    <t>Wayne CenterTIP FFDec-15</t>
  </si>
  <si>
    <t>Wayne CenterTIP FF42339</t>
  </si>
  <si>
    <t>Wayne CenterTIP FFJan-16</t>
  </si>
  <si>
    <t>Wayne CenterTIP FF42370</t>
  </si>
  <si>
    <t>Wayne CenterTIP FFFeb-16</t>
  </si>
  <si>
    <t>Wayne CenterTIP FF42401</t>
  </si>
  <si>
    <t>Wayne CenterTIP FFMar-16</t>
  </si>
  <si>
    <t>Wayne CenterTIP FF42430</t>
  </si>
  <si>
    <t>Wayne CenterTIP FFApr-16</t>
  </si>
  <si>
    <t>Wayne CenterTIP FF42461</t>
  </si>
  <si>
    <t>Wayne CenterTIP FFMay-16</t>
  </si>
  <si>
    <t>Wayne CenterTIP FF42491</t>
  </si>
  <si>
    <t>Wayne CenterTIP FFJun-16</t>
  </si>
  <si>
    <t>Wayne CenterTIP FF42522</t>
  </si>
  <si>
    <t>Wayne CenterTIP FFJul-16</t>
  </si>
  <si>
    <t>Wayne CenterTIP FF42552</t>
  </si>
  <si>
    <t>Wayne CenterTIP FFAug-16</t>
  </si>
  <si>
    <t>Wayne CenterTIP FF42583</t>
  </si>
  <si>
    <t>Wayne CenterTIP FFSep-16</t>
  </si>
  <si>
    <t>Wayne CenterTIP FF42614</t>
  </si>
  <si>
    <t>Wayne CenterTIP FFOct-16</t>
  </si>
  <si>
    <t>Wayne CenterTIP FF42644</t>
  </si>
  <si>
    <t>Wayne CenterTIP FFNov-16</t>
  </si>
  <si>
    <t>Wayne CenterTIP FF42675</t>
  </si>
  <si>
    <t>Wayne CenterTIP FFDec-16</t>
  </si>
  <si>
    <t>Wayne CenterTIP FF42705</t>
  </si>
  <si>
    <t>Wayne CenterTIP FFJan-17</t>
  </si>
  <si>
    <t>Wayne CenterTIP FF42736</t>
  </si>
  <si>
    <t>Wayne CenterTIP FFFeb-17</t>
  </si>
  <si>
    <t>Wayne CenterTIP FF42767</t>
  </si>
  <si>
    <t>Wayne CenterTIP FFMar-17</t>
  </si>
  <si>
    <t>Wayne CenterTIP FF42795</t>
  </si>
  <si>
    <t>Wayne CenterTIP FFApr-17</t>
  </si>
  <si>
    <t>Wayne CenterTIP FF42826</t>
  </si>
  <si>
    <t>Wayne CenterTIP FFMay-17</t>
  </si>
  <si>
    <t>Wayne CenterTIP FF42856</t>
  </si>
  <si>
    <t>Wayne CenterTIP FFJun-17</t>
  </si>
  <si>
    <t>Wayne CenterTIP FF42887</t>
  </si>
  <si>
    <t>Wayne CenterTIP FFJul-17</t>
  </si>
  <si>
    <t>Wayne CenterTIP FF42917</t>
  </si>
  <si>
    <t>Wayne CenterTIP FFAug-17</t>
  </si>
  <si>
    <t>Wayne CenterTIP FF42948</t>
  </si>
  <si>
    <t>Wayne CenterTIP FFSep-17</t>
  </si>
  <si>
    <t>Wayne CenterTIP FF42979</t>
  </si>
  <si>
    <t>Wayne CenterTIP FFOct-17</t>
  </si>
  <si>
    <t>Wayne CenterTIP FF43009</t>
  </si>
  <si>
    <t>Wayne CenterTIP FFNov-17</t>
  </si>
  <si>
    <t>Wayne CenterTIP FF43040</t>
  </si>
  <si>
    <t>Wayne CenterTIP FFDec-17</t>
  </si>
  <si>
    <t>Wayne CenterTIP FF43070</t>
  </si>
  <si>
    <t>Wayne CenterTIP FFJan-18</t>
  </si>
  <si>
    <t>Wayne CenterTIP FF43101</t>
  </si>
  <si>
    <t>Wayne CenterTIP FFFeb-18</t>
  </si>
  <si>
    <t>Wayne CenterTIP FF43132</t>
  </si>
  <si>
    <t>Wayne CenterTIP FFMar-18</t>
  </si>
  <si>
    <t>Wayne CenterTIP FF43160</t>
  </si>
  <si>
    <t>Wayne CenterTIP FFApr-18</t>
  </si>
  <si>
    <t>Wayne CenterTIP FF43191</t>
  </si>
  <si>
    <t>Wayne CenterTIP FFMay-18</t>
  </si>
  <si>
    <t>Wayne CenterTIP FF43221</t>
  </si>
  <si>
    <t>Wayne CenterTIP FFJun-18</t>
  </si>
  <si>
    <t>Wayne CenterTIP FF43252</t>
  </si>
  <si>
    <t>Wayne CenterTIP FFJul-18</t>
  </si>
  <si>
    <t>Wayne CenterTIP FF43282</t>
  </si>
  <si>
    <t>Wayne CenterTIP FFAug-18</t>
  </si>
  <si>
    <t>Wayne CenterTIP FF43313</t>
  </si>
  <si>
    <t>Wayne CenterTIP FFSep-18</t>
  </si>
  <si>
    <t>Wayne CenterTIP FF43344</t>
  </si>
  <si>
    <t>Wayne CenterTIP FFOct-18</t>
  </si>
  <si>
    <t>Wayne CenterTIP FF43374</t>
  </si>
  <si>
    <t>Wayne CenterTIP FFNov-18</t>
  </si>
  <si>
    <t>Wayne CenterTIP FF43405</t>
  </si>
  <si>
    <t>Wayne CenterTIP FFDec-18</t>
  </si>
  <si>
    <t>Wayne CenterTIP FF43435</t>
  </si>
  <si>
    <t>Wayne CenterTIP FFJan-19</t>
  </si>
  <si>
    <t>Wayne CenterTIP FF43466</t>
  </si>
  <si>
    <t>Wayne CenterTIP FFFeb-19</t>
  </si>
  <si>
    <t>Wayne CenterTIP FF43497</t>
  </si>
  <si>
    <t>Wayne CenterTIP FFMar-19</t>
  </si>
  <si>
    <t>Wayne CenterTIP FF43525</t>
  </si>
  <si>
    <t>Wayne CenterTIP FFApr-19</t>
  </si>
  <si>
    <t>Wayne CenterTIP FF43556</t>
  </si>
  <si>
    <t>Wayne CenterTIP FFMay-19</t>
  </si>
  <si>
    <t>Wayne CenterTIP FF43586</t>
  </si>
  <si>
    <t>Wayne CenterTIP FFJun-19</t>
  </si>
  <si>
    <t>Wayne CenterTIP FF43617</t>
  </si>
  <si>
    <t>Wayne CenterTIP FFJul-19</t>
  </si>
  <si>
    <t>Wayne CenterTIP FF43647</t>
  </si>
  <si>
    <t>Wayne CenterAll CombinedAug-15</t>
  </si>
  <si>
    <t>Wayne CenterAll Combined42217</t>
  </si>
  <si>
    <t>Wayne CenterAll CombinedSep-15</t>
  </si>
  <si>
    <t>Wayne CenterAll Combined42248</t>
  </si>
  <si>
    <t>Wayne CenterAll CombinedOct-15</t>
  </si>
  <si>
    <t>Wayne CenterAll Combined42278</t>
  </si>
  <si>
    <t>Wayne CenterAll CombinedNov-15</t>
  </si>
  <si>
    <t>Wayne CenterAll Combined42309</t>
  </si>
  <si>
    <t>Wayne CenterAll CombinedDec-15</t>
  </si>
  <si>
    <t>Wayne CenterAll Combined42339</t>
  </si>
  <si>
    <t>Wayne CenterAll CombinedJan-16</t>
  </si>
  <si>
    <t>Wayne CenterAll Combined42370</t>
  </si>
  <si>
    <t>Wayne CenterAll CombinedFeb-16</t>
  </si>
  <si>
    <t>Wayne CenterAll Combined42401</t>
  </si>
  <si>
    <t>Wayne CenterAll CombinedMar-16</t>
  </si>
  <si>
    <t>Wayne CenterAll Combined42430</t>
  </si>
  <si>
    <t>Wayne CenterAll CombinedApr-16</t>
  </si>
  <si>
    <t>Wayne CenterAll Combined42461</t>
  </si>
  <si>
    <t>Wayne CenterAll CombinedMay-16</t>
  </si>
  <si>
    <t>Wayne CenterAll Combined42491</t>
  </si>
  <si>
    <t>Wayne CenterAll CombinedJun-16</t>
  </si>
  <si>
    <t>Wayne CenterAll Combined42522</t>
  </si>
  <si>
    <t>Wayne CenterAll CombinedJul-16</t>
  </si>
  <si>
    <t>Wayne CenterAll Combined42552</t>
  </si>
  <si>
    <t>Wayne CenterAll CombinedAug-16</t>
  </si>
  <si>
    <t>Wayne CenterAll Combined42583</t>
  </si>
  <si>
    <t>Wayne CenterAll CombinedSep-16</t>
  </si>
  <si>
    <t>Wayne CenterAll Combined42614</t>
  </si>
  <si>
    <t>Wayne CenterAll CombinedOct-16</t>
  </si>
  <si>
    <t>Wayne CenterAll Combined42644</t>
  </si>
  <si>
    <t>Wayne CenterAll CombinedNov-16</t>
  </si>
  <si>
    <t>Wayne CenterAll Combined42675</t>
  </si>
  <si>
    <t>Wayne CenterAll CombinedDec-16</t>
  </si>
  <si>
    <t>Wayne CenterAll Combined42724</t>
  </si>
  <si>
    <t>Wayne CenterAll CombinedJan-17</t>
  </si>
  <si>
    <t>Wayne CenterAll Combined42736</t>
  </si>
  <si>
    <t>Wayne CenterAll CombinedFeb-17</t>
  </si>
  <si>
    <t>Wayne CenterAll Combined42767</t>
  </si>
  <si>
    <t>Wayne CenterAll CombinedMar-17</t>
  </si>
  <si>
    <t>Wayne CenterAll Combined42795</t>
  </si>
  <si>
    <t>Wayne CenterAll CombinedApr-17</t>
  </si>
  <si>
    <t>Wayne CenterAll Combined42826</t>
  </si>
  <si>
    <t>Wayne CenterAll CombinedMay-17</t>
  </si>
  <si>
    <t>Wayne CenterAll Combined42856</t>
  </si>
  <si>
    <t>Wayne CenterAll CombinedJun-17</t>
  </si>
  <si>
    <t>Wayne CenterAll Combined42887</t>
  </si>
  <si>
    <t>Wayne CenterAll CombinedJul-17</t>
  </si>
  <si>
    <t>Wayne CenterAll Combined42917</t>
  </si>
  <si>
    <t>Wayne CenterAll CombinedAug-17</t>
  </si>
  <si>
    <t>Wayne CenterAll Combined42948</t>
  </si>
  <si>
    <t>Wayne CenterAll CombinedSep-17</t>
  </si>
  <si>
    <t>Wayne CenterAll Combined42979</t>
  </si>
  <si>
    <t>Wayne CenterAll CombinedOct-17</t>
  </si>
  <si>
    <t>Wayne CenterAll Combined43009</t>
  </si>
  <si>
    <t>Wayne CenterAll CombinedNov-17</t>
  </si>
  <si>
    <t>Wayne CenterAll Combined43040</t>
  </si>
  <si>
    <t>Wayne CenterAll CombinedDec-17</t>
  </si>
  <si>
    <t>Wayne CenterAll Combined43070</t>
  </si>
  <si>
    <t>Wayne CenterAll CombinedJan-18</t>
  </si>
  <si>
    <t>Wayne CenterAll Combined43101</t>
  </si>
  <si>
    <t>Wayne CenterAll CombinedFeb-18</t>
  </si>
  <si>
    <t>Wayne CenterAll Combined43132</t>
  </si>
  <si>
    <t>Wayne CenterAll CombinedMar-18</t>
  </si>
  <si>
    <t>Wayne CenterAll Combined43160</t>
  </si>
  <si>
    <t>Wayne CenterAll CombinedApr-18</t>
  </si>
  <si>
    <t>Wayne CenterAll Combined43191</t>
  </si>
  <si>
    <t>Wayne CenterAll CombinedMay-18</t>
  </si>
  <si>
    <t>Wayne CenterAll Combined43221</t>
  </si>
  <si>
    <t>Wayne CenterAll CombinedJun-18</t>
  </si>
  <si>
    <t>Wayne CenterAll Combined43252</t>
  </si>
  <si>
    <t>Wayne CenterAll CombinedJul-18</t>
  </si>
  <si>
    <t>Wayne CenterAll Combined43282</t>
  </si>
  <si>
    <t>Wayne CenterAll CombinedAug-18</t>
  </si>
  <si>
    <t>Wayne CenterAll Combined43313</t>
  </si>
  <si>
    <t>Wayne CenterAll CombinedSep-18</t>
  </si>
  <si>
    <t>Wayne CenterAll Combined43344</t>
  </si>
  <si>
    <t>Wayne CenterAll CombinedOct-18</t>
  </si>
  <si>
    <t>Wayne CenterAll Combined43374</t>
  </si>
  <si>
    <t>Wayne CenterAll CombinedNov-18</t>
  </si>
  <si>
    <t>Wayne CenterAll Combined43405</t>
  </si>
  <si>
    <t>Wayne CenterAll CombinedDec-18</t>
  </si>
  <si>
    <t>Wayne CenterAll Combined43435</t>
  </si>
  <si>
    <t>Wayne CenterAll CombinedJan-19</t>
  </si>
  <si>
    <t>Wayne CenterAll Combined43466</t>
  </si>
  <si>
    <t>Wayne CenterAll CombinedFeb-19</t>
  </si>
  <si>
    <t>Wayne CenterAll Combined43497</t>
  </si>
  <si>
    <t>Wayne CenterAll CombinedMar-19</t>
  </si>
  <si>
    <t>Wayne CenterAll Combined43525</t>
  </si>
  <si>
    <t>Wayne CenterAll CombinedApr-19</t>
  </si>
  <si>
    <t>Wayne CenterAll Combined43556</t>
  </si>
  <si>
    <t>Wayne CenterAll CombinedMay-19</t>
  </si>
  <si>
    <t>Wayne CenterAll Combined43586</t>
  </si>
  <si>
    <t>Wayne CenterAll CombinedJun-19</t>
  </si>
  <si>
    <t>Wayne CenterAll Combined43617</t>
  </si>
  <si>
    <t>Wayne CenterAll CombinedJul-19</t>
  </si>
  <si>
    <t>Wayne CenterAll Combined43647</t>
  </si>
  <si>
    <t>UniversalTIP FFApr-12</t>
  </si>
  <si>
    <t>UniversalTIP FF41000</t>
  </si>
  <si>
    <t>UniversalTIP FFJun-12</t>
  </si>
  <si>
    <t>UniversalTIP FF41030</t>
  </si>
  <si>
    <t>UniversalTIP FF41061</t>
  </si>
  <si>
    <t>UniversalTIP FFJul-12</t>
  </si>
  <si>
    <t>UniversalTIP FF41091</t>
  </si>
  <si>
    <t>UniversalTIP FFAug-12</t>
  </si>
  <si>
    <t>UniversalTIP FF41122</t>
  </si>
  <si>
    <t>UniversalTIP FFSep-12</t>
  </si>
  <si>
    <t>UniversalTIP FF41153</t>
  </si>
  <si>
    <t>UniversalTIP FFOct-12</t>
  </si>
  <si>
    <t>UniversalTIP FF41183</t>
  </si>
  <si>
    <t>UniversalTIP FFNov-12</t>
  </si>
  <si>
    <t>UniversalTIP FF41214</t>
  </si>
  <si>
    <t>UniversalTIP FFDec-12</t>
  </si>
  <si>
    <t>UniversalTIP FF41244</t>
  </si>
  <si>
    <t>UniversalTIP FFJan-13</t>
  </si>
  <si>
    <t>UniversalTIP FF41275</t>
  </si>
  <si>
    <t>UniversalTIP FFFeb-13</t>
  </si>
  <si>
    <t>UniversalTIP FF41306</t>
  </si>
  <si>
    <t>UniversalTIP FFMar-13</t>
  </si>
  <si>
    <t>UniversalTIP FF41334</t>
  </si>
  <si>
    <t>UniversalTIP FFApr-13</t>
  </si>
  <si>
    <t>UniversalTIP FF41365</t>
  </si>
  <si>
    <t>UniversalTIP FFMay-13</t>
  </si>
  <si>
    <t>UniversalTIP FF41395</t>
  </si>
  <si>
    <t>UniversalTIP FFJun-13</t>
  </si>
  <si>
    <t>UniversalTIP FF41426</t>
  </si>
  <si>
    <t>UniversalTIP FFJul-13</t>
  </si>
  <si>
    <t>UniversalTIP FF41456</t>
  </si>
  <si>
    <t>UniversalTIP FFAug-13</t>
  </si>
  <si>
    <t>UniversalTIP FF41487</t>
  </si>
  <si>
    <t>UniversalTIP FFSep-13</t>
  </si>
  <si>
    <t>UniversalTIP FF41518</t>
  </si>
  <si>
    <t>UniversalTIP FFOct-13</t>
  </si>
  <si>
    <t>UniversalTIP FF41548</t>
  </si>
  <si>
    <t>UniversalTIP FFNov-13</t>
  </si>
  <si>
    <t>UniversalTIP FF41579</t>
  </si>
  <si>
    <t>UniversalTIP FFDec-13</t>
  </si>
  <si>
    <t>UniversalTIP FF41609</t>
  </si>
  <si>
    <t>UniversalTIP FFJan-14</t>
  </si>
  <si>
    <t>UniversalTIP FF41640</t>
  </si>
  <si>
    <t>UniversalTIP FFFeb-14</t>
  </si>
  <si>
    <t>UniversalTIP FF41671</t>
  </si>
  <si>
    <t>UniversalTIP FFMar-14</t>
  </si>
  <si>
    <t>UniversalTIP FF41699</t>
  </si>
  <si>
    <t>UniversalTIP FFApr-14</t>
  </si>
  <si>
    <t>UniversalTIP FF41730</t>
  </si>
  <si>
    <t>UniversalTIP FFMay-14</t>
  </si>
  <si>
    <t>UniversalTIP FF41760</t>
  </si>
  <si>
    <t>UniversalTIP FFJun-14</t>
  </si>
  <si>
    <t>UniversalTIP FF41791</t>
  </si>
  <si>
    <t>UniversalTIP FFJul-14</t>
  </si>
  <si>
    <t>UniversalTIP FF41821</t>
  </si>
  <si>
    <t>UniversalTIP FFAug-14</t>
  </si>
  <si>
    <t>UniversalTIP FF41852</t>
  </si>
  <si>
    <t>UniversalTIP FFSep-14</t>
  </si>
  <si>
    <t>UniversalTIP FF41883</t>
  </si>
  <si>
    <t>UniversalTIP FFOct-14</t>
  </si>
  <si>
    <t>UniversalTIP FF41913</t>
  </si>
  <si>
    <t>UniversalTIP FFNov-14</t>
  </si>
  <si>
    <t>UniversalTIP FF41944</t>
  </si>
  <si>
    <t>UniversalTIP FFDec-14</t>
  </si>
  <si>
    <t>UniversalTIP FF41974</t>
  </si>
  <si>
    <t>UniversalTIP FFJan-15</t>
  </si>
  <si>
    <t>UniversalTIP FF42005</t>
  </si>
  <si>
    <t>UniversalTIP FFFeb-15</t>
  </si>
  <si>
    <t>UniversalTIP FF42036</t>
  </si>
  <si>
    <t>UniversalTIP FFMar-15</t>
  </si>
  <si>
    <t>UniversalTIP FF42064</t>
  </si>
  <si>
    <t>UniversalTIP FFApr-15</t>
  </si>
  <si>
    <t>UniversalTIP FF42095</t>
  </si>
  <si>
    <t>UniversalTIP FFMay-15</t>
  </si>
  <si>
    <t>UniversalTIP FF42125</t>
  </si>
  <si>
    <t>UniversalTIP FFJun-15</t>
  </si>
  <si>
    <t>UniversalTIP FF42156</t>
  </si>
  <si>
    <t>UniversalTIP FFJul-15</t>
  </si>
  <si>
    <t>UniversalTIP FF42186</t>
  </si>
  <si>
    <t>UniversalTIP FFAug-15</t>
  </si>
  <si>
    <t>UniversalTIP FF42217</t>
  </si>
  <si>
    <t>UniversalTIP FFSep-15</t>
  </si>
  <si>
    <t>UniversalTIP FF42248</t>
  </si>
  <si>
    <t>UniversalTIP FFOct-15</t>
  </si>
  <si>
    <t>UniversalTIP FF42278</t>
  </si>
  <si>
    <t>UniversalTIP FFNov-15</t>
  </si>
  <si>
    <t>UniversalTIP FF42309</t>
  </si>
  <si>
    <t>UniversalTIP FFDec-15</t>
  </si>
  <si>
    <t>UniversalTIP FF42339</t>
  </si>
  <si>
    <t>UniversalTIP FFJan-16</t>
  </si>
  <si>
    <t>UniversalTIP FF42370</t>
  </si>
  <si>
    <t>UniversalTIP FFFeb-16</t>
  </si>
  <si>
    <t>UniversalTIP FF42401</t>
  </si>
  <si>
    <t>UniversalTIP FFMar-16</t>
  </si>
  <si>
    <t>UniversalTIP FF42430</t>
  </si>
  <si>
    <t>UniversalTIP FFApr-16</t>
  </si>
  <si>
    <t>UniversalTIP FF42461</t>
  </si>
  <si>
    <t>UniversalTIP FFMay-16</t>
  </si>
  <si>
    <t>UniversalTIP FF42491</t>
  </si>
  <si>
    <t>UniversalTIP FFJun-16</t>
  </si>
  <si>
    <t>UniversalTIP FF42522</t>
  </si>
  <si>
    <t>UniversalTIP FFJul-16</t>
  </si>
  <si>
    <t>UniversalTIP FF42552</t>
  </si>
  <si>
    <t>UniversalTIP FFAug-16</t>
  </si>
  <si>
    <t>UniversalTIP FF42583</t>
  </si>
  <si>
    <t>UniversalTIP FFSep-16</t>
  </si>
  <si>
    <t>UniversalTIP FF42614</t>
  </si>
  <si>
    <t>UniversalTIP FFOct-16</t>
  </si>
  <si>
    <t>UniversalTIP FF42644</t>
  </si>
  <si>
    <t>UniversalTIP FFNov-16</t>
  </si>
  <si>
    <t>UniversalTIP FF42675</t>
  </si>
  <si>
    <t>UniversalTIP FFDec-16</t>
  </si>
  <si>
    <t>UniversalTIP FF42705</t>
  </si>
  <si>
    <t>UniversalTIP FFJan-17</t>
  </si>
  <si>
    <t>UniversalTIP FF42736</t>
  </si>
  <si>
    <t>UniversalTIP FFFeb-17</t>
  </si>
  <si>
    <t>UniversalTIP FF42767</t>
  </si>
  <si>
    <t>UniversalTIP FFMar-17</t>
  </si>
  <si>
    <t>UniversalTIP FF42795</t>
  </si>
  <si>
    <t>UniversalTIP FFApr-17</t>
  </si>
  <si>
    <t>UniversalTIP FF42826</t>
  </si>
  <si>
    <t>UniversalTIP FFMay-17</t>
  </si>
  <si>
    <t>UniversalTIP FF42856</t>
  </si>
  <si>
    <t>UniversalTIP FFJun-17</t>
  </si>
  <si>
    <t>UniversalTIP FF42887</t>
  </si>
  <si>
    <t>UniversalTIP FFJul-17</t>
  </si>
  <si>
    <t>UniversalTIP FF42917</t>
  </si>
  <si>
    <t>UniversalTIP FFAug-17</t>
  </si>
  <si>
    <t>UniversalTIP FF42948</t>
  </si>
  <si>
    <t>UniversalTIP FFSep-17</t>
  </si>
  <si>
    <t>UniversalTIP FF42979</t>
  </si>
  <si>
    <t>UniversalTIP FFOct-17</t>
  </si>
  <si>
    <t>UniversalTIP FF43009</t>
  </si>
  <si>
    <t>UniversalTIP FFNov-17</t>
  </si>
  <si>
    <t>UniversalTIP FF43040</t>
  </si>
  <si>
    <t>UniversalTIP FFDec-17</t>
  </si>
  <si>
    <t>UniversalTIP FF43070</t>
  </si>
  <si>
    <t>UniversalTIP FFJan-18</t>
  </si>
  <si>
    <t>UniversalTIP FF43101</t>
  </si>
  <si>
    <t>UniversalTIP FFFeb-18</t>
  </si>
  <si>
    <t>UniversalTIP FF43132</t>
  </si>
  <si>
    <t>UniversalTIP FFMar-18</t>
  </si>
  <si>
    <t>UniversalTIP FF43160</t>
  </si>
  <si>
    <t>UniversalTIP FFApr-18</t>
  </si>
  <si>
    <t>UniversalTIP FF43191</t>
  </si>
  <si>
    <t>UniversalTIP FFMay-18</t>
  </si>
  <si>
    <t>UniversalTIP FF43221</t>
  </si>
  <si>
    <t>UniversalTIP FFJun-18</t>
  </si>
  <si>
    <t>UniversalTIP FF43252</t>
  </si>
  <si>
    <t>UniversalTIP FFJul-18</t>
  </si>
  <si>
    <t>UniversalTIP FF43282</t>
  </si>
  <si>
    <t>UniversalTIP FFAug-18</t>
  </si>
  <si>
    <t>UniversalTIP FF43313</t>
  </si>
  <si>
    <t>UniversalTIP FFSep-18</t>
  </si>
  <si>
    <t>UniversalTIP FF43344</t>
  </si>
  <si>
    <t>UniversalTIP FFOct-18</t>
  </si>
  <si>
    <t>UniversalTIP FF43374</t>
  </si>
  <si>
    <t>UniversalTIP FFNov-18</t>
  </si>
  <si>
    <t>UniversalTIP FF43405</t>
  </si>
  <si>
    <t>UniversalTIP FFDec-18</t>
  </si>
  <si>
    <t>UniversalTIP FF43435</t>
  </si>
  <si>
    <t>UniversalTIP FFJan-19</t>
  </si>
  <si>
    <t>UniversalTIP FF43466</t>
  </si>
  <si>
    <t>UniversalTIP FFFeb-19</t>
  </si>
  <si>
    <t>UniversalTIP FF43497</t>
  </si>
  <si>
    <t>UniversalTIP FFMar-19</t>
  </si>
  <si>
    <t>UniversalTIP FF43525</t>
  </si>
  <si>
    <t>UniversalTIP FFApr-19</t>
  </si>
  <si>
    <t>UniversalTIP FF43556</t>
  </si>
  <si>
    <t>UniversalTIP FFMay-19</t>
  </si>
  <si>
    <t>UniversalTIP FF43586</t>
  </si>
  <si>
    <t>UniversalTIP FFJun-19</t>
  </si>
  <si>
    <t>UniversalTIP FF43617</t>
  </si>
  <si>
    <t>UniversalTIP FFJul-19</t>
  </si>
  <si>
    <t>UniversalTIP FF43647</t>
  </si>
  <si>
    <t>UniversalTF-CBT FFApr-12</t>
  </si>
  <si>
    <t>UniversalTF-CBT FF41000</t>
  </si>
  <si>
    <t>UniversalTF-CBT FFJun-12</t>
  </si>
  <si>
    <t>UniversalTF-CBT FF41030</t>
  </si>
  <si>
    <t>UniversalTF-CBT FF41061</t>
  </si>
  <si>
    <t>UniversalTF-CBT FFJul-12</t>
  </si>
  <si>
    <t>UniversalTF-CBT FF41091</t>
  </si>
  <si>
    <t>UniversalTF-CBT FFAug-12</t>
  </si>
  <si>
    <t>UniversalTF-CBT FF41122</t>
  </si>
  <si>
    <t>UniversalTF-CBT FFSep-12</t>
  </si>
  <si>
    <t>UniversalTF-CBT FF41153</t>
  </si>
  <si>
    <t>UniversalTF-CBT FFOct-12</t>
  </si>
  <si>
    <t>UniversalTF-CBT FF41183</t>
  </si>
  <si>
    <t>UniversalTF-CBT FFNov-12</t>
  </si>
  <si>
    <t>UniversalTF-CBT FF41214</t>
  </si>
  <si>
    <t>UniversalTF-CBT FFDec-12</t>
  </si>
  <si>
    <t>UniversalTF-CBT FF41244</t>
  </si>
  <si>
    <t>UniversalTF-CBT FFJan-13</t>
  </si>
  <si>
    <t>UniversalTF-CBT FF41275</t>
  </si>
  <si>
    <t>UniversalTF-CBT FFFeb-13</t>
  </si>
  <si>
    <t>UniversalTF-CBT FF41306</t>
  </si>
  <si>
    <t>UniversalTF-CBT FFMar-13</t>
  </si>
  <si>
    <t>UniversalTF-CBT FF41334</t>
  </si>
  <si>
    <t>UniversalTF-CBT FFApr-13</t>
  </si>
  <si>
    <t>UniversalTF-CBT FF41365</t>
  </si>
  <si>
    <t>UniversalTF-CBT FFMay-13</t>
  </si>
  <si>
    <t>UniversalTF-CBT FF41395</t>
  </si>
  <si>
    <t>UniversalTF-CBT FFJun-13</t>
  </si>
  <si>
    <t>UniversalTF-CBT FF41426</t>
  </si>
  <si>
    <t>UniversalTF-CBT FFJul-13</t>
  </si>
  <si>
    <t>UniversalTF-CBT FF41456</t>
  </si>
  <si>
    <t>UniversalTF-CBT FFAug-13</t>
  </si>
  <si>
    <t>UniversalTF-CBT FF41487</t>
  </si>
  <si>
    <t>UniversalTF-CBT FFSep-13</t>
  </si>
  <si>
    <t>UniversalTF-CBT FF41518</t>
  </si>
  <si>
    <t>UniversalTF-CBT FFOct-13</t>
  </si>
  <si>
    <t>UniversalTF-CBT FF41548</t>
  </si>
  <si>
    <t>UniversalTF-CBT FFNov-13</t>
  </si>
  <si>
    <t>UniversalTF-CBT FF41579</t>
  </si>
  <si>
    <t>UniversalTF-CBT FFDec-13</t>
  </si>
  <si>
    <t>UniversalTF-CBT FF41609</t>
  </si>
  <si>
    <t>UniversalTF-CBT FFJan-14</t>
  </si>
  <si>
    <t>UniversalTF-CBT FF41640</t>
  </si>
  <si>
    <t>UniversalTF-CBT FFFeb-14</t>
  </si>
  <si>
    <t>UniversalTF-CBT FF41671</t>
  </si>
  <si>
    <t>UniversalTF-CBT FFMar-14</t>
  </si>
  <si>
    <t>UniversalTF-CBT FF41699</t>
  </si>
  <si>
    <t>UniversalTF-CBT FFApr-14</t>
  </si>
  <si>
    <t>UniversalTF-CBT FF41730</t>
  </si>
  <si>
    <t>UniversalTF-CBT FFMay-14</t>
  </si>
  <si>
    <t>UniversalTF-CBT FF41760</t>
  </si>
  <si>
    <t>UniversalTF-CBT FFJun-14</t>
  </si>
  <si>
    <t>UniversalTF-CBT FF41791</t>
  </si>
  <si>
    <t>UniversalTF-CBT FFJul-14</t>
  </si>
  <si>
    <t>UniversalTF-CBT FF41821</t>
  </si>
  <si>
    <t>UniversalTF-CBT FFAug-14</t>
  </si>
  <si>
    <t>UniversalTF-CBT FF41852</t>
  </si>
  <si>
    <t>UniversalTF-CBT FFSep-14</t>
  </si>
  <si>
    <t>UniversalTF-CBT FF41883</t>
  </si>
  <si>
    <t>UniversalTF-CBT FFOct-14</t>
  </si>
  <si>
    <t>UniversalTF-CBT FF41913</t>
  </si>
  <si>
    <t>UniversalTF-CBT FFNov-14</t>
  </si>
  <si>
    <t>UniversalTF-CBT FF41944</t>
  </si>
  <si>
    <t>UniversalTF-CBT FFDec-14</t>
  </si>
  <si>
    <t>UniversalTF-CBT FF41974</t>
  </si>
  <si>
    <t>UniversalTF-CBT FFJan-15</t>
  </si>
  <si>
    <t>UniversalTF-CBT FF42005</t>
  </si>
  <si>
    <t>UniversalTF-CBT FFFeb-15</t>
  </si>
  <si>
    <t>UniversalTF-CBT FF42036</t>
  </si>
  <si>
    <t>UniversalTF-CBT FFMar-15</t>
  </si>
  <si>
    <t>UniversalTF-CBT FF42064</t>
  </si>
  <si>
    <t>UniversalTF-CBT FFApr-15</t>
  </si>
  <si>
    <t>UniversalTF-CBT FF42095</t>
  </si>
  <si>
    <t>UniversalTF-CBT FFMay-15</t>
  </si>
  <si>
    <t>UniversalTF-CBT FF42125</t>
  </si>
  <si>
    <t>UniversalTF-CBT FFJun-15</t>
  </si>
  <si>
    <t>UniversalTF-CBT FF42156</t>
  </si>
  <si>
    <t>UniversalTF-CBT FFJul-15</t>
  </si>
  <si>
    <t>UniversalTF-CBT FF42186</t>
  </si>
  <si>
    <t>UniversalTF-CBT FFAug-15</t>
  </si>
  <si>
    <t>UniversalTF-CBT FF42217</t>
  </si>
  <si>
    <t>UniversalTF-CBT FFSep-15</t>
  </si>
  <si>
    <t>UniversalTF-CBT FF42248</t>
  </si>
  <si>
    <t>UniversalTF-CBT FFOct-15</t>
  </si>
  <si>
    <t>UniversalTF-CBT FF42278</t>
  </si>
  <si>
    <t>UniversalTF-CBT FFNov-15</t>
  </si>
  <si>
    <t>UniversalTF-CBT FF42309</t>
  </si>
  <si>
    <t>UniversalTF-CBT FFDec-15</t>
  </si>
  <si>
    <t>UniversalTF-CBT FF42339</t>
  </si>
  <si>
    <t>UniversalTF-CBT FFJan-16</t>
  </si>
  <si>
    <t>UniversalTF-CBT FF42370</t>
  </si>
  <si>
    <t>UniversalTF-CBT FFFeb-16</t>
  </si>
  <si>
    <t>UniversalTF-CBT FF42401</t>
  </si>
  <si>
    <t>UniversalTF-CBT FFMar-16</t>
  </si>
  <si>
    <t>UniversalTF-CBT FF42430</t>
  </si>
  <si>
    <t>UniversalTF-CBT FFApr-16</t>
  </si>
  <si>
    <t>UniversalTF-CBT FF42461</t>
  </si>
  <si>
    <t>UniversalTF-CBT FFMay-16</t>
  </si>
  <si>
    <t>UniversalTF-CBT FF42491</t>
  </si>
  <si>
    <t>UniversalTF-CBT FFJun-16</t>
  </si>
  <si>
    <t>UniversalTF-CBT FF42522</t>
  </si>
  <si>
    <t>UniversalTF-CBT FFJul-16</t>
  </si>
  <si>
    <t>UniversalTF-CBT FF42552</t>
  </si>
  <si>
    <t>UniversalTF-CBT FFAug-16</t>
  </si>
  <si>
    <t>UniversalTF-CBT FF42583</t>
  </si>
  <si>
    <t>UniversalTF-CBT FFSep-16</t>
  </si>
  <si>
    <t>UniversalTF-CBT FF42614</t>
  </si>
  <si>
    <t>UniversalTF-CBT FFOct-16</t>
  </si>
  <si>
    <t>UniversalTF-CBT FF42644</t>
  </si>
  <si>
    <t>UniversalTF-CBT FFNov-16</t>
  </si>
  <si>
    <t>UniversalTF-CBT FF42675</t>
  </si>
  <si>
    <t>UniversalTF-CBT FFDec-16</t>
  </si>
  <si>
    <t>UniversalTF-CBT FF42705</t>
  </si>
  <si>
    <t>UniversalTF-CBT FFJan-17</t>
  </si>
  <si>
    <t>UniversalTF-CBT FF42736</t>
  </si>
  <si>
    <t>UniversalTF-CBT FFFeb-17</t>
  </si>
  <si>
    <t>UniversalTF-CBT FF42767</t>
  </si>
  <si>
    <t>UniversalTF-CBT FFMar-17</t>
  </si>
  <si>
    <t>UniversalTF-CBT FF42795</t>
  </si>
  <si>
    <t>UniversalTF-CBT FFApr-17</t>
  </si>
  <si>
    <t>UniversalTF-CBT FF42826</t>
  </si>
  <si>
    <t>UniversalTF-CBT FFMay-17</t>
  </si>
  <si>
    <t>UniversalTF-CBT FF42856</t>
  </si>
  <si>
    <t>UniversalTF-CBT FFJun-17</t>
  </si>
  <si>
    <t>UniversalTF-CBT FF42887</t>
  </si>
  <si>
    <t>UniversalTF-CBT FFJul-17</t>
  </si>
  <si>
    <t>UniversalTF-CBT FF42917</t>
  </si>
  <si>
    <t>UniversalTF-CBT FFAug-17</t>
  </si>
  <si>
    <t>UniversalTF-CBT FF42948</t>
  </si>
  <si>
    <t>UniversalTF-CBT FFSep-17</t>
  </si>
  <si>
    <t>UniversalTF-CBT FF42979</t>
  </si>
  <si>
    <t>UniversalTF-CBT FFOct-17</t>
  </si>
  <si>
    <t>UniversalTF-CBT FF43009</t>
  </si>
  <si>
    <t>UniversalTF-CBT FFNov-17</t>
  </si>
  <si>
    <t>UniversalTF-CBT FF43040</t>
  </si>
  <si>
    <t>UniversalTF-CBT FFDec-17</t>
  </si>
  <si>
    <t>UniversalTF-CBT FF43070</t>
  </si>
  <si>
    <t>UniversalTF-CBT FFJan-18</t>
  </si>
  <si>
    <t>UniversalTF-CBT FF43101</t>
  </si>
  <si>
    <t>UniversalTF-CBT FFFeb-18</t>
  </si>
  <si>
    <t>UniversalTF-CBT FF43132</t>
  </si>
  <si>
    <t>UniversalTF-CBT FFMar-18</t>
  </si>
  <si>
    <t>UniversalTF-CBT FF43160</t>
  </si>
  <si>
    <t>UniversalTF-CBT FFApr-18</t>
  </si>
  <si>
    <t>UniversalTF-CBT FF43191</t>
  </si>
  <si>
    <t>UniversalTF-CBT FFMay-18</t>
  </si>
  <si>
    <t>UniversalTF-CBT FF43221</t>
  </si>
  <si>
    <t>UniversalTF-CBT FFJun-18</t>
  </si>
  <si>
    <t>UniversalTF-CBT FF43252</t>
  </si>
  <si>
    <t>UniversalTF-CBT FFJul-18</t>
  </si>
  <si>
    <t>UniversalTF-CBT FF43282</t>
  </si>
  <si>
    <t>UniversalTF-CBT FFAug-18</t>
  </si>
  <si>
    <t>UniversalTF-CBT FF43313</t>
  </si>
  <si>
    <t>UniversalTF-CBT FFSep-18</t>
  </si>
  <si>
    <t>UniversalTF-CBT FF43344</t>
  </si>
  <si>
    <t>UniversalTF-CBT FFOct-18</t>
  </si>
  <si>
    <t>UniversalTF-CBT FF43374</t>
  </si>
  <si>
    <t>UniversalTF-CBT FFNov-18</t>
  </si>
  <si>
    <t>UniversalTF-CBT FF43405</t>
  </si>
  <si>
    <t>UniversalTF-CBT FFDec-18</t>
  </si>
  <si>
    <t>UniversalTF-CBT FF43435</t>
  </si>
  <si>
    <t>UniversalTF-CBT FFJan-19</t>
  </si>
  <si>
    <t>UniversalTF-CBT FF43466</t>
  </si>
  <si>
    <t>UniversalTF-CBT FFFeb-19</t>
  </si>
  <si>
    <t>UniversalTF-CBT FF43497</t>
  </si>
  <si>
    <t>UniversalTF-CBT FFMar-19</t>
  </si>
  <si>
    <t>UniversalTF-CBT FF43525</t>
  </si>
  <si>
    <t>UniversalTF-CBT FFApr-19</t>
  </si>
  <si>
    <t>UniversalTF-CBT FF43556</t>
  </si>
  <si>
    <t>UniversalTF-CBT FFMay-19</t>
  </si>
  <si>
    <t>UniversalTF-CBT FF43586</t>
  </si>
  <si>
    <t>UniversalTF-CBT FFJun-19</t>
  </si>
  <si>
    <t>UniversalTF-CBT FF43617</t>
  </si>
  <si>
    <t>UniversalTF-CBT FFJul-19</t>
  </si>
  <si>
    <t>UniversalTF-CBT FF43647</t>
  </si>
  <si>
    <t>UniversalCPP-FV FFApr-12</t>
  </si>
  <si>
    <t>UniversalCPP-FV FF41000</t>
  </si>
  <si>
    <t>UniversalCPP-FV FFJun-12</t>
  </si>
  <si>
    <t>UniversalCPP-FV FF41030</t>
  </si>
  <si>
    <t>UniversalCPP-FV FF41061</t>
  </si>
  <si>
    <t>UniversalCPP-FV FFJul-12</t>
  </si>
  <si>
    <t>UniversalCPP-FV FF41091</t>
  </si>
  <si>
    <t>UniversalCPP-FV FFAug-12</t>
  </si>
  <si>
    <t>UniversalCPP-FV FF41122</t>
  </si>
  <si>
    <t>UniversalCPP-FV FFSep-12</t>
  </si>
  <si>
    <t>UniversalCPP-FV FF41153</t>
  </si>
  <si>
    <t>UniversalCPP-FV FFOct-12</t>
  </si>
  <si>
    <t>UniversalCPP-FV FF41183</t>
  </si>
  <si>
    <t>UniversalCPP-FV FFNov-12</t>
  </si>
  <si>
    <t>UniversalCPP-FV FF41214</t>
  </si>
  <si>
    <t>UniversalCPP-FV FFDec-12</t>
  </si>
  <si>
    <t>UniversalCPP-FV FF41244</t>
  </si>
  <si>
    <t>UniversalCPP-FV FFJan-13</t>
  </si>
  <si>
    <t>UniversalCPP-FV FF41275</t>
  </si>
  <si>
    <t>UniversalCPP-FV FFFeb-13</t>
  </si>
  <si>
    <t>UniversalCPP-FV FF41306</t>
  </si>
  <si>
    <t>UniversalCPP-FV FFMar-13</t>
  </si>
  <si>
    <t>UniversalCPP-FV FF41334</t>
  </si>
  <si>
    <t>UniversalCPP-FV FFApr-13</t>
  </si>
  <si>
    <t>UniversalCPP-FV FF41365</t>
  </si>
  <si>
    <t>UniversalCPP-FV FFMay-13</t>
  </si>
  <si>
    <t>UniversalCPP-FV FF41395</t>
  </si>
  <si>
    <t>UniversalCPP-FV FFJun-13</t>
  </si>
  <si>
    <t>UniversalCPP-FV FF41426</t>
  </si>
  <si>
    <t>UniversalCPP-FV FFJul-13</t>
  </si>
  <si>
    <t>UniversalCPP-FV FF41456</t>
  </si>
  <si>
    <t>UniversalCPP-FV FFAug-13</t>
  </si>
  <si>
    <t>UniversalCPP-FV FF41487</t>
  </si>
  <si>
    <t>UniversalCPP-FV FFSep-13</t>
  </si>
  <si>
    <t>UniversalCPP-FV FF41518</t>
  </si>
  <si>
    <t>UniversalCPP-FV FFOct-13</t>
  </si>
  <si>
    <t>UniversalCPP-FV FF41548</t>
  </si>
  <si>
    <t>UniversalCPP-FV FFNov-13</t>
  </si>
  <si>
    <t>UniversalCPP-FV FF41579</t>
  </si>
  <si>
    <t>UniversalCPP-FV FFDec-13</t>
  </si>
  <si>
    <t>UniversalCPP-FV FF41609</t>
  </si>
  <si>
    <t>UniversalCPP-FV FFJan-14</t>
  </si>
  <si>
    <t>UniversalCPP-FV FF41640</t>
  </si>
  <si>
    <t>UniversalCPP-FV FFFeb-14</t>
  </si>
  <si>
    <t>UniversalCPP-FV FF41671</t>
  </si>
  <si>
    <t>UniversalCPP-FV FFMar-14</t>
  </si>
  <si>
    <t>UniversalCPP-FV FF41699</t>
  </si>
  <si>
    <t>UniversalCPP-FV FFApr-14</t>
  </si>
  <si>
    <t>UniversalCPP-FV FF41730</t>
  </si>
  <si>
    <t>UniversalCPP-FV FFMay-14</t>
  </si>
  <si>
    <t>UniversalCPP-FV FF41760</t>
  </si>
  <si>
    <t>UniversalCPP-FV FFJun-14</t>
  </si>
  <si>
    <t>UniversalCPP-FV FF41791</t>
  </si>
  <si>
    <t>UniversalCPP-FV FFJul-14</t>
  </si>
  <si>
    <t>UniversalCPP-FV FF41821</t>
  </si>
  <si>
    <t>UniversalCPP-FV FFAug-14</t>
  </si>
  <si>
    <t>UniversalCPP-FV FF41852</t>
  </si>
  <si>
    <t>UniversalCPP-FV FFSep-14</t>
  </si>
  <si>
    <t>UniversalCPP-FV FF41883</t>
  </si>
  <si>
    <t>UniversalCPP-FV FFOct-14</t>
  </si>
  <si>
    <t>UniversalCPP-FV FF41913</t>
  </si>
  <si>
    <t>UniversalCPP-FV FFNov-14</t>
  </si>
  <si>
    <t>UniversalCPP-FV FF41944</t>
  </si>
  <si>
    <t>UniversalCPP-FV FFDec-14</t>
  </si>
  <si>
    <t>UniversalCPP-FV FF41974</t>
  </si>
  <si>
    <t>UniversalAll CombinedApr-12</t>
  </si>
  <si>
    <t>UniversalAll Combined41000</t>
  </si>
  <si>
    <t>UniversalAll CombinedJun-12</t>
  </si>
  <si>
    <t>UniversalAll Combined41030</t>
  </si>
  <si>
    <t>UniversalAll Combined41061</t>
  </si>
  <si>
    <t>UniversalAll CombinedJul-12</t>
  </si>
  <si>
    <t>UniversalAll Combined41091</t>
  </si>
  <si>
    <t>UniversalAll CombinedAug-12</t>
  </si>
  <si>
    <t>UniversalAll Combined41122</t>
  </si>
  <si>
    <t>UniversalAll CombinedSep-12</t>
  </si>
  <si>
    <t>UniversalAll Combined41153</t>
  </si>
  <si>
    <t>UniversalAll CombinedOct-12</t>
  </si>
  <si>
    <t>UniversalAll Combined41183</t>
  </si>
  <si>
    <t>UniversalAll CombinedNov-12</t>
  </si>
  <si>
    <t>UniversalAll Combined41214</t>
  </si>
  <si>
    <t>UniversalAll CombinedDec-12</t>
  </si>
  <si>
    <t>UniversalAll Combined41244</t>
  </si>
  <si>
    <t>UniversalAll CombinedJan-13</t>
  </si>
  <si>
    <t>UniversalAll Combined41275</t>
  </si>
  <si>
    <t>UniversalAll CombinedFeb-13</t>
  </si>
  <si>
    <t>UniversalAll Combined41306</t>
  </si>
  <si>
    <t>UniversalAll CombinedMar-13</t>
  </si>
  <si>
    <t>UniversalAll Combined41334</t>
  </si>
  <si>
    <t>UniversalAll CombinedApr-13</t>
  </si>
  <si>
    <t>UniversalAll Combined41365</t>
  </si>
  <si>
    <t>UniversalAll CombinedMay-13</t>
  </si>
  <si>
    <t>UniversalAll Combined41395</t>
  </si>
  <si>
    <t>UniversalAll CombinedJun-13</t>
  </si>
  <si>
    <t>UniversalAll Combined41426</t>
  </si>
  <si>
    <t>UniversalAll CombinedJul-13</t>
  </si>
  <si>
    <t>UniversalAll Combined41456</t>
  </si>
  <si>
    <t>UniversalAll CombinedAug-13</t>
  </si>
  <si>
    <t>UniversalAll Combined41487</t>
  </si>
  <si>
    <t>UniversalAll CombinedSep-13</t>
  </si>
  <si>
    <t>UniversalAll Combined41518</t>
  </si>
  <si>
    <t>UniversalAll CombinedOct-13</t>
  </si>
  <si>
    <t>UniversalAll Combined41548</t>
  </si>
  <si>
    <t>UniversalAll CombinedNov-13</t>
  </si>
  <si>
    <t>UniversalAll Combined41579</t>
  </si>
  <si>
    <t>UniversalAll CombinedDec-13</t>
  </si>
  <si>
    <t>UniversalAll Combined41609</t>
  </si>
  <si>
    <t>UniversalAll CombinedJan-14</t>
  </si>
  <si>
    <t>UniversalAll Combined41640</t>
  </si>
  <si>
    <t>UniversalAll CombinedFeb-14</t>
  </si>
  <si>
    <t>UniversalAll Combined41671</t>
  </si>
  <si>
    <t>UniversalAll CombinedMar-14</t>
  </si>
  <si>
    <t>UniversalAll Combined41699</t>
  </si>
  <si>
    <t>UniversalAll CombinedApr-14</t>
  </si>
  <si>
    <t>UniversalAll Combined41730</t>
  </si>
  <si>
    <t>UniversalAll CombinedMay-14</t>
  </si>
  <si>
    <t>UniversalAll Combined41760</t>
  </si>
  <si>
    <t>UniversalAll CombinedJun-14</t>
  </si>
  <si>
    <t>UniversalAll Combined41791</t>
  </si>
  <si>
    <t>UniversalAll CombinedJul-14</t>
  </si>
  <si>
    <t>UniversalAll Combined41821</t>
  </si>
  <si>
    <t>UniversalAll CombinedAug-14</t>
  </si>
  <si>
    <t>UniversalAll Combined41852</t>
  </si>
  <si>
    <t>UniversalAll CombinedSep-14</t>
  </si>
  <si>
    <t>UniversalAll Combined41883</t>
  </si>
  <si>
    <t>UniversalAll CombinedOct-14</t>
  </si>
  <si>
    <t>UniversalAll Combined41913</t>
  </si>
  <si>
    <t>UniversalAll CombinedNov-14</t>
  </si>
  <si>
    <t>UniversalAll Combined41944</t>
  </si>
  <si>
    <t>UniversalAll CombinedDec-14</t>
  </si>
  <si>
    <t>UniversalAll Combined41974</t>
  </si>
  <si>
    <t>UniversalAll CombinedJan-15</t>
  </si>
  <si>
    <t>UniversalAll Combined42005</t>
  </si>
  <si>
    <t>UniversalAll CombinedFeb-15</t>
  </si>
  <si>
    <t>UniversalAll Combined42036</t>
  </si>
  <si>
    <t>UniversalAll CombinedMar-15</t>
  </si>
  <si>
    <t>UniversalAll Combined42064</t>
  </si>
  <si>
    <t>UniversalAll CombinedApr-15</t>
  </si>
  <si>
    <t>UniversalAll Combined42095</t>
  </si>
  <si>
    <t>UniversalAll CombinedMay-15</t>
  </si>
  <si>
    <t>UniversalAll Combined42125</t>
  </si>
  <si>
    <t>UniversalAll CombinedJun-15</t>
  </si>
  <si>
    <t>UniversalAll Combined42156</t>
  </si>
  <si>
    <t>UniversalAll CombinedJul-15</t>
  </si>
  <si>
    <t>UniversalAll Combined42186</t>
  </si>
  <si>
    <t>UniversalAll CombinedAug-15</t>
  </si>
  <si>
    <t>UniversalAll Combined42217</t>
  </si>
  <si>
    <t>UniversalAll CombinedSep-15</t>
  </si>
  <si>
    <t>UniversalAll Combined42248</t>
  </si>
  <si>
    <t>UniversalAll CombinedOct-15</t>
  </si>
  <si>
    <t>UniversalAll Combined42278</t>
  </si>
  <si>
    <t>UniversalAll CombinedNov-15</t>
  </si>
  <si>
    <t>UniversalAll Combined42309</t>
  </si>
  <si>
    <t>UniversalAll CombinedDec-15</t>
  </si>
  <si>
    <t>UniversalAll Combined42339</t>
  </si>
  <si>
    <t>UniversalAll CombinedJan-16</t>
  </si>
  <si>
    <t>UniversalAll Combined42370</t>
  </si>
  <si>
    <t>UniversalAll CombinedFeb-16</t>
  </si>
  <si>
    <t>UniversalAll Combined42401</t>
  </si>
  <si>
    <t>UniversalAll CombinedMar-16</t>
  </si>
  <si>
    <t>UniversalAll Combined42430</t>
  </si>
  <si>
    <t>UniversalAll CombinedApr-16</t>
  </si>
  <si>
    <t>UniversalAll Combined42461</t>
  </si>
  <si>
    <t>UniversalAll CombinedMay-16</t>
  </si>
  <si>
    <t>UniversalAll Combined42491</t>
  </si>
  <si>
    <t>UniversalAll CombinedJun-16</t>
  </si>
  <si>
    <t>UniversalAll Combined42522</t>
  </si>
  <si>
    <t>UniversalAll CombinedJul-16</t>
  </si>
  <si>
    <t>UniversalAll Combined42552</t>
  </si>
  <si>
    <t>UniversalAll CombinedAug-16</t>
  </si>
  <si>
    <t>UniversalAll Combined42583</t>
  </si>
  <si>
    <t>UniversalAll CombinedSep-16</t>
  </si>
  <si>
    <t>UniversalAll Combined42614</t>
  </si>
  <si>
    <t>UniversalAll CombinedOct-16</t>
  </si>
  <si>
    <t>UniversalAll Combined42644</t>
  </si>
  <si>
    <t>UniversalAll CombinedNov-16</t>
  </si>
  <si>
    <t>UniversalAll Combined42675</t>
  </si>
  <si>
    <t>UniversalAll CombinedDec-16</t>
  </si>
  <si>
    <t>UniversalAll Combined42723</t>
  </si>
  <si>
    <t>UniversalAll CombinedJan-17</t>
  </si>
  <si>
    <t>UniversalAll Combined42736</t>
  </si>
  <si>
    <t>UniversalAll CombinedFeb-17</t>
  </si>
  <si>
    <t>UniversalAll Combined42767</t>
  </si>
  <si>
    <t>UniversalAll CombinedMar-17</t>
  </si>
  <si>
    <t>UniversalAll Combined42795</t>
  </si>
  <si>
    <t>UniversalAll CombinedApr-17</t>
  </si>
  <si>
    <t>UniversalAll Combined42826</t>
  </si>
  <si>
    <t>UniversalAll CombinedMay-17</t>
  </si>
  <si>
    <t>UniversalAll Combined42856</t>
  </si>
  <si>
    <t>UniversalAll CombinedJun-17</t>
  </si>
  <si>
    <t>UniversalAll Combined42887</t>
  </si>
  <si>
    <t>UniversalAll CombinedJul-17</t>
  </si>
  <si>
    <t>UniversalAll Combined42917</t>
  </si>
  <si>
    <t>UniversalAll CombinedAug-17</t>
  </si>
  <si>
    <t>UniversalAll Combined42948</t>
  </si>
  <si>
    <t>UniversalAll CombinedSep-17</t>
  </si>
  <si>
    <t>UniversalAll Combined42979</t>
  </si>
  <si>
    <t>UniversalAll CombinedOct-17</t>
  </si>
  <si>
    <t>UniversalAll Combined43009</t>
  </si>
  <si>
    <t>UniversalAll CombinedNov-17</t>
  </si>
  <si>
    <t>UniversalAll Combined43040</t>
  </si>
  <si>
    <t>UniversalAll CombinedDec-17</t>
  </si>
  <si>
    <t>UniversalAll Combined43070</t>
  </si>
  <si>
    <t>UniversalAll CombinedJan-18</t>
  </si>
  <si>
    <t>UniversalAll Combined43101</t>
  </si>
  <si>
    <t>UniversalAll CombinedFeb-18</t>
  </si>
  <si>
    <t>UniversalAll Combined43132</t>
  </si>
  <si>
    <t>UniversalAll CombinedMar-18</t>
  </si>
  <si>
    <t>UniversalAll Combined43160</t>
  </si>
  <si>
    <t>UniversalAll CombinedApr-18</t>
  </si>
  <si>
    <t>UniversalAll Combined43191</t>
  </si>
  <si>
    <t>UniversalAll CombinedMay-18</t>
  </si>
  <si>
    <t>UniversalAll Combined43221</t>
  </si>
  <si>
    <t>UniversalAll CombinedJun-18</t>
  </si>
  <si>
    <t>UniversalAll Combined43252</t>
  </si>
  <si>
    <t>UniversalAll CombinedJul-18</t>
  </si>
  <si>
    <t>UniversalAll Combined43282</t>
  </si>
  <si>
    <t>UniversalAll CombinedAug-18</t>
  </si>
  <si>
    <t>UniversalAll Combined43313</t>
  </si>
  <si>
    <t>UniversalAll CombinedSep-18</t>
  </si>
  <si>
    <t>UniversalAll Combined43344</t>
  </si>
  <si>
    <t>UniversalAll CombinedOct-18</t>
  </si>
  <si>
    <t>UniversalAll Combined43374</t>
  </si>
  <si>
    <t>UniversalAll CombinedNov-18</t>
  </si>
  <si>
    <t>UniversalAll Combined43405</t>
  </si>
  <si>
    <t>UniversalAll CombinedDec-18</t>
  </si>
  <si>
    <t>UniversalAll Combined43435</t>
  </si>
  <si>
    <t>UniversalAll CombinedJan-19</t>
  </si>
  <si>
    <t>UniversalAll Combined43466</t>
  </si>
  <si>
    <t>UniversalAll CombinedFeb-19</t>
  </si>
  <si>
    <t>UniversalAll Combined43497</t>
  </si>
  <si>
    <t>UniversalAll CombinedMar-19</t>
  </si>
  <si>
    <t>UniversalAll Combined43525</t>
  </si>
  <si>
    <t>UniversalAll CombinedApr-19</t>
  </si>
  <si>
    <t>UniversalAll Combined43556</t>
  </si>
  <si>
    <t>UniversalAll CombinedMay-19</t>
  </si>
  <si>
    <t>UniversalAll Combined43586</t>
  </si>
  <si>
    <t>UniversalAll CombinedJun-19</t>
  </si>
  <si>
    <t>UniversalAll Combined43617</t>
  </si>
  <si>
    <t>UniversalAll CombinedJul-19</t>
  </si>
  <si>
    <t>UniversalAll Combined43647</t>
  </si>
  <si>
    <t>TFCCTIP FFApr-12</t>
  </si>
  <si>
    <t>TFCCTIP FF41000</t>
  </si>
  <si>
    <t>TFCCTIP FFJun-12</t>
  </si>
  <si>
    <t>TFCCTIP FF41030</t>
  </si>
  <si>
    <t>TFCCTIP FF41061</t>
  </si>
  <si>
    <t>TFCCTIP FFJul-12</t>
  </si>
  <si>
    <t>TFCCTIP FF41091</t>
  </si>
  <si>
    <t>TFCCTIP FFAug-12</t>
  </si>
  <si>
    <t>TFCCTIP FF41122</t>
  </si>
  <si>
    <t>TFCCTIP FFSep-12</t>
  </si>
  <si>
    <t>TFCCTIP FF41153</t>
  </si>
  <si>
    <t>TFCCTIP FFOct-12</t>
  </si>
  <si>
    <t>TFCCTIP FF41183</t>
  </si>
  <si>
    <t>TFCCTIP FFNov-12</t>
  </si>
  <si>
    <t>TFCCTIP FF41214</t>
  </si>
  <si>
    <t>TFCCTIP FFDec-12</t>
  </si>
  <si>
    <t>TFCCTIP FF41244</t>
  </si>
  <si>
    <t>TFCCTIP FFJan-13</t>
  </si>
  <si>
    <t>TFCCTIP FF41275</t>
  </si>
  <si>
    <t>TFCCTIP FFFeb-13</t>
  </si>
  <si>
    <t>TFCCTIP FF41306</t>
  </si>
  <si>
    <t>TFCCTIP FFMar-13</t>
  </si>
  <si>
    <t>TFCCTIP FF41334</t>
  </si>
  <si>
    <t>TFCCTIP FFApr-13</t>
  </si>
  <si>
    <t>TFCCTIP FF41365</t>
  </si>
  <si>
    <t>TFCCTIP FFMay-13</t>
  </si>
  <si>
    <t>TFCCTIP FF41395</t>
  </si>
  <si>
    <t>TFCCTIP FFJun-13</t>
  </si>
  <si>
    <t>TFCCTIP FF41426</t>
  </si>
  <si>
    <t>TFCCTIP FFJul-13</t>
  </si>
  <si>
    <t>TFCCTIP FF41456</t>
  </si>
  <si>
    <t>TFCCTIP FFAug-13</t>
  </si>
  <si>
    <t>TFCCTIP FF41487</t>
  </si>
  <si>
    <t>TFCCTIP FFSep-13</t>
  </si>
  <si>
    <t>TFCCTIP FF41518</t>
  </si>
  <si>
    <t>TFCCTIP FFOct-13</t>
  </si>
  <si>
    <t>TFCCTIP FF41548</t>
  </si>
  <si>
    <t>TFCCTIP FFNov-13</t>
  </si>
  <si>
    <t>TFCCTIP FF41579</t>
  </si>
  <si>
    <t>TFCCTIP FFDec-13</t>
  </si>
  <si>
    <t>TFCCTIP FF41609</t>
  </si>
  <si>
    <t>TFCCTIP FFJan-14</t>
  </si>
  <si>
    <t>TFCCTIP FF41640</t>
  </si>
  <si>
    <t>TFCCTIP FFFeb-14</t>
  </si>
  <si>
    <t>TFCCTIP FF41671</t>
  </si>
  <si>
    <t>TFCCTIP FFMar-14</t>
  </si>
  <si>
    <t>TFCCTIP FF41699</t>
  </si>
  <si>
    <t>TFCCTIP FFApr-14</t>
  </si>
  <si>
    <t>TFCCTIP FF41730</t>
  </si>
  <si>
    <t>TFCCTIP FFMay-14</t>
  </si>
  <si>
    <t>TFCCTIP FF41760</t>
  </si>
  <si>
    <t>TFCCTIP FFJun-14</t>
  </si>
  <si>
    <t>TFCCTIP FF41791</t>
  </si>
  <si>
    <t>TFCCTIP FFJul-14</t>
  </si>
  <si>
    <t>TFCCTIP FF41821</t>
  </si>
  <si>
    <t>TFCCTIP FFAug-14</t>
  </si>
  <si>
    <t>TFCCTIP FF41852</t>
  </si>
  <si>
    <t>TFCCTIP FFSep-14</t>
  </si>
  <si>
    <t>TFCCTIP FF41883</t>
  </si>
  <si>
    <t>TFCCTIP FFOct-14</t>
  </si>
  <si>
    <t>TFCCTIP FF41913</t>
  </si>
  <si>
    <t>TFCCTIP FFNov-14</t>
  </si>
  <si>
    <t>TFCCTIP FF41944</t>
  </si>
  <si>
    <t>TFCCTIP FFDec-14</t>
  </si>
  <si>
    <t>TFCCTIP FF41974</t>
  </si>
  <si>
    <t>TFCCTIP FFJan-15</t>
  </si>
  <si>
    <t>TFCCTIP FF42005</t>
  </si>
  <si>
    <t>TFCCTIP FFFeb-15</t>
  </si>
  <si>
    <t>TFCCTIP FF42036</t>
  </si>
  <si>
    <t>TFCCTIP FFMar-15</t>
  </si>
  <si>
    <t>TFCCTIP FF42064</t>
  </si>
  <si>
    <t>TFCCTIP FFApr-15</t>
  </si>
  <si>
    <t>TFCCTIP FF42095</t>
  </si>
  <si>
    <t>TFCCTIP FFMay-15</t>
  </si>
  <si>
    <t>TFCCTIP FF42125</t>
  </si>
  <si>
    <t>TFCCTIP FFJun-15</t>
  </si>
  <si>
    <t>TFCCTIP FF42156</t>
  </si>
  <si>
    <t>TFCCTIP FFJul-15</t>
  </si>
  <si>
    <t>TFCCTIP FF42186</t>
  </si>
  <si>
    <t>TFCCTIP FFAug-15</t>
  </si>
  <si>
    <t>TFCCTIP FF42217</t>
  </si>
  <si>
    <t>TFCCTIP FFSep-15</t>
  </si>
  <si>
    <t>TFCCTIP FF42248</t>
  </si>
  <si>
    <t>TFCCTIP FFOct-15</t>
  </si>
  <si>
    <t>TFCCTIP FF42278</t>
  </si>
  <si>
    <t>TFCCTIP FFNov-15</t>
  </si>
  <si>
    <t>TFCCTIP FF42309</t>
  </si>
  <si>
    <t>TFCCTIP FFDec-15</t>
  </si>
  <si>
    <t>TFCCTIP FF42339</t>
  </si>
  <si>
    <t>TFCCTIP FFJan-16</t>
  </si>
  <si>
    <t>TFCCTIP FF42370</t>
  </si>
  <si>
    <t>TFCCTIP FFFeb-16</t>
  </si>
  <si>
    <t>TFCCTIP FF42401</t>
  </si>
  <si>
    <t>TFCCTIP FFMar-16</t>
  </si>
  <si>
    <t>TFCCTIP FF42430</t>
  </si>
  <si>
    <t>TFCCTIP FFApr-16</t>
  </si>
  <si>
    <t>TFCCTIP FF42461</t>
  </si>
  <si>
    <t>TFCCTIP FFMay-16</t>
  </si>
  <si>
    <t>TFCCTIP FF42491</t>
  </si>
  <si>
    <t>TFCCTIP FFJun-16</t>
  </si>
  <si>
    <t>TFCCTIP FF42522</t>
  </si>
  <si>
    <t>TFCCTIP FFJul-16</t>
  </si>
  <si>
    <t>TFCCTIP FF42552</t>
  </si>
  <si>
    <t>TFCCTIP FFAug-16</t>
  </si>
  <si>
    <t>TFCCTIP FF42583</t>
  </si>
  <si>
    <t>TFCCTIP FFSep-16</t>
  </si>
  <si>
    <t>TFCCTIP FF42614</t>
  </si>
  <si>
    <t>TFCCTIP FFOct-16</t>
  </si>
  <si>
    <t>TFCCTIP FF42644</t>
  </si>
  <si>
    <t>TFCCTIP FFNov-16</t>
  </si>
  <si>
    <t>TFCCTIP FF42675</t>
  </si>
  <si>
    <t>TFCCTIP FFDec-16</t>
  </si>
  <si>
    <t>TFCCTIP FF42705</t>
  </si>
  <si>
    <t>TFCCTIP FFJan-17</t>
  </si>
  <si>
    <t>TFCCTIP FF42736</t>
  </si>
  <si>
    <t>TFCCTIP FFFeb-17</t>
  </si>
  <si>
    <t>TFCCTIP FF42767</t>
  </si>
  <si>
    <t>TFCCTIP FFMar-17</t>
  </si>
  <si>
    <t>TFCCTIP FF42795</t>
  </si>
  <si>
    <t>TFCCTIP FFApr-17</t>
  </si>
  <si>
    <t>TFCCTIP FF42826</t>
  </si>
  <si>
    <t>TFCCTIP FFMay-17</t>
  </si>
  <si>
    <t>TFCCTIP FF42856</t>
  </si>
  <si>
    <t>TFCCTIP FFJun-17</t>
  </si>
  <si>
    <t>TFCCTIP FF42887</t>
  </si>
  <si>
    <t>TFCCTIP FFJul-17</t>
  </si>
  <si>
    <t>TFCCTIP FF42917</t>
  </si>
  <si>
    <t>TFCCTIP FFAug-17</t>
  </si>
  <si>
    <t>TFCCTIP FF42948</t>
  </si>
  <si>
    <t>TFCCTIP FFSep-17</t>
  </si>
  <si>
    <t>TFCCTIP FF42979</t>
  </si>
  <si>
    <t>TFCCTIP FFOct-17</t>
  </si>
  <si>
    <t>TFCCTIP FF43009</t>
  </si>
  <si>
    <t>TFCCTIP FFNov-17</t>
  </si>
  <si>
    <t>TFCCTIP FF43040</t>
  </si>
  <si>
    <t>TFCCTIP FFDec-17</t>
  </si>
  <si>
    <t>TFCCTIP FF43070</t>
  </si>
  <si>
    <t>TFCCTIP FFJan-18</t>
  </si>
  <si>
    <t>TFCCTIP FF43101</t>
  </si>
  <si>
    <t>TFCCTIP FFFeb-18</t>
  </si>
  <si>
    <t>TFCCTIP FF43132</t>
  </si>
  <si>
    <t>TFCCTIP FFMar-18</t>
  </si>
  <si>
    <t>TFCCTIP FF43160</t>
  </si>
  <si>
    <t>TFCCTIP FFApr-18</t>
  </si>
  <si>
    <t>TFCCTIP FF43191</t>
  </si>
  <si>
    <t>TFCCTIP FFMay-18</t>
  </si>
  <si>
    <t>TFCCTIP FF43221</t>
  </si>
  <si>
    <t>TFCCTIP FFJun-18</t>
  </si>
  <si>
    <t>TFCCTIP FF43252</t>
  </si>
  <si>
    <t>TFCCTIP FFJul-18</t>
  </si>
  <si>
    <t>TFCCTIP FF43282</t>
  </si>
  <si>
    <t>TFCCTIP FFAug-18</t>
  </si>
  <si>
    <t>TFCCTIP FF43313</t>
  </si>
  <si>
    <t>TFCCTIP FFSep-18</t>
  </si>
  <si>
    <t>TFCCTIP FF43344</t>
  </si>
  <si>
    <t>TFCCTIP FFOct-18</t>
  </si>
  <si>
    <t>TFCCTIP FF43374</t>
  </si>
  <si>
    <t>TFCCTIP FFNov-18</t>
  </si>
  <si>
    <t>TFCCTIP FF43405</t>
  </si>
  <si>
    <t>TFCCTIP FFDec-18</t>
  </si>
  <si>
    <t>TFCCTIP FF43435</t>
  </si>
  <si>
    <t>TFCCTIP FFJan-19</t>
  </si>
  <si>
    <t>TFCCTIP FF43466</t>
  </si>
  <si>
    <t>TFCCTIP FFFeb-19</t>
  </si>
  <si>
    <t>TFCCTIP FF43497</t>
  </si>
  <si>
    <t>TFCCTIP FFMar-19</t>
  </si>
  <si>
    <t>TFCCTIP FF43525</t>
  </si>
  <si>
    <t>TFCCTIP FFApr-19</t>
  </si>
  <si>
    <t>TFCCTIP FF43556</t>
  </si>
  <si>
    <t>TFCCTIP FFMay-19</t>
  </si>
  <si>
    <t>TFCCTIP FF43586</t>
  </si>
  <si>
    <t>TFCCTIP FFJun-19</t>
  </si>
  <si>
    <t>TFCCTIP FF43617</t>
  </si>
  <si>
    <t>TFCCTIP FFJul-19</t>
  </si>
  <si>
    <t>TFCCTIP FF43647</t>
  </si>
  <si>
    <t>TFCCAll CombinedApr-12</t>
  </si>
  <si>
    <t>TFCCAll Combined41000</t>
  </si>
  <si>
    <t>TFCCAll CombinedJun-12</t>
  </si>
  <si>
    <t>TFCCAll Combined41030</t>
  </si>
  <si>
    <t>TFCCAll Combined41061</t>
  </si>
  <si>
    <t>TFCCAll CombinedJul-12</t>
  </si>
  <si>
    <t>TFCCAll Combined41091</t>
  </si>
  <si>
    <t>TFCCAll CombinedAug-12</t>
  </si>
  <si>
    <t>TFCCAll Combined41122</t>
  </si>
  <si>
    <t>TFCCAll CombinedSep-12</t>
  </si>
  <si>
    <t>TFCCAll Combined41153</t>
  </si>
  <si>
    <t>TFCCAll CombinedOct-12</t>
  </si>
  <si>
    <t>TFCCAll Combined41183</t>
  </si>
  <si>
    <t>TFCCAll CombinedNov-12</t>
  </si>
  <si>
    <t>TFCCAll Combined41214</t>
  </si>
  <si>
    <t>TFCCAll CombinedDec-12</t>
  </si>
  <si>
    <t>TFCCAll Combined41244</t>
  </si>
  <si>
    <t>TFCCAll CombinedJan-13</t>
  </si>
  <si>
    <t>TFCCAll Combined41275</t>
  </si>
  <si>
    <t>TFCCAll CombinedFeb-13</t>
  </si>
  <si>
    <t>TFCCAll Combined41306</t>
  </si>
  <si>
    <t>TFCCAll CombinedMar-13</t>
  </si>
  <si>
    <t>TFCCAll Combined41334</t>
  </si>
  <si>
    <t>TFCCAll CombinedApr-13</t>
  </si>
  <si>
    <t>TFCCAll Combined41365</t>
  </si>
  <si>
    <t>TFCCAll CombinedMay-13</t>
  </si>
  <si>
    <t>TFCCAll Combined41395</t>
  </si>
  <si>
    <t>TFCCAll CombinedJun-13</t>
  </si>
  <si>
    <t>TFCCAll Combined41426</t>
  </si>
  <si>
    <t>TFCCAll CombinedJul-13</t>
  </si>
  <si>
    <t>TFCCAll Combined41456</t>
  </si>
  <si>
    <t>TFCCAll CombinedAug-13</t>
  </si>
  <si>
    <t>TFCCAll Combined41487</t>
  </si>
  <si>
    <t>TFCCAll CombinedSep-13</t>
  </si>
  <si>
    <t>TFCCAll Combined41518</t>
  </si>
  <si>
    <t>TFCCAll CombinedOct-13</t>
  </si>
  <si>
    <t>TFCCAll Combined41548</t>
  </si>
  <si>
    <t>TFCCAll CombinedNov-13</t>
  </si>
  <si>
    <t>TFCCAll Combined41579</t>
  </si>
  <si>
    <t>TFCCAll CombinedDec-13</t>
  </si>
  <si>
    <t>TFCCAll Combined41609</t>
  </si>
  <si>
    <t>TFCCAll CombinedJan-14</t>
  </si>
  <si>
    <t>TFCCAll Combined41640</t>
  </si>
  <si>
    <t>TFCCAll CombinedFeb-14</t>
  </si>
  <si>
    <t>TFCCAll Combined41671</t>
  </si>
  <si>
    <t>TFCCAll CombinedMar-14</t>
  </si>
  <si>
    <t>TFCCAll Combined41699</t>
  </si>
  <si>
    <t>TFCCAll CombinedApr-14</t>
  </si>
  <si>
    <t>TFCCAll Combined41730</t>
  </si>
  <si>
    <t>TFCCAll CombinedMay-14</t>
  </si>
  <si>
    <t>TFCCAll Combined41760</t>
  </si>
  <si>
    <t>TFCCAll CombinedJun-14</t>
  </si>
  <si>
    <t>TFCCAll Combined41791</t>
  </si>
  <si>
    <t>TFCCAll CombinedJul-14</t>
  </si>
  <si>
    <t>TFCCAll Combined41821</t>
  </si>
  <si>
    <t>TFCCAll CombinedAug-14</t>
  </si>
  <si>
    <t>TFCCAll Combined41852</t>
  </si>
  <si>
    <t>TFCCAll CombinedSep-14</t>
  </si>
  <si>
    <t>TFCCAll Combined41883</t>
  </si>
  <si>
    <t>TFCCAll CombinedOct-14</t>
  </si>
  <si>
    <t>TFCCAll Combined41913</t>
  </si>
  <si>
    <t>TFCCAll CombinedNov-14</t>
  </si>
  <si>
    <t>TFCCAll Combined41944</t>
  </si>
  <si>
    <t>TFCCAll CombinedDec-14</t>
  </si>
  <si>
    <t>TFCCAll Combined41974</t>
  </si>
  <si>
    <t>TFCCAll CombinedJan-15</t>
  </si>
  <si>
    <t>TFCCAll Combined42005</t>
  </si>
  <si>
    <t>TFCCAll CombinedFeb-15</t>
  </si>
  <si>
    <t>TFCCAll Combined42036</t>
  </si>
  <si>
    <t>TFCCAll CombinedMar-15</t>
  </si>
  <si>
    <t>TFCCAll Combined42064</t>
  </si>
  <si>
    <t>TFCCAll CombinedApr-15</t>
  </si>
  <si>
    <t>TFCCAll Combined42095</t>
  </si>
  <si>
    <t>TFCCAll CombinedMay-15</t>
  </si>
  <si>
    <t>TFCCAll Combined42125</t>
  </si>
  <si>
    <t>TFCCAll CombinedJun-15</t>
  </si>
  <si>
    <t>TFCCAll Combined42156</t>
  </si>
  <si>
    <t>TFCCAll CombinedJul-15</t>
  </si>
  <si>
    <t>TFCCAll Combined42186</t>
  </si>
  <si>
    <t>TFCCAll CombinedAug-15</t>
  </si>
  <si>
    <t>TFCCAll Combined42217</t>
  </si>
  <si>
    <t>TFCCAll CombinedSep-15</t>
  </si>
  <si>
    <t>TFCCAll Combined42248</t>
  </si>
  <si>
    <t>TFCCAll CombinedOct-15</t>
  </si>
  <si>
    <t>TFCCAll Combined42278</t>
  </si>
  <si>
    <t>TFCCAll CombinedNov-15</t>
  </si>
  <si>
    <t>TFCCAll Combined42309</t>
  </si>
  <si>
    <t>TFCCAll CombinedDec-15</t>
  </si>
  <si>
    <t>TFCCAll Combined42339</t>
  </si>
  <si>
    <t>TFCCAll CombinedJan-16</t>
  </si>
  <si>
    <t>TFCCAll Combined42370</t>
  </si>
  <si>
    <t>TFCCAll CombinedFeb-16</t>
  </si>
  <si>
    <t>TFCCAll Combined42401</t>
  </si>
  <si>
    <t>TFCCAll CombinedMar-16</t>
  </si>
  <si>
    <t>TFCCAll Combined42430</t>
  </si>
  <si>
    <t>TFCCAll CombinedApr-16</t>
  </si>
  <si>
    <t>TFCCAll Combined42461</t>
  </si>
  <si>
    <t>TFCCAll CombinedMay-16</t>
  </si>
  <si>
    <t>TFCCAll Combined42491</t>
  </si>
  <si>
    <t>TFCCAll CombinedJun-16</t>
  </si>
  <si>
    <t>TFCCAll Combined42522</t>
  </si>
  <si>
    <t>TFCCAll CombinedJul-16</t>
  </si>
  <si>
    <t>TFCCAll Combined42552</t>
  </si>
  <si>
    <t>TFCCAll CombinedAug-16</t>
  </si>
  <si>
    <t>TFCCAll Combined42583</t>
  </si>
  <si>
    <t>TFCCAll CombinedSep-16</t>
  </si>
  <si>
    <t>TFCCAll Combined42614</t>
  </si>
  <si>
    <t>TFCCAll CombinedOct-16</t>
  </si>
  <si>
    <t>TFCCAll Combined42644</t>
  </si>
  <si>
    <t>TFCCAll CombinedNov-16</t>
  </si>
  <si>
    <t>TFCCAll Combined42675</t>
  </si>
  <si>
    <t>TFCCAll CombinedDec-16</t>
  </si>
  <si>
    <t>TFCCAll Combined42722</t>
  </si>
  <si>
    <t>TFCCAll CombinedJan-17</t>
  </si>
  <si>
    <t>TFCCAll Combined42736</t>
  </si>
  <si>
    <t>TFCCAll CombinedFeb-17</t>
  </si>
  <si>
    <t>TFCCAll Combined42767</t>
  </si>
  <si>
    <t>TFCCAll CombinedMar-17</t>
  </si>
  <si>
    <t>TFCCAll Combined42795</t>
  </si>
  <si>
    <t>TFCCAll CombinedApr-17</t>
  </si>
  <si>
    <t>TFCCAll Combined42826</t>
  </si>
  <si>
    <t>TFCCAll CombinedMay-17</t>
  </si>
  <si>
    <t>TFCCAll Combined42856</t>
  </si>
  <si>
    <t>TFCCAll CombinedJun-17</t>
  </si>
  <si>
    <t>TFCCAll Combined42887</t>
  </si>
  <si>
    <t>TFCCAll CombinedJul-17</t>
  </si>
  <si>
    <t>TFCCAll Combined42917</t>
  </si>
  <si>
    <t>TFCCAll CombinedAug-17</t>
  </si>
  <si>
    <t>TFCCAll Combined42948</t>
  </si>
  <si>
    <t>TFCCAll CombinedSep-17</t>
  </si>
  <si>
    <t>TFCCAll Combined42979</t>
  </si>
  <si>
    <t>TFCCAll CombinedOct-17</t>
  </si>
  <si>
    <t>TFCCAll Combined43009</t>
  </si>
  <si>
    <t>TFCCAll CombinedNov-17</t>
  </si>
  <si>
    <t>TFCCAll Combined43040</t>
  </si>
  <si>
    <t>TFCCAll CombinedDec-17</t>
  </si>
  <si>
    <t>TFCCAll Combined43070</t>
  </si>
  <si>
    <t>TFCCAll CombinedJan-18</t>
  </si>
  <si>
    <t>TFCCAll Combined43101</t>
  </si>
  <si>
    <t>TFCCAll CombinedFeb-18</t>
  </si>
  <si>
    <t>TFCCAll Combined43132</t>
  </si>
  <si>
    <t>TFCCAll CombinedMar-18</t>
  </si>
  <si>
    <t>TFCCAll Combined43160</t>
  </si>
  <si>
    <t>TFCCAll CombinedApr-18</t>
  </si>
  <si>
    <t>TFCCAll Combined43191</t>
  </si>
  <si>
    <t>TFCCAll CombinedMay-18</t>
  </si>
  <si>
    <t>TFCCAll Combined43221</t>
  </si>
  <si>
    <t>TFCCAll CombinedJun-18</t>
  </si>
  <si>
    <t>TFCCAll Combined43252</t>
  </si>
  <si>
    <t>TFCCAll CombinedJul-18</t>
  </si>
  <si>
    <t>TFCCAll Combined43282</t>
  </si>
  <si>
    <t>TFCCAll CombinedAug-18</t>
  </si>
  <si>
    <t>TFCCAll Combined43313</t>
  </si>
  <si>
    <t>TFCCAll CombinedSep-18</t>
  </si>
  <si>
    <t>TFCCAll Combined43344</t>
  </si>
  <si>
    <t>TFCCAll CombinedOct-18</t>
  </si>
  <si>
    <t>TFCCAll Combined43374</t>
  </si>
  <si>
    <t>TFCCAll CombinedNov-18</t>
  </si>
  <si>
    <t>TFCCAll Combined43405</t>
  </si>
  <si>
    <t>TFCCAll CombinedDec-18</t>
  </si>
  <si>
    <t>TFCCAll Combined43435</t>
  </si>
  <si>
    <t>TFCCAll CombinedJan-19</t>
  </si>
  <si>
    <t>TFCCAll Combined43466</t>
  </si>
  <si>
    <t>TFCCAll CombinedFeb-19</t>
  </si>
  <si>
    <t>TFCCAll Combined43497</t>
  </si>
  <si>
    <t>TFCCAll CombinedMar-19</t>
  </si>
  <si>
    <t>TFCCAll Combined43525</t>
  </si>
  <si>
    <t>TFCCAll CombinedApr-19</t>
  </si>
  <si>
    <t>TFCCAll Combined43556</t>
  </si>
  <si>
    <t>TFCCAll CombinedMay-19</t>
  </si>
  <si>
    <t>TFCCAll Combined43586</t>
  </si>
  <si>
    <t>TFCCAll CombinedJun-19</t>
  </si>
  <si>
    <t>TFCCAll Combined43617</t>
  </si>
  <si>
    <t>TFCCAll CombinedJul-19</t>
  </si>
  <si>
    <t>TFCCAll Combined43647</t>
  </si>
  <si>
    <t>RiversideAll CombinedApr-12</t>
  </si>
  <si>
    <t>RiversideAll Combined41000</t>
  </si>
  <si>
    <t>RiversideAll CombinedJun-12</t>
  </si>
  <si>
    <t>RiversideAll Combined41030</t>
  </si>
  <si>
    <t>RiversideAll Combined41061</t>
  </si>
  <si>
    <t>RiversideAll CombinedJul-12</t>
  </si>
  <si>
    <t>RiversideAll Combined41091</t>
  </si>
  <si>
    <t>RiversideAll CombinedAug-12</t>
  </si>
  <si>
    <t>RiversideAll Combined41122</t>
  </si>
  <si>
    <t>RiversideAll CombinedSep-12</t>
  </si>
  <si>
    <t>RiversideAll Combined41153</t>
  </si>
  <si>
    <t>RiversideAll CombinedOct-12</t>
  </si>
  <si>
    <t>RiversideAll Combined41183</t>
  </si>
  <si>
    <t>RiversideAll CombinedNov-12</t>
  </si>
  <si>
    <t>RiversideAll Combined41214</t>
  </si>
  <si>
    <t>RiversideAll CombinedDec-12</t>
  </si>
  <si>
    <t>RiversideAll Combined41244</t>
  </si>
  <si>
    <t>RiversideAll CombinedJan-13</t>
  </si>
  <si>
    <t>RiversideAll Combined41275</t>
  </si>
  <si>
    <t>RiversideAll CombinedFeb-13</t>
  </si>
  <si>
    <t>RiversideAll Combined41306</t>
  </si>
  <si>
    <t>RiversideAll CombinedMar-13</t>
  </si>
  <si>
    <t>RiversideAll Combined41334</t>
  </si>
  <si>
    <t>RiversideAll CombinedApr-13</t>
  </si>
  <si>
    <t>RiversideAll Combined41365</t>
  </si>
  <si>
    <t>RiversideAll CombinedMay-13</t>
  </si>
  <si>
    <t>RiversideAll Combined41395</t>
  </si>
  <si>
    <t>RiversideAll CombinedJun-13</t>
  </si>
  <si>
    <t>RiversideAll Combined41426</t>
  </si>
  <si>
    <t>RiversideAll CombinedJul-13</t>
  </si>
  <si>
    <t>RiversideAll Combined41456</t>
  </si>
  <si>
    <t>RiversideAll CombinedAug-13</t>
  </si>
  <si>
    <t>RiversideAll Combined41487</t>
  </si>
  <si>
    <t>RiversideAll CombinedSep-13</t>
  </si>
  <si>
    <t>RiversideAll Combined41518</t>
  </si>
  <si>
    <t>RiversideAll CombinedOct-13</t>
  </si>
  <si>
    <t>RiversideAll Combined41548</t>
  </si>
  <si>
    <t>RiversideAll CombinedNov-13</t>
  </si>
  <si>
    <t>RiversideAll Combined41579</t>
  </si>
  <si>
    <t>RiversideAll CombinedDec-13</t>
  </si>
  <si>
    <t>RiversideAll Combined41609</t>
  </si>
  <si>
    <t>RiversideAll CombinedJan-14</t>
  </si>
  <si>
    <t>RiversideAll Combined41640</t>
  </si>
  <si>
    <t>RiversideAll CombinedFeb-14</t>
  </si>
  <si>
    <t>RiversideAll Combined41671</t>
  </si>
  <si>
    <t>RiversideAll CombinedMar-14</t>
  </si>
  <si>
    <t>RiversideAll Combined41699</t>
  </si>
  <si>
    <t>RiversideAll CombinedApr-14</t>
  </si>
  <si>
    <t>RiversideAll Combined41730</t>
  </si>
  <si>
    <t>RiversideAll CombinedMay-14</t>
  </si>
  <si>
    <t>RiversideAll Combined41760</t>
  </si>
  <si>
    <t>RiversideAll CombinedJun-14</t>
  </si>
  <si>
    <t>RiversideAll Combined41791</t>
  </si>
  <si>
    <t>RiversideAll CombinedJul-14</t>
  </si>
  <si>
    <t>RiversideAll Combined41821</t>
  </si>
  <si>
    <t>RiversideAll CombinedAug-14</t>
  </si>
  <si>
    <t>RiversideAll Combined41852</t>
  </si>
  <si>
    <t>RiversideAll CombinedSep-14</t>
  </si>
  <si>
    <t>RiversideAll Combined41883</t>
  </si>
  <si>
    <t>RiversideAll CombinedOct-14</t>
  </si>
  <si>
    <t>RiversideAll Combined41913</t>
  </si>
  <si>
    <t>RiversideAll CombinedNov-14</t>
  </si>
  <si>
    <t>RiversideAll Combined41944</t>
  </si>
  <si>
    <t>RiversideAll CombinedDec-14</t>
  </si>
  <si>
    <t>RiversideAll Combined41974</t>
  </si>
  <si>
    <t>RiversideAll CombinedJan-15</t>
  </si>
  <si>
    <t>RiversideAll Combined42005</t>
  </si>
  <si>
    <t>RiversideAll CombinedFeb-15</t>
  </si>
  <si>
    <t>RiversideAll Combined42036</t>
  </si>
  <si>
    <t>RiversideAll CombinedMar-15</t>
  </si>
  <si>
    <t>RiversideAll Combined42064</t>
  </si>
  <si>
    <t>RiversideAll CombinedApr-15</t>
  </si>
  <si>
    <t>RiversideAll Combined42095</t>
  </si>
  <si>
    <t>RiversideAll CombinedMay-15</t>
  </si>
  <si>
    <t>RiversideAll Combined42125</t>
  </si>
  <si>
    <t>RiversideAll CombinedJun-15</t>
  </si>
  <si>
    <t>RiversideAll Combined42156</t>
  </si>
  <si>
    <t>RiversideAll CombinedJul-15</t>
  </si>
  <si>
    <t>RiversideAll Combined42186</t>
  </si>
  <si>
    <t>RiversideAll CombinedAug-15</t>
  </si>
  <si>
    <t>RiversideAll Combined42217</t>
  </si>
  <si>
    <t>RiversideAll CombinedSep-15</t>
  </si>
  <si>
    <t>RiversideAll Combined42248</t>
  </si>
  <si>
    <t>RiversideAll CombinedOct-15</t>
  </si>
  <si>
    <t>RiversideAll Combined42278</t>
  </si>
  <si>
    <t>RiversideAll CombinedNov-15</t>
  </si>
  <si>
    <t>RiversideAll Combined42309</t>
  </si>
  <si>
    <t>RiversideAll CombinedDec-15</t>
  </si>
  <si>
    <t>RiversideAll Combined42339</t>
  </si>
  <si>
    <t>RiversideAll CombinedJan-16</t>
  </si>
  <si>
    <t>RiversideAll Combined42370</t>
  </si>
  <si>
    <t>RiversideAll CombinedFeb-16</t>
  </si>
  <si>
    <t>RiversideAll Combined42401</t>
  </si>
  <si>
    <t>RiversideAll CombinedMar-16</t>
  </si>
  <si>
    <t>RiversideAll Combined42430</t>
  </si>
  <si>
    <t>RiversideAll CombinedApr-16</t>
  </si>
  <si>
    <t>RiversideAll Combined42461</t>
  </si>
  <si>
    <t>RiversideAll CombinedMay-16</t>
  </si>
  <si>
    <t>RiversideAll Combined42491</t>
  </si>
  <si>
    <t>RiversideAll CombinedJun-16</t>
  </si>
  <si>
    <t>RiversideAll Combined42522</t>
  </si>
  <si>
    <t>RiversideAll CombinedJul-16</t>
  </si>
  <si>
    <t>RiversideAll Combined42552</t>
  </si>
  <si>
    <t>RiversideAll CombinedAug-16</t>
  </si>
  <si>
    <t>RiversideAll Combined42583</t>
  </si>
  <si>
    <t>RiversideAll CombinedSep-16</t>
  </si>
  <si>
    <t>RiversideAll Combined42614</t>
  </si>
  <si>
    <t>RiversideAll CombinedOct-16</t>
  </si>
  <si>
    <t>RiversideAll Combined42644</t>
  </si>
  <si>
    <t>RiversideAll CombinedNov-16</t>
  </si>
  <si>
    <t>RiversideAll Combined42675</t>
  </si>
  <si>
    <t>RiversideAll CombinedDec-16</t>
  </si>
  <si>
    <t>RiversideAll Combined42721</t>
  </si>
  <si>
    <t>RiversideAll CombinedJan-17</t>
  </si>
  <si>
    <t>RiversideAll Combined42736</t>
  </si>
  <si>
    <t>RiversideAll CombinedFeb-17</t>
  </si>
  <si>
    <t>RiversideAll Combined42767</t>
  </si>
  <si>
    <t>RiversideAll CombinedMar-17</t>
  </si>
  <si>
    <t>RiversideAll Combined42795</t>
  </si>
  <si>
    <t>RiversideAll CombinedApr-17</t>
  </si>
  <si>
    <t>RiversideAll Combined42826</t>
  </si>
  <si>
    <t>RiversideAll CombinedMay-17</t>
  </si>
  <si>
    <t>RiversideAll Combined42856</t>
  </si>
  <si>
    <t>RiversideAll CombinedJun-17</t>
  </si>
  <si>
    <t>RiversideAll Combined42887</t>
  </si>
  <si>
    <t>RiversideAll CombinedJul-17</t>
  </si>
  <si>
    <t>RiversideAll Combined42917</t>
  </si>
  <si>
    <t>RiversideAll CombinedAug-17</t>
  </si>
  <si>
    <t>RiversideAll Combined42948</t>
  </si>
  <si>
    <t>RiversideAll CombinedSep-17</t>
  </si>
  <si>
    <t>RiversideAll Combined42979</t>
  </si>
  <si>
    <t>RiversideAll CombinedOct-17</t>
  </si>
  <si>
    <t>RiversideAll Combined43009</t>
  </si>
  <si>
    <t>RiversideAll CombinedNov-17</t>
  </si>
  <si>
    <t>RiversideAll Combined43040</t>
  </si>
  <si>
    <t>RiversideAll CombinedDec-17</t>
  </si>
  <si>
    <t>RiversideAll Combined43070</t>
  </si>
  <si>
    <t>RiversideAll CombinedJan-18</t>
  </si>
  <si>
    <t>RiversideAll Combined43101</t>
  </si>
  <si>
    <t>RiversideAll CombinedFeb-18</t>
  </si>
  <si>
    <t>RiversideAll Combined43132</t>
  </si>
  <si>
    <t>RiversideAll CombinedMar-18</t>
  </si>
  <si>
    <t>RiversideAll Combined43160</t>
  </si>
  <si>
    <t>RiversideAll CombinedApr-18</t>
  </si>
  <si>
    <t>RiversideAll Combined43191</t>
  </si>
  <si>
    <t>RiversideAll CombinedMay-18</t>
  </si>
  <si>
    <t>RiversideAll Combined43221</t>
  </si>
  <si>
    <t>RiversideAll CombinedJun-18</t>
  </si>
  <si>
    <t>RiversideAll Combined43252</t>
  </si>
  <si>
    <t>RiversideAll CombinedJul-18</t>
  </si>
  <si>
    <t>RiversideAll Combined43282</t>
  </si>
  <si>
    <t>RiversideAll CombinedAug-18</t>
  </si>
  <si>
    <t>RiversideAll Combined43313</t>
  </si>
  <si>
    <t>RiversideAll CombinedSep-18</t>
  </si>
  <si>
    <t>RiversideAll Combined43344</t>
  </si>
  <si>
    <t>RiversideAll CombinedOct-18</t>
  </si>
  <si>
    <t>RiversideAll Combined43374</t>
  </si>
  <si>
    <t>RiversideAll CombinedNov-18</t>
  </si>
  <si>
    <t>RiversideAll Combined43405</t>
  </si>
  <si>
    <t>RiversideAll CombinedDec-18</t>
  </si>
  <si>
    <t>RiversideAll Combined43435</t>
  </si>
  <si>
    <t>RiversideAll CombinedJan-19</t>
  </si>
  <si>
    <t>RiversideAll Combined43466</t>
  </si>
  <si>
    <t>RiversideAll CombinedFeb-19</t>
  </si>
  <si>
    <t>RiversideAll Combined43497</t>
  </si>
  <si>
    <t>RiversideAll CombinedMar-19</t>
  </si>
  <si>
    <t>RiversideAll Combined43525</t>
  </si>
  <si>
    <t>RiversideAll CombinedApr-19</t>
  </si>
  <si>
    <t>RiversideAll Combined43556</t>
  </si>
  <si>
    <t>RiversideAll CombinedMay-19</t>
  </si>
  <si>
    <t>RiversideAll Combined43586</t>
  </si>
  <si>
    <t>RiversideAll CombinedJun-19</t>
  </si>
  <si>
    <t>RiversideAll Combined43617</t>
  </si>
  <si>
    <t>RiversideAll CombinedJul-19</t>
  </si>
  <si>
    <t>RiversideAll Combined43647</t>
  </si>
  <si>
    <t>RiversideA-CRA FFApr-12</t>
  </si>
  <si>
    <t>RiversideA-CRA FF41000</t>
  </si>
  <si>
    <t>RiversideA-CRA FFJun-12</t>
  </si>
  <si>
    <t>RiversideA-CRA FF41030</t>
  </si>
  <si>
    <t>RiversideA-CRA FF41061</t>
  </si>
  <si>
    <t>RiversideA-CRA FFJul-12</t>
  </si>
  <si>
    <t>RiversideA-CRA FF41091</t>
  </si>
  <si>
    <t>RiversideA-CRA FFAug-12</t>
  </si>
  <si>
    <t>RiversideA-CRA FF41122</t>
  </si>
  <si>
    <t>RiversideA-CRA FFSep-12</t>
  </si>
  <si>
    <t>RiversideA-CRA FF41153</t>
  </si>
  <si>
    <t>RiversideA-CRA FFOct-12</t>
  </si>
  <si>
    <t>RiversideA-CRA FF41183</t>
  </si>
  <si>
    <t>RiversideA-CRA FFNov-12</t>
  </si>
  <si>
    <t>RiversideA-CRA FF41214</t>
  </si>
  <si>
    <t>RiversideA-CRA FFDec-12</t>
  </si>
  <si>
    <t>RiversideA-CRA FF41244</t>
  </si>
  <si>
    <t>RiversideA-CRA FFJan-13</t>
  </si>
  <si>
    <t>RiversideA-CRA FF41275</t>
  </si>
  <si>
    <t>RiversideA-CRA FFFeb-13</t>
  </si>
  <si>
    <t>RiversideA-CRA FF41306</t>
  </si>
  <si>
    <t>RiversideA-CRA FFMar-13</t>
  </si>
  <si>
    <t>RiversideA-CRA FF41334</t>
  </si>
  <si>
    <t>RiversideA-CRA FFApr-13</t>
  </si>
  <si>
    <t>RiversideA-CRA FF41365</t>
  </si>
  <si>
    <t>RiversideA-CRA FFMay-13</t>
  </si>
  <si>
    <t>RiversideA-CRA FF41395</t>
  </si>
  <si>
    <t>RiversideA-CRA FFJun-13</t>
  </si>
  <si>
    <t>RiversideA-CRA FF41426</t>
  </si>
  <si>
    <t>RiversideA-CRA FFJul-13</t>
  </si>
  <si>
    <t>RiversideA-CRA FF41456</t>
  </si>
  <si>
    <t>RiversideA-CRA FFAug-13</t>
  </si>
  <si>
    <t>RiversideA-CRA FF41487</t>
  </si>
  <si>
    <t>RiversideA-CRA FFSep-13</t>
  </si>
  <si>
    <t>RiversideA-CRA FF41518</t>
  </si>
  <si>
    <t>RiversideA-CRA FFOct-13</t>
  </si>
  <si>
    <t>RiversideA-CRA FF41548</t>
  </si>
  <si>
    <t>RiversideA-CRA FFNov-13</t>
  </si>
  <si>
    <t>RiversideA-CRA FF41579</t>
  </si>
  <si>
    <t>RiversideA-CRA FFDec-13</t>
  </si>
  <si>
    <t>RiversideA-CRA FF41609</t>
  </si>
  <si>
    <t>RiversideA-CRA FFJan-14</t>
  </si>
  <si>
    <t>RiversideA-CRA FF41640</t>
  </si>
  <si>
    <t>RiversideA-CRA FFFeb-14</t>
  </si>
  <si>
    <t>RiversideA-CRA FF41671</t>
  </si>
  <si>
    <t>RiversideA-CRA FFMar-14</t>
  </si>
  <si>
    <t>RiversideA-CRA FF41699</t>
  </si>
  <si>
    <t>RiversideA-CRA FFApr-14</t>
  </si>
  <si>
    <t>RiversideA-CRA FF41730</t>
  </si>
  <si>
    <t>RiversideA-CRA FFMay-14</t>
  </si>
  <si>
    <t>RiversideA-CRA FF41760</t>
  </si>
  <si>
    <t>RiversideA-CRA FFJun-14</t>
  </si>
  <si>
    <t>RiversideA-CRA FF41791</t>
  </si>
  <si>
    <t>RiversideA-CRA FFJul-14</t>
  </si>
  <si>
    <t>RiversideA-CRA FF41821</t>
  </si>
  <si>
    <t>RiversideA-CRA FFAug-14</t>
  </si>
  <si>
    <t>RiversideA-CRA FF41852</t>
  </si>
  <si>
    <t>RiversideA-CRA FFSep-14</t>
  </si>
  <si>
    <t>RiversideA-CRA FF41883</t>
  </si>
  <si>
    <t>RiversideA-CRA FFOct-14</t>
  </si>
  <si>
    <t>RiversideA-CRA FF41913</t>
  </si>
  <si>
    <t>RiversideA-CRA FFNov-14</t>
  </si>
  <si>
    <t>RiversideA-CRA FF41944</t>
  </si>
  <si>
    <t>RiversideA-CRA FFDec-14</t>
  </si>
  <si>
    <t>RiversideA-CRA FF41974</t>
  </si>
  <si>
    <t>RiversideA-CRA FFJan-15</t>
  </si>
  <si>
    <t>RiversideA-CRA FF42005</t>
  </si>
  <si>
    <t>RiversideA-CRA FFFeb-15</t>
  </si>
  <si>
    <t>RiversideA-CRA FF42036</t>
  </si>
  <si>
    <t>RiversideA-CRA FFMar-15</t>
  </si>
  <si>
    <t>RiversideA-CRA FF42064</t>
  </si>
  <si>
    <t>RiversideA-CRA FFApr-15</t>
  </si>
  <si>
    <t>RiversideA-CRA FF42095</t>
  </si>
  <si>
    <t>RiversideA-CRA FFMay-15</t>
  </si>
  <si>
    <t>RiversideA-CRA FF42125</t>
  </si>
  <si>
    <t>RiversideA-CRA FFJun-15</t>
  </si>
  <si>
    <t>RiversideA-CRA FF42156</t>
  </si>
  <si>
    <t>RiversideA-CRA FFJul-15</t>
  </si>
  <si>
    <t>RiversideA-CRA FF42186</t>
  </si>
  <si>
    <t>RiversideA-CRA FFAug-15</t>
  </si>
  <si>
    <t>RiversideA-CRA FF42217</t>
  </si>
  <si>
    <t>RiversideA-CRA FFSep-15</t>
  </si>
  <si>
    <t>RiversideA-CRA FF42248</t>
  </si>
  <si>
    <t>RiversideA-CRA FFOct-15</t>
  </si>
  <si>
    <t>RiversideA-CRA FF42278</t>
  </si>
  <si>
    <t>RiversideA-CRA FFNov-15</t>
  </si>
  <si>
    <t>RiversideA-CRA FF42309</t>
  </si>
  <si>
    <t>RiversideA-CRA FFDec-15</t>
  </si>
  <si>
    <t>RiversideA-CRA FF42339</t>
  </si>
  <si>
    <t>RiversideA-CRA FFJan-16</t>
  </si>
  <si>
    <t>RiversideA-CRA FF42370</t>
  </si>
  <si>
    <t>RiversideA-CRA FFFeb-16</t>
  </si>
  <si>
    <t>RiversideA-CRA FF42401</t>
  </si>
  <si>
    <t>RiversideA-CRA FFMar-16</t>
  </si>
  <si>
    <t>RiversideA-CRA FF42430</t>
  </si>
  <si>
    <t>RiversideA-CRA FFApr-16</t>
  </si>
  <si>
    <t>RiversideA-CRA FF42461</t>
  </si>
  <si>
    <t>RiversideA-CRA FFMay-16</t>
  </si>
  <si>
    <t>RiversideA-CRA FF42491</t>
  </si>
  <si>
    <t>RiversideA-CRA FFJun-16</t>
  </si>
  <si>
    <t>RiversideA-CRA FF42522</t>
  </si>
  <si>
    <t>RiversideA-CRA FFJul-16</t>
  </si>
  <si>
    <t>RiversideA-CRA FF42552</t>
  </si>
  <si>
    <t>RiversideA-CRA FFAug-16</t>
  </si>
  <si>
    <t>RiversideA-CRA FF42583</t>
  </si>
  <si>
    <t>RiversideA-CRA FFSep-16</t>
  </si>
  <si>
    <t>RiversideA-CRA FF42614</t>
  </si>
  <si>
    <t>RiversideA-CRA FFOct-16</t>
  </si>
  <si>
    <t>RiversideA-CRA FF42644</t>
  </si>
  <si>
    <t>RiversideA-CRA FFNov-16</t>
  </si>
  <si>
    <t>RiversideA-CRA FF42675</t>
  </si>
  <si>
    <t>RiversideA-CRA FFDec-16</t>
  </si>
  <si>
    <t>RiversideA-CRA FF42705</t>
  </si>
  <si>
    <t>RiversideA-CRA FFJan-17</t>
  </si>
  <si>
    <t>RiversideA-CRA FF42736</t>
  </si>
  <si>
    <t>RiversideA-CRA FFFeb-17</t>
  </si>
  <si>
    <t>RiversideA-CRA FF42767</t>
  </si>
  <si>
    <t>RiversideA-CRA FFMar-17</t>
  </si>
  <si>
    <t>RiversideA-CRA FF42795</t>
  </si>
  <si>
    <t>RiversideA-CRA FFApr-17</t>
  </si>
  <si>
    <t>RiversideA-CRA FF42826</t>
  </si>
  <si>
    <t>RiversideA-CRA FFMay-17</t>
  </si>
  <si>
    <t>RiversideA-CRA FF42856</t>
  </si>
  <si>
    <t>RiversideA-CRA FFJun-17</t>
  </si>
  <si>
    <t>RiversideA-CRA FF42887</t>
  </si>
  <si>
    <t>RiversideA-CRA FFJul-17</t>
  </si>
  <si>
    <t>RiversideA-CRA FF42917</t>
  </si>
  <si>
    <t>RiversideA-CRA FFAug-17</t>
  </si>
  <si>
    <t>RiversideA-CRA FF42948</t>
  </si>
  <si>
    <t>RiversideA-CRA FFSep-17</t>
  </si>
  <si>
    <t>RiversideA-CRA FF42979</t>
  </si>
  <si>
    <t>RiversideA-CRA FFOct-17</t>
  </si>
  <si>
    <t>RiversideA-CRA FF43009</t>
  </si>
  <si>
    <t>RiversideA-CRA FFNov-17</t>
  </si>
  <si>
    <t>RiversideA-CRA FF43040</t>
  </si>
  <si>
    <t>RiversideA-CRA FFDec-17</t>
  </si>
  <si>
    <t>RiversideA-CRA FF43070</t>
  </si>
  <si>
    <t>RiversideA-CRA FFJan-18</t>
  </si>
  <si>
    <t>RiversideA-CRA FF43101</t>
  </si>
  <si>
    <t>RiversideA-CRA FFFeb-18</t>
  </si>
  <si>
    <t>RiversideA-CRA FF43132</t>
  </si>
  <si>
    <t>RiversideA-CRA FFMar-18</t>
  </si>
  <si>
    <t>RiversideA-CRA FF43160</t>
  </si>
  <si>
    <t>RiversideA-CRA FFApr-18</t>
  </si>
  <si>
    <t>RiversideA-CRA FF43191</t>
  </si>
  <si>
    <t>RiversideA-CRA FFMay-18</t>
  </si>
  <si>
    <t>RiversideA-CRA FF43221</t>
  </si>
  <si>
    <t>RiversideA-CRA FFJun-18</t>
  </si>
  <si>
    <t>RiversideA-CRA FF43252</t>
  </si>
  <si>
    <t>RiversideA-CRA FFJul-18</t>
  </si>
  <si>
    <t>RiversideA-CRA FF43282</t>
  </si>
  <si>
    <t>RiversideA-CRA FFAug-18</t>
  </si>
  <si>
    <t>RiversideA-CRA FF43313</t>
  </si>
  <si>
    <t>RiversideA-CRA FFSep-18</t>
  </si>
  <si>
    <t>RiversideA-CRA FF43344</t>
  </si>
  <si>
    <t>RiversideA-CRA FFOct-18</t>
  </si>
  <si>
    <t>RiversideA-CRA FF43374</t>
  </si>
  <si>
    <t>RiversideA-CRA FFNov-18</t>
  </si>
  <si>
    <t>RiversideA-CRA FF43405</t>
  </si>
  <si>
    <t>RiversideA-CRA FFDec-18</t>
  </si>
  <si>
    <t>RiversideA-CRA FF43435</t>
  </si>
  <si>
    <t>RiversideA-CRA FFJan-19</t>
  </si>
  <si>
    <t>RiversideA-CRA FF43466</t>
  </si>
  <si>
    <t>RiversideA-CRA FFFeb-19</t>
  </si>
  <si>
    <t>RiversideA-CRA FF43497</t>
  </si>
  <si>
    <t>RiversideA-CRA FFMar-19</t>
  </si>
  <si>
    <t>RiversideA-CRA FF43525</t>
  </si>
  <si>
    <t>RiversideA-CRA FFApr-19</t>
  </si>
  <si>
    <t>RiversideA-CRA FF43556</t>
  </si>
  <si>
    <t>RiversideA-CRA FFMay-19</t>
  </si>
  <si>
    <t>RiversideA-CRA FF43586</t>
  </si>
  <si>
    <t>RiversideA-CRA FFJun-19</t>
  </si>
  <si>
    <t>RiversideA-CRA FF43617</t>
  </si>
  <si>
    <t>RiversideA-CRA FFJul-19</t>
  </si>
  <si>
    <t>RiversideA-CRA FF43647</t>
  </si>
  <si>
    <t>PIECEPCIT DCSMar-18</t>
  </si>
  <si>
    <t>PIECEPCIT DCS43160</t>
  </si>
  <si>
    <t>PIECEPCIT DCSJun-18</t>
  </si>
  <si>
    <t>PIECEPCIT DCS43252</t>
  </si>
  <si>
    <t>PIECEPCIT DCSJul-18</t>
  </si>
  <si>
    <t>PIECEPCIT DCS43282</t>
  </si>
  <si>
    <t>PIECEPCIT DCSAug-18</t>
  </si>
  <si>
    <t>PIECEPCIT DCS43313</t>
  </si>
  <si>
    <t>PIECEPCIT DCSSep-18</t>
  </si>
  <si>
    <t>PIECEPCIT DCS43344</t>
  </si>
  <si>
    <t>PIECEPCIT DCSOct-18</t>
  </si>
  <si>
    <t>PIECEPCIT DCS43374</t>
  </si>
  <si>
    <t>PIECEPCIT DCSNov-18</t>
  </si>
  <si>
    <t>PIECEPCIT DCS43405</t>
  </si>
  <si>
    <t>PIECEPCIT DCSDec-18</t>
  </si>
  <si>
    <t>PIECEPCIT DCS43435</t>
  </si>
  <si>
    <t>PIECEPCIT DCSJan-19</t>
  </si>
  <si>
    <t>PIECEPCIT DCS43466</t>
  </si>
  <si>
    <t>PIECEPCIT DCSFeb-19</t>
  </si>
  <si>
    <t>PIECEPCIT DCS43497</t>
  </si>
  <si>
    <t>PIECEPCIT DCSMar-19</t>
  </si>
  <si>
    <t>PIECEPCIT DCS43525</t>
  </si>
  <si>
    <t>PIECEPCIT DCSApr-19</t>
  </si>
  <si>
    <t>PIECEPCIT DCS43556</t>
  </si>
  <si>
    <t>PIECEPCIT DCSMay-19</t>
  </si>
  <si>
    <t>PIECEPCIT DCS43586</t>
  </si>
  <si>
    <t>PIECEPCIT DCSJun-19</t>
  </si>
  <si>
    <t>PIECEPCIT DCS43617</t>
  </si>
  <si>
    <t>PIECEPCIT DCSJul-19</t>
  </si>
  <si>
    <t>PIECEPCIT DCS43647</t>
  </si>
  <si>
    <t>PIECEPCIT FFApr-12</t>
  </si>
  <si>
    <t>PIECEPCIT FF41000</t>
  </si>
  <si>
    <t>PIECEPCIT FFJun-12</t>
  </si>
  <si>
    <t>PIECEPCIT FF41030</t>
  </si>
  <si>
    <t>PIECEPCIT FF41061</t>
  </si>
  <si>
    <t>PIECEPCIT FFJul-12</t>
  </si>
  <si>
    <t>PIECEPCIT FF41091</t>
  </si>
  <si>
    <t>PIECEPCIT FFAug-12</t>
  </si>
  <si>
    <t>PIECEPCIT FF41122</t>
  </si>
  <si>
    <t>PIECEPCIT FFSep-12</t>
  </si>
  <si>
    <t>PIECEPCIT FF41153</t>
  </si>
  <si>
    <t>PIECEPCIT FFOct-12</t>
  </si>
  <si>
    <t>PIECEPCIT FF41183</t>
  </si>
  <si>
    <t>PIECEPCIT FFNov-12</t>
  </si>
  <si>
    <t>PIECEPCIT FF41214</t>
  </si>
  <si>
    <t>PIECEPCIT FFDec-12</t>
  </si>
  <si>
    <t>PIECEPCIT FF41244</t>
  </si>
  <si>
    <t>PIECEPCIT FFJan-13</t>
  </si>
  <si>
    <t>PIECEPCIT FF41275</t>
  </si>
  <si>
    <t>PIECEPCIT FFFeb-13</t>
  </si>
  <si>
    <t>PIECEPCIT FF41306</t>
  </si>
  <si>
    <t>PIECEPCIT FFMar-13</t>
  </si>
  <si>
    <t>PIECEPCIT FF41334</t>
  </si>
  <si>
    <t>PIECEPCIT FFApr-13</t>
  </si>
  <si>
    <t>PIECEPCIT FF41365</t>
  </si>
  <si>
    <t>PIECEPCIT FFMay-13</t>
  </si>
  <si>
    <t>PIECEPCIT FF41395</t>
  </si>
  <si>
    <t>PIECEPCIT FFJun-13</t>
  </si>
  <si>
    <t>PIECEPCIT FF41426</t>
  </si>
  <si>
    <t>PIECEPCIT FFJul-13</t>
  </si>
  <si>
    <t>PIECEPCIT FF41456</t>
  </si>
  <si>
    <t>PIECEPCIT FFAug-13</t>
  </si>
  <si>
    <t>PIECEPCIT FF41487</t>
  </si>
  <si>
    <t>PIECEPCIT FFSep-13</t>
  </si>
  <si>
    <t>PIECEPCIT FF41518</t>
  </si>
  <si>
    <t>PIECEPCIT FFOct-13</t>
  </si>
  <si>
    <t>PIECEPCIT FF41548</t>
  </si>
  <si>
    <t>PIECEPCIT FFNov-13</t>
  </si>
  <si>
    <t>PIECEPCIT FF41579</t>
  </si>
  <si>
    <t>PIECEPCIT FFDec-13</t>
  </si>
  <si>
    <t>PIECEPCIT FF41609</t>
  </si>
  <si>
    <t>PIECEPCIT FFJan-14</t>
  </si>
  <si>
    <t>PIECEPCIT FF41640</t>
  </si>
  <si>
    <t>PIECEPCIT FFFeb-14</t>
  </si>
  <si>
    <t>PIECEPCIT FF41671</t>
  </si>
  <si>
    <t>PIECEPCIT FFMar-14</t>
  </si>
  <si>
    <t>PIECEPCIT FF41699</t>
  </si>
  <si>
    <t>PIECEPCIT FFApr-14</t>
  </si>
  <si>
    <t>PIECEPCIT FF41730</t>
  </si>
  <si>
    <t>PIECEPCIT FFMay-14</t>
  </si>
  <si>
    <t>PIECEPCIT FF41760</t>
  </si>
  <si>
    <t>PIECEPCIT FFJun-14</t>
  </si>
  <si>
    <t>PIECEPCIT FF41791</t>
  </si>
  <si>
    <t>PIECEPCIT FFJul-14</t>
  </si>
  <si>
    <t>PIECEPCIT FF41821</t>
  </si>
  <si>
    <t>PIECEPCIT FFAug-14</t>
  </si>
  <si>
    <t>PIECEPCIT FF41852</t>
  </si>
  <si>
    <t>PIECEPCIT FFSep-14</t>
  </si>
  <si>
    <t>PIECEPCIT FF41883</t>
  </si>
  <si>
    <t>PIECEPCIT FFOct-14</t>
  </si>
  <si>
    <t>PIECEPCIT FF41913</t>
  </si>
  <si>
    <t>PIECEPCIT FFNov-14</t>
  </si>
  <si>
    <t>PIECEPCIT FF41944</t>
  </si>
  <si>
    <t>PIECEPCIT FFDec-14</t>
  </si>
  <si>
    <t>PIECEPCIT FF41974</t>
  </si>
  <si>
    <t>PIECEPCIT FFJan-15</t>
  </si>
  <si>
    <t>PIECEPCIT FF42005</t>
  </si>
  <si>
    <t>PIECEPCIT FFFeb-15</t>
  </si>
  <si>
    <t>PIECEPCIT FF42036</t>
  </si>
  <si>
    <t>PIECEPCIT FFMar-15</t>
  </si>
  <si>
    <t>PIECEPCIT FF42064</t>
  </si>
  <si>
    <t>PIECEPCIT FFApr-15</t>
  </si>
  <si>
    <t>PIECEPCIT FF42095</t>
  </si>
  <si>
    <t>PIECEPCIT FFMay-15</t>
  </si>
  <si>
    <t>PIECEPCIT FF42125</t>
  </si>
  <si>
    <t>PIECEPCIT FFJun-15</t>
  </si>
  <si>
    <t>PIECEPCIT FF42156</t>
  </si>
  <si>
    <t>PIECEPCIT FFJul-15</t>
  </si>
  <si>
    <t>PIECEPCIT FF42186</t>
  </si>
  <si>
    <t>PIECEPCIT FFAug-15</t>
  </si>
  <si>
    <t>PIECEPCIT FF42217</t>
  </si>
  <si>
    <t>PIECEPCIT FFSep-15</t>
  </si>
  <si>
    <t>PIECEPCIT FF42248</t>
  </si>
  <si>
    <t>PIECEPCIT FFOct-15</t>
  </si>
  <si>
    <t>PIECEPCIT FF42278</t>
  </si>
  <si>
    <t>PIECEPCIT FFNov-15</t>
  </si>
  <si>
    <t>PIECEPCIT FF42309</t>
  </si>
  <si>
    <t>PIECEPCIT FFDec-15</t>
  </si>
  <si>
    <t>PIECEPCIT FF42339</t>
  </si>
  <si>
    <t>PIECEPCIT FFJan-16</t>
  </si>
  <si>
    <t>PIECEPCIT FF42370</t>
  </si>
  <si>
    <t>PIECEPCIT FFFeb-16</t>
  </si>
  <si>
    <t>PIECEPCIT FF42401</t>
  </si>
  <si>
    <t>PIECEPCIT FFMar-16</t>
  </si>
  <si>
    <t>PIECEPCIT FF42430</t>
  </si>
  <si>
    <t>PIECEPCIT FFApr-16</t>
  </si>
  <si>
    <t>PIECEPCIT FF42461</t>
  </si>
  <si>
    <t>PIECEPCIT FFMay-16</t>
  </si>
  <si>
    <t>PIECEPCIT FF42491</t>
  </si>
  <si>
    <t>PIECEPCIT FFJun-16</t>
  </si>
  <si>
    <t>PIECEPCIT FF42522</t>
  </si>
  <si>
    <t>PIECEPCIT FFJul-16</t>
  </si>
  <si>
    <t>PIECEPCIT FF42552</t>
  </si>
  <si>
    <t>PIECEPCIT FFAug-16</t>
  </si>
  <si>
    <t>PIECEPCIT FF42583</t>
  </si>
  <si>
    <t>PIECEPCIT FFSep-16</t>
  </si>
  <si>
    <t>PIECEPCIT FF42614</t>
  </si>
  <si>
    <t>PIECEPCIT FFOct-16</t>
  </si>
  <si>
    <t>PIECEPCIT FF42644</t>
  </si>
  <si>
    <t>PIECEPCIT FFNov-16</t>
  </si>
  <si>
    <t>PIECEPCIT FF42675</t>
  </si>
  <si>
    <t>PIECEPCIT FFDec-16</t>
  </si>
  <si>
    <t>PIECEPCIT FF42705</t>
  </si>
  <si>
    <t>PIECEPCIT FFJan-17</t>
  </si>
  <si>
    <t>PIECEPCIT FF42736</t>
  </si>
  <si>
    <t>PIECEPCIT FFFeb-17</t>
  </si>
  <si>
    <t>PIECEPCIT FF42767</t>
  </si>
  <si>
    <t>PIECEPCIT FFMar-17</t>
  </si>
  <si>
    <t>PIECEPCIT FF42795</t>
  </si>
  <si>
    <t>PIECEPCIT FFApr-17</t>
  </si>
  <si>
    <t>PIECEPCIT FF42826</t>
  </si>
  <si>
    <t>PIECEPCIT FFMay-17</t>
  </si>
  <si>
    <t>PIECEPCIT FF42856</t>
  </si>
  <si>
    <t>PIECEPCIT FFJun-17</t>
  </si>
  <si>
    <t>PIECEPCIT FF42887</t>
  </si>
  <si>
    <t>PIECEPCIT FFJul-17</t>
  </si>
  <si>
    <t>PIECEPCIT FF42917</t>
  </si>
  <si>
    <t>PIECEPCIT FFAug-17</t>
  </si>
  <si>
    <t>PIECEPCIT FF42948</t>
  </si>
  <si>
    <t>PIECEPCIT FFSep-17</t>
  </si>
  <si>
    <t>PIECEPCIT FF42979</t>
  </si>
  <si>
    <t>PIECEPCIT FFOct-17</t>
  </si>
  <si>
    <t>PIECEPCIT FF43009</t>
  </si>
  <si>
    <t>PIECEPCIT FFNov-17</t>
  </si>
  <si>
    <t>PIECEPCIT FF43040</t>
  </si>
  <si>
    <t>PIECEPCIT FFDec-17</t>
  </si>
  <si>
    <t>PIECEPCIT FF43070</t>
  </si>
  <si>
    <t>PIECEPCIT FFJan-18</t>
  </si>
  <si>
    <t>PIECEPCIT FF43101</t>
  </si>
  <si>
    <t>PIECEPCIT FFFeb-18</t>
  </si>
  <si>
    <t>PIECEPCIT FF43132</t>
  </si>
  <si>
    <t>PIECEPCIT FFMar-18</t>
  </si>
  <si>
    <t>PIECEPCIT FF43160</t>
  </si>
  <si>
    <t>PIECEPCIT FFApr-18</t>
  </si>
  <si>
    <t>PIECEPCIT FF43191</t>
  </si>
  <si>
    <t>PIECEPCIT FFMay-18</t>
  </si>
  <si>
    <t>PIECEPCIT FF43221</t>
  </si>
  <si>
    <t>PIECEPCIT FFJun-18</t>
  </si>
  <si>
    <t>PIECEPCIT FF43252</t>
  </si>
  <si>
    <t>PIECEPCIT FFJul-18</t>
  </si>
  <si>
    <t>PIECEPCIT FF43282</t>
  </si>
  <si>
    <t>PIECEPCIT FFAug-18</t>
  </si>
  <si>
    <t>PIECEPCIT FF43313</t>
  </si>
  <si>
    <t>PIECEPCIT FFSep-18</t>
  </si>
  <si>
    <t>PIECEPCIT FF43344</t>
  </si>
  <si>
    <t>PIECEPCIT FFOct-18</t>
  </si>
  <si>
    <t>PIECEPCIT FF43374</t>
  </si>
  <si>
    <t>PIECEPCIT FFNov-18</t>
  </si>
  <si>
    <t>PIECEPCIT FF43405</t>
  </si>
  <si>
    <t>PIECEPCIT FFDec-18</t>
  </si>
  <si>
    <t>PIECEPCIT FF43435</t>
  </si>
  <si>
    <t>PIECEPCIT FFJan-19</t>
  </si>
  <si>
    <t>PIECEPCIT FF43466</t>
  </si>
  <si>
    <t>PIECEPCIT FFFeb-19</t>
  </si>
  <si>
    <t>PIECEPCIT FF43497</t>
  </si>
  <si>
    <t>PIECEPCIT FFMar-19</t>
  </si>
  <si>
    <t>PIECEPCIT FF43525</t>
  </si>
  <si>
    <t>PIECEPCIT FFApr-19</t>
  </si>
  <si>
    <t>PIECEPCIT FF43556</t>
  </si>
  <si>
    <t>PIECEPCIT FFMay-19</t>
  </si>
  <si>
    <t>PIECEPCIT FF43586</t>
  </si>
  <si>
    <t>PIECEPCIT FFJun-19</t>
  </si>
  <si>
    <t>PIECEPCIT FF43617</t>
  </si>
  <si>
    <t>PIECEPCIT FFJul-19</t>
  </si>
  <si>
    <t>PIECEPCIT FF43647</t>
  </si>
  <si>
    <t>PIECEPCIT CombinedMar-18</t>
  </si>
  <si>
    <t>PIECEPCIT Combined43160</t>
  </si>
  <si>
    <t>PIECEPCIT CombinedJun-18</t>
  </si>
  <si>
    <t>PIECEPCIT Combined43252</t>
  </si>
  <si>
    <t>PIECEPCIT CombinedJul-18</t>
  </si>
  <si>
    <t>PIECEPCIT Combined43282</t>
  </si>
  <si>
    <t>PIECEPCIT CombinedAug-18</t>
  </si>
  <si>
    <t>PIECEPCIT Combined43313</t>
  </si>
  <si>
    <t>PIECEPCIT CombinedSep-18</t>
  </si>
  <si>
    <t>PIECEPCIT Combined43344</t>
  </si>
  <si>
    <t>PIECEPCIT CombinedOct-18</t>
  </si>
  <si>
    <t>PIECEPCIT Combined43374</t>
  </si>
  <si>
    <t>PIECEPCIT CombinedNov-18</t>
  </si>
  <si>
    <t>PIECEPCIT Combined43405</t>
  </si>
  <si>
    <t>PIECEPCIT CombinedDec-18</t>
  </si>
  <si>
    <t>PIECEPCIT Combined43435</t>
  </si>
  <si>
    <t>PIECEPCIT CombinedJan-19</t>
  </si>
  <si>
    <t>PIECEPCIT Combined43466</t>
  </si>
  <si>
    <t>PIECEPCIT CombinedFeb-19</t>
  </si>
  <si>
    <t>PIECEPCIT Combined43497</t>
  </si>
  <si>
    <t>PIECEPCIT CombinedMar-19</t>
  </si>
  <si>
    <t>PIECEPCIT Combined43525</t>
  </si>
  <si>
    <t>PIECEPCIT CombinedApr-19</t>
  </si>
  <si>
    <t>PIECEPCIT Combined43556</t>
  </si>
  <si>
    <t>PIECEPCIT CombinedMay-19</t>
  </si>
  <si>
    <t>PIECEPCIT Combined43586</t>
  </si>
  <si>
    <t>PIECEPCIT CombinedJun-19</t>
  </si>
  <si>
    <t>PIECEPCIT Combined43617</t>
  </si>
  <si>
    <t>PIECEPCIT CombinedJul-19</t>
  </si>
  <si>
    <t>PIECEPCIT Combined43647</t>
  </si>
  <si>
    <t>PIECEAll DCSJun-18</t>
  </si>
  <si>
    <t>PIECEAll DCS 43252</t>
  </si>
  <si>
    <t>PIECEAll DCSJul-18</t>
  </si>
  <si>
    <t>PIECEAll DCS 43282</t>
  </si>
  <si>
    <t>PIECEAll DCSAug-18</t>
  </si>
  <si>
    <t>PIECEAll DCS 43313</t>
  </si>
  <si>
    <t>PIECEAll DCSSep-18</t>
  </si>
  <si>
    <t>PIECEAll DCS 43344</t>
  </si>
  <si>
    <t>PIECEAll DCSOct-18</t>
  </si>
  <si>
    <t>PIECEAll DCS 43374</t>
  </si>
  <si>
    <t>PIECEAll DCS Nov-18</t>
  </si>
  <si>
    <t>PIECEAll DCS 43405</t>
  </si>
  <si>
    <t>PIECEAll DCS Dec-18</t>
  </si>
  <si>
    <t>PIECEAll DCS 43435</t>
  </si>
  <si>
    <t>PIECEAll DCS Jan-19</t>
  </si>
  <si>
    <t>PIECEAll DCS 43466</t>
  </si>
  <si>
    <t>PIECEAll DCS Feb-19</t>
  </si>
  <si>
    <t>PIECEAll DCS 43497</t>
  </si>
  <si>
    <t>PIECEAll DCS Mar-19</t>
  </si>
  <si>
    <t>PIECEAll DCS 43525</t>
  </si>
  <si>
    <t>PIECEAll DCSMar-18</t>
  </si>
  <si>
    <t>PIECEAll DCS43160</t>
  </si>
  <si>
    <t>PIECEAll DCSApr-19</t>
  </si>
  <si>
    <t>PIECEAll DCS43556</t>
  </si>
  <si>
    <t>PIECEAll DCSMay-19</t>
  </si>
  <si>
    <t>PIECEAll DCS43586</t>
  </si>
  <si>
    <t>PIECEAll DCSJun-19</t>
  </si>
  <si>
    <t>PIECEAll DCS43617</t>
  </si>
  <si>
    <t>PIECEAll DCSJul-19</t>
  </si>
  <si>
    <t>PIECEAll DCS43647</t>
  </si>
  <si>
    <t>PIECEAll FFApr-12</t>
  </si>
  <si>
    <t>PIECEAll FF41000</t>
  </si>
  <si>
    <t>PIECEAll FFJun-12</t>
  </si>
  <si>
    <t>PIECEAll FF41030</t>
  </si>
  <si>
    <t>PIECEAll FF41061</t>
  </si>
  <si>
    <t>PIECEAll FFJul-12</t>
  </si>
  <si>
    <t>PIECEAll FF41091</t>
  </si>
  <si>
    <t>PIECEAll FFAug-12</t>
  </si>
  <si>
    <t>PIECEAll FF41122</t>
  </si>
  <si>
    <t>PIECEAll FFSep-12</t>
  </si>
  <si>
    <t>PIECEAll FF41153</t>
  </si>
  <si>
    <t>PIECEAll FFOct-12</t>
  </si>
  <si>
    <t>PIECEAll FF41183</t>
  </si>
  <si>
    <t>PIECEAll FFNov-12</t>
  </si>
  <si>
    <t>PIECEAll FF41214</t>
  </si>
  <si>
    <t>PIECEAll FFDec-12</t>
  </si>
  <si>
    <t>PIECEAll FF41244</t>
  </si>
  <si>
    <t>PIECEAll FFJan-13</t>
  </si>
  <si>
    <t>PIECEAll FF41275</t>
  </si>
  <si>
    <t>PIECEAll FFFeb-13</t>
  </si>
  <si>
    <t>PIECEAll FF41306</t>
  </si>
  <si>
    <t>PIECEAll FFMar-13</t>
  </si>
  <si>
    <t>PIECEAll FF41334</t>
  </si>
  <si>
    <t>PIECEAll FFApr-13</t>
  </si>
  <si>
    <t>PIECEAll FF41365</t>
  </si>
  <si>
    <t>PIECEAll FFMay-13</t>
  </si>
  <si>
    <t>PIECEAll FF41395</t>
  </si>
  <si>
    <t>PIECEAll FFJun-13</t>
  </si>
  <si>
    <t>PIECEAll FF41426</t>
  </si>
  <si>
    <t>PIECEAll FFJul-13</t>
  </si>
  <si>
    <t>PIECEAll FF41456</t>
  </si>
  <si>
    <t>PIECEAll FFAug-13</t>
  </si>
  <si>
    <t>PIECEAll FF41487</t>
  </si>
  <si>
    <t>PIECEAll FFSep-13</t>
  </si>
  <si>
    <t>PIECEAll FF41518</t>
  </si>
  <si>
    <t>PIECEAll FFOct-13</t>
  </si>
  <si>
    <t>PIECEAll FF41548</t>
  </si>
  <si>
    <t>PIECEAll FFNov-13</t>
  </si>
  <si>
    <t>PIECEAll FF41579</t>
  </si>
  <si>
    <t>PIECEAll FFDec-13</t>
  </si>
  <si>
    <t>PIECEAll FF41609</t>
  </si>
  <si>
    <t>PIECEAll FFJan-14</t>
  </si>
  <si>
    <t>PIECEAll FF41640</t>
  </si>
  <si>
    <t>PIECEAll FFFeb-14</t>
  </si>
  <si>
    <t>PIECEAll FF41671</t>
  </si>
  <si>
    <t>PIECEAll FFMar-14</t>
  </si>
  <si>
    <t>PIECEAll FF41699</t>
  </si>
  <si>
    <t>PIECEAll FFApr-14</t>
  </si>
  <si>
    <t>PIECEAll FF41730</t>
  </si>
  <si>
    <t>PIECEAll FFMay-14</t>
  </si>
  <si>
    <t>PIECEAll FF41760</t>
  </si>
  <si>
    <t>PIECEAll FFJun-14</t>
  </si>
  <si>
    <t>PIECEAll FF41791</t>
  </si>
  <si>
    <t>PIECEAll FFJul-14</t>
  </si>
  <si>
    <t>PIECEAll FF41821</t>
  </si>
  <si>
    <t>PIECEAll FFAug-14</t>
  </si>
  <si>
    <t>PIECEAll FF41852</t>
  </si>
  <si>
    <t>PIECEAll FFSep-14</t>
  </si>
  <si>
    <t>PIECEAll FF41883</t>
  </si>
  <si>
    <t>PIECEAll FFOct-14</t>
  </si>
  <si>
    <t>PIECEAll FF41913</t>
  </si>
  <si>
    <t>PIECEAll FFNov-14</t>
  </si>
  <si>
    <t>PIECEAll FF41944</t>
  </si>
  <si>
    <t>PIECEAll FFDec-14</t>
  </si>
  <si>
    <t>PIECEAll FF41974</t>
  </si>
  <si>
    <t>PIECEAll FFJan-15</t>
  </si>
  <si>
    <t>PIECEAll FF42005</t>
  </si>
  <si>
    <t>PIECEAll FFFeb-15</t>
  </si>
  <si>
    <t>PIECEAll FF42036</t>
  </si>
  <si>
    <t>PIECEAll FFMar-15</t>
  </si>
  <si>
    <t>PIECEAll FF42064</t>
  </si>
  <si>
    <t>PIECEAll FFApr-15</t>
  </si>
  <si>
    <t>PIECEAll FF42095</t>
  </si>
  <si>
    <t>PIECEAll FFMay-15</t>
  </si>
  <si>
    <t>PIECEAll FF42125</t>
  </si>
  <si>
    <t>PIECEAll FFJun-15</t>
  </si>
  <si>
    <t>PIECEAll FF42156</t>
  </si>
  <si>
    <t>PIECEAll FFJul-15</t>
  </si>
  <si>
    <t>PIECEAll FF42186</t>
  </si>
  <si>
    <t>PIECEAll FFAug-15</t>
  </si>
  <si>
    <t>PIECEAll FF42217</t>
  </si>
  <si>
    <t>PIECEAll FFSep-15</t>
  </si>
  <si>
    <t>PIECEAll FF42248</t>
  </si>
  <si>
    <t>PIECEAll FFOct-15</t>
  </si>
  <si>
    <t>PIECEAll FF42278</t>
  </si>
  <si>
    <t>PIECEAll FFNov-15</t>
  </si>
  <si>
    <t>PIECEAll FF42309</t>
  </si>
  <si>
    <t>PIECEAll FFDec-15</t>
  </si>
  <si>
    <t>PIECEAll FF42339</t>
  </si>
  <si>
    <t>PIECEAll FFJan-16</t>
  </si>
  <si>
    <t>PIECEAll FF42370</t>
  </si>
  <si>
    <t>PIECEAll FFFeb-16</t>
  </si>
  <si>
    <t>PIECEAll FF42401</t>
  </si>
  <si>
    <t>PIECEAll FFMar-16</t>
  </si>
  <si>
    <t>PIECEAll FF42430</t>
  </si>
  <si>
    <t>PIECEAll FFApr-16</t>
  </si>
  <si>
    <t>PIECEAll FF42461</t>
  </si>
  <si>
    <t>PIECEAll FFMay-16</t>
  </si>
  <si>
    <t>PIECEAll FF42491</t>
  </si>
  <si>
    <t>PIECEAll FFJun-16</t>
  </si>
  <si>
    <t>PIECEAll FF42522</t>
  </si>
  <si>
    <t>PIECEAll FFJul-16</t>
  </si>
  <si>
    <t>PIECEAll FF42552</t>
  </si>
  <si>
    <t>PIECEAll FFAug-16</t>
  </si>
  <si>
    <t>PIECEAll FF42583</t>
  </si>
  <si>
    <t>PIECEAll FFSep-16</t>
  </si>
  <si>
    <t>PIECEAll FF42614</t>
  </si>
  <si>
    <t>PIECEAll FFOct-16</t>
  </si>
  <si>
    <t>PIECEAll FF42644</t>
  </si>
  <si>
    <t>PIECEAll FFNov-16</t>
  </si>
  <si>
    <t>PIECEAll FF42675</t>
  </si>
  <si>
    <t>PIECEAll FFDec-16</t>
  </si>
  <si>
    <t>PIECEAll FF42720</t>
  </si>
  <si>
    <t>PIECEAll FFJan-17</t>
  </si>
  <si>
    <t>PIECEAll FF42736</t>
  </si>
  <si>
    <t>PIECEAll FFFeb-17</t>
  </si>
  <si>
    <t>PIECEAll FF42767</t>
  </si>
  <si>
    <t>PIECEAll FFMar-17</t>
  </si>
  <si>
    <t>PIECEAll FF42795</t>
  </si>
  <si>
    <t>PIECEAll FFApr-17</t>
  </si>
  <si>
    <t>PIECEAll FF42826</t>
  </si>
  <si>
    <t>PIECEAll FFMay-17</t>
  </si>
  <si>
    <t>PIECEAll FF42856</t>
  </si>
  <si>
    <t>PIECEAll FFJun-17</t>
  </si>
  <si>
    <t>PIECEAll FF42887</t>
  </si>
  <si>
    <t>PIECEAll FFJul-17</t>
  </si>
  <si>
    <t>PIECEAll FF42917</t>
  </si>
  <si>
    <t>PIECEAll FFAug-17</t>
  </si>
  <si>
    <t>PIECEAll FF42948</t>
  </si>
  <si>
    <t>PIECEAll FFSep-17</t>
  </si>
  <si>
    <t>PIECEAll FF42979</t>
  </si>
  <si>
    <t>PIECEAll FFOct-17</t>
  </si>
  <si>
    <t>PIECEAll FF43009</t>
  </si>
  <si>
    <t>PIECEAll FFNov-17</t>
  </si>
  <si>
    <t>PIECEAll FF43040</t>
  </si>
  <si>
    <t>PIECEAll FFDec-17</t>
  </si>
  <si>
    <t>PIECEAll FF43070</t>
  </si>
  <si>
    <t>PIECEAll FFJan-18</t>
  </si>
  <si>
    <t>PIECEAll FF43101</t>
  </si>
  <si>
    <t>PIECEAll FFFeb-18</t>
  </si>
  <si>
    <t>PIECEAll FF43132</t>
  </si>
  <si>
    <t>PIECEAll FFMar-18</t>
  </si>
  <si>
    <t>PIECEAll FFApr-18</t>
  </si>
  <si>
    <t>PIECEAll FF43191</t>
  </si>
  <si>
    <t>PIECEAll FFMay-18</t>
  </si>
  <si>
    <t>PIECEAll FF43221</t>
  </si>
  <si>
    <t>PIECEAll FFApr-19</t>
  </si>
  <si>
    <t>PIECEAll FF43556</t>
  </si>
  <si>
    <t>PIECEAll FFMay-19</t>
  </si>
  <si>
    <t>PIECEAll FF43586</t>
  </si>
  <si>
    <t>PIECEAll FFJun-19</t>
  </si>
  <si>
    <t>PIECEAll FF43617</t>
  </si>
  <si>
    <t>PIECEAll FFJul-19</t>
  </si>
  <si>
    <t>PIECEAll FF43647</t>
  </si>
  <si>
    <t>PIECECPP-FV DCSMar-18</t>
  </si>
  <si>
    <t>PIECECPP-FV DCS43160</t>
  </si>
  <si>
    <t>PIECECPP-FV DCSJun-18</t>
  </si>
  <si>
    <t>PIECECPP-FV DCS43252</t>
  </si>
  <si>
    <t>PIECECPP-FV DCSJul-18</t>
  </si>
  <si>
    <t>PIECECPP-FV DCS43282</t>
  </si>
  <si>
    <t>PIECECPP-FV DCSAug-18</t>
  </si>
  <si>
    <t>PIECECPP-FV DCS43313</t>
  </si>
  <si>
    <t>PIECECPP-FV DCSSep-18</t>
  </si>
  <si>
    <t>PIECECPP-FV DCS43344</t>
  </si>
  <si>
    <t>PIECECPP-FV DCSOct-18</t>
  </si>
  <si>
    <t>PIECECPP-FV DCS43374</t>
  </si>
  <si>
    <t>PIECECPP-FV DCSNov-18</t>
  </si>
  <si>
    <t>PIECECPP-FV DCS43405</t>
  </si>
  <si>
    <t>PIECECPP-FV DCSDec-18</t>
  </si>
  <si>
    <t>PIECECPP-FV DCS43435</t>
  </si>
  <si>
    <t>PIECECPP-FV DCSJan-19</t>
  </si>
  <si>
    <t>PIECECPP-FV DCS43466</t>
  </si>
  <si>
    <t>PIECECPP-FV DCSFeb-19</t>
  </si>
  <si>
    <t>PIECECPP-FV DCS43497</t>
  </si>
  <si>
    <t>PIECECPP-FV DCSMar-19</t>
  </si>
  <si>
    <t>PIECECPP-FV DCS43525</t>
  </si>
  <si>
    <t>PIECECPP-FV DCSApr-19</t>
  </si>
  <si>
    <t>PIECECPP-FV DCS43556</t>
  </si>
  <si>
    <t>PIECECPP-FV DCSMay-19</t>
  </si>
  <si>
    <t>PIECECPP-FV DCS43586</t>
  </si>
  <si>
    <t>PIECECPP-FV DCSJun-19</t>
  </si>
  <si>
    <t>PIECECPP-FV DCS43617</t>
  </si>
  <si>
    <t>PIECECPP-FV DCSJul-19</t>
  </si>
  <si>
    <t>PIECECPP-FV DCS43647</t>
  </si>
  <si>
    <t>PIECECPP-FV FFApr-12</t>
  </si>
  <si>
    <t>PIECECPP-FV FF41000</t>
  </si>
  <si>
    <t>PIECECPP-FV FFJun-12</t>
  </si>
  <si>
    <t>PIECECPP-FV FF41030</t>
  </si>
  <si>
    <t>PIECECPP-FV FF41061</t>
  </si>
  <si>
    <t>PIECECPP-FV FFJul-12</t>
  </si>
  <si>
    <t>PIECECPP-FV FF41091</t>
  </si>
  <si>
    <t>PIECECPP-FV FFAug-12</t>
  </si>
  <si>
    <t>PIECECPP-FV FF41122</t>
  </si>
  <si>
    <t>PIECECPP-FV FFSep-12</t>
  </si>
  <si>
    <t>PIECECPP-FV FF41153</t>
  </si>
  <si>
    <t>PIECECPP-FV FFOct-12</t>
  </si>
  <si>
    <t>PIECECPP-FV FF41183</t>
  </si>
  <si>
    <t>PIECECPP-FV FFNov-12</t>
  </si>
  <si>
    <t>PIECECPP-FV FF41214</t>
  </si>
  <si>
    <t>PIECECPP-FV FFDec-12</t>
  </si>
  <si>
    <t>PIECECPP-FV FF41244</t>
  </si>
  <si>
    <t>PIECECPP-FV FFJan-13</t>
  </si>
  <si>
    <t>PIECECPP-FV FF41275</t>
  </si>
  <si>
    <t>PIECECPP-FV FFFeb-13</t>
  </si>
  <si>
    <t>PIECECPP-FV FF41306</t>
  </si>
  <si>
    <t>PIECECPP-FV FFMar-13</t>
  </si>
  <si>
    <t>PIECECPP-FV FF41334</t>
  </si>
  <si>
    <t>PIECECPP-FV FFApr-13</t>
  </si>
  <si>
    <t>PIECECPP-FV FF41365</t>
  </si>
  <si>
    <t>PIECECPP-FV FFMay-13</t>
  </si>
  <si>
    <t>PIECECPP-FV FF41395</t>
  </si>
  <si>
    <t>PIECECPP-FV FFJun-13</t>
  </si>
  <si>
    <t>PIECECPP-FV FF41426</t>
  </si>
  <si>
    <t>PIECECPP-FV FFJul-13</t>
  </si>
  <si>
    <t>PIECECPP-FV FF41456</t>
  </si>
  <si>
    <t>PIECECPP-FV FFAug-13</t>
  </si>
  <si>
    <t>PIECECPP-FV FF41487</t>
  </si>
  <si>
    <t>PIECECPP-FV FFSep-13</t>
  </si>
  <si>
    <t>PIECECPP-FV FF41518</t>
  </si>
  <si>
    <t>PIECECPP-FV FFOct-13</t>
  </si>
  <si>
    <t>PIECECPP-FV FF41548</t>
  </si>
  <si>
    <t>PIECECPP-FV FFNov-13</t>
  </si>
  <si>
    <t>PIECECPP-FV FF41579</t>
  </si>
  <si>
    <t>PIECECPP-FV FFDec-13</t>
  </si>
  <si>
    <t>PIECECPP-FV FF41609</t>
  </si>
  <si>
    <t>PIECECPP-FV FFJan-14</t>
  </si>
  <si>
    <t>PIECECPP-FV FF41640</t>
  </si>
  <si>
    <t>PIECECPP-FV FFFeb-14</t>
  </si>
  <si>
    <t>PIECECPP-FV FF41671</t>
  </si>
  <si>
    <t>PIECECPP-FV FFMar-14</t>
  </si>
  <si>
    <t>PIECECPP-FV FF41699</t>
  </si>
  <si>
    <t>PIECECPP-FV FFApr-14</t>
  </si>
  <si>
    <t>PIECECPP-FV FF41730</t>
  </si>
  <si>
    <t>PIECECPP-FV FFMay-14</t>
  </si>
  <si>
    <t>PIECECPP-FV FF41760</t>
  </si>
  <si>
    <t>PIECECPP-FV FFJun-14</t>
  </si>
  <si>
    <t>PIECECPP-FV FF41791</t>
  </si>
  <si>
    <t>PIECECPP-FV FFJul-14</t>
  </si>
  <si>
    <t>PIECECPP-FV FF41821</t>
  </si>
  <si>
    <t>PIECECPP-FV FFAug-14</t>
  </si>
  <si>
    <t>PIECECPP-FV FF41852</t>
  </si>
  <si>
    <t>PIECECPP-FV FFSep-14</t>
  </si>
  <si>
    <t>PIECECPP-FV FF41883</t>
  </si>
  <si>
    <t>PIECECPP-FV FFOct-14</t>
  </si>
  <si>
    <t>PIECECPP-FV FF41913</t>
  </si>
  <si>
    <t>PIECECPP-FV FFNov-14</t>
  </si>
  <si>
    <t>PIECECPP-FV FF41944</t>
  </si>
  <si>
    <t>PIECECPP-FV FFDec-14</t>
  </si>
  <si>
    <t>PIECECPP-FV FF41974</t>
  </si>
  <si>
    <t>PIECECPP-FV FFJan-15</t>
  </si>
  <si>
    <t>PIECECPP-FV FF42005</t>
  </si>
  <si>
    <t>PIECECPP-FV FFFeb-15</t>
  </si>
  <si>
    <t>PIECECPP-FV FF42036</t>
  </si>
  <si>
    <t>PIECECPP-FV FFMar-15</t>
  </si>
  <si>
    <t>PIECECPP-FV FF42064</t>
  </si>
  <si>
    <t>PIECECPP-FV FFApr-15</t>
  </si>
  <si>
    <t>PIECECPP-FV FF42095</t>
  </si>
  <si>
    <t>PIECECPP-FV FFMay-15</t>
  </si>
  <si>
    <t>PIECECPP-FV FF42125</t>
  </si>
  <si>
    <t>PIECECPP-FV FFJun-15</t>
  </si>
  <si>
    <t>PIECECPP-FV FF42156</t>
  </si>
  <si>
    <t>PIECECPP-FV FFJul-15</t>
  </si>
  <si>
    <t>PIECECPP-FV FF42186</t>
  </si>
  <si>
    <t>PIECECPP-FV FFAug-15</t>
  </si>
  <si>
    <t>PIECECPP-FV FF42217</t>
  </si>
  <si>
    <t>PIECECPP-FV FFSep-15</t>
  </si>
  <si>
    <t>PIECECPP-FV FF42248</t>
  </si>
  <si>
    <t>PIECECPP-FV FFOct-15</t>
  </si>
  <si>
    <t>PIECECPP-FV FF42278</t>
  </si>
  <si>
    <t>PIECECPP-FV FFNov-15</t>
  </si>
  <si>
    <t>PIECECPP-FV FF42309</t>
  </si>
  <si>
    <t>PIECECPP-FV FFDec-15</t>
  </si>
  <si>
    <t>PIECECPP-FV FF42339</t>
  </si>
  <si>
    <t>PIECECPP-FV FFJan-16</t>
  </si>
  <si>
    <t>PIECECPP-FV FF42370</t>
  </si>
  <si>
    <t>PIECECPP-FV FFFeb-16</t>
  </si>
  <si>
    <t>PIECECPP-FV FF42401</t>
  </si>
  <si>
    <t>PIECECPP-FV FFMar-16</t>
  </si>
  <si>
    <t>PIECECPP-FV FF42430</t>
  </si>
  <si>
    <t>PIECECPP-FV FFApr-16</t>
  </si>
  <si>
    <t>PIECECPP-FV FF42461</t>
  </si>
  <si>
    <t>PIECECPP-FV FFMay-16</t>
  </si>
  <si>
    <t>PIECECPP-FV FF42491</t>
  </si>
  <si>
    <t>PIECECPP-FV FFJun-16</t>
  </si>
  <si>
    <t>PIECECPP-FV FF42522</t>
  </si>
  <si>
    <t>PIECECPP-FV FFJul-16</t>
  </si>
  <si>
    <t>PIECECPP-FV FF42552</t>
  </si>
  <si>
    <t>PIECECPP-FV FFAug-16</t>
  </si>
  <si>
    <t>PIECECPP-FV FF42583</t>
  </si>
  <si>
    <t>PIECECPP-FV FFSep-16</t>
  </si>
  <si>
    <t>PIECECPP-FV FF42614</t>
  </si>
  <si>
    <t>PIECECPP-FV FFOct-16</t>
  </si>
  <si>
    <t>PIECECPP-FV FF42644</t>
  </si>
  <si>
    <t>PIECECPP-FV FFNov-16</t>
  </si>
  <si>
    <t>PIECECPP-FV FF42675</t>
  </si>
  <si>
    <t>PIECECPP-FV FFDec-16</t>
  </si>
  <si>
    <t>PIECECPP-FV FF42705</t>
  </si>
  <si>
    <t>PIECECPP-FV FFJan-17</t>
  </si>
  <si>
    <t>PIECECPP-FV FF42736</t>
  </si>
  <si>
    <t>PIECECPP-FV FFFeb-17</t>
  </si>
  <si>
    <t>PIECECPP-FV FF42767</t>
  </si>
  <si>
    <t>PIECECPP-FV FFMar-17</t>
  </si>
  <si>
    <t>PIECECPP-FV FF42795</t>
  </si>
  <si>
    <t>PIECECPP-FV FFApr-17</t>
  </si>
  <si>
    <t>PIECECPP-FV FF42826</t>
  </si>
  <si>
    <t>PIECECPP-FV FFMay-17</t>
  </si>
  <si>
    <t>PIECECPP-FV FF42856</t>
  </si>
  <si>
    <t>PIECECPP-FV FFJun-17</t>
  </si>
  <si>
    <t>PIECECPP-FV FF42887</t>
  </si>
  <si>
    <t>PIECECPP-FV FFJul-17</t>
  </si>
  <si>
    <t>PIECECPP-FV FF42917</t>
  </si>
  <si>
    <t>PIECECPP-FV FFAug-17</t>
  </si>
  <si>
    <t>PIECECPP-FV FF42948</t>
  </si>
  <si>
    <t>PIECECPP-FV FFSep-17</t>
  </si>
  <si>
    <t>PIECECPP-FV FF42979</t>
  </si>
  <si>
    <t>PIECECPP-FV FFOct-17</t>
  </si>
  <si>
    <t>PIECECPP-FV FF43009</t>
  </si>
  <si>
    <t>PIECECPP-FV FFNov-17</t>
  </si>
  <si>
    <t>PIECECPP-FV FF43040</t>
  </si>
  <si>
    <t>PIECECPP-FV FFDec-17</t>
  </si>
  <si>
    <t>PIECECPP-FV FF43070</t>
  </si>
  <si>
    <t>PIECECPP-FV FFJan-18</t>
  </si>
  <si>
    <t>PIECECPP-FV FF43101</t>
  </si>
  <si>
    <t>PIECECPP-FV FFFeb-18</t>
  </si>
  <si>
    <t>PIECECPP-FV FF43132</t>
  </si>
  <si>
    <t>PIECECPP-FV FFMar-18</t>
  </si>
  <si>
    <t>PIECECPP-FV FF43160</t>
  </si>
  <si>
    <t>PIECECPP-FV FFApr-18</t>
  </si>
  <si>
    <t>PIECECPP-FV FF43191</t>
  </si>
  <si>
    <t>PIECECPP-FV FFMay-18</t>
  </si>
  <si>
    <t>PIECECPP-FV FF43221</t>
  </si>
  <si>
    <t>PIECECPP-FV FFJun-18</t>
  </si>
  <si>
    <t>PIECECPP-FV FF43252</t>
  </si>
  <si>
    <t>PIECECPP-FV FFJul-18</t>
  </si>
  <si>
    <t>PIECECPP-FV FF43282</t>
  </si>
  <si>
    <t>PIECECPP-FV FFAug-18</t>
  </si>
  <si>
    <t>PIECECPP-FV FF43313</t>
  </si>
  <si>
    <t>PIECECPP-FV FFSep-18</t>
  </si>
  <si>
    <t>PIECECPP-FV FF43344</t>
  </si>
  <si>
    <t>PIECECPP-FV FFOct-18</t>
  </si>
  <si>
    <t>PIECECPP-FV FF43374</t>
  </si>
  <si>
    <t>PIECECPP-FV FFNov-18</t>
  </si>
  <si>
    <t>PIECECPP-FV FF43405</t>
  </si>
  <si>
    <t>PIECECPP-FV FFDec-18</t>
  </si>
  <si>
    <t>PIECECPP-FV FF43435</t>
  </si>
  <si>
    <t>PIECECPP-FV FFJan-19</t>
  </si>
  <si>
    <t>PIECECPP-FV FF43466</t>
  </si>
  <si>
    <t>PIECECPP-FV FFFeb-19</t>
  </si>
  <si>
    <t>PIECECPP-FV FF43497</t>
  </si>
  <si>
    <t>PIECECPP-FV FFMar-19</t>
  </si>
  <si>
    <t>PIECECPP-FV FF43525</t>
  </si>
  <si>
    <t>PIECECPP-FV FFApr-19</t>
  </si>
  <si>
    <t>PIECECPP-FV FF43556</t>
  </si>
  <si>
    <t>PIECECPP-FV FFMay-19</t>
  </si>
  <si>
    <t>PIECECPP-FV FF43586</t>
  </si>
  <si>
    <t>PIECECPP-FV FFJun-19</t>
  </si>
  <si>
    <t>PIECECPP-FV FF43617</t>
  </si>
  <si>
    <t>PIECECPP-FV FFJul-19</t>
  </si>
  <si>
    <t>PIECECPP-FV FF43647</t>
  </si>
  <si>
    <t>PIECECPP-FV CombinedMar-18</t>
  </si>
  <si>
    <t>PIECECPP-FV Combined43160</t>
  </si>
  <si>
    <t>PIECECPP-FV CombinedJun-18</t>
  </si>
  <si>
    <t>PIECECPP-FV Combined43252</t>
  </si>
  <si>
    <t>PIECECPP-FV CombinedJul-18</t>
  </si>
  <si>
    <t>PIECECPP-FV Combined43282</t>
  </si>
  <si>
    <t>PIECECPP-FV CombinedAug-18</t>
  </si>
  <si>
    <t>PIECECPP-FV Combined43313</t>
  </si>
  <si>
    <t>PIECECPP-FV CombinedSep-18</t>
  </si>
  <si>
    <t>PIECECPP-FV Combined43344</t>
  </si>
  <si>
    <t>PIECECPP-FV CombinedOct-18</t>
  </si>
  <si>
    <t>PIECECPP-FV Combined43374</t>
  </si>
  <si>
    <t>PIECECPP-FV CombinedNov-18</t>
  </si>
  <si>
    <t>PIECECPP-FV Combined43405</t>
  </si>
  <si>
    <t>PIECECPP-FV CombinedDec-18</t>
  </si>
  <si>
    <t>PIECECPP-FV Combined43435</t>
  </si>
  <si>
    <t>PIECECPP-FV CombinedJan-19</t>
  </si>
  <si>
    <t>PIECECPP-FV Combined43466</t>
  </si>
  <si>
    <t>PIECECPP-FV CombinedFeb-19</t>
  </si>
  <si>
    <t>PIECECPP-FV Combined43497</t>
  </si>
  <si>
    <t>PIECECPP-FV CombinedMar-19</t>
  </si>
  <si>
    <t>PIECECPP-FV Combined43525</t>
  </si>
  <si>
    <t>PIECECPP-FV CombinedApr-19</t>
  </si>
  <si>
    <t>PIECECPP-FV Combined43556</t>
  </si>
  <si>
    <t>PIECECPP-FV CombinedMay-19</t>
  </si>
  <si>
    <t>PIECECPP-FV Combined43586</t>
  </si>
  <si>
    <t>PIECECPP-FV CombinedJun-19</t>
  </si>
  <si>
    <t>PIECECPP-FV Combined43617</t>
  </si>
  <si>
    <t>PIECECPP-FV CombinedJul-19</t>
  </si>
  <si>
    <t>PIECECPP-FV Combined43647</t>
  </si>
  <si>
    <t>PIECEAll Combined43160</t>
  </si>
  <si>
    <t>PIECEAll CombinedMar-18</t>
  </si>
  <si>
    <t>PIECEAll CombinedDec-18</t>
  </si>
  <si>
    <t>PIECEAll Combined43435</t>
  </si>
  <si>
    <t>PIECEAll CombinedJan-19</t>
  </si>
  <si>
    <t>PIECEAll Combined43466</t>
  </si>
  <si>
    <t>PIECEAll CombinedFeb-19</t>
  </si>
  <si>
    <t>PIECEAll Combined43497</t>
  </si>
  <si>
    <t>PIECEAll CombinedMar-19</t>
  </si>
  <si>
    <t>PIECEAll Combined43525</t>
  </si>
  <si>
    <t>PIECEAll CombinedApr-19</t>
  </si>
  <si>
    <t>PIECEAll Combined43556</t>
  </si>
  <si>
    <t>PIECEAll CombinedMay-19</t>
  </si>
  <si>
    <t>PIECEAll Combined43586</t>
  </si>
  <si>
    <t>PIECEAll CombinedJun-19</t>
  </si>
  <si>
    <t>PIECEAll Combined43617</t>
  </si>
  <si>
    <t>PIECEAll CombinedJul-19</t>
  </si>
  <si>
    <t>PIECEAll Combined43647</t>
  </si>
  <si>
    <t>PIECEAll FFJun-18</t>
  </si>
  <si>
    <t>PIECEAll FFJul-18</t>
  </si>
  <si>
    <t>PIECEAll FFAug-18</t>
  </si>
  <si>
    <t>PIECEAll FFSep-18</t>
  </si>
  <si>
    <t>PIECEAll FFOct-18</t>
  </si>
  <si>
    <t>PIECEAll FF43160</t>
  </si>
  <si>
    <t>PIECEAll FFNov-18</t>
  </si>
  <si>
    <t>PIECEAll FFDec-18</t>
  </si>
  <si>
    <t>PIECEAll FFJan-19</t>
  </si>
  <si>
    <t>PIECEAll FFFeb-19</t>
  </si>
  <si>
    <t>PIECEAll FFMar-19</t>
  </si>
  <si>
    <t>PIECEAll FF43252</t>
  </si>
  <si>
    <t>PIECEAll FF43282</t>
  </si>
  <si>
    <t>PIECEAll FF43313</t>
  </si>
  <si>
    <t>PIECEAll FF43344</t>
  </si>
  <si>
    <t>PIECEAll FF43374</t>
  </si>
  <si>
    <t>PIECEAll FF43405</t>
  </si>
  <si>
    <t>PIECEAll FF43435</t>
  </si>
  <si>
    <t>PIECEAll FF43466</t>
  </si>
  <si>
    <t>PIECEAll FF43497</t>
  </si>
  <si>
    <t>PIECEAll FF43525</t>
  </si>
  <si>
    <t>PASSTIP FFApr-12</t>
  </si>
  <si>
    <t>PASSTIP FF41000</t>
  </si>
  <si>
    <t>PASSTIP FFJun-12</t>
  </si>
  <si>
    <t>PASSTIP FF41030</t>
  </si>
  <si>
    <t>PASSTIP FF41061</t>
  </si>
  <si>
    <t>PASSTIP FFJul-12</t>
  </si>
  <si>
    <t>PASSTIP FF41091</t>
  </si>
  <si>
    <t>PASSTIP FFAug-12</t>
  </si>
  <si>
    <t>PASSTIP FF41122</t>
  </si>
  <si>
    <t>PASSTIP FFSep-12</t>
  </si>
  <si>
    <t>PASSTIP FF41153</t>
  </si>
  <si>
    <t>PASSTIP FFOct-12</t>
  </si>
  <si>
    <t>PASSTIP FF41183</t>
  </si>
  <si>
    <t>PASSTIP FFNov-12</t>
  </si>
  <si>
    <t>PASSTIP FF41214</t>
  </si>
  <si>
    <t>PASSTIP FFDec-12</t>
  </si>
  <si>
    <t>PASSTIP FF41244</t>
  </si>
  <si>
    <t>PASSTIP FFJan-13</t>
  </si>
  <si>
    <t>PASSTIP FF41275</t>
  </si>
  <si>
    <t>PASSTIP FFFeb-13</t>
  </si>
  <si>
    <t>PASSTIP FF41306</t>
  </si>
  <si>
    <t>PASSTIP FFMar-13</t>
  </si>
  <si>
    <t>PASSTIP FF41334</t>
  </si>
  <si>
    <t>PASSTIP FFApr-13</t>
  </si>
  <si>
    <t>PASSTIP FF41365</t>
  </si>
  <si>
    <t>PASSTIP FFMay-13</t>
  </si>
  <si>
    <t>PASSTIP FF41395</t>
  </si>
  <si>
    <t>PASSTIP FFJun-13</t>
  </si>
  <si>
    <t>PASSTIP FF41426</t>
  </si>
  <si>
    <t>PASSTIP FFJul-13</t>
  </si>
  <si>
    <t>PASSTIP FF41456</t>
  </si>
  <si>
    <t>PASSTIP FFAug-13</t>
  </si>
  <si>
    <t>PASSTIP FF41487</t>
  </si>
  <si>
    <t>PASSTIP FFSep-13</t>
  </si>
  <si>
    <t>PASSTIP FF41518</t>
  </si>
  <si>
    <t>PASSTIP FFOct-13</t>
  </si>
  <si>
    <t>PASSTIP FF41548</t>
  </si>
  <si>
    <t>PASSTIP FFNov-13</t>
  </si>
  <si>
    <t>PASSTIP FF41579</t>
  </si>
  <si>
    <t>PASSTIP FFDec-13</t>
  </si>
  <si>
    <t>PASSTIP FF41609</t>
  </si>
  <si>
    <t>PASSTIP FFJan-14</t>
  </si>
  <si>
    <t>PASSTIP FF41640</t>
  </si>
  <si>
    <t>PASSTIP FFFeb-14</t>
  </si>
  <si>
    <t>PASSTIP FF41671</t>
  </si>
  <si>
    <t>PASSTIP FFMar-14</t>
  </si>
  <si>
    <t>PASSTIP FF41699</t>
  </si>
  <si>
    <t>PASSTIP FFApr-14</t>
  </si>
  <si>
    <t>PASSTIP FF41730</t>
  </si>
  <si>
    <t>PASSTIP FFMay-14</t>
  </si>
  <si>
    <t>PASSTIP FF41760</t>
  </si>
  <si>
    <t>PASSTIP FFJun-14</t>
  </si>
  <si>
    <t>PASSTIP FF41791</t>
  </si>
  <si>
    <t>PASSTIP FFJul-14</t>
  </si>
  <si>
    <t>PASSTIP FF41821</t>
  </si>
  <si>
    <t>PASSTIP FFAug-14</t>
  </si>
  <si>
    <t>PASSTIP FF41852</t>
  </si>
  <si>
    <t>PASSTIP FFSep-14</t>
  </si>
  <si>
    <t>PASSTIP FF41883</t>
  </si>
  <si>
    <t>PASSTIP FFOct-14</t>
  </si>
  <si>
    <t>PASSTIP FF41913</t>
  </si>
  <si>
    <t>PASSTIP FFNov-14</t>
  </si>
  <si>
    <t>PASSTIP FF41944</t>
  </si>
  <si>
    <t>PASSTIP FFDec-14</t>
  </si>
  <si>
    <t>PASSTIP FF41974</t>
  </si>
  <si>
    <t>PASSTIP FFJan-15</t>
  </si>
  <si>
    <t>PASSTIP FF42005</t>
  </si>
  <si>
    <t>PASSTIP FFFeb-15</t>
  </si>
  <si>
    <t>PASSTIP FF42036</t>
  </si>
  <si>
    <t>PASSTIP FFMar-15</t>
  </si>
  <si>
    <t>PASSTIP FF42064</t>
  </si>
  <si>
    <t>PASSTIP FFApr-15</t>
  </si>
  <si>
    <t>PASSTIP FF42095</t>
  </si>
  <si>
    <t>PASSTIP FFMay-15</t>
  </si>
  <si>
    <t>PASSTIP FF42125</t>
  </si>
  <si>
    <t>PASSTIP FFJun-15</t>
  </si>
  <si>
    <t>PASSTIP FF42156</t>
  </si>
  <si>
    <t>PASSTIP FFJul-15</t>
  </si>
  <si>
    <t>PASSTIP FF42186</t>
  </si>
  <si>
    <t>PASSTIP FFAug-15</t>
  </si>
  <si>
    <t>PASSTIP FF42217</t>
  </si>
  <si>
    <t>PASSTIP FFSep-15</t>
  </si>
  <si>
    <t>PASSTIP FF42248</t>
  </si>
  <si>
    <t>PASSTIP FFOct-15</t>
  </si>
  <si>
    <t>PASSTIP FF42278</t>
  </si>
  <si>
    <t>PASSTIP FFNov-15</t>
  </si>
  <si>
    <t>PASSTIP FF42309</t>
  </si>
  <si>
    <t>PASSTIP FFDec-15</t>
  </si>
  <si>
    <t>PASSTIP FF42339</t>
  </si>
  <si>
    <t>PASSTIP FFJan-16</t>
  </si>
  <si>
    <t>PASSTIP FF42370</t>
  </si>
  <si>
    <t>PASSTIP FFFeb-16</t>
  </si>
  <si>
    <t>PASSTIP FF42401</t>
  </si>
  <si>
    <t>PASSTIP FFMar-16</t>
  </si>
  <si>
    <t>PASSTIP FF42430</t>
  </si>
  <si>
    <t>PASSTIP FFApr-16</t>
  </si>
  <si>
    <t>PASSTIP FF42461</t>
  </si>
  <si>
    <t>PASSTIP FFMay-16</t>
  </si>
  <si>
    <t>PASSTIP FF42491</t>
  </si>
  <si>
    <t>PASSTIP FFJun-16</t>
  </si>
  <si>
    <t>PASSTIP FF42522</t>
  </si>
  <si>
    <t>PASSTIP FFJul-16</t>
  </si>
  <si>
    <t>PASSTIP FF42552</t>
  </si>
  <si>
    <t>PASSTIP FFAug-16</t>
  </si>
  <si>
    <t>PASSTIP FF42583</t>
  </si>
  <si>
    <t>PASSTIP FFSep-16</t>
  </si>
  <si>
    <t>PASSTIP FF42614</t>
  </si>
  <si>
    <t>PASSTIP FFOct-16</t>
  </si>
  <si>
    <t>PASSTIP FF42644</t>
  </si>
  <si>
    <t>PASSTIP FFNov-16</t>
  </si>
  <si>
    <t>PASSTIP FF42675</t>
  </si>
  <si>
    <t>PASSTIP FFDec-16</t>
  </si>
  <si>
    <t>PASSTIP FF42705</t>
  </si>
  <si>
    <t>PASSTIP FFJan-17</t>
  </si>
  <si>
    <t>PASSTIP FF42736</t>
  </si>
  <si>
    <t>PASSTIP FFFeb-17</t>
  </si>
  <si>
    <t>PASSTIP FF42767</t>
  </si>
  <si>
    <t>PASSTIP FFMar-17</t>
  </si>
  <si>
    <t>PASSTIP FF42795</t>
  </si>
  <si>
    <t>PASSTIP FFApr-17</t>
  </si>
  <si>
    <t>PASSTIP FF42826</t>
  </si>
  <si>
    <t>PASSTIP FFMay-17</t>
  </si>
  <si>
    <t>PASSTIP FF42856</t>
  </si>
  <si>
    <t>PASSTIP FFJun-17</t>
  </si>
  <si>
    <t>PASSTIP FF42887</t>
  </si>
  <si>
    <t>PASSTIP FFJul-17</t>
  </si>
  <si>
    <t>PASSTIP FF42917</t>
  </si>
  <si>
    <t>PASSTIP FFAug-17</t>
  </si>
  <si>
    <t>PASSTIP FF42948</t>
  </si>
  <si>
    <t>PASSTIP FFSep-17</t>
  </si>
  <si>
    <t>PASSTIP FF42979</t>
  </si>
  <si>
    <t>PASSTIP FFOct-17</t>
  </si>
  <si>
    <t>PASSTIP FF43009</t>
  </si>
  <si>
    <t>PASSTIP FFNov-17</t>
  </si>
  <si>
    <t>PASSTIP FF43040</t>
  </si>
  <si>
    <t>PASSTIP FFDec-17</t>
  </si>
  <si>
    <t>PASSTIP FF43070</t>
  </si>
  <si>
    <t>PASSTIP FFJan-18</t>
  </si>
  <si>
    <t>PASSTIP FF43101</t>
  </si>
  <si>
    <t>PASSTIP FFFeb-18</t>
  </si>
  <si>
    <t>PASSTIP FF43132</t>
  </si>
  <si>
    <t>PASSTIP FFMar-18</t>
  </si>
  <si>
    <t>PASSTIP FF43160</t>
  </si>
  <si>
    <t>PASSTIP FFApr-18</t>
  </si>
  <si>
    <t>PASSTIP FF43191</t>
  </si>
  <si>
    <t>PASSTIP FFMay-18</t>
  </si>
  <si>
    <t>PASSTIP FF43221</t>
  </si>
  <si>
    <t>PASSTIP FFJun-18</t>
  </si>
  <si>
    <t>PASSTIP FF43252</t>
  </si>
  <si>
    <t>PASSTIP FFJul-18</t>
  </si>
  <si>
    <t>PASSTIP FF43282</t>
  </si>
  <si>
    <t>PASSTIP FFAug-18</t>
  </si>
  <si>
    <t>PASSTIP FF43313</t>
  </si>
  <si>
    <t>PASSTIP FFSep-18</t>
  </si>
  <si>
    <t>PASSTIP FF43344</t>
  </si>
  <si>
    <t>PASSTIP FFOct-18</t>
  </si>
  <si>
    <t>PASSTIP FF43374</t>
  </si>
  <si>
    <t>PASSTIP FFNov-18</t>
  </si>
  <si>
    <t>PASSTIP FF43405</t>
  </si>
  <si>
    <t>PASSTIP FFDec-18</t>
  </si>
  <si>
    <t>PASSTIP FF43435</t>
  </si>
  <si>
    <t>PASSTIP FFJan-19</t>
  </si>
  <si>
    <t>PASSTIP FF43466</t>
  </si>
  <si>
    <t>PASSTIP FFFeb-19</t>
  </si>
  <si>
    <t>PASSTIP FF43497</t>
  </si>
  <si>
    <t>PASSTIP FFMar-19</t>
  </si>
  <si>
    <t>PASSTIP FF43525</t>
  </si>
  <si>
    <t>PASSTIP FFApr-19</t>
  </si>
  <si>
    <t>PASSTIP FF43556</t>
  </si>
  <si>
    <t>PASSTIP FFMay-19</t>
  </si>
  <si>
    <t>PASSTIP FF43586</t>
  </si>
  <si>
    <t>PASSTIP FFJun-19</t>
  </si>
  <si>
    <t>PASSTIP FF43617</t>
  </si>
  <si>
    <t>PASSTIP FFJul-19</t>
  </si>
  <si>
    <t>PASSTIP FF43647</t>
  </si>
  <si>
    <t>PASSFFT FFApr-12</t>
  </si>
  <si>
    <t>PASSFFT FF41000</t>
  </si>
  <si>
    <t>PASSFFT FFJun-12</t>
  </si>
  <si>
    <t>PASSFFT FF41030</t>
  </si>
  <si>
    <t>PASSFFT FF41061</t>
  </si>
  <si>
    <t>PASSFFT FFJul-12</t>
  </si>
  <si>
    <t>PASSFFT FF41091</t>
  </si>
  <si>
    <t>PASSFFT FFAug-12</t>
  </si>
  <si>
    <t>PASSFFT FF41122</t>
  </si>
  <si>
    <t>PASSFFT FFSep-12</t>
  </si>
  <si>
    <t>PASSFFT FF41153</t>
  </si>
  <si>
    <t>PASSFFT FFOct-12</t>
  </si>
  <si>
    <t>PASSFFT FF41183</t>
  </si>
  <si>
    <t>PASSFFT FFNov-12</t>
  </si>
  <si>
    <t>PASSFFT FF41214</t>
  </si>
  <si>
    <t>PASSFFT FFDec-12</t>
  </si>
  <si>
    <t>PASSFFT FF41244</t>
  </si>
  <si>
    <t>PASSFFT FFJan-13</t>
  </si>
  <si>
    <t>PASSFFT FF41275</t>
  </si>
  <si>
    <t>PASSFFT FFFeb-13</t>
  </si>
  <si>
    <t>PASSFFT FF41306</t>
  </si>
  <si>
    <t>PASSFFT FFMar-13</t>
  </si>
  <si>
    <t>PASSFFT FF41334</t>
  </si>
  <si>
    <t>PASSFFT FFApr-13</t>
  </si>
  <si>
    <t>PASSFFT FF41365</t>
  </si>
  <si>
    <t>PASSFFT FFMay-13</t>
  </si>
  <si>
    <t>PASSFFT FF41395</t>
  </si>
  <si>
    <t>PASSFFT FFJun-13</t>
  </si>
  <si>
    <t>PASSFFT FF41426</t>
  </si>
  <si>
    <t>PASSFFT FFJul-13</t>
  </si>
  <si>
    <t>PASSFFT FF41456</t>
  </si>
  <si>
    <t>PASSFFT FFAug-13</t>
  </si>
  <si>
    <t>PASSFFT FF41487</t>
  </si>
  <si>
    <t>PASSFFT FFSep-13</t>
  </si>
  <si>
    <t>PASSFFT FF41518</t>
  </si>
  <si>
    <t>PASSFFT FFOct-13</t>
  </si>
  <si>
    <t>PASSFFT FF41548</t>
  </si>
  <si>
    <t>PASSFFT FFNov-13</t>
  </si>
  <si>
    <t>PASSFFT FF41579</t>
  </si>
  <si>
    <t>PASSFFT FFDec-13</t>
  </si>
  <si>
    <t>PASSFFT FF41609</t>
  </si>
  <si>
    <t>PASSFFT FFJan-14</t>
  </si>
  <si>
    <t>PASSFFT FF41640</t>
  </si>
  <si>
    <t>PASSFFT FFFeb-14</t>
  </si>
  <si>
    <t>PASSFFT FF41671</t>
  </si>
  <si>
    <t>PASSFFT FFMar-14</t>
  </si>
  <si>
    <t>PASSFFT FF41699</t>
  </si>
  <si>
    <t>PASSFFT FFApr-14</t>
  </si>
  <si>
    <t>PASSFFT FF41730</t>
  </si>
  <si>
    <t>PASSFFT FFMay-14</t>
  </si>
  <si>
    <t>PASSFFT FF41760</t>
  </si>
  <si>
    <t>PASSFFT FFJun-14</t>
  </si>
  <si>
    <t>PASSFFT FF41791</t>
  </si>
  <si>
    <t>PASSFFT FFJul-14</t>
  </si>
  <si>
    <t>PASSFFT FF41821</t>
  </si>
  <si>
    <t>PASSFFT FFAug-14</t>
  </si>
  <si>
    <t>PASSFFT FF41852</t>
  </si>
  <si>
    <t>PASSFFT FFSep-14</t>
  </si>
  <si>
    <t>PASSFFT FF41883</t>
  </si>
  <si>
    <t>PASSFFT FFOct-14</t>
  </si>
  <si>
    <t>PASSFFT FF41913</t>
  </si>
  <si>
    <t>PASSFFT FFNov-14</t>
  </si>
  <si>
    <t>PASSFFT FF41944</t>
  </si>
  <si>
    <t>PASSFFT FFDec-14</t>
  </si>
  <si>
    <t>PASSFFT FF41974</t>
  </si>
  <si>
    <t>PASSFFT FFJan-15</t>
  </si>
  <si>
    <t>PASSFFT FF42005</t>
  </si>
  <si>
    <t>PASSFFT FFFeb-15</t>
  </si>
  <si>
    <t>PASSFFT FF42036</t>
  </si>
  <si>
    <t>PASSFFT FFMar-15</t>
  </si>
  <si>
    <t>PASSFFT FF42064</t>
  </si>
  <si>
    <t>PASSFFT FFApr-15</t>
  </si>
  <si>
    <t>PASSFFT FF42095</t>
  </si>
  <si>
    <t>PASSFFT FFMay-15</t>
  </si>
  <si>
    <t>PASSFFT FF42125</t>
  </si>
  <si>
    <t>PASSFFT FFJun-15</t>
  </si>
  <si>
    <t>PASSFFT FF42156</t>
  </si>
  <si>
    <t>PASSFFT FFJul-15</t>
  </si>
  <si>
    <t>PASSFFT FF42186</t>
  </si>
  <si>
    <t>PASSFFT FFAug-15</t>
  </si>
  <si>
    <t>PASSFFT FF42217</t>
  </si>
  <si>
    <t>PASSFFT FFSep-15</t>
  </si>
  <si>
    <t>PASSFFT FF42248</t>
  </si>
  <si>
    <t>PASSFFT FFOct-15</t>
  </si>
  <si>
    <t>PASSFFT FF42278</t>
  </si>
  <si>
    <t>PASSFFT FFNov-15</t>
  </si>
  <si>
    <t>PASSFFT FF42309</t>
  </si>
  <si>
    <t>PASSFFT FFDec-15</t>
  </si>
  <si>
    <t>PASSFFT FF42339</t>
  </si>
  <si>
    <t>PASSFFT FFJan-16</t>
  </si>
  <si>
    <t>PASSFFT FF42370</t>
  </si>
  <si>
    <t>PASSFFT FFFeb-16</t>
  </si>
  <si>
    <t>PASSFFT FF42401</t>
  </si>
  <si>
    <t>PASSFFT FFMar-16</t>
  </si>
  <si>
    <t>PASSFFT FF42430</t>
  </si>
  <si>
    <t>PASSFFT FFApr-16</t>
  </si>
  <si>
    <t>PASSFFT FF42461</t>
  </si>
  <si>
    <t>PASSFFT FFMay-16</t>
  </si>
  <si>
    <t>PASSFFT FF42491</t>
  </si>
  <si>
    <t>PASSFFT FFJun-16</t>
  </si>
  <si>
    <t>PASSFFT FF42522</t>
  </si>
  <si>
    <t>PASSFFT FFJul-16</t>
  </si>
  <si>
    <t>PASSFFT FF42552</t>
  </si>
  <si>
    <t>PASSFFT FFAug-16</t>
  </si>
  <si>
    <t>PASSFFT FF42583</t>
  </si>
  <si>
    <t>PASSFFT FFSep-16</t>
  </si>
  <si>
    <t>PASSFFT FF42614</t>
  </si>
  <si>
    <t>PASSFFT FFOct-16</t>
  </si>
  <si>
    <t>PASSFFT FF42644</t>
  </si>
  <si>
    <t>PASSFFT FFNov-16</t>
  </si>
  <si>
    <t>PASSFFT FF42675</t>
  </si>
  <si>
    <t>PASSFFT FFDec-16</t>
  </si>
  <si>
    <t>PASSFFT FF42705</t>
  </si>
  <si>
    <t>PASSFFT FFJan-17</t>
  </si>
  <si>
    <t>PASSFFT FF42736</t>
  </si>
  <si>
    <t>PASSFFT FFFeb-17</t>
  </si>
  <si>
    <t>PASSFFT FF42767</t>
  </si>
  <si>
    <t>PASSFFT FFMar-17</t>
  </si>
  <si>
    <t>PASSFFT FF42795</t>
  </si>
  <si>
    <t>PASSFFT FFApr-17</t>
  </si>
  <si>
    <t>PASSFFT FF42826</t>
  </si>
  <si>
    <t>PASSFFT FFMay-17</t>
  </si>
  <si>
    <t>PASSFFT FF42856</t>
  </si>
  <si>
    <t>PASSFFT FFJun-17</t>
  </si>
  <si>
    <t>PASSFFT FF42887</t>
  </si>
  <si>
    <t>PASSFFT FFJul-17</t>
  </si>
  <si>
    <t>PASSFFT FF42917</t>
  </si>
  <si>
    <t>PASSFFT FFAug-17</t>
  </si>
  <si>
    <t>PASSFFT FF42948</t>
  </si>
  <si>
    <t>PASSFFT FFSep-17</t>
  </si>
  <si>
    <t>PASSFFT FF42979</t>
  </si>
  <si>
    <t>PASSFFT FFOct-17</t>
  </si>
  <si>
    <t>PASSFFT FF43009</t>
  </si>
  <si>
    <t>PASSFFT FFNov-17</t>
  </si>
  <si>
    <t>PASSFFT FF43040</t>
  </si>
  <si>
    <t>PASSFFT FFDec-17</t>
  </si>
  <si>
    <t>PASSFFT FF43070</t>
  </si>
  <si>
    <t>PASSFFT FFJan-18</t>
  </si>
  <si>
    <t>PASSFFT FF43101</t>
  </si>
  <si>
    <t>PASSFFT FFFeb-18</t>
  </si>
  <si>
    <t>PASSFFT FF43132</t>
  </si>
  <si>
    <t>PASSFFT FFMar-18</t>
  </si>
  <si>
    <t>PASSFFT FF43160</t>
  </si>
  <si>
    <t>PASSFFT FFApr-18</t>
  </si>
  <si>
    <t>PASSFFT FF43191</t>
  </si>
  <si>
    <t>PASSFFT FFMay-18</t>
  </si>
  <si>
    <t>PASSFFT FF43221</t>
  </si>
  <si>
    <t>PASSFFT FFJun-18</t>
  </si>
  <si>
    <t>PASSFFT FF43252</t>
  </si>
  <si>
    <t>PASSFFT FFJul-18</t>
  </si>
  <si>
    <t>PASSFFT FF43282</t>
  </si>
  <si>
    <t>PASSFFT FFAug-18</t>
  </si>
  <si>
    <t>PASSFFT FF43313</t>
  </si>
  <si>
    <t>PASSFFT FFSep-18</t>
  </si>
  <si>
    <t>PASSFFT FF43344</t>
  </si>
  <si>
    <t>PASSFFT FFOct-18</t>
  </si>
  <si>
    <t>PASSFFT FF43374</t>
  </si>
  <si>
    <t>PASSFFT FFNov-18</t>
  </si>
  <si>
    <t>PASSFFT FF43405</t>
  </si>
  <si>
    <t>PASSFFT FFDec-18</t>
  </si>
  <si>
    <t>PASSFFT FF43435</t>
  </si>
  <si>
    <t>PASSFFT FFJan-19</t>
  </si>
  <si>
    <t>PASSFFT FF43466</t>
  </si>
  <si>
    <t>PASSFFT FFFeb-19</t>
  </si>
  <si>
    <t>PASSFFT FF43497</t>
  </si>
  <si>
    <t>PASSFFT FFMar-19</t>
  </si>
  <si>
    <t>PASSFFT FF43525</t>
  </si>
  <si>
    <t>PASSFFT FFApr-19</t>
  </si>
  <si>
    <t>PASSFFT FF43556</t>
  </si>
  <si>
    <t>PASSFFT FFMay-19</t>
  </si>
  <si>
    <t>PASSFFT FF43586</t>
  </si>
  <si>
    <t>PASSFFT FFJun-19</t>
  </si>
  <si>
    <t>PASSFFT FF43617</t>
  </si>
  <si>
    <t>PASSFFT FFJul-19</t>
  </si>
  <si>
    <t>PASSFFT FF43647</t>
  </si>
  <si>
    <t>PASSAll CombinedApr-12</t>
  </si>
  <si>
    <t>PASSAll Combined41000</t>
  </si>
  <si>
    <t>PASSAll CombinedJun-12</t>
  </si>
  <si>
    <t>PASSAll Combined41030</t>
  </si>
  <si>
    <t>PASSAll Combined41061</t>
  </si>
  <si>
    <t>PASSAll CombinedJul-12</t>
  </si>
  <si>
    <t>PASSAll Combined41091</t>
  </si>
  <si>
    <t>PASSAll CombinedAug-12</t>
  </si>
  <si>
    <t>PASSAll Combined41122</t>
  </si>
  <si>
    <t>PASSAll CombinedSep-12</t>
  </si>
  <si>
    <t>PASSAll Combined41153</t>
  </si>
  <si>
    <t>PASSAll CombinedOct-12</t>
  </si>
  <si>
    <t>PASSAll Combined41183</t>
  </si>
  <si>
    <t>PASSAll CombinedNov-12</t>
  </si>
  <si>
    <t>PASSAll Combined41214</t>
  </si>
  <si>
    <t>PASSAll CombinedDec-12</t>
  </si>
  <si>
    <t>PASSAll Combined41244</t>
  </si>
  <si>
    <t>PASSAll CombinedJan-13</t>
  </si>
  <si>
    <t>PASSAll Combined41275</t>
  </si>
  <si>
    <t>PASSAll CombinedFeb-13</t>
  </si>
  <si>
    <t>PASSAll Combined41306</t>
  </si>
  <si>
    <t>PASSAll CombinedMar-13</t>
  </si>
  <si>
    <t>PASSAll Combined41334</t>
  </si>
  <si>
    <t>PASSAll CombinedApr-13</t>
  </si>
  <si>
    <t>PASSAll Combined41365</t>
  </si>
  <si>
    <t>PASSAll CombinedMay-13</t>
  </si>
  <si>
    <t>PASSAll Combined41395</t>
  </si>
  <si>
    <t>PASSAll CombinedJun-13</t>
  </si>
  <si>
    <t>PASSAll Combined41426</t>
  </si>
  <si>
    <t>PASSAll CombinedJul-13</t>
  </si>
  <si>
    <t>PASSAll Combined41456</t>
  </si>
  <si>
    <t>PASSAll CombinedAug-13</t>
  </si>
  <si>
    <t>PASSAll Combined41487</t>
  </si>
  <si>
    <t>PASSAll CombinedSep-13</t>
  </si>
  <si>
    <t>PASSAll Combined41518</t>
  </si>
  <si>
    <t>PASSAll CombinedOct-13</t>
  </si>
  <si>
    <t>PASSAll Combined41548</t>
  </si>
  <si>
    <t>PASSAll CombinedNov-13</t>
  </si>
  <si>
    <t>PASSAll Combined41579</t>
  </si>
  <si>
    <t>PASSAll CombinedDec-13</t>
  </si>
  <si>
    <t>PASSAll Combined41609</t>
  </si>
  <si>
    <t>PASSAll CombinedJan-14</t>
  </si>
  <si>
    <t>PASSAll Combined41640</t>
  </si>
  <si>
    <t>PASSAll CombinedFeb-14</t>
  </si>
  <si>
    <t>PASSAll Combined41671</t>
  </si>
  <si>
    <t>PASSAll CombinedMar-14</t>
  </si>
  <si>
    <t>PASSAll Combined41699</t>
  </si>
  <si>
    <t>PASSAll CombinedApr-14</t>
  </si>
  <si>
    <t>PASSAll Combined41730</t>
  </si>
  <si>
    <t>PASSAll CombinedMay-14</t>
  </si>
  <si>
    <t>PASSAll Combined41760</t>
  </si>
  <si>
    <t>PASSAll CombinedJun-14</t>
  </si>
  <si>
    <t>PASSAll Combined41791</t>
  </si>
  <si>
    <t>PASSAll CombinedJul-14</t>
  </si>
  <si>
    <t>PASSAll Combined41821</t>
  </si>
  <si>
    <t>PASSAll CombinedAug-14</t>
  </si>
  <si>
    <t>PASSAll Combined41852</t>
  </si>
  <si>
    <t>PASSAll CombinedSep-14</t>
  </si>
  <si>
    <t>PASSAll Combined41883</t>
  </si>
  <si>
    <t>PASSAll CombinedOct-14</t>
  </si>
  <si>
    <t>PASSAll Combined41913</t>
  </si>
  <si>
    <t>PASSAll CombinedNov-14</t>
  </si>
  <si>
    <t>PASSAll Combined41944</t>
  </si>
  <si>
    <t>PASSAll CombinedDec-14</t>
  </si>
  <si>
    <t>PASSAll Combined41974</t>
  </si>
  <si>
    <t>PASSAll CombinedJan-15</t>
  </si>
  <si>
    <t>PASSAll Combined42005</t>
  </si>
  <si>
    <t>PASSAll CombinedFeb-15</t>
  </si>
  <si>
    <t>PASSAll Combined42036</t>
  </si>
  <si>
    <t>PASSAll CombinedMar-15</t>
  </si>
  <si>
    <t>PASSAll Combined42064</t>
  </si>
  <si>
    <t>PASSAll CombinedApr-15</t>
  </si>
  <si>
    <t>PASSAll Combined42095</t>
  </si>
  <si>
    <t>PASSAll CombinedMay-15</t>
  </si>
  <si>
    <t>PASSAll Combined42125</t>
  </si>
  <si>
    <t>PASSAll CombinedJun-15</t>
  </si>
  <si>
    <t>PASSAll Combined42156</t>
  </si>
  <si>
    <t>PASSAll CombinedJul-15</t>
  </si>
  <si>
    <t>PASSAll Combined42186</t>
  </si>
  <si>
    <t>PASSAll CombinedAug-15</t>
  </si>
  <si>
    <t>PASSAll Combined42217</t>
  </si>
  <si>
    <t>PASSAll CombinedSep-15</t>
  </si>
  <si>
    <t>PASSAll Combined42248</t>
  </si>
  <si>
    <t>PASSAll CombinedOct-15</t>
  </si>
  <si>
    <t>PASSAll Combined42278</t>
  </si>
  <si>
    <t>PASSAll CombinedNov-15</t>
  </si>
  <si>
    <t>PASSAll Combined42309</t>
  </si>
  <si>
    <t>PASSAll CombinedDec-15</t>
  </si>
  <si>
    <t>PASSAll Combined42339</t>
  </si>
  <si>
    <t>PASSAll CombinedJan-16</t>
  </si>
  <si>
    <t>PASSAll Combined42370</t>
  </si>
  <si>
    <t>PASSAll CombinedFeb-16</t>
  </si>
  <si>
    <t>PASSAll Combined42401</t>
  </si>
  <si>
    <t>PASSAll CombinedMar-16</t>
  </si>
  <si>
    <t>PASSAll Combined42430</t>
  </si>
  <si>
    <t>PASSAll CombinedApr-16</t>
  </si>
  <si>
    <t>PASSAll Combined42461</t>
  </si>
  <si>
    <t>PASSAll CombinedMay-16</t>
  </si>
  <si>
    <t>PASSAll Combined42491</t>
  </si>
  <si>
    <t>PASSAll CombinedJun-16</t>
  </si>
  <si>
    <t>PASSAll Combined42522</t>
  </si>
  <si>
    <t>PASSAll CombinedJul-16</t>
  </si>
  <si>
    <t>PASSAll Combined42552</t>
  </si>
  <si>
    <t>PASSAll CombinedAug-16</t>
  </si>
  <si>
    <t>PASSAll Combined42583</t>
  </si>
  <si>
    <t>PASSAll CombinedSep-16</t>
  </si>
  <si>
    <t>PASSAll Combined42614</t>
  </si>
  <si>
    <t>PASSAll CombinedOct-16</t>
  </si>
  <si>
    <t>PASSAll Combined42644</t>
  </si>
  <si>
    <t>PASSAll CombinedNov-16</t>
  </si>
  <si>
    <t>PASSAll Combined42675</t>
  </si>
  <si>
    <t>PASSAll CombinedDec-16</t>
  </si>
  <si>
    <t>PASSAll Combined42719</t>
  </si>
  <si>
    <t>PASSAll CombinedJan-17</t>
  </si>
  <si>
    <t>PASSAll Combined42736</t>
  </si>
  <si>
    <t>PASSAll CombinedFeb-17</t>
  </si>
  <si>
    <t>PASSAll Combined42767</t>
  </si>
  <si>
    <t>PASSAll CombinedMar-17</t>
  </si>
  <si>
    <t>PASSAll Combined42795</t>
  </si>
  <si>
    <t>PASSAll CombinedApr-17</t>
  </si>
  <si>
    <t>PASSAll Combined42826</t>
  </si>
  <si>
    <t>PASSAll CombinedMay-17</t>
  </si>
  <si>
    <t>PASSAll Combined42856</t>
  </si>
  <si>
    <t>PASSAll CombinedJun-17</t>
  </si>
  <si>
    <t>PASSAll Combined42887</t>
  </si>
  <si>
    <t>PASSAll CombinedJul-17</t>
  </si>
  <si>
    <t>PASSAll Combined42917</t>
  </si>
  <si>
    <t>PASSAll CombinedAug-17</t>
  </si>
  <si>
    <t>PASSAll Combined42948</t>
  </si>
  <si>
    <t>PASSAll CombinedSep-17</t>
  </si>
  <si>
    <t>PASSAll Combined42979</t>
  </si>
  <si>
    <t>PASSAll CombinedOct-17</t>
  </si>
  <si>
    <t>PASSAll Combined43009</t>
  </si>
  <si>
    <t>PASSAll CombinedNov-17</t>
  </si>
  <si>
    <t>PASSAll Combined43040</t>
  </si>
  <si>
    <t>PASSAll CombinedDec-17</t>
  </si>
  <si>
    <t>PASSAll Combined43070</t>
  </si>
  <si>
    <t>PASSAll CombinedJan-18</t>
  </si>
  <si>
    <t>PASSAll Combined43101</t>
  </si>
  <si>
    <t>PASSAll CombinedFeb-18</t>
  </si>
  <si>
    <t>PASSAll Combined43132</t>
  </si>
  <si>
    <t>PASSAll CombinedMar-18</t>
  </si>
  <si>
    <t>PASSAll Combined43160</t>
  </si>
  <si>
    <t>PASSAll CombinedApr-18</t>
  </si>
  <si>
    <t>PASSAll Combined43191</t>
  </si>
  <si>
    <t>PASSAll CombinedMay-18</t>
  </si>
  <si>
    <t>PASSAll Combined43221</t>
  </si>
  <si>
    <t>PASSAll CombinedJun-18</t>
  </si>
  <si>
    <t>PASSAll Combined43252</t>
  </si>
  <si>
    <t>PASSAll CombinedJul-18</t>
  </si>
  <si>
    <t>PASSAll Combined43282</t>
  </si>
  <si>
    <t>PASSAll CombinedAug-18</t>
  </si>
  <si>
    <t>PASSAll Combined43313</t>
  </si>
  <si>
    <t>PASSAll CombinedSep-18</t>
  </si>
  <si>
    <t>PASSAll Combined43344</t>
  </si>
  <si>
    <t>PASSAll CombinedOct-18</t>
  </si>
  <si>
    <t>PASSAll Combined43374</t>
  </si>
  <si>
    <t>PASSAll CombinedNov-18</t>
  </si>
  <si>
    <t>PASSAll Combined43405</t>
  </si>
  <si>
    <t>PASSAll CombinedDec-18</t>
  </si>
  <si>
    <t>PASSAll Combined43435</t>
  </si>
  <si>
    <t>PASSAll CombinedJan-19</t>
  </si>
  <si>
    <t>PASSAll Combined43466</t>
  </si>
  <si>
    <t>PASSAll CombinedFeb-19</t>
  </si>
  <si>
    <t>PASSAll Combined43497</t>
  </si>
  <si>
    <t>PASSAll CombinedMar-19</t>
  </si>
  <si>
    <t>PASSAll Combined43525</t>
  </si>
  <si>
    <t>PASSAll CombinedApr-19</t>
  </si>
  <si>
    <t>PASSAll Combined43556</t>
  </si>
  <si>
    <t>PASSAll CombinedMay-19</t>
  </si>
  <si>
    <t>PASSAll Combined43586</t>
  </si>
  <si>
    <t>PASSAll CombinedJun-19</t>
  </si>
  <si>
    <t>PASSAll Combined43617</t>
  </si>
  <si>
    <t>PASSAll CombinedJul-19</t>
  </si>
  <si>
    <t>PASSAll Combined43647</t>
  </si>
  <si>
    <t>MD Family ResourcesTST FFJul-16</t>
  </si>
  <si>
    <t>MD Family ResourcesTST FF42552</t>
  </si>
  <si>
    <t>MD Family ResourcesTST FFAug-16</t>
  </si>
  <si>
    <t>MD Family ResourcesTST FF42583</t>
  </si>
  <si>
    <t>MD Family ResourcesTST FFSep-16</t>
  </si>
  <si>
    <t>MD Family ResourcesTST FF42614</t>
  </si>
  <si>
    <t>MD Family ResourcesTST FFOct-16</t>
  </si>
  <si>
    <t>MD Family ResourcesTST FF42644</t>
  </si>
  <si>
    <t>MD Family ResourcesTST FFNov-16</t>
  </si>
  <si>
    <t>MD Family ResourcesTST FF42675</t>
  </si>
  <si>
    <t>MD Family ResourcesTST FFDec-16</t>
  </si>
  <si>
    <t>MD Family ResourcesTST FF42705</t>
  </si>
  <si>
    <t>MD Family ResourcesTST FFJan-17</t>
  </si>
  <si>
    <t>MD Family ResourcesTST FF42736</t>
  </si>
  <si>
    <t>MD Family ResourcesTST FFFeb-17</t>
  </si>
  <si>
    <t>MD Family ResourcesTST FF42767</t>
  </si>
  <si>
    <t>MD Family ResourcesTST FFMar-17</t>
  </si>
  <si>
    <t>MD Family ResourcesTST FF42795</t>
  </si>
  <si>
    <t>MD Family ResourcesTST FFApr-17</t>
  </si>
  <si>
    <t>MD Family ResourcesTST FF42826</t>
  </si>
  <si>
    <t>MD Family ResourcesTST FFMay-17</t>
  </si>
  <si>
    <t>MD Family ResourcesTST FF42856</t>
  </si>
  <si>
    <t>MD Family ResourcesTST FFJun-17</t>
  </si>
  <si>
    <t>MD Family ResourcesTST FF42887</t>
  </si>
  <si>
    <t>MD Family ResourcesTST FFJul-17</t>
  </si>
  <si>
    <t>MD Family ResourcesTST FF42917</t>
  </si>
  <si>
    <t>MD Family ResourcesTST FFAug-17</t>
  </si>
  <si>
    <t>MD Family ResourcesTST FF42948</t>
  </si>
  <si>
    <t>MD Family ResourcesTST FFSep-17</t>
  </si>
  <si>
    <t>MD Family ResourcesTST FF42979</t>
  </si>
  <si>
    <t>MD Family ResourcesTST FFOct-17</t>
  </si>
  <si>
    <t>MD Family ResourcesTST FF43009</t>
  </si>
  <si>
    <t>MD Family ResourcesTST FFNov-17</t>
  </si>
  <si>
    <t>MD Family ResourcesTST FF43040</t>
  </si>
  <si>
    <t>MD Family ResourcesTST FFDec-17</t>
  </si>
  <si>
    <t>MD Family ResourcesTST FF43070</t>
  </si>
  <si>
    <t>MD Family ResourcesTST FFJan-18</t>
  </si>
  <si>
    <t>MD Family ResourcesTST FF43101</t>
  </si>
  <si>
    <t>MD Family ResourcesTST FFFeb-18</t>
  </si>
  <si>
    <t>MD Family ResourcesTST FF43132</t>
  </si>
  <si>
    <t>MD Family ResourcesTST FFMar-18</t>
  </si>
  <si>
    <t>MD Family ResourcesTST FF43160</t>
  </si>
  <si>
    <t>MD Family ResourcesTST FFApr-18</t>
  </si>
  <si>
    <t>MD Family ResourcesTST FF43191</t>
  </si>
  <si>
    <t>MD Family ResourcesTST FFMay-18</t>
  </si>
  <si>
    <t>MD Family ResourcesTST FF43221</t>
  </si>
  <si>
    <t>MD Family ResourcesTST FFJun-18</t>
  </si>
  <si>
    <t>MD Family ResourcesTST FF43252</t>
  </si>
  <si>
    <t>MD Family ResourcesTST FFJul-18</t>
  </si>
  <si>
    <t>MD Family ResourcesTST FF43282</t>
  </si>
  <si>
    <t>MD Family ResourcesTST FFAug-18</t>
  </si>
  <si>
    <t>MD Family ResourcesTST FF43313</t>
  </si>
  <si>
    <t>MD Family ResourcesTST FFSep-18</t>
  </si>
  <si>
    <t>MD Family ResourcesTST FF43344</t>
  </si>
  <si>
    <t>MD Family ResourcesTST FFOct-18</t>
  </si>
  <si>
    <t>MD Family ResourcesTST FF43374</t>
  </si>
  <si>
    <t>MD Family ResourcesTST FFNov-18</t>
  </si>
  <si>
    <t>MD Family ResourcesTST FF43405</t>
  </si>
  <si>
    <t>MD Family ResourcesTST FFDec-18</t>
  </si>
  <si>
    <t>MD Family ResourcesTST FF43435</t>
  </si>
  <si>
    <t>MD Family ResourcesTST FFJan-19</t>
  </si>
  <si>
    <t>MD Family ResourcesTST FF43466</t>
  </si>
  <si>
    <t>MD Family ResourcesTST FFFeb-19</t>
  </si>
  <si>
    <t>MD Family ResourcesTST FF43497</t>
  </si>
  <si>
    <t>MD Family ResourcesTST FFMar-19</t>
  </si>
  <si>
    <t>MD Family ResourcesTST FF43525</t>
  </si>
  <si>
    <t>MD Family ResourcesTST FFApr-19</t>
  </si>
  <si>
    <t>MD Family ResourcesTST FF43556</t>
  </si>
  <si>
    <t>MD Family ResourcesTST FFMay-19</t>
  </si>
  <si>
    <t>MD Family ResourcesTST FF43586</t>
  </si>
  <si>
    <t>MD Family ResourcesTST FFJun-19</t>
  </si>
  <si>
    <t>MD Family ResourcesTST FF43617</t>
  </si>
  <si>
    <t>MD Family ResourcesTST FFJul-19</t>
  </si>
  <si>
    <t>MD Family ResourcesTST FF43647</t>
  </si>
  <si>
    <t>MD Family ResourcesTF-CBT FFApr-12</t>
  </si>
  <si>
    <t>MD Family ResourcesTF-CBT FF41000</t>
  </si>
  <si>
    <t>MD Family ResourcesTF-CBT FFJun-12</t>
  </si>
  <si>
    <t>MD Family ResourcesTF-CBT FF41030</t>
  </si>
  <si>
    <t>MD Family ResourcesTF-CBT FF41061</t>
  </si>
  <si>
    <t>MD Family ResourcesTF-CBT FFJul-12</t>
  </si>
  <si>
    <t>MD Family ResourcesTF-CBT FF41091</t>
  </si>
  <si>
    <t>MD Family ResourcesTF-CBT FFAug-12</t>
  </si>
  <si>
    <t>MD Family ResourcesTF-CBT FF41122</t>
  </si>
  <si>
    <t>MD Family ResourcesTF-CBT FFSep-12</t>
  </si>
  <si>
    <t>MD Family ResourcesTF-CBT FF41153</t>
  </si>
  <si>
    <t>MD Family ResourcesTF-CBT FFOct-12</t>
  </si>
  <si>
    <t>MD Family ResourcesTF-CBT FF41183</t>
  </si>
  <si>
    <t>MD Family ResourcesTF-CBT FFNov-12</t>
  </si>
  <si>
    <t>MD Family ResourcesTF-CBT FF41214</t>
  </si>
  <si>
    <t>MD Family ResourcesTF-CBT FFDec-12</t>
  </si>
  <si>
    <t>MD Family ResourcesTF-CBT FF41244</t>
  </si>
  <si>
    <t>MD Family ResourcesTF-CBT FFJan-13</t>
  </si>
  <si>
    <t>MD Family ResourcesTF-CBT FF41275</t>
  </si>
  <si>
    <t>MD Family ResourcesTF-CBT FFFeb-13</t>
  </si>
  <si>
    <t>MD Family ResourcesTF-CBT FF41306</t>
  </si>
  <si>
    <t>MD Family ResourcesTF-CBT FFMar-13</t>
  </si>
  <si>
    <t>MD Family ResourcesTF-CBT FF41334</t>
  </si>
  <si>
    <t>MD Family ResourcesTF-CBT FFApr-13</t>
  </si>
  <si>
    <t>MD Family ResourcesTF-CBT FF41365</t>
  </si>
  <si>
    <t>MD Family ResourcesTF-CBT FFMay-13</t>
  </si>
  <si>
    <t>MD Family ResourcesTF-CBT FF41395</t>
  </si>
  <si>
    <t>MD Family ResourcesTF-CBT FFJun-13</t>
  </si>
  <si>
    <t>MD Family ResourcesTF-CBT FF41426</t>
  </si>
  <si>
    <t>MD Family ResourcesTF-CBT FFJul-13</t>
  </si>
  <si>
    <t>MD Family ResourcesTF-CBT FF41456</t>
  </si>
  <si>
    <t>MD Family ResourcesTF-CBT FFAug-13</t>
  </si>
  <si>
    <t>MD Family ResourcesTF-CBT FF41487</t>
  </si>
  <si>
    <t>MD Family ResourcesTF-CBT FFSep-13</t>
  </si>
  <si>
    <t>MD Family ResourcesTF-CBT FF41518</t>
  </si>
  <si>
    <t>MD Family ResourcesTF-CBT FFOct-13</t>
  </si>
  <si>
    <t>MD Family ResourcesTF-CBT FF41548</t>
  </si>
  <si>
    <t>MD Family ResourcesTF-CBT FFNov-13</t>
  </si>
  <si>
    <t>MD Family ResourcesTF-CBT FF41579</t>
  </si>
  <si>
    <t>MD Family ResourcesTF-CBT FFDec-13</t>
  </si>
  <si>
    <t>MD Family ResourcesTF-CBT FF41609</t>
  </si>
  <si>
    <t>MD Family ResourcesTF-CBT FFJan-14</t>
  </si>
  <si>
    <t>MD Family ResourcesTF-CBT FF41640</t>
  </si>
  <si>
    <t>MD Family ResourcesTF-CBT FFFeb-14</t>
  </si>
  <si>
    <t>MD Family ResourcesTF-CBT FF41671</t>
  </si>
  <si>
    <t>MD Family ResourcesTF-CBT FFMar-14</t>
  </si>
  <si>
    <t>MD Family ResourcesTF-CBT FF41699</t>
  </si>
  <si>
    <t>MD Family ResourcesTF-CBT FFApr-14</t>
  </si>
  <si>
    <t>MD Family ResourcesTF-CBT FF41730</t>
  </si>
  <si>
    <t>MD Family ResourcesTF-CBT FFMay-14</t>
  </si>
  <si>
    <t>MD Family ResourcesTF-CBT FF41760</t>
  </si>
  <si>
    <t>MD Family ResourcesTF-CBT FFJun-14</t>
  </si>
  <si>
    <t>MD Family ResourcesTF-CBT FF41791</t>
  </si>
  <si>
    <t>MD Family ResourcesTF-CBT FFJul-14</t>
  </si>
  <si>
    <t>MD Family ResourcesTF-CBT FF41821</t>
  </si>
  <si>
    <t>MD Family ResourcesTF-CBT FFAug-14</t>
  </si>
  <si>
    <t>MD Family ResourcesTF-CBT FF41852</t>
  </si>
  <si>
    <t>MD Family ResourcesTF-CBT FFSep-14</t>
  </si>
  <si>
    <t>MD Family ResourcesTF-CBT FF41883</t>
  </si>
  <si>
    <t>MD Family ResourcesTF-CBT FFOct-14</t>
  </si>
  <si>
    <t>MD Family ResourcesTF-CBT FF41913</t>
  </si>
  <si>
    <t>MD Family ResourcesTF-CBT FFNov-14</t>
  </si>
  <si>
    <t>MD Family ResourcesTF-CBT FF41944</t>
  </si>
  <si>
    <t>MD Family ResourcesTF-CBT FFDec-14</t>
  </si>
  <si>
    <t>MD Family ResourcesTF-CBT FF41974</t>
  </si>
  <si>
    <t>MD Family ResourcesTF-CBT FFJan-15</t>
  </si>
  <si>
    <t>MD Family ResourcesTF-CBT FF42005</t>
  </si>
  <si>
    <t>MD Family ResourcesTF-CBT FFFeb-15</t>
  </si>
  <si>
    <t>MD Family ResourcesTF-CBT FF42036</t>
  </si>
  <si>
    <t>MD Family ResourcesTF-CBT FFMar-15</t>
  </si>
  <si>
    <t>MD Family ResourcesTF-CBT FF42064</t>
  </si>
  <si>
    <t>MD Family ResourcesTF-CBT FFApr-15</t>
  </si>
  <si>
    <t>MD Family ResourcesTF-CBT FF42095</t>
  </si>
  <si>
    <t>MD Family ResourcesTF-CBT FFMay-15</t>
  </si>
  <si>
    <t>MD Family ResourcesTF-CBT FF42125</t>
  </si>
  <si>
    <t>MD Family ResourcesTF-CBT FFJun-15</t>
  </si>
  <si>
    <t>MD Family ResourcesTF-CBT FF42156</t>
  </si>
  <si>
    <t>MD Family ResourcesTF-CBT FFJul-15</t>
  </si>
  <si>
    <t>MD Family ResourcesTF-CBT FF42186</t>
  </si>
  <si>
    <t>MD Family ResourcesTF-CBT FFAug-15</t>
  </si>
  <si>
    <t>MD Family ResourcesTF-CBT FF42217</t>
  </si>
  <si>
    <t>MD Family ResourcesTF-CBT FFSep-15</t>
  </si>
  <si>
    <t>MD Family ResourcesTF-CBT FF42248</t>
  </si>
  <si>
    <t>MD Family ResourcesTF-CBT FFOct-15</t>
  </si>
  <si>
    <t>MD Family ResourcesTF-CBT FF42278</t>
  </si>
  <si>
    <t>MD Family ResourcesTF-CBT FFNov-15</t>
  </si>
  <si>
    <t>MD Family ResourcesTF-CBT FF42309</t>
  </si>
  <si>
    <t>MD Family ResourcesTF-CBT FFDec-15</t>
  </si>
  <si>
    <t>MD Family ResourcesTF-CBT FF42339</t>
  </si>
  <si>
    <t>MD Family ResourcesTF-CBT FFJan-16</t>
  </si>
  <si>
    <t>MD Family ResourcesTF-CBT FF42370</t>
  </si>
  <si>
    <t>MD Family ResourcesTF-CBT FFFeb-16</t>
  </si>
  <si>
    <t>MD Family ResourcesTF-CBT FF42401</t>
  </si>
  <si>
    <t>MD Family ResourcesTF-CBT FFMar-16</t>
  </si>
  <si>
    <t>MD Family ResourcesTF-CBT FF42430</t>
  </si>
  <si>
    <t>MD Family ResourcesTF-CBT FFApr-16</t>
  </si>
  <si>
    <t>MD Family ResourcesTF-CBT FF42461</t>
  </si>
  <si>
    <t>MD Family ResourcesTF-CBT FFMay-16</t>
  </si>
  <si>
    <t>MD Family ResourcesTF-CBT FF42491</t>
  </si>
  <si>
    <t>MD Family ResourcesTF-CBT FFJun-16</t>
  </si>
  <si>
    <t>MD Family ResourcesTF-CBT FF42522</t>
  </si>
  <si>
    <t>MD Family ResourcesTF-CBT FFJul-16</t>
  </si>
  <si>
    <t>MD Family ResourcesTF-CBT FF42552</t>
  </si>
  <si>
    <t>MD Family ResourcesTF-CBT FFAug-16</t>
  </si>
  <si>
    <t>MD Family ResourcesTF-CBT FF42583</t>
  </si>
  <si>
    <t>MD Family ResourcesTF-CBT FFSep-16</t>
  </si>
  <si>
    <t>MD Family ResourcesTF-CBT FF42614</t>
  </si>
  <si>
    <t>MD Family ResourcesTF-CBT FFOct-16</t>
  </si>
  <si>
    <t>MD Family ResourcesTF-CBT FF42644</t>
  </si>
  <si>
    <t>MD Family ResourcesTF-CBT FFNov-16</t>
  </si>
  <si>
    <t>MD Family ResourcesTF-CBT FF42675</t>
  </si>
  <si>
    <t>MD Family ResourcesTF-CBT FFDec-16</t>
  </si>
  <si>
    <t>MD Family ResourcesTF-CBT FF42705</t>
  </si>
  <si>
    <t>MD Family ResourcesTF-CBT FFJan-17</t>
  </si>
  <si>
    <t>MD Family ResourcesTF-CBT FF42736</t>
  </si>
  <si>
    <t>MD Family ResourcesTF-CBT FFFeb-17</t>
  </si>
  <si>
    <t>MD Family ResourcesTF-CBT FF42767</t>
  </si>
  <si>
    <t>MD Family ResourcesTF-CBT FFMar-17</t>
  </si>
  <si>
    <t>MD Family ResourcesTF-CBT FF42795</t>
  </si>
  <si>
    <t>MD Family ResourcesTF-CBT FFApr-17</t>
  </si>
  <si>
    <t>MD Family ResourcesTF-CBT FF42826</t>
  </si>
  <si>
    <t>MD Family ResourcesTF-CBT FFMay-17</t>
  </si>
  <si>
    <t>MD Family ResourcesTF-CBT FF42856</t>
  </si>
  <si>
    <t>MD Family ResourcesTF-CBT FFJun-17</t>
  </si>
  <si>
    <t>MD Family ResourcesTF-CBT FF42887</t>
  </si>
  <si>
    <t>MD Family ResourcesTF-CBT FFJul-17</t>
  </si>
  <si>
    <t>MD Family ResourcesTF-CBT FF42917</t>
  </si>
  <si>
    <t>MD Family ResourcesTF-CBT FFAug-17</t>
  </si>
  <si>
    <t>MD Family ResourcesTF-CBT FF42948</t>
  </si>
  <si>
    <t>MD Family ResourcesTF-CBT FFSep-17</t>
  </si>
  <si>
    <t>MD Family ResourcesTF-CBT FF42979</t>
  </si>
  <si>
    <t>MD Family ResourcesTF-CBT FFOct-17</t>
  </si>
  <si>
    <t>MD Family ResourcesTF-CBT FF43009</t>
  </si>
  <si>
    <t>MD Family ResourcesTF-CBT FFNov-17</t>
  </si>
  <si>
    <t>MD Family ResourcesTF-CBT FF43040</t>
  </si>
  <si>
    <t>MD Family ResourcesTF-CBT FFDec-17</t>
  </si>
  <si>
    <t>MD Family ResourcesTF-CBT FF43070</t>
  </si>
  <si>
    <t>MD Family ResourcesTF-CBT FFJan-18</t>
  </si>
  <si>
    <t>MD Family ResourcesTF-CBT FF43101</t>
  </si>
  <si>
    <t>MD Family ResourcesTF-CBT FFFeb-18</t>
  </si>
  <si>
    <t>MD Family ResourcesTF-CBT FF43132</t>
  </si>
  <si>
    <t>MD Family ResourcesTF-CBT FFMar-18</t>
  </si>
  <si>
    <t>MD Family ResourcesTF-CBT FF43160</t>
  </si>
  <si>
    <t>MD Family ResourcesTF-CBT FFApr-18</t>
  </si>
  <si>
    <t>MD Family ResourcesTF-CBT FF43191</t>
  </si>
  <si>
    <t>MD Family ResourcesTF-CBT FFMay-18</t>
  </si>
  <si>
    <t>MD Family ResourcesTF-CBT FF43221</t>
  </si>
  <si>
    <t>MD Family ResourcesTF-CBT FFJun-18</t>
  </si>
  <si>
    <t>MD Family ResourcesTF-CBT FF43252</t>
  </si>
  <si>
    <t>MD Family ResourcesTF-CBT FFJul-18</t>
  </si>
  <si>
    <t>MD Family ResourcesTF-CBT FF43282</t>
  </si>
  <si>
    <t>MD Family ResourcesTF-CBT FFAug-18</t>
  </si>
  <si>
    <t>MD Family ResourcesTF-CBT FF43313</t>
  </si>
  <si>
    <t>MD Family ResourcesTF-CBT FFSep-18</t>
  </si>
  <si>
    <t>MD Family ResourcesTF-CBT FF43344</t>
  </si>
  <si>
    <t>MD Family ResourcesTF-CBT FFOct-18</t>
  </si>
  <si>
    <t>MD Family ResourcesTF-CBT FF43374</t>
  </si>
  <si>
    <t>MD Family ResourcesTF-CBT FFNov-18</t>
  </si>
  <si>
    <t>MD Family ResourcesTF-CBT FF43405</t>
  </si>
  <si>
    <t>MD Family ResourcesTF-CBT FFDec-18</t>
  </si>
  <si>
    <t>MD Family ResourcesTF-CBT FF43435</t>
  </si>
  <si>
    <t>MD Family ResourcesTF-CBT FFJan-19</t>
  </si>
  <si>
    <t>MD Family ResourcesTF-CBT FF43466</t>
  </si>
  <si>
    <t>MD Family ResourcesTF-CBT FFFeb-19</t>
  </si>
  <si>
    <t>MD Family ResourcesTF-CBT FF43497</t>
  </si>
  <si>
    <t>MD Family ResourcesTF-CBT FFMar-19</t>
  </si>
  <si>
    <t>MD Family ResourcesTF-CBT FF43525</t>
  </si>
  <si>
    <t>MD Family ResourcesTF-CBT FFApr-19</t>
  </si>
  <si>
    <t>MD Family ResourcesTF-CBT FF43556</t>
  </si>
  <si>
    <t>MD Family ResourcesTF-CBT FFMay-19</t>
  </si>
  <si>
    <t>MD Family ResourcesTF-CBT FF43586</t>
  </si>
  <si>
    <t>MD Family ResourcesTF-CBT FFJun-19</t>
  </si>
  <si>
    <t>MD Family ResourcesTF-CBT FF43617</t>
  </si>
  <si>
    <t>MD Family ResourcesTF-CBT FFJul-19</t>
  </si>
  <si>
    <t>MD Family ResourcesTF-CBT FF43647</t>
  </si>
  <si>
    <t>MD Family ResourcesAll CombinedApr-12</t>
  </si>
  <si>
    <t>MD Family ResourcesAll Combined41000</t>
  </si>
  <si>
    <t>MD Family ResourcesAll CombinedJun-12</t>
  </si>
  <si>
    <t>MD Family ResourcesAll Combined41030</t>
  </si>
  <si>
    <t>MD Family ResourcesAll Combined41061</t>
  </si>
  <si>
    <t>MD Family ResourcesAll CombinedJul-12</t>
  </si>
  <si>
    <t>MD Family ResourcesAll Combined41091</t>
  </si>
  <si>
    <t>MD Family ResourcesAll CombinedAug-12</t>
  </si>
  <si>
    <t>MD Family ResourcesAll Combined41122</t>
  </si>
  <si>
    <t>MD Family ResourcesAll CombinedSep-12</t>
  </si>
  <si>
    <t>MD Family ResourcesAll Combined41153</t>
  </si>
  <si>
    <t>MD Family ResourcesAll CombinedOct-12</t>
  </si>
  <si>
    <t>MD Family ResourcesAll Combined41183</t>
  </si>
  <si>
    <t>MD Family ResourcesAll CombinedNov-12</t>
  </si>
  <si>
    <t>MD Family ResourcesAll Combined41214</t>
  </si>
  <si>
    <t>MD Family ResourcesAll CombinedDec-12</t>
  </si>
  <si>
    <t>MD Family ResourcesAll Combined41244</t>
  </si>
  <si>
    <t>MD Family ResourcesAll CombinedJan-13</t>
  </si>
  <si>
    <t>MD Family ResourcesAll Combined41275</t>
  </si>
  <si>
    <t>MD Family ResourcesAll CombinedFeb-13</t>
  </si>
  <si>
    <t>MD Family ResourcesAll Combined41306</t>
  </si>
  <si>
    <t>MD Family ResourcesAll CombinedMar-13</t>
  </si>
  <si>
    <t>MD Family ResourcesAll Combined41334</t>
  </si>
  <si>
    <t>MD Family ResourcesAll CombinedApr-13</t>
  </si>
  <si>
    <t>MD Family ResourcesAll Combined41365</t>
  </si>
  <si>
    <t>MD Family ResourcesAll CombinedMay-13</t>
  </si>
  <si>
    <t>MD Family ResourcesAll Combined41395</t>
  </si>
  <si>
    <t>MD Family ResourcesAll CombinedJun-13</t>
  </si>
  <si>
    <t>MD Family ResourcesAll Combined41426</t>
  </si>
  <si>
    <t>MD Family ResourcesAll CombinedJul-13</t>
  </si>
  <si>
    <t>MD Family ResourcesAll Combined41456</t>
  </si>
  <si>
    <t>MD Family ResourcesAll CombinedAug-13</t>
  </si>
  <si>
    <t>MD Family ResourcesAll Combined41487</t>
  </si>
  <si>
    <t>MD Family ResourcesAll CombinedSep-13</t>
  </si>
  <si>
    <t>MD Family ResourcesAll Combined41518</t>
  </si>
  <si>
    <t>MD Family ResourcesAll CombinedOct-13</t>
  </si>
  <si>
    <t>MD Family ResourcesAll Combined41548</t>
  </si>
  <si>
    <t>MD Family ResourcesAll CombinedNov-13</t>
  </si>
  <si>
    <t>MD Family ResourcesAll Combined41579</t>
  </si>
  <si>
    <t>MD Family ResourcesAll CombinedDec-13</t>
  </si>
  <si>
    <t>MD Family ResourcesAll Combined41609</t>
  </si>
  <si>
    <t>MD Family ResourcesAll CombinedJan-14</t>
  </si>
  <si>
    <t>MD Family ResourcesAll Combined41640</t>
  </si>
  <si>
    <t>MD Family ResourcesAll CombinedFeb-14</t>
  </si>
  <si>
    <t>MD Family ResourcesAll Combined41671</t>
  </si>
  <si>
    <t>MD Family ResourcesAll CombinedMar-14</t>
  </si>
  <si>
    <t>MD Family ResourcesAll Combined41699</t>
  </si>
  <si>
    <t>MD Family ResourcesAll CombinedApr-14</t>
  </si>
  <si>
    <t>MD Family ResourcesAll Combined41730</t>
  </si>
  <si>
    <t>MD Family ResourcesAll CombinedMay-14</t>
  </si>
  <si>
    <t>MD Family ResourcesAll Combined41760</t>
  </si>
  <si>
    <t>MD Family ResourcesAll CombinedJun-14</t>
  </si>
  <si>
    <t>MD Family ResourcesAll Combined41791</t>
  </si>
  <si>
    <t>MD Family ResourcesAll CombinedJul-14</t>
  </si>
  <si>
    <t>MD Family ResourcesAll Combined41821</t>
  </si>
  <si>
    <t>MD Family ResourcesAll CombinedAug-14</t>
  </si>
  <si>
    <t>MD Family ResourcesAll Combined41852</t>
  </si>
  <si>
    <t>MD Family ResourcesAll CombinedSep-14</t>
  </si>
  <si>
    <t>MD Family ResourcesAll Combined41883</t>
  </si>
  <si>
    <t>MD Family ResourcesAll CombinedOct-14</t>
  </si>
  <si>
    <t>MD Family ResourcesAll Combined41913</t>
  </si>
  <si>
    <t>MD Family ResourcesAll CombinedNov-14</t>
  </si>
  <si>
    <t>MD Family ResourcesAll Combined41944</t>
  </si>
  <si>
    <t>MD Family ResourcesAll CombinedDec-14</t>
  </si>
  <si>
    <t>MD Family ResourcesAll Combined41974</t>
  </si>
  <si>
    <t>MD Family ResourcesAll CombinedJan-15</t>
  </si>
  <si>
    <t>MD Family ResourcesAll Combined42005</t>
  </si>
  <si>
    <t>MD Family ResourcesAll CombinedFeb-15</t>
  </si>
  <si>
    <t>MD Family ResourcesAll Combined42036</t>
  </si>
  <si>
    <t>MD Family ResourcesAll CombinedMar-15</t>
  </si>
  <si>
    <t>MD Family ResourcesAll Combined42064</t>
  </si>
  <si>
    <t>MD Family ResourcesAll CombinedApr-15</t>
  </si>
  <si>
    <t>MD Family ResourcesAll Combined42095</t>
  </si>
  <si>
    <t>MD Family ResourcesAll CombinedMay-15</t>
  </si>
  <si>
    <t>MD Family ResourcesAll Combined42125</t>
  </si>
  <si>
    <t>MD Family ResourcesAll CombinedJun-15</t>
  </si>
  <si>
    <t>MD Family ResourcesAll Combined42156</t>
  </si>
  <si>
    <t>MD Family ResourcesAll CombinedJul-15</t>
  </si>
  <si>
    <t>MD Family ResourcesAll Combined42186</t>
  </si>
  <si>
    <t>MD Family ResourcesAll CombinedAug-15</t>
  </si>
  <si>
    <t>MD Family ResourcesAll Combined42217</t>
  </si>
  <si>
    <t>MD Family ResourcesAll CombinedSep-15</t>
  </si>
  <si>
    <t>MD Family ResourcesAll Combined42248</t>
  </si>
  <si>
    <t>MD Family ResourcesAll CombinedOct-15</t>
  </si>
  <si>
    <t>MD Family ResourcesAll Combined42278</t>
  </si>
  <si>
    <t>MD Family ResourcesAll CombinedNov-15</t>
  </si>
  <si>
    <t>MD Family ResourcesAll Combined42309</t>
  </si>
  <si>
    <t>MD Family ResourcesAll CombinedDec-15</t>
  </si>
  <si>
    <t>MD Family ResourcesAll Combined42339</t>
  </si>
  <si>
    <t>MD Family ResourcesAll CombinedJan-16</t>
  </si>
  <si>
    <t>MD Family ResourcesAll Combined42370</t>
  </si>
  <si>
    <t>MD Family ResourcesAll CombinedFeb-16</t>
  </si>
  <si>
    <t>MD Family ResourcesAll Combined42401</t>
  </si>
  <si>
    <t>MD Family ResourcesAll CombinedMar-16</t>
  </si>
  <si>
    <t>MD Family ResourcesAll Combined42430</t>
  </si>
  <si>
    <t>MD Family ResourcesAll CombinedApr-16</t>
  </si>
  <si>
    <t>MD Family ResourcesAll Combined42461</t>
  </si>
  <si>
    <t>MD Family ResourcesAll CombinedMay-16</t>
  </si>
  <si>
    <t>MD Family ResourcesAll Combined42491</t>
  </si>
  <si>
    <t>MD Family ResourcesAll CombinedJun-16</t>
  </si>
  <si>
    <t>MD Family ResourcesAll Combined42522</t>
  </si>
  <si>
    <t>MD Family ResourcesAll CombinedJul-16</t>
  </si>
  <si>
    <t>MD Family ResourcesAll Combined42552</t>
  </si>
  <si>
    <t>MD Family ResourcesAll CombinedAug-16</t>
  </si>
  <si>
    <t>MD Family ResourcesAll Combined42583</t>
  </si>
  <si>
    <t>MD Family ResourcesAll CombinedSep-16</t>
  </si>
  <si>
    <t>MD Family ResourcesAll Combined42614</t>
  </si>
  <si>
    <t>MD Family ResourcesAll CombinedOct-16</t>
  </si>
  <si>
    <t>MD Family ResourcesAll Combined42644</t>
  </si>
  <si>
    <t>MD Family ResourcesAll CombinedNov-16</t>
  </si>
  <si>
    <t>MD Family ResourcesAll Combined42675</t>
  </si>
  <si>
    <t>MD Family ResourcesAll CombinedDec-16</t>
  </si>
  <si>
    <t>MD Family ResourcesAll Combined42718</t>
  </si>
  <si>
    <t>MD Family ResourcesAll CombinedJan-17</t>
  </si>
  <si>
    <t>MD Family ResourcesAll Combined42736</t>
  </si>
  <si>
    <t>MD Family ResourcesAll CombinedFeb-17</t>
  </si>
  <si>
    <t>MD Family ResourcesAll Combined42767</t>
  </si>
  <si>
    <t>MD Family ResourcesAll CombinedMar-17</t>
  </si>
  <si>
    <t>MD Family ResourcesAll Combined42795</t>
  </si>
  <si>
    <t>MD Family ResourcesAll CombinedApr-17</t>
  </si>
  <si>
    <t>MD Family ResourcesAll Combined42826</t>
  </si>
  <si>
    <t>MD Family ResourcesAll CombinedMay-17</t>
  </si>
  <si>
    <t>MD Family ResourcesAll Combined42856</t>
  </si>
  <si>
    <t>MD Family ResourcesAll CombinedJun-17</t>
  </si>
  <si>
    <t>MD Family ResourcesAll Combined42887</t>
  </si>
  <si>
    <t>MD Family ResourcesAll CombinedJul-17</t>
  </si>
  <si>
    <t>MD Family ResourcesAll Combined42917</t>
  </si>
  <si>
    <t>MD Family ResourcesAll CombinedAug-17</t>
  </si>
  <si>
    <t>MD Family ResourcesAll Combined42948</t>
  </si>
  <si>
    <t>MD Family ResourcesAll CombinedSep-17</t>
  </si>
  <si>
    <t>MD Family ResourcesAll Combined42979</t>
  </si>
  <si>
    <t>MD Family ResourcesAll CombinedOct-17</t>
  </si>
  <si>
    <t>MD Family ResourcesAll Combined43009</t>
  </si>
  <si>
    <t>MD Family ResourcesAll CombinedNov-17</t>
  </si>
  <si>
    <t>MD Family ResourcesAll Combined43040</t>
  </si>
  <si>
    <t>MD Family ResourcesAll CombinedDec-17</t>
  </si>
  <si>
    <t>MD Family ResourcesAll Combined43070</t>
  </si>
  <si>
    <t>MD Family ResourcesAll CombinedJan-18</t>
  </si>
  <si>
    <t>MD Family ResourcesAll Combined43101</t>
  </si>
  <si>
    <t>MD Family ResourcesAll CombinedFeb-18</t>
  </si>
  <si>
    <t>MD Family ResourcesAll Combined43132</t>
  </si>
  <si>
    <t>MD Family ResourcesAll CombinedMar-18</t>
  </si>
  <si>
    <t>MD Family ResourcesAll Combined43160</t>
  </si>
  <si>
    <t>MD Family ResourcesAll CombinedApr-18</t>
  </si>
  <si>
    <t>MD Family ResourcesAll Combined43191</t>
  </si>
  <si>
    <t>MD Family ResourcesAll CombinedMay-18</t>
  </si>
  <si>
    <t>MD Family ResourcesAll Combined43221</t>
  </si>
  <si>
    <t>MD Family ResourcesAll CombinedJun-18</t>
  </si>
  <si>
    <t>MD Family ResourcesAll Combined43252</t>
  </si>
  <si>
    <t>MD Family ResourcesAll CombinedJul-18</t>
  </si>
  <si>
    <t>MD Family ResourcesAll Combined43282</t>
  </si>
  <si>
    <t>MD Family ResourcesAll CombinedAug-18</t>
  </si>
  <si>
    <t>MD Family ResourcesAll Combined43313</t>
  </si>
  <si>
    <t>MD Family ResourcesAll CombinedSep-18</t>
  </si>
  <si>
    <t>MD Family ResourcesAll Combined43344</t>
  </si>
  <si>
    <t>MD Family ResourcesAll CombinedOct-18</t>
  </si>
  <si>
    <t>MD Family ResourcesAll Combined43374</t>
  </si>
  <si>
    <t>MD Family ResourcesAll CombinedNov-18</t>
  </si>
  <si>
    <t>MD Family ResourcesAll Combined43405</t>
  </si>
  <si>
    <t>MD Family ResourcesAll CombinedDec-18</t>
  </si>
  <si>
    <t>MD Family ResourcesAll Combined43435</t>
  </si>
  <si>
    <t>MD Family ResourcesAll CombinedJan-19</t>
  </si>
  <si>
    <t>MD Family ResourcesAll Combined43466</t>
  </si>
  <si>
    <t>MD Family ResourcesAll CombinedFeb-19</t>
  </si>
  <si>
    <t>MD Family ResourcesAll Combined43497</t>
  </si>
  <si>
    <t>MD Family ResourcesAll CombinedMar-19</t>
  </si>
  <si>
    <t>MD Family ResourcesAll Combined43525</t>
  </si>
  <si>
    <t>MD Family ResourcesAll CombinedApr-19</t>
  </si>
  <si>
    <t>MD Family ResourcesAll Combined43556</t>
  </si>
  <si>
    <t>MD Family ResourcesAll CombinedMay-19</t>
  </si>
  <si>
    <t>MD Family ResourcesAll Combined43586</t>
  </si>
  <si>
    <t>MD Family ResourcesAll CombinedJun-19</t>
  </si>
  <si>
    <t>MD Family ResourcesAll Combined43617</t>
  </si>
  <si>
    <t>MD Family ResourcesAll CombinedJul-19</t>
  </si>
  <si>
    <t>MD Family ResourcesAll Combined43647</t>
  </si>
  <si>
    <t>MBI HSTIP FFApr-12</t>
  </si>
  <si>
    <t>MBI HSTIP FF41000</t>
  </si>
  <si>
    <t>MBI HSTIP FFJun-12</t>
  </si>
  <si>
    <t>MBI HSTIP FF41030</t>
  </si>
  <si>
    <t>MBI HSTIP FF41061</t>
  </si>
  <si>
    <t>MBI HSTIP FFJul-12</t>
  </si>
  <si>
    <t>MBI HSTIP FF41091</t>
  </si>
  <si>
    <t>MBI HSTIP FFAug-12</t>
  </si>
  <si>
    <t>MBI HSTIP FF41122</t>
  </si>
  <si>
    <t>MBI HSTIP FFSep-12</t>
  </si>
  <si>
    <t>MBI HSTIP FF41153</t>
  </si>
  <si>
    <t>MBI HSTIP FFOct-12</t>
  </si>
  <si>
    <t>MBI HSTIP FF41183</t>
  </si>
  <si>
    <t>MBI HSTIP FFNov-12</t>
  </si>
  <si>
    <t>MBI HSTIP FF41214</t>
  </si>
  <si>
    <t>MBI HSTIP FFDec-12</t>
  </si>
  <si>
    <t>MBI HSTIP FF41244</t>
  </si>
  <si>
    <t>MBI HSTIP FFJan-13</t>
  </si>
  <si>
    <t>MBI HSTIP FF41275</t>
  </si>
  <si>
    <t>MBI HSTIP FFFeb-13</t>
  </si>
  <si>
    <t>MBI HSTIP FF41306</t>
  </si>
  <si>
    <t>MBI HSTIP FFMar-13</t>
  </si>
  <si>
    <t>MBI HSTIP FF41334</t>
  </si>
  <si>
    <t>MBI HSTIP FFApr-13</t>
  </si>
  <si>
    <t>MBI HSTIP FF41365</t>
  </si>
  <si>
    <t>MBI HSTIP FFMay-13</t>
  </si>
  <si>
    <t>MBI HSTIP FF41395</t>
  </si>
  <si>
    <t>MBI HSTIP FFJun-13</t>
  </si>
  <si>
    <t>MBI HSTIP FF41426</t>
  </si>
  <si>
    <t>MBI HSTIP FFJul-13</t>
  </si>
  <si>
    <t>MBI HSTIP FF41456</t>
  </si>
  <si>
    <t>MBI HSTIP FFAug-13</t>
  </si>
  <si>
    <t>MBI HSTIP FF41487</t>
  </si>
  <si>
    <t>MBI HSTIP FFSep-13</t>
  </si>
  <si>
    <t>MBI HSTIP FF41518</t>
  </si>
  <si>
    <t>MBI HSTIP FFOct-13</t>
  </si>
  <si>
    <t>MBI HSTIP FF41548</t>
  </si>
  <si>
    <t>MBI HSTIP FFNov-13</t>
  </si>
  <si>
    <t>MBI HSTIP FF41579</t>
  </si>
  <si>
    <t>MBI HSTIP FFDec-13</t>
  </si>
  <si>
    <t>MBI HSTIP FF41609</t>
  </si>
  <si>
    <t>MBI HSTIP FFJan-14</t>
  </si>
  <si>
    <t>MBI HSTIP FF41640</t>
  </si>
  <si>
    <t>MBI HSTIP FFFeb-14</t>
  </si>
  <si>
    <t>MBI HSTIP FF41671</t>
  </si>
  <si>
    <t>MBI HSTIP FFMar-14</t>
  </si>
  <si>
    <t>MBI HSTIP FF41699</t>
  </si>
  <si>
    <t>MBI HSTIP FFApr-14</t>
  </si>
  <si>
    <t>MBI HSTIP FF41730</t>
  </si>
  <si>
    <t>MBI HSTIP FFMay-14</t>
  </si>
  <si>
    <t>MBI HSTIP FF41760</t>
  </si>
  <si>
    <t>MBI HSTIP FFJun-14</t>
  </si>
  <si>
    <t>MBI HSTIP FF41791</t>
  </si>
  <si>
    <t>MBI HSTIP FFJul-14</t>
  </si>
  <si>
    <t>MBI HSTIP FF41821</t>
  </si>
  <si>
    <t>MBI HSTIP FFAug-14</t>
  </si>
  <si>
    <t>MBI HSTIP FF41852</t>
  </si>
  <si>
    <t>MBI HSTIP FFSep-14</t>
  </si>
  <si>
    <t>MBI HSTIP FF41883</t>
  </si>
  <si>
    <t>MBI HSTIP FFOct-14</t>
  </si>
  <si>
    <t>MBI HSTIP FF41913</t>
  </si>
  <si>
    <t>MBI HSTIP FFNov-14</t>
  </si>
  <si>
    <t>MBI HSTIP FF41944</t>
  </si>
  <si>
    <t>MBI HSTIP FFDec-14</t>
  </si>
  <si>
    <t>MBI HSTIP FF41974</t>
  </si>
  <si>
    <t>MBI HSTIP FFJan-15</t>
  </si>
  <si>
    <t>MBI HSTIP FF42005</t>
  </si>
  <si>
    <t>MBI HSTIP FFFeb-15</t>
  </si>
  <si>
    <t>MBI HSTIP FF42036</t>
  </si>
  <si>
    <t>MBI HSTIP FFMar-15</t>
  </si>
  <si>
    <t>MBI HSTIP FF42064</t>
  </si>
  <si>
    <t>MBI HSTIP FFApr-15</t>
  </si>
  <si>
    <t>MBI HSTIP FF42095</t>
  </si>
  <si>
    <t>MBI HSTIP FFMay-15</t>
  </si>
  <si>
    <t>MBI HSTIP FF42125</t>
  </si>
  <si>
    <t>MBI HSTIP FFJun-15</t>
  </si>
  <si>
    <t>MBI HSTIP FF42156</t>
  </si>
  <si>
    <t>MBI HSTIP FFJul-15</t>
  </si>
  <si>
    <t>MBI HSTIP FF42186</t>
  </si>
  <si>
    <t>MBI HSTIP FFAug-15</t>
  </si>
  <si>
    <t>MBI HSTIP FF42217</t>
  </si>
  <si>
    <t>MBI HSTIP FFSep-15</t>
  </si>
  <si>
    <t>MBI HSTIP FF42248</t>
  </si>
  <si>
    <t>MBI HSTIP FFOct-15</t>
  </si>
  <si>
    <t>MBI HSTIP FF42278</t>
  </si>
  <si>
    <t>MBI HSTIP FFNov-15</t>
  </si>
  <si>
    <t>MBI HSTIP FF42309</t>
  </si>
  <si>
    <t>MBI HSTIP FFDec-15</t>
  </si>
  <si>
    <t>MBI HSTIP FF42339</t>
  </si>
  <si>
    <t>MBI HSTIP FFJan-16</t>
  </si>
  <si>
    <t>MBI HSTIP FF42370</t>
  </si>
  <si>
    <t>MBI HSTIP FFFeb-16</t>
  </si>
  <si>
    <t>MBI HSTIP FF42401</t>
  </si>
  <si>
    <t>MBI HSTIP FFMar-16</t>
  </si>
  <si>
    <t>MBI HSTIP FF42430</t>
  </si>
  <si>
    <t>MBI HSTIP FFApr-16</t>
  </si>
  <si>
    <t>MBI HSTIP FF42461</t>
  </si>
  <si>
    <t>MBI HSTIP FFMay-16</t>
  </si>
  <si>
    <t>MBI HSTIP FF42491</t>
  </si>
  <si>
    <t>MBI HSTIP FFJun-16</t>
  </si>
  <si>
    <t>MBI HSTIP FF42522</t>
  </si>
  <si>
    <t>MBI HSTIP FFJul-16</t>
  </si>
  <si>
    <t>MBI HSTIP FF42552</t>
  </si>
  <si>
    <t>MBI HSTIP FFAug-16</t>
  </si>
  <si>
    <t>MBI HSTIP FF42583</t>
  </si>
  <si>
    <t>MBI HSTIP FFSep-16</t>
  </si>
  <si>
    <t>MBI HSTIP FF42614</t>
  </si>
  <si>
    <t>MBI HSTIP FFOct-16</t>
  </si>
  <si>
    <t>MBI HSTIP FF42644</t>
  </si>
  <si>
    <t>MBI HSTIP FFNov-16</t>
  </si>
  <si>
    <t>MBI HSTIP FF42675</t>
  </si>
  <si>
    <t>MBI HSTIP FFDec-16</t>
  </si>
  <si>
    <t>MBI HSTIP FF42705</t>
  </si>
  <si>
    <t>MBI HSTIP FFJan-17</t>
  </si>
  <si>
    <t>MBI HSTIP FF42736</t>
  </si>
  <si>
    <t>MBI HSTIP FFFeb-17</t>
  </si>
  <si>
    <t>MBI HSTIP FF42767</t>
  </si>
  <si>
    <t>MBI HSTIP FFMar-17</t>
  </si>
  <si>
    <t>MBI HSTIP FF42795</t>
  </si>
  <si>
    <t>MBI HSTIP FFApr-17</t>
  </si>
  <si>
    <t>MBI HSTIP FF42826</t>
  </si>
  <si>
    <t>MBI HSTIP FFMay-17</t>
  </si>
  <si>
    <t>MBI HSTIP FF42856</t>
  </si>
  <si>
    <t>MBI HSTIP FFJun-17</t>
  </si>
  <si>
    <t>MBI HSTIP FF42887</t>
  </si>
  <si>
    <t>MBI HSTIP FFJul-17</t>
  </si>
  <si>
    <t>MBI HSTIP FF42917</t>
  </si>
  <si>
    <t>MBI HSTIP FFAug-17</t>
  </si>
  <si>
    <t>MBI HSTIP FF42948</t>
  </si>
  <si>
    <t>MBI HSTIP FFSep-17</t>
  </si>
  <si>
    <t>MBI HSTIP FF42979</t>
  </si>
  <si>
    <t>MBI HSTIP FFOct-17</t>
  </si>
  <si>
    <t>MBI HSTIP FF43009</t>
  </si>
  <si>
    <t>MBI HSTIP FFNov-17</t>
  </si>
  <si>
    <t>MBI HSTIP FF43040</t>
  </si>
  <si>
    <t>MBI HSTIP FFDec-17</t>
  </si>
  <si>
    <t>MBI HSTIP FF43070</t>
  </si>
  <si>
    <t>MBI HSTIP FFJan-18</t>
  </si>
  <si>
    <t>MBI HSTIP FF43101</t>
  </si>
  <si>
    <t>MBI HSTIP FFFeb-18</t>
  </si>
  <si>
    <t>MBI HSTIP FF43132</t>
  </si>
  <si>
    <t>MBI HSTIP FFMar-18</t>
  </si>
  <si>
    <t>MBI HSTIP FF43160</t>
  </si>
  <si>
    <t>MBI HSTIP FFApr-18</t>
  </si>
  <si>
    <t>MBI HSTIP FF43191</t>
  </si>
  <si>
    <t>MBI HSTIP FFMay-18</t>
  </si>
  <si>
    <t>MBI HSTIP FF43221</t>
  </si>
  <si>
    <t>MBI HSTIP FFJun-18</t>
  </si>
  <si>
    <t>MBI HSTIP FF43252</t>
  </si>
  <si>
    <t>MBI HSTIP FFJul-18</t>
  </si>
  <si>
    <t>MBI HSTIP FF43282</t>
  </si>
  <si>
    <t>MBI HSTIP FFAug-18</t>
  </si>
  <si>
    <t>MBI HSTIP FF43313</t>
  </si>
  <si>
    <t>MBI HSTIP FFSep-18</t>
  </si>
  <si>
    <t>MBI HSTIP FF43344</t>
  </si>
  <si>
    <t>MBI HSTIP FFOct-18</t>
  </si>
  <si>
    <t>MBI HSTIP FF43374</t>
  </si>
  <si>
    <t>MBI HSTIP FFNov-18</t>
  </si>
  <si>
    <t>MBI HSTIP FF43405</t>
  </si>
  <si>
    <t>MBI HSTIP FFDec-18</t>
  </si>
  <si>
    <t>MBI HSTIP FF43435</t>
  </si>
  <si>
    <t>MBI HSTIP FFJan-19</t>
  </si>
  <si>
    <t>MBI HSTIP FF43466</t>
  </si>
  <si>
    <t>MBI HSTIP FFFeb-19</t>
  </si>
  <si>
    <t>MBI HSTIP FF43497</t>
  </si>
  <si>
    <t>MBI HSTIP FFMar-19</t>
  </si>
  <si>
    <t>MBI HSTIP FF43525</t>
  </si>
  <si>
    <t>MBI HSTIP FFApr-19</t>
  </si>
  <si>
    <t>MBI HSTIP FF43556</t>
  </si>
  <si>
    <t>MBI HSTIP FFMay-19</t>
  </si>
  <si>
    <t>MBI HSTIP FF43586</t>
  </si>
  <si>
    <t>MBI HSTIP FFJun-19</t>
  </si>
  <si>
    <t>MBI HSTIP FF43617</t>
  </si>
  <si>
    <t>MBI HSTIP FFJul-19</t>
  </si>
  <si>
    <t>MBI HSTIP FF43647</t>
  </si>
  <si>
    <t>MBI HSMST FFDec-18</t>
  </si>
  <si>
    <t>MBI HSMST FF43435</t>
  </si>
  <si>
    <t>MBI HSMST FFJan-19</t>
  </si>
  <si>
    <t>MBI HSMST FF43466</t>
  </si>
  <si>
    <t>MBI HSMST FFFeb-19</t>
  </si>
  <si>
    <t>MBI HSMST FF43497</t>
  </si>
  <si>
    <t>MBI HSMST FFMar-19</t>
  </si>
  <si>
    <t>MBI HSMST FF43525</t>
  </si>
  <si>
    <t>MBI HSMST FFApr-19</t>
  </si>
  <si>
    <t>MBI HSMST FF43556</t>
  </si>
  <si>
    <t>MBI HSMST FFMay-19</t>
  </si>
  <si>
    <t>MBI HSMST FF43586</t>
  </si>
  <si>
    <t>MBI HSMST FFJun-19</t>
  </si>
  <si>
    <t>MBI HSMST FF43617</t>
  </si>
  <si>
    <t>MBI HSMST FFJul-19</t>
  </si>
  <si>
    <t>MBI HSMST FF43647</t>
  </si>
  <si>
    <t>MBI HSAll CombinedApr-12</t>
  </si>
  <si>
    <t>MBI HSAll Combined41000</t>
  </si>
  <si>
    <t>MBI HSAll CombinedJun-12</t>
  </si>
  <si>
    <t>MBI HSAll Combined41030</t>
  </si>
  <si>
    <t>MBI HSAll Combined41061</t>
  </si>
  <si>
    <t>MBI HSAll CombinedJul-12</t>
  </si>
  <si>
    <t>MBI HSAll Combined41091</t>
  </si>
  <si>
    <t>MBI HSAll CombinedAug-12</t>
  </si>
  <si>
    <t>MBI HSAll Combined41122</t>
  </si>
  <si>
    <t>MBI HSAll CombinedSep-12</t>
  </si>
  <si>
    <t>MBI HSAll Combined41153</t>
  </si>
  <si>
    <t>MBI HSAll CombinedOct-12</t>
  </si>
  <si>
    <t>MBI HSAll Combined41183</t>
  </si>
  <si>
    <t>MBI HSAll CombinedNov-12</t>
  </si>
  <si>
    <t>MBI HSAll Combined41214</t>
  </si>
  <si>
    <t>MBI HSAll CombinedDec-12</t>
  </si>
  <si>
    <t>MBI HSAll Combined41244</t>
  </si>
  <si>
    <t>MBI HSAll CombinedJan-13</t>
  </si>
  <si>
    <t>MBI HSAll Combined41275</t>
  </si>
  <si>
    <t>MBI HSAll CombinedFeb-13</t>
  </si>
  <si>
    <t>MBI HSAll Combined41306</t>
  </si>
  <si>
    <t>MBI HSAll CombinedMar-13</t>
  </si>
  <si>
    <t>MBI HSAll Combined41334</t>
  </si>
  <si>
    <t>MBI HSAll CombinedApr-13</t>
  </si>
  <si>
    <t>MBI HSAll Combined41365</t>
  </si>
  <si>
    <t>MBI HSAll CombinedMay-13</t>
  </si>
  <si>
    <t>MBI HSAll Combined41395</t>
  </si>
  <si>
    <t>MBI HSAll CombinedJun-13</t>
  </si>
  <si>
    <t>MBI HSAll Combined41426</t>
  </si>
  <si>
    <t>MBI HSAll CombinedJul-13</t>
  </si>
  <si>
    <t>MBI HSAll Combined41456</t>
  </si>
  <si>
    <t>MBI HSAll CombinedAug-13</t>
  </si>
  <si>
    <t>MBI HSAll Combined41487</t>
  </si>
  <si>
    <t>MBI HSAll CombinedSep-13</t>
  </si>
  <si>
    <t>MBI HSAll Combined41518</t>
  </si>
  <si>
    <t>MBI HSAll CombinedOct-13</t>
  </si>
  <si>
    <t>MBI HSAll Combined41548</t>
  </si>
  <si>
    <t>MBI HSAll CombinedNov-13</t>
  </si>
  <si>
    <t>MBI HSAll Combined41579</t>
  </si>
  <si>
    <t>MBI HSAll CombinedDec-13</t>
  </si>
  <si>
    <t>MBI HSAll Combined41609</t>
  </si>
  <si>
    <t>MBI HSAll CombinedJan-14</t>
  </si>
  <si>
    <t>MBI HSAll Combined41640</t>
  </si>
  <si>
    <t>MBI HSAll CombinedFeb-14</t>
  </si>
  <si>
    <t>MBI HSAll Combined41671</t>
  </si>
  <si>
    <t>MBI HSAll CombinedMar-14</t>
  </si>
  <si>
    <t>MBI HSAll Combined41699</t>
  </si>
  <si>
    <t>MBI HSAll CombinedApr-14</t>
  </si>
  <si>
    <t>MBI HSAll Combined41730</t>
  </si>
  <si>
    <t>MBI HSAll CombinedMay-14</t>
  </si>
  <si>
    <t>MBI HSAll Combined41760</t>
  </si>
  <si>
    <t>MBI HSAll CombinedJun-14</t>
  </si>
  <si>
    <t>MBI HSAll Combined41791</t>
  </si>
  <si>
    <t>MBI HSAll CombinedJul-14</t>
  </si>
  <si>
    <t>MBI HSAll Combined41821</t>
  </si>
  <si>
    <t>MBI HSAll CombinedAug-14</t>
  </si>
  <si>
    <t>MBI HSAll Combined41852</t>
  </si>
  <si>
    <t>MBI HSAll CombinedSep-14</t>
  </si>
  <si>
    <t>MBI HSAll Combined41883</t>
  </si>
  <si>
    <t>MBI HSAll CombinedOct-14</t>
  </si>
  <si>
    <t>MBI HSAll Combined41913</t>
  </si>
  <si>
    <t>MBI HSAll CombinedNov-14</t>
  </si>
  <si>
    <t>MBI HSAll Combined41944</t>
  </si>
  <si>
    <t>MBI HSAll CombinedDec-14</t>
  </si>
  <si>
    <t>MBI HSAll Combined41974</t>
  </si>
  <si>
    <t>MBI HSAll CombinedJan-15</t>
  </si>
  <si>
    <t>MBI HSAll Combined42005</t>
  </si>
  <si>
    <t>MBI HSAll CombinedFeb-15</t>
  </si>
  <si>
    <t>MBI HSAll Combined42036</t>
  </si>
  <si>
    <t>MBI HSAll CombinedMar-15</t>
  </si>
  <si>
    <t>MBI HSAll Combined42064</t>
  </si>
  <si>
    <t>MBI HSAll CombinedApr-15</t>
  </si>
  <si>
    <t>MBI HSAll Combined42095</t>
  </si>
  <si>
    <t>MBI HSAll CombinedMay-15</t>
  </si>
  <si>
    <t>MBI HSAll Combined42125</t>
  </si>
  <si>
    <t>MBI HSAll CombinedJun-15</t>
  </si>
  <si>
    <t>MBI HSAll Combined42156</t>
  </si>
  <si>
    <t>MBI HSAll CombinedJul-15</t>
  </si>
  <si>
    <t>MBI HSAll Combined42186</t>
  </si>
  <si>
    <t>MBI HSAll CombinedAug-15</t>
  </si>
  <si>
    <t>MBI HSAll Combined42217</t>
  </si>
  <si>
    <t>MBI HSAll CombinedSep-15</t>
  </si>
  <si>
    <t>MBI HSAll Combined42248</t>
  </si>
  <si>
    <t>MBI HSAll CombinedOct-15</t>
  </si>
  <si>
    <t>MBI HSAll Combined42278</t>
  </si>
  <si>
    <t>MBI HSAll CombinedNov-15</t>
  </si>
  <si>
    <t>MBI HSAll Combined42309</t>
  </si>
  <si>
    <t>MBI HSAll CombinedDec-15</t>
  </si>
  <si>
    <t>MBI HSAll Combined42339</t>
  </si>
  <si>
    <t>MBI HSAll CombinedJan-16</t>
  </si>
  <si>
    <t>MBI HSAll Combined42370</t>
  </si>
  <si>
    <t>MBI HSAll CombinedFeb-16</t>
  </si>
  <si>
    <t>MBI HSAll Combined42401</t>
  </si>
  <si>
    <t>MBI HSAll CombinedMar-16</t>
  </si>
  <si>
    <t>MBI HSAll Combined42430</t>
  </si>
  <si>
    <t>MBI HSAll CombinedApr-16</t>
  </si>
  <si>
    <t>MBI HSAll Combined42461</t>
  </si>
  <si>
    <t>MBI HSAll CombinedMay-16</t>
  </si>
  <si>
    <t>MBI HSAll Combined42491</t>
  </si>
  <si>
    <t>MBI HSAll CombinedJun-16</t>
  </si>
  <si>
    <t>MBI HSAll Combined42522</t>
  </si>
  <si>
    <t>MBI HSAll CombinedJul-16</t>
  </si>
  <si>
    <t>MBI HSAll Combined42552</t>
  </si>
  <si>
    <t>MBI HSAll CombinedAug-16</t>
  </si>
  <si>
    <t>MBI HSAll Combined42583</t>
  </si>
  <si>
    <t>MBI HSAll CombinedSep-16</t>
  </si>
  <si>
    <t>MBI HSAll Combined42614</t>
  </si>
  <si>
    <t>MBI HSAll CombinedOct-16</t>
  </si>
  <si>
    <t>MBI HSAll Combined42644</t>
  </si>
  <si>
    <t>MBI HSAll CombinedNov-16</t>
  </si>
  <si>
    <t>MBI HSAll Combined42675</t>
  </si>
  <si>
    <t>MBI HSAll CombinedDec-16</t>
  </si>
  <si>
    <t>MBI HSAll Combined42717</t>
  </si>
  <si>
    <t>MBI HSAll CombinedJan-17</t>
  </si>
  <si>
    <t>MBI HSAll Combined42736</t>
  </si>
  <si>
    <t>MBI HSAll CombinedFeb-17</t>
  </si>
  <si>
    <t>MBI HSAll Combined42767</t>
  </si>
  <si>
    <t>MBI HSAll CombinedMar-17</t>
  </si>
  <si>
    <t>MBI HSAll Combined42795</t>
  </si>
  <si>
    <t>MBI HSAll CombinedApr-17</t>
  </si>
  <si>
    <t>MBI HSAll Combined42826</t>
  </si>
  <si>
    <t>MBI HSAll CombinedMay-17</t>
  </si>
  <si>
    <t>MBI HSAll Combined42856</t>
  </si>
  <si>
    <t>MBI HSAll CombinedJun-17</t>
  </si>
  <si>
    <t>MBI HSAll Combined42887</t>
  </si>
  <si>
    <t>MBI HSAll CombinedJul-17</t>
  </si>
  <si>
    <t>MBI HSAll Combined42917</t>
  </si>
  <si>
    <t>MBI HSAll CombinedAug-17</t>
  </si>
  <si>
    <t>MBI HSAll Combined42948</t>
  </si>
  <si>
    <t>MBI HSAll CombinedSep-17</t>
  </si>
  <si>
    <t>MBI HSAll Combined42979</t>
  </si>
  <si>
    <t>MBI HSAll CombinedOct-17</t>
  </si>
  <si>
    <t>MBI HSAll Combined43009</t>
  </si>
  <si>
    <t>MBI HSAll CombinedNov-17</t>
  </si>
  <si>
    <t>MBI HSAll Combined43040</t>
  </si>
  <si>
    <t>MBI HSAll CombinedDec-17</t>
  </si>
  <si>
    <t>MBI HSAll Combined43070</t>
  </si>
  <si>
    <t>MBI HSAll CombinedJan-18</t>
  </si>
  <si>
    <t>MBI HSAll Combined43101</t>
  </si>
  <si>
    <t>MBI HSAll CombinedFeb-18</t>
  </si>
  <si>
    <t>MBI HSAll Combined43132</t>
  </si>
  <si>
    <t>MBI HSAll CombinedMar-18</t>
  </si>
  <si>
    <t>MBI HSAll Combined43160</t>
  </si>
  <si>
    <t>MBI HSAll CombinedApr-18</t>
  </si>
  <si>
    <t>MBI HSAll Combined43191</t>
  </si>
  <si>
    <t>MBI HSAll CombinedMay-18</t>
  </si>
  <si>
    <t>MBI HSAll Combined43221</t>
  </si>
  <si>
    <t>MBI HSAll CombinedJun-18</t>
  </si>
  <si>
    <t>MBI HSAll Combined43252</t>
  </si>
  <si>
    <t>MBI HSAll CombinedJul-18</t>
  </si>
  <si>
    <t>MBI HSAll Combined43282</t>
  </si>
  <si>
    <t>MBI HSAll CombinedAug-18</t>
  </si>
  <si>
    <t>MBI HSAll Combined43313</t>
  </si>
  <si>
    <t>MBI HSAll CombinedSep-18</t>
  </si>
  <si>
    <t>MBI HSAll Combined43344</t>
  </si>
  <si>
    <t>MBI HSAll CombinedOct-18</t>
  </si>
  <si>
    <t>MBI HSAll Combined43374</t>
  </si>
  <si>
    <t>MBI HSAll CombinedNov-18</t>
  </si>
  <si>
    <t>MBI HSAll Combined43405</t>
  </si>
  <si>
    <t>MBI HSAll CombinedDec-18</t>
  </si>
  <si>
    <t>MBI HSAll Combined43435</t>
  </si>
  <si>
    <t>MBI HSAll CombinedJan-19</t>
  </si>
  <si>
    <t>MBI HSAll Combined43466</t>
  </si>
  <si>
    <t>MBI HSAll CombinedFeb-19</t>
  </si>
  <si>
    <t>MBI HSAll Combined43497</t>
  </si>
  <si>
    <t>MBI HSAll CombinedMar-19</t>
  </si>
  <si>
    <t>MBI HSAll Combined43525</t>
  </si>
  <si>
    <t>MBI HSAll CombinedApr-19</t>
  </si>
  <si>
    <t>MBI HSAll Combined43556</t>
  </si>
  <si>
    <t>MBI HSAll CombinedMay-19</t>
  </si>
  <si>
    <t>MBI HSAll Combined43586</t>
  </si>
  <si>
    <t>MBI HSAll CombinedJun-19</t>
  </si>
  <si>
    <t>MBI HSAll Combined43617</t>
  </si>
  <si>
    <t>MBI HSAll CombinedJul-19</t>
  </si>
  <si>
    <t>MBI HSAll Combined43647</t>
  </si>
  <si>
    <t>Marys CenterPCIT DCSMar-18</t>
  </si>
  <si>
    <t>Marys CenterPCIT DCS43160</t>
  </si>
  <si>
    <t>Marys CenterPCIT DCSJun-18</t>
  </si>
  <si>
    <t>Marys CenterPCIT DCS43252</t>
  </si>
  <si>
    <t>Marys CenterPCIT DCSJul-18</t>
  </si>
  <si>
    <t>Marys CenterPCIT DCS43282</t>
  </si>
  <si>
    <t>Marys CenterPCIT DCSAug-18</t>
  </si>
  <si>
    <t>Marys CenterPCIT DCS43313</t>
  </si>
  <si>
    <t>Marys CenterPCIT DCSSep-18</t>
  </si>
  <si>
    <t>Marys CenterPCIT DCS43344</t>
  </si>
  <si>
    <t>Marys CenterPCIT DCSOct-18</t>
  </si>
  <si>
    <t>Marys CenterPCIT DCS43374</t>
  </si>
  <si>
    <t>Marys CenterPCIT DCSNov-18</t>
  </si>
  <si>
    <t>Marys CenterPCIT DCS43405</t>
  </si>
  <si>
    <t>Marys CenterPCIT DCSDec-18</t>
  </si>
  <si>
    <t>Marys CenterPCIT DCS43435</t>
  </si>
  <si>
    <t>Marys CenterPCIT DCSJan-19</t>
  </si>
  <si>
    <t>Marys CenterPCIT DCS43466</t>
  </si>
  <si>
    <t>Marys CenterPCIT DCSFeb-19</t>
  </si>
  <si>
    <t>Marys CenterPCIT DCS43497</t>
  </si>
  <si>
    <t>Marys CenterPCIT DCSMar-19</t>
  </si>
  <si>
    <t>Marys CenterPCIT DCS43525</t>
  </si>
  <si>
    <t>Marys CenterPCIT DCSApr-19</t>
  </si>
  <si>
    <t>Marys CenterPCIT DCS43556</t>
  </si>
  <si>
    <t>Marys CenterPCIT DCSMay-19</t>
  </si>
  <si>
    <t>Marys CenterPCIT DCS43586</t>
  </si>
  <si>
    <t>Marys CenterPCIT DCSJun-19</t>
  </si>
  <si>
    <t>Marys CenterPCIT DCS43617</t>
  </si>
  <si>
    <t>Marys CenterPCIT DCSJul-19</t>
  </si>
  <si>
    <t>Marys CenterPCIT DCS43647</t>
  </si>
  <si>
    <t>Marys CenterPCIT FFApr-12</t>
  </si>
  <si>
    <t>Marys CenterPCIT FF41000</t>
  </si>
  <si>
    <t>Marys CenterPCIT FFJun-12</t>
  </si>
  <si>
    <t>Marys CenterPCIT FF41030</t>
  </si>
  <si>
    <t>Marys CenterPCIT FF41061</t>
  </si>
  <si>
    <t>Marys CenterPCIT FFJul-12</t>
  </si>
  <si>
    <t>Marys CenterPCIT FF41091</t>
  </si>
  <si>
    <t>Marys CenterPCIT FFAug-12</t>
  </si>
  <si>
    <t>Marys CenterPCIT FF41122</t>
  </si>
  <si>
    <t>Marys CenterPCIT FFSep-12</t>
  </si>
  <si>
    <t>Marys CenterPCIT FF41153</t>
  </si>
  <si>
    <t>Marys CenterPCIT FFOct-12</t>
  </si>
  <si>
    <t>Marys CenterPCIT FF41183</t>
  </si>
  <si>
    <t>Marys CenterPCIT FFNov-12</t>
  </si>
  <si>
    <t>Marys CenterPCIT FF41214</t>
  </si>
  <si>
    <t>Marys CenterPCIT FFDec-12</t>
  </si>
  <si>
    <t>Marys CenterPCIT FF41244</t>
  </si>
  <si>
    <t>Marys CenterPCIT FFJan-13</t>
  </si>
  <si>
    <t>Marys CenterPCIT FF41275</t>
  </si>
  <si>
    <t>Marys CenterPCIT FFFeb-13</t>
  </si>
  <si>
    <t>Marys CenterPCIT FF41306</t>
  </si>
  <si>
    <t>Marys CenterPCIT FFMar-13</t>
  </si>
  <si>
    <t>Marys CenterPCIT FF41334</t>
  </si>
  <si>
    <t>Marys CenterPCIT FFApr-13</t>
  </si>
  <si>
    <t>Marys CenterPCIT FF41365</t>
  </si>
  <si>
    <t>Marys CenterPCIT FFMay-13</t>
  </si>
  <si>
    <t>Marys CenterPCIT FF41395</t>
  </si>
  <si>
    <t>Marys CenterPCIT FFJun-13</t>
  </si>
  <si>
    <t>Marys CenterPCIT FF41426</t>
  </si>
  <si>
    <t>Marys CenterPCIT FFJul-13</t>
  </si>
  <si>
    <t>Marys CenterPCIT FF41456</t>
  </si>
  <si>
    <t>Marys CenterPCIT FFAug-13</t>
  </si>
  <si>
    <t>Marys CenterPCIT FF41487</t>
  </si>
  <si>
    <t>Marys CenterPCIT FFSep-13</t>
  </si>
  <si>
    <t>Marys CenterPCIT FF41518</t>
  </si>
  <si>
    <t>Marys CenterPCIT FFOct-13</t>
  </si>
  <si>
    <t>Marys CenterPCIT FF41548</t>
  </si>
  <si>
    <t>Marys CenterPCIT FFNov-13</t>
  </si>
  <si>
    <t>Marys CenterPCIT FF41579</t>
  </si>
  <si>
    <t>Marys CenterPCIT FFDec-13</t>
  </si>
  <si>
    <t>Marys CenterPCIT FF41609</t>
  </si>
  <si>
    <t>Marys CenterPCIT FFJan-14</t>
  </si>
  <si>
    <t>Marys CenterPCIT FF41640</t>
  </si>
  <si>
    <t>Marys CenterPCIT FFFeb-14</t>
  </si>
  <si>
    <t>Marys CenterPCIT FF41671</t>
  </si>
  <si>
    <t>Marys CenterPCIT FFMar-14</t>
  </si>
  <si>
    <t>Marys CenterPCIT FF41699</t>
  </si>
  <si>
    <t>Marys CenterPCIT FFApr-14</t>
  </si>
  <si>
    <t>Marys CenterPCIT FF41730</t>
  </si>
  <si>
    <t>Marys CenterPCIT FFMay-14</t>
  </si>
  <si>
    <t>Marys CenterPCIT FF41760</t>
  </si>
  <si>
    <t>Marys CenterPCIT FFJun-14</t>
  </si>
  <si>
    <t>Marys CenterPCIT FF41791</t>
  </si>
  <si>
    <t>Marys CenterPCIT FFJul-14</t>
  </si>
  <si>
    <t>Marys CenterPCIT FF41821</t>
  </si>
  <si>
    <t>Marys CenterPCIT FFAug-14</t>
  </si>
  <si>
    <t>Marys CenterPCIT FF41852</t>
  </si>
  <si>
    <t>Marys CenterPCIT FFSep-14</t>
  </si>
  <si>
    <t>Marys CenterPCIT FF41883</t>
  </si>
  <si>
    <t>Marys CenterPCIT FFOct-14</t>
  </si>
  <si>
    <t>Marys CenterPCIT FF41913</t>
  </si>
  <si>
    <t>Marys CenterPCIT FFNov-14</t>
  </si>
  <si>
    <t>Marys CenterPCIT FF41944</t>
  </si>
  <si>
    <t>Marys CenterPCIT FFDec-14</t>
  </si>
  <si>
    <t>Marys CenterPCIT FF41974</t>
  </si>
  <si>
    <t>Marys CenterPCIT FFJan-15</t>
  </si>
  <si>
    <t>Marys CenterPCIT FF42005</t>
  </si>
  <si>
    <t>Marys CenterPCIT FFFeb-15</t>
  </si>
  <si>
    <t>Marys CenterPCIT FF42036</t>
  </si>
  <si>
    <t>Marys CenterPCIT FFMar-15</t>
  </si>
  <si>
    <t>Marys CenterPCIT FF42064</t>
  </si>
  <si>
    <t>Marys CenterPCIT FFApr-15</t>
  </si>
  <si>
    <t>Marys CenterPCIT FF42095</t>
  </si>
  <si>
    <t>Marys CenterPCIT FFMay-15</t>
  </si>
  <si>
    <t>Marys CenterPCIT FF42125</t>
  </si>
  <si>
    <t>Marys CenterPCIT FFJun-15</t>
  </si>
  <si>
    <t>Marys CenterPCIT FF42156</t>
  </si>
  <si>
    <t>Marys CenterPCIT FFJul-15</t>
  </si>
  <si>
    <t>Marys CenterPCIT FF42186</t>
  </si>
  <si>
    <t>Marys CenterPCIT FFAug-15</t>
  </si>
  <si>
    <t>Marys CenterPCIT FF42217</t>
  </si>
  <si>
    <t>Marys CenterPCIT FFSep-15</t>
  </si>
  <si>
    <t>Marys CenterPCIT FF42248</t>
  </si>
  <si>
    <t>Marys CenterPCIT FFOct-15</t>
  </si>
  <si>
    <t>Marys CenterPCIT FF42278</t>
  </si>
  <si>
    <t>Marys CenterPCIT FFNov-15</t>
  </si>
  <si>
    <t>Marys CenterPCIT FF42309</t>
  </si>
  <si>
    <t>Marys CenterPCIT FFDec-15</t>
  </si>
  <si>
    <t>Marys CenterPCIT FF42339</t>
  </si>
  <si>
    <t>Marys CenterPCIT FFJan-16</t>
  </si>
  <si>
    <t>Marys CenterPCIT FF42370</t>
  </si>
  <si>
    <t>Marys CenterPCIT FFFeb-16</t>
  </si>
  <si>
    <t>Marys CenterPCIT FF42401</t>
  </si>
  <si>
    <t>Marys CenterPCIT FFMar-16</t>
  </si>
  <si>
    <t>Marys CenterPCIT FF42430</t>
  </si>
  <si>
    <t>Marys CenterPCIT FFApr-16</t>
  </si>
  <si>
    <t>Marys CenterPCIT FF42461</t>
  </si>
  <si>
    <t>Marys CenterPCIT FFMay-16</t>
  </si>
  <si>
    <t>Marys CenterPCIT FF42491</t>
  </si>
  <si>
    <t>Marys CenterPCIT FFJun-16</t>
  </si>
  <si>
    <t>Marys CenterPCIT FF42522</t>
  </si>
  <si>
    <t>Marys CenterPCIT FFJul-16</t>
  </si>
  <si>
    <t>Marys CenterPCIT FF42552</t>
  </si>
  <si>
    <t>Marys CenterPCIT FFAug-16</t>
  </si>
  <si>
    <t>Marys CenterPCIT FF42583</t>
  </si>
  <si>
    <t>Marys CenterPCIT FFSep-16</t>
  </si>
  <si>
    <t>Marys CenterPCIT FF42614</t>
  </si>
  <si>
    <t>Marys CenterPCIT FFOct-16</t>
  </si>
  <si>
    <t>Marys CenterPCIT FF42644</t>
  </si>
  <si>
    <t>Marys CenterPCIT FFNov-16</t>
  </si>
  <si>
    <t>Marys CenterPCIT FF42675</t>
  </si>
  <si>
    <t>Marys CenterPCIT FFDec-16</t>
  </si>
  <si>
    <t>Marys CenterPCIT FF42705</t>
  </si>
  <si>
    <t>Marys CenterPCIT FFJan-17</t>
  </si>
  <si>
    <t>Marys CenterPCIT FF42736</t>
  </si>
  <si>
    <t>Marys CenterPCIT FFFeb-17</t>
  </si>
  <si>
    <t>Marys CenterPCIT FF42767</t>
  </si>
  <si>
    <t>Marys CenterPCIT FFMar-17</t>
  </si>
  <si>
    <t>Marys CenterPCIT FF42795</t>
  </si>
  <si>
    <t>Marys CenterPCIT FFApr-17</t>
  </si>
  <si>
    <t>Marys CenterPCIT FF42826</t>
  </si>
  <si>
    <t>Marys CenterPCIT FFMay-17</t>
  </si>
  <si>
    <t>Marys CenterPCIT FF42856</t>
  </si>
  <si>
    <t>Marys CenterPCIT FFJun-17</t>
  </si>
  <si>
    <t>Marys CenterPCIT FF42887</t>
  </si>
  <si>
    <t>Marys CenterPCIT FFJul-17</t>
  </si>
  <si>
    <t>Marys CenterPCIT FF42917</t>
  </si>
  <si>
    <t>Marys CenterPCIT FFAug-17</t>
  </si>
  <si>
    <t>Marys CenterPCIT FF42948</t>
  </si>
  <si>
    <t>Marys CenterPCIT FFSep-17</t>
  </si>
  <si>
    <t>Marys CenterPCIT FF42979</t>
  </si>
  <si>
    <t>Marys CenterPCIT FFOct-17</t>
  </si>
  <si>
    <t>Marys CenterPCIT FF43009</t>
  </si>
  <si>
    <t>Marys CenterPCIT FFNov-17</t>
  </si>
  <si>
    <t>Marys CenterPCIT FF43040</t>
  </si>
  <si>
    <t>Marys CenterPCIT FFDec-17</t>
  </si>
  <si>
    <t>Marys CenterPCIT FF43070</t>
  </si>
  <si>
    <t>Marys CenterPCIT FFJan-18</t>
  </si>
  <si>
    <t>Marys CenterPCIT FF43101</t>
  </si>
  <si>
    <t>Marys CenterPCIT FFFeb-18</t>
  </si>
  <si>
    <t>Marys CenterPCIT FF43132</t>
  </si>
  <si>
    <t>Marys CenterPCIT FFMar-18</t>
  </si>
  <si>
    <t>Marys CenterPCIT FF43160</t>
  </si>
  <si>
    <t>Marys CenterPCIT FFApr-18</t>
  </si>
  <si>
    <t>Marys CenterPCIT FF43191</t>
  </si>
  <si>
    <t>Marys CenterPCIT FFMay-18</t>
  </si>
  <si>
    <t>Marys CenterPCIT FF43221</t>
  </si>
  <si>
    <t>Marys CenterPCIT FFJun-18</t>
  </si>
  <si>
    <t>Marys CenterPCIT FF43252</t>
  </si>
  <si>
    <t>Marys CenterPCIT FFJul-18</t>
  </si>
  <si>
    <t>Marys CenterPCIT FF43282</t>
  </si>
  <si>
    <t>Marys CenterPCIT FFAug-18</t>
  </si>
  <si>
    <t>Marys CenterPCIT FF43313</t>
  </si>
  <si>
    <t>Marys CenterPCIT FFSep-18</t>
  </si>
  <si>
    <t>Marys CenterPCIT FF43344</t>
  </si>
  <si>
    <t>Marys CenterPCIT FFOct-18</t>
  </si>
  <si>
    <t>Marys CenterPCIT FF43374</t>
  </si>
  <si>
    <t>Marys CenterPCIT FFNov-18</t>
  </si>
  <si>
    <t>Marys CenterPCIT FF43405</t>
  </si>
  <si>
    <t>Marys CenterPCIT FFDec-18</t>
  </si>
  <si>
    <t>Marys CenterPCIT FF43435</t>
  </si>
  <si>
    <t>Marys CenterPCIT FFJan-19</t>
  </si>
  <si>
    <t>Marys CenterPCIT FF43466</t>
  </si>
  <si>
    <t>Marys CenterPCIT FFFeb-19</t>
  </si>
  <si>
    <t>Marys CenterPCIT FF43497</t>
  </si>
  <si>
    <t>Marys CenterPCIT FFMar-19</t>
  </si>
  <si>
    <t>Marys CenterPCIT FF43525</t>
  </si>
  <si>
    <t>Marys CenterPCIT FFApr-19</t>
  </si>
  <si>
    <t>Marys CenterPCIT FF43556</t>
  </si>
  <si>
    <t>Marys CenterPCIT FFMay-19</t>
  </si>
  <si>
    <t>Marys CenterPCIT FF43586</t>
  </si>
  <si>
    <t>Marys CenterPCIT FFJun-19</t>
  </si>
  <si>
    <t>Marys CenterPCIT FF43617</t>
  </si>
  <si>
    <t>Marys CenterPCIT FFJul-19</t>
  </si>
  <si>
    <t>Marys CenterPCIT FF43647</t>
  </si>
  <si>
    <t>Marys CenterPCIT CombinedMar-18</t>
  </si>
  <si>
    <t>Marys CenterPCIT Combined43160</t>
  </si>
  <si>
    <t>Marys CenterPCIT CombinedJun-18</t>
  </si>
  <si>
    <t>Marys CenterPCIT Combined43252</t>
  </si>
  <si>
    <t>Marys CenterPCIT CombinedJul-18</t>
  </si>
  <si>
    <t>Marys CenterPCIT Combined43282</t>
  </si>
  <si>
    <t>Marys CenterPCIT CombinedAug-18</t>
  </si>
  <si>
    <t>Marys CenterPCIT Combined43313</t>
  </si>
  <si>
    <t>Marys CenterPCIT CombinedSep-18</t>
  </si>
  <si>
    <t>Marys CenterPCIT Combined43344</t>
  </si>
  <si>
    <t>Marys CenterPCIT CombinedOct-18</t>
  </si>
  <si>
    <t>Marys CenterPCIT Combined43374</t>
  </si>
  <si>
    <t>Marys CenterPCIT CombinedNov-18</t>
  </si>
  <si>
    <t>Marys CenterPCIT Combined43405</t>
  </si>
  <si>
    <t>Marys CenterPCIT CombinedDec-18</t>
  </si>
  <si>
    <t>Marys CenterPCIT Combined43435</t>
  </si>
  <si>
    <t>Marys CenterPCIT CombinedJan-19</t>
  </si>
  <si>
    <t>Marys CenterPCIT Combined43466</t>
  </si>
  <si>
    <t>Marys CenterPCIT CombinedFeb-19</t>
  </si>
  <si>
    <t>Marys CenterPCIT Combined43497</t>
  </si>
  <si>
    <t>Marys CenterPCIT CombinedMar-19</t>
  </si>
  <si>
    <t>Marys CenterPCIT Combined43525</t>
  </si>
  <si>
    <t>Marys CenterPCIT CombinedApr-19</t>
  </si>
  <si>
    <t>Marys CenterPCIT Combined43556</t>
  </si>
  <si>
    <t>Marys CenterPCIT CombinedMay-19</t>
  </si>
  <si>
    <t>Marys CenterPCIT Combined43586</t>
  </si>
  <si>
    <t>Marys CenterPCIT CombinedJun-19</t>
  </si>
  <si>
    <t>Marys CenterPCIT Combined43617</t>
  </si>
  <si>
    <t>Marys CenterPCIT CombinedJul-19</t>
  </si>
  <si>
    <t>Marys CenterPCIT Combined43647</t>
  </si>
  <si>
    <t>Marys CenterAll DCS43525</t>
  </si>
  <si>
    <t>Marys CenterAll DCSMar-19</t>
  </si>
  <si>
    <t>Marys CenterAll DCSJun-18</t>
  </si>
  <si>
    <t>Marys CenterAll DCSJul-18</t>
  </si>
  <si>
    <t>Marys CenterAll DCSAug-18</t>
  </si>
  <si>
    <t>Marys CenterAll DCSSep-18</t>
  </si>
  <si>
    <t>Marys CenterAll DCSOct-18</t>
  </si>
  <si>
    <t>Marys CenterAll DCSNov-18</t>
  </si>
  <si>
    <t>Marys CenterAll DCSDec-18</t>
  </si>
  <si>
    <t>Marys CenterAll DCSJan-19</t>
  </si>
  <si>
    <t>Marys CenterAll DCSFeb-19</t>
  </si>
  <si>
    <t>Marys CenterAll DCS43252</t>
  </si>
  <si>
    <t>Marys CenterAll DCS43282</t>
  </si>
  <si>
    <t>Marys CenterAll DCS43313</t>
  </si>
  <si>
    <t>Marys CenterAll DCS43344</t>
  </si>
  <si>
    <t>Marys CenterAll DCS43374</t>
  </si>
  <si>
    <t>Marys CenterAll DCS43405</t>
  </si>
  <si>
    <t>Marys CenterAll DCS43435</t>
  </si>
  <si>
    <t>Marys CenterAll DCS43466</t>
  </si>
  <si>
    <t>Marys CenterAll DCS43497</t>
  </si>
  <si>
    <t>Marys CenterAll DCS43647</t>
  </si>
  <si>
    <t>Marys CenterAll DCSJul-19</t>
  </si>
  <si>
    <t>Marys CenterAll DCSMar-18</t>
  </si>
  <si>
    <t>Marys CenterAll DCS43160</t>
  </si>
  <si>
    <t>Marys CenterAll DCSApr-19</t>
  </si>
  <si>
    <t>Marys CenterAll DCS43556</t>
  </si>
  <si>
    <t>Marys CenterAll DCSMay-19</t>
  </si>
  <si>
    <t>Marys CenterAll DCS43586</t>
  </si>
  <si>
    <t>Marys CenterAll DCSJun-19</t>
  </si>
  <si>
    <t>Marys CenterAll DCS43617</t>
  </si>
  <si>
    <t>Marys CenterAll DCSMay-18</t>
  </si>
  <si>
    <t>Marys CenterAll DCS43221</t>
  </si>
  <si>
    <t>Marys CenterCPP-FV DCSMar-18</t>
  </si>
  <si>
    <t>Marys CenterCPP-FV DCS43160</t>
  </si>
  <si>
    <t>Marys CenterCPP-FV DCSJun-18</t>
  </si>
  <si>
    <t>Marys CenterCPP-FV DCS43252</t>
  </si>
  <si>
    <t>Marys CenterCPP-FV DCSJul-18</t>
  </si>
  <si>
    <t>Marys CenterCPP-FV DCS43282</t>
  </si>
  <si>
    <t>Marys CenterCPP-FV DCSAug-18</t>
  </si>
  <si>
    <t>Marys CenterCPP-FV DCS43313</t>
  </si>
  <si>
    <t>Marys CenterCPP-FV DCSSep-18</t>
  </si>
  <si>
    <t>Marys CenterCPP-FV DCS43344</t>
  </si>
  <si>
    <t>Marys CenterCPP-FV DCSOct-18</t>
  </si>
  <si>
    <t>Marys CenterCPP-FV DCS43374</t>
  </si>
  <si>
    <t>Marys CenterCPP-FV DCSNov-18</t>
  </si>
  <si>
    <t>Marys CenterCPP-FV DCS43405</t>
  </si>
  <si>
    <t>Marys CenterCPP-FV DCSDec-18</t>
  </si>
  <si>
    <t>Marys CenterCPP-FV DCS43435</t>
  </si>
  <si>
    <t>Marys CenterCPP-FV DCSJan-19</t>
  </si>
  <si>
    <t>Marys CenterCPP-FV DCS43466</t>
  </si>
  <si>
    <t>Marys CenterCPP-FV DCSFeb-19</t>
  </si>
  <si>
    <t>Marys CenterCPP-FV DCS43497</t>
  </si>
  <si>
    <t>Marys CenterCPP-FV DCSMar-19</t>
  </si>
  <si>
    <t>Marys CenterCPP-FV DCS43525</t>
  </si>
  <si>
    <t>Marys CenterCPP-FV DCSApr-19</t>
  </si>
  <si>
    <t>Marys CenterCPP-FV DCS43556</t>
  </si>
  <si>
    <t>Marys CenterCPP-FV DCSMay-19</t>
  </si>
  <si>
    <t>Marys CenterCPP-FV DCS43586</t>
  </si>
  <si>
    <t>Marys CenterCPP-FV DCSJun-19</t>
  </si>
  <si>
    <t>Marys CenterCPP-FV DCS43617</t>
  </si>
  <si>
    <t>Marys CenterCPP-FV DCSJul-19</t>
  </si>
  <si>
    <t>Marys CenterCPP-FV DCS43647</t>
  </si>
  <si>
    <t>Marys CenterCPP-FV FFMar-18</t>
  </si>
  <si>
    <t>Marys CenterCPP-FV FF43160</t>
  </si>
  <si>
    <t>Marys CenterCPP-FV FFJun-18</t>
  </si>
  <si>
    <t>Marys CenterCPP-FV FF43252</t>
  </si>
  <si>
    <t>Marys CenterCPP-FV FFJul-18</t>
  </si>
  <si>
    <t>Marys CenterCPP-FV FF43282</t>
  </si>
  <si>
    <t>Marys CenterCPP-FV FFAug-18</t>
  </si>
  <si>
    <t>Marys CenterCPP-FV FF43313</t>
  </si>
  <si>
    <t>Marys CenterCPP-FV FFSep-18</t>
  </si>
  <si>
    <t>Marys CenterCPP-FV FF43344</t>
  </si>
  <si>
    <t>Marys CenterCPP-FV FFOct-18</t>
  </si>
  <si>
    <t>Marys CenterCPP-FV FF43374</t>
  </si>
  <si>
    <t>Marys CenterCPP-FV FFNov-18</t>
  </si>
  <si>
    <t>Marys CenterCPP-FV FF43405</t>
  </si>
  <si>
    <t>Marys CenterCPP-FV FFDec-18</t>
  </si>
  <si>
    <t>Marys CenterCPP-FV FF43435</t>
  </si>
  <si>
    <t>Marys CenterCPP-FV FFJan-19</t>
  </si>
  <si>
    <t>Marys CenterCPP-FV FF43466</t>
  </si>
  <si>
    <t>Marys CenterCPP-FV FFFeb-19</t>
  </si>
  <si>
    <t>Marys CenterCPP-FV FF43497</t>
  </si>
  <si>
    <t>Marys CenterCPP-FV FFMar-19</t>
  </si>
  <si>
    <t>Marys CenterCPP-FV FF43525</t>
  </si>
  <si>
    <t>Marys CenterCPP-FV FFApr-19</t>
  </si>
  <si>
    <t>Marys CenterCPP-FV FF43556</t>
  </si>
  <si>
    <t>Marys CenterCPP-FV FFMay-19</t>
  </si>
  <si>
    <t>Marys CenterCPP-FV FF43586</t>
  </si>
  <si>
    <t>Marys CenterCPP-FV FFJun-19</t>
  </si>
  <si>
    <t>Marys CenterCPP-FV FF43617</t>
  </si>
  <si>
    <t>Marys CenterCPP-FV FFJul-19</t>
  </si>
  <si>
    <t>Marys CenterCPP-FV FF43647</t>
  </si>
  <si>
    <t>Marys CenterCPP-FV CombinedMar-18</t>
  </si>
  <si>
    <t>Marys CenterCPP-FV Combined43160</t>
  </si>
  <si>
    <t>Marys CenterCPP-FV CombinedJun-18</t>
  </si>
  <si>
    <t>Marys CenterCPP-FV Combined43252</t>
  </si>
  <si>
    <t>Marys CenterCPP-FV CombinedJul-18</t>
  </si>
  <si>
    <t>Marys CenterCPP-FV Combined43282</t>
  </si>
  <si>
    <t>Marys CenterCPP-FV CombinedAug-18</t>
  </si>
  <si>
    <t>Marys CenterCPP-FV Combined43313</t>
  </si>
  <si>
    <t>Marys CenterCPP-FV CombinedSep-18</t>
  </si>
  <si>
    <t>Marys CenterCPP-FV Combined43344</t>
  </si>
  <si>
    <t>Marys CenterCPP-FV CombinedOct-18</t>
  </si>
  <si>
    <t>Marys CenterCPP-FV Combined43374</t>
  </si>
  <si>
    <t>Marys CenterCPP-FV CombinedNov-18</t>
  </si>
  <si>
    <t>Marys CenterCPP-FV Combined43405</t>
  </si>
  <si>
    <t>Marys CenterCPP-FV CombinedDec-18</t>
  </si>
  <si>
    <t>Marys CenterCPP-FV Combined43435</t>
  </si>
  <si>
    <t>Marys CenterCPP-FV CombinedJan-19</t>
  </si>
  <si>
    <t>Marys CenterCPP-FV Combined43466</t>
  </si>
  <si>
    <t>Marys CenterCPP-FV CombinedFeb-19</t>
  </si>
  <si>
    <t>Marys CenterCPP-FV Combined43497</t>
  </si>
  <si>
    <t>Marys CenterCPP-FV CombinedMar-19</t>
  </si>
  <si>
    <t>Marys CenterCPP-FV Combined43525</t>
  </si>
  <si>
    <t>Marys CenterCPP-FV CombinedApr-19</t>
  </si>
  <si>
    <t>Marys CenterCPP-FV Combined43556</t>
  </si>
  <si>
    <t>Marys CenterCPP-FV CombinedMay-19</t>
  </si>
  <si>
    <t>Marys CenterCPP-FV Combined43586</t>
  </si>
  <si>
    <t>Marys CenterCPP-FV CombinedJun-19</t>
  </si>
  <si>
    <t>Marys CenterCPP-FV Combined43617</t>
  </si>
  <si>
    <t>Marys CenterCPP-FV CombinedJul-19</t>
  </si>
  <si>
    <t>Marys CenterCPP-FV Combined43647</t>
  </si>
  <si>
    <t>Marys CenterAll FF43647</t>
  </si>
  <si>
    <t>Marys CenterAll FF43617</t>
  </si>
  <si>
    <t>Marys CenterAll FF43586</t>
  </si>
  <si>
    <t>Marys CenterAll FF43556</t>
  </si>
  <si>
    <t>Marys CenterAll FFApr-19</t>
  </si>
  <si>
    <t>Marys CenterAll FFMay-19</t>
  </si>
  <si>
    <t>Marys CenterAll FFJun-19</t>
  </si>
  <si>
    <t>Marys CenterAll FFJul-19</t>
  </si>
  <si>
    <t>Marys CenterAll Combined43160</t>
  </si>
  <si>
    <t>Marys CenterAll CombinedMar-18</t>
  </si>
  <si>
    <t>Marys CenterAll Combined43221</t>
  </si>
  <si>
    <t>Marys CenterAll CombinedMay-18</t>
  </si>
  <si>
    <t>Marys CenterAll FFJun-18</t>
  </si>
  <si>
    <t>Marys CenterAll FF 43252</t>
  </si>
  <si>
    <t>Marys CenterAll FFJul-18</t>
  </si>
  <si>
    <t>Marys CenterAll FF 43282</t>
  </si>
  <si>
    <t>Marys CenterAll FFAug-18</t>
  </si>
  <si>
    <t>Marys CenterAll FF 43313</t>
  </si>
  <si>
    <t>Marys CenterAll FFSep-18</t>
  </si>
  <si>
    <t>Marys CenterAll FFOct-18</t>
  </si>
  <si>
    <t>Marys Center All FFApr-12</t>
  </si>
  <si>
    <t>Marys Center All FF41000</t>
  </si>
  <si>
    <t>Marys Center All FFJun-12</t>
  </si>
  <si>
    <t>Marys Center All FF41030</t>
  </si>
  <si>
    <t>Marys Center All FF41061</t>
  </si>
  <si>
    <t>Marys Center All FFJul-12</t>
  </si>
  <si>
    <t>Marys Center All FF41091</t>
  </si>
  <si>
    <t>Marys Center All FFAug-12</t>
  </si>
  <si>
    <t>Marys Center All FF41122</t>
  </si>
  <si>
    <t>Marys Center All FFSep-12</t>
  </si>
  <si>
    <t>Marys Center All FF41153</t>
  </si>
  <si>
    <t>Marys Center All FFOct-12</t>
  </si>
  <si>
    <t>Marys Center All FF41183</t>
  </si>
  <si>
    <t>Marys Center All FFNov-12</t>
  </si>
  <si>
    <t>Marys Center All FF41214</t>
  </si>
  <si>
    <t>Marys Center All FFDec-12</t>
  </si>
  <si>
    <t>Marys Center All FF41244</t>
  </si>
  <si>
    <t>Marys Center All FFJan-13</t>
  </si>
  <si>
    <t>Marys Center All FF41275</t>
  </si>
  <si>
    <t>Marys Center All FFFeb-13</t>
  </si>
  <si>
    <t>Marys Center All FF41306</t>
  </si>
  <si>
    <t>Marys Center All FFMar-13</t>
  </si>
  <si>
    <t>Marys Center All FF41334</t>
  </si>
  <si>
    <t>Marys Center All FFApr-13</t>
  </si>
  <si>
    <t>Marys Center All FF41365</t>
  </si>
  <si>
    <t>Marys Center All FFMay-13</t>
  </si>
  <si>
    <t>Marys Center All FF41395</t>
  </si>
  <si>
    <t>Marys Center All FFJun-13</t>
  </si>
  <si>
    <t>Marys Center All FF41426</t>
  </si>
  <si>
    <t>Marys Center All FFJul-13</t>
  </si>
  <si>
    <t>Marys Center All FF41456</t>
  </si>
  <si>
    <t>Marys Center All FFAug-13</t>
  </si>
  <si>
    <t>Marys Center All FF41487</t>
  </si>
  <si>
    <t>Marys Center All FFSep-13</t>
  </si>
  <si>
    <t>Marys Center All FF41518</t>
  </si>
  <si>
    <t>Marys Center All FFOct-13</t>
  </si>
  <si>
    <t>Marys Center All FF41548</t>
  </si>
  <si>
    <t>Marys Center All FFNov-13</t>
  </si>
  <si>
    <t>Marys Center All FF41579</t>
  </si>
  <si>
    <t>Marys Center All FFDec-13</t>
  </si>
  <si>
    <t>Marys Center All FF41609</t>
  </si>
  <si>
    <t>Marys Center All FFJan-14</t>
  </si>
  <si>
    <t>Marys Center All FF41640</t>
  </si>
  <si>
    <t>Marys Center All FFFeb-14</t>
  </si>
  <si>
    <t>Marys Center All FF41671</t>
  </si>
  <si>
    <t>Marys Center All FFMar-14</t>
  </si>
  <si>
    <t>Marys Center All FF41699</t>
  </si>
  <si>
    <t>Marys Center All FFApr-14</t>
  </si>
  <si>
    <t>Marys Center All FF41730</t>
  </si>
  <si>
    <t>Marys Center All FFMay-14</t>
  </si>
  <si>
    <t>Marys Center All FF41760</t>
  </si>
  <si>
    <t>Marys Center All FFJun-14</t>
  </si>
  <si>
    <t>Marys Center All FF41791</t>
  </si>
  <si>
    <t>Marys Center All FFJul-14</t>
  </si>
  <si>
    <t>Marys Center All FF41821</t>
  </si>
  <si>
    <t>Marys Center All FFAug-14</t>
  </si>
  <si>
    <t>Marys Center All FF41852</t>
  </si>
  <si>
    <t>Marys Center All FFSep-14</t>
  </si>
  <si>
    <t>Marys Center All FF41883</t>
  </si>
  <si>
    <t>Marys Center All FFOct-14</t>
  </si>
  <si>
    <t>Marys Center All FF41913</t>
  </si>
  <si>
    <t>Marys Center All FFNov-14</t>
  </si>
  <si>
    <t>Marys Center All FF41944</t>
  </si>
  <si>
    <t>Marys Center All FFDec-14</t>
  </si>
  <si>
    <t>Marys Center All FF41974</t>
  </si>
  <si>
    <t>Marys Center All FFJan-15</t>
  </si>
  <si>
    <t>Marys Center All FF42005</t>
  </si>
  <si>
    <t>Marys Center All FFFeb-15</t>
  </si>
  <si>
    <t>Marys Center All FF42036</t>
  </si>
  <si>
    <t>Marys Center All FFMar-15</t>
  </si>
  <si>
    <t>Marys Center All FF42064</t>
  </si>
  <si>
    <t>Marys Center All FFApr-15</t>
  </si>
  <si>
    <t>Marys Center All FF42095</t>
  </si>
  <si>
    <t>Marys Center All FFMay-15</t>
  </si>
  <si>
    <t>Marys Center All FF42125</t>
  </si>
  <si>
    <t>Marys Center All FFJun-15</t>
  </si>
  <si>
    <t>Marys Center All FF42156</t>
  </si>
  <si>
    <t>Marys Center All FFJul-15</t>
  </si>
  <si>
    <t>Marys Center All FF42186</t>
  </si>
  <si>
    <t>Marys Center All FFAug-15</t>
  </si>
  <si>
    <t>Marys Center All FF42217</t>
  </si>
  <si>
    <t>Marys Center All FFSep-15</t>
  </si>
  <si>
    <t>Marys Center All FF42248</t>
  </si>
  <si>
    <t>Marys Center All FFOct-15</t>
  </si>
  <si>
    <t>Marys Center All FF42278</t>
  </si>
  <si>
    <t>Marys Center All FFNov-15</t>
  </si>
  <si>
    <t>Marys Center All FF42309</t>
  </si>
  <si>
    <t>Marys Center All FFDec-15</t>
  </si>
  <si>
    <t>Marys Center All FF42339</t>
  </si>
  <si>
    <t>Marys Center All FFJan-16</t>
  </si>
  <si>
    <t>Marys Center All FF42370</t>
  </si>
  <si>
    <t>Marys Center All FFFeb-16</t>
  </si>
  <si>
    <t>Marys Center All FF42401</t>
  </si>
  <si>
    <t>Marys Center All FFMar-16</t>
  </si>
  <si>
    <t>Marys Center All FF42430</t>
  </si>
  <si>
    <t>Marys Center All FFApr-16</t>
  </si>
  <si>
    <t>Marys Center All FF42461</t>
  </si>
  <si>
    <t>Marys Center All FFMay-16</t>
  </si>
  <si>
    <t>Marys Center All FF42491</t>
  </si>
  <si>
    <t>Marys Center All FFJun-16</t>
  </si>
  <si>
    <t>Marys Center All FF42522</t>
  </si>
  <si>
    <t>Marys Center All FFJul-16</t>
  </si>
  <si>
    <t>Marys Center All FF42552</t>
  </si>
  <si>
    <t>Marys Center All FFAug-16</t>
  </si>
  <si>
    <t>Marys Center All FF42583</t>
  </si>
  <si>
    <t>Marys Center All FFSep-16</t>
  </si>
  <si>
    <t>Marys Center All FF42614</t>
  </si>
  <si>
    <t>Marys Center All FFOct-16</t>
  </si>
  <si>
    <t>Marys Center All FF42644</t>
  </si>
  <si>
    <t>Marys Center All FFNov-16</t>
  </si>
  <si>
    <t>Marys Center All FF42675</t>
  </si>
  <si>
    <t>Marys Center All FFDec-16</t>
  </si>
  <si>
    <t>Marys Center All FF42716</t>
  </si>
  <si>
    <t>Marys Center All FFJan-17</t>
  </si>
  <si>
    <t>Marys Center All FF42736</t>
  </si>
  <si>
    <t>Marys Center All FFFeb-17</t>
  </si>
  <si>
    <t>Marys Center All FF42767</t>
  </si>
  <si>
    <t>Marys Center All FFMar-17</t>
  </si>
  <si>
    <t>Marys Center All FF42795</t>
  </si>
  <si>
    <t>Marys Center All FFApr-17</t>
  </si>
  <si>
    <t>Marys Center All FF42826</t>
  </si>
  <si>
    <t>Marys Center All FFMay-17</t>
  </si>
  <si>
    <t>Marys Center All FF42856</t>
  </si>
  <si>
    <t>Marys Center All FFJun-17</t>
  </si>
  <si>
    <t>Marys Center All FF42887</t>
  </si>
  <si>
    <t>Marys Center All FFJul-17</t>
  </si>
  <si>
    <t>Marys Center All FF42917</t>
  </si>
  <si>
    <t>Marys Center All FFAug-17</t>
  </si>
  <si>
    <t>Marys Center All FF42948</t>
  </si>
  <si>
    <t>Marys Center All FFSep-17</t>
  </si>
  <si>
    <t>Marys Center All FF42979</t>
  </si>
  <si>
    <t>Marys Center All FFOct-17</t>
  </si>
  <si>
    <t>Marys Center All FF43009</t>
  </si>
  <si>
    <t>Marys Center All FFNov-17</t>
  </si>
  <si>
    <t>Marys Center All FF43040</t>
  </si>
  <si>
    <t>Marys Center All FFDec-17</t>
  </si>
  <si>
    <t>Marys Center All FF43070</t>
  </si>
  <si>
    <t>Marys Center All FFJan-18</t>
  </si>
  <si>
    <t>Marys Center All FF43101</t>
  </si>
  <si>
    <t>Marys Center All FFFeb-18</t>
  </si>
  <si>
    <t>Marys Center All FF43132</t>
  </si>
  <si>
    <t>Marys Center All FFMar-18</t>
  </si>
  <si>
    <t>Marys Center All FF43160</t>
  </si>
  <si>
    <t>Marys Center All FFApr-18</t>
  </si>
  <si>
    <t>Marys Center All FF43191</t>
  </si>
  <si>
    <t>Marys Center All FFMay-18</t>
  </si>
  <si>
    <t>Marys Center All FF43221</t>
  </si>
  <si>
    <t>Marys CenterAll CombinedJun-18</t>
  </si>
  <si>
    <t>Marys CenterAll Combined43252</t>
  </si>
  <si>
    <t>Marys CenterAll CombinedJul-18</t>
  </si>
  <si>
    <t>Marys CenterAll Combined43282</t>
  </si>
  <si>
    <t>Marys CenterAll CombinedAug-18</t>
  </si>
  <si>
    <t>Marys CenterAll Combined43313</t>
  </si>
  <si>
    <t>Marys CenterAll CombinedSep-18</t>
  </si>
  <si>
    <t>Marys CenterAll Combined43344</t>
  </si>
  <si>
    <t>Marys CenterAll CombinedOct-18</t>
  </si>
  <si>
    <t>Marys CenterAll Combined43374</t>
  </si>
  <si>
    <t>Marys CenterAll CombinedNov-18</t>
  </si>
  <si>
    <t>Marys CenterAll Combined43405</t>
  </si>
  <si>
    <t>Marys CenterAll CombinedDec-18</t>
  </si>
  <si>
    <t>Marys CenterAll Combined43435</t>
  </si>
  <si>
    <t>Marys CenterAll CombinedJan-19</t>
  </si>
  <si>
    <t>Marys CenterAll Combined43466</t>
  </si>
  <si>
    <t>Marys CenterAll CombinedFeb-19</t>
  </si>
  <si>
    <t>Marys CenterAll Combined43497</t>
  </si>
  <si>
    <t>Marys CenterAll CombinedMar-19</t>
  </si>
  <si>
    <t>Marys CenterAll Combined43525</t>
  </si>
  <si>
    <t>Marys CenterAll CombinedApr-19</t>
  </si>
  <si>
    <t>Marys CenterAll Combined43556</t>
  </si>
  <si>
    <t>Marys CenterAll CombinedMay-19</t>
  </si>
  <si>
    <t>Marys CenterAll Combined43586</t>
  </si>
  <si>
    <t>Marys CenterAll CombinedJun-19</t>
  </si>
  <si>
    <t>Marys CenterAll Combined43617</t>
  </si>
  <si>
    <t>Marys CenterAll CombinedJul-19</t>
  </si>
  <si>
    <t>Marys CenterAll Combined43647</t>
  </si>
  <si>
    <t>Marys CenterAll FFNov-18</t>
  </si>
  <si>
    <t>Marys CenterAll FFDec-18</t>
  </si>
  <si>
    <t>Marys CenterAll FFJan-19</t>
  </si>
  <si>
    <t>Marys CenterAll FFFeb-19</t>
  </si>
  <si>
    <t>Marys CenterAll FFMar-19</t>
  </si>
  <si>
    <t>Marys CenterAll FF43344</t>
  </si>
  <si>
    <t>Marys CenterAll FF43374</t>
  </si>
  <si>
    <t>Marys CenterAll FF43405</t>
  </si>
  <si>
    <t>Marys CenterAll FF43435</t>
  </si>
  <si>
    <t>Marys CenterAll FF43466</t>
  </si>
  <si>
    <t>Marys CenterAll FF43497</t>
  </si>
  <si>
    <t>Marys CenterAll FF43525</t>
  </si>
  <si>
    <t>LESTIP FFApr-12</t>
  </si>
  <si>
    <t>LESTIP FF41000</t>
  </si>
  <si>
    <t>LESTIP FFJun-12</t>
  </si>
  <si>
    <t>LESTIP FF41030</t>
  </si>
  <si>
    <t>LESTIP FF41061</t>
  </si>
  <si>
    <t>LESTIP FFJul-12</t>
  </si>
  <si>
    <t>LESTIP FF41091</t>
  </si>
  <si>
    <t>LESTIP FFAug-12</t>
  </si>
  <si>
    <t>LESTIP FF41122</t>
  </si>
  <si>
    <t>LESTIP FFSep-12</t>
  </si>
  <si>
    <t>LESTIP FF41153</t>
  </si>
  <si>
    <t>LESTIP FFOct-12</t>
  </si>
  <si>
    <t>LESTIP FF41183</t>
  </si>
  <si>
    <t>LESTIP FFNov-12</t>
  </si>
  <si>
    <t>LESTIP FF41214</t>
  </si>
  <si>
    <t>LESTIP FFDec-12</t>
  </si>
  <si>
    <t>LESTIP FF41244</t>
  </si>
  <si>
    <t>LESTIP FFJan-13</t>
  </si>
  <si>
    <t>LESTIP FF41275</t>
  </si>
  <si>
    <t>LESTIP FFFeb-13</t>
  </si>
  <si>
    <t>LESTIP FF41306</t>
  </si>
  <si>
    <t>LESTIP FFMar-13</t>
  </si>
  <si>
    <t>LESTIP FF41334</t>
  </si>
  <si>
    <t>LESTIP FFApr-13</t>
  </si>
  <si>
    <t>LESTIP FF41365</t>
  </si>
  <si>
    <t>LESTIP FFMay-13</t>
  </si>
  <si>
    <t>LESTIP FF41395</t>
  </si>
  <si>
    <t>LESTIP FFJun-13</t>
  </si>
  <si>
    <t>LESTIP FF41426</t>
  </si>
  <si>
    <t>LESTIP FFJul-13</t>
  </si>
  <si>
    <t>LESTIP FF41456</t>
  </si>
  <si>
    <t>LESTIP FFAug-13</t>
  </si>
  <si>
    <t>LESTIP FF41487</t>
  </si>
  <si>
    <t>LESTIP FFSep-13</t>
  </si>
  <si>
    <t>LESTIP FF41518</t>
  </si>
  <si>
    <t>LESTIP FFOct-13</t>
  </si>
  <si>
    <t>LESTIP FF41548</t>
  </si>
  <si>
    <t>LESTIP FFNov-13</t>
  </si>
  <si>
    <t>LESTIP FF41579</t>
  </si>
  <si>
    <t>LESTIP FFDec-13</t>
  </si>
  <si>
    <t>LESTIP FF41609</t>
  </si>
  <si>
    <t>LESTIP FFJan-14</t>
  </si>
  <si>
    <t>LESTIP FF41640</t>
  </si>
  <si>
    <t>LESTIP FFFeb-14</t>
  </si>
  <si>
    <t>LESTIP FF41671</t>
  </si>
  <si>
    <t>LESTIP FFMar-14</t>
  </si>
  <si>
    <t>LESTIP FF41699</t>
  </si>
  <si>
    <t>LESTIP FFApr-14</t>
  </si>
  <si>
    <t>LESTIP FF41730</t>
  </si>
  <si>
    <t>LESTIP FFMay-14</t>
  </si>
  <si>
    <t>LESTIP FF41760</t>
  </si>
  <si>
    <t>LESTIP FFJun-14</t>
  </si>
  <si>
    <t>LESTIP FF41791</t>
  </si>
  <si>
    <t>LESTIP FFJul-14</t>
  </si>
  <si>
    <t>LESTIP FF41821</t>
  </si>
  <si>
    <t>LESTIP FFAug-14</t>
  </si>
  <si>
    <t>LESTIP FF41852</t>
  </si>
  <si>
    <t>LESTIP FFSep-14</t>
  </si>
  <si>
    <t>LESTIP FF41883</t>
  </si>
  <si>
    <t>LESTIP FFOct-14</t>
  </si>
  <si>
    <t>LESTIP FF41913</t>
  </si>
  <si>
    <t>LESTIP FFNov-14</t>
  </si>
  <si>
    <t>LESTIP FF41944</t>
  </si>
  <si>
    <t>LESTIP FFDec-14</t>
  </si>
  <si>
    <t>LESTIP FF41974</t>
  </si>
  <si>
    <t>LESTIP FFJan-15</t>
  </si>
  <si>
    <t>LESTIP FF42005</t>
  </si>
  <si>
    <t>LESTIP FFFeb-15</t>
  </si>
  <si>
    <t>LESTIP FF42036</t>
  </si>
  <si>
    <t>LESTIP FFMar-15</t>
  </si>
  <si>
    <t>LESTIP FF42064</t>
  </si>
  <si>
    <t>LESTIP FFApr-15</t>
  </si>
  <si>
    <t>LESTIP FF42095</t>
  </si>
  <si>
    <t>LESTIP FFMay-15</t>
  </si>
  <si>
    <t>LESTIP FF42125</t>
  </si>
  <si>
    <t>LESTIP FFJun-15</t>
  </si>
  <si>
    <t>LESTIP FF42156</t>
  </si>
  <si>
    <t>LESTIP FFJul-15</t>
  </si>
  <si>
    <t>LESTIP FF42186</t>
  </si>
  <si>
    <t>LESTIP FFAug-15</t>
  </si>
  <si>
    <t>LESTIP FF42217</t>
  </si>
  <si>
    <t>LESTIP FFSep-15</t>
  </si>
  <si>
    <t>LESTIP FF42248</t>
  </si>
  <si>
    <t>LESTIP FFOct-15</t>
  </si>
  <si>
    <t>LESTIP FF42278</t>
  </si>
  <si>
    <t>LESTIP FFNov-15</t>
  </si>
  <si>
    <t>LESTIP FF42309</t>
  </si>
  <si>
    <t>LESTIP FFDec-15</t>
  </si>
  <si>
    <t>LESTIP FF42339</t>
  </si>
  <si>
    <t>LESTIP FFJan-16</t>
  </si>
  <si>
    <t>LESTIP FF42370</t>
  </si>
  <si>
    <t>LESTIP FFFeb-16</t>
  </si>
  <si>
    <t>LESTIP FF42401</t>
  </si>
  <si>
    <t>LESTIP FFMar-16</t>
  </si>
  <si>
    <t>LESTIP FF42430</t>
  </si>
  <si>
    <t>LESTIP FFApr-16</t>
  </si>
  <si>
    <t>LESTIP FF42461</t>
  </si>
  <si>
    <t>LESTIP FFMay-16</t>
  </si>
  <si>
    <t>LESTIP FF42491</t>
  </si>
  <si>
    <t>LESTIP FFJun-16</t>
  </si>
  <si>
    <t>LESTIP FF42522</t>
  </si>
  <si>
    <t>LESTIP FFJul-16</t>
  </si>
  <si>
    <t>LESTIP FF42552</t>
  </si>
  <si>
    <t>LESTIP FFAug-16</t>
  </si>
  <si>
    <t>LESTIP FF42583</t>
  </si>
  <si>
    <t>LESTIP FFSep-16</t>
  </si>
  <si>
    <t>LESTIP FF42614</t>
  </si>
  <si>
    <t>LESTIP FFOct-16</t>
  </si>
  <si>
    <t>LESTIP FF42644</t>
  </si>
  <si>
    <t>LESTIP FFNov-16</t>
  </si>
  <si>
    <t>LESTIP FF42675</t>
  </si>
  <si>
    <t>LESTIP FFDec-16</t>
  </si>
  <si>
    <t>LESTIP FF42705</t>
  </si>
  <si>
    <t>LESTIP FFJan-17</t>
  </si>
  <si>
    <t>LESTIP FF42736</t>
  </si>
  <si>
    <t>LESTIP FFFeb-17</t>
  </si>
  <si>
    <t>LESTIP FF42767</t>
  </si>
  <si>
    <t>LESTIP FFMar-17</t>
  </si>
  <si>
    <t>LESTIP FF42795</t>
  </si>
  <si>
    <t>LESTIP FFApr-17</t>
  </si>
  <si>
    <t>LESTIP FF42826</t>
  </si>
  <si>
    <t>LESTIP FFMay-17</t>
  </si>
  <si>
    <t>LESTIP FF42856</t>
  </si>
  <si>
    <t>LESTIP FFJun-17</t>
  </si>
  <si>
    <t>LESTIP FF42887</t>
  </si>
  <si>
    <t>LESTIP FFJul-17</t>
  </si>
  <si>
    <t>LESTIP FF42917</t>
  </si>
  <si>
    <t>LESTIP FFAug-17</t>
  </si>
  <si>
    <t>LESTIP FF42948</t>
  </si>
  <si>
    <t>LESTIP FFSep-17</t>
  </si>
  <si>
    <t>LESTIP FF42979</t>
  </si>
  <si>
    <t>LESTIP FFOct-17</t>
  </si>
  <si>
    <t>LESTIP FF43009</t>
  </si>
  <si>
    <t>LESTIP FFNov-17</t>
  </si>
  <si>
    <t>LESTIP FF43040</t>
  </si>
  <si>
    <t>LESTIP FFDec-17</t>
  </si>
  <si>
    <t>LESTIP FF43070</t>
  </si>
  <si>
    <t>LESTIP FFJan-18</t>
  </si>
  <si>
    <t>LESTIP FF43101</t>
  </si>
  <si>
    <t>LESTIP FFFeb-18</t>
  </si>
  <si>
    <t>LESTIP FF43132</t>
  </si>
  <si>
    <t>LESTIP FFMar-18</t>
  </si>
  <si>
    <t>LESTIP FF43160</t>
  </si>
  <si>
    <t>LESTIP FFApr-18</t>
  </si>
  <si>
    <t>LESTIP FF43191</t>
  </si>
  <si>
    <t>LESTIP FFMay-18</t>
  </si>
  <si>
    <t>LESTIP FF43221</t>
  </si>
  <si>
    <t>LESTIP FFJun-18</t>
  </si>
  <si>
    <t>LESTIP FF43252</t>
  </si>
  <si>
    <t>LESTIP FFJul-18</t>
  </si>
  <si>
    <t>LESTIP FF43282</t>
  </si>
  <si>
    <t>LESTIP FFAug-18</t>
  </si>
  <si>
    <t>LESTIP FF43313</t>
  </si>
  <si>
    <t>LESTIP FFSep-18</t>
  </si>
  <si>
    <t>LESTIP FF43344</t>
  </si>
  <si>
    <t>LESTIP FFOct-18</t>
  </si>
  <si>
    <t>LESTIP FF43374</t>
  </si>
  <si>
    <t>LESTIP FFNov-18</t>
  </si>
  <si>
    <t>LESTIP FF43405</t>
  </si>
  <si>
    <t>LESTIP FFDec-18</t>
  </si>
  <si>
    <t>LESTIP FF43435</t>
  </si>
  <si>
    <t>LESTIP FFJan-19</t>
  </si>
  <si>
    <t>LESTIP FF43466</t>
  </si>
  <si>
    <t>LESTIP FFFeb-19</t>
  </si>
  <si>
    <t>LESTIP FF43497</t>
  </si>
  <si>
    <t>LESTIP FFMar-19</t>
  </si>
  <si>
    <t>LESTIP FF43525</t>
  </si>
  <si>
    <t>LESTIP FFApr-19</t>
  </si>
  <si>
    <t>LESTIP FF43556</t>
  </si>
  <si>
    <t>LESTIP FFMay-19</t>
  </si>
  <si>
    <t>LESTIP FF43586</t>
  </si>
  <si>
    <t>LESTIP FFJun-19</t>
  </si>
  <si>
    <t>LESTIP FF43617</t>
  </si>
  <si>
    <t>LESTIP FFJul-19</t>
  </si>
  <si>
    <t>LESTIP FF43647</t>
  </si>
  <si>
    <t>LESTF-CBT FFJul-18</t>
  </si>
  <si>
    <t>LESTF-CBT FF43282</t>
  </si>
  <si>
    <t>LESTF-CBT FFAug-18</t>
  </si>
  <si>
    <t>LESTF-CBT FF43313</t>
  </si>
  <si>
    <t>LESTF-CBT FFSep-18</t>
  </si>
  <si>
    <t>LESTF-CBT FF43344</t>
  </si>
  <si>
    <t>LESTF-CBT FFOct-18</t>
  </si>
  <si>
    <t>LESTF-CBT FF43374</t>
  </si>
  <si>
    <t>LESTF-CBT FFNov-18</t>
  </si>
  <si>
    <t>LESTF-CBT FF43405</t>
  </si>
  <si>
    <t>LESTF-CBT FFDec-18</t>
  </si>
  <si>
    <t>LESTF-CBT FF43435</t>
  </si>
  <si>
    <t>LESTF-CBT FFJan-19</t>
  </si>
  <si>
    <t>LESTF-CBT FF43466</t>
  </si>
  <si>
    <t>LESTF-CBT FFFeb-19</t>
  </si>
  <si>
    <t>LESTF-CBT FF43497</t>
  </si>
  <si>
    <t>LESTF-CBT FFMar-19</t>
  </si>
  <si>
    <t>LESTF-CBT FF43525</t>
  </si>
  <si>
    <t>LESTF-CBT FFApr-19</t>
  </si>
  <si>
    <t>LESTF-CBT FF43556</t>
  </si>
  <si>
    <t>LESTF-CBT FFMay-19</t>
  </si>
  <si>
    <t>LESTF-CBT FF43586</t>
  </si>
  <si>
    <t>LESTF-CBT FFJun-19</t>
  </si>
  <si>
    <t>LESTF-CBT FF43617</t>
  </si>
  <si>
    <t>LESTF-CBT FFJul-19</t>
  </si>
  <si>
    <t>LESTF-CBT FF43647</t>
  </si>
  <si>
    <t>LESAll CombinedApr-12</t>
  </si>
  <si>
    <t>LESAll Combined41000</t>
  </si>
  <si>
    <t>LESAll CombinedJun-12</t>
  </si>
  <si>
    <t>LESAll Combined41030</t>
  </si>
  <si>
    <t>LESAll Combined41061</t>
  </si>
  <si>
    <t>LESAll CombinedJul-12</t>
  </si>
  <si>
    <t>LESAll Combined41091</t>
  </si>
  <si>
    <t>LESAll CombinedAug-12</t>
  </si>
  <si>
    <t>LESAll Combined41122</t>
  </si>
  <si>
    <t>LESAll CombinedSep-12</t>
  </si>
  <si>
    <t>LESAll Combined41153</t>
  </si>
  <si>
    <t>LESAll CombinedOct-12</t>
  </si>
  <si>
    <t>LESAll Combined41183</t>
  </si>
  <si>
    <t>LESAll CombinedNov-12</t>
  </si>
  <si>
    <t>LESAll Combined41214</t>
  </si>
  <si>
    <t>LESAll CombinedDec-12</t>
  </si>
  <si>
    <t>LESAll Combined41244</t>
  </si>
  <si>
    <t>LESAll CombinedJan-13</t>
  </si>
  <si>
    <t>LESAll Combined41275</t>
  </si>
  <si>
    <t>LESAll CombinedFeb-13</t>
  </si>
  <si>
    <t>LESAll Combined41306</t>
  </si>
  <si>
    <t>LESAll CombinedMar-13</t>
  </si>
  <si>
    <t>LESAll Combined41334</t>
  </si>
  <si>
    <t>LESAll CombinedApr-13</t>
  </si>
  <si>
    <t>LESAll Combined41365</t>
  </si>
  <si>
    <t>LESAll CombinedMay-13</t>
  </si>
  <si>
    <t>LESAll Combined41395</t>
  </si>
  <si>
    <t>LESAll CombinedJun-13</t>
  </si>
  <si>
    <t>LESAll Combined41426</t>
  </si>
  <si>
    <t>LESAll CombinedJul-13</t>
  </si>
  <si>
    <t>LESAll Combined41456</t>
  </si>
  <si>
    <t>LESAll CombinedAug-13</t>
  </si>
  <si>
    <t>LESAll Combined41487</t>
  </si>
  <si>
    <t>LESAll CombinedSep-13</t>
  </si>
  <si>
    <t>LESAll Combined41518</t>
  </si>
  <si>
    <t>LESAll CombinedOct-13</t>
  </si>
  <si>
    <t>LESAll Combined41548</t>
  </si>
  <si>
    <t>LESAll CombinedNov-13</t>
  </si>
  <si>
    <t>LESAll Combined41579</t>
  </si>
  <si>
    <t>LESAll CombinedDec-13</t>
  </si>
  <si>
    <t>LESAll Combined41609</t>
  </si>
  <si>
    <t>LESAll CombinedJan-14</t>
  </si>
  <si>
    <t>LESAll Combined41640</t>
  </si>
  <si>
    <t>LESAll CombinedFeb-14</t>
  </si>
  <si>
    <t>LESAll Combined41671</t>
  </si>
  <si>
    <t>LESAll CombinedMar-14</t>
  </si>
  <si>
    <t>LESAll Combined41699</t>
  </si>
  <si>
    <t>LESAll CombinedApr-14</t>
  </si>
  <si>
    <t>LESAll Combined41730</t>
  </si>
  <si>
    <t>LESAll CombinedMay-14</t>
  </si>
  <si>
    <t>LESAll Combined41760</t>
  </si>
  <si>
    <t>LESAll CombinedJun-14</t>
  </si>
  <si>
    <t>LESAll Combined41791</t>
  </si>
  <si>
    <t>LESAll CombinedJul-14</t>
  </si>
  <si>
    <t>LESAll Combined41821</t>
  </si>
  <si>
    <t>LESAll CombinedAug-14</t>
  </si>
  <si>
    <t>LESAll Combined41852</t>
  </si>
  <si>
    <t>LESAll CombinedSep-14</t>
  </si>
  <si>
    <t>LESAll Combined41883</t>
  </si>
  <si>
    <t>LESAll CombinedOct-14</t>
  </si>
  <si>
    <t>LESAll Combined41913</t>
  </si>
  <si>
    <t>LESAll CombinedNov-14</t>
  </si>
  <si>
    <t>LESAll Combined41944</t>
  </si>
  <si>
    <t>LESAll CombinedDec-14</t>
  </si>
  <si>
    <t>LESAll Combined41974</t>
  </si>
  <si>
    <t>LESAll CombinedJan-15</t>
  </si>
  <si>
    <t>LESAll Combined42005</t>
  </si>
  <si>
    <t>LESAll CombinedFeb-15</t>
  </si>
  <si>
    <t>LESAll Combined42036</t>
  </si>
  <si>
    <t>LESAll CombinedMar-15</t>
  </si>
  <si>
    <t>LESAll Combined42064</t>
  </si>
  <si>
    <t>LESAll CombinedApr-15</t>
  </si>
  <si>
    <t>LESAll Combined42095</t>
  </si>
  <si>
    <t>LESAll CombinedMay-15</t>
  </si>
  <si>
    <t>LESAll Combined42125</t>
  </si>
  <si>
    <t>LESAll CombinedJun-15</t>
  </si>
  <si>
    <t>LESAll Combined42156</t>
  </si>
  <si>
    <t>LESAll CombinedJul-15</t>
  </si>
  <si>
    <t>LESAll Combined42186</t>
  </si>
  <si>
    <t>LESAll CombinedAug-15</t>
  </si>
  <si>
    <t>LESAll Combined42217</t>
  </si>
  <si>
    <t>LESAll CombinedSep-15</t>
  </si>
  <si>
    <t>LESAll Combined42248</t>
  </si>
  <si>
    <t>LESAll CombinedOct-15</t>
  </si>
  <si>
    <t>LESAll Combined42278</t>
  </si>
  <si>
    <t>LESAll CombinedNov-15</t>
  </si>
  <si>
    <t>LESAll Combined42309</t>
  </si>
  <si>
    <t>LESAll CombinedDec-15</t>
  </si>
  <si>
    <t>LESAll Combined42339</t>
  </si>
  <si>
    <t>LESAll CombinedJan-16</t>
  </si>
  <si>
    <t>LESAll Combined42370</t>
  </si>
  <si>
    <t>LESAll CombinedFeb-16</t>
  </si>
  <si>
    <t>LESAll Combined42401</t>
  </si>
  <si>
    <t>LESAll CombinedMar-16</t>
  </si>
  <si>
    <t>LESAll Combined42430</t>
  </si>
  <si>
    <t>LESAll CombinedApr-16</t>
  </si>
  <si>
    <t>LESAll Combined42461</t>
  </si>
  <si>
    <t>LESAll CombinedMay-16</t>
  </si>
  <si>
    <t>LESAll Combined42491</t>
  </si>
  <si>
    <t>LESAll CombinedJun-16</t>
  </si>
  <si>
    <t>LESAll Combined42522</t>
  </si>
  <si>
    <t>LESAll CombinedJul-16</t>
  </si>
  <si>
    <t>LESAll Combined42552</t>
  </si>
  <si>
    <t>LESAll CombinedAug-16</t>
  </si>
  <si>
    <t>LESAll Combined42583</t>
  </si>
  <si>
    <t>LESAll CombinedSep-16</t>
  </si>
  <si>
    <t>LESAll Combined42614</t>
  </si>
  <si>
    <t>LESAll CombinedOct-16</t>
  </si>
  <si>
    <t>LESAll Combined42644</t>
  </si>
  <si>
    <t>LESAll CombinedNov-16</t>
  </si>
  <si>
    <t>LESAll Combined42675</t>
  </si>
  <si>
    <t>LESAll CombinedDec-16</t>
  </si>
  <si>
    <t>LESAll Combined42715</t>
  </si>
  <si>
    <t>LESAll CombinedJan-17</t>
  </si>
  <si>
    <t>LESAll Combined42736</t>
  </si>
  <si>
    <t>LESAll CombinedFeb-17</t>
  </si>
  <si>
    <t>LESAll Combined42767</t>
  </si>
  <si>
    <t>LESAll CombinedMar-17</t>
  </si>
  <si>
    <t>LESAll Combined42795</t>
  </si>
  <si>
    <t>LESAll CombinedApr-17</t>
  </si>
  <si>
    <t>LESAll Combined42826</t>
  </si>
  <si>
    <t>LESAll CombinedMay-17</t>
  </si>
  <si>
    <t>LESAll Combined42856</t>
  </si>
  <si>
    <t>LESAll CombinedJun-17</t>
  </si>
  <si>
    <t>LESAll Combined42887</t>
  </si>
  <si>
    <t>LESAll CombinedJul-17</t>
  </si>
  <si>
    <t>LESAll Combined42917</t>
  </si>
  <si>
    <t>LESAll CombinedAug-17</t>
  </si>
  <si>
    <t>LESAll Combined42948</t>
  </si>
  <si>
    <t>LESAll CombinedSep-17</t>
  </si>
  <si>
    <t>LESAll Combined42979</t>
  </si>
  <si>
    <t>LESAll CombinedOct-17</t>
  </si>
  <si>
    <t>LESAll Combined43009</t>
  </si>
  <si>
    <t>LESAll CombinedNov-17</t>
  </si>
  <si>
    <t>LESAll Combined43040</t>
  </si>
  <si>
    <t>LESAll CombinedDec-17</t>
  </si>
  <si>
    <t>LESAll Combined43070</t>
  </si>
  <si>
    <t>LESAll CombinedJan-18</t>
  </si>
  <si>
    <t>LESAll Combined43101</t>
  </si>
  <si>
    <t>LESAll CombinedFeb-18</t>
  </si>
  <si>
    <t>LESAll Combined43132</t>
  </si>
  <si>
    <t>LESAll CombinedMar-18</t>
  </si>
  <si>
    <t>LESAll Combined43160</t>
  </si>
  <si>
    <t>LESAll CombinedApr-18</t>
  </si>
  <si>
    <t>LESAll Combined43191</t>
  </si>
  <si>
    <t>LESAll CombinedMay-18</t>
  </si>
  <si>
    <t>LESAll Combined43221</t>
  </si>
  <si>
    <t>LESAll CombinedJun-18</t>
  </si>
  <si>
    <t>LESAll Combined43252</t>
  </si>
  <si>
    <t>LESAll CombinedJul-18</t>
  </si>
  <si>
    <t>LESAll Combined43282</t>
  </si>
  <si>
    <t>LESAll CombinedAug-18</t>
  </si>
  <si>
    <t>LESAll Combined43313</t>
  </si>
  <si>
    <t>LESAll CombinedSep-18</t>
  </si>
  <si>
    <t>LESAll Combined43344</t>
  </si>
  <si>
    <t>LESAll CombinedOct-18</t>
  </si>
  <si>
    <t>LESAll Combined43374</t>
  </si>
  <si>
    <t>LESAll CombinedNov-18</t>
  </si>
  <si>
    <t>LESAll Combined43405</t>
  </si>
  <si>
    <t>LESAll CombinedDec-18</t>
  </si>
  <si>
    <t>LESAll Combined43435</t>
  </si>
  <si>
    <t>LESAll CombinedJan-19</t>
  </si>
  <si>
    <t>LESAll Combined43466</t>
  </si>
  <si>
    <t>LESAll CombinedFeb-19</t>
  </si>
  <si>
    <t>LESAll Combined43497</t>
  </si>
  <si>
    <t>LESAll CombinedMar-19</t>
  </si>
  <si>
    <t>LESAll Combined43525</t>
  </si>
  <si>
    <t>LESAll CombinedApr-19</t>
  </si>
  <si>
    <t>LESAll Combined43556</t>
  </si>
  <si>
    <t>LESAll CombinedMay-19</t>
  </si>
  <si>
    <t>LESAll Combined43586</t>
  </si>
  <si>
    <t>LESAll CombinedJun-19</t>
  </si>
  <si>
    <t>LESAll Combined43617</t>
  </si>
  <si>
    <t>LESAll CombinedJul-19</t>
  </si>
  <si>
    <t>LESAll Combined43647</t>
  </si>
  <si>
    <t>LCSMST FFDec-18</t>
  </si>
  <si>
    <t>LCSMST FF43435</t>
  </si>
  <si>
    <t>LCSMST FFJan-19</t>
  </si>
  <si>
    <t>LCSMST FF43466</t>
  </si>
  <si>
    <t>LCSMST FFFeb-19</t>
  </si>
  <si>
    <t>LCSMST FF43497</t>
  </si>
  <si>
    <t>LCSMST FFMar-19</t>
  </si>
  <si>
    <t>LCSMST FF43525</t>
  </si>
  <si>
    <t>LCSMST FFApr-19</t>
  </si>
  <si>
    <t>LCSMST FF43556</t>
  </si>
  <si>
    <t>LCSMST FFMay-19</t>
  </si>
  <si>
    <t>LCSMST FF43586</t>
  </si>
  <si>
    <t>LCSMST FFJun-19</t>
  </si>
  <si>
    <t>LCSMST FF43617</t>
  </si>
  <si>
    <t>LCSMST FFJul-19</t>
  </si>
  <si>
    <t>LCSMST FF43647</t>
  </si>
  <si>
    <t>LCSAll CombinedDec-18</t>
  </si>
  <si>
    <t>LCSAll Combined43435</t>
  </si>
  <si>
    <t>LCSAll CombinedJan-19</t>
  </si>
  <si>
    <t>LCSAll Combined43466</t>
  </si>
  <si>
    <t>LCSAll CombinedFeb-19</t>
  </si>
  <si>
    <t>LCSAll Combined43497</t>
  </si>
  <si>
    <t>LCSAll CombinedMar-19</t>
  </si>
  <si>
    <t>LCSAll Combined43525</t>
  </si>
  <si>
    <t>LCSAll CombinedApr-19</t>
  </si>
  <si>
    <t>LCSAll Combined43556</t>
  </si>
  <si>
    <t>LCSAll CombinedMay-19</t>
  </si>
  <si>
    <t>LCSAll Combined43586</t>
  </si>
  <si>
    <t>LCSAll CombinedJun-19</t>
  </si>
  <si>
    <t>LCSAll Combined43617</t>
  </si>
  <si>
    <t>LCSAll CombinedJul-19</t>
  </si>
  <si>
    <t>LCSAll Combined43647</t>
  </si>
  <si>
    <t>LAYCTF-CBT FFJun-18</t>
  </si>
  <si>
    <t>LAYCTF-CBT FF43252</t>
  </si>
  <si>
    <t>LAYCTF-CBT FFJul-18</t>
  </si>
  <si>
    <t>LAYCTF-CBT FF43282</t>
  </si>
  <si>
    <t>LAYCTF-CBT FFAug-18</t>
  </si>
  <si>
    <t>LAYCTF-CBT FF43313</t>
  </si>
  <si>
    <t>LAYCTF-CBT FFSep-18</t>
  </si>
  <si>
    <t>LAYCTF-CBT FF43344</t>
  </si>
  <si>
    <t>LAYCTF-CBT FFOct-18</t>
  </si>
  <si>
    <t>LAYCTF-CBT FF43374</t>
  </si>
  <si>
    <t>LAYCTF-CBT FFNov-18</t>
  </si>
  <si>
    <t>LAYCTF-CBT FF43405</t>
  </si>
  <si>
    <t>LAYCTF-CBT FFDec-18</t>
  </si>
  <si>
    <t>LAYCTF-CBT FF43435</t>
  </si>
  <si>
    <t>LAYCTF-CBT FFJan-19</t>
  </si>
  <si>
    <t>LAYCTF-CBT FF43466</t>
  </si>
  <si>
    <t>LAYCTF-CBT FFFeb-19</t>
  </si>
  <si>
    <t>LAYCTF-CBT FF43497</t>
  </si>
  <si>
    <t>LAYCTF-CBT FFMar-19</t>
  </si>
  <si>
    <t>LAYCTF-CBT FF43525</t>
  </si>
  <si>
    <t>LAYCTF-CBT FFApr-19</t>
  </si>
  <si>
    <t>LAYCTF-CBT FF43556</t>
  </si>
  <si>
    <t>LAYCTF-CBT FFMay-19</t>
  </si>
  <si>
    <t>LAYCTF-CBT FF43586</t>
  </si>
  <si>
    <t>LAYCTF-CBT FFJun-19</t>
  </si>
  <si>
    <t>LAYCTF-CBT FF43617</t>
  </si>
  <si>
    <t>LAYCTF-CBT FFJul-19</t>
  </si>
  <si>
    <t>LAYCTF-CBT FF43647</t>
  </si>
  <si>
    <t>LAYCCPP-FV</t>
  </si>
  <si>
    <t>LAYCCPP-FV FFApr-12</t>
  </si>
  <si>
    <t>LAYCCPP-FV FF41000</t>
  </si>
  <si>
    <t>LAYCCPP-FV FFJun-12</t>
  </si>
  <si>
    <t>LAYCCPP-FV FF41030</t>
  </si>
  <si>
    <t>LAYCCPP-FV FF41061</t>
  </si>
  <si>
    <t>LAYCCPP-FV FFJul-12</t>
  </si>
  <si>
    <t>LAYCCPP-FV FF41091</t>
  </si>
  <si>
    <t>LAYCCPP-FV FFAug-12</t>
  </si>
  <si>
    <t>LAYCCPP-FV FF41122</t>
  </si>
  <si>
    <t>LAYCCPP-FV FFSep-12</t>
  </si>
  <si>
    <t>LAYCCPP-FV FF41153</t>
  </si>
  <si>
    <t>LAYCCPP-FV FFOct-12</t>
  </si>
  <si>
    <t>LAYCCPP-FV FF41183</t>
  </si>
  <si>
    <t>LAYCCPP-FV FFNov-12</t>
  </si>
  <si>
    <t>LAYCCPP-FV FF41214</t>
  </si>
  <si>
    <t>LAYCCPP-FV FFDec-12</t>
  </si>
  <si>
    <t>LAYCCPP-FV FF41244</t>
  </si>
  <si>
    <t>LAYCCPP-FV FFJan-13</t>
  </si>
  <si>
    <t>LAYCCPP-FV FF41275</t>
  </si>
  <si>
    <t>LAYCCPP-FV FFFeb-13</t>
  </si>
  <si>
    <t>LAYCCPP-FV FF41306</t>
  </si>
  <si>
    <t>LAYCCPP-FV FFMar-13</t>
  </si>
  <si>
    <t>LAYCCPP-FV FF41334</t>
  </si>
  <si>
    <t>LAYCCPP-FV FFApr-13</t>
  </si>
  <si>
    <t>LAYCCPP-FV FF41365</t>
  </si>
  <si>
    <t>LAYCCPP-FV FFMay-13</t>
  </si>
  <si>
    <t>LAYCCPP-FV FF41395</t>
  </si>
  <si>
    <t>LAYCCPP-FV FFJun-13</t>
  </si>
  <si>
    <t>LAYCCPP-FV FF41426</t>
  </si>
  <si>
    <t>LAYCCPP-FV FFJul-13</t>
  </si>
  <si>
    <t>LAYCCPP-FV FF41456</t>
  </si>
  <si>
    <t>LAYCCPP-FV FFAug-13</t>
  </si>
  <si>
    <t>LAYCCPP-FV FF41487</t>
  </si>
  <si>
    <t>LAYCCPP-FV FFSep-13</t>
  </si>
  <si>
    <t>LAYCCPP-FV FF41518</t>
  </si>
  <si>
    <t>LAYCCPP-FV FFOct-13</t>
  </si>
  <si>
    <t>LAYCCPP-FV FF41548</t>
  </si>
  <si>
    <t>LAYCCPP-FV FFNov-13</t>
  </si>
  <si>
    <t>LAYCCPP-FV FF41579</t>
  </si>
  <si>
    <t>LAYCCPP-FV FFDec-13</t>
  </si>
  <si>
    <t>LAYCCPP-FV FF41609</t>
  </si>
  <si>
    <t>LAYCCPP-FV FFJan-14</t>
  </si>
  <si>
    <t>LAYCCPP-FV FF41640</t>
  </si>
  <si>
    <t>LAYCCPP-FV FFFeb-14</t>
  </si>
  <si>
    <t>LAYCCPP-FV FF41671</t>
  </si>
  <si>
    <t>LAYCCPP-FV FFMar-14</t>
  </si>
  <si>
    <t>LAYCCPP-FV FF41699</t>
  </si>
  <si>
    <t>LAYCCPP-FV FFApr-14</t>
  </si>
  <si>
    <t>LAYCCPP-FV FF41730</t>
  </si>
  <si>
    <t>LAYCCPP-FV FFMay-14</t>
  </si>
  <si>
    <t>LAYCCPP-FV FF41760</t>
  </si>
  <si>
    <t>LAYCCPP-FV FFJun-14</t>
  </si>
  <si>
    <t>LAYCCPP-FV FF41791</t>
  </si>
  <si>
    <t>LAYCCPP-FV FFJul-14</t>
  </si>
  <si>
    <t>LAYCCPP-FV FF41821</t>
  </si>
  <si>
    <t>LAYCCPP-FV FFAug-14</t>
  </si>
  <si>
    <t>LAYCCPP-FV FF41852</t>
  </si>
  <si>
    <t>LAYCCPP-FV FFSep-14</t>
  </si>
  <si>
    <t>LAYCCPP-FV FF41883</t>
  </si>
  <si>
    <t>LAYCCPP-FV FFOct-14</t>
  </si>
  <si>
    <t>LAYCCPP-FV FF41913</t>
  </si>
  <si>
    <t>LAYCCPP-FV FFNov-14</t>
  </si>
  <si>
    <t>LAYCCPP-FV FF41944</t>
  </si>
  <si>
    <t>LAYCCPP-FV FFDec-14</t>
  </si>
  <si>
    <t>LAYCCPP-FV FF41974</t>
  </si>
  <si>
    <t>LAYCAll CombinedApr-12</t>
  </si>
  <si>
    <t>LAYCAll Combined41000</t>
  </si>
  <si>
    <t>LAYCAll CombinedJun-12</t>
  </si>
  <si>
    <t>LAYCAll Combined41030</t>
  </si>
  <si>
    <t>LAYCAll Combined41061</t>
  </si>
  <si>
    <t>LAYCAll CombinedJul-12</t>
  </si>
  <si>
    <t>LAYCAll Combined41091</t>
  </si>
  <si>
    <t>LAYCAll CombinedAug-12</t>
  </si>
  <si>
    <t>LAYCAll Combined41122</t>
  </si>
  <si>
    <t>LAYCAll CombinedSep-12</t>
  </si>
  <si>
    <t>LAYCAll Combined41153</t>
  </si>
  <si>
    <t>LAYCAll CombinedOct-12</t>
  </si>
  <si>
    <t>LAYCAll Combined41183</t>
  </si>
  <si>
    <t>LAYCAll CombinedNov-12</t>
  </si>
  <si>
    <t>LAYCAll Combined41214</t>
  </si>
  <si>
    <t>LAYCAll CombinedDec-12</t>
  </si>
  <si>
    <t>LAYCAll Combined41244</t>
  </si>
  <si>
    <t>LAYCAll CombinedJan-13</t>
  </si>
  <si>
    <t>LAYCAll Combined41275</t>
  </si>
  <si>
    <t>LAYCAll CombinedFeb-13</t>
  </si>
  <si>
    <t>LAYCAll Combined41306</t>
  </si>
  <si>
    <t>LAYCAll CombinedMar-13</t>
  </si>
  <si>
    <t>LAYCAll Combined41334</t>
  </si>
  <si>
    <t>LAYCAll CombinedApr-13</t>
  </si>
  <si>
    <t>LAYCAll Combined41365</t>
  </si>
  <si>
    <t>LAYCAll CombinedMay-13</t>
  </si>
  <si>
    <t>LAYCAll Combined41395</t>
  </si>
  <si>
    <t>LAYCAll CombinedJun-13</t>
  </si>
  <si>
    <t>LAYCAll Combined41426</t>
  </si>
  <si>
    <t>LAYCAll CombinedJul-13</t>
  </si>
  <si>
    <t>LAYCAll Combined41456</t>
  </si>
  <si>
    <t>LAYCAll CombinedAug-13</t>
  </si>
  <si>
    <t>LAYCAll Combined41487</t>
  </si>
  <si>
    <t>LAYCAll CombinedSep-13</t>
  </si>
  <si>
    <t>LAYCAll Combined41518</t>
  </si>
  <si>
    <t>LAYCAll CombinedOct-13</t>
  </si>
  <si>
    <t>LAYCAll Combined41548</t>
  </si>
  <si>
    <t>LAYCAll CombinedNov-13</t>
  </si>
  <si>
    <t>LAYCAll Combined41579</t>
  </si>
  <si>
    <t>LAYCAll CombinedDec-13</t>
  </si>
  <si>
    <t>LAYCAll Combined41609</t>
  </si>
  <si>
    <t>LAYCAll CombinedJan-14</t>
  </si>
  <si>
    <t>LAYCAll Combined41640</t>
  </si>
  <si>
    <t>LAYCAll CombinedFeb-14</t>
  </si>
  <si>
    <t>LAYCAll Combined41671</t>
  </si>
  <si>
    <t>LAYCAll CombinedMar-14</t>
  </si>
  <si>
    <t>LAYCAll Combined41699</t>
  </si>
  <si>
    <t>LAYCAll CombinedApr-14</t>
  </si>
  <si>
    <t>LAYCAll Combined41730</t>
  </si>
  <si>
    <t>LAYCAll CombinedMay-14</t>
  </si>
  <si>
    <t>LAYCAll Combined41760</t>
  </si>
  <si>
    <t>LAYCAll CombinedJun-14</t>
  </si>
  <si>
    <t>LAYCAll Combined41791</t>
  </si>
  <si>
    <t>LAYCAll CombinedJul-14</t>
  </si>
  <si>
    <t>LAYCAll Combined41821</t>
  </si>
  <si>
    <t>LAYCAll CombinedAug-14</t>
  </si>
  <si>
    <t>LAYCAll Combined41852</t>
  </si>
  <si>
    <t>LAYCAll CombinedSep-14</t>
  </si>
  <si>
    <t>LAYCAll Combined41883</t>
  </si>
  <si>
    <t>LAYCAll CombinedOct-14</t>
  </si>
  <si>
    <t>LAYCAll Combined41913</t>
  </si>
  <si>
    <t>LAYCAll CombinedNov-14</t>
  </si>
  <si>
    <t>LAYCAll Combined41944</t>
  </si>
  <si>
    <t>LAYCAll CombinedDec-14</t>
  </si>
  <si>
    <t>LAYCAll Combined41974</t>
  </si>
  <si>
    <t>LAYCAll CombinedJan-15</t>
  </si>
  <si>
    <t>LAYCAll Combined42005</t>
  </si>
  <si>
    <t>LAYCAll CombinedFeb-15</t>
  </si>
  <si>
    <t>LAYCAll Combined42036</t>
  </si>
  <si>
    <t>LAYCAll CombinedMar-15</t>
  </si>
  <si>
    <t>LAYCAll Combined42064</t>
  </si>
  <si>
    <t>LAYCAll CombinedApr-15</t>
  </si>
  <si>
    <t>LAYCAll Combined42095</t>
  </si>
  <si>
    <t>LAYCAll CombinedMay-15</t>
  </si>
  <si>
    <t>LAYCAll Combined42125</t>
  </si>
  <si>
    <t>LAYCAll CombinedJun-15</t>
  </si>
  <si>
    <t>LAYCAll Combined42156</t>
  </si>
  <si>
    <t>LAYCAll CombinedJul-15</t>
  </si>
  <si>
    <t>LAYCAll Combined42186</t>
  </si>
  <si>
    <t>LAYCAll CombinedAug-15</t>
  </si>
  <si>
    <t>LAYCAll Combined42217</t>
  </si>
  <si>
    <t>LAYCAll CombinedSep-15</t>
  </si>
  <si>
    <t>LAYCAll Combined42248</t>
  </si>
  <si>
    <t>LAYCAll CombinedOct-15</t>
  </si>
  <si>
    <t>LAYCAll Combined42278</t>
  </si>
  <si>
    <t>LAYCAll CombinedNov-15</t>
  </si>
  <si>
    <t>LAYCAll Combined42309</t>
  </si>
  <si>
    <t>LAYCAll CombinedDec-15</t>
  </si>
  <si>
    <t>LAYCAll Combined42339</t>
  </si>
  <si>
    <t>LAYCAll CombinedJan-16</t>
  </si>
  <si>
    <t>LAYCAll Combined42370</t>
  </si>
  <si>
    <t>LAYCAll CombinedFeb-16</t>
  </si>
  <si>
    <t>LAYCAll Combined42401</t>
  </si>
  <si>
    <t>LAYCAll CombinedMar-16</t>
  </si>
  <si>
    <t>LAYCAll Combined42430</t>
  </si>
  <si>
    <t>LAYCAll CombinedApr-16</t>
  </si>
  <si>
    <t>LAYCAll Combined42461</t>
  </si>
  <si>
    <t>LAYCAll CombinedMay-16</t>
  </si>
  <si>
    <t>LAYCAll Combined42491</t>
  </si>
  <si>
    <t>LAYCAll CombinedJun-16</t>
  </si>
  <si>
    <t>LAYCAll Combined42522</t>
  </si>
  <si>
    <t>LAYCAll CombinedJul-16</t>
  </si>
  <si>
    <t>LAYCAll Combined42552</t>
  </si>
  <si>
    <t>LAYCAll CombinedAug-16</t>
  </si>
  <si>
    <t>LAYCAll Combined42583</t>
  </si>
  <si>
    <t>LAYCAll CombinedSep-16</t>
  </si>
  <si>
    <t>LAYCAll Combined42614</t>
  </si>
  <si>
    <t>LAYCAll CombinedOct-16</t>
  </si>
  <si>
    <t>LAYCAll Combined42644</t>
  </si>
  <si>
    <t>LAYCAll CombinedNov-16</t>
  </si>
  <si>
    <t>LAYCAll Combined42675</t>
  </si>
  <si>
    <t>LAYCAll CombinedDec-16</t>
  </si>
  <si>
    <t>LAYCAll Combined42714</t>
  </si>
  <si>
    <t>LAYCAll CombinedJan-17</t>
  </si>
  <si>
    <t>LAYCAll Combined42736</t>
  </si>
  <si>
    <t>LAYCAll CombinedFeb-17</t>
  </si>
  <si>
    <t>LAYCAll Combined42767</t>
  </si>
  <si>
    <t>LAYCAll CombinedMar-17</t>
  </si>
  <si>
    <t>LAYCAll Combined42795</t>
  </si>
  <si>
    <t>LAYCAll CombinedApr-17</t>
  </si>
  <si>
    <t>LAYCAll Combined42826</t>
  </si>
  <si>
    <t>LAYCAll CombinedMay-17</t>
  </si>
  <si>
    <t>LAYCAll Combined42856</t>
  </si>
  <si>
    <t>LAYCAll CombinedJun-17</t>
  </si>
  <si>
    <t>LAYCAll Combined42887</t>
  </si>
  <si>
    <t>LAYCAll CombinedJul-17</t>
  </si>
  <si>
    <t>LAYCAll Combined42917</t>
  </si>
  <si>
    <t>LAYCAll CombinedAug-17</t>
  </si>
  <si>
    <t>LAYCAll Combined42948</t>
  </si>
  <si>
    <t>LAYCAll CombinedSep-17</t>
  </si>
  <si>
    <t>LAYCAll Combined42979</t>
  </si>
  <si>
    <t>LAYCAll CombinedOct-17</t>
  </si>
  <si>
    <t>LAYCAll Combined43009</t>
  </si>
  <si>
    <t>LAYCAll CombinedNov-17</t>
  </si>
  <si>
    <t>LAYCAll Combined43040</t>
  </si>
  <si>
    <t>LAYCAll CombinedDec-17</t>
  </si>
  <si>
    <t>LAYCAll Combined43070</t>
  </si>
  <si>
    <t>LAYCAll CombinedJan-18</t>
  </si>
  <si>
    <t>LAYCAll Combined43101</t>
  </si>
  <si>
    <t>LAYCAll CombinedFeb-18</t>
  </si>
  <si>
    <t>LAYCAll Combined43132</t>
  </si>
  <si>
    <t>LAYCAll CombinedMar-18</t>
  </si>
  <si>
    <t>LAYCAll Combined43160</t>
  </si>
  <si>
    <t>LAYCAll CombinedApr-18</t>
  </si>
  <si>
    <t>LAYCAll Combined43191</t>
  </si>
  <si>
    <t>LAYCAll CombinedMay-18</t>
  </si>
  <si>
    <t>LAYCAll Combined43221</t>
  </si>
  <si>
    <t>LAYCAll CombinedJun-18</t>
  </si>
  <si>
    <t>LAYCAll Combined43252</t>
  </si>
  <si>
    <t>LAYCAll CombinedJul-18</t>
  </si>
  <si>
    <t>LAYCAll Combined43282</t>
  </si>
  <si>
    <t>LAYCAll CombinedAug-18</t>
  </si>
  <si>
    <t>LAYCAll Combined43313</t>
  </si>
  <si>
    <t>LAYCAll CombinedSep-18</t>
  </si>
  <si>
    <t>LAYCAll Combined43344</t>
  </si>
  <si>
    <t>LAYCAll CombinedOct-18</t>
  </si>
  <si>
    <t>LAYCAll Combined43374</t>
  </si>
  <si>
    <t>LAYCAll CombinedNov-18</t>
  </si>
  <si>
    <t>LAYCAll Combined43405</t>
  </si>
  <si>
    <t>LAYCAll CombinedDec-18</t>
  </si>
  <si>
    <t>LAYCAll Combined43435</t>
  </si>
  <si>
    <t>LAYCAll CombinedJan-19</t>
  </si>
  <si>
    <t>LAYCAll Combined43466</t>
  </si>
  <si>
    <t>LAYCAll CombinedFeb-19</t>
  </si>
  <si>
    <t>LAYCAll Combined43497</t>
  </si>
  <si>
    <t>LAYCAll CombinedMar-19</t>
  </si>
  <si>
    <t>LAYCAll Combined43525</t>
  </si>
  <si>
    <t>LAYCAll CombinedApr-19</t>
  </si>
  <si>
    <t>LAYCAll Combined43556</t>
  </si>
  <si>
    <t>LAYCAll CombinedMay-19</t>
  </si>
  <si>
    <t>LAYCAll Combined43586</t>
  </si>
  <si>
    <t>LAYCAll CombinedJun-19</t>
  </si>
  <si>
    <t>LAYCAll Combined43617</t>
  </si>
  <si>
    <t>LAYCAll CombinedJul-19</t>
  </si>
  <si>
    <t>LAYCAll Combined43647</t>
  </si>
  <si>
    <t>LAYCA-CRA FFApr-12</t>
  </si>
  <si>
    <t>LAYCA-CRA FF41000</t>
  </si>
  <si>
    <t>LAYCA-CRA FFJun-12</t>
  </si>
  <si>
    <t>LAYCA-CRA FF41030</t>
  </si>
  <si>
    <t>LAYCA-CRA FF41061</t>
  </si>
  <si>
    <t>LAYCA-CRA FFJul-12</t>
  </si>
  <si>
    <t>LAYCA-CRA FF41091</t>
  </si>
  <si>
    <t>LAYCA-CRA FFAug-12</t>
  </si>
  <si>
    <t>LAYCA-CRA FF41122</t>
  </si>
  <si>
    <t>LAYCA-CRA FFSep-12</t>
  </si>
  <si>
    <t>LAYCA-CRA FF41153</t>
  </si>
  <si>
    <t>LAYCA-CRA FFOct-12</t>
  </si>
  <si>
    <t>LAYCA-CRA FF41183</t>
  </si>
  <si>
    <t>LAYCA-CRA FFNov-12</t>
  </si>
  <si>
    <t>LAYCA-CRA FF41214</t>
  </si>
  <si>
    <t>LAYCA-CRA FFDec-12</t>
  </si>
  <si>
    <t>LAYCA-CRA FF41244</t>
  </si>
  <si>
    <t>LAYCA-CRA FFJan-13</t>
  </si>
  <si>
    <t>LAYCA-CRA FF41275</t>
  </si>
  <si>
    <t>LAYCA-CRA FFFeb-13</t>
  </si>
  <si>
    <t>LAYCA-CRA FF41306</t>
  </si>
  <si>
    <t>LAYCA-CRA FFMar-13</t>
  </si>
  <si>
    <t>LAYCA-CRA FF41334</t>
  </si>
  <si>
    <t>LAYCA-CRA FFApr-13</t>
  </si>
  <si>
    <t>LAYCA-CRA FF41365</t>
  </si>
  <si>
    <t>LAYCA-CRA FFMay-13</t>
  </si>
  <si>
    <t>LAYCA-CRA FF41395</t>
  </si>
  <si>
    <t>LAYCA-CRA FFJun-13</t>
  </si>
  <si>
    <t>LAYCA-CRA FF41426</t>
  </si>
  <si>
    <t>LAYCA-CRA FFJul-13</t>
  </si>
  <si>
    <t>LAYCA-CRA FF41456</t>
  </si>
  <si>
    <t>LAYCA-CRA FFAug-13</t>
  </si>
  <si>
    <t>LAYCA-CRA FF41487</t>
  </si>
  <si>
    <t>LAYCA-CRA FFSep-13</t>
  </si>
  <si>
    <t>LAYCA-CRA FF41518</t>
  </si>
  <si>
    <t>LAYCA-CRA FFOct-13</t>
  </si>
  <si>
    <t>LAYCA-CRA FF41548</t>
  </si>
  <si>
    <t>LAYCA-CRA FFNov-13</t>
  </si>
  <si>
    <t>LAYCA-CRA FF41579</t>
  </si>
  <si>
    <t>LAYCA-CRA FFDec-13</t>
  </si>
  <si>
    <t>LAYCA-CRA FF41609</t>
  </si>
  <si>
    <t>LAYCA-CRA FFJan-14</t>
  </si>
  <si>
    <t>LAYCA-CRA FF41640</t>
  </si>
  <si>
    <t>LAYCA-CRA FFFeb-14</t>
  </si>
  <si>
    <t>LAYCA-CRA FF41671</t>
  </si>
  <si>
    <t>LAYCA-CRA FFMar-14</t>
  </si>
  <si>
    <t>LAYCA-CRA FF41699</t>
  </si>
  <si>
    <t>LAYCA-CRA FFApr-14</t>
  </si>
  <si>
    <t>LAYCA-CRA FF41730</t>
  </si>
  <si>
    <t>LAYCA-CRA FFMay-14</t>
  </si>
  <si>
    <t>LAYCA-CRA FF41760</t>
  </si>
  <si>
    <t>LAYCA-CRA FFJun-14</t>
  </si>
  <si>
    <t>LAYCA-CRA FF41791</t>
  </si>
  <si>
    <t>LAYCA-CRA FFJul-14</t>
  </si>
  <si>
    <t>LAYCA-CRA FF41821</t>
  </si>
  <si>
    <t>LAYCA-CRA FFAug-14</t>
  </si>
  <si>
    <t>LAYCA-CRA FF41852</t>
  </si>
  <si>
    <t>LAYCA-CRA FFSep-14</t>
  </si>
  <si>
    <t>LAYCA-CRA FF41883</t>
  </si>
  <si>
    <t>LAYCA-CRA FFOct-14</t>
  </si>
  <si>
    <t>LAYCA-CRA FF41913</t>
  </si>
  <si>
    <t>LAYCA-CRA FFNov-14</t>
  </si>
  <si>
    <t>LAYCA-CRA FF41944</t>
  </si>
  <si>
    <t>LAYCA-CRA FFDec-14</t>
  </si>
  <si>
    <t>LAYCA-CRA FF41974</t>
  </si>
  <si>
    <t>LAYCA-CRA FFJan-15</t>
  </si>
  <si>
    <t>LAYCA-CRA FF42005</t>
  </si>
  <si>
    <t>LAYCA-CRA FFFeb-15</t>
  </si>
  <si>
    <t>LAYCA-CRA FF42036</t>
  </si>
  <si>
    <t>LAYCA-CRA FFMar-15</t>
  </si>
  <si>
    <t>LAYCA-CRA FF42064</t>
  </si>
  <si>
    <t>LAYCA-CRA FFApr-15</t>
  </si>
  <si>
    <t>LAYCA-CRA FF42095</t>
  </si>
  <si>
    <t>LAYCA-CRA FFMay-15</t>
  </si>
  <si>
    <t>LAYCA-CRA FF42125</t>
  </si>
  <si>
    <t>LAYCA-CRA FFJun-15</t>
  </si>
  <si>
    <t>LAYCA-CRA FF42156</t>
  </si>
  <si>
    <t>LAYCA-CRA FFJul-15</t>
  </si>
  <si>
    <t>LAYCA-CRA FF42186</t>
  </si>
  <si>
    <t>LAYCA-CRA FFAug-15</t>
  </si>
  <si>
    <t>LAYCA-CRA FF42217</t>
  </si>
  <si>
    <t>LAYCA-CRA FFSep-15</t>
  </si>
  <si>
    <t>LAYCA-CRA FF42248</t>
  </si>
  <si>
    <t>LAYCA-CRA FFOct-15</t>
  </si>
  <si>
    <t>LAYCA-CRA FF42278</t>
  </si>
  <si>
    <t>LAYCA-CRA FFNov-15</t>
  </si>
  <si>
    <t>LAYCA-CRA FF42309</t>
  </si>
  <si>
    <t>LAYCA-CRA FFDec-15</t>
  </si>
  <si>
    <t>LAYCA-CRA FF42339</t>
  </si>
  <si>
    <t>LAYCA-CRA FFJan-16</t>
  </si>
  <si>
    <t>LAYCA-CRA FF42370</t>
  </si>
  <si>
    <t>LAYCA-CRA FFFeb-16</t>
  </si>
  <si>
    <t>LAYCA-CRA FF42401</t>
  </si>
  <si>
    <t>LAYCA-CRA FFMar-16</t>
  </si>
  <si>
    <t>LAYCA-CRA FF42430</t>
  </si>
  <si>
    <t>LAYCA-CRA FFApr-16</t>
  </si>
  <si>
    <t>LAYCA-CRA FF42461</t>
  </si>
  <si>
    <t>LAYCA-CRA FFMay-16</t>
  </si>
  <si>
    <t>LAYCA-CRA FF42491</t>
  </si>
  <si>
    <t>LAYCA-CRA FFJun-16</t>
  </si>
  <si>
    <t>LAYCA-CRA FF42522</t>
  </si>
  <si>
    <t>LAYCA-CRA FFJul-16</t>
  </si>
  <si>
    <t>LAYCA-CRA FF42552</t>
  </si>
  <si>
    <t>LAYCA-CRA FFAug-16</t>
  </si>
  <si>
    <t>LAYCA-CRA FF42583</t>
  </si>
  <si>
    <t>LAYCA-CRA FFSep-16</t>
  </si>
  <si>
    <t>LAYCA-CRA FF42614</t>
  </si>
  <si>
    <t>LAYCA-CRA FFOct-16</t>
  </si>
  <si>
    <t>LAYCA-CRA FF42644</t>
  </si>
  <si>
    <t>LAYCA-CRA FFNov-16</t>
  </si>
  <si>
    <t>LAYCA-CRA FF42675</t>
  </si>
  <si>
    <t>LAYCA-CRA FFDec-16</t>
  </si>
  <si>
    <t>LAYCA-CRA FF42705</t>
  </si>
  <si>
    <t>LAYCA-CRA FFJan-17</t>
  </si>
  <si>
    <t>LAYCA-CRA FF42736</t>
  </si>
  <si>
    <t>LAYCA-CRA FFFeb-17</t>
  </si>
  <si>
    <t>LAYCA-CRA FF42767</t>
  </si>
  <si>
    <t>LAYCA-CRA FFMar-17</t>
  </si>
  <si>
    <t>LAYCA-CRA FF42795</t>
  </si>
  <si>
    <t>LAYCA-CRA FFApr-17</t>
  </si>
  <si>
    <t>LAYCA-CRA FF42826</t>
  </si>
  <si>
    <t>LAYCA-CRA FFMay-17</t>
  </si>
  <si>
    <t>LAYCA-CRA FF42856</t>
  </si>
  <si>
    <t>LAYCA-CRA FFJun-17</t>
  </si>
  <si>
    <t>LAYCA-CRA FF42887</t>
  </si>
  <si>
    <t>LAYCA-CRA FFJul-17</t>
  </si>
  <si>
    <t>LAYCA-CRA FF42917</t>
  </si>
  <si>
    <t>LAYCA-CRA FFAug-17</t>
  </si>
  <si>
    <t>LAYCA-CRA FF42948</t>
  </si>
  <si>
    <t>LAYCA-CRA FFSep-17</t>
  </si>
  <si>
    <t>LAYCA-CRA FF42979</t>
  </si>
  <si>
    <t>LAYCA-CRA FFOct-17</t>
  </si>
  <si>
    <t>LAYCA-CRA FF43009</t>
  </si>
  <si>
    <t>LAYCA-CRA FFNov-17</t>
  </si>
  <si>
    <t>LAYCA-CRA FF43040</t>
  </si>
  <si>
    <t>LAYCA-CRA FFDec-17</t>
  </si>
  <si>
    <t>LAYCA-CRA FF43070</t>
  </si>
  <si>
    <t>LAYCA-CRA FFJan-18</t>
  </si>
  <si>
    <t>LAYCA-CRA FF43101</t>
  </si>
  <si>
    <t>LAYCA-CRA FFFeb-18</t>
  </si>
  <si>
    <t>LAYCA-CRA FF43132</t>
  </si>
  <si>
    <t>LAYCA-CRA FFMar-18</t>
  </si>
  <si>
    <t>LAYCA-CRA FF43160</t>
  </si>
  <si>
    <t>LAYCA-CRA FFApr-18</t>
  </si>
  <si>
    <t>LAYCA-CRA FF43191</t>
  </si>
  <si>
    <t>LAYCA-CRA FFMay-18</t>
  </si>
  <si>
    <t>LAYCA-CRA FF43221</t>
  </si>
  <si>
    <t>LAYCA-CRA FFJun-18</t>
  </si>
  <si>
    <t>LAYCA-CRA FF43252</t>
  </si>
  <si>
    <t>LAYCA-CRA FFJul-18</t>
  </si>
  <si>
    <t>LAYCA-CRA FF43282</t>
  </si>
  <si>
    <t>LAYCA-CRA FFAug-18</t>
  </si>
  <si>
    <t>LAYCA-CRA FF43313</t>
  </si>
  <si>
    <t>LAYCA-CRA FFSep-18</t>
  </si>
  <si>
    <t>LAYCA-CRA FF43344</t>
  </si>
  <si>
    <t>LAYCA-CRA FFOct-18</t>
  </si>
  <si>
    <t>LAYCA-CRA FF43374</t>
  </si>
  <si>
    <t>LAYCA-CRA FFNov-18</t>
  </si>
  <si>
    <t>LAYCA-CRA FF43405</t>
  </si>
  <si>
    <t>LAYCA-CRA FFDec-18</t>
  </si>
  <si>
    <t>LAYCA-CRA FF43435</t>
  </si>
  <si>
    <t>LAYCA-CRA FFJan-19</t>
  </si>
  <si>
    <t>LAYCA-CRA FF43466</t>
  </si>
  <si>
    <t>LAYCA-CRA FFFeb-19</t>
  </si>
  <si>
    <t>LAYCA-CRA FF43497</t>
  </si>
  <si>
    <t>LAYCA-CRA FFMar-19</t>
  </si>
  <si>
    <t>LAYCA-CRA FF43525</t>
  </si>
  <si>
    <t>LAYCA-CRA FFApr-19</t>
  </si>
  <si>
    <t>LAYCA-CRA FF43556</t>
  </si>
  <si>
    <t>LAYCA-CRA FFMay-19</t>
  </si>
  <si>
    <t>LAYCA-CRA FF43586</t>
  </si>
  <si>
    <t>LAYCA-CRA FFJun-19</t>
  </si>
  <si>
    <t>LAYCA-CRA FF43617</t>
  </si>
  <si>
    <t>LAYCA-CRA FFJul-19</t>
  </si>
  <si>
    <t>LAYCA-CRA FF43647</t>
  </si>
  <si>
    <t>HillcrestTST FFJul-16</t>
  </si>
  <si>
    <t>HillcrestTST FF42552</t>
  </si>
  <si>
    <t>HillcrestTST FFAug-16</t>
  </si>
  <si>
    <t>HillcrestTST FF42583</t>
  </si>
  <si>
    <t>HillcrestTST FFSep-16</t>
  </si>
  <si>
    <t>HillcrestTST FF42614</t>
  </si>
  <si>
    <t>HillcrestTST FFOct-16</t>
  </si>
  <si>
    <t>HillcrestTST FF42644</t>
  </si>
  <si>
    <t>HillcrestTST FFNov-16</t>
  </si>
  <si>
    <t>HillcrestTST FF42675</t>
  </si>
  <si>
    <t>HillcrestTST FFDec-16</t>
  </si>
  <si>
    <t>HillcrestTST FF42705</t>
  </si>
  <si>
    <t>HillcrestTST FFJan-17</t>
  </si>
  <si>
    <t>HillcrestTST FF42736</t>
  </si>
  <si>
    <t>HillcrestTST FFFeb-17</t>
  </si>
  <si>
    <t>HillcrestTST FF42767</t>
  </si>
  <si>
    <t>HillcrestTST FFMar-17</t>
  </si>
  <si>
    <t>HillcrestTST FF42795</t>
  </si>
  <si>
    <t>HillcrestTST FFApr-17</t>
  </si>
  <si>
    <t>HillcrestTST FF42826</t>
  </si>
  <si>
    <t>HillcrestTST FFMay-17</t>
  </si>
  <si>
    <t>HillcrestTST FF42856</t>
  </si>
  <si>
    <t>HillcrestTST FFJun-17</t>
  </si>
  <si>
    <t>HillcrestTST FF42887</t>
  </si>
  <si>
    <t>HillcrestTST FFJul-17</t>
  </si>
  <si>
    <t>HillcrestTST FF42917</t>
  </si>
  <si>
    <t>HillcrestTST FFAug-17</t>
  </si>
  <si>
    <t>HillcrestTST FF42948</t>
  </si>
  <si>
    <t>HillcrestTST FFSep-17</t>
  </si>
  <si>
    <t>HillcrestTST FF42979</t>
  </si>
  <si>
    <t>HillcrestTST FFOct-17</t>
  </si>
  <si>
    <t>HillcrestTST FF43009</t>
  </si>
  <si>
    <t>HillcrestTST FFNov-17</t>
  </si>
  <si>
    <t>HillcrestTST FF43040</t>
  </si>
  <si>
    <t>HillcrestTST FFDec-17</t>
  </si>
  <si>
    <t>HillcrestTST FF43070</t>
  </si>
  <si>
    <t>HillcrestTST FFJan-18</t>
  </si>
  <si>
    <t>HillcrestTST FF43101</t>
  </si>
  <si>
    <t>HillcrestTST FFFeb-18</t>
  </si>
  <si>
    <t>HillcrestTST FF43132</t>
  </si>
  <si>
    <t>HillcrestTST FFMar-18</t>
  </si>
  <si>
    <t>HillcrestTST FF43160</t>
  </si>
  <si>
    <t>HillcrestTST FFApr-18</t>
  </si>
  <si>
    <t>HillcrestTST FF43191</t>
  </si>
  <si>
    <t>HillcrestTST FFMay-18</t>
  </si>
  <si>
    <t>HillcrestTST FF43221</t>
  </si>
  <si>
    <t>HillcrestTST FFJun-18</t>
  </si>
  <si>
    <t>HillcrestTST FF43252</t>
  </si>
  <si>
    <t>HillcrestTST FFJul-18</t>
  </si>
  <si>
    <t>HillcrestTST FF43282</t>
  </si>
  <si>
    <t>HillcrestTST FFAug-18</t>
  </si>
  <si>
    <t>HillcrestTST FF43313</t>
  </si>
  <si>
    <t>HillcrestTST FFSep-18</t>
  </si>
  <si>
    <t>HillcrestTST FF43344</t>
  </si>
  <si>
    <t>HillcrestTST FFOct-18</t>
  </si>
  <si>
    <t>HillcrestTST FF43374</t>
  </si>
  <si>
    <t>HillcrestTST FFNov-18</t>
  </si>
  <si>
    <t>HillcrestTST FF43405</t>
  </si>
  <si>
    <t>HillcrestTST FFDec-18</t>
  </si>
  <si>
    <t>HillcrestTST FF43435</t>
  </si>
  <si>
    <t>HillcrestTST FFJan-19</t>
  </si>
  <si>
    <t>HillcrestTST FF43466</t>
  </si>
  <si>
    <t>HillcrestTST FFFeb-19</t>
  </si>
  <si>
    <t>HillcrestTST FF43497</t>
  </si>
  <si>
    <t>HillcrestTST FFMar-19</t>
  </si>
  <si>
    <t>HillcrestTST FF43525</t>
  </si>
  <si>
    <t>HillcrestTST FFApr-19</t>
  </si>
  <si>
    <t>HillcrestTST FF43556</t>
  </si>
  <si>
    <t>HillcrestTST FFMay-19</t>
  </si>
  <si>
    <t>HillcrestTST FF43586</t>
  </si>
  <si>
    <t>HillcrestTST FFJun-19</t>
  </si>
  <si>
    <t>HillcrestTST FF43617</t>
  </si>
  <si>
    <t>HillcrestTST FFJul-19</t>
  </si>
  <si>
    <t>HillcrestTST FF43647</t>
  </si>
  <si>
    <t>HillcrestTF-CBT FFApr-12</t>
  </si>
  <si>
    <t>HillcrestTF-CBT FF41000</t>
  </si>
  <si>
    <t>HillcrestTF-CBT FFJun-12</t>
  </si>
  <si>
    <t>HillcrestTF-CBT FF41030</t>
  </si>
  <si>
    <t>HillcrestTF-CBT FF41061</t>
  </si>
  <si>
    <t>HillcrestTF-CBT FFJul-12</t>
  </si>
  <si>
    <t>HillcrestTF-CBT FF41091</t>
  </si>
  <si>
    <t>HillcrestTF-CBT FFAug-12</t>
  </si>
  <si>
    <t>HillcrestTF-CBT FF41122</t>
  </si>
  <si>
    <t>HillcrestTF-CBT FFSep-12</t>
  </si>
  <si>
    <t>HillcrestTF-CBT FF41153</t>
  </si>
  <si>
    <t>HillcrestTF-CBT FFOct-12</t>
  </si>
  <si>
    <t>HillcrestTF-CBT FF41183</t>
  </si>
  <si>
    <t>HillcrestTF-CBT FFNov-12</t>
  </si>
  <si>
    <t>HillcrestTF-CBT FF41214</t>
  </si>
  <si>
    <t>HillcrestTF-CBT FFDec-12</t>
  </si>
  <si>
    <t>HillcrestTF-CBT FF41244</t>
  </si>
  <si>
    <t>HillcrestTF-CBT FFJan-13</t>
  </si>
  <si>
    <t>HillcrestTF-CBT FF41275</t>
  </si>
  <si>
    <t>HillcrestTF-CBT FFFeb-13</t>
  </si>
  <si>
    <t>HillcrestTF-CBT FF41306</t>
  </si>
  <si>
    <t>HillcrestTF-CBT FFMar-13</t>
  </si>
  <si>
    <t>HillcrestTF-CBT FF41334</t>
  </si>
  <si>
    <t>HillcrestTF-CBT FFApr-13</t>
  </si>
  <si>
    <t>HillcrestTF-CBT FF41365</t>
  </si>
  <si>
    <t>HillcrestTF-CBT FFMay-13</t>
  </si>
  <si>
    <t>HillcrestTF-CBT FF41395</t>
  </si>
  <si>
    <t>HillcrestTF-CBT FFJun-13</t>
  </si>
  <si>
    <t>HillcrestTF-CBT FF41426</t>
  </si>
  <si>
    <t>HillcrestTF-CBT FFJul-13</t>
  </si>
  <si>
    <t>HillcrestTF-CBT FF41456</t>
  </si>
  <si>
    <t>HillcrestTF-CBT FFAug-13</t>
  </si>
  <si>
    <t>HillcrestTF-CBT FF41487</t>
  </si>
  <si>
    <t>HillcrestTF-CBT FFSep-13</t>
  </si>
  <si>
    <t>HillcrestTF-CBT FF41518</t>
  </si>
  <si>
    <t>HillcrestTF-CBT FFOct-13</t>
  </si>
  <si>
    <t>HillcrestTF-CBT FF41548</t>
  </si>
  <si>
    <t>HillcrestTF-CBT FFNov-13</t>
  </si>
  <si>
    <t>HillcrestTF-CBT FF41579</t>
  </si>
  <si>
    <t>HillcrestTF-CBT FFDec-13</t>
  </si>
  <si>
    <t>HillcrestTF-CBT FF41609</t>
  </si>
  <si>
    <t>HillcrestTF-CBT FFJan-14</t>
  </si>
  <si>
    <t>HillcrestTF-CBT FF41640</t>
  </si>
  <si>
    <t>HillcrestTF-CBT FFFeb-14</t>
  </si>
  <si>
    <t>HillcrestTF-CBT FF41671</t>
  </si>
  <si>
    <t>HillcrestTF-CBT FFMar-14</t>
  </si>
  <si>
    <t>HillcrestTF-CBT FF41699</t>
  </si>
  <si>
    <t>HillcrestTF-CBT FFApr-14</t>
  </si>
  <si>
    <t>HillcrestTF-CBT FF41730</t>
  </si>
  <si>
    <t>HillcrestTF-CBT FFMay-14</t>
  </si>
  <si>
    <t>HillcrestTF-CBT FF41760</t>
  </si>
  <si>
    <t>HillcrestTF-CBT FFJun-14</t>
  </si>
  <si>
    <t>HillcrestTF-CBT FF41791</t>
  </si>
  <si>
    <t>HillcrestTF-CBT FFJul-14</t>
  </si>
  <si>
    <t>HillcrestTF-CBT FF41821</t>
  </si>
  <si>
    <t>HillcrestTF-CBT FFAug-14</t>
  </si>
  <si>
    <t>HillcrestTF-CBT FF41852</t>
  </si>
  <si>
    <t>HillcrestTF-CBT FFSep-14</t>
  </si>
  <si>
    <t>HillcrestTF-CBT FF41883</t>
  </si>
  <si>
    <t>HillcrestTF-CBT FFOct-14</t>
  </si>
  <si>
    <t>HillcrestTF-CBT FF41913</t>
  </si>
  <si>
    <t>HillcrestTF-CBT FFNov-14</t>
  </si>
  <si>
    <t>HillcrestTF-CBT FF41944</t>
  </si>
  <si>
    <t>HillcrestTF-CBT FFDec-14</t>
  </si>
  <si>
    <t>HillcrestTF-CBT FF41974</t>
  </si>
  <si>
    <t>HillcrestTF-CBT FFJan-15</t>
  </si>
  <si>
    <t>HillcrestTF-CBT FF42005</t>
  </si>
  <si>
    <t>HillcrestTF-CBT FFFeb-15</t>
  </si>
  <si>
    <t>HillcrestTF-CBT FF42036</t>
  </si>
  <si>
    <t>HillcrestTF-CBT FFMar-15</t>
  </si>
  <si>
    <t>HillcrestTF-CBT FF42064</t>
  </si>
  <si>
    <t>HillcrestTF-CBT FFApr-15</t>
  </si>
  <si>
    <t>HillcrestTF-CBT FF42095</t>
  </si>
  <si>
    <t>HillcrestTF-CBT FFMay-15</t>
  </si>
  <si>
    <t>HillcrestTF-CBT FF42125</t>
  </si>
  <si>
    <t>HillcrestTF-CBT FFJun-15</t>
  </si>
  <si>
    <t>HillcrestTF-CBT FF42156</t>
  </si>
  <si>
    <t>HillcrestTF-CBT FFJul-15</t>
  </si>
  <si>
    <t>HillcrestTF-CBT FF42186</t>
  </si>
  <si>
    <t>HillcrestTF-CBT FFAug-15</t>
  </si>
  <si>
    <t>HillcrestTF-CBT FF42217</t>
  </si>
  <si>
    <t>HillcrestTF-CBT FFSep-15</t>
  </si>
  <si>
    <t>HillcrestTF-CBT FF42248</t>
  </si>
  <si>
    <t>HillcrestTF-CBT FFOct-15</t>
  </si>
  <si>
    <t>HillcrestTF-CBT FF42278</t>
  </si>
  <si>
    <t>HillcrestTF-CBT FFNov-15</t>
  </si>
  <si>
    <t>HillcrestTF-CBT FF42309</t>
  </si>
  <si>
    <t>HillcrestTF-CBT FFDec-15</t>
  </si>
  <si>
    <t>HillcrestTF-CBT FF42339</t>
  </si>
  <si>
    <t>HillcrestTF-CBT FFJan-16</t>
  </si>
  <si>
    <t>HillcrestTF-CBT FF42370</t>
  </si>
  <si>
    <t>HillcrestTF-CBT FFFeb-16</t>
  </si>
  <si>
    <t>HillcrestTF-CBT FF42401</t>
  </si>
  <si>
    <t>HillcrestTF-CBT FFMar-16</t>
  </si>
  <si>
    <t>HillcrestTF-CBT FF42430</t>
  </si>
  <si>
    <t>HillcrestTF-CBT FFApr-16</t>
  </si>
  <si>
    <t>HillcrestTF-CBT FF42461</t>
  </si>
  <si>
    <t>HillcrestTF-CBT FFMay-16</t>
  </si>
  <si>
    <t>HillcrestTF-CBT FF42491</t>
  </si>
  <si>
    <t>HillcrestTF-CBT FFJun-16</t>
  </si>
  <si>
    <t>HillcrestTF-CBT FF42522</t>
  </si>
  <si>
    <t>HillcrestTF-CBT FFJul-16</t>
  </si>
  <si>
    <t>HillcrestTF-CBT FF42552</t>
  </si>
  <si>
    <t>HillcrestTF-CBT FFAug-16</t>
  </si>
  <si>
    <t>HillcrestTF-CBT FF42583</t>
  </si>
  <si>
    <t>HillcrestTF-CBT FFSep-16</t>
  </si>
  <si>
    <t>HillcrestTF-CBT FF42614</t>
  </si>
  <si>
    <t>HillcrestTF-CBT FFOct-16</t>
  </si>
  <si>
    <t>HillcrestTF-CBT FF42644</t>
  </si>
  <si>
    <t>HillcrestTF-CBT FFNov-16</t>
  </si>
  <si>
    <t>HillcrestTF-CBT FF42675</t>
  </si>
  <si>
    <t>HillcrestTF-CBT FFDec-16</t>
  </si>
  <si>
    <t>HillcrestTF-CBT FF42705</t>
  </si>
  <si>
    <t>HillcrestTF-CBT FFJan-17</t>
  </si>
  <si>
    <t>HillcrestTF-CBT FF42736</t>
  </si>
  <si>
    <t>HillcrestTF-CBT FFFeb-17</t>
  </si>
  <si>
    <t>HillcrestTF-CBT FF42767</t>
  </si>
  <si>
    <t>HillcrestTF-CBT FFMar-17</t>
  </si>
  <si>
    <t>HillcrestTF-CBT FF42795</t>
  </si>
  <si>
    <t>HillcrestTF-CBT FFApr-17</t>
  </si>
  <si>
    <t>HillcrestTF-CBT FF42826</t>
  </si>
  <si>
    <t>HillcrestTF-CBT FFMay-17</t>
  </si>
  <si>
    <t>HillcrestTF-CBT FF42856</t>
  </si>
  <si>
    <t>HillcrestTF-CBT FFJun-17</t>
  </si>
  <si>
    <t>HillcrestTF-CBT FF42887</t>
  </si>
  <si>
    <t>HillcrestTF-CBT FFJul-17</t>
  </si>
  <si>
    <t>HillcrestTF-CBT FF42917</t>
  </si>
  <si>
    <t>HillcrestTF-CBT FFAug-17</t>
  </si>
  <si>
    <t>HillcrestTF-CBT FF42948</t>
  </si>
  <si>
    <t>HillcrestTF-CBT FFSep-17</t>
  </si>
  <si>
    <t>HillcrestTF-CBT FF42979</t>
  </si>
  <si>
    <t>HillcrestTF-CBT FFOct-17</t>
  </si>
  <si>
    <t>HillcrestTF-CBT FF43009</t>
  </si>
  <si>
    <t>HillcrestTF-CBT FFNov-17</t>
  </si>
  <si>
    <t>HillcrestTF-CBT FF43040</t>
  </si>
  <si>
    <t>HillcrestTF-CBT FFDec-17</t>
  </si>
  <si>
    <t>HillcrestTF-CBT FF43070</t>
  </si>
  <si>
    <t>HillcrestTF-CBT FFJan-18</t>
  </si>
  <si>
    <t>HillcrestTF-CBT FF43101</t>
  </si>
  <si>
    <t>HillcrestTF-CBT FFFeb-18</t>
  </si>
  <si>
    <t>HillcrestTF-CBT FF43132</t>
  </si>
  <si>
    <t>HillcrestTF-CBT FFMar-18</t>
  </si>
  <si>
    <t>HillcrestTF-CBT FF43160</t>
  </si>
  <si>
    <t>HillcrestTF-CBT FFApr-18</t>
  </si>
  <si>
    <t>HillcrestTF-CBT FF43191</t>
  </si>
  <si>
    <t>HillcrestTF-CBT FFMay-18</t>
  </si>
  <si>
    <t>HillcrestTF-CBT FF43221</t>
  </si>
  <si>
    <t>HillcrestTF-CBT FFJun-18</t>
  </si>
  <si>
    <t>HillcrestTF-CBT FF43252</t>
  </si>
  <si>
    <t>HillcrestTF-CBT FFJul-18</t>
  </si>
  <si>
    <t>HillcrestTF-CBT FF43282</t>
  </si>
  <si>
    <t>HillcrestTF-CBT FFAug-18</t>
  </si>
  <si>
    <t>HillcrestTF-CBT FF43313</t>
  </si>
  <si>
    <t>HillcrestTF-CBT FFSep-18</t>
  </si>
  <si>
    <t>HillcrestTF-CBT FF43344</t>
  </si>
  <si>
    <t>HillcrestTF-CBT FFOct-18</t>
  </si>
  <si>
    <t>HillcrestTF-CBT FF43374</t>
  </si>
  <si>
    <t>HillcrestTF-CBT FFNov-18</t>
  </si>
  <si>
    <t>HillcrestTF-CBT FF43405</t>
  </si>
  <si>
    <t>HillcrestTF-CBT FFDec-18</t>
  </si>
  <si>
    <t>HillcrestTF-CBT FF43435</t>
  </si>
  <si>
    <t>HillcrestTF-CBT FFJan-19</t>
  </si>
  <si>
    <t>HillcrestTF-CBT FF43466</t>
  </si>
  <si>
    <t>HillcrestTF-CBT FFFeb-19</t>
  </si>
  <si>
    <t>HillcrestTF-CBT FF43497</t>
  </si>
  <si>
    <t>HillcrestTF-CBT FFMar-19</t>
  </si>
  <si>
    <t>HillcrestTF-CBT FF43525</t>
  </si>
  <si>
    <t>HillcrestTF-CBT FFApr-19</t>
  </si>
  <si>
    <t>HillcrestTF-CBT FF43556</t>
  </si>
  <si>
    <t>HillcrestTF-CBT FFMay-19</t>
  </si>
  <si>
    <t>HillcrestTF-CBT FF43586</t>
  </si>
  <si>
    <t>HillcrestTF-CBT FFJun-19</t>
  </si>
  <si>
    <t>HillcrestTF-CBT FF43617</t>
  </si>
  <si>
    <t>HillcrestTF-CBT FFJul-19</t>
  </si>
  <si>
    <t>HillcrestTF-CBT FF43647</t>
  </si>
  <si>
    <t>HillcrestFFT FFApr-12</t>
  </si>
  <si>
    <t>HillcrestFFT FF41000</t>
  </si>
  <si>
    <t>HillcrestFFT FFJun-12</t>
  </si>
  <si>
    <t>HillcrestFFT FF41030</t>
  </si>
  <si>
    <t>HillcrestFFT FF41061</t>
  </si>
  <si>
    <t>HillcrestFFT FFJul-12</t>
  </si>
  <si>
    <t>HillcrestFFT FF41091</t>
  </si>
  <si>
    <t>HillcrestFFT FFAug-12</t>
  </si>
  <si>
    <t>HillcrestFFT FF41122</t>
  </si>
  <si>
    <t>HillcrestFFT FFSep-12</t>
  </si>
  <si>
    <t>HillcrestFFT FF41153</t>
  </si>
  <si>
    <t>HillcrestFFT FFOct-12</t>
  </si>
  <si>
    <t>HillcrestFFT FF41183</t>
  </si>
  <si>
    <t>HillcrestFFT FFNov-12</t>
  </si>
  <si>
    <t>HillcrestFFT FF41214</t>
  </si>
  <si>
    <t>HillcrestFFT FFDec-12</t>
  </si>
  <si>
    <t>HillcrestFFT FF41244</t>
  </si>
  <si>
    <t>HillcrestFFT FFJan-13</t>
  </si>
  <si>
    <t>HillcrestFFT FF41275</t>
  </si>
  <si>
    <t>HillcrestFFT FFFeb-13</t>
  </si>
  <si>
    <t>HillcrestFFT FF41306</t>
  </si>
  <si>
    <t>HillcrestFFT FFMar-13</t>
  </si>
  <si>
    <t>HillcrestFFT FF41334</t>
  </si>
  <si>
    <t>HillcrestFFT FFApr-13</t>
  </si>
  <si>
    <t>HillcrestFFT FF41365</t>
  </si>
  <si>
    <t>HillcrestFFT FFMay-13</t>
  </si>
  <si>
    <t>HillcrestFFT FF41395</t>
  </si>
  <si>
    <t>HillcrestFFT FFJun-13</t>
  </si>
  <si>
    <t>HillcrestFFT FF41426</t>
  </si>
  <si>
    <t>HillcrestFFT FFJul-13</t>
  </si>
  <si>
    <t>HillcrestFFT FF41456</t>
  </si>
  <si>
    <t>HillcrestFFT FFAug-13</t>
  </si>
  <si>
    <t>HillcrestFFT FF41487</t>
  </si>
  <si>
    <t>HillcrestFFT FFSep-13</t>
  </si>
  <si>
    <t>HillcrestFFT FF41518</t>
  </si>
  <si>
    <t>HillcrestFFT FFOct-13</t>
  </si>
  <si>
    <t>HillcrestFFT FF41548</t>
  </si>
  <si>
    <t>HillcrestFFT FFNov-13</t>
  </si>
  <si>
    <t>HillcrestFFT FF41579</t>
  </si>
  <si>
    <t>HillcrestFFT FFDec-13</t>
  </si>
  <si>
    <t>HillcrestFFT FF41609</t>
  </si>
  <si>
    <t>HillcrestFFT FFJan-14</t>
  </si>
  <si>
    <t>HillcrestFFT FF41640</t>
  </si>
  <si>
    <t>HillcrestFFT FFFeb-14</t>
  </si>
  <si>
    <t>HillcrestFFT FF41671</t>
  </si>
  <si>
    <t>HillcrestFFT FFMar-14</t>
  </si>
  <si>
    <t>HillcrestFFT FF41699</t>
  </si>
  <si>
    <t>HillcrestFFT FFApr-14</t>
  </si>
  <si>
    <t>HillcrestFFT FF41730</t>
  </si>
  <si>
    <t>HillcrestFFT FFMay-14</t>
  </si>
  <si>
    <t>HillcrestFFT FF41760</t>
  </si>
  <si>
    <t>HillcrestFFT FFJun-14</t>
  </si>
  <si>
    <t>HillcrestFFT FF41791</t>
  </si>
  <si>
    <t>HillcrestFFT FFJul-14</t>
  </si>
  <si>
    <t>HillcrestFFT FF41821</t>
  </si>
  <si>
    <t>HillcrestFFT FFAug-14</t>
  </si>
  <si>
    <t>HillcrestFFT FF41852</t>
  </si>
  <si>
    <t>HillcrestFFT FFSep-14</t>
  </si>
  <si>
    <t>HillcrestFFT FF41883</t>
  </si>
  <si>
    <t>HillcrestFFT FFOct-14</t>
  </si>
  <si>
    <t>HillcrestFFT FF41913</t>
  </si>
  <si>
    <t>HillcrestFFT FFNov-14</t>
  </si>
  <si>
    <t>HillcrestFFT FF41944</t>
  </si>
  <si>
    <t>HillcrestFFT FFDec-14</t>
  </si>
  <si>
    <t>HillcrestFFT FF41974</t>
  </si>
  <si>
    <t>HillcrestFFT FFJan-15</t>
  </si>
  <si>
    <t>HillcrestFFT FF42005</t>
  </si>
  <si>
    <t>HillcrestFFT FFFeb-15</t>
  </si>
  <si>
    <t>HillcrestFFT FF42036</t>
  </si>
  <si>
    <t>HillcrestFFT FFMar-15</t>
  </si>
  <si>
    <t>HillcrestFFT FF42064</t>
  </si>
  <si>
    <t>HillcrestFFT FFApr-15</t>
  </si>
  <si>
    <t>HillcrestFFT FF42095</t>
  </si>
  <si>
    <t>HillcrestFFT FFMay-15</t>
  </si>
  <si>
    <t>HillcrestFFT FF42125</t>
  </si>
  <si>
    <t>HillcrestFFT FFJun-15</t>
  </si>
  <si>
    <t>HillcrestFFT FF42156</t>
  </si>
  <si>
    <t>HillcrestFFT FFJul-15</t>
  </si>
  <si>
    <t>HillcrestFFT FF42186</t>
  </si>
  <si>
    <t>HillcrestFFT FFAug-15</t>
  </si>
  <si>
    <t>HillcrestFFT FF42217</t>
  </si>
  <si>
    <t>HillcrestFFT FFSep-15</t>
  </si>
  <si>
    <t>HillcrestFFT FF42248</t>
  </si>
  <si>
    <t>HillcrestFFT FFOct-15</t>
  </si>
  <si>
    <t>HillcrestFFT FF42278</t>
  </si>
  <si>
    <t>HillcrestFFT FFNov-15</t>
  </si>
  <si>
    <t>HillcrestFFT FF42309</t>
  </si>
  <si>
    <t>HillcrestFFT FFDec-15</t>
  </si>
  <si>
    <t>HillcrestFFT FF42339</t>
  </si>
  <si>
    <t>HillcrestFFT FFJan-16</t>
  </si>
  <si>
    <t>HillcrestFFT FF42370</t>
  </si>
  <si>
    <t>HillcrestFFT FFFeb-16</t>
  </si>
  <si>
    <t>HillcrestFFT FF42401</t>
  </si>
  <si>
    <t>HillcrestFFT FFMar-16</t>
  </si>
  <si>
    <t>HillcrestFFT FF42430</t>
  </si>
  <si>
    <t>HillcrestFFT FFApr-16</t>
  </si>
  <si>
    <t>HillcrestFFT FF42461</t>
  </si>
  <si>
    <t>HillcrestFFT FFMay-16</t>
  </si>
  <si>
    <t>HillcrestFFT FF42491</t>
  </si>
  <si>
    <t>HillcrestFFT FFJun-16</t>
  </si>
  <si>
    <t>HillcrestFFT FF42522</t>
  </si>
  <si>
    <t>HillcrestFFT FFJul-16</t>
  </si>
  <si>
    <t>HillcrestFFT FF42552</t>
  </si>
  <si>
    <t>HillcrestFFT FFAug-16</t>
  </si>
  <si>
    <t>HillcrestFFT FF42583</t>
  </si>
  <si>
    <t>HillcrestFFT FFSep-16</t>
  </si>
  <si>
    <t>HillcrestFFT FF42614</t>
  </si>
  <si>
    <t>HillcrestFFT FFOct-16</t>
  </si>
  <si>
    <t>HillcrestFFT FF42644</t>
  </si>
  <si>
    <t>HillcrestFFT FFNov-16</t>
  </si>
  <si>
    <t>HillcrestFFT FF42675</t>
  </si>
  <si>
    <t>HillcrestFFT FFDec-16</t>
  </si>
  <si>
    <t>HillcrestFFT FF42705</t>
  </si>
  <si>
    <t>HillcrestFFT FFJan-17</t>
  </si>
  <si>
    <t>HillcrestFFT FF42736</t>
  </si>
  <si>
    <t>HillcrestFFT FFFeb-17</t>
  </si>
  <si>
    <t>HillcrestFFT FF42767</t>
  </si>
  <si>
    <t>HillcrestFFT FFMar-17</t>
  </si>
  <si>
    <t>HillcrestFFT FF42795</t>
  </si>
  <si>
    <t>HillcrestFFT FFApr-17</t>
  </si>
  <si>
    <t>HillcrestFFT FF42826</t>
  </si>
  <si>
    <t>HillcrestFFT FFMay-17</t>
  </si>
  <si>
    <t>HillcrestFFT FF42856</t>
  </si>
  <si>
    <t>HillcrestFFT FFJun-17</t>
  </si>
  <si>
    <t>HillcrestFFT FF42887</t>
  </si>
  <si>
    <t>HillcrestFFT FFJul-17</t>
  </si>
  <si>
    <t>HillcrestFFT FF42917</t>
  </si>
  <si>
    <t>HillcrestFFT FFAug-17</t>
  </si>
  <si>
    <t>HillcrestFFT FF42948</t>
  </si>
  <si>
    <t>HillcrestFFT FFSep-17</t>
  </si>
  <si>
    <t>HillcrestFFT FF42979</t>
  </si>
  <si>
    <t>HillcrestFFT FFOct-17</t>
  </si>
  <si>
    <t>HillcrestFFT FF43009</t>
  </si>
  <si>
    <t>HillcrestFFT FFNov-17</t>
  </si>
  <si>
    <t>HillcrestFFT FF43040</t>
  </si>
  <si>
    <t>HillcrestFFT FFDec-17</t>
  </si>
  <si>
    <t>HillcrestFFT FF43070</t>
  </si>
  <si>
    <t>HillcrestFFT FFJan-18</t>
  </si>
  <si>
    <t>HillcrestFFT FF43101</t>
  </si>
  <si>
    <t>HillcrestFFT FFFeb-18</t>
  </si>
  <si>
    <t>HillcrestFFT FF43132</t>
  </si>
  <si>
    <t>HillcrestFFT FFMar-18</t>
  </si>
  <si>
    <t>HillcrestFFT FF43160</t>
  </si>
  <si>
    <t>HillcrestFFT FFApr-18</t>
  </si>
  <si>
    <t>HillcrestFFT FF43191</t>
  </si>
  <si>
    <t>HillcrestFFT FFMay-18</t>
  </si>
  <si>
    <t>HillcrestFFT FF43221</t>
  </si>
  <si>
    <t>HillcrestFFT FFJun-18</t>
  </si>
  <si>
    <t>HillcrestFFT FF43252</t>
  </si>
  <si>
    <t>HillcrestFFT FFJul-18</t>
  </si>
  <si>
    <t>HillcrestFFT FF43282</t>
  </si>
  <si>
    <t>HillcrestFFT FFAug-18</t>
  </si>
  <si>
    <t>HillcrestFFT FF43313</t>
  </si>
  <si>
    <t>HillcrestFFT FFSep-18</t>
  </si>
  <si>
    <t>HillcrestFFT FF43344</t>
  </si>
  <si>
    <t>HillcrestFFT FFOct-18</t>
  </si>
  <si>
    <t>HillcrestFFT FF43374</t>
  </si>
  <si>
    <t>HillcrestFFT FFNov-18</t>
  </si>
  <si>
    <t>HillcrestFFT FF43405</t>
  </si>
  <si>
    <t>HillcrestFFT FFDec-18</t>
  </si>
  <si>
    <t>HillcrestFFT FF43435</t>
  </si>
  <si>
    <t>HillcrestFFT FFJan-19</t>
  </si>
  <si>
    <t>HillcrestFFT FF43466</t>
  </si>
  <si>
    <t>HillcrestFFT FFFeb-19</t>
  </si>
  <si>
    <t>HillcrestFFT FF43497</t>
  </si>
  <si>
    <t>HillcrestFFT FFMar-19</t>
  </si>
  <si>
    <t>HillcrestFFT FF43525</t>
  </si>
  <si>
    <t>HillcrestFFT FFApr-19</t>
  </si>
  <si>
    <t>HillcrestFFT FF43556</t>
  </si>
  <si>
    <t>HillcrestFFT FFMay-19</t>
  </si>
  <si>
    <t>HillcrestFFT FF43586</t>
  </si>
  <si>
    <t>HillcrestFFT FFJun-19</t>
  </si>
  <si>
    <t>HillcrestFFT FF43617</t>
  </si>
  <si>
    <t>HillcrestFFT FFJul-19</t>
  </si>
  <si>
    <t>HillcrestFFT FF43647</t>
  </si>
  <si>
    <t>HillcrestCPP-FV FFApr-12</t>
  </si>
  <si>
    <t>HillcrestCPP-FV FF41000</t>
  </si>
  <si>
    <t>HillcrestCPP-FV FFJun-12</t>
  </si>
  <si>
    <t>HillcrestCPP-FV FF41030</t>
  </si>
  <si>
    <t>HillcrestCPP-FV FF41061</t>
  </si>
  <si>
    <t>HillcrestCPP-FV FFJul-12</t>
  </si>
  <si>
    <t>HillcrestCPP-FV FF41091</t>
  </si>
  <si>
    <t>HillcrestCPP-FV FFAug-12</t>
  </si>
  <si>
    <t>HillcrestCPP-FV FF41122</t>
  </si>
  <si>
    <t>HillcrestCPP-FV FFSep-12</t>
  </si>
  <si>
    <t>HillcrestCPP-FV FF41153</t>
  </si>
  <si>
    <t>HillcrestCPP-FV FFOct-12</t>
  </si>
  <si>
    <t>HillcrestCPP-FV FF41183</t>
  </si>
  <si>
    <t>HillcrestCPP-FV FFNov-12</t>
  </si>
  <si>
    <t>HillcrestCPP-FV FF41214</t>
  </si>
  <si>
    <t>HillcrestCPP-FV FFDec-12</t>
  </si>
  <si>
    <t>HillcrestCPP-FV FF41244</t>
  </si>
  <si>
    <t>HillcrestCPP-FV FFJan-13</t>
  </si>
  <si>
    <t>HillcrestCPP-FV FF41275</t>
  </si>
  <si>
    <t>HillcrestCPP-FV FFFeb-13</t>
  </si>
  <si>
    <t>HillcrestCPP-FV FF41306</t>
  </si>
  <si>
    <t>HillcrestCPP-FV FFMar-13</t>
  </si>
  <si>
    <t>HillcrestCPP-FV FF41334</t>
  </si>
  <si>
    <t>HillcrestCPP-FV FFApr-13</t>
  </si>
  <si>
    <t>HillcrestCPP-FV FF41365</t>
  </si>
  <si>
    <t>HillcrestCPP-FV FFMay-13</t>
  </si>
  <si>
    <t>HillcrestCPP-FV FF41395</t>
  </si>
  <si>
    <t>HillcrestCPP-FV FFJun-13</t>
  </si>
  <si>
    <t>HillcrestCPP-FV FF41426</t>
  </si>
  <si>
    <t>HillcrestCPP-FV FFJul-13</t>
  </si>
  <si>
    <t>HillcrestCPP-FV FF41456</t>
  </si>
  <si>
    <t>HillcrestCPP-FV FFAug-13</t>
  </si>
  <si>
    <t>HillcrestCPP-FV FF41487</t>
  </si>
  <si>
    <t>HillcrestCPP-FV FFSep-13</t>
  </si>
  <si>
    <t>HillcrestCPP-FV FF41518</t>
  </si>
  <si>
    <t>HillcrestCPP-FV FFOct-13</t>
  </si>
  <si>
    <t>HillcrestCPP-FV FF41548</t>
  </si>
  <si>
    <t>HillcrestCPP-FV FFNov-13</t>
  </si>
  <si>
    <t>HillcrestCPP-FV FF41579</t>
  </si>
  <si>
    <t>HillcrestCPP-FV FFDec-13</t>
  </si>
  <si>
    <t>HillcrestCPP-FV FF41609</t>
  </si>
  <si>
    <t>HillcrestCPP-FV FFJan-14</t>
  </si>
  <si>
    <t>HillcrestCPP-FV FF41640</t>
  </si>
  <si>
    <t>HillcrestCPP-FV FFFeb-14</t>
  </si>
  <si>
    <t>HillcrestCPP-FV FF41671</t>
  </si>
  <si>
    <t>HillcrestCPP-FV FFMar-14</t>
  </si>
  <si>
    <t>HillcrestCPP-FV FF41699</t>
  </si>
  <si>
    <t>HillcrestCPP-FV FFApr-14</t>
  </si>
  <si>
    <t>HillcrestCPP-FV FF41730</t>
  </si>
  <si>
    <t>HillcrestCPP-FV FFMay-14</t>
  </si>
  <si>
    <t>HillcrestCPP-FV FF41760</t>
  </si>
  <si>
    <t>HillcrestCPP-FV FFJun-14</t>
  </si>
  <si>
    <t>HillcrestCPP-FV FF41791</t>
  </si>
  <si>
    <t>HillcrestCPP-FV FFJul-14</t>
  </si>
  <si>
    <t>HillcrestCPP-FV FF41821</t>
  </si>
  <si>
    <t>HillcrestCPP-FV FFAug-14</t>
  </si>
  <si>
    <t>HillcrestCPP-FV FF41852</t>
  </si>
  <si>
    <t>HillcrestCPP-FV FFSep-14</t>
  </si>
  <si>
    <t>HillcrestCPP-FV FF41883</t>
  </si>
  <si>
    <t>HillcrestCPP-FV FFOct-14</t>
  </si>
  <si>
    <t>HillcrestCPP-FV FF41913</t>
  </si>
  <si>
    <t>HillcrestCPP-FV FFNov-14</t>
  </si>
  <si>
    <t>HillcrestCPP-FV FF41944</t>
  </si>
  <si>
    <t>HillcrestCPP-FV FFDec-14</t>
  </si>
  <si>
    <t>HillcrestCPP-FV FF41974</t>
  </si>
  <si>
    <t>HillcrestAll CombinedApr-12</t>
  </si>
  <si>
    <t>HillcrestAll Combined41000</t>
  </si>
  <si>
    <t>HillcrestAll CombinedJun-12</t>
  </si>
  <si>
    <t>HillcrestAll Combined41030</t>
  </si>
  <si>
    <t>HillcrestAll Combined41061</t>
  </si>
  <si>
    <t>HillcrestAll CombinedJul-12</t>
  </si>
  <si>
    <t>HillcrestAll Combined41091</t>
  </si>
  <si>
    <t>HillcrestAll CombinedAug-12</t>
  </si>
  <si>
    <t>HillcrestAll Combined41122</t>
  </si>
  <si>
    <t>HillcrestAll CombinedSep-12</t>
  </si>
  <si>
    <t>HillcrestAll Combined41153</t>
  </si>
  <si>
    <t>HillcrestAll CombinedOct-12</t>
  </si>
  <si>
    <t>HillcrestAll Combined41183</t>
  </si>
  <si>
    <t>HillcrestAll CombinedNov-12</t>
  </si>
  <si>
    <t>HillcrestAll Combined41214</t>
  </si>
  <si>
    <t>HillcrestAll CombinedDec-12</t>
  </si>
  <si>
    <t>HillcrestAll Combined41244</t>
  </si>
  <si>
    <t>HillcrestAll CombinedJan-13</t>
  </si>
  <si>
    <t>HillcrestAll Combined41275</t>
  </si>
  <si>
    <t>HillcrestAll CombinedFeb-13</t>
  </si>
  <si>
    <t>HillcrestAll Combined41306</t>
  </si>
  <si>
    <t>HillcrestAll CombinedMar-13</t>
  </si>
  <si>
    <t>HillcrestAll Combined41334</t>
  </si>
  <si>
    <t>HillcrestAll CombinedApr-13</t>
  </si>
  <si>
    <t>HillcrestAll Combined41365</t>
  </si>
  <si>
    <t>HillcrestAll CombinedMay-13</t>
  </si>
  <si>
    <t>HillcrestAll Combined41395</t>
  </si>
  <si>
    <t>HillcrestAll CombinedJun-13</t>
  </si>
  <si>
    <t>HillcrestAll Combined41426</t>
  </si>
  <si>
    <t>HillcrestAll CombinedJul-13</t>
  </si>
  <si>
    <t>HillcrestAll Combined41456</t>
  </si>
  <si>
    <t>HillcrestAll CombinedAug-13</t>
  </si>
  <si>
    <t>HillcrestAll Combined41487</t>
  </si>
  <si>
    <t>HillcrestAll CombinedSep-13</t>
  </si>
  <si>
    <t>HillcrestAll Combined41518</t>
  </si>
  <si>
    <t>HillcrestAll CombinedOct-13</t>
  </si>
  <si>
    <t>HillcrestAll Combined41548</t>
  </si>
  <si>
    <t>HillcrestAll CombinedNov-13</t>
  </si>
  <si>
    <t>HillcrestAll Combined41579</t>
  </si>
  <si>
    <t>HillcrestAll CombinedDec-13</t>
  </si>
  <si>
    <t>HillcrestAll Combined41609</t>
  </si>
  <si>
    <t>HillcrestAll CombinedJan-14</t>
  </si>
  <si>
    <t>HillcrestAll Combined41640</t>
  </si>
  <si>
    <t>HillcrestAll CombinedFeb-14</t>
  </si>
  <si>
    <t>HillcrestAll Combined41671</t>
  </si>
  <si>
    <t>HillcrestAll CombinedMar-14</t>
  </si>
  <si>
    <t>HillcrestAll Combined41699</t>
  </si>
  <si>
    <t>HillcrestAll CombinedApr-14</t>
  </si>
  <si>
    <t>HillcrestAll Combined41730</t>
  </si>
  <si>
    <t>HillcrestAll CombinedMay-14</t>
  </si>
  <si>
    <t>HillcrestAll Combined41760</t>
  </si>
  <si>
    <t>HillcrestAll CombinedJun-14</t>
  </si>
  <si>
    <t>HillcrestAll Combined41791</t>
  </si>
  <si>
    <t>HillcrestAll CombinedJul-14</t>
  </si>
  <si>
    <t>HillcrestAll Combined41821</t>
  </si>
  <si>
    <t>HillcrestAll CombinedAug-14</t>
  </si>
  <si>
    <t>HillcrestAll Combined41852</t>
  </si>
  <si>
    <t>HillcrestAll CombinedSep-14</t>
  </si>
  <si>
    <t>HillcrestAll Combined41883</t>
  </si>
  <si>
    <t>HillcrestAll CombinedOct-14</t>
  </si>
  <si>
    <t>HillcrestAll Combined41913</t>
  </si>
  <si>
    <t>HillcrestAll CombinedNov-14</t>
  </si>
  <si>
    <t>HillcrestAll Combined41944</t>
  </si>
  <si>
    <t>HillcrestAll CombinedDec-14</t>
  </si>
  <si>
    <t>HillcrestAll Combined41974</t>
  </si>
  <si>
    <t>HillcrestAll CombinedJan-15</t>
  </si>
  <si>
    <t>HillcrestAll Combined42005</t>
  </si>
  <si>
    <t>HillcrestAll CombinedFeb-15</t>
  </si>
  <si>
    <t>HillcrestAll Combined42036</t>
  </si>
  <si>
    <t>HillcrestAll CombinedMar-15</t>
  </si>
  <si>
    <t>HillcrestAll Combined42064</t>
  </si>
  <si>
    <t>HillcrestAll CombinedApr-15</t>
  </si>
  <si>
    <t>HillcrestAll Combined42095</t>
  </si>
  <si>
    <t>HillcrestAll CombinedMay-15</t>
  </si>
  <si>
    <t>HillcrestAll Combined42125</t>
  </si>
  <si>
    <t>HillcrestAll CombinedJun-15</t>
  </si>
  <si>
    <t>HillcrestAll Combined42156</t>
  </si>
  <si>
    <t>HillcrestAll CombinedJul-15</t>
  </si>
  <si>
    <t>HillcrestAll Combined42186</t>
  </si>
  <si>
    <t>HillcrestAll CombinedAug-15</t>
  </si>
  <si>
    <t>HillcrestAll Combined42217</t>
  </si>
  <si>
    <t>HillcrestAll CombinedSep-15</t>
  </si>
  <si>
    <t>HillcrestAll Combined42248</t>
  </si>
  <si>
    <t>HillcrestAll CombinedOct-15</t>
  </si>
  <si>
    <t>HillcrestAll Combined42278</t>
  </si>
  <si>
    <t>HillcrestAll CombinedNov-15</t>
  </si>
  <si>
    <t>HillcrestAll Combined42309</t>
  </si>
  <si>
    <t>HillcrestAll CombinedDec-15</t>
  </si>
  <si>
    <t>HillcrestAll Combined42339</t>
  </si>
  <si>
    <t>HillcrestAll CombinedJan-16</t>
  </si>
  <si>
    <t>HillcrestAll Combined42370</t>
  </si>
  <si>
    <t>HillcrestAll CombinedFeb-16</t>
  </si>
  <si>
    <t>HillcrestAll Combined42401</t>
  </si>
  <si>
    <t>HillcrestAll CombinedMar-16</t>
  </si>
  <si>
    <t>HillcrestAll Combined42430</t>
  </si>
  <si>
    <t>HillcrestAll CombinedApr-16</t>
  </si>
  <si>
    <t>HillcrestAll Combined42461</t>
  </si>
  <si>
    <t>HillcrestAll CombinedMay-16</t>
  </si>
  <si>
    <t>HillcrestAll Combined42491</t>
  </si>
  <si>
    <t>HillcrestAll CombinedJun-16</t>
  </si>
  <si>
    <t>HillcrestAll Combined42522</t>
  </si>
  <si>
    <t>HillcrestAll CombinedJul-16</t>
  </si>
  <si>
    <t>HillcrestAll Combined42552</t>
  </si>
  <si>
    <t>HillcrestAll CombinedAug-16</t>
  </si>
  <si>
    <t>HillcrestAll Combined42583</t>
  </si>
  <si>
    <t>HillcrestAll CombinedSep-16</t>
  </si>
  <si>
    <t>HillcrestAll Combined42614</t>
  </si>
  <si>
    <t>HillcrestAll CombinedOct-16</t>
  </si>
  <si>
    <t>HillcrestAll Combined42644</t>
  </si>
  <si>
    <t>HillcrestAll CombinedNov-16</t>
  </si>
  <si>
    <t>HillcrestAll Combined42675</t>
  </si>
  <si>
    <t>HillcrestAll CombinedDec-16</t>
  </si>
  <si>
    <t>HillcrestAll Combined42713</t>
  </si>
  <si>
    <t>HillcrestAll CombinedJan-17</t>
  </si>
  <si>
    <t>HillcrestAll Combined42736</t>
  </si>
  <si>
    <t>HillcrestAll CombinedFeb-17</t>
  </si>
  <si>
    <t>HillcrestAll Combined42767</t>
  </si>
  <si>
    <t>HillcrestAll CombinedMar-17</t>
  </si>
  <si>
    <t>HillcrestAll Combined42795</t>
  </si>
  <si>
    <t>HillcrestAll CombinedApr-17</t>
  </si>
  <si>
    <t>HillcrestAll Combined42826</t>
  </si>
  <si>
    <t>HillcrestAll CombinedMay-17</t>
  </si>
  <si>
    <t>HillcrestAll Combined42856</t>
  </si>
  <si>
    <t>HillcrestAll CombinedJun-17</t>
  </si>
  <si>
    <t>HillcrestAll Combined42887</t>
  </si>
  <si>
    <t>HillcrestAll CombinedJul-17</t>
  </si>
  <si>
    <t>HillcrestAll Combined42917</t>
  </si>
  <si>
    <t>HillcrestAll CombinedAug-17</t>
  </si>
  <si>
    <t>HillcrestAll Combined42948</t>
  </si>
  <si>
    <t>HillcrestAll CombinedSep-17</t>
  </si>
  <si>
    <t>HillcrestAll Combined42979</t>
  </si>
  <si>
    <t>HillcrestAll CombinedOct-17</t>
  </si>
  <si>
    <t>HillcrestAll Combined43009</t>
  </si>
  <si>
    <t>HillcrestAll CombinedNov-17</t>
  </si>
  <si>
    <t>HillcrestAll Combined43040</t>
  </si>
  <si>
    <t>HillcrestAll CombinedDec-17</t>
  </si>
  <si>
    <t>HillcrestAll Combined43070</t>
  </si>
  <si>
    <t>HillcrestAll CombinedJan-18</t>
  </si>
  <si>
    <t>HillcrestAll Combined43101</t>
  </si>
  <si>
    <t>HillcrestAll CombinedFeb-18</t>
  </si>
  <si>
    <t>HillcrestAll Combined43132</t>
  </si>
  <si>
    <t>HillcrestAll CombinedMar-18</t>
  </si>
  <si>
    <t>HillcrestAll Combined43160</t>
  </si>
  <si>
    <t>HillcrestAll CombinedApr-18</t>
  </si>
  <si>
    <t>HillcrestAll Combined43191</t>
  </si>
  <si>
    <t>HillcrestAll CombinedMay-18</t>
  </si>
  <si>
    <t>HillcrestAll Combined43221</t>
  </si>
  <si>
    <t>HillcrestAll CombinedJun-18</t>
  </si>
  <si>
    <t>HillcrestAll Combined43252</t>
  </si>
  <si>
    <t>HillcrestAll CombinedJul-18</t>
  </si>
  <si>
    <t>HillcrestAll Combined43282</t>
  </si>
  <si>
    <t>HillcrestAll CombinedAug-18</t>
  </si>
  <si>
    <t>HillcrestAll Combined43313</t>
  </si>
  <si>
    <t>HillcrestAll CombinedSep-18</t>
  </si>
  <si>
    <t>HillcrestAll Combined43344</t>
  </si>
  <si>
    <t>HillcrestAll CombinedOct-18</t>
  </si>
  <si>
    <t>HillcrestAll Combined43374</t>
  </si>
  <si>
    <t>HillcrestAll CombinedNov-18</t>
  </si>
  <si>
    <t>HillcrestAll Combined43405</t>
  </si>
  <si>
    <t>HillcrestAll CombinedDec-18</t>
  </si>
  <si>
    <t>HillcrestAll Combined43435</t>
  </si>
  <si>
    <t>HillcrestAll CombinedJan-19</t>
  </si>
  <si>
    <t>HillcrestAll Combined43466</t>
  </si>
  <si>
    <t>HillcrestAll CombinedFeb-19</t>
  </si>
  <si>
    <t>HillcrestAll Combined43497</t>
  </si>
  <si>
    <t>HillcrestAll CombinedMar-19</t>
  </si>
  <si>
    <t>HillcrestAll Combined43525</t>
  </si>
  <si>
    <t>HillcrestAll CombinedApr-19</t>
  </si>
  <si>
    <t>HillcrestAll Combined43556</t>
  </si>
  <si>
    <t>HillcrestAll CombinedMay-19</t>
  </si>
  <si>
    <t>HillcrestAll Combined43586</t>
  </si>
  <si>
    <t>HillcrestAll CombinedJun-19</t>
  </si>
  <si>
    <t>HillcrestAll Combined43617</t>
  </si>
  <si>
    <t>HillcrestAll CombinedJul-19</t>
  </si>
  <si>
    <t>HillcrestAll Combined43647</t>
  </si>
  <si>
    <t>HillcrestA-CRA FFApr-12</t>
  </si>
  <si>
    <t>HillcrestA-CRA FF41000</t>
  </si>
  <si>
    <t>HillcrestA-CRA FFJun-12</t>
  </si>
  <si>
    <t>HillcrestA-CRA FF41030</t>
  </si>
  <si>
    <t>HillcrestA-CRA FF41061</t>
  </si>
  <si>
    <t>HillcrestA-CRA FFJul-12</t>
  </si>
  <si>
    <t>HillcrestA-CRA FF41091</t>
  </si>
  <si>
    <t>HillcrestA-CRA FFAug-12</t>
  </si>
  <si>
    <t>HillcrestA-CRA FF41122</t>
  </si>
  <si>
    <t>HillcrestA-CRA FFSep-12</t>
  </si>
  <si>
    <t>HillcrestA-CRA FF41153</t>
  </si>
  <si>
    <t>HillcrestA-CRA FFOct-12</t>
  </si>
  <si>
    <t>HillcrestA-CRA FF41183</t>
  </si>
  <si>
    <t>HillcrestA-CRA FFNov-12</t>
  </si>
  <si>
    <t>HillcrestA-CRA FF41214</t>
  </si>
  <si>
    <t>HillcrestA-CRA FFDec-12</t>
  </si>
  <si>
    <t>HillcrestA-CRA FF41244</t>
  </si>
  <si>
    <t>HillcrestA-CRA FFJan-13</t>
  </si>
  <si>
    <t>HillcrestA-CRA FF41275</t>
  </si>
  <si>
    <t>HillcrestA-CRA FFFeb-13</t>
  </si>
  <si>
    <t>HillcrestA-CRA FF41306</t>
  </si>
  <si>
    <t>HillcrestA-CRA FFMar-13</t>
  </si>
  <si>
    <t>HillcrestA-CRA FF41334</t>
  </si>
  <si>
    <t>HillcrestA-CRA FFApr-13</t>
  </si>
  <si>
    <t>HillcrestA-CRA FF41365</t>
  </si>
  <si>
    <t>HillcrestA-CRA FFMay-13</t>
  </si>
  <si>
    <t>HillcrestA-CRA FF41395</t>
  </si>
  <si>
    <t>HillcrestA-CRA FFJun-13</t>
  </si>
  <si>
    <t>HillcrestA-CRA FF41426</t>
  </si>
  <si>
    <t>HillcrestA-CRA FFJul-13</t>
  </si>
  <si>
    <t>HillcrestA-CRA FF41456</t>
  </si>
  <si>
    <t>HillcrestA-CRA FFAug-13</t>
  </si>
  <si>
    <t>HillcrestA-CRA FF41487</t>
  </si>
  <si>
    <t>HillcrestA-CRA FFSep-13</t>
  </si>
  <si>
    <t>HillcrestA-CRA FF41518</t>
  </si>
  <si>
    <t>HillcrestA-CRA FFOct-13</t>
  </si>
  <si>
    <t>HillcrestA-CRA FF41548</t>
  </si>
  <si>
    <t>HillcrestA-CRA FFNov-13</t>
  </si>
  <si>
    <t>HillcrestA-CRA FF41579</t>
  </si>
  <si>
    <t>HillcrestA-CRA FFDec-13</t>
  </si>
  <si>
    <t>HillcrestA-CRA FF41609</t>
  </si>
  <si>
    <t>HillcrestA-CRA FFJan-14</t>
  </si>
  <si>
    <t>HillcrestA-CRA FF41640</t>
  </si>
  <si>
    <t>HillcrestA-CRA FFFeb-14</t>
  </si>
  <si>
    <t>HillcrestA-CRA FF41671</t>
  </si>
  <si>
    <t>HillcrestA-CRA FFMar-14</t>
  </si>
  <si>
    <t>HillcrestA-CRA FF41699</t>
  </si>
  <si>
    <t>HillcrestA-CRA FFApr-14</t>
  </si>
  <si>
    <t>HillcrestA-CRA FF41730</t>
  </si>
  <si>
    <t>HillcrestA-CRA FFMay-14</t>
  </si>
  <si>
    <t>HillcrestA-CRA FF41760</t>
  </si>
  <si>
    <t>HillcrestA-CRA FFJun-14</t>
  </si>
  <si>
    <t>HillcrestA-CRA FF41791</t>
  </si>
  <si>
    <t>HillcrestA-CRA FFJul-14</t>
  </si>
  <si>
    <t>HillcrestA-CRA FF41821</t>
  </si>
  <si>
    <t>HillcrestA-CRA FFAug-14</t>
  </si>
  <si>
    <t>HillcrestA-CRA FF41852</t>
  </si>
  <si>
    <t>HillcrestA-CRA FFSep-14</t>
  </si>
  <si>
    <t>HillcrestA-CRA FF41883</t>
  </si>
  <si>
    <t>HillcrestA-CRA FFOct-14</t>
  </si>
  <si>
    <t>HillcrestA-CRA FF41913</t>
  </si>
  <si>
    <t>HillcrestA-CRA FFNov-14</t>
  </si>
  <si>
    <t>HillcrestA-CRA FF41944</t>
  </si>
  <si>
    <t>HillcrestA-CRA FFDec-14</t>
  </si>
  <si>
    <t>HillcrestA-CRA FF41974</t>
  </si>
  <si>
    <t>HillcrestA-CRA FFJan-15</t>
  </si>
  <si>
    <t>HillcrestA-CRA FF42005</t>
  </si>
  <si>
    <t>HillcrestA-CRA FFFeb-15</t>
  </si>
  <si>
    <t>HillcrestA-CRA FF42036</t>
  </si>
  <si>
    <t>HillcrestA-CRA FFMar-15</t>
  </si>
  <si>
    <t>HillcrestA-CRA FF42064</t>
  </si>
  <si>
    <t>HillcrestA-CRA FFApr-15</t>
  </si>
  <si>
    <t>HillcrestA-CRA FF42095</t>
  </si>
  <si>
    <t>HillcrestA-CRA FFMay-15</t>
  </si>
  <si>
    <t>HillcrestA-CRA FF42125</t>
  </si>
  <si>
    <t>HillcrestA-CRA FFJun-15</t>
  </si>
  <si>
    <t>HillcrestA-CRA FF42156</t>
  </si>
  <si>
    <t>HillcrestA-CRA FFJul-15</t>
  </si>
  <si>
    <t>HillcrestA-CRA FF42186</t>
  </si>
  <si>
    <t>HillcrestA-CRA FFAug-15</t>
  </si>
  <si>
    <t>HillcrestA-CRA FF42217</t>
  </si>
  <si>
    <t>HillcrestA-CRA FFSep-15</t>
  </si>
  <si>
    <t>HillcrestA-CRA FF42248</t>
  </si>
  <si>
    <t>HillcrestA-CRA FFOct-15</t>
  </si>
  <si>
    <t>HillcrestA-CRA FF42278</t>
  </si>
  <si>
    <t>HillcrestA-CRA FFNov-15</t>
  </si>
  <si>
    <t>HillcrestA-CRA FF42309</t>
  </si>
  <si>
    <t>HillcrestA-CRA FFDec-15</t>
  </si>
  <si>
    <t>HillcrestA-CRA FF42339</t>
  </si>
  <si>
    <t>HillcrestA-CRA FFJan-16</t>
  </si>
  <si>
    <t>HillcrestA-CRA FF42370</t>
  </si>
  <si>
    <t>HillcrestA-CRA FFFeb-16</t>
  </si>
  <si>
    <t>HillcrestA-CRA FF42401</t>
  </si>
  <si>
    <t>HillcrestA-CRA FFMar-16</t>
  </si>
  <si>
    <t>HillcrestA-CRA FF42430</t>
  </si>
  <si>
    <t>HillcrestA-CRA FFApr-16</t>
  </si>
  <si>
    <t>HillcrestA-CRA FF42461</t>
  </si>
  <si>
    <t>HillcrestA-CRA FFMay-16</t>
  </si>
  <si>
    <t>HillcrestA-CRA FF42491</t>
  </si>
  <si>
    <t>HillcrestA-CRA FFJun-16</t>
  </si>
  <si>
    <t>HillcrestA-CRA FF42522</t>
  </si>
  <si>
    <t>HillcrestA-CRA FFJul-16</t>
  </si>
  <si>
    <t>HillcrestA-CRA FF42552</t>
  </si>
  <si>
    <t>HillcrestA-CRA FFAug-16</t>
  </si>
  <si>
    <t>HillcrestA-CRA FF42583</t>
  </si>
  <si>
    <t>HillcrestA-CRA FFSep-16</t>
  </si>
  <si>
    <t>HillcrestA-CRA FF42614</t>
  </si>
  <si>
    <t>HillcrestA-CRA FFOct-16</t>
  </si>
  <si>
    <t>HillcrestA-CRA FF42644</t>
  </si>
  <si>
    <t>HillcrestA-CRA FFNov-16</t>
  </si>
  <si>
    <t>HillcrestA-CRA FF42675</t>
  </si>
  <si>
    <t>HillcrestA-CRA FFDec-16</t>
  </si>
  <si>
    <t>HillcrestA-CRA FF42705</t>
  </si>
  <si>
    <t>HillcrestA-CRA FFJan-17</t>
  </si>
  <si>
    <t>HillcrestA-CRA FF42736</t>
  </si>
  <si>
    <t>HillcrestA-CRA FFFeb-17</t>
  </si>
  <si>
    <t>HillcrestA-CRA FF42767</t>
  </si>
  <si>
    <t>HillcrestA-CRA FFMar-17</t>
  </si>
  <si>
    <t>HillcrestA-CRA FF42795</t>
  </si>
  <si>
    <t>HillcrestA-CRA FFApr-17</t>
  </si>
  <si>
    <t>HillcrestA-CRA FF42826</t>
  </si>
  <si>
    <t>HillcrestA-CRA FFMay-17</t>
  </si>
  <si>
    <t>HillcrestA-CRA FF42856</t>
  </si>
  <si>
    <t>HillcrestA-CRA FFJun-17</t>
  </si>
  <si>
    <t>HillcrestA-CRA FF42887</t>
  </si>
  <si>
    <t>HillcrestA-CRA FFJul-17</t>
  </si>
  <si>
    <t>HillcrestA-CRA FF42917</t>
  </si>
  <si>
    <t>HillcrestA-CRA FFAug-17</t>
  </si>
  <si>
    <t>HillcrestA-CRA FF42948</t>
  </si>
  <si>
    <t>HillcrestA-CRA FFSep-17</t>
  </si>
  <si>
    <t>HillcrestA-CRA FF42979</t>
  </si>
  <si>
    <t>HillcrestA-CRA FFOct-17</t>
  </si>
  <si>
    <t>HillcrestA-CRA FF43009</t>
  </si>
  <si>
    <t>HillcrestA-CRA FFNov-17</t>
  </si>
  <si>
    <t>HillcrestA-CRA FF43040</t>
  </si>
  <si>
    <t>HillcrestA-CRA FFDec-17</t>
  </si>
  <si>
    <t>HillcrestA-CRA FF43070</t>
  </si>
  <si>
    <t>HillcrestA-CRA FFJan-18</t>
  </si>
  <si>
    <t>HillcrestA-CRA FF43101</t>
  </si>
  <si>
    <t>HillcrestA-CRA FFFeb-18</t>
  </si>
  <si>
    <t>HillcrestA-CRA FF43132</t>
  </si>
  <si>
    <t>HillcrestA-CRA FFMar-18</t>
  </si>
  <si>
    <t>HillcrestA-CRA FF43160</t>
  </si>
  <si>
    <t>HillcrestA-CRA FFApr-18</t>
  </si>
  <si>
    <t>HillcrestA-CRA FF43191</t>
  </si>
  <si>
    <t>HillcrestA-CRA FFMay-18</t>
  </si>
  <si>
    <t>HillcrestA-CRA FF43221</t>
  </si>
  <si>
    <t>HillcrestA-CRA FFJun-18</t>
  </si>
  <si>
    <t>HillcrestA-CRA FF43252</t>
  </si>
  <si>
    <t>HillcrestA-CRA FFJul-18</t>
  </si>
  <si>
    <t>HillcrestA-CRA FF43282</t>
  </si>
  <si>
    <t>HillcrestA-CRA FFAug-18</t>
  </si>
  <si>
    <t>HillcrestA-CRA FF43313</t>
  </si>
  <si>
    <t>HillcrestA-CRA FFSep-18</t>
  </si>
  <si>
    <t>HillcrestA-CRA FF43344</t>
  </si>
  <si>
    <t>HillcrestA-CRA FFOct-18</t>
  </si>
  <si>
    <t>HillcrestA-CRA FF43374</t>
  </si>
  <si>
    <t>HillcrestA-CRA FFNov-18</t>
  </si>
  <si>
    <t>HillcrestA-CRA FF43405</t>
  </si>
  <si>
    <t>HillcrestA-CRA FFDec-18</t>
  </si>
  <si>
    <t>HillcrestA-CRA FF43435</t>
  </si>
  <si>
    <t>HillcrestA-CRA FFJan-19</t>
  </si>
  <si>
    <t>HillcrestA-CRA FF43466</t>
  </si>
  <si>
    <t>HillcrestA-CRA FFFeb-19</t>
  </si>
  <si>
    <t>HillcrestA-CRA FF43497</t>
  </si>
  <si>
    <t>HillcrestA-CRA FFMar-19</t>
  </si>
  <si>
    <t>HillcrestA-CRA FF43525</t>
  </si>
  <si>
    <t>HillcrestA-CRA FFApr-19</t>
  </si>
  <si>
    <t>HillcrestA-CRA FF43556</t>
  </si>
  <si>
    <t>HillcrestA-CRA FFMay-19</t>
  </si>
  <si>
    <t>HillcrestA-CRA FF43586</t>
  </si>
  <si>
    <t>HillcrestA-CRA FFJun-19</t>
  </si>
  <si>
    <t>HillcrestA-CRA FF43617</t>
  </si>
  <si>
    <t>HillcrestA-CRA FFJul-19</t>
  </si>
  <si>
    <t>HillcrestA-CRA FF43647</t>
  </si>
  <si>
    <t>Green DoorTIP FFOct-15</t>
  </si>
  <si>
    <t>Green DoorTIP FF42278</t>
  </si>
  <si>
    <t>Green DoorTIP FFNov-15</t>
  </si>
  <si>
    <t>Green DoorTIP FF42309</t>
  </si>
  <si>
    <t>Green DoorTIP FFDec-15</t>
  </si>
  <si>
    <t>Green DoorTIP FF42339</t>
  </si>
  <si>
    <t>Green DoorTIP FFJan-16</t>
  </si>
  <si>
    <t>Green DoorTIP FF42370</t>
  </si>
  <si>
    <t>Green DoorTIP FFFeb-16</t>
  </si>
  <si>
    <t>Green DoorTIP FF42401</t>
  </si>
  <si>
    <t>Green DoorTIP FFMar-16</t>
  </si>
  <si>
    <t>Green DoorTIP FF42430</t>
  </si>
  <si>
    <t>Green DoorTIP FFApr-16</t>
  </si>
  <si>
    <t>Green DoorTIP FF42461</t>
  </si>
  <si>
    <t>Green DoorTIP FFMay-16</t>
  </si>
  <si>
    <t>Green DoorTIP FF42491</t>
  </si>
  <si>
    <t>Green DoorTIP FFJun-16</t>
  </si>
  <si>
    <t>Green DoorTIP FF42522</t>
  </si>
  <si>
    <t>Green DoorTIP FFJul-16</t>
  </si>
  <si>
    <t>Green DoorTIP FF42552</t>
  </si>
  <si>
    <t>Green DoorTIP FFAug-16</t>
  </si>
  <si>
    <t>Green DoorTIP FF42583</t>
  </si>
  <si>
    <t>Green DoorTIP FFSep-16</t>
  </si>
  <si>
    <t>Green DoorTIP FF42614</t>
  </si>
  <si>
    <t>Green DoorTIP FFOct-16</t>
  </si>
  <si>
    <t>Green DoorTIP FF42644</t>
  </si>
  <si>
    <t>Green DoorTIP FFNov-16</t>
  </si>
  <si>
    <t>Green DoorTIP FF42675</t>
  </si>
  <si>
    <t>Green DoorTIP FFDec-16</t>
  </si>
  <si>
    <t>Green DoorTIP FF42705</t>
  </si>
  <si>
    <t>Green DoorTIP FFJan-17</t>
  </si>
  <si>
    <t>Green DoorTIP FF42736</t>
  </si>
  <si>
    <t>Green DoorTIP FFFeb-17</t>
  </si>
  <si>
    <t>Green DoorTIP FF42767</t>
  </si>
  <si>
    <t>Green DoorTIP FFMar-17</t>
  </si>
  <si>
    <t>Green DoorTIP FF42795</t>
  </si>
  <si>
    <t>Green DoorTIP FFApr-17</t>
  </si>
  <si>
    <t>Green DoorTIP FF42826</t>
  </si>
  <si>
    <t>Green DoorTIP FFMay-17</t>
  </si>
  <si>
    <t>Green DoorTIP FF42856</t>
  </si>
  <si>
    <t>Green DoorTIP FFJun-17</t>
  </si>
  <si>
    <t>Green DoorTIP FF42887</t>
  </si>
  <si>
    <t>Green DoorTIP FFJul-17</t>
  </si>
  <si>
    <t>Green DoorTIP FF42917</t>
  </si>
  <si>
    <t>Green DoorTIP FFAug-17</t>
  </si>
  <si>
    <t>Green DoorTIP FF42948</t>
  </si>
  <si>
    <t>Green DoorTIP FFSep-17</t>
  </si>
  <si>
    <t>Green DoorTIP FF42979</t>
  </si>
  <si>
    <t>Green DoorTIP FFOct-17</t>
  </si>
  <si>
    <t>Green DoorTIP FF43009</t>
  </si>
  <si>
    <t>Green DoorTIP FFNov-17</t>
  </si>
  <si>
    <t>Green DoorTIP FF43040</t>
  </si>
  <si>
    <t>Green DoorTIP FFDec-17</t>
  </si>
  <si>
    <t>Green DoorTIP FF43070</t>
  </si>
  <si>
    <t>Green DoorTIP FFJan-18</t>
  </si>
  <si>
    <t>Green DoorTIP FF43101</t>
  </si>
  <si>
    <t>Green DoorTIP FFFeb-18</t>
  </si>
  <si>
    <t>Green DoorTIP FF43132</t>
  </si>
  <si>
    <t>Green DoorTIP FFMar-18</t>
  </si>
  <si>
    <t>Green DoorTIP FF43160</t>
  </si>
  <si>
    <t>Green DoorTIP FFApr-18</t>
  </si>
  <si>
    <t>Green DoorTIP FF43191</t>
  </si>
  <si>
    <t>Green DoorTIP FFMay-18</t>
  </si>
  <si>
    <t>Green DoorTIP FF43221</t>
  </si>
  <si>
    <t>Green DoorTIP FFJun-18</t>
  </si>
  <si>
    <t>Green DoorTIP FF43252</t>
  </si>
  <si>
    <t>Green DoorTIP FFJul-18</t>
  </si>
  <si>
    <t>Green DoorTIP FF43282</t>
  </si>
  <si>
    <t>Green DoorTIP FFAug-18</t>
  </si>
  <si>
    <t>Green DoorTIP FF43313</t>
  </si>
  <si>
    <t>Green DoorTIP FFSep-18</t>
  </si>
  <si>
    <t>Green DoorTIP FF43344</t>
  </si>
  <si>
    <t>Green DoorTIP FFOct-18</t>
  </si>
  <si>
    <t>Green DoorTIP FF43374</t>
  </si>
  <si>
    <t>Green DoorTIP FFNov-18</t>
  </si>
  <si>
    <t>Green DoorTIP FF43405</t>
  </si>
  <si>
    <t>Green DoorTIP FFDec-18</t>
  </si>
  <si>
    <t>Green DoorTIP FF43435</t>
  </si>
  <si>
    <t>Green DoorTIP FFJan-19</t>
  </si>
  <si>
    <t>Green DoorTIP FF43466</t>
  </si>
  <si>
    <t>Green DoorTIP FFFeb-19</t>
  </si>
  <si>
    <t>Green DoorTIP FF43497</t>
  </si>
  <si>
    <t>Green DoorTIP FFMar-19</t>
  </si>
  <si>
    <t>Green DoorTIP FF43525</t>
  </si>
  <si>
    <t>Green DoorTIP FFApr-19</t>
  </si>
  <si>
    <t>Green DoorTIP FF43556</t>
  </si>
  <si>
    <t>Green DoorTIP FFMay-19</t>
  </si>
  <si>
    <t>Green DoorTIP FF43586</t>
  </si>
  <si>
    <t>Green DoorTIP FFJun-19</t>
  </si>
  <si>
    <t>Green DoorTIP FF43617</t>
  </si>
  <si>
    <t>Green DoorTIP FFJul-19</t>
  </si>
  <si>
    <t>Green DoorTIP FF43647</t>
  </si>
  <si>
    <t>Green DoorAll CombinedOct-15</t>
  </si>
  <si>
    <t>Green DoorAll Combined42278</t>
  </si>
  <si>
    <t>Green DoorAll CombinedNov-15</t>
  </si>
  <si>
    <t>Green DoorAll Combined42309</t>
  </si>
  <si>
    <t>Green DoorAll CombinedDec-15</t>
  </si>
  <si>
    <t>Green DoorAll Combined42339</t>
  </si>
  <si>
    <t>Green DoorAll CombinedJan-16</t>
  </si>
  <si>
    <t>Green DoorAll Combined42370</t>
  </si>
  <si>
    <t>Green DoorAll CombinedFeb-16</t>
  </si>
  <si>
    <t>Green DoorAll Combined42401</t>
  </si>
  <si>
    <t>Green DoorAll CombinedMar-16</t>
  </si>
  <si>
    <t>Green DoorAll Combined42430</t>
  </si>
  <si>
    <t>Green DoorAll CombinedApr-16</t>
  </si>
  <si>
    <t>Green DoorAll Combined42461</t>
  </si>
  <si>
    <t>Green DoorAll CombinedMay-16</t>
  </si>
  <si>
    <t>Green DoorAll Combined42491</t>
  </si>
  <si>
    <t>Green DoorAll CombinedJun-16</t>
  </si>
  <si>
    <t>Green DoorAll Combined42522</t>
  </si>
  <si>
    <t>Green DoorAll CombinedJul-16</t>
  </si>
  <si>
    <t>Green DoorAll Combined42552</t>
  </si>
  <si>
    <t>Green DoorAll CombinedAug-16</t>
  </si>
  <si>
    <t>Green DoorAll Combined42583</t>
  </si>
  <si>
    <t>Green DoorAll CombinedSep-16</t>
  </si>
  <si>
    <t>Green DoorAll Combined42614</t>
  </si>
  <si>
    <t>Green DoorAll CombinedOct-16</t>
  </si>
  <si>
    <t>Green DoorAll Combined42644</t>
  </si>
  <si>
    <t>Green DoorAll CombinedNov-16</t>
  </si>
  <si>
    <t>Green DoorAll Combined42675</t>
  </si>
  <si>
    <t>Green DoorAll CombinedDec-16</t>
  </si>
  <si>
    <t>Green DoorAll Combined42712</t>
  </si>
  <si>
    <t>Green DoorAll CombinedJan-17</t>
  </si>
  <si>
    <t>Green DoorAll Combined42736</t>
  </si>
  <si>
    <t>Green DoorAll CombinedFeb-17</t>
  </si>
  <si>
    <t>Green DoorAll Combined42767</t>
  </si>
  <si>
    <t>Green DoorAll CombinedMar-17</t>
  </si>
  <si>
    <t>Green DoorAll Combined42795</t>
  </si>
  <si>
    <t>Green DoorAll CombinedApr-17</t>
  </si>
  <si>
    <t>Green DoorAll Combined42826</t>
  </si>
  <si>
    <t>Green DoorAll CombinedMay-17</t>
  </si>
  <si>
    <t>Green DoorAll Combined42856</t>
  </si>
  <si>
    <t>Green DoorAll CombinedJun-17</t>
  </si>
  <si>
    <t>Green DoorAll Combined42887</t>
  </si>
  <si>
    <t>Green DoorAll CombinedJul-17</t>
  </si>
  <si>
    <t>Green DoorAll Combined42917</t>
  </si>
  <si>
    <t>Green DoorAll CombinedAug-17</t>
  </si>
  <si>
    <t>Green DoorAll Combined42948</t>
  </si>
  <si>
    <t>Green DoorAll CombinedSep-17</t>
  </si>
  <si>
    <t>Green DoorAll Combined42979</t>
  </si>
  <si>
    <t>Green DoorAll CombinedOct-17</t>
  </si>
  <si>
    <t>Green DoorAll Combined43009</t>
  </si>
  <si>
    <t>Green DoorAll CombinedNov-17</t>
  </si>
  <si>
    <t>Green DoorAll Combined43040</t>
  </si>
  <si>
    <t>Green DoorAll CombinedDec-17</t>
  </si>
  <si>
    <t>Green DoorAll Combined43070</t>
  </si>
  <si>
    <t>Green DoorAll CombinedJan-18</t>
  </si>
  <si>
    <t>Green DoorAll Combined43101</t>
  </si>
  <si>
    <t>Green DoorAll CombinedFeb-18</t>
  </si>
  <si>
    <t>Green DoorAll Combined43132</t>
  </si>
  <si>
    <t>Green DoorAll CombinedMar-18</t>
  </si>
  <si>
    <t>Green DoorAll Combined43160</t>
  </si>
  <si>
    <t>Green DoorAll CombinedApr-18</t>
  </si>
  <si>
    <t>Green DoorAll Combined43191</t>
  </si>
  <si>
    <t>Green DoorAll CombinedMay-18</t>
  </si>
  <si>
    <t>Green DoorAll Combined43221</t>
  </si>
  <si>
    <t>Green DoorAll CombinedJun-18</t>
  </si>
  <si>
    <t>Green DoorAll Combined43252</t>
  </si>
  <si>
    <t>Green DoorAll CombinedJul-18</t>
  </si>
  <si>
    <t>Green DoorAll Combined43282</t>
  </si>
  <si>
    <t>Green DoorAll CombinedAug-18</t>
  </si>
  <si>
    <t>Green DoorAll Combined43313</t>
  </si>
  <si>
    <t>Green DoorAll CombinedSep-18</t>
  </si>
  <si>
    <t>Green DoorAll Combined43344</t>
  </si>
  <si>
    <t>Green DoorAll CombinedOct-18</t>
  </si>
  <si>
    <t>Green DoorAll Combined43374</t>
  </si>
  <si>
    <t>Green DoorAll CombinedNov-18</t>
  </si>
  <si>
    <t>Green DoorAll Combined43405</t>
  </si>
  <si>
    <t>Green DoorAll CombinedDec-18</t>
  </si>
  <si>
    <t>Green DoorAll Combined43435</t>
  </si>
  <si>
    <t>Green DoorAll CombinedJan-19</t>
  </si>
  <si>
    <t>Green DoorAll Combined43466</t>
  </si>
  <si>
    <t>Green DoorAll CombinedFeb-19</t>
  </si>
  <si>
    <t>Green DoorAll Combined43497</t>
  </si>
  <si>
    <t>Green DoorAll CombinedMar-19</t>
  </si>
  <si>
    <t>Green DoorAll Combined43525</t>
  </si>
  <si>
    <t>Green DoorAll CombinedApr-19</t>
  </si>
  <si>
    <t>Green DoorAll Combined43556</t>
  </si>
  <si>
    <t>Green DoorAll CombinedMay-19</t>
  </si>
  <si>
    <t>Green DoorAll Combined43586</t>
  </si>
  <si>
    <t>Green DoorAll CombinedJun-19</t>
  </si>
  <si>
    <t>Green DoorAll Combined43617</t>
  </si>
  <si>
    <t>Green DoorAll CombinedJul-19</t>
  </si>
  <si>
    <t>Green DoorAll Combined43647</t>
  </si>
  <si>
    <t>FWCTIP FFAug-15</t>
  </si>
  <si>
    <t>FWCTIP FF42217</t>
  </si>
  <si>
    <t>FWCTIP FFSep-15</t>
  </si>
  <si>
    <t>FWCTIP FF42248</t>
  </si>
  <si>
    <t>FWCTIP FFOct-15</t>
  </si>
  <si>
    <t>FWCTIP FF42278</t>
  </si>
  <si>
    <t>FWCTIP FFNov-15</t>
  </si>
  <si>
    <t>FWCTIP FF42309</t>
  </si>
  <si>
    <t>FWCTIP FFDec-15</t>
  </si>
  <si>
    <t>FWCTIP FF42339</t>
  </si>
  <si>
    <t>FWCTIP FFJan-16</t>
  </si>
  <si>
    <t>FWCTIP FF42370</t>
  </si>
  <si>
    <t>FWCTIP FFFeb-16</t>
  </si>
  <si>
    <t>FWCTIP FF42401</t>
  </si>
  <si>
    <t>FWCTIP FFMar-16</t>
  </si>
  <si>
    <t>FWCTIP FF42430</t>
  </si>
  <si>
    <t>FWCAll CombinedAug-15</t>
  </si>
  <si>
    <t>FWCAll Combined42217</t>
  </si>
  <si>
    <t>FWCAll CombinedSep-15</t>
  </si>
  <si>
    <t>FWCAll Combined42248</t>
  </si>
  <si>
    <t>FWCAll CombinedOct-15</t>
  </si>
  <si>
    <t>FWCAll Combined42278</t>
  </si>
  <si>
    <t>FWCAll CombinedNov-15</t>
  </si>
  <si>
    <t>FWCAll Combined42309</t>
  </si>
  <si>
    <t>FWCAll CombinedDec-15</t>
  </si>
  <si>
    <t>FWCAll Combined42339</t>
  </si>
  <si>
    <t>FWCAll CombinedJan-16</t>
  </si>
  <si>
    <t>FWCAll Combined42370</t>
  </si>
  <si>
    <t>FWCAll CombinedFeb-16</t>
  </si>
  <si>
    <t>FWCAll Combined42401</t>
  </si>
  <si>
    <t>FWCAll CombinedMar-16</t>
  </si>
  <si>
    <t>FWCAll Combined42430</t>
  </si>
  <si>
    <t>FPSTIP FFApr-12</t>
  </si>
  <si>
    <t>FPSTIP FF41000</t>
  </si>
  <si>
    <t>FPSTIP FFJun-12</t>
  </si>
  <si>
    <t>FPSTIP FF41030</t>
  </si>
  <si>
    <t>FPSTIP FF41061</t>
  </si>
  <si>
    <t>FPSTIP FFJul-12</t>
  </si>
  <si>
    <t>FPSTIP FF41091</t>
  </si>
  <si>
    <t>FPSTIP FFAug-12</t>
  </si>
  <si>
    <t>FPSTIP FF41122</t>
  </si>
  <si>
    <t>FPSTIP FFSep-12</t>
  </si>
  <si>
    <t>FPSTIP FF41153</t>
  </si>
  <si>
    <t>FPSTIP FFOct-12</t>
  </si>
  <si>
    <t>FPSTIP FF41183</t>
  </si>
  <si>
    <t>FPSTIP FFNov-12</t>
  </si>
  <si>
    <t>FPSTIP FF41214</t>
  </si>
  <si>
    <t>FPSTIP FFDec-12</t>
  </si>
  <si>
    <t>FPSTIP FF41244</t>
  </si>
  <si>
    <t>FPSTIP FFJan-13</t>
  </si>
  <si>
    <t>FPSTIP FF41275</t>
  </si>
  <si>
    <t>FPSTIP FFFeb-13</t>
  </si>
  <si>
    <t>FPSTIP FF41306</t>
  </si>
  <si>
    <t>FPSTIP FFMar-13</t>
  </si>
  <si>
    <t>FPSTIP FF41334</t>
  </si>
  <si>
    <t>FPSTIP FFApr-13</t>
  </si>
  <si>
    <t>FPSTIP FF41365</t>
  </si>
  <si>
    <t>FPSTIP FFMay-13</t>
  </si>
  <si>
    <t>FPSTIP FF41395</t>
  </si>
  <si>
    <t>FPSTIP FFJun-13</t>
  </si>
  <si>
    <t>FPSTIP FF41426</t>
  </si>
  <si>
    <t>FPSTIP FFJul-13</t>
  </si>
  <si>
    <t>FPSTIP FF41456</t>
  </si>
  <si>
    <t>FPSTIP FFAug-13</t>
  </si>
  <si>
    <t>FPSTIP FF41487</t>
  </si>
  <si>
    <t>FPSTIP FFSep-13</t>
  </si>
  <si>
    <t>FPSTIP FF41518</t>
  </si>
  <si>
    <t>FPSTIP FFOct-13</t>
  </si>
  <si>
    <t>FPSTIP FF41548</t>
  </si>
  <si>
    <t>FPSTIP FFNov-13</t>
  </si>
  <si>
    <t>FPSTIP FF41579</t>
  </si>
  <si>
    <t>FPSTIP FFDec-13</t>
  </si>
  <si>
    <t>FPSTIP FF41609</t>
  </si>
  <si>
    <t>FPSTIP FFJan-14</t>
  </si>
  <si>
    <t>FPSTIP FF41640</t>
  </si>
  <si>
    <t>FPSTIP FFFeb-14</t>
  </si>
  <si>
    <t>FPSTIP FF41671</t>
  </si>
  <si>
    <t>FPSTIP FFMar-14</t>
  </si>
  <si>
    <t>FPSTIP FF41699</t>
  </si>
  <si>
    <t>FPSTIP FFApr-14</t>
  </si>
  <si>
    <t>FPSTIP FF41730</t>
  </si>
  <si>
    <t>FPSTIP FFMay-14</t>
  </si>
  <si>
    <t>FPSTIP FF41760</t>
  </si>
  <si>
    <t>FPSTIP FFJun-14</t>
  </si>
  <si>
    <t>FPSTIP FF41791</t>
  </si>
  <si>
    <t>FPSTIP FFJul-14</t>
  </si>
  <si>
    <t>FPSTIP FF41821</t>
  </si>
  <si>
    <t>FPSTIP FFAug-14</t>
  </si>
  <si>
    <t>FPSTIP FF41852</t>
  </si>
  <si>
    <t>FPSTIP FFSep-14</t>
  </si>
  <si>
    <t>FPSTIP FF41883</t>
  </si>
  <si>
    <t>FPSTIP FFOct-14</t>
  </si>
  <si>
    <t>FPSTIP FF41913</t>
  </si>
  <si>
    <t>FPSTIP FFNov-14</t>
  </si>
  <si>
    <t>FPSTIP FF41944</t>
  </si>
  <si>
    <t>FPSTIP FFDec-14</t>
  </si>
  <si>
    <t>FPSTIP FF41974</t>
  </si>
  <si>
    <t>FPSTIP FFJan-15</t>
  </si>
  <si>
    <t>FPSTIP FF42005</t>
  </si>
  <si>
    <t>FPSTIP FFFeb-15</t>
  </si>
  <si>
    <t>FPSTIP FF42036</t>
  </si>
  <si>
    <t>FPSTIP FFMar-15</t>
  </si>
  <si>
    <t>FPSTIP FF42064</t>
  </si>
  <si>
    <t>FPSTIP FFApr-15</t>
  </si>
  <si>
    <t>FPSTIP FF42095</t>
  </si>
  <si>
    <t>FPSTIP FFMay-15</t>
  </si>
  <si>
    <t>FPSTIP FF42125</t>
  </si>
  <si>
    <t>FPSTIP FFJun-15</t>
  </si>
  <si>
    <t>FPSTIP FF42156</t>
  </si>
  <si>
    <t>FPSTIP FFJul-15</t>
  </si>
  <si>
    <t>FPSTIP FF42186</t>
  </si>
  <si>
    <t>FPSTIP FFAug-15</t>
  </si>
  <si>
    <t>FPSTIP FF42217</t>
  </si>
  <si>
    <t>FPSTIP FFSep-15</t>
  </si>
  <si>
    <t>FPSTIP FF42248</t>
  </si>
  <si>
    <t>FPSTIP FFOct-15</t>
  </si>
  <si>
    <t>FPSTIP FF42278</t>
  </si>
  <si>
    <t>FPSTIP FFNov-15</t>
  </si>
  <si>
    <t>FPSTIP FF42309</t>
  </si>
  <si>
    <t>FPSTIP FFDec-15</t>
  </si>
  <si>
    <t>FPSTIP FF42339</t>
  </si>
  <si>
    <t>FPSTIP FFJan-16</t>
  </si>
  <si>
    <t>FPSTIP FF42370</t>
  </si>
  <si>
    <t>FPSTIP FFFeb-16</t>
  </si>
  <si>
    <t>FPSTIP FF42401</t>
  </si>
  <si>
    <t>FPSTIP FFMar-16</t>
  </si>
  <si>
    <t>FPSTIP FF42430</t>
  </si>
  <si>
    <t>FPSTIP FFApr-16</t>
  </si>
  <si>
    <t>FPSTIP FF42461</t>
  </si>
  <si>
    <t>FPSTIP FFMay-16</t>
  </si>
  <si>
    <t>FPSTIP FF42491</t>
  </si>
  <si>
    <t>FPSTIP FFJun-16</t>
  </si>
  <si>
    <t>FPSTIP FF42522</t>
  </si>
  <si>
    <t>FPSTIP FFJul-16</t>
  </si>
  <si>
    <t>FPSTIP FF42552</t>
  </si>
  <si>
    <t>FPSTIP FFAug-16</t>
  </si>
  <si>
    <t>FPSTIP FF42583</t>
  </si>
  <si>
    <t>FPSTIP FFSep-16</t>
  </si>
  <si>
    <t>FPSTIP FF42614</t>
  </si>
  <si>
    <t>FPSTIP FFOct-16</t>
  </si>
  <si>
    <t>FPSTIP FF42644</t>
  </si>
  <si>
    <t>FPSTIP FFNov-16</t>
  </si>
  <si>
    <t>FPSTIP FF42675</t>
  </si>
  <si>
    <t>FPSTIP FFDec-16</t>
  </si>
  <si>
    <t>FPSTIP FF42705</t>
  </si>
  <si>
    <t>FPSTIP FFJan-17</t>
  </si>
  <si>
    <t>FPSTIP FF42736</t>
  </si>
  <si>
    <t>FPSTIP FFFeb-17</t>
  </si>
  <si>
    <t>FPSTIP FF42767</t>
  </si>
  <si>
    <t>FPSTIP FFMar-17</t>
  </si>
  <si>
    <t>FPSTIP FF42795</t>
  </si>
  <si>
    <t>FPSTIP FFApr-17</t>
  </si>
  <si>
    <t>FPSTIP FF42826</t>
  </si>
  <si>
    <t>FPSTIP FFMay-17</t>
  </si>
  <si>
    <t>FPSTIP FF42856</t>
  </si>
  <si>
    <t>FPSTIP FFJun-17</t>
  </si>
  <si>
    <t>FPSTIP FF42887</t>
  </si>
  <si>
    <t>FPSTIP FFJul-17</t>
  </si>
  <si>
    <t>FPSTIP FF42917</t>
  </si>
  <si>
    <t>FPSTIP FFAug-17</t>
  </si>
  <si>
    <t>FPSTIP FF42948</t>
  </si>
  <si>
    <t>FPSTIP FFSep-17</t>
  </si>
  <si>
    <t>FPSTIP FF42979</t>
  </si>
  <si>
    <t>FPSTIP FFOct-17</t>
  </si>
  <si>
    <t>FPSTIP FF43009</t>
  </si>
  <si>
    <t>FPSTIP FFNov-17</t>
  </si>
  <si>
    <t>FPSTIP FF43040</t>
  </si>
  <si>
    <t>FPSTIP FFDec-17</t>
  </si>
  <si>
    <t>FPSTIP FF43070</t>
  </si>
  <si>
    <t>FPSTIP FFJan-18</t>
  </si>
  <si>
    <t>FPSTIP FF43101</t>
  </si>
  <si>
    <t>FPSTIP FFFeb-18</t>
  </si>
  <si>
    <t>FPSTIP FF43132</t>
  </si>
  <si>
    <t>FPSTIP FFMar-18</t>
  </si>
  <si>
    <t>FPSTIP FF43160</t>
  </si>
  <si>
    <t>FPSTIP FFApr-18</t>
  </si>
  <si>
    <t>FPSTIP FF43191</t>
  </si>
  <si>
    <t>FPSTIP FFMay-18</t>
  </si>
  <si>
    <t>FPSTIP FF43221</t>
  </si>
  <si>
    <t>FPSTIP FFJun-18</t>
  </si>
  <si>
    <t>FPSTIP FF43252</t>
  </si>
  <si>
    <t>FPSTIP FFJul-18</t>
  </si>
  <si>
    <t>FPSTIP FF43282</t>
  </si>
  <si>
    <t>FPSTIP FFAug-18</t>
  </si>
  <si>
    <t>FPSTIP FF43313</t>
  </si>
  <si>
    <t>FPSTIP FFSep-18</t>
  </si>
  <si>
    <t>FPSTIP FF43344</t>
  </si>
  <si>
    <t>FPSTIP FFOct-18</t>
  </si>
  <si>
    <t>FPSTIP FF43374</t>
  </si>
  <si>
    <t>FPSTIP FFNov-18</t>
  </si>
  <si>
    <t>FPSTIP FF43405</t>
  </si>
  <si>
    <t>FPSTIP FFDec-18</t>
  </si>
  <si>
    <t>FPSTIP FF43435</t>
  </si>
  <si>
    <t>FPSTIP FFJan-19</t>
  </si>
  <si>
    <t>FPSTIP FF43466</t>
  </si>
  <si>
    <t>FPSTIP FFFeb-19</t>
  </si>
  <si>
    <t>FPSTIP FF43497</t>
  </si>
  <si>
    <t>FPSTIP FFMar-19</t>
  </si>
  <si>
    <t>FPSTIP FF43525</t>
  </si>
  <si>
    <t>FPSTIP FFApr-19</t>
  </si>
  <si>
    <t>FPSTIP FF43556</t>
  </si>
  <si>
    <t>FPSTIP FFMay-19</t>
  </si>
  <si>
    <t>FPSTIP FF43586</t>
  </si>
  <si>
    <t>FPSTIP FFJun-19</t>
  </si>
  <si>
    <t>FPSTIP FF43617</t>
  </si>
  <si>
    <t>FPSTIP FFJul-19</t>
  </si>
  <si>
    <t>FPSTIP FF43647</t>
  </si>
  <si>
    <t>FPSAll CombinedApr-12</t>
  </si>
  <si>
    <t>FPSAll Combined41000</t>
  </si>
  <si>
    <t>FPSAll CombinedJun-12</t>
  </si>
  <si>
    <t>FPSAll Combined41030</t>
  </si>
  <si>
    <t>FPSAll Combined41061</t>
  </si>
  <si>
    <t>FPSAll CombinedJul-12</t>
  </si>
  <si>
    <t>FPSAll Combined41091</t>
  </si>
  <si>
    <t>FPSAll CombinedAug-12</t>
  </si>
  <si>
    <t>FPSAll Combined41122</t>
  </si>
  <si>
    <t>FPSAll CombinedSep-12</t>
  </si>
  <si>
    <t>FPSAll Combined41153</t>
  </si>
  <si>
    <t>FPSAll CombinedOct-12</t>
  </si>
  <si>
    <t>FPSAll Combined41183</t>
  </si>
  <si>
    <t>FPSAll CombinedNov-12</t>
  </si>
  <si>
    <t>FPSAll Combined41214</t>
  </si>
  <si>
    <t>FPSAll CombinedDec-12</t>
  </si>
  <si>
    <t>FPSAll Combined41244</t>
  </si>
  <si>
    <t>FPSAll CombinedJan-13</t>
  </si>
  <si>
    <t>FPSAll Combined41275</t>
  </si>
  <si>
    <t>FPSAll CombinedFeb-13</t>
  </si>
  <si>
    <t>FPSAll Combined41306</t>
  </si>
  <si>
    <t>FPSAll CombinedMar-13</t>
  </si>
  <si>
    <t>FPSAll Combined41334</t>
  </si>
  <si>
    <t>FPSAll CombinedApr-13</t>
  </si>
  <si>
    <t>FPSAll Combined41365</t>
  </si>
  <si>
    <t>FPSAll CombinedMay-13</t>
  </si>
  <si>
    <t>FPSAll Combined41395</t>
  </si>
  <si>
    <t>FPSAll CombinedJun-13</t>
  </si>
  <si>
    <t>FPSAll Combined41426</t>
  </si>
  <si>
    <t>FPSAll CombinedJul-13</t>
  </si>
  <si>
    <t>FPSAll Combined41456</t>
  </si>
  <si>
    <t>FPSAll CombinedAug-13</t>
  </si>
  <si>
    <t>FPSAll Combined41487</t>
  </si>
  <si>
    <t>FPSAll CombinedSep-13</t>
  </si>
  <si>
    <t>FPSAll Combined41518</t>
  </si>
  <si>
    <t>FPSAll CombinedOct-13</t>
  </si>
  <si>
    <t>FPSAll Combined41548</t>
  </si>
  <si>
    <t>FPSAll CombinedNov-13</t>
  </si>
  <si>
    <t>FPSAll Combined41579</t>
  </si>
  <si>
    <t>FPSAll CombinedDec-13</t>
  </si>
  <si>
    <t>FPSAll Combined41609</t>
  </si>
  <si>
    <t>FPSAll CombinedJan-14</t>
  </si>
  <si>
    <t>FPSAll Combined41640</t>
  </si>
  <si>
    <t>FPSAll CombinedFeb-14</t>
  </si>
  <si>
    <t>FPSAll Combined41671</t>
  </si>
  <si>
    <t>FPSAll CombinedMar-14</t>
  </si>
  <si>
    <t>FPSAll Combined41699</t>
  </si>
  <si>
    <t>FPSAll CombinedApr-14</t>
  </si>
  <si>
    <t>FPSAll Combined41730</t>
  </si>
  <si>
    <t>FPSAll CombinedMay-14</t>
  </si>
  <si>
    <t>FPSAll Combined41760</t>
  </si>
  <si>
    <t>FPSAll CombinedJun-14</t>
  </si>
  <si>
    <t>FPSAll Combined41791</t>
  </si>
  <si>
    <t>FPSAll CombinedJul-14</t>
  </si>
  <si>
    <t>FPSAll Combined41821</t>
  </si>
  <si>
    <t>FPSAll CombinedAug-14</t>
  </si>
  <si>
    <t>FPSAll Combined41852</t>
  </si>
  <si>
    <t>FPSAll CombinedSep-14</t>
  </si>
  <si>
    <t>FPSAll Combined41883</t>
  </si>
  <si>
    <t>FPSAll CombinedOct-14</t>
  </si>
  <si>
    <t>FPSAll Combined41913</t>
  </si>
  <si>
    <t>FPSAll CombinedNov-14</t>
  </si>
  <si>
    <t>FPSAll Combined41944</t>
  </si>
  <si>
    <t>FPSAll CombinedDec-14</t>
  </si>
  <si>
    <t>FPSAll Combined41974</t>
  </si>
  <si>
    <t>FPSAll CombinedJan-15</t>
  </si>
  <si>
    <t>FPSAll Combined42005</t>
  </si>
  <si>
    <t>FPSAll CombinedFeb-15</t>
  </si>
  <si>
    <t>FPSAll Combined42036</t>
  </si>
  <si>
    <t>FPSAll CombinedMar-15</t>
  </si>
  <si>
    <t>FPSAll Combined42064</t>
  </si>
  <si>
    <t>FPSAll CombinedApr-15</t>
  </si>
  <si>
    <t>FPSAll Combined42095</t>
  </si>
  <si>
    <t>FPSAll CombinedMay-15</t>
  </si>
  <si>
    <t>FPSAll Combined42125</t>
  </si>
  <si>
    <t>FPSAll CombinedJun-15</t>
  </si>
  <si>
    <t>FPSAll Combined42156</t>
  </si>
  <si>
    <t>FPSAll CombinedJul-15</t>
  </si>
  <si>
    <t>FPSAll Combined42186</t>
  </si>
  <si>
    <t>FPSAll CombinedAug-15</t>
  </si>
  <si>
    <t>FPSAll Combined42217</t>
  </si>
  <si>
    <t>FPSAll CombinedSep-15</t>
  </si>
  <si>
    <t>FPSAll Combined42248</t>
  </si>
  <si>
    <t>FPSAll CombinedOct-15</t>
  </si>
  <si>
    <t>FPSAll Combined42278</t>
  </si>
  <si>
    <t>FPSAll CombinedNov-15</t>
  </si>
  <si>
    <t>FPSAll Combined42309</t>
  </si>
  <si>
    <t>FPSAll CombinedDec-15</t>
  </si>
  <si>
    <t>FPSAll Combined42339</t>
  </si>
  <si>
    <t>FPSAll CombinedJan-16</t>
  </si>
  <si>
    <t>FPSAll Combined42370</t>
  </si>
  <si>
    <t>FPSAll CombinedFeb-16</t>
  </si>
  <si>
    <t>FPSAll Combined42401</t>
  </si>
  <si>
    <t>FPSAll CombinedMar-16</t>
  </si>
  <si>
    <t>FPSAll Combined42430</t>
  </si>
  <si>
    <t>FPSAll CombinedApr-16</t>
  </si>
  <si>
    <t>FPSAll Combined42461</t>
  </si>
  <si>
    <t>FPSAll CombinedMay-16</t>
  </si>
  <si>
    <t>FPSAll Combined42491</t>
  </si>
  <si>
    <t>FPSAll CombinedJun-16</t>
  </si>
  <si>
    <t>FPSAll Combined42522</t>
  </si>
  <si>
    <t>FPSAll CombinedJul-16</t>
  </si>
  <si>
    <t>FPSAll Combined42552</t>
  </si>
  <si>
    <t>FPSAll CombinedAug-16</t>
  </si>
  <si>
    <t>FPSAll Combined42583</t>
  </si>
  <si>
    <t>FPSAll CombinedSep-16</t>
  </si>
  <si>
    <t>FPSAll Combined42614</t>
  </si>
  <si>
    <t>FPSAll CombinedOct-16</t>
  </si>
  <si>
    <t>FPSAll Combined42644</t>
  </si>
  <si>
    <t>FPSAll CombinedNov-16</t>
  </si>
  <si>
    <t>FPSAll Combined42675</t>
  </si>
  <si>
    <t>FPSAll CombinedDec-16</t>
  </si>
  <si>
    <t>FPSAll Combined42711</t>
  </si>
  <si>
    <t>FPSAll CombinedJan-17</t>
  </si>
  <si>
    <t>FPSAll Combined42736</t>
  </si>
  <si>
    <t>FPSAll CombinedFeb-17</t>
  </si>
  <si>
    <t>FPSAll Combined42767</t>
  </si>
  <si>
    <t>FPSAll CombinedMar-17</t>
  </si>
  <si>
    <t>FPSAll Combined42795</t>
  </si>
  <si>
    <t>FPSAll CombinedApr-17</t>
  </si>
  <si>
    <t>FPSAll Combined42826</t>
  </si>
  <si>
    <t>FPSAll CombinedMay-17</t>
  </si>
  <si>
    <t>FPSAll Combined42856</t>
  </si>
  <si>
    <t>FPSAll CombinedJun-17</t>
  </si>
  <si>
    <t>FPSAll Combined42887</t>
  </si>
  <si>
    <t>FPSAll CombinedJul-17</t>
  </si>
  <si>
    <t>FPSAll Combined42917</t>
  </si>
  <si>
    <t>FPSAll CombinedAug-17</t>
  </si>
  <si>
    <t>FPSAll Combined42948</t>
  </si>
  <si>
    <t>FPSAll CombinedSep-17</t>
  </si>
  <si>
    <t>FPSAll Combined42979</t>
  </si>
  <si>
    <t>FPSAll CombinedOct-17</t>
  </si>
  <si>
    <t>FPSAll Combined43009</t>
  </si>
  <si>
    <t>FPSAll CombinedNov-17</t>
  </si>
  <si>
    <t>FPSAll Combined43040</t>
  </si>
  <si>
    <t>FPSAll CombinedDec-17</t>
  </si>
  <si>
    <t>FPSAll Combined43070</t>
  </si>
  <si>
    <t>FPSAll CombinedJan-18</t>
  </si>
  <si>
    <t>FPSAll Combined43101</t>
  </si>
  <si>
    <t>FPSAll CombinedFeb-18</t>
  </si>
  <si>
    <t>FPSAll Combined43132</t>
  </si>
  <si>
    <t>FPSAll CombinedMar-18</t>
  </si>
  <si>
    <t>FPSAll Combined43160</t>
  </si>
  <si>
    <t>FPSAll CombinedApr-18</t>
  </si>
  <si>
    <t>FPSAll Combined43191</t>
  </si>
  <si>
    <t>FPSAll CombinedMay-18</t>
  </si>
  <si>
    <t>FPSAll Combined43221</t>
  </si>
  <si>
    <t>FPSAll CombinedJun-18</t>
  </si>
  <si>
    <t>FPSAll Combined43252</t>
  </si>
  <si>
    <t>FPSAll CombinedJul-18</t>
  </si>
  <si>
    <t>FPSAll Combined43282</t>
  </si>
  <si>
    <t>FPSAll CombinedAug-18</t>
  </si>
  <si>
    <t>FPSAll Combined43313</t>
  </si>
  <si>
    <t>FPSAll CombinedSep-18</t>
  </si>
  <si>
    <t>FPSAll Combined43344</t>
  </si>
  <si>
    <t>FPSAll CombinedOct-18</t>
  </si>
  <si>
    <t>FPSAll Combined43374</t>
  </si>
  <si>
    <t>FPSAll CombinedNov-18</t>
  </si>
  <si>
    <t>FPSAll Combined43405</t>
  </si>
  <si>
    <t>FPSAll CombinedDec-18</t>
  </si>
  <si>
    <t>FPSAll Combined43435</t>
  </si>
  <si>
    <t>FPSAll CombinedJan-19</t>
  </si>
  <si>
    <t>FPSAll Combined43466</t>
  </si>
  <si>
    <t>FPSAll CombinedFeb-19</t>
  </si>
  <si>
    <t>FPSAll Combined43497</t>
  </si>
  <si>
    <t>FPSAll CombinedMar-19</t>
  </si>
  <si>
    <t>FPSAll Combined43525</t>
  </si>
  <si>
    <t>FPSAll CombinedApr-19</t>
  </si>
  <si>
    <t>FPSAll Combined43556</t>
  </si>
  <si>
    <t>FPSAll CombinedMay-19</t>
  </si>
  <si>
    <t>FPSAll Combined43586</t>
  </si>
  <si>
    <t>FPSAll CombinedJun-19</t>
  </si>
  <si>
    <t>FPSAll Combined43617</t>
  </si>
  <si>
    <t>FPSAll CombinedJul-19</t>
  </si>
  <si>
    <t>FPSAll Combined43647</t>
  </si>
  <si>
    <t>Foundations for Home &amp; CommunityCPP-FV DCS43160</t>
  </si>
  <si>
    <t>Foundations for Home &amp; CommunityCPP-FV DCSMar-18</t>
  </si>
  <si>
    <t>Foundations for Home &amp; CommunityTF-CBT FFJan-18</t>
  </si>
  <si>
    <t>Foundations for Home &amp; CommunityTF-CBT FF43101</t>
  </si>
  <si>
    <t>Foundations for Home &amp; CommunityTF-CBT FFFeb-18</t>
  </si>
  <si>
    <t>Foundations for Home &amp; CommunityTF-CBT FF43132</t>
  </si>
  <si>
    <t>Foundations for Home &amp; CommunityTF-CBT FFMar-18</t>
  </si>
  <si>
    <t>Foundations for Home &amp; CommunityTF-CBT FF43160</t>
  </si>
  <si>
    <t>Foundations for Home &amp; CommunityTF-CBT FFApr-18</t>
  </si>
  <si>
    <t>Foundations for Home &amp; CommunityTF-CBT FF43191</t>
  </si>
  <si>
    <t>Foundations for Home &amp; CommunityTF-CBT FFMay-18</t>
  </si>
  <si>
    <t>Foundations for Home &amp; CommunityTF-CBT FF43221</t>
  </si>
  <si>
    <t>Foundations for Home &amp; CommunityTF-CBT FFJun-18</t>
  </si>
  <si>
    <t>Foundations for Home &amp; CommunityTF-CBT FF43252</t>
  </si>
  <si>
    <t>Foundations for Home &amp; CommunityTF-CBT FFJul-18</t>
  </si>
  <si>
    <t>Foundations for Home &amp; CommunityTF-CBT FF43282</t>
  </si>
  <si>
    <t>Foundations for Home &amp; CommunityTF-CBT FFAug-18</t>
  </si>
  <si>
    <t>Foundations for Home &amp; CommunityTF-CBT FF43313</t>
  </si>
  <si>
    <t>Foundations for Home &amp; CommunityTF-CBT FFSep-18</t>
  </si>
  <si>
    <t>Foundations for Home &amp; CommunityTF-CBT FF43344</t>
  </si>
  <si>
    <t>Foundations for Home &amp; CommunityTF-CBT FFOct-18</t>
  </si>
  <si>
    <t>Foundations for Home &amp; CommunityTF-CBT FF43374</t>
  </si>
  <si>
    <t>Foundations for Home &amp; CommunityTF-CBT FFNov-18</t>
  </si>
  <si>
    <t>Foundations for Home &amp; CommunityTF-CBT FF43405</t>
  </si>
  <si>
    <t>Foundations for Home &amp; CommunityTF-CBT FFDec-18</t>
  </si>
  <si>
    <t>Foundations for Home &amp; CommunityTF-CBT FF43435</t>
  </si>
  <si>
    <t>Foundations for Home &amp; CommunityTF-CBT FFJan-19</t>
  </si>
  <si>
    <t>Foundations for Home &amp; CommunityTF-CBT FF43466</t>
  </si>
  <si>
    <t>Foundations for Home &amp; CommunityTF-CBT FFFeb-19</t>
  </si>
  <si>
    <t>Foundations for Home &amp; CommunityTF-CBT FF43497</t>
  </si>
  <si>
    <t>Foundations for Home &amp; CommunityTF-CBT FFMar-19</t>
  </si>
  <si>
    <t>Foundations for Home &amp; CommunityTF-CBT FF43525</t>
  </si>
  <si>
    <t>Foundations for Home &amp; CommunityTF-CBT FFApr-19</t>
  </si>
  <si>
    <t>Foundations for Home &amp; CommunityTF-CBT FF43556</t>
  </si>
  <si>
    <t>Foundations for Home &amp; CommunityTF-CBT FFMay-19</t>
  </si>
  <si>
    <t>Foundations for Home &amp; CommunityTF-CBT FF43586</t>
  </si>
  <si>
    <t>Foundations for Home &amp; CommunityTF-CBT FFJun-19</t>
  </si>
  <si>
    <t>Foundations for Home &amp; CommunityTF-CBT FF43617</t>
  </si>
  <si>
    <t>Foundations for Home &amp; CommunityTF-CBT FFJul-19</t>
  </si>
  <si>
    <t>Foundations for Home &amp; CommunityTF-CBT FF43647</t>
  </si>
  <si>
    <t>Foundations for Home &amp; CommunityFFT FFJan-18</t>
  </si>
  <si>
    <t>Foundations for Home &amp; CommunityFFT FF43101</t>
  </si>
  <si>
    <t>Foundations for Home &amp; CommunityFFT FFFeb-18</t>
  </si>
  <si>
    <t>Foundations for Home &amp; CommunityFFT FF43132</t>
  </si>
  <si>
    <t>Foundations for Home &amp; CommunityFFT FFMar-18</t>
  </si>
  <si>
    <t>Foundations for Home &amp; CommunityFFT FF43160</t>
  </si>
  <si>
    <t>Foundations for Home &amp; CommunityFFT FFApr-18</t>
  </si>
  <si>
    <t>Foundations for Home &amp; CommunityFFT FF43191</t>
  </si>
  <si>
    <t>Foundations for Home &amp; CommunityFFT FFMay-18</t>
  </si>
  <si>
    <t>Foundations for Home &amp; CommunityFFT FF43221</t>
  </si>
  <si>
    <t>Foundations for Home &amp; CommunityFFT FFJun-18</t>
  </si>
  <si>
    <t>Foundations for Home &amp; CommunityFFT FF43252</t>
  </si>
  <si>
    <t>Foundations for Home &amp; CommunityFFT FFJul-18</t>
  </si>
  <si>
    <t>Foundations for Home &amp; CommunityFFT FF43282</t>
  </si>
  <si>
    <t>Foundations for Home &amp; CommunityFFT FFAug-18</t>
  </si>
  <si>
    <t>Foundations for Home &amp; CommunityFFT FF43313</t>
  </si>
  <si>
    <t>Foundations for Home &amp; CommunityFFT FFSep-18</t>
  </si>
  <si>
    <t>Foundations for Home &amp; CommunityFFT FF43344</t>
  </si>
  <si>
    <t>Foundations for Home &amp; CommunityFFT FFOct-18</t>
  </si>
  <si>
    <t>Foundations for Home &amp; CommunityFFT FF43374</t>
  </si>
  <si>
    <t>Foundations for Home &amp; CommunityFFT FFNov-18</t>
  </si>
  <si>
    <t>Foundations for Home &amp; CommunityFFT FF43405</t>
  </si>
  <si>
    <t>Foundations for Home &amp; CommunityFFT FFDec-18</t>
  </si>
  <si>
    <t>Foundations for Home &amp; CommunityFFT FF43435</t>
  </si>
  <si>
    <t>Foundations for Home &amp; CommunityFFT FFJan-19</t>
  </si>
  <si>
    <t>Foundations for Home &amp; CommunityFFT FF43466</t>
  </si>
  <si>
    <t>Foundations for Home &amp; CommunityFFT FFFeb-19</t>
  </si>
  <si>
    <t>Foundations for Home &amp; CommunityFFT FF43497</t>
  </si>
  <si>
    <t>Foundations for Home &amp; CommunityFFT FFMar-19</t>
  </si>
  <si>
    <t>Foundations for Home &amp; CommunityFFT FF43525</t>
  </si>
  <si>
    <t>Foundations for Home &amp; CommunityFFT FFApr-19</t>
  </si>
  <si>
    <t>Foundations for Home &amp; CommunityFFT FF43556</t>
  </si>
  <si>
    <t>Foundations for Home &amp; CommunityFFT FFMay-19</t>
  </si>
  <si>
    <t>Foundations for Home &amp; CommunityFFT FF43586</t>
  </si>
  <si>
    <t>Foundations for Home &amp; CommunityFFT FFJun-19</t>
  </si>
  <si>
    <t>Foundations for Home &amp; CommunityFFT FF43617</t>
  </si>
  <si>
    <t>Foundations for Home &amp; CommunityFFT FFJul-19</t>
  </si>
  <si>
    <t>Foundations for Home &amp; CommunityFFT FF43647</t>
  </si>
  <si>
    <t>Foundations for Home &amp; CommunityTST FFJan-18</t>
  </si>
  <si>
    <t>Foundations for Home &amp; CommunityTST FF43101</t>
  </si>
  <si>
    <t>Foundations for Home &amp; CommunityTST FFFeb-18</t>
  </si>
  <si>
    <t>Foundations for Home &amp; CommunityTST FF43132</t>
  </si>
  <si>
    <t>Foundations for Home &amp; CommunityTST FFMar-18</t>
  </si>
  <si>
    <t>Foundations for Home &amp; CommunityTST FF43160</t>
  </si>
  <si>
    <t>Foundations for Home &amp; CommunityTST FFApr-18</t>
  </si>
  <si>
    <t>Foundations for Home &amp; CommunityTST FF43191</t>
  </si>
  <si>
    <t>Foundations for Home &amp; CommunityTST FFMay-18</t>
  </si>
  <si>
    <t>Foundations for Home &amp; CommunityTST FF43221</t>
  </si>
  <si>
    <t>Foundations for Home &amp; CommunityTST FFJun-18</t>
  </si>
  <si>
    <t>Foundations for Home &amp; CommunityTST FF43252</t>
  </si>
  <si>
    <t>Foundations for Home &amp; CommunityTST FFJul-18</t>
  </si>
  <si>
    <t>Foundations for Home &amp; CommunityTST FF43282</t>
  </si>
  <si>
    <t>Foundations for Home &amp; CommunityTST FFAug-18</t>
  </si>
  <si>
    <t>Foundations for Home &amp; CommunityTST FF43313</t>
  </si>
  <si>
    <t>Foundations for Home &amp; CommunityTST FFSep-18</t>
  </si>
  <si>
    <t>Foundations for Home &amp; CommunityTST FF43344</t>
  </si>
  <si>
    <t>Foundations for Home &amp; CommunityTST FFOct-18</t>
  </si>
  <si>
    <t>Foundations for Home &amp; CommunityTST FF43374</t>
  </si>
  <si>
    <t>Foundations for Home &amp; CommunityTST FFNov-18</t>
  </si>
  <si>
    <t>Foundations for Home &amp; CommunityTST FF43405</t>
  </si>
  <si>
    <t>Foundations for Home &amp; CommunityTST FFDec-18</t>
  </si>
  <si>
    <t>Foundations for Home &amp; CommunityTST FF43435</t>
  </si>
  <si>
    <t>Foundations for Home &amp; CommunityTST FFJan-19</t>
  </si>
  <si>
    <t>Foundations for Home &amp; CommunityTST FF43466</t>
  </si>
  <si>
    <t>Foundations for Home &amp; CommunityTST FFFeb-19</t>
  </si>
  <si>
    <t>Foundations for Home &amp; CommunityTST FF43497</t>
  </si>
  <si>
    <t>Foundations for Home &amp; CommunityTST FFMar-19</t>
  </si>
  <si>
    <t>Foundations for Home &amp; CommunityTST FF43525</t>
  </si>
  <si>
    <t>Foundations for Home &amp; CommunityTST FFApr-19</t>
  </si>
  <si>
    <t>Foundations for Home &amp; CommunityTST FF43556</t>
  </si>
  <si>
    <t>Foundations for Home &amp; CommunityTST FFMay-19</t>
  </si>
  <si>
    <t>Foundations for Home &amp; CommunityTST FF43586</t>
  </si>
  <si>
    <t>Foundations for Home &amp; CommunityTST FFJun-19</t>
  </si>
  <si>
    <t>Foundations for Home &amp; CommunityTST FF43617</t>
  </si>
  <si>
    <t>Foundations for Home &amp; CommunityTST FFJul-19</t>
  </si>
  <si>
    <t>Foundations for Home &amp; CommunityTST FF43647</t>
  </si>
  <si>
    <t>Foundations for Home &amp; CommunityCPP-FV DCSJun-18</t>
  </si>
  <si>
    <t>Foundations for Home &amp; CommunityCPP-FV DCS43252</t>
  </si>
  <si>
    <t>Foundations for Home &amp; CommunityCPP-FV DCSJul-18</t>
  </si>
  <si>
    <t>Foundations for Home &amp; CommunityCPP-FV DCS43282</t>
  </si>
  <si>
    <t>Foundations for Home &amp; CommunityCPP-FV DCSAug-18</t>
  </si>
  <si>
    <t>Foundations for Home &amp; CommunityCPP-FV DCS43313</t>
  </si>
  <si>
    <t>Foundations for Home &amp; CommunityCPP-FV DCSSep-18</t>
  </si>
  <si>
    <t>Foundations for Home &amp; CommunityCPP-FV DCS43344</t>
  </si>
  <si>
    <t>Foundations for Home &amp; CommunityCPP-FV DCSOct-18</t>
  </si>
  <si>
    <t>Foundations for Home &amp; CommunityCPP-FV DCS43374</t>
  </si>
  <si>
    <t>Foundations for Home &amp; CommunityCPP-FV DCSNov-18</t>
  </si>
  <si>
    <t>Foundations for Home &amp; CommunityCPP-FV DCS43405</t>
  </si>
  <si>
    <t>Foundations for Home &amp; CommunityCPP-FV DCSDec-18</t>
  </si>
  <si>
    <t>Foundations for Home &amp; CommunityCPP-FV DCS43435</t>
  </si>
  <si>
    <t>Foundations for Home &amp; CommunityCPP-FV DCSJan-19</t>
  </si>
  <si>
    <t>Foundations for Home &amp; CommunityCPP-FV DCS43466</t>
  </si>
  <si>
    <t>Foundations for Home &amp; CommunityCPP-FV DCSFeb-19</t>
  </si>
  <si>
    <t>Foundations for Home &amp; CommunityCPP-FV DCS43497</t>
  </si>
  <si>
    <t>Foundations for Home &amp; CommunityCPP-FV DCSMar-19</t>
  </si>
  <si>
    <t>Foundations for Home &amp; CommunityCPP-FV DCS43525</t>
  </si>
  <si>
    <t>Foundations for Home &amp; CommunityCPP-FV DCSApr-19</t>
  </si>
  <si>
    <t>Foundations for Home &amp; CommunityCPP-FV DCS43556</t>
  </si>
  <si>
    <t>Foundations for Home &amp; CommunityCPP-FV DCSMay-19</t>
  </si>
  <si>
    <t>Foundations for Home &amp; CommunityCPP-FV DCS43586</t>
  </si>
  <si>
    <t>Foundations for Home &amp; CommunityCPP-FV DCSJun-19</t>
  </si>
  <si>
    <t>Foundations for Home &amp; CommunityCPP-FV DCS43617</t>
  </si>
  <si>
    <t>Foundations for Home &amp; CommunityCPP-FV DCSJul-19</t>
  </si>
  <si>
    <t>Foundations for Home &amp; CommunityCPP-FV DCS43647</t>
  </si>
  <si>
    <t>Foundations for Home &amp; CommunityAll CombinedJan-18</t>
  </si>
  <si>
    <t>Foundations for Home &amp; CommunityAll Combined43101</t>
  </si>
  <si>
    <t>Foundations for Home &amp; CommunityAll CombinedFeb-18</t>
  </si>
  <si>
    <t>Foundations for Home &amp; CommunityAll Combined43132</t>
  </si>
  <si>
    <t>Foundations for Home &amp; CommunityAll CombinedMar-18</t>
  </si>
  <si>
    <t>Foundations for Home &amp; CommunityAll Combined43160</t>
  </si>
  <si>
    <t>Foundations for Home &amp; CommunityAll CombinedApr-18</t>
  </si>
  <si>
    <t>Foundations for Home &amp; CommunityAll Combined43191</t>
  </si>
  <si>
    <t>Foundations for Home &amp; CommunityAll CombinedMay-18</t>
  </si>
  <si>
    <t>Foundations for Home &amp; CommunityAll Combined43221</t>
  </si>
  <si>
    <t>Foundations for Home &amp; CommunityAll CombinedJun-18</t>
  </si>
  <si>
    <t>Foundations for Home &amp; CommunityAll Combined43252</t>
  </si>
  <si>
    <t>Foundations for Home &amp; CommunityAll CombinedJul-18</t>
  </si>
  <si>
    <t>Foundations for Home &amp; CommunityAll Combined43282</t>
  </si>
  <si>
    <t>Foundations for Home &amp; CommunityAll CombinedAug-18</t>
  </si>
  <si>
    <t>Foundations for Home &amp; CommunityAll Combined43313</t>
  </si>
  <si>
    <t>Foundations for Home &amp; CommunityAll CombinedSep-18</t>
  </si>
  <si>
    <t>Foundations for Home &amp; CommunityAll Combined43344</t>
  </si>
  <si>
    <t>Foundations for Home &amp; CommunityAll CombinedOct-18</t>
  </si>
  <si>
    <t>Foundations for Home &amp; CommunityAll Combined43374</t>
  </si>
  <si>
    <t>Foundations for Home &amp; CommunityAll CombinedNov-18</t>
  </si>
  <si>
    <t>Foundations for Home &amp; CommunityAll Combined43405</t>
  </si>
  <si>
    <t>Foundations for Home &amp; CommunityAll CombinedDec-18</t>
  </si>
  <si>
    <t>Foundations for Home &amp; CommunityAll Combined43435</t>
  </si>
  <si>
    <t>Foundations for Home &amp; CommunityAll CombinedJan-19</t>
  </si>
  <si>
    <t>Foundations for Home &amp; CommunityAll Combined43466</t>
  </si>
  <si>
    <t>Foundations for Home &amp; CommunityAll CombinedFeb-19</t>
  </si>
  <si>
    <t>Foundations for Home &amp; CommunityAll Combined43497</t>
  </si>
  <si>
    <t>Foundations for Home &amp; CommunityAll CombinedMar-19</t>
  </si>
  <si>
    <t>Foundations for Home &amp; CommunityAll Combined43525</t>
  </si>
  <si>
    <t>Foundations for Home &amp; CommunityAll CombinedApr-19</t>
  </si>
  <si>
    <t>Foundations for Home &amp; CommunityAll Combined43556</t>
  </si>
  <si>
    <t>Foundations for Home &amp; CommunityAll CombinedMay-19</t>
  </si>
  <si>
    <t>Foundations for Home &amp; CommunityAll Combined43586</t>
  </si>
  <si>
    <t>Foundations for Home &amp; CommunityAll CombinedJun-19</t>
  </si>
  <si>
    <t>Foundations for Home &amp; CommunityAll Combined43617</t>
  </si>
  <si>
    <t>Foundations for Home &amp; CommunityAll CombinedJul-19</t>
  </si>
  <si>
    <t>Foundations for Home &amp; CommunityAll Combined43647</t>
  </si>
  <si>
    <t>First Home CareTST FFJul-16</t>
  </si>
  <si>
    <t>First Home CareTST FF42552</t>
  </si>
  <si>
    <t>First Home CareTST FFAug-16</t>
  </si>
  <si>
    <t>First Home CareTST FF42583</t>
  </si>
  <si>
    <t>First Home CareTST FFSep-16</t>
  </si>
  <si>
    <t>First Home CareTST FF42614</t>
  </si>
  <si>
    <t>First Home CareTST FFOct-16</t>
  </si>
  <si>
    <t>First Home CareTST FF42644</t>
  </si>
  <si>
    <t>First Home CareTST FFNov-16</t>
  </si>
  <si>
    <t>First Home CareTST FF42675</t>
  </si>
  <si>
    <t>First Home CareTST FFDec-16</t>
  </si>
  <si>
    <t>First Home CareTST FF42705</t>
  </si>
  <si>
    <t>First Home CareTST FFJan-17</t>
  </si>
  <si>
    <t>First Home CareTST FF42736</t>
  </si>
  <si>
    <t>First Home CareTST FFFeb-17</t>
  </si>
  <si>
    <t>First Home CareTST FF42767</t>
  </si>
  <si>
    <t>First Home CareTST FFMar-17</t>
  </si>
  <si>
    <t>First Home CareTST FF42795</t>
  </si>
  <si>
    <t>First Home CareTST FFApr-17</t>
  </si>
  <si>
    <t>First Home CareTST FF42826</t>
  </si>
  <si>
    <t>First Home CareTST FFMay-17</t>
  </si>
  <si>
    <t>First Home CareTST FF42856</t>
  </si>
  <si>
    <t>First Home CareTST FFJun-17</t>
  </si>
  <si>
    <t>First Home CareTST FF42887</t>
  </si>
  <si>
    <t>First Home CareTST FFJul-17</t>
  </si>
  <si>
    <t>First Home CareTST FF42917</t>
  </si>
  <si>
    <t>First Home CareTST FFAug-17</t>
  </si>
  <si>
    <t>First Home CareTST FF42948</t>
  </si>
  <si>
    <t>First Home CareTST FFSep-17</t>
  </si>
  <si>
    <t>First Home CareTST FF42979</t>
  </si>
  <si>
    <t>First Home CareTST FFOct-17</t>
  </si>
  <si>
    <t>First Home CareTST FF43009</t>
  </si>
  <si>
    <t>First Home CareTST FFNov-17</t>
  </si>
  <si>
    <t>First Home CareTST FF43040</t>
  </si>
  <si>
    <t>First Home CareTST FFDec-17</t>
  </si>
  <si>
    <t>First Home CareTST FF43070</t>
  </si>
  <si>
    <t>First Home CareTST FFJan-18</t>
  </si>
  <si>
    <t>First Home CareTST FF43101</t>
  </si>
  <si>
    <t>First Home CareTST FFFeb-18</t>
  </si>
  <si>
    <t>First Home CareTST FF43132</t>
  </si>
  <si>
    <t>First Home CareTST FFMar-18</t>
  </si>
  <si>
    <t>First Home CareTST FF43160</t>
  </si>
  <si>
    <t>First Home CareTST FFApr-18</t>
  </si>
  <si>
    <t>First Home CareTST FF43191</t>
  </si>
  <si>
    <t>First Home CareTST FFMay-18</t>
  </si>
  <si>
    <t>First Home CareTST FF43221</t>
  </si>
  <si>
    <t>First Home CareTST FFJun-18</t>
  </si>
  <si>
    <t>First Home CareTST FF43252</t>
  </si>
  <si>
    <t>First Home CareTST FFJul-18</t>
  </si>
  <si>
    <t>First Home CareTST FF43282</t>
  </si>
  <si>
    <t>First Home CareTST FFAug-18</t>
  </si>
  <si>
    <t>First Home CareTST FF43313</t>
  </si>
  <si>
    <t>First Home CareTST FFSep-18</t>
  </si>
  <si>
    <t>First Home CareTST FF43344</t>
  </si>
  <si>
    <t>First Home CareTST FFOct-18</t>
  </si>
  <si>
    <t>First Home CareTST FF43374</t>
  </si>
  <si>
    <t>First Home CareTST FFNov-18</t>
  </si>
  <si>
    <t>First Home CareTST FF43405</t>
  </si>
  <si>
    <t>First Home CareTST FFDec-18</t>
  </si>
  <si>
    <t>First Home CareTST FF43435</t>
  </si>
  <si>
    <t>First Home CareTST FFJan-19</t>
  </si>
  <si>
    <t>First Home CareTST FF43466</t>
  </si>
  <si>
    <t>First Home CareTST FFFeb-19</t>
  </si>
  <si>
    <t>First Home CareTST FF43497</t>
  </si>
  <si>
    <t>First Home CareTST FFMar-19</t>
  </si>
  <si>
    <t>First Home CareTST FF43525</t>
  </si>
  <si>
    <t>First Home CareTST FFApr-19</t>
  </si>
  <si>
    <t>First Home CareTST FF43556</t>
  </si>
  <si>
    <t>First Home CareTST FFMay-19</t>
  </si>
  <si>
    <t>First Home CareTST FF43586</t>
  </si>
  <si>
    <t>First Home CareTST FFJun-19</t>
  </si>
  <si>
    <t>First Home CareTST FF43617</t>
  </si>
  <si>
    <t>First Home CareTST FFJul-19</t>
  </si>
  <si>
    <t>First Home CareTST FF43647</t>
  </si>
  <si>
    <t>First Home CareTIP FFApr-12</t>
  </si>
  <si>
    <t>First Home CareTIP FF41000</t>
  </si>
  <si>
    <t>First Home CareTIP FFJun-12</t>
  </si>
  <si>
    <t>First Home CareTIP FF41030</t>
  </si>
  <si>
    <t>First Home CareTIP FF41061</t>
  </si>
  <si>
    <t>First Home CareTIP FFJul-12</t>
  </si>
  <si>
    <t>First Home CareTIP FF41091</t>
  </si>
  <si>
    <t>First Home CareTIP FFAug-12</t>
  </si>
  <si>
    <t>First Home CareTIP FF41122</t>
  </si>
  <si>
    <t>First Home CareTIP FFSep-12</t>
  </si>
  <si>
    <t>First Home CareTIP FF41153</t>
  </si>
  <si>
    <t>First Home CareTIP FFOct-12</t>
  </si>
  <si>
    <t>First Home CareTIP FF41183</t>
  </si>
  <si>
    <t>First Home CareTIP FFNov-12</t>
  </si>
  <si>
    <t>First Home CareTIP FF41214</t>
  </si>
  <si>
    <t>First Home CareTIP FFDec-12</t>
  </si>
  <si>
    <t>First Home CareTIP FF41244</t>
  </si>
  <si>
    <t>First Home CareTIP FFJan-13</t>
  </si>
  <si>
    <t>First Home CareTIP FF41275</t>
  </si>
  <si>
    <t>First Home CareTIP FFFeb-13</t>
  </si>
  <si>
    <t>First Home CareTIP FF41306</t>
  </si>
  <si>
    <t>First Home CareTIP FFMar-13</t>
  </si>
  <si>
    <t>First Home CareTIP FF41334</t>
  </si>
  <si>
    <t>First Home CareTIP FFApr-13</t>
  </si>
  <si>
    <t>First Home CareTIP FF41365</t>
  </si>
  <si>
    <t>First Home CareTIP FFMay-13</t>
  </si>
  <si>
    <t>First Home CareTIP FF41395</t>
  </si>
  <si>
    <t>First Home CareTIP FFJun-13</t>
  </si>
  <si>
    <t>First Home CareTIP FF41426</t>
  </si>
  <si>
    <t>First Home CareTIP FFJul-13</t>
  </si>
  <si>
    <t>First Home CareTIP FF41456</t>
  </si>
  <si>
    <t>First Home CareTIP FFAug-13</t>
  </si>
  <si>
    <t>First Home CareTIP FF41487</t>
  </si>
  <si>
    <t>First Home CareTIP FFSep-13</t>
  </si>
  <si>
    <t>First Home CareTIP FF41518</t>
  </si>
  <si>
    <t>First Home CareTIP FFOct-13</t>
  </si>
  <si>
    <t>First Home CareTIP FF41548</t>
  </si>
  <si>
    <t>First Home CareTIP FFNov-13</t>
  </si>
  <si>
    <t>First Home CareTIP FF41579</t>
  </si>
  <si>
    <t>First Home CareTIP FFDec-13</t>
  </si>
  <si>
    <t>First Home CareTIP FF41609</t>
  </si>
  <si>
    <t>First Home CareTIP FFJan-14</t>
  </si>
  <si>
    <t>First Home CareTIP FF41640</t>
  </si>
  <si>
    <t>First Home CareTIP FFFeb-14</t>
  </si>
  <si>
    <t>First Home CareTIP FF41671</t>
  </si>
  <si>
    <t>First Home CareTIP FFMar-14</t>
  </si>
  <si>
    <t>First Home CareTIP FF41699</t>
  </si>
  <si>
    <t>First Home CareTIP FFApr-14</t>
  </si>
  <si>
    <t>First Home CareTIP FF41730</t>
  </si>
  <si>
    <t>First Home CareTIP FFMay-14</t>
  </si>
  <si>
    <t>First Home CareTIP FF41760</t>
  </si>
  <si>
    <t>First Home CareTIP FFJun-14</t>
  </si>
  <si>
    <t>First Home CareTIP FF41791</t>
  </si>
  <si>
    <t>First Home CareTIP FFJul-14</t>
  </si>
  <si>
    <t>First Home CareTIP FF41821</t>
  </si>
  <si>
    <t>First Home CareTIP FFAug-14</t>
  </si>
  <si>
    <t>First Home CareTIP FF41852</t>
  </si>
  <si>
    <t>First Home CareTIP FFSep-14</t>
  </si>
  <si>
    <t>First Home CareTIP FF41883</t>
  </si>
  <si>
    <t>First Home CareTIP FFOct-14</t>
  </si>
  <si>
    <t>First Home CareTIP FF41913</t>
  </si>
  <si>
    <t>First Home CareTIP FFNov-14</t>
  </si>
  <si>
    <t>First Home CareTIP FF41944</t>
  </si>
  <si>
    <t>First Home CareTIP FFDec-14</t>
  </si>
  <si>
    <t>First Home CareTIP FF41974</t>
  </si>
  <si>
    <t>First Home CareTF-CBT FFApr-12</t>
  </si>
  <si>
    <t>First Home CareTF-CBT FF41000</t>
  </si>
  <si>
    <t>First Home CareTF-CBT FFJun-12</t>
  </si>
  <si>
    <t>First Home CareTF-CBT FF41030</t>
  </si>
  <si>
    <t>Community ConnectionsTF-CBT FF41061</t>
  </si>
  <si>
    <t>First Home CareTF-CBT FFJul-12</t>
  </si>
  <si>
    <t>First Home CareTF-CBT FF41091</t>
  </si>
  <si>
    <t>First Home CareTF-CBT FFAug-12</t>
  </si>
  <si>
    <t>First Home CareTF-CBT FF41122</t>
  </si>
  <si>
    <t>First Home CareTF-CBT FFSep-12</t>
  </si>
  <si>
    <t>First Home CareTF-CBT FF41153</t>
  </si>
  <si>
    <t>First Home CareTF-CBT FFOct-12</t>
  </si>
  <si>
    <t>First Home CareTF-CBT FF41183</t>
  </si>
  <si>
    <t>First Home CareTF-CBT FFNov-12</t>
  </si>
  <si>
    <t>First Home CareTF-CBT FF41214</t>
  </si>
  <si>
    <t>First Home CareTF-CBT FFDec-12</t>
  </si>
  <si>
    <t>First Home CareTF-CBT FF41244</t>
  </si>
  <si>
    <t>First Home CareTF-CBT FFJan-13</t>
  </si>
  <si>
    <t>First Home CareTF-CBT FF41275</t>
  </si>
  <si>
    <t>First Home CareTF-CBT FFFeb-13</t>
  </si>
  <si>
    <t>First Home CareTF-CBT FF41306</t>
  </si>
  <si>
    <t>First Home CareTF-CBT FFMar-13</t>
  </si>
  <si>
    <t>First Home CareTF-CBT FF41334</t>
  </si>
  <si>
    <t>First Home CareTF-CBT FFApr-13</t>
  </si>
  <si>
    <t>First Home CareTF-CBT FF41365</t>
  </si>
  <si>
    <t>First Home CareTF-CBT FFMay-13</t>
  </si>
  <si>
    <t>First Home CareTF-CBT FF41395</t>
  </si>
  <si>
    <t>First Home CareTF-CBT FFJun-13</t>
  </si>
  <si>
    <t>First Home CareTF-CBT FF41426</t>
  </si>
  <si>
    <t>First Home CareTF-CBT FFJul-13</t>
  </si>
  <si>
    <t>First Home CareTF-CBT FF41456</t>
  </si>
  <si>
    <t>First Home CareTF-CBT FFAug-13</t>
  </si>
  <si>
    <t>First Home CareTF-CBT FF41487</t>
  </si>
  <si>
    <t>First Home CareTF-CBT FFSep-13</t>
  </si>
  <si>
    <t>First Home CareTF-CBT FF41518</t>
  </si>
  <si>
    <t>First Home CareTF-CBT FFOct-13</t>
  </si>
  <si>
    <t>First Home CareTF-CBT FF41548</t>
  </si>
  <si>
    <t>First Home CareTF-CBT FFNov-13</t>
  </si>
  <si>
    <t>First Home CareTF-CBT FF41579</t>
  </si>
  <si>
    <t>First Home CareTF-CBT FFDec-13</t>
  </si>
  <si>
    <t>First Home CareTF-CBT FF41609</t>
  </si>
  <si>
    <t>First Home CareTF-CBT FFJan-14</t>
  </si>
  <si>
    <t>First Home CareTF-CBT FF41640</t>
  </si>
  <si>
    <t>First Home CareTF-CBT FFFeb-14</t>
  </si>
  <si>
    <t>First Home CareTF-CBT FF41671</t>
  </si>
  <si>
    <t>First Home CareTF-CBT FFMar-14</t>
  </si>
  <si>
    <t>First Home CareTF-CBT FF41699</t>
  </si>
  <si>
    <t>First Home CareTF-CBT FFApr-14</t>
  </si>
  <si>
    <t>First Home CareTF-CBT FF41730</t>
  </si>
  <si>
    <t>First Home CareTF-CBT FFMay-14</t>
  </si>
  <si>
    <t>First Home CareTF-CBT FF41760</t>
  </si>
  <si>
    <t>First Home CareTF-CBT FFJun-14</t>
  </si>
  <si>
    <t>First Home CareTF-CBT FF41791</t>
  </si>
  <si>
    <t>First Home CareTF-CBT FFJul-14</t>
  </si>
  <si>
    <t>First Home CareTF-CBT FF41821</t>
  </si>
  <si>
    <t>First Home CareTF-CBT FFAug-14</t>
  </si>
  <si>
    <t>First Home CareTF-CBT FF41852</t>
  </si>
  <si>
    <t>First Home CareTF-CBT FFSep-14</t>
  </si>
  <si>
    <t>First Home CareTF-CBT FF41883</t>
  </si>
  <si>
    <t>First Home CareTF-CBT FFOct-14</t>
  </si>
  <si>
    <t>First Home CareTF-CBT FF41913</t>
  </si>
  <si>
    <t>First Home CareTF-CBT FFNov-14</t>
  </si>
  <si>
    <t>First Home CareTF-CBT FF41944</t>
  </si>
  <si>
    <t>First Home CareTF-CBT FFDec-14</t>
  </si>
  <si>
    <t>First Home CareTF-CBT FF41974</t>
  </si>
  <si>
    <t>First Home CareTF-CBT FFJan-15</t>
  </si>
  <si>
    <t>First Home CareTF-CBT FF42005</t>
  </si>
  <si>
    <t>First Home CareTF-CBT FFFeb-15</t>
  </si>
  <si>
    <t>First Home CareTF-CBT FF42036</t>
  </si>
  <si>
    <t>First Home CareTF-CBT FFMar-15</t>
  </si>
  <si>
    <t>First Home CareTF-CBT FF42064</t>
  </si>
  <si>
    <t>First Home CareTF-CBT FFApr-15</t>
  </si>
  <si>
    <t>First Home CareTF-CBT FF42095</t>
  </si>
  <si>
    <t>First Home CareTF-CBT FFMay-15</t>
  </si>
  <si>
    <t>First Home CareTF-CBT FF42125</t>
  </si>
  <si>
    <t>First Home CareTF-CBT FFJun-15</t>
  </si>
  <si>
    <t>First Home CareTF-CBT FF42156</t>
  </si>
  <si>
    <t>First Home CareTF-CBT FFJul-15</t>
  </si>
  <si>
    <t>First Home CareTF-CBT FF42186</t>
  </si>
  <si>
    <t>First Home CareTF-CBT FFAug-15</t>
  </si>
  <si>
    <t>First Home CareTF-CBT FF42217</t>
  </si>
  <si>
    <t>First Home CareTF-CBT FFSep-15</t>
  </si>
  <si>
    <t>First Home CareTF-CBT FF42248</t>
  </si>
  <si>
    <t>First Home CareTF-CBT FFOct-15</t>
  </si>
  <si>
    <t>First Home CareTF-CBT FF42278</t>
  </si>
  <si>
    <t>First Home CareTF-CBT FFNov-15</t>
  </si>
  <si>
    <t>First Home CareTF-CBT FF42309</t>
  </si>
  <si>
    <t>First Home CareTF-CBT FFDec-15</t>
  </si>
  <si>
    <t>First Home CareTF-CBT FF42339</t>
  </si>
  <si>
    <t>First Home CareTF-CBT FFJan-16</t>
  </si>
  <si>
    <t>First Home CareTF-CBT FF42370</t>
  </si>
  <si>
    <t>First Home CareTF-CBT FFFeb-16</t>
  </si>
  <si>
    <t>First Home CareTF-CBT FF42401</t>
  </si>
  <si>
    <t>First Home CareTF-CBT FFMar-16</t>
  </si>
  <si>
    <t>First Home CareTF-CBT FF42430</t>
  </si>
  <si>
    <t>First Home CareTF-CBT FFApr-16</t>
  </si>
  <si>
    <t>First Home CareTF-CBT FF42461</t>
  </si>
  <si>
    <t>First Home CareTF-CBT FFMay-16</t>
  </si>
  <si>
    <t>First Home CareTF-CBT FF42491</t>
  </si>
  <si>
    <t>First Home CareTF-CBT FFJun-16</t>
  </si>
  <si>
    <t>First Home CareTF-CBT FF42522</t>
  </si>
  <si>
    <t>First Home CareTF-CBT FFJul-16</t>
  </si>
  <si>
    <t>First Home CareTF-CBT FF42552</t>
  </si>
  <si>
    <t>First Home CareTF-CBT FFAug-16</t>
  </si>
  <si>
    <t>First Home CareTF-CBT FF42583</t>
  </si>
  <si>
    <t>First Home CareTF-CBT FFSep-16</t>
  </si>
  <si>
    <t>First Home CareTF-CBT FF42614</t>
  </si>
  <si>
    <t>First Home CareTF-CBT FFOct-16</t>
  </si>
  <si>
    <t>First Home CareTF-CBT FF42644</t>
  </si>
  <si>
    <t>First Home CareTF-CBT FFNov-16</t>
  </si>
  <si>
    <t>First Home CareTF-CBT FF42675</t>
  </si>
  <si>
    <t>First Home CareTF-CBT FFDec-16</t>
  </si>
  <si>
    <t>First Home CareTF-CBT FF42705</t>
  </si>
  <si>
    <t>First Home CareTF-CBT FFJan-17</t>
  </si>
  <si>
    <t>First Home CareTF-CBT FF42736</t>
  </si>
  <si>
    <t>First Home CareTF-CBT FFFeb-17</t>
  </si>
  <si>
    <t>First Home CareTF-CBT FF42767</t>
  </si>
  <si>
    <t>First Home CareTF-CBT FFMar-17</t>
  </si>
  <si>
    <t>First Home CareTF-CBT FF42795</t>
  </si>
  <si>
    <t>First Home CareTF-CBT FFApr-17</t>
  </si>
  <si>
    <t>First Home CareTF-CBT FF42826</t>
  </si>
  <si>
    <t>First Home CareTF-CBT FFMay-17</t>
  </si>
  <si>
    <t>First Home CareTF-CBT FF42856</t>
  </si>
  <si>
    <t>First Home CareTF-CBT FFJun-17</t>
  </si>
  <si>
    <t>First Home CareTF-CBT FF42887</t>
  </si>
  <si>
    <t>First Home CareTF-CBT FFJul-17</t>
  </si>
  <si>
    <t>First Home CareTF-CBT FF42917</t>
  </si>
  <si>
    <t>First Home CareTF-CBT FFAug-17</t>
  </si>
  <si>
    <t>First Home CareTF-CBT FF42948</t>
  </si>
  <si>
    <t>First Home CareTF-CBT FFSep-17</t>
  </si>
  <si>
    <t>First Home CareTF-CBT FF42979</t>
  </si>
  <si>
    <t>First Home CareTF-CBT FFOct-17</t>
  </si>
  <si>
    <t>First Home CareTF-CBT FF43009</t>
  </si>
  <si>
    <t>First Home CareTF-CBT FFNov-17</t>
  </si>
  <si>
    <t>First Home CareTF-CBT FF43040</t>
  </si>
  <si>
    <t>First Home CareTF-CBT FFDec-17</t>
  </si>
  <si>
    <t>First Home CareTF-CBT FF43070</t>
  </si>
  <si>
    <t>First Home CareTF-CBT FFJan-18</t>
  </si>
  <si>
    <t>First Home CareTF-CBT FF43101</t>
  </si>
  <si>
    <t>First Home CareTF-CBT FFFeb-18</t>
  </si>
  <si>
    <t>First Home CareTF-CBT FF43132</t>
  </si>
  <si>
    <t>First Home CareTF-CBT FFMar-18</t>
  </si>
  <si>
    <t>First Home CareTF-CBT FF43160</t>
  </si>
  <si>
    <t>First Home CareTF-CBT FFApr-18</t>
  </si>
  <si>
    <t>First Home CareTF-CBT FF43191</t>
  </si>
  <si>
    <t>First Home CareTF-CBT FFMay-18</t>
  </si>
  <si>
    <t>First Home CareTF-CBT FF43221</t>
  </si>
  <si>
    <t>First Home CareTF-CBT FFJun-18</t>
  </si>
  <si>
    <t>First Home CareTF-CBT FF43252</t>
  </si>
  <si>
    <t>First Home CareTF-CBT FFJul-18</t>
  </si>
  <si>
    <t>First Home CareTF-CBT FF43282</t>
  </si>
  <si>
    <t>First Home CareTF-CBT FFAug-18</t>
  </si>
  <si>
    <t>First Home CareTF-CBT FF43313</t>
  </si>
  <si>
    <t>First Home CareTF-CBT FFSep-18</t>
  </si>
  <si>
    <t>First Home CareTF-CBT FF43344</t>
  </si>
  <si>
    <t>First Home CareTF-CBT FFOct-18</t>
  </si>
  <si>
    <t>First Home CareTF-CBT FF43374</t>
  </si>
  <si>
    <t>First Home CareTF-CBT FFNov-18</t>
  </si>
  <si>
    <t>First Home CareTF-CBT FF43405</t>
  </si>
  <si>
    <t>First Home CareTF-CBT FFDec-18</t>
  </si>
  <si>
    <t>First Home CareTF-CBT FF43435</t>
  </si>
  <si>
    <t>First Home CareTF-CBT FFJan-19</t>
  </si>
  <si>
    <t>First Home CareTF-CBT FF43466</t>
  </si>
  <si>
    <t>First Home CareTF-CBT FFFeb-19</t>
  </si>
  <si>
    <t>First Home CareTF-CBT FF43497</t>
  </si>
  <si>
    <t>First Home CareTF-CBT FFMar-19</t>
  </si>
  <si>
    <t>First Home CareTF-CBT FF43525</t>
  </si>
  <si>
    <t>First Home CareTF-CBT FFApr-19</t>
  </si>
  <si>
    <t>First Home CareTF-CBT FF43556</t>
  </si>
  <si>
    <t>First Home CareTF-CBT FFMay-19</t>
  </si>
  <si>
    <t>First Home CareTF-CBT FF43586</t>
  </si>
  <si>
    <t>First Home CareTF-CBT FFJun-19</t>
  </si>
  <si>
    <t>First Home CareTF-CBT FF43617</t>
  </si>
  <si>
    <t>First Home CareTF-CBT FFJul-19</t>
  </si>
  <si>
    <t>First Home CareTF-CBT FF43647</t>
  </si>
  <si>
    <t>First Home CareTF-CBT FF41061</t>
  </si>
  <si>
    <t>First Home CareFFT FFApr-12</t>
  </si>
  <si>
    <t>First Home CareFFT FF41000</t>
  </si>
  <si>
    <t>First Home CareFFT FFJun-12</t>
  </si>
  <si>
    <t>First Home CareFFT FF41030</t>
  </si>
  <si>
    <t>First Home CareFFT FF41061</t>
  </si>
  <si>
    <t>First Home CareFFT FFJul-12</t>
  </si>
  <si>
    <t>First Home CareFFT FF41091</t>
  </si>
  <si>
    <t>First Home CareFFT FFAug-12</t>
  </si>
  <si>
    <t>First Home CareFFT FF41122</t>
  </si>
  <si>
    <t>First Home CareFFT FFSep-12</t>
  </si>
  <si>
    <t>First Home CareFFT FF41153</t>
  </si>
  <si>
    <t>First Home CareFFT FFOct-12</t>
  </si>
  <si>
    <t>First Home CareFFT FF41183</t>
  </si>
  <si>
    <t>First Home CareFFT FFNov-12</t>
  </si>
  <si>
    <t>First Home CareFFT FF41214</t>
  </si>
  <si>
    <t>First Home CareFFT FFDec-12</t>
  </si>
  <si>
    <t>First Home CareFFT FF41244</t>
  </si>
  <si>
    <t>First Home CareFFT FFJan-13</t>
  </si>
  <si>
    <t>First Home CareFFT FF41275</t>
  </si>
  <si>
    <t>First Home CareFFT FFFeb-13</t>
  </si>
  <si>
    <t>First Home CareFFT FF41306</t>
  </si>
  <si>
    <t>First Home CareFFT FFMar-13</t>
  </si>
  <si>
    <t>First Home CareFFT FF41334</t>
  </si>
  <si>
    <t>First Home CareFFT FFApr-13</t>
  </si>
  <si>
    <t>First Home CareFFT FF41365</t>
  </si>
  <si>
    <t>First Home CareFFT FFMay-13</t>
  </si>
  <si>
    <t>First Home CareFFT FF41395</t>
  </si>
  <si>
    <t>First Home CareFFT FFJun-13</t>
  </si>
  <si>
    <t>First Home CareFFT FF41426</t>
  </si>
  <si>
    <t>First Home CareFFT FFJul-13</t>
  </si>
  <si>
    <t>First Home CareFFT FF41456</t>
  </si>
  <si>
    <t>First Home CareFFT FFAug-13</t>
  </si>
  <si>
    <t>First Home CareFFT FF41487</t>
  </si>
  <si>
    <t>First Home CareFFT FFSep-13</t>
  </si>
  <si>
    <t>First Home CareFFT FF41518</t>
  </si>
  <si>
    <t>First Home CareFFT FFOct-13</t>
  </si>
  <si>
    <t>First Home CareFFT FF41548</t>
  </si>
  <si>
    <t>First Home CareFFT FFNov-13</t>
  </si>
  <si>
    <t>First Home CareFFT FF41579</t>
  </si>
  <si>
    <t>First Home CareFFT FFDec-13</t>
  </si>
  <si>
    <t>First Home CareFFT FF41609</t>
  </si>
  <si>
    <t>First Home CareFFT FFJan-14</t>
  </si>
  <si>
    <t>First Home CareFFT FF41640</t>
  </si>
  <si>
    <t>First Home CareFFT FFFeb-14</t>
  </si>
  <si>
    <t>First Home CareFFT FF41671</t>
  </si>
  <si>
    <t>First Home CareFFT FFMar-14</t>
  </si>
  <si>
    <t>First Home CareFFT FF41699</t>
  </si>
  <si>
    <t>First Home CareFFT FFApr-14</t>
  </si>
  <si>
    <t>First Home CareFFT FF41730</t>
  </si>
  <si>
    <t>First Home CareFFT FFMay-14</t>
  </si>
  <si>
    <t>First Home CareFFT FF41760</t>
  </si>
  <si>
    <t>First Home CareFFT FFJun-14</t>
  </si>
  <si>
    <t>First Home CareFFT FF41791</t>
  </si>
  <si>
    <t>First Home CareFFT FFJul-14</t>
  </si>
  <si>
    <t>First Home CareFFT FF41821</t>
  </si>
  <si>
    <t>First Home CareFFT FFAug-14</t>
  </si>
  <si>
    <t>First Home CareFFT FF41852</t>
  </si>
  <si>
    <t>First Home CareFFT FFSep-14</t>
  </si>
  <si>
    <t>First Home CareFFT FF41883</t>
  </si>
  <si>
    <t>First Home CareFFT FFOct-14</t>
  </si>
  <si>
    <t>First Home CareFFT FF41913</t>
  </si>
  <si>
    <t>First Home CareFFT FFNov-14</t>
  </si>
  <si>
    <t>First Home CareFFT FF41944</t>
  </si>
  <si>
    <t>First Home CareFFT FFDec-14</t>
  </si>
  <si>
    <t>First Home CareFFT FF41974</t>
  </si>
  <si>
    <t>First Home CareFFT FFJan-15</t>
  </si>
  <si>
    <t>First Home CareFFT FF42005</t>
  </si>
  <si>
    <t>First Home CareFFT FFFeb-15</t>
  </si>
  <si>
    <t>First Home CareFFT FF42036</t>
  </si>
  <si>
    <t>First Home CareFFT FFMar-15</t>
  </si>
  <si>
    <t>First Home CareFFT FF42064</t>
  </si>
  <si>
    <t>First Home CareFFT FFApr-15</t>
  </si>
  <si>
    <t>First Home CareFFT FF42095</t>
  </si>
  <si>
    <t>First Home CareFFT FFMay-15</t>
  </si>
  <si>
    <t>First Home CareFFT FF42125</t>
  </si>
  <si>
    <t>First Home CareFFT FFJun-15</t>
  </si>
  <si>
    <t>First Home CareFFT FF42156</t>
  </si>
  <si>
    <t>First Home CareFFT FFJul-15</t>
  </si>
  <si>
    <t>First Home CareFFT FF42186</t>
  </si>
  <si>
    <t>First Home CareFFT FFAug-15</t>
  </si>
  <si>
    <t>First Home CareFFT FF42217</t>
  </si>
  <si>
    <t>First Home CareFFT FFSep-15</t>
  </si>
  <si>
    <t>First Home CareFFT FF42248</t>
  </si>
  <si>
    <t>First Home CareFFT FFOct-15</t>
  </si>
  <si>
    <t>First Home CareFFT FF42278</t>
  </si>
  <si>
    <t>First Home CareFFT FFNov-15</t>
  </si>
  <si>
    <t>First Home CareFFT FF42309</t>
  </si>
  <si>
    <t>First Home CareFFT FFDec-15</t>
  </si>
  <si>
    <t>First Home CareFFT FF42339</t>
  </si>
  <si>
    <t>First Home CareFFT FFJan-16</t>
  </si>
  <si>
    <t>First Home CareFFT FF42370</t>
  </si>
  <si>
    <t>First Home CareFFT FFFeb-16</t>
  </si>
  <si>
    <t>First Home CareFFT FF42401</t>
  </si>
  <si>
    <t>First Home CareFFT FFMar-16</t>
  </si>
  <si>
    <t>First Home CareFFT FF42430</t>
  </si>
  <si>
    <t>First Home CareFFT FFApr-16</t>
  </si>
  <si>
    <t>First Home CareFFT FF42461</t>
  </si>
  <si>
    <t>First Home CareFFT FFMay-16</t>
  </si>
  <si>
    <t>First Home CareFFT FF42491</t>
  </si>
  <si>
    <t>First Home CareFFT FFJun-16</t>
  </si>
  <si>
    <t>First Home CareFFT FF42522</t>
  </si>
  <si>
    <t>First Home CareFFT FFJul-16</t>
  </si>
  <si>
    <t>First Home CareFFT FF42552</t>
  </si>
  <si>
    <t>First Home CareFFT FFAug-16</t>
  </si>
  <si>
    <t>First Home CareFFT FF42583</t>
  </si>
  <si>
    <t>First Home CareFFT FFSep-16</t>
  </si>
  <si>
    <t>First Home CareFFT FF42614</t>
  </si>
  <si>
    <t>First Home CareFFT FFOct-16</t>
  </si>
  <si>
    <t>First Home CareFFT FF42644</t>
  </si>
  <si>
    <t>First Home CareFFT FFNov-16</t>
  </si>
  <si>
    <t>First Home CareFFT FF42675</t>
  </si>
  <si>
    <t>First Home CareFFT FFDec-16</t>
  </si>
  <si>
    <t>First Home CareFFT FF42705</t>
  </si>
  <si>
    <t>First Home CareFFT FFJan-17</t>
  </si>
  <si>
    <t>First Home CareFFT FF42736</t>
  </si>
  <si>
    <t>First Home CareFFT FFFeb-17</t>
  </si>
  <si>
    <t>First Home CareFFT FF42767</t>
  </si>
  <si>
    <t>First Home CareFFT FFMar-17</t>
  </si>
  <si>
    <t>First Home CareFFT FF42795</t>
  </si>
  <si>
    <t>First Home CareFFT FFApr-17</t>
  </si>
  <si>
    <t>First Home CareFFT FF42826</t>
  </si>
  <si>
    <t>First Home CareFFT FFMay-17</t>
  </si>
  <si>
    <t>First Home CareFFT FF42856</t>
  </si>
  <si>
    <t>First Home CareFFT FFJun-17</t>
  </si>
  <si>
    <t>First Home CareFFT FF42887</t>
  </si>
  <si>
    <t>First Home CareFFT FFJul-17</t>
  </si>
  <si>
    <t>First Home CareFFT FF42917</t>
  </si>
  <si>
    <t>First Home CareFFT FFAug-17</t>
  </si>
  <si>
    <t>First Home CareFFT FF42948</t>
  </si>
  <si>
    <t>First Home CareFFT FFSep-17</t>
  </si>
  <si>
    <t>First Home CareFFT FF42979</t>
  </si>
  <si>
    <t>First Home CareFFT FFOct-17</t>
  </si>
  <si>
    <t>First Home CareFFT FF43009</t>
  </si>
  <si>
    <t>First Home CareFFT FFNov-17</t>
  </si>
  <si>
    <t>First Home CareFFT FF43040</t>
  </si>
  <si>
    <t>First Home CareFFT FFDec-17</t>
  </si>
  <si>
    <t>First Home CareFFT FF43070</t>
  </si>
  <si>
    <t>First Home CareFFT FFJan-18</t>
  </si>
  <si>
    <t>First Home CareFFT FF43101</t>
  </si>
  <si>
    <t>First Home CareFFT FFFeb-18</t>
  </si>
  <si>
    <t>First Home CareFFT FF43132</t>
  </si>
  <si>
    <t>First Home CareFFT FFMar-18</t>
  </si>
  <si>
    <t>First Home CareFFT FF43160</t>
  </si>
  <si>
    <t>First Home CareFFT FFApr-18</t>
  </si>
  <si>
    <t>First Home CareFFT FF43191</t>
  </si>
  <si>
    <t>First Home CareFFT FFMay-18</t>
  </si>
  <si>
    <t>First Home CareFFT FF43221</t>
  </si>
  <si>
    <t>First Home CareFFT FFJun-18</t>
  </si>
  <si>
    <t>First Home CareFFT FF43252</t>
  </si>
  <si>
    <t>First Home CareFFT FFJul-18</t>
  </si>
  <si>
    <t>First Home CareFFT FF43282</t>
  </si>
  <si>
    <t>First Home CareFFT FFAug-18</t>
  </si>
  <si>
    <t>First Home CareFFT FF43313</t>
  </si>
  <si>
    <t>First Home CareFFT FFSep-18</t>
  </si>
  <si>
    <t>First Home CareFFT FF43344</t>
  </si>
  <si>
    <t>First Home CareFFT FFOct-18</t>
  </si>
  <si>
    <t>First Home CareFFT FF43374</t>
  </si>
  <si>
    <t>First Home CareFFT FFNov-18</t>
  </si>
  <si>
    <t>First Home CareFFT FF43405</t>
  </si>
  <si>
    <t>First Home CareFFT FFDec-18</t>
  </si>
  <si>
    <t>First Home CareFFT FF43435</t>
  </si>
  <si>
    <t>First Home CareFFT FFJan-19</t>
  </si>
  <si>
    <t>First Home CareFFT FF43466</t>
  </si>
  <si>
    <t>First Home CareFFT FFFeb-19</t>
  </si>
  <si>
    <t>First Home CareFFT FF43497</t>
  </si>
  <si>
    <t>First Home CareFFT FFMar-19</t>
  </si>
  <si>
    <t>First Home CareFFT FF43525</t>
  </si>
  <si>
    <t>First Home CareFFT FFApr-19</t>
  </si>
  <si>
    <t>First Home CareFFT FF43556</t>
  </si>
  <si>
    <t>First Home CareFFT FFMay-19</t>
  </si>
  <si>
    <t>First Home CareFFT FF43586</t>
  </si>
  <si>
    <t>First Home CareFFT FFJun-19</t>
  </si>
  <si>
    <t>First Home CareFFT FF43617</t>
  </si>
  <si>
    <t>First Home CareFFT FFJul-19</t>
  </si>
  <si>
    <t>First Home CareFFT FF43647</t>
  </si>
  <si>
    <t>First Home CareAll CombinedApr-12</t>
  </si>
  <si>
    <t>First Home CareAll Combined41000</t>
  </si>
  <si>
    <t>First Home CareAll CombinedJun-12</t>
  </si>
  <si>
    <t>First Home CareAll Combined41030</t>
  </si>
  <si>
    <t>First Home CareAll Combined41061</t>
  </si>
  <si>
    <t>First Home CareAll CombinedJul-12</t>
  </si>
  <si>
    <t>First Home CareAll Combined41091</t>
  </si>
  <si>
    <t>First Home CareAll CombinedAug-12</t>
  </si>
  <si>
    <t>First Home CareAll Combined41122</t>
  </si>
  <si>
    <t>First Home CareAll CombinedSep-12</t>
  </si>
  <si>
    <t>First Home CareAll Combined41153</t>
  </si>
  <si>
    <t>First Home CareAll CombinedOct-12</t>
  </si>
  <si>
    <t>First Home CareAll Combined41183</t>
  </si>
  <si>
    <t>First Home CareAll CombinedNov-12</t>
  </si>
  <si>
    <t>First Home CareAll Combined41214</t>
  </si>
  <si>
    <t>First Home CareAll CombinedDec-12</t>
  </si>
  <si>
    <t>First Home CareAll Combined41244</t>
  </si>
  <si>
    <t>First Home CareAll CombinedJan-13</t>
  </si>
  <si>
    <t>First Home CareAll Combined41275</t>
  </si>
  <si>
    <t>First Home CareAll CombinedFeb-13</t>
  </si>
  <si>
    <t>First Home CareAll Combined41306</t>
  </si>
  <si>
    <t>First Home CareAll CombinedMar-13</t>
  </si>
  <si>
    <t>First Home CareAll Combined41334</t>
  </si>
  <si>
    <t>First Home CareAll CombinedApr-13</t>
  </si>
  <si>
    <t>First Home CareAll Combined41365</t>
  </si>
  <si>
    <t>First Home CareAll CombinedMay-13</t>
  </si>
  <si>
    <t>First Home CareAll Combined41395</t>
  </si>
  <si>
    <t>First Home CareAll CombinedJun-13</t>
  </si>
  <si>
    <t>First Home CareAll Combined41426</t>
  </si>
  <si>
    <t>First Home CareAll CombinedJul-13</t>
  </si>
  <si>
    <t>First Home CareAll Combined41456</t>
  </si>
  <si>
    <t>First Home CareAll CombinedAug-13</t>
  </si>
  <si>
    <t>First Home CareAll Combined41487</t>
  </si>
  <si>
    <t>First Home CareAll CombinedSep-13</t>
  </si>
  <si>
    <t>First Home CareAll Combined41518</t>
  </si>
  <si>
    <t>First Home CareAll CombinedOct-13</t>
  </si>
  <si>
    <t>First Home CareAll Combined41548</t>
  </si>
  <si>
    <t>First Home CareAll CombinedNov-13</t>
  </si>
  <si>
    <t>First Home CareAll Combined41579</t>
  </si>
  <si>
    <t>First Home CareAll CombinedDec-13</t>
  </si>
  <si>
    <t>First Home CareAll Combined41609</t>
  </si>
  <si>
    <t>First Home CareAll CombinedJan-14</t>
  </si>
  <si>
    <t>First Home CareAll Combined41640</t>
  </si>
  <si>
    <t>First Home CareAll CombinedFeb-14</t>
  </si>
  <si>
    <t>First Home CareAll Combined41671</t>
  </si>
  <si>
    <t>First Home CareAll CombinedMar-14</t>
  </si>
  <si>
    <t>First Home CareAll Combined41699</t>
  </si>
  <si>
    <t>First Home CareAll CombinedApr-14</t>
  </si>
  <si>
    <t>First Home CareAll Combined41730</t>
  </si>
  <si>
    <t>First Home CareAll CombinedMay-14</t>
  </si>
  <si>
    <t>First Home CareAll Combined41760</t>
  </si>
  <si>
    <t>First Home CareAll CombinedJun-14</t>
  </si>
  <si>
    <t>First Home CareAll Combined41791</t>
  </si>
  <si>
    <t>First Home CareAll CombinedJul-14</t>
  </si>
  <si>
    <t>First Home CareAll Combined41821</t>
  </si>
  <si>
    <t>First Home CareAll CombinedAug-14</t>
  </si>
  <si>
    <t>First Home CareAll Combined41852</t>
  </si>
  <si>
    <t>First Home CareAll CombinedSep-14</t>
  </si>
  <si>
    <t>First Home CareAll Combined41883</t>
  </si>
  <si>
    <t>First Home CareAll CombinedOct-14</t>
  </si>
  <si>
    <t>First Home CareAll Combined41913</t>
  </si>
  <si>
    <t>First Home CareAll CombinedNov-14</t>
  </si>
  <si>
    <t>First Home CareAll Combined41944</t>
  </si>
  <si>
    <t>First Home CareAll CombinedDec-14</t>
  </si>
  <si>
    <t>First Home CareAll Combined41974</t>
  </si>
  <si>
    <t>First Home CareAll CombinedJan-15</t>
  </si>
  <si>
    <t>First Home CareAll Combined42005</t>
  </si>
  <si>
    <t>First Home CareAll CombinedFeb-15</t>
  </si>
  <si>
    <t>First Home CareAll Combined42036</t>
  </si>
  <si>
    <t>First Home CareAll CombinedMar-15</t>
  </si>
  <si>
    <t>First Home CareAll Combined42064</t>
  </si>
  <si>
    <t>First Home CareAll CombinedApr-15</t>
  </si>
  <si>
    <t>First Home CareAll Combined42095</t>
  </si>
  <si>
    <t>First Home CareAll CombinedMay-15</t>
  </si>
  <si>
    <t>First Home CareAll Combined42125</t>
  </si>
  <si>
    <t>First Home CareAll CombinedJun-15</t>
  </si>
  <si>
    <t>First Home CareAll Combined42156</t>
  </si>
  <si>
    <t>First Home CareAll CombinedJul-15</t>
  </si>
  <si>
    <t>First Home CareAll Combined42186</t>
  </si>
  <si>
    <t>First Home CareAll CombinedAug-15</t>
  </si>
  <si>
    <t>First Home CareAll Combined42217</t>
  </si>
  <si>
    <t>First Home CareAll CombinedSep-15</t>
  </si>
  <si>
    <t>First Home CareAll Combined42248</t>
  </si>
  <si>
    <t>First Home CareAll CombinedOct-15</t>
  </si>
  <si>
    <t>First Home CareAll Combined42278</t>
  </si>
  <si>
    <t>First Home CareAll CombinedNov-15</t>
  </si>
  <si>
    <t>First Home CareAll Combined42309</t>
  </si>
  <si>
    <t>First Home CareAll CombinedDec-15</t>
  </si>
  <si>
    <t>First Home CareAll Combined42339</t>
  </si>
  <si>
    <t>First Home CareAll CombinedJan-16</t>
  </si>
  <si>
    <t>First Home CareAll Combined42370</t>
  </si>
  <si>
    <t>First Home CareAll CombinedFeb-16</t>
  </si>
  <si>
    <t>First Home CareAll Combined42401</t>
  </si>
  <si>
    <t>First Home CareAll CombinedMar-16</t>
  </si>
  <si>
    <t>First Home CareAll Combined42430</t>
  </si>
  <si>
    <t>First Home CareAll CombinedApr-16</t>
  </si>
  <si>
    <t>First Home CareAll Combined42461</t>
  </si>
  <si>
    <t>First Home CareAll CombinedMay-16</t>
  </si>
  <si>
    <t>First Home CareAll Combined42491</t>
  </si>
  <si>
    <t>First Home CareAll CombinedJun-16</t>
  </si>
  <si>
    <t>First Home CareAll Combined42522</t>
  </si>
  <si>
    <t>First Home CareAll CombinedJul-16</t>
  </si>
  <si>
    <t>First Home CareAll Combined42552</t>
  </si>
  <si>
    <t>First Home CareAll CombinedAug-16</t>
  </si>
  <si>
    <t>First Home CareAll Combined42583</t>
  </si>
  <si>
    <t>First Home CareAll CombinedSep-16</t>
  </si>
  <si>
    <t>First Home CareAll Combined42614</t>
  </si>
  <si>
    <t>First Home CareAll CombinedOct-16</t>
  </si>
  <si>
    <t>First Home CareAll Combined42644</t>
  </si>
  <si>
    <t>First Home CareAll CombinedNov-16</t>
  </si>
  <si>
    <t>First Home CareAll Combined42675</t>
  </si>
  <si>
    <t>First Home CareAll CombinedDec-16</t>
  </si>
  <si>
    <t>First Home CareAll Combined42710</t>
  </si>
  <si>
    <t>First Home CareAll CombinedJan-17</t>
  </si>
  <si>
    <t>First Home CareAll Combined42736</t>
  </si>
  <si>
    <t>First Home CareAll CombinedFeb-17</t>
  </si>
  <si>
    <t>First Home CareAll Combined42767</t>
  </si>
  <si>
    <t>First Home CareAll CombinedMar-17</t>
  </si>
  <si>
    <t>First Home CareAll Combined42795</t>
  </si>
  <si>
    <t>First Home CareAll CombinedApr-17</t>
  </si>
  <si>
    <t>First Home CareAll Combined42826</t>
  </si>
  <si>
    <t>First Home CareAll CombinedMay-17</t>
  </si>
  <si>
    <t>First Home CareAll Combined42856</t>
  </si>
  <si>
    <t>First Home CareAll CombinedJun-17</t>
  </si>
  <si>
    <t>First Home CareAll Combined42887</t>
  </si>
  <si>
    <t>First Home CareAll CombinedJul-17</t>
  </si>
  <si>
    <t>First Home CareAll Combined42917</t>
  </si>
  <si>
    <t>First Home CareAll CombinedAug-17</t>
  </si>
  <si>
    <t>First Home CareAll Combined42948</t>
  </si>
  <si>
    <t>First Home CareAll CombinedSep-17</t>
  </si>
  <si>
    <t>First Home CareAll Combined42979</t>
  </si>
  <si>
    <t>First Home CareAll CombinedOct-17</t>
  </si>
  <si>
    <t>First Home CareAll Combined43009</t>
  </si>
  <si>
    <t>First Home CareAll CombinedNov-17</t>
  </si>
  <si>
    <t>First Home CareAll Combined43040</t>
  </si>
  <si>
    <t>First Home CareAll CombinedDec-17</t>
  </si>
  <si>
    <t>First Home CareAll Combined43070</t>
  </si>
  <si>
    <t>First Home CareAll CombinedJan-18</t>
  </si>
  <si>
    <t>First Home CareAll Combined43101</t>
  </si>
  <si>
    <t>First Home CareAll CombinedFeb-18</t>
  </si>
  <si>
    <t>First Home CareAll Combined43132</t>
  </si>
  <si>
    <t>First Home CareAll CombinedMar-18</t>
  </si>
  <si>
    <t>First Home CareAll Combined43160</t>
  </si>
  <si>
    <t>First Home CareAll CombinedApr-18</t>
  </si>
  <si>
    <t>First Home CareAll Combined43191</t>
  </si>
  <si>
    <t>First Home CareAll CombinedMay-18</t>
  </si>
  <si>
    <t>First Home CareAll Combined43221</t>
  </si>
  <si>
    <t>First Home CareAll CombinedJun-18</t>
  </si>
  <si>
    <t>First Home CareAll Combined43252</t>
  </si>
  <si>
    <t>First Home CareAll CombinedJul-18</t>
  </si>
  <si>
    <t>First Home CareAll Combined43282</t>
  </si>
  <si>
    <t>First Home CareAll CombinedAug-18</t>
  </si>
  <si>
    <t>First Home CareAll Combined43313</t>
  </si>
  <si>
    <t>First Home CareAll CombinedSep-18</t>
  </si>
  <si>
    <t>First Home CareAll Combined43344</t>
  </si>
  <si>
    <t>First Home CareAll CombinedOct-18</t>
  </si>
  <si>
    <t>First Home CareAll Combined43374</t>
  </si>
  <si>
    <t>First Home CareAll CombinedNov-18</t>
  </si>
  <si>
    <t>First Home CareAll Combined43405</t>
  </si>
  <si>
    <t>First Home CareAll CombinedDec-18</t>
  </si>
  <si>
    <t>First Home CareAll Combined43435</t>
  </si>
  <si>
    <t>First Home CareAll CombinedJan-19</t>
  </si>
  <si>
    <t>First Home CareAll Combined43466</t>
  </si>
  <si>
    <t>First Home CareAll CombinedFeb-19</t>
  </si>
  <si>
    <t>First Home CareAll Combined43497</t>
  </si>
  <si>
    <t>First Home CareAll CombinedMar-19</t>
  </si>
  <si>
    <t>First Home CareAll Combined43525</t>
  </si>
  <si>
    <t>First Home CareAll CombinedApr-19</t>
  </si>
  <si>
    <t>First Home CareAll Combined43556</t>
  </si>
  <si>
    <t>First Home CareAll CombinedMay-19</t>
  </si>
  <si>
    <t>First Home CareAll Combined43586</t>
  </si>
  <si>
    <t>First Home CareAll CombinedJun-19</t>
  </si>
  <si>
    <t>First Home CareAll Combined43617</t>
  </si>
  <si>
    <t>First Home CareAll CombinedJul-19</t>
  </si>
  <si>
    <t>First Home CareAll Combined43647</t>
  </si>
  <si>
    <t>Federal CityAll CombinedApr-12</t>
  </si>
  <si>
    <t>Federal CityAll Combined41000</t>
  </si>
  <si>
    <t>Federal CityAll CombinedJun-12</t>
  </si>
  <si>
    <t>Federal CityAll Combined41030</t>
  </si>
  <si>
    <t>Federal CityAll Combined41061</t>
  </si>
  <si>
    <t>Federal CityAll CombinedJul-12</t>
  </si>
  <si>
    <t>Federal CityAll Combined41091</t>
  </si>
  <si>
    <t>Federal CityAll CombinedAug-12</t>
  </si>
  <si>
    <t>Federal CityAll Combined41122</t>
  </si>
  <si>
    <t>Federal CityAll CombinedSep-12</t>
  </si>
  <si>
    <t>Federal CityAll Combined41153</t>
  </si>
  <si>
    <t>Federal CityAll CombinedOct-12</t>
  </si>
  <si>
    <t>Federal CityAll Combined41183</t>
  </si>
  <si>
    <t>Federal CityAll CombinedNov-12</t>
  </si>
  <si>
    <t>Federal CityAll Combined41214</t>
  </si>
  <si>
    <t>Federal CityAll CombinedDec-12</t>
  </si>
  <si>
    <t>Federal CityAll Combined41244</t>
  </si>
  <si>
    <t>Federal CityAll CombinedJan-13</t>
  </si>
  <si>
    <t>Federal CityAll Combined41275</t>
  </si>
  <si>
    <t>Federal CityAll CombinedFeb-13</t>
  </si>
  <si>
    <t>Federal CityAll Combined41306</t>
  </si>
  <si>
    <t>Federal CityAll CombinedMar-13</t>
  </si>
  <si>
    <t>Federal CityAll Combined41334</t>
  </si>
  <si>
    <t>Federal CityAll CombinedApr-13</t>
  </si>
  <si>
    <t>Federal CityAll Combined41365</t>
  </si>
  <si>
    <t>Federal CityAll CombinedMay-13</t>
  </si>
  <si>
    <t>Federal CityAll Combined41395</t>
  </si>
  <si>
    <t>Federal CityAll CombinedJun-13</t>
  </si>
  <si>
    <t>Federal CityAll Combined41426</t>
  </si>
  <si>
    <t>Federal CityAll CombinedJul-13</t>
  </si>
  <si>
    <t>Federal CityAll Combined41456</t>
  </si>
  <si>
    <t>Federal CityAll CombinedAug-13</t>
  </si>
  <si>
    <t>Federal CityAll Combined41487</t>
  </si>
  <si>
    <t>Federal CityAll CombinedSep-13</t>
  </si>
  <si>
    <t>Federal CityAll Combined41518</t>
  </si>
  <si>
    <t>Federal CityAll CombinedOct-13</t>
  </si>
  <si>
    <t>Federal CityAll Combined41548</t>
  </si>
  <si>
    <t>Federal CityAll CombinedNov-13</t>
  </si>
  <si>
    <t>Federal CityAll Combined41579</t>
  </si>
  <si>
    <t>Federal CityAll CombinedDec-13</t>
  </si>
  <si>
    <t>Federal CityAll Combined41609</t>
  </si>
  <si>
    <t>Federal CityAll CombinedJan-14</t>
  </si>
  <si>
    <t>Federal CityAll Combined41640</t>
  </si>
  <si>
    <t>Federal CityAll CombinedFeb-14</t>
  </si>
  <si>
    <t>Federal CityAll Combined41671</t>
  </si>
  <si>
    <t>Federal CityAll CombinedMar-14</t>
  </si>
  <si>
    <t>Federal CityAll Combined41699</t>
  </si>
  <si>
    <t>Federal CityAll CombinedApr-14</t>
  </si>
  <si>
    <t>Federal CityAll Combined41730</t>
  </si>
  <si>
    <t>Federal CityAll CombinedMay-14</t>
  </si>
  <si>
    <t>Federal CityAll Combined41760</t>
  </si>
  <si>
    <t>Federal CityAll CombinedJun-14</t>
  </si>
  <si>
    <t>Federal CityAll Combined41791</t>
  </si>
  <si>
    <t>Federal CityAll CombinedJul-14</t>
  </si>
  <si>
    <t>Federal CityAll Combined41821</t>
  </si>
  <si>
    <t>Federal CityAll CombinedAug-14</t>
  </si>
  <si>
    <t>Federal CityAll Combined41852</t>
  </si>
  <si>
    <t>Federal CityAll CombinedSep-14</t>
  </si>
  <si>
    <t>Federal CityAll Combined41883</t>
  </si>
  <si>
    <t>Federal CityAll CombinedOct-14</t>
  </si>
  <si>
    <t>Federal CityAll Combined41913</t>
  </si>
  <si>
    <t>Federal CityAll CombinedNov-14</t>
  </si>
  <si>
    <t>Federal CityAll Combined41944</t>
  </si>
  <si>
    <t>Federal CityAll CombinedDec-14</t>
  </si>
  <si>
    <t>Federal CityAll Combined41974</t>
  </si>
  <si>
    <t>Federal CityAll CombinedJan-15</t>
  </si>
  <si>
    <t>Federal CityAll Combined42005</t>
  </si>
  <si>
    <t>Federal CityAll CombinedFeb-15</t>
  </si>
  <si>
    <t>Federal CityAll Combined42036</t>
  </si>
  <si>
    <t>Federal CityAll CombinedMar-15</t>
  </si>
  <si>
    <t>Federal CityAll Combined42064</t>
  </si>
  <si>
    <t>Federal CityAll CombinedApr-15</t>
  </si>
  <si>
    <t>Federal CityAll Combined42095</t>
  </si>
  <si>
    <t>Federal CityAll CombinedMay-15</t>
  </si>
  <si>
    <t>Federal CityAll Combined42125</t>
  </si>
  <si>
    <t>Federal CityAll CombinedJun-15</t>
  </si>
  <si>
    <t>Federal CityAll Combined42156</t>
  </si>
  <si>
    <t>Federal CityAll CombinedJul-15</t>
  </si>
  <si>
    <t>Federal CityAll Combined42186</t>
  </si>
  <si>
    <t>Federal CityAll CombinedAug-15</t>
  </si>
  <si>
    <t>Federal CityAll Combined42217</t>
  </si>
  <si>
    <t>Federal CityAll CombinedSep-15</t>
  </si>
  <si>
    <t>Federal CityAll Combined42248</t>
  </si>
  <si>
    <t>Federal CityAll CombinedOct-15</t>
  </si>
  <si>
    <t>Federal CityAll Combined42278</t>
  </si>
  <si>
    <t>Federal CityAll CombinedNov-15</t>
  </si>
  <si>
    <t>Federal CityAll Combined42309</t>
  </si>
  <si>
    <t>Federal CityAll CombinedDec-15</t>
  </si>
  <si>
    <t>Federal CityAll Combined42339</t>
  </si>
  <si>
    <t>Federal CityAll CombinedJan-16</t>
  </si>
  <si>
    <t>Federal CityAll Combined42370</t>
  </si>
  <si>
    <t>Federal CityAll CombinedFeb-16</t>
  </si>
  <si>
    <t>Federal CityAll Combined42401</t>
  </si>
  <si>
    <t>Federal CityAll CombinedMar-16</t>
  </si>
  <si>
    <t>Federal CityAll Combined42430</t>
  </si>
  <si>
    <t>Federal CityAll CombinedApr-16</t>
  </si>
  <si>
    <t>Federal CityAll Combined42461</t>
  </si>
  <si>
    <t>Federal CityAll CombinedMay-16</t>
  </si>
  <si>
    <t>Federal CityAll Combined42491</t>
  </si>
  <si>
    <t>Federal CityAll CombinedJun-16</t>
  </si>
  <si>
    <t>Federal CityAll Combined42522</t>
  </si>
  <si>
    <t>Federal CityAll CombinedJul-16</t>
  </si>
  <si>
    <t>Federal CityAll Combined42552</t>
  </si>
  <si>
    <t>Federal CityAll CombinedAug-16</t>
  </si>
  <si>
    <t>Federal CityAll Combined42583</t>
  </si>
  <si>
    <t>Federal CityAll CombinedSep-16</t>
  </si>
  <si>
    <t>Federal CityAll Combined42614</t>
  </si>
  <si>
    <t>Federal CityAll CombinedOct-16</t>
  </si>
  <si>
    <t>Federal CityAll Combined42644</t>
  </si>
  <si>
    <t>Federal CityAll CombinedNov-16</t>
  </si>
  <si>
    <t>Federal CityAll Combined42675</t>
  </si>
  <si>
    <t>Federal CityAll CombinedDec-16</t>
  </si>
  <si>
    <t>Federal CityAll Combined42709</t>
  </si>
  <si>
    <t>Federal CityAll CombinedJan-17</t>
  </si>
  <si>
    <t>Federal CityAll Combined42736</t>
  </si>
  <si>
    <t>Federal CityAll CombinedFeb-17</t>
  </si>
  <si>
    <t>Federal CityAll Combined42767</t>
  </si>
  <si>
    <t>Federal CityAll CombinedMar-17</t>
  </si>
  <si>
    <t>Federal CityAll Combined42795</t>
  </si>
  <si>
    <t>Federal CityAll CombinedApr-17</t>
  </si>
  <si>
    <t>Federal CityAll Combined42826</t>
  </si>
  <si>
    <t>Federal CityAll CombinedMay-17</t>
  </si>
  <si>
    <t>Federal CityAll Combined42856</t>
  </si>
  <si>
    <t>Federal CityAll CombinedJun-17</t>
  </si>
  <si>
    <t>Federal CityAll Combined42887</t>
  </si>
  <si>
    <t>Federal CityAll CombinedJul-17</t>
  </si>
  <si>
    <t>Federal CityAll Combined42917</t>
  </si>
  <si>
    <t>Federal CityAll CombinedAug-17</t>
  </si>
  <si>
    <t>Federal CityAll Combined42948</t>
  </si>
  <si>
    <t>Federal CityAll CombinedSep-17</t>
  </si>
  <si>
    <t>Federal CityAll Combined42979</t>
  </si>
  <si>
    <t>Federal CityAll CombinedOct-17</t>
  </si>
  <si>
    <t>Federal CityAll Combined43009</t>
  </si>
  <si>
    <t>Federal CityAll CombinedNov-17</t>
  </si>
  <si>
    <t>Federal CityAll Combined43040</t>
  </si>
  <si>
    <t>Federal CityAll CombinedDec-17</t>
  </si>
  <si>
    <t>Federal CityAll Combined43070</t>
  </si>
  <si>
    <t>Federal CityAll CombinedJan-18</t>
  </si>
  <si>
    <t>Federal CityAll Combined43101</t>
  </si>
  <si>
    <t>Federal CityAll CombinedFeb-18</t>
  </si>
  <si>
    <t>Federal CityAll Combined43132</t>
  </si>
  <si>
    <t>Federal CityAll CombinedMar-18</t>
  </si>
  <si>
    <t>Federal CityAll Combined43160</t>
  </si>
  <si>
    <t>Federal CityAll CombinedApr-18</t>
  </si>
  <si>
    <t>Federal CityAll Combined43191</t>
  </si>
  <si>
    <t>Federal CityAll CombinedMay-18</t>
  </si>
  <si>
    <t>Federal CityAll Combined43221</t>
  </si>
  <si>
    <t>Federal CityAll CombinedJun-18</t>
  </si>
  <si>
    <t>Federal CityAll Combined43252</t>
  </si>
  <si>
    <t>Federal CityAll CombinedJul-18</t>
  </si>
  <si>
    <t>Federal CityAll Combined43282</t>
  </si>
  <si>
    <t>Federal CityAll CombinedAug-18</t>
  </si>
  <si>
    <t>Federal CityAll Combined43313</t>
  </si>
  <si>
    <t>Federal CityAll CombinedSep-18</t>
  </si>
  <si>
    <t>Federal CityAll Combined43344</t>
  </si>
  <si>
    <t>Federal CityAll CombinedOct-18</t>
  </si>
  <si>
    <t>Federal CityAll Combined43374</t>
  </si>
  <si>
    <t>Federal CityAll CombinedNov-18</t>
  </si>
  <si>
    <t>Federal CityAll Combined43405</t>
  </si>
  <si>
    <t>Federal CityAll CombinedDec-18</t>
  </si>
  <si>
    <t>Federal CityAll Combined43435</t>
  </si>
  <si>
    <t>Federal CityAll CombinedJan-19</t>
  </si>
  <si>
    <t>Federal CityAll Combined43466</t>
  </si>
  <si>
    <t>Federal CityAll CombinedFeb-19</t>
  </si>
  <si>
    <t>Federal CityAll Combined43497</t>
  </si>
  <si>
    <t>Federal CityAll CombinedMar-19</t>
  </si>
  <si>
    <t>Federal CityAll Combined43525</t>
  </si>
  <si>
    <t>Federal CityAll CombinedApr-19</t>
  </si>
  <si>
    <t>Federal CityAll Combined43556</t>
  </si>
  <si>
    <t>Federal CityAll CombinedMay-19</t>
  </si>
  <si>
    <t>Federal CityAll Combined43586</t>
  </si>
  <si>
    <t>Federal CityAll CombinedJun-19</t>
  </si>
  <si>
    <t>Federal CityAll Combined43617</t>
  </si>
  <si>
    <t>Federal CityAll CombinedJul-19</t>
  </si>
  <si>
    <t>Federal CityAll Combined43647</t>
  </si>
  <si>
    <t>Federal CityA-CRA FFApr-12</t>
  </si>
  <si>
    <t>Federal CityA-CRA FF41000</t>
  </si>
  <si>
    <t>Federal CityA-CRA FFJun-12</t>
  </si>
  <si>
    <t>Federal CityA-CRA FF41030</t>
  </si>
  <si>
    <t>Federal CityA-CRA FF41061</t>
  </si>
  <si>
    <t>Federal CityA-CRA FFJul-12</t>
  </si>
  <si>
    <t>Federal CityA-CRA FF41091</t>
  </si>
  <si>
    <t>Federal CityA-CRA FFAug-12</t>
  </si>
  <si>
    <t>Federal CityA-CRA FF41122</t>
  </si>
  <si>
    <t>Federal CityA-CRA FFSep-12</t>
  </si>
  <si>
    <t>Federal CityA-CRA FF41153</t>
  </si>
  <si>
    <t>Federal CityA-CRA FFOct-12</t>
  </si>
  <si>
    <t>Federal CityA-CRA FF41183</t>
  </si>
  <si>
    <t>Federal CityA-CRA FFNov-12</t>
  </si>
  <si>
    <t>Federal CityA-CRA FF41214</t>
  </si>
  <si>
    <t>Federal CityA-CRA FFDec-12</t>
  </si>
  <si>
    <t>Federal CityA-CRA FF41244</t>
  </si>
  <si>
    <t>Federal CityA-CRA FFJan-13</t>
  </si>
  <si>
    <t>Federal CityA-CRA FF41275</t>
  </si>
  <si>
    <t>Federal CityA-CRA FFFeb-13</t>
  </si>
  <si>
    <t>Federal CityA-CRA FF41306</t>
  </si>
  <si>
    <t>Federal CityA-CRA FFMar-13</t>
  </si>
  <si>
    <t>Federal CityA-CRA FF41334</t>
  </si>
  <si>
    <t>Federal CityA-CRA FFApr-13</t>
  </si>
  <si>
    <t>Federal CityA-CRA FF41365</t>
  </si>
  <si>
    <t>Federal CityA-CRA FFMay-13</t>
  </si>
  <si>
    <t>Federal CityA-CRA FF41395</t>
  </si>
  <si>
    <t>Federal CityA-CRA FFJun-13</t>
  </si>
  <si>
    <t>Federal CityA-CRA FF41426</t>
  </si>
  <si>
    <t>Federal CityA-CRA FFJul-13</t>
  </si>
  <si>
    <t>Federal CityA-CRA FF41456</t>
  </si>
  <si>
    <t>Federal CityA-CRA FFAug-13</t>
  </si>
  <si>
    <t>Federal CityA-CRA FF41487</t>
  </si>
  <si>
    <t>Federal CityA-CRA FFSep-13</t>
  </si>
  <si>
    <t>Federal CityA-CRA FF41518</t>
  </si>
  <si>
    <t>Federal CityA-CRA FFOct-13</t>
  </si>
  <si>
    <t>Federal CityA-CRA FF41548</t>
  </si>
  <si>
    <t>Federal CityA-CRA FFNov-13</t>
  </si>
  <si>
    <t>Federal CityA-CRA FF41579</t>
  </si>
  <si>
    <t>Federal CityA-CRA FFDec-13</t>
  </si>
  <si>
    <t>Federal CityA-CRA FF41609</t>
  </si>
  <si>
    <t>Federal CityA-CRA FFJan-14</t>
  </si>
  <si>
    <t>Federal CityA-CRA FF41640</t>
  </si>
  <si>
    <t>Federal CityA-CRA FFFeb-14</t>
  </si>
  <si>
    <t>Federal CityA-CRA FF41671</t>
  </si>
  <si>
    <t>Federal CityA-CRA FFMar-14</t>
  </si>
  <si>
    <t>Federal CityA-CRA FF41699</t>
  </si>
  <si>
    <t>Federal CityA-CRA FFApr-14</t>
  </si>
  <si>
    <t>Federal CityA-CRA FF41730</t>
  </si>
  <si>
    <t>Federal CityA-CRA FFMay-14</t>
  </si>
  <si>
    <t>Federal CityA-CRA FF41760</t>
  </si>
  <si>
    <t>Federal CityA-CRA FFJun-14</t>
  </si>
  <si>
    <t>Federal CityA-CRA FF41791</t>
  </si>
  <si>
    <t>Federal CityA-CRA FFJul-14</t>
  </si>
  <si>
    <t>Federal CityA-CRA FF41821</t>
  </si>
  <si>
    <t>Federal CityA-CRA FFAug-14</t>
  </si>
  <si>
    <t>Federal CityA-CRA FF41852</t>
  </si>
  <si>
    <t>Federal CityA-CRA FFSep-14</t>
  </si>
  <si>
    <t>Federal CityA-CRA FF41883</t>
  </si>
  <si>
    <t>Federal CityA-CRA FFOct-14</t>
  </si>
  <si>
    <t>Federal CityA-CRA FF41913</t>
  </si>
  <si>
    <t>Federal CityA-CRA FFNov-14</t>
  </si>
  <si>
    <t>Federal CityA-CRA FF41944</t>
  </si>
  <si>
    <t>Federal CityA-CRA FFDec-14</t>
  </si>
  <si>
    <t>Federal CityA-CRA FF41974</t>
  </si>
  <si>
    <t>Federal CityA-CRA FFJan-15</t>
  </si>
  <si>
    <t>Federal CityA-CRA FF42005</t>
  </si>
  <si>
    <t>Federal CityA-CRA FFFeb-15</t>
  </si>
  <si>
    <t>Federal CityA-CRA FF42036</t>
  </si>
  <si>
    <t>Federal CityA-CRA FFMar-15</t>
  </si>
  <si>
    <t>Federal CityA-CRA FF42064</t>
  </si>
  <si>
    <t>Federal CityA-CRA FFApr-15</t>
  </si>
  <si>
    <t>Federal CityA-CRA FF42095</t>
  </si>
  <si>
    <t>Federal CityA-CRA FFJan-16</t>
  </si>
  <si>
    <t>Federal CityA-CRA FF42370</t>
  </si>
  <si>
    <t>Federal CityA-CRA FFFeb-16</t>
  </si>
  <si>
    <t>Federal CityA-CRA FF42401</t>
  </si>
  <si>
    <t>Federal CityA-CRA FFMar-16</t>
  </si>
  <si>
    <t>Federal CityA-CRA FF42430</t>
  </si>
  <si>
    <t>Federal CityA-CRA FFApr-16</t>
  </si>
  <si>
    <t>Federal CityA-CRA FF42461</t>
  </si>
  <si>
    <t>Federal CityA-CRA FFMay-16</t>
  </si>
  <si>
    <t>Federal CityA-CRA FF42491</t>
  </si>
  <si>
    <t>Federal CityA-CRA FFJun-16</t>
  </si>
  <si>
    <t>Federal CityA-CRA FF42522</t>
  </si>
  <si>
    <t>Federal CityA-CRA FFJul-16</t>
  </si>
  <si>
    <t>Federal CityA-CRA FF42552</t>
  </si>
  <si>
    <t>Federal CityA-CRA FFAug-16</t>
  </si>
  <si>
    <t>Federal CityA-CRA FF42583</t>
  </si>
  <si>
    <t>Federal CityA-CRA FFSep-16</t>
  </si>
  <si>
    <t>Federal CityA-CRA FF42614</t>
  </si>
  <si>
    <t>Federal CityA-CRA FFOct-16</t>
  </si>
  <si>
    <t>Federal CityA-CRA FF42644</t>
  </si>
  <si>
    <t>Federal CityA-CRA FFNov-16</t>
  </si>
  <si>
    <t>Federal CityA-CRA FF42675</t>
  </si>
  <si>
    <t>Federal CityA-CRA FFDec-16</t>
  </si>
  <si>
    <t>Federal CityA-CRA FF42705</t>
  </si>
  <si>
    <t>Federal CityA-CRA FFJan-17</t>
  </si>
  <si>
    <t>Federal CityA-CRA FF42736</t>
  </si>
  <si>
    <t>Federal CityA-CRA FFFeb-17</t>
  </si>
  <si>
    <t>Federal CityA-CRA FF42767</t>
  </si>
  <si>
    <t>Federal CityA-CRA FFMar-17</t>
  </si>
  <si>
    <t>Federal CityA-CRA FF42795</t>
  </si>
  <si>
    <t>Federal CityA-CRA FFApr-17</t>
  </si>
  <si>
    <t>Federal CityA-CRA FF42826</t>
  </si>
  <si>
    <t>Federal CityA-CRA FFMay-17</t>
  </si>
  <si>
    <t>Federal CityA-CRA FF42856</t>
  </si>
  <si>
    <t>Federal CityA-CRA FFJun-17</t>
  </si>
  <si>
    <t>Federal CityA-CRA FF42887</t>
  </si>
  <si>
    <t>Federal CityA-CRA FFJul-17</t>
  </si>
  <si>
    <t>Federal CityA-CRA FF42917</t>
  </si>
  <si>
    <t>Federal CityA-CRA FFAug-17</t>
  </si>
  <si>
    <t>Federal CityA-CRA FF42948</t>
  </si>
  <si>
    <t>Federal CityA-CRA FFSep-17</t>
  </si>
  <si>
    <t>Federal CityA-CRA FF42979</t>
  </si>
  <si>
    <t>Federal CityA-CRA FFOct-17</t>
  </si>
  <si>
    <t>Federal CityA-CRA FF43009</t>
  </si>
  <si>
    <t>Federal CityA-CRA FFNov-17</t>
  </si>
  <si>
    <t>Federal CityA-CRA FF43040</t>
  </si>
  <si>
    <t>Federal CityA-CRA FFDec-17</t>
  </si>
  <si>
    <t>Federal CityA-CRA FF43070</t>
  </si>
  <si>
    <t>Federal CityA-CRA FFJan-18</t>
  </si>
  <si>
    <t>Federal CityA-CRA FF43101</t>
  </si>
  <si>
    <t>Federal CityA-CRA FFFeb-18</t>
  </si>
  <si>
    <t>Federal CityA-CRA FF43132</t>
  </si>
  <si>
    <t>Federal CityA-CRA FFMar-18</t>
  </si>
  <si>
    <t>Federal CityA-CRA FF43160</t>
  </si>
  <si>
    <t>Federal CityA-CRA FFApr-18</t>
  </si>
  <si>
    <t>Federal CityA-CRA FF43191</t>
  </si>
  <si>
    <t>Federal CityA-CRA FFMay-18</t>
  </si>
  <si>
    <t>Federal CityA-CRA FF43221</t>
  </si>
  <si>
    <t>Federal CityA-CRA FFJun-18</t>
  </si>
  <si>
    <t>Federal CityA-CRA FF43252</t>
  </si>
  <si>
    <t>Federal CityA-CRA FFJul-18</t>
  </si>
  <si>
    <t>Federal CityA-CRA FF43282</t>
  </si>
  <si>
    <t>Federal CityA-CRA FFAug-18</t>
  </si>
  <si>
    <t>Federal CityA-CRA FF43313</t>
  </si>
  <si>
    <t>Federal CityA-CRA FFSep-18</t>
  </si>
  <si>
    <t>Federal CityA-CRA FF43344</t>
  </si>
  <si>
    <t>Federal CityA-CRA FFOct-18</t>
  </si>
  <si>
    <t>Federal CityA-CRA FF43374</t>
  </si>
  <si>
    <t>Federal CityA-CRA FFNov-18</t>
  </si>
  <si>
    <t>Federal CityA-CRA FF43405</t>
  </si>
  <si>
    <t>Federal CityA-CRA FFDec-18</t>
  </si>
  <si>
    <t>Federal CityA-CRA FF43435</t>
  </si>
  <si>
    <t>Federal CityA-CRA FFJan-19</t>
  </si>
  <si>
    <t>Federal CityA-CRA FF43466</t>
  </si>
  <si>
    <t>Federal CityA-CRA FFFeb-19</t>
  </si>
  <si>
    <t>Federal CityA-CRA FF43497</t>
  </si>
  <si>
    <t>Federal CityA-CRA FFMar-19</t>
  </si>
  <si>
    <t>Federal CityA-CRA FF43525</t>
  </si>
  <si>
    <t>Federal CityA-CRA FFApr-19</t>
  </si>
  <si>
    <t>Federal CityA-CRA FF43556</t>
  </si>
  <si>
    <t>Federal CityA-CRA FFMay-19</t>
  </si>
  <si>
    <t>Federal CityA-CRA FF43586</t>
  </si>
  <si>
    <t>Federal CityA-CRA FFJun-19</t>
  </si>
  <si>
    <t>Federal CityA-CRA FF43617</t>
  </si>
  <si>
    <t>Federal CityA-CRA FFJul-19</t>
  </si>
  <si>
    <t>Federal CityA-CRA FF43647</t>
  </si>
  <si>
    <t>Family MattersTST FFJul-16</t>
  </si>
  <si>
    <t>Family MattersTST FF42552</t>
  </si>
  <si>
    <t>Family MattersTST FFAug-16</t>
  </si>
  <si>
    <t>Family MattersTST FF42583</t>
  </si>
  <si>
    <t>Family MattersTST FFSep-16</t>
  </si>
  <si>
    <t>Family MattersTST FF42614</t>
  </si>
  <si>
    <t>Family MattersTST FFOct-16</t>
  </si>
  <si>
    <t>Family MattersTST FF42644</t>
  </si>
  <si>
    <t>Family MattersTST FFNov-16</t>
  </si>
  <si>
    <t>Family MattersTST FF42675</t>
  </si>
  <si>
    <t>Family MattersTST FFDec-16</t>
  </si>
  <si>
    <t>Family MattersTST FF42705</t>
  </si>
  <si>
    <t>Family MattersTST FFJan-17</t>
  </si>
  <si>
    <t>Family MattersTST FF42736</t>
  </si>
  <si>
    <t>Family MattersTST FFFeb-17</t>
  </si>
  <si>
    <t>Family MattersTST FF42767</t>
  </si>
  <si>
    <t>Family MattersTST FFMar-17</t>
  </si>
  <si>
    <t>Family MattersTST FF42795</t>
  </si>
  <si>
    <t>Family MattersTST FFApr-17</t>
  </si>
  <si>
    <t>Family MattersTST FF42826</t>
  </si>
  <si>
    <t>Family MattersTST FFMay-17</t>
  </si>
  <si>
    <t>Family MattersTST FF42856</t>
  </si>
  <si>
    <t>Family MattersTST FFJun-17</t>
  </si>
  <si>
    <t>Family MattersTST FF42887</t>
  </si>
  <si>
    <t>Family MattersTST FFJul-17</t>
  </si>
  <si>
    <t>Family MattersTST FF42917</t>
  </si>
  <si>
    <t>Family MattersTST FFAug-17</t>
  </si>
  <si>
    <t>Family MattersTST FF42948</t>
  </si>
  <si>
    <t>Family MattersTST FFSep-17</t>
  </si>
  <si>
    <t>Family MattersTST FF42979</t>
  </si>
  <si>
    <t>Family MattersTST FFOct-17</t>
  </si>
  <si>
    <t>Family MattersTST FF43009</t>
  </si>
  <si>
    <t>Family MattersTST FFNov-17</t>
  </si>
  <si>
    <t>Family MattersTST FF43040</t>
  </si>
  <si>
    <t>Family MattersTST FFDec-17</t>
  </si>
  <si>
    <t>Family MattersTST FF43070</t>
  </si>
  <si>
    <t>Family MattersTST FFJan-18</t>
  </si>
  <si>
    <t>Family MattersTST FF43101</t>
  </si>
  <si>
    <t>Family MattersTST FFFeb-18</t>
  </si>
  <si>
    <t>Family MattersTST FF43132</t>
  </si>
  <si>
    <t>Family MattersTST FFMar-18</t>
  </si>
  <si>
    <t>Family MattersTST FF43160</t>
  </si>
  <si>
    <t>Family MattersTST FFApr-18</t>
  </si>
  <si>
    <t>Family MattersTST FF43191</t>
  </si>
  <si>
    <t>Family MattersTST FFMay-18</t>
  </si>
  <si>
    <t>Family MattersTST FF43221</t>
  </si>
  <si>
    <t>Family MattersTST FFJun-18</t>
  </si>
  <si>
    <t>Family MattersTST FF43252</t>
  </si>
  <si>
    <t>Family MattersTST FFJul-18</t>
  </si>
  <si>
    <t>Family MattersTST FF43282</t>
  </si>
  <si>
    <t>Family MattersTST FFAug-18</t>
  </si>
  <si>
    <t>Family MattersTST FF43313</t>
  </si>
  <si>
    <t>Family MattersTST FFSep-18</t>
  </si>
  <si>
    <t>Family MattersTST FF43344</t>
  </si>
  <si>
    <t>Family MattersTST FFOct-18</t>
  </si>
  <si>
    <t>Family MattersTST FF43374</t>
  </si>
  <si>
    <t>Family MattersTST FFNov-18</t>
  </si>
  <si>
    <t>Family MattersTST FF43405</t>
  </si>
  <si>
    <t>Family MattersTST FFDec-18</t>
  </si>
  <si>
    <t>Family MattersTST FF43435</t>
  </si>
  <si>
    <t>Family MattersTST FFJan-19</t>
  </si>
  <si>
    <t>Family MattersTST FF43466</t>
  </si>
  <si>
    <t>Family MattersTST FFFeb-19</t>
  </si>
  <si>
    <t>Family MattersTST FF43497</t>
  </si>
  <si>
    <t>Family MattersTST FFMar-19</t>
  </si>
  <si>
    <t>Family MattersTST FF43525</t>
  </si>
  <si>
    <t>Family MattersTST FFApr-19</t>
  </si>
  <si>
    <t>Family MattersTST FF43556</t>
  </si>
  <si>
    <t>Family MattersTST FFMay-19</t>
  </si>
  <si>
    <t>Family MattersTST FF43586</t>
  </si>
  <si>
    <t>Family MattersTST FFJun-19</t>
  </si>
  <si>
    <t>Family MattersTST FF43617</t>
  </si>
  <si>
    <t>Family MattersTST FFJul-19</t>
  </si>
  <si>
    <t>Family MattersTST FF43647</t>
  </si>
  <si>
    <t>Adoptions TogetherTST FFJul-16</t>
  </si>
  <si>
    <t>Adoptions TogetherTST FF42552</t>
  </si>
  <si>
    <t>ContemporaryTST FFJul-16</t>
  </si>
  <si>
    <t>ContemporaryTST FF42552</t>
  </si>
  <si>
    <t>Adoptions TogetherTST FFAug-16</t>
  </si>
  <si>
    <t>Adoptions TogetherTST FF42583</t>
  </si>
  <si>
    <t>ContemporaryTST FFAug-16</t>
  </si>
  <si>
    <t>ContemporaryTST FF42583</t>
  </si>
  <si>
    <t>Adoptions TogetherTST FFSep-16</t>
  </si>
  <si>
    <t>Adoptions TogetherTST FF42614</t>
  </si>
  <si>
    <t>ContemporaryTST FFSep-16</t>
  </si>
  <si>
    <t>ContemporaryTST FF42614</t>
  </si>
  <si>
    <t>Adoptions TogetherTST FFOct-16</t>
  </si>
  <si>
    <t>Adoptions TogetherTST FF42644</t>
  </si>
  <si>
    <t>ContemporaryTST FFOct-16</t>
  </si>
  <si>
    <t>ContemporaryTST FF42644</t>
  </si>
  <si>
    <t>Adoptions TogetherTST FFNov-16</t>
  </si>
  <si>
    <t>Adoptions TogetherTST FF42675</t>
  </si>
  <si>
    <t>ContemporaryTST FFNov-16</t>
  </si>
  <si>
    <t>ContemporaryTST FF42675</t>
  </si>
  <si>
    <t>Adoptions TogetherTST FFDec-16</t>
  </si>
  <si>
    <t>Adoptions TogetherTST FF42705</t>
  </si>
  <si>
    <t>ContemporaryTST FFDec-16</t>
  </si>
  <si>
    <t>ContemporaryTST FF42705</t>
  </si>
  <si>
    <t>Adoptions TogetherTST FFJan-17</t>
  </si>
  <si>
    <t>Adoptions TogetherTST FF42736</t>
  </si>
  <si>
    <t>ContemporaryTST FFJan-17</t>
  </si>
  <si>
    <t>ContemporaryTST FF42736</t>
  </si>
  <si>
    <t>Adoptions TogetherTST FFFeb-17</t>
  </si>
  <si>
    <t>Adoptions TogetherTST FF42767</t>
  </si>
  <si>
    <t>ContemporaryTST FFFeb-17</t>
  </si>
  <si>
    <t>ContemporaryTST FF42767</t>
  </si>
  <si>
    <t>Adoptions TogetherTST FFMar-17</t>
  </si>
  <si>
    <t>Adoptions TogetherTST FF42795</t>
  </si>
  <si>
    <t>ContemporaryTST FFMar-17</t>
  </si>
  <si>
    <t>ContemporaryTST FF42795</t>
  </si>
  <si>
    <t>Adoptions TogetherTST FFApr-17</t>
  </si>
  <si>
    <t>Adoptions TogetherTST FF42826</t>
  </si>
  <si>
    <t>ContemporaryTST FFApr-17</t>
  </si>
  <si>
    <t>ContemporaryTST FF42826</t>
  </si>
  <si>
    <t>Adoptions TogetherTST FFMay-17</t>
  </si>
  <si>
    <t>Adoptions TogetherTST FF42856</t>
  </si>
  <si>
    <t>ContemporaryTST FFMay-17</t>
  </si>
  <si>
    <t>ContemporaryTST FF42856</t>
  </si>
  <si>
    <t>Adoptions TogetherTST FFJun-17</t>
  </si>
  <si>
    <t>Adoptions TogetherTST FF42887</t>
  </si>
  <si>
    <t>ContemporaryTST FFJun-17</t>
  </si>
  <si>
    <t>ContemporaryTST FF42887</t>
  </si>
  <si>
    <t>Adoptions TogetherTST FFJul-17</t>
  </si>
  <si>
    <t>Adoptions TogetherTST FF42917</t>
  </si>
  <si>
    <t>ContemporaryTST FFJul-17</t>
  </si>
  <si>
    <t>ContemporaryTST FF42917</t>
  </si>
  <si>
    <t>Adoptions TogetherTST FFAug-17</t>
  </si>
  <si>
    <t>Adoptions TogetherTST FF42948</t>
  </si>
  <si>
    <t>ContemporaryTST FFAug-17</t>
  </si>
  <si>
    <t>ContemporaryTST FF42948</t>
  </si>
  <si>
    <t>Adoptions TogetherTST FFSep-17</t>
  </si>
  <si>
    <t>Adoptions TogetherTST FF42979</t>
  </si>
  <si>
    <t>ContemporaryTST FFSep-17</t>
  </si>
  <si>
    <t>ContemporaryTST FF42979</t>
  </si>
  <si>
    <t>Adoptions TogetherTST FFOct-17</t>
  </si>
  <si>
    <t>Adoptions TogetherTST FF43009</t>
  </si>
  <si>
    <t>ContemporaryTST FFOct-17</t>
  </si>
  <si>
    <t>ContemporaryTST FF43009</t>
  </si>
  <si>
    <t>Adoptions TogetherTST FFNov-17</t>
  </si>
  <si>
    <t>Adoptions TogetherTST FF43040</t>
  </si>
  <si>
    <t>ContemporaryTST FFNov-17</t>
  </si>
  <si>
    <t>ContemporaryTST FF43040</t>
  </si>
  <si>
    <t>Adoptions TogetherTST FFDec-17</t>
  </si>
  <si>
    <t>Adoptions TogetherTST FF43070</t>
  </si>
  <si>
    <t>ContemporaryTST FFDec-17</t>
  </si>
  <si>
    <t>ContemporaryTST FF43070</t>
  </si>
  <si>
    <t>Adoptions TogetherTST FFJan-18</t>
  </si>
  <si>
    <t>Adoptions TogetherTST FF43101</t>
  </si>
  <si>
    <t>ContemporaryTST FFJan-18</t>
  </si>
  <si>
    <t>ContemporaryTST FF43101</t>
  </si>
  <si>
    <t>Adoptions TogetherTST FFFeb-18</t>
  </si>
  <si>
    <t>Adoptions TogetherTST FF43132</t>
  </si>
  <si>
    <t>ContemporaryTST FFFeb-18</t>
  </si>
  <si>
    <t>ContemporaryTST FF43132</t>
  </si>
  <si>
    <t>Adoptions TogetherTST FFMar-18</t>
  </si>
  <si>
    <t>Adoptions TogetherTST FF43160</t>
  </si>
  <si>
    <t>ContemporaryTST FFMar-18</t>
  </si>
  <si>
    <t>ContemporaryTST FF43160</t>
  </si>
  <si>
    <t>Adoptions TogetherTST FFApr-18</t>
  </si>
  <si>
    <t>Adoptions TogetherTST FF43191</t>
  </si>
  <si>
    <t>ContemporaryTST FFApr-18</t>
  </si>
  <si>
    <t>ContemporaryTST FF43191</t>
  </si>
  <si>
    <t>Adoptions TogetherTST FFMay-18</t>
  </si>
  <si>
    <t>Adoptions TogetherTST FF43221</t>
  </si>
  <si>
    <t>ContemporaryTST FFMay-18</t>
  </si>
  <si>
    <t>ContemporaryTST FF43221</t>
  </si>
  <si>
    <t>Adoptions TogetherTST FFJun-18</t>
  </si>
  <si>
    <t>Adoptions TogetherTST FF43252</t>
  </si>
  <si>
    <t>ContemporaryTST FFJun-18</t>
  </si>
  <si>
    <t>ContemporaryTST FF43252</t>
  </si>
  <si>
    <t>Adoptions TogetherTST FFJul-18</t>
  </si>
  <si>
    <t>Adoptions TogetherTST FF43282</t>
  </si>
  <si>
    <t>ContemporaryTST FFJul-18</t>
  </si>
  <si>
    <t>ContemporaryTST FF43282</t>
  </si>
  <si>
    <t>Adoptions TogetherTST FFAug-18</t>
  </si>
  <si>
    <t>Adoptions TogetherTST FF43313</t>
  </si>
  <si>
    <t>ContemporaryTST FFAug-18</t>
  </si>
  <si>
    <t>ContemporaryTST FF43313</t>
  </si>
  <si>
    <t>Adoptions TogetherTST FFSep-18</t>
  </si>
  <si>
    <t>Adoptions TogetherTST FF43344</t>
  </si>
  <si>
    <t>ContemporaryTST FFSep-18</t>
  </si>
  <si>
    <t>ContemporaryTST FF43344</t>
  </si>
  <si>
    <t>Adoptions TogetherTST FFOct-18</t>
  </si>
  <si>
    <t>Adoptions TogetherTST FF43374</t>
  </si>
  <si>
    <t>ContemporaryTST FFOct-18</t>
  </si>
  <si>
    <t>ContemporaryTST FF43374</t>
  </si>
  <si>
    <t>Adoptions TogetherTST FFNov-18</t>
  </si>
  <si>
    <t>Adoptions TogetherTST FF43405</t>
  </si>
  <si>
    <t>ContemporaryTST FFNov-18</t>
  </si>
  <si>
    <t>ContemporaryTST FF43405</t>
  </si>
  <si>
    <t>Adoptions TogetherTST FFDec-18</t>
  </si>
  <si>
    <t>Adoptions TogetherTST FF43435</t>
  </si>
  <si>
    <t>ContemporaryTST FFDec-18</t>
  </si>
  <si>
    <t>ContemporaryTST FF43435</t>
  </si>
  <si>
    <t>Adoptions TogetherTST FFJan-19</t>
  </si>
  <si>
    <t>Adoptions TogetherTST FF43466</t>
  </si>
  <si>
    <t>ContemporaryTST FFJan-19</t>
  </si>
  <si>
    <t>ContemporaryTST FF43466</t>
  </si>
  <si>
    <t>Adoptions TogetherTST FFFeb-19</t>
  </si>
  <si>
    <t>Adoptions TogetherTST FF43497</t>
  </si>
  <si>
    <t>ContemporaryTST FFFeb-19</t>
  </si>
  <si>
    <t>ContemporaryTST FF43497</t>
  </si>
  <si>
    <t>Adoptions TogetherTST FFMar-19</t>
  </si>
  <si>
    <t>Adoptions TogetherTST FF43525</t>
  </si>
  <si>
    <t>ContemporaryTST FFMar-19</t>
  </si>
  <si>
    <t>ContemporaryTST FF43525</t>
  </si>
  <si>
    <t>Adoptions TogetherTST FFApr-19</t>
  </si>
  <si>
    <t>Adoptions TogetherTST FF43556</t>
  </si>
  <si>
    <t>ContemporaryTST FFApr-19</t>
  </si>
  <si>
    <t>ContemporaryTST FF43556</t>
  </si>
  <si>
    <t>Adoptions TogetherTST FFMay-19</t>
  </si>
  <si>
    <t>Adoptions TogetherTST FF43586</t>
  </si>
  <si>
    <t>ContemporaryTST FFMay-19</t>
  </si>
  <si>
    <t>ContemporaryTST FF43586</t>
  </si>
  <si>
    <t>Adoptions TogetherTST FFJun-19</t>
  </si>
  <si>
    <t>Adoptions TogetherTST FF43617</t>
  </si>
  <si>
    <t>ContemporaryTST FFJun-19</t>
  </si>
  <si>
    <t>ContemporaryTST FF43617</t>
  </si>
  <si>
    <t>Adoptions TogetherTST FFJul-19</t>
  </si>
  <si>
    <t>Adoptions TogetherTST FF43647</t>
  </si>
  <si>
    <t>ContemporaryTST FFJul-19</t>
  </si>
  <si>
    <t>ContemporaryTST FF43647</t>
  </si>
  <si>
    <t>Community ConnectionsFFT FFApr-12</t>
  </si>
  <si>
    <t>Community ConnectionsFFT FF41000</t>
  </si>
  <si>
    <t>Community ConnectionsFFT FFJun-12</t>
  </si>
  <si>
    <t>Community ConnectionsFFT FF41030</t>
  </si>
  <si>
    <t>Community ConnectionsFFT FF41061</t>
  </si>
  <si>
    <t>Community ConnectionsFFT FFJul-12</t>
  </si>
  <si>
    <t>Community ConnectionsFFT FF41091</t>
  </si>
  <si>
    <t>Community ConnectionsFFT FFAug-12</t>
  </si>
  <si>
    <t>Community ConnectionsFFT FF41122</t>
  </si>
  <si>
    <t>Community ConnectionsFFT FFSep-12</t>
  </si>
  <si>
    <t>Community ConnectionsFFT FF41153</t>
  </si>
  <si>
    <t>Community ConnectionsFFT FFOct-12</t>
  </si>
  <si>
    <t>Community ConnectionsFFT FF41183</t>
  </si>
  <si>
    <t>Community ConnectionsFFT FFNov-12</t>
  </si>
  <si>
    <t>Community ConnectionsFFT FF41214</t>
  </si>
  <si>
    <t>Community ConnectionsFFT FFDec-12</t>
  </si>
  <si>
    <t>Community ConnectionsFFT FF41244</t>
  </si>
  <si>
    <t>Community ConnectionsFFT FFJan-13</t>
  </si>
  <si>
    <t>Community ConnectionsFFT FF41275</t>
  </si>
  <si>
    <t>Community ConnectionsFFT FFFeb-13</t>
  </si>
  <si>
    <t>Community ConnectionsFFT FF41306</t>
  </si>
  <si>
    <t>Community ConnectionsFFT FFMar-13</t>
  </si>
  <si>
    <t>Community ConnectionsFFT FF41334</t>
  </si>
  <si>
    <t>Community ConnectionsFFT FFApr-13</t>
  </si>
  <si>
    <t>Community ConnectionsFFT FF41365</t>
  </si>
  <si>
    <t>Community ConnectionsFFT FFMay-13</t>
  </si>
  <si>
    <t>Community ConnectionsFFT FF41395</t>
  </si>
  <si>
    <t>Community ConnectionsFFT FFJun-13</t>
  </si>
  <si>
    <t>Community ConnectionsFFT FF41426</t>
  </si>
  <si>
    <t>Community ConnectionsFFT FFJul-13</t>
  </si>
  <si>
    <t>Community ConnectionsFFT FF41456</t>
  </si>
  <si>
    <t>Community ConnectionsFFT FFAug-13</t>
  </si>
  <si>
    <t>Community ConnectionsFFT FF41487</t>
  </si>
  <si>
    <t>Community ConnectionsFFT FFSep-13</t>
  </si>
  <si>
    <t>Community ConnectionsFFT FF41518</t>
  </si>
  <si>
    <t>Community ConnectionsFFT FFOct-13</t>
  </si>
  <si>
    <t>Community ConnectionsFFT FF41548</t>
  </si>
  <si>
    <t>Community ConnectionsFFT FFNov-13</t>
  </si>
  <si>
    <t>Community ConnectionsFFT FF41579</t>
  </si>
  <si>
    <t>Community ConnectionsFFT FFDec-13</t>
  </si>
  <si>
    <t>Community ConnectionsFFT FF41609</t>
  </si>
  <si>
    <t>Community ConnectionsFFT FFJan-14</t>
  </si>
  <si>
    <t>Community ConnectionsFFT FF41640</t>
  </si>
  <si>
    <t>Community ConnectionsFFT FFFeb-14</t>
  </si>
  <si>
    <t>Community ConnectionsFFT FF41671</t>
  </si>
  <si>
    <t>Community ConnectionsFFT FFMar-14</t>
  </si>
  <si>
    <t>Community ConnectionsFFT FF41699</t>
  </si>
  <si>
    <t>Community ConnectionsFFT FFApr-14</t>
  </si>
  <si>
    <t>Community ConnectionsFFT FF41730</t>
  </si>
  <si>
    <t>Community ConnectionsFFT FFMay-14</t>
  </si>
  <si>
    <t>Community ConnectionsFFT FF41760</t>
  </si>
  <si>
    <t>Community ConnectionsFFT FFJun-14</t>
  </si>
  <si>
    <t>Community ConnectionsFFT FF41791</t>
  </si>
  <si>
    <t>Community ConnectionsFFT FFJul-14</t>
  </si>
  <si>
    <t>Community ConnectionsFFT FF41821</t>
  </si>
  <si>
    <t>Community ConnectionsFFT FFAug-14</t>
  </si>
  <si>
    <t>Community ConnectionsFFT FF41852</t>
  </si>
  <si>
    <t>Community ConnectionsFFT FFSep-14</t>
  </si>
  <si>
    <t>Community ConnectionsFFT FF41883</t>
  </si>
  <si>
    <t>Community ConnectionsFFT FFOct-14</t>
  </si>
  <si>
    <t>Community ConnectionsFFT FF41913</t>
  </si>
  <si>
    <t>Community ConnectionsFFT FFNov-14</t>
  </si>
  <si>
    <t>Community ConnectionsFFT FF41944</t>
  </si>
  <si>
    <t>Community ConnectionsFFT FFDec-14</t>
  </si>
  <si>
    <t>Community ConnectionsFFT FF41974</t>
  </si>
  <si>
    <t>CatholicFFT FFDec-18</t>
  </si>
  <si>
    <t>CatholicFFT FF43435</t>
  </si>
  <si>
    <t>CatholicFFT FFJan-19</t>
  </si>
  <si>
    <t>CatholicFFT FF43466</t>
  </si>
  <si>
    <t>CatholicFFT FFFeb-19</t>
  </si>
  <si>
    <t>CatholicFFT FF43497</t>
  </si>
  <si>
    <t>CatholicFFT FFMar-19</t>
  </si>
  <si>
    <t>CatholicFFT FF43525</t>
  </si>
  <si>
    <t>CatholicFFT FFApr-19</t>
  </si>
  <si>
    <t>CatholicFFT FF43556</t>
  </si>
  <si>
    <t>CatholicFFT FFMay-19</t>
  </si>
  <si>
    <t>CatholicFFT FF43586</t>
  </si>
  <si>
    <t>CatholicFFT FFJun-19</t>
  </si>
  <si>
    <t>CatholicFFT FF43617</t>
  </si>
  <si>
    <t>CatholicFFT FFJul-19</t>
  </si>
  <si>
    <t>CatholicFFT FF43647</t>
  </si>
  <si>
    <t>Adoptions TogetherAll CombinedApr-12</t>
  </si>
  <si>
    <t>Adoptions TogetherAll Combined41000</t>
  </si>
  <si>
    <t>Community ConnectionsAll CombinedApr-12</t>
  </si>
  <si>
    <t>Community ConnectionsAll Combined41000</t>
  </si>
  <si>
    <t>Adoptions TogetherAll CombinedJun-12</t>
  </si>
  <si>
    <t>Adoptions TogetherAll Combined41030</t>
  </si>
  <si>
    <t>Community ConnectionsAll CombinedJun-12</t>
  </si>
  <si>
    <t>Community ConnectionsAll Combined41030</t>
  </si>
  <si>
    <t>Adoptions TogetherAll Combined41061</t>
  </si>
  <si>
    <t>Community ConnectionsAll Combined41061</t>
  </si>
  <si>
    <t>Adoptions TogetherAll CombinedJul-12</t>
  </si>
  <si>
    <t>Adoptions TogetherAll Combined41091</t>
  </si>
  <si>
    <t>Community ConnectionsAll CombinedJul-12</t>
  </si>
  <si>
    <t>Community ConnectionsAll Combined41091</t>
  </si>
  <si>
    <t>Adoptions TogetherAll CombinedAug-12</t>
  </si>
  <si>
    <t>Adoptions TogetherAll Combined41122</t>
  </si>
  <si>
    <t>Community ConnectionsAll CombinedAug-12</t>
  </si>
  <si>
    <t>Community ConnectionsAll Combined41122</t>
  </si>
  <si>
    <t>Adoptions TogetherAll CombinedSep-12</t>
  </si>
  <si>
    <t>Adoptions TogetherAll Combined41153</t>
  </si>
  <si>
    <t>Community ConnectionsAll CombinedSep-12</t>
  </si>
  <si>
    <t>Community ConnectionsAll Combined41153</t>
  </si>
  <si>
    <t>Adoptions TogetherAll CombinedOct-12</t>
  </si>
  <si>
    <t>Adoptions TogetherAll Combined41183</t>
  </si>
  <si>
    <t>Community ConnectionsAll CombinedOct-12</t>
  </si>
  <si>
    <t>Community ConnectionsAll Combined41183</t>
  </si>
  <si>
    <t>Adoptions TogetherAll CombinedNov-12</t>
  </si>
  <si>
    <t>Adoptions TogetherAll Combined41214</t>
  </si>
  <si>
    <t>Community ConnectionsAll CombinedNov-12</t>
  </si>
  <si>
    <t>Community ConnectionsAll Combined41214</t>
  </si>
  <si>
    <t>Adoptions TogetherAll CombinedDec-12</t>
  </si>
  <si>
    <t>Adoptions TogetherAll Combined41244</t>
  </si>
  <si>
    <t>Community ConnectionsAll CombinedDec-12</t>
  </si>
  <si>
    <t>Community ConnectionsAll Combined41244</t>
  </si>
  <si>
    <t>Adoptions TogetherAll CombinedJan-13</t>
  </si>
  <si>
    <t>Adoptions TogetherAll Combined41275</t>
  </si>
  <si>
    <t>Community ConnectionsAll CombinedJan-13</t>
  </si>
  <si>
    <t>Community ConnectionsAll Combined41275</t>
  </si>
  <si>
    <t>Adoptions TogetherAll CombinedFeb-13</t>
  </si>
  <si>
    <t>Adoptions TogetherAll Combined41306</t>
  </si>
  <si>
    <t>Community ConnectionsAll CombinedFeb-13</t>
  </si>
  <si>
    <t>Community ConnectionsAll Combined41306</t>
  </si>
  <si>
    <t>Adoptions TogetherAll CombinedMar-13</t>
  </si>
  <si>
    <t>Adoptions TogetherAll Combined41334</t>
  </si>
  <si>
    <t>Community ConnectionsAll CombinedMar-13</t>
  </si>
  <si>
    <t>Community ConnectionsAll Combined41334</t>
  </si>
  <si>
    <t>Adoptions TogetherAll CombinedApr-13</t>
  </si>
  <si>
    <t>Adoptions TogetherAll Combined41365</t>
  </si>
  <si>
    <t>Community ConnectionsAll CombinedApr-13</t>
  </si>
  <si>
    <t>Community ConnectionsAll Combined41365</t>
  </si>
  <si>
    <t>Adoptions TogetherAll CombinedMay-13</t>
  </si>
  <si>
    <t>Adoptions TogetherAll Combined41395</t>
  </si>
  <si>
    <t>Community ConnectionsAll CombinedMay-13</t>
  </si>
  <si>
    <t>Community ConnectionsAll Combined41395</t>
  </si>
  <si>
    <t>Adoptions TogetherAll CombinedJun-13</t>
  </si>
  <si>
    <t>Adoptions TogetherAll Combined41426</t>
  </si>
  <si>
    <t>Community ConnectionsAll CombinedJun-13</t>
  </si>
  <si>
    <t>Community ConnectionsAll Combined41426</t>
  </si>
  <si>
    <t>Adoptions TogetherAll CombinedJul-13</t>
  </si>
  <si>
    <t>Adoptions TogetherAll Combined41456</t>
  </si>
  <si>
    <t>Community ConnectionsAll CombinedJul-13</t>
  </si>
  <si>
    <t>Community ConnectionsAll Combined41456</t>
  </si>
  <si>
    <t>Adoptions TogetherAll CombinedAug-13</t>
  </si>
  <si>
    <t>Adoptions TogetherAll Combined41487</t>
  </si>
  <si>
    <t>Community ConnectionsAll CombinedAug-13</t>
  </si>
  <si>
    <t>Community ConnectionsAll Combined41487</t>
  </si>
  <si>
    <t>Adoptions TogetherAll CombinedSep-13</t>
  </si>
  <si>
    <t>Adoptions TogetherAll Combined41518</t>
  </si>
  <si>
    <t>Community ConnectionsAll CombinedSep-13</t>
  </si>
  <si>
    <t>Community ConnectionsAll Combined41518</t>
  </si>
  <si>
    <t>Adoptions TogetherAll CombinedOct-13</t>
  </si>
  <si>
    <t>Adoptions TogetherAll Combined41548</t>
  </si>
  <si>
    <t>Community ConnectionsAll CombinedOct-13</t>
  </si>
  <si>
    <t>Community ConnectionsAll Combined41548</t>
  </si>
  <si>
    <t>Adoptions TogetherAll CombinedNov-13</t>
  </si>
  <si>
    <t>Adoptions TogetherAll Combined41579</t>
  </si>
  <si>
    <t>Community ConnectionsAll CombinedNov-13</t>
  </si>
  <si>
    <t>Community ConnectionsAll Combined41579</t>
  </si>
  <si>
    <t>Adoptions TogetherAll CombinedDec-13</t>
  </si>
  <si>
    <t>Adoptions TogetherAll Combined41609</t>
  </si>
  <si>
    <t>Community ConnectionsAll CombinedDec-13</t>
  </si>
  <si>
    <t>Community ConnectionsAll Combined41609</t>
  </si>
  <si>
    <t>Adoptions TogetherAll CombinedJan-14</t>
  </si>
  <si>
    <t>Adoptions TogetherAll Combined41640</t>
  </si>
  <si>
    <t>Community ConnectionsAll CombinedJan-14</t>
  </si>
  <si>
    <t>Community ConnectionsAll Combined41640</t>
  </si>
  <si>
    <t>Adoptions TogetherAll CombinedFeb-14</t>
  </si>
  <si>
    <t>Adoptions TogetherAll Combined41671</t>
  </si>
  <si>
    <t>Community ConnectionsAll CombinedFeb-14</t>
  </si>
  <si>
    <t>Community ConnectionsAll Combined41671</t>
  </si>
  <si>
    <t>Adoptions TogetherAll CombinedMar-14</t>
  </si>
  <si>
    <t>Adoptions TogetherAll Combined41699</t>
  </si>
  <si>
    <t>Community ConnectionsAll CombinedMar-14</t>
  </si>
  <si>
    <t>Community ConnectionsAll Combined41699</t>
  </si>
  <si>
    <t>Adoptions TogetherAll CombinedApr-14</t>
  </si>
  <si>
    <t>Adoptions TogetherAll Combined41730</t>
  </si>
  <si>
    <t>Community ConnectionsAll CombinedApr-14</t>
  </si>
  <si>
    <t>Community ConnectionsAll Combined41730</t>
  </si>
  <si>
    <t>Adoptions TogetherAll CombinedMay-14</t>
  </si>
  <si>
    <t>Adoptions TogetherAll Combined41760</t>
  </si>
  <si>
    <t>Community ConnectionsAll CombinedMay-14</t>
  </si>
  <si>
    <t>Community ConnectionsAll Combined41760</t>
  </si>
  <si>
    <t>Adoptions TogetherAll CombinedJun-14</t>
  </si>
  <si>
    <t>Adoptions TogetherAll Combined41791</t>
  </si>
  <si>
    <t>Community ConnectionsAll CombinedJun-14</t>
  </si>
  <si>
    <t>Community ConnectionsAll Combined41791</t>
  </si>
  <si>
    <t>Adoptions TogetherAll CombinedJul-14</t>
  </si>
  <si>
    <t>Adoptions TogetherAll Combined41821</t>
  </si>
  <si>
    <t>Community ConnectionsAll CombinedJul-14</t>
  </si>
  <si>
    <t>Community ConnectionsAll Combined41821</t>
  </si>
  <si>
    <t>Adoptions TogetherAll CombinedAug-14</t>
  </si>
  <si>
    <t>Adoptions TogetherAll Combined41852</t>
  </si>
  <si>
    <t>Community ConnectionsAll CombinedAug-14</t>
  </si>
  <si>
    <t>Community ConnectionsAll Combined41852</t>
  </si>
  <si>
    <t>Adoptions TogetherAll CombinedSep-14</t>
  </si>
  <si>
    <t>Adoptions TogetherAll Combined41883</t>
  </si>
  <si>
    <t>Community ConnectionsAll CombinedSep-14</t>
  </si>
  <si>
    <t>Community ConnectionsAll Combined41883</t>
  </si>
  <si>
    <t>Adoptions TogetherAll CombinedOct-14</t>
  </si>
  <si>
    <t>Adoptions TogetherAll Combined41913</t>
  </si>
  <si>
    <t>Community ConnectionsAll CombinedOct-14</t>
  </si>
  <si>
    <t>Community ConnectionsAll Combined41913</t>
  </si>
  <si>
    <t>Adoptions TogetherAll CombinedNov-14</t>
  </si>
  <si>
    <t>Adoptions TogetherAll Combined41944</t>
  </si>
  <si>
    <t>Community ConnectionsAll CombinedNov-14</t>
  </si>
  <si>
    <t>Community ConnectionsAll Combined41944</t>
  </si>
  <si>
    <t>Adoptions TogetherAll CombinedDec-14</t>
  </si>
  <si>
    <t>Adoptions TogetherAll Combined41974</t>
  </si>
  <si>
    <t>Community ConnectionsAll CombinedDec-14</t>
  </si>
  <si>
    <t>Community ConnectionsAll Combined41974</t>
  </si>
  <si>
    <t>Adoptions TogetherAll CombinedJan-15</t>
  </si>
  <si>
    <t>Adoptions TogetherAll Combined42005</t>
  </si>
  <si>
    <t>Community ConnectionsAll CombinedJan-15</t>
  </si>
  <si>
    <t>Community ConnectionsAll Combined42005</t>
  </si>
  <si>
    <t>Community ConnectionsAll CombinedFeb-15</t>
  </si>
  <si>
    <t>Community ConnectionsAll Combined42036</t>
  </si>
  <si>
    <t>Adoptions TogetherAll CombinedFeb-15</t>
  </si>
  <si>
    <t>Adoptions TogetherAll Combined42036</t>
  </si>
  <si>
    <t>Community ConnectionsAll CombinedMar-15</t>
  </si>
  <si>
    <t>Community ConnectionsAll Combined42064</t>
  </si>
  <si>
    <t>Adoptions TogetherAll CombinedMar-15</t>
  </si>
  <si>
    <t>Adoptions TogetherAll Combined42064</t>
  </si>
  <si>
    <t>Community ConnectionsAll CombinedApr-15</t>
  </si>
  <si>
    <t>Community ConnectionsAll Combined42095</t>
  </si>
  <si>
    <t>Adoptions TogetherAll CombinedApr-15</t>
  </si>
  <si>
    <t>Adoptions TogetherAll Combined42095</t>
  </si>
  <si>
    <t>Community ConnectionsAll CombinedMay-15</t>
  </si>
  <si>
    <t>Community ConnectionsAll Combined42125</t>
  </si>
  <si>
    <t>Adoptions TogetherAll CombinedMay-15</t>
  </si>
  <si>
    <t>Adoptions TogetherAll Combined42125</t>
  </si>
  <si>
    <t>Community ConnectionsAll CombinedJun-15</t>
  </si>
  <si>
    <t>Community ConnectionsAll Combined42156</t>
  </si>
  <si>
    <t>Adoptions TogetherAll CombinedJun-15</t>
  </si>
  <si>
    <t>Adoptions TogetherAll Combined42156</t>
  </si>
  <si>
    <t>Community ConnectionsAll CombinedJul-15</t>
  </si>
  <si>
    <t>Community ConnectionsAll Combined42186</t>
  </si>
  <si>
    <t>Adoptions TogetherAll CombinedJul-15</t>
  </si>
  <si>
    <t>Adoptions TogetherAll Combined42186</t>
  </si>
  <si>
    <t>Community ConnectionsAll CombinedAug-15</t>
  </si>
  <si>
    <t>Community ConnectionsAll Combined42217</t>
  </si>
  <si>
    <t>Adoptions TogetherAll CombinedAug-15</t>
  </si>
  <si>
    <t>Adoptions TogetherAll Combined42217</t>
  </si>
  <si>
    <t>Community ConnectionsAll CombinedSep-15</t>
  </si>
  <si>
    <t>Community ConnectionsAll Combined42248</t>
  </si>
  <si>
    <t>Adoptions TogetherAll CombinedSep-15</t>
  </si>
  <si>
    <t>Adoptions TogetherAll Combined42248</t>
  </si>
  <si>
    <t>Community ConnectionsAll CombinedOct-15</t>
  </si>
  <si>
    <t>Community ConnectionsAll Combined42278</t>
  </si>
  <si>
    <t>Adoptions TogetherAll CombinedOct-15</t>
  </si>
  <si>
    <t>Adoptions TogetherAll Combined42278</t>
  </si>
  <si>
    <t>Community ConnectionsAll CombinedNov-15</t>
  </si>
  <si>
    <t>Community ConnectionsAll Combined42309</t>
  </si>
  <si>
    <t>Adoptions TogetherAll CombinedNov-15</t>
  </si>
  <si>
    <t>Adoptions TogetherAll Combined42309</t>
  </si>
  <si>
    <t>Community ConnectionsAll CombinedDec-15</t>
  </si>
  <si>
    <t>Community ConnectionsAll Combined42339</t>
  </si>
  <si>
    <t>Adoptions TogetherAll CombinedDec-15</t>
  </si>
  <si>
    <t>Adoptions TogetherAll Combined42339</t>
  </si>
  <si>
    <t>Community ConnectionsAll CombinedJan-16</t>
  </si>
  <si>
    <t>Community ConnectionsAll Combined42370</t>
  </si>
  <si>
    <t>Adoptions TogetherAll CombinedJan-16</t>
  </si>
  <si>
    <t>Adoptions TogetherAll Combined42370</t>
  </si>
  <si>
    <t>Community ConnectionsAll CombinedFeb-16</t>
  </si>
  <si>
    <t>Community ConnectionsAll Combined42401</t>
  </si>
  <si>
    <t>Adoptions TogetherAll CombinedFeb-16</t>
  </si>
  <si>
    <t>Adoptions TogetherAll Combined42401</t>
  </si>
  <si>
    <t>Community ConnectionsAll CombinedMar-16</t>
  </si>
  <si>
    <t>Community ConnectionsAll Combined42430</t>
  </si>
  <si>
    <t>Adoptions TogetherAll CombinedMar-16</t>
  </si>
  <si>
    <t>Adoptions TogetherAll Combined42430</t>
  </si>
  <si>
    <t>Community ConnectionsAll CombinedApr-16</t>
  </si>
  <si>
    <t>Community ConnectionsAll Combined42461</t>
  </si>
  <si>
    <t>ContemporaryAll CombinedApr-16</t>
  </si>
  <si>
    <t>ContemporaryAll Combined42461</t>
  </si>
  <si>
    <t>Adoptions TogetherAll CombinedApr-16</t>
  </si>
  <si>
    <t>Adoptions TogetherAll Combined42461</t>
  </si>
  <si>
    <t>Community ConnectionsAll CombinedMay-16</t>
  </si>
  <si>
    <t>Community ConnectionsAll Combined42491</t>
  </si>
  <si>
    <t>ContemporaryAll CombinedMay-16</t>
  </si>
  <si>
    <t>ContemporaryAll Combined42491</t>
  </si>
  <si>
    <t>Adoptions TogetherAll CombinedMay-16</t>
  </si>
  <si>
    <t>Adoptions TogetherAll Combined42491</t>
  </si>
  <si>
    <t>Community ConnectionsAll CombinedJun-16</t>
  </si>
  <si>
    <t>Community ConnectionsAll Combined42522</t>
  </si>
  <si>
    <t>ContemporaryAll CombinedJun-16</t>
  </si>
  <si>
    <t>ContemporaryAll Combined42522</t>
  </si>
  <si>
    <t>Adoptions TogetherAll CombinedJun-16</t>
  </si>
  <si>
    <t>Adoptions TogetherAll Combined42522</t>
  </si>
  <si>
    <t>Adoptions TogetherAll CombinedJul-16</t>
  </si>
  <si>
    <t>Adoptions TogetherAll Combined42552</t>
  </si>
  <si>
    <t>Community ConnectionsAll CombinedJul-16</t>
  </si>
  <si>
    <t>Community ConnectionsAll Combined42552</t>
  </si>
  <si>
    <t>ContemporaryAll CombinedJul-16</t>
  </si>
  <si>
    <t>ContemporaryAll Combined42552</t>
  </si>
  <si>
    <t>Adoptions TogetherAll CombinedAug-16</t>
  </si>
  <si>
    <t>Adoptions TogetherAll Combined42583</t>
  </si>
  <si>
    <t>Community ConnectionsAll CombinedAug-16</t>
  </si>
  <si>
    <t>Community ConnectionsAll Combined42583</t>
  </si>
  <si>
    <t>ContemporaryAll CombinedAug-16</t>
  </si>
  <si>
    <t>ContemporaryAll Combined42583</t>
  </si>
  <si>
    <t>Adoptions TogetherAll CombinedSep-16</t>
  </si>
  <si>
    <t>Adoptions TogetherAll Combined42614</t>
  </si>
  <si>
    <t>Community ConnectionsAll CombinedSep-16</t>
  </si>
  <si>
    <t>Community ConnectionsAll Combined42614</t>
  </si>
  <si>
    <t>ContemporaryAll CombinedSep-16</t>
  </si>
  <si>
    <t>ContemporaryAll Combined42614</t>
  </si>
  <si>
    <t>Adoptions TogetherAll CombinedOct-16</t>
  </si>
  <si>
    <t>Adoptions TogetherAll Combined42644</t>
  </si>
  <si>
    <t>Community ConnectionsAll CombinedOct-16</t>
  </si>
  <si>
    <t>Community ConnectionsAll Combined42644</t>
  </si>
  <si>
    <t>ContemporaryAll CombinedOct-16</t>
  </si>
  <si>
    <t>ContemporaryAll Combined42644</t>
  </si>
  <si>
    <t>Family MattersAll CombinedOct-16</t>
  </si>
  <si>
    <t>Family MattersAll Combined42644</t>
  </si>
  <si>
    <t>Adoptions TogetherAll CombinedNov-16</t>
  </si>
  <si>
    <t>Adoptions TogetherAll Combined42675</t>
  </si>
  <si>
    <t>Community ConnectionsAll CombinedNov-16</t>
  </si>
  <si>
    <t>Community ConnectionsAll Combined42675</t>
  </si>
  <si>
    <t>ContemporaryAll CombinedNov-16</t>
  </si>
  <si>
    <t>ContemporaryAll Combined42675</t>
  </si>
  <si>
    <t>Family MattersAll CombinedNov-16</t>
  </si>
  <si>
    <t>Family MattersAll Combined42675</t>
  </si>
  <si>
    <t>Adoptions TogetherAll CombinedDec-16</t>
  </si>
  <si>
    <t>Adoptions TogetherAll Combined42705</t>
  </si>
  <si>
    <t>Community ConnectionsAll CombinedDec-16</t>
  </si>
  <si>
    <t>Community ConnectionsAll Combined42706</t>
  </si>
  <si>
    <t>ContemporaryAll CombinedDec-16</t>
  </si>
  <si>
    <t>ContemporaryAll Combined42707</t>
  </si>
  <si>
    <t>Family MattersAll CombinedDec-16</t>
  </si>
  <si>
    <t>Family MattersAll Combined42708</t>
  </si>
  <si>
    <t>Adoptions TogetherAll CombinedJan-17</t>
  </si>
  <si>
    <t>Adoptions TogetherAll Combined42736</t>
  </si>
  <si>
    <t>Community ConnectionsAll CombinedJan-17</t>
  </si>
  <si>
    <t>Community ConnectionsAll Combined42736</t>
  </si>
  <si>
    <t>ContemporaryAll CombinedJan-17</t>
  </si>
  <si>
    <t>ContemporaryAll Combined42736</t>
  </si>
  <si>
    <t>Family MattersAll CombinedJan-17</t>
  </si>
  <si>
    <t>Family MattersAll Combined42736</t>
  </si>
  <si>
    <t>Adoptions TogetherAll CombinedFeb-17</t>
  </si>
  <si>
    <t>Adoptions TogetherAll Combined42767</t>
  </si>
  <si>
    <t>Community ConnectionsAll CombinedFeb-17</t>
  </si>
  <si>
    <t>Community ConnectionsAll Combined42767</t>
  </si>
  <si>
    <t>ContemporaryAll CombinedFeb-17</t>
  </si>
  <si>
    <t>ContemporaryAll Combined42767</t>
  </si>
  <si>
    <t>Family MattersAll CombinedFeb-17</t>
  </si>
  <si>
    <t>Family MattersAll Combined42767</t>
  </si>
  <si>
    <t>Adoptions TogetherAll CombinedMar-17</t>
  </si>
  <si>
    <t>Adoptions TogetherAll Combined42795</t>
  </si>
  <si>
    <t>Community ConnectionsAll CombinedMar-17</t>
  </si>
  <si>
    <t>Community ConnectionsAll Combined42795</t>
  </si>
  <si>
    <t>ContemporaryAll CombinedMar-17</t>
  </si>
  <si>
    <t>ContemporaryAll Combined42795</t>
  </si>
  <si>
    <t>Family MattersAll CombinedMar-17</t>
  </si>
  <si>
    <t>Family MattersAll Combined42795</t>
  </si>
  <si>
    <t>Adoptions TogetherAll CombinedApr-17</t>
  </si>
  <si>
    <t>Adoptions TogetherAll Combined42826</t>
  </si>
  <si>
    <t>Community ConnectionsAll CombinedApr-17</t>
  </si>
  <si>
    <t>Community ConnectionsAll Combined42826</t>
  </si>
  <si>
    <t>ContemporaryAll CombinedApr-17</t>
  </si>
  <si>
    <t>ContemporaryAll Combined42826</t>
  </si>
  <si>
    <t>Family MattersAll CombinedApr-17</t>
  </si>
  <si>
    <t>Family MattersAll Combined42826</t>
  </si>
  <si>
    <t>Adoptions TogetherAll CombinedMay-17</t>
  </si>
  <si>
    <t>Adoptions TogetherAll Combined42856</t>
  </si>
  <si>
    <t>Community ConnectionsAll CombinedMay-17</t>
  </si>
  <si>
    <t>Community ConnectionsAll Combined42856</t>
  </si>
  <si>
    <t>ContemporaryAll CombinedMay-17</t>
  </si>
  <si>
    <t>ContemporaryAll Combined42856</t>
  </si>
  <si>
    <t>Family MattersAll CombinedMay-17</t>
  </si>
  <si>
    <t>Family MattersAll Combined42856</t>
  </si>
  <si>
    <t>Adoptions TogetherAll CombinedJun-17</t>
  </si>
  <si>
    <t>Adoptions TogetherAll Combined42887</t>
  </si>
  <si>
    <t>Community ConnectionsAll CombinedJun-17</t>
  </si>
  <si>
    <t>Community ConnectionsAll Combined42887</t>
  </si>
  <si>
    <t>ContemporaryAll CombinedJun-17</t>
  </si>
  <si>
    <t>ContemporaryAll Combined42887</t>
  </si>
  <si>
    <t>Family MattersAll CombinedJun-17</t>
  </si>
  <si>
    <t>Family MattersAll Combined42887</t>
  </si>
  <si>
    <t>Adoptions TogetherAll CombinedJul-17</t>
  </si>
  <si>
    <t>Adoptions TogetherAll Combined42917</t>
  </si>
  <si>
    <t>Community ConnectionsAll CombinedJul-17</t>
  </si>
  <si>
    <t>Community ConnectionsAll Combined42917</t>
  </si>
  <si>
    <t>ContemporaryAll CombinedJul-17</t>
  </si>
  <si>
    <t>ContemporaryAll Combined42917</t>
  </si>
  <si>
    <t>Family MattersAll CombinedJul-17</t>
  </si>
  <si>
    <t>Family MattersAll Combined42917</t>
  </si>
  <si>
    <t>Adoptions TogetherAll CombinedAug-17</t>
  </si>
  <si>
    <t>Adoptions TogetherAll Combined42948</t>
  </si>
  <si>
    <t>Community ConnectionsAll CombinedAug-17</t>
  </si>
  <si>
    <t>Community ConnectionsAll Combined42948</t>
  </si>
  <si>
    <t>ContemporaryAll CombinedAug-17</t>
  </si>
  <si>
    <t>ContemporaryAll Combined42948</t>
  </si>
  <si>
    <t>Family MattersAll CombinedAug-17</t>
  </si>
  <si>
    <t>Family MattersAll Combined42948</t>
  </si>
  <si>
    <t>Adoptions TogetherAll CombinedSep-17</t>
  </si>
  <si>
    <t>Adoptions TogetherAll Combined42979</t>
  </si>
  <si>
    <t>Community ConnectionsAll CombinedSep-17</t>
  </si>
  <si>
    <t>Community ConnectionsAll Combined42979</t>
  </si>
  <si>
    <t>ContemporaryAll CombinedSep-17</t>
  </si>
  <si>
    <t>ContemporaryAll Combined42979</t>
  </si>
  <si>
    <t>Family MattersAll CombinedSep-17</t>
  </si>
  <si>
    <t>Family MattersAll Combined42979</t>
  </si>
  <si>
    <t>Adoptions TogetherAll CombinedOct-17</t>
  </si>
  <si>
    <t>Adoptions TogetherAll Combined43009</t>
  </si>
  <si>
    <t>Community ConnectionsAll CombinedOct-17</t>
  </si>
  <si>
    <t>Community ConnectionsAll Combined43009</t>
  </si>
  <si>
    <t>ContemporaryAll CombinedOct-17</t>
  </si>
  <si>
    <t>ContemporaryAll Combined43009</t>
  </si>
  <si>
    <t>Family MattersAll CombinedOct-17</t>
  </si>
  <si>
    <t>Family MattersAll Combined43009</t>
  </si>
  <si>
    <t>Adoptions TogetherAll CombinedNov-17</t>
  </si>
  <si>
    <t>Adoptions TogetherAll Combined43040</t>
  </si>
  <si>
    <t>Community ConnectionsAll CombinedNov-17</t>
  </si>
  <si>
    <t>Community ConnectionsAll Combined43040</t>
  </si>
  <si>
    <t>ContemporaryAll CombinedNov-17</t>
  </si>
  <si>
    <t>ContemporaryAll Combined43040</t>
  </si>
  <si>
    <t>Family MattersAll CombinedNov-17</t>
  </si>
  <si>
    <t>Family MattersAll Combined43040</t>
  </si>
  <si>
    <t>Adoptions TogetherAll CombinedDec-17</t>
  </si>
  <si>
    <t>Adoptions TogetherAll Combined43070</t>
  </si>
  <si>
    <t>Community ConnectionsAll CombinedDec-17</t>
  </si>
  <si>
    <t>Community ConnectionsAll Combined43070</t>
  </si>
  <si>
    <t>ContemporaryAll CombinedDec-17</t>
  </si>
  <si>
    <t>ContemporaryAll Combined43070</t>
  </si>
  <si>
    <t>Family MattersAll CombinedDec-17</t>
  </si>
  <si>
    <t>Family MattersAll Combined43070</t>
  </si>
  <si>
    <t>Adoptions TogetherAll CombinedJan-18</t>
  </si>
  <si>
    <t>Adoptions TogetherAll Combined43101</t>
  </si>
  <si>
    <t>Community ConnectionsAll CombinedJan-18</t>
  </si>
  <si>
    <t>Community ConnectionsAll Combined43101</t>
  </si>
  <si>
    <t>ContemporaryAll CombinedJan-18</t>
  </si>
  <si>
    <t>ContemporaryAll Combined43101</t>
  </si>
  <si>
    <t>Family MattersAll CombinedJan-18</t>
  </si>
  <si>
    <t>Family MattersAll Combined43101</t>
  </si>
  <si>
    <t>Adoptions TogetherAll CombinedFeb-18</t>
  </si>
  <si>
    <t>Adoptions TogetherAll Combined43132</t>
  </si>
  <si>
    <t>Community ConnectionsAll CombinedFeb-18</t>
  </si>
  <si>
    <t>Community ConnectionsAll Combined43132</t>
  </si>
  <si>
    <t>ContemporaryAll CombinedFeb-18</t>
  </si>
  <si>
    <t>ContemporaryAll Combined43132</t>
  </si>
  <si>
    <t>Family MattersAll CombinedFeb-18</t>
  </si>
  <si>
    <t>Family MattersAll Combined43132</t>
  </si>
  <si>
    <t>Adoptions TogetherAll CombinedMar-18</t>
  </si>
  <si>
    <t>Adoptions TogetherAll Combined43160</t>
  </si>
  <si>
    <t>Community ConnectionsAll CombinedMar-18</t>
  </si>
  <si>
    <t>Community ConnectionsAll Combined43160</t>
  </si>
  <si>
    <t>ContemporaryAll CombinedMar-18</t>
  </si>
  <si>
    <t>ContemporaryAll Combined43160</t>
  </si>
  <si>
    <t>Family MattersAll CombinedMar-18</t>
  </si>
  <si>
    <t>Family MattersAll Combined43160</t>
  </si>
  <si>
    <t>Adoptions TogetherAll CombinedApr-18</t>
  </si>
  <si>
    <t>Adoptions TogetherAll Combined43191</t>
  </si>
  <si>
    <t>Community ConnectionsAll CombinedApr-18</t>
  </si>
  <si>
    <t>Community ConnectionsAll Combined43191</t>
  </si>
  <si>
    <t>ContemporaryAll CombinedApr-18</t>
  </si>
  <si>
    <t>ContemporaryAll Combined43191</t>
  </si>
  <si>
    <t>Family MattersAll CombinedApr-18</t>
  </si>
  <si>
    <t>Family MattersAll Combined43191</t>
  </si>
  <si>
    <t>Adoptions TogetherAll CombinedMay-18</t>
  </si>
  <si>
    <t>Adoptions TogetherAll Combined43221</t>
  </si>
  <si>
    <t>Community ConnectionsAll CombinedMay-18</t>
  </si>
  <si>
    <t>Community ConnectionsAll Combined43221</t>
  </si>
  <si>
    <t>ContemporaryAll CombinedMay-18</t>
  </si>
  <si>
    <t>ContemporaryAll Combined43221</t>
  </si>
  <si>
    <t>Family MattersAll CombinedMay-18</t>
  </si>
  <si>
    <t>Family MattersAll Combined43221</t>
  </si>
  <si>
    <t>Adoptions TogetherAll CombinedJun-18</t>
  </si>
  <si>
    <t>Adoptions TogetherAll Combined43252</t>
  </si>
  <si>
    <t>Community ConnectionsAll CombinedJun-18</t>
  </si>
  <si>
    <t>Community ConnectionsAll Combined43252</t>
  </si>
  <si>
    <t>ContemporaryAll CombinedJun-18</t>
  </si>
  <si>
    <t>ContemporaryAll Combined43252</t>
  </si>
  <si>
    <t>Family MattersAll CombinedJun-18</t>
  </si>
  <si>
    <t>Family MattersAll Combined43252</t>
  </si>
  <si>
    <t>Adoptions TogetherAll CombinedJul-18</t>
  </si>
  <si>
    <t>Adoptions TogetherAll Combined43282</t>
  </si>
  <si>
    <t>Community ConnectionsAll CombinedJul-18</t>
  </si>
  <si>
    <t>Community ConnectionsAll Combined43282</t>
  </si>
  <si>
    <t>ContemporaryAll CombinedJul-18</t>
  </si>
  <si>
    <t>ContemporaryAll Combined43282</t>
  </si>
  <si>
    <t>Family MattersAll CombinedJul-18</t>
  </si>
  <si>
    <t>Family MattersAll Combined43282</t>
  </si>
  <si>
    <t>Adoptions TogetherAll CombinedAug-18</t>
  </si>
  <si>
    <t>Adoptions TogetherAll Combined43313</t>
  </si>
  <si>
    <t>Community ConnectionsAll CombinedAug-18</t>
  </si>
  <si>
    <t>Community ConnectionsAll Combined43313</t>
  </si>
  <si>
    <t>ContemporaryAll CombinedAug-18</t>
  </si>
  <si>
    <t>ContemporaryAll Combined43313</t>
  </si>
  <si>
    <t>Family MattersAll CombinedAug-18</t>
  </si>
  <si>
    <t>Family MattersAll Combined43313</t>
  </si>
  <si>
    <t>Adoptions TogetherAll CombinedSep-18</t>
  </si>
  <si>
    <t>Adoptions TogetherAll Combined43344</t>
  </si>
  <si>
    <t>Community ConnectionsAll CombinedSep-18</t>
  </si>
  <si>
    <t>Community ConnectionsAll Combined43344</t>
  </si>
  <si>
    <t>ContemporaryAll CombinedSep-18</t>
  </si>
  <si>
    <t>ContemporaryAll Combined43344</t>
  </si>
  <si>
    <t>Family MattersAll CombinedSep-18</t>
  </si>
  <si>
    <t>Family MattersAll Combined43344</t>
  </si>
  <si>
    <t>Adoptions TogetherAll CombinedOct-18</t>
  </si>
  <si>
    <t>Adoptions TogetherAll Combined43374</t>
  </si>
  <si>
    <t>Community ConnectionsAll CombinedOct-18</t>
  </si>
  <si>
    <t>Community ConnectionsAll Combined43374</t>
  </si>
  <si>
    <t>ContemporaryAll CombinedOct-18</t>
  </si>
  <si>
    <t>ContemporaryAll Combined43374</t>
  </si>
  <si>
    <t>Family MattersAll CombinedOct-18</t>
  </si>
  <si>
    <t>Family MattersAll Combined43374</t>
  </si>
  <si>
    <t>Adoptions TogetherAll CombinedNov-18</t>
  </si>
  <si>
    <t>Adoptions TogetherAll Combined43405</t>
  </si>
  <si>
    <t>Community ConnectionsAll CombinedNov-18</t>
  </si>
  <si>
    <t>Community ConnectionsAll Combined43405</t>
  </si>
  <si>
    <t>ContemporaryAll CombinedNov-18</t>
  </si>
  <si>
    <t>ContemporaryAll Combined43405</t>
  </si>
  <si>
    <t>Family MattersAll CombinedNov-18</t>
  </si>
  <si>
    <t>Family MattersAll Combined43405</t>
  </si>
  <si>
    <t>Adoptions TogetherAll CombinedDec-18</t>
  </si>
  <si>
    <t>Adoptions TogetherAll Combined43435</t>
  </si>
  <si>
    <t>CatholicAll CombinedDec-18</t>
  </si>
  <si>
    <t>CatholicAll Combined43435</t>
  </si>
  <si>
    <t>Community ConnectionsAll CombinedDec-18</t>
  </si>
  <si>
    <t>Community ConnectionsAll Combined43435</t>
  </si>
  <si>
    <t>ContemporaryAll CombinedDec-18</t>
  </si>
  <si>
    <t>ContemporaryAll Combined43435</t>
  </si>
  <si>
    <t>Family MattersAll CombinedDec-18</t>
  </si>
  <si>
    <t>Family MattersAll Combined43435</t>
  </si>
  <si>
    <t>Adoptions TogetherAll CombinedJan-19</t>
  </si>
  <si>
    <t>Adoptions TogetherAll Combined43466</t>
  </si>
  <si>
    <t>CatholicAll CombinedJan-19</t>
  </si>
  <si>
    <t>CatholicAll Combined43466</t>
  </si>
  <si>
    <t>Community ConnectionsAll CombinedJan-19</t>
  </si>
  <si>
    <t>Community ConnectionsAll Combined43466</t>
  </si>
  <si>
    <t>ContemporaryAll CombinedJan-19</t>
  </si>
  <si>
    <t>ContemporaryAll Combined43466</t>
  </si>
  <si>
    <t>Family MattersAll CombinedJan-19</t>
  </si>
  <si>
    <t>Family MattersAll Combined43466</t>
  </si>
  <si>
    <t>Adoptions TogetherAll CombinedFeb-19</t>
  </si>
  <si>
    <t>Adoptions TogetherAll Combined43497</t>
  </si>
  <si>
    <t>CatholicAll CombinedFeb-19</t>
  </si>
  <si>
    <t>CatholicAll Combined43497</t>
  </si>
  <si>
    <t>Community ConnectionsAll CombinedFeb-19</t>
  </si>
  <si>
    <t>Community ConnectionsAll Combined43497</t>
  </si>
  <si>
    <t>ContemporaryAll CombinedFeb-19</t>
  </si>
  <si>
    <t>ContemporaryAll Combined43497</t>
  </si>
  <si>
    <t>Family MattersAll CombinedFeb-19</t>
  </si>
  <si>
    <t>Family MattersAll Combined43497</t>
  </si>
  <si>
    <t>Adoptions TogetherAll CombinedMar-19</t>
  </si>
  <si>
    <t>Adoptions TogetherAll Combined43525</t>
  </si>
  <si>
    <t>CatholicAll CombinedMar-19</t>
  </si>
  <si>
    <t>CatholicAll Combined43525</t>
  </si>
  <si>
    <t>Community ConnectionsAll CombinedMar-19</t>
  </si>
  <si>
    <t>Community ConnectionsAll Combined43525</t>
  </si>
  <si>
    <t>ContemporaryAll CombinedMar-19</t>
  </si>
  <si>
    <t>ContemporaryAll Combined43525</t>
  </si>
  <si>
    <t>Family MattersAll CombinedMar-19</t>
  </si>
  <si>
    <t>Family MattersAll Combined43525</t>
  </si>
  <si>
    <t>Adoptions TogetherAll CombinedApr-19</t>
  </si>
  <si>
    <t>Adoptions TogetherAll Combined43556</t>
  </si>
  <si>
    <t>CatholicAll CombinedApr-19</t>
  </si>
  <si>
    <t>CatholicAll Combined43556</t>
  </si>
  <si>
    <t>Community ConnectionsAll CombinedApr-19</t>
  </si>
  <si>
    <t>Community ConnectionsAll Combined43556</t>
  </si>
  <si>
    <t>ContemporaryAll CombinedApr-19</t>
  </si>
  <si>
    <t>ContemporaryAll Combined43556</t>
  </si>
  <si>
    <t>Family MattersAll CombinedApr-19</t>
  </si>
  <si>
    <t>Family MattersAll Combined43556</t>
  </si>
  <si>
    <t>Adoptions TogetherAll CombinedMay-19</t>
  </si>
  <si>
    <t>Adoptions TogetherAll Combined43586</t>
  </si>
  <si>
    <t>CatholicAll CombinedMay-19</t>
  </si>
  <si>
    <t>CatholicAll Combined43586</t>
  </si>
  <si>
    <t>Community ConnectionsAll CombinedMay-19</t>
  </si>
  <si>
    <t>Community ConnectionsAll Combined43586</t>
  </si>
  <si>
    <t>ContemporaryAll CombinedMay-19</t>
  </si>
  <si>
    <t>ContemporaryAll Combined43586</t>
  </si>
  <si>
    <t>Family MattersAll CombinedMay-19</t>
  </si>
  <si>
    <t>Family MattersAll Combined43586</t>
  </si>
  <si>
    <t>Adoptions TogetherAll CombinedJun-19</t>
  </si>
  <si>
    <t>Adoptions TogetherAll Combined43617</t>
  </si>
  <si>
    <t>CatholicAll CombinedJun-19</t>
  </si>
  <si>
    <t>CatholicAll Combined43617</t>
  </si>
  <si>
    <t>Community ConnectionsAll CombinedJun-19</t>
  </si>
  <si>
    <t>Community ConnectionsAll Combined43617</t>
  </si>
  <si>
    <t>ContemporaryAll CombinedJun-19</t>
  </si>
  <si>
    <t>ContemporaryAll Combined43617</t>
  </si>
  <si>
    <t>Family MattersAll CombinedJun-19</t>
  </si>
  <si>
    <t>Family MattersAll Combined43617</t>
  </si>
  <si>
    <t>Adoptions TogetherAll CombinedJul-19</t>
  </si>
  <si>
    <t>Adoptions TogetherAll Combined43647</t>
  </si>
  <si>
    <t>CatholicAll CombinedJul-19</t>
  </si>
  <si>
    <t>CatholicAll Combined43647</t>
  </si>
  <si>
    <t>Community ConnectionsAll CombinedJul-19</t>
  </si>
  <si>
    <t>Community ConnectionsAll Combined43647</t>
  </si>
  <si>
    <t>ContemporaryAll CombinedJul-19</t>
  </si>
  <si>
    <t>ContemporaryAll Combined43647</t>
  </si>
  <si>
    <t>Family MattersAll CombinedJul-19</t>
  </si>
  <si>
    <t>Family MattersAll Combined43647</t>
  </si>
  <si>
    <t>Adoptions TogetherCPP-FV FFApr-12</t>
  </si>
  <si>
    <t>Adoptions TogetherCPP-FV FF41000</t>
  </si>
  <si>
    <t>Adoptions TogetherCPP-FV FFJun-12</t>
  </si>
  <si>
    <t>Adoptions TogetherCPP-FV FF41030</t>
  </si>
  <si>
    <t>Adoptions TogetherCPP-FV FF41061</t>
  </si>
  <si>
    <t>Adoptions TogetherCPP-FV FFJul-12</t>
  </si>
  <si>
    <t>Adoptions TogetherCPP-FV FF41091</t>
  </si>
  <si>
    <t>Adoptions TogetherCPP-FV FFAug-12</t>
  </si>
  <si>
    <t>Adoptions TogetherCPP-FV FF41122</t>
  </si>
  <si>
    <t>Adoptions TogetherCPP-FV FFSep-12</t>
  </si>
  <si>
    <t>Adoptions TogetherCPP-FV FF41153</t>
  </si>
  <si>
    <t>Adoptions TogetherCPP-FV FFOct-12</t>
  </si>
  <si>
    <t>Adoptions TogetherCPP-FV FF41183</t>
  </si>
  <si>
    <t>Adoptions TogetherCPP-FV FFNov-12</t>
  </si>
  <si>
    <t>Adoptions TogetherCPP-FV FF41214</t>
  </si>
  <si>
    <t>Adoptions TogetherCPP-FV FFDec-12</t>
  </si>
  <si>
    <t>Adoptions TogetherCPP-FV FF41244</t>
  </si>
  <si>
    <t>Adoptions TogetherCPP-FV FFJan-13</t>
  </si>
  <si>
    <t>Adoptions TogetherCPP-FV FF41275</t>
  </si>
  <si>
    <t>Adoptions TogetherCPP-FV FFFeb-13</t>
  </si>
  <si>
    <t>Adoptions TogetherCPP-FV FF41306</t>
  </si>
  <si>
    <t>Adoptions TogetherCPP-FV FFMar-13</t>
  </si>
  <si>
    <t>Adoptions TogetherCPP-FV FF41334</t>
  </si>
  <si>
    <t>Adoptions TogetherCPP-FV FFApr-13</t>
  </si>
  <si>
    <t>Adoptions TogetherCPP-FV FF41365</t>
  </si>
  <si>
    <t>Adoptions TogetherCPP-FV FFMay-13</t>
  </si>
  <si>
    <t>Adoptions TogetherCPP-FV FF41395</t>
  </si>
  <si>
    <t>Adoptions TogetherCPP-FV FFJun-13</t>
  </si>
  <si>
    <t>Adoptions TogetherCPP-FV FF41426</t>
  </si>
  <si>
    <t>Adoptions TogetherCPP-FV FFJul-13</t>
  </si>
  <si>
    <t>Adoptions TogetherCPP-FV FF41456</t>
  </si>
  <si>
    <t>Adoptions TogetherCPP-FV FFAug-13</t>
  </si>
  <si>
    <t>Adoptions TogetherCPP-FV FF41487</t>
  </si>
  <si>
    <t>Adoptions TogetherCPP-FV FFSep-13</t>
  </si>
  <si>
    <t>Adoptions TogetherCPP-FV FF41518</t>
  </si>
  <si>
    <t>Adoptions TogetherCPP-FV FFOct-13</t>
  </si>
  <si>
    <t>Adoptions TogetherCPP-FV FF41548</t>
  </si>
  <si>
    <t>Adoptions TogetherCPP-FV FFNov-13</t>
  </si>
  <si>
    <t>Adoptions TogetherCPP-FV FF41579</t>
  </si>
  <si>
    <t>Adoptions TogetherCPP-FV FFDec-13</t>
  </si>
  <si>
    <t>Adoptions TogetherCPP-FV FF41609</t>
  </si>
  <si>
    <t>Adoptions TogetherCPP-FV FFJan-14</t>
  </si>
  <si>
    <t>Adoptions TogetherCPP-FV FF41640</t>
  </si>
  <si>
    <t>Adoptions TogetherCPP-FV FFFeb-14</t>
  </si>
  <si>
    <t>Adoptions TogetherCPP-FV FF41671</t>
  </si>
  <si>
    <t>Adoptions TogetherCPP-FV FFMar-14</t>
  </si>
  <si>
    <t>Adoptions TogetherCPP-FV FF41699</t>
  </si>
  <si>
    <t>Adoptions TogetherCPP-FV FFApr-14</t>
  </si>
  <si>
    <t>Adoptions TogetherCPP-FV FF41730</t>
  </si>
  <si>
    <t>Adoptions TogetherCPP-FV FFMay-14</t>
  </si>
  <si>
    <t>Adoptions TogetherCPP-FV FF41760</t>
  </si>
  <si>
    <t>Adoptions TogetherCPP-FV FFJun-14</t>
  </si>
  <si>
    <t>Adoptions TogetherCPP-FV FF41791</t>
  </si>
  <si>
    <t>Adoptions TogetherCPP-FV FFJul-14</t>
  </si>
  <si>
    <t>Adoptions TogetherCPP-FV FF41821</t>
  </si>
  <si>
    <t>Adoptions TogetherCPP-FV FFAug-14</t>
  </si>
  <si>
    <t>Adoptions TogetherCPP-FV FF41852</t>
  </si>
  <si>
    <t>Adoptions TogetherCPP-FV FFSep-14</t>
  </si>
  <si>
    <t>Adoptions TogetherCPP-FV FF41883</t>
  </si>
  <si>
    <t>Adoptions TogetherCPP-FV FFOct-14</t>
  </si>
  <si>
    <t>Adoptions TogetherCPP-FV FF41913</t>
  </si>
  <si>
    <t>Adoptions TogetherCPP-FV FFNov-14</t>
  </si>
  <si>
    <t>Adoptions TogetherCPP-FV FF41944</t>
  </si>
  <si>
    <t>Adoptions TogetherCPP-FV FFDec-14</t>
  </si>
  <si>
    <t>Adoptions TogetherCPP-FV FF41974</t>
  </si>
  <si>
    <t>Adoptions TogetherCPP-FV FFJan-15</t>
  </si>
  <si>
    <t>Adoptions TogetherCPP-FV FF42005</t>
  </si>
  <si>
    <t>Adoptions TogetherCPP-FV FFFeb-15</t>
  </si>
  <si>
    <t>Adoptions TogetherCPP-FV FF42036</t>
  </si>
  <si>
    <t>Adoptions TogetherCPP-FV FFMar-15</t>
  </si>
  <si>
    <t>Adoptions TogetherCPP-FV FF42064</t>
  </si>
  <si>
    <t>Adoptions TogetherCPP-FV FFApr-15</t>
  </si>
  <si>
    <t>Adoptions TogetherCPP-FV FF42095</t>
  </si>
  <si>
    <t>Adoptions TogetherCPP-FV FFMay-15</t>
  </si>
  <si>
    <t>Adoptions TogetherCPP-FV FF42125</t>
  </si>
  <si>
    <t>Adoptions TogetherCPP-FV FFJun-15</t>
  </si>
  <si>
    <t>Adoptions TogetherCPP-FV FF42156</t>
  </si>
  <si>
    <t>Adoptions TogetherCPP-FV FFJul-15</t>
  </si>
  <si>
    <t>Adoptions TogetherCPP-FV FF42186</t>
  </si>
  <si>
    <t>Adoptions TogetherCPP-FV FFAug-15</t>
  </si>
  <si>
    <t>Adoptions TogetherCPP-FV FF42217</t>
  </si>
  <si>
    <t>Adoptions TogetherCPP-FV FFSep-15</t>
  </si>
  <si>
    <t>Adoptions TogetherCPP-FV FF42248</t>
  </si>
  <si>
    <t>Adoptions TogetherCPP-FV FFOct-15</t>
  </si>
  <si>
    <t>Adoptions TogetherCPP-FV FF42278</t>
  </si>
  <si>
    <t>Adoptions TogetherCPP-FV FFNov-15</t>
  </si>
  <si>
    <t>Adoptions TogetherCPP-FV FF42309</t>
  </si>
  <si>
    <t>Adoptions TogetherCPP-FV FFDec-15</t>
  </si>
  <si>
    <t>Adoptions TogetherCPP-FV FF42339</t>
  </si>
  <si>
    <t>Adoptions TogetherCPP-FV FFJan-16</t>
  </si>
  <si>
    <t>Adoptions TogetherCPP-FV FF42370</t>
  </si>
  <si>
    <t>Adoptions TogetherCPP-FV FFFeb-16</t>
  </si>
  <si>
    <t>Adoptions TogetherCPP-FV FF42401</t>
  </si>
  <si>
    <t>Adoptions TogetherCPP-FV FFMar-16</t>
  </si>
  <si>
    <t>Adoptions TogetherCPP-FV FF42430</t>
  </si>
  <si>
    <t>Adoptions TogetherCPP-FV FFApr-16</t>
  </si>
  <si>
    <t>Adoptions TogetherCPP-FV FF42461</t>
  </si>
  <si>
    <t>Adoptions TogetherCPP-FV FFMay-16</t>
  </si>
  <si>
    <t>Adoptions TogetherCPP-FV FF42491</t>
  </si>
  <si>
    <t>Adoptions TogetherCPP-FV FFJun-16</t>
  </si>
  <si>
    <t>Adoptions TogetherCPP-FV FF42522</t>
  </si>
  <si>
    <t>Adoptions TogetherCPP-FV FFJul-16</t>
  </si>
  <si>
    <t>Adoptions TogetherCPP-FV FF42552</t>
  </si>
  <si>
    <t>Adoptions TogetherCPP-FV FFAug-16</t>
  </si>
  <si>
    <t>Adoptions TogetherCPP-FV FF42583</t>
  </si>
  <si>
    <t>Adoptions TogetherCPP-FV FFSep-16</t>
  </si>
  <si>
    <t>Adoptions TogetherCPP-FV FF42614</t>
  </si>
  <si>
    <t>Adoptions TogetherCPP-FV FFOct-16</t>
  </si>
  <si>
    <t>Adoptions TogetherCPP-FV FF42644</t>
  </si>
  <si>
    <t>Adoptions TogetherCPP-FV FFNov-16</t>
  </si>
  <si>
    <t>Adoptions TogetherCPP-FV FF42675</t>
  </si>
  <si>
    <t>Adoptions TogetherCPP-FV FFDec-16</t>
  </si>
  <si>
    <t>Adoptions TogetherCPP-FV FF42705</t>
  </si>
  <si>
    <t>Adoptions TogetherCPP-FV FFJan-17</t>
  </si>
  <si>
    <t>Adoptions TogetherCPP-FV FF42736</t>
  </si>
  <si>
    <t>Adoptions TogetherCPP-FV FFFeb-17</t>
  </si>
  <si>
    <t>Adoptions TogetherCPP-FV FF42767</t>
  </si>
  <si>
    <t>Adoptions TogetherCPP-FV FFMar-17</t>
  </si>
  <si>
    <t>Adoptions TogetherCPP-FV FF42795</t>
  </si>
  <si>
    <t>Adoptions TogetherCPP-FV FFApr-17</t>
  </si>
  <si>
    <t>Adoptions TogetherCPP-FV FF42826</t>
  </si>
  <si>
    <t>Adoptions TogetherCPP-FV FFMay-17</t>
  </si>
  <si>
    <t>Adoptions TogetherCPP-FV FF42856</t>
  </si>
  <si>
    <t>Adoptions TogetherCPP-FV FFJun-17</t>
  </si>
  <si>
    <t>Adoptions TogetherCPP-FV FF42887</t>
  </si>
  <si>
    <t>Adoptions TogetherCPP-FV FFJul-17</t>
  </si>
  <si>
    <t>Adoptions TogetherCPP-FV FF42917</t>
  </si>
  <si>
    <t>Adoptions TogetherCPP-FV FFAug-17</t>
  </si>
  <si>
    <t>Adoptions TogetherCPP-FV FF42948</t>
  </si>
  <si>
    <t>Adoptions TogetherCPP-FV FFSep-17</t>
  </si>
  <si>
    <t>Adoptions TogetherCPP-FV FF42979</t>
  </si>
  <si>
    <t>Adoptions TogetherCPP-FV FFOct-17</t>
  </si>
  <si>
    <t>Adoptions TogetherCPP-FV FF43009</t>
  </si>
  <si>
    <t>Adoptions TogetherCPP-FV FFNov-17</t>
  </si>
  <si>
    <t>Adoptions TogetherCPP-FV FF43040</t>
  </si>
  <si>
    <t>Adoptions TogetherCPP-FV FFDec-17</t>
  </si>
  <si>
    <t>Adoptions TogetherCPP-FV FF43070</t>
  </si>
  <si>
    <t>Adoptions TogetherCPP-FV FFJan-18</t>
  </si>
  <si>
    <t>Adoptions TogetherCPP-FV FF43101</t>
  </si>
  <si>
    <t>Adoptions TogetherCPP-FV FFFeb-18</t>
  </si>
  <si>
    <t>Adoptions TogetherCPP-FV FF43132</t>
  </si>
  <si>
    <t>Adoptions TogetherCPP-FV FFMar-18</t>
  </si>
  <si>
    <t>Adoptions TogetherCPP-FV FF43160</t>
  </si>
  <si>
    <t>Adoptions TogetherCPP-FV FFApr-18</t>
  </si>
  <si>
    <t>Adoptions TogetherCPP-FV FF43191</t>
  </si>
  <si>
    <t>Adoptions TogetherCPP-FV FFMay-18</t>
  </si>
  <si>
    <t>Adoptions TogetherCPP-FV FF43221</t>
  </si>
  <si>
    <t>Adoptions TogetherCPP-FV FFJun-18</t>
  </si>
  <si>
    <t>Adoptions TogetherCPP-FV FF43252</t>
  </si>
  <si>
    <t>Adoptions TogetherCPP-FV FFJul-18</t>
  </si>
  <si>
    <t>Adoptions TogetherCPP-FV FF43282</t>
  </si>
  <si>
    <t>Adoptions TogetherCPP-FV FFAug-18</t>
  </si>
  <si>
    <t>Adoptions TogetherCPP-FV FF43313</t>
  </si>
  <si>
    <t>Adoptions TogetherCPP-FV FFSep-18</t>
  </si>
  <si>
    <t>Adoptions TogetherCPP-FV FF43344</t>
  </si>
  <si>
    <t>Adoptions TogetherCPP-FV FFOct-18</t>
  </si>
  <si>
    <t>Adoptions TogetherCPP-FV FF43374</t>
  </si>
  <si>
    <t>Adoptions TogetherCPP-FV FFNov-18</t>
  </si>
  <si>
    <t>Adoptions TogetherCPP-FV FF43405</t>
  </si>
  <si>
    <t>Adoptions TogetherCPP-FV FFDec-18</t>
  </si>
  <si>
    <t>Adoptions TogetherCPP-FV FF43435</t>
  </si>
  <si>
    <t>Adoptions TogetherCPP-FV FFJan-19</t>
  </si>
  <si>
    <t>Adoptions TogetherCPP-FV FF43466</t>
  </si>
  <si>
    <t>Adoptions TogetherCPP-FV FFFeb-19</t>
  </si>
  <si>
    <t>Adoptions TogetherCPP-FV FF43497</t>
  </si>
  <si>
    <t>Adoptions TogetherCPP-FV FFMar-19</t>
  </si>
  <si>
    <t>Adoptions TogetherCPP-FV FF43525</t>
  </si>
  <si>
    <t>Adoptions TogetherCPP-FV FFApr-19</t>
  </si>
  <si>
    <t>Adoptions TogetherCPP-FV FF43556</t>
  </si>
  <si>
    <t>Adoptions TogetherCPP-FV FFMay-19</t>
  </si>
  <si>
    <t>Adoptions TogetherCPP-FV FF43586</t>
  </si>
  <si>
    <t>Adoptions TogetherCPP-FV FFJun-19</t>
  </si>
  <si>
    <t>Adoptions TogetherCPP-FV FF43617</t>
  </si>
  <si>
    <t>Adoptions TogetherCPP-FV FFJul-19</t>
  </si>
  <si>
    <t>Adoptions TogetherCPP-FV FF43647</t>
  </si>
  <si>
    <t>Community ConnectionsCPP-FV CombinedJun-18</t>
  </si>
  <si>
    <t>Community ConnectionsCPP-FV Combined43252</t>
  </si>
  <si>
    <t>Community ConnectionsCPP-FV CombinedJul-18</t>
  </si>
  <si>
    <t>Community ConnectionsCPP-FV Combined43282</t>
  </si>
  <si>
    <t>Community ConnectionsCPP-FV CombinedAug-18</t>
  </si>
  <si>
    <t>Community ConnectionsCPP-FV Combined43313</t>
  </si>
  <si>
    <t>Community ConnectionsCPP-FV CombinedSep-18</t>
  </si>
  <si>
    <t>Community ConnectionsCPP-FV Combined43344</t>
  </si>
  <si>
    <t>Community ConnectionsCPP-FV CombinedOct-18</t>
  </si>
  <si>
    <t>Community ConnectionsCPP-FV Combined43374</t>
  </si>
  <si>
    <t>Community ConnectionsCPP-FV CombinedNov-18</t>
  </si>
  <si>
    <t>Community ConnectionsCPP-FV Combined43405</t>
  </si>
  <si>
    <t>Community ConnectionsCPP-FV CombinedDec-18</t>
  </si>
  <si>
    <t>Community ConnectionsCPP-FV Combined43435</t>
  </si>
  <si>
    <t>Community ConnectionsCPP-FV CombinedJan-19</t>
  </si>
  <si>
    <t>Community ConnectionsCPP-FV Combined43466</t>
  </si>
  <si>
    <t>Community ConnectionsCPP-FV CombinedFeb-19</t>
  </si>
  <si>
    <t>Community ConnectionsCPP-FV Combined43497</t>
  </si>
  <si>
    <t>Community ConnectionsCPP-FV CombinedMar-19</t>
  </si>
  <si>
    <t>Community ConnectionsCPP-FV Combined43525</t>
  </si>
  <si>
    <t>Community ConnectionsCPP-FV CombinedApr-19</t>
  </si>
  <si>
    <t>Community ConnectionsCPP-FV Combined43556</t>
  </si>
  <si>
    <t>Community ConnectionsCPP-FV CombinedMay-19</t>
  </si>
  <si>
    <t>Community ConnectionsCPP-FV Combined43586</t>
  </si>
  <si>
    <t>Community ConnectionsCPP-FV CombinedJun-19</t>
  </si>
  <si>
    <t>Community ConnectionsCPP-FV Combined43617</t>
  </si>
  <si>
    <t>Community ConnectionsCPP-FV CombinedJul-19</t>
  </si>
  <si>
    <t>Community ConnectionsCPP-FV Combined43647</t>
  </si>
  <si>
    <t>Community ConnectionsTF-CBT FFApr-12</t>
  </si>
  <si>
    <t>Community ConnectionsTF-CBT FF41000</t>
  </si>
  <si>
    <t>Community ConnectionsTF-CBT FFJun-12</t>
  </si>
  <si>
    <t>Community ConnectionsTF-CBT FF41030</t>
  </si>
  <si>
    <t>Community ConnectionsTF-CBT FFJul-12</t>
  </si>
  <si>
    <t>Community ConnectionsTF-CBT FF41091</t>
  </si>
  <si>
    <t>Community ConnectionsTF-CBT FFAug-12</t>
  </si>
  <si>
    <t>Community ConnectionsTF-CBT FF41122</t>
  </si>
  <si>
    <t>Community ConnectionsTF-CBT FFSep-12</t>
  </si>
  <si>
    <t>Community ConnectionsTF-CBT FF41153</t>
  </si>
  <si>
    <t>Community ConnectionsTF-CBT FFOct-12</t>
  </si>
  <si>
    <t>Community ConnectionsTF-CBT FF41183</t>
  </si>
  <si>
    <t>Community ConnectionsTF-CBT FFNov-12</t>
  </si>
  <si>
    <t>Community ConnectionsTF-CBT FF41214</t>
  </si>
  <si>
    <t>Community ConnectionsTF-CBT FFDec-12</t>
  </si>
  <si>
    <t>Community ConnectionsTF-CBT FF41244</t>
  </si>
  <si>
    <t>Community ConnectionsTF-CBT FFJan-13</t>
  </si>
  <si>
    <t>Community ConnectionsTF-CBT FF41275</t>
  </si>
  <si>
    <t>Community ConnectionsTF-CBT FFFeb-13</t>
  </si>
  <si>
    <t>Community ConnectionsTF-CBT FF41306</t>
  </si>
  <si>
    <t>Community ConnectionsTF-CBT FFMar-13</t>
  </si>
  <si>
    <t>Community ConnectionsTF-CBT FF41334</t>
  </si>
  <si>
    <t>Community ConnectionsTF-CBT FFApr-13</t>
  </si>
  <si>
    <t>Community ConnectionsTF-CBT FF41365</t>
  </si>
  <si>
    <t>Community ConnectionsTF-CBT FFMay-13</t>
  </si>
  <si>
    <t>Community ConnectionsTF-CBT FF41395</t>
  </si>
  <si>
    <t>Community ConnectionsTF-CBT FFJun-13</t>
  </si>
  <si>
    <t>Community ConnectionsTF-CBT FF41426</t>
  </si>
  <si>
    <t>Community ConnectionsTF-CBT FFJul-13</t>
  </si>
  <si>
    <t>Community ConnectionsTF-CBT FF41456</t>
  </si>
  <si>
    <t>Community ConnectionsTF-CBT FFAug-13</t>
  </si>
  <si>
    <t>Community ConnectionsTF-CBT FF41487</t>
  </si>
  <si>
    <t>Community ConnectionsTF-CBT FFSep-13</t>
  </si>
  <si>
    <t>Community ConnectionsTF-CBT FF41518</t>
  </si>
  <si>
    <t>Community ConnectionsTF-CBT FFOct-13</t>
  </si>
  <si>
    <t>Community ConnectionsTF-CBT FF41548</t>
  </si>
  <si>
    <t>Community ConnectionsTF-CBT FFNov-13</t>
  </si>
  <si>
    <t>Community ConnectionsTF-CBT FF41579</t>
  </si>
  <si>
    <t>Community ConnectionsTF-CBT FFDec-13</t>
  </si>
  <si>
    <t>Community ConnectionsTF-CBT FF41609</t>
  </si>
  <si>
    <t>Community ConnectionsTF-CBT FFJan-14</t>
  </si>
  <si>
    <t>Community ConnectionsTF-CBT FF41640</t>
  </si>
  <si>
    <t>Community ConnectionsTF-CBT FFFeb-14</t>
  </si>
  <si>
    <t>Community ConnectionsTF-CBT FF41671</t>
  </si>
  <si>
    <t>Community ConnectionsTF-CBT FFMar-14</t>
  </si>
  <si>
    <t>Community ConnectionsTF-CBT FF41699</t>
  </si>
  <si>
    <t>Community ConnectionsTF-CBT FFApr-14</t>
  </si>
  <si>
    <t>Community ConnectionsTF-CBT FF41730</t>
  </si>
  <si>
    <t>Community ConnectionsTF-CBT FFMay-14</t>
  </si>
  <si>
    <t>Community ConnectionsTF-CBT FF41760</t>
  </si>
  <si>
    <t>Community ConnectionsTF-CBT FFJun-14</t>
  </si>
  <si>
    <t>Community ConnectionsTF-CBT FF41791</t>
  </si>
  <si>
    <t>Community ConnectionsTF-CBT FFJul-14</t>
  </si>
  <si>
    <t>Community ConnectionsTF-CBT FF41821</t>
  </si>
  <si>
    <t>Community ConnectionsTF-CBT FFAug-14</t>
  </si>
  <si>
    <t>Community ConnectionsTF-CBT FF41852</t>
  </si>
  <si>
    <t>Community ConnectionsTF-CBT FFSep-14</t>
  </si>
  <si>
    <t>Community ConnectionsTF-CBT FF41883</t>
  </si>
  <si>
    <t>Community ConnectionsTF-CBT FFOct-14</t>
  </si>
  <si>
    <t>Community ConnectionsTF-CBT FF41913</t>
  </si>
  <si>
    <t>Community ConnectionsTF-CBT FFNov-14</t>
  </si>
  <si>
    <t>Community ConnectionsTF-CBT FF41944</t>
  </si>
  <si>
    <t>Community ConnectionsTF-CBT FFDec-14</t>
  </si>
  <si>
    <t>Community ConnectionsTF-CBT FF41974</t>
  </si>
  <si>
    <t>Community ConnectionsTF-CBT FFJan-15</t>
  </si>
  <si>
    <t>Community ConnectionsTF-CBT FF42005</t>
  </si>
  <si>
    <t>Community ConnectionsTF-CBT FFFeb-15</t>
  </si>
  <si>
    <t>Community ConnectionsTF-CBT FF42036</t>
  </si>
  <si>
    <t>Community ConnectionsTF-CBT FFMar-15</t>
  </si>
  <si>
    <t>Community ConnectionsTF-CBT FF42064</t>
  </si>
  <si>
    <t>Community ConnectionsTF-CBT FFApr-15</t>
  </si>
  <si>
    <t>Community ConnectionsTF-CBT FF42095</t>
  </si>
  <si>
    <t>Community ConnectionsTF-CBT FFMay-15</t>
  </si>
  <si>
    <t>Community ConnectionsTF-CBT FF42125</t>
  </si>
  <si>
    <t>Community ConnectionsTF-CBT FFJun-15</t>
  </si>
  <si>
    <t>Community ConnectionsTF-CBT FF42156</t>
  </si>
  <si>
    <t>Community ConnectionsTF-CBT FFJul-15</t>
  </si>
  <si>
    <t>Community ConnectionsTF-CBT FF42186</t>
  </si>
  <si>
    <t>Community ConnectionsTF-CBT FFAug-15</t>
  </si>
  <si>
    <t>Community ConnectionsTF-CBT FF42217</t>
  </si>
  <si>
    <t>Community ConnectionsTF-CBT FFSep-15</t>
  </si>
  <si>
    <t>Community ConnectionsTF-CBT FF42248</t>
  </si>
  <si>
    <t>Community ConnectionsTF-CBT FFOct-15</t>
  </si>
  <si>
    <t>Community ConnectionsTF-CBT FF42278</t>
  </si>
  <si>
    <t>Community ConnectionsTF-CBT FFNov-15</t>
  </si>
  <si>
    <t>Community ConnectionsTF-CBT FF42309</t>
  </si>
  <si>
    <t>Community ConnectionsTF-CBT FFDec-15</t>
  </si>
  <si>
    <t>Community ConnectionsTF-CBT FF42339</t>
  </si>
  <si>
    <t>Community ConnectionsTF-CBT FFJan-16</t>
  </si>
  <si>
    <t>Community ConnectionsTF-CBT FF42370</t>
  </si>
  <si>
    <t>Community ConnectionsTF-CBT FFFeb-16</t>
  </si>
  <si>
    <t>Community ConnectionsTF-CBT FF42401</t>
  </si>
  <si>
    <t>Community ConnectionsTF-CBT FFMar-16</t>
  </si>
  <si>
    <t>Community ConnectionsTF-CBT FF42430</t>
  </si>
  <si>
    <t>Community ConnectionsTF-CBT FFApr-16</t>
  </si>
  <si>
    <t>Community ConnectionsTF-CBT FF42461</t>
  </si>
  <si>
    <t>Community ConnectionsTF-CBT FFMay-16</t>
  </si>
  <si>
    <t>Community ConnectionsTF-CBT FF42491</t>
  </si>
  <si>
    <t>Community ConnectionsTF-CBT FFJun-16</t>
  </si>
  <si>
    <t>Community ConnectionsTF-CBT FF42522</t>
  </si>
  <si>
    <t>Community ConnectionsTF-CBT FFJul-16</t>
  </si>
  <si>
    <t>Community ConnectionsTF-CBT FF42552</t>
  </si>
  <si>
    <t>Community ConnectionsTF-CBT FFAug-16</t>
  </si>
  <si>
    <t>Community ConnectionsTF-CBT FF42583</t>
  </si>
  <si>
    <t>Community ConnectionsTF-CBT FFSep-16</t>
  </si>
  <si>
    <t>Community ConnectionsTF-CBT FF42614</t>
  </si>
  <si>
    <t>Community ConnectionsTF-CBT FFOct-16</t>
  </si>
  <si>
    <t>Community ConnectionsTF-CBT FF42644</t>
  </si>
  <si>
    <t>Community ConnectionsTF-CBT FFNov-16</t>
  </si>
  <si>
    <t>Community ConnectionsTF-CBT FF42675</t>
  </si>
  <si>
    <t>Community ConnectionsTF-CBT FFDec-16</t>
  </si>
  <si>
    <t>Community ConnectionsTF-CBT FF42705</t>
  </si>
  <si>
    <t>Community ConnectionsTF-CBT FFJan-17</t>
  </si>
  <si>
    <t>Community ConnectionsTF-CBT FF42736</t>
  </si>
  <si>
    <t>Community ConnectionsTF-CBT FFFeb-17</t>
  </si>
  <si>
    <t>Community ConnectionsTF-CBT FF42767</t>
  </si>
  <si>
    <t>Community ConnectionsTF-CBT FFMar-17</t>
  </si>
  <si>
    <t>Community ConnectionsTF-CBT FF42795</t>
  </si>
  <si>
    <t>Community ConnectionsTF-CBT FFApr-17</t>
  </si>
  <si>
    <t>Community ConnectionsTF-CBT FF42826</t>
  </si>
  <si>
    <t>Community ConnectionsTF-CBT FFMay-17</t>
  </si>
  <si>
    <t>Community ConnectionsTF-CBT FF42856</t>
  </si>
  <si>
    <t>Community ConnectionsTF-CBT FFJun-17</t>
  </si>
  <si>
    <t>Community ConnectionsTF-CBT FF42887</t>
  </si>
  <si>
    <t>Community ConnectionsTF-CBT FFJul-17</t>
  </si>
  <si>
    <t>Community ConnectionsTF-CBT FF42917</t>
  </si>
  <si>
    <t>Community ConnectionsTF-CBT FFAug-17</t>
  </si>
  <si>
    <t>Community ConnectionsTF-CBT FF42948</t>
  </si>
  <si>
    <t>Community ConnectionsTF-CBT FFSep-17</t>
  </si>
  <si>
    <t>Community ConnectionsTF-CBT FF42979</t>
  </si>
  <si>
    <t>Community ConnectionsTF-CBT FFOct-17</t>
  </si>
  <si>
    <t>Community ConnectionsTF-CBT FF43009</t>
  </si>
  <si>
    <t>Community ConnectionsTF-CBT FFNov-17</t>
  </si>
  <si>
    <t>Community ConnectionsTF-CBT FF43040</t>
  </si>
  <si>
    <t>Community ConnectionsTF-CBT FFDec-17</t>
  </si>
  <si>
    <t>Community ConnectionsTF-CBT FF43070</t>
  </si>
  <si>
    <t>Community ConnectionsTF-CBT FFJan-18</t>
  </si>
  <si>
    <t>Community ConnectionsTF-CBT FF43101</t>
  </si>
  <si>
    <t>Community ConnectionsTF-CBT FFFeb-18</t>
  </si>
  <si>
    <t>Community ConnectionsTF-CBT FF43132</t>
  </si>
  <si>
    <t>Community ConnectionsTF-CBT FFMar-18</t>
  </si>
  <si>
    <t>Community ConnectionsTF-CBT FF43160</t>
  </si>
  <si>
    <t>Community ConnectionsTF-CBT FFApr-18</t>
  </si>
  <si>
    <t>Community ConnectionsTF-CBT FF43191</t>
  </si>
  <si>
    <t>Community ConnectionsTF-CBT FFMay-18</t>
  </si>
  <si>
    <t>Community ConnectionsTF-CBT FF43221</t>
  </si>
  <si>
    <t>Community ConnectionsTF-CBT FFJun-18</t>
  </si>
  <si>
    <t>Community ConnectionsTF-CBT FF43252</t>
  </si>
  <si>
    <t>Community ConnectionsTF-CBT FFJul-18</t>
  </si>
  <si>
    <t>Community ConnectionsTF-CBT FF43282</t>
  </si>
  <si>
    <t>Community ConnectionsTF-CBT FFAug-18</t>
  </si>
  <si>
    <t>Community ConnectionsTF-CBT FF43313</t>
  </si>
  <si>
    <t>Community ConnectionsTF-CBT FFSep-18</t>
  </si>
  <si>
    <t>Community ConnectionsTF-CBT FF43344</t>
  </si>
  <si>
    <t>Community ConnectionsTF-CBT FFOct-18</t>
  </si>
  <si>
    <t>Community ConnectionsTF-CBT FF43374</t>
  </si>
  <si>
    <t>Community ConnectionsTF-CBT FFNov-18</t>
  </si>
  <si>
    <t>Community ConnectionsTF-CBT FF43405</t>
  </si>
  <si>
    <t>Community ConnectionsTF-CBT FFDec-18</t>
  </si>
  <si>
    <t>Community ConnectionsTF-CBT FF43435</t>
  </si>
  <si>
    <t>Community ConnectionsTF-CBT FFJan-19</t>
  </si>
  <si>
    <t>Community ConnectionsTF-CBT FF43466</t>
  </si>
  <si>
    <t>Community ConnectionsTF-CBT FFFeb-19</t>
  </si>
  <si>
    <t>Community ConnectionsTF-CBT FF43497</t>
  </si>
  <si>
    <t>Community ConnectionsTF-CBT FFMar-19</t>
  </si>
  <si>
    <t>Community ConnectionsTF-CBT FF43525</t>
  </si>
  <si>
    <t>Community ConnectionsTF-CBT FFApr-19</t>
  </si>
  <si>
    <t>Community ConnectionsTF-CBT FF43556</t>
  </si>
  <si>
    <t>Community ConnectionsTF-CBT FFMay-19</t>
  </si>
  <si>
    <t>Community ConnectionsTF-CBT FF43586</t>
  </si>
  <si>
    <t>Community ConnectionsTF-CBT FFJun-19</t>
  </si>
  <si>
    <t>Community ConnectionsTF-CBT FF43617</t>
  </si>
  <si>
    <t>Community ConnectionsTF-CBT FFJul-19</t>
  </si>
  <si>
    <t>Community ConnectionsTF-CBT FF43647</t>
  </si>
  <si>
    <t>Community ConnectionsCPP-FV DCSMar-18</t>
  </si>
  <si>
    <t>Community ConnectionsCPP-FV DCS43160</t>
  </si>
  <si>
    <t>Community ConnectionsCPP-FV DCSJun-18</t>
  </si>
  <si>
    <t>Community ConnectionsCPP-FV DCS43252</t>
  </si>
  <si>
    <t>Community ConnectionsCPP-FV DCSJul-18</t>
  </si>
  <si>
    <t>Community ConnectionsCPP-FV DCS43282</t>
  </si>
  <si>
    <t>Community ConnectionsCPP-FV DCSAug-18</t>
  </si>
  <si>
    <t>Community ConnectionsCPP-FV DCS43313</t>
  </si>
  <si>
    <t>Community ConnectionsCPP-FV DCSSep-18</t>
  </si>
  <si>
    <t>Community ConnectionsCPP-FV DCS43344</t>
  </si>
  <si>
    <t>Community ConnectionsCPP-FV DCSOct-18</t>
  </si>
  <si>
    <t>Community ConnectionsCPP-FV DCS43374</t>
  </si>
  <si>
    <t>Community ConnectionsCPP-FV DCSNov-18</t>
  </si>
  <si>
    <t>Community ConnectionsCPP-FV DCS43405</t>
  </si>
  <si>
    <t>Community ConnectionsCPP-FV DCSDec-18</t>
  </si>
  <si>
    <t>Community ConnectionsCPP-FV DCS43435</t>
  </si>
  <si>
    <t>Community ConnectionsCPP-FV DCSJan-19</t>
  </si>
  <si>
    <t>Community ConnectionsCPP-FV DCS43466</t>
  </si>
  <si>
    <t>Community ConnectionsCPP-FV DCSFeb-19</t>
  </si>
  <si>
    <t>Community ConnectionsCPP-FV DCS43497</t>
  </si>
  <si>
    <t>Community ConnectionsCPP-FV DCSMar-19</t>
  </si>
  <si>
    <t>Community ConnectionsCPP-FV DCS43525</t>
  </si>
  <si>
    <t>Community ConnectionsCPP-FV DCSApr-19</t>
  </si>
  <si>
    <t>Community ConnectionsCPP-FV DCS43556</t>
  </si>
  <si>
    <t>Community ConnectionsCPP-FV DCSMay-19</t>
  </si>
  <si>
    <t>Community ConnectionsCPP-FV DCS43586</t>
  </si>
  <si>
    <t>Community ConnectionsCPP-FV DCSJun-19</t>
  </si>
  <si>
    <t>Community ConnectionsCPP-FV DCS43617</t>
  </si>
  <si>
    <t>Community ConnectionsCPP-FV DCSJul-19</t>
  </si>
  <si>
    <t>Community ConnectionsCPP-FV DCS43647</t>
  </si>
  <si>
    <t>ContemporaryTIP FFApr-16</t>
  </si>
  <si>
    <t>ContemporaryTIP FF42461</t>
  </si>
  <si>
    <t>ContemporaryTIP FFMay-16</t>
  </si>
  <si>
    <t>ContemporaryTIP FF42491</t>
  </si>
  <si>
    <t>ContemporaryTIP FFJun-16</t>
  </si>
  <si>
    <t>ContemporaryTIP FF42522</t>
  </si>
  <si>
    <t>ContemporaryTIP FFJul-16</t>
  </si>
  <si>
    <t>ContemporaryTIP FF42552</t>
  </si>
  <si>
    <t>ContemporaryTIP FFAug-16</t>
  </si>
  <si>
    <t>ContemporaryTIP FF42583</t>
  </si>
  <si>
    <t>ContemporaryTIP FFSep-16</t>
  </si>
  <si>
    <t>ContemporaryTIP FF42614</t>
  </si>
  <si>
    <t>ContemporaryTIP FFOct-16</t>
  </si>
  <si>
    <t>ContemporaryTIP FF42644</t>
  </si>
  <si>
    <t>ContemporaryTIP FFNov-16</t>
  </si>
  <si>
    <t>ContemporaryTIP FF42675</t>
  </si>
  <si>
    <t>ContemporaryTIP FFDec-16</t>
  </si>
  <si>
    <t>ContemporaryTIP FF42705</t>
  </si>
  <si>
    <t>ContemporaryTIP FFJan-17</t>
  </si>
  <si>
    <t>ContemporaryTIP FF42736</t>
  </si>
  <si>
    <t>ContemporaryTIP FFFeb-17</t>
  </si>
  <si>
    <t>ContemporaryTIP FF42767</t>
  </si>
  <si>
    <t>ContemporaryTIP FFMar-17</t>
  </si>
  <si>
    <t>ContemporaryTIP FF42795</t>
  </si>
  <si>
    <t>ContemporaryTIP FFApr-17</t>
  </si>
  <si>
    <t>ContemporaryTIP FF42826</t>
  </si>
  <si>
    <t>ContemporaryTIP FFMay-17</t>
  </si>
  <si>
    <t>ContemporaryTIP FF42856</t>
  </si>
  <si>
    <t>ContemporaryTIP FFJun-17</t>
  </si>
  <si>
    <t>ContemporaryTIP FF42887</t>
  </si>
  <si>
    <t>ContemporaryTIP FFJul-17</t>
  </si>
  <si>
    <t>ContemporaryTIP FF42917</t>
  </si>
  <si>
    <t>ContemporaryTIP FFAug-17</t>
  </si>
  <si>
    <t>ContemporaryTIP FF42948</t>
  </si>
  <si>
    <t>ContemporaryTIP FFSep-17</t>
  </si>
  <si>
    <t>ContemporaryTIP FF42979</t>
  </si>
  <si>
    <t>ContemporaryTIP FFOct-17</t>
  </si>
  <si>
    <t>ContemporaryTIP FF43009</t>
  </si>
  <si>
    <t>ContemporaryTIP FFNov-17</t>
  </si>
  <si>
    <t>ContemporaryTIP FF43040</t>
  </si>
  <si>
    <t>ContemporaryTIP FFDec-17</t>
  </si>
  <si>
    <t>ContemporaryTIP FF43070</t>
  </si>
  <si>
    <t>ContemporaryTIP FFJan-18</t>
  </si>
  <si>
    <t>ContemporaryTIP FF43101</t>
  </si>
  <si>
    <t>ContemporaryTIP FFFeb-18</t>
  </si>
  <si>
    <t>ContemporaryTIP FF43132</t>
  </si>
  <si>
    <t>ContemporaryTIP FFMar-18</t>
  </si>
  <si>
    <t>ContemporaryTIP FF43160</t>
  </si>
  <si>
    <t>ContemporaryTIP FFApr-18</t>
  </si>
  <si>
    <t>ContemporaryTIP FF43191</t>
  </si>
  <si>
    <t>ContemporaryTIP FFMay-18</t>
  </si>
  <si>
    <t>ContemporaryTIP FF43221</t>
  </si>
  <si>
    <t>ContemporaryTIP FFJun-18</t>
  </si>
  <si>
    <t>ContemporaryTIP FF43252</t>
  </si>
  <si>
    <t>ContemporaryTIP FFJul-18</t>
  </si>
  <si>
    <t>ContemporaryTIP FF43282</t>
  </si>
  <si>
    <t>ContemporaryTIP FFAug-18</t>
  </si>
  <si>
    <t>ContemporaryTIP FF43313</t>
  </si>
  <si>
    <t>ContemporaryTIP FFSep-18</t>
  </si>
  <si>
    <t>ContemporaryTIP FF43344</t>
  </si>
  <si>
    <t>ContemporaryTIP FFOct-18</t>
  </si>
  <si>
    <t>ContemporaryTIP FF43374</t>
  </si>
  <si>
    <t>ContemporaryTIP FFNov-18</t>
  </si>
  <si>
    <t>ContemporaryTIP FF43405</t>
  </si>
  <si>
    <t>ContemporaryTIP FFDec-18</t>
  </si>
  <si>
    <t>ContemporaryTIP FF43435</t>
  </si>
  <si>
    <t>ContemporaryTIP FFJan-19</t>
  </si>
  <si>
    <t>ContemporaryTIP FF43466</t>
  </si>
  <si>
    <t>ContemporaryTIP FFFeb-19</t>
  </si>
  <si>
    <t>ContemporaryTIP FF43497</t>
  </si>
  <si>
    <t>ContemporaryTIP FFMar-19</t>
  </si>
  <si>
    <t>ContemporaryTIP FF43525</t>
  </si>
  <si>
    <t>ContemporaryTIP FFApr-19</t>
  </si>
  <si>
    <t>ContemporaryTIP FF43556</t>
  </si>
  <si>
    <t>ContemporaryTIP FFMay-19</t>
  </si>
  <si>
    <t>ContemporaryTIP FF43586</t>
  </si>
  <si>
    <t>ContemporaryTIP FFJun-19</t>
  </si>
  <si>
    <t>ContemporaryTIP FF43617</t>
  </si>
  <si>
    <t>ContemporaryTIP FFJul-19</t>
  </si>
  <si>
    <t>ContemporaryTIP FF43647</t>
  </si>
  <si>
    <t>Community ConnectionsTIP FFApr-12</t>
  </si>
  <si>
    <t>Community ConnectionsTIP FF41000</t>
  </si>
  <si>
    <t>Community ConnectionsTIP FFJun-12</t>
  </si>
  <si>
    <t>Community ConnectionsTIP FF41030</t>
  </si>
  <si>
    <t>Community ConnectionsTIP FF41061</t>
  </si>
  <si>
    <t>Community ConnectionsTIP FFJul-12</t>
  </si>
  <si>
    <t>Community ConnectionsTIP FF41091</t>
  </si>
  <si>
    <t>Community ConnectionsTIP FFAug-12</t>
  </si>
  <si>
    <t>Community ConnectionsTIP FF41122</t>
  </si>
  <si>
    <t>Community ConnectionsTIP FFSep-12</t>
  </si>
  <si>
    <t>Community ConnectionsTIP FF41153</t>
  </si>
  <si>
    <t>Community ConnectionsTIP FFOct-12</t>
  </si>
  <si>
    <t>Community ConnectionsTIP FF41183</t>
  </si>
  <si>
    <t>Community ConnectionsTIP FFNov-12</t>
  </si>
  <si>
    <t>Community ConnectionsTIP FF41214</t>
  </si>
  <si>
    <t>Community ConnectionsTIP FFDec-12</t>
  </si>
  <si>
    <t>Community ConnectionsTIP FF41244</t>
  </si>
  <si>
    <t>Community ConnectionsTIP FFJan-13</t>
  </si>
  <si>
    <t>Community ConnectionsTIP FF41275</t>
  </si>
  <si>
    <t>Community ConnectionsTIP FFFeb-13</t>
  </si>
  <si>
    <t>Community ConnectionsTIP FF41306</t>
  </si>
  <si>
    <t>Community ConnectionsTIP FFMar-13</t>
  </si>
  <si>
    <t>Community ConnectionsTIP FF41334</t>
  </si>
  <si>
    <t>Community ConnectionsTIP FFApr-13</t>
  </si>
  <si>
    <t>Community ConnectionsTIP FF41365</t>
  </si>
  <si>
    <t>Community ConnectionsTIP FFMay-13</t>
  </si>
  <si>
    <t>Community ConnectionsTIP FF41395</t>
  </si>
  <si>
    <t>Community ConnectionsTIP FFJun-13</t>
  </si>
  <si>
    <t>Community ConnectionsTIP FF41426</t>
  </si>
  <si>
    <t>Community ConnectionsTIP FFJul-13</t>
  </si>
  <si>
    <t>Community ConnectionsTIP FF41456</t>
  </si>
  <si>
    <t>Community ConnectionsTIP FFAug-13</t>
  </si>
  <si>
    <t>Community ConnectionsTIP FF41487</t>
  </si>
  <si>
    <t>Community ConnectionsTIP FFSep-13</t>
  </si>
  <si>
    <t>Community ConnectionsTIP FF41518</t>
  </si>
  <si>
    <t>Community ConnectionsTIP FFOct-13</t>
  </si>
  <si>
    <t>Community ConnectionsTIP FF41548</t>
  </si>
  <si>
    <t>Community ConnectionsTIP FFNov-13</t>
  </si>
  <si>
    <t>Community ConnectionsTIP FF41579</t>
  </si>
  <si>
    <t>Community ConnectionsTIP FFDec-13</t>
  </si>
  <si>
    <t>Community ConnectionsTIP FF41609</t>
  </si>
  <si>
    <t>Community ConnectionsTIP FFJan-14</t>
  </si>
  <si>
    <t>Community ConnectionsTIP FF41640</t>
  </si>
  <si>
    <t>Community ConnectionsTIP FFFeb-14</t>
  </si>
  <si>
    <t>Community ConnectionsTIP FF41671</t>
  </si>
  <si>
    <t>Community ConnectionsTIP FFMar-14</t>
  </si>
  <si>
    <t>Community ConnectionsTIP FF41699</t>
  </si>
  <si>
    <t>Community ConnectionsTIP FFApr-14</t>
  </si>
  <si>
    <t>Community ConnectionsTIP FF41730</t>
  </si>
  <si>
    <t>Community ConnectionsTIP FFMay-14</t>
  </si>
  <si>
    <t>Community ConnectionsTIP FF41760</t>
  </si>
  <si>
    <t>Community ConnectionsTIP FFJun-14</t>
  </si>
  <si>
    <t>Community ConnectionsTIP FF41791</t>
  </si>
  <si>
    <t>Community ConnectionsTIP FFJul-14</t>
  </si>
  <si>
    <t>Community ConnectionsTIP FF41821</t>
  </si>
  <si>
    <t>Community ConnectionsTIP FFAug-14</t>
  </si>
  <si>
    <t>Community ConnectionsTIP FF41852</t>
  </si>
  <si>
    <t>Community ConnectionsTIP FFSep-14</t>
  </si>
  <si>
    <t>Community ConnectionsTIP FF41883</t>
  </si>
  <si>
    <t>Community ConnectionsTIP FFOct-14</t>
  </si>
  <si>
    <t>Community ConnectionsTIP FF41913</t>
  </si>
  <si>
    <t>Community ConnectionsTIP FFNov-14</t>
  </si>
  <si>
    <t>Community ConnectionsTIP FF41944</t>
  </si>
  <si>
    <t>Community ConnectionsTIP FFDec-14</t>
  </si>
  <si>
    <t>Community ConnectionsTIP FF41974</t>
  </si>
  <si>
    <t>Community ConnectionsTIP FFJan-15</t>
  </si>
  <si>
    <t>Community ConnectionsTIP FF42005</t>
  </si>
  <si>
    <t>Community ConnectionsTIP FFFeb-15</t>
  </si>
  <si>
    <t>Community ConnectionsTIP FF42036</t>
  </si>
  <si>
    <t>Community ConnectionsTIP FFMar-15</t>
  </si>
  <si>
    <t>Community ConnectionsTIP FF42064</t>
  </si>
  <si>
    <t>Community ConnectionsTIP FFApr-15</t>
  </si>
  <si>
    <t>Community ConnectionsTIP FF42095</t>
  </si>
  <si>
    <t>Community ConnectionsTIP FFMay-15</t>
  </si>
  <si>
    <t>Community ConnectionsTIP FF42125</t>
  </si>
  <si>
    <t>Community ConnectionsTIP FFJun-15</t>
  </si>
  <si>
    <t>Community ConnectionsTIP FF42156</t>
  </si>
  <si>
    <t>Community ConnectionsTIP FFJul-15</t>
  </si>
  <si>
    <t>Community ConnectionsTIP FF42186</t>
  </si>
  <si>
    <t>Community ConnectionsTIP FFAug-15</t>
  </si>
  <si>
    <t>Community ConnectionsTIP FF42217</t>
  </si>
  <si>
    <t>Community ConnectionsTIP FFSep-15</t>
  </si>
  <si>
    <t>Community ConnectionsTIP FF42248</t>
  </si>
  <si>
    <t>Community ConnectionsTIP FFOct-15</t>
  </si>
  <si>
    <t>Community ConnectionsTIP FF42278</t>
  </si>
  <si>
    <t>Community ConnectionsTIP FFNov-15</t>
  </si>
  <si>
    <t>Community ConnectionsTIP FF42309</t>
  </si>
  <si>
    <t>Community ConnectionsTIP FFDec-15</t>
  </si>
  <si>
    <t>Community ConnectionsTIP FF42339</t>
  </si>
  <si>
    <t>Community ConnectionsTIP FFJan-16</t>
  </si>
  <si>
    <t>Community ConnectionsTIP FF42370</t>
  </si>
  <si>
    <t>Community ConnectionsTIP FFFeb-16</t>
  </si>
  <si>
    <t>Community ConnectionsTIP FF42401</t>
  </si>
  <si>
    <t>Community ConnectionsTIP FFMar-16</t>
  </si>
  <si>
    <t>Community ConnectionsTIP FF42430</t>
  </si>
  <si>
    <t>Community ConnectionsTIP FFApr-16</t>
  </si>
  <si>
    <t>Community ConnectionsTIP FF42461</t>
  </si>
  <si>
    <t>Community ConnectionsTIP FFMay-16</t>
  </si>
  <si>
    <t>Community ConnectionsTIP FF42491</t>
  </si>
  <si>
    <t>Community ConnectionsTIP FFJun-16</t>
  </si>
  <si>
    <t>Community ConnectionsTIP FF42522</t>
  </si>
  <si>
    <t>Community ConnectionsTIP FFJul-16</t>
  </si>
  <si>
    <t>Community ConnectionsTIP FF42552</t>
  </si>
  <si>
    <t>Community ConnectionsTIP FFAug-16</t>
  </si>
  <si>
    <t>Community ConnectionsTIP FF42583</t>
  </si>
  <si>
    <t>Community ConnectionsTIP FFSep-16</t>
  </si>
  <si>
    <t>Community ConnectionsTIP FF42614</t>
  </si>
  <si>
    <t>Community ConnectionsTIP FFOct-16</t>
  </si>
  <si>
    <t>Community ConnectionsTIP FF42644</t>
  </si>
  <si>
    <t>Community ConnectionsTIP FFNov-16</t>
  </si>
  <si>
    <t>Community ConnectionsTIP FF42675</t>
  </si>
  <si>
    <t>Community ConnectionsTIP FFDec-16</t>
  </si>
  <si>
    <t>Community ConnectionsTIP FF42705</t>
  </si>
  <si>
    <t>Community ConnectionsTIP FFJan-17</t>
  </si>
  <si>
    <t>Community ConnectionsTIP FF42736</t>
  </si>
  <si>
    <t>Community ConnectionsTIP FFFeb-17</t>
  </si>
  <si>
    <t>Community ConnectionsTIP FF42767</t>
  </si>
  <si>
    <t>Community ConnectionsTIP FFMar-17</t>
  </si>
  <si>
    <t>Community ConnectionsTIP FF42795</t>
  </si>
  <si>
    <t>Community ConnectionsTIP FFApr-17</t>
  </si>
  <si>
    <t>Community ConnectionsTIP FF42826</t>
  </si>
  <si>
    <t>Community ConnectionsTIP FFMay-17</t>
  </si>
  <si>
    <t>Community ConnectionsTIP FF42856</t>
  </si>
  <si>
    <t>Community ConnectionsTIP FFJun-17</t>
  </si>
  <si>
    <t>Community ConnectionsTIP FF42887</t>
  </si>
  <si>
    <t>Community ConnectionsTIP FFJul-17</t>
  </si>
  <si>
    <t>Community ConnectionsTIP FF42917</t>
  </si>
  <si>
    <t>Community ConnectionsTIP FFAug-17</t>
  </si>
  <si>
    <t>Community ConnectionsTIP FF42948</t>
  </si>
  <si>
    <t>Community ConnectionsTIP FFSep-17</t>
  </si>
  <si>
    <t>Community ConnectionsTIP FF42979</t>
  </si>
  <si>
    <t>Community ConnectionsTIP FFOct-17</t>
  </si>
  <si>
    <t>Community ConnectionsTIP FF43009</t>
  </si>
  <si>
    <t>Community ConnectionsTIP FFNov-17</t>
  </si>
  <si>
    <t>Community ConnectionsTIP FF43040</t>
  </si>
  <si>
    <t>Community ConnectionsTIP FFDec-17</t>
  </si>
  <si>
    <t>Community ConnectionsTIP FF43070</t>
  </si>
  <si>
    <t>Community ConnectionsTIP FFJan-18</t>
  </si>
  <si>
    <t>Community ConnectionsTIP FF43101</t>
  </si>
  <si>
    <t>Community ConnectionsTIP FFFeb-18</t>
  </si>
  <si>
    <t>Community ConnectionsTIP FF43132</t>
  </si>
  <si>
    <t>Community ConnectionsTIP FFMar-18</t>
  </si>
  <si>
    <t>Community ConnectionsTIP FF43160</t>
  </si>
  <si>
    <t>Community ConnectionsTIP FFApr-18</t>
  </si>
  <si>
    <t>Community ConnectionsTIP FF43191</t>
  </si>
  <si>
    <t>Community ConnectionsTIP FFMay-18</t>
  </si>
  <si>
    <t>Community ConnectionsTIP FF43221</t>
  </si>
  <si>
    <t>Community ConnectionsTIP FFJun-18</t>
  </si>
  <si>
    <t>Community ConnectionsTIP FF43252</t>
  </si>
  <si>
    <t>Community ConnectionsTIP FFJul-18</t>
  </si>
  <si>
    <t>Community ConnectionsTIP FF43282</t>
  </si>
  <si>
    <t>Community ConnectionsTIP FFAug-18</t>
  </si>
  <si>
    <t>Community ConnectionsTIP FF43313</t>
  </si>
  <si>
    <t>Community ConnectionsTIP FFSep-18</t>
  </si>
  <si>
    <t>Community ConnectionsTIP FF43344</t>
  </si>
  <si>
    <t>Community ConnectionsTIP FFOct-18</t>
  </si>
  <si>
    <t>Community ConnectionsTIP FF43374</t>
  </si>
  <si>
    <t>Community ConnectionsTIP FFNov-18</t>
  </si>
  <si>
    <t>Community ConnectionsTIP FF43405</t>
  </si>
  <si>
    <t>Community ConnectionsTIP FFDec-18</t>
  </si>
  <si>
    <t>Community ConnectionsTIP FF43435</t>
  </si>
  <si>
    <t>Community ConnectionsTIP FFJan-19</t>
  </si>
  <si>
    <t>Community ConnectionsTIP FF43466</t>
  </si>
  <si>
    <t>Community ConnectionsTIP FFFeb-19</t>
  </si>
  <si>
    <t>Community ConnectionsTIP FF43497</t>
  </si>
  <si>
    <t>Community ConnectionsTIP FFMar-19</t>
  </si>
  <si>
    <t>Community ConnectionsTIP FF43525</t>
  </si>
  <si>
    <t>Community ConnectionsTIP FFApr-19</t>
  </si>
  <si>
    <t>Community ConnectionsTIP FF43556</t>
  </si>
  <si>
    <t>Community ConnectionsTIP FFMay-19</t>
  </si>
  <si>
    <t>Community ConnectionsTIP FF43586</t>
  </si>
  <si>
    <t>Community ConnectionsTIP FFJun-19</t>
  </si>
  <si>
    <t>Community ConnectionsTIP FF43617</t>
  </si>
  <si>
    <t>Community ConnectionsTIP FFJul-19</t>
  </si>
  <si>
    <t>Community ConnectionsTIP FF43647</t>
  </si>
  <si>
    <t>Families First ProvidersAll FFMay-17</t>
  </si>
  <si>
    <t>Families First ProvidersAll FFJun-17</t>
  </si>
  <si>
    <t>Families First ProvidersAll FFJul-17</t>
  </si>
  <si>
    <t>Families First ProvidersAll FFAug-17</t>
  </si>
  <si>
    <t>Families First ProvidersAll FFSep-17</t>
  </si>
  <si>
    <t>Families First ProvidersAll FFOct-17</t>
  </si>
  <si>
    <t>Families First ProvidersAll FFNov-17</t>
  </si>
  <si>
    <t>Families First ProvidersAll FFDec-17</t>
  </si>
  <si>
    <t>Families First ProvidersAll FFJan-18</t>
  </si>
  <si>
    <t>Families First ProvidersAll FFFeb-18</t>
  </si>
  <si>
    <t>Families First ProvidersAll FFMar-18</t>
  </si>
  <si>
    <t>Families First ProvidersAll FFApr-18</t>
  </si>
  <si>
    <t>Families First ProvidersAll FFMay-18</t>
  </si>
  <si>
    <t>Community ConnectionsPCIT DCSJul-18</t>
  </si>
  <si>
    <t>Community ConnectionsPCIT DCS43282</t>
  </si>
  <si>
    <t>Community ConnectionsPCIT DCSAug-18</t>
  </si>
  <si>
    <t>Community ConnectionsPCIT DCS43313</t>
  </si>
  <si>
    <t>Community ConnectionsPCIT DCSSep-18</t>
  </si>
  <si>
    <t>Community ConnectionsPCIT DCS43344</t>
  </si>
  <si>
    <t>Community ConnectionsPCIT DCSOct-18</t>
  </si>
  <si>
    <t>Community ConnectionsPCIT DCS43374</t>
  </si>
  <si>
    <t>Community ConnectionsPCIT DCSNov-18</t>
  </si>
  <si>
    <t>Community ConnectionsPCIT DCS43405</t>
  </si>
  <si>
    <t>Community ConnectionsPCIT DCSDec-18</t>
  </si>
  <si>
    <t>Community ConnectionsPCIT DCS43435</t>
  </si>
  <si>
    <t>Community ConnectionsPCIT DCSJan-19</t>
  </si>
  <si>
    <t>Community ConnectionsPCIT DCS43466</t>
  </si>
  <si>
    <t>Community ConnectionsPCIT DCSFeb-19</t>
  </si>
  <si>
    <t>Community ConnectionsPCIT DCS43497</t>
  </si>
  <si>
    <t>Community ConnectionsPCIT DCSMar-19</t>
  </si>
  <si>
    <t>Community ConnectionsPCIT DCS43525</t>
  </si>
  <si>
    <t>Community ConnectionsPCIT DCSApr-19</t>
  </si>
  <si>
    <t>Community ConnectionsPCIT DCS43556</t>
  </si>
  <si>
    <t>Community ConnectionsPCIT DCSMay-19</t>
  </si>
  <si>
    <t>Community ConnectionsPCIT DCS43586</t>
  </si>
  <si>
    <t>Community ConnectionsPCIT DCSJun-19</t>
  </si>
  <si>
    <t>Community ConnectionsPCIT DCS43617</t>
  </si>
  <si>
    <t>Community ConnectionsPCIT DCSJul-19</t>
  </si>
  <si>
    <t>Community ConnectionsPCIT DCS43647</t>
  </si>
  <si>
    <t>Federal CityA-CRA FF43678</t>
  </si>
  <si>
    <t>HillcrestA-CRA FF43678</t>
  </si>
  <si>
    <t>LAYCA-CRA FF43678</t>
  </si>
  <si>
    <t>RiversideA-CRA FF43678</t>
  </si>
  <si>
    <t>Marys CenterCPP-FV FF43678</t>
  </si>
  <si>
    <t>PIECECPP-FV FF43678</t>
  </si>
  <si>
    <t>Community ConnectionsCPP-FV DCS43678</t>
  </si>
  <si>
    <t>Foundations for Home &amp; CommunityCPP-FV DCS43678</t>
  </si>
  <si>
    <t>Marys CenterCPP-FV DCS43678</t>
  </si>
  <si>
    <t>PIECECPP-FV DCS43678</t>
  </si>
  <si>
    <t>CatholicFFT FF43678</t>
  </si>
  <si>
    <t>First Home CareFFT FF43678</t>
  </si>
  <si>
    <t>Foundations for Home &amp; CommunityFFT FF43678</t>
  </si>
  <si>
    <t>HillcrestFFT FF43678</t>
  </si>
  <si>
    <t>PASSFFT FF43678</t>
  </si>
  <si>
    <t>LCSMST FF43678</t>
  </si>
  <si>
    <t>MBI HSMST FF43678</t>
  </si>
  <si>
    <t>Youth VillagesMST FF43678</t>
  </si>
  <si>
    <t>Youth VillagesMST-PSB FF43678</t>
  </si>
  <si>
    <t>Marys CenterPCIT FF43678</t>
  </si>
  <si>
    <t>PIECEPCIT FF43678</t>
  </si>
  <si>
    <t>Marys CenterPCIT DCS43678</t>
  </si>
  <si>
    <t>PIECEPCIT DCS43678</t>
  </si>
  <si>
    <t>Community ConnectionsPCIT DCS43678</t>
  </si>
  <si>
    <t>Community ConnectionsTF-CBT FF43678</t>
  </si>
  <si>
    <t>First Home CareTF-CBT FF43678</t>
  </si>
  <si>
    <t>Foundations for Home &amp; CommunityTF-CBT FF43678</t>
  </si>
  <si>
    <t>HillcrestTF-CBT FF43678</t>
  </si>
  <si>
    <t>LAYCTF-CBT FF43678</t>
  </si>
  <si>
    <t>LESTF-CBT FF43678</t>
  </si>
  <si>
    <t>MD Family ResourcesTF-CBT FF43678</t>
  </si>
  <si>
    <t>UniversalTF-CBT FF43678</t>
  </si>
  <si>
    <t>Community ConnectionsTIP FF43678</t>
  </si>
  <si>
    <t>ContemporaryTIP FF43678</t>
  </si>
  <si>
    <t>FPSTIP FF43678</t>
  </si>
  <si>
    <t>Green DoorTIP FF43678</t>
  </si>
  <si>
    <t>LESTIP FF43678</t>
  </si>
  <si>
    <t>MBI HSTIP FF43678</t>
  </si>
  <si>
    <t>PASSTIP FF43678</t>
  </si>
  <si>
    <t>TFCCTIP FF43678</t>
  </si>
  <si>
    <t>UniversalTIP FF43678</t>
  </si>
  <si>
    <t>Wayne CenterTIP FF43678</t>
  </si>
  <si>
    <t>Adoptions TogetherTST FF43678</t>
  </si>
  <si>
    <t>ContemporaryTST FF43678</t>
  </si>
  <si>
    <t>Family MattersTST FF43678</t>
  </si>
  <si>
    <t>First Home CareTST FF43678</t>
  </si>
  <si>
    <t>Foundations for Home &amp; CommunityTST FF43678</t>
  </si>
  <si>
    <t>HillcrestTST FF43678</t>
  </si>
  <si>
    <t>MD Family ResourcesTST FF43678</t>
  </si>
  <si>
    <t>Marys CenterCPP-FV Combined43678</t>
  </si>
  <si>
    <t>PIECECPP-FV Combined43678</t>
  </si>
  <si>
    <t>Community ConnectionsCPP-FV Combined43678</t>
  </si>
  <si>
    <t>Community ConnectionsPCIT Combined43678</t>
  </si>
  <si>
    <t>Marys CenterPCIT Combined43678</t>
  </si>
  <si>
    <t>PIECEPCIT Combined43678</t>
  </si>
  <si>
    <t>Community ConnectionsAll FF43678</t>
  </si>
  <si>
    <t>Community ConnectionsAll DCS43678</t>
  </si>
  <si>
    <t>Marys CenterAll FF43678</t>
  </si>
  <si>
    <t>Marys CenterAll DCS43678</t>
  </si>
  <si>
    <t>PIECEAll FF43678</t>
  </si>
  <si>
    <t>PIECEAll DCS43678</t>
  </si>
  <si>
    <t>Adoptions TogetherAll Combined43678</t>
  </si>
  <si>
    <t>CatholicAll Combined43678</t>
  </si>
  <si>
    <t>Community ConnectionsAll Combined43678</t>
  </si>
  <si>
    <t>ContemporaryAll Combined43678</t>
  </si>
  <si>
    <t>Family MattersAll Combined43678</t>
  </si>
  <si>
    <t>Federal CityAll Combined43678</t>
  </si>
  <si>
    <t>First Home CareAll Combined43678</t>
  </si>
  <si>
    <t>Foundations for Home &amp; CommunityAll Combined43678</t>
  </si>
  <si>
    <t>FPSAll Combined43678</t>
  </si>
  <si>
    <t>Green DoorAll Combined43678</t>
  </si>
  <si>
    <t>HillcrestAll Combined43678</t>
  </si>
  <si>
    <t>LAYCAll Combined43678</t>
  </si>
  <si>
    <t>LCSAll Combined43678</t>
  </si>
  <si>
    <t>LESAll Combined43678</t>
  </si>
  <si>
    <t>Marys CenterAll Combined43678</t>
  </si>
  <si>
    <t>MBI HSAll Combined43678</t>
  </si>
  <si>
    <t>MD Family ResourcesAll Combined43678</t>
  </si>
  <si>
    <t>PASSAll Combined43678</t>
  </si>
  <si>
    <t>PIECEAll Combined43678</t>
  </si>
  <si>
    <t>RiversideAll Combined43678</t>
  </si>
  <si>
    <t>TFCCAll Combined43678</t>
  </si>
  <si>
    <t>UniversalAll Combined43678</t>
  </si>
  <si>
    <t>Wayne CenterAll Combined43678</t>
  </si>
  <si>
    <t>Youth VillagesAll Combined43678</t>
  </si>
  <si>
    <t>All A-CRA ProvidersA-CRA FF43678</t>
  </si>
  <si>
    <t>All CPP-FV ProvidersCPP-FV FF43678</t>
  </si>
  <si>
    <t>All CPP-FV ProvidersCPP-FV DCS43678</t>
  </si>
  <si>
    <t>All CPP-FV ProvidersCPP-FV Combined43678</t>
  </si>
  <si>
    <t>All FFT ProvidersFFT FF43678</t>
  </si>
  <si>
    <t>All MST ProvidersMST FF43678</t>
  </si>
  <si>
    <t>All MST-PSB ProvidersMST-PSB FF43678</t>
  </si>
  <si>
    <t>All PCIT ProvidersPCIT FF43678</t>
  </si>
  <si>
    <t>All PCIT ProvidersPCIT DCS43678</t>
  </si>
  <si>
    <t>All PCIT ProvidersPCIT Combined43678</t>
  </si>
  <si>
    <t>All SFCR ProvidersSFCR FF43678</t>
  </si>
  <si>
    <t>All TF-CBT ProvidersTF-CBT FF43678</t>
  </si>
  <si>
    <t>All TIP ProvidersTIP FF43678</t>
  </si>
  <si>
    <t>All TST ProvidersTST FF43678</t>
  </si>
  <si>
    <t>Federal CityA-CRA FF43709</t>
  </si>
  <si>
    <t>HillcrestA-CRA FF43709</t>
  </si>
  <si>
    <t>LAYCA-CRA FF43709</t>
  </si>
  <si>
    <t>RiversideA-CRA FF43709</t>
  </si>
  <si>
    <t>Marys CenterCPP-FV FF43709</t>
  </si>
  <si>
    <t>PIECECPP-FV FF43709</t>
  </si>
  <si>
    <t>Community ConnectionsCPP-FV DCS43709</t>
  </si>
  <si>
    <t>Foundations for Home &amp; CommunityCPP-FV DCS43709</t>
  </si>
  <si>
    <t>Marys CenterCPP-FV DCS43709</t>
  </si>
  <si>
    <t>PIECECPP-FV DCS43709</t>
  </si>
  <si>
    <t>CatholicFFT FF43709</t>
  </si>
  <si>
    <t>First Home CareFFT FF43709</t>
  </si>
  <si>
    <t>Foundations for Home &amp; CommunityFFT FF43709</t>
  </si>
  <si>
    <t>HillcrestFFT FF43709</t>
  </si>
  <si>
    <t>PASSFFT FF43709</t>
  </si>
  <si>
    <t>LCSMST FF43709</t>
  </si>
  <si>
    <t>MBI HSMST FF43709</t>
  </si>
  <si>
    <t>Youth VillagesMST FF43709</t>
  </si>
  <si>
    <t>Youth VillagesMST-PSB FF43709</t>
  </si>
  <si>
    <t>Marys CenterPCIT FF43709</t>
  </si>
  <si>
    <t>PIECEPCIT FF43709</t>
  </si>
  <si>
    <t>Marys CenterPCIT DCS43709</t>
  </si>
  <si>
    <t>PIECEPCIT DCS43709</t>
  </si>
  <si>
    <t>Community ConnectionsPCIT DCS43709</t>
  </si>
  <si>
    <t>Community ConnectionsTF-CBT FF43709</t>
  </si>
  <si>
    <t>First Home CareTF-CBT FF43709</t>
  </si>
  <si>
    <t>Foundations for Home &amp; CommunityTF-CBT FF43709</t>
  </si>
  <si>
    <t>HillcrestTF-CBT FF43709</t>
  </si>
  <si>
    <t>LAYCTF-CBT FF43709</t>
  </si>
  <si>
    <t>LESTF-CBT FF43709</t>
  </si>
  <si>
    <t>MD Family ResourcesTF-CBT FF43709</t>
  </si>
  <si>
    <t>UniversalTF-CBT FF43709</t>
  </si>
  <si>
    <t>Community ConnectionsTIP FF43709</t>
  </si>
  <si>
    <t>ContemporaryTIP FF43709</t>
  </si>
  <si>
    <t>FPSTIP FF43709</t>
  </si>
  <si>
    <t>Green DoorTIP FF43709</t>
  </si>
  <si>
    <t>LESTIP FF43709</t>
  </si>
  <si>
    <t>MBI HSTIP FF43709</t>
  </si>
  <si>
    <t>PASSTIP FF43709</t>
  </si>
  <si>
    <t>TFCCTIP FF43709</t>
  </si>
  <si>
    <t>UniversalTIP FF43709</t>
  </si>
  <si>
    <t>Wayne CenterTIP FF43709</t>
  </si>
  <si>
    <t>Adoptions TogetherTST FF43709</t>
  </si>
  <si>
    <t>ContemporaryTST FF43709</t>
  </si>
  <si>
    <t>Family MattersTST FF43709</t>
  </si>
  <si>
    <t>First Home CareTST FF43709</t>
  </si>
  <si>
    <t>Foundations for Home &amp; CommunityTST FF43709</t>
  </si>
  <si>
    <t>HillcrestTST FF43709</t>
  </si>
  <si>
    <t>MD Family ResourcesTST FF43709</t>
  </si>
  <si>
    <t>Federal CityA-CRA Combined43709</t>
  </si>
  <si>
    <t>HillcrestA-CRA Combined43709</t>
  </si>
  <si>
    <t>LAYCA-CRA Combined43709</t>
  </si>
  <si>
    <t>RiversideA-CRA Combined43709</t>
  </si>
  <si>
    <t>Adoptions TogetherCPP-FV Combined43709</t>
  </si>
  <si>
    <t>Foundations for Home &amp; CommunityCPP-FV Combined43709</t>
  </si>
  <si>
    <t>CatholicFFT Combined43709</t>
  </si>
  <si>
    <t>First Home CareFFT Combined43709</t>
  </si>
  <si>
    <t>Foundations for Home &amp; CommunityFFT Combined43709</t>
  </si>
  <si>
    <t>HillcrestFFT Combined43709</t>
  </si>
  <si>
    <t>PASSFFT Combined43709</t>
  </si>
  <si>
    <t>LCSMST Combined43709</t>
  </si>
  <si>
    <t>MBI HSMST Combined43709</t>
  </si>
  <si>
    <t>Youth VillagesMST Combined43709</t>
  </si>
  <si>
    <t>Youth VillagesMST-PSB Combined43709</t>
  </si>
  <si>
    <t>Community ConnectionsTF-CBT Combined43709</t>
  </si>
  <si>
    <t>First Home CareTF-CBT Combined43709</t>
  </si>
  <si>
    <t>Foundations for Home &amp; CommunityTF-CBT Combined43709</t>
  </si>
  <si>
    <t>HillcrestTF-CBT Combined43709</t>
  </si>
  <si>
    <t>LAYCTF-CBT Combined43709</t>
  </si>
  <si>
    <t>LESTF-CBT Combined43709</t>
  </si>
  <si>
    <t>MD Family ResourcesTF-CBT Combined43709</t>
  </si>
  <si>
    <t>UniversalTF-CBT Combined43709</t>
  </si>
  <si>
    <t>Community ConnectionsTIP Combined43709</t>
  </si>
  <si>
    <t>ContemporaryTIP Combined43709</t>
  </si>
  <si>
    <t>FPSTIP Combined43709</t>
  </si>
  <si>
    <t>Green DoorTIP Combined43709</t>
  </si>
  <si>
    <t>LESTIP Combined43709</t>
  </si>
  <si>
    <t>MBI HSTIP Combined43709</t>
  </si>
  <si>
    <t>PASSTIP Combined43709</t>
  </si>
  <si>
    <t>TFCCTIP Combined43709</t>
  </si>
  <si>
    <t>UniversalTIP Combined43709</t>
  </si>
  <si>
    <t>Wayne CenterTIP Combined43709</t>
  </si>
  <si>
    <t>Adoptions TogetherTST Combined43709</t>
  </si>
  <si>
    <t>ContemporaryTST Combined43709</t>
  </si>
  <si>
    <t>Family MattersTST Combined43709</t>
  </si>
  <si>
    <t>First Home CareTST Combined43709</t>
  </si>
  <si>
    <t>Foundations for Home &amp; CommunityTST Combined43709</t>
  </si>
  <si>
    <t>HillcrestTST Combined43709</t>
  </si>
  <si>
    <t>MD Family ResourcesTST Combined43709</t>
  </si>
  <si>
    <t>Marys CenterCPP-FV Combined43709</t>
  </si>
  <si>
    <t>PIECECPP-FV Combined43709</t>
  </si>
  <si>
    <t>Community ConnectionsCPP-FV Combined43709</t>
  </si>
  <si>
    <t>Community ConnectionsPCIT Combined43709</t>
  </si>
  <si>
    <t>Marys CenterPCIT Combined43709</t>
  </si>
  <si>
    <t>PIECEPCIT Combined43709</t>
  </si>
  <si>
    <t>Community ConnectionsAll FF43709</t>
  </si>
  <si>
    <t>Community ConnectionsAll DCS43709</t>
  </si>
  <si>
    <t>Marys CenterAll FF43709</t>
  </si>
  <si>
    <t>Marys CenterAll DCS43709</t>
  </si>
  <si>
    <t>PIECEAll FF43709</t>
  </si>
  <si>
    <t>PIECEAll DCS43709</t>
  </si>
  <si>
    <t>Adoptions TogetherAll Combined43709</t>
  </si>
  <si>
    <t>CatholicAll Combined43709</t>
  </si>
  <si>
    <t>Community ConnectionsAll Combined43709</t>
  </si>
  <si>
    <t>ContemporaryAll Combined43709</t>
  </si>
  <si>
    <t>Family MattersAll Combined43709</t>
  </si>
  <si>
    <t>Federal CityAll Combined43709</t>
  </si>
  <si>
    <t>First Home CareAll Combined43709</t>
  </si>
  <si>
    <t>Foundations for Home &amp; CommunityAll Combined43709</t>
  </si>
  <si>
    <t>FPSAll Combined43709</t>
  </si>
  <si>
    <t>Green DoorAll Combined43709</t>
  </si>
  <si>
    <t>HillcrestAll Combined43709</t>
  </si>
  <si>
    <t>LAYCAll Combined43709</t>
  </si>
  <si>
    <t>LCSAll Combined43709</t>
  </si>
  <si>
    <t>LESAll Combined43709</t>
  </si>
  <si>
    <t>Marys CenterAll Combined43709</t>
  </si>
  <si>
    <t>MBI HSAll Combined43709</t>
  </si>
  <si>
    <t>MD Family ResourcesAll Combined43709</t>
  </si>
  <si>
    <t>PASSAll Combined43709</t>
  </si>
  <si>
    <t>PIECEAll Combined43709</t>
  </si>
  <si>
    <t>RiversideAll Combined43709</t>
  </si>
  <si>
    <t>TFCCAll Combined43709</t>
  </si>
  <si>
    <t>UniversalAll Combined43709</t>
  </si>
  <si>
    <t>Wayne CenterAll Combined43709</t>
  </si>
  <si>
    <t>Youth VillagesAll Combined43709</t>
  </si>
  <si>
    <t>All A-CRA ProvidersA-CRA FF43709</t>
  </si>
  <si>
    <t>All A-CRA ProvidersA-CRA Combined43709</t>
  </si>
  <si>
    <t>All CPP-FV ProvidersCPP-FV FF43709</t>
  </si>
  <si>
    <t>All CPP-FV ProvidersCPP-FV DCS43709</t>
  </si>
  <si>
    <t>All CPP-FV ProvidersCPP-FV Combined43709</t>
  </si>
  <si>
    <t>All FFT ProvidersFFT FF43709</t>
  </si>
  <si>
    <t>All FFT ProvidersFFT Combined43709</t>
  </si>
  <si>
    <t>All MST ProvidersMST FF43709</t>
  </si>
  <si>
    <t>All MST ProvidersMST Combined43709</t>
  </si>
  <si>
    <t>All MST-PSB ProvidersMST-PSB FF43709</t>
  </si>
  <si>
    <t>All MST-PSB ProvidersMST-PSB Combined43709</t>
  </si>
  <si>
    <t>All PCIT ProvidersPCIT FF43709</t>
  </si>
  <si>
    <t>All PCIT ProvidersPCIT DCS43709</t>
  </si>
  <si>
    <t>All PCIT ProvidersPCIT Combined43709</t>
  </si>
  <si>
    <t>All SFCR ProvidersSFCR FF43709</t>
  </si>
  <si>
    <t>All SFCR ProvidersSFCR Combined43709</t>
  </si>
  <si>
    <t>All TF-CBT ProvidersTF-CBT FF43709</t>
  </si>
  <si>
    <t>All TF-CBT ProvidersTF-CBT Combined43709</t>
  </si>
  <si>
    <t>All TIP ProvidersTIP FF43709</t>
  </si>
  <si>
    <t>All TIP ProvidersTIP Combined43709</t>
  </si>
  <si>
    <t>All TST ProvidersTST FF43709</t>
  </si>
  <si>
    <t>All TST ProvidersTST Combined43709</t>
  </si>
  <si>
    <t>AllAll Combined43678</t>
  </si>
  <si>
    <t>AllAll Combined43709</t>
  </si>
  <si>
    <t>Federal CityA-CRA FFSep-19</t>
  </si>
  <si>
    <t>HillcrestA-CRA FFSep-19</t>
  </si>
  <si>
    <t>LAYCA-CRA FFSep-19</t>
  </si>
  <si>
    <t>RiversideA-CRA FFSep-19</t>
  </si>
  <si>
    <t>Adoptions TogetherCPP-FV FFSep-19</t>
  </si>
  <si>
    <t>Marys CenterCPP-FV FFSep-19</t>
  </si>
  <si>
    <t>PIECECPP-FV FFSep-19</t>
  </si>
  <si>
    <t>Community ConnectionsCPP-FV DCSSep-19</t>
  </si>
  <si>
    <t>Foundations for Home &amp; CommunityCPP-FV DCSSep-19</t>
  </si>
  <si>
    <t>Marys CenterCPP-FV DCSSep-19</t>
  </si>
  <si>
    <t>PIECECPP-FV DCSSep-19</t>
  </si>
  <si>
    <t>CatholicFFT FFSep-19</t>
  </si>
  <si>
    <t>First Home CareFFT FFSep-19</t>
  </si>
  <si>
    <t>Foundations for Home &amp; CommunityFFT FFSep-19</t>
  </si>
  <si>
    <t>HillcrestFFT FFSep-19</t>
  </si>
  <si>
    <t>PASSFFT FFSep-19</t>
  </si>
  <si>
    <t>LCSMST FFSep-19</t>
  </si>
  <si>
    <t>MBI HSMST FFSep-19</t>
  </si>
  <si>
    <t>Youth VillagesMST FFSep-19</t>
  </si>
  <si>
    <t>Youth VillagesMST-PSB FFSep-19</t>
  </si>
  <si>
    <t>Marys CenterPCIT FFSep-19</t>
  </si>
  <si>
    <t>PIECEPCIT FFSep-19</t>
  </si>
  <si>
    <t>Marys CenterPCIT DCSSep-19</t>
  </si>
  <si>
    <t>PIECEPCIT DCSSep-19</t>
  </si>
  <si>
    <t>Community ConnectionsPCIT DCSSep-19</t>
  </si>
  <si>
    <t>Community ConnectionsTF-CBT FFSep-19</t>
  </si>
  <si>
    <t>First Home CareTF-CBT FFSep-19</t>
  </si>
  <si>
    <t>Foundations for Home &amp; CommunityTF-CBT FFSep-19</t>
  </si>
  <si>
    <t>HillcrestTF-CBT FFSep-19</t>
  </si>
  <si>
    <t>LAYCTF-CBT FFSep-19</t>
  </si>
  <si>
    <t>LESTF-CBT FFSep-19</t>
  </si>
  <si>
    <t>MD Family ResourcesTF-CBT FFSep-19</t>
  </si>
  <si>
    <t>UniversalTF-CBT FFSep-19</t>
  </si>
  <si>
    <t>Community ConnectionsTIP FFSep-19</t>
  </si>
  <si>
    <t>ContemporaryTIP FFSep-19</t>
  </si>
  <si>
    <t>FPSTIP FFSep-19</t>
  </si>
  <si>
    <t>Green DoorTIP FFSep-19</t>
  </si>
  <si>
    <t>LESTIP FFSep-19</t>
  </si>
  <si>
    <t>MBI HSTIP FFSep-19</t>
  </si>
  <si>
    <t>PASSTIP FFSep-19</t>
  </si>
  <si>
    <t>TFCCTIP FFSep-19</t>
  </si>
  <si>
    <t>UniversalTIP FFSep-19</t>
  </si>
  <si>
    <t>Wayne CenterTIP FFSep-19</t>
  </si>
  <si>
    <t>Adoptions TogetherTST FFSep-19</t>
  </si>
  <si>
    <t>ContemporaryTST FFSep-19</t>
  </si>
  <si>
    <t>Family MattersTST FFSep-19</t>
  </si>
  <si>
    <t>First Home CareTST FFSep-19</t>
  </si>
  <si>
    <t>Foundations for Home &amp; CommunityTST FFSep-19</t>
  </si>
  <si>
    <t>HillcrestTST FFSep-19</t>
  </si>
  <si>
    <t>MD Family ResourcesTST FFSep-19</t>
  </si>
  <si>
    <t>Federal CityA-CRA CombinedSep-19</t>
  </si>
  <si>
    <t>HillcrestA-CRA CombinedSep-19</t>
  </si>
  <si>
    <t>LAYCA-CRA CombinedSep-19</t>
  </si>
  <si>
    <t>RiversideA-CRA CombinedSep-19</t>
  </si>
  <si>
    <t>Adoptions TogetherCPP-FV CombinedSep-19</t>
  </si>
  <si>
    <t>Foundations for Home &amp; CommunityCPP-FV CombinedSep-19</t>
  </si>
  <si>
    <t>CatholicFFT CombinedSep-19</t>
  </si>
  <si>
    <t>First Home CareFFT CombinedSep-19</t>
  </si>
  <si>
    <t>Foundations for Home &amp; CommunityFFT CombinedSep-19</t>
  </si>
  <si>
    <t>HillcrestFFT CombinedSep-19</t>
  </si>
  <si>
    <t>PASSFFT CombinedSep-19</t>
  </si>
  <si>
    <t>LCSMST CombinedSep-19</t>
  </si>
  <si>
    <t>MBI HSMST CombinedSep-19</t>
  </si>
  <si>
    <t>Youth VillagesMST CombinedSep-19</t>
  </si>
  <si>
    <t>Youth VillagesMST-PSB CombinedSep-19</t>
  </si>
  <si>
    <t>Community ConnectionsTF-CBT CombinedSep-19</t>
  </si>
  <si>
    <t>First Home CareTF-CBT CombinedSep-19</t>
  </si>
  <si>
    <t>Foundations for Home &amp; CommunityTF-CBT CombinedSep-19</t>
  </si>
  <si>
    <t>HillcrestTF-CBT CombinedSep-19</t>
  </si>
  <si>
    <t>LAYCTF-CBT CombinedSep-19</t>
  </si>
  <si>
    <t>LESTF-CBT CombinedSep-19</t>
  </si>
  <si>
    <t>MD Family ResourcesTF-CBT CombinedSep-19</t>
  </si>
  <si>
    <t>UniversalTF-CBT CombinedSep-19</t>
  </si>
  <si>
    <t>Community ConnectionsTIP CombinedSep-19</t>
  </si>
  <si>
    <t>ContemporaryTIP CombinedSep-19</t>
  </si>
  <si>
    <t>FPSTIP CombinedSep-19</t>
  </si>
  <si>
    <t>Green DoorTIP CombinedSep-19</t>
  </si>
  <si>
    <t>LESTIP CombinedSep-19</t>
  </si>
  <si>
    <t>MBI HSTIP CombinedSep-19</t>
  </si>
  <si>
    <t>PASSTIP CombinedSep-19</t>
  </si>
  <si>
    <t>TFCCTIP CombinedSep-19</t>
  </si>
  <si>
    <t>UniversalTIP CombinedSep-19</t>
  </si>
  <si>
    <t>Wayne CenterTIP CombinedSep-19</t>
  </si>
  <si>
    <t>Adoptions TogetherTST CombinedSep-19</t>
  </si>
  <si>
    <t>ContemporaryTST CombinedSep-19</t>
  </si>
  <si>
    <t>Family MattersTST CombinedSep-19</t>
  </si>
  <si>
    <t>First Home CareTST CombinedSep-19</t>
  </si>
  <si>
    <t>Foundations for Home &amp; CommunityTST CombinedSep-19</t>
  </si>
  <si>
    <t>HillcrestTST CombinedSep-19</t>
  </si>
  <si>
    <t>MD Family ResourcesTST CombinedSep-19</t>
  </si>
  <si>
    <t>Marys CenterCPP-FV CombinedSep-19</t>
  </si>
  <si>
    <t>PIECECPP-FV CombinedSep-19</t>
  </si>
  <si>
    <t>Community ConnectionsCPP-FV CombinedSep-19</t>
  </si>
  <si>
    <t>Community ConnectionsPCIT CombinedSep-19</t>
  </si>
  <si>
    <t>Marys CenterPCIT CombinedSep-19</t>
  </si>
  <si>
    <t>PIECEPCIT CombinedSep-19</t>
  </si>
  <si>
    <t>Community ConnectionsAll FFSep-19</t>
  </si>
  <si>
    <t>Community ConnectionsAll DCSSep-19</t>
  </si>
  <si>
    <t>Marys CenterAll FFSep-19</t>
  </si>
  <si>
    <t>Marys CenterAll DCSSep-19</t>
  </si>
  <si>
    <t>PIECEAll FFSep-19</t>
  </si>
  <si>
    <t>PIECEAll DCSSep-19</t>
  </si>
  <si>
    <t>Adoptions TogetherAll CombinedSep-19</t>
  </si>
  <si>
    <t>CatholicAll CombinedSep-19</t>
  </si>
  <si>
    <t>Community ConnectionsAll CombinedSep-19</t>
  </si>
  <si>
    <t>ContemporaryAll CombinedSep-19</t>
  </si>
  <si>
    <t>Family MattersAll CombinedSep-19</t>
  </si>
  <si>
    <t>Federal CityAll CombinedSep-19</t>
  </si>
  <si>
    <t>First Home CareAll CombinedSep-19</t>
  </si>
  <si>
    <t>Foundations for Home &amp; CommunityAll CombinedSep-19</t>
  </si>
  <si>
    <t>FPSAll CombinedSep-19</t>
  </si>
  <si>
    <t>Green DoorAll CombinedSep-19</t>
  </si>
  <si>
    <t>HillcrestAll CombinedSep-19</t>
  </si>
  <si>
    <t>LAYCAll CombinedSep-19</t>
  </si>
  <si>
    <t>LCSAll CombinedSep-19</t>
  </si>
  <si>
    <t>LESAll CombinedSep-19</t>
  </si>
  <si>
    <t>Marys CenterAll CombinedSep-19</t>
  </si>
  <si>
    <t>MBI HSAll CombinedSep-19</t>
  </si>
  <si>
    <t>MD Family ResourcesAll CombinedSep-19</t>
  </si>
  <si>
    <t>PASSAll CombinedSep-19</t>
  </si>
  <si>
    <t>PIECEAll CombinedSep-19</t>
  </si>
  <si>
    <t>RiversideAll CombinedSep-19</t>
  </si>
  <si>
    <t>TFCCAll CombinedSep-19</t>
  </si>
  <si>
    <t>UniversalAll CombinedSep-19</t>
  </si>
  <si>
    <t>Wayne CenterAll CombinedSep-19</t>
  </si>
  <si>
    <t>Youth VillagesAll CombinedSep-19</t>
  </si>
  <si>
    <t>All A-CRA ProvidersA-CRA FFSep-19</t>
  </si>
  <si>
    <t>All A-CRA ProvidersA-CRA CombinedSep-19</t>
  </si>
  <si>
    <t>All CPP-FV ProvidersCPP-FV FFSep-19</t>
  </si>
  <si>
    <t>All CPP-FV ProvidersCPP-FV DCSSep-19</t>
  </si>
  <si>
    <t>All CPP-FV ProvidersCPP-FV CombinedSep-19</t>
  </si>
  <si>
    <t>All FFT ProvidersFFT FFSep-19</t>
  </si>
  <si>
    <t>All FFT ProvidersFFT CombinedSep-19</t>
  </si>
  <si>
    <t>All MST ProvidersMST FFSep-19</t>
  </si>
  <si>
    <t>All MST ProvidersMST CombinedSep-19</t>
  </si>
  <si>
    <t>All MST-PSB ProvidersMST-PSB FFSep-19</t>
  </si>
  <si>
    <t>All MST-PSB ProvidersMST-PSB CombinedSep-19</t>
  </si>
  <si>
    <t>All PCIT ProvidersPCIT FFSep-19</t>
  </si>
  <si>
    <t>All PCIT ProvidersPCIT DCSSep-19</t>
  </si>
  <si>
    <t>All PCIT ProvidersPCIT CombinedSep-19</t>
  </si>
  <si>
    <t>All SFCR ProvidersSFCR FFSep-19</t>
  </si>
  <si>
    <t>All SFCR ProvidersSFCR CombinedSep-19</t>
  </si>
  <si>
    <t>All TF-CBT ProvidersTF-CBT FFSep-19</t>
  </si>
  <si>
    <t>All TF-CBT ProvidersTF-CBT CombinedSep-19</t>
  </si>
  <si>
    <t>All TIP ProvidersTIP FFSep-19</t>
  </si>
  <si>
    <t>All TIP ProvidersTIP CombinedSep-19</t>
  </si>
  <si>
    <t>All TST ProvidersTST FFSep-19</t>
  </si>
  <si>
    <t>All TST ProvidersTST CombinedSep-19</t>
  </si>
  <si>
    <t>Trauma ProvidersAll Combined43709</t>
  </si>
  <si>
    <t>Trauma ProvidersAll DCS43709</t>
  </si>
  <si>
    <t>Trauma ProvidersAll FF43709</t>
  </si>
  <si>
    <t>DC Seed ProvidersAll DCS43709</t>
  </si>
  <si>
    <t>Families First ProvidersAll FF43709</t>
  </si>
  <si>
    <t>Trauma ProvidersAll FF43678</t>
  </si>
  <si>
    <t>Trauma ProvidersAll FFSep-19</t>
  </si>
  <si>
    <t>Trauma ProvidersAll FFAug-19</t>
  </si>
  <si>
    <t>Trauma ProvidersAll DCS43678</t>
  </si>
  <si>
    <t>Trauma ProvidersAll DCS Aug-19</t>
  </si>
  <si>
    <t>Trauma ProvidersAll CombinedAug-19</t>
  </si>
  <si>
    <t>Trauma ProvidersAll CombinedSep-19</t>
  </si>
  <si>
    <t>Trauma ProvidersAll Combined43678</t>
  </si>
  <si>
    <t>Trauma ProvidersAll CombinedMay-18</t>
  </si>
  <si>
    <t>Trauma ProvidersAll DCSMay-18</t>
  </si>
  <si>
    <t>Trauma ProvidersAll FFMay-18</t>
  </si>
  <si>
    <t>Adoptions TogetherCPP-FV Combined41000</t>
  </si>
  <si>
    <t>Adoptions TogetherCPP-FV Combined41030</t>
  </si>
  <si>
    <t>Adoptions TogetherCPP-FV Combined41061</t>
  </si>
  <si>
    <t>Adoptions TogetherCPP-FV Combined41091</t>
  </si>
  <si>
    <t>Adoptions TogetherCPP-FV Combined41122</t>
  </si>
  <si>
    <t>Adoptions TogetherCPP-FV Combined41153</t>
  </si>
  <si>
    <t>Adoptions TogetherCPP-FV Combined41183</t>
  </si>
  <si>
    <t>Adoptions TogetherCPP-FV Combined41214</t>
  </si>
  <si>
    <t>Adoptions TogetherCPP-FV Combined41244</t>
  </si>
  <si>
    <t>Adoptions TogetherCPP-FV Combined41275</t>
  </si>
  <si>
    <t>Adoptions TogetherCPP-FV Combined41306</t>
  </si>
  <si>
    <t>Adoptions TogetherCPP-FV Combined41334</t>
  </si>
  <si>
    <t>Adoptions TogetherCPP-FV Combined41365</t>
  </si>
  <si>
    <t>Adoptions TogetherCPP-FV Combined41395</t>
  </si>
  <si>
    <t>Adoptions TogetherCPP-FV Combined41426</t>
  </si>
  <si>
    <t>Adoptions TogetherCPP-FV Combined41456</t>
  </si>
  <si>
    <t>Adoptions TogetherCPP-FV Combined41487</t>
  </si>
  <si>
    <t>Adoptions TogetherCPP-FV Combined41518</t>
  </si>
  <si>
    <t>Adoptions TogetherCPP-FV Combined41548</t>
  </si>
  <si>
    <t>Adoptions TogetherCPP-FV Combined41579</t>
  </si>
  <si>
    <t>Adoptions TogetherCPP-FV Combined41609</t>
  </si>
  <si>
    <t>Adoptions TogetherCPP-FV Combined41640</t>
  </si>
  <si>
    <t>Adoptions TogetherCPP-FV Combined41671</t>
  </si>
  <si>
    <t>Adoptions TogetherCPP-FV Combined41699</t>
  </si>
  <si>
    <t>Adoptions TogetherCPP-FV Combined41730</t>
  </si>
  <si>
    <t>Adoptions TogetherCPP-FV Combined41760</t>
  </si>
  <si>
    <t>Adoptions TogetherCPP-FV Combined41791</t>
  </si>
  <si>
    <t>Adoptions TogetherCPP-FV Combined41821</t>
  </si>
  <si>
    <t>Adoptions TogetherCPP-FV Combined41852</t>
  </si>
  <si>
    <t>Adoptions TogetherCPP-FV Combined41883</t>
  </si>
  <si>
    <t>Adoptions TogetherCPP-FV Combined41913</t>
  </si>
  <si>
    <t>Adoptions TogetherCPP-FV Combined41944</t>
  </si>
  <si>
    <t>Adoptions TogetherCPP-FV Combined41974</t>
  </si>
  <si>
    <t>Adoptions TogetherCPP-FV Combined42005</t>
  </si>
  <si>
    <t>Adoptions TogetherCPP-FV Combined42036</t>
  </si>
  <si>
    <t>Adoptions TogetherCPP-FV Combined42064</t>
  </si>
  <si>
    <t>Adoptions TogetherCPP-FV Combined42095</t>
  </si>
  <si>
    <t>Adoptions TogetherCPP-FV Combined42125</t>
  </si>
  <si>
    <t>Adoptions TogetherCPP-FV Combined42156</t>
  </si>
  <si>
    <t>Adoptions TogetherCPP-FV Combined42186</t>
  </si>
  <si>
    <t>Adoptions TogetherCPP-FV Combined42217</t>
  </si>
  <si>
    <t>Adoptions TogetherCPP-FV Combined42248</t>
  </si>
  <si>
    <t>Adoptions TogetherCPP-FV Combined42278</t>
  </si>
  <si>
    <t>Adoptions TogetherCPP-FV Combined42309</t>
  </si>
  <si>
    <t>Adoptions TogetherCPP-FV Combined42339</t>
  </si>
  <si>
    <t>Adoptions TogetherCPP-FV Combined42370</t>
  </si>
  <si>
    <t>Adoptions TogetherCPP-FV Combined42401</t>
  </si>
  <si>
    <t>Adoptions TogetherCPP-FV Combined42430</t>
  </si>
  <si>
    <t>Adoptions TogetherCPP-FV Combined42461</t>
  </si>
  <si>
    <t>Adoptions TogetherCPP-FV Combined42491</t>
  </si>
  <si>
    <t>Adoptions TogetherCPP-FV Combined42522</t>
  </si>
  <si>
    <t>Adoptions TogetherCPP-FV Combined42552</t>
  </si>
  <si>
    <t>Adoptions TogetherCPP-FV Combined42583</t>
  </si>
  <si>
    <t>Adoptions TogetherCPP-FV Combined42614</t>
  </si>
  <si>
    <t>Adoptions TogetherCPP-FV Combined42644</t>
  </si>
  <si>
    <t>Adoptions TogetherCPP-FV Combined42675</t>
  </si>
  <si>
    <t>Adoptions TogetherCPP-FV Combined42705</t>
  </si>
  <si>
    <t>Adoptions TogetherCPP-FV Combined42736</t>
  </si>
  <si>
    <t>Adoptions TogetherCPP-FV Combined42767</t>
  </si>
  <si>
    <t>Adoptions TogetherCPP-FV Combined42795</t>
  </si>
  <si>
    <t>Adoptions TogetherCPP-FV Combined42826</t>
  </si>
  <si>
    <t>Adoptions TogetherCPP-FV Combined42856</t>
  </si>
  <si>
    <t>Adoptions TogetherCPP-FV Combined42887</t>
  </si>
  <si>
    <t>Adoptions TogetherCPP-FV Combined42917</t>
  </si>
  <si>
    <t>Adoptions TogetherCPP-FV Combined42948</t>
  </si>
  <si>
    <t>Adoptions TogetherCPP-FV Combined42979</t>
  </si>
  <si>
    <t>Adoptions TogetherCPP-FV Combined43009</t>
  </si>
  <si>
    <t>Adoptions TogetherCPP-FV Combined43040</t>
  </si>
  <si>
    <t>Adoptions TogetherCPP-FV Combined43070</t>
  </si>
  <si>
    <t>Adoptions TogetherCPP-FV Combined43101</t>
  </si>
  <si>
    <t>Adoptions TogetherCPP-FV Combined43132</t>
  </si>
  <si>
    <t>Adoptions TogetherCPP-FV Combined43160</t>
  </si>
  <si>
    <t>Adoptions TogetherCPP-FV Combined43191</t>
  </si>
  <si>
    <t>Adoptions TogetherCPP-FV Combined43221</t>
  </si>
  <si>
    <t>Adoptions TogetherCPP-FV Combined43252</t>
  </si>
  <si>
    <t>Adoptions TogetherCPP-FV Combined43282</t>
  </si>
  <si>
    <t>Adoptions TogetherCPP-FV Combined43313</t>
  </si>
  <si>
    <t>Adoptions TogetherCPP-FV Combined43344</t>
  </si>
  <si>
    <t>Adoptions TogetherCPP-FV Combined43374</t>
  </si>
  <si>
    <t>Adoptions TogetherCPP-FV Combined43405</t>
  </si>
  <si>
    <t>Adoptions TogetherCPP-FV Combined43435</t>
  </si>
  <si>
    <t>Adoptions TogetherCPP-FV Combined43466</t>
  </si>
  <si>
    <t>Adoptions TogetherCPP-FV Combined43497</t>
  </si>
  <si>
    <t>Adoptions TogetherCPP-FV Combined43525</t>
  </si>
  <si>
    <t>Adoptions TogetherCPP-FV Combined43556</t>
  </si>
  <si>
    <t>Adoptions TogetherCPP-FV Combined43586</t>
  </si>
  <si>
    <t>Adoptions TogetherCPP-FV Combined43617</t>
  </si>
  <si>
    <t>Adoptions TogetherCPP-FV Combined43647</t>
  </si>
  <si>
    <t>Adoptions TogetherCPP-FV Combined43678</t>
  </si>
  <si>
    <t>Adoptions TogetherCPP-FV CombinedApr-12</t>
  </si>
  <si>
    <t>Adoptions TogetherCPP-FV CombinedJun-12</t>
  </si>
  <si>
    <t>Adoptions TogetherCPP-FV CombinedJul-12</t>
  </si>
  <si>
    <t>Adoptions TogetherCPP-FV CombinedAug-12</t>
  </si>
  <si>
    <t>Adoptions TogetherCPP-FV CombinedSep-12</t>
  </si>
  <si>
    <t>Adoptions TogetherCPP-FV CombinedOct-12</t>
  </si>
  <si>
    <t>Adoptions TogetherCPP-FV CombinedNov-12</t>
  </si>
  <si>
    <t>Adoptions TogetherCPP-FV CombinedDec-12</t>
  </si>
  <si>
    <t>Adoptions TogetherCPP-FV CombinedJan-13</t>
  </si>
  <si>
    <t>Adoptions TogetherCPP-FV CombinedFeb-13</t>
  </si>
  <si>
    <t>Adoptions TogetherCPP-FV CombinedMar-13</t>
  </si>
  <si>
    <t>Adoptions TogetherCPP-FV CombinedApr-13</t>
  </si>
  <si>
    <t>Adoptions TogetherCPP-FV CombinedMay-13</t>
  </si>
  <si>
    <t>Adoptions TogetherCPP-FV CombinedJun-13</t>
  </si>
  <si>
    <t>Adoptions TogetherCPP-FV CombinedJul-13</t>
  </si>
  <si>
    <t>Adoptions TogetherCPP-FV CombinedAug-13</t>
  </si>
  <si>
    <t>Adoptions TogetherCPP-FV CombinedSep-13</t>
  </si>
  <si>
    <t>Adoptions TogetherCPP-FV CombinedOct-13</t>
  </si>
  <si>
    <t>Adoptions TogetherCPP-FV CombinedNov-13</t>
  </si>
  <si>
    <t>Adoptions TogetherCPP-FV CombinedDec-13</t>
  </si>
  <si>
    <t>Adoptions TogetherCPP-FV CombinedJan-14</t>
  </si>
  <si>
    <t>Adoptions TogetherCPP-FV CombinedFeb-14</t>
  </si>
  <si>
    <t>Adoptions TogetherCPP-FV CombinedMar-14</t>
  </si>
  <si>
    <t>Adoptions TogetherCPP-FV CombinedApr-14</t>
  </si>
  <si>
    <t>Adoptions TogetherCPP-FV CombinedMay-14</t>
  </si>
  <si>
    <t>Adoptions TogetherCPP-FV CombinedJun-14</t>
  </si>
  <si>
    <t>Adoptions TogetherCPP-FV CombinedJul-14</t>
  </si>
  <si>
    <t>Adoptions TogetherCPP-FV CombinedAug-14</t>
  </si>
  <si>
    <t>Adoptions TogetherCPP-FV CombinedSep-14</t>
  </si>
  <si>
    <t>Adoptions TogetherCPP-FV CombinedOct-14</t>
  </si>
  <si>
    <t>Adoptions TogetherCPP-FV CombinedNov-14</t>
  </si>
  <si>
    <t>Adoptions TogetherCPP-FV CombinedDec-14</t>
  </si>
  <si>
    <t>Adoptions TogetherCPP-FV CombinedJan-15</t>
  </si>
  <si>
    <t>Adoptions TogetherCPP-FV CombinedFeb-15</t>
  </si>
  <si>
    <t>Adoptions TogetherCPP-FV CombinedMar-15</t>
  </si>
  <si>
    <t>Adoptions TogetherCPP-FV CombinedApr-15</t>
  </si>
  <si>
    <t>Adoptions TogetherCPP-FV CombinedMay-15</t>
  </si>
  <si>
    <t>Adoptions TogetherCPP-FV CombinedJun-15</t>
  </si>
  <si>
    <t>Adoptions TogetherCPP-FV CombinedJul-15</t>
  </si>
  <si>
    <t>Adoptions TogetherCPP-FV CombinedAug-15</t>
  </si>
  <si>
    <t>Adoptions TogetherCPP-FV CombinedSep-15</t>
  </si>
  <si>
    <t>Adoptions TogetherCPP-FV CombinedOct-15</t>
  </si>
  <si>
    <t>Adoptions TogetherCPP-FV CombinedNov-15</t>
  </si>
  <si>
    <t>Adoptions TogetherCPP-FV CombinedDec-15</t>
  </si>
  <si>
    <t>Adoptions TogetherCPP-FV CombinedJan-16</t>
  </si>
  <si>
    <t>Adoptions TogetherCPP-FV CombinedFeb-16</t>
  </si>
  <si>
    <t>Adoptions TogetherCPP-FV CombinedMar-16</t>
  </si>
  <si>
    <t>Adoptions TogetherCPP-FV CombinedApr-16</t>
  </si>
  <si>
    <t>Adoptions TogetherCPP-FV CombinedMay-16</t>
  </si>
  <si>
    <t>Adoptions TogetherCPP-FV CombinedJun-16</t>
  </si>
  <si>
    <t>Adoptions TogetherCPP-FV CombinedJul-16</t>
  </si>
  <si>
    <t>Adoptions TogetherCPP-FV CombinedAug-16</t>
  </si>
  <si>
    <t>Adoptions TogetherCPP-FV CombinedSep-16</t>
  </si>
  <si>
    <t>Adoptions TogetherCPP-FV CombinedOct-16</t>
  </si>
  <si>
    <t>Adoptions TogetherCPP-FV CombinedNov-16</t>
  </si>
  <si>
    <t>Adoptions TogetherCPP-FV CombinedDec-16</t>
  </si>
  <si>
    <t>Adoptions TogetherCPP-FV CombinedJan-17</t>
  </si>
  <si>
    <t>Adoptions TogetherCPP-FV CombinedFeb-17</t>
  </si>
  <si>
    <t>Adoptions TogetherCPP-FV CombinedMar-17</t>
  </si>
  <si>
    <t>Adoptions TogetherCPP-FV CombinedApr-17</t>
  </si>
  <si>
    <t>Adoptions TogetherCPP-FV CombinedMay-17</t>
  </si>
  <si>
    <t>Adoptions TogetherCPP-FV CombinedJun-17</t>
  </si>
  <si>
    <t>Adoptions TogetherCPP-FV CombinedJul-17</t>
  </si>
  <si>
    <t>Adoptions TogetherCPP-FV CombinedAug-17</t>
  </si>
  <si>
    <t>Adoptions TogetherCPP-FV CombinedSep-17</t>
  </si>
  <si>
    <t>Adoptions TogetherCPP-FV CombinedOct-17</t>
  </si>
  <si>
    <t>Adoptions TogetherCPP-FV CombinedNov-17</t>
  </si>
  <si>
    <t>Adoptions TogetherCPP-FV CombinedDec-17</t>
  </si>
  <si>
    <t>Adoptions TogetherCPP-FV CombinedJan-18</t>
  </si>
  <si>
    <t>Adoptions TogetherCPP-FV CombinedFeb-18</t>
  </si>
  <si>
    <t>Adoptions TogetherCPP-FV CombinedMar-18</t>
  </si>
  <si>
    <t>Adoptions TogetherCPP-FV CombinedApr-18</t>
  </si>
  <si>
    <t>Adoptions TogetherCPP-FV CombinedMay-18</t>
  </si>
  <si>
    <t>Adoptions TogetherCPP-FV CombinedJun-18</t>
  </si>
  <si>
    <t>Adoptions TogetherCPP-FV CombinedJul-18</t>
  </si>
  <si>
    <t>Adoptions TogetherCPP-FV CombinedAug-18</t>
  </si>
  <si>
    <t>Adoptions TogetherCPP-FV CombinedSep-18</t>
  </si>
  <si>
    <t>Adoptions TogetherCPP-FV CombinedOct-18</t>
  </si>
  <si>
    <t>Adoptions TogetherCPP-FV CombinedNov-18</t>
  </si>
  <si>
    <t>Adoptions TogetherCPP-FV CombinedDec-18</t>
  </si>
  <si>
    <t>Adoptions TogetherCPP-FV CombinedJan-19</t>
  </si>
  <si>
    <t>Adoptions TogetherCPP-FV CombinedFeb-19</t>
  </si>
  <si>
    <t>Adoptions TogetherCPP-FV CombinedMar-19</t>
  </si>
  <si>
    <t>Adoptions TogetherCPP-FV CombinedApr-19</t>
  </si>
  <si>
    <t>Adoptions TogetherCPP-FV CombinedMay-19</t>
  </si>
  <si>
    <t>Adoptions TogetherCPP-FV CombinedJun-19</t>
  </si>
  <si>
    <t>Adoptions TogetherCPP-FV CombinedJul-19</t>
  </si>
  <si>
    <t>Adoptions TogetherCPP-FV CombinedAug-19</t>
  </si>
  <si>
    <t>Adoptions TogetherTST CombinedJul-16</t>
  </si>
  <si>
    <t>Adoptions TogetherTST Combined42552</t>
  </si>
  <si>
    <t>Adoptions TogetherTST CombinedAug-16</t>
  </si>
  <si>
    <t>Adoptions TogetherTST Combined42583</t>
  </si>
  <si>
    <t>Adoptions TogetherTST CombinedSep-16</t>
  </si>
  <si>
    <t>Adoptions TogetherTST Combined42614</t>
  </si>
  <si>
    <t>Adoptions TogetherTST CombinedOct-16</t>
  </si>
  <si>
    <t>Adoptions TogetherTST Combined42644</t>
  </si>
  <si>
    <t>Adoptions TogetherTST CombinedNov-16</t>
  </si>
  <si>
    <t>Adoptions TogetherTST Combined42675</t>
  </si>
  <si>
    <t>Adoptions TogetherTST CombinedDec-16</t>
  </si>
  <si>
    <t>Adoptions TogetherTST Combined42705</t>
  </si>
  <si>
    <t>Adoptions TogetherTST CombinedJan-17</t>
  </si>
  <si>
    <t>Adoptions TogetherTST Combined42736</t>
  </si>
  <si>
    <t>Adoptions TogetherTST CombinedFeb-17</t>
  </si>
  <si>
    <t>Adoptions TogetherTST Combined42767</t>
  </si>
  <si>
    <t>Adoptions TogetherTST CombinedMar-17</t>
  </si>
  <si>
    <t>Adoptions TogetherTST Combined42795</t>
  </si>
  <si>
    <t>Adoptions TogetherTST CombinedApr-17</t>
  </si>
  <si>
    <t>Adoptions TogetherTST Combined42826</t>
  </si>
  <si>
    <t>Adoptions TogetherTST CombinedMay-17</t>
  </si>
  <si>
    <t>Adoptions TogetherTST Combined42856</t>
  </si>
  <si>
    <t>Adoptions TogetherTST CombinedJun-17</t>
  </si>
  <si>
    <t>Adoptions TogetherTST Combined42887</t>
  </si>
  <si>
    <t>Adoptions TogetherTST CombinedJul-17</t>
  </si>
  <si>
    <t>Adoptions TogetherTST Combined42917</t>
  </si>
  <si>
    <t>Adoptions TogetherTST CombinedAug-17</t>
  </si>
  <si>
    <t>Adoptions TogetherTST Combined42948</t>
  </si>
  <si>
    <t>Adoptions TogetherTST CombinedSep-17</t>
  </si>
  <si>
    <t>Adoptions TogetherTST Combined42979</t>
  </si>
  <si>
    <t>Adoptions TogetherTST CombinedOct-17</t>
  </si>
  <si>
    <t>Adoptions TogetherTST Combined43009</t>
  </si>
  <si>
    <t>Adoptions TogetherTST CombinedNov-17</t>
  </si>
  <si>
    <t>Adoptions TogetherTST Combined43040</t>
  </si>
  <si>
    <t>Adoptions TogetherTST CombinedDec-17</t>
  </si>
  <si>
    <t>Adoptions TogetherTST Combined43070</t>
  </si>
  <si>
    <t>Adoptions TogetherTST CombinedJan-18</t>
  </si>
  <si>
    <t>Adoptions TogetherTST Combined43101</t>
  </si>
  <si>
    <t>Adoptions TogetherTST CombinedFeb-18</t>
  </si>
  <si>
    <t>Adoptions TogetherTST Combined43132</t>
  </si>
  <si>
    <t>Adoptions TogetherTST CombinedMar-18</t>
  </si>
  <si>
    <t>Adoptions TogetherTST Combined43160</t>
  </si>
  <si>
    <t>Adoptions TogetherTST CombinedApr-18</t>
  </si>
  <si>
    <t>Adoptions TogetherTST Combined43191</t>
  </si>
  <si>
    <t>Adoptions TogetherTST CombinedMay-18</t>
  </si>
  <si>
    <t>Adoptions TogetherTST Combined43221</t>
  </si>
  <si>
    <t>Adoptions TogetherTST CombinedJun-18</t>
  </si>
  <si>
    <t>Adoptions TogetherTST Combined43252</t>
  </si>
  <si>
    <t>Adoptions TogetherTST CombinedJul-18</t>
  </si>
  <si>
    <t>Adoptions TogetherTST Combined43282</t>
  </si>
  <si>
    <t>Adoptions TogetherTST CombinedAug-18</t>
  </si>
  <si>
    <t>Adoptions TogetherTST Combined43313</t>
  </si>
  <si>
    <t>Adoptions TogetherTST CombinedSep-18</t>
  </si>
  <si>
    <t>Adoptions TogetherTST Combined43344</t>
  </si>
  <si>
    <t>Adoptions TogetherTST CombinedOct-18</t>
  </si>
  <si>
    <t>Adoptions TogetherTST Combined43374</t>
  </si>
  <si>
    <t>Adoptions TogetherTST CombinedNov-18</t>
  </si>
  <si>
    <t>Adoptions TogetherTST Combined43405</t>
  </si>
  <si>
    <t>Adoptions TogetherTST CombinedDec-18</t>
  </si>
  <si>
    <t>Adoptions TogetherTST Combined43435</t>
  </si>
  <si>
    <t>Adoptions TogetherTST CombinedJan-19</t>
  </si>
  <si>
    <t>Adoptions TogetherTST Combined43466</t>
  </si>
  <si>
    <t>Adoptions TogetherTST CombinedFeb-19</t>
  </si>
  <si>
    <t>Adoptions TogetherTST Combined43497</t>
  </si>
  <si>
    <t>Adoptions TogetherTST CombinedMar-19</t>
  </si>
  <si>
    <t>Adoptions TogetherTST Combined43525</t>
  </si>
  <si>
    <t>Adoptions TogetherTST CombinedApr-19</t>
  </si>
  <si>
    <t>Adoptions TogetherTST Combined43556</t>
  </si>
  <si>
    <t>Adoptions TogetherTST CombinedMay-19</t>
  </si>
  <si>
    <t>Adoptions TogetherTST Combined43586</t>
  </si>
  <si>
    <t>Adoptions TogetherTST CombinedJun-19</t>
  </si>
  <si>
    <t>Adoptions TogetherTST Combined43617</t>
  </si>
  <si>
    <t>Adoptions TogetherTST CombinedJul-19</t>
  </si>
  <si>
    <t>Adoptions TogetherTST Combined43647</t>
  </si>
  <si>
    <t>Adoptions TogetherTST CombinedAug-19</t>
  </si>
  <si>
    <t>Adoptions TogetherTST Combined43678</t>
  </si>
  <si>
    <t>All A-CRA ProvidersA-CRA CombinedApr-12</t>
  </si>
  <si>
    <t>All A-CRA ProvidersA-CRA Combined41000</t>
  </si>
  <si>
    <t>All A-CRA ProvidersA-CRA CombinedJun-12</t>
  </si>
  <si>
    <t>All A-CRA ProvidersA-CRA Combined41030</t>
  </si>
  <si>
    <t>All A-CRA ProvidersA-CRA Combined41061</t>
  </si>
  <si>
    <t>All A-CRA ProvidersA-CRA CombinedJul-12</t>
  </si>
  <si>
    <t>All A-CRA ProvidersA-CRA Combined41091</t>
  </si>
  <si>
    <t>All A-CRA ProvidersA-CRA CombinedAug-12</t>
  </si>
  <si>
    <t>All A-CRA ProvidersA-CRA Combined41122</t>
  </si>
  <si>
    <t>All A-CRA ProvidersA-CRA CombinedSep-12</t>
  </si>
  <si>
    <t>All A-CRA ProvidersA-CRA Combined41153</t>
  </si>
  <si>
    <t>All A-CRA ProvidersA-CRA CombinedOct-12</t>
  </si>
  <si>
    <t>All A-CRA ProvidersA-CRA Combined41183</t>
  </si>
  <si>
    <t>All A-CRA ProvidersA-CRA CombinedNov-12</t>
  </si>
  <si>
    <t>All A-CRA ProvidersA-CRA Combined41214</t>
  </si>
  <si>
    <t>All A-CRA ProvidersA-CRA CombinedDec-12</t>
  </si>
  <si>
    <t>All A-CRA ProvidersA-CRA Combined41244</t>
  </si>
  <si>
    <t>All A-CRA ProvidersA-CRA CombinedJan-13</t>
  </si>
  <si>
    <t>All A-CRA ProvidersA-CRA Combined41275</t>
  </si>
  <si>
    <t>All A-CRA ProvidersA-CRA CombinedFeb-13</t>
  </si>
  <si>
    <t>All A-CRA ProvidersA-CRA Combined41306</t>
  </si>
  <si>
    <t>All A-CRA ProvidersA-CRA CombinedMar-13</t>
  </si>
  <si>
    <t>All A-CRA ProvidersA-CRA Combined41334</t>
  </si>
  <si>
    <t>All A-CRA ProvidersA-CRA CombinedApr-13</t>
  </si>
  <si>
    <t>All A-CRA ProvidersA-CRA Combined41365</t>
  </si>
  <si>
    <t>All A-CRA ProvidersA-CRA CombinedMay-13</t>
  </si>
  <si>
    <t>All A-CRA ProvidersA-CRA Combined41395</t>
  </si>
  <si>
    <t>All A-CRA ProvidersA-CRA CombinedJun-13</t>
  </si>
  <si>
    <t>All A-CRA ProvidersA-CRA Combined41426</t>
  </si>
  <si>
    <t>All A-CRA ProvidersA-CRA CombinedJul-13</t>
  </si>
  <si>
    <t>All A-CRA ProvidersA-CRA Combined41456</t>
  </si>
  <si>
    <t>All A-CRA ProvidersA-CRA CombinedAug-13</t>
  </si>
  <si>
    <t>All A-CRA ProvidersA-CRA Combined41487</t>
  </si>
  <si>
    <t>All A-CRA ProvidersA-CRA CombinedSep-13</t>
  </si>
  <si>
    <t>All A-CRA ProvidersA-CRA Combined41518</t>
  </si>
  <si>
    <t>All A-CRA ProvidersA-CRA CombinedOct-13</t>
  </si>
  <si>
    <t>All A-CRA ProvidersA-CRA Combined41548</t>
  </si>
  <si>
    <t>All A-CRA ProvidersA-CRA CombinedNov-13</t>
  </si>
  <si>
    <t>All A-CRA ProvidersA-CRA Combined41579</t>
  </si>
  <si>
    <t>All A-CRA ProvidersA-CRA CombinedDec-13</t>
  </si>
  <si>
    <t>All A-CRA ProvidersA-CRA Combined41609</t>
  </si>
  <si>
    <t>All A-CRA ProvidersA-CRA CombinedJan-14</t>
  </si>
  <si>
    <t>All A-CRA ProvidersA-CRA Combined41640</t>
  </si>
  <si>
    <t>All A-CRA ProvidersA-CRA CombinedFeb-14</t>
  </si>
  <si>
    <t>All A-CRA ProvidersA-CRA Combined41671</t>
  </si>
  <si>
    <t>All A-CRA ProvidersA-CRA CombinedMar-14</t>
  </si>
  <si>
    <t>All A-CRA ProvidersA-CRA Combined41699</t>
  </si>
  <si>
    <t>All A-CRA ProvidersA-CRA CombinedApr-14</t>
  </si>
  <si>
    <t>All A-CRA ProvidersA-CRA Combined41730</t>
  </si>
  <si>
    <t>All A-CRA ProvidersA-CRA CombinedMay-14</t>
  </si>
  <si>
    <t>All A-CRA ProvidersA-CRA Combined41760</t>
  </si>
  <si>
    <t>All A-CRA ProvidersA-CRA CombinedJun-14</t>
  </si>
  <si>
    <t>All A-CRA ProvidersA-CRA Combined41791</t>
  </si>
  <si>
    <t>All A-CRA ProvidersA-CRA CombinedJul-14</t>
  </si>
  <si>
    <t>All A-CRA ProvidersA-CRA Combined41821</t>
  </si>
  <si>
    <t>All A-CRA ProvidersA-CRA CombinedAug-14</t>
  </si>
  <si>
    <t>All A-CRA ProvidersA-CRA Combined41852</t>
  </si>
  <si>
    <t>All A-CRA ProvidersA-CRA CombinedSep-14</t>
  </si>
  <si>
    <t>All A-CRA ProvidersA-CRA Combined41883</t>
  </si>
  <si>
    <t>All A-CRA ProvidersA-CRA CombinedOct-14</t>
  </si>
  <si>
    <t>All A-CRA ProvidersA-CRA Combined41913</t>
  </si>
  <si>
    <t>All A-CRA ProvidersA-CRA CombinedNov-14</t>
  </si>
  <si>
    <t>All A-CRA ProvidersA-CRA Combined41944</t>
  </si>
  <si>
    <t>All A-CRA ProvidersA-CRA CombinedDec-14</t>
  </si>
  <si>
    <t>All A-CRA ProvidersA-CRA Combined41974</t>
  </si>
  <si>
    <t>All A-CRA ProvidersA-CRA CombinedJan-15</t>
  </si>
  <si>
    <t>All A-CRA ProvidersA-CRA Combined42005</t>
  </si>
  <si>
    <t>All A-CRA ProvidersA-CRA CombinedFeb-15</t>
  </si>
  <si>
    <t>All A-CRA ProvidersA-CRA Combined42036</t>
  </si>
  <si>
    <t>All A-CRA ProvidersA-CRA CombinedMar-15</t>
  </si>
  <si>
    <t>All A-CRA ProvidersA-CRA Combined42064</t>
  </si>
  <si>
    <t>All A-CRA ProvidersA-CRA CombinedApr-15</t>
  </si>
  <si>
    <t>All A-CRA ProvidersA-CRA Combined42095</t>
  </si>
  <si>
    <t>All A-CRA ProvidersA-CRA CombinedMay-15</t>
  </si>
  <si>
    <t>All A-CRA ProvidersA-CRA Combined42125</t>
  </si>
  <si>
    <t>All A-CRA ProvidersA-CRA CombinedJun-15</t>
  </si>
  <si>
    <t>All A-CRA ProvidersA-CRA Combined42156</t>
  </si>
  <si>
    <t>All A-CRA ProvidersA-CRA CombinedJul-15</t>
  </si>
  <si>
    <t>All A-CRA ProvidersA-CRA Combined42186</t>
  </si>
  <si>
    <t>All A-CRA ProvidersA-CRA CombinedAug-15</t>
  </si>
  <si>
    <t>All A-CRA ProvidersA-CRA Combined42217</t>
  </si>
  <si>
    <t>All A-CRA ProvidersA-CRA CombinedSep-15</t>
  </si>
  <si>
    <t>All A-CRA ProvidersA-CRA Combined42248</t>
  </si>
  <si>
    <t>All A-CRA ProvidersA-CRA CombinedOct-15</t>
  </si>
  <si>
    <t>All A-CRA ProvidersA-CRA Combined42278</t>
  </si>
  <si>
    <t>All A-CRA ProvidersA-CRA CombinedNov-15</t>
  </si>
  <si>
    <t>All A-CRA ProvidersA-CRA Combined42309</t>
  </si>
  <si>
    <t>All A-CRA ProvidersA-CRA CombinedDec-15</t>
  </si>
  <si>
    <t>All A-CRA ProvidersA-CRA Combined42339</t>
  </si>
  <si>
    <t>All A-CRA ProvidersA-CRA CombinedJan-16</t>
  </si>
  <si>
    <t>All A-CRA ProvidersA-CRA Combined42370</t>
  </si>
  <si>
    <t>All A-CRA ProvidersA-CRA CombinedFeb-16</t>
  </si>
  <si>
    <t>All A-CRA ProvidersA-CRA Combined42401</t>
  </si>
  <si>
    <t>All A-CRA ProvidersA-CRA CombinedMar-16</t>
  </si>
  <si>
    <t>All A-CRA ProvidersA-CRA Combined42430</t>
  </si>
  <si>
    <t>All A-CRA ProvidersA-CRA CombinedApr-16</t>
  </si>
  <si>
    <t>All A-CRA ProvidersA-CRA Combined42461</t>
  </si>
  <si>
    <t>All A-CRA ProvidersA-CRA CombinedMay-16</t>
  </si>
  <si>
    <t>All A-CRA ProvidersA-CRA Combined42491</t>
  </si>
  <si>
    <t>All A-CRA ProvidersA-CRA CombinedJun-16</t>
  </si>
  <si>
    <t>All A-CRA ProvidersA-CRA Combined42522</t>
  </si>
  <si>
    <t>All A-CRA ProvidersA-CRA CombinedJul-16</t>
  </si>
  <si>
    <t>All A-CRA ProvidersA-CRA Combined42552</t>
  </si>
  <si>
    <t>All A-CRA ProvidersA-CRA CombinedAug-16</t>
  </si>
  <si>
    <t>All A-CRA ProvidersA-CRA Combined42583</t>
  </si>
  <si>
    <t>All A-CRA ProvidersA-CRA CombinedSep-16</t>
  </si>
  <si>
    <t>All A-CRA ProvidersA-CRA Combined42614</t>
  </si>
  <si>
    <t>All A-CRA ProvidersA-CRA CombinedOct-16</t>
  </si>
  <si>
    <t>All A-CRA ProvidersA-CRA Combined42644</t>
  </si>
  <si>
    <t>All A-CRA ProvidersA-CRA CombinedNov-16</t>
  </si>
  <si>
    <t>All A-CRA ProvidersA-CRA Combined42675</t>
  </si>
  <si>
    <t>All A-CRA ProvidersA-CRA CombinedDec-16</t>
  </si>
  <si>
    <t>All A-CRA ProvidersA-CRA Combined42705</t>
  </si>
  <si>
    <t>All A-CRA ProvidersA-CRA CombinedJan-17</t>
  </si>
  <si>
    <t>All A-CRA ProvidersA-CRA Combined42736</t>
  </si>
  <si>
    <t>All A-CRA ProvidersA-CRA CombinedFeb-17</t>
  </si>
  <si>
    <t>All A-CRA ProvidersA-CRA Combined42767</t>
  </si>
  <si>
    <t>All A-CRA ProvidersA-CRA CombinedMar-17</t>
  </si>
  <si>
    <t>All A-CRA ProvidersA-CRA Combined42795</t>
  </si>
  <si>
    <t>All A-CRA ProvidersA-CRA CombinedApr-17</t>
  </si>
  <si>
    <t>All A-CRA ProvidersA-CRA Combined42826</t>
  </si>
  <si>
    <t>All A-CRA ProvidersA-CRA CombinedMay-17</t>
  </si>
  <si>
    <t>All A-CRA ProvidersA-CRA Combined42856</t>
  </si>
  <si>
    <t>All A-CRA ProvidersA-CRA CombinedJun-17</t>
  </si>
  <si>
    <t>All A-CRA ProvidersA-CRA Combined42887</t>
  </si>
  <si>
    <t>All A-CRA ProvidersA-CRA CombinedJul-17</t>
  </si>
  <si>
    <t>All A-CRA ProvidersA-CRA Combined42917</t>
  </si>
  <si>
    <t>All A-CRA ProvidersA-CRA CombinedAug-17</t>
  </si>
  <si>
    <t>All A-CRA ProvidersA-CRA Combined42948</t>
  </si>
  <si>
    <t>All A-CRA ProvidersA-CRA CombinedSep-17</t>
  </si>
  <si>
    <t>All A-CRA ProvidersA-CRA Combined42979</t>
  </si>
  <si>
    <t>All A-CRA ProvidersA-CRA CombinedOct-17</t>
  </si>
  <si>
    <t>All A-CRA ProvidersA-CRA Combined43009</t>
  </si>
  <si>
    <t>All A-CRA ProvidersA-CRA CombinedNov-17</t>
  </si>
  <si>
    <t>All A-CRA ProvidersA-CRA Combined43040</t>
  </si>
  <si>
    <t>All A-CRA ProvidersA-CRA CombinedDec-17</t>
  </si>
  <si>
    <t>All A-CRA ProvidersA-CRA Combined43070</t>
  </si>
  <si>
    <t>All A-CRA ProvidersA-CRA CombinedJan-18</t>
  </si>
  <si>
    <t>All A-CRA ProvidersA-CRA Combined43101</t>
  </si>
  <si>
    <t>All A-CRA ProvidersA-CRA CombinedFeb-18</t>
  </si>
  <si>
    <t>All A-CRA ProvidersA-CRA Combined43132</t>
  </si>
  <si>
    <t>All A-CRA ProvidersA-CRA CombinedMar-18</t>
  </si>
  <si>
    <t>All A-CRA ProvidersA-CRA Combined43160</t>
  </si>
  <si>
    <t>All A-CRA ProvidersA-CRA CombinedApr-18</t>
  </si>
  <si>
    <t>All A-CRA ProvidersA-CRA Combined43191</t>
  </si>
  <si>
    <t>All A-CRA ProvidersA-CRA CombinedMay-18</t>
  </si>
  <si>
    <t>All A-CRA ProvidersA-CRA Combined43221</t>
  </si>
  <si>
    <t>All A-CRA ProvidersA-CRA CombinedJun-18</t>
  </si>
  <si>
    <t>All A-CRA ProvidersA-CRA Combined43252</t>
  </si>
  <si>
    <t>All A-CRA ProvidersA-CRA CombinedJul-18</t>
  </si>
  <si>
    <t>All A-CRA ProvidersA-CRA Combined43282</t>
  </si>
  <si>
    <t>All A-CRA ProvidersA-CRA CombinedAug-18</t>
  </si>
  <si>
    <t>All A-CRA ProvidersA-CRA Combined43313</t>
  </si>
  <si>
    <t>All A-CRA ProvidersA-CRA CombinedSep-18</t>
  </si>
  <si>
    <t>All A-CRA ProvidersA-CRA Combined43344</t>
  </si>
  <si>
    <t>All A-CRA ProvidersA-CRA CombinedOct-18</t>
  </si>
  <si>
    <t>All A-CRA ProvidersA-CRA Combined43374</t>
  </si>
  <si>
    <t>All A-CRA ProvidersA-CRA CombinedNov-18</t>
  </si>
  <si>
    <t>All A-CRA ProvidersA-CRA Combined43405</t>
  </si>
  <si>
    <t>All A-CRA ProvidersA-CRA CombinedDec-18</t>
  </si>
  <si>
    <t>All A-CRA ProvidersA-CRA Combined43435</t>
  </si>
  <si>
    <t>All A-CRA ProvidersA-CRA CombinedJan-19</t>
  </si>
  <si>
    <t>All A-CRA ProvidersA-CRA Combined43466</t>
  </si>
  <si>
    <t>All A-CRA ProvidersA-CRA CombinedFeb-19</t>
  </si>
  <si>
    <t>All A-CRA ProvidersA-CRA Combined43497</t>
  </si>
  <si>
    <t>All A-CRA ProvidersA-CRA CombinedMar-19</t>
  </si>
  <si>
    <t>All A-CRA ProvidersA-CRA Combined43525</t>
  </si>
  <si>
    <t>All A-CRA ProvidersA-CRA CombinedApr-19</t>
  </si>
  <si>
    <t>All A-CRA ProvidersA-CRA Combined43556</t>
  </si>
  <si>
    <t>All A-CRA ProvidersA-CRA CombinedMay-19</t>
  </si>
  <si>
    <t>All A-CRA ProvidersA-CRA Combined43586</t>
  </si>
  <si>
    <t>All A-CRA ProvidersA-CRA CombinedJun-19</t>
  </si>
  <si>
    <t>All A-CRA ProvidersA-CRA Combined43617</t>
  </si>
  <si>
    <t>All A-CRA ProvidersA-CRA CombinedJul-19</t>
  </si>
  <si>
    <t>All A-CRA ProvidersA-CRA Combined43647</t>
  </si>
  <si>
    <t>All A-CRA ProvidersA-CRA CombinedAug-19</t>
  </si>
  <si>
    <t>All A-CRA ProvidersA-CRA Combined43678</t>
  </si>
  <si>
    <t>All FFT ProvidersFFT CombinedApr-12</t>
  </si>
  <si>
    <t>All FFT ProvidersFFT Combined41000</t>
  </si>
  <si>
    <t>All FFT ProvidersFFT CombinedJun-12</t>
  </si>
  <si>
    <t>All FFT ProvidersFFT Combined41030</t>
  </si>
  <si>
    <t>All FFT ProvidersFFT Combined41061</t>
  </si>
  <si>
    <t>All FFT ProvidersFFT CombinedJul-12</t>
  </si>
  <si>
    <t>All FFT ProvidersFFT Combined41091</t>
  </si>
  <si>
    <t>All FFT ProvidersFFT CombinedAug-12</t>
  </si>
  <si>
    <t>All FFT ProvidersFFT Combined41122</t>
  </si>
  <si>
    <t>All FFT ProvidersFFT CombinedSep-12</t>
  </si>
  <si>
    <t>All FFT ProvidersFFT Combined41153</t>
  </si>
  <si>
    <t>All FFT ProvidersFFT CombinedOct-12</t>
  </si>
  <si>
    <t>All FFT ProvidersFFT Combined41183</t>
  </si>
  <si>
    <t>All FFT ProvidersFFT CombinedNov-12</t>
  </si>
  <si>
    <t>All FFT ProvidersFFT Combined41214</t>
  </si>
  <si>
    <t>All FFT ProvidersFFT CombinedDec-12</t>
  </si>
  <si>
    <t>All FFT ProvidersFFT Combined41244</t>
  </si>
  <si>
    <t>All FFT ProvidersFFT CombinedJan-13</t>
  </si>
  <si>
    <t>All FFT ProvidersFFT Combined41275</t>
  </si>
  <si>
    <t>All FFT ProvidersFFT CombinedFeb-13</t>
  </si>
  <si>
    <t>All FFT ProvidersFFT Combined41306</t>
  </si>
  <si>
    <t>All FFT ProvidersFFT CombinedMar-13</t>
  </si>
  <si>
    <t>All FFT ProvidersFFT Combined41334</t>
  </si>
  <si>
    <t>All FFT ProvidersFFT CombinedApr-13</t>
  </si>
  <si>
    <t>All FFT ProvidersFFT Combined41365</t>
  </si>
  <si>
    <t>All FFT ProvidersFFT CombinedMay-13</t>
  </si>
  <si>
    <t>All FFT ProvidersFFT Combined41395</t>
  </si>
  <si>
    <t>All FFT ProvidersFFT CombinedJun-13</t>
  </si>
  <si>
    <t>All FFT ProvidersFFT Combined41426</t>
  </si>
  <si>
    <t>All FFT ProvidersFFT CombinedJul-13</t>
  </si>
  <si>
    <t>All FFT ProvidersFFT Combined41456</t>
  </si>
  <si>
    <t>All FFT ProvidersFFT CombinedAug-13</t>
  </si>
  <si>
    <t>All FFT ProvidersFFT Combined41487</t>
  </si>
  <si>
    <t>All FFT ProvidersFFT CombinedSep-13</t>
  </si>
  <si>
    <t>All FFT ProvidersFFT Combined41518</t>
  </si>
  <si>
    <t>All FFT ProvidersFFT CombinedOct-13</t>
  </si>
  <si>
    <t>All FFT ProvidersFFT Combined41548</t>
  </si>
  <si>
    <t>All FFT ProvidersFFT CombinedNov-13</t>
  </si>
  <si>
    <t>All FFT ProvidersFFT Combined41579</t>
  </si>
  <si>
    <t>All FFT ProvidersFFT CombinedDec-13</t>
  </si>
  <si>
    <t>All FFT ProvidersFFT Combined41609</t>
  </si>
  <si>
    <t>All FFT ProvidersFFT CombinedJan-14</t>
  </si>
  <si>
    <t>All FFT ProvidersFFT Combined41640</t>
  </si>
  <si>
    <t>All FFT ProvidersFFT CombinedFeb-14</t>
  </si>
  <si>
    <t>All FFT ProvidersFFT Combined41671</t>
  </si>
  <si>
    <t>All FFT ProvidersFFT CombinedMar-14</t>
  </si>
  <si>
    <t>All FFT ProvidersFFT Combined41699</t>
  </si>
  <si>
    <t>All FFT ProvidersFFT CombinedApr-14</t>
  </si>
  <si>
    <t>All FFT ProvidersFFT Combined41730</t>
  </si>
  <si>
    <t>All FFT ProvidersFFT CombinedMay-14</t>
  </si>
  <si>
    <t>All FFT ProvidersFFT Combined41760</t>
  </si>
  <si>
    <t>All FFT ProvidersFFT CombinedJun-14</t>
  </si>
  <si>
    <t>All FFT ProvidersFFT Combined41791</t>
  </si>
  <si>
    <t>All FFT ProvidersFFT CombinedJul-14</t>
  </si>
  <si>
    <t>All FFT ProvidersFFT Combined41821</t>
  </si>
  <si>
    <t>All FFT ProvidersFFT CombinedAug-14</t>
  </si>
  <si>
    <t>All FFT ProvidersFFT Combined41852</t>
  </si>
  <si>
    <t>All FFT ProvidersFFT CombinedSep-14</t>
  </si>
  <si>
    <t>All FFT ProvidersFFT Combined41883</t>
  </si>
  <si>
    <t>All FFT ProvidersFFT CombinedOct-14</t>
  </si>
  <si>
    <t>All FFT ProvidersFFT Combined41913</t>
  </si>
  <si>
    <t>All FFT ProvidersFFT CombinedNov-14</t>
  </si>
  <si>
    <t>All FFT ProvidersFFT Combined41944</t>
  </si>
  <si>
    <t>All FFT ProvidersFFT CombinedDec-14</t>
  </si>
  <si>
    <t>All FFT ProvidersFFT Combined41974</t>
  </si>
  <si>
    <t>All FFT ProvidersFFT CombinedJan-15</t>
  </si>
  <si>
    <t>All FFT ProvidersFFT Combined42005</t>
  </si>
  <si>
    <t>All FFT ProvidersFFT CombinedFeb-15</t>
  </si>
  <si>
    <t>All FFT ProvidersFFT Combined42036</t>
  </si>
  <si>
    <t>All FFT ProvidersFFT CombinedMar-15</t>
  </si>
  <si>
    <t>All FFT ProvidersFFT Combined42064</t>
  </si>
  <si>
    <t>All FFT ProvidersFFT CombinedApr-15</t>
  </si>
  <si>
    <t>All FFT ProvidersFFT Combined42095</t>
  </si>
  <si>
    <t>All FFT ProvidersFFT CombinedMay-15</t>
  </si>
  <si>
    <t>All FFT ProvidersFFT Combined42125</t>
  </si>
  <si>
    <t>All FFT ProvidersFFT CombinedJun-15</t>
  </si>
  <si>
    <t>All FFT ProvidersFFT Combined42156</t>
  </si>
  <si>
    <t>All FFT ProvidersFFT CombinedJul-15</t>
  </si>
  <si>
    <t>All FFT ProvidersFFT Combined42186</t>
  </si>
  <si>
    <t>All FFT ProvidersFFT CombinedAug-15</t>
  </si>
  <si>
    <t>All FFT ProvidersFFT Combined42217</t>
  </si>
  <si>
    <t>All FFT ProvidersFFT CombinedSep-15</t>
  </si>
  <si>
    <t>All FFT ProvidersFFT Combined42248</t>
  </si>
  <si>
    <t>All FFT ProvidersFFT CombinedOct-15</t>
  </si>
  <si>
    <t>All FFT ProvidersFFT Combined42278</t>
  </si>
  <si>
    <t>All FFT ProvidersFFT CombinedNov-15</t>
  </si>
  <si>
    <t>All FFT ProvidersFFT Combined42309</t>
  </si>
  <si>
    <t>All FFT ProvidersFFT CombinedDec-15</t>
  </si>
  <si>
    <t>All FFT ProvidersFFT Combined42339</t>
  </si>
  <si>
    <t>All FFT ProvidersFFT CombinedJan-16</t>
  </si>
  <si>
    <t>All FFT ProvidersFFT Combined42370</t>
  </si>
  <si>
    <t>All FFT ProvidersFFT CombinedFeb-16</t>
  </si>
  <si>
    <t>All FFT ProvidersFFT Combined42401</t>
  </si>
  <si>
    <t>All FFT ProvidersFFT CombinedMar-16</t>
  </si>
  <si>
    <t>All FFT ProvidersFFT Combined42430</t>
  </si>
  <si>
    <t>All FFT ProvidersFFT CombinedApr-16</t>
  </si>
  <si>
    <t>All FFT ProvidersFFT Combined42461</t>
  </si>
  <si>
    <t>All FFT ProvidersFFT CombinedMay-16</t>
  </si>
  <si>
    <t>All FFT ProvidersFFT Combined42491</t>
  </si>
  <si>
    <t>All FFT ProvidersFFT CombinedJun-16</t>
  </si>
  <si>
    <t>All FFT ProvidersFFT Combined42522</t>
  </si>
  <si>
    <t>All FFT ProvidersFFT CombinedJul-16</t>
  </si>
  <si>
    <t>All FFT ProvidersFFT Combined42552</t>
  </si>
  <si>
    <t>All FFT ProvidersFFT CombinedAug-16</t>
  </si>
  <si>
    <t>All FFT ProvidersFFT Combined42583</t>
  </si>
  <si>
    <t>All FFT ProvidersFFT CombinedSep-16</t>
  </si>
  <si>
    <t>All FFT ProvidersFFT Combined42614</t>
  </si>
  <si>
    <t>All FFT ProvidersFFT CombinedOct-16</t>
  </si>
  <si>
    <t>All FFT ProvidersFFT Combined42644</t>
  </si>
  <si>
    <t>All FFT ProvidersFFT CombinedNov-16</t>
  </si>
  <si>
    <t>All FFT ProvidersFFT Combined42675</t>
  </si>
  <si>
    <t>All FFT ProvidersFFT CombinedDec-16</t>
  </si>
  <si>
    <t>All FFT ProvidersFFT Combined42705</t>
  </si>
  <si>
    <t>All FFT ProvidersFFT CombinedJan-17</t>
  </si>
  <si>
    <t>All FFT ProvidersFFT Combined42736</t>
  </si>
  <si>
    <t>All FFT ProvidersFFT CombinedFeb-17</t>
  </si>
  <si>
    <t>All FFT ProvidersFFT Combined42767</t>
  </si>
  <si>
    <t>All FFT ProvidersFFT CombinedMar-17</t>
  </si>
  <si>
    <t>All FFT ProvidersFFT Combined42795</t>
  </si>
  <si>
    <t>All FFT ProvidersFFT CombinedApr-17</t>
  </si>
  <si>
    <t>All FFT ProvidersFFT Combined42826</t>
  </si>
  <si>
    <t>All FFT ProvidersFFT CombinedMay-17</t>
  </si>
  <si>
    <t>All FFT ProvidersFFT Combined42856</t>
  </si>
  <si>
    <t>All FFT ProvidersFFT CombinedJun-17</t>
  </si>
  <si>
    <t>All FFT ProvidersFFT Combined42887</t>
  </si>
  <si>
    <t>All FFT ProvidersFFT CombinedJul-17</t>
  </si>
  <si>
    <t>All FFT ProvidersFFT Combined42917</t>
  </si>
  <si>
    <t>All FFT ProvidersFFT CombinedAug-17</t>
  </si>
  <si>
    <t>All FFT ProvidersFFT Combined42948</t>
  </si>
  <si>
    <t>All FFT ProvidersFFT CombinedSep-17</t>
  </si>
  <si>
    <t>All FFT ProvidersFFT Combined42979</t>
  </si>
  <si>
    <t>All FFT ProvidersFFT CombinedOct-17</t>
  </si>
  <si>
    <t>All FFT ProvidersFFT Combined43009</t>
  </si>
  <si>
    <t>All FFT ProvidersFFT CombinedNov-17</t>
  </si>
  <si>
    <t>All FFT ProvidersFFT Combined43040</t>
  </si>
  <si>
    <t>All FFT ProvidersFFT CombinedDec-17</t>
  </si>
  <si>
    <t>All FFT ProvidersFFT Combined43070</t>
  </si>
  <si>
    <t>All FFT ProvidersFFT CombinedJan-18</t>
  </si>
  <si>
    <t>All FFT ProvidersFFT Combined43101</t>
  </si>
  <si>
    <t>All FFT ProvidersFFT CombinedFeb-18</t>
  </si>
  <si>
    <t>All FFT ProvidersFFT Combined43132</t>
  </si>
  <si>
    <t>All FFT ProvidersFFT CombinedMar-18</t>
  </si>
  <si>
    <t>All FFT ProvidersFFT Combined43160</t>
  </si>
  <si>
    <t>All FFT ProvidersFFT CombinedApr-18</t>
  </si>
  <si>
    <t>All FFT ProvidersFFT Combined43191</t>
  </si>
  <si>
    <t>All FFT ProvidersFFT CombinedMay-18</t>
  </si>
  <si>
    <t>All FFT ProvidersFFT Combined43221</t>
  </si>
  <si>
    <t>All FFT ProvidersFFT CombinedJun-18</t>
  </si>
  <si>
    <t>All FFT ProvidersFFT Combined43252</t>
  </si>
  <si>
    <t>All FFT ProvidersFFT CombinedJul-18</t>
  </si>
  <si>
    <t>All FFT ProvidersFFT Combined43282</t>
  </si>
  <si>
    <t>All FFT ProvidersFFT CombinedAug-18</t>
  </si>
  <si>
    <t>All FFT ProvidersFFT Combined43313</t>
  </si>
  <si>
    <t>All FFT ProvidersFFT CombinedSep-18</t>
  </si>
  <si>
    <t>All FFT ProvidersFFT Combined43344</t>
  </si>
  <si>
    <t>All FFT ProvidersFFT CombinedOct-18</t>
  </si>
  <si>
    <t>All FFT ProvidersFFT Combined43374</t>
  </si>
  <si>
    <t>All FFT ProvidersFFT CombinedNov-18</t>
  </si>
  <si>
    <t>All FFT ProvidersFFT Combined43405</t>
  </si>
  <si>
    <t>All FFT ProvidersFFT CombinedDec-18</t>
  </si>
  <si>
    <t>All FFT ProvidersFFT Combined43435</t>
  </si>
  <si>
    <t>All FFT ProvidersFFT CombinedJan-19</t>
  </si>
  <si>
    <t>All FFT ProvidersFFT Combined43466</t>
  </si>
  <si>
    <t>All FFT ProvidersFFT CombinedFeb-19</t>
  </si>
  <si>
    <t>All FFT ProvidersFFT Combined43497</t>
  </si>
  <si>
    <t>All FFT ProvidersFFT CombinedMar-19</t>
  </si>
  <si>
    <t>All FFT ProvidersFFT Combined43525</t>
  </si>
  <si>
    <t>All FFT ProvidersFFT CombinedApr-19</t>
  </si>
  <si>
    <t>All FFT ProvidersFFT Combined43556</t>
  </si>
  <si>
    <t>All FFT ProvidersFFT CombinedMay-19</t>
  </si>
  <si>
    <t>All FFT ProvidersFFT Combined43586</t>
  </si>
  <si>
    <t>All FFT ProvidersFFT CombinedJun-19</t>
  </si>
  <si>
    <t>All FFT ProvidersFFT Combined43617</t>
  </si>
  <si>
    <t>All FFT ProvidersFFT CombinedJul-19</t>
  </si>
  <si>
    <t>All FFT ProvidersFFT Combined43647</t>
  </si>
  <si>
    <t>All FFT ProvidersFFT CombinedAug-19</t>
  </si>
  <si>
    <t>All FFT ProvidersFFT Combined43678</t>
  </si>
  <si>
    <t>All MST ProvidersMST CombinedJun-12</t>
  </si>
  <si>
    <t>All MST ProvidersMST Combined41030</t>
  </si>
  <si>
    <t>All MST ProvidersMST Combined41061</t>
  </si>
  <si>
    <t>All MST ProvidersMST CombinedJul-12</t>
  </si>
  <si>
    <t>All MST ProvidersMST Combined41091</t>
  </si>
  <si>
    <t>All MST ProvidersMST CombinedAug-12</t>
  </si>
  <si>
    <t>All MST ProvidersMST Combined41122</t>
  </si>
  <si>
    <t>All MST ProvidersMST CombinedSep-12</t>
  </si>
  <si>
    <t>All MST ProvidersMST Combined41153</t>
  </si>
  <si>
    <t>All MST ProvidersMST CombinedOct-12</t>
  </si>
  <si>
    <t>All MST ProvidersMST Combined41183</t>
  </si>
  <si>
    <t>All MST ProvidersMST CombinedNov-12</t>
  </si>
  <si>
    <t>All MST ProvidersMST Combined41214</t>
  </si>
  <si>
    <t>All MST ProvidersMST CombinedDec-12</t>
  </si>
  <si>
    <t>All MST ProvidersMST Combined41244</t>
  </si>
  <si>
    <t>All MST ProvidersMST CombinedJan-13</t>
  </si>
  <si>
    <t>All MST ProvidersMST Combined41275</t>
  </si>
  <si>
    <t>All MST ProvidersMST CombinedFeb-13</t>
  </si>
  <si>
    <t>All MST ProvidersMST Combined41306</t>
  </si>
  <si>
    <t>All MST ProvidersMST CombinedMar-13</t>
  </si>
  <si>
    <t>All MST ProvidersMST Combined41334</t>
  </si>
  <si>
    <t>All MST ProvidersMST CombinedApr-13</t>
  </si>
  <si>
    <t>All MST ProvidersMST Combined41365</t>
  </si>
  <si>
    <t>All MST ProvidersMST CombinedMay-13</t>
  </si>
  <si>
    <t>All MST ProvidersMST Combined41395</t>
  </si>
  <si>
    <t>All MST ProvidersMST CombinedJun-13</t>
  </si>
  <si>
    <t>All MST ProvidersMST Combined41426</t>
  </si>
  <si>
    <t>All MST ProvidersMST CombinedJul-13</t>
  </si>
  <si>
    <t>All MST ProvidersMST Combined41456</t>
  </si>
  <si>
    <t>All MST ProvidersMST CombinedAug-13</t>
  </si>
  <si>
    <t>All MST ProvidersMST Combined41487</t>
  </si>
  <si>
    <t>All MST ProvidersMST CombinedSep-13</t>
  </si>
  <si>
    <t>All MST ProvidersMST Combined41518</t>
  </si>
  <si>
    <t>All MST ProvidersMST CombinedOct-13</t>
  </si>
  <si>
    <t>All MST ProvidersMST Combined41548</t>
  </si>
  <si>
    <t>All MST ProvidersMST CombinedNov-13</t>
  </si>
  <si>
    <t>All MST ProvidersMST Combined41579</t>
  </si>
  <si>
    <t>All MST ProvidersMST CombinedDec-13</t>
  </si>
  <si>
    <t>All MST ProvidersMST Combined41609</t>
  </si>
  <si>
    <t>All MST ProvidersMST CombinedJan-14</t>
  </si>
  <si>
    <t>All MST ProvidersMST Combined41640</t>
  </si>
  <si>
    <t>All MST ProvidersMST CombinedFeb-14</t>
  </si>
  <si>
    <t>All MST ProvidersMST Combined41671</t>
  </si>
  <si>
    <t>All MST ProvidersMST CombinedMar-14</t>
  </si>
  <si>
    <t>All MST ProvidersMST Combined41699</t>
  </si>
  <si>
    <t>All MST ProvidersMST CombinedApr-14</t>
  </si>
  <si>
    <t>All MST ProvidersMST Combined41730</t>
  </si>
  <si>
    <t>All MST ProvidersMST CombinedMay-14</t>
  </si>
  <si>
    <t>All MST ProvidersMST Combined41760</t>
  </si>
  <si>
    <t>All MST ProvidersMST CombinedJun-14</t>
  </si>
  <si>
    <t>All MST ProvidersMST Combined41791</t>
  </si>
  <si>
    <t>All MST ProvidersMST CombinedJul-14</t>
  </si>
  <si>
    <t>All MST ProvidersMST Combined41821</t>
  </si>
  <si>
    <t>All MST ProvidersMST CombinedAug-14</t>
  </si>
  <si>
    <t>All MST ProvidersMST Combined41852</t>
  </si>
  <si>
    <t>All MST ProvidersMST CombinedSep-14</t>
  </si>
  <si>
    <t>All MST ProvidersMST Combined41883</t>
  </si>
  <si>
    <t>All MST ProvidersMST CombinedOct-14</t>
  </si>
  <si>
    <t>All MST ProvidersMST Combined41913</t>
  </si>
  <si>
    <t>All MST ProvidersMST CombinedNov-14</t>
  </si>
  <si>
    <t>All MST ProvidersMST Combined41944</t>
  </si>
  <si>
    <t>All MST ProvidersMST CombinedDec-14</t>
  </si>
  <si>
    <t>All MST ProvidersMST Combined41974</t>
  </si>
  <si>
    <t>All MST ProvidersMST CombinedJan-15</t>
  </si>
  <si>
    <t>All MST ProvidersMST Combined42005</t>
  </si>
  <si>
    <t>All MST ProvidersMST CombinedFeb-15</t>
  </si>
  <si>
    <t>All MST ProvidersMST Combined42036</t>
  </si>
  <si>
    <t>All MST ProvidersMST CombinedMar-15</t>
  </si>
  <si>
    <t>All MST ProvidersMST Combined42064</t>
  </si>
  <si>
    <t>All MST ProvidersMST CombinedApr-15</t>
  </si>
  <si>
    <t>All MST ProvidersMST Combined42095</t>
  </si>
  <si>
    <t>All MST ProvidersMST CombinedMay-15</t>
  </si>
  <si>
    <t>All MST ProvidersMST Combined42125</t>
  </si>
  <si>
    <t>All MST ProvidersMST CombinedJun-15</t>
  </si>
  <si>
    <t>All MST ProvidersMST Combined42156</t>
  </si>
  <si>
    <t>All MST ProvidersMST CombinedJul-15</t>
  </si>
  <si>
    <t>All MST ProvidersMST Combined42186</t>
  </si>
  <si>
    <t>All MST ProvidersMST CombinedAug-15</t>
  </si>
  <si>
    <t>All MST ProvidersMST Combined42217</t>
  </si>
  <si>
    <t>All MST ProvidersMST CombinedSep-15</t>
  </si>
  <si>
    <t>All MST ProvidersMST Combined42248</t>
  </si>
  <si>
    <t>All MST ProvidersMST CombinedOct-15</t>
  </si>
  <si>
    <t>All MST ProvidersMST Combined42278</t>
  </si>
  <si>
    <t>All MST ProvidersMST CombinedNov-15</t>
  </si>
  <si>
    <t>All MST ProvidersMST Combined42309</t>
  </si>
  <si>
    <t>All MST ProvidersMST CombinedDec-15</t>
  </si>
  <si>
    <t>All MST ProvidersMST Combined42339</t>
  </si>
  <si>
    <t>All MST ProvidersMST CombinedJan-16</t>
  </si>
  <si>
    <t>All MST ProvidersMST Combined42370</t>
  </si>
  <si>
    <t>All MST ProvidersMST CombinedFeb-16</t>
  </si>
  <si>
    <t>All MST ProvidersMST Combined42401</t>
  </si>
  <si>
    <t>All MST ProvidersMST CombinedMar-16</t>
  </si>
  <si>
    <t>All MST ProvidersMST Combined42430</t>
  </si>
  <si>
    <t>All MST ProvidersMST CombinedApr-16</t>
  </si>
  <si>
    <t>All MST ProvidersMST Combined42461</t>
  </si>
  <si>
    <t>All MST ProvidersMST CombinedMay-16</t>
  </si>
  <si>
    <t>All MST ProvidersMST Combined42491</t>
  </si>
  <si>
    <t>All MST ProvidersMST CombinedJun-16</t>
  </si>
  <si>
    <t>All MST ProvidersMST Combined42522</t>
  </si>
  <si>
    <t>All MST ProvidersMST CombinedJul-16</t>
  </si>
  <si>
    <t>All MST ProvidersMST Combined42552</t>
  </si>
  <si>
    <t>All MST ProvidersMST CombinedAug-16</t>
  </si>
  <si>
    <t>All MST ProvidersMST Combined42583</t>
  </si>
  <si>
    <t>All MST ProvidersMST CombinedSep-16</t>
  </si>
  <si>
    <t>All MST ProvidersMST Combined42614</t>
  </si>
  <si>
    <t>All MST ProvidersMST CombinedOct-16</t>
  </si>
  <si>
    <t>All MST ProvidersMST Combined42644</t>
  </si>
  <si>
    <t>All MST ProvidersMST CombinedNov-16</t>
  </si>
  <si>
    <t>All MST ProvidersMST Combined42675</t>
  </si>
  <si>
    <t>All MST ProvidersMST CombinedDec-16</t>
  </si>
  <si>
    <t>All MST ProvidersMST Combined42705</t>
  </si>
  <si>
    <t>All MST ProvidersMST CombinedJan-17</t>
  </si>
  <si>
    <t>All MST ProvidersMST Combined42736</t>
  </si>
  <si>
    <t>All MST ProvidersMST CombinedFeb-17</t>
  </si>
  <si>
    <t>All MST ProvidersMST Combined42767</t>
  </si>
  <si>
    <t>All MST ProvidersMST CombinedMar-17</t>
  </si>
  <si>
    <t>All MST ProvidersMST Combined42795</t>
  </si>
  <si>
    <t>All MST ProvidersMST CombinedApr-17</t>
  </si>
  <si>
    <t>All MST ProvidersMST Combined42826</t>
  </si>
  <si>
    <t>All MST ProvidersMST CombinedMay-17</t>
  </si>
  <si>
    <t>All MST ProvidersMST Combined42856</t>
  </si>
  <si>
    <t>All MST ProvidersMST CombinedJun-17</t>
  </si>
  <si>
    <t>All MST ProvidersMST Combined42887</t>
  </si>
  <si>
    <t>All MST ProvidersMST CombinedJul-17</t>
  </si>
  <si>
    <t>All MST ProvidersMST Combined42917</t>
  </si>
  <si>
    <t>All MST ProvidersMST CombinedAug-17</t>
  </si>
  <si>
    <t>All MST ProvidersMST Combined42948</t>
  </si>
  <si>
    <t>All MST ProvidersMST CombinedSep-17</t>
  </si>
  <si>
    <t>All MST ProvidersMST Combined42979</t>
  </si>
  <si>
    <t>All MST ProvidersMST CombinedOct-17</t>
  </si>
  <si>
    <t>All MST ProvidersMST Combined43009</t>
  </si>
  <si>
    <t>All MST ProvidersMST CombinedNov-17</t>
  </si>
  <si>
    <t>All MST ProvidersMST Combined43040</t>
  </si>
  <si>
    <t>All MST ProvidersMST CombinedDec-17</t>
  </si>
  <si>
    <t>All MST ProvidersMST Combined43070</t>
  </si>
  <si>
    <t>All MST ProvidersMST CombinedJan-18</t>
  </si>
  <si>
    <t>All MST ProvidersMST Combined43101</t>
  </si>
  <si>
    <t>All MST ProvidersMST CombinedFeb-18</t>
  </si>
  <si>
    <t>All MST ProvidersMST Combined43132</t>
  </si>
  <si>
    <t>All MST ProvidersMST CombinedMar-18</t>
  </si>
  <si>
    <t>All MST ProvidersMST Combined43160</t>
  </si>
  <si>
    <t>All MST ProvidersMST CombinedApr-18</t>
  </si>
  <si>
    <t>All MST ProvidersMST Combined43191</t>
  </si>
  <si>
    <t>All MST ProvidersMST CombinedMay-18</t>
  </si>
  <si>
    <t>All MST ProvidersMST Combined43221</t>
  </si>
  <si>
    <t>All MST ProvidersMST CombinedJun-18</t>
  </si>
  <si>
    <t>All MST ProvidersMST Combined43252</t>
  </si>
  <si>
    <t>All MST ProvidersMST CombinedJul-18</t>
  </si>
  <si>
    <t>All MST ProvidersMST Combined43282</t>
  </si>
  <si>
    <t>All MST ProvidersMST CombinedAug-18</t>
  </si>
  <si>
    <t>All MST ProvidersMST Combined43313</t>
  </si>
  <si>
    <t>All MST ProvidersMST CombinedSep-18</t>
  </si>
  <si>
    <t>All MST ProvidersMST Combined43344</t>
  </si>
  <si>
    <t>All MST ProvidersMST CombinedOct-18</t>
  </si>
  <si>
    <t>All MST ProvidersMST Combined43374</t>
  </si>
  <si>
    <t>All MST ProvidersMST CombinedNov-18</t>
  </si>
  <si>
    <t>All MST ProvidersMST Combined43405</t>
  </si>
  <si>
    <t>All MST ProvidersMST CombinedDec-18</t>
  </si>
  <si>
    <t>All MST ProvidersMST Combined43435</t>
  </si>
  <si>
    <t>All MST ProvidersMST CombinedJan-19</t>
  </si>
  <si>
    <t>All MST ProvidersMST Combined43466</t>
  </si>
  <si>
    <t>All MST ProvidersMST CombinedFeb-19</t>
  </si>
  <si>
    <t>All MST ProvidersMST Combined43497</t>
  </si>
  <si>
    <t>All MST ProvidersMST CombinedMar-19</t>
  </si>
  <si>
    <t>All MST ProvidersMST Combined43525</t>
  </si>
  <si>
    <t>All MST ProvidersMST CombinedApr-19</t>
  </si>
  <si>
    <t>All MST ProvidersMST Combined43556</t>
  </si>
  <si>
    <t>All MST ProvidersMST CombinedMay-19</t>
  </si>
  <si>
    <t>All MST ProvidersMST Combined43586</t>
  </si>
  <si>
    <t>All MST ProvidersMST CombinedJun-19</t>
  </si>
  <si>
    <t>All MST ProvidersMST Combined43617</t>
  </si>
  <si>
    <t>All MST ProvidersMST CombinedJul-19</t>
  </si>
  <si>
    <t>All MST ProvidersMST Combined43647</t>
  </si>
  <si>
    <t>All MST ProvidersMST CombinedAug-19</t>
  </si>
  <si>
    <t>All MST ProvidersMST Combined43678</t>
  </si>
  <si>
    <t>All MST-PSB ProvidersMST-PSB CombinedApr-12</t>
  </si>
  <si>
    <t>All MST-PSB ProvidersMST-PSB Combined41000</t>
  </si>
  <si>
    <t>All MST-PSB ProvidersMST-PSB CombinedJun-12</t>
  </si>
  <si>
    <t>All MST-PSB ProvidersMST-PSB Combined41030</t>
  </si>
  <si>
    <t>All MST-PSB ProvidersMST-PSB Combined41061</t>
  </si>
  <si>
    <t>All MST-PSB ProvidersMST-PSB CombinedJul-12</t>
  </si>
  <si>
    <t>All MST-PSB ProvidersMST-PSB Combined41091</t>
  </si>
  <si>
    <t>All MST-PSB ProvidersMST-PSB CombinedAug-12</t>
  </si>
  <si>
    <t>All MST-PSB ProvidersMST-PSB Combined41122</t>
  </si>
  <si>
    <t>All MST-PSB ProvidersMST-PSB CombinedSep-12</t>
  </si>
  <si>
    <t>All MST-PSB ProvidersMST-PSB Combined41153</t>
  </si>
  <si>
    <t>All MST-PSB ProvidersMST-PSB CombinedOct-12</t>
  </si>
  <si>
    <t>All MST-PSB ProvidersMST-PSB Combined41183</t>
  </si>
  <si>
    <t>All MST-PSB ProvidersMST-PSB CombinedNov-12</t>
  </si>
  <si>
    <t>All MST-PSB ProvidersMST-PSB Combined41214</t>
  </si>
  <si>
    <t>All MST-PSB ProvidersMST-PSB CombinedDec-12</t>
  </si>
  <si>
    <t>All MST-PSB ProvidersMST-PSB Combined41244</t>
  </si>
  <si>
    <t>All MST-PSB ProvidersMST-PSB CombinedJan-13</t>
  </si>
  <si>
    <t>All MST-PSB ProvidersMST-PSB Combined41275</t>
  </si>
  <si>
    <t>All MST-PSB ProvidersMST-PSB CombinedFeb-13</t>
  </si>
  <si>
    <t>All MST-PSB ProvidersMST-PSB Combined41306</t>
  </si>
  <si>
    <t>All MST-PSB ProvidersMST-PSB CombinedMar-13</t>
  </si>
  <si>
    <t>All MST-PSB ProvidersMST-PSB Combined41334</t>
  </si>
  <si>
    <t>All MST-PSB ProvidersMST-PSB CombinedApr-13</t>
  </si>
  <si>
    <t>All MST-PSB ProvidersMST-PSB Combined41365</t>
  </si>
  <si>
    <t>All MST-PSB ProvidersMST-PSB CombinedMay-13</t>
  </si>
  <si>
    <t>All MST-PSB ProvidersMST-PSB Combined41395</t>
  </si>
  <si>
    <t>All MST-PSB ProvidersMST-PSB CombinedJun-13</t>
  </si>
  <si>
    <t>All MST-PSB ProvidersMST-PSB Combined41426</t>
  </si>
  <si>
    <t>All MST-PSB ProvidersMST-PSB CombinedJul-13</t>
  </si>
  <si>
    <t>All MST-PSB ProvidersMST-PSB Combined41456</t>
  </si>
  <si>
    <t>All MST-PSB ProvidersMST-PSB CombinedAug-13</t>
  </si>
  <si>
    <t>All MST-PSB ProvidersMST-PSB Combined41487</t>
  </si>
  <si>
    <t>All MST-PSB ProvidersMST-PSB CombinedSep-13</t>
  </si>
  <si>
    <t>All MST-PSB ProvidersMST-PSB Combined41518</t>
  </si>
  <si>
    <t>All MST-PSB ProvidersMST-PSB CombinedOct-13</t>
  </si>
  <si>
    <t>All MST-PSB ProvidersMST-PSB Combined41548</t>
  </si>
  <si>
    <t>All MST-PSB ProvidersMST-PSB CombinedNov-13</t>
  </si>
  <si>
    <t>All MST-PSB ProvidersMST-PSB Combined41579</t>
  </si>
  <si>
    <t>All MST-PSB ProvidersMST-PSB CombinedDec-13</t>
  </si>
  <si>
    <t>All MST-PSB ProvidersMST-PSB Combined41609</t>
  </si>
  <si>
    <t>All MST-PSB ProvidersMST-PSB CombinedJan-14</t>
  </si>
  <si>
    <t>All MST-PSB ProvidersMST-PSB Combined41640</t>
  </si>
  <si>
    <t>All MST-PSB ProvidersMST-PSB CombinedFeb-14</t>
  </si>
  <si>
    <t>All MST-PSB ProvidersMST-PSB Combined41671</t>
  </si>
  <si>
    <t>All MST-PSB ProvidersMST-PSB CombinedMar-14</t>
  </si>
  <si>
    <t>All MST-PSB ProvidersMST-PSB Combined41699</t>
  </si>
  <si>
    <t>All MST-PSB ProvidersMST-PSB CombinedApr-14</t>
  </si>
  <si>
    <t>All MST-PSB ProvidersMST-PSB Combined41730</t>
  </si>
  <si>
    <t>All MST-PSB ProvidersMST-PSB CombinedMay-14</t>
  </si>
  <si>
    <t>All MST-PSB ProvidersMST-PSB Combined41760</t>
  </si>
  <si>
    <t>All MST-PSB ProvidersMST-PSB CombinedJun-14</t>
  </si>
  <si>
    <t>All MST-PSB ProvidersMST-PSB Combined41791</t>
  </si>
  <si>
    <t>All MST-PSB ProvidersMST-PSB CombinedJul-14</t>
  </si>
  <si>
    <t>All MST-PSB ProvidersMST-PSB Combined41821</t>
  </si>
  <si>
    <t>All MST-PSB ProvidersMST-PSB CombinedAug-14</t>
  </si>
  <si>
    <t>All MST-PSB ProvidersMST-PSB Combined41852</t>
  </si>
  <si>
    <t>All MST-PSB ProvidersMST-PSB CombinedSep-14</t>
  </si>
  <si>
    <t>All MST-PSB ProvidersMST-PSB Combined41883</t>
  </si>
  <si>
    <t>All MST-PSB ProvidersMST-PSB CombinedOct-14</t>
  </si>
  <si>
    <t>All MST-PSB ProvidersMST-PSB Combined41913</t>
  </si>
  <si>
    <t>All MST-PSB ProvidersMST-PSB CombinedNov-14</t>
  </si>
  <si>
    <t>All MST-PSB ProvidersMST-PSB Combined41944</t>
  </si>
  <si>
    <t>All MST-PSB ProvidersMST-PSB CombinedDec-14</t>
  </si>
  <si>
    <t>All MST-PSB ProvidersMST-PSB Combined41974</t>
  </si>
  <si>
    <t>All MST-PSB ProvidersMST-PSB CombinedJan-15</t>
  </si>
  <si>
    <t>All MST-PSB ProvidersMST-PSB Combined42005</t>
  </si>
  <si>
    <t>All MST-PSB ProvidersMST-PSB CombinedFeb-15</t>
  </si>
  <si>
    <t>All MST-PSB ProvidersMST-PSB Combined42036</t>
  </si>
  <si>
    <t>All MST-PSB ProvidersMST-PSB CombinedMar-15</t>
  </si>
  <si>
    <t>All MST-PSB ProvidersMST-PSB Combined42064</t>
  </si>
  <si>
    <t>All MST-PSB ProvidersMST-PSB CombinedApr-15</t>
  </si>
  <si>
    <t>All MST-PSB ProvidersMST-PSB Combined42095</t>
  </si>
  <si>
    <t>All MST-PSB ProvidersMST-PSB CombinedMay-15</t>
  </si>
  <si>
    <t>All MST-PSB ProvidersMST-PSB Combined42125</t>
  </si>
  <si>
    <t>All MST-PSB ProvidersMST-PSB CombinedJun-15</t>
  </si>
  <si>
    <t>All MST-PSB ProvidersMST-PSB Combined42156</t>
  </si>
  <si>
    <t>All MST-PSB ProvidersMST-PSB CombinedJul-15</t>
  </si>
  <si>
    <t>All MST-PSB ProvidersMST-PSB Combined42186</t>
  </si>
  <si>
    <t>All MST-PSB ProvidersMST-PSB CombinedAug-15</t>
  </si>
  <si>
    <t>All MST-PSB ProvidersMST-PSB Combined42217</t>
  </si>
  <si>
    <t>All MST-PSB ProvidersMST-PSB CombinedSep-15</t>
  </si>
  <si>
    <t>All MST-PSB ProvidersMST-PSB Combined42248</t>
  </si>
  <si>
    <t>All MST-PSB ProvidersMST-PSB CombinedOct-15</t>
  </si>
  <si>
    <t>All MST-PSB ProvidersMST-PSB Combined42278</t>
  </si>
  <si>
    <t>All MST-PSB ProvidersMST-PSB CombinedNov-15</t>
  </si>
  <si>
    <t>All MST-PSB ProvidersMST-PSB Combined42309</t>
  </si>
  <si>
    <t>All MST-PSB ProvidersMST-PSB CombinedDec-15</t>
  </si>
  <si>
    <t>All MST-PSB ProvidersMST-PSB Combined42339</t>
  </si>
  <si>
    <t>All MST-PSB ProvidersMST-PSB CombinedJan-16</t>
  </si>
  <si>
    <t>All MST-PSB ProvidersMST-PSB Combined42370</t>
  </si>
  <si>
    <t>All MST-PSB ProvidersMST-PSB CombinedFeb-16</t>
  </si>
  <si>
    <t>All MST-PSB ProvidersMST-PSB Combined42401</t>
  </si>
  <si>
    <t>All MST-PSB ProvidersMST-PSB CombinedMar-16</t>
  </si>
  <si>
    <t>All MST-PSB ProvidersMST-PSB Combined42430</t>
  </si>
  <si>
    <t>All MST-PSB ProvidersMST-PSB CombinedApr-16</t>
  </si>
  <si>
    <t>All MST-PSB ProvidersMST-PSB Combined42461</t>
  </si>
  <si>
    <t>All MST-PSB ProvidersMST-PSB CombinedMay-16</t>
  </si>
  <si>
    <t>All MST-PSB ProvidersMST-PSB Combined42491</t>
  </si>
  <si>
    <t>All MST-PSB ProvidersMST-PSB CombinedJun-16</t>
  </si>
  <si>
    <t>All MST-PSB ProvidersMST-PSB Combined42522</t>
  </si>
  <si>
    <t>All MST-PSB ProvidersMST-PSB CombinedJul-16</t>
  </si>
  <si>
    <t>All MST-PSB ProvidersMST-PSB Combined42552</t>
  </si>
  <si>
    <t>All MST-PSB ProvidersMST-PSB CombinedAug-16</t>
  </si>
  <si>
    <t>All MST-PSB ProvidersMST-PSB Combined42583</t>
  </si>
  <si>
    <t>All MST-PSB ProvidersMST-PSB CombinedSep-16</t>
  </si>
  <si>
    <t>All MST-PSB ProvidersMST-PSB Combined42614</t>
  </si>
  <si>
    <t>All MST-PSB ProvidersMST-PSB CombinedOct-16</t>
  </si>
  <si>
    <t>All MST-PSB ProvidersMST-PSB Combined42644</t>
  </si>
  <si>
    <t>All MST-PSB ProvidersMST-PSB CombinedNov-16</t>
  </si>
  <si>
    <t>All MST-PSB ProvidersMST-PSB Combined42675</t>
  </si>
  <si>
    <t>All MST-PSB ProvidersMST-PSB CombinedDec-16</t>
  </si>
  <si>
    <t>All MST-PSB ProvidersMST-PSB Combined42705</t>
  </si>
  <si>
    <t>All MST-PSB ProvidersMST-PSB CombinedJan-17</t>
  </si>
  <si>
    <t>All MST-PSB ProvidersMST-PSB Combined42736</t>
  </si>
  <si>
    <t>All MST-PSB ProvidersMST-PSB CombinedFeb-17</t>
  </si>
  <si>
    <t>All MST-PSB ProvidersMST-PSB Combined42767</t>
  </si>
  <si>
    <t>All MST-PSB ProvidersMST-PSB CombinedMar-17</t>
  </si>
  <si>
    <t>All MST-PSB ProvidersMST-PSB Combined42795</t>
  </si>
  <si>
    <t>All MST-PSB ProvidersMST-PSB CombinedApr-17</t>
  </si>
  <si>
    <t>All MST-PSB ProvidersMST-PSB Combined42826</t>
  </si>
  <si>
    <t>All MST-PSB ProvidersMST-PSB CombinedMay-17</t>
  </si>
  <si>
    <t>All MST-PSB ProvidersMST-PSB Combined42856</t>
  </si>
  <si>
    <t>All MST-PSB ProvidersMST-PSB CombinedJun-17</t>
  </si>
  <si>
    <t>All MST-PSB ProvidersMST-PSB Combined42887</t>
  </si>
  <si>
    <t>All MST-PSB ProvidersMST-PSB CombinedJul-17</t>
  </si>
  <si>
    <t>All MST-PSB ProvidersMST-PSB Combined42917</t>
  </si>
  <si>
    <t>All MST-PSB ProvidersMST-PSB CombinedAug-17</t>
  </si>
  <si>
    <t>All MST-PSB ProvidersMST-PSB Combined42948</t>
  </si>
  <si>
    <t>All MST-PSB ProvidersMST-PSB CombinedSep-17</t>
  </si>
  <si>
    <t>All MST-PSB ProvidersMST-PSB Combined42979</t>
  </si>
  <si>
    <t>All MST-PSB ProvidersMST-PSB CombinedOct-17</t>
  </si>
  <si>
    <t>All MST-PSB ProvidersMST-PSB Combined43009</t>
  </si>
  <si>
    <t>All MST-PSB ProvidersMST-PSB CombinedNov-17</t>
  </si>
  <si>
    <t>All MST-PSB ProvidersMST-PSB Combined43040</t>
  </si>
  <si>
    <t>All MST-PSB ProvidersMST-PSB CombinedDec-17</t>
  </si>
  <si>
    <t>All MST-PSB ProvidersMST-PSB Combined43070</t>
  </si>
  <si>
    <t>All MST-PSB ProvidersMST-PSB CombinedJan-18</t>
  </si>
  <si>
    <t>All MST-PSB ProvidersMST-PSB Combined43101</t>
  </si>
  <si>
    <t>All MST-PSB ProvidersMST-PSB CombinedFeb-18</t>
  </si>
  <si>
    <t>All MST-PSB ProvidersMST-PSB Combined43132</t>
  </si>
  <si>
    <t>All MST-PSB ProvidersMST-PSB CombinedMar-18</t>
  </si>
  <si>
    <t>All MST-PSB ProvidersMST-PSB Combined43160</t>
  </si>
  <si>
    <t>All MST-PSB ProvidersMST-PSB CombinedApr-18</t>
  </si>
  <si>
    <t>All MST-PSB ProvidersMST-PSB Combined43191</t>
  </si>
  <si>
    <t>All MST-PSB ProvidersMST-PSB CombinedMay-18</t>
  </si>
  <si>
    <t>All MST-PSB ProvidersMST-PSB Combined43221</t>
  </si>
  <si>
    <t>All MST-PSB ProvidersMST-PSB CombinedJun-18</t>
  </si>
  <si>
    <t>All MST-PSB ProvidersMST-PSB Combined43252</t>
  </si>
  <si>
    <t>All MST-PSB ProvidersMST-PSB CombinedJul-18</t>
  </si>
  <si>
    <t>All MST-PSB ProvidersMST-PSB Combined43282</t>
  </si>
  <si>
    <t>All MST-PSB ProvidersMST-PSB CombinedAug-18</t>
  </si>
  <si>
    <t>All MST-PSB ProvidersMST-PSB Combined43313</t>
  </si>
  <si>
    <t>All MST-PSB ProvidersMST-PSB CombinedSep-18</t>
  </si>
  <si>
    <t>All MST-PSB ProvidersMST-PSB Combined43344</t>
  </si>
  <si>
    <t>All MST-PSB ProvidersMST-PSB CombinedOct-18</t>
  </si>
  <si>
    <t>All MST-PSB ProvidersMST-PSB Combined43374</t>
  </si>
  <si>
    <t>All MST-PSB ProvidersMST-PSB CombinedNov-18</t>
  </si>
  <si>
    <t>All MST-PSB ProvidersMST-PSB Combined43405</t>
  </si>
  <si>
    <t>All MST-PSB ProvidersMST-PSB CombinedDec-18</t>
  </si>
  <si>
    <t>All MST-PSB ProvidersMST-PSB Combined43435</t>
  </si>
  <si>
    <t>All MST-PSB ProvidersMST-PSB CombinedJan-19</t>
  </si>
  <si>
    <t>All MST-PSB ProvidersMST-PSB Combined43466</t>
  </si>
  <si>
    <t>All MST-PSB ProvidersMST-PSB CombinedFeb-19</t>
  </si>
  <si>
    <t>All MST-PSB ProvidersMST-PSB Combined43497</t>
  </si>
  <si>
    <t>All MST-PSB ProvidersMST-PSB CombinedMar-19</t>
  </si>
  <si>
    <t>All MST-PSB ProvidersMST-PSB Combined43525</t>
  </si>
  <si>
    <t>All MST-PSB ProvidersMST-PSB CombinedApr-19</t>
  </si>
  <si>
    <t>All MST-PSB ProvidersMST-PSB Combined43556</t>
  </si>
  <si>
    <t>All MST-PSB ProvidersMST-PSB CombinedMay-19</t>
  </si>
  <si>
    <t>All MST-PSB ProvidersMST-PSB Combined43586</t>
  </si>
  <si>
    <t>All MST-PSB ProvidersMST-PSB CombinedJun-19</t>
  </si>
  <si>
    <t>All MST-PSB ProvidersMST-PSB Combined43617</t>
  </si>
  <si>
    <t>All MST-PSB ProvidersMST-PSB CombinedJul-19</t>
  </si>
  <si>
    <t>All MST-PSB ProvidersMST-PSB Combined43647</t>
  </si>
  <si>
    <t>All MST-PSB ProvidersMST-PSB CombinedAug-19</t>
  </si>
  <si>
    <t>All MST-PSB ProvidersMST-PSB Combined43678</t>
  </si>
  <si>
    <t>All SFCR ProvidersSFCR CombinedApr-19</t>
  </si>
  <si>
    <t>All SFCR ProvidersSFCR Combined43556</t>
  </si>
  <si>
    <t>All SFCR ProvidersSFCR CombinedMay-19</t>
  </si>
  <si>
    <t>All SFCR ProvidersSFCR Combined43586</t>
  </si>
  <si>
    <t>All SFCR ProvidersSFCR CombinedJun-19</t>
  </si>
  <si>
    <t>All SFCR ProvidersSFCR Combined43617</t>
  </si>
  <si>
    <t>All SFCR ProvidersSFCR CombinedJul-19</t>
  </si>
  <si>
    <t>All SFCR ProvidersSFCR Combined43647</t>
  </si>
  <si>
    <t>All SFCR ProvidersSFCR CombinedAug-19</t>
  </si>
  <si>
    <t>All SFCR ProvidersSFCR Combined43678</t>
  </si>
  <si>
    <t>All TF-CBT ProvidersTF-CBT CombinedApr-12</t>
  </si>
  <si>
    <t>All TF-CBT ProvidersTF-CBT Combined41000</t>
  </si>
  <si>
    <t>All TF-CBT ProvidersTF-CBT CombinedJun-12</t>
  </si>
  <si>
    <t>All TF-CBT ProvidersTF-CBT Combined41030</t>
  </si>
  <si>
    <t>All TF-CBT ProvidersTF-CBT Combined41061</t>
  </si>
  <si>
    <t>All TF-CBT ProvidersTF-CBT CombinedJul-12</t>
  </si>
  <si>
    <t>All TF-CBT ProvidersTF-CBT Combined41091</t>
  </si>
  <si>
    <t>All TF-CBT ProvidersTF-CBT CombinedAug-12</t>
  </si>
  <si>
    <t>All TF-CBT ProvidersTF-CBT Combined41122</t>
  </si>
  <si>
    <t>All TF-CBT ProvidersTF-CBT CombinedSep-12</t>
  </si>
  <si>
    <t>All TF-CBT ProvidersTF-CBT Combined41153</t>
  </si>
  <si>
    <t>All TF-CBT ProvidersTF-CBT CombinedOct-12</t>
  </si>
  <si>
    <t>All TF-CBT ProvidersTF-CBT Combined41183</t>
  </si>
  <si>
    <t>All TF-CBT ProvidersTF-CBT CombinedNov-12</t>
  </si>
  <si>
    <t>All TF-CBT ProvidersTF-CBT Combined41214</t>
  </si>
  <si>
    <t>All TF-CBT ProvidersTF-CBT CombinedDec-12</t>
  </si>
  <si>
    <t>All TF-CBT ProvidersTF-CBT Combined41244</t>
  </si>
  <si>
    <t>All TF-CBT ProvidersTF-CBT CombinedJan-13</t>
  </si>
  <si>
    <t>All TF-CBT ProvidersTF-CBT Combined41275</t>
  </si>
  <si>
    <t>All TF-CBT ProvidersTF-CBT CombinedFeb-13</t>
  </si>
  <si>
    <t>All TF-CBT ProvidersTF-CBT Combined41306</t>
  </si>
  <si>
    <t>All TF-CBT ProvidersTF-CBT CombinedMar-13</t>
  </si>
  <si>
    <t>All TF-CBT ProvidersTF-CBT Combined41334</t>
  </si>
  <si>
    <t>All TF-CBT ProvidersTF-CBT CombinedApr-13</t>
  </si>
  <si>
    <t>All TF-CBT ProvidersTF-CBT Combined41365</t>
  </si>
  <si>
    <t>All TF-CBT ProvidersTF-CBT CombinedMay-13</t>
  </si>
  <si>
    <t>All TF-CBT ProvidersTF-CBT Combined41395</t>
  </si>
  <si>
    <t>All TF-CBT ProvidersTF-CBT CombinedJun-13</t>
  </si>
  <si>
    <t>All TF-CBT ProvidersTF-CBT Combined41426</t>
  </si>
  <si>
    <t>All TF-CBT ProvidersTF-CBT CombinedJul-13</t>
  </si>
  <si>
    <t>All TF-CBT ProvidersTF-CBT Combined41456</t>
  </si>
  <si>
    <t>All TF-CBT ProvidersTF-CBT CombinedAug-13</t>
  </si>
  <si>
    <t>All TF-CBT ProvidersTF-CBT Combined41487</t>
  </si>
  <si>
    <t>All TF-CBT ProvidersTF-CBT CombinedSep-13</t>
  </si>
  <si>
    <t>All TF-CBT ProvidersTF-CBT Combined41518</t>
  </si>
  <si>
    <t>All TF-CBT ProvidersTF-CBT CombinedOct-13</t>
  </si>
  <si>
    <t>All TF-CBT ProvidersTF-CBT Combined41548</t>
  </si>
  <si>
    <t>All TF-CBT ProvidersTF-CBT CombinedNov-13</t>
  </si>
  <si>
    <t>All TF-CBT ProvidersTF-CBT Combined41579</t>
  </si>
  <si>
    <t>All TF-CBT ProvidersTF-CBT CombinedDec-13</t>
  </si>
  <si>
    <t>All TF-CBT ProvidersTF-CBT Combined41609</t>
  </si>
  <si>
    <t>All TF-CBT ProvidersTF-CBT CombinedJan-14</t>
  </si>
  <si>
    <t>All TF-CBT ProvidersTF-CBT Combined41640</t>
  </si>
  <si>
    <t>All TF-CBT ProvidersTF-CBT CombinedFeb-14</t>
  </si>
  <si>
    <t>All TF-CBT ProvidersTF-CBT Combined41671</t>
  </si>
  <si>
    <t>All TF-CBT ProvidersTF-CBT CombinedMar-14</t>
  </si>
  <si>
    <t>All TF-CBT ProvidersTF-CBT Combined41699</t>
  </si>
  <si>
    <t>All TF-CBT ProvidersTF-CBT CombinedApr-14</t>
  </si>
  <si>
    <t>All TF-CBT ProvidersTF-CBT Combined41730</t>
  </si>
  <si>
    <t>All TF-CBT ProvidersTF-CBT CombinedMay-14</t>
  </si>
  <si>
    <t>All TF-CBT ProvidersTF-CBT Combined41760</t>
  </si>
  <si>
    <t>All TF-CBT ProvidersTF-CBT CombinedJun-14</t>
  </si>
  <si>
    <t>All TF-CBT ProvidersTF-CBT Combined41791</t>
  </si>
  <si>
    <t>All TF-CBT ProvidersTF-CBT CombinedJul-14</t>
  </si>
  <si>
    <t>All TF-CBT ProvidersTF-CBT Combined41821</t>
  </si>
  <si>
    <t>All TF-CBT ProvidersTF-CBT CombinedAug-14</t>
  </si>
  <si>
    <t>All TF-CBT ProvidersTF-CBT Combined41852</t>
  </si>
  <si>
    <t>All TF-CBT ProvidersTF-CBT CombinedSep-14</t>
  </si>
  <si>
    <t>All TF-CBT ProvidersTF-CBT Combined41883</t>
  </si>
  <si>
    <t>All TF-CBT ProvidersTF-CBT CombinedOct-14</t>
  </si>
  <si>
    <t>All TF-CBT ProvidersTF-CBT Combined41913</t>
  </si>
  <si>
    <t>All TF-CBT ProvidersTF-CBT CombinedNov-14</t>
  </si>
  <si>
    <t>All TF-CBT ProvidersTF-CBT Combined41944</t>
  </si>
  <si>
    <t>All TF-CBT ProvidersTF-CBT CombinedDec-14</t>
  </si>
  <si>
    <t>All TF-CBT ProvidersTF-CBT Combined41974</t>
  </si>
  <si>
    <t>All TF-CBT ProvidersTF-CBT CombinedJan-15</t>
  </si>
  <si>
    <t>All TF-CBT ProvidersTF-CBT Combined42005</t>
  </si>
  <si>
    <t>All TF-CBT ProvidersTF-CBT CombinedFeb-15</t>
  </si>
  <si>
    <t>All TF-CBT ProvidersTF-CBT Combined42036</t>
  </si>
  <si>
    <t>All TF-CBT ProvidersTF-CBT CombinedMar-15</t>
  </si>
  <si>
    <t>All TF-CBT ProvidersTF-CBT Combined42064</t>
  </si>
  <si>
    <t>All TF-CBT ProvidersTF-CBT CombinedApr-15</t>
  </si>
  <si>
    <t>All TF-CBT ProvidersTF-CBT Combined42095</t>
  </si>
  <si>
    <t>All TF-CBT ProvidersTF-CBT CombinedMay-15</t>
  </si>
  <si>
    <t>All TF-CBT ProvidersTF-CBT Combined42125</t>
  </si>
  <si>
    <t>All TF-CBT ProvidersTF-CBT CombinedJun-15</t>
  </si>
  <si>
    <t>All TF-CBT ProvidersTF-CBT Combined42156</t>
  </si>
  <si>
    <t>All TF-CBT ProvidersTF-CBT CombinedJul-15</t>
  </si>
  <si>
    <t>All TF-CBT ProvidersTF-CBT Combined42186</t>
  </si>
  <si>
    <t>All TF-CBT ProvidersTF-CBT CombinedAug-15</t>
  </si>
  <si>
    <t>All TF-CBT ProvidersTF-CBT Combined42217</t>
  </si>
  <si>
    <t>All TF-CBT ProvidersTF-CBT CombinedSep-15</t>
  </si>
  <si>
    <t>All TF-CBT ProvidersTF-CBT Combined42248</t>
  </si>
  <si>
    <t>All TF-CBT ProvidersTF-CBT CombinedOct-15</t>
  </si>
  <si>
    <t>All TF-CBT ProvidersTF-CBT Combined42278</t>
  </si>
  <si>
    <t>All TF-CBT ProvidersTF-CBT CombinedNov-15</t>
  </si>
  <si>
    <t>All TF-CBT ProvidersTF-CBT Combined42309</t>
  </si>
  <si>
    <t>All TF-CBT ProvidersTF-CBT CombinedDec-15</t>
  </si>
  <si>
    <t>All TF-CBT ProvidersTF-CBT Combined42339</t>
  </si>
  <si>
    <t>All TF-CBT ProvidersTF-CBT CombinedJan-16</t>
  </si>
  <si>
    <t>All TF-CBT ProvidersTF-CBT Combined42370</t>
  </si>
  <si>
    <t>All TF-CBT ProvidersTF-CBT CombinedFeb-16</t>
  </si>
  <si>
    <t>All TF-CBT ProvidersTF-CBT Combined42401</t>
  </si>
  <si>
    <t>All TF-CBT ProvidersTF-CBT CombinedMar-16</t>
  </si>
  <si>
    <t>All TF-CBT ProvidersTF-CBT Combined42430</t>
  </si>
  <si>
    <t>All TF-CBT ProvidersTF-CBT CombinedApr-16</t>
  </si>
  <si>
    <t>All TF-CBT ProvidersTF-CBT Combined42461</t>
  </si>
  <si>
    <t>All TF-CBT ProvidersTF-CBT CombinedMay-16</t>
  </si>
  <si>
    <t>All TF-CBT ProvidersTF-CBT Combined42491</t>
  </si>
  <si>
    <t>All TF-CBT ProvidersTF-CBT CombinedJun-16</t>
  </si>
  <si>
    <t>All TF-CBT ProvidersTF-CBT Combined42522</t>
  </si>
  <si>
    <t>All TF-CBT ProvidersTF-CBT CombinedJul-16</t>
  </si>
  <si>
    <t>All TF-CBT ProvidersTF-CBT Combined42552</t>
  </si>
  <si>
    <t>All TF-CBT ProvidersTF-CBT CombinedAug-16</t>
  </si>
  <si>
    <t>All TF-CBT ProvidersTF-CBT Combined42583</t>
  </si>
  <si>
    <t>All TF-CBT ProvidersTF-CBT CombinedSep-16</t>
  </si>
  <si>
    <t>All TF-CBT ProvidersTF-CBT Combined42614</t>
  </si>
  <si>
    <t>All TF-CBT ProvidersTF-CBT CombinedOct-16</t>
  </si>
  <si>
    <t>All TF-CBT ProvidersTF-CBT Combined42644</t>
  </si>
  <si>
    <t>All TF-CBT ProvidersTF-CBT CombinedNov-16</t>
  </si>
  <si>
    <t>All TF-CBT ProvidersTF-CBT Combined42675</t>
  </si>
  <si>
    <t>All TF-CBT ProvidersTF-CBT CombinedDec-16</t>
  </si>
  <si>
    <t>All TF-CBT ProvidersTF-CBT Combined42705</t>
  </si>
  <si>
    <t>All TF-CBT ProvidersTF-CBT CombinedJan-17</t>
  </si>
  <si>
    <t>All TF-CBT ProvidersTF-CBT Combined42736</t>
  </si>
  <si>
    <t>All TF-CBT ProvidersTF-CBT CombinedFeb-17</t>
  </si>
  <si>
    <t>All TF-CBT ProvidersTF-CBT Combined42767</t>
  </si>
  <si>
    <t>All TF-CBT ProvidersTF-CBT CombinedMar-17</t>
  </si>
  <si>
    <t>All TF-CBT ProvidersTF-CBT Combined42795</t>
  </si>
  <si>
    <t>All TF-CBT ProvidersTF-CBT CombinedApr-17</t>
  </si>
  <si>
    <t>All TF-CBT ProvidersTF-CBT Combined42826</t>
  </si>
  <si>
    <t>All TF-CBT ProvidersTF-CBT CombinedMay-17</t>
  </si>
  <si>
    <t>All TF-CBT ProvidersTF-CBT Combined42856</t>
  </si>
  <si>
    <t>All TF-CBT ProvidersTF-CBT CombinedJun-17</t>
  </si>
  <si>
    <t>All TF-CBT ProvidersTF-CBT Combined42887</t>
  </si>
  <si>
    <t>All TF-CBT ProvidersTF-CBT CombinedJul-17</t>
  </si>
  <si>
    <t>All TF-CBT ProvidersTF-CBT Combined42917</t>
  </si>
  <si>
    <t>All TF-CBT ProvidersTF-CBT CombinedAug-17</t>
  </si>
  <si>
    <t>All TF-CBT ProvidersTF-CBT Combined42948</t>
  </si>
  <si>
    <t>All TF-CBT ProvidersTF-CBT CombinedSep-17</t>
  </si>
  <si>
    <t>All TF-CBT ProvidersTF-CBT Combined42979</t>
  </si>
  <si>
    <t>All TF-CBT ProvidersTF-CBT CombinedOct-17</t>
  </si>
  <si>
    <t>All TF-CBT ProvidersTF-CBT Combined43009</t>
  </si>
  <si>
    <t>All TF-CBT ProvidersTF-CBT CombinedNov-17</t>
  </si>
  <si>
    <t>All TF-CBT ProvidersTF-CBT Combined43040</t>
  </si>
  <si>
    <t>All TF-CBT ProvidersTF-CBT CombinedDec-17</t>
  </si>
  <si>
    <t>All TF-CBT ProvidersTF-CBT Combined43070</t>
  </si>
  <si>
    <t>All TF-CBT ProvidersTF-CBT CombinedJan-18</t>
  </si>
  <si>
    <t>All TF-CBT ProvidersTF-CBT Combined43101</t>
  </si>
  <si>
    <t>All TF-CBT ProvidersTF-CBT CombinedFeb-18</t>
  </si>
  <si>
    <t>All TF-CBT ProvidersTF-CBT Combined43132</t>
  </si>
  <si>
    <t>All TF-CBT ProvidersTF-CBT CombinedMar-18</t>
  </si>
  <si>
    <t>All TF-CBT ProvidersTF-CBT Combined43160</t>
  </si>
  <si>
    <t>All TF-CBT ProvidersTF-CBT CombinedApr-18</t>
  </si>
  <si>
    <t>All TF-CBT ProvidersTF-CBT Combined43191</t>
  </si>
  <si>
    <t>All TF-CBT ProvidersTF-CBT CombinedMay-18</t>
  </si>
  <si>
    <t>All TF-CBT ProvidersTF-CBT Combined43221</t>
  </si>
  <si>
    <t>All TF-CBT ProvidersTF-CBT CombinedJun-18</t>
  </si>
  <si>
    <t>All TF-CBT ProvidersTF-CBT Combined43252</t>
  </si>
  <si>
    <t>All TF-CBT ProvidersTF-CBT CombinedJul-18</t>
  </si>
  <si>
    <t>All TF-CBT ProvidersTF-CBT Combined43282</t>
  </si>
  <si>
    <t>All TF-CBT ProvidersTF-CBT CombinedAug-18</t>
  </si>
  <si>
    <t>All TF-CBT ProvidersTF-CBT Combined43313</t>
  </si>
  <si>
    <t>All TF-CBT ProvidersTF-CBT CombinedSep-18</t>
  </si>
  <si>
    <t>All TF-CBT ProvidersTF-CBT Combined43344</t>
  </si>
  <si>
    <t>All TF-CBT ProvidersTF-CBT CombinedOct-18</t>
  </si>
  <si>
    <t>All TF-CBT ProvidersTF-CBT Combined43374</t>
  </si>
  <si>
    <t>All TF-CBT ProvidersTF-CBT CombinedNov-18</t>
  </si>
  <si>
    <t>All TF-CBT ProvidersTF-CBT Combined43405</t>
  </si>
  <si>
    <t>All TF-CBT ProvidersTF-CBT CombinedDec-18</t>
  </si>
  <si>
    <t>All TF-CBT ProvidersTF-CBT Combined43435</t>
  </si>
  <si>
    <t>All TF-CBT ProvidersTF-CBT CombinedJan-19</t>
  </si>
  <si>
    <t>All TF-CBT ProvidersTF-CBT Combined43466</t>
  </si>
  <si>
    <t>All TF-CBT ProvidersTF-CBT CombinedFeb-19</t>
  </si>
  <si>
    <t>All TF-CBT ProvidersTF-CBT Combined43497</t>
  </si>
  <si>
    <t>All TF-CBT ProvidersTF-CBT CombinedMar-19</t>
  </si>
  <si>
    <t>All TF-CBT ProvidersTF-CBT Combined43525</t>
  </si>
  <si>
    <t>All TF-CBT ProvidersTF-CBT CombinedApr-19</t>
  </si>
  <si>
    <t>All TF-CBT ProvidersTF-CBT Combined43556</t>
  </si>
  <si>
    <t>All TF-CBT ProvidersTF-CBT CombinedMay-19</t>
  </si>
  <si>
    <t>All TF-CBT ProvidersTF-CBT Combined43586</t>
  </si>
  <si>
    <t>All TF-CBT ProvidersTF-CBT CombinedJun-19</t>
  </si>
  <si>
    <t>All TF-CBT ProvidersTF-CBT Combined43617</t>
  </si>
  <si>
    <t>All TF-CBT ProvidersTF-CBT CombinedJul-19</t>
  </si>
  <si>
    <t>All TF-CBT ProvidersTF-CBT Combined43647</t>
  </si>
  <si>
    <t>All TF-CBT ProvidersTF-CBT CombinedAug-19</t>
  </si>
  <si>
    <t>All TF-CBT ProvidersTF-CBT Combined43678</t>
  </si>
  <si>
    <t>All TIP ProvidersTIP CombinedApr-12</t>
  </si>
  <si>
    <t>All TIP ProvidersTIP Combined41000</t>
  </si>
  <si>
    <t>All TIP ProvidersTIP CombinedJun-12</t>
  </si>
  <si>
    <t>All TIP ProvidersTIP Combined41030</t>
  </si>
  <si>
    <t>All TIP ProvidersTIP Combined41061</t>
  </si>
  <si>
    <t>All TIP ProvidersTIP CombinedJul-12</t>
  </si>
  <si>
    <t>All TIP ProvidersTIP Combined41091</t>
  </si>
  <si>
    <t>All TIP ProvidersTIP CombinedAug-12</t>
  </si>
  <si>
    <t>All TIP ProvidersTIP Combined41122</t>
  </si>
  <si>
    <t>All TIP ProvidersTIP CombinedSep-12</t>
  </si>
  <si>
    <t>All TIP ProvidersTIP Combined41153</t>
  </si>
  <si>
    <t>All TIP ProvidersTIP CombinedOct-12</t>
  </si>
  <si>
    <t>All TIP ProvidersTIP Combined41183</t>
  </si>
  <si>
    <t>All TIP ProvidersTIP CombinedNov-12</t>
  </si>
  <si>
    <t>All TIP ProvidersTIP Combined41214</t>
  </si>
  <si>
    <t>All TIP ProvidersTIP CombinedDec-12</t>
  </si>
  <si>
    <t>All TIP ProvidersTIP Combined41244</t>
  </si>
  <si>
    <t>All TIP ProvidersTIP CombinedJan-13</t>
  </si>
  <si>
    <t>All TIP ProvidersTIP Combined41275</t>
  </si>
  <si>
    <t>All TIP ProvidersTIP CombinedFeb-13</t>
  </si>
  <si>
    <t>All TIP ProvidersTIP Combined41306</t>
  </si>
  <si>
    <t>All TIP ProvidersTIP CombinedMar-13</t>
  </si>
  <si>
    <t>All TIP ProvidersTIP Combined41334</t>
  </si>
  <si>
    <t>All TIP ProvidersTIP CombinedApr-13</t>
  </si>
  <si>
    <t>All TIP ProvidersTIP Combined41365</t>
  </si>
  <si>
    <t>All TIP ProvidersTIP CombinedMay-13</t>
  </si>
  <si>
    <t>All TIP ProvidersTIP Combined41395</t>
  </si>
  <si>
    <t>All TIP ProvidersTIP CombinedJun-13</t>
  </si>
  <si>
    <t>All TIP ProvidersTIP Combined41426</t>
  </si>
  <si>
    <t>All TIP ProvidersTIP CombinedJul-13</t>
  </si>
  <si>
    <t>All TIP ProvidersTIP Combined41456</t>
  </si>
  <si>
    <t>All TIP ProvidersTIP CombinedAug-13</t>
  </si>
  <si>
    <t>All TIP ProvidersTIP Combined41487</t>
  </si>
  <si>
    <t>All TIP ProvidersTIP CombinedSep-13</t>
  </si>
  <si>
    <t>All TIP ProvidersTIP Combined41518</t>
  </si>
  <si>
    <t>All TIP ProvidersTIP CombinedOct-13</t>
  </si>
  <si>
    <t>All TIP ProvidersTIP Combined41548</t>
  </si>
  <si>
    <t>All TIP ProvidersTIP CombinedNov-13</t>
  </si>
  <si>
    <t>All TIP ProvidersTIP Combined41579</t>
  </si>
  <si>
    <t>All TIP ProvidersTIP CombinedDec-13</t>
  </si>
  <si>
    <t>All TIP ProvidersTIP Combined41609</t>
  </si>
  <si>
    <t>All TIP ProvidersTIP CombinedJan-14</t>
  </si>
  <si>
    <t>All TIP ProvidersTIP Combined41640</t>
  </si>
  <si>
    <t>All TIP ProvidersTIP CombinedFeb-14</t>
  </si>
  <si>
    <t>All TIP ProvidersTIP Combined41671</t>
  </si>
  <si>
    <t>All TIP ProvidersTIP CombinedMar-14</t>
  </si>
  <si>
    <t>All TIP ProvidersTIP Combined41699</t>
  </si>
  <si>
    <t>All TIP ProvidersTIP CombinedApr-14</t>
  </si>
  <si>
    <t>All TIP ProvidersTIP Combined41730</t>
  </si>
  <si>
    <t>All TIP ProvidersTIP CombinedMay-14</t>
  </si>
  <si>
    <t>All TIP ProvidersTIP Combined41760</t>
  </si>
  <si>
    <t>All TIP ProvidersTIP CombinedJun-14</t>
  </si>
  <si>
    <t>All TIP ProvidersTIP Combined41791</t>
  </si>
  <si>
    <t>All TIP ProvidersTIP CombinedJul-14</t>
  </si>
  <si>
    <t>All TIP ProvidersTIP Combined41821</t>
  </si>
  <si>
    <t>All TIP ProvidersTIP CombinedAug-14</t>
  </si>
  <si>
    <t>All TIP ProvidersTIP Combined41852</t>
  </si>
  <si>
    <t>All TIP ProvidersTIP CombinedSep-14</t>
  </si>
  <si>
    <t>All TIP ProvidersTIP Combined41883</t>
  </si>
  <si>
    <t>All TIP ProvidersTIP CombinedOct-14</t>
  </si>
  <si>
    <t>All TIP ProvidersTIP Combined41913</t>
  </si>
  <si>
    <t>All TIP ProvidersTIP CombinedNov-14</t>
  </si>
  <si>
    <t>All TIP ProvidersTIP Combined41944</t>
  </si>
  <si>
    <t>All TIP ProvidersTIP CombinedDec-14</t>
  </si>
  <si>
    <t>All TIP ProvidersTIP Combined41974</t>
  </si>
  <si>
    <t>All TIP ProvidersTIP CombinedJan-15</t>
  </si>
  <si>
    <t>All TIP ProvidersTIP Combined42005</t>
  </si>
  <si>
    <t>All TIP ProvidersTIP CombinedFeb-15</t>
  </si>
  <si>
    <t>All TIP ProvidersTIP Combined42036</t>
  </si>
  <si>
    <t>All TIP ProvidersTIP CombinedMar-15</t>
  </si>
  <si>
    <t>All TIP ProvidersTIP Combined42064</t>
  </si>
  <si>
    <t>All TIP ProvidersTIP CombinedApr-15</t>
  </si>
  <si>
    <t>All TIP ProvidersTIP Combined42095</t>
  </si>
  <si>
    <t>All TIP ProvidersTIP CombinedMay-15</t>
  </si>
  <si>
    <t>All TIP ProvidersTIP Combined42125</t>
  </si>
  <si>
    <t>All TIP ProvidersTIP CombinedJun-15</t>
  </si>
  <si>
    <t>All TIP ProvidersTIP Combined42156</t>
  </si>
  <si>
    <t>All TIP ProvidersTIP CombinedJul-15</t>
  </si>
  <si>
    <t>All TIP ProvidersTIP Combined42186</t>
  </si>
  <si>
    <t>All TIP ProvidersTIP CombinedAug-15</t>
  </si>
  <si>
    <t>All TIP ProvidersTIP Combined42217</t>
  </si>
  <si>
    <t>All TIP ProvidersTIP CombinedSep-15</t>
  </si>
  <si>
    <t>All TIP ProvidersTIP Combined42248</t>
  </si>
  <si>
    <t>All TIP ProvidersTIP CombinedOct-15</t>
  </si>
  <si>
    <t>All TIP ProvidersTIP Combined42278</t>
  </si>
  <si>
    <t>All TIP ProvidersTIP CombinedNov-15</t>
  </si>
  <si>
    <t>All TIP ProvidersTIP Combined42309</t>
  </si>
  <si>
    <t>All TIP ProvidersTIP CombinedDec-15</t>
  </si>
  <si>
    <t>All TIP ProvidersTIP Combined42339</t>
  </si>
  <si>
    <t>All TIP ProvidersTIP CombinedJan-16</t>
  </si>
  <si>
    <t>All TIP ProvidersTIP Combined42370</t>
  </si>
  <si>
    <t>All TIP ProvidersTIP CombinedFeb-16</t>
  </si>
  <si>
    <t>All TIP ProvidersTIP Combined42401</t>
  </si>
  <si>
    <t>All TIP ProvidersTIP CombinedMar-16</t>
  </si>
  <si>
    <t>All TIP ProvidersTIP Combined42430</t>
  </si>
  <si>
    <t>All TIP ProvidersTIP CombinedApr-16</t>
  </si>
  <si>
    <t>All TIP ProvidersTIP Combined42461</t>
  </si>
  <si>
    <t>All TIP ProvidersTIP CombinedMay-16</t>
  </si>
  <si>
    <t>All TIP ProvidersTIP Combined42491</t>
  </si>
  <si>
    <t>All TIP ProvidersTIP CombinedJun-16</t>
  </si>
  <si>
    <t>All TIP ProvidersTIP Combined42522</t>
  </si>
  <si>
    <t>All TIP ProvidersTIP CombinedJul-16</t>
  </si>
  <si>
    <t>All TIP ProvidersTIP Combined42552</t>
  </si>
  <si>
    <t>All TIP ProvidersTIP CombinedAug-16</t>
  </si>
  <si>
    <t>All TIP ProvidersTIP Combined42583</t>
  </si>
  <si>
    <t>All TIP ProvidersTIP CombinedSep-16</t>
  </si>
  <si>
    <t>All TIP ProvidersTIP Combined42614</t>
  </si>
  <si>
    <t>All TIP ProvidersTIP CombinedOct-16</t>
  </si>
  <si>
    <t>All TIP ProvidersTIP Combined42644</t>
  </si>
  <si>
    <t>All TIP ProvidersTIP CombinedNov-16</t>
  </si>
  <si>
    <t>All TIP ProvidersTIP Combined42675</t>
  </si>
  <si>
    <t>All TIP ProvidersTIP CombinedDec-16</t>
  </si>
  <si>
    <t>All TIP ProvidersTIP Combined42705</t>
  </si>
  <si>
    <t>All TIP ProvidersTIP CombinedJan-17</t>
  </si>
  <si>
    <t>All TIP ProvidersTIP Combined42736</t>
  </si>
  <si>
    <t>All TIP ProvidersTIP CombinedFeb-17</t>
  </si>
  <si>
    <t>All TIP ProvidersTIP Combined42767</t>
  </si>
  <si>
    <t>All TIP ProvidersTIP CombinedMar-17</t>
  </si>
  <si>
    <t>All TIP ProvidersTIP Combined42795</t>
  </si>
  <si>
    <t>All TIP ProvidersTIP CombinedApr-17</t>
  </si>
  <si>
    <t>All TIP ProvidersTIP Combined42826</t>
  </si>
  <si>
    <t>All TIP ProvidersTIP CombinedMay-17</t>
  </si>
  <si>
    <t>All TIP ProvidersTIP Combined42856</t>
  </si>
  <si>
    <t>All TIP ProvidersTIP CombinedJun-17</t>
  </si>
  <si>
    <t>All TIP ProvidersTIP Combined42887</t>
  </si>
  <si>
    <t>All TIP ProvidersTIP CombinedJul-17</t>
  </si>
  <si>
    <t>All TIP ProvidersTIP Combined42917</t>
  </si>
  <si>
    <t>All TIP ProvidersTIP CombinedAug-17</t>
  </si>
  <si>
    <t>All TIP ProvidersTIP Combined42948</t>
  </si>
  <si>
    <t>All TIP ProvidersTIP CombinedSep-17</t>
  </si>
  <si>
    <t>All TIP ProvidersTIP Combined42979</t>
  </si>
  <si>
    <t>All TIP ProvidersTIP CombinedOct-17</t>
  </si>
  <si>
    <t>All TIP ProvidersTIP Combined43009</t>
  </si>
  <si>
    <t>All TIP ProvidersTIP CombinedNov-17</t>
  </si>
  <si>
    <t>All TIP ProvidersTIP Combined43040</t>
  </si>
  <si>
    <t>All TIP ProvidersTIP CombinedDec-17</t>
  </si>
  <si>
    <t>All TIP ProvidersTIP Combined43070</t>
  </si>
  <si>
    <t>All TIP ProvidersTIP CombinedJan-18</t>
  </si>
  <si>
    <t>All TIP ProvidersTIP Combined43101</t>
  </si>
  <si>
    <t>All TIP ProvidersTIP CombinedFeb-18</t>
  </si>
  <si>
    <t>All TIP ProvidersTIP Combined43132</t>
  </si>
  <si>
    <t>All TIP ProvidersTIP CombinedMar-18</t>
  </si>
  <si>
    <t>All TIP ProvidersTIP Combined43160</t>
  </si>
  <si>
    <t>All TIP ProvidersTIP CombinedApr-18</t>
  </si>
  <si>
    <t>All TIP ProvidersTIP Combined43191</t>
  </si>
  <si>
    <t>All TIP ProvidersTIP CombinedMay-18</t>
  </si>
  <si>
    <t>All TIP ProvidersTIP Combined43221</t>
  </si>
  <si>
    <t>All TIP ProvidersTIP CombinedJun-18</t>
  </si>
  <si>
    <t>All TIP ProvidersTIP Combined43252</t>
  </si>
  <si>
    <t>All TIP ProvidersTIP CombinedJul-18</t>
  </si>
  <si>
    <t>All TIP ProvidersTIP Combined43282</t>
  </si>
  <si>
    <t>All TIP ProvidersTIP CombinedAug-18</t>
  </si>
  <si>
    <t>All TIP ProvidersTIP Combined43313</t>
  </si>
  <si>
    <t>All TIP ProvidersTIP CombinedSep-18</t>
  </si>
  <si>
    <t>All TIP ProvidersTIP Combined43344</t>
  </si>
  <si>
    <t>All TIP ProvidersTIP CombinedOct-18</t>
  </si>
  <si>
    <t>All TIP ProvidersTIP Combined43374</t>
  </si>
  <si>
    <t>All TIP ProvidersTIP CombinedNov-18</t>
  </si>
  <si>
    <t>All TIP ProvidersTIP Combined43405</t>
  </si>
  <si>
    <t>All TIP ProvidersTIP CombinedDec-18</t>
  </si>
  <si>
    <t>All TIP ProvidersTIP Combined43435</t>
  </si>
  <si>
    <t>All TIP ProvidersTIP CombinedJan-19</t>
  </si>
  <si>
    <t>All TIP ProvidersTIP Combined43466</t>
  </si>
  <si>
    <t>All TIP ProvidersTIP CombinedFeb-19</t>
  </si>
  <si>
    <t>All TIP ProvidersTIP Combined43497</t>
  </si>
  <si>
    <t>All TIP ProvidersTIP CombinedMar-19</t>
  </si>
  <si>
    <t>All TIP ProvidersTIP Combined43525</t>
  </si>
  <si>
    <t>All TIP ProvidersTIP CombinedApr-19</t>
  </si>
  <si>
    <t>All TIP ProvidersTIP Combined43556</t>
  </si>
  <si>
    <t>All TIP ProvidersTIP CombinedMay-19</t>
  </si>
  <si>
    <t>All TIP ProvidersTIP Combined43586</t>
  </si>
  <si>
    <t>All TIP ProvidersTIP CombinedJun-19</t>
  </si>
  <si>
    <t>All TIP ProvidersTIP Combined43617</t>
  </si>
  <si>
    <t>All TIP ProvidersTIP CombinedJul-19</t>
  </si>
  <si>
    <t>All TIP ProvidersTIP Combined43647</t>
  </si>
  <si>
    <t>All TIP ProvidersTIP CombinedAug-19</t>
  </si>
  <si>
    <t>All TIP ProvidersTIP Combined43678</t>
  </si>
  <si>
    <t>All TST ProvidersTST CombinedJan-15</t>
  </si>
  <si>
    <t>All TST ProvidersTST Combined42005</t>
  </si>
  <si>
    <t>All TST ProvidersTST CombinedFeb-15</t>
  </si>
  <si>
    <t>All TST ProvidersTST Combined42036</t>
  </si>
  <si>
    <t>All TST ProvidersTST CombinedMar-15</t>
  </si>
  <si>
    <t>All TST ProvidersTST Combined42064</t>
  </si>
  <si>
    <t>All TST ProvidersTST CombinedApr-15</t>
  </si>
  <si>
    <t>All TST ProvidersTST Combined42095</t>
  </si>
  <si>
    <t>All TST ProvidersTST CombinedMay-15</t>
  </si>
  <si>
    <t>All TST ProvidersTST Combined42125</t>
  </si>
  <si>
    <t>All TST ProvidersTST CombinedJun-15</t>
  </si>
  <si>
    <t>All TST ProvidersTST Combined42156</t>
  </si>
  <si>
    <t>All TST ProvidersTST CombinedJul-15</t>
  </si>
  <si>
    <t>All TST ProvidersTST Combined42186</t>
  </si>
  <si>
    <t>All TST ProvidersTST CombinedAug-15</t>
  </si>
  <si>
    <t>All TST ProvidersTST Combined42217</t>
  </si>
  <si>
    <t>All TST ProvidersTST CombinedSep-15</t>
  </si>
  <si>
    <t>All TST ProvidersTST Combined42248</t>
  </si>
  <si>
    <t>All TST ProvidersTST CombinedOct-15</t>
  </si>
  <si>
    <t>All TST ProvidersTST Combined42278</t>
  </si>
  <si>
    <t>All TST ProvidersTST CombinedNov-15</t>
  </si>
  <si>
    <t>All TST ProvidersTST Combined42309</t>
  </si>
  <si>
    <t>All TST ProvidersTST CombinedDec-15</t>
  </si>
  <si>
    <t>All TST ProvidersTST Combined42339</t>
  </si>
  <si>
    <t>All TST ProvidersTST CombinedJan-16</t>
  </si>
  <si>
    <t>All TST ProvidersTST Combined42370</t>
  </si>
  <si>
    <t>All TST ProvidersTST CombinedFeb-16</t>
  </si>
  <si>
    <t>All TST ProvidersTST Combined42401</t>
  </si>
  <si>
    <t>All TST ProvidersTST CombinedMar-16</t>
  </si>
  <si>
    <t>All TST ProvidersTST Combined42430</t>
  </si>
  <si>
    <t>All TST ProvidersTST CombinedApr-16</t>
  </si>
  <si>
    <t>All TST ProvidersTST Combined42461</t>
  </si>
  <si>
    <t>All TST ProvidersTST CombinedMay-16</t>
  </si>
  <si>
    <t>All TST ProvidersTST Combined42491</t>
  </si>
  <si>
    <t>All TST ProvidersTST CombinedJun-16</t>
  </si>
  <si>
    <t>All TST ProvidersTST Combined42522</t>
  </si>
  <si>
    <t>All TST ProvidersTST CombinedJul-16</t>
  </si>
  <si>
    <t>All TST ProvidersTST Combined42552</t>
  </si>
  <si>
    <t>All TST ProvidersTST CombinedAug-16</t>
  </si>
  <si>
    <t>All TST ProvidersTST Combined42583</t>
  </si>
  <si>
    <t>All TST ProvidersTST CombinedSep-16</t>
  </si>
  <si>
    <t>All TST ProvidersTST Combined42614</t>
  </si>
  <si>
    <t>All TST ProvidersTST CombinedOct-16</t>
  </si>
  <si>
    <t>All TST ProvidersTST Combined42644</t>
  </si>
  <si>
    <t>All TST ProvidersTST CombinedNov-16</t>
  </si>
  <si>
    <t>All TST ProvidersTST Combined42675</t>
  </si>
  <si>
    <t>All TST ProvidersTST CombinedDec-16</t>
  </si>
  <si>
    <t>All TST ProvidersTST Combined42705</t>
  </si>
  <si>
    <t>All TST ProvidersTST CombinedJan-17</t>
  </si>
  <si>
    <t>All TST ProvidersTST Combined42736</t>
  </si>
  <si>
    <t>All TST ProvidersTST CombinedFeb-17</t>
  </si>
  <si>
    <t>All TST ProvidersTST Combined42767</t>
  </si>
  <si>
    <t>All TST ProvidersTST CombinedMar-17</t>
  </si>
  <si>
    <t>All TST ProvidersTST Combined42795</t>
  </si>
  <si>
    <t>All TST ProvidersTST CombinedApr-17</t>
  </si>
  <si>
    <t>All TST ProvidersTST Combined42826</t>
  </si>
  <si>
    <t>All TST ProvidersTST CombinedMay-17</t>
  </si>
  <si>
    <t>All TST ProvidersTST Combined42856</t>
  </si>
  <si>
    <t>All TST ProvidersTST CombinedJun-17</t>
  </si>
  <si>
    <t>All TST ProvidersTST Combined42887</t>
  </si>
  <si>
    <t>All TST ProvidersTST CombinedJul-17</t>
  </si>
  <si>
    <t>All TST ProvidersTST Combined42917</t>
  </si>
  <si>
    <t>All TST ProvidersTST CombinedAug-17</t>
  </si>
  <si>
    <t>All TST ProvidersTST Combined42948</t>
  </si>
  <si>
    <t>All TST ProvidersTST CombinedSep-17</t>
  </si>
  <si>
    <t>All TST ProvidersTST Combined42979</t>
  </si>
  <si>
    <t>All TST ProvidersTST CombinedOct-17</t>
  </si>
  <si>
    <t>All TST ProvidersTST Combined43009</t>
  </si>
  <si>
    <t>All TST ProvidersTST CombinedNov-17</t>
  </si>
  <si>
    <t>All TST ProvidersTST Combined43040</t>
  </si>
  <si>
    <t>All TST ProvidersTST CombinedDec-17</t>
  </si>
  <si>
    <t>All TST ProvidersTST Combined43070</t>
  </si>
  <si>
    <t>All TST ProvidersTST CombinedJan-18</t>
  </si>
  <si>
    <t>All TST ProvidersTST Combined43101</t>
  </si>
  <si>
    <t>All TST ProvidersTST CombinedFeb-18</t>
  </si>
  <si>
    <t>All TST ProvidersTST Combined43132</t>
  </si>
  <si>
    <t>All TST ProvidersTST CombinedMar-18</t>
  </si>
  <si>
    <t>All TST ProvidersTST Combined43160</t>
  </si>
  <si>
    <t>All TST ProvidersTST CombinedApr-18</t>
  </si>
  <si>
    <t>All TST ProvidersTST Combined43191</t>
  </si>
  <si>
    <t>All TST ProvidersTST CombinedMay-18</t>
  </si>
  <si>
    <t>All TST ProvidersTST Combined43221</t>
  </si>
  <si>
    <t>All TST ProvidersTST CombinedJun-18</t>
  </si>
  <si>
    <t>All TST ProvidersTST Combined43252</t>
  </si>
  <si>
    <t>All TST ProvidersTST CombinedJul-18</t>
  </si>
  <si>
    <t>All TST ProvidersTST Combined43282</t>
  </si>
  <si>
    <t>All TST ProvidersTST CombinedAug-18</t>
  </si>
  <si>
    <t>All TST ProvidersTST Combined43313</t>
  </si>
  <si>
    <t>All TST ProvidersTST CombinedSep-18</t>
  </si>
  <si>
    <t>All TST ProvidersTST Combined43344</t>
  </si>
  <si>
    <t>All TST ProvidersTST CombinedOct-18</t>
  </si>
  <si>
    <t>All TST ProvidersTST Combined43374</t>
  </si>
  <si>
    <t>All TST ProvidersTST CombinedNov-18</t>
  </si>
  <si>
    <t>All TST ProvidersTST Combined43405</t>
  </si>
  <si>
    <t>All TST ProvidersTST CombinedDec-18</t>
  </si>
  <si>
    <t>All TST ProvidersTST Combined43435</t>
  </si>
  <si>
    <t>All TST ProvidersTST CombinedJan-19</t>
  </si>
  <si>
    <t>All TST ProvidersTST Combined43466</t>
  </si>
  <si>
    <t>All TST ProvidersTST CombinedFeb-19</t>
  </si>
  <si>
    <t>All TST ProvidersTST Combined43497</t>
  </si>
  <si>
    <t>All TST ProvidersTST CombinedMar-19</t>
  </si>
  <si>
    <t>All TST ProvidersTST Combined43525</t>
  </si>
  <si>
    <t>All TST ProvidersTST CombinedApr-19</t>
  </si>
  <si>
    <t>All TST ProvidersTST Combined43556</t>
  </si>
  <si>
    <t>All TST ProvidersTST CombinedMay-19</t>
  </si>
  <si>
    <t>All TST ProvidersTST Combined43586</t>
  </si>
  <si>
    <t>All TST ProvidersTST CombinedJun-19</t>
  </si>
  <si>
    <t>All TST ProvidersTST Combined43617</t>
  </si>
  <si>
    <t>All TST ProvidersTST CombinedJul-19</t>
  </si>
  <si>
    <t>All TST ProvidersTST Combined43647</t>
  </si>
  <si>
    <t>All TST ProvidersTST CombinedAug-19</t>
  </si>
  <si>
    <t>All TST ProvidersTST Combined43678</t>
  </si>
  <si>
    <t>AllAll CombinedMay-18</t>
  </si>
  <si>
    <t>AllAll CombinedSep-19</t>
  </si>
  <si>
    <t>CatholicAll FFDec-18</t>
  </si>
  <si>
    <t>CatholicAll FF43435</t>
  </si>
  <si>
    <t>CatholicAll FFJan-19</t>
  </si>
  <si>
    <t>CatholicAll FF43466</t>
  </si>
  <si>
    <t>CatholicAll FFFeb-19</t>
  </si>
  <si>
    <t>CatholicAll FF43497</t>
  </si>
  <si>
    <t>CatholicAll FFMar-19</t>
  </si>
  <si>
    <t>CatholicAll FF43525</t>
  </si>
  <si>
    <t>CatholicAll FFApr-19</t>
  </si>
  <si>
    <t>CatholicAll FF43556</t>
  </si>
  <si>
    <t>CatholicAll FFMay-19</t>
  </si>
  <si>
    <t>CatholicAll FF43586</t>
  </si>
  <si>
    <t>CatholicAll FFJun-19</t>
  </si>
  <si>
    <t>CatholicAll FF43617</t>
  </si>
  <si>
    <t>CatholicAll FFJul-19</t>
  </si>
  <si>
    <t>CatholicAll FF43647</t>
  </si>
  <si>
    <t>CatholicAll FFAug-19</t>
  </si>
  <si>
    <t>CatholicAll FF43678</t>
  </si>
  <si>
    <t>CatholicAll FFSep-19</t>
  </si>
  <si>
    <t>CatholicAll FF43709</t>
  </si>
  <si>
    <t>CatholicFFT CombinedDec-18</t>
  </si>
  <si>
    <t>CatholicFFT Combined43435</t>
  </si>
  <si>
    <t>CatholicFFT CombinedJan-19</t>
  </si>
  <si>
    <t>CatholicFFT Combined43466</t>
  </si>
  <si>
    <t>CatholicFFT CombinedFeb-19</t>
  </si>
  <si>
    <t>CatholicFFT Combined43497</t>
  </si>
  <si>
    <t>CatholicFFT CombinedMar-19</t>
  </si>
  <si>
    <t>CatholicFFT Combined43525</t>
  </si>
  <si>
    <t>CatholicFFT CombinedApr-19</t>
  </si>
  <si>
    <t>CatholicFFT Combined43556</t>
  </si>
  <si>
    <t>CatholicFFT CombinedMay-19</t>
  </si>
  <si>
    <t>CatholicFFT Combined43586</t>
  </si>
  <si>
    <t>CatholicFFT CombinedJun-19</t>
  </si>
  <si>
    <t>CatholicFFT Combined43617</t>
  </si>
  <si>
    <t>CatholicFFT CombinedJul-19</t>
  </si>
  <si>
    <t>CatholicFFT Combined43647</t>
  </si>
  <si>
    <t>CatholicFFT CombinedAug-19</t>
  </si>
  <si>
    <t>CatholicFFT Combined43678</t>
  </si>
  <si>
    <t>Community ConnectionsAll FFApr-12</t>
  </si>
  <si>
    <t>Community ConnectionsAll FF41000</t>
  </si>
  <si>
    <t>Community ConnectionsAll FFJun-12</t>
  </si>
  <si>
    <t>Community ConnectionsAll FF41030</t>
  </si>
  <si>
    <t>Community ConnectionsAll FF41061</t>
  </si>
  <si>
    <t>Community ConnectionsAll FFJul-12</t>
  </si>
  <si>
    <t>Community ConnectionsAll FF41091</t>
  </si>
  <si>
    <t>Community ConnectionsAll FFAug-12</t>
  </si>
  <si>
    <t>Community ConnectionsAll FF41122</t>
  </si>
  <si>
    <t>Community ConnectionsAll FFSep-12</t>
  </si>
  <si>
    <t>Community ConnectionsAll FF41153</t>
  </si>
  <si>
    <t>Community ConnectionsAll FFOct-12</t>
  </si>
  <si>
    <t>Community ConnectionsAll FF41183</t>
  </si>
  <si>
    <t>Community ConnectionsAll FFNov-12</t>
  </si>
  <si>
    <t>Community ConnectionsAll FF41214</t>
  </si>
  <si>
    <t>Community ConnectionsAll FFDec-12</t>
  </si>
  <si>
    <t>Community ConnectionsAll FF41244</t>
  </si>
  <si>
    <t>Community ConnectionsAll FFJan-13</t>
  </si>
  <si>
    <t>Community ConnectionsAll FF41275</t>
  </si>
  <si>
    <t>Community ConnectionsAll FFFeb-13</t>
  </si>
  <si>
    <t>Community ConnectionsAll FF41306</t>
  </si>
  <si>
    <t>Community ConnectionsAll FFMar-13</t>
  </si>
  <si>
    <t>Community ConnectionsAll FF41334</t>
  </si>
  <si>
    <t>Community ConnectionsAll FFApr-13</t>
  </si>
  <si>
    <t>Community ConnectionsAll FF41365</t>
  </si>
  <si>
    <t>Community ConnectionsAll FFMay-13</t>
  </si>
  <si>
    <t>Community ConnectionsAll FF41395</t>
  </si>
  <si>
    <t>Community ConnectionsAll FFJun-13</t>
  </si>
  <si>
    <t>Community ConnectionsAll FF41426</t>
  </si>
  <si>
    <t>Community ConnectionsAll FFJul-13</t>
  </si>
  <si>
    <t>Community ConnectionsAll FF41456</t>
  </si>
  <si>
    <t>Community ConnectionsAll FFAug-13</t>
  </si>
  <si>
    <t>Community ConnectionsAll FF41487</t>
  </si>
  <si>
    <t>Community ConnectionsAll FFSep-13</t>
  </si>
  <si>
    <t>Community ConnectionsAll FF41518</t>
  </si>
  <si>
    <t>Community ConnectionsAll FFOct-13</t>
  </si>
  <si>
    <t>Community ConnectionsAll FF41548</t>
  </si>
  <si>
    <t>Community ConnectionsAll FFNov-13</t>
  </si>
  <si>
    <t>Community ConnectionsAll FF41579</t>
  </si>
  <si>
    <t>Community ConnectionsAll FFDec-13</t>
  </si>
  <si>
    <t>Community ConnectionsAll FF41609</t>
  </si>
  <si>
    <t>Community ConnectionsAll FFJan-14</t>
  </si>
  <si>
    <t>Community ConnectionsAll FF41640</t>
  </si>
  <si>
    <t>Community ConnectionsAll FFFeb-14</t>
  </si>
  <si>
    <t>Community ConnectionsAll FF41671</t>
  </si>
  <si>
    <t>Community ConnectionsAll FFMar-14</t>
  </si>
  <si>
    <t>Community ConnectionsAll FF41699</t>
  </si>
  <si>
    <t>Community ConnectionsAll FFApr-14</t>
  </si>
  <si>
    <t>Community ConnectionsAll FF41730</t>
  </si>
  <si>
    <t>Community ConnectionsAll FFMay-14</t>
  </si>
  <si>
    <t>Community ConnectionsAll FF41760</t>
  </si>
  <si>
    <t>Community ConnectionsAll FFJun-14</t>
  </si>
  <si>
    <t>Community ConnectionsAll FF41791</t>
  </si>
  <si>
    <t>Community ConnectionsAll FFJul-14</t>
  </si>
  <si>
    <t>Community ConnectionsAll FF41821</t>
  </si>
  <si>
    <t>Community ConnectionsAll FFAug-14</t>
  </si>
  <si>
    <t>Community ConnectionsAll FF41852</t>
  </si>
  <si>
    <t>Community ConnectionsAll FFSep-14</t>
  </si>
  <si>
    <t>Community ConnectionsAll FF41883</t>
  </si>
  <si>
    <t>Community ConnectionsAll FFOct-14</t>
  </si>
  <si>
    <t>Community ConnectionsAll FF41913</t>
  </si>
  <si>
    <t>Community ConnectionsAll FFNov-14</t>
  </si>
  <si>
    <t>Community ConnectionsAll FF41944</t>
  </si>
  <si>
    <t>Community ConnectionsAll FFDec-14</t>
  </si>
  <si>
    <t>Community ConnectionsAll FF41974</t>
  </si>
  <si>
    <t>Community ConnectionsAll FFJan-15</t>
  </si>
  <si>
    <t>Community ConnectionsAll FF42005</t>
  </si>
  <si>
    <t>Community ConnectionsAll FFFeb-15</t>
  </si>
  <si>
    <t>Community ConnectionsAll FF42036</t>
  </si>
  <si>
    <t>Community ConnectionsAll FFMar-15</t>
  </si>
  <si>
    <t>Community ConnectionsAll FF42064</t>
  </si>
  <si>
    <t>Community ConnectionsAll FFApr-15</t>
  </si>
  <si>
    <t>Community ConnectionsAll FF42095</t>
  </si>
  <si>
    <t>Community ConnectionsAll FFMay-15</t>
  </si>
  <si>
    <t>Community ConnectionsAll FF42125</t>
  </si>
  <si>
    <t>Community ConnectionsAll FFJun-15</t>
  </si>
  <si>
    <t>Community ConnectionsAll FF42156</t>
  </si>
  <si>
    <t>Community ConnectionsAll FFJul-15</t>
  </si>
  <si>
    <t>Community ConnectionsAll FF42186</t>
  </si>
  <si>
    <t>Community ConnectionsAll FFAug-15</t>
  </si>
  <si>
    <t>Community ConnectionsAll FF42217</t>
  </si>
  <si>
    <t>Community ConnectionsAll FFSep-15</t>
  </si>
  <si>
    <t>Community ConnectionsAll FF42248</t>
  </si>
  <si>
    <t>Community ConnectionsAll FFOct-15</t>
  </si>
  <si>
    <t>Community ConnectionsAll FF42278</t>
  </si>
  <si>
    <t>Community ConnectionsAll FFNov-15</t>
  </si>
  <si>
    <t>Community ConnectionsAll FF42309</t>
  </si>
  <si>
    <t>Community ConnectionsAll FFDec-15</t>
  </si>
  <si>
    <t>Community ConnectionsAll FF42339</t>
  </si>
  <si>
    <t>Community ConnectionsAll FFJan-16</t>
  </si>
  <si>
    <t>Community ConnectionsAll FF42370</t>
  </si>
  <si>
    <t>Community ConnectionsAll FFFeb-16</t>
  </si>
  <si>
    <t>Community ConnectionsAll FF42401</t>
  </si>
  <si>
    <t>Community ConnectionsAll FFMar-16</t>
  </si>
  <si>
    <t>Community ConnectionsAll FF42430</t>
  </si>
  <si>
    <t>Community ConnectionsAll FFApr-16</t>
  </si>
  <si>
    <t>Community ConnectionsAll FF42461</t>
  </si>
  <si>
    <t>Community ConnectionsAll FFMay-16</t>
  </si>
  <si>
    <t>Community ConnectionsAll FF42491</t>
  </si>
  <si>
    <t>Community ConnectionsAll FFJun-16</t>
  </si>
  <si>
    <t>Community ConnectionsAll FF42522</t>
  </si>
  <si>
    <t>Community ConnectionsAll FFJul-16</t>
  </si>
  <si>
    <t>Community ConnectionsAll FF42552</t>
  </si>
  <si>
    <t>Community ConnectionsAll FFAug-16</t>
  </si>
  <si>
    <t>Community ConnectionsAll FF42583</t>
  </si>
  <si>
    <t>Community ConnectionsAll FFSep-16</t>
  </si>
  <si>
    <t>Community ConnectionsAll FF42614</t>
  </si>
  <si>
    <t>Community ConnectionsAll FFOct-16</t>
  </si>
  <si>
    <t>Community ConnectionsAll FF42644</t>
  </si>
  <si>
    <t>Community ConnectionsAll FFNov-16</t>
  </si>
  <si>
    <t>Community ConnectionsAll FF42675</t>
  </si>
  <si>
    <t>Community ConnectionsAll FFDec-16</t>
  </si>
  <si>
    <t>Community ConnectionsAll FF42706</t>
  </si>
  <si>
    <t>Community ConnectionsAll FFJan-17</t>
  </si>
  <si>
    <t>Community ConnectionsAll FF42736</t>
  </si>
  <si>
    <t>Community ConnectionsAll FFFeb-17</t>
  </si>
  <si>
    <t>Community ConnectionsAll FF42767</t>
  </si>
  <si>
    <t>Community ConnectionsAll FFMar-17</t>
  </si>
  <si>
    <t>Community ConnectionsAll FF42795</t>
  </si>
  <si>
    <t>Community ConnectionsAll FFApr-17</t>
  </si>
  <si>
    <t>Community ConnectionsAll FF42826</t>
  </si>
  <si>
    <t>Community ConnectionsAll FFMay-17</t>
  </si>
  <si>
    <t>Community ConnectionsAll FF42856</t>
  </si>
  <si>
    <t>Community ConnectionsAll FFJun-17</t>
  </si>
  <si>
    <t>Community ConnectionsAll FF42887</t>
  </si>
  <si>
    <t>Community ConnectionsAll FFJul-17</t>
  </si>
  <si>
    <t>Community ConnectionsAll FF42917</t>
  </si>
  <si>
    <t>Community ConnectionsAll FFAug-17</t>
  </si>
  <si>
    <t>Community ConnectionsAll FF42948</t>
  </si>
  <si>
    <t>Community ConnectionsAll FFSep-17</t>
  </si>
  <si>
    <t>Community ConnectionsAll FF42979</t>
  </si>
  <si>
    <t>Community ConnectionsAll FFOct-17</t>
  </si>
  <si>
    <t>Community ConnectionsAll FF43009</t>
  </si>
  <si>
    <t>Community ConnectionsAll FFNov-17</t>
  </si>
  <si>
    <t>Community ConnectionsAll FF43040</t>
  </si>
  <si>
    <t>Community ConnectionsAll FFDec-17</t>
  </si>
  <si>
    <t>Community ConnectionsAll FF43070</t>
  </si>
  <si>
    <t>Community ConnectionsAll FFJan-18</t>
  </si>
  <si>
    <t>Community ConnectionsAll FF43101</t>
  </si>
  <si>
    <t>Community ConnectionsAll FFFeb-18</t>
  </si>
  <si>
    <t>Community ConnectionsAll FF43132</t>
  </si>
  <si>
    <t>Community ConnectionsAll FFMar-18</t>
  </si>
  <si>
    <t>Community ConnectionsAll FF43160</t>
  </si>
  <si>
    <t>Community ConnectionsAll FFApr-18</t>
  </si>
  <si>
    <t>Community ConnectionsAll FF43191</t>
  </si>
  <si>
    <t>Community ConnectionsAll FFMay-18</t>
  </si>
  <si>
    <t>Community ConnectionsAll FF43221</t>
  </si>
  <si>
    <t>Community ConnectionsAll FFJun-18</t>
  </si>
  <si>
    <t>Community ConnectionsAll FF43252</t>
  </si>
  <si>
    <t>Community ConnectionsAll FFJul-18</t>
  </si>
  <si>
    <t>Community ConnectionsAll FF43282</t>
  </si>
  <si>
    <t>Community ConnectionsAll FFAug-18</t>
  </si>
  <si>
    <t>Community ConnectionsAll FF43313</t>
  </si>
  <si>
    <t>Community ConnectionsAll FFSep-18</t>
  </si>
  <si>
    <t>Community ConnectionsAll FF43344</t>
  </si>
  <si>
    <t>Community ConnectionsAll FFOct-18</t>
  </si>
  <si>
    <t>Community ConnectionsAll FF43374</t>
  </si>
  <si>
    <t>Community ConnectionsAll FFNov-18</t>
  </si>
  <si>
    <t>Community ConnectionsAll FF43405</t>
  </si>
  <si>
    <t>Community ConnectionsAll FFDec-18</t>
  </si>
  <si>
    <t>Community ConnectionsAll FF43435</t>
  </si>
  <si>
    <t>Community ConnectionsAll FFJan-19</t>
  </si>
  <si>
    <t>Community ConnectionsAll FF43466</t>
  </si>
  <si>
    <t>Community ConnectionsAll FFFeb-19</t>
  </si>
  <si>
    <t>Community ConnectionsAll FF43497</t>
  </si>
  <si>
    <t>Community ConnectionsAll FFMar-19</t>
  </si>
  <si>
    <t>Community ConnectionsAll FF43525</t>
  </si>
  <si>
    <t>Community ConnectionsAll FFApr-19</t>
  </si>
  <si>
    <t>Community ConnectionsAll FF43556</t>
  </si>
  <si>
    <t>Community ConnectionsAll FFMay-19</t>
  </si>
  <si>
    <t>Community ConnectionsAll FF43586</t>
  </si>
  <si>
    <t>Community ConnectionsAll FFJun-19</t>
  </si>
  <si>
    <t>Community ConnectionsAll FF43617</t>
  </si>
  <si>
    <t>Community ConnectionsAll FFJul-19</t>
  </si>
  <si>
    <t>Community ConnectionsAll FF43647</t>
  </si>
  <si>
    <t>Community ConnectionsFFT CombinedApr-12</t>
  </si>
  <si>
    <t>Community ConnectionsFFT Combined41000</t>
  </si>
  <si>
    <t>Community ConnectionsFFT CombinedJun-12</t>
  </si>
  <si>
    <t>Community ConnectionsFFT Combined41030</t>
  </si>
  <si>
    <t>Community ConnectionsFFT Combined41061</t>
  </si>
  <si>
    <t>Community ConnectionsFFT CombinedJul-12</t>
  </si>
  <si>
    <t>Community ConnectionsFFT Combined41091</t>
  </si>
  <si>
    <t>Community ConnectionsFFT CombinedAug-12</t>
  </si>
  <si>
    <t>Community ConnectionsFFT Combined41122</t>
  </si>
  <si>
    <t>Community ConnectionsFFT CombinedSep-12</t>
  </si>
  <si>
    <t>Community ConnectionsFFT Combined41153</t>
  </si>
  <si>
    <t>Community ConnectionsFFT CombinedOct-12</t>
  </si>
  <si>
    <t>Community ConnectionsFFT Combined41183</t>
  </si>
  <si>
    <t>Community ConnectionsFFT CombinedNov-12</t>
  </si>
  <si>
    <t>Community ConnectionsFFT Combined41214</t>
  </si>
  <si>
    <t>Community ConnectionsFFT CombinedDec-12</t>
  </si>
  <si>
    <t>Community ConnectionsFFT Combined41244</t>
  </si>
  <si>
    <t>Community ConnectionsFFT CombinedJan-13</t>
  </si>
  <si>
    <t>Community ConnectionsFFT Combined41275</t>
  </si>
  <si>
    <t>Community ConnectionsFFT CombinedFeb-13</t>
  </si>
  <si>
    <t>Community ConnectionsFFT Combined41306</t>
  </si>
  <si>
    <t>Community ConnectionsFFT CombinedMar-13</t>
  </si>
  <si>
    <t>Community ConnectionsFFT Combined41334</t>
  </si>
  <si>
    <t>Community ConnectionsFFT CombinedApr-13</t>
  </si>
  <si>
    <t>Community ConnectionsFFT Combined41365</t>
  </si>
  <si>
    <t>Community ConnectionsFFT CombinedMay-13</t>
  </si>
  <si>
    <t>Community ConnectionsFFT Combined41395</t>
  </si>
  <si>
    <t>Community ConnectionsFFT CombinedJun-13</t>
  </si>
  <si>
    <t>Community ConnectionsFFT Combined41426</t>
  </si>
  <si>
    <t>Community ConnectionsFFT CombinedJul-13</t>
  </si>
  <si>
    <t>Community ConnectionsFFT Combined41456</t>
  </si>
  <si>
    <t>Community ConnectionsFFT CombinedAug-13</t>
  </si>
  <si>
    <t>Community ConnectionsFFT Combined41487</t>
  </si>
  <si>
    <t>Community ConnectionsFFT CombinedSep-13</t>
  </si>
  <si>
    <t>Community ConnectionsFFT Combined41518</t>
  </si>
  <si>
    <t>Community ConnectionsFFT CombinedOct-13</t>
  </si>
  <si>
    <t>Community ConnectionsFFT Combined41548</t>
  </si>
  <si>
    <t>Community ConnectionsFFT CombinedNov-13</t>
  </si>
  <si>
    <t>Community ConnectionsFFT Combined41579</t>
  </si>
  <si>
    <t>Community ConnectionsFFT CombinedDec-13</t>
  </si>
  <si>
    <t>Community ConnectionsFFT Combined41609</t>
  </si>
  <si>
    <t>Community ConnectionsFFT CombinedJan-14</t>
  </si>
  <si>
    <t>Community ConnectionsFFT Combined41640</t>
  </si>
  <si>
    <t>Community ConnectionsFFT CombinedFeb-14</t>
  </si>
  <si>
    <t>Community ConnectionsFFT Combined41671</t>
  </si>
  <si>
    <t>Community ConnectionsFFT CombinedMar-14</t>
  </si>
  <si>
    <t>Community ConnectionsFFT Combined41699</t>
  </si>
  <si>
    <t>Community ConnectionsFFT CombinedApr-14</t>
  </si>
  <si>
    <t>Community ConnectionsFFT Combined41730</t>
  </si>
  <si>
    <t>Community ConnectionsFFT CombinedMay-14</t>
  </si>
  <si>
    <t>Community ConnectionsFFT Combined41760</t>
  </si>
  <si>
    <t>Community ConnectionsFFT CombinedJun-14</t>
  </si>
  <si>
    <t>Community ConnectionsFFT Combined41791</t>
  </si>
  <si>
    <t>Community ConnectionsFFT CombinedJul-14</t>
  </si>
  <si>
    <t>Community ConnectionsFFT Combined41821</t>
  </si>
  <si>
    <t>Community ConnectionsFFT CombinedAug-14</t>
  </si>
  <si>
    <t>Community ConnectionsFFT Combined41852</t>
  </si>
  <si>
    <t>Community ConnectionsFFT CombinedSep-14</t>
  </si>
  <si>
    <t>Community ConnectionsFFT Combined41883</t>
  </si>
  <si>
    <t>Community ConnectionsFFT CombinedOct-14</t>
  </si>
  <si>
    <t>Community ConnectionsFFT Combined41913</t>
  </si>
  <si>
    <t>Community ConnectionsFFT CombinedNov-14</t>
  </si>
  <si>
    <t>Community ConnectionsFFT Combined41944</t>
  </si>
  <si>
    <t>Community ConnectionsFFT CombinedDec-14</t>
  </si>
  <si>
    <t>Community ConnectionsFFT Combined41974</t>
  </si>
  <si>
    <t>Community ConnectionsPCIT CombinedJul-18</t>
  </si>
  <si>
    <t>Community ConnectionsPCIT Combined43282</t>
  </si>
  <si>
    <t>Community ConnectionsPCIT CombinedAug-18</t>
  </si>
  <si>
    <t>Community ConnectionsPCIT Combined43313</t>
  </si>
  <si>
    <t>Community ConnectionsPCIT CombinedSep-18</t>
  </si>
  <si>
    <t>Community ConnectionsPCIT Combined43344</t>
  </si>
  <si>
    <t>Community ConnectionsPCIT CombinedOct-18</t>
  </si>
  <si>
    <t>Community ConnectionsPCIT Combined43374</t>
  </si>
  <si>
    <t>Community ConnectionsPCIT CombinedNov-18</t>
  </si>
  <si>
    <t>Community ConnectionsPCIT Combined43405</t>
  </si>
  <si>
    <t>Community ConnectionsPCIT CombinedDec-18</t>
  </si>
  <si>
    <t>Community ConnectionsPCIT Combined43435</t>
  </si>
  <si>
    <t>Community ConnectionsPCIT CombinedJan-19</t>
  </si>
  <si>
    <t>Community ConnectionsPCIT Combined43466</t>
  </si>
  <si>
    <t>Community ConnectionsPCIT CombinedFeb-19</t>
  </si>
  <si>
    <t>Community ConnectionsPCIT Combined43497</t>
  </si>
  <si>
    <t>Community ConnectionsPCIT CombinedMar-19</t>
  </si>
  <si>
    <t>Community ConnectionsPCIT Combined43525</t>
  </si>
  <si>
    <t>Community ConnectionsPCIT CombinedApr-19</t>
  </si>
  <si>
    <t>Community ConnectionsPCIT Combined43556</t>
  </si>
  <si>
    <t>Community ConnectionsPCIT CombinedMay-19</t>
  </si>
  <si>
    <t>Community ConnectionsPCIT Combined43586</t>
  </si>
  <si>
    <t>Community ConnectionsPCIT CombinedJun-19</t>
  </si>
  <si>
    <t>Community ConnectionsPCIT Combined43617</t>
  </si>
  <si>
    <t>Community ConnectionsPCIT CombinedJul-19</t>
  </si>
  <si>
    <t>Community ConnectionsPCIT Combined43647</t>
  </si>
  <si>
    <t>Community ConnectionsTF-CBT CombinedApr-12</t>
  </si>
  <si>
    <t>Community ConnectionsTF-CBT Combined41000</t>
  </si>
  <si>
    <t>Community ConnectionsTF-CBT CombinedJun-12</t>
  </si>
  <si>
    <t>Community ConnectionsTF-CBT Combined41030</t>
  </si>
  <si>
    <t>Community ConnectionsTF-CBT Combined41061</t>
  </si>
  <si>
    <t>Community ConnectionsTF-CBT CombinedJul-12</t>
  </si>
  <si>
    <t>Community ConnectionsTF-CBT Combined41091</t>
  </si>
  <si>
    <t>Community ConnectionsTF-CBT CombinedAug-12</t>
  </si>
  <si>
    <t>Community ConnectionsTF-CBT Combined41122</t>
  </si>
  <si>
    <t>Community ConnectionsTF-CBT CombinedSep-12</t>
  </si>
  <si>
    <t>Community ConnectionsTF-CBT Combined41153</t>
  </si>
  <si>
    <t>Community ConnectionsTF-CBT CombinedOct-12</t>
  </si>
  <si>
    <t>Community ConnectionsTF-CBT Combined41183</t>
  </si>
  <si>
    <t>Community ConnectionsTF-CBT CombinedNov-12</t>
  </si>
  <si>
    <t>Community ConnectionsTF-CBT Combined41214</t>
  </si>
  <si>
    <t>Community ConnectionsTF-CBT CombinedDec-12</t>
  </si>
  <si>
    <t>Community ConnectionsTF-CBT Combined41244</t>
  </si>
  <si>
    <t>Community ConnectionsTF-CBT CombinedJan-13</t>
  </si>
  <si>
    <t>Community ConnectionsTF-CBT Combined41275</t>
  </si>
  <si>
    <t>Community ConnectionsTF-CBT CombinedFeb-13</t>
  </si>
  <si>
    <t>Community ConnectionsTF-CBT Combined41306</t>
  </si>
  <si>
    <t>Community ConnectionsTF-CBT CombinedMar-13</t>
  </si>
  <si>
    <t>Community ConnectionsTF-CBT Combined41334</t>
  </si>
  <si>
    <t>Community ConnectionsTF-CBT CombinedApr-13</t>
  </si>
  <si>
    <t>Community ConnectionsTF-CBT Combined41365</t>
  </si>
  <si>
    <t>Community ConnectionsTF-CBT CombinedMay-13</t>
  </si>
  <si>
    <t>Community ConnectionsTF-CBT Combined41395</t>
  </si>
  <si>
    <t>Community ConnectionsTF-CBT CombinedJun-13</t>
  </si>
  <si>
    <t>Community ConnectionsTF-CBT Combined41426</t>
  </si>
  <si>
    <t>Community ConnectionsTF-CBT CombinedJul-13</t>
  </si>
  <si>
    <t>Community ConnectionsTF-CBT Combined41456</t>
  </si>
  <si>
    <t>Community ConnectionsTF-CBT CombinedAug-13</t>
  </si>
  <si>
    <t>Community ConnectionsTF-CBT Combined41487</t>
  </si>
  <si>
    <t>Community ConnectionsTF-CBT CombinedSep-13</t>
  </si>
  <si>
    <t>Community ConnectionsTF-CBT Combined41518</t>
  </si>
  <si>
    <t>Community ConnectionsTF-CBT CombinedOct-13</t>
  </si>
  <si>
    <t>Community ConnectionsTF-CBT Combined41548</t>
  </si>
  <si>
    <t>Community ConnectionsTF-CBT CombinedNov-13</t>
  </si>
  <si>
    <t>Community ConnectionsTF-CBT Combined41579</t>
  </si>
  <si>
    <t>Community ConnectionsTF-CBT CombinedDec-13</t>
  </si>
  <si>
    <t>Community ConnectionsTF-CBT Combined41609</t>
  </si>
  <si>
    <t>Community ConnectionsTF-CBT CombinedJan-14</t>
  </si>
  <si>
    <t>Community ConnectionsTF-CBT Combined41640</t>
  </si>
  <si>
    <t>Community ConnectionsTF-CBT CombinedFeb-14</t>
  </si>
  <si>
    <t>Community ConnectionsTF-CBT Combined41671</t>
  </si>
  <si>
    <t>Community ConnectionsTF-CBT CombinedMar-14</t>
  </si>
  <si>
    <t>Community ConnectionsTF-CBT Combined41699</t>
  </si>
  <si>
    <t>Community ConnectionsTF-CBT CombinedApr-14</t>
  </si>
  <si>
    <t>Community ConnectionsTF-CBT Combined41730</t>
  </si>
  <si>
    <t>Community ConnectionsTF-CBT CombinedMay-14</t>
  </si>
  <si>
    <t>Community ConnectionsTF-CBT Combined41760</t>
  </si>
  <si>
    <t>Community ConnectionsTF-CBT CombinedJun-14</t>
  </si>
  <si>
    <t>Community ConnectionsTF-CBT Combined41791</t>
  </si>
  <si>
    <t>Community ConnectionsTF-CBT CombinedJul-14</t>
  </si>
  <si>
    <t>Community ConnectionsTF-CBT Combined41821</t>
  </si>
  <si>
    <t>Community ConnectionsTF-CBT CombinedAug-14</t>
  </si>
  <si>
    <t>Community ConnectionsTF-CBT Combined41852</t>
  </si>
  <si>
    <t>Community ConnectionsTF-CBT CombinedSep-14</t>
  </si>
  <si>
    <t>Community ConnectionsTF-CBT Combined41883</t>
  </si>
  <si>
    <t>Community ConnectionsTF-CBT CombinedOct-14</t>
  </si>
  <si>
    <t>Community ConnectionsTF-CBT Combined41913</t>
  </si>
  <si>
    <t>Community ConnectionsTF-CBT CombinedNov-14</t>
  </si>
  <si>
    <t>Community ConnectionsTF-CBT Combined41944</t>
  </si>
  <si>
    <t>Community ConnectionsTF-CBT CombinedDec-14</t>
  </si>
  <si>
    <t>Community ConnectionsTF-CBT Combined41974</t>
  </si>
  <si>
    <t>Community ConnectionsTF-CBT CombinedJan-15</t>
  </si>
  <si>
    <t>Community ConnectionsTF-CBT Combined42005</t>
  </si>
  <si>
    <t>Community ConnectionsTF-CBT CombinedFeb-15</t>
  </si>
  <si>
    <t>Community ConnectionsTF-CBT Combined42036</t>
  </si>
  <si>
    <t>Community ConnectionsTF-CBT CombinedMar-15</t>
  </si>
  <si>
    <t>Community ConnectionsTF-CBT Combined42064</t>
  </si>
  <si>
    <t>Community ConnectionsTF-CBT CombinedApr-15</t>
  </si>
  <si>
    <t>Community ConnectionsTF-CBT Combined42095</t>
  </si>
  <si>
    <t>Community ConnectionsTF-CBT CombinedMay-15</t>
  </si>
  <si>
    <t>Community ConnectionsTF-CBT Combined42125</t>
  </si>
  <si>
    <t>Community ConnectionsTF-CBT CombinedJun-15</t>
  </si>
  <si>
    <t>Community ConnectionsTF-CBT Combined42156</t>
  </si>
  <si>
    <t>Community ConnectionsTF-CBT CombinedJul-15</t>
  </si>
  <si>
    <t>Community ConnectionsTF-CBT Combined42186</t>
  </si>
  <si>
    <t>Community ConnectionsTF-CBT CombinedAug-15</t>
  </si>
  <si>
    <t>Community ConnectionsTF-CBT Combined42217</t>
  </si>
  <si>
    <t>Community ConnectionsTF-CBT CombinedSep-15</t>
  </si>
  <si>
    <t>Community ConnectionsTF-CBT Combined42248</t>
  </si>
  <si>
    <t>Community ConnectionsTF-CBT CombinedOct-15</t>
  </si>
  <si>
    <t>Community ConnectionsTF-CBT Combined42278</t>
  </si>
  <si>
    <t>Community ConnectionsTF-CBT CombinedNov-15</t>
  </si>
  <si>
    <t>Community ConnectionsTF-CBT Combined42309</t>
  </si>
  <si>
    <t>Community ConnectionsTF-CBT CombinedDec-15</t>
  </si>
  <si>
    <t>Community ConnectionsTF-CBT Combined42339</t>
  </si>
  <si>
    <t>Community ConnectionsTF-CBT CombinedJan-16</t>
  </si>
  <si>
    <t>Community ConnectionsTF-CBT Combined42370</t>
  </si>
  <si>
    <t>Community ConnectionsTF-CBT CombinedFeb-16</t>
  </si>
  <si>
    <t>Community ConnectionsTF-CBT Combined42401</t>
  </si>
  <si>
    <t>Community ConnectionsTF-CBT CombinedMar-16</t>
  </si>
  <si>
    <t>Community ConnectionsTF-CBT Combined42430</t>
  </si>
  <si>
    <t>Community ConnectionsTF-CBT CombinedApr-16</t>
  </si>
  <si>
    <t>Community ConnectionsTF-CBT Combined42461</t>
  </si>
  <si>
    <t>Community ConnectionsTF-CBT CombinedMay-16</t>
  </si>
  <si>
    <t>Community ConnectionsTF-CBT Combined42491</t>
  </si>
  <si>
    <t>Community ConnectionsTF-CBT CombinedJun-16</t>
  </si>
  <si>
    <t>Community ConnectionsTF-CBT Combined42522</t>
  </si>
  <si>
    <t>Community ConnectionsTF-CBT CombinedJul-16</t>
  </si>
  <si>
    <t>Community ConnectionsTF-CBT Combined42552</t>
  </si>
  <si>
    <t>Community ConnectionsTF-CBT CombinedAug-16</t>
  </si>
  <si>
    <t>Community ConnectionsTF-CBT Combined42583</t>
  </si>
  <si>
    <t>Community ConnectionsTF-CBT CombinedSep-16</t>
  </si>
  <si>
    <t>Community ConnectionsTF-CBT Combined42614</t>
  </si>
  <si>
    <t>Community ConnectionsTF-CBT CombinedOct-16</t>
  </si>
  <si>
    <t>Community ConnectionsTF-CBT Combined42644</t>
  </si>
  <si>
    <t>Community ConnectionsTF-CBT CombinedNov-16</t>
  </si>
  <si>
    <t>Community ConnectionsTF-CBT Combined42675</t>
  </si>
  <si>
    <t>Community ConnectionsTF-CBT CombinedDec-16</t>
  </si>
  <si>
    <t>Community ConnectionsTF-CBT Combined42705</t>
  </si>
  <si>
    <t>Community ConnectionsTF-CBT CombinedJan-17</t>
  </si>
  <si>
    <t>Community ConnectionsTF-CBT Combined42736</t>
  </si>
  <si>
    <t>Community ConnectionsTF-CBT CombinedFeb-17</t>
  </si>
  <si>
    <t>Community ConnectionsTF-CBT Combined42767</t>
  </si>
  <si>
    <t>Community ConnectionsTF-CBT CombinedMar-17</t>
  </si>
  <si>
    <t>Community ConnectionsTF-CBT Combined42795</t>
  </si>
  <si>
    <t>Community ConnectionsTF-CBT CombinedApr-17</t>
  </si>
  <si>
    <t>Community ConnectionsTF-CBT Combined42826</t>
  </si>
  <si>
    <t>Community ConnectionsTF-CBT CombinedMay-17</t>
  </si>
  <si>
    <t>Community ConnectionsTF-CBT Combined42856</t>
  </si>
  <si>
    <t>Community ConnectionsTF-CBT CombinedJun-17</t>
  </si>
  <si>
    <t>Community ConnectionsTF-CBT Combined42887</t>
  </si>
  <si>
    <t>Community ConnectionsTF-CBT CombinedJul-17</t>
  </si>
  <si>
    <t>Community ConnectionsTF-CBT Combined42917</t>
  </si>
  <si>
    <t>Community ConnectionsTF-CBT CombinedAug-17</t>
  </si>
  <si>
    <t>Community ConnectionsTF-CBT Combined42948</t>
  </si>
  <si>
    <t>Community ConnectionsTF-CBT CombinedSep-17</t>
  </si>
  <si>
    <t>Community ConnectionsTF-CBT Combined42979</t>
  </si>
  <si>
    <t>Community ConnectionsTF-CBT CombinedOct-17</t>
  </si>
  <si>
    <t>Community ConnectionsTF-CBT Combined43009</t>
  </si>
  <si>
    <t>Community ConnectionsTF-CBT CombinedNov-17</t>
  </si>
  <si>
    <t>Community ConnectionsTF-CBT Combined43040</t>
  </si>
  <si>
    <t>Community ConnectionsTF-CBT CombinedDec-17</t>
  </si>
  <si>
    <t>Community ConnectionsTF-CBT Combined43070</t>
  </si>
  <si>
    <t>Community ConnectionsTF-CBT CombinedJan-18</t>
  </si>
  <si>
    <t>Community ConnectionsTF-CBT Combined43101</t>
  </si>
  <si>
    <t>Community ConnectionsTF-CBT CombinedFeb-18</t>
  </si>
  <si>
    <t>Community ConnectionsTF-CBT Combined43132</t>
  </si>
  <si>
    <t>Community ConnectionsTF-CBT CombinedMar-18</t>
  </si>
  <si>
    <t>Community ConnectionsTF-CBT Combined43160</t>
  </si>
  <si>
    <t>Community ConnectionsTF-CBT CombinedApr-18</t>
  </si>
  <si>
    <t>Community ConnectionsTF-CBT Combined43191</t>
  </si>
  <si>
    <t>Community ConnectionsTF-CBT CombinedMay-18</t>
  </si>
  <si>
    <t>Community ConnectionsTF-CBT Combined43221</t>
  </si>
  <si>
    <t>Community ConnectionsTF-CBT CombinedJun-18</t>
  </si>
  <si>
    <t>Community ConnectionsTF-CBT Combined43252</t>
  </si>
  <si>
    <t>Community ConnectionsTF-CBT CombinedJul-18</t>
  </si>
  <si>
    <t>Community ConnectionsTF-CBT Combined43282</t>
  </si>
  <si>
    <t>Community ConnectionsTF-CBT CombinedAug-18</t>
  </si>
  <si>
    <t>Community ConnectionsTF-CBT Combined43313</t>
  </si>
  <si>
    <t>Community ConnectionsTF-CBT CombinedSep-18</t>
  </si>
  <si>
    <t>Community ConnectionsTF-CBT Combined43344</t>
  </si>
  <si>
    <t>Community ConnectionsTF-CBT CombinedOct-18</t>
  </si>
  <si>
    <t>Community ConnectionsTF-CBT Combined43374</t>
  </si>
  <si>
    <t>Community ConnectionsTF-CBT CombinedNov-18</t>
  </si>
  <si>
    <t>Community ConnectionsTF-CBT Combined43405</t>
  </si>
  <si>
    <t>Community ConnectionsTF-CBT CombinedDec-18</t>
  </si>
  <si>
    <t>Community ConnectionsTF-CBT Combined43435</t>
  </si>
  <si>
    <t>Community ConnectionsTF-CBT CombinedJan-19</t>
  </si>
  <si>
    <t>Community ConnectionsTF-CBT Combined43466</t>
  </si>
  <si>
    <t>Community ConnectionsTF-CBT CombinedFeb-19</t>
  </si>
  <si>
    <t>Community ConnectionsTF-CBT Combined43497</t>
  </si>
  <si>
    <t>Community ConnectionsTF-CBT CombinedMar-19</t>
  </si>
  <si>
    <t>Community ConnectionsTF-CBT Combined43525</t>
  </si>
  <si>
    <t>Community ConnectionsTF-CBT CombinedApr-19</t>
  </si>
  <si>
    <t>Community ConnectionsTF-CBT Combined43556</t>
  </si>
  <si>
    <t>Community ConnectionsTF-CBT CombinedMay-19</t>
  </si>
  <si>
    <t>Community ConnectionsTF-CBT Combined43586</t>
  </si>
  <si>
    <t>Community ConnectionsTF-CBT CombinedJun-19</t>
  </si>
  <si>
    <t>Community ConnectionsTF-CBT Combined43617</t>
  </si>
  <si>
    <t>Community ConnectionsTF-CBT CombinedJul-19</t>
  </si>
  <si>
    <t>Community ConnectionsTF-CBT Combined43647</t>
  </si>
  <si>
    <t>Community ConnectionsTF-CBT CombinedAug-19</t>
  </si>
  <si>
    <t>Community ConnectionsTF-CBT Combined43678</t>
  </si>
  <si>
    <t>Community ConnectionsTIP CombinedApr-12</t>
  </si>
  <si>
    <t>Community ConnectionsTIP Combined41000</t>
  </si>
  <si>
    <t>Community ConnectionsTIP CombinedJun-12</t>
  </si>
  <si>
    <t>Community ConnectionsTIP Combined41030</t>
  </si>
  <si>
    <t>Community ConnectionsTIP Combined41061</t>
  </si>
  <si>
    <t>Community ConnectionsTIP CombinedJul-12</t>
  </si>
  <si>
    <t>Community ConnectionsTIP Combined41091</t>
  </si>
  <si>
    <t>Community ConnectionsTIP CombinedAug-12</t>
  </si>
  <si>
    <t>Community ConnectionsTIP Combined41122</t>
  </si>
  <si>
    <t>Community ConnectionsTIP CombinedSep-12</t>
  </si>
  <si>
    <t>Community ConnectionsTIP Combined41153</t>
  </si>
  <si>
    <t>Community ConnectionsTIP CombinedOct-12</t>
  </si>
  <si>
    <t>Community ConnectionsTIP Combined41183</t>
  </si>
  <si>
    <t>Community ConnectionsTIP CombinedNov-12</t>
  </si>
  <si>
    <t>Community ConnectionsTIP Combined41214</t>
  </si>
  <si>
    <t>Community ConnectionsTIP CombinedDec-12</t>
  </si>
  <si>
    <t>Community ConnectionsTIP Combined41244</t>
  </si>
  <si>
    <t>Community ConnectionsTIP CombinedJan-13</t>
  </si>
  <si>
    <t>Community ConnectionsTIP Combined41275</t>
  </si>
  <si>
    <t>Community ConnectionsTIP CombinedFeb-13</t>
  </si>
  <si>
    <t>Community ConnectionsTIP Combined41306</t>
  </si>
  <si>
    <t>Community ConnectionsTIP CombinedMar-13</t>
  </si>
  <si>
    <t>Community ConnectionsTIP Combined41334</t>
  </si>
  <si>
    <t>Community ConnectionsTIP CombinedApr-13</t>
  </si>
  <si>
    <t>Community ConnectionsTIP Combined41365</t>
  </si>
  <si>
    <t>Community ConnectionsTIP CombinedMay-13</t>
  </si>
  <si>
    <t>Community ConnectionsTIP Combined41395</t>
  </si>
  <si>
    <t>Community ConnectionsTIP CombinedJun-13</t>
  </si>
  <si>
    <t>Community ConnectionsTIP Combined41426</t>
  </si>
  <si>
    <t>Community ConnectionsTIP CombinedJul-13</t>
  </si>
  <si>
    <t>Community ConnectionsTIP Combined41456</t>
  </si>
  <si>
    <t>Community ConnectionsTIP CombinedAug-13</t>
  </si>
  <si>
    <t>Community ConnectionsTIP Combined41487</t>
  </si>
  <si>
    <t>Community ConnectionsTIP CombinedSep-13</t>
  </si>
  <si>
    <t>Community ConnectionsTIP Combined41518</t>
  </si>
  <si>
    <t>Community ConnectionsTIP CombinedOct-13</t>
  </si>
  <si>
    <t>Community ConnectionsTIP Combined41548</t>
  </si>
  <si>
    <t>Community ConnectionsTIP CombinedNov-13</t>
  </si>
  <si>
    <t>Community ConnectionsTIP Combined41579</t>
  </si>
  <si>
    <t>Community ConnectionsTIP CombinedDec-13</t>
  </si>
  <si>
    <t>Community ConnectionsTIP Combined41609</t>
  </si>
  <si>
    <t>Community ConnectionsTIP CombinedJan-14</t>
  </si>
  <si>
    <t>Community ConnectionsTIP Combined41640</t>
  </si>
  <si>
    <t>Community ConnectionsTIP CombinedFeb-14</t>
  </si>
  <si>
    <t>Community ConnectionsTIP Combined41671</t>
  </si>
  <si>
    <t>Community ConnectionsTIP CombinedMar-14</t>
  </si>
  <si>
    <t>Community ConnectionsTIP Combined41699</t>
  </si>
  <si>
    <t>Community ConnectionsTIP CombinedApr-14</t>
  </si>
  <si>
    <t>Community ConnectionsTIP Combined41730</t>
  </si>
  <si>
    <t>Community ConnectionsTIP CombinedMay-14</t>
  </si>
  <si>
    <t>Community ConnectionsTIP Combined41760</t>
  </si>
  <si>
    <t>Community ConnectionsTIP CombinedJun-14</t>
  </si>
  <si>
    <t>Community ConnectionsTIP Combined41791</t>
  </si>
  <si>
    <t>Community ConnectionsTIP CombinedJul-14</t>
  </si>
  <si>
    <t>Community ConnectionsTIP Combined41821</t>
  </si>
  <si>
    <t>Community ConnectionsTIP CombinedAug-14</t>
  </si>
  <si>
    <t>Community ConnectionsTIP Combined41852</t>
  </si>
  <si>
    <t>Community ConnectionsTIP CombinedSep-14</t>
  </si>
  <si>
    <t>Community ConnectionsTIP Combined41883</t>
  </si>
  <si>
    <t>Community ConnectionsTIP CombinedOct-14</t>
  </si>
  <si>
    <t>Community ConnectionsTIP Combined41913</t>
  </si>
  <si>
    <t>Community ConnectionsTIP CombinedNov-14</t>
  </si>
  <si>
    <t>Community ConnectionsTIP Combined41944</t>
  </si>
  <si>
    <t>Community ConnectionsTIP CombinedDec-14</t>
  </si>
  <si>
    <t>Community ConnectionsTIP Combined41974</t>
  </si>
  <si>
    <t>Community ConnectionsTIP CombinedJan-15</t>
  </si>
  <si>
    <t>Community ConnectionsTIP Combined42005</t>
  </si>
  <si>
    <t>Community ConnectionsTIP CombinedFeb-15</t>
  </si>
  <si>
    <t>Community ConnectionsTIP Combined42036</t>
  </si>
  <si>
    <t>Community ConnectionsTIP CombinedMar-15</t>
  </si>
  <si>
    <t>Community ConnectionsTIP Combined42064</t>
  </si>
  <si>
    <t>Community ConnectionsTIP CombinedApr-15</t>
  </si>
  <si>
    <t>Community ConnectionsTIP Combined42095</t>
  </si>
  <si>
    <t>Community ConnectionsTIP CombinedMay-15</t>
  </si>
  <si>
    <t>Community ConnectionsTIP Combined42125</t>
  </si>
  <si>
    <t>Community ConnectionsTIP CombinedJun-15</t>
  </si>
  <si>
    <t>Community ConnectionsTIP Combined42156</t>
  </si>
  <si>
    <t>Community ConnectionsTIP CombinedJul-15</t>
  </si>
  <si>
    <t>Community ConnectionsTIP Combined42186</t>
  </si>
  <si>
    <t>Community ConnectionsTIP CombinedAug-15</t>
  </si>
  <si>
    <t>Community ConnectionsTIP Combined42217</t>
  </si>
  <si>
    <t>Community ConnectionsTIP CombinedSep-15</t>
  </si>
  <si>
    <t>Community ConnectionsTIP Combined42248</t>
  </si>
  <si>
    <t>Community ConnectionsTIP CombinedOct-15</t>
  </si>
  <si>
    <t>Community ConnectionsTIP Combined42278</t>
  </si>
  <si>
    <t>Community ConnectionsTIP CombinedNov-15</t>
  </si>
  <si>
    <t>Community ConnectionsTIP Combined42309</t>
  </si>
  <si>
    <t>Community ConnectionsTIP CombinedDec-15</t>
  </si>
  <si>
    <t>Community ConnectionsTIP Combined42339</t>
  </si>
  <si>
    <t>Community ConnectionsTIP CombinedJan-16</t>
  </si>
  <si>
    <t>Community ConnectionsTIP Combined42370</t>
  </si>
  <si>
    <t>Community ConnectionsTIP CombinedFeb-16</t>
  </si>
  <si>
    <t>Community ConnectionsTIP Combined42401</t>
  </si>
  <si>
    <t>Community ConnectionsTIP CombinedMar-16</t>
  </si>
  <si>
    <t>Community ConnectionsTIP Combined42430</t>
  </si>
  <si>
    <t>Community ConnectionsTIP CombinedApr-16</t>
  </si>
  <si>
    <t>Community ConnectionsTIP Combined42461</t>
  </si>
  <si>
    <t>Community ConnectionsTIP CombinedMay-16</t>
  </si>
  <si>
    <t>Community ConnectionsTIP Combined42491</t>
  </si>
  <si>
    <t>Community ConnectionsTIP CombinedJun-16</t>
  </si>
  <si>
    <t>Community ConnectionsTIP Combined42522</t>
  </si>
  <si>
    <t>Community ConnectionsTIP CombinedJul-16</t>
  </si>
  <si>
    <t>Community ConnectionsTIP Combined42552</t>
  </si>
  <si>
    <t>Community ConnectionsTIP CombinedAug-16</t>
  </si>
  <si>
    <t>Community ConnectionsTIP Combined42583</t>
  </si>
  <si>
    <t>Community ConnectionsTIP CombinedSep-16</t>
  </si>
  <si>
    <t>Community ConnectionsTIP Combined42614</t>
  </si>
  <si>
    <t>Community ConnectionsTIP CombinedOct-16</t>
  </si>
  <si>
    <t>Community ConnectionsTIP Combined42644</t>
  </si>
  <si>
    <t>Community ConnectionsTIP CombinedNov-16</t>
  </si>
  <si>
    <t>Community ConnectionsTIP Combined42675</t>
  </si>
  <si>
    <t>Community ConnectionsTIP CombinedDec-16</t>
  </si>
  <si>
    <t>Community ConnectionsTIP Combined42705</t>
  </si>
  <si>
    <t>Community ConnectionsTIP CombinedJan-17</t>
  </si>
  <si>
    <t>Community ConnectionsTIP Combined42736</t>
  </si>
  <si>
    <t>Community ConnectionsTIP CombinedFeb-17</t>
  </si>
  <si>
    <t>Community ConnectionsTIP Combined42767</t>
  </si>
  <si>
    <t>Community ConnectionsTIP CombinedMar-17</t>
  </si>
  <si>
    <t>Community ConnectionsTIP Combined42795</t>
  </si>
  <si>
    <t>Community ConnectionsTIP CombinedApr-17</t>
  </si>
  <si>
    <t>Community ConnectionsTIP Combined42826</t>
  </si>
  <si>
    <t>Community ConnectionsTIP CombinedMay-17</t>
  </si>
  <si>
    <t>Community ConnectionsTIP Combined42856</t>
  </si>
  <si>
    <t>Community ConnectionsTIP CombinedJun-17</t>
  </si>
  <si>
    <t>Community ConnectionsTIP Combined42887</t>
  </si>
  <si>
    <t>Community ConnectionsTIP CombinedJul-17</t>
  </si>
  <si>
    <t>Community ConnectionsTIP Combined42917</t>
  </si>
  <si>
    <t>Community ConnectionsTIP CombinedAug-17</t>
  </si>
  <si>
    <t>Community ConnectionsTIP Combined42948</t>
  </si>
  <si>
    <t>Community ConnectionsTIP CombinedSep-17</t>
  </si>
  <si>
    <t>Community ConnectionsTIP Combined42979</t>
  </si>
  <si>
    <t>Community ConnectionsTIP CombinedOct-17</t>
  </si>
  <si>
    <t>Community ConnectionsTIP Combined43009</t>
  </si>
  <si>
    <t>Community ConnectionsTIP CombinedNov-17</t>
  </si>
  <si>
    <t>Community ConnectionsTIP Combined43040</t>
  </si>
  <si>
    <t>Community ConnectionsTIP CombinedDec-17</t>
  </si>
  <si>
    <t>Community ConnectionsTIP Combined43070</t>
  </si>
  <si>
    <t>Community ConnectionsTIP CombinedJan-18</t>
  </si>
  <si>
    <t>Community ConnectionsTIP Combined43101</t>
  </si>
  <si>
    <t>Community ConnectionsTIP CombinedFeb-18</t>
  </si>
  <si>
    <t>Community ConnectionsTIP Combined43132</t>
  </si>
  <si>
    <t>Community ConnectionsTIP CombinedMar-18</t>
  </si>
  <si>
    <t>Community ConnectionsTIP Combined43160</t>
  </si>
  <si>
    <t>Community ConnectionsTIP CombinedApr-18</t>
  </si>
  <si>
    <t>Community ConnectionsTIP Combined43191</t>
  </si>
  <si>
    <t>Community ConnectionsTIP CombinedMay-18</t>
  </si>
  <si>
    <t>Community ConnectionsTIP Combined43221</t>
  </si>
  <si>
    <t>Community ConnectionsTIP CombinedJun-18</t>
  </si>
  <si>
    <t>Community ConnectionsTIP Combined43252</t>
  </si>
  <si>
    <t>Community ConnectionsTIP CombinedJul-18</t>
  </si>
  <si>
    <t>Community ConnectionsTIP Combined43282</t>
  </si>
  <si>
    <t>Community ConnectionsTIP CombinedAug-18</t>
  </si>
  <si>
    <t>Community ConnectionsTIP Combined43313</t>
  </si>
  <si>
    <t>Community ConnectionsTIP CombinedSep-18</t>
  </si>
  <si>
    <t>Community ConnectionsTIP Combined43344</t>
  </si>
  <si>
    <t>Community ConnectionsTIP CombinedOct-18</t>
  </si>
  <si>
    <t>Community ConnectionsTIP Combined43374</t>
  </si>
  <si>
    <t>Community ConnectionsTIP CombinedNov-18</t>
  </si>
  <si>
    <t>Community ConnectionsTIP Combined43405</t>
  </si>
  <si>
    <t>Community ConnectionsTIP CombinedDec-18</t>
  </si>
  <si>
    <t>Community ConnectionsTIP Combined43435</t>
  </si>
  <si>
    <t>Community ConnectionsTIP CombinedJan-19</t>
  </si>
  <si>
    <t>Community ConnectionsTIP Combined43466</t>
  </si>
  <si>
    <t>Community ConnectionsTIP CombinedFeb-19</t>
  </si>
  <si>
    <t>Community ConnectionsTIP Combined43497</t>
  </si>
  <si>
    <t>Community ConnectionsTIP CombinedMar-19</t>
  </si>
  <si>
    <t>Community ConnectionsTIP Combined43525</t>
  </si>
  <si>
    <t>Community ConnectionsTIP CombinedApr-19</t>
  </si>
  <si>
    <t>Community ConnectionsTIP Combined43556</t>
  </si>
  <si>
    <t>Community ConnectionsTIP CombinedMay-19</t>
  </si>
  <si>
    <t>Community ConnectionsTIP Combined43586</t>
  </si>
  <si>
    <t>Community ConnectionsTIP CombinedJun-19</t>
  </si>
  <si>
    <t>Community ConnectionsTIP Combined43617</t>
  </si>
  <si>
    <t>Community ConnectionsTIP CombinedJul-19</t>
  </si>
  <si>
    <t>Community ConnectionsTIP Combined43647</t>
  </si>
  <si>
    <t>Community ConnectionsTIP CombinedAug-19</t>
  </si>
  <si>
    <t>Community ConnectionsTIP Combined43678</t>
  </si>
  <si>
    <t>ContemporaryAll FFApr-16</t>
  </si>
  <si>
    <t>ContemporaryAll FF42461</t>
  </si>
  <si>
    <t>ContemporaryAll FFMay-16</t>
  </si>
  <si>
    <t>ContemporaryAll FF42491</t>
  </si>
  <si>
    <t>ContemporaryAll FFJun-16</t>
  </si>
  <si>
    <t>ContemporaryAll FF42522</t>
  </si>
  <si>
    <t>ContemporaryAll FFJul-16</t>
  </si>
  <si>
    <t>ContemporaryAll FF42552</t>
  </si>
  <si>
    <t>ContemporaryAll FFAug-16</t>
  </si>
  <si>
    <t>ContemporaryAll FF42583</t>
  </si>
  <si>
    <t>ContemporaryAll FFSep-16</t>
  </si>
  <si>
    <t>ContemporaryAll FF42614</t>
  </si>
  <si>
    <t>ContemporaryAll FFOct-16</t>
  </si>
  <si>
    <t>ContemporaryAll FF42644</t>
  </si>
  <si>
    <t>ContemporaryAll FFNov-16</t>
  </si>
  <si>
    <t>ContemporaryAll FF42675</t>
  </si>
  <si>
    <t>ContemporaryAll FFDec-16</t>
  </si>
  <si>
    <t>ContemporaryAll FF42707</t>
  </si>
  <si>
    <t>ContemporaryAll FFJan-17</t>
  </si>
  <si>
    <t>ContemporaryAll FF42736</t>
  </si>
  <si>
    <t>ContemporaryAll FFFeb-17</t>
  </si>
  <si>
    <t>ContemporaryAll FF42767</t>
  </si>
  <si>
    <t>ContemporaryAll FFMar-17</t>
  </si>
  <si>
    <t>ContemporaryAll FF42795</t>
  </si>
  <si>
    <t>ContemporaryAll FFApr-17</t>
  </si>
  <si>
    <t>ContemporaryAll FF42826</t>
  </si>
  <si>
    <t>ContemporaryAll FFMay-17</t>
  </si>
  <si>
    <t>ContemporaryAll FF42856</t>
  </si>
  <si>
    <t>ContemporaryAll FFJun-17</t>
  </si>
  <si>
    <t>ContemporaryAll FF42887</t>
  </si>
  <si>
    <t>ContemporaryAll FFJul-17</t>
  </si>
  <si>
    <t>ContemporaryAll FF42917</t>
  </si>
  <si>
    <t>ContemporaryAll FFAug-17</t>
  </si>
  <si>
    <t>ContemporaryAll FF42948</t>
  </si>
  <si>
    <t>ContemporaryAll FFSep-17</t>
  </si>
  <si>
    <t>ContemporaryAll FF42979</t>
  </si>
  <si>
    <t>ContemporaryAll FFOct-17</t>
  </si>
  <si>
    <t>ContemporaryAll FF43009</t>
  </si>
  <si>
    <t>ContemporaryAll FFNov-17</t>
  </si>
  <si>
    <t>ContemporaryAll FF43040</t>
  </si>
  <si>
    <t>ContemporaryAll FFDec-17</t>
  </si>
  <si>
    <t>ContemporaryAll FF43070</t>
  </si>
  <si>
    <t>ContemporaryAll FFJan-18</t>
  </si>
  <si>
    <t>ContemporaryAll FF43101</t>
  </si>
  <si>
    <t>ContemporaryAll FFFeb-18</t>
  </si>
  <si>
    <t>ContemporaryAll FF43132</t>
  </si>
  <si>
    <t>ContemporaryAll FFMar-18</t>
  </si>
  <si>
    <t>ContemporaryAll FF43160</t>
  </si>
  <si>
    <t>ContemporaryAll FFApr-18</t>
  </si>
  <si>
    <t>ContemporaryAll FF43191</t>
  </si>
  <si>
    <t>ContemporaryAll FFMay-18</t>
  </si>
  <si>
    <t>ContemporaryAll FF43221</t>
  </si>
  <si>
    <t>ContemporaryAll FFJun-18</t>
  </si>
  <si>
    <t>ContemporaryAll FF43252</t>
  </si>
  <si>
    <t>ContemporaryAll FFJul-18</t>
  </si>
  <si>
    <t>ContemporaryAll FF43282</t>
  </si>
  <si>
    <t>ContemporaryAll FFAug-18</t>
  </si>
  <si>
    <t>ContemporaryAll FF43313</t>
  </si>
  <si>
    <t>ContemporaryAll FFSep-18</t>
  </si>
  <si>
    <t>ContemporaryAll FF43344</t>
  </si>
  <si>
    <t>ContemporaryAll FFOct-18</t>
  </si>
  <si>
    <t>ContemporaryAll FF43374</t>
  </si>
  <si>
    <t>ContemporaryAll FFNov-18</t>
  </si>
  <si>
    <t>ContemporaryAll FF43405</t>
  </si>
  <si>
    <t>ContemporaryAll FFDec-18</t>
  </si>
  <si>
    <t>ContemporaryAll FF43435</t>
  </si>
  <si>
    <t>ContemporaryAll FFJan-19</t>
  </si>
  <si>
    <t>ContemporaryAll FF43466</t>
  </si>
  <si>
    <t>ContemporaryAll FFFeb-19</t>
  </si>
  <si>
    <t>ContemporaryAll FF43497</t>
  </si>
  <si>
    <t>ContemporaryAll FFMar-19</t>
  </si>
  <si>
    <t>ContemporaryAll FF43525</t>
  </si>
  <si>
    <t>ContemporaryAll FFApr-19</t>
  </si>
  <si>
    <t>ContemporaryAll FF43556</t>
  </si>
  <si>
    <t>ContemporaryAll FFMay-19</t>
  </si>
  <si>
    <t>ContemporaryAll FF43586</t>
  </si>
  <si>
    <t>ContemporaryAll FFJun-19</t>
  </si>
  <si>
    <t>ContemporaryAll FF43617</t>
  </si>
  <si>
    <t>ContemporaryAll FFJul-19</t>
  </si>
  <si>
    <t>ContemporaryAll FF43647</t>
  </si>
  <si>
    <t>ContemporaryAll FFAug-19</t>
  </si>
  <si>
    <t>ContemporaryAll FF43678</t>
  </si>
  <si>
    <t>ContemporaryAll FFSep-19</t>
  </si>
  <si>
    <t>ContemporaryAll FF43709</t>
  </si>
  <si>
    <t>ContemporaryTIP CombinedApr-16</t>
  </si>
  <si>
    <t>ContemporaryTIP Combined42461</t>
  </si>
  <si>
    <t>ContemporaryTIP CombinedMay-16</t>
  </si>
  <si>
    <t>ContemporaryTIP Combined42491</t>
  </si>
  <si>
    <t>ContemporaryTIP CombinedJun-16</t>
  </si>
  <si>
    <t>ContemporaryTIP Combined42522</t>
  </si>
  <si>
    <t>ContemporaryTIP CombinedJul-16</t>
  </si>
  <si>
    <t>ContemporaryTIP Combined42552</t>
  </si>
  <si>
    <t>ContemporaryTIP CombinedAug-16</t>
  </si>
  <si>
    <t>ContemporaryTIP Combined42583</t>
  </si>
  <si>
    <t>ContemporaryTIP CombinedSep-16</t>
  </si>
  <si>
    <t>ContemporaryTIP Combined42614</t>
  </si>
  <si>
    <t>ContemporaryTIP CombinedOct-16</t>
  </si>
  <si>
    <t>ContemporaryTIP Combined42644</t>
  </si>
  <si>
    <t>ContemporaryTIP CombinedNov-16</t>
  </si>
  <si>
    <t>ContemporaryTIP Combined42675</t>
  </si>
  <si>
    <t>ContemporaryTIP CombinedDec-16</t>
  </si>
  <si>
    <t>ContemporaryTIP Combined42705</t>
  </si>
  <si>
    <t>ContemporaryTIP CombinedJan-17</t>
  </si>
  <si>
    <t>ContemporaryTIP Combined42736</t>
  </si>
  <si>
    <t>ContemporaryTIP CombinedFeb-17</t>
  </si>
  <si>
    <t>ContemporaryTIP Combined42767</t>
  </si>
  <si>
    <t>ContemporaryTIP CombinedMar-17</t>
  </si>
  <si>
    <t>ContemporaryTIP Combined42795</t>
  </si>
  <si>
    <t>ContemporaryTIP CombinedApr-17</t>
  </si>
  <si>
    <t>ContemporaryTIP Combined42826</t>
  </si>
  <si>
    <t>ContemporaryTIP CombinedMay-17</t>
  </si>
  <si>
    <t>ContemporaryTIP Combined42856</t>
  </si>
  <si>
    <t>ContemporaryTIP CombinedJun-17</t>
  </si>
  <si>
    <t>ContemporaryTIP Combined42887</t>
  </si>
  <si>
    <t>ContemporaryTIP CombinedJul-17</t>
  </si>
  <si>
    <t>ContemporaryTIP Combined42917</t>
  </si>
  <si>
    <t>ContemporaryTIP CombinedAug-17</t>
  </si>
  <si>
    <t>ContemporaryTIP Combined42948</t>
  </si>
  <si>
    <t>ContemporaryTIP CombinedSep-17</t>
  </si>
  <si>
    <t>ContemporaryTIP Combined42979</t>
  </si>
  <si>
    <t>ContemporaryTIP CombinedOct-17</t>
  </si>
  <si>
    <t>ContemporaryTIP Combined43009</t>
  </si>
  <si>
    <t>ContemporaryTIP CombinedNov-17</t>
  </si>
  <si>
    <t>ContemporaryTIP Combined43040</t>
  </si>
  <si>
    <t>ContemporaryTIP CombinedDec-17</t>
  </si>
  <si>
    <t>ContemporaryTIP Combined43070</t>
  </si>
  <si>
    <t>ContemporaryTIP CombinedJan-18</t>
  </si>
  <si>
    <t>ContemporaryTIP Combined43101</t>
  </si>
  <si>
    <t>ContemporaryTIP CombinedFeb-18</t>
  </si>
  <si>
    <t>ContemporaryTIP Combined43132</t>
  </si>
  <si>
    <t>ContemporaryTIP CombinedMar-18</t>
  </si>
  <si>
    <t>ContemporaryTIP Combined43160</t>
  </si>
  <si>
    <t>ContemporaryTIP CombinedApr-18</t>
  </si>
  <si>
    <t>ContemporaryTIP Combined43191</t>
  </si>
  <si>
    <t>ContemporaryTIP CombinedMay-18</t>
  </si>
  <si>
    <t>ContemporaryTIP Combined43221</t>
  </si>
  <si>
    <t>ContemporaryTIP CombinedJun-18</t>
  </si>
  <si>
    <t>ContemporaryTIP Combined43252</t>
  </si>
  <si>
    <t>ContemporaryTIP CombinedJul-18</t>
  </si>
  <si>
    <t>ContemporaryTIP Combined43282</t>
  </si>
  <si>
    <t>ContemporaryTIP CombinedAug-18</t>
  </si>
  <si>
    <t>ContemporaryTIP Combined43313</t>
  </si>
  <si>
    <t>ContemporaryTIP CombinedSep-18</t>
  </si>
  <si>
    <t>ContemporaryTIP Combined43344</t>
  </si>
  <si>
    <t>ContemporaryTIP CombinedOct-18</t>
  </si>
  <si>
    <t>ContemporaryTIP Combined43374</t>
  </si>
  <si>
    <t>ContemporaryTIP CombinedNov-18</t>
  </si>
  <si>
    <t>ContemporaryTIP Combined43405</t>
  </si>
  <si>
    <t>ContemporaryTIP CombinedDec-18</t>
  </si>
  <si>
    <t>ContemporaryTIP Combined43435</t>
  </si>
  <si>
    <t>ContemporaryTIP CombinedJan-19</t>
  </si>
  <si>
    <t>ContemporaryTIP Combined43466</t>
  </si>
  <si>
    <t>ContemporaryTIP CombinedFeb-19</t>
  </si>
  <si>
    <t>ContemporaryTIP Combined43497</t>
  </si>
  <si>
    <t>ContemporaryTIP CombinedMar-19</t>
  </si>
  <si>
    <t>ContemporaryTIP Combined43525</t>
  </si>
  <si>
    <t>ContemporaryTIP CombinedApr-19</t>
  </si>
  <si>
    <t>ContemporaryTIP Combined43556</t>
  </si>
  <si>
    <t>ContemporaryTIP CombinedMay-19</t>
  </si>
  <si>
    <t>ContemporaryTIP Combined43586</t>
  </si>
  <si>
    <t>ContemporaryTIP CombinedJun-19</t>
  </si>
  <si>
    <t>ContemporaryTIP Combined43617</t>
  </si>
  <si>
    <t>ContemporaryTIP CombinedJul-19</t>
  </si>
  <si>
    <t>ContemporaryTIP Combined43647</t>
  </si>
  <si>
    <t>ContemporaryTIP CombinedAug-19</t>
  </si>
  <si>
    <t>ContemporaryTIP Combined43678</t>
  </si>
  <si>
    <t>ContemporaryTST CombinedJul-16</t>
  </si>
  <si>
    <t>ContemporaryTST Combined42552</t>
  </si>
  <si>
    <t>ContemporaryTST CombinedAug-16</t>
  </si>
  <si>
    <t>ContemporaryTST Combined42583</t>
  </si>
  <si>
    <t>ContemporaryTST CombinedSep-16</t>
  </si>
  <si>
    <t>ContemporaryTST Combined42614</t>
  </si>
  <si>
    <t>ContemporaryTST CombinedOct-16</t>
  </si>
  <si>
    <t>ContemporaryTST Combined42644</t>
  </si>
  <si>
    <t>ContemporaryTST CombinedNov-16</t>
  </si>
  <si>
    <t>ContemporaryTST Combined42675</t>
  </si>
  <si>
    <t>ContemporaryTST CombinedDec-16</t>
  </si>
  <si>
    <t>ContemporaryTST Combined42705</t>
  </si>
  <si>
    <t>ContemporaryTST CombinedJan-17</t>
  </si>
  <si>
    <t>ContemporaryTST Combined42736</t>
  </si>
  <si>
    <t>ContemporaryTST CombinedFeb-17</t>
  </si>
  <si>
    <t>ContemporaryTST Combined42767</t>
  </si>
  <si>
    <t>ContemporaryTST CombinedMar-17</t>
  </si>
  <si>
    <t>ContemporaryTST Combined42795</t>
  </si>
  <si>
    <t>ContemporaryTST CombinedApr-17</t>
  </si>
  <si>
    <t>ContemporaryTST Combined42826</t>
  </si>
  <si>
    <t>ContemporaryTST CombinedMay-17</t>
  </si>
  <si>
    <t>ContemporaryTST Combined42856</t>
  </si>
  <si>
    <t>ContemporaryTST CombinedJun-17</t>
  </si>
  <si>
    <t>ContemporaryTST Combined42887</t>
  </si>
  <si>
    <t>ContemporaryTST CombinedJul-17</t>
  </si>
  <si>
    <t>ContemporaryTST Combined42917</t>
  </si>
  <si>
    <t>ContemporaryTST CombinedAug-17</t>
  </si>
  <si>
    <t>ContemporaryTST Combined42948</t>
  </si>
  <si>
    <t>ContemporaryTST CombinedSep-17</t>
  </si>
  <si>
    <t>ContemporaryTST Combined42979</t>
  </si>
  <si>
    <t>ContemporaryTST CombinedOct-17</t>
  </si>
  <si>
    <t>ContemporaryTST Combined43009</t>
  </si>
  <si>
    <t>ContemporaryTST CombinedNov-17</t>
  </si>
  <si>
    <t>ContemporaryTST Combined43040</t>
  </si>
  <si>
    <t>ContemporaryTST CombinedDec-17</t>
  </si>
  <si>
    <t>ContemporaryTST Combined43070</t>
  </si>
  <si>
    <t>ContemporaryTST CombinedJan-18</t>
  </si>
  <si>
    <t>ContemporaryTST Combined43101</t>
  </si>
  <si>
    <t>ContemporaryTST CombinedFeb-18</t>
  </si>
  <si>
    <t>ContemporaryTST Combined43132</t>
  </si>
  <si>
    <t>ContemporaryTST CombinedMar-18</t>
  </si>
  <si>
    <t>ContemporaryTST Combined43160</t>
  </si>
  <si>
    <t>ContemporaryTST CombinedApr-18</t>
  </si>
  <si>
    <t>ContemporaryTST Combined43191</t>
  </si>
  <si>
    <t>ContemporaryTST CombinedMay-18</t>
  </si>
  <si>
    <t>ContemporaryTST Combined43221</t>
  </si>
  <si>
    <t>ContemporaryTST CombinedJun-18</t>
  </si>
  <si>
    <t>ContemporaryTST Combined43252</t>
  </si>
  <si>
    <t>ContemporaryTST CombinedJul-18</t>
  </si>
  <si>
    <t>ContemporaryTST Combined43282</t>
  </si>
  <si>
    <t>ContemporaryTST CombinedAug-18</t>
  </si>
  <si>
    <t>ContemporaryTST Combined43313</t>
  </si>
  <si>
    <t>ContemporaryTST CombinedSep-18</t>
  </si>
  <si>
    <t>ContemporaryTST Combined43344</t>
  </si>
  <si>
    <t>ContemporaryTST CombinedOct-18</t>
  </si>
  <si>
    <t>ContemporaryTST Combined43374</t>
  </si>
  <si>
    <t>ContemporaryTST CombinedNov-18</t>
  </si>
  <si>
    <t>ContemporaryTST Combined43405</t>
  </si>
  <si>
    <t>ContemporaryTST CombinedDec-18</t>
  </si>
  <si>
    <t>ContemporaryTST Combined43435</t>
  </si>
  <si>
    <t>ContemporaryTST CombinedJan-19</t>
  </si>
  <si>
    <t>ContemporaryTST Combined43466</t>
  </si>
  <si>
    <t>ContemporaryTST CombinedFeb-19</t>
  </si>
  <si>
    <t>ContemporaryTST Combined43497</t>
  </si>
  <si>
    <t>ContemporaryTST CombinedMar-19</t>
  </si>
  <si>
    <t>ContemporaryTST Combined43525</t>
  </si>
  <si>
    <t>ContemporaryTST CombinedApr-19</t>
  </si>
  <si>
    <t>ContemporaryTST Combined43556</t>
  </si>
  <si>
    <t>ContemporaryTST CombinedMay-19</t>
  </si>
  <si>
    <t>ContemporaryTST Combined43586</t>
  </si>
  <si>
    <t>ContemporaryTST CombinedJun-19</t>
  </si>
  <si>
    <t>ContemporaryTST Combined43617</t>
  </si>
  <si>
    <t>ContemporaryTST CombinedJul-19</t>
  </si>
  <si>
    <t>ContemporaryTST Combined43647</t>
  </si>
  <si>
    <t>ContemporaryTST CombinedAug-19</t>
  </si>
  <si>
    <t>ContemporaryTST Combined43678</t>
  </si>
  <si>
    <t>Family MattersAll FFOct-17</t>
  </si>
  <si>
    <t>Family MattersAll FF43009</t>
  </si>
  <si>
    <t>Family MattersAll FFNov-17</t>
  </si>
  <si>
    <t>Family MattersAll FF43040</t>
  </si>
  <si>
    <t>Family MattersAll FFDec-17</t>
  </si>
  <si>
    <t>Family MattersAll FF43070</t>
  </si>
  <si>
    <t>Family MattersAll FFJan-18</t>
  </si>
  <si>
    <t>Family MattersAll FF43101</t>
  </si>
  <si>
    <t>Family MattersAll FFFeb-18</t>
  </si>
  <si>
    <t>Family MattersAll FF43132</t>
  </si>
  <si>
    <t>Family MattersAll FFMar-18</t>
  </si>
  <si>
    <t>Family MattersAll FF43160</t>
  </si>
  <si>
    <t>Family MattersAll FFApr-18</t>
  </si>
  <si>
    <t>Family MattersAll FF43191</t>
  </si>
  <si>
    <t>Family MattersAll FFMay-18</t>
  </si>
  <si>
    <t>Family MattersAll FF43221</t>
  </si>
  <si>
    <t>Family MattersAll FFJun-18</t>
  </si>
  <si>
    <t>Family MattersAll FF43252</t>
  </si>
  <si>
    <t>Family MattersAll FFJul-18</t>
  </si>
  <si>
    <t>Family MattersAll FF43282</t>
  </si>
  <si>
    <t>Family MattersAll FFAug-18</t>
  </si>
  <si>
    <t>Family MattersAll FF43313</t>
  </si>
  <si>
    <t>Family MattersAll FFSep-18</t>
  </si>
  <si>
    <t>Family MattersAll FF43344</t>
  </si>
  <si>
    <t>Family MattersAll FFOct-18</t>
  </si>
  <si>
    <t>Family MattersAll FF43374</t>
  </si>
  <si>
    <t>Family MattersAll FFNov-18</t>
  </si>
  <si>
    <t>Family MattersAll FF43405</t>
  </si>
  <si>
    <t>Family MattersAll FFDec-18</t>
  </si>
  <si>
    <t>Family MattersAll FF43435</t>
  </si>
  <si>
    <t>Family MattersAll FFJan-19</t>
  </si>
  <si>
    <t>Family MattersAll FF43466</t>
  </si>
  <si>
    <t>Family MattersAll FFFeb-19</t>
  </si>
  <si>
    <t>Family MattersAll FF43497</t>
  </si>
  <si>
    <t>Family MattersAll FFMar-19</t>
  </si>
  <si>
    <t>Family MattersAll FF43525</t>
  </si>
  <si>
    <t>Family MattersAll FFApr-19</t>
  </si>
  <si>
    <t>Family MattersAll FF43556</t>
  </si>
  <si>
    <t>Family MattersAll FFMay-19</t>
  </si>
  <si>
    <t>Family MattersAll FF43586</t>
  </si>
  <si>
    <t>Family MattersAll FFJun-19</t>
  </si>
  <si>
    <t>Family MattersAll FF43617</t>
  </si>
  <si>
    <t>Family MattersAll FFJul-19</t>
  </si>
  <si>
    <t>Family MattersAll FF43647</t>
  </si>
  <si>
    <t>Family MattersAll FFAug-19</t>
  </si>
  <si>
    <t>Family MattersAll FF43678</t>
  </si>
  <si>
    <t>Family MattersAll FFSep-19</t>
  </si>
  <si>
    <t>Family MattersAll FF43709</t>
  </si>
  <si>
    <t>Family MattersTST CombinedJul-16</t>
  </si>
  <si>
    <t>Family MattersTST Combined42552</t>
  </si>
  <si>
    <t>Family MattersTST CombinedAug-16</t>
  </si>
  <si>
    <t>Family MattersTST Combined42583</t>
  </si>
  <si>
    <t>Family MattersTST CombinedSep-16</t>
  </si>
  <si>
    <t>Family MattersTST Combined42614</t>
  </si>
  <si>
    <t>Family MattersTST CombinedOct-16</t>
  </si>
  <si>
    <t>Family MattersTST Combined42644</t>
  </si>
  <si>
    <t>Family MattersTST CombinedNov-16</t>
  </si>
  <si>
    <t>Family MattersTST Combined42675</t>
  </si>
  <si>
    <t>Family MattersTST CombinedDec-16</t>
  </si>
  <si>
    <t>Family MattersTST Combined42705</t>
  </si>
  <si>
    <t>Family MattersTST CombinedJan-17</t>
  </si>
  <si>
    <t>Family MattersTST Combined42736</t>
  </si>
  <si>
    <t>Family MattersTST CombinedFeb-17</t>
  </si>
  <si>
    <t>Family MattersTST Combined42767</t>
  </si>
  <si>
    <t>Family MattersTST CombinedMar-17</t>
  </si>
  <si>
    <t>Family MattersTST Combined42795</t>
  </si>
  <si>
    <t>Family MattersTST CombinedApr-17</t>
  </si>
  <si>
    <t>Family MattersTST Combined42826</t>
  </si>
  <si>
    <t>Family MattersTST CombinedMay-17</t>
  </si>
  <si>
    <t>Family MattersTST Combined42856</t>
  </si>
  <si>
    <t>Family MattersTST CombinedJun-17</t>
  </si>
  <si>
    <t>Family MattersTST Combined42887</t>
  </si>
  <si>
    <t>Family MattersTST CombinedJul-17</t>
  </si>
  <si>
    <t>Family MattersTST Combined42917</t>
  </si>
  <si>
    <t>Family MattersTST CombinedAug-17</t>
  </si>
  <si>
    <t>Family MattersTST Combined42948</t>
  </si>
  <si>
    <t>Family MattersTST CombinedSep-17</t>
  </si>
  <si>
    <t>Family MattersTST Combined42979</t>
  </si>
  <si>
    <t>Family MattersTST CombinedOct-17</t>
  </si>
  <si>
    <t>Family MattersTST Combined43009</t>
  </si>
  <si>
    <t>Family MattersTST CombinedNov-17</t>
  </si>
  <si>
    <t>Family MattersTST Combined43040</t>
  </si>
  <si>
    <t>Family MattersTST CombinedDec-17</t>
  </si>
  <si>
    <t>Family MattersTST Combined43070</t>
  </si>
  <si>
    <t>Family MattersTST CombinedJan-18</t>
  </si>
  <si>
    <t>Family MattersTST Combined43101</t>
  </si>
  <si>
    <t>Family MattersTST CombinedFeb-18</t>
  </si>
  <si>
    <t>Family MattersTST Combined43132</t>
  </si>
  <si>
    <t>Family MattersTST CombinedMar-18</t>
  </si>
  <si>
    <t>Family MattersTST Combined43160</t>
  </si>
  <si>
    <t>Family MattersTST CombinedApr-18</t>
  </si>
  <si>
    <t>Family MattersTST Combined43191</t>
  </si>
  <si>
    <t>Family MattersTST CombinedMay-18</t>
  </si>
  <si>
    <t>Family MattersTST Combined43221</t>
  </si>
  <si>
    <t>Family MattersTST CombinedJun-18</t>
  </si>
  <si>
    <t>Family MattersTST Combined43252</t>
  </si>
  <si>
    <t>Family MattersTST CombinedJul-18</t>
  </si>
  <si>
    <t>Family MattersTST Combined43282</t>
  </si>
  <si>
    <t>Family MattersTST CombinedAug-18</t>
  </si>
  <si>
    <t>Family MattersTST Combined43313</t>
  </si>
  <si>
    <t>Family MattersTST CombinedSep-18</t>
  </si>
  <si>
    <t>Family MattersTST Combined43344</t>
  </si>
  <si>
    <t>Family MattersTST CombinedOct-18</t>
  </si>
  <si>
    <t>Family MattersTST Combined43374</t>
  </si>
  <si>
    <t>Family MattersTST CombinedNov-18</t>
  </si>
  <si>
    <t>Family MattersTST Combined43405</t>
  </si>
  <si>
    <t>Family MattersTST CombinedDec-18</t>
  </si>
  <si>
    <t>Family MattersTST Combined43435</t>
  </si>
  <si>
    <t>Family MattersTST CombinedJan-19</t>
  </si>
  <si>
    <t>Family MattersTST Combined43466</t>
  </si>
  <si>
    <t>Family MattersTST CombinedFeb-19</t>
  </si>
  <si>
    <t>Family MattersTST Combined43497</t>
  </si>
  <si>
    <t>Family MattersTST CombinedMar-19</t>
  </si>
  <si>
    <t>Family MattersTST Combined43525</t>
  </si>
  <si>
    <t>Family MattersTST CombinedApr-19</t>
  </si>
  <si>
    <t>Family MattersTST Combined43556</t>
  </si>
  <si>
    <t>Family MattersTST CombinedMay-19</t>
  </si>
  <si>
    <t>Family MattersTST Combined43586</t>
  </si>
  <si>
    <t>Family MattersTST CombinedJun-19</t>
  </si>
  <si>
    <t>Family MattersTST Combined43617</t>
  </si>
  <si>
    <t>Family MattersTST CombinedJul-19</t>
  </si>
  <si>
    <t>Family MattersTST Combined43647</t>
  </si>
  <si>
    <t>Family MattersTST CombinedAug-19</t>
  </si>
  <si>
    <t>Family MattersTST Combined43678</t>
  </si>
  <si>
    <t>Federal CityA-CRA CombinedApr-12</t>
  </si>
  <si>
    <t>Federal CityA-CRA Combined41000</t>
  </si>
  <si>
    <t>Federal CityA-CRA CombinedJun-12</t>
  </si>
  <si>
    <t>Federal CityA-CRA Combined41030</t>
  </si>
  <si>
    <t>Federal CityA-CRA Combined41061</t>
  </si>
  <si>
    <t>Federal CityA-CRA CombinedJul-12</t>
  </si>
  <si>
    <t>Federal CityA-CRA Combined41091</t>
  </si>
  <si>
    <t>Federal CityA-CRA CombinedAug-12</t>
  </si>
  <si>
    <t>Federal CityA-CRA Combined41122</t>
  </si>
  <si>
    <t>Federal CityA-CRA CombinedSep-12</t>
  </si>
  <si>
    <t>Federal CityA-CRA Combined41153</t>
  </si>
  <si>
    <t>Federal CityA-CRA CombinedOct-12</t>
  </si>
  <si>
    <t>Federal CityA-CRA Combined41183</t>
  </si>
  <si>
    <t>Federal CityA-CRA CombinedNov-12</t>
  </si>
  <si>
    <t>Federal CityA-CRA Combined41214</t>
  </si>
  <si>
    <t>Federal CityA-CRA CombinedDec-12</t>
  </si>
  <si>
    <t>Federal CityA-CRA Combined41244</t>
  </si>
  <si>
    <t>Federal CityA-CRA CombinedJan-13</t>
  </si>
  <si>
    <t>Federal CityA-CRA Combined41275</t>
  </si>
  <si>
    <t>Federal CityA-CRA CombinedFeb-13</t>
  </si>
  <si>
    <t>Federal CityA-CRA Combined41306</t>
  </si>
  <si>
    <t>Federal CityA-CRA CombinedMar-13</t>
  </si>
  <si>
    <t>Federal CityA-CRA Combined41334</t>
  </si>
  <si>
    <t>Federal CityA-CRA CombinedApr-13</t>
  </si>
  <si>
    <t>Federal CityA-CRA Combined41365</t>
  </si>
  <si>
    <t>Federal CityA-CRA CombinedMay-13</t>
  </si>
  <si>
    <t>Federal CityA-CRA Combined41395</t>
  </si>
  <si>
    <t>Federal CityA-CRA CombinedJun-13</t>
  </si>
  <si>
    <t>Federal CityA-CRA Combined41426</t>
  </si>
  <si>
    <t>Federal CityA-CRA CombinedJul-13</t>
  </si>
  <si>
    <t>Federal CityA-CRA Combined41456</t>
  </si>
  <si>
    <t>Federal CityA-CRA CombinedAug-13</t>
  </si>
  <si>
    <t>Federal CityA-CRA Combined41487</t>
  </si>
  <si>
    <t>Federal CityA-CRA CombinedSep-13</t>
  </si>
  <si>
    <t>Federal CityA-CRA Combined41518</t>
  </si>
  <si>
    <t>Federal CityA-CRA CombinedOct-13</t>
  </si>
  <si>
    <t>Federal CityA-CRA Combined41548</t>
  </si>
  <si>
    <t>Federal CityA-CRA CombinedNov-13</t>
  </si>
  <si>
    <t>Federal CityA-CRA Combined41579</t>
  </si>
  <si>
    <t>Federal CityA-CRA CombinedDec-13</t>
  </si>
  <si>
    <t>Federal CityA-CRA Combined41609</t>
  </si>
  <si>
    <t>Federal CityA-CRA CombinedJan-14</t>
  </si>
  <si>
    <t>Federal CityA-CRA Combined41640</t>
  </si>
  <si>
    <t>Federal CityA-CRA CombinedFeb-14</t>
  </si>
  <si>
    <t>Federal CityA-CRA Combined41671</t>
  </si>
  <si>
    <t>Federal CityA-CRA CombinedMar-14</t>
  </si>
  <si>
    <t>Federal CityA-CRA Combined41699</t>
  </si>
  <si>
    <t>Federal CityA-CRA CombinedApr-14</t>
  </si>
  <si>
    <t>Federal CityA-CRA Combined41730</t>
  </si>
  <si>
    <t>Federal CityA-CRA CombinedMay-14</t>
  </si>
  <si>
    <t>Federal CityA-CRA Combined41760</t>
  </si>
  <si>
    <t>Federal CityA-CRA CombinedJun-14</t>
  </si>
  <si>
    <t>Federal CityA-CRA Combined41791</t>
  </si>
  <si>
    <t>Federal CityA-CRA CombinedJul-14</t>
  </si>
  <si>
    <t>Federal CityA-CRA Combined41821</t>
  </si>
  <si>
    <t>Federal CityA-CRA CombinedAug-14</t>
  </si>
  <si>
    <t>Federal CityA-CRA Combined41852</t>
  </si>
  <si>
    <t>Federal CityA-CRA CombinedSep-14</t>
  </si>
  <si>
    <t>Federal CityA-CRA Combined41883</t>
  </si>
  <si>
    <t>Federal CityA-CRA CombinedOct-14</t>
  </si>
  <si>
    <t>Federal CityA-CRA Combined41913</t>
  </si>
  <si>
    <t>Federal CityA-CRA CombinedNov-14</t>
  </si>
  <si>
    <t>Federal CityA-CRA Combined41944</t>
  </si>
  <si>
    <t>Federal CityA-CRA CombinedDec-14</t>
  </si>
  <si>
    <t>Federal CityA-CRA Combined41974</t>
  </si>
  <si>
    <t>Federal CityA-CRA CombinedJan-15</t>
  </si>
  <si>
    <t>Federal CityA-CRA Combined42005</t>
  </si>
  <si>
    <t>Federal CityA-CRA CombinedFeb-15</t>
  </si>
  <si>
    <t>Federal CityA-CRA Combined42036</t>
  </si>
  <si>
    <t>Federal CityA-CRA CombinedMar-15</t>
  </si>
  <si>
    <t>Federal CityA-CRA Combined42064</t>
  </si>
  <si>
    <t>Federal CityA-CRA CombinedApr-15</t>
  </si>
  <si>
    <t>Federal CityA-CRA Combined42095</t>
  </si>
  <si>
    <t>Federal CityA-CRA CombinedJan-16</t>
  </si>
  <si>
    <t>Federal CityA-CRA Combined42370</t>
  </si>
  <si>
    <t>Federal CityA-CRA CombinedFeb-16</t>
  </si>
  <si>
    <t>Federal CityA-CRA Combined42401</t>
  </si>
  <si>
    <t>Federal CityA-CRA CombinedMar-16</t>
  </si>
  <si>
    <t>Federal CityA-CRA Combined42430</t>
  </si>
  <si>
    <t>Federal CityA-CRA CombinedApr-16</t>
  </si>
  <si>
    <t>Federal CityA-CRA Combined42461</t>
  </si>
  <si>
    <t>Federal CityA-CRA CombinedMay-16</t>
  </si>
  <si>
    <t>Federal CityA-CRA Combined42491</t>
  </si>
  <si>
    <t>Federal CityA-CRA CombinedJun-16</t>
  </si>
  <si>
    <t>Federal CityA-CRA Combined42522</t>
  </si>
  <si>
    <t>Federal CityA-CRA CombinedJul-16</t>
  </si>
  <si>
    <t>Federal CityA-CRA Combined42552</t>
  </si>
  <si>
    <t>Federal CityA-CRA CombinedAug-16</t>
  </si>
  <si>
    <t>Federal CityA-CRA Combined42583</t>
  </si>
  <si>
    <t>Federal CityA-CRA CombinedSep-16</t>
  </si>
  <si>
    <t>Federal CityA-CRA Combined42614</t>
  </si>
  <si>
    <t>Federal CityA-CRA CombinedOct-16</t>
  </si>
  <si>
    <t>Federal CityA-CRA Combined42644</t>
  </si>
  <si>
    <t>Federal CityA-CRA CombinedNov-16</t>
  </si>
  <si>
    <t>Federal CityA-CRA Combined42675</t>
  </si>
  <si>
    <t>Federal CityA-CRA CombinedDec-16</t>
  </si>
  <si>
    <t>Federal CityA-CRA Combined42705</t>
  </si>
  <si>
    <t>Federal CityA-CRA CombinedJan-17</t>
  </si>
  <si>
    <t>Federal CityA-CRA Combined42736</t>
  </si>
  <si>
    <t>Federal CityA-CRA CombinedFeb-17</t>
  </si>
  <si>
    <t>Federal CityA-CRA Combined42767</t>
  </si>
  <si>
    <t>Federal CityA-CRA CombinedMar-17</t>
  </si>
  <si>
    <t>Federal CityA-CRA Combined42795</t>
  </si>
  <si>
    <t>Federal CityA-CRA CombinedApr-17</t>
  </si>
  <si>
    <t>Federal CityA-CRA Combined42826</t>
  </si>
  <si>
    <t>Federal CityA-CRA CombinedMay-17</t>
  </si>
  <si>
    <t>Federal CityA-CRA Combined42856</t>
  </si>
  <si>
    <t>Federal CityA-CRA CombinedJun-17</t>
  </si>
  <si>
    <t>Federal CityA-CRA Combined42887</t>
  </si>
  <si>
    <t>Federal CityA-CRA CombinedJul-17</t>
  </si>
  <si>
    <t>Federal CityA-CRA Combined42917</t>
  </si>
  <si>
    <t>Federal CityA-CRA CombinedAug-17</t>
  </si>
  <si>
    <t>Federal CityA-CRA Combined42948</t>
  </si>
  <si>
    <t>Federal CityA-CRA CombinedSep-17</t>
  </si>
  <si>
    <t>Federal CityA-CRA Combined42979</t>
  </si>
  <si>
    <t>Federal CityA-CRA CombinedOct-17</t>
  </si>
  <si>
    <t>Federal CityA-CRA Combined43009</t>
  </si>
  <si>
    <t>Federal CityA-CRA CombinedNov-17</t>
  </si>
  <si>
    <t>Federal CityA-CRA Combined43040</t>
  </si>
  <si>
    <t>Federal CityA-CRA CombinedDec-17</t>
  </si>
  <si>
    <t>Federal CityA-CRA Combined43070</t>
  </si>
  <si>
    <t>Federal CityA-CRA CombinedJan-18</t>
  </si>
  <si>
    <t>Federal CityA-CRA Combined43101</t>
  </si>
  <si>
    <t>Federal CityA-CRA CombinedFeb-18</t>
  </si>
  <si>
    <t>Federal CityA-CRA Combined43132</t>
  </si>
  <si>
    <t>Federal CityA-CRA CombinedMar-18</t>
  </si>
  <si>
    <t>Federal CityA-CRA Combined43160</t>
  </si>
  <si>
    <t>Federal CityA-CRA CombinedApr-18</t>
  </si>
  <si>
    <t>Federal CityA-CRA Combined43191</t>
  </si>
  <si>
    <t>Federal CityA-CRA CombinedMay-18</t>
  </si>
  <si>
    <t>Federal CityA-CRA Combined43221</t>
  </si>
  <si>
    <t>Federal CityA-CRA CombinedJun-18</t>
  </si>
  <si>
    <t>Federal CityA-CRA Combined43252</t>
  </si>
  <si>
    <t>Federal CityA-CRA CombinedJul-18</t>
  </si>
  <si>
    <t>Federal CityA-CRA Combined43282</t>
  </si>
  <si>
    <t>Federal CityA-CRA CombinedAug-18</t>
  </si>
  <si>
    <t>Federal CityA-CRA Combined43313</t>
  </si>
  <si>
    <t>Federal CityA-CRA CombinedSep-18</t>
  </si>
  <si>
    <t>Federal CityA-CRA Combined43344</t>
  </si>
  <si>
    <t>Federal CityA-CRA CombinedOct-18</t>
  </si>
  <si>
    <t>Federal CityA-CRA Combined43374</t>
  </si>
  <si>
    <t>Federal CityA-CRA CombinedNov-18</t>
  </si>
  <si>
    <t>Federal CityA-CRA Combined43405</t>
  </si>
  <si>
    <t>Federal CityA-CRA CombinedDec-18</t>
  </si>
  <si>
    <t>Federal CityA-CRA Combined43435</t>
  </si>
  <si>
    <t>Federal CityA-CRA CombinedJan-19</t>
  </si>
  <si>
    <t>Federal CityA-CRA Combined43466</t>
  </si>
  <si>
    <t>Federal CityA-CRA CombinedFeb-19</t>
  </si>
  <si>
    <t>Federal CityA-CRA Combined43497</t>
  </si>
  <si>
    <t>Federal CityA-CRA CombinedMar-19</t>
  </si>
  <si>
    <t>Federal CityA-CRA Combined43525</t>
  </si>
  <si>
    <t>Federal CityA-CRA CombinedApr-19</t>
  </si>
  <si>
    <t>Federal CityA-CRA Combined43556</t>
  </si>
  <si>
    <t>Federal CityA-CRA CombinedMay-19</t>
  </si>
  <si>
    <t>Federal CityA-CRA Combined43586</t>
  </si>
  <si>
    <t>Federal CityA-CRA CombinedJun-19</t>
  </si>
  <si>
    <t>Federal CityA-CRA Combined43617</t>
  </si>
  <si>
    <t>Federal CityA-CRA CombinedJul-19</t>
  </si>
  <si>
    <t>Federal CityA-CRA Combined43647</t>
  </si>
  <si>
    <t>Federal CityA-CRA CombinedAug-19</t>
  </si>
  <si>
    <t>Federal CityA-CRA Combined43678</t>
  </si>
  <si>
    <t>Federal CityAll FFApr-12</t>
  </si>
  <si>
    <t>Federal CityAll FF41000</t>
  </si>
  <si>
    <t>Federal CityAll FFJun-12</t>
  </si>
  <si>
    <t>Federal CityAll FF41030</t>
  </si>
  <si>
    <t>Federal CityAll FF41061</t>
  </si>
  <si>
    <t>Federal CityAll FFJul-12</t>
  </si>
  <si>
    <t>Federal CityAll FF41091</t>
  </si>
  <si>
    <t>Federal CityAll FFAug-12</t>
  </si>
  <si>
    <t>Federal CityAll FF41122</t>
  </si>
  <si>
    <t>Federal CityAll FFSep-12</t>
  </si>
  <si>
    <t>Federal CityAll FF41153</t>
  </si>
  <si>
    <t>Federal CityAll FFOct-12</t>
  </si>
  <si>
    <t>Federal CityAll FF41183</t>
  </si>
  <si>
    <t>Federal CityAll FFNov-12</t>
  </si>
  <si>
    <t>Federal CityAll FF41214</t>
  </si>
  <si>
    <t>Federal CityAll FFDec-12</t>
  </si>
  <si>
    <t>Federal CityAll FF41244</t>
  </si>
  <si>
    <t>Federal CityAll FFJan-13</t>
  </si>
  <si>
    <t>Federal CityAll FF41275</t>
  </si>
  <si>
    <t>Federal CityAll FFFeb-13</t>
  </si>
  <si>
    <t>Federal CityAll FF41306</t>
  </si>
  <si>
    <t>Federal CityAll FFMar-13</t>
  </si>
  <si>
    <t>Federal CityAll FF41334</t>
  </si>
  <si>
    <t>Federal CityAll FFApr-13</t>
  </si>
  <si>
    <t>Federal CityAll FF41365</t>
  </si>
  <si>
    <t>Federal CityAll FFMay-13</t>
  </si>
  <si>
    <t>Federal CityAll FF41395</t>
  </si>
  <si>
    <t>Federal CityAll FFJun-13</t>
  </si>
  <si>
    <t>Federal CityAll FF41426</t>
  </si>
  <si>
    <t>Federal CityAll FFJul-13</t>
  </si>
  <si>
    <t>Federal CityAll FF41456</t>
  </si>
  <si>
    <t>Federal CityAll FFAug-13</t>
  </si>
  <si>
    <t>Federal CityAll FF41487</t>
  </si>
  <si>
    <t>Federal CityAll FFSep-13</t>
  </si>
  <si>
    <t>Federal CityAll FF41518</t>
  </si>
  <si>
    <t>Federal CityAll FFOct-13</t>
  </si>
  <si>
    <t>Federal CityAll FF41548</t>
  </si>
  <si>
    <t>Federal CityAll FFNov-13</t>
  </si>
  <si>
    <t>Federal CityAll FF41579</t>
  </si>
  <si>
    <t>Federal CityAll FFDec-13</t>
  </si>
  <si>
    <t>Federal CityAll FF41609</t>
  </si>
  <si>
    <t>Federal CityAll FFJan-14</t>
  </si>
  <si>
    <t>Federal CityAll FF41640</t>
  </si>
  <si>
    <t>Federal CityAll FFFeb-14</t>
  </si>
  <si>
    <t>Federal CityAll FF41671</t>
  </si>
  <si>
    <t>Federal CityAll FFMar-14</t>
  </si>
  <si>
    <t>Federal CityAll FF41699</t>
  </si>
  <si>
    <t>Federal CityAll FFApr-14</t>
  </si>
  <si>
    <t>Federal CityAll FF41730</t>
  </si>
  <si>
    <t>Federal CityAll FFMay-14</t>
  </si>
  <si>
    <t>Federal CityAll FF41760</t>
  </si>
  <si>
    <t>Federal CityAll FFJun-14</t>
  </si>
  <si>
    <t>Federal CityAll FF41791</t>
  </si>
  <si>
    <t>Federal CityAll FFJul-14</t>
  </si>
  <si>
    <t>Federal CityAll FF41821</t>
  </si>
  <si>
    <t>Federal CityAll FFAug-14</t>
  </si>
  <si>
    <t>Federal CityAll FF41852</t>
  </si>
  <si>
    <t>Federal CityAll FFSep-14</t>
  </si>
  <si>
    <t>Federal CityAll FF41883</t>
  </si>
  <si>
    <t>Federal CityAll FFOct-14</t>
  </si>
  <si>
    <t>Federal CityAll FF41913</t>
  </si>
  <si>
    <t>Federal CityAll FFNov-14</t>
  </si>
  <si>
    <t>Federal CityAll FF41944</t>
  </si>
  <si>
    <t>Federal CityAll FFDec-14</t>
  </si>
  <si>
    <t>Federal CityAll FF41974</t>
  </si>
  <si>
    <t>Federal CityAll FFJan-15</t>
  </si>
  <si>
    <t>Federal CityAll FF42005</t>
  </si>
  <si>
    <t>Federal CityAll FFFeb-15</t>
  </si>
  <si>
    <t>Federal CityAll FF42036</t>
  </si>
  <si>
    <t>Federal CityAll FFMar-15</t>
  </si>
  <si>
    <t>Federal CityAll FF42064</t>
  </si>
  <si>
    <t>Federal CityAll FFApr-15</t>
  </si>
  <si>
    <t>Federal CityAll FF42095</t>
  </si>
  <si>
    <t>Federal CityAll FFMay-15</t>
  </si>
  <si>
    <t>Federal CityAll FF42125</t>
  </si>
  <si>
    <t>Federal CityAll FFJun-15</t>
  </si>
  <si>
    <t>Federal CityAll FF42156</t>
  </si>
  <si>
    <t>Federal CityAll FFJul-15</t>
  </si>
  <si>
    <t>Federal CityAll FF42186</t>
  </si>
  <si>
    <t>Federal CityAll FFAug-15</t>
  </si>
  <si>
    <t>Federal CityAll FF42217</t>
  </si>
  <si>
    <t>Federal CityAll FFSep-15</t>
  </si>
  <si>
    <t>Federal CityAll FF42248</t>
  </si>
  <si>
    <t>Federal CityAll FFOct-15</t>
  </si>
  <si>
    <t>Federal CityAll FF42278</t>
  </si>
  <si>
    <t>Federal CityAll FFNov-15</t>
  </si>
  <si>
    <t>Federal CityAll FF42309</t>
  </si>
  <si>
    <t>Federal CityAll FFDec-15</t>
  </si>
  <si>
    <t>Federal CityAll FF42339</t>
  </si>
  <si>
    <t>Federal CityAll FFJan-16</t>
  </si>
  <si>
    <t>Federal CityAll FF42370</t>
  </si>
  <si>
    <t>Federal CityAll FFFeb-16</t>
  </si>
  <si>
    <t>Federal CityAll FF42401</t>
  </si>
  <si>
    <t>Federal CityAll FFMar-16</t>
  </si>
  <si>
    <t>Federal CityAll FF42430</t>
  </si>
  <si>
    <t>Federal CityAll FFApr-16</t>
  </si>
  <si>
    <t>Federal CityAll FF42461</t>
  </si>
  <si>
    <t>Federal CityAll FFMay-16</t>
  </si>
  <si>
    <t>Federal CityAll FF42491</t>
  </si>
  <si>
    <t>Federal CityAll FFJun-16</t>
  </si>
  <si>
    <t>Federal CityAll FF42522</t>
  </si>
  <si>
    <t>Federal CityAll FFJul-16</t>
  </si>
  <si>
    <t>Federal CityAll FF42552</t>
  </si>
  <si>
    <t>Federal CityAll FFAug-16</t>
  </si>
  <si>
    <t>Federal CityAll FF42583</t>
  </si>
  <si>
    <t>Federal CityAll FFSep-16</t>
  </si>
  <si>
    <t>Federal CityAll FF42614</t>
  </si>
  <si>
    <t>Federal CityAll FFOct-16</t>
  </si>
  <si>
    <t>Federal CityAll FF42644</t>
  </si>
  <si>
    <t>Federal CityAll FFNov-16</t>
  </si>
  <si>
    <t>Federal CityAll FF42675</t>
  </si>
  <si>
    <t>Federal CityAll FFDec-16</t>
  </si>
  <si>
    <t>Federal CityAll FF42709</t>
  </si>
  <si>
    <t>Federal CityAll FFJan-17</t>
  </si>
  <si>
    <t>Federal CityAll FF42736</t>
  </si>
  <si>
    <t>Federal CityAll FFFeb-17</t>
  </si>
  <si>
    <t>Federal CityAll FF42767</t>
  </si>
  <si>
    <t>Federal CityAll FFMar-17</t>
  </si>
  <si>
    <t>Federal CityAll FF42795</t>
  </si>
  <si>
    <t>Federal CityAll FFApr-17</t>
  </si>
  <si>
    <t>Federal CityAll FF42826</t>
  </si>
  <si>
    <t>Federal CityAll FFMay-17</t>
  </si>
  <si>
    <t>Federal CityAll FF42856</t>
  </si>
  <si>
    <t>Federal CityAll FFJun-17</t>
  </si>
  <si>
    <t>Federal CityAll FF42887</t>
  </si>
  <si>
    <t>Federal CityAll FFJul-17</t>
  </si>
  <si>
    <t>Federal CityAll FF42917</t>
  </si>
  <si>
    <t>Federal CityAll FFAug-17</t>
  </si>
  <si>
    <t>Federal CityAll FF42948</t>
  </si>
  <si>
    <t>Federal CityAll FFSep-17</t>
  </si>
  <si>
    <t>Federal CityAll FF42979</t>
  </si>
  <si>
    <t>Federal CityAll FFOct-17</t>
  </si>
  <si>
    <t>Federal CityAll FF43009</t>
  </si>
  <si>
    <t>Federal CityAll FFNov-17</t>
  </si>
  <si>
    <t>Federal CityAll FF43040</t>
  </si>
  <si>
    <t>Federal CityAll FFDec-17</t>
  </si>
  <si>
    <t>Federal CityAll FF43070</t>
  </si>
  <si>
    <t>Federal CityAll FFJan-18</t>
  </si>
  <si>
    <t>Federal CityAll FF43101</t>
  </si>
  <si>
    <t>Federal CityAll FFFeb-18</t>
  </si>
  <si>
    <t>Federal CityAll FF43132</t>
  </si>
  <si>
    <t>Federal CityAll FFMar-18</t>
  </si>
  <si>
    <t>Federal CityAll FF43160</t>
  </si>
  <si>
    <t>Federal CityAll FFApr-18</t>
  </si>
  <si>
    <t>Federal CityAll FF43191</t>
  </si>
  <si>
    <t>Federal CityAll FFMay-18</t>
  </si>
  <si>
    <t>Federal CityAll FF43221</t>
  </si>
  <si>
    <t>Federal CityAll FFJun-18</t>
  </si>
  <si>
    <t>Federal CityAll FF43252</t>
  </si>
  <si>
    <t>Federal CityAll FFJul-18</t>
  </si>
  <si>
    <t>Federal CityAll FF43282</t>
  </si>
  <si>
    <t>Federal CityAll FFAug-18</t>
  </si>
  <si>
    <t>Federal CityAll FF43313</t>
  </si>
  <si>
    <t>Federal CityAll FFSep-18</t>
  </si>
  <si>
    <t>Federal CityAll FF43344</t>
  </si>
  <si>
    <t>Federal CityAll FFOct-18</t>
  </si>
  <si>
    <t>Federal CityAll FF43374</t>
  </si>
  <si>
    <t>Federal CityAll FFNov-18</t>
  </si>
  <si>
    <t>Federal CityAll FF43405</t>
  </si>
  <si>
    <t>Federal CityAll FFDec-18</t>
  </si>
  <si>
    <t>Federal CityAll FF43435</t>
  </si>
  <si>
    <t>Federal CityAll FFJan-19</t>
  </si>
  <si>
    <t>Federal CityAll FF43466</t>
  </si>
  <si>
    <t>Federal CityAll FFFeb-19</t>
  </si>
  <si>
    <t>Federal CityAll FF43497</t>
  </si>
  <si>
    <t>Federal CityAll FFMar-19</t>
  </si>
  <si>
    <t>Federal CityAll FF43525</t>
  </si>
  <si>
    <t>Federal CityAll FFApr-19</t>
  </si>
  <si>
    <t>Federal CityAll FF43556</t>
  </si>
  <si>
    <t>Federal CityAll FFMay-19</t>
  </si>
  <si>
    <t>Federal CityAll FF43586</t>
  </si>
  <si>
    <t>Federal CityAll FFJun-19</t>
  </si>
  <si>
    <t>Federal CityAll FF43617</t>
  </si>
  <si>
    <t>Federal CityAll FFJul-19</t>
  </si>
  <si>
    <t>Federal CityAll FF43647</t>
  </si>
  <si>
    <t>Federal CityAll FFAug-19</t>
  </si>
  <si>
    <t>Federal CityAll FF43678</t>
  </si>
  <si>
    <t>First Home CareAll FFApr-12</t>
  </si>
  <si>
    <t>First Home CareAll FF41000</t>
  </si>
  <si>
    <t>First Home CareAll FFJun-12</t>
  </si>
  <si>
    <t>First Home CareAll FF41030</t>
  </si>
  <si>
    <t>First Home CareAll FF41061</t>
  </si>
  <si>
    <t>First Home CareAll FFJul-12</t>
  </si>
  <si>
    <t>First Home CareAll FF41091</t>
  </si>
  <si>
    <t>First Home CareAll FFAug-12</t>
  </si>
  <si>
    <t>First Home CareAll FF41122</t>
  </si>
  <si>
    <t>First Home CareAll FFSep-12</t>
  </si>
  <si>
    <t>First Home CareAll FF41153</t>
  </si>
  <si>
    <t>First Home CareAll FFOct-12</t>
  </si>
  <si>
    <t>First Home CareAll FF41183</t>
  </si>
  <si>
    <t>First Home CareAll FFNov-12</t>
  </si>
  <si>
    <t>First Home CareAll FF41214</t>
  </si>
  <si>
    <t>First Home CareAll FFDec-12</t>
  </si>
  <si>
    <t>First Home CareAll FF41244</t>
  </si>
  <si>
    <t>First Home CareAll FFJan-13</t>
  </si>
  <si>
    <t>First Home CareAll FF41275</t>
  </si>
  <si>
    <t>First Home CareAll FFFeb-13</t>
  </si>
  <si>
    <t>First Home CareAll FF41306</t>
  </si>
  <si>
    <t>First Home CareAll FFMar-13</t>
  </si>
  <si>
    <t>First Home CareAll FF41334</t>
  </si>
  <si>
    <t>First Home CareAll FFApr-13</t>
  </si>
  <si>
    <t>First Home CareAll FF41365</t>
  </si>
  <si>
    <t>First Home CareAll FFMay-13</t>
  </si>
  <si>
    <t>First Home CareAll FF41395</t>
  </si>
  <si>
    <t>First Home CareAll FFJun-13</t>
  </si>
  <si>
    <t>First Home CareAll FF41426</t>
  </si>
  <si>
    <t>First Home CareAll FFJul-13</t>
  </si>
  <si>
    <t>First Home CareAll FF41456</t>
  </si>
  <si>
    <t>First Home CareAll FFAug-13</t>
  </si>
  <si>
    <t>First Home CareAll FF41487</t>
  </si>
  <si>
    <t>First Home CareAll FFSep-13</t>
  </si>
  <si>
    <t>First Home CareAll FF41518</t>
  </si>
  <si>
    <t>First Home CareAll FFOct-13</t>
  </si>
  <si>
    <t>First Home CareAll FF41548</t>
  </si>
  <si>
    <t>First Home CareAll FFNov-13</t>
  </si>
  <si>
    <t>First Home CareAll FF41579</t>
  </si>
  <si>
    <t>First Home CareAll FFDec-13</t>
  </si>
  <si>
    <t>First Home CareAll FF41609</t>
  </si>
  <si>
    <t>First Home CareAll FFJan-14</t>
  </si>
  <si>
    <t>First Home CareAll FF41640</t>
  </si>
  <si>
    <t>First Home CareAll FFFeb-14</t>
  </si>
  <si>
    <t>First Home CareAll FF41671</t>
  </si>
  <si>
    <t>First Home CareAll FFMar-14</t>
  </si>
  <si>
    <t>First Home CareAll FF41699</t>
  </si>
  <si>
    <t>First Home CareAll FFApr-14</t>
  </si>
  <si>
    <t>First Home CareAll FF41730</t>
  </si>
  <si>
    <t>First Home CareAll FFMay-14</t>
  </si>
  <si>
    <t>First Home CareAll FF41760</t>
  </si>
  <si>
    <t>First Home CareAll FFJun-14</t>
  </si>
  <si>
    <t>First Home CareAll FF41791</t>
  </si>
  <si>
    <t>First Home CareAll FFJul-14</t>
  </si>
  <si>
    <t>First Home CareAll FF41821</t>
  </si>
  <si>
    <t>First Home CareAll FFAug-14</t>
  </si>
  <si>
    <t>First Home CareAll FF41852</t>
  </si>
  <si>
    <t>First Home CareAll FFSep-14</t>
  </si>
  <si>
    <t>First Home CareAll FF41883</t>
  </si>
  <si>
    <t>First Home CareAll FFOct-14</t>
  </si>
  <si>
    <t>First Home CareAll FF41913</t>
  </si>
  <si>
    <t>First Home CareAll FFNov-14</t>
  </si>
  <si>
    <t>First Home CareAll FF41944</t>
  </si>
  <si>
    <t>First Home CareAll FFDec-14</t>
  </si>
  <si>
    <t>First Home CareAll FF41974</t>
  </si>
  <si>
    <t>First Home CareAll FFJan-15</t>
  </si>
  <si>
    <t>First Home CareAll FF42005</t>
  </si>
  <si>
    <t>First Home CareAll FFFeb-15</t>
  </si>
  <si>
    <t>First Home CareAll FF42036</t>
  </si>
  <si>
    <t>First Home CareAll FFMar-15</t>
  </si>
  <si>
    <t>First Home CareAll FF42064</t>
  </si>
  <si>
    <t>First Home CareAll FFApr-15</t>
  </si>
  <si>
    <t>First Home CareAll FF42095</t>
  </si>
  <si>
    <t>First Home CareAll FFMay-15</t>
  </si>
  <si>
    <t>First Home CareAll FF42125</t>
  </si>
  <si>
    <t>First Home CareAll FFJun-15</t>
  </si>
  <si>
    <t>First Home CareAll FF42156</t>
  </si>
  <si>
    <t>First Home CareAll FFJul-15</t>
  </si>
  <si>
    <t>First Home CareAll FF42186</t>
  </si>
  <si>
    <t>First Home CareAll FFAug-15</t>
  </si>
  <si>
    <t>First Home CareAll FF42217</t>
  </si>
  <si>
    <t>First Home CareAll FFSep-15</t>
  </si>
  <si>
    <t>First Home CareAll FF42248</t>
  </si>
  <si>
    <t>First Home CareAll FFOct-15</t>
  </si>
  <si>
    <t>First Home CareAll FF42278</t>
  </si>
  <si>
    <t>First Home CareAll FFNov-15</t>
  </si>
  <si>
    <t>First Home CareAll FF42309</t>
  </si>
  <si>
    <t>First Home CareAll FFDec-15</t>
  </si>
  <si>
    <t>First Home CareAll FF42339</t>
  </si>
  <si>
    <t>First Home CareAll FFJan-16</t>
  </si>
  <si>
    <t>First Home CareAll FF42370</t>
  </si>
  <si>
    <t>First Home CareAll FFFeb-16</t>
  </si>
  <si>
    <t>First Home CareAll FF42401</t>
  </si>
  <si>
    <t>First Home CareAll FFMar-16</t>
  </si>
  <si>
    <t>First Home CareAll FF42430</t>
  </si>
  <si>
    <t>First Home CareAll FFApr-16</t>
  </si>
  <si>
    <t>First Home CareAll FF42461</t>
  </si>
  <si>
    <t>First Home CareAll FFMay-16</t>
  </si>
  <si>
    <t>First Home CareAll FF42491</t>
  </si>
  <si>
    <t>First Home CareAll FFJun-16</t>
  </si>
  <si>
    <t>First Home CareAll FF42522</t>
  </si>
  <si>
    <t>First Home CareAll FFJul-16</t>
  </si>
  <si>
    <t>First Home CareAll FF42552</t>
  </si>
  <si>
    <t>First Home CareAll FFAug-16</t>
  </si>
  <si>
    <t>First Home CareAll FF42583</t>
  </si>
  <si>
    <t>First Home CareAll FFSep-16</t>
  </si>
  <si>
    <t>First Home CareAll FF42614</t>
  </si>
  <si>
    <t>First Home CareAll FFOct-16</t>
  </si>
  <si>
    <t>First Home CareAll FF42644</t>
  </si>
  <si>
    <t>First Home CareAll FFNov-16</t>
  </si>
  <si>
    <t>First Home CareAll FF42675</t>
  </si>
  <si>
    <t>First Home CareAll FFDec-16</t>
  </si>
  <si>
    <t>First Home CareAll FF42710</t>
  </si>
  <si>
    <t>First Home CareAll FFJan-17</t>
  </si>
  <si>
    <t>First Home CareAll FF42736</t>
  </si>
  <si>
    <t>First Home CareAll FFFeb-17</t>
  </si>
  <si>
    <t>First Home CareAll FF42767</t>
  </si>
  <si>
    <t>First Home CareAll FFMar-17</t>
  </si>
  <si>
    <t>First Home CareAll FF42795</t>
  </si>
  <si>
    <t>First Home CareAll FFApr-17</t>
  </si>
  <si>
    <t>First Home CareAll FF42826</t>
  </si>
  <si>
    <t>First Home CareAll FFMay-17</t>
  </si>
  <si>
    <t>First Home CareAll FF42856</t>
  </si>
  <si>
    <t>First Home CareAll FFJun-17</t>
  </si>
  <si>
    <t>First Home CareAll FF42887</t>
  </si>
  <si>
    <t>First Home CareAll FFJul-17</t>
  </si>
  <si>
    <t>First Home CareAll FF42917</t>
  </si>
  <si>
    <t>First Home CareAll FFAug-17</t>
  </si>
  <si>
    <t>First Home CareAll FF42948</t>
  </si>
  <si>
    <t>First Home CareAll FFSep-17</t>
  </si>
  <si>
    <t>First Home CareAll FF42979</t>
  </si>
  <si>
    <t>First Home CareAll FFOct-17</t>
  </si>
  <si>
    <t>First Home CareAll FF43009</t>
  </si>
  <si>
    <t>First Home CareAll FFNov-17</t>
  </si>
  <si>
    <t>First Home CareAll FF43040</t>
  </si>
  <si>
    <t>First Home CareAll FFDec-17</t>
  </si>
  <si>
    <t>First Home CareAll FF43070</t>
  </si>
  <si>
    <t>First Home CareAll FFJan-18</t>
  </si>
  <si>
    <t>First Home CareAll FF43101</t>
  </si>
  <si>
    <t>First Home CareAll FFFeb-18</t>
  </si>
  <si>
    <t>First Home CareAll FF43132</t>
  </si>
  <si>
    <t>First Home CareAll FFMar-18</t>
  </si>
  <si>
    <t>First Home CareAll FF43160</t>
  </si>
  <si>
    <t>First Home CareAll FFApr-18</t>
  </si>
  <si>
    <t>First Home CareAll FF43191</t>
  </si>
  <si>
    <t>First Home CareAll FFMay-18</t>
  </si>
  <si>
    <t>First Home CareAll FF43221</t>
  </si>
  <si>
    <t>First Home CareAll FFJun-18</t>
  </si>
  <si>
    <t>First Home CareAll FF43252</t>
  </si>
  <si>
    <t>First Home CareAll FFJul-18</t>
  </si>
  <si>
    <t>First Home CareAll FF43282</t>
  </si>
  <si>
    <t>First Home CareAll FFAug-18</t>
  </si>
  <si>
    <t>First Home CareAll FF43313</t>
  </si>
  <si>
    <t>First Home CareAll FFSep-18</t>
  </si>
  <si>
    <t>First Home CareAll FF43344</t>
  </si>
  <si>
    <t>First Home CareAll FFOct-18</t>
  </si>
  <si>
    <t>First Home CareAll FF43374</t>
  </si>
  <si>
    <t>First Home CareAll FFNov-18</t>
  </si>
  <si>
    <t>First Home CareAll FF43405</t>
  </si>
  <si>
    <t>First Home CareAll FFDec-18</t>
  </si>
  <si>
    <t>First Home CareAll FF43435</t>
  </si>
  <si>
    <t>First Home CareAll FFJan-19</t>
  </si>
  <si>
    <t>First Home CareAll FF43466</t>
  </si>
  <si>
    <t>First Home CareAll FFFeb-19</t>
  </si>
  <si>
    <t>First Home CareAll FF43497</t>
  </si>
  <si>
    <t>First Home CareAll FFMar-19</t>
  </si>
  <si>
    <t>First Home CareAll FF43525</t>
  </si>
  <si>
    <t>First Home CareAll FFApr-19</t>
  </si>
  <si>
    <t>First Home CareAll FF43556</t>
  </si>
  <si>
    <t>First Home CareAll FFMay-19</t>
  </si>
  <si>
    <t>First Home CareAll FF43586</t>
  </si>
  <si>
    <t>First Home CareAll FFJun-19</t>
  </si>
  <si>
    <t>First Home CareAll FF43617</t>
  </si>
  <si>
    <t>First Home CareAll FFJul-19</t>
  </si>
  <si>
    <t>First Home CareAll FF43647</t>
  </si>
  <si>
    <t>First Home CareAll FFAug-19</t>
  </si>
  <si>
    <t>First Home CareAll FF43678</t>
  </si>
  <si>
    <t>First Home CareAll FFSep-19</t>
  </si>
  <si>
    <t>First Home CareAll FF43709</t>
  </si>
  <si>
    <t>First Home CareFFT CombinedApr-12</t>
  </si>
  <si>
    <t>First Home CareFFT Combined41000</t>
  </si>
  <si>
    <t>First Home CareFFT CombinedJun-12</t>
  </si>
  <si>
    <t>First Home CareFFT Combined41030</t>
  </si>
  <si>
    <t>First Home CareFFT Combined41061</t>
  </si>
  <si>
    <t>First Home CareFFT CombinedJul-12</t>
  </si>
  <si>
    <t>First Home CareFFT Combined41091</t>
  </si>
  <si>
    <t>First Home CareFFT CombinedAug-12</t>
  </si>
  <si>
    <t>First Home CareFFT Combined41122</t>
  </si>
  <si>
    <t>First Home CareFFT CombinedSep-12</t>
  </si>
  <si>
    <t>First Home CareFFT Combined41153</t>
  </si>
  <si>
    <t>First Home CareFFT CombinedOct-12</t>
  </si>
  <si>
    <t>First Home CareFFT Combined41183</t>
  </si>
  <si>
    <t>First Home CareFFT CombinedNov-12</t>
  </si>
  <si>
    <t>First Home CareFFT Combined41214</t>
  </si>
  <si>
    <t>First Home CareFFT CombinedDec-12</t>
  </si>
  <si>
    <t>First Home CareFFT Combined41244</t>
  </si>
  <si>
    <t>First Home CareFFT CombinedJan-13</t>
  </si>
  <si>
    <t>First Home CareFFT Combined41275</t>
  </si>
  <si>
    <t>First Home CareFFT CombinedFeb-13</t>
  </si>
  <si>
    <t>First Home CareFFT Combined41306</t>
  </si>
  <si>
    <t>First Home CareFFT CombinedMar-13</t>
  </si>
  <si>
    <t>First Home CareFFT Combined41334</t>
  </si>
  <si>
    <t>First Home CareFFT CombinedApr-13</t>
  </si>
  <si>
    <t>First Home CareFFT Combined41365</t>
  </si>
  <si>
    <t>First Home CareFFT CombinedMay-13</t>
  </si>
  <si>
    <t>First Home CareFFT Combined41395</t>
  </si>
  <si>
    <t>First Home CareFFT CombinedJun-13</t>
  </si>
  <si>
    <t>First Home CareFFT Combined41426</t>
  </si>
  <si>
    <t>First Home CareFFT CombinedJul-13</t>
  </si>
  <si>
    <t>First Home CareFFT Combined41456</t>
  </si>
  <si>
    <t>First Home CareFFT CombinedAug-13</t>
  </si>
  <si>
    <t>First Home CareFFT Combined41487</t>
  </si>
  <si>
    <t>First Home CareFFT CombinedSep-13</t>
  </si>
  <si>
    <t>First Home CareFFT Combined41518</t>
  </si>
  <si>
    <t>First Home CareFFT CombinedOct-13</t>
  </si>
  <si>
    <t>First Home CareFFT Combined41548</t>
  </si>
  <si>
    <t>First Home CareFFT CombinedNov-13</t>
  </si>
  <si>
    <t>First Home CareFFT Combined41579</t>
  </si>
  <si>
    <t>First Home CareFFT CombinedDec-13</t>
  </si>
  <si>
    <t>First Home CareFFT Combined41609</t>
  </si>
  <si>
    <t>First Home CareFFT CombinedJan-14</t>
  </si>
  <si>
    <t>First Home CareFFT Combined41640</t>
  </si>
  <si>
    <t>First Home CareFFT CombinedFeb-14</t>
  </si>
  <si>
    <t>First Home CareFFT Combined41671</t>
  </si>
  <si>
    <t>First Home CareFFT CombinedMar-14</t>
  </si>
  <si>
    <t>First Home CareFFT Combined41699</t>
  </si>
  <si>
    <t>First Home CareFFT CombinedApr-14</t>
  </si>
  <si>
    <t>First Home CareFFT Combined41730</t>
  </si>
  <si>
    <t>First Home CareFFT CombinedMay-14</t>
  </si>
  <si>
    <t>First Home CareFFT Combined41760</t>
  </si>
  <si>
    <t>First Home CareFFT CombinedJun-14</t>
  </si>
  <si>
    <t>First Home CareFFT Combined41791</t>
  </si>
  <si>
    <t>First Home CareFFT CombinedJul-14</t>
  </si>
  <si>
    <t>First Home CareFFT Combined41821</t>
  </si>
  <si>
    <t>First Home CareFFT CombinedAug-14</t>
  </si>
  <si>
    <t>First Home CareFFT Combined41852</t>
  </si>
  <si>
    <t>First Home CareFFT CombinedSep-14</t>
  </si>
  <si>
    <t>First Home CareFFT Combined41883</t>
  </si>
  <si>
    <t>First Home CareFFT CombinedOct-14</t>
  </si>
  <si>
    <t>First Home CareFFT Combined41913</t>
  </si>
  <si>
    <t>First Home CareFFT CombinedNov-14</t>
  </si>
  <si>
    <t>First Home CareFFT Combined41944</t>
  </si>
  <si>
    <t>First Home CareFFT CombinedDec-14</t>
  </si>
  <si>
    <t>First Home CareFFT Combined41974</t>
  </si>
  <si>
    <t>First Home CareFFT CombinedJan-15</t>
  </si>
  <si>
    <t>First Home CareFFT Combined42005</t>
  </si>
  <si>
    <t>First Home CareFFT CombinedFeb-15</t>
  </si>
  <si>
    <t>First Home CareFFT Combined42036</t>
  </si>
  <si>
    <t>First Home CareFFT CombinedMar-15</t>
  </si>
  <si>
    <t>First Home CareFFT Combined42064</t>
  </si>
  <si>
    <t>First Home CareFFT CombinedApr-15</t>
  </si>
  <si>
    <t>First Home CareFFT Combined42095</t>
  </si>
  <si>
    <t>First Home CareFFT CombinedMay-15</t>
  </si>
  <si>
    <t>First Home CareFFT Combined42125</t>
  </si>
  <si>
    <t>First Home CareFFT CombinedJun-15</t>
  </si>
  <si>
    <t>First Home CareFFT Combined42156</t>
  </si>
  <si>
    <t>First Home CareFFT CombinedJul-15</t>
  </si>
  <si>
    <t>First Home CareFFT Combined42186</t>
  </si>
  <si>
    <t>First Home CareFFT CombinedAug-15</t>
  </si>
  <si>
    <t>First Home CareFFT Combined42217</t>
  </si>
  <si>
    <t>First Home CareFFT CombinedSep-15</t>
  </si>
  <si>
    <t>First Home CareFFT Combined42248</t>
  </si>
  <si>
    <t>First Home CareFFT CombinedOct-15</t>
  </si>
  <si>
    <t>First Home CareFFT Combined42278</t>
  </si>
  <si>
    <t>First Home CareFFT CombinedNov-15</t>
  </si>
  <si>
    <t>First Home CareFFT Combined42309</t>
  </si>
  <si>
    <t>First Home CareFFT CombinedDec-15</t>
  </si>
  <si>
    <t>First Home CareFFT Combined42339</t>
  </si>
  <si>
    <t>First Home CareFFT CombinedJan-16</t>
  </si>
  <si>
    <t>First Home CareFFT Combined42370</t>
  </si>
  <si>
    <t>First Home CareFFT CombinedFeb-16</t>
  </si>
  <si>
    <t>First Home CareFFT Combined42401</t>
  </si>
  <si>
    <t>First Home CareFFT CombinedMar-16</t>
  </si>
  <si>
    <t>First Home CareFFT Combined42430</t>
  </si>
  <si>
    <t>First Home CareFFT CombinedApr-16</t>
  </si>
  <si>
    <t>First Home CareFFT Combined42461</t>
  </si>
  <si>
    <t>First Home CareFFT CombinedMay-16</t>
  </si>
  <si>
    <t>First Home CareFFT Combined42491</t>
  </si>
  <si>
    <t>First Home CareFFT CombinedJun-16</t>
  </si>
  <si>
    <t>First Home CareFFT Combined42522</t>
  </si>
  <si>
    <t>First Home CareFFT CombinedJul-16</t>
  </si>
  <si>
    <t>First Home CareFFT Combined42552</t>
  </si>
  <si>
    <t>First Home CareFFT CombinedAug-16</t>
  </si>
  <si>
    <t>First Home CareFFT Combined42583</t>
  </si>
  <si>
    <t>First Home CareFFT CombinedSep-16</t>
  </si>
  <si>
    <t>First Home CareFFT Combined42614</t>
  </si>
  <si>
    <t>First Home CareFFT CombinedOct-16</t>
  </si>
  <si>
    <t>First Home CareFFT Combined42644</t>
  </si>
  <si>
    <t>First Home CareFFT CombinedNov-16</t>
  </si>
  <si>
    <t>First Home CareFFT Combined42675</t>
  </si>
  <si>
    <t>First Home CareFFT CombinedDec-16</t>
  </si>
  <si>
    <t>First Home CareFFT Combined42705</t>
  </si>
  <si>
    <t>First Home CareFFT CombinedJan-17</t>
  </si>
  <si>
    <t>First Home CareFFT Combined42736</t>
  </si>
  <si>
    <t>First Home CareFFT CombinedFeb-17</t>
  </si>
  <si>
    <t>First Home CareFFT Combined42767</t>
  </si>
  <si>
    <t>First Home CareFFT CombinedMar-17</t>
  </si>
  <si>
    <t>First Home CareFFT Combined42795</t>
  </si>
  <si>
    <t>First Home CareFFT CombinedApr-17</t>
  </si>
  <si>
    <t>First Home CareFFT Combined42826</t>
  </si>
  <si>
    <t>First Home CareFFT CombinedMay-17</t>
  </si>
  <si>
    <t>First Home CareFFT Combined42856</t>
  </si>
  <si>
    <t>First Home CareFFT CombinedJun-17</t>
  </si>
  <si>
    <t>First Home CareFFT Combined42887</t>
  </si>
  <si>
    <t>First Home CareFFT CombinedJul-17</t>
  </si>
  <si>
    <t>First Home CareFFT Combined42917</t>
  </si>
  <si>
    <t>First Home CareFFT CombinedAug-17</t>
  </si>
  <si>
    <t>First Home CareFFT Combined42948</t>
  </si>
  <si>
    <t>First Home CareFFT CombinedSep-17</t>
  </si>
  <si>
    <t>First Home CareFFT Combined42979</t>
  </si>
  <si>
    <t>First Home CareFFT CombinedOct-17</t>
  </si>
  <si>
    <t>First Home CareFFT Combined43009</t>
  </si>
  <si>
    <t>First Home CareFFT CombinedNov-17</t>
  </si>
  <si>
    <t>First Home CareFFT Combined43040</t>
  </si>
  <si>
    <t>First Home CareFFT CombinedDec-17</t>
  </si>
  <si>
    <t>First Home CareFFT Combined43070</t>
  </si>
  <si>
    <t>First Home CareFFT CombinedJan-18</t>
  </si>
  <si>
    <t>First Home CareFFT Combined43101</t>
  </si>
  <si>
    <t>First Home CareFFT CombinedFeb-18</t>
  </si>
  <si>
    <t>First Home CareFFT Combined43132</t>
  </si>
  <si>
    <t>First Home CareFFT CombinedMar-18</t>
  </si>
  <si>
    <t>First Home CareFFT Combined43160</t>
  </si>
  <si>
    <t>First Home CareFFT CombinedApr-18</t>
  </si>
  <si>
    <t>First Home CareFFT Combined43191</t>
  </si>
  <si>
    <t>First Home CareFFT CombinedMay-18</t>
  </si>
  <si>
    <t>First Home CareFFT Combined43221</t>
  </si>
  <si>
    <t>First Home CareFFT CombinedJun-18</t>
  </si>
  <si>
    <t>First Home CareFFT Combined43252</t>
  </si>
  <si>
    <t>First Home CareFFT CombinedJul-18</t>
  </si>
  <si>
    <t>First Home CareFFT Combined43282</t>
  </si>
  <si>
    <t>First Home CareFFT CombinedAug-18</t>
  </si>
  <si>
    <t>First Home CareFFT Combined43313</t>
  </si>
  <si>
    <t>First Home CareFFT CombinedSep-18</t>
  </si>
  <si>
    <t>First Home CareFFT Combined43344</t>
  </si>
  <si>
    <t>First Home CareFFT CombinedOct-18</t>
  </si>
  <si>
    <t>First Home CareFFT Combined43374</t>
  </si>
  <si>
    <t>First Home CareFFT CombinedNov-18</t>
  </si>
  <si>
    <t>First Home CareFFT Combined43405</t>
  </si>
  <si>
    <t>First Home CareFFT CombinedDec-18</t>
  </si>
  <si>
    <t>First Home CareFFT Combined43435</t>
  </si>
  <si>
    <t>First Home CareFFT CombinedJan-19</t>
  </si>
  <si>
    <t>First Home CareFFT Combined43466</t>
  </si>
  <si>
    <t>First Home CareFFT CombinedFeb-19</t>
  </si>
  <si>
    <t>First Home CareFFT Combined43497</t>
  </si>
  <si>
    <t>First Home CareFFT CombinedMar-19</t>
  </si>
  <si>
    <t>First Home CareFFT Combined43525</t>
  </si>
  <si>
    <t>First Home CareFFT CombinedApr-19</t>
  </si>
  <si>
    <t>First Home CareFFT Combined43556</t>
  </si>
  <si>
    <t>First Home CareFFT CombinedMay-19</t>
  </si>
  <si>
    <t>First Home CareFFT Combined43586</t>
  </si>
  <si>
    <t>First Home CareFFT CombinedJun-19</t>
  </si>
  <si>
    <t>First Home CareFFT Combined43617</t>
  </si>
  <si>
    <t>First Home CareFFT CombinedJul-19</t>
  </si>
  <si>
    <t>First Home CareFFT Combined43647</t>
  </si>
  <si>
    <t>First Home CareFFT CombinedAug-19</t>
  </si>
  <si>
    <t>First Home CareFFT Combined43678</t>
  </si>
  <si>
    <t>First Home CareTF-CBT CombinedApr-12</t>
  </si>
  <si>
    <t>First Home CareTF-CBT Combined41000</t>
  </si>
  <si>
    <t>First Home CareTF-CBT CombinedJun-12</t>
  </si>
  <si>
    <t>First Home CareTF-CBT Combined41030</t>
  </si>
  <si>
    <t>First Home CareTF-CBT Combined41061</t>
  </si>
  <si>
    <t>First Home CareTF-CBT CombinedJul-12</t>
  </si>
  <si>
    <t>First Home CareTF-CBT Combined41091</t>
  </si>
  <si>
    <t>First Home CareTF-CBT CombinedAug-12</t>
  </si>
  <si>
    <t>First Home CareTF-CBT Combined41122</t>
  </si>
  <si>
    <t>First Home CareTF-CBT CombinedSep-12</t>
  </si>
  <si>
    <t>First Home CareTF-CBT Combined41153</t>
  </si>
  <si>
    <t>First Home CareTF-CBT CombinedOct-12</t>
  </si>
  <si>
    <t>First Home CareTF-CBT Combined41183</t>
  </si>
  <si>
    <t>First Home CareTF-CBT CombinedNov-12</t>
  </si>
  <si>
    <t>First Home CareTF-CBT Combined41214</t>
  </si>
  <si>
    <t>First Home CareTF-CBT CombinedDec-12</t>
  </si>
  <si>
    <t>First Home CareTF-CBT Combined41244</t>
  </si>
  <si>
    <t>First Home CareTF-CBT CombinedJan-13</t>
  </si>
  <si>
    <t>First Home CareTF-CBT Combined41275</t>
  </si>
  <si>
    <t>First Home CareTF-CBT CombinedFeb-13</t>
  </si>
  <si>
    <t>First Home CareTF-CBT Combined41306</t>
  </si>
  <si>
    <t>First Home CareTF-CBT CombinedMar-13</t>
  </si>
  <si>
    <t>First Home CareTF-CBT Combined41334</t>
  </si>
  <si>
    <t>First Home CareTF-CBT CombinedApr-13</t>
  </si>
  <si>
    <t>First Home CareTF-CBT Combined41365</t>
  </si>
  <si>
    <t>First Home CareTF-CBT CombinedMay-13</t>
  </si>
  <si>
    <t>First Home CareTF-CBT Combined41395</t>
  </si>
  <si>
    <t>First Home CareTF-CBT CombinedJun-13</t>
  </si>
  <si>
    <t>First Home CareTF-CBT Combined41426</t>
  </si>
  <si>
    <t>First Home CareTF-CBT CombinedJul-13</t>
  </si>
  <si>
    <t>First Home CareTF-CBT Combined41456</t>
  </si>
  <si>
    <t>First Home CareTF-CBT CombinedAug-13</t>
  </si>
  <si>
    <t>First Home CareTF-CBT Combined41487</t>
  </si>
  <si>
    <t>First Home CareTF-CBT CombinedSep-13</t>
  </si>
  <si>
    <t>First Home CareTF-CBT Combined41518</t>
  </si>
  <si>
    <t>First Home CareTF-CBT CombinedOct-13</t>
  </si>
  <si>
    <t>First Home CareTF-CBT Combined41548</t>
  </si>
  <si>
    <t>First Home CareTF-CBT CombinedNov-13</t>
  </si>
  <si>
    <t>First Home CareTF-CBT Combined41579</t>
  </si>
  <si>
    <t>First Home CareTF-CBT CombinedDec-13</t>
  </si>
  <si>
    <t>First Home CareTF-CBT Combined41609</t>
  </si>
  <si>
    <t>First Home CareTF-CBT CombinedJan-14</t>
  </si>
  <si>
    <t>First Home CareTF-CBT Combined41640</t>
  </si>
  <si>
    <t>First Home CareTF-CBT CombinedFeb-14</t>
  </si>
  <si>
    <t>First Home CareTF-CBT Combined41671</t>
  </si>
  <si>
    <t>First Home CareTF-CBT CombinedMar-14</t>
  </si>
  <si>
    <t>First Home CareTF-CBT Combined41699</t>
  </si>
  <si>
    <t>First Home CareTF-CBT CombinedApr-14</t>
  </si>
  <si>
    <t>First Home CareTF-CBT Combined41730</t>
  </si>
  <si>
    <t>First Home CareTF-CBT CombinedMay-14</t>
  </si>
  <si>
    <t>First Home CareTF-CBT Combined41760</t>
  </si>
  <si>
    <t>First Home CareTF-CBT CombinedJun-14</t>
  </si>
  <si>
    <t>First Home CareTF-CBT Combined41791</t>
  </si>
  <si>
    <t>First Home CareTF-CBT CombinedJul-14</t>
  </si>
  <si>
    <t>First Home CareTF-CBT Combined41821</t>
  </si>
  <si>
    <t>First Home CareTF-CBT CombinedAug-14</t>
  </si>
  <si>
    <t>First Home CareTF-CBT Combined41852</t>
  </si>
  <si>
    <t>First Home CareTF-CBT CombinedSep-14</t>
  </si>
  <si>
    <t>First Home CareTF-CBT Combined41883</t>
  </si>
  <si>
    <t>First Home CareTF-CBT CombinedOct-14</t>
  </si>
  <si>
    <t>First Home CareTF-CBT Combined41913</t>
  </si>
  <si>
    <t>First Home CareTF-CBT CombinedNov-14</t>
  </si>
  <si>
    <t>First Home CareTF-CBT Combined41944</t>
  </si>
  <si>
    <t>First Home CareTF-CBT CombinedDec-14</t>
  </si>
  <si>
    <t>First Home CareTF-CBT Combined41974</t>
  </si>
  <si>
    <t>First Home CareTF-CBT CombinedJan-15</t>
  </si>
  <si>
    <t>First Home CareTF-CBT Combined42005</t>
  </si>
  <si>
    <t>First Home CareTF-CBT CombinedFeb-15</t>
  </si>
  <si>
    <t>First Home CareTF-CBT Combined42036</t>
  </si>
  <si>
    <t>First Home CareTF-CBT CombinedMar-15</t>
  </si>
  <si>
    <t>First Home CareTF-CBT Combined42064</t>
  </si>
  <si>
    <t>First Home CareTF-CBT CombinedApr-15</t>
  </si>
  <si>
    <t>First Home CareTF-CBT Combined42095</t>
  </si>
  <si>
    <t>First Home CareTF-CBT CombinedMay-15</t>
  </si>
  <si>
    <t>First Home CareTF-CBT Combined42125</t>
  </si>
  <si>
    <t>First Home CareTF-CBT CombinedJun-15</t>
  </si>
  <si>
    <t>First Home CareTF-CBT Combined42156</t>
  </si>
  <si>
    <t>First Home CareTF-CBT CombinedJul-15</t>
  </si>
  <si>
    <t>First Home CareTF-CBT Combined42186</t>
  </si>
  <si>
    <t>First Home CareTF-CBT CombinedAug-15</t>
  </si>
  <si>
    <t>First Home CareTF-CBT Combined42217</t>
  </si>
  <si>
    <t>First Home CareTF-CBT CombinedSep-15</t>
  </si>
  <si>
    <t>First Home CareTF-CBT Combined42248</t>
  </si>
  <si>
    <t>First Home CareTF-CBT CombinedOct-15</t>
  </si>
  <si>
    <t>First Home CareTF-CBT Combined42278</t>
  </si>
  <si>
    <t>First Home CareTF-CBT CombinedNov-15</t>
  </si>
  <si>
    <t>First Home CareTF-CBT Combined42309</t>
  </si>
  <si>
    <t>First Home CareTF-CBT CombinedDec-15</t>
  </si>
  <si>
    <t>First Home CareTF-CBT Combined42339</t>
  </si>
  <si>
    <t>First Home CareTF-CBT CombinedJan-16</t>
  </si>
  <si>
    <t>First Home CareTF-CBT Combined42370</t>
  </si>
  <si>
    <t>First Home CareTF-CBT CombinedFeb-16</t>
  </si>
  <si>
    <t>First Home CareTF-CBT Combined42401</t>
  </si>
  <si>
    <t>First Home CareTF-CBT CombinedMar-16</t>
  </si>
  <si>
    <t>First Home CareTF-CBT Combined42430</t>
  </si>
  <si>
    <t>First Home CareTF-CBT CombinedApr-16</t>
  </si>
  <si>
    <t>First Home CareTF-CBT Combined42461</t>
  </si>
  <si>
    <t>First Home CareTF-CBT CombinedMay-16</t>
  </si>
  <si>
    <t>First Home CareTF-CBT Combined42491</t>
  </si>
  <si>
    <t>First Home CareTF-CBT CombinedJun-16</t>
  </si>
  <si>
    <t>First Home CareTF-CBT Combined42522</t>
  </si>
  <si>
    <t>First Home CareTF-CBT CombinedJul-16</t>
  </si>
  <si>
    <t>First Home CareTF-CBT Combined42552</t>
  </si>
  <si>
    <t>First Home CareTF-CBT CombinedAug-16</t>
  </si>
  <si>
    <t>First Home CareTF-CBT Combined42583</t>
  </si>
  <si>
    <t>First Home CareTF-CBT CombinedSep-16</t>
  </si>
  <si>
    <t>First Home CareTF-CBT Combined42614</t>
  </si>
  <si>
    <t>First Home CareTF-CBT CombinedOct-16</t>
  </si>
  <si>
    <t>First Home CareTF-CBT Combined42644</t>
  </si>
  <si>
    <t>First Home CareTF-CBT CombinedNov-16</t>
  </si>
  <si>
    <t>First Home CareTF-CBT Combined42675</t>
  </si>
  <si>
    <t>First Home CareTF-CBT CombinedDec-16</t>
  </si>
  <si>
    <t>First Home CareTF-CBT Combined42705</t>
  </si>
  <si>
    <t>First Home CareTF-CBT CombinedJan-17</t>
  </si>
  <si>
    <t>First Home CareTF-CBT Combined42736</t>
  </si>
  <si>
    <t>First Home CareTF-CBT CombinedFeb-17</t>
  </si>
  <si>
    <t>First Home CareTF-CBT Combined42767</t>
  </si>
  <si>
    <t>First Home CareTF-CBT CombinedMar-17</t>
  </si>
  <si>
    <t>First Home CareTF-CBT Combined42795</t>
  </si>
  <si>
    <t>First Home CareTF-CBT CombinedApr-17</t>
  </si>
  <si>
    <t>First Home CareTF-CBT Combined42826</t>
  </si>
  <si>
    <t>First Home CareTF-CBT CombinedMay-17</t>
  </si>
  <si>
    <t>First Home CareTF-CBT Combined42856</t>
  </si>
  <si>
    <t>First Home CareTF-CBT CombinedJun-17</t>
  </si>
  <si>
    <t>First Home CareTF-CBT Combined42887</t>
  </si>
  <si>
    <t>First Home CareTF-CBT CombinedJul-17</t>
  </si>
  <si>
    <t>First Home CareTF-CBT Combined42917</t>
  </si>
  <si>
    <t>First Home CareTF-CBT CombinedAug-17</t>
  </si>
  <si>
    <t>First Home CareTF-CBT Combined42948</t>
  </si>
  <si>
    <t>First Home CareTF-CBT CombinedSep-17</t>
  </si>
  <si>
    <t>First Home CareTF-CBT Combined42979</t>
  </si>
  <si>
    <t>First Home CareTF-CBT CombinedOct-17</t>
  </si>
  <si>
    <t>First Home CareTF-CBT Combined43009</t>
  </si>
  <si>
    <t>First Home CareTF-CBT CombinedNov-17</t>
  </si>
  <si>
    <t>First Home CareTF-CBT Combined43040</t>
  </si>
  <si>
    <t>First Home CareTF-CBT CombinedDec-17</t>
  </si>
  <si>
    <t>First Home CareTF-CBT Combined43070</t>
  </si>
  <si>
    <t>First Home CareTF-CBT CombinedJan-18</t>
  </si>
  <si>
    <t>First Home CareTF-CBT Combined43101</t>
  </si>
  <si>
    <t>First Home CareTF-CBT CombinedFeb-18</t>
  </si>
  <si>
    <t>First Home CareTF-CBT Combined43132</t>
  </si>
  <si>
    <t>First Home CareTF-CBT CombinedMar-18</t>
  </si>
  <si>
    <t>First Home CareTF-CBT Combined43160</t>
  </si>
  <si>
    <t>First Home CareTF-CBT CombinedApr-18</t>
  </si>
  <si>
    <t>First Home CareTF-CBT Combined43191</t>
  </si>
  <si>
    <t>First Home CareTF-CBT CombinedMay-18</t>
  </si>
  <si>
    <t>First Home CareTF-CBT Combined43221</t>
  </si>
  <si>
    <t>First Home CareTF-CBT CombinedJun-18</t>
  </si>
  <si>
    <t>First Home CareTF-CBT Combined43252</t>
  </si>
  <si>
    <t>First Home CareTF-CBT CombinedJul-18</t>
  </si>
  <si>
    <t>First Home CareTF-CBT Combined43282</t>
  </si>
  <si>
    <t>First Home CareTF-CBT CombinedAug-18</t>
  </si>
  <si>
    <t>First Home CareTF-CBT Combined43313</t>
  </si>
  <si>
    <t>First Home CareTF-CBT CombinedSep-18</t>
  </si>
  <si>
    <t>First Home CareTF-CBT Combined43344</t>
  </si>
  <si>
    <t>First Home CareTF-CBT CombinedOct-18</t>
  </si>
  <si>
    <t>First Home CareTF-CBT Combined43374</t>
  </si>
  <si>
    <t>First Home CareTF-CBT CombinedNov-18</t>
  </si>
  <si>
    <t>First Home CareTF-CBT Combined43405</t>
  </si>
  <si>
    <t>First Home CareTF-CBT CombinedDec-18</t>
  </si>
  <si>
    <t>First Home CareTF-CBT Combined43435</t>
  </si>
  <si>
    <t>First Home CareTF-CBT CombinedJan-19</t>
  </si>
  <si>
    <t>First Home CareTF-CBT Combined43466</t>
  </si>
  <si>
    <t>First Home CareTF-CBT CombinedFeb-19</t>
  </si>
  <si>
    <t>First Home CareTF-CBT Combined43497</t>
  </si>
  <si>
    <t>First Home CareTF-CBT CombinedMar-19</t>
  </si>
  <si>
    <t>First Home CareTF-CBT Combined43525</t>
  </si>
  <si>
    <t>First Home CareTF-CBT CombinedApr-19</t>
  </si>
  <si>
    <t>First Home CareTF-CBT Combined43556</t>
  </si>
  <si>
    <t>First Home CareTF-CBT CombinedMay-19</t>
  </si>
  <si>
    <t>First Home CareTF-CBT Combined43586</t>
  </si>
  <si>
    <t>First Home CareTF-CBT CombinedJun-19</t>
  </si>
  <si>
    <t>First Home CareTF-CBT Combined43617</t>
  </si>
  <si>
    <t>First Home CareTF-CBT CombinedJul-19</t>
  </si>
  <si>
    <t>First Home CareTF-CBT Combined43647</t>
  </si>
  <si>
    <t>First Home CareTF-CBT CombinedAug-19</t>
  </si>
  <si>
    <t>First Home CareTF-CBT Combined43678</t>
  </si>
  <si>
    <t>First Home CareTIP CombinedApr-12</t>
  </si>
  <si>
    <t>First Home CareTIP Combined41000</t>
  </si>
  <si>
    <t>First Home CareTIP CombinedJun-12</t>
  </si>
  <si>
    <t>First Home CareTIP Combined41030</t>
  </si>
  <si>
    <t>First Home CareTIP Combined41061</t>
  </si>
  <si>
    <t>First Home CareTIP CombinedJul-12</t>
  </si>
  <si>
    <t>First Home CareTIP Combined41091</t>
  </si>
  <si>
    <t>First Home CareTIP CombinedAug-12</t>
  </si>
  <si>
    <t>First Home CareTIP Combined41122</t>
  </si>
  <si>
    <t>First Home CareTIP CombinedSep-12</t>
  </si>
  <si>
    <t>First Home CareTIP Combined41153</t>
  </si>
  <si>
    <t>First Home CareTIP CombinedOct-12</t>
  </si>
  <si>
    <t>First Home CareTIP Combined41183</t>
  </si>
  <si>
    <t>First Home CareTIP CombinedNov-12</t>
  </si>
  <si>
    <t>First Home CareTIP Combined41214</t>
  </si>
  <si>
    <t>First Home CareTIP CombinedDec-12</t>
  </si>
  <si>
    <t>First Home CareTIP Combined41244</t>
  </si>
  <si>
    <t>First Home CareTIP CombinedJan-13</t>
  </si>
  <si>
    <t>First Home CareTIP Combined41275</t>
  </si>
  <si>
    <t>First Home CareTIP CombinedFeb-13</t>
  </si>
  <si>
    <t>First Home CareTIP Combined41306</t>
  </si>
  <si>
    <t>First Home CareTIP CombinedMar-13</t>
  </si>
  <si>
    <t>First Home CareTIP Combined41334</t>
  </si>
  <si>
    <t>First Home CareTIP CombinedApr-13</t>
  </si>
  <si>
    <t>First Home CareTIP Combined41365</t>
  </si>
  <si>
    <t>First Home CareTIP CombinedMay-13</t>
  </si>
  <si>
    <t>First Home CareTIP Combined41395</t>
  </si>
  <si>
    <t>First Home CareTIP CombinedJun-13</t>
  </si>
  <si>
    <t>First Home CareTIP Combined41426</t>
  </si>
  <si>
    <t>First Home CareTIP CombinedJul-13</t>
  </si>
  <si>
    <t>First Home CareTIP Combined41456</t>
  </si>
  <si>
    <t>First Home CareTIP CombinedAug-13</t>
  </si>
  <si>
    <t>First Home CareTIP Combined41487</t>
  </si>
  <si>
    <t>First Home CareTIP CombinedSep-13</t>
  </si>
  <si>
    <t>First Home CareTIP Combined41518</t>
  </si>
  <si>
    <t>First Home CareTIP CombinedOct-13</t>
  </si>
  <si>
    <t>First Home CareTIP Combined41548</t>
  </si>
  <si>
    <t>First Home CareTIP CombinedNov-13</t>
  </si>
  <si>
    <t>First Home CareTIP Combined41579</t>
  </si>
  <si>
    <t>First Home CareTIP CombinedDec-13</t>
  </si>
  <si>
    <t>First Home CareTIP Combined41609</t>
  </si>
  <si>
    <t>First Home CareTIP CombinedJan-14</t>
  </si>
  <si>
    <t>First Home CareTIP Combined41640</t>
  </si>
  <si>
    <t>First Home CareTIP CombinedFeb-14</t>
  </si>
  <si>
    <t>First Home CareTIP Combined41671</t>
  </si>
  <si>
    <t>First Home CareTIP CombinedMar-14</t>
  </si>
  <si>
    <t>First Home CareTIP Combined41699</t>
  </si>
  <si>
    <t>First Home CareTIP CombinedApr-14</t>
  </si>
  <si>
    <t>First Home CareTIP Combined41730</t>
  </si>
  <si>
    <t>First Home CareTIP CombinedMay-14</t>
  </si>
  <si>
    <t>First Home CareTIP Combined41760</t>
  </si>
  <si>
    <t>First Home CareTIP CombinedJun-14</t>
  </si>
  <si>
    <t>First Home CareTIP Combined41791</t>
  </si>
  <si>
    <t>First Home CareTIP CombinedJul-14</t>
  </si>
  <si>
    <t>First Home CareTIP Combined41821</t>
  </si>
  <si>
    <t>First Home CareTIP CombinedAug-14</t>
  </si>
  <si>
    <t>First Home CareTIP Combined41852</t>
  </si>
  <si>
    <t>First Home CareTIP CombinedSep-14</t>
  </si>
  <si>
    <t>First Home CareTIP Combined41883</t>
  </si>
  <si>
    <t>First Home CareTIP CombinedOct-14</t>
  </si>
  <si>
    <t>First Home CareTIP Combined41913</t>
  </si>
  <si>
    <t>First Home CareTIP CombinedNov-14</t>
  </si>
  <si>
    <t>First Home CareTIP Combined41944</t>
  </si>
  <si>
    <t>First Home CareTIP CombinedDec-14</t>
  </si>
  <si>
    <t>First Home CareTIP Combined41974</t>
  </si>
  <si>
    <t>First Home CareTST CombinedJul-16</t>
  </si>
  <si>
    <t>First Home CareTST Combined42552</t>
  </si>
  <si>
    <t>First Home CareTST CombinedAug-16</t>
  </si>
  <si>
    <t>First Home CareTST Combined42583</t>
  </si>
  <si>
    <t>First Home CareTST CombinedSep-16</t>
  </si>
  <si>
    <t>First Home CareTST Combined42614</t>
  </si>
  <si>
    <t>First Home CareTST CombinedOct-16</t>
  </si>
  <si>
    <t>First Home CareTST Combined42644</t>
  </si>
  <si>
    <t>First Home CareTST CombinedNov-16</t>
  </si>
  <si>
    <t>First Home CareTST Combined42675</t>
  </si>
  <si>
    <t>First Home CareTST CombinedDec-16</t>
  </si>
  <si>
    <t>First Home CareTST Combined42705</t>
  </si>
  <si>
    <t>First Home CareTST CombinedJan-17</t>
  </si>
  <si>
    <t>First Home CareTST Combined42736</t>
  </si>
  <si>
    <t>First Home CareTST CombinedFeb-17</t>
  </si>
  <si>
    <t>First Home CareTST Combined42767</t>
  </si>
  <si>
    <t>First Home CareTST CombinedMar-17</t>
  </si>
  <si>
    <t>First Home CareTST Combined42795</t>
  </si>
  <si>
    <t>First Home CareTST CombinedApr-17</t>
  </si>
  <si>
    <t>First Home CareTST Combined42826</t>
  </si>
  <si>
    <t>First Home CareTST CombinedMay-17</t>
  </si>
  <si>
    <t>First Home CareTST Combined42856</t>
  </si>
  <si>
    <t>First Home CareTST CombinedJun-17</t>
  </si>
  <si>
    <t>First Home CareTST Combined42887</t>
  </si>
  <si>
    <t>First Home CareTST CombinedJul-17</t>
  </si>
  <si>
    <t>First Home CareTST Combined42917</t>
  </si>
  <si>
    <t>First Home CareTST CombinedAug-17</t>
  </si>
  <si>
    <t>First Home CareTST Combined42948</t>
  </si>
  <si>
    <t>First Home CareTST CombinedSep-17</t>
  </si>
  <si>
    <t>First Home CareTST Combined42979</t>
  </si>
  <si>
    <t>First Home CareTST CombinedOct-17</t>
  </si>
  <si>
    <t>First Home CareTST Combined43009</t>
  </si>
  <si>
    <t>First Home CareTST CombinedNov-17</t>
  </si>
  <si>
    <t>First Home CareTST Combined43040</t>
  </si>
  <si>
    <t>First Home CareTST CombinedDec-17</t>
  </si>
  <si>
    <t>First Home CareTST Combined43070</t>
  </si>
  <si>
    <t>First Home CareTST CombinedJan-18</t>
  </si>
  <si>
    <t>First Home CareTST Combined43101</t>
  </si>
  <si>
    <t>First Home CareTST CombinedFeb-18</t>
  </si>
  <si>
    <t>First Home CareTST Combined43132</t>
  </si>
  <si>
    <t>First Home CareTST CombinedMar-18</t>
  </si>
  <si>
    <t>First Home CareTST Combined43160</t>
  </si>
  <si>
    <t>First Home CareTST CombinedApr-18</t>
  </si>
  <si>
    <t>First Home CareTST Combined43191</t>
  </si>
  <si>
    <t>First Home CareTST CombinedMay-18</t>
  </si>
  <si>
    <t>First Home CareTST Combined43221</t>
  </si>
  <si>
    <t>First Home CareTST CombinedJun-18</t>
  </si>
  <si>
    <t>First Home CareTST Combined43252</t>
  </si>
  <si>
    <t>First Home CareTST CombinedJul-18</t>
  </si>
  <si>
    <t>First Home CareTST Combined43282</t>
  </si>
  <si>
    <t>First Home CareTST CombinedAug-18</t>
  </si>
  <si>
    <t>First Home CareTST Combined43313</t>
  </si>
  <si>
    <t>First Home CareTST CombinedSep-18</t>
  </si>
  <si>
    <t>First Home CareTST Combined43344</t>
  </si>
  <si>
    <t>First Home CareTST CombinedOct-18</t>
  </si>
  <si>
    <t>First Home CareTST Combined43374</t>
  </si>
  <si>
    <t>First Home CareTST CombinedNov-18</t>
  </si>
  <si>
    <t>First Home CareTST Combined43405</t>
  </si>
  <si>
    <t>First Home CareTST CombinedDec-18</t>
  </si>
  <si>
    <t>First Home CareTST Combined43435</t>
  </si>
  <si>
    <t>First Home CareTST CombinedJan-19</t>
  </si>
  <si>
    <t>First Home CareTST Combined43466</t>
  </si>
  <si>
    <t>First Home CareTST CombinedFeb-19</t>
  </si>
  <si>
    <t>First Home CareTST Combined43497</t>
  </si>
  <si>
    <t>First Home CareTST CombinedMar-19</t>
  </si>
  <si>
    <t>First Home CareTST Combined43525</t>
  </si>
  <si>
    <t>First Home CareTST CombinedApr-19</t>
  </si>
  <si>
    <t>First Home CareTST Combined43556</t>
  </si>
  <si>
    <t>First Home CareTST CombinedMay-19</t>
  </si>
  <si>
    <t>First Home CareTST Combined43586</t>
  </si>
  <si>
    <t>First Home CareTST CombinedJun-19</t>
  </si>
  <si>
    <t>First Home CareTST Combined43617</t>
  </si>
  <si>
    <t>First Home CareTST CombinedJul-19</t>
  </si>
  <si>
    <t>First Home CareTST Combined43647</t>
  </si>
  <si>
    <t>First Home CareTST CombinedAug-19</t>
  </si>
  <si>
    <t>First Home CareTST Combined43678</t>
  </si>
  <si>
    <t>FPSAll FFApr-12</t>
  </si>
  <si>
    <t>FPSAll FF41000</t>
  </si>
  <si>
    <t>FPSAll FFJun-12</t>
  </si>
  <si>
    <t>FPSAll FF41030</t>
  </si>
  <si>
    <t>FPSAll FF41061</t>
  </si>
  <si>
    <t>FPSAll FFJul-12</t>
  </si>
  <si>
    <t>FPSAll FF41091</t>
  </si>
  <si>
    <t>FPSAll FFAug-12</t>
  </si>
  <si>
    <t>FPSAll FF41122</t>
  </si>
  <si>
    <t>FPSAll FFSep-12</t>
  </si>
  <si>
    <t>FPSAll FF41153</t>
  </si>
  <si>
    <t>FPSAll FFOct-12</t>
  </si>
  <si>
    <t>FPSAll FF41183</t>
  </si>
  <si>
    <t>FPSAll FFNov-12</t>
  </si>
  <si>
    <t>FPSAll FF41214</t>
  </si>
  <si>
    <t>FPSAll FFDec-12</t>
  </si>
  <si>
    <t>FPSAll FF41244</t>
  </si>
  <si>
    <t>FPSAll FFJan-13</t>
  </si>
  <si>
    <t>FPSAll FF41275</t>
  </si>
  <si>
    <t>FPSAll FFFeb-13</t>
  </si>
  <si>
    <t>FPSAll FF41306</t>
  </si>
  <si>
    <t>FPSAll FFMar-13</t>
  </si>
  <si>
    <t>FPSAll FF41334</t>
  </si>
  <si>
    <t>FPSAll FFApr-13</t>
  </si>
  <si>
    <t>FPSAll FF41365</t>
  </si>
  <si>
    <t>FPSAll FFMay-13</t>
  </si>
  <si>
    <t>FPSAll FF41395</t>
  </si>
  <si>
    <t>FPSAll FFJun-13</t>
  </si>
  <si>
    <t>FPSAll FF41426</t>
  </si>
  <si>
    <t>FPSAll FFJul-13</t>
  </si>
  <si>
    <t>FPSAll FF41456</t>
  </si>
  <si>
    <t>FPSAll FFAug-13</t>
  </si>
  <si>
    <t>FPSAll FF41487</t>
  </si>
  <si>
    <t>FPSAll FFSep-13</t>
  </si>
  <si>
    <t>FPSAll FF41518</t>
  </si>
  <si>
    <t>FPSAll FFOct-13</t>
  </si>
  <si>
    <t>FPSAll FF41548</t>
  </si>
  <si>
    <t>FPSAll FFNov-13</t>
  </si>
  <si>
    <t>FPSAll FF41579</t>
  </si>
  <si>
    <t>FPSAll FFDec-13</t>
  </si>
  <si>
    <t>FPSAll FF41609</t>
  </si>
  <si>
    <t>FPSAll FFJan-14</t>
  </si>
  <si>
    <t>FPSAll FF41640</t>
  </si>
  <si>
    <t>FPSAll FFFeb-14</t>
  </si>
  <si>
    <t>FPSAll FF41671</t>
  </si>
  <si>
    <t>FPSAll FFMar-14</t>
  </si>
  <si>
    <t>FPSAll FF41699</t>
  </si>
  <si>
    <t>FPSAll FFApr-14</t>
  </si>
  <si>
    <t>FPSAll FF41730</t>
  </si>
  <si>
    <t>FPSAll FFMay-14</t>
  </si>
  <si>
    <t>FPSAll FF41760</t>
  </si>
  <si>
    <t>FPSAll FFJun-14</t>
  </si>
  <si>
    <t>FPSAll FF41791</t>
  </si>
  <si>
    <t>FPSAll FFJul-14</t>
  </si>
  <si>
    <t>FPSAll FF41821</t>
  </si>
  <si>
    <t>FPSAll FFAug-14</t>
  </si>
  <si>
    <t>FPSAll FF41852</t>
  </si>
  <si>
    <t>FPSAll FFSep-14</t>
  </si>
  <si>
    <t>FPSAll FF41883</t>
  </si>
  <si>
    <t>FPSAll FFOct-14</t>
  </si>
  <si>
    <t>FPSAll FF41913</t>
  </si>
  <si>
    <t>FPSAll FFNov-14</t>
  </si>
  <si>
    <t>FPSAll FF41944</t>
  </si>
  <si>
    <t>FPSAll FFDec-14</t>
  </si>
  <si>
    <t>FPSAll FF41974</t>
  </si>
  <si>
    <t>FPSAll FFJan-15</t>
  </si>
  <si>
    <t>FPSAll FF42005</t>
  </si>
  <si>
    <t>FPSAll FFFeb-15</t>
  </si>
  <si>
    <t>FPSAll FF42036</t>
  </si>
  <si>
    <t>FPSAll FFMar-15</t>
  </si>
  <si>
    <t>FPSAll FF42064</t>
  </si>
  <si>
    <t>FPSAll FFApr-15</t>
  </si>
  <si>
    <t>FPSAll FF42095</t>
  </si>
  <si>
    <t>FPSAll FFMay-15</t>
  </si>
  <si>
    <t>FPSAll FF42125</t>
  </si>
  <si>
    <t>FPSAll FFJun-15</t>
  </si>
  <si>
    <t>FPSAll FF42156</t>
  </si>
  <si>
    <t>FPSAll FFJul-15</t>
  </si>
  <si>
    <t>FPSAll FF42186</t>
  </si>
  <si>
    <t>FPSAll FFAug-15</t>
  </si>
  <si>
    <t>FPSAll FF42217</t>
  </si>
  <si>
    <t>FPSAll FFSep-15</t>
  </si>
  <si>
    <t>FPSAll FF42248</t>
  </si>
  <si>
    <t>FPSAll FFOct-15</t>
  </si>
  <si>
    <t>FPSAll FF42278</t>
  </si>
  <si>
    <t>FPSAll FFNov-15</t>
  </si>
  <si>
    <t>FPSAll FF42309</t>
  </si>
  <si>
    <t>FPSAll FFDec-15</t>
  </si>
  <si>
    <t>FPSAll FF42339</t>
  </si>
  <si>
    <t>FPSAll FFJan-16</t>
  </si>
  <si>
    <t>FPSAll FF42370</t>
  </si>
  <si>
    <t>FPSAll FFFeb-16</t>
  </si>
  <si>
    <t>FPSAll FF42401</t>
  </si>
  <si>
    <t>FPSAll FFMar-16</t>
  </si>
  <si>
    <t>FPSAll FF42430</t>
  </si>
  <si>
    <t>FPSAll FFApr-16</t>
  </si>
  <si>
    <t>FPSAll FF42461</t>
  </si>
  <si>
    <t>FPSAll FFMay-16</t>
  </si>
  <si>
    <t>FPSAll FF42491</t>
  </si>
  <si>
    <t>FPSAll FFJun-16</t>
  </si>
  <si>
    <t>FPSAll FF42522</t>
  </si>
  <si>
    <t>FPSAll FFJul-16</t>
  </si>
  <si>
    <t>FPSAll FF42552</t>
  </si>
  <si>
    <t>FPSAll FFAug-16</t>
  </si>
  <si>
    <t>FPSAll FF42583</t>
  </si>
  <si>
    <t>FPSAll FFSep-16</t>
  </si>
  <si>
    <t>FPSAll FF42614</t>
  </si>
  <si>
    <t>FPSAll FFOct-16</t>
  </si>
  <si>
    <t>FPSAll FF42644</t>
  </si>
  <si>
    <t>FPSAll FFNov-16</t>
  </si>
  <si>
    <t>FPSAll FF42675</t>
  </si>
  <si>
    <t>FPSAll FFDec-16</t>
  </si>
  <si>
    <t>FPSAll FF42711</t>
  </si>
  <si>
    <t>FPSAll FFJan-17</t>
  </si>
  <si>
    <t>FPSAll FF42736</t>
  </si>
  <si>
    <t>FPSAll FFFeb-17</t>
  </si>
  <si>
    <t>FPSAll FF42767</t>
  </si>
  <si>
    <t>FPSAll FFMar-17</t>
  </si>
  <si>
    <t>FPSAll FF42795</t>
  </si>
  <si>
    <t>FPSAll FFApr-17</t>
  </si>
  <si>
    <t>FPSAll FF42826</t>
  </si>
  <si>
    <t>FPSAll FFMay-17</t>
  </si>
  <si>
    <t>FPSAll FF42856</t>
  </si>
  <si>
    <t>FPSAll FFJun-17</t>
  </si>
  <si>
    <t>FPSAll FF42887</t>
  </si>
  <si>
    <t>FPSAll FFJul-17</t>
  </si>
  <si>
    <t>FPSAll FF42917</t>
  </si>
  <si>
    <t>FPSAll FFAug-17</t>
  </si>
  <si>
    <t>FPSAll FF42948</t>
  </si>
  <si>
    <t>FPSAll FFSep-17</t>
  </si>
  <si>
    <t>FPSAll FF42979</t>
  </si>
  <si>
    <t>FPSAll FFOct-17</t>
  </si>
  <si>
    <t>FPSAll FF43009</t>
  </si>
  <si>
    <t>FPSAll FFNov-17</t>
  </si>
  <si>
    <t>FPSAll FF43040</t>
  </si>
  <si>
    <t>FPSAll FFDec-17</t>
  </si>
  <si>
    <t>FPSAll FF43070</t>
  </si>
  <si>
    <t>FPSAll FFJan-18</t>
  </si>
  <si>
    <t>FPSAll FF43101</t>
  </si>
  <si>
    <t>FPSAll FFFeb-18</t>
  </si>
  <si>
    <t>FPSAll FF43132</t>
  </si>
  <si>
    <t>FPSAll FFMar-18</t>
  </si>
  <si>
    <t>FPSAll FF43160</t>
  </si>
  <si>
    <t>FPSAll FFApr-18</t>
  </si>
  <si>
    <t>FPSAll FF43191</t>
  </si>
  <si>
    <t>FPSAll FFMay-18</t>
  </si>
  <si>
    <t>FPSAll FF43221</t>
  </si>
  <si>
    <t>FPSAll FFJun-18</t>
  </si>
  <si>
    <t>FPSAll FF43252</t>
  </si>
  <si>
    <t>FPSAll FFJul-18</t>
  </si>
  <si>
    <t>FPSAll FF43282</t>
  </si>
  <si>
    <t>FPSAll FFAug-18</t>
  </si>
  <si>
    <t>FPSAll FF43313</t>
  </si>
  <si>
    <t>FPSAll FFSep-18</t>
  </si>
  <si>
    <t>FPSAll FF43344</t>
  </si>
  <si>
    <t>FPSAll FFOct-18</t>
  </si>
  <si>
    <t>FPSAll FF43374</t>
  </si>
  <si>
    <t>FPSAll FFNov-18</t>
  </si>
  <si>
    <t>FPSAll FF43405</t>
  </si>
  <si>
    <t>FPSAll FFDec-18</t>
  </si>
  <si>
    <t>FPSAll FF43435</t>
  </si>
  <si>
    <t>FPSAll FFJan-19</t>
  </si>
  <si>
    <t>FPSAll FF43466</t>
  </si>
  <si>
    <t>FPSAll FFFeb-19</t>
  </si>
  <si>
    <t>FPSAll FF43497</t>
  </si>
  <si>
    <t>FPSAll FFMar-19</t>
  </si>
  <si>
    <t>FPSAll FF43525</t>
  </si>
  <si>
    <t>FPSAll FFApr-19</t>
  </si>
  <si>
    <t>FPSAll FF43556</t>
  </si>
  <si>
    <t>FPSAll FFMay-19</t>
  </si>
  <si>
    <t>FPSAll FF43586</t>
  </si>
  <si>
    <t>FPSAll FFJun-19</t>
  </si>
  <si>
    <t>FPSAll FF43617</t>
  </si>
  <si>
    <t>FPSAll FFJul-19</t>
  </si>
  <si>
    <t>FPSAll FF43647</t>
  </si>
  <si>
    <t>FPSAll FFAug-19</t>
  </si>
  <si>
    <t>FPSAll FF43678</t>
  </si>
  <si>
    <t>FPSAll FFSep-19</t>
  </si>
  <si>
    <t>FPSAll FF43709</t>
  </si>
  <si>
    <t>FPSTIP CombinedApr-12</t>
  </si>
  <si>
    <t>FPSTIP Combined41000</t>
  </si>
  <si>
    <t>FPSTIP CombinedJun-12</t>
  </si>
  <si>
    <t>FPSTIP Combined41030</t>
  </si>
  <si>
    <t>FPSTIP Combined41061</t>
  </si>
  <si>
    <t>FPSTIP CombinedJul-12</t>
  </si>
  <si>
    <t>FPSTIP Combined41091</t>
  </si>
  <si>
    <t>FPSTIP CombinedAug-12</t>
  </si>
  <si>
    <t>FPSTIP Combined41122</t>
  </si>
  <si>
    <t>FPSTIP CombinedSep-12</t>
  </si>
  <si>
    <t>FPSTIP Combined41153</t>
  </si>
  <si>
    <t>FPSTIP CombinedOct-12</t>
  </si>
  <si>
    <t>FPSTIP Combined41183</t>
  </si>
  <si>
    <t>FPSTIP CombinedNov-12</t>
  </si>
  <si>
    <t>FPSTIP Combined41214</t>
  </si>
  <si>
    <t>FPSTIP CombinedDec-12</t>
  </si>
  <si>
    <t>FPSTIP Combined41244</t>
  </si>
  <si>
    <t>FPSTIP CombinedJan-13</t>
  </si>
  <si>
    <t>FPSTIP Combined41275</t>
  </si>
  <si>
    <t>FPSTIP CombinedFeb-13</t>
  </si>
  <si>
    <t>FPSTIP Combined41306</t>
  </si>
  <si>
    <t>FPSTIP CombinedMar-13</t>
  </si>
  <si>
    <t>FPSTIP Combined41334</t>
  </si>
  <si>
    <t>FPSTIP CombinedApr-13</t>
  </si>
  <si>
    <t>FPSTIP Combined41365</t>
  </si>
  <si>
    <t>FPSTIP CombinedMay-13</t>
  </si>
  <si>
    <t>FPSTIP Combined41395</t>
  </si>
  <si>
    <t>FPSTIP CombinedJun-13</t>
  </si>
  <si>
    <t>FPSTIP Combined41426</t>
  </si>
  <si>
    <t>FPSTIP CombinedJul-13</t>
  </si>
  <si>
    <t>FPSTIP Combined41456</t>
  </si>
  <si>
    <t>FPSTIP CombinedAug-13</t>
  </si>
  <si>
    <t>FPSTIP Combined41487</t>
  </si>
  <si>
    <t>FPSTIP CombinedSep-13</t>
  </si>
  <si>
    <t>FPSTIP Combined41518</t>
  </si>
  <si>
    <t>FPSTIP CombinedOct-13</t>
  </si>
  <si>
    <t>FPSTIP Combined41548</t>
  </si>
  <si>
    <t>FPSTIP CombinedNov-13</t>
  </si>
  <si>
    <t>FPSTIP Combined41579</t>
  </si>
  <si>
    <t>FPSTIP CombinedDec-13</t>
  </si>
  <si>
    <t>FPSTIP Combined41609</t>
  </si>
  <si>
    <t>FPSTIP CombinedJan-14</t>
  </si>
  <si>
    <t>FPSTIP Combined41640</t>
  </si>
  <si>
    <t>FPSTIP CombinedFeb-14</t>
  </si>
  <si>
    <t>FPSTIP Combined41671</t>
  </si>
  <si>
    <t>FPSTIP CombinedMar-14</t>
  </si>
  <si>
    <t>FPSTIP Combined41699</t>
  </si>
  <si>
    <t>FPSTIP CombinedApr-14</t>
  </si>
  <si>
    <t>FPSTIP Combined41730</t>
  </si>
  <si>
    <t>FPSTIP CombinedMay-14</t>
  </si>
  <si>
    <t>FPSTIP Combined41760</t>
  </si>
  <si>
    <t>FPSTIP CombinedJun-14</t>
  </si>
  <si>
    <t>FPSTIP Combined41791</t>
  </si>
  <si>
    <t>FPSTIP CombinedJul-14</t>
  </si>
  <si>
    <t>FPSTIP Combined41821</t>
  </si>
  <si>
    <t>FPSTIP CombinedAug-14</t>
  </si>
  <si>
    <t>FPSTIP Combined41852</t>
  </si>
  <si>
    <t>FPSTIP CombinedSep-14</t>
  </si>
  <si>
    <t>FPSTIP Combined41883</t>
  </si>
  <si>
    <t>FPSTIP CombinedOct-14</t>
  </si>
  <si>
    <t>FPSTIP Combined41913</t>
  </si>
  <si>
    <t>FPSTIP CombinedNov-14</t>
  </si>
  <si>
    <t>FPSTIP Combined41944</t>
  </si>
  <si>
    <t>FPSTIP CombinedDec-14</t>
  </si>
  <si>
    <t>FPSTIP Combined41974</t>
  </si>
  <si>
    <t>FPSTIP CombinedJan-15</t>
  </si>
  <si>
    <t>FPSTIP Combined42005</t>
  </si>
  <si>
    <t>FPSTIP CombinedFeb-15</t>
  </si>
  <si>
    <t>FPSTIP Combined42036</t>
  </si>
  <si>
    <t>FPSTIP CombinedMar-15</t>
  </si>
  <si>
    <t>FPSTIP Combined42064</t>
  </si>
  <si>
    <t>FPSTIP CombinedApr-15</t>
  </si>
  <si>
    <t>FPSTIP Combined42095</t>
  </si>
  <si>
    <t>FPSTIP CombinedMay-15</t>
  </si>
  <si>
    <t>FPSTIP Combined42125</t>
  </si>
  <si>
    <t>FPSTIP CombinedJun-15</t>
  </si>
  <si>
    <t>FPSTIP Combined42156</t>
  </si>
  <si>
    <t>FPSTIP CombinedJul-15</t>
  </si>
  <si>
    <t>FPSTIP Combined42186</t>
  </si>
  <si>
    <t>FPSTIP CombinedAug-15</t>
  </si>
  <si>
    <t>FPSTIP Combined42217</t>
  </si>
  <si>
    <t>FPSTIP CombinedSep-15</t>
  </si>
  <si>
    <t>FPSTIP Combined42248</t>
  </si>
  <si>
    <t>FPSTIP CombinedOct-15</t>
  </si>
  <si>
    <t>FPSTIP Combined42278</t>
  </si>
  <si>
    <t>FPSTIP CombinedNov-15</t>
  </si>
  <si>
    <t>FPSTIP Combined42309</t>
  </si>
  <si>
    <t>FPSTIP CombinedDec-15</t>
  </si>
  <si>
    <t>FPSTIP Combined42339</t>
  </si>
  <si>
    <t>FPSTIP CombinedJan-16</t>
  </si>
  <si>
    <t>FPSTIP Combined42370</t>
  </si>
  <si>
    <t>FPSTIP CombinedFeb-16</t>
  </si>
  <si>
    <t>FPSTIP Combined42401</t>
  </si>
  <si>
    <t>FPSTIP CombinedMar-16</t>
  </si>
  <si>
    <t>FPSTIP Combined42430</t>
  </si>
  <si>
    <t>FPSTIP CombinedApr-16</t>
  </si>
  <si>
    <t>FPSTIP Combined42461</t>
  </si>
  <si>
    <t>FPSTIP CombinedMay-16</t>
  </si>
  <si>
    <t>FPSTIP Combined42491</t>
  </si>
  <si>
    <t>FPSTIP CombinedJun-16</t>
  </si>
  <si>
    <t>FPSTIP Combined42522</t>
  </si>
  <si>
    <t>FPSTIP CombinedJul-16</t>
  </si>
  <si>
    <t>FPSTIP Combined42552</t>
  </si>
  <si>
    <t>FPSTIP CombinedAug-16</t>
  </si>
  <si>
    <t>FPSTIP Combined42583</t>
  </si>
  <si>
    <t>FPSTIP CombinedSep-16</t>
  </si>
  <si>
    <t>FPSTIP Combined42614</t>
  </si>
  <si>
    <t>FPSTIP CombinedOct-16</t>
  </si>
  <si>
    <t>FPSTIP Combined42644</t>
  </si>
  <si>
    <t>FPSTIP CombinedNov-16</t>
  </si>
  <si>
    <t>FPSTIP Combined42675</t>
  </si>
  <si>
    <t>FPSTIP CombinedDec-16</t>
  </si>
  <si>
    <t>FPSTIP Combined42705</t>
  </si>
  <si>
    <t>FPSTIP CombinedJan-17</t>
  </si>
  <si>
    <t>FPSTIP Combined42736</t>
  </si>
  <si>
    <t>FPSTIP CombinedFeb-17</t>
  </si>
  <si>
    <t>FPSTIP Combined42767</t>
  </si>
  <si>
    <t>FPSTIP CombinedMar-17</t>
  </si>
  <si>
    <t>FPSTIP Combined42795</t>
  </si>
  <si>
    <t>FPSTIP CombinedApr-17</t>
  </si>
  <si>
    <t>FPSTIP Combined42826</t>
  </si>
  <si>
    <t>FPSTIP CombinedMay-17</t>
  </si>
  <si>
    <t>FPSTIP Combined42856</t>
  </si>
  <si>
    <t>FPSTIP CombinedJun-17</t>
  </si>
  <si>
    <t>FPSTIP Combined42887</t>
  </si>
  <si>
    <t>FPSTIP CombinedJul-17</t>
  </si>
  <si>
    <t>FPSTIP Combined42917</t>
  </si>
  <si>
    <t>FPSTIP CombinedAug-17</t>
  </si>
  <si>
    <t>FPSTIP Combined42948</t>
  </si>
  <si>
    <t>FPSTIP CombinedSep-17</t>
  </si>
  <si>
    <t>FPSTIP Combined42979</t>
  </si>
  <si>
    <t>FPSTIP CombinedOct-17</t>
  </si>
  <si>
    <t>FPSTIP Combined43009</t>
  </si>
  <si>
    <t>FPSTIP CombinedNov-17</t>
  </si>
  <si>
    <t>FPSTIP Combined43040</t>
  </si>
  <si>
    <t>FPSTIP CombinedDec-17</t>
  </si>
  <si>
    <t>FPSTIP Combined43070</t>
  </si>
  <si>
    <t>FPSTIP CombinedJan-18</t>
  </si>
  <si>
    <t>FPSTIP Combined43101</t>
  </si>
  <si>
    <t>FPSTIP CombinedFeb-18</t>
  </si>
  <si>
    <t>FPSTIP Combined43132</t>
  </si>
  <si>
    <t>FPSTIP CombinedMar-18</t>
  </si>
  <si>
    <t>FPSTIP Combined43160</t>
  </si>
  <si>
    <t>FPSTIP CombinedApr-18</t>
  </si>
  <si>
    <t>FPSTIP Combined43191</t>
  </si>
  <si>
    <t>FPSTIP CombinedMay-18</t>
  </si>
  <si>
    <t>FPSTIP Combined43221</t>
  </si>
  <si>
    <t>FPSTIP CombinedJun-18</t>
  </si>
  <si>
    <t>FPSTIP Combined43252</t>
  </si>
  <si>
    <t>FPSTIP CombinedJul-18</t>
  </si>
  <si>
    <t>FPSTIP Combined43282</t>
  </si>
  <si>
    <t>FPSTIP CombinedAug-18</t>
  </si>
  <si>
    <t>FPSTIP Combined43313</t>
  </si>
  <si>
    <t>FPSTIP CombinedSep-18</t>
  </si>
  <si>
    <t>FPSTIP Combined43344</t>
  </si>
  <si>
    <t>FPSTIP CombinedOct-18</t>
  </si>
  <si>
    <t>FPSTIP Combined43374</t>
  </si>
  <si>
    <t>FPSTIP CombinedNov-18</t>
  </si>
  <si>
    <t>FPSTIP Combined43405</t>
  </si>
  <si>
    <t>FPSTIP CombinedDec-18</t>
  </si>
  <si>
    <t>FPSTIP Combined43435</t>
  </si>
  <si>
    <t>FPSTIP CombinedJan-19</t>
  </si>
  <si>
    <t>FPSTIP Combined43466</t>
  </si>
  <si>
    <t>FPSTIP CombinedFeb-19</t>
  </si>
  <si>
    <t>FPSTIP Combined43497</t>
  </si>
  <si>
    <t>FPSTIP CombinedMar-19</t>
  </si>
  <si>
    <t>FPSTIP Combined43525</t>
  </si>
  <si>
    <t>FPSTIP CombinedApr-19</t>
  </si>
  <si>
    <t>FPSTIP Combined43556</t>
  </si>
  <si>
    <t>FPSTIP CombinedMay-19</t>
  </si>
  <si>
    <t>FPSTIP Combined43586</t>
  </si>
  <si>
    <t>FPSTIP CombinedJun-19</t>
  </si>
  <si>
    <t>FPSTIP Combined43617</t>
  </si>
  <si>
    <t>FPSTIP CombinedJul-19</t>
  </si>
  <si>
    <t>FPSTIP Combined43647</t>
  </si>
  <si>
    <t>FPSTIP CombinedAug-19</t>
  </si>
  <si>
    <t>FPSTIP Combined43678</t>
  </si>
  <si>
    <t>FWCAll FFAug-15</t>
  </si>
  <si>
    <t>FWCAll FF42217</t>
  </si>
  <si>
    <t>FWCAll FFSep-15</t>
  </si>
  <si>
    <t>FWCAll FF42248</t>
  </si>
  <si>
    <t>FWCAll FFOct-15</t>
  </si>
  <si>
    <t>FWCAll FF42278</t>
  </si>
  <si>
    <t>FWCAll FFNov-15</t>
  </si>
  <si>
    <t>FWCAll FF42309</t>
  </si>
  <si>
    <t>FWCAll FFDec-15</t>
  </si>
  <si>
    <t>FWCAll FF42339</t>
  </si>
  <si>
    <t>FWCAll FFJan-16</t>
  </si>
  <si>
    <t>FWCAll FF42370</t>
  </si>
  <si>
    <t>FWCAll FFFeb-16</t>
  </si>
  <si>
    <t>FWCAll FF42401</t>
  </si>
  <si>
    <t>FWCAll FFMar-16</t>
  </si>
  <si>
    <t>FWCAll FF42430</t>
  </si>
  <si>
    <t>FWCTIP CombinedAug-15</t>
  </si>
  <si>
    <t>FWCTIP Combined42217</t>
  </si>
  <si>
    <t>FWCTIP CombinedSep-15</t>
  </si>
  <si>
    <t>FWCTIP Combined42248</t>
  </si>
  <si>
    <t>FWCTIP CombinedOct-15</t>
  </si>
  <si>
    <t>FWCTIP Combined42278</t>
  </si>
  <si>
    <t>FWCTIP CombinedNov-15</t>
  </si>
  <si>
    <t>FWCTIP Combined42309</t>
  </si>
  <si>
    <t>FWCTIP CombinedDec-15</t>
  </si>
  <si>
    <t>FWCTIP Combined42339</t>
  </si>
  <si>
    <t>FWCTIP CombinedJan-16</t>
  </si>
  <si>
    <t>FWCTIP Combined42370</t>
  </si>
  <si>
    <t>FWCTIP CombinedFeb-16</t>
  </si>
  <si>
    <t>FWCTIP Combined42401</t>
  </si>
  <si>
    <t>FWCTIP CombinedMar-16</t>
  </si>
  <si>
    <t>FWCTIP Combined42430</t>
  </si>
  <si>
    <t>Green DoorAll FFOct-15</t>
  </si>
  <si>
    <t>Green DoorAll FF42278</t>
  </si>
  <si>
    <t>Green DoorAll FFNov-15</t>
  </si>
  <si>
    <t>Green DoorAll FF42309</t>
  </si>
  <si>
    <t>Green DoorAll FFDec-15</t>
  </si>
  <si>
    <t>Green DoorAll FF42339</t>
  </si>
  <si>
    <t>Green DoorAll FFJan-16</t>
  </si>
  <si>
    <t>Green DoorAll FF42370</t>
  </si>
  <si>
    <t>Green DoorAll FFFeb-16</t>
  </si>
  <si>
    <t>Green DoorAll FF42401</t>
  </si>
  <si>
    <t>Green DoorAll FFMar-16</t>
  </si>
  <si>
    <t>Green DoorAll FF42430</t>
  </si>
  <si>
    <t>Green DoorAll FFApr-16</t>
  </si>
  <si>
    <t>Green DoorAll FF42461</t>
  </si>
  <si>
    <t>Green DoorAll FFMay-16</t>
  </si>
  <si>
    <t>Green DoorAll FF42491</t>
  </si>
  <si>
    <t>Green DoorAll FFJun-16</t>
  </si>
  <si>
    <t>Green DoorAll FF42522</t>
  </si>
  <si>
    <t>Green DoorAll FFJul-16</t>
  </si>
  <si>
    <t>Green DoorAll FF42552</t>
  </si>
  <si>
    <t>Green DoorAll FFAug-16</t>
  </si>
  <si>
    <t>Green DoorAll FF42583</t>
  </si>
  <si>
    <t>Green DoorAll FFSep-16</t>
  </si>
  <si>
    <t>Green DoorAll FF42614</t>
  </si>
  <si>
    <t>Green DoorAll FFOct-16</t>
  </si>
  <si>
    <t>Green DoorAll FF42644</t>
  </si>
  <si>
    <t>Green DoorAll FFNov-16</t>
  </si>
  <si>
    <t>Green DoorAll FF42675</t>
  </si>
  <si>
    <t>Green DoorAll FFDec-16</t>
  </si>
  <si>
    <t>Green DoorAll FF42712</t>
  </si>
  <si>
    <t>Green DoorAll FFJan-17</t>
  </si>
  <si>
    <t>Green DoorAll FF42736</t>
  </si>
  <si>
    <t>Green DoorAll FFFeb-17</t>
  </si>
  <si>
    <t>Green DoorAll FF42767</t>
  </si>
  <si>
    <t>Green DoorAll FFMar-17</t>
  </si>
  <si>
    <t>Green DoorAll FF42795</t>
  </si>
  <si>
    <t>Green DoorAll FFApr-17</t>
  </si>
  <si>
    <t>Green DoorAll FF42826</t>
  </si>
  <si>
    <t>Green DoorAll FFMay-17</t>
  </si>
  <si>
    <t>Green DoorAll FF42856</t>
  </si>
  <si>
    <t>Green DoorAll FFJun-17</t>
  </si>
  <si>
    <t>Green DoorAll FF42887</t>
  </si>
  <si>
    <t>Green DoorAll FFJul-17</t>
  </si>
  <si>
    <t>Green DoorAll FF42917</t>
  </si>
  <si>
    <t>Green DoorAll FFAug-17</t>
  </si>
  <si>
    <t>Green DoorAll FF42948</t>
  </si>
  <si>
    <t>Green DoorAll FFSep-17</t>
  </si>
  <si>
    <t>Green DoorAll FF42979</t>
  </si>
  <si>
    <t>Green DoorAll FFOct-17</t>
  </si>
  <si>
    <t>Green DoorAll FF43009</t>
  </si>
  <si>
    <t>Green DoorAll FFNov-17</t>
  </si>
  <si>
    <t>Green DoorAll FF43040</t>
  </si>
  <si>
    <t>Green DoorAll FFDec-17</t>
  </si>
  <si>
    <t>Green DoorAll FF43070</t>
  </si>
  <si>
    <t>Green DoorAll FFJan-18</t>
  </si>
  <si>
    <t>Green DoorAll FF43101</t>
  </si>
  <si>
    <t>Green DoorAll FFFeb-18</t>
  </si>
  <si>
    <t>Green DoorAll FF43132</t>
  </si>
  <si>
    <t>Green DoorAll FFMar-18</t>
  </si>
  <si>
    <t>Green DoorAll FF43160</t>
  </si>
  <si>
    <t>Green DoorAll FFApr-18</t>
  </si>
  <si>
    <t>Green DoorAll FF43191</t>
  </si>
  <si>
    <t>Green DoorAll FFMay-18</t>
  </si>
  <si>
    <t>Green DoorAll FF43221</t>
  </si>
  <si>
    <t>Green DoorAll FFJun-18</t>
  </si>
  <si>
    <t>Green DoorAll FF43252</t>
  </si>
  <si>
    <t>Green DoorAll FFJul-18</t>
  </si>
  <si>
    <t>Green DoorAll FF43282</t>
  </si>
  <si>
    <t>Green DoorAll FFAug-18</t>
  </si>
  <si>
    <t>Green DoorAll FF43313</t>
  </si>
  <si>
    <t>Green DoorAll FFSep-18</t>
  </si>
  <si>
    <t>Green DoorAll FF43344</t>
  </si>
  <si>
    <t>Green DoorAll FFOct-18</t>
  </si>
  <si>
    <t>Green DoorAll FF43374</t>
  </si>
  <si>
    <t>Green DoorAll FFNov-18</t>
  </si>
  <si>
    <t>Green DoorAll FF43405</t>
  </si>
  <si>
    <t>Green DoorAll FFDec-18</t>
  </si>
  <si>
    <t>Green DoorAll FF43435</t>
  </si>
  <si>
    <t>Green DoorAll FFJan-19</t>
  </si>
  <si>
    <t>Green DoorAll FF43466</t>
  </si>
  <si>
    <t>Green DoorAll FFFeb-19</t>
  </si>
  <si>
    <t>Green DoorAll FF43497</t>
  </si>
  <si>
    <t>Green DoorAll FFMar-19</t>
  </si>
  <si>
    <t>Green DoorAll FF43525</t>
  </si>
  <si>
    <t>Green DoorAll FFApr-19</t>
  </si>
  <si>
    <t>Green DoorAll FF43556</t>
  </si>
  <si>
    <t>Green DoorAll FFMay-19</t>
  </si>
  <si>
    <t>Green DoorAll FF43586</t>
  </si>
  <si>
    <t>Green DoorAll FFJun-19</t>
  </si>
  <si>
    <t>Green DoorAll FF43617</t>
  </si>
  <si>
    <t>Green DoorAll FFJul-19</t>
  </si>
  <si>
    <t>Green DoorAll FF43647</t>
  </si>
  <si>
    <t>Green DoorAll FFAug-19</t>
  </si>
  <si>
    <t>Green DoorAll FF43678</t>
  </si>
  <si>
    <t>Green DoorAll FFSep-19</t>
  </si>
  <si>
    <t>Green DoorAll FF43709</t>
  </si>
  <si>
    <t>Green DoorTIP CombinedOct-15</t>
  </si>
  <si>
    <t>Green DoorTIP Combined42278</t>
  </si>
  <si>
    <t>Green DoorTIP CombinedNov-15</t>
  </si>
  <si>
    <t>Green DoorTIP Combined42309</t>
  </si>
  <si>
    <t>Green DoorTIP CombinedDec-15</t>
  </si>
  <si>
    <t>Green DoorTIP Combined42339</t>
  </si>
  <si>
    <t>Green DoorTIP CombinedJan-16</t>
  </si>
  <si>
    <t>Green DoorTIP Combined42370</t>
  </si>
  <si>
    <t>Green DoorTIP CombinedFeb-16</t>
  </si>
  <si>
    <t>Green DoorTIP Combined42401</t>
  </si>
  <si>
    <t>Green DoorTIP CombinedMar-16</t>
  </si>
  <si>
    <t>Green DoorTIP Combined42430</t>
  </si>
  <si>
    <t>Green DoorTIP CombinedApr-16</t>
  </si>
  <si>
    <t>Green DoorTIP Combined42461</t>
  </si>
  <si>
    <t>Green DoorTIP CombinedMay-16</t>
  </si>
  <si>
    <t>Green DoorTIP Combined42491</t>
  </si>
  <si>
    <t>Green DoorTIP CombinedJun-16</t>
  </si>
  <si>
    <t>Green DoorTIP Combined42522</t>
  </si>
  <si>
    <t>Green DoorTIP CombinedJul-16</t>
  </si>
  <si>
    <t>Green DoorTIP Combined42552</t>
  </si>
  <si>
    <t>Green DoorTIP CombinedAug-16</t>
  </si>
  <si>
    <t>Green DoorTIP Combined42583</t>
  </si>
  <si>
    <t>Green DoorTIP CombinedSep-16</t>
  </si>
  <si>
    <t>Green DoorTIP Combined42614</t>
  </si>
  <si>
    <t>Green DoorTIP CombinedOct-16</t>
  </si>
  <si>
    <t>Green DoorTIP Combined42644</t>
  </si>
  <si>
    <t>Green DoorTIP CombinedNov-16</t>
  </si>
  <si>
    <t>Green DoorTIP Combined42675</t>
  </si>
  <si>
    <t>Green DoorTIP CombinedDec-16</t>
  </si>
  <si>
    <t>Green DoorTIP Combined42705</t>
  </si>
  <si>
    <t>Green DoorTIP CombinedJan-17</t>
  </si>
  <si>
    <t>Green DoorTIP Combined42736</t>
  </si>
  <si>
    <t>Green DoorTIP CombinedFeb-17</t>
  </si>
  <si>
    <t>Green DoorTIP Combined42767</t>
  </si>
  <si>
    <t>Green DoorTIP CombinedMar-17</t>
  </si>
  <si>
    <t>Green DoorTIP Combined42795</t>
  </si>
  <si>
    <t>Green DoorTIP CombinedApr-17</t>
  </si>
  <si>
    <t>Green DoorTIP Combined42826</t>
  </si>
  <si>
    <t>Green DoorTIP CombinedMay-17</t>
  </si>
  <si>
    <t>Green DoorTIP Combined42856</t>
  </si>
  <si>
    <t>Green DoorTIP CombinedJun-17</t>
  </si>
  <si>
    <t>Green DoorTIP Combined42887</t>
  </si>
  <si>
    <t>Green DoorTIP CombinedJul-17</t>
  </si>
  <si>
    <t>Green DoorTIP Combined42917</t>
  </si>
  <si>
    <t>Green DoorTIP CombinedAug-17</t>
  </si>
  <si>
    <t>Green DoorTIP Combined42948</t>
  </si>
  <si>
    <t>Green DoorTIP CombinedSep-17</t>
  </si>
  <si>
    <t>Green DoorTIP Combined42979</t>
  </si>
  <si>
    <t>Green DoorTIP CombinedOct-17</t>
  </si>
  <si>
    <t>Green DoorTIP Combined43009</t>
  </si>
  <si>
    <t>Green DoorTIP CombinedNov-17</t>
  </si>
  <si>
    <t>Green DoorTIP Combined43040</t>
  </si>
  <si>
    <t>Green DoorTIP CombinedDec-17</t>
  </si>
  <si>
    <t>Green DoorTIP Combined43070</t>
  </si>
  <si>
    <t>Green DoorTIP CombinedJan-18</t>
  </si>
  <si>
    <t>Green DoorTIP Combined43101</t>
  </si>
  <si>
    <t>Green DoorTIP CombinedFeb-18</t>
  </si>
  <si>
    <t>Green DoorTIP Combined43132</t>
  </si>
  <si>
    <t>Green DoorTIP CombinedMar-18</t>
  </si>
  <si>
    <t>Green DoorTIP Combined43160</t>
  </si>
  <si>
    <t>Green DoorTIP CombinedApr-18</t>
  </si>
  <si>
    <t>Green DoorTIP Combined43191</t>
  </si>
  <si>
    <t>Green DoorTIP CombinedMay-18</t>
  </si>
  <si>
    <t>Green DoorTIP Combined43221</t>
  </si>
  <si>
    <t>Green DoorTIP CombinedJun-18</t>
  </si>
  <si>
    <t>Green DoorTIP Combined43252</t>
  </si>
  <si>
    <t>Green DoorTIP CombinedJul-18</t>
  </si>
  <si>
    <t>Green DoorTIP Combined43282</t>
  </si>
  <si>
    <t>Green DoorTIP CombinedAug-18</t>
  </si>
  <si>
    <t>Green DoorTIP Combined43313</t>
  </si>
  <si>
    <t>Green DoorTIP CombinedSep-18</t>
  </si>
  <si>
    <t>Green DoorTIP Combined43344</t>
  </si>
  <si>
    <t>Green DoorTIP CombinedOct-18</t>
  </si>
  <si>
    <t>Green DoorTIP Combined43374</t>
  </si>
  <si>
    <t>Green DoorTIP CombinedNov-18</t>
  </si>
  <si>
    <t>Green DoorTIP Combined43405</t>
  </si>
  <si>
    <t>Green DoorTIP CombinedDec-18</t>
  </si>
  <si>
    <t>Green DoorTIP Combined43435</t>
  </si>
  <si>
    <t>Green DoorTIP CombinedJan-19</t>
  </si>
  <si>
    <t>Green DoorTIP Combined43466</t>
  </si>
  <si>
    <t>Green DoorTIP CombinedFeb-19</t>
  </si>
  <si>
    <t>Green DoorTIP Combined43497</t>
  </si>
  <si>
    <t>Green DoorTIP CombinedMar-19</t>
  </si>
  <si>
    <t>Green DoorTIP Combined43525</t>
  </si>
  <si>
    <t>Green DoorTIP CombinedApr-19</t>
  </si>
  <si>
    <t>Green DoorTIP Combined43556</t>
  </si>
  <si>
    <t>Green DoorTIP CombinedMay-19</t>
  </si>
  <si>
    <t>Green DoorTIP Combined43586</t>
  </si>
  <si>
    <t>Green DoorTIP CombinedJun-19</t>
  </si>
  <si>
    <t>Green DoorTIP Combined43617</t>
  </si>
  <si>
    <t>Green DoorTIP CombinedJul-19</t>
  </si>
  <si>
    <t>Green DoorTIP Combined43647</t>
  </si>
  <si>
    <t>Green DoorTIP CombinedAug-19</t>
  </si>
  <si>
    <t>Green DoorTIP Combined43678</t>
  </si>
  <si>
    <t>LCSAll FFDec-18</t>
  </si>
  <si>
    <t>LCSAll FF43435</t>
  </si>
  <si>
    <t>LCSAll FFJan-19</t>
  </si>
  <si>
    <t>LCSAll FF43466</t>
  </si>
  <si>
    <t>LCSAll FFFeb-19</t>
  </si>
  <si>
    <t>LCSAll FF43497</t>
  </si>
  <si>
    <t>LCSAll FFMar-19</t>
  </si>
  <si>
    <t>LCSAll FF43525</t>
  </si>
  <si>
    <t>LCSAll FFApr-19</t>
  </si>
  <si>
    <t>LCSAll FF43556</t>
  </si>
  <si>
    <t>LCSAll FFMay-19</t>
  </si>
  <si>
    <t>LCSAll FF43586</t>
  </si>
  <si>
    <t>LCSAll FFJun-19</t>
  </si>
  <si>
    <t>LCSAll FF43617</t>
  </si>
  <si>
    <t>LCSAll FFJul-19</t>
  </si>
  <si>
    <t>LCSAll FF43647</t>
  </si>
  <si>
    <t>LCSAll FFAug-19</t>
  </si>
  <si>
    <t>LCSAll FF43678</t>
  </si>
  <si>
    <t>LCSAll FFSep-19</t>
  </si>
  <si>
    <t>LCSAll FF43709</t>
  </si>
  <si>
    <t>LCSMST CombinedDec-18</t>
  </si>
  <si>
    <t>LCSMST Combined43435</t>
  </si>
  <si>
    <t>LCSMST CombinedJan-19</t>
  </si>
  <si>
    <t>LCSMST Combined43466</t>
  </si>
  <si>
    <t>LCSMST CombinedFeb-19</t>
  </si>
  <si>
    <t>LCSMST Combined43497</t>
  </si>
  <si>
    <t>LCSMST CombinedMar-19</t>
  </si>
  <si>
    <t>LCSMST Combined43525</t>
  </si>
  <si>
    <t>LCSMST CombinedApr-19</t>
  </si>
  <si>
    <t>LCSMST Combined43556</t>
  </si>
  <si>
    <t>LCSMST CombinedMay-19</t>
  </si>
  <si>
    <t>LCSMST Combined43586</t>
  </si>
  <si>
    <t>LCSMST CombinedJun-19</t>
  </si>
  <si>
    <t>LCSMST Combined43617</t>
  </si>
  <si>
    <t>LCSMST CombinedJul-19</t>
  </si>
  <si>
    <t>LCSMST Combined43647</t>
  </si>
  <si>
    <t>LCSMST CombinedAug-19</t>
  </si>
  <si>
    <t>LCSMST Combined43678</t>
  </si>
  <si>
    <t>LESAll FFApr-12</t>
  </si>
  <si>
    <t>LESAll FF41000</t>
  </si>
  <si>
    <t>LESAll FFJun-12</t>
  </si>
  <si>
    <t>LESAll FF41030</t>
  </si>
  <si>
    <t>LESAll FF41061</t>
  </si>
  <si>
    <t>LESAll FFJul-12</t>
  </si>
  <si>
    <t>LESAll FF41091</t>
  </si>
  <si>
    <t>LESAll FFAug-12</t>
  </si>
  <si>
    <t>LESAll FF41122</t>
  </si>
  <si>
    <t>LESAll FFSep-12</t>
  </si>
  <si>
    <t>LESAll FF41153</t>
  </si>
  <si>
    <t>LESAll FFOct-12</t>
  </si>
  <si>
    <t>LESAll FF41183</t>
  </si>
  <si>
    <t>LESAll FFNov-12</t>
  </si>
  <si>
    <t>LESAll FF41214</t>
  </si>
  <si>
    <t>LESAll FFDec-12</t>
  </si>
  <si>
    <t>LESAll FF41244</t>
  </si>
  <si>
    <t>LESAll FFJan-13</t>
  </si>
  <si>
    <t>LESAll FF41275</t>
  </si>
  <si>
    <t>LESAll FFFeb-13</t>
  </si>
  <si>
    <t>LESAll FF41306</t>
  </si>
  <si>
    <t>LESAll FFMar-13</t>
  </si>
  <si>
    <t>LESAll FF41334</t>
  </si>
  <si>
    <t>LESAll FFApr-13</t>
  </si>
  <si>
    <t>LESAll FF41365</t>
  </si>
  <si>
    <t>LESAll FFMay-13</t>
  </si>
  <si>
    <t>LESAll FF41395</t>
  </si>
  <si>
    <t>LESAll FFJun-13</t>
  </si>
  <si>
    <t>LESAll FF41426</t>
  </si>
  <si>
    <t>LESAll FFJul-13</t>
  </si>
  <si>
    <t>LESAll FF41456</t>
  </si>
  <si>
    <t>LESAll FFAug-13</t>
  </si>
  <si>
    <t>LESAll FF41487</t>
  </si>
  <si>
    <t>LESAll FFSep-13</t>
  </si>
  <si>
    <t>LESAll FF41518</t>
  </si>
  <si>
    <t>LESAll FFOct-13</t>
  </si>
  <si>
    <t>LESAll FF41548</t>
  </si>
  <si>
    <t>LESAll FFNov-13</t>
  </si>
  <si>
    <t>LESAll FF41579</t>
  </si>
  <si>
    <t>LESAll FFDec-13</t>
  </si>
  <si>
    <t>LESAll FF41609</t>
  </si>
  <si>
    <t>LESAll FFJan-14</t>
  </si>
  <si>
    <t>LESAll FF41640</t>
  </si>
  <si>
    <t>LESAll FFFeb-14</t>
  </si>
  <si>
    <t>LESAll FF41671</t>
  </si>
  <si>
    <t>LESAll FFMar-14</t>
  </si>
  <si>
    <t>LESAll FF41699</t>
  </si>
  <si>
    <t>LESAll FFApr-14</t>
  </si>
  <si>
    <t>LESAll FF41730</t>
  </si>
  <si>
    <t>LESAll FFMay-14</t>
  </si>
  <si>
    <t>LESAll FF41760</t>
  </si>
  <si>
    <t>LESAll FFJun-14</t>
  </si>
  <si>
    <t>LESAll FF41791</t>
  </si>
  <si>
    <t>LESAll FFJul-14</t>
  </si>
  <si>
    <t>LESAll FF41821</t>
  </si>
  <si>
    <t>LESAll FFAug-14</t>
  </si>
  <si>
    <t>LESAll FF41852</t>
  </si>
  <si>
    <t>LESAll FFSep-14</t>
  </si>
  <si>
    <t>LESAll FF41883</t>
  </si>
  <si>
    <t>LESAll FFOct-14</t>
  </si>
  <si>
    <t>LESAll FF41913</t>
  </si>
  <si>
    <t>LESAll FFNov-14</t>
  </si>
  <si>
    <t>LESAll FF41944</t>
  </si>
  <si>
    <t>LESAll FFDec-14</t>
  </si>
  <si>
    <t>LESAll FF41974</t>
  </si>
  <si>
    <t>LESAll FFJan-15</t>
  </si>
  <si>
    <t>LESAll FF42005</t>
  </si>
  <si>
    <t>LESAll FFFeb-15</t>
  </si>
  <si>
    <t>LESAll FF42036</t>
  </si>
  <si>
    <t>LESAll FFMar-15</t>
  </si>
  <si>
    <t>LESAll FF42064</t>
  </si>
  <si>
    <t>LESAll FFApr-15</t>
  </si>
  <si>
    <t>LESAll FF42095</t>
  </si>
  <si>
    <t>LESAll FFMay-15</t>
  </si>
  <si>
    <t>LESAll FF42125</t>
  </si>
  <si>
    <t>LESAll FFJun-15</t>
  </si>
  <si>
    <t>LESAll FF42156</t>
  </si>
  <si>
    <t>LESAll FFJul-15</t>
  </si>
  <si>
    <t>LESAll FF42186</t>
  </si>
  <si>
    <t>LESAll FFAug-15</t>
  </si>
  <si>
    <t>LESAll FF42217</t>
  </si>
  <si>
    <t>LESAll FFSep-15</t>
  </si>
  <si>
    <t>LESAll FF42248</t>
  </si>
  <si>
    <t>LESAll FFOct-15</t>
  </si>
  <si>
    <t>LESAll FF42278</t>
  </si>
  <si>
    <t>LESAll FFNov-15</t>
  </si>
  <si>
    <t>LESAll FF42309</t>
  </si>
  <si>
    <t>LESAll FFDec-15</t>
  </si>
  <si>
    <t>LESAll FF42339</t>
  </si>
  <si>
    <t>LESAll FFJan-16</t>
  </si>
  <si>
    <t>LESAll FF42370</t>
  </si>
  <si>
    <t>LESAll FFFeb-16</t>
  </si>
  <si>
    <t>LESAll FF42401</t>
  </si>
  <si>
    <t>LESAll FFMar-16</t>
  </si>
  <si>
    <t>LESAll FF42430</t>
  </si>
  <si>
    <t>LESAll FFApr-16</t>
  </si>
  <si>
    <t>LESAll FF42461</t>
  </si>
  <si>
    <t>LESAll FFMay-16</t>
  </si>
  <si>
    <t>LESAll FF42491</t>
  </si>
  <si>
    <t>LESAll FFJun-16</t>
  </si>
  <si>
    <t>LESAll FF42522</t>
  </si>
  <si>
    <t>LESAll FFJul-16</t>
  </si>
  <si>
    <t>LESAll FF42552</t>
  </si>
  <si>
    <t>LESAll FFAug-16</t>
  </si>
  <si>
    <t>LESAll FF42583</t>
  </si>
  <si>
    <t>LESAll FFSep-16</t>
  </si>
  <si>
    <t>LESAll FF42614</t>
  </si>
  <si>
    <t>LESAll FFOct-16</t>
  </si>
  <si>
    <t>LESAll FF42644</t>
  </si>
  <si>
    <t>LESAll FFNov-16</t>
  </si>
  <si>
    <t>LESAll FF42675</t>
  </si>
  <si>
    <t>LESAll FFDec-16</t>
  </si>
  <si>
    <t>LESAll FF42715</t>
  </si>
  <si>
    <t>LESAll FFJan-17</t>
  </si>
  <si>
    <t>LESAll FF42736</t>
  </si>
  <si>
    <t>LESAll FFFeb-17</t>
  </si>
  <si>
    <t>LESAll FF42767</t>
  </si>
  <si>
    <t>LESAll FFMar-17</t>
  </si>
  <si>
    <t>LESAll FF42795</t>
  </si>
  <si>
    <t>LESAll FFApr-17</t>
  </si>
  <si>
    <t>LESAll FF42826</t>
  </si>
  <si>
    <t>LESAll FFMay-17</t>
  </si>
  <si>
    <t>LESAll FF42856</t>
  </si>
  <si>
    <t>LESAll FFJun-17</t>
  </si>
  <si>
    <t>LESAll FF42887</t>
  </si>
  <si>
    <t>LESAll FFJul-17</t>
  </si>
  <si>
    <t>LESAll FF42917</t>
  </si>
  <si>
    <t>LESAll FFAug-17</t>
  </si>
  <si>
    <t>LESAll FF42948</t>
  </si>
  <si>
    <t>LESAll FFSep-17</t>
  </si>
  <si>
    <t>LESAll FF42979</t>
  </si>
  <si>
    <t>LESAll FFOct-17</t>
  </si>
  <si>
    <t>LESAll FF43009</t>
  </si>
  <si>
    <t>LESAll FFNov-17</t>
  </si>
  <si>
    <t>LESAll FF43040</t>
  </si>
  <si>
    <t>LESAll FFDec-17</t>
  </si>
  <si>
    <t>LESAll FF43070</t>
  </si>
  <si>
    <t>LESAll FFJan-18</t>
  </si>
  <si>
    <t>LESAll FF43101</t>
  </si>
  <si>
    <t>LESAll FFFeb-18</t>
  </si>
  <si>
    <t>LESAll FF43132</t>
  </si>
  <si>
    <t>LESAll FFMar-18</t>
  </si>
  <si>
    <t>LESAll FF43160</t>
  </si>
  <si>
    <t>LESAll FFApr-18</t>
  </si>
  <si>
    <t>LESAll FF43191</t>
  </si>
  <si>
    <t>LESAll FFMay-18</t>
  </si>
  <si>
    <t>LESAll FF43221</t>
  </si>
  <si>
    <t>LESAll FFJun-18</t>
  </si>
  <si>
    <t>LESAll FF43252</t>
  </si>
  <si>
    <t>LESAll FFJul-18</t>
  </si>
  <si>
    <t>LESAll FF43282</t>
  </si>
  <si>
    <t>LESAll FFAug-18</t>
  </si>
  <si>
    <t>LESAll FF43313</t>
  </si>
  <si>
    <t>LESAll FFSep-18</t>
  </si>
  <si>
    <t>LESAll FF43344</t>
  </si>
  <si>
    <t>LESAll FFOct-18</t>
  </si>
  <si>
    <t>LESAll FF43374</t>
  </si>
  <si>
    <t>LESAll FFNov-18</t>
  </si>
  <si>
    <t>LESAll FF43405</t>
  </si>
  <si>
    <t>LESAll FFDec-18</t>
  </si>
  <si>
    <t>LESAll FF43435</t>
  </si>
  <si>
    <t>LESAll FFJan-19</t>
  </si>
  <si>
    <t>LESAll FF43466</t>
  </si>
  <si>
    <t>LESAll FFFeb-19</t>
  </si>
  <si>
    <t>LESAll FF43497</t>
  </si>
  <si>
    <t>LESAll FFMar-19</t>
  </si>
  <si>
    <t>LESAll FF43525</t>
  </si>
  <si>
    <t>LESAll FFApr-19</t>
  </si>
  <si>
    <t>LESAll FF43556</t>
  </si>
  <si>
    <t>LESAll FFMay-19</t>
  </si>
  <si>
    <t>LESAll FF43586</t>
  </si>
  <si>
    <t>LESAll FFJun-19</t>
  </si>
  <si>
    <t>LESAll FF43617</t>
  </si>
  <si>
    <t>LESAll FFJul-19</t>
  </si>
  <si>
    <t>LESAll FF43647</t>
  </si>
  <si>
    <t>LESAll FFAug-19</t>
  </si>
  <si>
    <t>LESAll FF43678</t>
  </si>
  <si>
    <t>LESAll FFSep-19</t>
  </si>
  <si>
    <t>LESAll FF43709</t>
  </si>
  <si>
    <t>LESTF-CBT CombinedJul-18</t>
  </si>
  <si>
    <t>LESTF-CBT Combined43282</t>
  </si>
  <si>
    <t>LESTF-CBT CombinedAug-18</t>
  </si>
  <si>
    <t>LESTF-CBT Combined43313</t>
  </si>
  <si>
    <t>LESTF-CBT CombinedSep-18</t>
  </si>
  <si>
    <t>LESTF-CBT Combined43344</t>
  </si>
  <si>
    <t>LESTF-CBT CombinedOct-18</t>
  </si>
  <si>
    <t>LESTF-CBT Combined43374</t>
  </si>
  <si>
    <t>LESTF-CBT CombinedNov-18</t>
  </si>
  <si>
    <t>LESTF-CBT Combined43405</t>
  </si>
  <si>
    <t>LESTF-CBT CombinedDec-18</t>
  </si>
  <si>
    <t>LESTF-CBT Combined43435</t>
  </si>
  <si>
    <t>LESTF-CBT CombinedJan-19</t>
  </si>
  <si>
    <t>LESTF-CBT Combined43466</t>
  </si>
  <si>
    <t>LESTF-CBT CombinedFeb-19</t>
  </si>
  <si>
    <t>LESTF-CBT Combined43497</t>
  </si>
  <si>
    <t>LESTF-CBT CombinedMar-19</t>
  </si>
  <si>
    <t>LESTF-CBT Combined43525</t>
  </si>
  <si>
    <t>LESTF-CBT CombinedApr-19</t>
  </si>
  <si>
    <t>LESTF-CBT Combined43556</t>
  </si>
  <si>
    <t>LESTF-CBT CombinedMay-19</t>
  </si>
  <si>
    <t>LESTF-CBT Combined43586</t>
  </si>
  <si>
    <t>LESTF-CBT CombinedJun-19</t>
  </si>
  <si>
    <t>LESTF-CBT Combined43617</t>
  </si>
  <si>
    <t>LESTF-CBT CombinedJul-19</t>
  </si>
  <si>
    <t>LESTF-CBT Combined43647</t>
  </si>
  <si>
    <t>LESTF-CBT CombinedAug-19</t>
  </si>
  <si>
    <t>LESTF-CBT Combined43678</t>
  </si>
  <si>
    <t>LESTIP CombinedApr-12</t>
  </si>
  <si>
    <t>LESTIP Combined41000</t>
  </si>
  <si>
    <t>LESTIP CombinedJun-12</t>
  </si>
  <si>
    <t>LESTIP Combined41030</t>
  </si>
  <si>
    <t>LESTIP Combined41061</t>
  </si>
  <si>
    <t>LESTIP CombinedJul-12</t>
  </si>
  <si>
    <t>LESTIP Combined41091</t>
  </si>
  <si>
    <t>LESTIP CombinedAug-12</t>
  </si>
  <si>
    <t>LESTIP Combined41122</t>
  </si>
  <si>
    <t>LESTIP CombinedSep-12</t>
  </si>
  <si>
    <t>LESTIP Combined41153</t>
  </si>
  <si>
    <t>LESTIP CombinedOct-12</t>
  </si>
  <si>
    <t>LESTIP Combined41183</t>
  </si>
  <si>
    <t>LESTIP CombinedNov-12</t>
  </si>
  <si>
    <t>LESTIP Combined41214</t>
  </si>
  <si>
    <t>LESTIP CombinedDec-12</t>
  </si>
  <si>
    <t>LESTIP Combined41244</t>
  </si>
  <si>
    <t>LESTIP CombinedJan-13</t>
  </si>
  <si>
    <t>LESTIP Combined41275</t>
  </si>
  <si>
    <t>LESTIP CombinedFeb-13</t>
  </si>
  <si>
    <t>LESTIP Combined41306</t>
  </si>
  <si>
    <t>LESTIP CombinedMar-13</t>
  </si>
  <si>
    <t>LESTIP Combined41334</t>
  </si>
  <si>
    <t>LESTIP CombinedApr-13</t>
  </si>
  <si>
    <t>LESTIP Combined41365</t>
  </si>
  <si>
    <t>LESTIP CombinedMay-13</t>
  </si>
  <si>
    <t>LESTIP Combined41395</t>
  </si>
  <si>
    <t>LESTIP CombinedJun-13</t>
  </si>
  <si>
    <t>LESTIP Combined41426</t>
  </si>
  <si>
    <t>LESTIP CombinedJul-13</t>
  </si>
  <si>
    <t>LESTIP Combined41456</t>
  </si>
  <si>
    <t>LESTIP CombinedAug-13</t>
  </si>
  <si>
    <t>LESTIP Combined41487</t>
  </si>
  <si>
    <t>LESTIP CombinedSep-13</t>
  </si>
  <si>
    <t>LESTIP Combined41518</t>
  </si>
  <si>
    <t>LESTIP CombinedOct-13</t>
  </si>
  <si>
    <t>LESTIP Combined41548</t>
  </si>
  <si>
    <t>LESTIP CombinedNov-13</t>
  </si>
  <si>
    <t>LESTIP Combined41579</t>
  </si>
  <si>
    <t>LESTIP CombinedDec-13</t>
  </si>
  <si>
    <t>LESTIP Combined41609</t>
  </si>
  <si>
    <t>LESTIP CombinedJan-14</t>
  </si>
  <si>
    <t>LESTIP Combined41640</t>
  </si>
  <si>
    <t>LESTIP CombinedFeb-14</t>
  </si>
  <si>
    <t>LESTIP Combined41671</t>
  </si>
  <si>
    <t>LESTIP CombinedMar-14</t>
  </si>
  <si>
    <t>LESTIP Combined41699</t>
  </si>
  <si>
    <t>LESTIP CombinedApr-14</t>
  </si>
  <si>
    <t>LESTIP Combined41730</t>
  </si>
  <si>
    <t>LESTIP CombinedMay-14</t>
  </si>
  <si>
    <t>LESTIP Combined41760</t>
  </si>
  <si>
    <t>LESTIP CombinedJun-14</t>
  </si>
  <si>
    <t>LESTIP Combined41791</t>
  </si>
  <si>
    <t>LESTIP CombinedJul-14</t>
  </si>
  <si>
    <t>LESTIP Combined41821</t>
  </si>
  <si>
    <t>LESTIP CombinedAug-14</t>
  </si>
  <si>
    <t>LESTIP Combined41852</t>
  </si>
  <si>
    <t>LESTIP CombinedSep-14</t>
  </si>
  <si>
    <t>LESTIP Combined41883</t>
  </si>
  <si>
    <t>LESTIP CombinedOct-14</t>
  </si>
  <si>
    <t>LESTIP Combined41913</t>
  </si>
  <si>
    <t>LESTIP CombinedNov-14</t>
  </si>
  <si>
    <t>LESTIP Combined41944</t>
  </si>
  <si>
    <t>LESTIP CombinedDec-14</t>
  </si>
  <si>
    <t>LESTIP Combined41974</t>
  </si>
  <si>
    <t>LESTIP CombinedJan-15</t>
  </si>
  <si>
    <t>LESTIP Combined42005</t>
  </si>
  <si>
    <t>LESTIP CombinedFeb-15</t>
  </si>
  <si>
    <t>LESTIP Combined42036</t>
  </si>
  <si>
    <t>LESTIP CombinedMar-15</t>
  </si>
  <si>
    <t>LESTIP Combined42064</t>
  </si>
  <si>
    <t>LESTIP CombinedApr-15</t>
  </si>
  <si>
    <t>LESTIP Combined42095</t>
  </si>
  <si>
    <t>LESTIP CombinedMay-15</t>
  </si>
  <si>
    <t>LESTIP Combined42125</t>
  </si>
  <si>
    <t>LESTIP CombinedJun-15</t>
  </si>
  <si>
    <t>LESTIP Combined42156</t>
  </si>
  <si>
    <t>LESTIP CombinedJul-15</t>
  </si>
  <si>
    <t>LESTIP Combined42186</t>
  </si>
  <si>
    <t>LESTIP CombinedAug-15</t>
  </si>
  <si>
    <t>LESTIP Combined42217</t>
  </si>
  <si>
    <t>LESTIP CombinedSep-15</t>
  </si>
  <si>
    <t>LESTIP Combined42248</t>
  </si>
  <si>
    <t>LESTIP CombinedOct-15</t>
  </si>
  <si>
    <t>LESTIP Combined42278</t>
  </si>
  <si>
    <t>LESTIP CombinedNov-15</t>
  </si>
  <si>
    <t>LESTIP Combined42309</t>
  </si>
  <si>
    <t>LESTIP CombinedDec-15</t>
  </si>
  <si>
    <t>LESTIP Combined42339</t>
  </si>
  <si>
    <t>LESTIP CombinedJan-16</t>
  </si>
  <si>
    <t>LESTIP Combined42370</t>
  </si>
  <si>
    <t>LESTIP CombinedFeb-16</t>
  </si>
  <si>
    <t>LESTIP Combined42401</t>
  </si>
  <si>
    <t>LESTIP CombinedMar-16</t>
  </si>
  <si>
    <t>LESTIP Combined42430</t>
  </si>
  <si>
    <t>LESTIP CombinedApr-16</t>
  </si>
  <si>
    <t>LESTIP Combined42461</t>
  </si>
  <si>
    <t>LESTIP CombinedMay-16</t>
  </si>
  <si>
    <t>LESTIP Combined42491</t>
  </si>
  <si>
    <t>LESTIP CombinedJun-16</t>
  </si>
  <si>
    <t>LESTIP Combined42522</t>
  </si>
  <si>
    <t>LESTIP CombinedJul-16</t>
  </si>
  <si>
    <t>LESTIP Combined42552</t>
  </si>
  <si>
    <t>LESTIP CombinedAug-16</t>
  </si>
  <si>
    <t>LESTIP Combined42583</t>
  </si>
  <si>
    <t>LESTIP CombinedSep-16</t>
  </si>
  <si>
    <t>LESTIP Combined42614</t>
  </si>
  <si>
    <t>LESTIP CombinedOct-16</t>
  </si>
  <si>
    <t>LESTIP Combined42644</t>
  </si>
  <si>
    <t>LESTIP CombinedNov-16</t>
  </si>
  <si>
    <t>LESTIP Combined42675</t>
  </si>
  <si>
    <t>LESTIP CombinedDec-16</t>
  </si>
  <si>
    <t>LESTIP Combined42705</t>
  </si>
  <si>
    <t>LESTIP CombinedJan-17</t>
  </si>
  <si>
    <t>LESTIP Combined42736</t>
  </si>
  <si>
    <t>LESTIP CombinedFeb-17</t>
  </si>
  <si>
    <t>LESTIP Combined42767</t>
  </si>
  <si>
    <t>LESTIP CombinedMar-17</t>
  </si>
  <si>
    <t>LESTIP Combined42795</t>
  </si>
  <si>
    <t>LESTIP CombinedApr-17</t>
  </si>
  <si>
    <t>LESTIP Combined42826</t>
  </si>
  <si>
    <t>LESTIP CombinedMay-17</t>
  </si>
  <si>
    <t>LESTIP Combined42856</t>
  </si>
  <si>
    <t>LESTIP CombinedJun-17</t>
  </si>
  <si>
    <t>LESTIP Combined42887</t>
  </si>
  <si>
    <t>LESTIP CombinedJul-17</t>
  </si>
  <si>
    <t>LESTIP Combined42917</t>
  </si>
  <si>
    <t>LESTIP CombinedAug-17</t>
  </si>
  <si>
    <t>LESTIP Combined42948</t>
  </si>
  <si>
    <t>LESTIP CombinedSep-17</t>
  </si>
  <si>
    <t>LESTIP Combined42979</t>
  </si>
  <si>
    <t>LESTIP CombinedOct-17</t>
  </si>
  <si>
    <t>LESTIP Combined43009</t>
  </si>
  <si>
    <t>LESTIP CombinedNov-17</t>
  </si>
  <si>
    <t>LESTIP Combined43040</t>
  </si>
  <si>
    <t>LESTIP CombinedDec-17</t>
  </si>
  <si>
    <t>LESTIP Combined43070</t>
  </si>
  <si>
    <t>LESTIP CombinedJan-18</t>
  </si>
  <si>
    <t>LESTIP Combined43101</t>
  </si>
  <si>
    <t>LESTIP CombinedFeb-18</t>
  </si>
  <si>
    <t>LESTIP Combined43132</t>
  </si>
  <si>
    <t>LESTIP CombinedMar-18</t>
  </si>
  <si>
    <t>LESTIP Combined43160</t>
  </si>
  <si>
    <t>LESTIP CombinedApr-18</t>
  </si>
  <si>
    <t>LESTIP Combined43191</t>
  </si>
  <si>
    <t>LESTIP CombinedMay-18</t>
  </si>
  <si>
    <t>LESTIP Combined43221</t>
  </si>
  <si>
    <t>LESTIP CombinedJun-18</t>
  </si>
  <si>
    <t>LESTIP Combined43252</t>
  </si>
  <si>
    <t>LESTIP CombinedJul-18</t>
  </si>
  <si>
    <t>LESTIP Combined43282</t>
  </si>
  <si>
    <t>LESTIP CombinedAug-18</t>
  </si>
  <si>
    <t>LESTIP Combined43313</t>
  </si>
  <si>
    <t>LESTIP CombinedSep-18</t>
  </si>
  <si>
    <t>LESTIP Combined43344</t>
  </si>
  <si>
    <t>LESTIP CombinedOct-18</t>
  </si>
  <si>
    <t>LESTIP Combined43374</t>
  </si>
  <si>
    <t>LESTIP CombinedNov-18</t>
  </si>
  <si>
    <t>LESTIP Combined43405</t>
  </si>
  <si>
    <t>LESTIP CombinedDec-18</t>
  </si>
  <si>
    <t>LESTIP Combined43435</t>
  </si>
  <si>
    <t>LESTIP CombinedJan-19</t>
  </si>
  <si>
    <t>LESTIP Combined43466</t>
  </si>
  <si>
    <t>LESTIP CombinedFeb-19</t>
  </si>
  <si>
    <t>LESTIP Combined43497</t>
  </si>
  <si>
    <t>LESTIP CombinedMar-19</t>
  </si>
  <si>
    <t>LESTIP Combined43525</t>
  </si>
  <si>
    <t>LESTIP CombinedApr-19</t>
  </si>
  <si>
    <t>LESTIP Combined43556</t>
  </si>
  <si>
    <t>LESTIP CombinedMay-19</t>
  </si>
  <si>
    <t>LESTIP Combined43586</t>
  </si>
  <si>
    <t>LESTIP CombinedJun-19</t>
  </si>
  <si>
    <t>LESTIP Combined43617</t>
  </si>
  <si>
    <t>LESTIP CombinedJul-19</t>
  </si>
  <si>
    <t>LESTIP Combined43647</t>
  </si>
  <si>
    <t>LESTIP CombinedAug-19</t>
  </si>
  <si>
    <t>LESTIP Combined43678</t>
  </si>
  <si>
    <t>MBI HSAll FFApr-12</t>
  </si>
  <si>
    <t>MBI HSAll FF41000</t>
  </si>
  <si>
    <t>MBI HSAll FFJun-12</t>
  </si>
  <si>
    <t>MBI HSAll FF41030</t>
  </si>
  <si>
    <t>MBI HSAll FF41061</t>
  </si>
  <si>
    <t>MBI HSAll FFJul-12</t>
  </si>
  <si>
    <t>MBI HSAll FF41091</t>
  </si>
  <si>
    <t>MBI HSAll FFAug-12</t>
  </si>
  <si>
    <t>MBI HSAll FF41122</t>
  </si>
  <si>
    <t>MBI HSAll FFSep-12</t>
  </si>
  <si>
    <t>MBI HSAll FF41153</t>
  </si>
  <si>
    <t>MBI HSAll FFOct-12</t>
  </si>
  <si>
    <t>MBI HSAll FF41183</t>
  </si>
  <si>
    <t>MBI HSAll FFNov-12</t>
  </si>
  <si>
    <t>MBI HSAll FF41214</t>
  </si>
  <si>
    <t>MBI HSAll FFDec-12</t>
  </si>
  <si>
    <t>MBI HSAll FF41244</t>
  </si>
  <si>
    <t>MBI HSAll FFJan-13</t>
  </si>
  <si>
    <t>MBI HSAll FF41275</t>
  </si>
  <si>
    <t>MBI HSAll FFFeb-13</t>
  </si>
  <si>
    <t>MBI HSAll FF41306</t>
  </si>
  <si>
    <t>MBI HSAll FFMar-13</t>
  </si>
  <si>
    <t>MBI HSAll FF41334</t>
  </si>
  <si>
    <t>MBI HSAll FFApr-13</t>
  </si>
  <si>
    <t>MBI HSAll FF41365</t>
  </si>
  <si>
    <t>MBI HSAll FFMay-13</t>
  </si>
  <si>
    <t>MBI HSAll FF41395</t>
  </si>
  <si>
    <t>MBI HSAll FFJun-13</t>
  </si>
  <si>
    <t>MBI HSAll FF41426</t>
  </si>
  <si>
    <t>MBI HSAll FFJul-13</t>
  </si>
  <si>
    <t>MBI HSAll FF41456</t>
  </si>
  <si>
    <t>MBI HSAll FFAug-13</t>
  </si>
  <si>
    <t>MBI HSAll FF41487</t>
  </si>
  <si>
    <t>MBI HSAll FFSep-13</t>
  </si>
  <si>
    <t>MBI HSAll FF41518</t>
  </si>
  <si>
    <t>MBI HSAll FFOct-13</t>
  </si>
  <si>
    <t>MBI HSAll FF41548</t>
  </si>
  <si>
    <t>MBI HSAll FFNov-13</t>
  </si>
  <si>
    <t>MBI HSAll FF41579</t>
  </si>
  <si>
    <t>MBI HSAll FFDec-13</t>
  </si>
  <si>
    <t>MBI HSAll FF41609</t>
  </si>
  <si>
    <t>MBI HSAll FFJan-14</t>
  </si>
  <si>
    <t>MBI HSAll FF41640</t>
  </si>
  <si>
    <t>MBI HSAll FFFeb-14</t>
  </si>
  <si>
    <t>MBI HSAll FF41671</t>
  </si>
  <si>
    <t>MBI HSAll FFMar-14</t>
  </si>
  <si>
    <t>MBI HSAll FF41699</t>
  </si>
  <si>
    <t>MBI HSAll FFApr-14</t>
  </si>
  <si>
    <t>MBI HSAll FF41730</t>
  </si>
  <si>
    <t>MBI HSAll FFMay-14</t>
  </si>
  <si>
    <t>MBI HSAll FF41760</t>
  </si>
  <si>
    <t>MBI HSAll FFJun-14</t>
  </si>
  <si>
    <t>MBI HSAll FF41791</t>
  </si>
  <si>
    <t>MBI HSAll FFJul-14</t>
  </si>
  <si>
    <t>MBI HSAll FF41821</t>
  </si>
  <si>
    <t>MBI HSAll FFAug-14</t>
  </si>
  <si>
    <t>MBI HSAll FF41852</t>
  </si>
  <si>
    <t>MBI HSAll FFSep-14</t>
  </si>
  <si>
    <t>MBI HSAll FF41883</t>
  </si>
  <si>
    <t>MBI HSAll FFOct-14</t>
  </si>
  <si>
    <t>MBI HSAll FF41913</t>
  </si>
  <si>
    <t>MBI HSAll FFNov-14</t>
  </si>
  <si>
    <t>MBI HSAll FF41944</t>
  </si>
  <si>
    <t>MBI HSAll FFDec-14</t>
  </si>
  <si>
    <t>MBI HSAll FF41974</t>
  </si>
  <si>
    <t>MBI HSAll FFJan-15</t>
  </si>
  <si>
    <t>MBI HSAll FF42005</t>
  </si>
  <si>
    <t>MBI HSAll FFFeb-15</t>
  </si>
  <si>
    <t>MBI HSAll FF42036</t>
  </si>
  <si>
    <t>MBI HSAll FFMar-15</t>
  </si>
  <si>
    <t>MBI HSAll FF42064</t>
  </si>
  <si>
    <t>MBI HSAll FFApr-15</t>
  </si>
  <si>
    <t>MBI HSAll FF42095</t>
  </si>
  <si>
    <t>MBI HSAll FFMay-15</t>
  </si>
  <si>
    <t>MBI HSAll FF42125</t>
  </si>
  <si>
    <t>MBI HSAll FFJun-15</t>
  </si>
  <si>
    <t>MBI HSAll FF42156</t>
  </si>
  <si>
    <t>MBI HSAll FFJul-15</t>
  </si>
  <si>
    <t>MBI HSAll FF42186</t>
  </si>
  <si>
    <t>MBI HSAll FFAug-15</t>
  </si>
  <si>
    <t>MBI HSAll FF42217</t>
  </si>
  <si>
    <t>MBI HSAll FFSep-15</t>
  </si>
  <si>
    <t>MBI HSAll FF42248</t>
  </si>
  <si>
    <t>MBI HSAll FFOct-15</t>
  </si>
  <si>
    <t>MBI HSAll FF42278</t>
  </si>
  <si>
    <t>MBI HSAll FFNov-15</t>
  </si>
  <si>
    <t>MBI HSAll FF42309</t>
  </si>
  <si>
    <t>MBI HSAll FFDec-15</t>
  </si>
  <si>
    <t>MBI HSAll FF42339</t>
  </si>
  <si>
    <t>MBI HSAll FFJan-16</t>
  </si>
  <si>
    <t>MBI HSAll FF42370</t>
  </si>
  <si>
    <t>MBI HSAll FFFeb-16</t>
  </si>
  <si>
    <t>MBI HSAll FF42401</t>
  </si>
  <si>
    <t>MBI HSAll FFMar-16</t>
  </si>
  <si>
    <t>MBI HSAll FF42430</t>
  </si>
  <si>
    <t>MBI HSAll FFApr-16</t>
  </si>
  <si>
    <t>MBI HSAll FF42461</t>
  </si>
  <si>
    <t>MBI HSAll FFMay-16</t>
  </si>
  <si>
    <t>MBI HSAll FF42491</t>
  </si>
  <si>
    <t>MBI HSAll FFJun-16</t>
  </si>
  <si>
    <t>MBI HSAll FF42522</t>
  </si>
  <si>
    <t>MBI HSAll FFJul-16</t>
  </si>
  <si>
    <t>MBI HSAll FF42552</t>
  </si>
  <si>
    <t>MBI HSAll FFAug-16</t>
  </si>
  <si>
    <t>MBI HSAll FF42583</t>
  </si>
  <si>
    <t>MBI HSAll FFSep-16</t>
  </si>
  <si>
    <t>MBI HSAll FF42614</t>
  </si>
  <si>
    <t>MBI HSAll FFOct-16</t>
  </si>
  <si>
    <t>MBI HSAll FF42644</t>
  </si>
  <si>
    <t>MBI HSAll FFNov-16</t>
  </si>
  <si>
    <t>MBI HSAll FF42675</t>
  </si>
  <si>
    <t>MBI HSAll FFDec-16</t>
  </si>
  <si>
    <t>MBI HSAll FF42717</t>
  </si>
  <si>
    <t>MBI HSAll FFJan-17</t>
  </si>
  <si>
    <t>MBI HSAll FF42736</t>
  </si>
  <si>
    <t>MBI HSAll FFFeb-17</t>
  </si>
  <si>
    <t>MBI HSAll FF42767</t>
  </si>
  <si>
    <t>MBI HSAll FFMar-17</t>
  </si>
  <si>
    <t>MBI HSAll FF42795</t>
  </si>
  <si>
    <t>MBI HSAll FFApr-17</t>
  </si>
  <si>
    <t>MBI HSAll FF42826</t>
  </si>
  <si>
    <t>MBI HSAll FFMay-17</t>
  </si>
  <si>
    <t>MBI HSAll FF42856</t>
  </si>
  <si>
    <t>MBI HSAll FFJun-17</t>
  </si>
  <si>
    <t>MBI HSAll FF42887</t>
  </si>
  <si>
    <t>MBI HSAll FFJul-17</t>
  </si>
  <si>
    <t>MBI HSAll FF42917</t>
  </si>
  <si>
    <t>MBI HSAll FFAug-17</t>
  </si>
  <si>
    <t>MBI HSAll FF42948</t>
  </si>
  <si>
    <t>MBI HSAll FFSep-17</t>
  </si>
  <si>
    <t>MBI HSAll FF42979</t>
  </si>
  <si>
    <t>MBI HSAll FFOct-17</t>
  </si>
  <si>
    <t>MBI HSAll FF43009</t>
  </si>
  <si>
    <t>MBI HSAll FFNov-17</t>
  </si>
  <si>
    <t>MBI HSAll FF43040</t>
  </si>
  <si>
    <t>MBI HSAll FFDec-17</t>
  </si>
  <si>
    <t>MBI HSAll FF43070</t>
  </si>
  <si>
    <t>MBI HSAll FFJan-18</t>
  </si>
  <si>
    <t>MBI HSAll FF43101</t>
  </si>
  <si>
    <t>MBI HSAll FFFeb-18</t>
  </si>
  <si>
    <t>MBI HSAll FF43132</t>
  </si>
  <si>
    <t>MBI HSAll FFMar-18</t>
  </si>
  <si>
    <t>MBI HSAll FF43160</t>
  </si>
  <si>
    <t>MBI HSAll FFApr-18</t>
  </si>
  <si>
    <t>MBI HSAll FF43191</t>
  </si>
  <si>
    <t>MBI HSAll FFMay-18</t>
  </si>
  <si>
    <t>MBI HSAll FF43221</t>
  </si>
  <si>
    <t>MBI HSAll FFJun-18</t>
  </si>
  <si>
    <t>MBI HSAll FF43252</t>
  </si>
  <si>
    <t>MBI HSAll FFJul-18</t>
  </si>
  <si>
    <t>MBI HSAll FF43282</t>
  </si>
  <si>
    <t>MBI HSAll FFAug-18</t>
  </si>
  <si>
    <t>MBI HSAll FF43313</t>
  </si>
  <si>
    <t>MBI HSAll FFSep-18</t>
  </si>
  <si>
    <t>MBI HSAll FF43344</t>
  </si>
  <si>
    <t>MBI HSAll FFOct-18</t>
  </si>
  <si>
    <t>MBI HSAll FF43374</t>
  </si>
  <si>
    <t>MBI HSAll FFNov-18</t>
  </si>
  <si>
    <t>MBI HSAll FF43405</t>
  </si>
  <si>
    <t>MBI HSAll FFDec-18</t>
  </si>
  <si>
    <t>MBI HSAll FF43435</t>
  </si>
  <si>
    <t>MBI HSAll FFJan-19</t>
  </si>
  <si>
    <t>MBI HSAll FF43466</t>
  </si>
  <si>
    <t>MBI HSAll FFFeb-19</t>
  </si>
  <si>
    <t>MBI HSAll FF43497</t>
  </si>
  <si>
    <t>MBI HSAll FFMar-19</t>
  </si>
  <si>
    <t>MBI HSAll FF43525</t>
  </si>
  <si>
    <t>MBI HSAll FFApr-19</t>
  </si>
  <si>
    <t>MBI HSAll FF43556</t>
  </si>
  <si>
    <t>MBI HSAll FFMay-19</t>
  </si>
  <si>
    <t>MBI HSAll FF43586</t>
  </si>
  <si>
    <t>MBI HSAll FFJun-19</t>
  </si>
  <si>
    <t>MBI HSAll FF43617</t>
  </si>
  <si>
    <t>MBI HSAll FFJul-19</t>
  </si>
  <si>
    <t>MBI HSAll FF43647</t>
  </si>
  <si>
    <t>MBI HSAll FFAug-19</t>
  </si>
  <si>
    <t>MBI HSAll FF43678</t>
  </si>
  <si>
    <t>MBI HSAll FFSep-19</t>
  </si>
  <si>
    <t>MBI HSAll FF43709</t>
  </si>
  <si>
    <t>MBI HSMST CombinedDec-18</t>
  </si>
  <si>
    <t>MBI HSMST Combined43435</t>
  </si>
  <si>
    <t>MBI HSMST CombinedJan-19</t>
  </si>
  <si>
    <t>MBI HSMST Combined43466</t>
  </si>
  <si>
    <t>MBI HSMST CombinedFeb-19</t>
  </si>
  <si>
    <t>MBI HSMST Combined43497</t>
  </si>
  <si>
    <t>MBI HSMST CombinedMar-19</t>
  </si>
  <si>
    <t>MBI HSMST Combined43525</t>
  </si>
  <si>
    <t>MBI HSMST CombinedApr-19</t>
  </si>
  <si>
    <t>MBI HSMST Combined43556</t>
  </si>
  <si>
    <t>MBI HSMST CombinedMay-19</t>
  </si>
  <si>
    <t>MBI HSMST Combined43586</t>
  </si>
  <si>
    <t>MBI HSMST CombinedJun-19</t>
  </si>
  <si>
    <t>MBI HSMST Combined43617</t>
  </si>
  <si>
    <t>MBI HSMST CombinedJul-19</t>
  </si>
  <si>
    <t>MBI HSMST Combined43647</t>
  </si>
  <si>
    <t>MBI HSMST CombinedAug-19</t>
  </si>
  <si>
    <t>MBI HSMST Combined43678</t>
  </si>
  <si>
    <t>MBI HSTIP CombinedApr-12</t>
  </si>
  <si>
    <t>MBI HSTIP Combined41000</t>
  </si>
  <si>
    <t>MBI HSTIP CombinedJun-12</t>
  </si>
  <si>
    <t>MBI HSTIP Combined41030</t>
  </si>
  <si>
    <t>MBI HSTIP Combined41061</t>
  </si>
  <si>
    <t>MBI HSTIP CombinedJul-12</t>
  </si>
  <si>
    <t>MBI HSTIP Combined41091</t>
  </si>
  <si>
    <t>MBI HSTIP CombinedAug-12</t>
  </si>
  <si>
    <t>MBI HSTIP Combined41122</t>
  </si>
  <si>
    <t>MBI HSTIP CombinedSep-12</t>
  </si>
  <si>
    <t>MBI HSTIP Combined41153</t>
  </si>
  <si>
    <t>MBI HSTIP CombinedOct-12</t>
  </si>
  <si>
    <t>MBI HSTIP Combined41183</t>
  </si>
  <si>
    <t>MBI HSTIP CombinedNov-12</t>
  </si>
  <si>
    <t>MBI HSTIP Combined41214</t>
  </si>
  <si>
    <t>MBI HSTIP CombinedDec-12</t>
  </si>
  <si>
    <t>MBI HSTIP Combined41244</t>
  </si>
  <si>
    <t>MBI HSTIP CombinedJan-13</t>
  </si>
  <si>
    <t>MBI HSTIP Combined41275</t>
  </si>
  <si>
    <t>MBI HSTIP CombinedFeb-13</t>
  </si>
  <si>
    <t>MBI HSTIP Combined41306</t>
  </si>
  <si>
    <t>MBI HSTIP CombinedMar-13</t>
  </si>
  <si>
    <t>MBI HSTIP Combined41334</t>
  </si>
  <si>
    <t>MBI HSTIP CombinedApr-13</t>
  </si>
  <si>
    <t>MBI HSTIP Combined41365</t>
  </si>
  <si>
    <t>MBI HSTIP CombinedMay-13</t>
  </si>
  <si>
    <t>MBI HSTIP Combined41395</t>
  </si>
  <si>
    <t>MBI HSTIP CombinedJun-13</t>
  </si>
  <si>
    <t>MBI HSTIP Combined41426</t>
  </si>
  <si>
    <t>MBI HSTIP CombinedJul-13</t>
  </si>
  <si>
    <t>MBI HSTIP Combined41456</t>
  </si>
  <si>
    <t>MBI HSTIP CombinedAug-13</t>
  </si>
  <si>
    <t>MBI HSTIP Combined41487</t>
  </si>
  <si>
    <t>MBI HSTIP CombinedSep-13</t>
  </si>
  <si>
    <t>MBI HSTIP Combined41518</t>
  </si>
  <si>
    <t>MBI HSTIP CombinedOct-13</t>
  </si>
  <si>
    <t>MBI HSTIP Combined41548</t>
  </si>
  <si>
    <t>MBI HSTIP CombinedNov-13</t>
  </si>
  <si>
    <t>MBI HSTIP Combined41579</t>
  </si>
  <si>
    <t>MBI HSTIP CombinedDec-13</t>
  </si>
  <si>
    <t>MBI HSTIP Combined41609</t>
  </si>
  <si>
    <t>MBI HSTIP CombinedJan-14</t>
  </si>
  <si>
    <t>MBI HSTIP Combined41640</t>
  </si>
  <si>
    <t>MBI HSTIP CombinedFeb-14</t>
  </si>
  <si>
    <t>MBI HSTIP Combined41671</t>
  </si>
  <si>
    <t>MBI HSTIP CombinedMar-14</t>
  </si>
  <si>
    <t>MBI HSTIP Combined41699</t>
  </si>
  <si>
    <t>MBI HSTIP CombinedApr-14</t>
  </si>
  <si>
    <t>MBI HSTIP Combined41730</t>
  </si>
  <si>
    <t>MBI HSTIP CombinedMay-14</t>
  </si>
  <si>
    <t>MBI HSTIP Combined41760</t>
  </si>
  <si>
    <t>MBI HSTIP CombinedJun-14</t>
  </si>
  <si>
    <t>MBI HSTIP Combined41791</t>
  </si>
  <si>
    <t>MBI HSTIP CombinedJul-14</t>
  </si>
  <si>
    <t>MBI HSTIP Combined41821</t>
  </si>
  <si>
    <t>MBI HSTIP CombinedAug-14</t>
  </si>
  <si>
    <t>MBI HSTIP Combined41852</t>
  </si>
  <si>
    <t>MBI HSTIP CombinedSep-14</t>
  </si>
  <si>
    <t>MBI HSTIP Combined41883</t>
  </si>
  <si>
    <t>MBI HSTIP CombinedOct-14</t>
  </si>
  <si>
    <t>MBI HSTIP Combined41913</t>
  </si>
  <si>
    <t>MBI HSTIP CombinedNov-14</t>
  </si>
  <si>
    <t>MBI HSTIP Combined41944</t>
  </si>
  <si>
    <t>MBI HSTIP CombinedDec-14</t>
  </si>
  <si>
    <t>MBI HSTIP Combined41974</t>
  </si>
  <si>
    <t>MBI HSTIP CombinedJan-15</t>
  </si>
  <si>
    <t>MBI HSTIP Combined42005</t>
  </si>
  <si>
    <t>MBI HSTIP CombinedFeb-15</t>
  </si>
  <si>
    <t>MBI HSTIP Combined42036</t>
  </si>
  <si>
    <t>MBI HSTIP CombinedMar-15</t>
  </si>
  <si>
    <t>MBI HSTIP Combined42064</t>
  </si>
  <si>
    <t>MBI HSTIP CombinedApr-15</t>
  </si>
  <si>
    <t>MBI HSTIP Combined42095</t>
  </si>
  <si>
    <t>MBI HSTIP CombinedMay-15</t>
  </si>
  <si>
    <t>MBI HSTIP Combined42125</t>
  </si>
  <si>
    <t>MBI HSTIP CombinedJun-15</t>
  </si>
  <si>
    <t>MBI HSTIP Combined42156</t>
  </si>
  <si>
    <t>MBI HSTIP CombinedJul-15</t>
  </si>
  <si>
    <t>MBI HSTIP Combined42186</t>
  </si>
  <si>
    <t>MBI HSTIP CombinedAug-15</t>
  </si>
  <si>
    <t>MBI HSTIP Combined42217</t>
  </si>
  <si>
    <t>MBI HSTIP CombinedSep-15</t>
  </si>
  <si>
    <t>MBI HSTIP Combined42248</t>
  </si>
  <si>
    <t>MBI HSTIP CombinedOct-15</t>
  </si>
  <si>
    <t>MBI HSTIP Combined42278</t>
  </si>
  <si>
    <t>MBI HSTIP CombinedNov-15</t>
  </si>
  <si>
    <t>MBI HSTIP Combined42309</t>
  </si>
  <si>
    <t>MBI HSTIP CombinedDec-15</t>
  </si>
  <si>
    <t>MBI HSTIP Combined42339</t>
  </si>
  <si>
    <t>MBI HSTIP CombinedJan-16</t>
  </si>
  <si>
    <t>MBI HSTIP Combined42370</t>
  </si>
  <si>
    <t>MBI HSTIP CombinedFeb-16</t>
  </si>
  <si>
    <t>MBI HSTIP Combined42401</t>
  </si>
  <si>
    <t>MBI HSTIP CombinedMar-16</t>
  </si>
  <si>
    <t>MBI HSTIP Combined42430</t>
  </si>
  <si>
    <t>MBI HSTIP CombinedApr-16</t>
  </si>
  <si>
    <t>MBI HSTIP Combined42461</t>
  </si>
  <si>
    <t>MBI HSTIP CombinedMay-16</t>
  </si>
  <si>
    <t>MBI HSTIP Combined42491</t>
  </si>
  <si>
    <t>MBI HSTIP CombinedJun-16</t>
  </si>
  <si>
    <t>MBI HSTIP Combined42522</t>
  </si>
  <si>
    <t>MBI HSTIP CombinedJul-16</t>
  </si>
  <si>
    <t>MBI HSTIP Combined42552</t>
  </si>
  <si>
    <t>MBI HSTIP CombinedAug-16</t>
  </si>
  <si>
    <t>MBI HSTIP Combined42583</t>
  </si>
  <si>
    <t>MBI HSTIP CombinedSep-16</t>
  </si>
  <si>
    <t>MBI HSTIP Combined42614</t>
  </si>
  <si>
    <t>MBI HSTIP CombinedOct-16</t>
  </si>
  <si>
    <t>MBI HSTIP Combined42644</t>
  </si>
  <si>
    <t>MBI HSTIP CombinedNov-16</t>
  </si>
  <si>
    <t>MBI HSTIP Combined42675</t>
  </si>
  <si>
    <t>MBI HSTIP CombinedDec-16</t>
  </si>
  <si>
    <t>MBI HSTIP Combined42705</t>
  </si>
  <si>
    <t>MBI HSTIP CombinedJan-17</t>
  </si>
  <si>
    <t>MBI HSTIP Combined42736</t>
  </si>
  <si>
    <t>MBI HSTIP CombinedFeb-17</t>
  </si>
  <si>
    <t>MBI HSTIP Combined42767</t>
  </si>
  <si>
    <t>MBI HSTIP CombinedMar-17</t>
  </si>
  <si>
    <t>MBI HSTIP Combined42795</t>
  </si>
  <si>
    <t>MBI HSTIP CombinedApr-17</t>
  </si>
  <si>
    <t>MBI HSTIP Combined42826</t>
  </si>
  <si>
    <t>MBI HSTIP CombinedMay-17</t>
  </si>
  <si>
    <t>MBI HSTIP Combined42856</t>
  </si>
  <si>
    <t>MBI HSTIP CombinedJun-17</t>
  </si>
  <si>
    <t>MBI HSTIP Combined42887</t>
  </si>
  <si>
    <t>MBI HSTIP CombinedJul-17</t>
  </si>
  <si>
    <t>MBI HSTIP Combined42917</t>
  </si>
  <si>
    <t>MBI HSTIP CombinedAug-17</t>
  </si>
  <si>
    <t>MBI HSTIP Combined42948</t>
  </si>
  <si>
    <t>MBI HSTIP CombinedSep-17</t>
  </si>
  <si>
    <t>MBI HSTIP Combined42979</t>
  </si>
  <si>
    <t>MBI HSTIP CombinedOct-17</t>
  </si>
  <si>
    <t>MBI HSTIP Combined43009</t>
  </si>
  <si>
    <t>MBI HSTIP CombinedNov-17</t>
  </si>
  <si>
    <t>MBI HSTIP Combined43040</t>
  </si>
  <si>
    <t>MBI HSTIP CombinedDec-17</t>
  </si>
  <si>
    <t>MBI HSTIP Combined43070</t>
  </si>
  <si>
    <t>MBI HSTIP CombinedJan-18</t>
  </si>
  <si>
    <t>MBI HSTIP Combined43101</t>
  </si>
  <si>
    <t>MBI HSTIP CombinedFeb-18</t>
  </si>
  <si>
    <t>MBI HSTIP Combined43132</t>
  </si>
  <si>
    <t>MBI HSTIP CombinedMar-18</t>
  </si>
  <si>
    <t>MBI HSTIP Combined43160</t>
  </si>
  <si>
    <t>MBI HSTIP CombinedApr-18</t>
  </si>
  <si>
    <t>MBI HSTIP Combined43191</t>
  </si>
  <si>
    <t>MBI HSTIP CombinedMay-18</t>
  </si>
  <si>
    <t>MBI HSTIP Combined43221</t>
  </si>
  <si>
    <t>MBI HSTIP CombinedJun-18</t>
  </si>
  <si>
    <t>MBI HSTIP Combined43252</t>
  </si>
  <si>
    <t>MBI HSTIP CombinedJul-18</t>
  </si>
  <si>
    <t>MBI HSTIP Combined43282</t>
  </si>
  <si>
    <t>MBI HSTIP CombinedAug-18</t>
  </si>
  <si>
    <t>MBI HSTIP Combined43313</t>
  </si>
  <si>
    <t>MBI HSTIP CombinedSep-18</t>
  </si>
  <si>
    <t>MBI HSTIP Combined43344</t>
  </si>
  <si>
    <t>MBI HSTIP CombinedOct-18</t>
  </si>
  <si>
    <t>MBI HSTIP Combined43374</t>
  </si>
  <si>
    <t>MBI HSTIP CombinedNov-18</t>
  </si>
  <si>
    <t>MBI HSTIP Combined43405</t>
  </si>
  <si>
    <t>MBI HSTIP CombinedDec-18</t>
  </si>
  <si>
    <t>MBI HSTIP Combined43435</t>
  </si>
  <si>
    <t>MBI HSTIP CombinedJan-19</t>
  </si>
  <si>
    <t>MBI HSTIP Combined43466</t>
  </si>
  <si>
    <t>MBI HSTIP CombinedFeb-19</t>
  </si>
  <si>
    <t>MBI HSTIP Combined43497</t>
  </si>
  <si>
    <t>MBI HSTIP CombinedMar-19</t>
  </si>
  <si>
    <t>MBI HSTIP Combined43525</t>
  </si>
  <si>
    <t>MBI HSTIP CombinedApr-19</t>
  </si>
  <si>
    <t>MBI HSTIP Combined43556</t>
  </si>
  <si>
    <t>MBI HSTIP CombinedMay-19</t>
  </si>
  <si>
    <t>MBI HSTIP Combined43586</t>
  </si>
  <si>
    <t>MBI HSTIP CombinedJun-19</t>
  </si>
  <si>
    <t>MBI HSTIP Combined43617</t>
  </si>
  <si>
    <t>MBI HSTIP CombinedJul-19</t>
  </si>
  <si>
    <t>MBI HSTIP Combined43647</t>
  </si>
  <si>
    <t>MBI HSTIP CombinedAug-19</t>
  </si>
  <si>
    <t>MBI HSTIP Combined43678</t>
  </si>
  <si>
    <t>MD Family ResourcesAll FFApr-12</t>
  </si>
  <si>
    <t>MD Family ResourcesAll FF41000</t>
  </si>
  <si>
    <t>MD Family ResourcesAll FFJun-12</t>
  </si>
  <si>
    <t>MD Family ResourcesAll FF41030</t>
  </si>
  <si>
    <t>MD Family ResourcesAll FF41061</t>
  </si>
  <si>
    <t>MD Family ResourcesAll FFJul-12</t>
  </si>
  <si>
    <t>MD Family ResourcesAll FF41091</t>
  </si>
  <si>
    <t>MD Family ResourcesAll FFAug-12</t>
  </si>
  <si>
    <t>MD Family ResourcesAll FF41122</t>
  </si>
  <si>
    <t>MD Family ResourcesAll FFSep-12</t>
  </si>
  <si>
    <t>MD Family ResourcesAll FF41153</t>
  </si>
  <si>
    <t>MD Family ResourcesAll FFOct-12</t>
  </si>
  <si>
    <t>MD Family ResourcesAll FF41183</t>
  </si>
  <si>
    <t>MD Family ResourcesAll FFNov-12</t>
  </si>
  <si>
    <t>MD Family ResourcesAll FF41214</t>
  </si>
  <si>
    <t>MD Family ResourcesAll FFDec-12</t>
  </si>
  <si>
    <t>MD Family ResourcesAll FF41244</t>
  </si>
  <si>
    <t>MD Family ResourcesAll FFJan-13</t>
  </si>
  <si>
    <t>MD Family ResourcesAll FF41275</t>
  </si>
  <si>
    <t>MD Family ResourcesAll FFFeb-13</t>
  </si>
  <si>
    <t>MD Family ResourcesAll FF41306</t>
  </si>
  <si>
    <t>MD Family ResourcesAll FFMar-13</t>
  </si>
  <si>
    <t>MD Family ResourcesAll FF41334</t>
  </si>
  <si>
    <t>MD Family ResourcesAll FFApr-13</t>
  </si>
  <si>
    <t>MD Family ResourcesAll FF41365</t>
  </si>
  <si>
    <t>MD Family ResourcesAll FFMay-13</t>
  </si>
  <si>
    <t>MD Family ResourcesAll FF41395</t>
  </si>
  <si>
    <t>MD Family ResourcesAll FFJun-13</t>
  </si>
  <si>
    <t>MD Family ResourcesAll FF41426</t>
  </si>
  <si>
    <t>MD Family ResourcesAll FFJul-13</t>
  </si>
  <si>
    <t>MD Family ResourcesAll FF41456</t>
  </si>
  <si>
    <t>MD Family ResourcesAll FFAug-13</t>
  </si>
  <si>
    <t>MD Family ResourcesAll FF41487</t>
  </si>
  <si>
    <t>MD Family ResourcesAll FFSep-13</t>
  </si>
  <si>
    <t>MD Family ResourcesAll FF41518</t>
  </si>
  <si>
    <t>MD Family ResourcesAll FFOct-13</t>
  </si>
  <si>
    <t>MD Family ResourcesAll FF41548</t>
  </si>
  <si>
    <t>MD Family ResourcesAll FFNov-13</t>
  </si>
  <si>
    <t>MD Family ResourcesAll FF41579</t>
  </si>
  <si>
    <t>MD Family ResourcesAll FFDec-13</t>
  </si>
  <si>
    <t>MD Family ResourcesAll FF41609</t>
  </si>
  <si>
    <t>MD Family ResourcesAll FFJan-14</t>
  </si>
  <si>
    <t>MD Family ResourcesAll FF41640</t>
  </si>
  <si>
    <t>MD Family ResourcesAll FFFeb-14</t>
  </si>
  <si>
    <t>MD Family ResourcesAll FF41671</t>
  </si>
  <si>
    <t>MD Family ResourcesAll FFMar-14</t>
  </si>
  <si>
    <t>MD Family ResourcesAll FF41699</t>
  </si>
  <si>
    <t>MD Family ResourcesAll FFApr-14</t>
  </si>
  <si>
    <t>MD Family ResourcesAll FF41730</t>
  </si>
  <si>
    <t>MD Family ResourcesAll FFMay-14</t>
  </si>
  <si>
    <t>MD Family ResourcesAll FF41760</t>
  </si>
  <si>
    <t>MD Family ResourcesAll FFJun-14</t>
  </si>
  <si>
    <t>MD Family ResourcesAll FF41791</t>
  </si>
  <si>
    <t>MD Family ResourcesAll FFJul-14</t>
  </si>
  <si>
    <t>MD Family ResourcesAll FF41821</t>
  </si>
  <si>
    <t>MD Family ResourcesAll FFAug-14</t>
  </si>
  <si>
    <t>MD Family ResourcesAll FF41852</t>
  </si>
  <si>
    <t>MD Family ResourcesAll FFSep-14</t>
  </si>
  <si>
    <t>MD Family ResourcesAll FF41883</t>
  </si>
  <si>
    <t>MD Family ResourcesAll FFOct-14</t>
  </si>
  <si>
    <t>MD Family ResourcesAll FF41913</t>
  </si>
  <si>
    <t>MD Family ResourcesAll FFNov-14</t>
  </si>
  <si>
    <t>MD Family ResourcesAll FF41944</t>
  </si>
  <si>
    <t>MD Family ResourcesAll FFDec-14</t>
  </si>
  <si>
    <t>MD Family ResourcesAll FF41974</t>
  </si>
  <si>
    <t>MD Family ResourcesAll FFJan-15</t>
  </si>
  <si>
    <t>MD Family ResourcesAll FF42005</t>
  </si>
  <si>
    <t>MD Family ResourcesAll FFFeb-15</t>
  </si>
  <si>
    <t>MD Family ResourcesAll FF42036</t>
  </si>
  <si>
    <t>MD Family ResourcesAll FFMar-15</t>
  </si>
  <si>
    <t>MD Family ResourcesAll FF42064</t>
  </si>
  <si>
    <t>MD Family ResourcesAll FFApr-15</t>
  </si>
  <si>
    <t>MD Family ResourcesAll FF42095</t>
  </si>
  <si>
    <t>MD Family ResourcesAll FFMay-15</t>
  </si>
  <si>
    <t>MD Family ResourcesAll FF42125</t>
  </si>
  <si>
    <t>MD Family ResourcesAll FFJun-15</t>
  </si>
  <si>
    <t>MD Family ResourcesAll FF42156</t>
  </si>
  <si>
    <t>MD Family ResourcesAll FFJul-15</t>
  </si>
  <si>
    <t>MD Family ResourcesAll FF42186</t>
  </si>
  <si>
    <t>MD Family ResourcesAll FFAug-15</t>
  </si>
  <si>
    <t>MD Family ResourcesAll FF42217</t>
  </si>
  <si>
    <t>MD Family ResourcesAll FFSep-15</t>
  </si>
  <si>
    <t>MD Family ResourcesAll FF42248</t>
  </si>
  <si>
    <t>MD Family ResourcesAll FFOct-15</t>
  </si>
  <si>
    <t>MD Family ResourcesAll FF42278</t>
  </si>
  <si>
    <t>MD Family ResourcesAll FFNov-15</t>
  </si>
  <si>
    <t>MD Family ResourcesAll FF42309</t>
  </si>
  <si>
    <t>MD Family ResourcesAll FFDec-15</t>
  </si>
  <si>
    <t>MD Family ResourcesAll FF42339</t>
  </si>
  <si>
    <t>MD Family ResourcesAll FFJan-16</t>
  </si>
  <si>
    <t>MD Family ResourcesAll FF42370</t>
  </si>
  <si>
    <t>MD Family ResourcesAll FFFeb-16</t>
  </si>
  <si>
    <t>MD Family ResourcesAll FF42401</t>
  </si>
  <si>
    <t>MD Family ResourcesAll FFMar-16</t>
  </si>
  <si>
    <t>MD Family ResourcesAll FF42430</t>
  </si>
  <si>
    <t>MD Family ResourcesAll FFApr-16</t>
  </si>
  <si>
    <t>MD Family ResourcesAll FF42461</t>
  </si>
  <si>
    <t>MD Family ResourcesAll FFMay-16</t>
  </si>
  <si>
    <t>MD Family ResourcesAll FF42491</t>
  </si>
  <si>
    <t>MD Family ResourcesAll FFJun-16</t>
  </si>
  <si>
    <t>MD Family ResourcesAll FF42522</t>
  </si>
  <si>
    <t>MD Family ResourcesAll FFJul-16</t>
  </si>
  <si>
    <t>MD Family ResourcesAll FF42552</t>
  </si>
  <si>
    <t>MD Family ResourcesAll FFAug-16</t>
  </si>
  <si>
    <t>MD Family ResourcesAll FF42583</t>
  </si>
  <si>
    <t>MD Family ResourcesAll FFSep-16</t>
  </si>
  <si>
    <t>MD Family ResourcesAll FF42614</t>
  </si>
  <si>
    <t>MD Family ResourcesAll FFOct-16</t>
  </si>
  <si>
    <t>MD Family ResourcesAll FF42644</t>
  </si>
  <si>
    <t>MD Family ResourcesAll FFNov-16</t>
  </si>
  <si>
    <t>MD Family ResourcesAll FF42675</t>
  </si>
  <si>
    <t>MD Family ResourcesAll FFDec-16</t>
  </si>
  <si>
    <t>MD Family ResourcesAll FF42718</t>
  </si>
  <si>
    <t>MD Family ResourcesAll FFJan-17</t>
  </si>
  <si>
    <t>MD Family ResourcesAll FF42736</t>
  </si>
  <si>
    <t>MD Family ResourcesAll FFFeb-17</t>
  </si>
  <si>
    <t>MD Family ResourcesAll FF42767</t>
  </si>
  <si>
    <t>MD Family ResourcesAll FFMar-17</t>
  </si>
  <si>
    <t>MD Family ResourcesAll FF42795</t>
  </si>
  <si>
    <t>MD Family ResourcesAll FFApr-17</t>
  </si>
  <si>
    <t>MD Family ResourcesAll FF42826</t>
  </si>
  <si>
    <t>MD Family ResourcesAll FFMay-17</t>
  </si>
  <si>
    <t>MD Family ResourcesAll FF42856</t>
  </si>
  <si>
    <t>MD Family ResourcesAll FFJun-17</t>
  </si>
  <si>
    <t>MD Family ResourcesAll FF42887</t>
  </si>
  <si>
    <t>MD Family ResourcesAll FFJul-17</t>
  </si>
  <si>
    <t>MD Family ResourcesAll FF42917</t>
  </si>
  <si>
    <t>MD Family ResourcesAll FFAug-17</t>
  </si>
  <si>
    <t>MD Family ResourcesAll FF42948</t>
  </si>
  <si>
    <t>MD Family ResourcesAll FFSep-17</t>
  </si>
  <si>
    <t>MD Family ResourcesAll FF42979</t>
  </si>
  <si>
    <t>MD Family ResourcesAll FFOct-17</t>
  </si>
  <si>
    <t>MD Family ResourcesAll FF43009</t>
  </si>
  <si>
    <t>MD Family ResourcesAll FFNov-17</t>
  </si>
  <si>
    <t>MD Family ResourcesAll FF43040</t>
  </si>
  <si>
    <t>MD Family ResourcesAll FFDec-17</t>
  </si>
  <si>
    <t>MD Family ResourcesAll FF43070</t>
  </si>
  <si>
    <t>MD Family ResourcesAll FFJan-18</t>
  </si>
  <si>
    <t>MD Family ResourcesAll FF43101</t>
  </si>
  <si>
    <t>MD Family ResourcesAll FFFeb-18</t>
  </si>
  <si>
    <t>MD Family ResourcesAll FF43132</t>
  </si>
  <si>
    <t>MD Family ResourcesAll FFMar-18</t>
  </si>
  <si>
    <t>MD Family ResourcesAll FF43160</t>
  </si>
  <si>
    <t>MD Family ResourcesAll FFApr-18</t>
  </si>
  <si>
    <t>MD Family ResourcesAll FF43191</t>
  </si>
  <si>
    <t>MD Family ResourcesAll FFMay-18</t>
  </si>
  <si>
    <t>MD Family ResourcesAll FF43221</t>
  </si>
  <si>
    <t>MD Family ResourcesAll FFJun-18</t>
  </si>
  <si>
    <t>MD Family ResourcesAll FF43252</t>
  </si>
  <si>
    <t>MD Family ResourcesAll FFJul-18</t>
  </si>
  <si>
    <t>MD Family ResourcesAll FF43282</t>
  </si>
  <si>
    <t>MD Family ResourcesAll FFAug-18</t>
  </si>
  <si>
    <t>MD Family ResourcesAll FF43313</t>
  </si>
  <si>
    <t>MD Family ResourcesAll FFSep-18</t>
  </si>
  <si>
    <t>MD Family ResourcesAll FF43344</t>
  </si>
  <si>
    <t>MD Family ResourcesAll FFOct-18</t>
  </si>
  <si>
    <t>MD Family ResourcesAll FF43374</t>
  </si>
  <si>
    <t>MD Family ResourcesAll FFNov-18</t>
  </si>
  <si>
    <t>MD Family ResourcesAll FF43405</t>
  </si>
  <si>
    <t>MD Family ResourcesAll FFDec-18</t>
  </si>
  <si>
    <t>MD Family ResourcesAll FF43435</t>
  </si>
  <si>
    <t>MD Family ResourcesAll FFJan-19</t>
  </si>
  <si>
    <t>MD Family ResourcesAll FF43466</t>
  </si>
  <si>
    <t>MD Family ResourcesAll FFFeb-19</t>
  </si>
  <si>
    <t>MD Family ResourcesAll FF43497</t>
  </si>
  <si>
    <t>MD Family ResourcesAll FFMar-19</t>
  </si>
  <si>
    <t>MD Family ResourcesAll FF43525</t>
  </si>
  <si>
    <t>MD Family ResourcesAll FFApr-19</t>
  </si>
  <si>
    <t>MD Family ResourcesAll FF43556</t>
  </si>
  <si>
    <t>MD Family ResourcesAll FFMay-19</t>
  </si>
  <si>
    <t>MD Family ResourcesAll FF43586</t>
  </si>
  <si>
    <t>MD Family ResourcesAll FFJun-19</t>
  </si>
  <si>
    <t>MD Family ResourcesAll FF43617</t>
  </si>
  <si>
    <t>MD Family ResourcesAll FFJul-19</t>
  </si>
  <si>
    <t>MD Family ResourcesAll FF43647</t>
  </si>
  <si>
    <t>MD Family ResourcesAll FFAug-19</t>
  </si>
  <si>
    <t>MD Family ResourcesAll FF43678</t>
  </si>
  <si>
    <t>MD Family ResourcesAll FFSep-19</t>
  </si>
  <si>
    <t>MD Family ResourcesAll FF43709</t>
  </si>
  <si>
    <t>MD Family ResourcesTF-CBT CombinedApr-12</t>
  </si>
  <si>
    <t>MD Family ResourcesTF-CBT Combined41000</t>
  </si>
  <si>
    <t>MD Family ResourcesTF-CBT CombinedJun-12</t>
  </si>
  <si>
    <t>MD Family ResourcesTF-CBT Combined41030</t>
  </si>
  <si>
    <t>MD Family ResourcesTF-CBT Combined41061</t>
  </si>
  <si>
    <t>MD Family ResourcesTF-CBT CombinedJul-12</t>
  </si>
  <si>
    <t>MD Family ResourcesTF-CBT Combined41091</t>
  </si>
  <si>
    <t>MD Family ResourcesTF-CBT CombinedAug-12</t>
  </si>
  <si>
    <t>MD Family ResourcesTF-CBT Combined41122</t>
  </si>
  <si>
    <t>MD Family ResourcesTF-CBT CombinedSep-12</t>
  </si>
  <si>
    <t>MD Family ResourcesTF-CBT Combined41153</t>
  </si>
  <si>
    <t>MD Family ResourcesTF-CBT CombinedOct-12</t>
  </si>
  <si>
    <t>MD Family ResourcesTF-CBT Combined41183</t>
  </si>
  <si>
    <t>MD Family ResourcesTF-CBT CombinedNov-12</t>
  </si>
  <si>
    <t>MD Family ResourcesTF-CBT Combined41214</t>
  </si>
  <si>
    <t>MD Family ResourcesTF-CBT CombinedDec-12</t>
  </si>
  <si>
    <t>MD Family ResourcesTF-CBT Combined41244</t>
  </si>
  <si>
    <t>MD Family ResourcesTF-CBT CombinedJan-13</t>
  </si>
  <si>
    <t>MD Family ResourcesTF-CBT Combined41275</t>
  </si>
  <si>
    <t>MD Family ResourcesTF-CBT CombinedFeb-13</t>
  </si>
  <si>
    <t>MD Family ResourcesTF-CBT Combined41306</t>
  </si>
  <si>
    <t>MD Family ResourcesTF-CBT CombinedMar-13</t>
  </si>
  <si>
    <t>MD Family ResourcesTF-CBT Combined41334</t>
  </si>
  <si>
    <t>MD Family ResourcesTF-CBT CombinedApr-13</t>
  </si>
  <si>
    <t>MD Family ResourcesTF-CBT Combined41365</t>
  </si>
  <si>
    <t>MD Family ResourcesTF-CBT CombinedMay-13</t>
  </si>
  <si>
    <t>MD Family ResourcesTF-CBT Combined41395</t>
  </si>
  <si>
    <t>MD Family ResourcesTF-CBT CombinedJun-13</t>
  </si>
  <si>
    <t>MD Family ResourcesTF-CBT Combined41426</t>
  </si>
  <si>
    <t>MD Family ResourcesTF-CBT CombinedJul-13</t>
  </si>
  <si>
    <t>MD Family ResourcesTF-CBT Combined41456</t>
  </si>
  <si>
    <t>MD Family ResourcesTF-CBT CombinedAug-13</t>
  </si>
  <si>
    <t>MD Family ResourcesTF-CBT Combined41487</t>
  </si>
  <si>
    <t>MD Family ResourcesTF-CBT CombinedSep-13</t>
  </si>
  <si>
    <t>MD Family ResourcesTF-CBT Combined41518</t>
  </si>
  <si>
    <t>MD Family ResourcesTF-CBT CombinedOct-13</t>
  </si>
  <si>
    <t>MD Family ResourcesTF-CBT Combined41548</t>
  </si>
  <si>
    <t>MD Family ResourcesTF-CBT CombinedNov-13</t>
  </si>
  <si>
    <t>MD Family ResourcesTF-CBT Combined41579</t>
  </si>
  <si>
    <t>MD Family ResourcesTF-CBT CombinedDec-13</t>
  </si>
  <si>
    <t>MD Family ResourcesTF-CBT Combined41609</t>
  </si>
  <si>
    <t>MD Family ResourcesTF-CBT CombinedJan-14</t>
  </si>
  <si>
    <t>MD Family ResourcesTF-CBT Combined41640</t>
  </si>
  <si>
    <t>MD Family ResourcesTF-CBT CombinedFeb-14</t>
  </si>
  <si>
    <t>MD Family ResourcesTF-CBT Combined41671</t>
  </si>
  <si>
    <t>MD Family ResourcesTF-CBT CombinedMar-14</t>
  </si>
  <si>
    <t>MD Family ResourcesTF-CBT Combined41699</t>
  </si>
  <si>
    <t>MD Family ResourcesTF-CBT CombinedApr-14</t>
  </si>
  <si>
    <t>MD Family ResourcesTF-CBT Combined41730</t>
  </si>
  <si>
    <t>MD Family ResourcesTF-CBT CombinedMay-14</t>
  </si>
  <si>
    <t>MD Family ResourcesTF-CBT Combined41760</t>
  </si>
  <si>
    <t>MD Family ResourcesTF-CBT CombinedJun-14</t>
  </si>
  <si>
    <t>MD Family ResourcesTF-CBT Combined41791</t>
  </si>
  <si>
    <t>MD Family ResourcesTF-CBT CombinedJul-14</t>
  </si>
  <si>
    <t>MD Family ResourcesTF-CBT Combined41821</t>
  </si>
  <si>
    <t>MD Family ResourcesTF-CBT CombinedAug-14</t>
  </si>
  <si>
    <t>MD Family ResourcesTF-CBT Combined41852</t>
  </si>
  <si>
    <t>MD Family ResourcesTF-CBT CombinedSep-14</t>
  </si>
  <si>
    <t>MD Family ResourcesTF-CBT Combined41883</t>
  </si>
  <si>
    <t>MD Family ResourcesTF-CBT CombinedOct-14</t>
  </si>
  <si>
    <t>MD Family ResourcesTF-CBT Combined41913</t>
  </si>
  <si>
    <t>MD Family ResourcesTF-CBT CombinedNov-14</t>
  </si>
  <si>
    <t>MD Family ResourcesTF-CBT Combined41944</t>
  </si>
  <si>
    <t>MD Family ResourcesTF-CBT CombinedDec-14</t>
  </si>
  <si>
    <t>MD Family ResourcesTF-CBT Combined41974</t>
  </si>
  <si>
    <t>MD Family ResourcesTF-CBT CombinedJan-15</t>
  </si>
  <si>
    <t>MD Family ResourcesTF-CBT Combined42005</t>
  </si>
  <si>
    <t>MD Family ResourcesTF-CBT CombinedFeb-15</t>
  </si>
  <si>
    <t>MD Family ResourcesTF-CBT Combined42036</t>
  </si>
  <si>
    <t>MD Family ResourcesTF-CBT CombinedMar-15</t>
  </si>
  <si>
    <t>MD Family ResourcesTF-CBT Combined42064</t>
  </si>
  <si>
    <t>MD Family ResourcesTF-CBT CombinedApr-15</t>
  </si>
  <si>
    <t>MD Family ResourcesTF-CBT Combined42095</t>
  </si>
  <si>
    <t>MD Family ResourcesTF-CBT CombinedMay-15</t>
  </si>
  <si>
    <t>MD Family ResourcesTF-CBT Combined42125</t>
  </si>
  <si>
    <t>MD Family ResourcesTF-CBT CombinedJun-15</t>
  </si>
  <si>
    <t>MD Family ResourcesTF-CBT Combined42156</t>
  </si>
  <si>
    <t>MD Family ResourcesTF-CBT CombinedJul-15</t>
  </si>
  <si>
    <t>MD Family ResourcesTF-CBT Combined42186</t>
  </si>
  <si>
    <t>MD Family ResourcesTF-CBT CombinedAug-15</t>
  </si>
  <si>
    <t>MD Family ResourcesTF-CBT Combined42217</t>
  </si>
  <si>
    <t>MD Family ResourcesTF-CBT CombinedSep-15</t>
  </si>
  <si>
    <t>MD Family ResourcesTF-CBT Combined42248</t>
  </si>
  <si>
    <t>MD Family ResourcesTF-CBT CombinedOct-15</t>
  </si>
  <si>
    <t>MD Family ResourcesTF-CBT Combined42278</t>
  </si>
  <si>
    <t>MD Family ResourcesTF-CBT CombinedNov-15</t>
  </si>
  <si>
    <t>MD Family ResourcesTF-CBT Combined42309</t>
  </si>
  <si>
    <t>MD Family ResourcesTF-CBT CombinedDec-15</t>
  </si>
  <si>
    <t>MD Family ResourcesTF-CBT Combined42339</t>
  </si>
  <si>
    <t>MD Family ResourcesTF-CBT CombinedJan-16</t>
  </si>
  <si>
    <t>MD Family ResourcesTF-CBT Combined42370</t>
  </si>
  <si>
    <t>MD Family ResourcesTF-CBT CombinedFeb-16</t>
  </si>
  <si>
    <t>MD Family ResourcesTF-CBT Combined42401</t>
  </si>
  <si>
    <t>MD Family ResourcesTF-CBT CombinedMar-16</t>
  </si>
  <si>
    <t>MD Family ResourcesTF-CBT Combined42430</t>
  </si>
  <si>
    <t>MD Family ResourcesTF-CBT CombinedApr-16</t>
  </si>
  <si>
    <t>MD Family ResourcesTF-CBT Combined42461</t>
  </si>
  <si>
    <t>MD Family ResourcesTF-CBT CombinedMay-16</t>
  </si>
  <si>
    <t>MD Family ResourcesTF-CBT Combined42491</t>
  </si>
  <si>
    <t>MD Family ResourcesTF-CBT CombinedJun-16</t>
  </si>
  <si>
    <t>MD Family ResourcesTF-CBT Combined42522</t>
  </si>
  <si>
    <t>MD Family ResourcesTF-CBT CombinedJul-16</t>
  </si>
  <si>
    <t>MD Family ResourcesTF-CBT Combined42552</t>
  </si>
  <si>
    <t>MD Family ResourcesTF-CBT CombinedAug-16</t>
  </si>
  <si>
    <t>MD Family ResourcesTF-CBT Combined42583</t>
  </si>
  <si>
    <t>MD Family ResourcesTF-CBT CombinedSep-16</t>
  </si>
  <si>
    <t>MD Family ResourcesTF-CBT Combined42614</t>
  </si>
  <si>
    <t>MD Family ResourcesTF-CBT CombinedOct-16</t>
  </si>
  <si>
    <t>MD Family ResourcesTF-CBT Combined42644</t>
  </si>
  <si>
    <t>MD Family ResourcesTF-CBT CombinedNov-16</t>
  </si>
  <si>
    <t>MD Family ResourcesTF-CBT Combined42675</t>
  </si>
  <si>
    <t>MD Family ResourcesTF-CBT CombinedDec-16</t>
  </si>
  <si>
    <t>MD Family ResourcesTF-CBT Combined42705</t>
  </si>
  <si>
    <t>MD Family ResourcesTF-CBT CombinedJan-17</t>
  </si>
  <si>
    <t>MD Family ResourcesTF-CBT Combined42736</t>
  </si>
  <si>
    <t>MD Family ResourcesTF-CBT CombinedFeb-17</t>
  </si>
  <si>
    <t>MD Family ResourcesTF-CBT Combined42767</t>
  </si>
  <si>
    <t>MD Family ResourcesTF-CBT CombinedMar-17</t>
  </si>
  <si>
    <t>MD Family ResourcesTF-CBT Combined42795</t>
  </si>
  <si>
    <t>MD Family ResourcesTF-CBT CombinedApr-17</t>
  </si>
  <si>
    <t>MD Family ResourcesTF-CBT Combined42826</t>
  </si>
  <si>
    <t>MD Family ResourcesTF-CBT CombinedMay-17</t>
  </si>
  <si>
    <t>MD Family ResourcesTF-CBT Combined42856</t>
  </si>
  <si>
    <t>MD Family ResourcesTF-CBT CombinedJun-17</t>
  </si>
  <si>
    <t>MD Family ResourcesTF-CBT Combined42887</t>
  </si>
  <si>
    <t>MD Family ResourcesTF-CBT CombinedJul-17</t>
  </si>
  <si>
    <t>MD Family ResourcesTF-CBT Combined42917</t>
  </si>
  <si>
    <t>MD Family ResourcesTF-CBT CombinedAug-17</t>
  </si>
  <si>
    <t>MD Family ResourcesTF-CBT Combined42948</t>
  </si>
  <si>
    <t>MD Family ResourcesTF-CBT CombinedSep-17</t>
  </si>
  <si>
    <t>MD Family ResourcesTF-CBT Combined42979</t>
  </si>
  <si>
    <t>MD Family ResourcesTF-CBT CombinedOct-17</t>
  </si>
  <si>
    <t>MD Family ResourcesTF-CBT Combined43009</t>
  </si>
  <si>
    <t>MD Family ResourcesTF-CBT CombinedNov-17</t>
  </si>
  <si>
    <t>MD Family ResourcesTF-CBT Combined43040</t>
  </si>
  <si>
    <t>MD Family ResourcesTF-CBT CombinedDec-17</t>
  </si>
  <si>
    <t>MD Family ResourcesTF-CBT Combined43070</t>
  </si>
  <si>
    <t>MD Family ResourcesTF-CBT CombinedJan-18</t>
  </si>
  <si>
    <t>MD Family ResourcesTF-CBT Combined43101</t>
  </si>
  <si>
    <t>MD Family ResourcesTF-CBT CombinedFeb-18</t>
  </si>
  <si>
    <t>MD Family ResourcesTF-CBT Combined43132</t>
  </si>
  <si>
    <t>MD Family ResourcesTF-CBT CombinedMar-18</t>
  </si>
  <si>
    <t>MD Family ResourcesTF-CBT Combined43160</t>
  </si>
  <si>
    <t>MD Family ResourcesTF-CBT CombinedApr-18</t>
  </si>
  <si>
    <t>MD Family ResourcesTF-CBT Combined43191</t>
  </si>
  <si>
    <t>MD Family ResourcesTF-CBT CombinedMay-18</t>
  </si>
  <si>
    <t>MD Family ResourcesTF-CBT Combined43221</t>
  </si>
  <si>
    <t>MD Family ResourcesTF-CBT CombinedJun-18</t>
  </si>
  <si>
    <t>MD Family ResourcesTF-CBT Combined43252</t>
  </si>
  <si>
    <t>MD Family ResourcesTF-CBT CombinedJul-18</t>
  </si>
  <si>
    <t>MD Family ResourcesTF-CBT Combined43282</t>
  </si>
  <si>
    <t>MD Family ResourcesTF-CBT CombinedAug-18</t>
  </si>
  <si>
    <t>MD Family ResourcesTF-CBT Combined43313</t>
  </si>
  <si>
    <t>MD Family ResourcesTF-CBT CombinedSep-18</t>
  </si>
  <si>
    <t>MD Family ResourcesTF-CBT Combined43344</t>
  </si>
  <si>
    <t>MD Family ResourcesTF-CBT CombinedOct-18</t>
  </si>
  <si>
    <t>MD Family ResourcesTF-CBT Combined43374</t>
  </si>
  <si>
    <t>MD Family ResourcesTF-CBT CombinedNov-18</t>
  </si>
  <si>
    <t>MD Family ResourcesTF-CBT Combined43405</t>
  </si>
  <si>
    <t>MD Family ResourcesTF-CBT CombinedDec-18</t>
  </si>
  <si>
    <t>MD Family ResourcesTF-CBT Combined43435</t>
  </si>
  <si>
    <t>MD Family ResourcesTF-CBT CombinedJan-19</t>
  </si>
  <si>
    <t>MD Family ResourcesTF-CBT Combined43466</t>
  </si>
  <si>
    <t>MD Family ResourcesTF-CBT CombinedFeb-19</t>
  </si>
  <si>
    <t>MD Family ResourcesTF-CBT Combined43497</t>
  </si>
  <si>
    <t>MD Family ResourcesTF-CBT CombinedMar-19</t>
  </si>
  <si>
    <t>MD Family ResourcesTF-CBT Combined43525</t>
  </si>
  <si>
    <t>MD Family ResourcesTF-CBT CombinedApr-19</t>
  </si>
  <si>
    <t>MD Family ResourcesTF-CBT Combined43556</t>
  </si>
  <si>
    <t>MD Family ResourcesTF-CBT CombinedMay-19</t>
  </si>
  <si>
    <t>MD Family ResourcesTF-CBT Combined43586</t>
  </si>
  <si>
    <t>MD Family ResourcesTF-CBT CombinedJun-19</t>
  </si>
  <si>
    <t>MD Family ResourcesTF-CBT Combined43617</t>
  </si>
  <si>
    <t>MD Family ResourcesTF-CBT CombinedJul-19</t>
  </si>
  <si>
    <t>MD Family ResourcesTF-CBT Combined43647</t>
  </si>
  <si>
    <t>MD Family ResourcesTF-CBT CombinedAug-19</t>
  </si>
  <si>
    <t>MD Family ResourcesTF-CBT Combined43678</t>
  </si>
  <si>
    <t>MD Family ResourcesTST CombinedJul-16</t>
  </si>
  <si>
    <t>MD Family ResourcesTST Combined42552</t>
  </si>
  <si>
    <t>MD Family ResourcesTST CombinedAug-16</t>
  </si>
  <si>
    <t>MD Family ResourcesTST Combined42583</t>
  </si>
  <si>
    <t>MD Family ResourcesTST CombinedSep-16</t>
  </si>
  <si>
    <t>MD Family ResourcesTST Combined42614</t>
  </si>
  <si>
    <t>MD Family ResourcesTST CombinedOct-16</t>
  </si>
  <si>
    <t>MD Family ResourcesTST Combined42644</t>
  </si>
  <si>
    <t>MD Family ResourcesTST CombinedNov-16</t>
  </si>
  <si>
    <t>MD Family ResourcesTST Combined42675</t>
  </si>
  <si>
    <t>MD Family ResourcesTST CombinedDec-16</t>
  </si>
  <si>
    <t>MD Family ResourcesTST Combined42705</t>
  </si>
  <si>
    <t>MD Family ResourcesTST CombinedJan-17</t>
  </si>
  <si>
    <t>MD Family ResourcesTST Combined42736</t>
  </si>
  <si>
    <t>MD Family ResourcesTST CombinedFeb-17</t>
  </si>
  <si>
    <t>MD Family ResourcesTST Combined42767</t>
  </si>
  <si>
    <t>MD Family ResourcesTST CombinedMar-17</t>
  </si>
  <si>
    <t>MD Family ResourcesTST Combined42795</t>
  </si>
  <si>
    <t>MD Family ResourcesTST CombinedApr-17</t>
  </si>
  <si>
    <t>MD Family ResourcesTST Combined42826</t>
  </si>
  <si>
    <t>MD Family ResourcesTST CombinedMay-17</t>
  </si>
  <si>
    <t>MD Family ResourcesTST Combined42856</t>
  </si>
  <si>
    <t>MD Family ResourcesTST CombinedJun-17</t>
  </si>
  <si>
    <t>MD Family ResourcesTST Combined42887</t>
  </si>
  <si>
    <t>MD Family ResourcesTST CombinedJul-17</t>
  </si>
  <si>
    <t>MD Family ResourcesTST Combined42917</t>
  </si>
  <si>
    <t>MD Family ResourcesTST CombinedAug-17</t>
  </si>
  <si>
    <t>MD Family ResourcesTST Combined42948</t>
  </si>
  <si>
    <t>MD Family ResourcesTST CombinedSep-17</t>
  </si>
  <si>
    <t>MD Family ResourcesTST Combined42979</t>
  </si>
  <si>
    <t>MD Family ResourcesTST CombinedOct-17</t>
  </si>
  <si>
    <t>MD Family ResourcesTST Combined43009</t>
  </si>
  <si>
    <t>MD Family ResourcesTST CombinedNov-17</t>
  </si>
  <si>
    <t>MD Family ResourcesTST Combined43040</t>
  </si>
  <si>
    <t>MD Family ResourcesTST CombinedDec-17</t>
  </si>
  <si>
    <t>MD Family ResourcesTST Combined43070</t>
  </si>
  <si>
    <t>MD Family ResourcesTST CombinedJan-18</t>
  </si>
  <si>
    <t>MD Family ResourcesTST Combined43101</t>
  </si>
  <si>
    <t>MD Family ResourcesTST CombinedFeb-18</t>
  </si>
  <si>
    <t>MD Family ResourcesTST Combined43132</t>
  </si>
  <si>
    <t>MD Family ResourcesTST CombinedMar-18</t>
  </si>
  <si>
    <t>MD Family ResourcesTST Combined43160</t>
  </si>
  <si>
    <t>MD Family ResourcesTST CombinedApr-18</t>
  </si>
  <si>
    <t>MD Family ResourcesTST Combined43191</t>
  </si>
  <si>
    <t>MD Family ResourcesTST CombinedMay-18</t>
  </si>
  <si>
    <t>MD Family ResourcesTST Combined43221</t>
  </si>
  <si>
    <t>MD Family ResourcesTST CombinedJun-18</t>
  </si>
  <si>
    <t>MD Family ResourcesTST Combined43252</t>
  </si>
  <si>
    <t>MD Family ResourcesTST CombinedJul-18</t>
  </si>
  <si>
    <t>MD Family ResourcesTST Combined43282</t>
  </si>
  <si>
    <t>MD Family ResourcesTST CombinedAug-18</t>
  </si>
  <si>
    <t>MD Family ResourcesTST Combined43313</t>
  </si>
  <si>
    <t>MD Family ResourcesTST CombinedSep-18</t>
  </si>
  <si>
    <t>MD Family ResourcesTST Combined43344</t>
  </si>
  <si>
    <t>MD Family ResourcesTST CombinedOct-18</t>
  </si>
  <si>
    <t>MD Family ResourcesTST Combined43374</t>
  </si>
  <si>
    <t>MD Family ResourcesTST CombinedNov-18</t>
  </si>
  <si>
    <t>MD Family ResourcesTST Combined43405</t>
  </si>
  <si>
    <t>MD Family ResourcesTST CombinedDec-18</t>
  </si>
  <si>
    <t>MD Family ResourcesTST Combined43435</t>
  </si>
  <si>
    <t>MD Family ResourcesTST CombinedJan-19</t>
  </si>
  <si>
    <t>MD Family ResourcesTST Combined43466</t>
  </si>
  <si>
    <t>MD Family ResourcesTST CombinedFeb-19</t>
  </si>
  <si>
    <t>MD Family ResourcesTST Combined43497</t>
  </si>
  <si>
    <t>MD Family ResourcesTST CombinedMar-19</t>
  </si>
  <si>
    <t>MD Family ResourcesTST Combined43525</t>
  </si>
  <si>
    <t>MD Family ResourcesTST CombinedApr-19</t>
  </si>
  <si>
    <t>MD Family ResourcesTST Combined43556</t>
  </si>
  <si>
    <t>MD Family ResourcesTST CombinedMay-19</t>
  </si>
  <si>
    <t>MD Family ResourcesTST Combined43586</t>
  </si>
  <si>
    <t>MD Family ResourcesTST CombinedJun-19</t>
  </si>
  <si>
    <t>MD Family ResourcesTST Combined43617</t>
  </si>
  <si>
    <t>MD Family ResourcesTST CombinedJul-19</t>
  </si>
  <si>
    <t>MD Family ResourcesTST Combined43647</t>
  </si>
  <si>
    <t>MD Family ResourcesTST CombinedAug-19</t>
  </si>
  <si>
    <t>MD Family ResourcesTST Combined43678</t>
  </si>
  <si>
    <t>PASSAll FFApr-12</t>
  </si>
  <si>
    <t>PASSAll FF41000</t>
  </si>
  <si>
    <t>PASSAll FFJun-12</t>
  </si>
  <si>
    <t>PASSAll FF41030</t>
  </si>
  <si>
    <t>PASSAll FF41061</t>
  </si>
  <si>
    <t>PASSAll FFJul-12</t>
  </si>
  <si>
    <t>PASSAll FF41091</t>
  </si>
  <si>
    <t>PASSAll FFAug-12</t>
  </si>
  <si>
    <t>PASSAll FF41122</t>
  </si>
  <si>
    <t>PASSAll FFSep-12</t>
  </si>
  <si>
    <t>PASSAll FF41153</t>
  </si>
  <si>
    <t>PASSAll FFOct-12</t>
  </si>
  <si>
    <t>PASSAll FF41183</t>
  </si>
  <si>
    <t>PASSAll FFNov-12</t>
  </si>
  <si>
    <t>PASSAll FF41214</t>
  </si>
  <si>
    <t>PASSAll FFDec-12</t>
  </si>
  <si>
    <t>PASSAll FF41244</t>
  </si>
  <si>
    <t>PASSAll FFJan-13</t>
  </si>
  <si>
    <t>PASSAll FF41275</t>
  </si>
  <si>
    <t>PASSAll FFFeb-13</t>
  </si>
  <si>
    <t>PASSAll FF41306</t>
  </si>
  <si>
    <t>PASSAll FFMar-13</t>
  </si>
  <si>
    <t>PASSAll FF41334</t>
  </si>
  <si>
    <t>PASSAll FFApr-13</t>
  </si>
  <si>
    <t>PASSAll FF41365</t>
  </si>
  <si>
    <t>PASSAll FFMay-13</t>
  </si>
  <si>
    <t>PASSAll FF41395</t>
  </si>
  <si>
    <t>PASSAll FFJun-13</t>
  </si>
  <si>
    <t>PASSAll FF41426</t>
  </si>
  <si>
    <t>PASSAll FFJul-13</t>
  </si>
  <si>
    <t>PASSAll FF41456</t>
  </si>
  <si>
    <t>PASSAll FFAug-13</t>
  </si>
  <si>
    <t>PASSAll FF41487</t>
  </si>
  <si>
    <t>PASSAll FFSep-13</t>
  </si>
  <si>
    <t>PASSAll FF41518</t>
  </si>
  <si>
    <t>PASSAll FFOct-13</t>
  </si>
  <si>
    <t>PASSAll FF41548</t>
  </si>
  <si>
    <t>PASSAll FFNov-13</t>
  </si>
  <si>
    <t>PASSAll FF41579</t>
  </si>
  <si>
    <t>PASSAll FFDec-13</t>
  </si>
  <si>
    <t>PASSAll FF41609</t>
  </si>
  <si>
    <t>PASSAll FFJan-14</t>
  </si>
  <si>
    <t>PASSAll FF41640</t>
  </si>
  <si>
    <t>PASSAll FFFeb-14</t>
  </si>
  <si>
    <t>PASSAll FF41671</t>
  </si>
  <si>
    <t>PASSAll FFMar-14</t>
  </si>
  <si>
    <t>PASSAll FF41699</t>
  </si>
  <si>
    <t>PASSAll FFApr-14</t>
  </si>
  <si>
    <t>PASSAll FF41730</t>
  </si>
  <si>
    <t>PASSAll FFMay-14</t>
  </si>
  <si>
    <t>PASSAll FF41760</t>
  </si>
  <si>
    <t>PASSAll FFJun-14</t>
  </si>
  <si>
    <t>PASSAll FF41791</t>
  </si>
  <si>
    <t>PASSAll FFJul-14</t>
  </si>
  <si>
    <t>PASSAll FF41821</t>
  </si>
  <si>
    <t>PASSAll FFAug-14</t>
  </si>
  <si>
    <t>PASSAll FF41852</t>
  </si>
  <si>
    <t>PASSAll FFSep-14</t>
  </si>
  <si>
    <t>PASSAll FF41883</t>
  </si>
  <si>
    <t>PASSAll FFOct-14</t>
  </si>
  <si>
    <t>PASSAll FF41913</t>
  </si>
  <si>
    <t>PASSAll FFNov-14</t>
  </si>
  <si>
    <t>PASSAll FF41944</t>
  </si>
  <si>
    <t>PASSAll FFDec-14</t>
  </si>
  <si>
    <t>PASSAll FF41974</t>
  </si>
  <si>
    <t>PASSAll FFJan-15</t>
  </si>
  <si>
    <t>PASSAll FF42005</t>
  </si>
  <si>
    <t>PASSAll FFFeb-15</t>
  </si>
  <si>
    <t>PASSAll FF42036</t>
  </si>
  <si>
    <t>PASSAll FFMar-15</t>
  </si>
  <si>
    <t>PASSAll FF42064</t>
  </si>
  <si>
    <t>PASSAll FFApr-15</t>
  </si>
  <si>
    <t>PASSAll FF42095</t>
  </si>
  <si>
    <t>PASSAll FFMay-15</t>
  </si>
  <si>
    <t>PASSAll FF42125</t>
  </si>
  <si>
    <t>PASSAll FFJun-15</t>
  </si>
  <si>
    <t>PASSAll FF42156</t>
  </si>
  <si>
    <t>PASSAll FFJul-15</t>
  </si>
  <si>
    <t>PASSAll FF42186</t>
  </si>
  <si>
    <t>PASSAll FFAug-15</t>
  </si>
  <si>
    <t>PASSAll FF42217</t>
  </si>
  <si>
    <t>PASSAll FFSep-15</t>
  </si>
  <si>
    <t>PASSAll FF42248</t>
  </si>
  <si>
    <t>PASSAll FFOct-15</t>
  </si>
  <si>
    <t>PASSAll FF42278</t>
  </si>
  <si>
    <t>PASSAll FFNov-15</t>
  </si>
  <si>
    <t>PASSAll FF42309</t>
  </si>
  <si>
    <t>PASSAll FFDec-15</t>
  </si>
  <si>
    <t>PASSAll FF42339</t>
  </si>
  <si>
    <t>PASSAll FFJan-16</t>
  </si>
  <si>
    <t>PASSAll FF42370</t>
  </si>
  <si>
    <t>PASSAll FFFeb-16</t>
  </si>
  <si>
    <t>PASSAll FF42401</t>
  </si>
  <si>
    <t>PASSAll FFMar-16</t>
  </si>
  <si>
    <t>PASSAll FF42430</t>
  </si>
  <si>
    <t>PASSAll FFApr-16</t>
  </si>
  <si>
    <t>PASSAll FF42461</t>
  </si>
  <si>
    <t>PASSAll FFMay-16</t>
  </si>
  <si>
    <t>PASSAll FF42491</t>
  </si>
  <si>
    <t>PASSAll FFJun-16</t>
  </si>
  <si>
    <t>PASSAll FF42522</t>
  </si>
  <si>
    <t>PASSAll FFJul-16</t>
  </si>
  <si>
    <t>PASSAll FF42552</t>
  </si>
  <si>
    <t>PASSAll FFAug-16</t>
  </si>
  <si>
    <t>PASSAll FF42583</t>
  </si>
  <si>
    <t>PASSAll FFSep-16</t>
  </si>
  <si>
    <t>PASSAll FF42614</t>
  </si>
  <si>
    <t>PASSAll FFOct-16</t>
  </si>
  <si>
    <t>PASSAll FF42644</t>
  </si>
  <si>
    <t>PASSAll FFNov-16</t>
  </si>
  <si>
    <t>PASSAll FF42675</t>
  </si>
  <si>
    <t>PASSAll FFDec-16</t>
  </si>
  <si>
    <t>PASSAll FF42719</t>
  </si>
  <si>
    <t>PASSAll FFJan-17</t>
  </si>
  <si>
    <t>PASSAll FF42736</t>
  </si>
  <si>
    <t>PASSAll FFFeb-17</t>
  </si>
  <si>
    <t>PASSAll FF42767</t>
  </si>
  <si>
    <t>PASSAll FFMar-17</t>
  </si>
  <si>
    <t>PASSAll FF42795</t>
  </si>
  <si>
    <t>PASSAll FFApr-17</t>
  </si>
  <si>
    <t>PASSAll FF42826</t>
  </si>
  <si>
    <t>PASSAll FFMay-17</t>
  </si>
  <si>
    <t>PASSAll FF42856</t>
  </si>
  <si>
    <t>PASSAll FFJun-17</t>
  </si>
  <si>
    <t>PASSAll FF42887</t>
  </si>
  <si>
    <t>PASSAll FFJul-17</t>
  </si>
  <si>
    <t>PASSAll FF42917</t>
  </si>
  <si>
    <t>PASSAll FFAug-17</t>
  </si>
  <si>
    <t>PASSAll FF42948</t>
  </si>
  <si>
    <t>PASSAll FFSep-17</t>
  </si>
  <si>
    <t>PASSAll FF42979</t>
  </si>
  <si>
    <t>PASSAll FFOct-17</t>
  </si>
  <si>
    <t>PASSAll FF43009</t>
  </si>
  <si>
    <t>PASSAll FFNov-17</t>
  </si>
  <si>
    <t>PASSAll FF43040</t>
  </si>
  <si>
    <t>PASSAll FFDec-17</t>
  </si>
  <si>
    <t>PASSAll FF43070</t>
  </si>
  <si>
    <t>PASSAll FFJan-18</t>
  </si>
  <si>
    <t>PASSAll FF43101</t>
  </si>
  <si>
    <t>PASSAll FFFeb-18</t>
  </si>
  <si>
    <t>PASSAll FF43132</t>
  </si>
  <si>
    <t>PASSAll FFMar-18</t>
  </si>
  <si>
    <t>PASSAll FF43160</t>
  </si>
  <si>
    <t>PASSAll FFApr-18</t>
  </si>
  <si>
    <t>PASSAll FF43191</t>
  </si>
  <si>
    <t>PASSAll FFMay-18</t>
  </si>
  <si>
    <t>PASSAll FF43221</t>
  </si>
  <si>
    <t>PASSAll FFJun-18</t>
  </si>
  <si>
    <t>PASSAll FF43252</t>
  </si>
  <si>
    <t>PASSAll FFJul-18</t>
  </si>
  <si>
    <t>PASSAll FF43282</t>
  </si>
  <si>
    <t>PASSAll FFAug-18</t>
  </si>
  <si>
    <t>PASSAll FF43313</t>
  </si>
  <si>
    <t>PASSAll FFSep-18</t>
  </si>
  <si>
    <t>PASSAll FF43344</t>
  </si>
  <si>
    <t>PASSAll FFOct-18</t>
  </si>
  <si>
    <t>PASSAll FF43374</t>
  </si>
  <si>
    <t>PASSAll FFNov-18</t>
  </si>
  <si>
    <t>PASSAll FF43405</t>
  </si>
  <si>
    <t>PASSAll FFDec-18</t>
  </si>
  <si>
    <t>PASSAll FF43435</t>
  </si>
  <si>
    <t>PASSAll FFJan-19</t>
  </si>
  <si>
    <t>PASSAll FF43466</t>
  </si>
  <si>
    <t>PASSAll FFFeb-19</t>
  </si>
  <si>
    <t>PASSAll FF43497</t>
  </si>
  <si>
    <t>PASSAll FFMar-19</t>
  </si>
  <si>
    <t>PASSAll FF43525</t>
  </si>
  <si>
    <t>PASSAll FFApr-19</t>
  </si>
  <si>
    <t>PASSAll FF43556</t>
  </si>
  <si>
    <t>PASSAll FFMay-19</t>
  </si>
  <si>
    <t>PASSAll FF43586</t>
  </si>
  <si>
    <t>PASSAll FFJun-19</t>
  </si>
  <si>
    <t>PASSAll FF43617</t>
  </si>
  <si>
    <t>PASSAll FFJul-19</t>
  </si>
  <si>
    <t>PASSAll FF43647</t>
  </si>
  <si>
    <t>PASSAll FFAug-19</t>
  </si>
  <si>
    <t>PASSAll FF43678</t>
  </si>
  <si>
    <t>PASSAll FFSep-19</t>
  </si>
  <si>
    <t>PASSAll FF43709</t>
  </si>
  <si>
    <t>PASSFFT CombinedApr-12</t>
  </si>
  <si>
    <t>PASSFFT Combined41000</t>
  </si>
  <si>
    <t>PASSFFT CombinedJun-12</t>
  </si>
  <si>
    <t>PASSFFT Combined41030</t>
  </si>
  <si>
    <t>PASSFFT Combined41061</t>
  </si>
  <si>
    <t>PASSFFT CombinedJul-12</t>
  </si>
  <si>
    <t>PASSFFT Combined41091</t>
  </si>
  <si>
    <t>PASSFFT CombinedAug-12</t>
  </si>
  <si>
    <t>PASSFFT Combined41122</t>
  </si>
  <si>
    <t>PASSFFT CombinedSep-12</t>
  </si>
  <si>
    <t>PASSFFT Combined41153</t>
  </si>
  <si>
    <t>PASSFFT CombinedOct-12</t>
  </si>
  <si>
    <t>PASSFFT Combined41183</t>
  </si>
  <si>
    <t>PASSFFT CombinedNov-12</t>
  </si>
  <si>
    <t>PASSFFT Combined41214</t>
  </si>
  <si>
    <t>PASSFFT CombinedDec-12</t>
  </si>
  <si>
    <t>PASSFFT Combined41244</t>
  </si>
  <si>
    <t>PASSFFT CombinedJan-13</t>
  </si>
  <si>
    <t>PASSFFT Combined41275</t>
  </si>
  <si>
    <t>PASSFFT CombinedFeb-13</t>
  </si>
  <si>
    <t>PASSFFT Combined41306</t>
  </si>
  <si>
    <t>PASSFFT CombinedMar-13</t>
  </si>
  <si>
    <t>PASSFFT Combined41334</t>
  </si>
  <si>
    <t>PASSFFT CombinedApr-13</t>
  </si>
  <si>
    <t>PASSFFT Combined41365</t>
  </si>
  <si>
    <t>PASSFFT CombinedMay-13</t>
  </si>
  <si>
    <t>PASSFFT Combined41395</t>
  </si>
  <si>
    <t>PASSFFT CombinedJun-13</t>
  </si>
  <si>
    <t>PASSFFT Combined41426</t>
  </si>
  <si>
    <t>PASSFFT CombinedJul-13</t>
  </si>
  <si>
    <t>PASSFFT Combined41456</t>
  </si>
  <si>
    <t>PASSFFT CombinedAug-13</t>
  </si>
  <si>
    <t>PASSFFT Combined41487</t>
  </si>
  <si>
    <t>PASSFFT CombinedSep-13</t>
  </si>
  <si>
    <t>PASSFFT Combined41518</t>
  </si>
  <si>
    <t>PASSFFT CombinedOct-13</t>
  </si>
  <si>
    <t>PASSFFT Combined41548</t>
  </si>
  <si>
    <t>PASSFFT CombinedNov-13</t>
  </si>
  <si>
    <t>PASSFFT Combined41579</t>
  </si>
  <si>
    <t>PASSFFT CombinedDec-13</t>
  </si>
  <si>
    <t>PASSFFT Combined41609</t>
  </si>
  <si>
    <t>PASSFFT CombinedJan-14</t>
  </si>
  <si>
    <t>PASSFFT Combined41640</t>
  </si>
  <si>
    <t>PASSFFT CombinedFeb-14</t>
  </si>
  <si>
    <t>PASSFFT Combined41671</t>
  </si>
  <si>
    <t>PASSFFT CombinedMar-14</t>
  </si>
  <si>
    <t>PASSFFT Combined41699</t>
  </si>
  <si>
    <t>PASSFFT CombinedApr-14</t>
  </si>
  <si>
    <t>PASSFFT Combined41730</t>
  </si>
  <si>
    <t>PASSFFT CombinedMay-14</t>
  </si>
  <si>
    <t>PASSFFT Combined41760</t>
  </si>
  <si>
    <t>PASSFFT CombinedJun-14</t>
  </si>
  <si>
    <t>PASSFFT Combined41791</t>
  </si>
  <si>
    <t>PASSFFT CombinedJul-14</t>
  </si>
  <si>
    <t>PASSFFT Combined41821</t>
  </si>
  <si>
    <t>PASSFFT CombinedAug-14</t>
  </si>
  <si>
    <t>PASSFFT Combined41852</t>
  </si>
  <si>
    <t>PASSFFT CombinedSep-14</t>
  </si>
  <si>
    <t>PASSFFT Combined41883</t>
  </si>
  <si>
    <t>PASSFFT CombinedOct-14</t>
  </si>
  <si>
    <t>PASSFFT Combined41913</t>
  </si>
  <si>
    <t>PASSFFT CombinedNov-14</t>
  </si>
  <si>
    <t>PASSFFT Combined41944</t>
  </si>
  <si>
    <t>PASSFFT CombinedDec-14</t>
  </si>
  <si>
    <t>PASSFFT Combined41974</t>
  </si>
  <si>
    <t>PASSFFT CombinedJan-15</t>
  </si>
  <si>
    <t>PASSFFT Combined42005</t>
  </si>
  <si>
    <t>PASSFFT CombinedFeb-15</t>
  </si>
  <si>
    <t>PASSFFT Combined42036</t>
  </si>
  <si>
    <t>PASSFFT CombinedMar-15</t>
  </si>
  <si>
    <t>PASSFFT Combined42064</t>
  </si>
  <si>
    <t>PASSFFT CombinedApr-15</t>
  </si>
  <si>
    <t>PASSFFT Combined42095</t>
  </si>
  <si>
    <t>PASSFFT CombinedMay-15</t>
  </si>
  <si>
    <t>PASSFFT Combined42125</t>
  </si>
  <si>
    <t>PASSFFT CombinedJun-15</t>
  </si>
  <si>
    <t>PASSFFT Combined42156</t>
  </si>
  <si>
    <t>PASSFFT CombinedJul-15</t>
  </si>
  <si>
    <t>PASSFFT Combined42186</t>
  </si>
  <si>
    <t>PASSFFT CombinedAug-15</t>
  </si>
  <si>
    <t>PASSFFT Combined42217</t>
  </si>
  <si>
    <t>PASSFFT CombinedSep-15</t>
  </si>
  <si>
    <t>PASSFFT Combined42248</t>
  </si>
  <si>
    <t>PASSFFT CombinedOct-15</t>
  </si>
  <si>
    <t>PASSFFT Combined42278</t>
  </si>
  <si>
    <t>PASSFFT CombinedNov-15</t>
  </si>
  <si>
    <t>PASSFFT Combined42309</t>
  </si>
  <si>
    <t>PASSFFT CombinedDec-15</t>
  </si>
  <si>
    <t>PASSFFT Combined42339</t>
  </si>
  <si>
    <t>PASSFFT CombinedJan-16</t>
  </si>
  <si>
    <t>PASSFFT Combined42370</t>
  </si>
  <si>
    <t>PASSFFT CombinedFeb-16</t>
  </si>
  <si>
    <t>PASSFFT Combined42401</t>
  </si>
  <si>
    <t>PASSFFT CombinedMar-16</t>
  </si>
  <si>
    <t>PASSFFT Combined42430</t>
  </si>
  <si>
    <t>PASSFFT CombinedApr-16</t>
  </si>
  <si>
    <t>PASSFFT Combined42461</t>
  </si>
  <si>
    <t>PASSFFT CombinedMay-16</t>
  </si>
  <si>
    <t>PASSFFT Combined42491</t>
  </si>
  <si>
    <t>PASSFFT CombinedJun-16</t>
  </si>
  <si>
    <t>PASSFFT Combined42522</t>
  </si>
  <si>
    <t>PASSFFT CombinedJul-16</t>
  </si>
  <si>
    <t>PASSFFT Combined42552</t>
  </si>
  <si>
    <t>PASSFFT CombinedAug-16</t>
  </si>
  <si>
    <t>PASSFFT Combined42583</t>
  </si>
  <si>
    <t>PASSFFT CombinedSep-16</t>
  </si>
  <si>
    <t>PASSFFT Combined42614</t>
  </si>
  <si>
    <t>PASSFFT CombinedOct-16</t>
  </si>
  <si>
    <t>PASSFFT Combined42644</t>
  </si>
  <si>
    <t>PASSFFT CombinedNov-16</t>
  </si>
  <si>
    <t>PASSFFT Combined42675</t>
  </si>
  <si>
    <t>PASSFFT CombinedDec-16</t>
  </si>
  <si>
    <t>PASSFFT Combined42705</t>
  </si>
  <si>
    <t>PASSFFT CombinedJan-17</t>
  </si>
  <si>
    <t>PASSFFT Combined42736</t>
  </si>
  <si>
    <t>PASSFFT CombinedFeb-17</t>
  </si>
  <si>
    <t>PASSFFT Combined42767</t>
  </si>
  <si>
    <t>PASSFFT CombinedMar-17</t>
  </si>
  <si>
    <t>PASSFFT Combined42795</t>
  </si>
  <si>
    <t>PASSFFT CombinedApr-17</t>
  </si>
  <si>
    <t>PASSFFT Combined42826</t>
  </si>
  <si>
    <t>PASSFFT CombinedMay-17</t>
  </si>
  <si>
    <t>PASSFFT Combined42856</t>
  </si>
  <si>
    <t>PASSFFT CombinedJun-17</t>
  </si>
  <si>
    <t>PASSFFT Combined42887</t>
  </si>
  <si>
    <t>PASSFFT CombinedJul-17</t>
  </si>
  <si>
    <t>PASSFFT Combined42917</t>
  </si>
  <si>
    <t>PASSFFT CombinedAug-17</t>
  </si>
  <si>
    <t>PASSFFT Combined42948</t>
  </si>
  <si>
    <t>PASSFFT CombinedSep-17</t>
  </si>
  <si>
    <t>PASSFFT Combined42979</t>
  </si>
  <si>
    <t>PASSFFT CombinedOct-17</t>
  </si>
  <si>
    <t>PASSFFT Combined43009</t>
  </si>
  <si>
    <t>PASSFFT CombinedNov-17</t>
  </si>
  <si>
    <t>PASSFFT Combined43040</t>
  </si>
  <si>
    <t>PASSFFT CombinedDec-17</t>
  </si>
  <si>
    <t>PASSFFT Combined43070</t>
  </si>
  <si>
    <t>PASSFFT CombinedJan-18</t>
  </si>
  <si>
    <t>PASSFFT Combined43101</t>
  </si>
  <si>
    <t>PASSFFT CombinedFeb-18</t>
  </si>
  <si>
    <t>PASSFFT Combined43132</t>
  </si>
  <si>
    <t>PASSFFT CombinedMar-18</t>
  </si>
  <si>
    <t>PASSFFT Combined43160</t>
  </si>
  <si>
    <t>PASSFFT CombinedApr-18</t>
  </si>
  <si>
    <t>PASSFFT Combined43191</t>
  </si>
  <si>
    <t>PASSFFT CombinedMay-18</t>
  </si>
  <si>
    <t>PASSFFT Combined43221</t>
  </si>
  <si>
    <t>PASSFFT CombinedJun-18</t>
  </si>
  <si>
    <t>PASSFFT Combined43252</t>
  </si>
  <si>
    <t>PASSFFT CombinedJul-18</t>
  </si>
  <si>
    <t>PASSFFT Combined43282</t>
  </si>
  <si>
    <t>PASSFFT CombinedAug-18</t>
  </si>
  <si>
    <t>PASSFFT Combined43313</t>
  </si>
  <si>
    <t>PASSFFT CombinedSep-18</t>
  </si>
  <si>
    <t>PASSFFT Combined43344</t>
  </si>
  <si>
    <t>PASSFFT CombinedOct-18</t>
  </si>
  <si>
    <t>PASSFFT Combined43374</t>
  </si>
  <si>
    <t>PASSFFT CombinedNov-18</t>
  </si>
  <si>
    <t>PASSFFT Combined43405</t>
  </si>
  <si>
    <t>PASSFFT CombinedDec-18</t>
  </si>
  <si>
    <t>PASSFFT Combined43435</t>
  </si>
  <si>
    <t>PASSFFT CombinedJan-19</t>
  </si>
  <si>
    <t>PASSFFT Combined43466</t>
  </si>
  <si>
    <t>PASSFFT CombinedFeb-19</t>
  </si>
  <si>
    <t>PASSFFT Combined43497</t>
  </si>
  <si>
    <t>PASSFFT CombinedMar-19</t>
  </si>
  <si>
    <t>PASSFFT Combined43525</t>
  </si>
  <si>
    <t>PASSFFT CombinedApr-19</t>
  </si>
  <si>
    <t>PASSFFT Combined43556</t>
  </si>
  <si>
    <t>PASSFFT CombinedMay-19</t>
  </si>
  <si>
    <t>PASSFFT Combined43586</t>
  </si>
  <si>
    <t>PASSFFT CombinedJun-19</t>
  </si>
  <si>
    <t>PASSFFT Combined43617</t>
  </si>
  <si>
    <t>PASSFFT CombinedJul-19</t>
  </si>
  <si>
    <t>PASSFFT Combined43647</t>
  </si>
  <si>
    <t>PASSFFT CombinedAug-19</t>
  </si>
  <si>
    <t>PASSFFT Combined43678</t>
  </si>
  <si>
    <t>PASSTIP CombinedApr-12</t>
  </si>
  <si>
    <t>PASSTIP Combined41000</t>
  </si>
  <si>
    <t>PASSTIP CombinedJun-12</t>
  </si>
  <si>
    <t>PASSTIP Combined41030</t>
  </si>
  <si>
    <t>PASSTIP Combined41061</t>
  </si>
  <si>
    <t>PASSTIP CombinedJul-12</t>
  </si>
  <si>
    <t>PASSTIP Combined41091</t>
  </si>
  <si>
    <t>PASSTIP CombinedAug-12</t>
  </si>
  <si>
    <t>PASSTIP Combined41122</t>
  </si>
  <si>
    <t>PASSTIP CombinedSep-12</t>
  </si>
  <si>
    <t>PASSTIP Combined41153</t>
  </si>
  <si>
    <t>PASSTIP CombinedOct-12</t>
  </si>
  <si>
    <t>PASSTIP Combined41183</t>
  </si>
  <si>
    <t>PASSTIP CombinedNov-12</t>
  </si>
  <si>
    <t>PASSTIP Combined41214</t>
  </si>
  <si>
    <t>PASSTIP CombinedDec-12</t>
  </si>
  <si>
    <t>PASSTIP Combined41244</t>
  </si>
  <si>
    <t>PASSTIP CombinedJan-13</t>
  </si>
  <si>
    <t>PASSTIP Combined41275</t>
  </si>
  <si>
    <t>PASSTIP CombinedFeb-13</t>
  </si>
  <si>
    <t>PASSTIP Combined41306</t>
  </si>
  <si>
    <t>PASSTIP CombinedMar-13</t>
  </si>
  <si>
    <t>PASSTIP Combined41334</t>
  </si>
  <si>
    <t>PASSTIP CombinedApr-13</t>
  </si>
  <si>
    <t>PASSTIP Combined41365</t>
  </si>
  <si>
    <t>PASSTIP CombinedMay-13</t>
  </si>
  <si>
    <t>PASSTIP Combined41395</t>
  </si>
  <si>
    <t>PASSTIP CombinedJun-13</t>
  </si>
  <si>
    <t>PASSTIP Combined41426</t>
  </si>
  <si>
    <t>PASSTIP CombinedJul-13</t>
  </si>
  <si>
    <t>PASSTIP Combined41456</t>
  </si>
  <si>
    <t>PASSTIP CombinedAug-13</t>
  </si>
  <si>
    <t>PASSTIP Combined41487</t>
  </si>
  <si>
    <t>PASSTIP CombinedSep-13</t>
  </si>
  <si>
    <t>PASSTIP Combined41518</t>
  </si>
  <si>
    <t>PASSTIP CombinedOct-13</t>
  </si>
  <si>
    <t>PASSTIP Combined41548</t>
  </si>
  <si>
    <t>PASSTIP CombinedNov-13</t>
  </si>
  <si>
    <t>PASSTIP Combined41579</t>
  </si>
  <si>
    <t>PASSTIP CombinedDec-13</t>
  </si>
  <si>
    <t>PASSTIP Combined41609</t>
  </si>
  <si>
    <t>PASSTIP CombinedJan-14</t>
  </si>
  <si>
    <t>PASSTIP Combined41640</t>
  </si>
  <si>
    <t>PASSTIP CombinedFeb-14</t>
  </si>
  <si>
    <t>PASSTIP Combined41671</t>
  </si>
  <si>
    <t>PASSTIP CombinedMar-14</t>
  </si>
  <si>
    <t>PASSTIP Combined41699</t>
  </si>
  <si>
    <t>PASSTIP CombinedApr-14</t>
  </si>
  <si>
    <t>PASSTIP Combined41730</t>
  </si>
  <si>
    <t>PASSTIP CombinedMay-14</t>
  </si>
  <si>
    <t>PASSTIP Combined41760</t>
  </si>
  <si>
    <t>PASSTIP CombinedJun-14</t>
  </si>
  <si>
    <t>PASSTIP Combined41791</t>
  </si>
  <si>
    <t>PASSTIP CombinedJul-14</t>
  </si>
  <si>
    <t>PASSTIP Combined41821</t>
  </si>
  <si>
    <t>PASSTIP CombinedAug-14</t>
  </si>
  <si>
    <t>PASSTIP Combined41852</t>
  </si>
  <si>
    <t>PASSTIP CombinedSep-14</t>
  </si>
  <si>
    <t>PASSTIP Combined41883</t>
  </si>
  <si>
    <t>PASSTIP CombinedOct-14</t>
  </si>
  <si>
    <t>PASSTIP Combined41913</t>
  </si>
  <si>
    <t>PASSTIP CombinedNov-14</t>
  </si>
  <si>
    <t>PASSTIP Combined41944</t>
  </si>
  <si>
    <t>PASSTIP CombinedDec-14</t>
  </si>
  <si>
    <t>PASSTIP Combined41974</t>
  </si>
  <si>
    <t>PASSTIP CombinedJan-15</t>
  </si>
  <si>
    <t>PASSTIP Combined42005</t>
  </si>
  <si>
    <t>PASSTIP CombinedFeb-15</t>
  </si>
  <si>
    <t>PASSTIP Combined42036</t>
  </si>
  <si>
    <t>PASSTIP CombinedMar-15</t>
  </si>
  <si>
    <t>PASSTIP Combined42064</t>
  </si>
  <si>
    <t>PASSTIP CombinedApr-15</t>
  </si>
  <si>
    <t>PASSTIP Combined42095</t>
  </si>
  <si>
    <t>PASSTIP CombinedMay-15</t>
  </si>
  <si>
    <t>PASSTIP Combined42125</t>
  </si>
  <si>
    <t>PASSTIP CombinedJun-15</t>
  </si>
  <si>
    <t>PASSTIP Combined42156</t>
  </si>
  <si>
    <t>PASSTIP CombinedJul-15</t>
  </si>
  <si>
    <t>PASSTIP Combined42186</t>
  </si>
  <si>
    <t>PASSTIP CombinedAug-15</t>
  </si>
  <si>
    <t>PASSTIP Combined42217</t>
  </si>
  <si>
    <t>PASSTIP CombinedSep-15</t>
  </si>
  <si>
    <t>PASSTIP Combined42248</t>
  </si>
  <si>
    <t>PASSTIP CombinedOct-15</t>
  </si>
  <si>
    <t>PASSTIP Combined42278</t>
  </si>
  <si>
    <t>PASSTIP CombinedNov-15</t>
  </si>
  <si>
    <t>PASSTIP Combined42309</t>
  </si>
  <si>
    <t>PASSTIP CombinedDec-15</t>
  </si>
  <si>
    <t>PASSTIP Combined42339</t>
  </si>
  <si>
    <t>PASSTIP CombinedJan-16</t>
  </si>
  <si>
    <t>PASSTIP Combined42370</t>
  </si>
  <si>
    <t>PASSTIP CombinedFeb-16</t>
  </si>
  <si>
    <t>PASSTIP Combined42401</t>
  </si>
  <si>
    <t>PASSTIP CombinedMar-16</t>
  </si>
  <si>
    <t>PASSTIP Combined42430</t>
  </si>
  <si>
    <t>PASSTIP CombinedApr-16</t>
  </si>
  <si>
    <t>PASSTIP Combined42461</t>
  </si>
  <si>
    <t>PASSTIP CombinedMay-16</t>
  </si>
  <si>
    <t>PASSTIP Combined42491</t>
  </si>
  <si>
    <t>PASSTIP CombinedJun-16</t>
  </si>
  <si>
    <t>PASSTIP Combined42522</t>
  </si>
  <si>
    <t>PASSTIP CombinedJul-16</t>
  </si>
  <si>
    <t>PASSTIP Combined42552</t>
  </si>
  <si>
    <t>PASSTIP CombinedAug-16</t>
  </si>
  <si>
    <t>PASSTIP Combined42583</t>
  </si>
  <si>
    <t>PASSTIP CombinedSep-16</t>
  </si>
  <si>
    <t>PASSTIP Combined42614</t>
  </si>
  <si>
    <t>PASSTIP CombinedOct-16</t>
  </si>
  <si>
    <t>PASSTIP Combined42644</t>
  </si>
  <si>
    <t>PASSTIP CombinedNov-16</t>
  </si>
  <si>
    <t>PASSTIP Combined42675</t>
  </si>
  <si>
    <t>PASSTIP CombinedDec-16</t>
  </si>
  <si>
    <t>PASSTIP Combined42705</t>
  </si>
  <si>
    <t>PASSTIP CombinedJan-17</t>
  </si>
  <si>
    <t>PASSTIP Combined42736</t>
  </si>
  <si>
    <t>PASSTIP CombinedFeb-17</t>
  </si>
  <si>
    <t>PASSTIP Combined42767</t>
  </si>
  <si>
    <t>PASSTIP CombinedMar-17</t>
  </si>
  <si>
    <t>PASSTIP Combined42795</t>
  </si>
  <si>
    <t>PASSTIP CombinedApr-17</t>
  </si>
  <si>
    <t>PASSTIP Combined42826</t>
  </si>
  <si>
    <t>PASSTIP CombinedMay-17</t>
  </si>
  <si>
    <t>PASSTIP Combined42856</t>
  </si>
  <si>
    <t>PASSTIP CombinedJun-17</t>
  </si>
  <si>
    <t>PASSTIP Combined42887</t>
  </si>
  <si>
    <t>PASSTIP CombinedJul-17</t>
  </si>
  <si>
    <t>PASSTIP Combined42917</t>
  </si>
  <si>
    <t>PASSTIP CombinedAug-17</t>
  </si>
  <si>
    <t>PASSTIP Combined42948</t>
  </si>
  <si>
    <t>PASSTIP CombinedSep-17</t>
  </si>
  <si>
    <t>PASSTIP Combined42979</t>
  </si>
  <si>
    <t>PASSTIP CombinedOct-17</t>
  </si>
  <si>
    <t>PASSTIP Combined43009</t>
  </si>
  <si>
    <t>PASSTIP CombinedNov-17</t>
  </si>
  <si>
    <t>PASSTIP Combined43040</t>
  </si>
  <si>
    <t>PASSTIP CombinedDec-17</t>
  </si>
  <si>
    <t>PASSTIP Combined43070</t>
  </si>
  <si>
    <t>PASSTIP CombinedJan-18</t>
  </si>
  <si>
    <t>PASSTIP Combined43101</t>
  </si>
  <si>
    <t>PASSTIP CombinedFeb-18</t>
  </si>
  <si>
    <t>PASSTIP Combined43132</t>
  </si>
  <si>
    <t>PASSTIP CombinedMar-18</t>
  </si>
  <si>
    <t>PASSTIP Combined43160</t>
  </si>
  <si>
    <t>PASSTIP CombinedApr-18</t>
  </si>
  <si>
    <t>PASSTIP Combined43191</t>
  </si>
  <si>
    <t>PASSTIP CombinedMay-18</t>
  </si>
  <si>
    <t>PASSTIP Combined43221</t>
  </si>
  <si>
    <t>PASSTIP CombinedJun-18</t>
  </si>
  <si>
    <t>PASSTIP Combined43252</t>
  </si>
  <si>
    <t>PASSTIP CombinedJul-18</t>
  </si>
  <si>
    <t>PASSTIP Combined43282</t>
  </si>
  <si>
    <t>PASSTIP CombinedAug-18</t>
  </si>
  <si>
    <t>PASSTIP Combined43313</t>
  </si>
  <si>
    <t>PASSTIP CombinedSep-18</t>
  </si>
  <si>
    <t>PASSTIP Combined43344</t>
  </si>
  <si>
    <t>PASSTIP CombinedOct-18</t>
  </si>
  <si>
    <t>PASSTIP Combined43374</t>
  </si>
  <si>
    <t>PASSTIP CombinedNov-18</t>
  </si>
  <si>
    <t>PASSTIP Combined43405</t>
  </si>
  <si>
    <t>PASSTIP CombinedDec-18</t>
  </si>
  <si>
    <t>PASSTIP Combined43435</t>
  </si>
  <si>
    <t>PASSTIP CombinedJan-19</t>
  </si>
  <si>
    <t>PASSTIP Combined43466</t>
  </si>
  <si>
    <t>PASSTIP CombinedFeb-19</t>
  </si>
  <si>
    <t>PASSTIP Combined43497</t>
  </si>
  <si>
    <t>PASSTIP CombinedMar-19</t>
  </si>
  <si>
    <t>PASSTIP Combined43525</t>
  </si>
  <si>
    <t>PASSTIP CombinedApr-19</t>
  </si>
  <si>
    <t>PASSTIP Combined43556</t>
  </si>
  <si>
    <t>PASSTIP CombinedMay-19</t>
  </si>
  <si>
    <t>PASSTIP Combined43586</t>
  </si>
  <si>
    <t>PASSTIP CombinedJun-19</t>
  </si>
  <si>
    <t>PASSTIP Combined43617</t>
  </si>
  <si>
    <t>PASSTIP CombinedJul-19</t>
  </si>
  <si>
    <t>PASSTIP Combined43647</t>
  </si>
  <si>
    <t>PASSTIP CombinedAug-19</t>
  </si>
  <si>
    <t>PASSTIP Combined43678</t>
  </si>
  <si>
    <t>RiversideA-CRA CombinedApr-12</t>
  </si>
  <si>
    <t>RiversideA-CRA Combined41000</t>
  </si>
  <si>
    <t>RiversideA-CRA CombinedJun-12</t>
  </si>
  <si>
    <t>RiversideA-CRA Combined41030</t>
  </si>
  <si>
    <t>RiversideA-CRA Combined41061</t>
  </si>
  <si>
    <t>RiversideA-CRA CombinedJul-12</t>
  </si>
  <si>
    <t>RiversideA-CRA Combined41091</t>
  </si>
  <si>
    <t>RiversideA-CRA CombinedAug-12</t>
  </si>
  <si>
    <t>RiversideA-CRA Combined41122</t>
  </si>
  <si>
    <t>RiversideA-CRA CombinedSep-12</t>
  </si>
  <si>
    <t>RiversideA-CRA Combined41153</t>
  </si>
  <si>
    <t>RiversideA-CRA CombinedOct-12</t>
  </si>
  <si>
    <t>RiversideA-CRA Combined41183</t>
  </si>
  <si>
    <t>RiversideA-CRA CombinedNov-12</t>
  </si>
  <si>
    <t>RiversideA-CRA Combined41214</t>
  </si>
  <si>
    <t>RiversideA-CRA CombinedDec-12</t>
  </si>
  <si>
    <t>RiversideA-CRA Combined41244</t>
  </si>
  <si>
    <t>RiversideA-CRA CombinedJan-13</t>
  </si>
  <si>
    <t>RiversideA-CRA Combined41275</t>
  </si>
  <si>
    <t>RiversideA-CRA CombinedFeb-13</t>
  </si>
  <si>
    <t>RiversideA-CRA Combined41306</t>
  </si>
  <si>
    <t>RiversideA-CRA CombinedMar-13</t>
  </si>
  <si>
    <t>RiversideA-CRA Combined41334</t>
  </si>
  <si>
    <t>RiversideA-CRA CombinedApr-13</t>
  </si>
  <si>
    <t>RiversideA-CRA Combined41365</t>
  </si>
  <si>
    <t>RiversideA-CRA CombinedMay-13</t>
  </si>
  <si>
    <t>RiversideA-CRA Combined41395</t>
  </si>
  <si>
    <t>RiversideA-CRA CombinedJun-13</t>
  </si>
  <si>
    <t>RiversideA-CRA Combined41426</t>
  </si>
  <si>
    <t>RiversideA-CRA CombinedJul-13</t>
  </si>
  <si>
    <t>RiversideA-CRA Combined41456</t>
  </si>
  <si>
    <t>RiversideA-CRA CombinedAug-13</t>
  </si>
  <si>
    <t>RiversideA-CRA Combined41487</t>
  </si>
  <si>
    <t>RiversideA-CRA CombinedSep-13</t>
  </si>
  <si>
    <t>RiversideA-CRA Combined41518</t>
  </si>
  <si>
    <t>RiversideA-CRA CombinedOct-13</t>
  </si>
  <si>
    <t>RiversideA-CRA Combined41548</t>
  </si>
  <si>
    <t>RiversideA-CRA CombinedNov-13</t>
  </si>
  <si>
    <t>RiversideA-CRA Combined41579</t>
  </si>
  <si>
    <t>RiversideA-CRA CombinedDec-13</t>
  </si>
  <si>
    <t>RiversideA-CRA Combined41609</t>
  </si>
  <si>
    <t>RiversideA-CRA CombinedJan-14</t>
  </si>
  <si>
    <t>RiversideA-CRA Combined41640</t>
  </si>
  <si>
    <t>RiversideA-CRA CombinedFeb-14</t>
  </si>
  <si>
    <t>RiversideA-CRA Combined41671</t>
  </si>
  <si>
    <t>RiversideA-CRA CombinedMar-14</t>
  </si>
  <si>
    <t>RiversideA-CRA Combined41699</t>
  </si>
  <si>
    <t>RiversideA-CRA CombinedApr-14</t>
  </si>
  <si>
    <t>RiversideA-CRA Combined41730</t>
  </si>
  <si>
    <t>RiversideA-CRA CombinedMay-14</t>
  </si>
  <si>
    <t>RiversideA-CRA Combined41760</t>
  </si>
  <si>
    <t>RiversideA-CRA CombinedJun-14</t>
  </si>
  <si>
    <t>RiversideA-CRA Combined41791</t>
  </si>
  <si>
    <t>RiversideA-CRA CombinedJul-14</t>
  </si>
  <si>
    <t>RiversideA-CRA Combined41821</t>
  </si>
  <si>
    <t>RiversideA-CRA CombinedAug-14</t>
  </si>
  <si>
    <t>RiversideA-CRA Combined41852</t>
  </si>
  <si>
    <t>RiversideA-CRA CombinedSep-14</t>
  </si>
  <si>
    <t>RiversideA-CRA Combined41883</t>
  </si>
  <si>
    <t>RiversideA-CRA CombinedOct-14</t>
  </si>
  <si>
    <t>RiversideA-CRA Combined41913</t>
  </si>
  <si>
    <t>RiversideA-CRA CombinedNov-14</t>
  </si>
  <si>
    <t>RiversideA-CRA Combined41944</t>
  </si>
  <si>
    <t>RiversideA-CRA CombinedDec-14</t>
  </si>
  <si>
    <t>RiversideA-CRA Combined41974</t>
  </si>
  <si>
    <t>RiversideA-CRA CombinedJan-15</t>
  </si>
  <si>
    <t>RiversideA-CRA Combined42005</t>
  </si>
  <si>
    <t>RiversideA-CRA CombinedFeb-15</t>
  </si>
  <si>
    <t>RiversideA-CRA Combined42036</t>
  </si>
  <si>
    <t>RiversideA-CRA CombinedMar-15</t>
  </si>
  <si>
    <t>RiversideA-CRA Combined42064</t>
  </si>
  <si>
    <t>RiversideA-CRA CombinedApr-15</t>
  </si>
  <si>
    <t>RiversideA-CRA Combined42095</t>
  </si>
  <si>
    <t>RiversideA-CRA CombinedMay-15</t>
  </si>
  <si>
    <t>RiversideA-CRA Combined42125</t>
  </si>
  <si>
    <t>RiversideA-CRA CombinedJun-15</t>
  </si>
  <si>
    <t>RiversideA-CRA Combined42156</t>
  </si>
  <si>
    <t>RiversideA-CRA CombinedJul-15</t>
  </si>
  <si>
    <t>RiversideA-CRA Combined42186</t>
  </si>
  <si>
    <t>RiversideA-CRA CombinedAug-15</t>
  </si>
  <si>
    <t>RiversideA-CRA Combined42217</t>
  </si>
  <si>
    <t>RiversideA-CRA CombinedSep-15</t>
  </si>
  <si>
    <t>RiversideA-CRA Combined42248</t>
  </si>
  <si>
    <t>RiversideA-CRA CombinedOct-15</t>
  </si>
  <si>
    <t>RiversideA-CRA Combined42278</t>
  </si>
  <si>
    <t>RiversideA-CRA CombinedNov-15</t>
  </si>
  <si>
    <t>RiversideA-CRA Combined42309</t>
  </si>
  <si>
    <t>RiversideA-CRA CombinedDec-15</t>
  </si>
  <si>
    <t>RiversideA-CRA Combined42339</t>
  </si>
  <si>
    <t>RiversideA-CRA CombinedJan-16</t>
  </si>
  <si>
    <t>RiversideA-CRA Combined42370</t>
  </si>
  <si>
    <t>RiversideA-CRA CombinedFeb-16</t>
  </si>
  <si>
    <t>RiversideA-CRA Combined42401</t>
  </si>
  <si>
    <t>RiversideA-CRA CombinedMar-16</t>
  </si>
  <si>
    <t>RiversideA-CRA Combined42430</t>
  </si>
  <si>
    <t>RiversideA-CRA CombinedApr-16</t>
  </si>
  <si>
    <t>RiversideA-CRA Combined42461</t>
  </si>
  <si>
    <t>RiversideA-CRA CombinedMay-16</t>
  </si>
  <si>
    <t>RiversideA-CRA Combined42491</t>
  </si>
  <si>
    <t>RiversideA-CRA CombinedJun-16</t>
  </si>
  <si>
    <t>RiversideA-CRA Combined42522</t>
  </si>
  <si>
    <t>RiversideA-CRA CombinedJul-16</t>
  </si>
  <si>
    <t>RiversideA-CRA Combined42552</t>
  </si>
  <si>
    <t>RiversideA-CRA CombinedAug-16</t>
  </si>
  <si>
    <t>RiversideA-CRA Combined42583</t>
  </si>
  <si>
    <t>RiversideA-CRA CombinedSep-16</t>
  </si>
  <si>
    <t>RiversideA-CRA Combined42614</t>
  </si>
  <si>
    <t>RiversideA-CRA CombinedOct-16</t>
  </si>
  <si>
    <t>RiversideA-CRA Combined42644</t>
  </si>
  <si>
    <t>RiversideA-CRA CombinedNov-16</t>
  </si>
  <si>
    <t>RiversideA-CRA Combined42675</t>
  </si>
  <si>
    <t>RiversideA-CRA CombinedDec-16</t>
  </si>
  <si>
    <t>RiversideA-CRA Combined42705</t>
  </si>
  <si>
    <t>RiversideA-CRA CombinedJan-17</t>
  </si>
  <si>
    <t>RiversideA-CRA Combined42736</t>
  </si>
  <si>
    <t>RiversideA-CRA CombinedFeb-17</t>
  </si>
  <si>
    <t>RiversideA-CRA Combined42767</t>
  </si>
  <si>
    <t>RiversideA-CRA CombinedMar-17</t>
  </si>
  <si>
    <t>RiversideA-CRA Combined42795</t>
  </si>
  <si>
    <t>RiversideA-CRA CombinedApr-17</t>
  </si>
  <si>
    <t>RiversideA-CRA Combined42826</t>
  </si>
  <si>
    <t>RiversideA-CRA CombinedMay-17</t>
  </si>
  <si>
    <t>RiversideA-CRA Combined42856</t>
  </si>
  <si>
    <t>RiversideA-CRA CombinedJun-17</t>
  </si>
  <si>
    <t>RiversideA-CRA Combined42887</t>
  </si>
  <si>
    <t>RiversideA-CRA CombinedJul-17</t>
  </si>
  <si>
    <t>RiversideA-CRA Combined42917</t>
  </si>
  <si>
    <t>RiversideA-CRA CombinedAug-17</t>
  </si>
  <si>
    <t>RiversideA-CRA Combined42948</t>
  </si>
  <si>
    <t>RiversideA-CRA CombinedSep-17</t>
  </si>
  <si>
    <t>RiversideA-CRA Combined42979</t>
  </si>
  <si>
    <t>RiversideA-CRA CombinedOct-17</t>
  </si>
  <si>
    <t>RiversideA-CRA Combined43009</t>
  </si>
  <si>
    <t>RiversideA-CRA CombinedNov-17</t>
  </si>
  <si>
    <t>RiversideA-CRA Combined43040</t>
  </si>
  <si>
    <t>RiversideA-CRA CombinedDec-17</t>
  </si>
  <si>
    <t>RiversideA-CRA Combined43070</t>
  </si>
  <si>
    <t>RiversideA-CRA CombinedJan-18</t>
  </si>
  <si>
    <t>RiversideA-CRA Combined43101</t>
  </si>
  <si>
    <t>RiversideA-CRA CombinedFeb-18</t>
  </si>
  <si>
    <t>RiversideA-CRA Combined43132</t>
  </si>
  <si>
    <t>RiversideA-CRA CombinedMar-18</t>
  </si>
  <si>
    <t>RiversideA-CRA Combined43160</t>
  </si>
  <si>
    <t>RiversideA-CRA CombinedApr-18</t>
  </si>
  <si>
    <t>RiversideA-CRA Combined43191</t>
  </si>
  <si>
    <t>RiversideA-CRA CombinedMay-18</t>
  </si>
  <si>
    <t>RiversideA-CRA Combined43221</t>
  </si>
  <si>
    <t>RiversideA-CRA CombinedJun-18</t>
  </si>
  <si>
    <t>RiversideA-CRA Combined43252</t>
  </si>
  <si>
    <t>RiversideA-CRA CombinedJul-18</t>
  </si>
  <si>
    <t>RiversideA-CRA Combined43282</t>
  </si>
  <si>
    <t>RiversideA-CRA CombinedAug-18</t>
  </si>
  <si>
    <t>RiversideA-CRA Combined43313</t>
  </si>
  <si>
    <t>RiversideA-CRA CombinedSep-18</t>
  </si>
  <si>
    <t>RiversideA-CRA Combined43344</t>
  </si>
  <si>
    <t>RiversideA-CRA CombinedOct-18</t>
  </si>
  <si>
    <t>RiversideA-CRA Combined43374</t>
  </si>
  <si>
    <t>RiversideA-CRA CombinedNov-18</t>
  </si>
  <si>
    <t>RiversideA-CRA Combined43405</t>
  </si>
  <si>
    <t>RiversideA-CRA CombinedDec-18</t>
  </si>
  <si>
    <t>RiversideA-CRA Combined43435</t>
  </si>
  <si>
    <t>RiversideA-CRA CombinedJan-19</t>
  </si>
  <si>
    <t>RiversideA-CRA Combined43466</t>
  </si>
  <si>
    <t>RiversideA-CRA CombinedFeb-19</t>
  </si>
  <si>
    <t>RiversideA-CRA Combined43497</t>
  </si>
  <si>
    <t>RiversideA-CRA CombinedMar-19</t>
  </si>
  <si>
    <t>RiversideA-CRA Combined43525</t>
  </si>
  <si>
    <t>RiversideA-CRA CombinedApr-19</t>
  </si>
  <si>
    <t>RiversideA-CRA Combined43556</t>
  </si>
  <si>
    <t>RiversideA-CRA CombinedMay-19</t>
  </si>
  <si>
    <t>RiversideA-CRA Combined43586</t>
  </si>
  <si>
    <t>RiversideA-CRA CombinedJun-19</t>
  </si>
  <si>
    <t>RiversideA-CRA Combined43617</t>
  </si>
  <si>
    <t>RiversideA-CRA CombinedJul-19</t>
  </si>
  <si>
    <t>RiversideA-CRA Combined43647</t>
  </si>
  <si>
    <t>RiversideA-CRA CombinedAug-19</t>
  </si>
  <si>
    <t>RiversideA-CRA Combined43678</t>
  </si>
  <si>
    <t>RiversideAll FFApr-12</t>
  </si>
  <si>
    <t>RiversideAll FF41000</t>
  </si>
  <si>
    <t>RiversideAll FFJun-12</t>
  </si>
  <si>
    <t>RiversideAll FF41030</t>
  </si>
  <si>
    <t>RiversideAll FF41061</t>
  </si>
  <si>
    <t>RiversideAll FFJul-12</t>
  </si>
  <si>
    <t>RiversideAll FF41091</t>
  </si>
  <si>
    <t>RiversideAll FFAug-12</t>
  </si>
  <si>
    <t>RiversideAll FF41122</t>
  </si>
  <si>
    <t>RiversideAll FFSep-12</t>
  </si>
  <si>
    <t>RiversideAll FF41153</t>
  </si>
  <si>
    <t>RiversideAll FFOct-12</t>
  </si>
  <si>
    <t>RiversideAll FF41183</t>
  </si>
  <si>
    <t>RiversideAll FFNov-12</t>
  </si>
  <si>
    <t>RiversideAll FF41214</t>
  </si>
  <si>
    <t>RiversideAll FFDec-12</t>
  </si>
  <si>
    <t>RiversideAll FF41244</t>
  </si>
  <si>
    <t>RiversideAll FFJan-13</t>
  </si>
  <si>
    <t>RiversideAll FF41275</t>
  </si>
  <si>
    <t>RiversideAll FFFeb-13</t>
  </si>
  <si>
    <t>RiversideAll FF41306</t>
  </si>
  <si>
    <t>RiversideAll FFMar-13</t>
  </si>
  <si>
    <t>RiversideAll FF41334</t>
  </si>
  <si>
    <t>RiversideAll FFApr-13</t>
  </si>
  <si>
    <t>RiversideAll FF41365</t>
  </si>
  <si>
    <t>RiversideAll FFMay-13</t>
  </si>
  <si>
    <t>RiversideAll FF41395</t>
  </si>
  <si>
    <t>RiversideAll FFJun-13</t>
  </si>
  <si>
    <t>RiversideAll FF41426</t>
  </si>
  <si>
    <t>RiversideAll FFJul-13</t>
  </si>
  <si>
    <t>RiversideAll FF41456</t>
  </si>
  <si>
    <t>RiversideAll FFAug-13</t>
  </si>
  <si>
    <t>RiversideAll FF41487</t>
  </si>
  <si>
    <t>RiversideAll FFSep-13</t>
  </si>
  <si>
    <t>RiversideAll FF41518</t>
  </si>
  <si>
    <t>RiversideAll FFOct-13</t>
  </si>
  <si>
    <t>RiversideAll FF41548</t>
  </si>
  <si>
    <t>RiversideAll FFNov-13</t>
  </si>
  <si>
    <t>RiversideAll FF41579</t>
  </si>
  <si>
    <t>RiversideAll FFDec-13</t>
  </si>
  <si>
    <t>RiversideAll FF41609</t>
  </si>
  <si>
    <t>RiversideAll FFJan-14</t>
  </si>
  <si>
    <t>RiversideAll FF41640</t>
  </si>
  <si>
    <t>RiversideAll FFFeb-14</t>
  </si>
  <si>
    <t>RiversideAll FF41671</t>
  </si>
  <si>
    <t>RiversideAll FFMar-14</t>
  </si>
  <si>
    <t>RiversideAll FF41699</t>
  </si>
  <si>
    <t>RiversideAll FFApr-14</t>
  </si>
  <si>
    <t>RiversideAll FF41730</t>
  </si>
  <si>
    <t>RiversideAll FFMay-14</t>
  </si>
  <si>
    <t>RiversideAll FF41760</t>
  </si>
  <si>
    <t>RiversideAll FFJun-14</t>
  </si>
  <si>
    <t>RiversideAll FF41791</t>
  </si>
  <si>
    <t>RiversideAll FFJul-14</t>
  </si>
  <si>
    <t>RiversideAll FF41821</t>
  </si>
  <si>
    <t>RiversideAll FFAug-14</t>
  </si>
  <si>
    <t>RiversideAll FF41852</t>
  </si>
  <si>
    <t>RiversideAll FFSep-14</t>
  </si>
  <si>
    <t>RiversideAll FF41883</t>
  </si>
  <si>
    <t>RiversideAll FFOct-14</t>
  </si>
  <si>
    <t>RiversideAll FF41913</t>
  </si>
  <si>
    <t>RiversideAll FFNov-14</t>
  </si>
  <si>
    <t>RiversideAll FF41944</t>
  </si>
  <si>
    <t>RiversideAll FFDec-14</t>
  </si>
  <si>
    <t>RiversideAll FF41974</t>
  </si>
  <si>
    <t>RiversideAll FFJan-15</t>
  </si>
  <si>
    <t>RiversideAll FF42005</t>
  </si>
  <si>
    <t>RiversideAll FFFeb-15</t>
  </si>
  <si>
    <t>RiversideAll FF42036</t>
  </si>
  <si>
    <t>RiversideAll FFMar-15</t>
  </si>
  <si>
    <t>RiversideAll FF42064</t>
  </si>
  <si>
    <t>RiversideAll FFApr-15</t>
  </si>
  <si>
    <t>RiversideAll FF42095</t>
  </si>
  <si>
    <t>RiversideAll FFMay-15</t>
  </si>
  <si>
    <t>RiversideAll FF42125</t>
  </si>
  <si>
    <t>RiversideAll FFJun-15</t>
  </si>
  <si>
    <t>RiversideAll FF42156</t>
  </si>
  <si>
    <t>RiversideAll FFJul-15</t>
  </si>
  <si>
    <t>RiversideAll FF42186</t>
  </si>
  <si>
    <t>RiversideAll FFAug-15</t>
  </si>
  <si>
    <t>RiversideAll FF42217</t>
  </si>
  <si>
    <t>RiversideAll FFSep-15</t>
  </si>
  <si>
    <t>RiversideAll FF42248</t>
  </si>
  <si>
    <t>RiversideAll FFOct-15</t>
  </si>
  <si>
    <t>RiversideAll FF42278</t>
  </si>
  <si>
    <t>RiversideAll FFNov-15</t>
  </si>
  <si>
    <t>RiversideAll FF42309</t>
  </si>
  <si>
    <t>RiversideAll FFDec-15</t>
  </si>
  <si>
    <t>RiversideAll FF42339</t>
  </si>
  <si>
    <t>RiversideAll FFJan-16</t>
  </si>
  <si>
    <t>RiversideAll FF42370</t>
  </si>
  <si>
    <t>RiversideAll FFFeb-16</t>
  </si>
  <si>
    <t>RiversideAll FF42401</t>
  </si>
  <si>
    <t>RiversideAll FFMar-16</t>
  </si>
  <si>
    <t>RiversideAll FF42430</t>
  </si>
  <si>
    <t>RiversideAll FFApr-16</t>
  </si>
  <si>
    <t>RiversideAll FF42461</t>
  </si>
  <si>
    <t>RiversideAll FFMay-16</t>
  </si>
  <si>
    <t>RiversideAll FF42491</t>
  </si>
  <si>
    <t>RiversideAll FFJun-16</t>
  </si>
  <si>
    <t>RiversideAll FF42522</t>
  </si>
  <si>
    <t>RiversideAll FFJul-16</t>
  </si>
  <si>
    <t>RiversideAll FF42552</t>
  </si>
  <si>
    <t>RiversideAll FFAug-16</t>
  </si>
  <si>
    <t>RiversideAll FF42583</t>
  </si>
  <si>
    <t>RiversideAll FFSep-16</t>
  </si>
  <si>
    <t>RiversideAll FF42614</t>
  </si>
  <si>
    <t>RiversideAll FFOct-16</t>
  </si>
  <si>
    <t>RiversideAll FF42644</t>
  </si>
  <si>
    <t>RiversideAll FFNov-16</t>
  </si>
  <si>
    <t>RiversideAll FF42675</t>
  </si>
  <si>
    <t>RiversideAll FFDec-16</t>
  </si>
  <si>
    <t>RiversideAll FF42721</t>
  </si>
  <si>
    <t>RiversideAll FFJan-17</t>
  </si>
  <si>
    <t>RiversideAll FF42736</t>
  </si>
  <si>
    <t>RiversideAll FFFeb-17</t>
  </si>
  <si>
    <t>RiversideAll FF42767</t>
  </si>
  <si>
    <t>RiversideAll FFMar-17</t>
  </si>
  <si>
    <t>RiversideAll FF42795</t>
  </si>
  <si>
    <t>RiversideAll FFApr-17</t>
  </si>
  <si>
    <t>RiversideAll FF42826</t>
  </si>
  <si>
    <t>RiversideAll FFMay-17</t>
  </si>
  <si>
    <t>RiversideAll FF42856</t>
  </si>
  <si>
    <t>RiversideAll FFJun-17</t>
  </si>
  <si>
    <t>RiversideAll FF42887</t>
  </si>
  <si>
    <t>RiversideAll FFJul-17</t>
  </si>
  <si>
    <t>RiversideAll FF42917</t>
  </si>
  <si>
    <t>RiversideAll FFAug-17</t>
  </si>
  <si>
    <t>RiversideAll FF42948</t>
  </si>
  <si>
    <t>RiversideAll FFSep-17</t>
  </si>
  <si>
    <t>RiversideAll FF42979</t>
  </si>
  <si>
    <t>RiversideAll FFOct-17</t>
  </si>
  <si>
    <t>RiversideAll FF43009</t>
  </si>
  <si>
    <t>RiversideAll FFNov-17</t>
  </si>
  <si>
    <t>RiversideAll FF43040</t>
  </si>
  <si>
    <t>RiversideAll FFDec-17</t>
  </si>
  <si>
    <t>RiversideAll FF43070</t>
  </si>
  <si>
    <t>RiversideAll FFJan-18</t>
  </si>
  <si>
    <t>RiversideAll FF43101</t>
  </si>
  <si>
    <t>RiversideAll FFFeb-18</t>
  </si>
  <si>
    <t>RiversideAll FF43132</t>
  </si>
  <si>
    <t>RiversideAll FFMar-18</t>
  </si>
  <si>
    <t>RiversideAll FF43160</t>
  </si>
  <si>
    <t>RiversideAll FFApr-18</t>
  </si>
  <si>
    <t>RiversideAll FF43191</t>
  </si>
  <si>
    <t>RiversideAll FFMay-18</t>
  </si>
  <si>
    <t>RiversideAll FF43221</t>
  </si>
  <si>
    <t>RiversideAll FFJun-18</t>
  </si>
  <si>
    <t>RiversideAll FF43252</t>
  </si>
  <si>
    <t>RiversideAll FFJul-18</t>
  </si>
  <si>
    <t>RiversideAll FF43282</t>
  </si>
  <si>
    <t>RiversideAll FFAug-18</t>
  </si>
  <si>
    <t>RiversideAll FF43313</t>
  </si>
  <si>
    <t>RiversideAll FFSep-18</t>
  </si>
  <si>
    <t>RiversideAll FF43344</t>
  </si>
  <si>
    <t>RiversideAll FFOct-18</t>
  </si>
  <si>
    <t>RiversideAll FF43374</t>
  </si>
  <si>
    <t>RiversideAll FFNov-18</t>
  </si>
  <si>
    <t>RiversideAll FF43405</t>
  </si>
  <si>
    <t>RiversideAll FFDec-18</t>
  </si>
  <si>
    <t>RiversideAll FF43435</t>
  </si>
  <si>
    <t>RiversideAll FFJan-19</t>
  </si>
  <si>
    <t>RiversideAll FF43466</t>
  </si>
  <si>
    <t>RiversideAll FFFeb-19</t>
  </si>
  <si>
    <t>RiversideAll FF43497</t>
  </si>
  <si>
    <t>RiversideAll FFMar-19</t>
  </si>
  <si>
    <t>RiversideAll FF43525</t>
  </si>
  <si>
    <t>RiversideAll FFApr-19</t>
  </si>
  <si>
    <t>RiversideAll FF43556</t>
  </si>
  <si>
    <t>RiversideAll FFMay-19</t>
  </si>
  <si>
    <t>RiversideAll FF43586</t>
  </si>
  <si>
    <t>RiversideAll FFJun-19</t>
  </si>
  <si>
    <t>RiversideAll FF43617</t>
  </si>
  <si>
    <t>RiversideAll FFJul-19</t>
  </si>
  <si>
    <t>RiversideAll FF43647</t>
  </si>
  <si>
    <t>RiversideAll FFAug-19</t>
  </si>
  <si>
    <t>RiversideAll FF43678</t>
  </si>
  <si>
    <t>RiversideAll FFSep-19</t>
  </si>
  <si>
    <t>RiversideAll FF43709</t>
  </si>
  <si>
    <t>TFCCAll FFApr-12</t>
  </si>
  <si>
    <t>TFCCAll FF41000</t>
  </si>
  <si>
    <t>TFCCAll FFJun-12</t>
  </si>
  <si>
    <t>TFCCAll FF41030</t>
  </si>
  <si>
    <t>TFCCAll FF41061</t>
  </si>
  <si>
    <t>TFCCAll FFJul-12</t>
  </si>
  <si>
    <t>TFCCAll FF41091</t>
  </si>
  <si>
    <t>TFCCAll FFAug-12</t>
  </si>
  <si>
    <t>TFCCAll FF41122</t>
  </si>
  <si>
    <t>TFCCAll FFSep-12</t>
  </si>
  <si>
    <t>TFCCAll FF41153</t>
  </si>
  <si>
    <t>TFCCAll FFOct-12</t>
  </si>
  <si>
    <t>TFCCAll FF41183</t>
  </si>
  <si>
    <t>TFCCAll FFNov-12</t>
  </si>
  <si>
    <t>TFCCAll FF41214</t>
  </si>
  <si>
    <t>TFCCAll FFDec-12</t>
  </si>
  <si>
    <t>TFCCAll FF41244</t>
  </si>
  <si>
    <t>TFCCAll FFJan-13</t>
  </si>
  <si>
    <t>TFCCAll FF41275</t>
  </si>
  <si>
    <t>TFCCAll FFFeb-13</t>
  </si>
  <si>
    <t>TFCCAll FF41306</t>
  </si>
  <si>
    <t>TFCCAll FFMar-13</t>
  </si>
  <si>
    <t>TFCCAll FF41334</t>
  </si>
  <si>
    <t>TFCCAll FFApr-13</t>
  </si>
  <si>
    <t>TFCCAll FF41365</t>
  </si>
  <si>
    <t>TFCCAll FFMay-13</t>
  </si>
  <si>
    <t>TFCCAll FF41395</t>
  </si>
  <si>
    <t>TFCCAll FFJun-13</t>
  </si>
  <si>
    <t>TFCCAll FF41426</t>
  </si>
  <si>
    <t>TFCCAll FFJul-13</t>
  </si>
  <si>
    <t>TFCCAll FF41456</t>
  </si>
  <si>
    <t>TFCCAll FFAug-13</t>
  </si>
  <si>
    <t>TFCCAll FF41487</t>
  </si>
  <si>
    <t>TFCCAll FFSep-13</t>
  </si>
  <si>
    <t>TFCCAll FF41518</t>
  </si>
  <si>
    <t>TFCCAll FFOct-13</t>
  </si>
  <si>
    <t>TFCCAll FF41548</t>
  </si>
  <si>
    <t>TFCCAll FFNov-13</t>
  </si>
  <si>
    <t>TFCCAll FF41579</t>
  </si>
  <si>
    <t>TFCCAll FFDec-13</t>
  </si>
  <si>
    <t>TFCCAll FF41609</t>
  </si>
  <si>
    <t>TFCCAll FFJan-14</t>
  </si>
  <si>
    <t>TFCCAll FF41640</t>
  </si>
  <si>
    <t>TFCCAll FFFeb-14</t>
  </si>
  <si>
    <t>TFCCAll FF41671</t>
  </si>
  <si>
    <t>TFCCAll FFMar-14</t>
  </si>
  <si>
    <t>TFCCAll FF41699</t>
  </si>
  <si>
    <t>TFCCAll FFApr-14</t>
  </si>
  <si>
    <t>TFCCAll FF41730</t>
  </si>
  <si>
    <t>TFCCAll FFMay-14</t>
  </si>
  <si>
    <t>TFCCAll FF41760</t>
  </si>
  <si>
    <t>TFCCAll FFJun-14</t>
  </si>
  <si>
    <t>TFCCAll FF41791</t>
  </si>
  <si>
    <t>TFCCAll FFJul-14</t>
  </si>
  <si>
    <t>TFCCAll FF41821</t>
  </si>
  <si>
    <t>TFCCAll FFAug-14</t>
  </si>
  <si>
    <t>TFCCAll FF41852</t>
  </si>
  <si>
    <t>TFCCAll FFSep-14</t>
  </si>
  <si>
    <t>TFCCAll FF41883</t>
  </si>
  <si>
    <t>TFCCAll FFOct-14</t>
  </si>
  <si>
    <t>TFCCAll FF41913</t>
  </si>
  <si>
    <t>TFCCAll FFNov-14</t>
  </si>
  <si>
    <t>TFCCAll FF41944</t>
  </si>
  <si>
    <t>TFCCAll FFDec-14</t>
  </si>
  <si>
    <t>TFCCAll FF41974</t>
  </si>
  <si>
    <t>TFCCAll FFJan-15</t>
  </si>
  <si>
    <t>TFCCAll FF42005</t>
  </si>
  <si>
    <t>TFCCAll FFFeb-15</t>
  </si>
  <si>
    <t>TFCCAll FF42036</t>
  </si>
  <si>
    <t>TFCCAll FFMar-15</t>
  </si>
  <si>
    <t>TFCCAll FF42064</t>
  </si>
  <si>
    <t>TFCCAll FFApr-15</t>
  </si>
  <si>
    <t>TFCCAll FF42095</t>
  </si>
  <si>
    <t>TFCCAll FFMay-15</t>
  </si>
  <si>
    <t>TFCCAll FF42125</t>
  </si>
  <si>
    <t>TFCCAll FFJun-15</t>
  </si>
  <si>
    <t>TFCCAll FF42156</t>
  </si>
  <si>
    <t>TFCCAll FFJul-15</t>
  </si>
  <si>
    <t>TFCCAll FF42186</t>
  </si>
  <si>
    <t>TFCCAll FFAug-15</t>
  </si>
  <si>
    <t>TFCCAll FF42217</t>
  </si>
  <si>
    <t>TFCCAll FFSep-15</t>
  </si>
  <si>
    <t>TFCCAll FF42248</t>
  </si>
  <si>
    <t>TFCCAll FFOct-15</t>
  </si>
  <si>
    <t>TFCCAll FF42278</t>
  </si>
  <si>
    <t>TFCCAll FFNov-15</t>
  </si>
  <si>
    <t>TFCCAll FF42309</t>
  </si>
  <si>
    <t>TFCCAll FFDec-15</t>
  </si>
  <si>
    <t>TFCCAll FF42339</t>
  </si>
  <si>
    <t>TFCCAll FFJan-16</t>
  </si>
  <si>
    <t>TFCCAll FF42370</t>
  </si>
  <si>
    <t>TFCCAll FFFeb-16</t>
  </si>
  <si>
    <t>TFCCAll FF42401</t>
  </si>
  <si>
    <t>TFCCAll FFMar-16</t>
  </si>
  <si>
    <t>TFCCAll FF42430</t>
  </si>
  <si>
    <t>TFCCAll FFApr-16</t>
  </si>
  <si>
    <t>TFCCAll FF42461</t>
  </si>
  <si>
    <t>TFCCAll FFMay-16</t>
  </si>
  <si>
    <t>TFCCAll FF42491</t>
  </si>
  <si>
    <t>TFCCAll FFJun-16</t>
  </si>
  <si>
    <t>TFCCAll FF42522</t>
  </si>
  <si>
    <t>TFCCAll FFJul-16</t>
  </si>
  <si>
    <t>TFCCAll FF42552</t>
  </si>
  <si>
    <t>TFCCAll FFAug-16</t>
  </si>
  <si>
    <t>TFCCAll FF42583</t>
  </si>
  <si>
    <t>TFCCAll FFSep-16</t>
  </si>
  <si>
    <t>TFCCAll FF42614</t>
  </si>
  <si>
    <t>TFCCAll FFOct-16</t>
  </si>
  <si>
    <t>TFCCAll FF42644</t>
  </si>
  <si>
    <t>TFCCAll FFNov-16</t>
  </si>
  <si>
    <t>TFCCAll FF42675</t>
  </si>
  <si>
    <t>TFCCAll FFDec-16</t>
  </si>
  <si>
    <t>TFCCAll FF42722</t>
  </si>
  <si>
    <t>TFCCAll FFJan-17</t>
  </si>
  <si>
    <t>TFCCAll FF42736</t>
  </si>
  <si>
    <t>TFCCAll FFFeb-17</t>
  </si>
  <si>
    <t>TFCCAll FF42767</t>
  </si>
  <si>
    <t>TFCCAll FFMar-17</t>
  </si>
  <si>
    <t>TFCCAll FF42795</t>
  </si>
  <si>
    <t>TFCCAll FFApr-17</t>
  </si>
  <si>
    <t>TFCCAll FF42826</t>
  </si>
  <si>
    <t>TFCCAll FFMay-17</t>
  </si>
  <si>
    <t>TFCCAll FF42856</t>
  </si>
  <si>
    <t>TFCCAll FFJun-17</t>
  </si>
  <si>
    <t>TFCCAll FF42887</t>
  </si>
  <si>
    <t>TFCCAll FFJul-17</t>
  </si>
  <si>
    <t>TFCCAll FF42917</t>
  </si>
  <si>
    <t>TFCCAll FFAug-17</t>
  </si>
  <si>
    <t>TFCCAll FF42948</t>
  </si>
  <si>
    <t>TFCCAll FFSep-17</t>
  </si>
  <si>
    <t>TFCCAll FF42979</t>
  </si>
  <si>
    <t>TFCCAll FFOct-17</t>
  </si>
  <si>
    <t>TFCCAll FF43009</t>
  </si>
  <si>
    <t>TFCCAll FFNov-17</t>
  </si>
  <si>
    <t>TFCCAll FF43040</t>
  </si>
  <si>
    <t>TFCCAll FFDec-17</t>
  </si>
  <si>
    <t>TFCCAll FF43070</t>
  </si>
  <si>
    <t>TFCCAll FFJan-18</t>
  </si>
  <si>
    <t>TFCCAll FF43101</t>
  </si>
  <si>
    <t>TFCCAll FFFeb-18</t>
  </si>
  <si>
    <t>TFCCAll FF43132</t>
  </si>
  <si>
    <t>TFCCAll FFMar-18</t>
  </si>
  <si>
    <t>TFCCAll FF43160</t>
  </si>
  <si>
    <t>TFCCAll FFApr-18</t>
  </si>
  <si>
    <t>TFCCAll FF43191</t>
  </si>
  <si>
    <t>TFCCAll FFMay-18</t>
  </si>
  <si>
    <t>TFCCAll FF43221</t>
  </si>
  <si>
    <t>TFCCAll FFJun-18</t>
  </si>
  <si>
    <t>TFCCAll FF43252</t>
  </si>
  <si>
    <t>TFCCAll FFJul-18</t>
  </si>
  <si>
    <t>TFCCAll FF43282</t>
  </si>
  <si>
    <t>TFCCAll FFAug-18</t>
  </si>
  <si>
    <t>TFCCAll FF43313</t>
  </si>
  <si>
    <t>TFCCAll FFSep-18</t>
  </si>
  <si>
    <t>TFCCAll FF43344</t>
  </si>
  <si>
    <t>TFCCAll FFOct-18</t>
  </si>
  <si>
    <t>TFCCAll FF43374</t>
  </si>
  <si>
    <t>TFCCAll FFNov-18</t>
  </si>
  <si>
    <t>TFCCAll FF43405</t>
  </si>
  <si>
    <t>TFCCAll FFDec-18</t>
  </si>
  <si>
    <t>TFCCAll FF43435</t>
  </si>
  <si>
    <t>TFCCAll FFJan-19</t>
  </si>
  <si>
    <t>TFCCAll FF43466</t>
  </si>
  <si>
    <t>TFCCAll FFFeb-19</t>
  </si>
  <si>
    <t>TFCCAll FF43497</t>
  </si>
  <si>
    <t>TFCCAll FFMar-19</t>
  </si>
  <si>
    <t>TFCCAll FF43525</t>
  </si>
  <si>
    <t>TFCCAll FFApr-19</t>
  </si>
  <si>
    <t>TFCCAll FF43556</t>
  </si>
  <si>
    <t>TFCCAll FFMay-19</t>
  </si>
  <si>
    <t>TFCCAll FF43586</t>
  </si>
  <si>
    <t>TFCCAll FFJun-19</t>
  </si>
  <si>
    <t>TFCCAll FF43617</t>
  </si>
  <si>
    <t>TFCCAll FFJul-19</t>
  </si>
  <si>
    <t>TFCCAll FF43647</t>
  </si>
  <si>
    <t>TFCCAll FFAug-19</t>
  </si>
  <si>
    <t>TFCCAll FF43678</t>
  </si>
  <si>
    <t>TFCCAll FFSep-19</t>
  </si>
  <si>
    <t>TFCCAll FF43709</t>
  </si>
  <si>
    <t>TFCCTIP CombinedApr-12</t>
  </si>
  <si>
    <t>TFCCTIP Combined41000</t>
  </si>
  <si>
    <t>TFCCTIP CombinedJun-12</t>
  </si>
  <si>
    <t>TFCCTIP Combined41030</t>
  </si>
  <si>
    <t>TFCCTIP Combined41061</t>
  </si>
  <si>
    <t>TFCCTIP CombinedJul-12</t>
  </si>
  <si>
    <t>TFCCTIP Combined41091</t>
  </si>
  <si>
    <t>TFCCTIP CombinedAug-12</t>
  </si>
  <si>
    <t>TFCCTIP Combined41122</t>
  </si>
  <si>
    <t>TFCCTIP CombinedSep-12</t>
  </si>
  <si>
    <t>TFCCTIP Combined41153</t>
  </si>
  <si>
    <t>TFCCTIP CombinedOct-12</t>
  </si>
  <si>
    <t>TFCCTIP Combined41183</t>
  </si>
  <si>
    <t>TFCCTIP CombinedNov-12</t>
  </si>
  <si>
    <t>TFCCTIP Combined41214</t>
  </si>
  <si>
    <t>TFCCTIP CombinedDec-12</t>
  </si>
  <si>
    <t>TFCCTIP Combined41244</t>
  </si>
  <si>
    <t>TFCCTIP CombinedJan-13</t>
  </si>
  <si>
    <t>TFCCTIP Combined41275</t>
  </si>
  <si>
    <t>TFCCTIP CombinedFeb-13</t>
  </si>
  <si>
    <t>TFCCTIP Combined41306</t>
  </si>
  <si>
    <t>TFCCTIP CombinedMar-13</t>
  </si>
  <si>
    <t>TFCCTIP Combined41334</t>
  </si>
  <si>
    <t>TFCCTIP CombinedApr-13</t>
  </si>
  <si>
    <t>TFCCTIP Combined41365</t>
  </si>
  <si>
    <t>TFCCTIP CombinedMay-13</t>
  </si>
  <si>
    <t>TFCCTIP Combined41395</t>
  </si>
  <si>
    <t>TFCCTIP CombinedJun-13</t>
  </si>
  <si>
    <t>TFCCTIP Combined41426</t>
  </si>
  <si>
    <t>TFCCTIP CombinedJul-13</t>
  </si>
  <si>
    <t>TFCCTIP Combined41456</t>
  </si>
  <si>
    <t>TFCCTIP CombinedAug-13</t>
  </si>
  <si>
    <t>TFCCTIP Combined41487</t>
  </si>
  <si>
    <t>TFCCTIP CombinedSep-13</t>
  </si>
  <si>
    <t>TFCCTIP Combined41518</t>
  </si>
  <si>
    <t>TFCCTIP CombinedOct-13</t>
  </si>
  <si>
    <t>TFCCTIP Combined41548</t>
  </si>
  <si>
    <t>TFCCTIP CombinedNov-13</t>
  </si>
  <si>
    <t>TFCCTIP Combined41579</t>
  </si>
  <si>
    <t>TFCCTIP CombinedDec-13</t>
  </si>
  <si>
    <t>TFCCTIP Combined41609</t>
  </si>
  <si>
    <t>TFCCTIP CombinedJan-14</t>
  </si>
  <si>
    <t>TFCCTIP Combined41640</t>
  </si>
  <si>
    <t>TFCCTIP CombinedFeb-14</t>
  </si>
  <si>
    <t>TFCCTIP Combined41671</t>
  </si>
  <si>
    <t>TFCCTIP CombinedMar-14</t>
  </si>
  <si>
    <t>TFCCTIP Combined41699</t>
  </si>
  <si>
    <t>TFCCTIP CombinedApr-14</t>
  </si>
  <si>
    <t>TFCCTIP Combined41730</t>
  </si>
  <si>
    <t>TFCCTIP CombinedMay-14</t>
  </si>
  <si>
    <t>TFCCTIP Combined41760</t>
  </si>
  <si>
    <t>TFCCTIP CombinedJun-14</t>
  </si>
  <si>
    <t>TFCCTIP Combined41791</t>
  </si>
  <si>
    <t>TFCCTIP CombinedJul-14</t>
  </si>
  <si>
    <t>TFCCTIP Combined41821</t>
  </si>
  <si>
    <t>TFCCTIP CombinedAug-14</t>
  </si>
  <si>
    <t>TFCCTIP Combined41852</t>
  </si>
  <si>
    <t>TFCCTIP CombinedSep-14</t>
  </si>
  <si>
    <t>TFCCTIP Combined41883</t>
  </si>
  <si>
    <t>TFCCTIP CombinedOct-14</t>
  </si>
  <si>
    <t>TFCCTIP Combined41913</t>
  </si>
  <si>
    <t>TFCCTIP CombinedNov-14</t>
  </si>
  <si>
    <t>TFCCTIP Combined41944</t>
  </si>
  <si>
    <t>TFCCTIP CombinedDec-14</t>
  </si>
  <si>
    <t>TFCCTIP Combined41974</t>
  </si>
  <si>
    <t>TFCCTIP CombinedJan-15</t>
  </si>
  <si>
    <t>TFCCTIP Combined42005</t>
  </si>
  <si>
    <t>TFCCTIP CombinedFeb-15</t>
  </si>
  <si>
    <t>TFCCTIP Combined42036</t>
  </si>
  <si>
    <t>TFCCTIP CombinedMar-15</t>
  </si>
  <si>
    <t>TFCCTIP Combined42064</t>
  </si>
  <si>
    <t>TFCCTIP CombinedApr-15</t>
  </si>
  <si>
    <t>TFCCTIP Combined42095</t>
  </si>
  <si>
    <t>TFCCTIP CombinedMay-15</t>
  </si>
  <si>
    <t>TFCCTIP Combined42125</t>
  </si>
  <si>
    <t>TFCCTIP CombinedJun-15</t>
  </si>
  <si>
    <t>TFCCTIP Combined42156</t>
  </si>
  <si>
    <t>TFCCTIP CombinedJul-15</t>
  </si>
  <si>
    <t>TFCCTIP Combined42186</t>
  </si>
  <si>
    <t>TFCCTIP CombinedAug-15</t>
  </si>
  <si>
    <t>TFCCTIP Combined42217</t>
  </si>
  <si>
    <t>TFCCTIP CombinedSep-15</t>
  </si>
  <si>
    <t>TFCCTIP Combined42248</t>
  </si>
  <si>
    <t>TFCCTIP CombinedOct-15</t>
  </si>
  <si>
    <t>TFCCTIP Combined42278</t>
  </si>
  <si>
    <t>TFCCTIP CombinedNov-15</t>
  </si>
  <si>
    <t>TFCCTIP Combined42309</t>
  </si>
  <si>
    <t>TFCCTIP CombinedDec-15</t>
  </si>
  <si>
    <t>TFCCTIP Combined42339</t>
  </si>
  <si>
    <t>TFCCTIP CombinedJan-16</t>
  </si>
  <si>
    <t>TFCCTIP Combined42370</t>
  </si>
  <si>
    <t>TFCCTIP CombinedFeb-16</t>
  </si>
  <si>
    <t>TFCCTIP Combined42401</t>
  </si>
  <si>
    <t>TFCCTIP CombinedMar-16</t>
  </si>
  <si>
    <t>TFCCTIP Combined42430</t>
  </si>
  <si>
    <t>TFCCTIP CombinedApr-16</t>
  </si>
  <si>
    <t>TFCCTIP Combined42461</t>
  </si>
  <si>
    <t>TFCCTIP CombinedMay-16</t>
  </si>
  <si>
    <t>TFCCTIP Combined42491</t>
  </si>
  <si>
    <t>TFCCTIP CombinedJun-16</t>
  </si>
  <si>
    <t>TFCCTIP Combined42522</t>
  </si>
  <si>
    <t>TFCCTIP CombinedJul-16</t>
  </si>
  <si>
    <t>TFCCTIP Combined42552</t>
  </si>
  <si>
    <t>TFCCTIP CombinedAug-16</t>
  </si>
  <si>
    <t>TFCCTIP Combined42583</t>
  </si>
  <si>
    <t>TFCCTIP CombinedSep-16</t>
  </si>
  <si>
    <t>TFCCTIP Combined42614</t>
  </si>
  <si>
    <t>TFCCTIP CombinedOct-16</t>
  </si>
  <si>
    <t>TFCCTIP Combined42644</t>
  </si>
  <si>
    <t>TFCCTIP CombinedNov-16</t>
  </si>
  <si>
    <t>TFCCTIP Combined42675</t>
  </si>
  <si>
    <t>TFCCTIP CombinedDec-16</t>
  </si>
  <si>
    <t>TFCCTIP Combined42705</t>
  </si>
  <si>
    <t>TFCCTIP CombinedJan-17</t>
  </si>
  <si>
    <t>TFCCTIP Combined42736</t>
  </si>
  <si>
    <t>TFCCTIP CombinedFeb-17</t>
  </si>
  <si>
    <t>TFCCTIP Combined42767</t>
  </si>
  <si>
    <t>TFCCTIP CombinedMar-17</t>
  </si>
  <si>
    <t>TFCCTIP Combined42795</t>
  </si>
  <si>
    <t>TFCCTIP CombinedApr-17</t>
  </si>
  <si>
    <t>TFCCTIP Combined42826</t>
  </si>
  <si>
    <t>TFCCTIP CombinedMay-17</t>
  </si>
  <si>
    <t>TFCCTIP Combined42856</t>
  </si>
  <si>
    <t>TFCCTIP CombinedJun-17</t>
  </si>
  <si>
    <t>TFCCTIP Combined42887</t>
  </si>
  <si>
    <t>TFCCTIP CombinedJul-17</t>
  </si>
  <si>
    <t>TFCCTIP Combined42917</t>
  </si>
  <si>
    <t>TFCCTIP CombinedAug-17</t>
  </si>
  <si>
    <t>TFCCTIP Combined42948</t>
  </si>
  <si>
    <t>TFCCTIP CombinedSep-17</t>
  </si>
  <si>
    <t>TFCCTIP Combined42979</t>
  </si>
  <si>
    <t>TFCCTIP CombinedOct-17</t>
  </si>
  <si>
    <t>TFCCTIP Combined43009</t>
  </si>
  <si>
    <t>TFCCTIP CombinedNov-17</t>
  </si>
  <si>
    <t>TFCCTIP Combined43040</t>
  </si>
  <si>
    <t>TFCCTIP CombinedDec-17</t>
  </si>
  <si>
    <t>TFCCTIP Combined43070</t>
  </si>
  <si>
    <t>TFCCTIP CombinedJan-18</t>
  </si>
  <si>
    <t>TFCCTIP Combined43101</t>
  </si>
  <si>
    <t>TFCCTIP CombinedFeb-18</t>
  </si>
  <si>
    <t>TFCCTIP Combined43132</t>
  </si>
  <si>
    <t>TFCCTIP CombinedMar-18</t>
  </si>
  <si>
    <t>TFCCTIP Combined43160</t>
  </si>
  <si>
    <t>TFCCTIP CombinedApr-18</t>
  </si>
  <si>
    <t>TFCCTIP Combined43191</t>
  </si>
  <si>
    <t>TFCCTIP CombinedMay-18</t>
  </si>
  <si>
    <t>TFCCTIP Combined43221</t>
  </si>
  <si>
    <t>TFCCTIP CombinedJun-18</t>
  </si>
  <si>
    <t>TFCCTIP Combined43252</t>
  </si>
  <si>
    <t>TFCCTIP CombinedJul-18</t>
  </si>
  <si>
    <t>TFCCTIP Combined43282</t>
  </si>
  <si>
    <t>TFCCTIP CombinedAug-18</t>
  </si>
  <si>
    <t>TFCCTIP Combined43313</t>
  </si>
  <si>
    <t>TFCCTIP CombinedSep-18</t>
  </si>
  <si>
    <t>TFCCTIP Combined43344</t>
  </si>
  <si>
    <t>TFCCTIP CombinedOct-18</t>
  </si>
  <si>
    <t>TFCCTIP Combined43374</t>
  </si>
  <si>
    <t>TFCCTIP CombinedNov-18</t>
  </si>
  <si>
    <t>TFCCTIP Combined43405</t>
  </si>
  <si>
    <t>TFCCTIP CombinedDec-18</t>
  </si>
  <si>
    <t>TFCCTIP Combined43435</t>
  </si>
  <si>
    <t>TFCCTIP CombinedJan-19</t>
  </si>
  <si>
    <t>TFCCTIP Combined43466</t>
  </si>
  <si>
    <t>TFCCTIP CombinedFeb-19</t>
  </si>
  <si>
    <t>TFCCTIP Combined43497</t>
  </si>
  <si>
    <t>TFCCTIP CombinedMar-19</t>
  </si>
  <si>
    <t>TFCCTIP Combined43525</t>
  </si>
  <si>
    <t>TFCCTIP CombinedApr-19</t>
  </si>
  <si>
    <t>TFCCTIP Combined43556</t>
  </si>
  <si>
    <t>TFCCTIP CombinedMay-19</t>
  </si>
  <si>
    <t>TFCCTIP Combined43586</t>
  </si>
  <si>
    <t>TFCCTIP CombinedJun-19</t>
  </si>
  <si>
    <t>TFCCTIP Combined43617</t>
  </si>
  <si>
    <t>TFCCTIP CombinedJul-19</t>
  </si>
  <si>
    <t>TFCCTIP Combined43647</t>
  </si>
  <si>
    <t>TFCCTIP CombinedAug-19</t>
  </si>
  <si>
    <t>TFCCTIP Combined43678</t>
  </si>
  <si>
    <t>Wayne CenterAll FFAug-15</t>
  </si>
  <si>
    <t>Wayne CenterAll FF42217</t>
  </si>
  <si>
    <t>Wayne CenterAll FFSep-15</t>
  </si>
  <si>
    <t>Wayne CenterAll FF42248</t>
  </si>
  <si>
    <t>Wayne CenterAll FFOct-15</t>
  </si>
  <si>
    <t>Wayne CenterAll FF42278</t>
  </si>
  <si>
    <t>Wayne CenterAll FFNov-15</t>
  </si>
  <si>
    <t>Wayne CenterAll FF42309</t>
  </si>
  <si>
    <t>Wayne CenterAll FFDec-15</t>
  </si>
  <si>
    <t>Wayne CenterAll FF42339</t>
  </si>
  <si>
    <t>Wayne CenterAll FFJan-16</t>
  </si>
  <si>
    <t>Wayne CenterAll FF42370</t>
  </si>
  <si>
    <t>Wayne CenterAll FFFeb-16</t>
  </si>
  <si>
    <t>Wayne CenterAll FF42401</t>
  </si>
  <si>
    <t>Wayne CenterAll FFMar-16</t>
  </si>
  <si>
    <t>Wayne CenterAll FF42430</t>
  </si>
  <si>
    <t>Wayne CenterAll FFApr-16</t>
  </si>
  <si>
    <t>Wayne CenterAll FF42461</t>
  </si>
  <si>
    <t>Wayne CenterAll FFMay-16</t>
  </si>
  <si>
    <t>Wayne CenterAll FF42491</t>
  </si>
  <si>
    <t>Wayne CenterAll FFJun-16</t>
  </si>
  <si>
    <t>Wayne CenterAll FF42522</t>
  </si>
  <si>
    <t>Wayne CenterAll FFJul-16</t>
  </si>
  <si>
    <t>Wayne CenterAll FF42552</t>
  </si>
  <si>
    <t>Wayne CenterAll FFAug-16</t>
  </si>
  <si>
    <t>Wayne CenterAll FF42583</t>
  </si>
  <si>
    <t>Wayne CenterAll FFSep-16</t>
  </si>
  <si>
    <t>Wayne CenterAll FF42614</t>
  </si>
  <si>
    <t>Wayne CenterAll FFOct-16</t>
  </si>
  <si>
    <t>Wayne CenterAll FF42644</t>
  </si>
  <si>
    <t>Wayne CenterAll FFNov-16</t>
  </si>
  <si>
    <t>Wayne CenterAll FF42675</t>
  </si>
  <si>
    <t>Wayne CenterAll FFDec-16</t>
  </si>
  <si>
    <t>Wayne CenterAll FF42724</t>
  </si>
  <si>
    <t>Wayne CenterAll FFJan-17</t>
  </si>
  <si>
    <t>Wayne CenterAll FF42736</t>
  </si>
  <si>
    <t>Wayne CenterAll FFFeb-17</t>
  </si>
  <si>
    <t>Wayne CenterAll FF42767</t>
  </si>
  <si>
    <t>Wayne CenterAll FFMar-17</t>
  </si>
  <si>
    <t>Wayne CenterAll FF42795</t>
  </si>
  <si>
    <t>Wayne CenterAll FFApr-17</t>
  </si>
  <si>
    <t>Wayne CenterAll FF42826</t>
  </si>
  <si>
    <t>Wayne CenterAll FFMay-17</t>
  </si>
  <si>
    <t>Wayne CenterAll FF42856</t>
  </si>
  <si>
    <t>Wayne CenterAll FFJun-17</t>
  </si>
  <si>
    <t>Wayne CenterAll FF42887</t>
  </si>
  <si>
    <t>Wayne CenterAll FFJul-17</t>
  </si>
  <si>
    <t>Wayne CenterAll FF42917</t>
  </si>
  <si>
    <t>Wayne CenterAll FFAug-17</t>
  </si>
  <si>
    <t>Wayne CenterAll FF42948</t>
  </si>
  <si>
    <t>Wayne CenterAll FFSep-17</t>
  </si>
  <si>
    <t>Wayne CenterAll FF42979</t>
  </si>
  <si>
    <t>Wayne CenterAll FFOct-17</t>
  </si>
  <si>
    <t>Wayne CenterAll FF43009</t>
  </si>
  <si>
    <t>Wayne CenterAll FFNov-17</t>
  </si>
  <si>
    <t>Wayne CenterAll FF43040</t>
  </si>
  <si>
    <t>Wayne CenterAll FFDec-17</t>
  </si>
  <si>
    <t>Wayne CenterAll FF43070</t>
  </si>
  <si>
    <t>Wayne CenterAll FFJan-18</t>
  </si>
  <si>
    <t>Wayne CenterAll FF43101</t>
  </si>
  <si>
    <t>Wayne CenterAll FFFeb-18</t>
  </si>
  <si>
    <t>Wayne CenterAll FF43132</t>
  </si>
  <si>
    <t>Wayne CenterAll FFMar-18</t>
  </si>
  <si>
    <t>Wayne CenterAll FF43160</t>
  </si>
  <si>
    <t>Wayne CenterAll FFApr-18</t>
  </si>
  <si>
    <t>Wayne CenterAll FF43191</t>
  </si>
  <si>
    <t>Wayne CenterAll FFMay-18</t>
  </si>
  <si>
    <t>Wayne CenterAll FF43221</t>
  </si>
  <si>
    <t>Wayne CenterAll FFJun-18</t>
  </si>
  <si>
    <t>Wayne CenterAll FF43252</t>
  </si>
  <si>
    <t>Wayne CenterAll FFJul-18</t>
  </si>
  <si>
    <t>Wayne CenterAll FF43282</t>
  </si>
  <si>
    <t>Wayne CenterAll FFAug-18</t>
  </si>
  <si>
    <t>Wayne CenterAll FF43313</t>
  </si>
  <si>
    <t>Wayne CenterAll FFSep-18</t>
  </si>
  <si>
    <t>Wayne CenterAll FF43344</t>
  </si>
  <si>
    <t>Wayne CenterAll FFOct-18</t>
  </si>
  <si>
    <t>Wayne CenterAll FF43374</t>
  </si>
  <si>
    <t>Wayne CenterAll FFNov-18</t>
  </si>
  <si>
    <t>Wayne CenterAll FF43405</t>
  </si>
  <si>
    <t>Wayne CenterAll FFDec-18</t>
  </si>
  <si>
    <t>Wayne CenterAll FF43435</t>
  </si>
  <si>
    <t>Wayne CenterAll FFJan-19</t>
  </si>
  <si>
    <t>Wayne CenterAll FF43466</t>
  </si>
  <si>
    <t>Wayne CenterAll FFFeb-19</t>
  </si>
  <si>
    <t>Wayne CenterAll FF43497</t>
  </si>
  <si>
    <t>Wayne CenterAll FFMar-19</t>
  </si>
  <si>
    <t>Wayne CenterAll FF43525</t>
  </si>
  <si>
    <t>Wayne CenterAll FFApr-19</t>
  </si>
  <si>
    <t>Wayne CenterAll FF43556</t>
  </si>
  <si>
    <t>Wayne CenterAll FFMay-19</t>
  </si>
  <si>
    <t>Wayne CenterAll FF43586</t>
  </si>
  <si>
    <t>Wayne CenterAll FFJun-19</t>
  </si>
  <si>
    <t>Wayne CenterAll FF43617</t>
  </si>
  <si>
    <t>Wayne CenterAll FFJul-19</t>
  </si>
  <si>
    <t>Wayne CenterAll FF43647</t>
  </si>
  <si>
    <t>Wayne CenterAll FFAug-19</t>
  </si>
  <si>
    <t>Wayne CenterAll FF43678</t>
  </si>
  <si>
    <t>Wayne CenterAll FFSep-19</t>
  </si>
  <si>
    <t>Wayne CenterAll FF43709</t>
  </si>
  <si>
    <t>Wayne CenterTIP CombinedAug-15</t>
  </si>
  <si>
    <t>Wayne CenterTIP Combined42217</t>
  </si>
  <si>
    <t>Wayne CenterTIP CombinedSep-15</t>
  </si>
  <si>
    <t>Wayne CenterTIP Combined42248</t>
  </si>
  <si>
    <t>Wayne CenterTIP CombinedOct-15</t>
  </si>
  <si>
    <t>Wayne CenterTIP Combined42278</t>
  </si>
  <si>
    <t>Wayne CenterTIP CombinedNov-15</t>
  </si>
  <si>
    <t>Wayne CenterTIP Combined42309</t>
  </si>
  <si>
    <t>Wayne CenterTIP CombinedDec-15</t>
  </si>
  <si>
    <t>Wayne CenterTIP Combined42339</t>
  </si>
  <si>
    <t>Wayne CenterTIP CombinedJan-16</t>
  </si>
  <si>
    <t>Wayne CenterTIP Combined42370</t>
  </si>
  <si>
    <t>Wayne CenterTIP CombinedFeb-16</t>
  </si>
  <si>
    <t>Wayne CenterTIP Combined42401</t>
  </si>
  <si>
    <t>Wayne CenterTIP CombinedMar-16</t>
  </si>
  <si>
    <t>Wayne CenterTIP Combined42430</t>
  </si>
  <si>
    <t>Wayne CenterTIP CombinedApr-16</t>
  </si>
  <si>
    <t>Wayne CenterTIP Combined42461</t>
  </si>
  <si>
    <t>Wayne CenterTIP CombinedMay-16</t>
  </si>
  <si>
    <t>Wayne CenterTIP Combined42491</t>
  </si>
  <si>
    <t>Wayne CenterTIP CombinedJun-16</t>
  </si>
  <si>
    <t>Wayne CenterTIP Combined42522</t>
  </si>
  <si>
    <t>Wayne CenterTIP CombinedJul-16</t>
  </si>
  <si>
    <t>Wayne CenterTIP Combined42552</t>
  </si>
  <si>
    <t>Wayne CenterTIP CombinedAug-16</t>
  </si>
  <si>
    <t>Wayne CenterTIP Combined42583</t>
  </si>
  <si>
    <t>Wayne CenterTIP CombinedSep-16</t>
  </si>
  <si>
    <t>Wayne CenterTIP Combined42614</t>
  </si>
  <si>
    <t>Wayne CenterTIP CombinedOct-16</t>
  </si>
  <si>
    <t>Wayne CenterTIP Combined42644</t>
  </si>
  <si>
    <t>Wayne CenterTIP CombinedNov-16</t>
  </si>
  <si>
    <t>Wayne CenterTIP Combined42675</t>
  </si>
  <si>
    <t>Wayne CenterTIP CombinedDec-16</t>
  </si>
  <si>
    <t>Wayne CenterTIP Combined42705</t>
  </si>
  <si>
    <t>Wayne CenterTIP CombinedJan-17</t>
  </si>
  <si>
    <t>Wayne CenterTIP Combined42736</t>
  </si>
  <si>
    <t>Wayne CenterTIP CombinedFeb-17</t>
  </si>
  <si>
    <t>Wayne CenterTIP Combined42767</t>
  </si>
  <si>
    <t>Wayne CenterTIP CombinedMar-17</t>
  </si>
  <si>
    <t>Wayne CenterTIP Combined42795</t>
  </si>
  <si>
    <t>Wayne CenterTIP CombinedApr-17</t>
  </si>
  <si>
    <t>Wayne CenterTIP Combined42826</t>
  </si>
  <si>
    <t>Wayne CenterTIP CombinedMay-17</t>
  </si>
  <si>
    <t>Wayne CenterTIP Combined42856</t>
  </si>
  <si>
    <t>Wayne CenterTIP CombinedJun-17</t>
  </si>
  <si>
    <t>Wayne CenterTIP Combined42887</t>
  </si>
  <si>
    <t>Wayne CenterTIP CombinedJul-17</t>
  </si>
  <si>
    <t>Wayne CenterTIP Combined42917</t>
  </si>
  <si>
    <t>Wayne CenterTIP CombinedAug-17</t>
  </si>
  <si>
    <t>Wayne CenterTIP Combined42948</t>
  </si>
  <si>
    <t>Wayne CenterTIP CombinedSep-17</t>
  </si>
  <si>
    <t>Wayne CenterTIP Combined42979</t>
  </si>
  <si>
    <t>Wayne CenterTIP CombinedOct-17</t>
  </si>
  <si>
    <t>Wayne CenterTIP Combined43009</t>
  </si>
  <si>
    <t>Wayne CenterTIP CombinedNov-17</t>
  </si>
  <si>
    <t>Wayne CenterTIP Combined43040</t>
  </si>
  <si>
    <t>Wayne CenterTIP CombinedDec-17</t>
  </si>
  <si>
    <t>Wayne CenterTIP Combined43070</t>
  </si>
  <si>
    <t>Wayne CenterTIP CombinedJan-18</t>
  </si>
  <si>
    <t>Wayne CenterTIP Combined43101</t>
  </si>
  <si>
    <t>Wayne CenterTIP CombinedFeb-18</t>
  </si>
  <si>
    <t>Wayne CenterTIP Combined43132</t>
  </si>
  <si>
    <t>Wayne CenterTIP CombinedMar-18</t>
  </si>
  <si>
    <t>Wayne CenterTIP Combined43160</t>
  </si>
  <si>
    <t>Wayne CenterTIP CombinedApr-18</t>
  </si>
  <si>
    <t>Wayne CenterTIP Combined43191</t>
  </si>
  <si>
    <t>Wayne CenterTIP CombinedMay-18</t>
  </si>
  <si>
    <t>Wayne CenterTIP Combined43221</t>
  </si>
  <si>
    <t>Wayne CenterTIP CombinedJun-18</t>
  </si>
  <si>
    <t>Wayne CenterTIP Combined43252</t>
  </si>
  <si>
    <t>Wayne CenterTIP CombinedJul-18</t>
  </si>
  <si>
    <t>Wayne CenterTIP Combined43282</t>
  </si>
  <si>
    <t>Wayne CenterTIP CombinedAug-18</t>
  </si>
  <si>
    <t>Wayne CenterTIP Combined43313</t>
  </si>
  <si>
    <t>Wayne CenterTIP CombinedSep-18</t>
  </si>
  <si>
    <t>Wayne CenterTIP Combined43344</t>
  </si>
  <si>
    <t>Wayne CenterTIP CombinedOct-18</t>
  </si>
  <si>
    <t>Wayne CenterTIP Combined43374</t>
  </si>
  <si>
    <t>Wayne CenterTIP CombinedNov-18</t>
  </si>
  <si>
    <t>Wayne CenterTIP Combined43405</t>
  </si>
  <si>
    <t>Wayne CenterTIP CombinedDec-18</t>
  </si>
  <si>
    <t>Wayne CenterTIP Combined43435</t>
  </si>
  <si>
    <t>Wayne CenterTIP CombinedJan-19</t>
  </si>
  <si>
    <t>Wayne CenterTIP Combined43466</t>
  </si>
  <si>
    <t>Wayne CenterTIP CombinedFeb-19</t>
  </si>
  <si>
    <t>Wayne CenterTIP Combined43497</t>
  </si>
  <si>
    <t>Wayne CenterTIP CombinedMar-19</t>
  </si>
  <si>
    <t>Wayne CenterTIP Combined43525</t>
  </si>
  <si>
    <t>Wayne CenterTIP CombinedApr-19</t>
  </si>
  <si>
    <t>Wayne CenterTIP Combined43556</t>
  </si>
  <si>
    <t>Wayne CenterTIP CombinedMay-19</t>
  </si>
  <si>
    <t>Wayne CenterTIP Combined43586</t>
  </si>
  <si>
    <t>Wayne CenterTIP CombinedJun-19</t>
  </si>
  <si>
    <t>Wayne CenterTIP Combined43617</t>
  </si>
  <si>
    <t>Wayne CenterTIP CombinedJul-19</t>
  </si>
  <si>
    <t>Wayne CenterTIP Combined43647</t>
  </si>
  <si>
    <t>Wayne CenterTIP CombinedAug-19</t>
  </si>
  <si>
    <t>Wayne CenterTIP Combined43678</t>
  </si>
  <si>
    <t>Youth VillagesAll FFApr-12</t>
  </si>
  <si>
    <t>Youth VillagesAll FF41000</t>
  </si>
  <si>
    <t>Youth VillagesAll FFJun-12</t>
  </si>
  <si>
    <t>Youth VillagesAll FF41030</t>
  </si>
  <si>
    <t>Youth VillagesAll FF41061</t>
  </si>
  <si>
    <t>Youth VillagesAll FFJul-12</t>
  </si>
  <si>
    <t>Youth VillagesAll FF41091</t>
  </si>
  <si>
    <t>Youth VillagesAll FFAug-12</t>
  </si>
  <si>
    <t>Youth VillagesAll FF41122</t>
  </si>
  <si>
    <t>Youth VillagesAll FFSep-12</t>
  </si>
  <si>
    <t>Youth VillagesAll FF41153</t>
  </si>
  <si>
    <t>Youth VillagesAll FFOct-12</t>
  </si>
  <si>
    <t>Youth VillagesAll FF41183</t>
  </si>
  <si>
    <t>Youth VillagesAll FFNov-12</t>
  </si>
  <si>
    <t>Youth VillagesAll FF41214</t>
  </si>
  <si>
    <t>Youth VillagesAll FFDec-12</t>
  </si>
  <si>
    <t>Youth VillagesAll FF41244</t>
  </si>
  <si>
    <t>Youth VillagesAll FFJan-13</t>
  </si>
  <si>
    <t>Youth VillagesAll FF41275</t>
  </si>
  <si>
    <t>Youth VillagesAll FFFeb-13</t>
  </si>
  <si>
    <t>Youth VillagesAll FF41306</t>
  </si>
  <si>
    <t>Youth VillagesAll FFMar-13</t>
  </si>
  <si>
    <t>Youth VillagesAll FF41334</t>
  </si>
  <si>
    <t>Youth VillagesAll FFApr-13</t>
  </si>
  <si>
    <t>Youth VillagesAll FF41365</t>
  </si>
  <si>
    <t>Youth VillagesAll FFMay-13</t>
  </si>
  <si>
    <t>Youth VillagesAll FF41395</t>
  </si>
  <si>
    <t>Youth VillagesAll FFJun-13</t>
  </si>
  <si>
    <t>Youth VillagesAll FF41426</t>
  </si>
  <si>
    <t>Youth VillagesAll FFJul-13</t>
  </si>
  <si>
    <t>Youth VillagesAll FF41456</t>
  </si>
  <si>
    <t>Youth VillagesAll FFAug-13</t>
  </si>
  <si>
    <t>Youth VillagesAll FF41487</t>
  </si>
  <si>
    <t>Youth VillagesAll FFSep-13</t>
  </si>
  <si>
    <t>Youth VillagesAll FF41518</t>
  </si>
  <si>
    <t>Youth VillagesAll FFOct-13</t>
  </si>
  <si>
    <t>Youth VillagesAll FF41548</t>
  </si>
  <si>
    <t>Youth VillagesAll FFNov-13</t>
  </si>
  <si>
    <t>Youth VillagesAll FF41579</t>
  </si>
  <si>
    <t>Youth VillagesAll FFDec-13</t>
  </si>
  <si>
    <t>Youth VillagesAll FF41609</t>
  </si>
  <si>
    <t>Youth VillagesAll FFJan-14</t>
  </si>
  <si>
    <t>Youth VillagesAll FF41640</t>
  </si>
  <si>
    <t>Youth VillagesAll FFFeb-14</t>
  </si>
  <si>
    <t>Youth VillagesAll FF41671</t>
  </si>
  <si>
    <t>Youth VillagesAll FFMar-14</t>
  </si>
  <si>
    <t>Youth VillagesAll FF41699</t>
  </si>
  <si>
    <t>Youth VillagesAll FFApr-14</t>
  </si>
  <si>
    <t>Youth VillagesAll FF41730</t>
  </si>
  <si>
    <t>Youth VillagesAll FFMay-14</t>
  </si>
  <si>
    <t>Youth VillagesAll FF41760</t>
  </si>
  <si>
    <t>Youth VillagesAll FFJun-14</t>
  </si>
  <si>
    <t>Youth VillagesAll FF41791</t>
  </si>
  <si>
    <t>Youth VillagesAll FFJul-14</t>
  </si>
  <si>
    <t>Youth VillagesAll FF41821</t>
  </si>
  <si>
    <t>Youth VillagesAll FFAug-14</t>
  </si>
  <si>
    <t>Youth VillagesAll FF41852</t>
  </si>
  <si>
    <t>Youth VillagesAll FFSep-14</t>
  </si>
  <si>
    <t>Youth VillagesAll FF41883</t>
  </si>
  <si>
    <t>Youth VillagesAll FFOct-14</t>
  </si>
  <si>
    <t>Youth VillagesAll FF41913</t>
  </si>
  <si>
    <t>Youth VillagesAll FFNov-14</t>
  </si>
  <si>
    <t>Youth VillagesAll FF41944</t>
  </si>
  <si>
    <t>Youth VillagesAll FFDec-14</t>
  </si>
  <si>
    <t>Youth VillagesAll FF41974</t>
  </si>
  <si>
    <t>Youth VillagesAll FFJan-15</t>
  </si>
  <si>
    <t>Youth VillagesAll FF42005</t>
  </si>
  <si>
    <t>Youth VillagesAll FFFeb-15</t>
  </si>
  <si>
    <t>Youth VillagesAll FF42036</t>
  </si>
  <si>
    <t>Youth VillagesAll FFMar-15</t>
  </si>
  <si>
    <t>Youth VillagesAll FF42064</t>
  </si>
  <si>
    <t>Youth VillagesAll FFApr-15</t>
  </si>
  <si>
    <t>Youth VillagesAll FF42095</t>
  </si>
  <si>
    <t>Youth VillagesAll FFMay-15</t>
  </si>
  <si>
    <t>Youth VillagesAll FF42125</t>
  </si>
  <si>
    <t>Youth VillagesAll FFJun-15</t>
  </si>
  <si>
    <t>Youth VillagesAll FF42156</t>
  </si>
  <si>
    <t>Youth VillagesAll FFJul-15</t>
  </si>
  <si>
    <t>Youth VillagesAll FF42186</t>
  </si>
  <si>
    <t>Youth VillagesAll FFAug-15</t>
  </si>
  <si>
    <t>Youth VillagesAll FF42217</t>
  </si>
  <si>
    <t>Youth VillagesAll FFSep-15</t>
  </si>
  <si>
    <t>Youth VillagesAll FF42248</t>
  </si>
  <si>
    <t>Youth VillagesAll FFOct-15</t>
  </si>
  <si>
    <t>Youth VillagesAll FF42278</t>
  </si>
  <si>
    <t>Youth VillagesAll FFNov-15</t>
  </si>
  <si>
    <t>Youth VillagesAll FF42309</t>
  </si>
  <si>
    <t>Youth VillagesAll FFDec-15</t>
  </si>
  <si>
    <t>Youth VillagesAll FF42339</t>
  </si>
  <si>
    <t>Youth VillagesAll FFJan-16</t>
  </si>
  <si>
    <t>Youth VillagesAll FF42370</t>
  </si>
  <si>
    <t>Youth VillagesAll FFFeb-16</t>
  </si>
  <si>
    <t>Youth VillagesAll FF42401</t>
  </si>
  <si>
    <t>Youth VillagesAll FFMar-16</t>
  </si>
  <si>
    <t>Youth VillagesAll FF42430</t>
  </si>
  <si>
    <t>Youth VillagesAll FFApr-16</t>
  </si>
  <si>
    <t>Youth VillagesAll FF42461</t>
  </si>
  <si>
    <t>Youth VillagesAll FFMay-16</t>
  </si>
  <si>
    <t>Youth VillagesAll FF42491</t>
  </si>
  <si>
    <t>Youth VillagesAll FFJun-16</t>
  </si>
  <si>
    <t>Youth VillagesAll FF42522</t>
  </si>
  <si>
    <t>Youth VillagesAll FFJul-16</t>
  </si>
  <si>
    <t>Youth VillagesAll FF42552</t>
  </si>
  <si>
    <t>Youth VillagesAll FFAug-16</t>
  </si>
  <si>
    <t>Youth VillagesAll FF42583</t>
  </si>
  <si>
    <t>Youth VillagesAll FFSep-16</t>
  </si>
  <si>
    <t>Youth VillagesAll FF42614</t>
  </si>
  <si>
    <t>Youth VillagesAll FFOct-16</t>
  </si>
  <si>
    <t>Youth VillagesAll FF42644</t>
  </si>
  <si>
    <t>Youth VillagesAll FFNov-16</t>
  </si>
  <si>
    <t>Youth VillagesAll FF42675</t>
  </si>
  <si>
    <t>Youth VillagesAll FFDec-16</t>
  </si>
  <si>
    <t>Youth VillagesAll FF42725</t>
  </si>
  <si>
    <t>Youth VillagesAll FFJan-17</t>
  </si>
  <si>
    <t>Youth VillagesAll FF42736</t>
  </si>
  <si>
    <t>Youth VillagesAll FFFeb-17</t>
  </si>
  <si>
    <t>Youth VillagesAll FF42767</t>
  </si>
  <si>
    <t>Youth VillagesAll FFMar-17</t>
  </si>
  <si>
    <t>Youth VillagesAll FF42795</t>
  </si>
  <si>
    <t>Youth VillagesAll FFApr-17</t>
  </si>
  <si>
    <t>Youth VillagesAll FF42826</t>
  </si>
  <si>
    <t>Youth VillagesAll FFMay-17</t>
  </si>
  <si>
    <t>Youth VillagesAll FF42856</t>
  </si>
  <si>
    <t>Youth VillagesAll FFJun-17</t>
  </si>
  <si>
    <t>Youth VillagesAll FF42887</t>
  </si>
  <si>
    <t>Youth VillagesAll FFJul-17</t>
  </si>
  <si>
    <t>Youth VillagesAll FF42917</t>
  </si>
  <si>
    <t>Youth VillagesAll FFAug-17</t>
  </si>
  <si>
    <t>Youth VillagesAll FF42948</t>
  </si>
  <si>
    <t>Youth VillagesAll FFSep-17</t>
  </si>
  <si>
    <t>Youth VillagesAll FF42979</t>
  </si>
  <si>
    <t>Youth VillagesAll FFOct-17</t>
  </si>
  <si>
    <t>Youth VillagesAll FF43009</t>
  </si>
  <si>
    <t>Youth VillagesAll FFNov-17</t>
  </si>
  <si>
    <t>Youth VillagesAll FF43040</t>
  </si>
  <si>
    <t>Youth VillagesAll FFDec-17</t>
  </si>
  <si>
    <t>Youth VillagesAll FF43070</t>
  </si>
  <si>
    <t>Youth VillagesAll FFJan-18</t>
  </si>
  <si>
    <t>Youth VillagesAll FF43101</t>
  </si>
  <si>
    <t>Youth VillagesAll FFFeb-18</t>
  </si>
  <si>
    <t>Youth VillagesAll FF43132</t>
  </si>
  <si>
    <t>Youth VillagesAll FFMar-18</t>
  </si>
  <si>
    <t>Youth VillagesAll FF43160</t>
  </si>
  <si>
    <t>Youth VillagesAll FFApr-18</t>
  </si>
  <si>
    <t>Youth VillagesAll FF43191</t>
  </si>
  <si>
    <t>Youth VillagesAll FFMay-18</t>
  </si>
  <si>
    <t>Youth VillagesAll FF43221</t>
  </si>
  <si>
    <t>Youth VillagesAll FFJun-18</t>
  </si>
  <si>
    <t>Youth VillagesAll FF43252</t>
  </si>
  <si>
    <t>Youth VillagesAll FFJul-18</t>
  </si>
  <si>
    <t>Youth VillagesAll FF43282</t>
  </si>
  <si>
    <t>Youth VillagesAll FFAug-18</t>
  </si>
  <si>
    <t>Youth VillagesAll FF43313</t>
  </si>
  <si>
    <t>Youth VillagesAll FFSep-18</t>
  </si>
  <si>
    <t>Youth VillagesAll FF43344</t>
  </si>
  <si>
    <t>Youth VillagesAll FFOct-18</t>
  </si>
  <si>
    <t>Youth VillagesAll FF43374</t>
  </si>
  <si>
    <t>Youth VillagesAll FFNov-18</t>
  </si>
  <si>
    <t>Youth VillagesAll FF43405</t>
  </si>
  <si>
    <t>Youth VillagesAll FFDec-18</t>
  </si>
  <si>
    <t>Youth VillagesAll FF43435</t>
  </si>
  <si>
    <t>Youth VillagesAll FFJan-19</t>
  </si>
  <si>
    <t>Youth VillagesAll FF43466</t>
  </si>
  <si>
    <t>Youth VillagesAll FFFeb-19</t>
  </si>
  <si>
    <t>Youth VillagesAll FF43497</t>
  </si>
  <si>
    <t>Youth VillagesAll FFMar-19</t>
  </si>
  <si>
    <t>Youth VillagesAll FF43525</t>
  </si>
  <si>
    <t>Youth VillagesAll FFApr-19</t>
  </si>
  <si>
    <t>Youth VillagesAll FF43556</t>
  </si>
  <si>
    <t>Youth VillagesAll FFMay-19</t>
  </si>
  <si>
    <t>Youth VillagesAll FF43586</t>
  </si>
  <si>
    <t>Youth VillagesAll FFJun-19</t>
  </si>
  <si>
    <t>Youth VillagesAll FF43617</t>
  </si>
  <si>
    <t>Youth VillagesAll FFJul-19</t>
  </si>
  <si>
    <t>Youth VillagesAll FF43647</t>
  </si>
  <si>
    <t>Youth VillagesAll FFAug-19</t>
  </si>
  <si>
    <t>Youth VillagesAll FF43678</t>
  </si>
  <si>
    <t>Youth VillagesAll FFSep-19</t>
  </si>
  <si>
    <t>Youth VillagesAll FF43709</t>
  </si>
  <si>
    <t>Youth VillagesMST CombinedApr-12</t>
  </si>
  <si>
    <t>Youth VillagesMST Combined41000</t>
  </si>
  <si>
    <t>Youth VillagesMST CombinedJun-12</t>
  </si>
  <si>
    <t>Youth VillagesMST Combined41030</t>
  </si>
  <si>
    <t>Youth VillagesMST Combined41061</t>
  </si>
  <si>
    <t>Youth VillagesMST CombinedJul-12</t>
  </si>
  <si>
    <t>Youth VillagesMST Combined41091</t>
  </si>
  <si>
    <t>Youth VillagesMST CombinedAug-12</t>
  </si>
  <si>
    <t>Youth VillagesMST Combined41122</t>
  </si>
  <si>
    <t>Youth VillagesMST CombinedSep-12</t>
  </si>
  <si>
    <t>Youth VillagesMST Combined41153</t>
  </si>
  <si>
    <t>Youth VillagesMST CombinedOct-12</t>
  </si>
  <si>
    <t>Youth VillagesMST Combined41183</t>
  </si>
  <si>
    <t>Youth VillagesMST CombinedNov-12</t>
  </si>
  <si>
    <t>Youth VillagesMST Combined41214</t>
  </si>
  <si>
    <t>Youth VillagesMST CombinedDec-12</t>
  </si>
  <si>
    <t>Youth VillagesMST Combined41244</t>
  </si>
  <si>
    <t>Youth VillagesMST CombinedJan-13</t>
  </si>
  <si>
    <t>Youth VillagesMST Combined41275</t>
  </si>
  <si>
    <t>Youth VillagesMST CombinedFeb-13</t>
  </si>
  <si>
    <t>Youth VillagesMST Combined41306</t>
  </si>
  <si>
    <t>Youth VillagesMST CombinedMar-13</t>
  </si>
  <si>
    <t>Youth VillagesMST Combined41334</t>
  </si>
  <si>
    <t>Youth VillagesMST CombinedApr-13</t>
  </si>
  <si>
    <t>Youth VillagesMST Combined41365</t>
  </si>
  <si>
    <t>Youth VillagesMST CombinedMay-13</t>
  </si>
  <si>
    <t>Youth VillagesMST Combined41395</t>
  </si>
  <si>
    <t>Youth VillagesMST CombinedJun-13</t>
  </si>
  <si>
    <t>Youth VillagesMST Combined41426</t>
  </si>
  <si>
    <t>Youth VillagesMST CombinedJul-13</t>
  </si>
  <si>
    <t>Youth VillagesMST Combined41456</t>
  </si>
  <si>
    <t>Youth VillagesMST CombinedAug-13</t>
  </si>
  <si>
    <t>Youth VillagesMST Combined41487</t>
  </si>
  <si>
    <t>Youth VillagesMST CombinedSep-13</t>
  </si>
  <si>
    <t>Youth VillagesMST Combined41518</t>
  </si>
  <si>
    <t>Youth VillagesMST CombinedOct-13</t>
  </si>
  <si>
    <t>Youth VillagesMST Combined41548</t>
  </si>
  <si>
    <t>Youth VillagesMST CombinedNov-13</t>
  </si>
  <si>
    <t>Youth VillagesMST Combined41579</t>
  </si>
  <si>
    <t>Youth VillagesMST CombinedDec-13</t>
  </si>
  <si>
    <t>Youth VillagesMST Combined41609</t>
  </si>
  <si>
    <t>Youth VillagesMST CombinedJan-14</t>
  </si>
  <si>
    <t>Youth VillagesMST Combined41640</t>
  </si>
  <si>
    <t>Youth VillagesMST CombinedFeb-14</t>
  </si>
  <si>
    <t>Youth VillagesMST Combined41671</t>
  </si>
  <si>
    <t>Youth VillagesMST CombinedMar-14</t>
  </si>
  <si>
    <t>Youth VillagesMST Combined41699</t>
  </si>
  <si>
    <t>Youth VillagesMST CombinedApr-14</t>
  </si>
  <si>
    <t>Youth VillagesMST Combined41730</t>
  </si>
  <si>
    <t>Youth VillagesMST CombinedMay-14</t>
  </si>
  <si>
    <t>Youth VillagesMST Combined41760</t>
  </si>
  <si>
    <t>Youth VillagesMST CombinedJun-14</t>
  </si>
  <si>
    <t>Youth VillagesMST Combined41791</t>
  </si>
  <si>
    <t>Youth VillagesMST CombinedJul-14</t>
  </si>
  <si>
    <t>Youth VillagesMST Combined41821</t>
  </si>
  <si>
    <t>Youth VillagesMST CombinedAug-14</t>
  </si>
  <si>
    <t>Youth VillagesMST Combined41852</t>
  </si>
  <si>
    <t>Youth VillagesMST CombinedSep-14</t>
  </si>
  <si>
    <t>Youth VillagesMST Combined41883</t>
  </si>
  <si>
    <t>Youth VillagesMST CombinedOct-14</t>
  </si>
  <si>
    <t>Youth VillagesMST Combined41913</t>
  </si>
  <si>
    <t>Youth VillagesMST CombinedNov-14</t>
  </si>
  <si>
    <t>Youth VillagesMST Combined41944</t>
  </si>
  <si>
    <t>Youth VillagesMST CombinedDec-14</t>
  </si>
  <si>
    <t>Youth VillagesMST Combined41974</t>
  </si>
  <si>
    <t>Youth VillagesMST CombinedJan-15</t>
  </si>
  <si>
    <t>Youth VillagesMST Combined42005</t>
  </si>
  <si>
    <t>Youth VillagesMST CombinedFeb-15</t>
  </si>
  <si>
    <t>Youth VillagesMST Combined42036</t>
  </si>
  <si>
    <t>Youth VillagesMST CombinedMar-15</t>
  </si>
  <si>
    <t>Youth VillagesMST Combined42064</t>
  </si>
  <si>
    <t>Youth VillagesMST CombinedApr-15</t>
  </si>
  <si>
    <t>Youth VillagesMST Combined42095</t>
  </si>
  <si>
    <t>Youth VillagesMST CombinedMay-15</t>
  </si>
  <si>
    <t>Youth VillagesMST Combined42125</t>
  </si>
  <si>
    <t>Youth VillagesMST CombinedJun-15</t>
  </si>
  <si>
    <t>Youth VillagesMST Combined42156</t>
  </si>
  <si>
    <t>Youth VillagesMST CombinedJul-15</t>
  </si>
  <si>
    <t>Youth VillagesMST Combined42186</t>
  </si>
  <si>
    <t>Youth VillagesMST CombinedAug-15</t>
  </si>
  <si>
    <t>Youth VillagesMST Combined42217</t>
  </si>
  <si>
    <t>Youth VillagesMST CombinedSep-15</t>
  </si>
  <si>
    <t>Youth VillagesMST Combined42248</t>
  </si>
  <si>
    <t>Youth VillagesMST CombinedOct-15</t>
  </si>
  <si>
    <t>Youth VillagesMST Combined42278</t>
  </si>
  <si>
    <t>Youth VillagesMST CombinedNov-15</t>
  </si>
  <si>
    <t>Youth VillagesMST Combined42309</t>
  </si>
  <si>
    <t>Youth VillagesMST CombinedDec-15</t>
  </si>
  <si>
    <t>Youth VillagesMST Combined42339</t>
  </si>
  <si>
    <t>Youth VillagesMST CombinedJan-16</t>
  </si>
  <si>
    <t>Youth VillagesMST Combined42370</t>
  </si>
  <si>
    <t>Youth VillagesMST CombinedFeb-16</t>
  </si>
  <si>
    <t>Youth VillagesMST Combined42401</t>
  </si>
  <si>
    <t>Youth VillagesMST CombinedMar-16</t>
  </si>
  <si>
    <t>Youth VillagesMST Combined42430</t>
  </si>
  <si>
    <t>Youth VillagesMST CombinedApr-16</t>
  </si>
  <si>
    <t>Youth VillagesMST Combined42461</t>
  </si>
  <si>
    <t>Youth VillagesMST CombinedMay-16</t>
  </si>
  <si>
    <t>Youth VillagesMST Combined42491</t>
  </si>
  <si>
    <t>Youth VillagesMST CombinedJun-16</t>
  </si>
  <si>
    <t>Youth VillagesMST Combined42522</t>
  </si>
  <si>
    <t>Youth VillagesMST CombinedJul-16</t>
  </si>
  <si>
    <t>Youth VillagesMST Combined42552</t>
  </si>
  <si>
    <t>Youth VillagesMST CombinedAug-16</t>
  </si>
  <si>
    <t>Youth VillagesMST Combined42583</t>
  </si>
  <si>
    <t>Youth VillagesMST CombinedSep-16</t>
  </si>
  <si>
    <t>Youth VillagesMST Combined42614</t>
  </si>
  <si>
    <t>Youth VillagesMST CombinedOct-16</t>
  </si>
  <si>
    <t>Youth VillagesMST Combined42644</t>
  </si>
  <si>
    <t>Youth VillagesMST CombinedNov-16</t>
  </si>
  <si>
    <t>Youth VillagesMST Combined42675</t>
  </si>
  <si>
    <t>Youth VillagesMST CombinedDec-16</t>
  </si>
  <si>
    <t>Youth VillagesMST Combined42705</t>
  </si>
  <si>
    <t>Youth VillagesMST CombinedJan-17</t>
  </si>
  <si>
    <t>Youth VillagesMST Combined42736</t>
  </si>
  <si>
    <t>Youth VillagesMST CombinedFeb-17</t>
  </si>
  <si>
    <t>Youth VillagesMST Combined42767</t>
  </si>
  <si>
    <t>Youth VillagesMST CombinedMar-17</t>
  </si>
  <si>
    <t>Youth VillagesMST Combined42795</t>
  </si>
  <si>
    <t>Youth VillagesMST CombinedApr-17</t>
  </si>
  <si>
    <t>Youth VillagesMST Combined42826</t>
  </si>
  <si>
    <t>Youth VillagesMST CombinedMay-17</t>
  </si>
  <si>
    <t>Youth VillagesMST Combined42856</t>
  </si>
  <si>
    <t>Youth VillagesMST CombinedJun-17</t>
  </si>
  <si>
    <t>Youth VillagesMST Combined42887</t>
  </si>
  <si>
    <t>Youth VillagesMST CombinedJul-17</t>
  </si>
  <si>
    <t>Youth VillagesMST Combined42917</t>
  </si>
  <si>
    <t>Youth VillagesMST CombinedAug-17</t>
  </si>
  <si>
    <t>Youth VillagesMST Combined42948</t>
  </si>
  <si>
    <t>Youth VillagesMST CombinedSep-17</t>
  </si>
  <si>
    <t>Youth VillagesMST Combined42979</t>
  </si>
  <si>
    <t>Youth VillagesMST CombinedOct-17</t>
  </si>
  <si>
    <t>Youth VillagesMST Combined43009</t>
  </si>
  <si>
    <t>Youth VillagesMST CombinedNov-17</t>
  </si>
  <si>
    <t>Youth VillagesMST Combined43040</t>
  </si>
  <si>
    <t>Youth VillagesMST CombinedDec-17</t>
  </si>
  <si>
    <t>Youth VillagesMST Combined43070</t>
  </si>
  <si>
    <t>Youth VillagesMST CombinedJan-18</t>
  </si>
  <si>
    <t>Youth VillagesMST Combined43101</t>
  </si>
  <si>
    <t>Youth VillagesMST CombinedFeb-18</t>
  </si>
  <si>
    <t>Youth VillagesMST Combined43132</t>
  </si>
  <si>
    <t>Youth VillagesMST CombinedMar-18</t>
  </si>
  <si>
    <t>Youth VillagesMST Combined43160</t>
  </si>
  <si>
    <t>Youth VillagesMST CombinedApr-18</t>
  </si>
  <si>
    <t>Youth VillagesMST Combined43191</t>
  </si>
  <si>
    <t>Youth VillagesMST CombinedMay-18</t>
  </si>
  <si>
    <t>Youth VillagesMST Combined43221</t>
  </si>
  <si>
    <t>Youth VillagesMST CombinedJun-18</t>
  </si>
  <si>
    <t>Youth VillagesMST Combined43252</t>
  </si>
  <si>
    <t>Youth VillagesMST CombinedJul-18</t>
  </si>
  <si>
    <t>Youth VillagesMST Combined43282</t>
  </si>
  <si>
    <t>Youth VillagesMST CombinedAug-18</t>
  </si>
  <si>
    <t>Youth VillagesMST Combined43313</t>
  </si>
  <si>
    <t>Youth VillagesMST CombinedSep-18</t>
  </si>
  <si>
    <t>Youth VillagesMST Combined43344</t>
  </si>
  <si>
    <t>Youth VillagesMST CombinedOct-18</t>
  </si>
  <si>
    <t>Youth VillagesMST Combined43374</t>
  </si>
  <si>
    <t>Youth VillagesMST CombinedNov-18</t>
  </si>
  <si>
    <t>Youth VillagesMST Combined43405</t>
  </si>
  <si>
    <t>Youth VillagesMST CombinedDec-18</t>
  </si>
  <si>
    <t>Youth VillagesMST Combined43435</t>
  </si>
  <si>
    <t>Youth VillagesMST CombinedJan-19</t>
  </si>
  <si>
    <t>Youth VillagesMST Combined43466</t>
  </si>
  <si>
    <t>Youth VillagesMST CombinedFeb-19</t>
  </si>
  <si>
    <t>Youth VillagesMST Combined43497</t>
  </si>
  <si>
    <t>Youth VillagesMST CombinedMar-19</t>
  </si>
  <si>
    <t>Youth VillagesMST Combined43525</t>
  </si>
  <si>
    <t>Youth VillagesMST CombinedApr-19</t>
  </si>
  <si>
    <t>Youth VillagesMST Combined43556</t>
  </si>
  <si>
    <t>Youth VillagesMST CombinedMay-19</t>
  </si>
  <si>
    <t>Youth VillagesMST Combined43586</t>
  </si>
  <si>
    <t>Youth VillagesMST CombinedJun-19</t>
  </si>
  <si>
    <t>Youth VillagesMST Combined43617</t>
  </si>
  <si>
    <t>Youth VillagesMST CombinedJul-19</t>
  </si>
  <si>
    <t>Youth VillagesMST Combined43647</t>
  </si>
  <si>
    <t>Youth VillagesMST CombinedAug-19</t>
  </si>
  <si>
    <t>Youth VillagesMST Combined43678</t>
  </si>
  <si>
    <t>Youth VillagesMST-PSB CombinedApr-12</t>
  </si>
  <si>
    <t>Youth VillagesMST-PSB Combined41000</t>
  </si>
  <si>
    <t>Youth VillagesMST-PSB CombinedJun-12</t>
  </si>
  <si>
    <t>Youth VillagesMST-PSB Combined41030</t>
  </si>
  <si>
    <t>Youth VillagesMST-PSB Combined41061</t>
  </si>
  <si>
    <t>Youth VillagesMST-PSB CombinedJul-12</t>
  </si>
  <si>
    <t>Youth VillagesMST-PSB Combined41091</t>
  </si>
  <si>
    <t>Youth VillagesMST-PSB CombinedAug-12</t>
  </si>
  <si>
    <t>Youth VillagesMST-PSB Combined41122</t>
  </si>
  <si>
    <t>Youth VillagesMST-PSB CombinedSep-12</t>
  </si>
  <si>
    <t>Youth VillagesMST-PSB Combined41153</t>
  </si>
  <si>
    <t>Youth VillagesMST-PSB CombinedOct-12</t>
  </si>
  <si>
    <t>Youth VillagesMST-PSB Combined41183</t>
  </si>
  <si>
    <t>Youth VillagesMST-PSB CombinedNov-12</t>
  </si>
  <si>
    <t>Youth VillagesMST-PSB Combined41214</t>
  </si>
  <si>
    <t>Youth VillagesMST-PSB CombinedDec-12</t>
  </si>
  <si>
    <t>Youth VillagesMST-PSB Combined41244</t>
  </si>
  <si>
    <t>Youth VillagesMST-PSB CombinedJan-13</t>
  </si>
  <si>
    <t>Youth VillagesMST-PSB Combined41275</t>
  </si>
  <si>
    <t>Youth VillagesMST-PSB CombinedFeb-13</t>
  </si>
  <si>
    <t>Youth VillagesMST-PSB Combined41306</t>
  </si>
  <si>
    <t>Youth VillagesMST-PSB CombinedMar-13</t>
  </si>
  <si>
    <t>Youth VillagesMST-PSB Combined41334</t>
  </si>
  <si>
    <t>Youth VillagesMST-PSB CombinedApr-13</t>
  </si>
  <si>
    <t>Youth VillagesMST-PSB Combined41365</t>
  </si>
  <si>
    <t>Youth VillagesMST-PSB CombinedMay-13</t>
  </si>
  <si>
    <t>Youth VillagesMST-PSB Combined41395</t>
  </si>
  <si>
    <t>Youth VillagesMST-PSB CombinedJun-13</t>
  </si>
  <si>
    <t>Youth VillagesMST-PSB Combined41426</t>
  </si>
  <si>
    <t>Youth VillagesMST-PSB CombinedJul-13</t>
  </si>
  <si>
    <t>Youth VillagesMST-PSB Combined41456</t>
  </si>
  <si>
    <t>Youth VillagesMST-PSB CombinedAug-13</t>
  </si>
  <si>
    <t>Youth VillagesMST-PSB Combined41487</t>
  </si>
  <si>
    <t>Youth VillagesMST-PSB CombinedSep-13</t>
  </si>
  <si>
    <t>Youth VillagesMST-PSB Combined41518</t>
  </si>
  <si>
    <t>Youth VillagesMST-PSB CombinedOct-13</t>
  </si>
  <si>
    <t>Youth VillagesMST-PSB Combined41548</t>
  </si>
  <si>
    <t>Youth VillagesMST-PSB CombinedNov-13</t>
  </si>
  <si>
    <t>Youth VillagesMST-PSB Combined41579</t>
  </si>
  <si>
    <t>Youth VillagesMST-PSB CombinedDec-13</t>
  </si>
  <si>
    <t>Youth VillagesMST-PSB Combined41609</t>
  </si>
  <si>
    <t>Youth VillagesMST-PSB CombinedJan-14</t>
  </si>
  <si>
    <t>Youth VillagesMST-PSB Combined41640</t>
  </si>
  <si>
    <t>Youth VillagesMST-PSB CombinedFeb-14</t>
  </si>
  <si>
    <t>Youth VillagesMST-PSB Combined41671</t>
  </si>
  <si>
    <t>Youth VillagesMST-PSB CombinedMar-14</t>
  </si>
  <si>
    <t>Youth VillagesMST-PSB Combined41699</t>
  </si>
  <si>
    <t>Youth VillagesMST-PSB CombinedApr-14</t>
  </si>
  <si>
    <t>Youth VillagesMST-PSB Combined41730</t>
  </si>
  <si>
    <t>Youth VillagesMST-PSB CombinedMay-14</t>
  </si>
  <si>
    <t>Youth VillagesMST-PSB Combined41760</t>
  </si>
  <si>
    <t>Youth VillagesMST-PSB CombinedJun-14</t>
  </si>
  <si>
    <t>Youth VillagesMST-PSB Combined41791</t>
  </si>
  <si>
    <t>Youth VillagesMST-PSB CombinedJul-14</t>
  </si>
  <si>
    <t>Youth VillagesMST-PSB Combined41821</t>
  </si>
  <si>
    <t>Youth VillagesMST-PSB CombinedAug-14</t>
  </si>
  <si>
    <t>Youth VillagesMST-PSB Combined41852</t>
  </si>
  <si>
    <t>Youth VillagesMST-PSB CombinedSep-14</t>
  </si>
  <si>
    <t>Youth VillagesMST-PSB Combined41883</t>
  </si>
  <si>
    <t>Youth VillagesMST-PSB CombinedOct-14</t>
  </si>
  <si>
    <t>Youth VillagesMST-PSB Combined41913</t>
  </si>
  <si>
    <t>Youth VillagesMST-PSB CombinedNov-14</t>
  </si>
  <si>
    <t>Youth VillagesMST-PSB Combined41944</t>
  </si>
  <si>
    <t>Youth VillagesMST-PSB CombinedDec-14</t>
  </si>
  <si>
    <t>Youth VillagesMST-PSB Combined41974</t>
  </si>
  <si>
    <t>Youth VillagesMST-PSB CombinedJan-15</t>
  </si>
  <si>
    <t>Youth VillagesMST-PSB Combined42005</t>
  </si>
  <si>
    <t>Youth VillagesMST-PSB CombinedFeb-15</t>
  </si>
  <si>
    <t>Youth VillagesMST-PSB Combined42036</t>
  </si>
  <si>
    <t>Youth VillagesMST-PSB CombinedMar-15</t>
  </si>
  <si>
    <t>Youth VillagesMST-PSB Combined42064</t>
  </si>
  <si>
    <t>Youth VillagesMST-PSB CombinedApr-15</t>
  </si>
  <si>
    <t>Youth VillagesMST-PSB Combined42095</t>
  </si>
  <si>
    <t>Youth VillagesMST-PSB CombinedMay-15</t>
  </si>
  <si>
    <t>Youth VillagesMST-PSB Combined42125</t>
  </si>
  <si>
    <t>Youth VillagesMST-PSB CombinedJun-15</t>
  </si>
  <si>
    <t>Youth VillagesMST-PSB Combined42156</t>
  </si>
  <si>
    <t>Youth VillagesMST-PSB CombinedJul-15</t>
  </si>
  <si>
    <t>Youth VillagesMST-PSB Combined42186</t>
  </si>
  <si>
    <t>Youth VillagesMST-PSB CombinedAug-15</t>
  </si>
  <si>
    <t>Youth VillagesMST-PSB Combined42217</t>
  </si>
  <si>
    <t>Youth VillagesMST-PSB CombinedSep-15</t>
  </si>
  <si>
    <t>Youth VillagesMST-PSB Combined42248</t>
  </si>
  <si>
    <t>Youth VillagesMST-PSB CombinedOct-15</t>
  </si>
  <si>
    <t>Youth VillagesMST-PSB Combined42278</t>
  </si>
  <si>
    <t>Youth VillagesMST-PSB CombinedNov-15</t>
  </si>
  <si>
    <t>Youth VillagesMST-PSB Combined42309</t>
  </si>
  <si>
    <t>Youth VillagesMST-PSB CombinedDec-15</t>
  </si>
  <si>
    <t>Youth VillagesMST-PSB Combined42339</t>
  </si>
  <si>
    <t>Youth VillagesMST-PSB CombinedJan-16</t>
  </si>
  <si>
    <t>Youth VillagesMST-PSB Combined42370</t>
  </si>
  <si>
    <t>Youth VillagesMST-PSB CombinedFeb-16</t>
  </si>
  <si>
    <t>Youth VillagesMST-PSB Combined42401</t>
  </si>
  <si>
    <t>Youth VillagesMST-PSB CombinedMar-16</t>
  </si>
  <si>
    <t>Youth VillagesMST-PSB Combined42430</t>
  </si>
  <si>
    <t>Youth VillagesMST-PSB CombinedApr-16</t>
  </si>
  <si>
    <t>Youth VillagesMST-PSB Combined42461</t>
  </si>
  <si>
    <t>Youth VillagesMST-PSB CombinedMay-16</t>
  </si>
  <si>
    <t>Youth VillagesMST-PSB Combined42491</t>
  </si>
  <si>
    <t>Youth VillagesMST-PSB CombinedJun-16</t>
  </si>
  <si>
    <t>Youth VillagesMST-PSB Combined42522</t>
  </si>
  <si>
    <t>Youth VillagesMST-PSB CombinedJul-16</t>
  </si>
  <si>
    <t>Youth VillagesMST-PSB Combined42552</t>
  </si>
  <si>
    <t>Youth VillagesMST-PSB CombinedAug-16</t>
  </si>
  <si>
    <t>Youth VillagesMST-PSB Combined42583</t>
  </si>
  <si>
    <t>Youth VillagesMST-PSB CombinedSep-16</t>
  </si>
  <si>
    <t>Youth VillagesMST-PSB Combined42614</t>
  </si>
  <si>
    <t>Youth VillagesMST-PSB CombinedOct-16</t>
  </si>
  <si>
    <t>Youth VillagesMST-PSB Combined42644</t>
  </si>
  <si>
    <t>Youth VillagesMST-PSB CombinedNov-16</t>
  </si>
  <si>
    <t>Youth VillagesMST-PSB Combined42675</t>
  </si>
  <si>
    <t>Youth VillagesMST-PSB CombinedDec-16</t>
  </si>
  <si>
    <t>Youth VillagesMST-PSB Combined42705</t>
  </si>
  <si>
    <t>Youth VillagesMST-PSB CombinedJan-17</t>
  </si>
  <si>
    <t>Youth VillagesMST-PSB Combined42736</t>
  </si>
  <si>
    <t>Youth VillagesMST-PSB CombinedFeb-17</t>
  </si>
  <si>
    <t>Youth VillagesMST-PSB Combined42767</t>
  </si>
  <si>
    <t>Youth VillagesMST-PSB CombinedMar-17</t>
  </si>
  <si>
    <t>Youth VillagesMST-PSB Combined42795</t>
  </si>
  <si>
    <t>Youth VillagesMST-PSB CombinedApr-17</t>
  </si>
  <si>
    <t>Youth VillagesMST-PSB Combined42826</t>
  </si>
  <si>
    <t>Youth VillagesMST-PSB CombinedMay-17</t>
  </si>
  <si>
    <t>Youth VillagesMST-PSB Combined42856</t>
  </si>
  <si>
    <t>Youth VillagesMST-PSB CombinedJun-17</t>
  </si>
  <si>
    <t>Youth VillagesMST-PSB Combined42887</t>
  </si>
  <si>
    <t>Youth VillagesMST-PSB CombinedJul-17</t>
  </si>
  <si>
    <t>Youth VillagesMST-PSB Combined42917</t>
  </si>
  <si>
    <t>Youth VillagesMST-PSB CombinedAug-17</t>
  </si>
  <si>
    <t>Youth VillagesMST-PSB Combined42948</t>
  </si>
  <si>
    <t>Youth VillagesMST-PSB CombinedSep-17</t>
  </si>
  <si>
    <t>Youth VillagesMST-PSB Combined42979</t>
  </si>
  <si>
    <t>Youth VillagesMST-PSB CombinedOct-17</t>
  </si>
  <si>
    <t>Youth VillagesMST-PSB Combined43009</t>
  </si>
  <si>
    <t>Youth VillagesMST-PSB CombinedNov-17</t>
  </si>
  <si>
    <t>Youth VillagesMST-PSB Combined43040</t>
  </si>
  <si>
    <t>Youth VillagesMST-PSB CombinedDec-17</t>
  </si>
  <si>
    <t>Youth VillagesMST-PSB Combined43070</t>
  </si>
  <si>
    <t>Youth VillagesMST-PSB CombinedJan-18</t>
  </si>
  <si>
    <t>Youth VillagesMST-PSB Combined43101</t>
  </si>
  <si>
    <t>Youth VillagesMST-PSB CombinedFeb-18</t>
  </si>
  <si>
    <t>Youth VillagesMST-PSB Combined43132</t>
  </si>
  <si>
    <t>Youth VillagesMST-PSB CombinedMar-18</t>
  </si>
  <si>
    <t>Youth VillagesMST-PSB Combined43160</t>
  </si>
  <si>
    <t>Youth VillagesMST-PSB CombinedApr-18</t>
  </si>
  <si>
    <t>Youth VillagesMST-PSB Combined43191</t>
  </si>
  <si>
    <t>Youth VillagesMST-PSB CombinedMay-18</t>
  </si>
  <si>
    <t>Youth VillagesMST-PSB Combined43221</t>
  </si>
  <si>
    <t>Youth VillagesMST-PSB CombinedJun-18</t>
  </si>
  <si>
    <t>Youth VillagesMST-PSB Combined43252</t>
  </si>
  <si>
    <t>Youth VillagesMST-PSB CombinedJul-18</t>
  </si>
  <si>
    <t>Youth VillagesMST-PSB Combined43282</t>
  </si>
  <si>
    <t>Youth VillagesMST-PSB CombinedAug-18</t>
  </si>
  <si>
    <t>Youth VillagesMST-PSB Combined43313</t>
  </si>
  <si>
    <t>Youth VillagesMST-PSB CombinedSep-18</t>
  </si>
  <si>
    <t>Youth VillagesMST-PSB Combined43344</t>
  </si>
  <si>
    <t>Youth VillagesMST-PSB CombinedOct-18</t>
  </si>
  <si>
    <t>Youth VillagesMST-PSB Combined43374</t>
  </si>
  <si>
    <t>Youth VillagesMST-PSB CombinedNov-18</t>
  </si>
  <si>
    <t>Youth VillagesMST-PSB Combined43405</t>
  </si>
  <si>
    <t>Youth VillagesMST-PSB CombinedDec-18</t>
  </si>
  <si>
    <t>Youth VillagesMST-PSB Combined43435</t>
  </si>
  <si>
    <t>Youth VillagesMST-PSB CombinedJan-19</t>
  </si>
  <si>
    <t>Youth VillagesMST-PSB Combined43466</t>
  </si>
  <si>
    <t>Youth VillagesMST-PSB CombinedFeb-19</t>
  </si>
  <si>
    <t>Youth VillagesMST-PSB Combined43497</t>
  </si>
  <si>
    <t>Youth VillagesMST-PSB CombinedMar-19</t>
  </si>
  <si>
    <t>Youth VillagesMST-PSB Combined43525</t>
  </si>
  <si>
    <t>Youth VillagesMST-PSB CombinedApr-19</t>
  </si>
  <si>
    <t>Youth VillagesMST-PSB Combined43556</t>
  </si>
  <si>
    <t>Youth VillagesMST-PSB CombinedMay-19</t>
  </si>
  <si>
    <t>Youth VillagesMST-PSB Combined43586</t>
  </si>
  <si>
    <t>Youth VillagesMST-PSB CombinedJun-19</t>
  </si>
  <si>
    <t>Youth VillagesMST-PSB Combined43617</t>
  </si>
  <si>
    <t>Youth VillagesMST-PSB CombinedJul-19</t>
  </si>
  <si>
    <t>Youth VillagesMST-PSB Combined43647</t>
  </si>
  <si>
    <t>Youth VillagesMST-PSB CombinedAug-19</t>
  </si>
  <si>
    <t>Youth VillagesMST-PSB Combined43678</t>
  </si>
  <si>
    <t>HillcrestA-CRA CombinedApr-12</t>
  </si>
  <si>
    <t>HillcrestA-CRA Combined41000</t>
  </si>
  <si>
    <t>HillcrestA-CRA CombinedJun-12</t>
  </si>
  <si>
    <t>HillcrestA-CRA Combined41030</t>
  </si>
  <si>
    <t>HillcrestA-CRA Combined41061</t>
  </si>
  <si>
    <t>HillcrestA-CRA CombinedJul-12</t>
  </si>
  <si>
    <t>HillcrestA-CRA Combined41091</t>
  </si>
  <si>
    <t>HillcrestA-CRA CombinedAug-12</t>
  </si>
  <si>
    <t>HillcrestA-CRA Combined41122</t>
  </si>
  <si>
    <t>HillcrestA-CRA CombinedSep-12</t>
  </si>
  <si>
    <t>HillcrestA-CRA Combined41153</t>
  </si>
  <si>
    <t>HillcrestA-CRA CombinedOct-12</t>
  </si>
  <si>
    <t>HillcrestA-CRA Combined41183</t>
  </si>
  <si>
    <t>HillcrestA-CRA CombinedNov-12</t>
  </si>
  <si>
    <t>HillcrestA-CRA Combined41214</t>
  </si>
  <si>
    <t>HillcrestA-CRA CombinedDec-12</t>
  </si>
  <si>
    <t>HillcrestA-CRA Combined41244</t>
  </si>
  <si>
    <t>HillcrestA-CRA CombinedJan-13</t>
  </si>
  <si>
    <t>HillcrestA-CRA Combined41275</t>
  </si>
  <si>
    <t>HillcrestA-CRA CombinedFeb-13</t>
  </si>
  <si>
    <t>HillcrestA-CRA Combined41306</t>
  </si>
  <si>
    <t>HillcrestA-CRA CombinedMar-13</t>
  </si>
  <si>
    <t>HillcrestA-CRA Combined41334</t>
  </si>
  <si>
    <t>HillcrestA-CRA CombinedApr-13</t>
  </si>
  <si>
    <t>HillcrestA-CRA Combined41365</t>
  </si>
  <si>
    <t>HillcrestA-CRA CombinedMay-13</t>
  </si>
  <si>
    <t>HillcrestA-CRA Combined41395</t>
  </si>
  <si>
    <t>HillcrestA-CRA CombinedJun-13</t>
  </si>
  <si>
    <t>HillcrestA-CRA Combined41426</t>
  </si>
  <si>
    <t>HillcrestA-CRA CombinedJul-13</t>
  </si>
  <si>
    <t>HillcrestA-CRA Combined41456</t>
  </si>
  <si>
    <t>HillcrestA-CRA CombinedAug-13</t>
  </si>
  <si>
    <t>HillcrestA-CRA Combined41487</t>
  </si>
  <si>
    <t>HillcrestA-CRA CombinedSep-13</t>
  </si>
  <si>
    <t>HillcrestA-CRA Combined41518</t>
  </si>
  <si>
    <t>HillcrestA-CRA CombinedOct-13</t>
  </si>
  <si>
    <t>HillcrestA-CRA Combined41548</t>
  </si>
  <si>
    <t>HillcrestA-CRA CombinedNov-13</t>
  </si>
  <si>
    <t>HillcrestA-CRA Combined41579</t>
  </si>
  <si>
    <t>HillcrestA-CRA CombinedDec-13</t>
  </si>
  <si>
    <t>HillcrestA-CRA Combined41609</t>
  </si>
  <si>
    <t>HillcrestA-CRA CombinedJan-14</t>
  </si>
  <si>
    <t>HillcrestA-CRA Combined41640</t>
  </si>
  <si>
    <t>HillcrestA-CRA CombinedFeb-14</t>
  </si>
  <si>
    <t>HillcrestA-CRA Combined41671</t>
  </si>
  <si>
    <t>HillcrestA-CRA CombinedMar-14</t>
  </si>
  <si>
    <t>HillcrestA-CRA Combined41699</t>
  </si>
  <si>
    <t>HillcrestA-CRA CombinedApr-14</t>
  </si>
  <si>
    <t>HillcrestA-CRA Combined41730</t>
  </si>
  <si>
    <t>HillcrestA-CRA CombinedMay-14</t>
  </si>
  <si>
    <t>HillcrestA-CRA Combined41760</t>
  </si>
  <si>
    <t>HillcrestA-CRA CombinedJun-14</t>
  </si>
  <si>
    <t>HillcrestA-CRA Combined41791</t>
  </si>
  <si>
    <t>HillcrestA-CRA CombinedJul-14</t>
  </si>
  <si>
    <t>HillcrestA-CRA Combined41821</t>
  </si>
  <si>
    <t>HillcrestA-CRA CombinedAug-14</t>
  </si>
  <si>
    <t>HillcrestA-CRA Combined41852</t>
  </si>
  <si>
    <t>HillcrestA-CRA CombinedSep-14</t>
  </si>
  <si>
    <t>HillcrestA-CRA Combined41883</t>
  </si>
  <si>
    <t>HillcrestA-CRA CombinedOct-14</t>
  </si>
  <si>
    <t>HillcrestA-CRA Combined41913</t>
  </si>
  <si>
    <t>HillcrestA-CRA CombinedNov-14</t>
  </si>
  <si>
    <t>HillcrestA-CRA Combined41944</t>
  </si>
  <si>
    <t>HillcrestA-CRA CombinedDec-14</t>
  </si>
  <si>
    <t>HillcrestA-CRA Combined41974</t>
  </si>
  <si>
    <t>HillcrestA-CRA CombinedJan-15</t>
  </si>
  <si>
    <t>HillcrestA-CRA Combined42005</t>
  </si>
  <si>
    <t>HillcrestA-CRA CombinedFeb-15</t>
  </si>
  <si>
    <t>HillcrestA-CRA Combined42036</t>
  </si>
  <si>
    <t>HillcrestA-CRA CombinedMar-15</t>
  </si>
  <si>
    <t>HillcrestA-CRA Combined42064</t>
  </si>
  <si>
    <t>HillcrestA-CRA CombinedApr-15</t>
  </si>
  <si>
    <t>HillcrestA-CRA Combined42095</t>
  </si>
  <si>
    <t>HillcrestA-CRA CombinedMay-15</t>
  </si>
  <si>
    <t>HillcrestA-CRA Combined42125</t>
  </si>
  <si>
    <t>HillcrestA-CRA CombinedJun-15</t>
  </si>
  <si>
    <t>HillcrestA-CRA Combined42156</t>
  </si>
  <si>
    <t>HillcrestA-CRA CombinedJul-15</t>
  </si>
  <si>
    <t>HillcrestA-CRA Combined42186</t>
  </si>
  <si>
    <t>HillcrestA-CRA CombinedAug-15</t>
  </si>
  <si>
    <t>HillcrestA-CRA Combined42217</t>
  </si>
  <si>
    <t>HillcrestA-CRA CombinedSep-15</t>
  </si>
  <si>
    <t>HillcrestA-CRA Combined42248</t>
  </si>
  <si>
    <t>HillcrestA-CRA CombinedOct-15</t>
  </si>
  <si>
    <t>HillcrestA-CRA Combined42278</t>
  </si>
  <si>
    <t>HillcrestA-CRA CombinedNov-15</t>
  </si>
  <si>
    <t>HillcrestA-CRA Combined42309</t>
  </si>
  <si>
    <t>HillcrestA-CRA CombinedDec-15</t>
  </si>
  <si>
    <t>HillcrestA-CRA Combined42339</t>
  </si>
  <si>
    <t>HillcrestA-CRA CombinedJan-16</t>
  </si>
  <si>
    <t>HillcrestA-CRA Combined42370</t>
  </si>
  <si>
    <t>HillcrestA-CRA CombinedFeb-16</t>
  </si>
  <si>
    <t>HillcrestA-CRA Combined42401</t>
  </si>
  <si>
    <t>HillcrestA-CRA CombinedMar-16</t>
  </si>
  <si>
    <t>HillcrestA-CRA Combined42430</t>
  </si>
  <si>
    <t>HillcrestA-CRA CombinedApr-16</t>
  </si>
  <si>
    <t>HillcrestA-CRA Combined42461</t>
  </si>
  <si>
    <t>HillcrestA-CRA CombinedMay-16</t>
  </si>
  <si>
    <t>HillcrestA-CRA Combined42491</t>
  </si>
  <si>
    <t>HillcrestA-CRA CombinedJun-16</t>
  </si>
  <si>
    <t>HillcrestA-CRA Combined42522</t>
  </si>
  <si>
    <t>HillcrestA-CRA CombinedJul-16</t>
  </si>
  <si>
    <t>HillcrestA-CRA Combined42552</t>
  </si>
  <si>
    <t>HillcrestA-CRA CombinedAug-16</t>
  </si>
  <si>
    <t>HillcrestA-CRA Combined42583</t>
  </si>
  <si>
    <t>HillcrestA-CRA CombinedSep-16</t>
  </si>
  <si>
    <t>HillcrestA-CRA Combined42614</t>
  </si>
  <si>
    <t>HillcrestA-CRA CombinedOct-16</t>
  </si>
  <si>
    <t>HillcrestA-CRA Combined42644</t>
  </si>
  <si>
    <t>HillcrestA-CRA CombinedNov-16</t>
  </si>
  <si>
    <t>HillcrestA-CRA Combined42675</t>
  </si>
  <si>
    <t>HillcrestA-CRA CombinedDec-16</t>
  </si>
  <si>
    <t>HillcrestA-CRA Combined42705</t>
  </si>
  <si>
    <t>HillcrestA-CRA CombinedJan-17</t>
  </si>
  <si>
    <t>HillcrestA-CRA Combined42736</t>
  </si>
  <si>
    <t>HillcrestA-CRA CombinedFeb-17</t>
  </si>
  <si>
    <t>HillcrestA-CRA Combined42767</t>
  </si>
  <si>
    <t>HillcrestA-CRA CombinedMar-17</t>
  </si>
  <si>
    <t>HillcrestA-CRA Combined42795</t>
  </si>
  <si>
    <t>HillcrestA-CRA CombinedApr-17</t>
  </si>
  <si>
    <t>HillcrestA-CRA Combined42826</t>
  </si>
  <si>
    <t>HillcrestA-CRA CombinedMay-17</t>
  </si>
  <si>
    <t>HillcrestA-CRA Combined42856</t>
  </si>
  <si>
    <t>HillcrestA-CRA CombinedJun-17</t>
  </si>
  <si>
    <t>HillcrestA-CRA Combined42887</t>
  </si>
  <si>
    <t>HillcrestA-CRA CombinedJul-17</t>
  </si>
  <si>
    <t>HillcrestA-CRA Combined42917</t>
  </si>
  <si>
    <t>HillcrestA-CRA CombinedAug-17</t>
  </si>
  <si>
    <t>HillcrestA-CRA Combined42948</t>
  </si>
  <si>
    <t>HillcrestA-CRA CombinedSep-17</t>
  </si>
  <si>
    <t>HillcrestA-CRA Combined42979</t>
  </si>
  <si>
    <t>HillcrestA-CRA CombinedOct-17</t>
  </si>
  <si>
    <t>HillcrestA-CRA Combined43009</t>
  </si>
  <si>
    <t>HillcrestA-CRA CombinedNov-17</t>
  </si>
  <si>
    <t>HillcrestA-CRA Combined43040</t>
  </si>
  <si>
    <t>HillcrestA-CRA CombinedDec-17</t>
  </si>
  <si>
    <t>HillcrestA-CRA Combined43070</t>
  </si>
  <si>
    <t>HillcrestA-CRA CombinedJan-18</t>
  </si>
  <si>
    <t>HillcrestA-CRA Combined43101</t>
  </si>
  <si>
    <t>HillcrestA-CRA CombinedFeb-18</t>
  </si>
  <si>
    <t>HillcrestA-CRA Combined43132</t>
  </si>
  <si>
    <t>HillcrestA-CRA CombinedMar-18</t>
  </si>
  <si>
    <t>HillcrestA-CRA Combined43160</t>
  </si>
  <si>
    <t>HillcrestA-CRA CombinedApr-18</t>
  </si>
  <si>
    <t>HillcrestA-CRA Combined43191</t>
  </si>
  <si>
    <t>HillcrestA-CRA CombinedMay-18</t>
  </si>
  <si>
    <t>HillcrestA-CRA Combined43221</t>
  </si>
  <si>
    <t>HillcrestA-CRA CombinedJun-18</t>
  </si>
  <si>
    <t>HillcrestA-CRA Combined43252</t>
  </si>
  <si>
    <t>HillcrestA-CRA CombinedJul-18</t>
  </si>
  <si>
    <t>HillcrestA-CRA Combined43282</t>
  </si>
  <si>
    <t>HillcrestA-CRA CombinedAug-18</t>
  </si>
  <si>
    <t>HillcrestA-CRA Combined43313</t>
  </si>
  <si>
    <t>HillcrestA-CRA CombinedSep-18</t>
  </si>
  <si>
    <t>HillcrestA-CRA Combined43344</t>
  </si>
  <si>
    <t>HillcrestA-CRA CombinedOct-18</t>
  </si>
  <si>
    <t>HillcrestA-CRA Combined43374</t>
  </si>
  <si>
    <t>HillcrestA-CRA CombinedNov-18</t>
  </si>
  <si>
    <t>HillcrestA-CRA Combined43405</t>
  </si>
  <si>
    <t>HillcrestA-CRA CombinedDec-18</t>
  </si>
  <si>
    <t>HillcrestA-CRA Combined43435</t>
  </si>
  <si>
    <t>HillcrestA-CRA CombinedJan-19</t>
  </si>
  <si>
    <t>HillcrestA-CRA Combined43466</t>
  </si>
  <si>
    <t>HillcrestA-CRA CombinedFeb-19</t>
  </si>
  <si>
    <t>HillcrestA-CRA Combined43497</t>
  </si>
  <si>
    <t>HillcrestA-CRA CombinedMar-19</t>
  </si>
  <si>
    <t>HillcrestA-CRA Combined43525</t>
  </si>
  <si>
    <t>HillcrestA-CRA CombinedApr-19</t>
  </si>
  <si>
    <t>HillcrestA-CRA Combined43556</t>
  </si>
  <si>
    <t>HillcrestA-CRA CombinedMay-19</t>
  </si>
  <si>
    <t>HillcrestA-CRA Combined43586</t>
  </si>
  <si>
    <t>HillcrestA-CRA CombinedJun-19</t>
  </si>
  <si>
    <t>HillcrestA-CRA Combined43617</t>
  </si>
  <si>
    <t>HillcrestA-CRA CombinedJul-19</t>
  </si>
  <si>
    <t>HillcrestA-CRA Combined43647</t>
  </si>
  <si>
    <t>HillcrestA-CRA CombinedAug-19</t>
  </si>
  <si>
    <t>HillcrestA-CRA Combined43678</t>
  </si>
  <si>
    <t>HillcrestAll FFApr-12</t>
  </si>
  <si>
    <t>HillcrestAll FF41000</t>
  </si>
  <si>
    <t>HillcrestAll FFJun-12</t>
  </si>
  <si>
    <t>HillcrestAll FF41030</t>
  </si>
  <si>
    <t>HillcrestAll FF41061</t>
  </si>
  <si>
    <t>HillcrestAll FFJul-12</t>
  </si>
  <si>
    <t>HillcrestAll FF41091</t>
  </si>
  <si>
    <t>HillcrestAll FFAug-12</t>
  </si>
  <si>
    <t>HillcrestAll FF41122</t>
  </si>
  <si>
    <t>HillcrestAll FFSep-12</t>
  </si>
  <si>
    <t>HillcrestAll FF41153</t>
  </si>
  <si>
    <t>HillcrestAll FFOct-12</t>
  </si>
  <si>
    <t>HillcrestAll FF41183</t>
  </si>
  <si>
    <t>HillcrestAll FFNov-12</t>
  </si>
  <si>
    <t>HillcrestAll FF41214</t>
  </si>
  <si>
    <t>HillcrestAll FFDec-12</t>
  </si>
  <si>
    <t>HillcrestAll FF41244</t>
  </si>
  <si>
    <t>HillcrestAll FFJan-13</t>
  </si>
  <si>
    <t>HillcrestAll FF41275</t>
  </si>
  <si>
    <t>HillcrestAll FFFeb-13</t>
  </si>
  <si>
    <t>HillcrestAll FF41306</t>
  </si>
  <si>
    <t>HillcrestAll FFMar-13</t>
  </si>
  <si>
    <t>HillcrestAll FF41334</t>
  </si>
  <si>
    <t>HillcrestAll FFApr-13</t>
  </si>
  <si>
    <t>HillcrestAll FF41365</t>
  </si>
  <si>
    <t>HillcrestAll FFMay-13</t>
  </si>
  <si>
    <t>HillcrestAll FF41395</t>
  </si>
  <si>
    <t>HillcrestAll FFJun-13</t>
  </si>
  <si>
    <t>HillcrestAll FF41426</t>
  </si>
  <si>
    <t>HillcrestAll FFJul-13</t>
  </si>
  <si>
    <t>HillcrestAll FF41456</t>
  </si>
  <si>
    <t>HillcrestAll FFAug-13</t>
  </si>
  <si>
    <t>HillcrestAll FF41487</t>
  </si>
  <si>
    <t>HillcrestAll FFSep-13</t>
  </si>
  <si>
    <t>HillcrestAll FF41518</t>
  </si>
  <si>
    <t>HillcrestAll FFOct-13</t>
  </si>
  <si>
    <t>HillcrestAll FF41548</t>
  </si>
  <si>
    <t>HillcrestAll FFNov-13</t>
  </si>
  <si>
    <t>HillcrestAll FF41579</t>
  </si>
  <si>
    <t>HillcrestAll FFDec-13</t>
  </si>
  <si>
    <t>HillcrestAll FF41609</t>
  </si>
  <si>
    <t>HillcrestAll FFJan-14</t>
  </si>
  <si>
    <t>HillcrestAll FF41640</t>
  </si>
  <si>
    <t>HillcrestAll FFFeb-14</t>
  </si>
  <si>
    <t>HillcrestAll FF41671</t>
  </si>
  <si>
    <t>HillcrestAll FFMar-14</t>
  </si>
  <si>
    <t>HillcrestAll FF41699</t>
  </si>
  <si>
    <t>HillcrestAll FFApr-14</t>
  </si>
  <si>
    <t>HillcrestAll FF41730</t>
  </si>
  <si>
    <t>HillcrestAll FFMay-14</t>
  </si>
  <si>
    <t>HillcrestAll FF41760</t>
  </si>
  <si>
    <t>HillcrestAll FFJun-14</t>
  </si>
  <si>
    <t>HillcrestAll FF41791</t>
  </si>
  <si>
    <t>HillcrestAll FFJul-14</t>
  </si>
  <si>
    <t>HillcrestAll FF41821</t>
  </si>
  <si>
    <t>HillcrestAll FFAug-14</t>
  </si>
  <si>
    <t>HillcrestAll FF41852</t>
  </si>
  <si>
    <t>HillcrestAll FFSep-14</t>
  </si>
  <si>
    <t>HillcrestAll FF41883</t>
  </si>
  <si>
    <t>HillcrestAll FFOct-14</t>
  </si>
  <si>
    <t>HillcrestAll FF41913</t>
  </si>
  <si>
    <t>HillcrestAll FFNov-14</t>
  </si>
  <si>
    <t>HillcrestAll FF41944</t>
  </si>
  <si>
    <t>HillcrestAll FFDec-14</t>
  </si>
  <si>
    <t>HillcrestAll FF41974</t>
  </si>
  <si>
    <t>HillcrestAll FFJan-15</t>
  </si>
  <si>
    <t>HillcrestAll FF42005</t>
  </si>
  <si>
    <t>HillcrestAll FFFeb-15</t>
  </si>
  <si>
    <t>HillcrestAll FF42036</t>
  </si>
  <si>
    <t>HillcrestAll FFMar-15</t>
  </si>
  <si>
    <t>HillcrestAll FF42064</t>
  </si>
  <si>
    <t>HillcrestAll FFApr-15</t>
  </si>
  <si>
    <t>HillcrestAll FF42095</t>
  </si>
  <si>
    <t>HillcrestAll FFMay-15</t>
  </si>
  <si>
    <t>HillcrestAll FF42125</t>
  </si>
  <si>
    <t>HillcrestAll FFJun-15</t>
  </si>
  <si>
    <t>HillcrestAll FF42156</t>
  </si>
  <si>
    <t>HillcrestAll FFJul-15</t>
  </si>
  <si>
    <t>HillcrestAll FF42186</t>
  </si>
  <si>
    <t>HillcrestAll FFAug-15</t>
  </si>
  <si>
    <t>HillcrestAll FF42217</t>
  </si>
  <si>
    <t>HillcrestAll FFSep-15</t>
  </si>
  <si>
    <t>HillcrestAll FF42248</t>
  </si>
  <si>
    <t>HillcrestAll FFOct-15</t>
  </si>
  <si>
    <t>HillcrestAll FF42278</t>
  </si>
  <si>
    <t>HillcrestAll FFNov-15</t>
  </si>
  <si>
    <t>HillcrestAll FF42309</t>
  </si>
  <si>
    <t>HillcrestAll FFDec-15</t>
  </si>
  <si>
    <t>HillcrestAll FF42339</t>
  </si>
  <si>
    <t>HillcrestAll FFJan-16</t>
  </si>
  <si>
    <t>HillcrestAll FF42370</t>
  </si>
  <si>
    <t>HillcrestAll FFFeb-16</t>
  </si>
  <si>
    <t>HillcrestAll FF42401</t>
  </si>
  <si>
    <t>HillcrestAll FFMar-16</t>
  </si>
  <si>
    <t>HillcrestAll FF42430</t>
  </si>
  <si>
    <t>HillcrestAll FFApr-16</t>
  </si>
  <si>
    <t>HillcrestAll FF42461</t>
  </si>
  <si>
    <t>HillcrestAll FFMay-16</t>
  </si>
  <si>
    <t>HillcrestAll FF42491</t>
  </si>
  <si>
    <t>HillcrestAll FFJun-16</t>
  </si>
  <si>
    <t>HillcrestAll FF42522</t>
  </si>
  <si>
    <t>HillcrestAll FFJul-16</t>
  </si>
  <si>
    <t>HillcrestAll FF42552</t>
  </si>
  <si>
    <t>HillcrestAll FFAug-16</t>
  </si>
  <si>
    <t>HillcrestAll FF42583</t>
  </si>
  <si>
    <t>HillcrestAll FFSep-16</t>
  </si>
  <si>
    <t>HillcrestAll FF42614</t>
  </si>
  <si>
    <t>HillcrestAll FFOct-16</t>
  </si>
  <si>
    <t>HillcrestAll FF42644</t>
  </si>
  <si>
    <t>HillcrestAll FFNov-16</t>
  </si>
  <si>
    <t>HillcrestAll FF42675</t>
  </si>
  <si>
    <t>HillcrestAll FFDec-16</t>
  </si>
  <si>
    <t>HillcrestAll FF42713</t>
  </si>
  <si>
    <t>HillcrestAll FFJan-17</t>
  </si>
  <si>
    <t>HillcrestAll FF42736</t>
  </si>
  <si>
    <t>HillcrestAll FFFeb-17</t>
  </si>
  <si>
    <t>HillcrestAll FF42767</t>
  </si>
  <si>
    <t>HillcrestAll FFMar-17</t>
  </si>
  <si>
    <t>HillcrestAll FF42795</t>
  </si>
  <si>
    <t>HillcrestAll FFApr-17</t>
  </si>
  <si>
    <t>HillcrestAll FF42826</t>
  </si>
  <si>
    <t>HillcrestAll FFMay-17</t>
  </si>
  <si>
    <t>HillcrestAll FF42856</t>
  </si>
  <si>
    <t>HillcrestAll FFJun-17</t>
  </si>
  <si>
    <t>HillcrestAll FF42887</t>
  </si>
  <si>
    <t>HillcrestAll FFJul-17</t>
  </si>
  <si>
    <t>HillcrestAll FF42917</t>
  </si>
  <si>
    <t>HillcrestAll FFAug-17</t>
  </si>
  <si>
    <t>HillcrestAll FF42948</t>
  </si>
  <si>
    <t>HillcrestAll FFSep-17</t>
  </si>
  <si>
    <t>HillcrestAll FF42979</t>
  </si>
  <si>
    <t>HillcrestAll FFOct-17</t>
  </si>
  <si>
    <t>HillcrestAll FF43009</t>
  </si>
  <si>
    <t>HillcrestAll FFNov-17</t>
  </si>
  <si>
    <t>HillcrestAll FF43040</t>
  </si>
  <si>
    <t>HillcrestAll FFDec-17</t>
  </si>
  <si>
    <t>HillcrestAll FF43070</t>
  </si>
  <si>
    <t>HillcrestAll FFJan-18</t>
  </si>
  <si>
    <t>HillcrestAll FF43101</t>
  </si>
  <si>
    <t>HillcrestAll FFFeb-18</t>
  </si>
  <si>
    <t>HillcrestAll FF43132</t>
  </si>
  <si>
    <t>HillcrestAll FFMar-18</t>
  </si>
  <si>
    <t>HillcrestAll FF43160</t>
  </si>
  <si>
    <t>HillcrestAll FFApr-18</t>
  </si>
  <si>
    <t>HillcrestAll FF43191</t>
  </si>
  <si>
    <t>HillcrestAll FFMay-18</t>
  </si>
  <si>
    <t>HillcrestAll FF43221</t>
  </si>
  <si>
    <t>HillcrestAll FFJun-18</t>
  </si>
  <si>
    <t>HillcrestAll FF43252</t>
  </si>
  <si>
    <t>HillcrestAll FFJul-18</t>
  </si>
  <si>
    <t>HillcrestAll FF43282</t>
  </si>
  <si>
    <t>HillcrestAll FFAug-18</t>
  </si>
  <si>
    <t>HillcrestAll FF43313</t>
  </si>
  <si>
    <t>HillcrestAll FFSep-18</t>
  </si>
  <si>
    <t>HillcrestAll FF43344</t>
  </si>
  <si>
    <t>HillcrestAll FFOct-18</t>
  </si>
  <si>
    <t>HillcrestAll FF43374</t>
  </si>
  <si>
    <t>HillcrestAll FFNov-18</t>
  </si>
  <si>
    <t>HillcrestAll FF43405</t>
  </si>
  <si>
    <t>HillcrestAll FFDec-18</t>
  </si>
  <si>
    <t>HillcrestAll FF43435</t>
  </si>
  <si>
    <t>HillcrestAll FFJan-19</t>
  </si>
  <si>
    <t>HillcrestAll FF43466</t>
  </si>
  <si>
    <t>HillcrestAll FFFeb-19</t>
  </si>
  <si>
    <t>HillcrestAll FF43497</t>
  </si>
  <si>
    <t>HillcrestAll FFMar-19</t>
  </si>
  <si>
    <t>HillcrestAll FF43525</t>
  </si>
  <si>
    <t>HillcrestAll FFApr-19</t>
  </si>
  <si>
    <t>HillcrestAll FF43556</t>
  </si>
  <si>
    <t>HillcrestAll FFMay-19</t>
  </si>
  <si>
    <t>HillcrestAll FF43586</t>
  </si>
  <si>
    <t>HillcrestAll FFJun-19</t>
  </si>
  <si>
    <t>HillcrestAll FF43617</t>
  </si>
  <si>
    <t>HillcrestAll FFJul-19</t>
  </si>
  <si>
    <t>HillcrestAll FF43647</t>
  </si>
  <si>
    <t>HillcrestAll FFAug-19</t>
  </si>
  <si>
    <t>HillcrestAll FF43678</t>
  </si>
  <si>
    <t>HillcrestAll FFSep-19</t>
  </si>
  <si>
    <t>HillcrestAll FF43709</t>
  </si>
  <si>
    <t>HillcrestCPP-FV CombinedApr-12</t>
  </si>
  <si>
    <t>HillcrestCPP-FV Combined41000</t>
  </si>
  <si>
    <t>HillcrestCPP-FV CombinedJun-12</t>
  </si>
  <si>
    <t>HillcrestCPP-FV Combined41030</t>
  </si>
  <si>
    <t>HillcrestCPP-FV Combined41061</t>
  </si>
  <si>
    <t>HillcrestCPP-FV CombinedJul-12</t>
  </si>
  <si>
    <t>HillcrestCPP-FV Combined41091</t>
  </si>
  <si>
    <t>HillcrestCPP-FV CombinedAug-12</t>
  </si>
  <si>
    <t>HillcrestCPP-FV Combined41122</t>
  </si>
  <si>
    <t>HillcrestCPP-FV CombinedSep-12</t>
  </si>
  <si>
    <t>HillcrestCPP-FV Combined41153</t>
  </si>
  <si>
    <t>HillcrestCPP-FV CombinedOct-12</t>
  </si>
  <si>
    <t>HillcrestCPP-FV Combined41183</t>
  </si>
  <si>
    <t>HillcrestCPP-FV CombinedNov-12</t>
  </si>
  <si>
    <t>HillcrestCPP-FV Combined41214</t>
  </si>
  <si>
    <t>HillcrestCPP-FV CombinedDec-12</t>
  </si>
  <si>
    <t>HillcrestCPP-FV Combined41244</t>
  </si>
  <si>
    <t>HillcrestCPP-FV CombinedJan-13</t>
  </si>
  <si>
    <t>HillcrestCPP-FV Combined41275</t>
  </si>
  <si>
    <t>HillcrestCPP-FV CombinedFeb-13</t>
  </si>
  <si>
    <t>HillcrestCPP-FV Combined41306</t>
  </si>
  <si>
    <t>HillcrestCPP-FV CombinedMar-13</t>
  </si>
  <si>
    <t>HillcrestCPP-FV Combined41334</t>
  </si>
  <si>
    <t>HillcrestCPP-FV CombinedApr-13</t>
  </si>
  <si>
    <t>HillcrestCPP-FV Combined41365</t>
  </si>
  <si>
    <t>HillcrestCPP-FV CombinedMay-13</t>
  </si>
  <si>
    <t>HillcrestCPP-FV Combined41395</t>
  </si>
  <si>
    <t>HillcrestCPP-FV CombinedJun-13</t>
  </si>
  <si>
    <t>HillcrestCPP-FV Combined41426</t>
  </si>
  <si>
    <t>HillcrestCPP-FV CombinedJul-13</t>
  </si>
  <si>
    <t>HillcrestCPP-FV Combined41456</t>
  </si>
  <si>
    <t>HillcrestCPP-FV CombinedAug-13</t>
  </si>
  <si>
    <t>HillcrestCPP-FV Combined41487</t>
  </si>
  <si>
    <t>HillcrestCPP-FV CombinedSep-13</t>
  </si>
  <si>
    <t>HillcrestCPP-FV Combined41518</t>
  </si>
  <si>
    <t>HillcrestCPP-FV CombinedOct-13</t>
  </si>
  <si>
    <t>HillcrestCPP-FV Combined41548</t>
  </si>
  <si>
    <t>HillcrestCPP-FV CombinedNov-13</t>
  </si>
  <si>
    <t>HillcrestCPP-FV Combined41579</t>
  </si>
  <si>
    <t>HillcrestCPP-FV CombinedDec-13</t>
  </si>
  <si>
    <t>HillcrestCPP-FV Combined41609</t>
  </si>
  <si>
    <t>HillcrestCPP-FV CombinedJan-14</t>
  </si>
  <si>
    <t>HillcrestCPP-FV Combined41640</t>
  </si>
  <si>
    <t>HillcrestCPP-FV CombinedFeb-14</t>
  </si>
  <si>
    <t>HillcrestCPP-FV Combined41671</t>
  </si>
  <si>
    <t>HillcrestCPP-FV CombinedMar-14</t>
  </si>
  <si>
    <t>HillcrestCPP-FV Combined41699</t>
  </si>
  <si>
    <t>HillcrestCPP-FV CombinedApr-14</t>
  </si>
  <si>
    <t>HillcrestCPP-FV Combined41730</t>
  </si>
  <si>
    <t>HillcrestCPP-FV CombinedMay-14</t>
  </si>
  <si>
    <t>HillcrestCPP-FV Combined41760</t>
  </si>
  <si>
    <t>HillcrestCPP-FV CombinedJun-14</t>
  </si>
  <si>
    <t>HillcrestCPP-FV Combined41791</t>
  </si>
  <si>
    <t>HillcrestCPP-FV CombinedJul-14</t>
  </si>
  <si>
    <t>HillcrestCPP-FV Combined41821</t>
  </si>
  <si>
    <t>HillcrestCPP-FV CombinedAug-14</t>
  </si>
  <si>
    <t>HillcrestCPP-FV Combined41852</t>
  </si>
  <si>
    <t>HillcrestCPP-FV CombinedSep-14</t>
  </si>
  <si>
    <t>HillcrestCPP-FV Combined41883</t>
  </si>
  <si>
    <t>HillcrestCPP-FV CombinedOct-14</t>
  </si>
  <si>
    <t>HillcrestCPP-FV Combined41913</t>
  </si>
  <si>
    <t>HillcrestCPP-FV CombinedNov-14</t>
  </si>
  <si>
    <t>HillcrestCPP-FV Combined41944</t>
  </si>
  <si>
    <t>HillcrestCPP-FV CombinedDec-14</t>
  </si>
  <si>
    <t>HillcrestCPP-FV Combined41974</t>
  </si>
  <si>
    <t>HillcrestFFT CombinedApr-12</t>
  </si>
  <si>
    <t>HillcrestFFT Combined41000</t>
  </si>
  <si>
    <t>HillcrestFFT CombinedJun-12</t>
  </si>
  <si>
    <t>HillcrestFFT Combined41030</t>
  </si>
  <si>
    <t>HillcrestFFT Combined41061</t>
  </si>
  <si>
    <t>HillcrestFFT CombinedJul-12</t>
  </si>
  <si>
    <t>HillcrestFFT Combined41091</t>
  </si>
  <si>
    <t>HillcrestFFT CombinedAug-12</t>
  </si>
  <si>
    <t>HillcrestFFT Combined41122</t>
  </si>
  <si>
    <t>HillcrestFFT CombinedSep-12</t>
  </si>
  <si>
    <t>HillcrestFFT Combined41153</t>
  </si>
  <si>
    <t>HillcrestFFT CombinedOct-12</t>
  </si>
  <si>
    <t>HillcrestFFT Combined41183</t>
  </si>
  <si>
    <t>HillcrestFFT CombinedNov-12</t>
  </si>
  <si>
    <t>HillcrestFFT Combined41214</t>
  </si>
  <si>
    <t>HillcrestFFT CombinedDec-12</t>
  </si>
  <si>
    <t>HillcrestFFT Combined41244</t>
  </si>
  <si>
    <t>HillcrestFFT CombinedJan-13</t>
  </si>
  <si>
    <t>HillcrestFFT Combined41275</t>
  </si>
  <si>
    <t>HillcrestFFT CombinedFeb-13</t>
  </si>
  <si>
    <t>HillcrestFFT Combined41306</t>
  </si>
  <si>
    <t>HillcrestFFT CombinedMar-13</t>
  </si>
  <si>
    <t>HillcrestFFT Combined41334</t>
  </si>
  <si>
    <t>HillcrestFFT CombinedApr-13</t>
  </si>
  <si>
    <t>HillcrestFFT Combined41365</t>
  </si>
  <si>
    <t>HillcrestFFT CombinedMay-13</t>
  </si>
  <si>
    <t>HillcrestFFT Combined41395</t>
  </si>
  <si>
    <t>HillcrestFFT CombinedJun-13</t>
  </si>
  <si>
    <t>HillcrestFFT Combined41426</t>
  </si>
  <si>
    <t>HillcrestFFT CombinedJul-13</t>
  </si>
  <si>
    <t>HillcrestFFT Combined41456</t>
  </si>
  <si>
    <t>HillcrestFFT CombinedAug-13</t>
  </si>
  <si>
    <t>HillcrestFFT Combined41487</t>
  </si>
  <si>
    <t>HillcrestFFT CombinedSep-13</t>
  </si>
  <si>
    <t>HillcrestFFT Combined41518</t>
  </si>
  <si>
    <t>HillcrestFFT CombinedOct-13</t>
  </si>
  <si>
    <t>HillcrestFFT Combined41548</t>
  </si>
  <si>
    <t>HillcrestFFT CombinedNov-13</t>
  </si>
  <si>
    <t>HillcrestFFT Combined41579</t>
  </si>
  <si>
    <t>HillcrestFFT CombinedDec-13</t>
  </si>
  <si>
    <t>HillcrestFFT Combined41609</t>
  </si>
  <si>
    <t>HillcrestFFT CombinedJan-14</t>
  </si>
  <si>
    <t>HillcrestFFT Combined41640</t>
  </si>
  <si>
    <t>HillcrestFFT CombinedFeb-14</t>
  </si>
  <si>
    <t>HillcrestFFT Combined41671</t>
  </si>
  <si>
    <t>HillcrestFFT CombinedMar-14</t>
  </si>
  <si>
    <t>HillcrestFFT Combined41699</t>
  </si>
  <si>
    <t>HillcrestFFT CombinedApr-14</t>
  </si>
  <si>
    <t>HillcrestFFT Combined41730</t>
  </si>
  <si>
    <t>HillcrestFFT CombinedMay-14</t>
  </si>
  <si>
    <t>HillcrestFFT Combined41760</t>
  </si>
  <si>
    <t>HillcrestFFT CombinedJun-14</t>
  </si>
  <si>
    <t>HillcrestFFT Combined41791</t>
  </si>
  <si>
    <t>HillcrestFFT CombinedJul-14</t>
  </si>
  <si>
    <t>HillcrestFFT Combined41821</t>
  </si>
  <si>
    <t>HillcrestFFT CombinedAug-14</t>
  </si>
  <si>
    <t>HillcrestFFT Combined41852</t>
  </si>
  <si>
    <t>HillcrestFFT CombinedSep-14</t>
  </si>
  <si>
    <t>HillcrestFFT Combined41883</t>
  </si>
  <si>
    <t>HillcrestFFT CombinedOct-14</t>
  </si>
  <si>
    <t>HillcrestFFT Combined41913</t>
  </si>
  <si>
    <t>HillcrestFFT CombinedNov-14</t>
  </si>
  <si>
    <t>HillcrestFFT Combined41944</t>
  </si>
  <si>
    <t>HillcrestFFT CombinedDec-14</t>
  </si>
  <si>
    <t>HillcrestFFT Combined41974</t>
  </si>
  <si>
    <t>HillcrestFFT CombinedJan-15</t>
  </si>
  <si>
    <t>HillcrestFFT Combined42005</t>
  </si>
  <si>
    <t>HillcrestFFT CombinedFeb-15</t>
  </si>
  <si>
    <t>HillcrestFFT Combined42036</t>
  </si>
  <si>
    <t>HillcrestFFT CombinedMar-15</t>
  </si>
  <si>
    <t>HillcrestFFT Combined42064</t>
  </si>
  <si>
    <t>HillcrestFFT CombinedApr-15</t>
  </si>
  <si>
    <t>HillcrestFFT Combined42095</t>
  </si>
  <si>
    <t>HillcrestFFT CombinedMay-15</t>
  </si>
  <si>
    <t>HillcrestFFT Combined42125</t>
  </si>
  <si>
    <t>HillcrestFFT CombinedJun-15</t>
  </si>
  <si>
    <t>HillcrestFFT Combined42156</t>
  </si>
  <si>
    <t>HillcrestFFT CombinedJul-15</t>
  </si>
  <si>
    <t>HillcrestFFT Combined42186</t>
  </si>
  <si>
    <t>HillcrestFFT CombinedAug-15</t>
  </si>
  <si>
    <t>HillcrestFFT Combined42217</t>
  </si>
  <si>
    <t>HillcrestFFT CombinedSep-15</t>
  </si>
  <si>
    <t>HillcrestFFT Combined42248</t>
  </si>
  <si>
    <t>HillcrestFFT CombinedOct-15</t>
  </si>
  <si>
    <t>HillcrestFFT Combined42278</t>
  </si>
  <si>
    <t>HillcrestFFT CombinedNov-15</t>
  </si>
  <si>
    <t>HillcrestFFT Combined42309</t>
  </si>
  <si>
    <t>HillcrestFFT CombinedDec-15</t>
  </si>
  <si>
    <t>HillcrestFFT Combined42339</t>
  </si>
  <si>
    <t>HillcrestFFT CombinedJan-16</t>
  </si>
  <si>
    <t>HillcrestFFT Combined42370</t>
  </si>
  <si>
    <t>HillcrestFFT CombinedFeb-16</t>
  </si>
  <si>
    <t>HillcrestFFT Combined42401</t>
  </si>
  <si>
    <t>HillcrestFFT CombinedMar-16</t>
  </si>
  <si>
    <t>HillcrestFFT Combined42430</t>
  </si>
  <si>
    <t>HillcrestFFT CombinedApr-16</t>
  </si>
  <si>
    <t>HillcrestFFT Combined42461</t>
  </si>
  <si>
    <t>HillcrestFFT CombinedMay-16</t>
  </si>
  <si>
    <t>HillcrestFFT Combined42491</t>
  </si>
  <si>
    <t>HillcrestFFT CombinedJun-16</t>
  </si>
  <si>
    <t>HillcrestFFT Combined42522</t>
  </si>
  <si>
    <t>HillcrestFFT CombinedJul-16</t>
  </si>
  <si>
    <t>HillcrestFFT Combined42552</t>
  </si>
  <si>
    <t>HillcrestFFT CombinedAug-16</t>
  </si>
  <si>
    <t>HillcrestFFT Combined42583</t>
  </si>
  <si>
    <t>HillcrestFFT CombinedSep-16</t>
  </si>
  <si>
    <t>HillcrestFFT Combined42614</t>
  </si>
  <si>
    <t>HillcrestFFT CombinedOct-16</t>
  </si>
  <si>
    <t>HillcrestFFT Combined42644</t>
  </si>
  <si>
    <t>HillcrestFFT CombinedNov-16</t>
  </si>
  <si>
    <t>HillcrestFFT Combined42675</t>
  </si>
  <si>
    <t>HillcrestFFT CombinedDec-16</t>
  </si>
  <si>
    <t>HillcrestFFT Combined42705</t>
  </si>
  <si>
    <t>HillcrestFFT CombinedJan-17</t>
  </si>
  <si>
    <t>HillcrestFFT Combined42736</t>
  </si>
  <si>
    <t>HillcrestFFT CombinedFeb-17</t>
  </si>
  <si>
    <t>HillcrestFFT Combined42767</t>
  </si>
  <si>
    <t>HillcrestFFT CombinedMar-17</t>
  </si>
  <si>
    <t>HillcrestFFT Combined42795</t>
  </si>
  <si>
    <t>HillcrestFFT CombinedApr-17</t>
  </si>
  <si>
    <t>HillcrestFFT Combined42826</t>
  </si>
  <si>
    <t>HillcrestFFT CombinedMay-17</t>
  </si>
  <si>
    <t>HillcrestFFT Combined42856</t>
  </si>
  <si>
    <t>HillcrestFFT CombinedJun-17</t>
  </si>
  <si>
    <t>HillcrestFFT Combined42887</t>
  </si>
  <si>
    <t>HillcrestFFT CombinedJul-17</t>
  </si>
  <si>
    <t>HillcrestFFT Combined42917</t>
  </si>
  <si>
    <t>HillcrestFFT CombinedAug-17</t>
  </si>
  <si>
    <t>HillcrestFFT Combined42948</t>
  </si>
  <si>
    <t>HillcrestFFT CombinedSep-17</t>
  </si>
  <si>
    <t>HillcrestFFT Combined42979</t>
  </si>
  <si>
    <t>HillcrestFFT CombinedOct-17</t>
  </si>
  <si>
    <t>HillcrestFFT Combined43009</t>
  </si>
  <si>
    <t>HillcrestFFT CombinedNov-17</t>
  </si>
  <si>
    <t>HillcrestFFT Combined43040</t>
  </si>
  <si>
    <t>HillcrestFFT CombinedDec-17</t>
  </si>
  <si>
    <t>HillcrestFFT Combined43070</t>
  </si>
  <si>
    <t>HillcrestFFT CombinedJan-18</t>
  </si>
  <si>
    <t>HillcrestFFT Combined43101</t>
  </si>
  <si>
    <t>HillcrestFFT CombinedFeb-18</t>
  </si>
  <si>
    <t>HillcrestFFT Combined43132</t>
  </si>
  <si>
    <t>HillcrestFFT CombinedMar-18</t>
  </si>
  <si>
    <t>HillcrestFFT Combined43160</t>
  </si>
  <si>
    <t>HillcrestFFT CombinedApr-18</t>
  </si>
  <si>
    <t>HillcrestFFT Combined43191</t>
  </si>
  <si>
    <t>HillcrestFFT CombinedMay-18</t>
  </si>
  <si>
    <t>HillcrestFFT Combined43221</t>
  </si>
  <si>
    <t>HillcrestFFT CombinedJun-18</t>
  </si>
  <si>
    <t>HillcrestFFT Combined43252</t>
  </si>
  <si>
    <t>HillcrestFFT CombinedJul-18</t>
  </si>
  <si>
    <t>HillcrestFFT Combined43282</t>
  </si>
  <si>
    <t>HillcrestFFT CombinedAug-18</t>
  </si>
  <si>
    <t>HillcrestFFT Combined43313</t>
  </si>
  <si>
    <t>HillcrestFFT CombinedSep-18</t>
  </si>
  <si>
    <t>HillcrestFFT Combined43344</t>
  </si>
  <si>
    <t>HillcrestFFT CombinedOct-18</t>
  </si>
  <si>
    <t>HillcrestFFT Combined43374</t>
  </si>
  <si>
    <t>HillcrestFFT CombinedNov-18</t>
  </si>
  <si>
    <t>HillcrestFFT Combined43405</t>
  </si>
  <si>
    <t>HillcrestFFT CombinedDec-18</t>
  </si>
  <si>
    <t>HillcrestFFT Combined43435</t>
  </si>
  <si>
    <t>HillcrestFFT CombinedJan-19</t>
  </si>
  <si>
    <t>HillcrestFFT Combined43466</t>
  </si>
  <si>
    <t>HillcrestFFT CombinedFeb-19</t>
  </si>
  <si>
    <t>HillcrestFFT Combined43497</t>
  </si>
  <si>
    <t>HillcrestFFT CombinedMar-19</t>
  </si>
  <si>
    <t>HillcrestFFT Combined43525</t>
  </si>
  <si>
    <t>HillcrestFFT CombinedApr-19</t>
  </si>
  <si>
    <t>HillcrestFFT Combined43556</t>
  </si>
  <si>
    <t>HillcrestFFT CombinedMay-19</t>
  </si>
  <si>
    <t>HillcrestFFT Combined43586</t>
  </si>
  <si>
    <t>HillcrestFFT CombinedJun-19</t>
  </si>
  <si>
    <t>HillcrestFFT Combined43617</t>
  </si>
  <si>
    <t>HillcrestFFT CombinedJul-19</t>
  </si>
  <si>
    <t>HillcrestFFT Combined43647</t>
  </si>
  <si>
    <t>HillcrestFFT CombinedAug-19</t>
  </si>
  <si>
    <t>HillcrestFFT Combined43678</t>
  </si>
  <si>
    <t>HillcrestTF-CBT CombinedApr-12</t>
  </si>
  <si>
    <t>HillcrestTF-CBT Combined41000</t>
  </si>
  <si>
    <t>HillcrestTF-CBT CombinedJun-12</t>
  </si>
  <si>
    <t>HillcrestTF-CBT Combined41030</t>
  </si>
  <si>
    <t>HillcrestTF-CBT Combined41061</t>
  </si>
  <si>
    <t>HillcrestTF-CBT CombinedJul-12</t>
  </si>
  <si>
    <t>HillcrestTF-CBT Combined41091</t>
  </si>
  <si>
    <t>HillcrestTF-CBT CombinedAug-12</t>
  </si>
  <si>
    <t>HillcrestTF-CBT Combined41122</t>
  </si>
  <si>
    <t>HillcrestTF-CBT CombinedSep-12</t>
  </si>
  <si>
    <t>HillcrestTF-CBT Combined41153</t>
  </si>
  <si>
    <t>HillcrestTF-CBT CombinedOct-12</t>
  </si>
  <si>
    <t>HillcrestTF-CBT Combined41183</t>
  </si>
  <si>
    <t>HillcrestTF-CBT CombinedNov-12</t>
  </si>
  <si>
    <t>HillcrestTF-CBT Combined41214</t>
  </si>
  <si>
    <t>HillcrestTF-CBT CombinedDec-12</t>
  </si>
  <si>
    <t>HillcrestTF-CBT Combined41244</t>
  </si>
  <si>
    <t>HillcrestTF-CBT CombinedJan-13</t>
  </si>
  <si>
    <t>HillcrestTF-CBT Combined41275</t>
  </si>
  <si>
    <t>HillcrestTF-CBT CombinedFeb-13</t>
  </si>
  <si>
    <t>HillcrestTF-CBT Combined41306</t>
  </si>
  <si>
    <t>HillcrestTF-CBT CombinedMar-13</t>
  </si>
  <si>
    <t>HillcrestTF-CBT Combined41334</t>
  </si>
  <si>
    <t>HillcrestTF-CBT CombinedApr-13</t>
  </si>
  <si>
    <t>HillcrestTF-CBT Combined41365</t>
  </si>
  <si>
    <t>HillcrestTF-CBT CombinedMay-13</t>
  </si>
  <si>
    <t>HillcrestTF-CBT Combined41395</t>
  </si>
  <si>
    <t>HillcrestTF-CBT CombinedJun-13</t>
  </si>
  <si>
    <t>HillcrestTF-CBT Combined41426</t>
  </si>
  <si>
    <t>HillcrestTF-CBT CombinedJul-13</t>
  </si>
  <si>
    <t>HillcrestTF-CBT Combined41456</t>
  </si>
  <si>
    <t>HillcrestTF-CBT CombinedAug-13</t>
  </si>
  <si>
    <t>HillcrestTF-CBT Combined41487</t>
  </si>
  <si>
    <t>HillcrestTF-CBT CombinedSep-13</t>
  </si>
  <si>
    <t>HillcrestTF-CBT Combined41518</t>
  </si>
  <si>
    <t>HillcrestTF-CBT CombinedOct-13</t>
  </si>
  <si>
    <t>HillcrestTF-CBT Combined41548</t>
  </si>
  <si>
    <t>HillcrestTF-CBT CombinedNov-13</t>
  </si>
  <si>
    <t>HillcrestTF-CBT Combined41579</t>
  </si>
  <si>
    <t>HillcrestTF-CBT CombinedDec-13</t>
  </si>
  <si>
    <t>HillcrestTF-CBT Combined41609</t>
  </si>
  <si>
    <t>HillcrestTF-CBT CombinedJan-14</t>
  </si>
  <si>
    <t>HillcrestTF-CBT Combined41640</t>
  </si>
  <si>
    <t>HillcrestTF-CBT CombinedFeb-14</t>
  </si>
  <si>
    <t>HillcrestTF-CBT Combined41671</t>
  </si>
  <si>
    <t>HillcrestTF-CBT CombinedMar-14</t>
  </si>
  <si>
    <t>HillcrestTF-CBT Combined41699</t>
  </si>
  <si>
    <t>HillcrestTF-CBT CombinedApr-14</t>
  </si>
  <si>
    <t>HillcrestTF-CBT Combined41730</t>
  </si>
  <si>
    <t>HillcrestTF-CBT CombinedMay-14</t>
  </si>
  <si>
    <t>HillcrestTF-CBT Combined41760</t>
  </si>
  <si>
    <t>HillcrestTF-CBT CombinedJun-14</t>
  </si>
  <si>
    <t>HillcrestTF-CBT Combined41791</t>
  </si>
  <si>
    <t>HillcrestTF-CBT CombinedJul-14</t>
  </si>
  <si>
    <t>HillcrestTF-CBT Combined41821</t>
  </si>
  <si>
    <t>HillcrestTF-CBT CombinedAug-14</t>
  </si>
  <si>
    <t>HillcrestTF-CBT Combined41852</t>
  </si>
  <si>
    <t>HillcrestTF-CBT CombinedSep-14</t>
  </si>
  <si>
    <t>HillcrestTF-CBT Combined41883</t>
  </si>
  <si>
    <t>HillcrestTF-CBT CombinedOct-14</t>
  </si>
  <si>
    <t>HillcrestTF-CBT Combined41913</t>
  </si>
  <si>
    <t>HillcrestTF-CBT CombinedNov-14</t>
  </si>
  <si>
    <t>HillcrestTF-CBT Combined41944</t>
  </si>
  <si>
    <t>HillcrestTF-CBT CombinedDec-14</t>
  </si>
  <si>
    <t>HillcrestTF-CBT Combined41974</t>
  </si>
  <si>
    <t>HillcrestTF-CBT CombinedJan-15</t>
  </si>
  <si>
    <t>HillcrestTF-CBT Combined42005</t>
  </si>
  <si>
    <t>HillcrestTF-CBT CombinedFeb-15</t>
  </si>
  <si>
    <t>HillcrestTF-CBT Combined42036</t>
  </si>
  <si>
    <t>HillcrestTF-CBT CombinedMar-15</t>
  </si>
  <si>
    <t>HillcrestTF-CBT Combined42064</t>
  </si>
  <si>
    <t>HillcrestTF-CBT CombinedApr-15</t>
  </si>
  <si>
    <t>HillcrestTF-CBT Combined42095</t>
  </si>
  <si>
    <t>HillcrestTF-CBT CombinedMay-15</t>
  </si>
  <si>
    <t>HillcrestTF-CBT Combined42125</t>
  </si>
  <si>
    <t>HillcrestTF-CBT CombinedJun-15</t>
  </si>
  <si>
    <t>HillcrestTF-CBT Combined42156</t>
  </si>
  <si>
    <t>HillcrestTF-CBT CombinedJul-15</t>
  </si>
  <si>
    <t>HillcrestTF-CBT Combined42186</t>
  </si>
  <si>
    <t>HillcrestTF-CBT CombinedAug-15</t>
  </si>
  <si>
    <t>HillcrestTF-CBT Combined42217</t>
  </si>
  <si>
    <t>HillcrestTF-CBT CombinedSep-15</t>
  </si>
  <si>
    <t>HillcrestTF-CBT Combined42248</t>
  </si>
  <si>
    <t>HillcrestTF-CBT CombinedOct-15</t>
  </si>
  <si>
    <t>HillcrestTF-CBT Combined42278</t>
  </si>
  <si>
    <t>HillcrestTF-CBT CombinedNov-15</t>
  </si>
  <si>
    <t>HillcrestTF-CBT Combined42309</t>
  </si>
  <si>
    <t>HillcrestTF-CBT CombinedDec-15</t>
  </si>
  <si>
    <t>HillcrestTF-CBT Combined42339</t>
  </si>
  <si>
    <t>HillcrestTF-CBT CombinedJan-16</t>
  </si>
  <si>
    <t>HillcrestTF-CBT Combined42370</t>
  </si>
  <si>
    <t>HillcrestTF-CBT CombinedFeb-16</t>
  </si>
  <si>
    <t>HillcrestTF-CBT Combined42401</t>
  </si>
  <si>
    <t>HillcrestTF-CBT CombinedMar-16</t>
  </si>
  <si>
    <t>HillcrestTF-CBT Combined42430</t>
  </si>
  <si>
    <t>HillcrestTF-CBT CombinedApr-16</t>
  </si>
  <si>
    <t>HillcrestTF-CBT Combined42461</t>
  </si>
  <si>
    <t>HillcrestTF-CBT CombinedMay-16</t>
  </si>
  <si>
    <t>HillcrestTF-CBT Combined42491</t>
  </si>
  <si>
    <t>HillcrestTF-CBT CombinedJun-16</t>
  </si>
  <si>
    <t>HillcrestTF-CBT Combined42522</t>
  </si>
  <si>
    <t>HillcrestTF-CBT CombinedJul-16</t>
  </si>
  <si>
    <t>HillcrestTF-CBT Combined42552</t>
  </si>
  <si>
    <t>HillcrestTF-CBT CombinedAug-16</t>
  </si>
  <si>
    <t>HillcrestTF-CBT Combined42583</t>
  </si>
  <si>
    <t>HillcrestTF-CBT CombinedSep-16</t>
  </si>
  <si>
    <t>HillcrestTF-CBT Combined42614</t>
  </si>
  <si>
    <t>HillcrestTF-CBT CombinedOct-16</t>
  </si>
  <si>
    <t>HillcrestTF-CBT Combined42644</t>
  </si>
  <si>
    <t>HillcrestTF-CBT CombinedNov-16</t>
  </si>
  <si>
    <t>HillcrestTF-CBT Combined42675</t>
  </si>
  <si>
    <t>HillcrestTF-CBT CombinedDec-16</t>
  </si>
  <si>
    <t>HillcrestTF-CBT Combined42705</t>
  </si>
  <si>
    <t>HillcrestTF-CBT CombinedJan-17</t>
  </si>
  <si>
    <t>HillcrestTF-CBT Combined42736</t>
  </si>
  <si>
    <t>HillcrestTF-CBT CombinedFeb-17</t>
  </si>
  <si>
    <t>HillcrestTF-CBT Combined42767</t>
  </si>
  <si>
    <t>HillcrestTF-CBT CombinedMar-17</t>
  </si>
  <si>
    <t>HillcrestTF-CBT Combined42795</t>
  </si>
  <si>
    <t>HillcrestTF-CBT CombinedApr-17</t>
  </si>
  <si>
    <t>HillcrestTF-CBT Combined42826</t>
  </si>
  <si>
    <t>HillcrestTF-CBT CombinedMay-17</t>
  </si>
  <si>
    <t>HillcrestTF-CBT Combined42856</t>
  </si>
  <si>
    <t>HillcrestTF-CBT CombinedJun-17</t>
  </si>
  <si>
    <t>HillcrestTF-CBT Combined42887</t>
  </si>
  <si>
    <t>HillcrestTF-CBT CombinedJul-17</t>
  </si>
  <si>
    <t>HillcrestTF-CBT Combined42917</t>
  </si>
  <si>
    <t>HillcrestTF-CBT CombinedAug-17</t>
  </si>
  <si>
    <t>HillcrestTF-CBT Combined42948</t>
  </si>
  <si>
    <t>HillcrestTF-CBT CombinedSep-17</t>
  </si>
  <si>
    <t>HillcrestTF-CBT Combined42979</t>
  </si>
  <si>
    <t>HillcrestTF-CBT CombinedOct-17</t>
  </si>
  <si>
    <t>HillcrestTF-CBT Combined43009</t>
  </si>
  <si>
    <t>HillcrestTF-CBT CombinedNov-17</t>
  </si>
  <si>
    <t>HillcrestTF-CBT Combined43040</t>
  </si>
  <si>
    <t>HillcrestTF-CBT CombinedDec-17</t>
  </si>
  <si>
    <t>HillcrestTF-CBT Combined43070</t>
  </si>
  <si>
    <t>HillcrestTF-CBT CombinedJan-18</t>
  </si>
  <si>
    <t>HillcrestTF-CBT Combined43101</t>
  </si>
  <si>
    <t>HillcrestTF-CBT CombinedFeb-18</t>
  </si>
  <si>
    <t>HillcrestTF-CBT Combined43132</t>
  </si>
  <si>
    <t>HillcrestTF-CBT CombinedMar-18</t>
  </si>
  <si>
    <t>HillcrestTF-CBT Combined43160</t>
  </si>
  <si>
    <t>HillcrestTF-CBT CombinedApr-18</t>
  </si>
  <si>
    <t>HillcrestTF-CBT Combined43191</t>
  </si>
  <si>
    <t>HillcrestTF-CBT CombinedMay-18</t>
  </si>
  <si>
    <t>HillcrestTF-CBT Combined43221</t>
  </si>
  <si>
    <t>HillcrestTF-CBT CombinedJun-18</t>
  </si>
  <si>
    <t>HillcrestTF-CBT Combined43252</t>
  </si>
  <si>
    <t>HillcrestTF-CBT CombinedJul-18</t>
  </si>
  <si>
    <t>HillcrestTF-CBT Combined43282</t>
  </si>
  <si>
    <t>HillcrestTF-CBT CombinedAug-18</t>
  </si>
  <si>
    <t>HillcrestTF-CBT Combined43313</t>
  </si>
  <si>
    <t>HillcrestTF-CBT CombinedSep-18</t>
  </si>
  <si>
    <t>HillcrestTF-CBT Combined43344</t>
  </si>
  <si>
    <t>HillcrestTF-CBT CombinedOct-18</t>
  </si>
  <si>
    <t>HillcrestTF-CBT Combined43374</t>
  </si>
  <si>
    <t>HillcrestTF-CBT CombinedNov-18</t>
  </si>
  <si>
    <t>HillcrestTF-CBT Combined43405</t>
  </si>
  <si>
    <t>HillcrestTF-CBT CombinedDec-18</t>
  </si>
  <si>
    <t>HillcrestTF-CBT Combined43435</t>
  </si>
  <si>
    <t>HillcrestTF-CBT CombinedJan-19</t>
  </si>
  <si>
    <t>HillcrestTF-CBT Combined43466</t>
  </si>
  <si>
    <t>HillcrestTF-CBT CombinedFeb-19</t>
  </si>
  <si>
    <t>HillcrestTF-CBT Combined43497</t>
  </si>
  <si>
    <t>HillcrestTF-CBT CombinedMar-19</t>
  </si>
  <si>
    <t>HillcrestTF-CBT Combined43525</t>
  </si>
  <si>
    <t>HillcrestTF-CBT CombinedApr-19</t>
  </si>
  <si>
    <t>HillcrestTF-CBT Combined43556</t>
  </si>
  <si>
    <t>HillcrestTF-CBT CombinedMay-19</t>
  </si>
  <si>
    <t>HillcrestTF-CBT Combined43586</t>
  </si>
  <si>
    <t>HillcrestTF-CBT CombinedJun-19</t>
  </si>
  <si>
    <t>HillcrestTF-CBT Combined43617</t>
  </si>
  <si>
    <t>HillcrestTF-CBT CombinedJul-19</t>
  </si>
  <si>
    <t>HillcrestTF-CBT Combined43647</t>
  </si>
  <si>
    <t>HillcrestTF-CBT CombinedAug-19</t>
  </si>
  <si>
    <t>HillcrestTF-CBT Combined43678</t>
  </si>
  <si>
    <t>HillcrestTST CombinedJul-16</t>
  </si>
  <si>
    <t>HillcrestTST Combined42552</t>
  </si>
  <si>
    <t>HillcrestTST CombinedAug-16</t>
  </si>
  <si>
    <t>HillcrestTST Combined42583</t>
  </si>
  <si>
    <t>HillcrestTST CombinedSep-16</t>
  </si>
  <si>
    <t>HillcrestTST Combined42614</t>
  </si>
  <si>
    <t>HillcrestTST CombinedOct-16</t>
  </si>
  <si>
    <t>HillcrestTST Combined42644</t>
  </si>
  <si>
    <t>HillcrestTST CombinedNov-16</t>
  </si>
  <si>
    <t>HillcrestTST Combined42675</t>
  </si>
  <si>
    <t>HillcrestTST CombinedDec-16</t>
  </si>
  <si>
    <t>HillcrestTST Combined42705</t>
  </si>
  <si>
    <t>HillcrestTST CombinedJan-17</t>
  </si>
  <si>
    <t>HillcrestTST Combined42736</t>
  </si>
  <si>
    <t>HillcrestTST CombinedFeb-17</t>
  </si>
  <si>
    <t>HillcrestTST Combined42767</t>
  </si>
  <si>
    <t>HillcrestTST CombinedMar-17</t>
  </si>
  <si>
    <t>HillcrestTST Combined42795</t>
  </si>
  <si>
    <t>HillcrestTST CombinedApr-17</t>
  </si>
  <si>
    <t>HillcrestTST Combined42826</t>
  </si>
  <si>
    <t>HillcrestTST CombinedMay-17</t>
  </si>
  <si>
    <t>HillcrestTST Combined42856</t>
  </si>
  <si>
    <t>HillcrestTST CombinedJun-17</t>
  </si>
  <si>
    <t>HillcrestTST Combined42887</t>
  </si>
  <si>
    <t>HillcrestTST CombinedJul-17</t>
  </si>
  <si>
    <t>HillcrestTST Combined42917</t>
  </si>
  <si>
    <t>HillcrestTST CombinedAug-17</t>
  </si>
  <si>
    <t>HillcrestTST Combined42948</t>
  </si>
  <si>
    <t>HillcrestTST CombinedSep-17</t>
  </si>
  <si>
    <t>HillcrestTST Combined42979</t>
  </si>
  <si>
    <t>HillcrestTST CombinedOct-17</t>
  </si>
  <si>
    <t>HillcrestTST Combined43009</t>
  </si>
  <si>
    <t>HillcrestTST CombinedNov-17</t>
  </si>
  <si>
    <t>HillcrestTST Combined43040</t>
  </si>
  <si>
    <t>HillcrestTST CombinedDec-17</t>
  </si>
  <si>
    <t>HillcrestTST Combined43070</t>
  </si>
  <si>
    <t>HillcrestTST CombinedJan-18</t>
  </si>
  <si>
    <t>HillcrestTST Combined43101</t>
  </si>
  <si>
    <t>HillcrestTST CombinedFeb-18</t>
  </si>
  <si>
    <t>HillcrestTST Combined43132</t>
  </si>
  <si>
    <t>HillcrestTST CombinedMar-18</t>
  </si>
  <si>
    <t>HillcrestTST Combined43160</t>
  </si>
  <si>
    <t>HillcrestTST CombinedApr-18</t>
  </si>
  <si>
    <t>HillcrestTST Combined43191</t>
  </si>
  <si>
    <t>HillcrestTST CombinedMay-18</t>
  </si>
  <si>
    <t>HillcrestTST Combined43221</t>
  </si>
  <si>
    <t>HillcrestTST CombinedJun-18</t>
  </si>
  <si>
    <t>HillcrestTST Combined43252</t>
  </si>
  <si>
    <t>HillcrestTST CombinedJul-18</t>
  </si>
  <si>
    <t>HillcrestTST Combined43282</t>
  </si>
  <si>
    <t>HillcrestTST CombinedAug-18</t>
  </si>
  <si>
    <t>HillcrestTST Combined43313</t>
  </si>
  <si>
    <t>HillcrestTST CombinedSep-18</t>
  </si>
  <si>
    <t>HillcrestTST Combined43344</t>
  </si>
  <si>
    <t>HillcrestTST CombinedOct-18</t>
  </si>
  <si>
    <t>HillcrestTST Combined43374</t>
  </si>
  <si>
    <t>HillcrestTST CombinedNov-18</t>
  </si>
  <si>
    <t>HillcrestTST Combined43405</t>
  </si>
  <si>
    <t>HillcrestTST CombinedDec-18</t>
  </si>
  <si>
    <t>HillcrestTST Combined43435</t>
  </si>
  <si>
    <t>HillcrestTST CombinedJan-19</t>
  </si>
  <si>
    <t>HillcrestTST Combined43466</t>
  </si>
  <si>
    <t>HillcrestTST CombinedFeb-19</t>
  </si>
  <si>
    <t>HillcrestTST Combined43497</t>
  </si>
  <si>
    <t>HillcrestTST CombinedMar-19</t>
  </si>
  <si>
    <t>HillcrestTST Combined43525</t>
  </si>
  <si>
    <t>HillcrestTST CombinedApr-19</t>
  </si>
  <si>
    <t>HillcrestTST Combined43556</t>
  </si>
  <si>
    <t>HillcrestTST CombinedMay-19</t>
  </si>
  <si>
    <t>HillcrestTST Combined43586</t>
  </si>
  <si>
    <t>HillcrestTST CombinedJun-19</t>
  </si>
  <si>
    <t>HillcrestTST Combined43617</t>
  </si>
  <si>
    <t>HillcrestTST CombinedJul-19</t>
  </si>
  <si>
    <t>HillcrestTST Combined43647</t>
  </si>
  <si>
    <t>HillcrestTST CombinedAug-19</t>
  </si>
  <si>
    <t>HillcrestTST Combined43678</t>
  </si>
  <si>
    <t>Families First ProvidersAll FF43678</t>
  </si>
  <si>
    <t>Families First ProvidersAll FFSep-19</t>
  </si>
  <si>
    <t>LAYCA-CRA CombinedApr-12</t>
  </si>
  <si>
    <t>LAYCA-CRA Combined41000</t>
  </si>
  <si>
    <t>LAYCA-CRA CombinedJun-12</t>
  </si>
  <si>
    <t>LAYCA-CRA Combined41030</t>
  </si>
  <si>
    <t>LAYCA-CRA Combined41061</t>
  </si>
  <si>
    <t>LAYCA-CRA CombinedJul-12</t>
  </si>
  <si>
    <t>LAYCA-CRA Combined41091</t>
  </si>
  <si>
    <t>LAYCA-CRA CombinedAug-12</t>
  </si>
  <si>
    <t>LAYCA-CRA Combined41122</t>
  </si>
  <si>
    <t>LAYCA-CRA CombinedSep-12</t>
  </si>
  <si>
    <t>LAYCA-CRA Combined41153</t>
  </si>
  <si>
    <t>LAYCA-CRA CombinedOct-12</t>
  </si>
  <si>
    <t>LAYCA-CRA Combined41183</t>
  </si>
  <si>
    <t>LAYCA-CRA CombinedNov-12</t>
  </si>
  <si>
    <t>LAYCA-CRA Combined41214</t>
  </si>
  <si>
    <t>LAYCA-CRA CombinedDec-12</t>
  </si>
  <si>
    <t>LAYCA-CRA Combined41244</t>
  </si>
  <si>
    <t>LAYCA-CRA CombinedJan-13</t>
  </si>
  <si>
    <t>LAYCA-CRA Combined41275</t>
  </si>
  <si>
    <t>LAYCA-CRA CombinedFeb-13</t>
  </si>
  <si>
    <t>LAYCA-CRA Combined41306</t>
  </si>
  <si>
    <t>LAYCA-CRA CombinedMar-13</t>
  </si>
  <si>
    <t>LAYCA-CRA Combined41334</t>
  </si>
  <si>
    <t>LAYCA-CRA CombinedApr-13</t>
  </si>
  <si>
    <t>LAYCA-CRA Combined41365</t>
  </si>
  <si>
    <t>LAYCA-CRA CombinedMay-13</t>
  </si>
  <si>
    <t>LAYCA-CRA Combined41395</t>
  </si>
  <si>
    <t>LAYCA-CRA CombinedJun-13</t>
  </si>
  <si>
    <t>LAYCA-CRA Combined41426</t>
  </si>
  <si>
    <t>LAYCA-CRA CombinedJul-13</t>
  </si>
  <si>
    <t>LAYCA-CRA Combined41456</t>
  </si>
  <si>
    <t>LAYCA-CRA CombinedAug-13</t>
  </si>
  <si>
    <t>LAYCA-CRA Combined41487</t>
  </si>
  <si>
    <t>LAYCA-CRA CombinedSep-13</t>
  </si>
  <si>
    <t>LAYCA-CRA Combined41518</t>
  </si>
  <si>
    <t>LAYCA-CRA CombinedOct-13</t>
  </si>
  <si>
    <t>LAYCA-CRA Combined41548</t>
  </si>
  <si>
    <t>LAYCA-CRA CombinedNov-13</t>
  </si>
  <si>
    <t>LAYCA-CRA Combined41579</t>
  </si>
  <si>
    <t>LAYCA-CRA CombinedDec-13</t>
  </si>
  <si>
    <t>LAYCA-CRA Combined41609</t>
  </si>
  <si>
    <t>LAYCA-CRA CombinedJan-14</t>
  </si>
  <si>
    <t>LAYCA-CRA Combined41640</t>
  </si>
  <si>
    <t>LAYCA-CRA CombinedFeb-14</t>
  </si>
  <si>
    <t>LAYCA-CRA Combined41671</t>
  </si>
  <si>
    <t>LAYCA-CRA CombinedMar-14</t>
  </si>
  <si>
    <t>LAYCA-CRA Combined41699</t>
  </si>
  <si>
    <t>LAYCA-CRA CombinedApr-14</t>
  </si>
  <si>
    <t>LAYCA-CRA Combined41730</t>
  </si>
  <si>
    <t>LAYCA-CRA CombinedMay-14</t>
  </si>
  <si>
    <t>LAYCA-CRA Combined41760</t>
  </si>
  <si>
    <t>LAYCA-CRA CombinedJun-14</t>
  </si>
  <si>
    <t>LAYCA-CRA Combined41791</t>
  </si>
  <si>
    <t>LAYCA-CRA CombinedJul-14</t>
  </si>
  <si>
    <t>LAYCA-CRA Combined41821</t>
  </si>
  <si>
    <t>LAYCA-CRA CombinedAug-14</t>
  </si>
  <si>
    <t>LAYCA-CRA Combined41852</t>
  </si>
  <si>
    <t>LAYCA-CRA CombinedSep-14</t>
  </si>
  <si>
    <t>LAYCA-CRA Combined41883</t>
  </si>
  <si>
    <t>LAYCA-CRA CombinedOct-14</t>
  </si>
  <si>
    <t>LAYCA-CRA Combined41913</t>
  </si>
  <si>
    <t>LAYCA-CRA CombinedNov-14</t>
  </si>
  <si>
    <t>LAYCA-CRA Combined41944</t>
  </si>
  <si>
    <t>LAYCA-CRA CombinedDec-14</t>
  </si>
  <si>
    <t>LAYCA-CRA Combined41974</t>
  </si>
  <si>
    <t>LAYCA-CRA CombinedJan-15</t>
  </si>
  <si>
    <t>LAYCA-CRA Combined42005</t>
  </si>
  <si>
    <t>LAYCA-CRA CombinedFeb-15</t>
  </si>
  <si>
    <t>LAYCA-CRA Combined42036</t>
  </si>
  <si>
    <t>LAYCA-CRA CombinedMar-15</t>
  </si>
  <si>
    <t>LAYCA-CRA Combined42064</t>
  </si>
  <si>
    <t>LAYCA-CRA CombinedApr-15</t>
  </si>
  <si>
    <t>LAYCA-CRA Combined42095</t>
  </si>
  <si>
    <t>LAYCA-CRA CombinedMay-15</t>
  </si>
  <si>
    <t>LAYCA-CRA Combined42125</t>
  </si>
  <si>
    <t>LAYCA-CRA CombinedJun-15</t>
  </si>
  <si>
    <t>LAYCA-CRA Combined42156</t>
  </si>
  <si>
    <t>LAYCA-CRA CombinedJul-15</t>
  </si>
  <si>
    <t>LAYCA-CRA Combined42186</t>
  </si>
  <si>
    <t>LAYCA-CRA CombinedAug-15</t>
  </si>
  <si>
    <t>LAYCA-CRA Combined42217</t>
  </si>
  <si>
    <t>LAYCA-CRA CombinedSep-15</t>
  </si>
  <si>
    <t>LAYCA-CRA Combined42248</t>
  </si>
  <si>
    <t>LAYCA-CRA CombinedOct-15</t>
  </si>
  <si>
    <t>LAYCA-CRA Combined42278</t>
  </si>
  <si>
    <t>LAYCA-CRA CombinedNov-15</t>
  </si>
  <si>
    <t>LAYCA-CRA Combined42309</t>
  </si>
  <si>
    <t>LAYCA-CRA CombinedDec-15</t>
  </si>
  <si>
    <t>LAYCA-CRA Combined42339</t>
  </si>
  <si>
    <t>LAYCA-CRA CombinedJan-16</t>
  </si>
  <si>
    <t>LAYCA-CRA Combined42370</t>
  </si>
  <si>
    <t>LAYCA-CRA CombinedFeb-16</t>
  </si>
  <si>
    <t>LAYCA-CRA Combined42401</t>
  </si>
  <si>
    <t>LAYCA-CRA CombinedMar-16</t>
  </si>
  <si>
    <t>LAYCA-CRA Combined42430</t>
  </si>
  <si>
    <t>LAYCA-CRA CombinedApr-16</t>
  </si>
  <si>
    <t>LAYCA-CRA Combined42461</t>
  </si>
  <si>
    <t>LAYCA-CRA CombinedMay-16</t>
  </si>
  <si>
    <t>LAYCA-CRA Combined42491</t>
  </si>
  <si>
    <t>LAYCA-CRA CombinedJun-16</t>
  </si>
  <si>
    <t>LAYCA-CRA Combined42522</t>
  </si>
  <si>
    <t>LAYCA-CRA CombinedJul-16</t>
  </si>
  <si>
    <t>LAYCA-CRA Combined42552</t>
  </si>
  <si>
    <t>LAYCA-CRA CombinedAug-16</t>
  </si>
  <si>
    <t>LAYCA-CRA Combined42583</t>
  </si>
  <si>
    <t>LAYCA-CRA CombinedSep-16</t>
  </si>
  <si>
    <t>LAYCA-CRA Combined42614</t>
  </si>
  <si>
    <t>LAYCA-CRA CombinedOct-16</t>
  </si>
  <si>
    <t>LAYCA-CRA Combined42644</t>
  </si>
  <si>
    <t>LAYCA-CRA CombinedNov-16</t>
  </si>
  <si>
    <t>LAYCA-CRA Combined42675</t>
  </si>
  <si>
    <t>LAYCA-CRA CombinedDec-16</t>
  </si>
  <si>
    <t>LAYCA-CRA Combined42705</t>
  </si>
  <si>
    <t>LAYCA-CRA CombinedJan-17</t>
  </si>
  <si>
    <t>LAYCA-CRA Combined42736</t>
  </si>
  <si>
    <t>LAYCA-CRA CombinedFeb-17</t>
  </si>
  <si>
    <t>LAYCA-CRA Combined42767</t>
  </si>
  <si>
    <t>LAYCA-CRA CombinedMar-17</t>
  </si>
  <si>
    <t>LAYCA-CRA Combined42795</t>
  </si>
  <si>
    <t>LAYCA-CRA CombinedApr-17</t>
  </si>
  <si>
    <t>LAYCA-CRA Combined42826</t>
  </si>
  <si>
    <t>LAYCA-CRA CombinedMay-17</t>
  </si>
  <si>
    <t>LAYCA-CRA Combined42856</t>
  </si>
  <si>
    <t>LAYCA-CRA CombinedJun-17</t>
  </si>
  <si>
    <t>LAYCA-CRA Combined42887</t>
  </si>
  <si>
    <t>LAYCA-CRA CombinedJul-17</t>
  </si>
  <si>
    <t>LAYCA-CRA Combined42917</t>
  </si>
  <si>
    <t>LAYCA-CRA CombinedAug-17</t>
  </si>
  <si>
    <t>LAYCA-CRA Combined42948</t>
  </si>
  <si>
    <t>LAYCA-CRA CombinedSep-17</t>
  </si>
  <si>
    <t>LAYCA-CRA Combined42979</t>
  </si>
  <si>
    <t>LAYCA-CRA CombinedOct-17</t>
  </si>
  <si>
    <t>LAYCA-CRA Combined43009</t>
  </si>
  <si>
    <t>LAYCA-CRA CombinedNov-17</t>
  </si>
  <si>
    <t>LAYCA-CRA Combined43040</t>
  </si>
  <si>
    <t>LAYCA-CRA CombinedDec-17</t>
  </si>
  <si>
    <t>LAYCA-CRA Combined43070</t>
  </si>
  <si>
    <t>LAYCA-CRA CombinedJan-18</t>
  </si>
  <si>
    <t>LAYCA-CRA Combined43101</t>
  </si>
  <si>
    <t>LAYCA-CRA CombinedFeb-18</t>
  </si>
  <si>
    <t>LAYCA-CRA Combined43132</t>
  </si>
  <si>
    <t>LAYCA-CRA CombinedMar-18</t>
  </si>
  <si>
    <t>LAYCA-CRA Combined43160</t>
  </si>
  <si>
    <t>LAYCA-CRA CombinedApr-18</t>
  </si>
  <si>
    <t>LAYCA-CRA Combined43191</t>
  </si>
  <si>
    <t>LAYCA-CRA CombinedMay-18</t>
  </si>
  <si>
    <t>LAYCA-CRA Combined43221</t>
  </si>
  <si>
    <t>LAYCA-CRA CombinedJun-18</t>
  </si>
  <si>
    <t>LAYCA-CRA Combined43252</t>
  </si>
  <si>
    <t>LAYCA-CRA CombinedJul-18</t>
  </si>
  <si>
    <t>LAYCA-CRA Combined43282</t>
  </si>
  <si>
    <t>LAYCA-CRA CombinedAug-18</t>
  </si>
  <si>
    <t>LAYCA-CRA Combined43313</t>
  </si>
  <si>
    <t>LAYCA-CRA CombinedSep-18</t>
  </si>
  <si>
    <t>LAYCA-CRA Combined43344</t>
  </si>
  <si>
    <t>LAYCA-CRA CombinedOct-18</t>
  </si>
  <si>
    <t>LAYCA-CRA Combined43374</t>
  </si>
  <si>
    <t>LAYCA-CRA CombinedNov-18</t>
  </si>
  <si>
    <t>LAYCA-CRA Combined43405</t>
  </si>
  <si>
    <t>LAYCA-CRA CombinedDec-18</t>
  </si>
  <si>
    <t>LAYCA-CRA Combined43435</t>
  </si>
  <si>
    <t>LAYCA-CRA CombinedJan-19</t>
  </si>
  <si>
    <t>LAYCA-CRA Combined43466</t>
  </si>
  <si>
    <t>LAYCA-CRA CombinedFeb-19</t>
  </si>
  <si>
    <t>LAYCA-CRA Combined43497</t>
  </si>
  <si>
    <t>LAYCA-CRA CombinedMar-19</t>
  </si>
  <si>
    <t>LAYCA-CRA Combined43525</t>
  </si>
  <si>
    <t>LAYCA-CRA CombinedApr-19</t>
  </si>
  <si>
    <t>LAYCA-CRA Combined43556</t>
  </si>
  <si>
    <t>LAYCA-CRA CombinedMay-19</t>
  </si>
  <si>
    <t>LAYCA-CRA Combined43586</t>
  </si>
  <si>
    <t>LAYCA-CRA CombinedJun-19</t>
  </si>
  <si>
    <t>LAYCA-CRA Combined43617</t>
  </si>
  <si>
    <t>LAYCA-CRA CombinedJul-19</t>
  </si>
  <si>
    <t>LAYCA-CRA Combined43647</t>
  </si>
  <si>
    <t>LAYCA-CRA CombinedAug-19</t>
  </si>
  <si>
    <t>LAYCA-CRA Combined43678</t>
  </si>
  <si>
    <t>LAYCCPP-FV CombinedApr-12</t>
  </si>
  <si>
    <t>LAYCCPP-FV Combined41000</t>
  </si>
  <si>
    <t>LAYCCPP-FV CombinedJun-12</t>
  </si>
  <si>
    <t>LAYCCPP-FV Combined41030</t>
  </si>
  <si>
    <t>LAYCCPP-FV Combined41061</t>
  </si>
  <si>
    <t>LAYCCPP-FV CombinedJul-12</t>
  </si>
  <si>
    <t>LAYCCPP-FV Combined41091</t>
  </si>
  <si>
    <t>LAYCCPP-FV CombinedAug-12</t>
  </si>
  <si>
    <t>LAYCCPP-FV Combined41122</t>
  </si>
  <si>
    <t>LAYCCPP-FV CombinedSep-12</t>
  </si>
  <si>
    <t>LAYCCPP-FV Combined41153</t>
  </si>
  <si>
    <t>LAYCCPP-FV CombinedOct-12</t>
  </si>
  <si>
    <t>LAYCCPP-FV Combined41183</t>
  </si>
  <si>
    <t>LAYCCPP-FV CombinedNov-12</t>
  </si>
  <si>
    <t>LAYCCPP-FV Combined41214</t>
  </si>
  <si>
    <t>LAYCCPP-FV CombinedDec-12</t>
  </si>
  <si>
    <t>LAYCCPP-FV Combined41244</t>
  </si>
  <si>
    <t>LAYCCPP-FV CombinedJan-13</t>
  </si>
  <si>
    <t>LAYCCPP-FV Combined41275</t>
  </si>
  <si>
    <t>LAYCCPP-FV CombinedFeb-13</t>
  </si>
  <si>
    <t>LAYCCPP-FV Combined41306</t>
  </si>
  <si>
    <t>LAYCCPP-FV CombinedMar-13</t>
  </si>
  <si>
    <t>LAYCCPP-FV Combined41334</t>
  </si>
  <si>
    <t>LAYCCPP-FV CombinedApr-13</t>
  </si>
  <si>
    <t>LAYCCPP-FV Combined41365</t>
  </si>
  <si>
    <t>LAYCCPP-FV CombinedMay-13</t>
  </si>
  <si>
    <t>LAYCCPP-FV Combined41395</t>
  </si>
  <si>
    <t>LAYCCPP-FV CombinedJun-13</t>
  </si>
  <si>
    <t>LAYCCPP-FV Combined41426</t>
  </si>
  <si>
    <t>LAYCCPP-FV CombinedJul-13</t>
  </si>
  <si>
    <t>LAYCCPP-FV Combined41456</t>
  </si>
  <si>
    <t>LAYCCPP-FV CombinedAug-13</t>
  </si>
  <si>
    <t>LAYCCPP-FV Combined41487</t>
  </si>
  <si>
    <t>LAYCCPP-FV CombinedSep-13</t>
  </si>
  <si>
    <t>LAYCCPP-FV Combined41518</t>
  </si>
  <si>
    <t>LAYCCPP-FV CombinedOct-13</t>
  </si>
  <si>
    <t>LAYCCPP-FV Combined41548</t>
  </si>
  <si>
    <t>LAYCCPP-FV CombinedNov-13</t>
  </si>
  <si>
    <t>LAYCCPP-FV Combined41579</t>
  </si>
  <si>
    <t>LAYCCPP-FV CombinedDec-13</t>
  </si>
  <si>
    <t>LAYCCPP-FV Combined41609</t>
  </si>
  <si>
    <t>LAYCCPP-FV CombinedJan-14</t>
  </si>
  <si>
    <t>LAYCCPP-FV Combined41640</t>
  </si>
  <si>
    <t>LAYCCPP-FV CombinedFeb-14</t>
  </si>
  <si>
    <t>LAYCCPP-FV Combined41671</t>
  </si>
  <si>
    <t>LAYCCPP-FV CombinedMar-14</t>
  </si>
  <si>
    <t>LAYCCPP-FV Combined41699</t>
  </si>
  <si>
    <t>LAYCCPP-FV CombinedApr-14</t>
  </si>
  <si>
    <t>LAYCCPP-FV Combined41730</t>
  </si>
  <si>
    <t>LAYCCPP-FV CombinedMay-14</t>
  </si>
  <si>
    <t>LAYCCPP-FV Combined41760</t>
  </si>
  <si>
    <t>LAYCCPP-FV CombinedJun-14</t>
  </si>
  <si>
    <t>LAYCCPP-FV Combined41791</t>
  </si>
  <si>
    <t>LAYCCPP-FV CombinedJul-14</t>
  </si>
  <si>
    <t>LAYCCPP-FV Combined41821</t>
  </si>
  <si>
    <t>LAYCCPP-FV CombinedAug-14</t>
  </si>
  <si>
    <t>LAYCCPP-FV Combined41852</t>
  </si>
  <si>
    <t>LAYCCPP-FV CombinedSep-14</t>
  </si>
  <si>
    <t>LAYCCPP-FV Combined41883</t>
  </si>
  <si>
    <t>LAYCCPP-FV CombinedOct-14</t>
  </si>
  <si>
    <t>LAYCCPP-FV Combined41913</t>
  </si>
  <si>
    <t>LAYCCPP-FV CombinedNov-14</t>
  </si>
  <si>
    <t>LAYCCPP-FV Combined41944</t>
  </si>
  <si>
    <t>LAYCCPP-FV CombinedDec-14</t>
  </si>
  <si>
    <t>LAYCCPP-FV Combined41974</t>
  </si>
  <si>
    <t>LAYCAll FFApr-12</t>
  </si>
  <si>
    <t>LAYCAll FF41000</t>
  </si>
  <si>
    <t>LAYCAll FFJun-12</t>
  </si>
  <si>
    <t>LAYCAll FF41030</t>
  </si>
  <si>
    <t>LAYCAll FF41061</t>
  </si>
  <si>
    <t>LAYCAll FFJul-12</t>
  </si>
  <si>
    <t>LAYCAll FF41091</t>
  </si>
  <si>
    <t>LAYCAll FFAug-12</t>
  </si>
  <si>
    <t>LAYCAll FF41122</t>
  </si>
  <si>
    <t>LAYCAll FFSep-12</t>
  </si>
  <si>
    <t>LAYCAll FF41153</t>
  </si>
  <si>
    <t>LAYCAll FFOct-12</t>
  </si>
  <si>
    <t>LAYCAll FF41183</t>
  </si>
  <si>
    <t>LAYCAll FFNov-12</t>
  </si>
  <si>
    <t>LAYCAll FF41214</t>
  </si>
  <si>
    <t>LAYCAll FFDec-12</t>
  </si>
  <si>
    <t>LAYCAll FF41244</t>
  </si>
  <si>
    <t>LAYCAll FFJan-13</t>
  </si>
  <si>
    <t>LAYCAll FF41275</t>
  </si>
  <si>
    <t>LAYCAll FFFeb-13</t>
  </si>
  <si>
    <t>LAYCAll FF41306</t>
  </si>
  <si>
    <t>LAYCAll FFMar-13</t>
  </si>
  <si>
    <t>LAYCAll FF41334</t>
  </si>
  <si>
    <t>LAYCAll FFApr-13</t>
  </si>
  <si>
    <t>LAYCAll FF41365</t>
  </si>
  <si>
    <t>LAYCAll FFMay-13</t>
  </si>
  <si>
    <t>LAYCAll FF41395</t>
  </si>
  <si>
    <t>LAYCAll FFJun-13</t>
  </si>
  <si>
    <t>LAYCAll FF41426</t>
  </si>
  <si>
    <t>LAYCAll FFJul-13</t>
  </si>
  <si>
    <t>LAYCAll FF41456</t>
  </si>
  <si>
    <t>LAYCAll FFAug-13</t>
  </si>
  <si>
    <t>LAYCAll FF41487</t>
  </si>
  <si>
    <t>LAYCAll FFSep-13</t>
  </si>
  <si>
    <t>LAYCAll FF41518</t>
  </si>
  <si>
    <t>LAYCAll FFOct-13</t>
  </si>
  <si>
    <t>LAYCAll FF41548</t>
  </si>
  <si>
    <t>LAYCAll FFNov-13</t>
  </si>
  <si>
    <t>LAYCAll FF41579</t>
  </si>
  <si>
    <t>LAYCAll FFDec-13</t>
  </si>
  <si>
    <t>LAYCAll FF41609</t>
  </si>
  <si>
    <t>LAYCAll FFJan-14</t>
  </si>
  <si>
    <t>LAYCAll FF41640</t>
  </si>
  <si>
    <t>LAYCAll FFFeb-14</t>
  </si>
  <si>
    <t>LAYCAll FF41671</t>
  </si>
  <si>
    <t>LAYCAll FFMar-14</t>
  </si>
  <si>
    <t>LAYCAll FF41699</t>
  </si>
  <si>
    <t>LAYCAll FFApr-14</t>
  </si>
  <si>
    <t>LAYCAll FF41730</t>
  </si>
  <si>
    <t>LAYCAll FFMay-14</t>
  </si>
  <si>
    <t>LAYCAll FF41760</t>
  </si>
  <si>
    <t>LAYCAll FFJun-14</t>
  </si>
  <si>
    <t>LAYCAll FF41791</t>
  </si>
  <si>
    <t>LAYCAll FFJul-14</t>
  </si>
  <si>
    <t>LAYCAll FF41821</t>
  </si>
  <si>
    <t>LAYCAll FFAug-14</t>
  </si>
  <si>
    <t>LAYCAll FF41852</t>
  </si>
  <si>
    <t>LAYCAll FFSep-14</t>
  </si>
  <si>
    <t>LAYCAll FF41883</t>
  </si>
  <si>
    <t>LAYCAll FFOct-14</t>
  </si>
  <si>
    <t>LAYCAll FF41913</t>
  </si>
  <si>
    <t>LAYCAll FFNov-14</t>
  </si>
  <si>
    <t>LAYCAll FF41944</t>
  </si>
  <si>
    <t>LAYCAll FFDec-14</t>
  </si>
  <si>
    <t>LAYCAll FF41974</t>
  </si>
  <si>
    <t>LAYCAll FFJan-15</t>
  </si>
  <si>
    <t>LAYCAll FF42005</t>
  </si>
  <si>
    <t>LAYCAll FFFeb-15</t>
  </si>
  <si>
    <t>LAYCAll FF42036</t>
  </si>
  <si>
    <t>LAYCAll FFMar-15</t>
  </si>
  <si>
    <t>LAYCAll FF42064</t>
  </si>
  <si>
    <t>LAYCAll FFApr-15</t>
  </si>
  <si>
    <t>LAYCAll FF42095</t>
  </si>
  <si>
    <t>LAYCAll FFMay-15</t>
  </si>
  <si>
    <t>LAYCAll FF42125</t>
  </si>
  <si>
    <t>LAYCAll FFJun-15</t>
  </si>
  <si>
    <t>LAYCAll FF42156</t>
  </si>
  <si>
    <t>LAYCAll FFJul-15</t>
  </si>
  <si>
    <t>LAYCAll FF42186</t>
  </si>
  <si>
    <t>LAYCAll FFAug-15</t>
  </si>
  <si>
    <t>LAYCAll FF42217</t>
  </si>
  <si>
    <t>LAYCAll FFSep-15</t>
  </si>
  <si>
    <t>LAYCAll FF42248</t>
  </si>
  <si>
    <t>LAYCAll FFOct-15</t>
  </si>
  <si>
    <t>LAYCAll FF42278</t>
  </si>
  <si>
    <t>LAYCAll FFNov-15</t>
  </si>
  <si>
    <t>LAYCAll FF42309</t>
  </si>
  <si>
    <t>LAYCAll FFDec-15</t>
  </si>
  <si>
    <t>LAYCAll FF42339</t>
  </si>
  <si>
    <t>LAYCAll FFJan-16</t>
  </si>
  <si>
    <t>LAYCAll FF42370</t>
  </si>
  <si>
    <t>LAYCAll FFFeb-16</t>
  </si>
  <si>
    <t>LAYCAll FF42401</t>
  </si>
  <si>
    <t>LAYCAll FFMar-16</t>
  </si>
  <si>
    <t>LAYCAll FF42430</t>
  </si>
  <si>
    <t>LAYCAll FFApr-16</t>
  </si>
  <si>
    <t>LAYCAll FF42461</t>
  </si>
  <si>
    <t>LAYCAll FFMay-16</t>
  </si>
  <si>
    <t>LAYCAll FF42491</t>
  </si>
  <si>
    <t>LAYCAll FFJun-16</t>
  </si>
  <si>
    <t>LAYCAll FF42522</t>
  </si>
  <si>
    <t>LAYCAll FFJul-16</t>
  </si>
  <si>
    <t>LAYCAll FF42552</t>
  </si>
  <si>
    <t>LAYCAll FFAug-16</t>
  </si>
  <si>
    <t>LAYCAll FF42583</t>
  </si>
  <si>
    <t>LAYCAll FFSep-16</t>
  </si>
  <si>
    <t>LAYCAll FF42614</t>
  </si>
  <si>
    <t>LAYCAll FFOct-16</t>
  </si>
  <si>
    <t>LAYCAll FF42644</t>
  </si>
  <si>
    <t>LAYCAll FFNov-16</t>
  </si>
  <si>
    <t>LAYCAll FF42675</t>
  </si>
  <si>
    <t>LAYCAll FFDec-16</t>
  </si>
  <si>
    <t>LAYCAll FF42714</t>
  </si>
  <si>
    <t>LAYCAll FFJan-17</t>
  </si>
  <si>
    <t>LAYCAll FF42736</t>
  </si>
  <si>
    <t>LAYCAll FFFeb-17</t>
  </si>
  <si>
    <t>LAYCAll FF42767</t>
  </si>
  <si>
    <t>LAYCAll FFMar-17</t>
  </si>
  <si>
    <t>LAYCAll FF42795</t>
  </si>
  <si>
    <t>LAYCAll FFApr-17</t>
  </si>
  <si>
    <t>LAYCAll FF42826</t>
  </si>
  <si>
    <t>LAYCAll FFMay-17</t>
  </si>
  <si>
    <t>LAYCAll FF42856</t>
  </si>
  <si>
    <t>LAYCAll FFJun-17</t>
  </si>
  <si>
    <t>LAYCAll FF42887</t>
  </si>
  <si>
    <t>LAYCAll FFJul-17</t>
  </si>
  <si>
    <t>LAYCAll FF42917</t>
  </si>
  <si>
    <t>LAYCAll FFAug-17</t>
  </si>
  <si>
    <t>LAYCAll FF42948</t>
  </si>
  <si>
    <t>LAYCAll FFSep-17</t>
  </si>
  <si>
    <t>LAYCAll FF42979</t>
  </si>
  <si>
    <t>LAYCAll FFOct-17</t>
  </si>
  <si>
    <t>LAYCAll FF43009</t>
  </si>
  <si>
    <t>LAYCAll FFNov-17</t>
  </si>
  <si>
    <t>LAYCAll FF43040</t>
  </si>
  <si>
    <t>LAYCAll FFDec-17</t>
  </si>
  <si>
    <t>LAYCAll FF43070</t>
  </si>
  <si>
    <t>LAYCAll FFJan-18</t>
  </si>
  <si>
    <t>LAYCAll FF43101</t>
  </si>
  <si>
    <t>LAYCAll FFFeb-18</t>
  </si>
  <si>
    <t>LAYCAll FF43132</t>
  </si>
  <si>
    <t>LAYCAll FFMar-18</t>
  </si>
  <si>
    <t>LAYCAll FF43160</t>
  </si>
  <si>
    <t>LAYCAll FFApr-18</t>
  </si>
  <si>
    <t>LAYCAll FF43191</t>
  </si>
  <si>
    <t>LAYCAll FFMay-18</t>
  </si>
  <si>
    <t>LAYCAll FF43221</t>
  </si>
  <si>
    <t>LAYCAll FFJun-18</t>
  </si>
  <si>
    <t>LAYCAll FF43252</t>
  </si>
  <si>
    <t>LAYCAll FFJul-18</t>
  </si>
  <si>
    <t>LAYCAll FF43282</t>
  </si>
  <si>
    <t>LAYCAll FFAug-18</t>
  </si>
  <si>
    <t>LAYCAll FF43313</t>
  </si>
  <si>
    <t>LAYCAll FFSep-18</t>
  </si>
  <si>
    <t>LAYCAll FF43344</t>
  </si>
  <si>
    <t>LAYCAll FFOct-18</t>
  </si>
  <si>
    <t>LAYCAll FF43374</t>
  </si>
  <si>
    <t>LAYCAll FFNov-18</t>
  </si>
  <si>
    <t>LAYCAll FF43405</t>
  </si>
  <si>
    <t>LAYCAll FFDec-18</t>
  </si>
  <si>
    <t>LAYCAll FF43435</t>
  </si>
  <si>
    <t>LAYCAll FFJan-19</t>
  </si>
  <si>
    <t>LAYCAll FF43466</t>
  </si>
  <si>
    <t>LAYCAll FFFeb-19</t>
  </si>
  <si>
    <t>LAYCAll FF43497</t>
  </si>
  <si>
    <t>LAYCAll FFMar-19</t>
  </si>
  <si>
    <t>LAYCAll FF43525</t>
  </si>
  <si>
    <t>LAYCAll FFApr-19</t>
  </si>
  <si>
    <t>LAYCAll FF43556</t>
  </si>
  <si>
    <t>LAYCAll FFMay-19</t>
  </si>
  <si>
    <t>LAYCAll FF43586</t>
  </si>
  <si>
    <t>LAYCAll FFJun-19</t>
  </si>
  <si>
    <t>LAYCAll FF43617</t>
  </si>
  <si>
    <t>LAYCAll FFJul-19</t>
  </si>
  <si>
    <t>LAYCAll FF43647</t>
  </si>
  <si>
    <t>LAYCAll FFAug-19</t>
  </si>
  <si>
    <t>LAYCAll FF43678</t>
  </si>
  <si>
    <t>LAYCAll FFSep-19</t>
  </si>
  <si>
    <t>LAYCAll FF43709</t>
  </si>
  <si>
    <t>LAYCTF-CBT CombinedJun-18</t>
  </si>
  <si>
    <t>LAYCTF-CBT Combined43252</t>
  </si>
  <si>
    <t>LAYCTF-CBT CombinedJul-18</t>
  </si>
  <si>
    <t>LAYCTF-CBT Combined43282</t>
  </si>
  <si>
    <t>LAYCTF-CBT CombinedAug-18</t>
  </si>
  <si>
    <t>LAYCTF-CBT Combined43313</t>
  </si>
  <si>
    <t>LAYCTF-CBT CombinedSep-18</t>
  </si>
  <si>
    <t>LAYCTF-CBT Combined43344</t>
  </si>
  <si>
    <t>LAYCTF-CBT CombinedOct-18</t>
  </si>
  <si>
    <t>LAYCTF-CBT Combined43374</t>
  </si>
  <si>
    <t>LAYCTF-CBT CombinedNov-18</t>
  </si>
  <si>
    <t>LAYCTF-CBT Combined43405</t>
  </si>
  <si>
    <t>LAYCTF-CBT CombinedDec-18</t>
  </si>
  <si>
    <t>LAYCTF-CBT Combined43435</t>
  </si>
  <si>
    <t>LAYCTF-CBT CombinedJan-19</t>
  </si>
  <si>
    <t>LAYCTF-CBT Combined43466</t>
  </si>
  <si>
    <t>LAYCTF-CBT CombinedFeb-19</t>
  </si>
  <si>
    <t>LAYCTF-CBT Combined43497</t>
  </si>
  <si>
    <t>LAYCTF-CBT CombinedMar-19</t>
  </si>
  <si>
    <t>LAYCTF-CBT Combined43525</t>
  </si>
  <si>
    <t>LAYCTF-CBT CombinedApr-19</t>
  </si>
  <si>
    <t>LAYCTF-CBT Combined43556</t>
  </si>
  <si>
    <t>LAYCTF-CBT CombinedMay-19</t>
  </si>
  <si>
    <t>LAYCTF-CBT Combined43586</t>
  </si>
  <si>
    <t>LAYCTF-CBT CombinedJun-19</t>
  </si>
  <si>
    <t>LAYCTF-CBT Combined43617</t>
  </si>
  <si>
    <t>LAYCTF-CBT CombinedJul-19</t>
  </si>
  <si>
    <t>LAYCTF-CBT Combined43647</t>
  </si>
  <si>
    <t>LAYCTF-CBT CombinedAug-19</t>
  </si>
  <si>
    <t>LAYCTF-CBT Combined43678</t>
  </si>
  <si>
    <t>UniversalAll FFApr-12</t>
  </si>
  <si>
    <t>UniversalAll FF41000</t>
  </si>
  <si>
    <t>UniversalAll FFJun-12</t>
  </si>
  <si>
    <t>UniversalAll FF41030</t>
  </si>
  <si>
    <t>UniversalAll FF41061</t>
  </si>
  <si>
    <t>UniversalAll FFJul-12</t>
  </si>
  <si>
    <t>UniversalAll FF41091</t>
  </si>
  <si>
    <t>UniversalAll FFAug-12</t>
  </si>
  <si>
    <t>UniversalAll FF41122</t>
  </si>
  <si>
    <t>UniversalAll FFSep-12</t>
  </si>
  <si>
    <t>UniversalAll FF41153</t>
  </si>
  <si>
    <t>UniversalAll FFOct-12</t>
  </si>
  <si>
    <t>UniversalAll FF41183</t>
  </si>
  <si>
    <t>UniversalAll FFNov-12</t>
  </si>
  <si>
    <t>UniversalAll FF41214</t>
  </si>
  <si>
    <t>UniversalAll FFDec-12</t>
  </si>
  <si>
    <t>UniversalAll FF41244</t>
  </si>
  <si>
    <t>UniversalAll FFJan-13</t>
  </si>
  <si>
    <t>UniversalAll FF41275</t>
  </si>
  <si>
    <t>UniversalAll FFFeb-13</t>
  </si>
  <si>
    <t>UniversalAll FF41306</t>
  </si>
  <si>
    <t>UniversalAll FFMar-13</t>
  </si>
  <si>
    <t>UniversalAll FF41334</t>
  </si>
  <si>
    <t>UniversalAll FFApr-13</t>
  </si>
  <si>
    <t>UniversalAll FF41365</t>
  </si>
  <si>
    <t>UniversalAll FFMay-13</t>
  </si>
  <si>
    <t>UniversalAll FF41395</t>
  </si>
  <si>
    <t>UniversalAll FFJun-13</t>
  </si>
  <si>
    <t>UniversalAll FF41426</t>
  </si>
  <si>
    <t>UniversalAll FFJul-13</t>
  </si>
  <si>
    <t>UniversalAll FF41456</t>
  </si>
  <si>
    <t>UniversalAll FFAug-13</t>
  </si>
  <si>
    <t>UniversalAll FF41487</t>
  </si>
  <si>
    <t>UniversalAll FFSep-13</t>
  </si>
  <si>
    <t>UniversalAll FF41518</t>
  </si>
  <si>
    <t>UniversalAll FFOct-13</t>
  </si>
  <si>
    <t>UniversalAll FF41548</t>
  </si>
  <si>
    <t>UniversalAll FFNov-13</t>
  </si>
  <si>
    <t>UniversalAll FF41579</t>
  </si>
  <si>
    <t>UniversalAll FFDec-13</t>
  </si>
  <si>
    <t>UniversalAll FF41609</t>
  </si>
  <si>
    <t>UniversalAll FFJan-14</t>
  </si>
  <si>
    <t>UniversalAll FF41640</t>
  </si>
  <si>
    <t>UniversalAll FFFeb-14</t>
  </si>
  <si>
    <t>UniversalAll FF41671</t>
  </si>
  <si>
    <t>UniversalAll FFMar-14</t>
  </si>
  <si>
    <t>UniversalAll FF41699</t>
  </si>
  <si>
    <t>UniversalAll FFApr-14</t>
  </si>
  <si>
    <t>UniversalAll FF41730</t>
  </si>
  <si>
    <t>UniversalAll FFMay-14</t>
  </si>
  <si>
    <t>UniversalAll FF41760</t>
  </si>
  <si>
    <t>UniversalAll FFJun-14</t>
  </si>
  <si>
    <t>UniversalAll FF41791</t>
  </si>
  <si>
    <t>UniversalAll FFJul-14</t>
  </si>
  <si>
    <t>UniversalAll FF41821</t>
  </si>
  <si>
    <t>UniversalAll FFAug-14</t>
  </si>
  <si>
    <t>UniversalAll FF41852</t>
  </si>
  <si>
    <t>UniversalAll FFSep-14</t>
  </si>
  <si>
    <t>UniversalAll FF41883</t>
  </si>
  <si>
    <t>UniversalAll FFOct-14</t>
  </si>
  <si>
    <t>UniversalAll FF41913</t>
  </si>
  <si>
    <t>UniversalAll FFNov-14</t>
  </si>
  <si>
    <t>UniversalAll FF41944</t>
  </si>
  <si>
    <t>UniversalAll FFDec-14</t>
  </si>
  <si>
    <t>UniversalAll FF41974</t>
  </si>
  <si>
    <t>UniversalAll FFJan-15</t>
  </si>
  <si>
    <t>UniversalAll FF42005</t>
  </si>
  <si>
    <t>UniversalAll FFFeb-15</t>
  </si>
  <si>
    <t>UniversalAll FF42036</t>
  </si>
  <si>
    <t>UniversalAll FFMar-15</t>
  </si>
  <si>
    <t>UniversalAll FF42064</t>
  </si>
  <si>
    <t>UniversalAll FFApr-15</t>
  </si>
  <si>
    <t>UniversalAll FF42095</t>
  </si>
  <si>
    <t>UniversalAll FFMay-15</t>
  </si>
  <si>
    <t>UniversalAll FF42125</t>
  </si>
  <si>
    <t>UniversalAll FFJun-15</t>
  </si>
  <si>
    <t>UniversalAll FF42156</t>
  </si>
  <si>
    <t>UniversalAll FFJul-15</t>
  </si>
  <si>
    <t>UniversalAll FF42186</t>
  </si>
  <si>
    <t>UniversalAll FFAug-15</t>
  </si>
  <si>
    <t>UniversalAll FF42217</t>
  </si>
  <si>
    <t>UniversalAll FFSep-15</t>
  </si>
  <si>
    <t>UniversalAll FF42248</t>
  </si>
  <si>
    <t>UniversalAll FFOct-15</t>
  </si>
  <si>
    <t>UniversalAll FF42278</t>
  </si>
  <si>
    <t>UniversalAll FFNov-15</t>
  </si>
  <si>
    <t>UniversalAll FF42309</t>
  </si>
  <si>
    <t>UniversalAll FFDec-15</t>
  </si>
  <si>
    <t>UniversalAll FF42339</t>
  </si>
  <si>
    <t>UniversalAll FFJan-16</t>
  </si>
  <si>
    <t>UniversalAll FF42370</t>
  </si>
  <si>
    <t>UniversalAll FFFeb-16</t>
  </si>
  <si>
    <t>UniversalAll FF42401</t>
  </si>
  <si>
    <t>UniversalAll FFMar-16</t>
  </si>
  <si>
    <t>UniversalAll FF42430</t>
  </si>
  <si>
    <t>UniversalAll FFApr-16</t>
  </si>
  <si>
    <t>UniversalAll FF42461</t>
  </si>
  <si>
    <t>UniversalAll FFMay-16</t>
  </si>
  <si>
    <t>UniversalAll FF42491</t>
  </si>
  <si>
    <t>UniversalAll FFJun-16</t>
  </si>
  <si>
    <t>UniversalAll FF42522</t>
  </si>
  <si>
    <t>UniversalAll FFJul-16</t>
  </si>
  <si>
    <t>UniversalAll FF42552</t>
  </si>
  <si>
    <t>UniversalAll FFAug-16</t>
  </si>
  <si>
    <t>UniversalAll FF42583</t>
  </si>
  <si>
    <t>UniversalAll FFSep-16</t>
  </si>
  <si>
    <t>UniversalAll FF42614</t>
  </si>
  <si>
    <t>UniversalAll FFOct-16</t>
  </si>
  <si>
    <t>UniversalAll FF42644</t>
  </si>
  <si>
    <t>UniversalAll FFNov-16</t>
  </si>
  <si>
    <t>UniversalAll FF42675</t>
  </si>
  <si>
    <t>UniversalAll FFDec-16</t>
  </si>
  <si>
    <t>UniversalAll FF42723</t>
  </si>
  <si>
    <t>UniversalAll FFJan-17</t>
  </si>
  <si>
    <t>UniversalAll FF42736</t>
  </si>
  <si>
    <t>UniversalAll FFFeb-17</t>
  </si>
  <si>
    <t>UniversalAll FF42767</t>
  </si>
  <si>
    <t>UniversalAll FFMar-17</t>
  </si>
  <si>
    <t>UniversalAll FF42795</t>
  </si>
  <si>
    <t>UniversalAll FFApr-17</t>
  </si>
  <si>
    <t>UniversalAll FF42826</t>
  </si>
  <si>
    <t>UniversalAll FFMay-17</t>
  </si>
  <si>
    <t>UniversalAll FF42856</t>
  </si>
  <si>
    <t>UniversalAll FFJun-17</t>
  </si>
  <si>
    <t>UniversalAll FF42887</t>
  </si>
  <si>
    <t>UniversalAll FFJul-17</t>
  </si>
  <si>
    <t>UniversalAll FF42917</t>
  </si>
  <si>
    <t>UniversalAll FFAug-17</t>
  </si>
  <si>
    <t>UniversalAll FF42948</t>
  </si>
  <si>
    <t>UniversalAll FFSep-17</t>
  </si>
  <si>
    <t>UniversalAll FF42979</t>
  </si>
  <si>
    <t>UniversalAll FFOct-17</t>
  </si>
  <si>
    <t>UniversalAll FF43009</t>
  </si>
  <si>
    <t>UniversalAll FFNov-17</t>
  </si>
  <si>
    <t>UniversalAll FF43040</t>
  </si>
  <si>
    <t>UniversalAll FFDec-17</t>
  </si>
  <si>
    <t>UniversalAll FF43070</t>
  </si>
  <si>
    <t>UniversalAll FFJan-18</t>
  </si>
  <si>
    <t>UniversalAll FF43101</t>
  </si>
  <si>
    <t>UniversalAll FFFeb-18</t>
  </si>
  <si>
    <t>UniversalAll FF43132</t>
  </si>
  <si>
    <t>UniversalAll FFMar-18</t>
  </si>
  <si>
    <t>UniversalAll FF43160</t>
  </si>
  <si>
    <t>UniversalAll FFApr-18</t>
  </si>
  <si>
    <t>UniversalAll FF43191</t>
  </si>
  <si>
    <t>UniversalAll FFMay-18</t>
  </si>
  <si>
    <t>UniversalAll FF43221</t>
  </si>
  <si>
    <t>UniversalAll FFJun-18</t>
  </si>
  <si>
    <t>UniversalAll FF43252</t>
  </si>
  <si>
    <t>UniversalAll FFJul-18</t>
  </si>
  <si>
    <t>UniversalAll FF43282</t>
  </si>
  <si>
    <t>UniversalAll FFAug-18</t>
  </si>
  <si>
    <t>UniversalAll FF43313</t>
  </si>
  <si>
    <t>UniversalAll FFSep-18</t>
  </si>
  <si>
    <t>UniversalAll FF43344</t>
  </si>
  <si>
    <t>UniversalAll FFOct-18</t>
  </si>
  <si>
    <t>UniversalAll FF43374</t>
  </si>
  <si>
    <t>UniversalAll FFNov-18</t>
  </si>
  <si>
    <t>UniversalAll FF43405</t>
  </si>
  <si>
    <t>UniversalAll FFDec-18</t>
  </si>
  <si>
    <t>UniversalAll FF43435</t>
  </si>
  <si>
    <t>UniversalAll FFJan-19</t>
  </si>
  <si>
    <t>UniversalAll FF43466</t>
  </si>
  <si>
    <t>UniversalAll FFFeb-19</t>
  </si>
  <si>
    <t>UniversalAll FF43497</t>
  </si>
  <si>
    <t>UniversalAll FFMar-19</t>
  </si>
  <si>
    <t>UniversalAll FF43525</t>
  </si>
  <si>
    <t>UniversalAll FFApr-19</t>
  </si>
  <si>
    <t>UniversalAll FF43556</t>
  </si>
  <si>
    <t>UniversalAll FFMay-19</t>
  </si>
  <si>
    <t>UniversalAll FF43586</t>
  </si>
  <si>
    <t>UniversalAll FFJun-19</t>
  </si>
  <si>
    <t>UniversalAll FF43617</t>
  </si>
  <si>
    <t>UniversalAll FFJul-19</t>
  </si>
  <si>
    <t>UniversalAll FF43647</t>
  </si>
  <si>
    <t>UniversalAll FFAug-19</t>
  </si>
  <si>
    <t>UniversalAll FF43678</t>
  </si>
  <si>
    <t>UniversalAll FFSep-19</t>
  </si>
  <si>
    <t>UniversalAll FF43709</t>
  </si>
  <si>
    <t>UniversalCPP-FV CombinedApr-12</t>
  </si>
  <si>
    <t>UniversalCPP-FV Combined41000</t>
  </si>
  <si>
    <t>UniversalCPP-FV CombinedJun-12</t>
  </si>
  <si>
    <t>UniversalCPP-FV Combined41030</t>
  </si>
  <si>
    <t>UniversalCPP-FV Combined41061</t>
  </si>
  <si>
    <t>UniversalCPP-FV CombinedJul-12</t>
  </si>
  <si>
    <t>UniversalCPP-FV Combined41091</t>
  </si>
  <si>
    <t>UniversalCPP-FV CombinedAug-12</t>
  </si>
  <si>
    <t>UniversalCPP-FV Combined41122</t>
  </si>
  <si>
    <t>UniversalCPP-FV CombinedSep-12</t>
  </si>
  <si>
    <t>UniversalCPP-FV Combined41153</t>
  </si>
  <si>
    <t>UniversalCPP-FV CombinedOct-12</t>
  </si>
  <si>
    <t>UniversalCPP-FV Combined41183</t>
  </si>
  <si>
    <t>UniversalCPP-FV CombinedNov-12</t>
  </si>
  <si>
    <t>UniversalCPP-FV Combined41214</t>
  </si>
  <si>
    <t>UniversalCPP-FV CombinedDec-12</t>
  </si>
  <si>
    <t>UniversalCPP-FV Combined41244</t>
  </si>
  <si>
    <t>UniversalCPP-FV CombinedJan-13</t>
  </si>
  <si>
    <t>UniversalCPP-FV Combined41275</t>
  </si>
  <si>
    <t>UniversalCPP-FV CombinedFeb-13</t>
  </si>
  <si>
    <t>UniversalCPP-FV Combined41306</t>
  </si>
  <si>
    <t>UniversalCPP-FV CombinedMar-13</t>
  </si>
  <si>
    <t>UniversalCPP-FV Combined41334</t>
  </si>
  <si>
    <t>UniversalCPP-FV CombinedApr-13</t>
  </si>
  <si>
    <t>UniversalCPP-FV Combined41365</t>
  </si>
  <si>
    <t>UniversalCPP-FV CombinedMay-13</t>
  </si>
  <si>
    <t>UniversalCPP-FV Combined41395</t>
  </si>
  <si>
    <t>UniversalCPP-FV CombinedJun-13</t>
  </si>
  <si>
    <t>UniversalCPP-FV Combined41426</t>
  </si>
  <si>
    <t>UniversalCPP-FV CombinedJul-13</t>
  </si>
  <si>
    <t>UniversalCPP-FV Combined41456</t>
  </si>
  <si>
    <t>UniversalCPP-FV CombinedAug-13</t>
  </si>
  <si>
    <t>UniversalCPP-FV Combined41487</t>
  </si>
  <si>
    <t>UniversalCPP-FV CombinedSep-13</t>
  </si>
  <si>
    <t>UniversalCPP-FV Combined41518</t>
  </si>
  <si>
    <t>UniversalCPP-FV CombinedOct-13</t>
  </si>
  <si>
    <t>UniversalCPP-FV Combined41548</t>
  </si>
  <si>
    <t>UniversalCPP-FV CombinedNov-13</t>
  </si>
  <si>
    <t>UniversalCPP-FV Combined41579</t>
  </si>
  <si>
    <t>UniversalCPP-FV CombinedDec-13</t>
  </si>
  <si>
    <t>UniversalCPP-FV Combined41609</t>
  </si>
  <si>
    <t>UniversalCPP-FV CombinedJan-14</t>
  </si>
  <si>
    <t>UniversalCPP-FV Combined41640</t>
  </si>
  <si>
    <t>UniversalCPP-FV CombinedFeb-14</t>
  </si>
  <si>
    <t>UniversalCPP-FV Combined41671</t>
  </si>
  <si>
    <t>UniversalCPP-FV CombinedMar-14</t>
  </si>
  <si>
    <t>UniversalCPP-FV Combined41699</t>
  </si>
  <si>
    <t>UniversalCPP-FV CombinedApr-14</t>
  </si>
  <si>
    <t>UniversalCPP-FV Combined41730</t>
  </si>
  <si>
    <t>UniversalCPP-FV CombinedMay-14</t>
  </si>
  <si>
    <t>UniversalCPP-FV Combined41760</t>
  </si>
  <si>
    <t>UniversalCPP-FV CombinedJun-14</t>
  </si>
  <si>
    <t>UniversalCPP-FV Combined41791</t>
  </si>
  <si>
    <t>UniversalCPP-FV CombinedJul-14</t>
  </si>
  <si>
    <t>UniversalCPP-FV Combined41821</t>
  </si>
  <si>
    <t>UniversalCPP-FV CombinedAug-14</t>
  </si>
  <si>
    <t>UniversalCPP-FV Combined41852</t>
  </si>
  <si>
    <t>UniversalCPP-FV CombinedSep-14</t>
  </si>
  <si>
    <t>UniversalCPP-FV Combined41883</t>
  </si>
  <si>
    <t>UniversalCPP-FV CombinedOct-14</t>
  </si>
  <si>
    <t>UniversalCPP-FV Combined41913</t>
  </si>
  <si>
    <t>UniversalCPP-FV CombinedNov-14</t>
  </si>
  <si>
    <t>UniversalCPP-FV Combined41944</t>
  </si>
  <si>
    <t>UniversalCPP-FV CombinedDec-14</t>
  </si>
  <si>
    <t>UniversalCPP-FV Combined41974</t>
  </si>
  <si>
    <t>UniversalTF-CBT CombinedApr-12</t>
  </si>
  <si>
    <t>UniversalTF-CBT Combined41000</t>
  </si>
  <si>
    <t>UniversalTF-CBT CombinedJun-12</t>
  </si>
  <si>
    <t>UniversalTF-CBT Combined41030</t>
  </si>
  <si>
    <t>UniversalTF-CBT Combined41061</t>
  </si>
  <si>
    <t>UniversalTF-CBT CombinedJul-12</t>
  </si>
  <si>
    <t>UniversalTF-CBT Combined41091</t>
  </si>
  <si>
    <t>UniversalTF-CBT CombinedAug-12</t>
  </si>
  <si>
    <t>UniversalTF-CBT Combined41122</t>
  </si>
  <si>
    <t>UniversalTF-CBT CombinedSep-12</t>
  </si>
  <si>
    <t>UniversalTF-CBT Combined41153</t>
  </si>
  <si>
    <t>UniversalTF-CBT CombinedOct-12</t>
  </si>
  <si>
    <t>UniversalTF-CBT Combined41183</t>
  </si>
  <si>
    <t>UniversalTF-CBT CombinedNov-12</t>
  </si>
  <si>
    <t>UniversalTF-CBT Combined41214</t>
  </si>
  <si>
    <t>UniversalTF-CBT CombinedDec-12</t>
  </si>
  <si>
    <t>UniversalTF-CBT Combined41244</t>
  </si>
  <si>
    <t>UniversalTF-CBT CombinedJan-13</t>
  </si>
  <si>
    <t>UniversalTF-CBT Combined41275</t>
  </si>
  <si>
    <t>UniversalTF-CBT CombinedFeb-13</t>
  </si>
  <si>
    <t>UniversalTF-CBT Combined41306</t>
  </si>
  <si>
    <t>UniversalTF-CBT CombinedMar-13</t>
  </si>
  <si>
    <t>UniversalTF-CBT Combined41334</t>
  </si>
  <si>
    <t>UniversalTF-CBT CombinedApr-13</t>
  </si>
  <si>
    <t>UniversalTF-CBT Combined41365</t>
  </si>
  <si>
    <t>UniversalTF-CBT CombinedMay-13</t>
  </si>
  <si>
    <t>UniversalTF-CBT Combined41395</t>
  </si>
  <si>
    <t>UniversalTF-CBT CombinedJun-13</t>
  </si>
  <si>
    <t>UniversalTF-CBT Combined41426</t>
  </si>
  <si>
    <t>UniversalTF-CBT CombinedJul-13</t>
  </si>
  <si>
    <t>UniversalTF-CBT Combined41456</t>
  </si>
  <si>
    <t>UniversalTF-CBT CombinedAug-13</t>
  </si>
  <si>
    <t>UniversalTF-CBT Combined41487</t>
  </si>
  <si>
    <t>UniversalTF-CBT CombinedSep-13</t>
  </si>
  <si>
    <t>UniversalTF-CBT Combined41518</t>
  </si>
  <si>
    <t>UniversalTF-CBT CombinedOct-13</t>
  </si>
  <si>
    <t>UniversalTF-CBT Combined41548</t>
  </si>
  <si>
    <t>UniversalTF-CBT CombinedNov-13</t>
  </si>
  <si>
    <t>UniversalTF-CBT Combined41579</t>
  </si>
  <si>
    <t>UniversalTF-CBT CombinedDec-13</t>
  </si>
  <si>
    <t>UniversalTF-CBT Combined41609</t>
  </si>
  <si>
    <t>UniversalTF-CBT CombinedJan-14</t>
  </si>
  <si>
    <t>UniversalTF-CBT Combined41640</t>
  </si>
  <si>
    <t>UniversalTF-CBT CombinedFeb-14</t>
  </si>
  <si>
    <t>UniversalTF-CBT Combined41671</t>
  </si>
  <si>
    <t>UniversalTF-CBT CombinedMar-14</t>
  </si>
  <si>
    <t>UniversalTF-CBT Combined41699</t>
  </si>
  <si>
    <t>UniversalTF-CBT CombinedApr-14</t>
  </si>
  <si>
    <t>UniversalTF-CBT Combined41730</t>
  </si>
  <si>
    <t>UniversalTF-CBT CombinedMay-14</t>
  </si>
  <si>
    <t>UniversalTF-CBT Combined41760</t>
  </si>
  <si>
    <t>UniversalTF-CBT CombinedJun-14</t>
  </si>
  <si>
    <t>UniversalTF-CBT Combined41791</t>
  </si>
  <si>
    <t>UniversalTF-CBT CombinedJul-14</t>
  </si>
  <si>
    <t>UniversalTF-CBT Combined41821</t>
  </si>
  <si>
    <t>UniversalTF-CBT CombinedAug-14</t>
  </si>
  <si>
    <t>UniversalTF-CBT Combined41852</t>
  </si>
  <si>
    <t>UniversalTF-CBT CombinedSep-14</t>
  </si>
  <si>
    <t>UniversalTF-CBT Combined41883</t>
  </si>
  <si>
    <t>UniversalTF-CBT CombinedOct-14</t>
  </si>
  <si>
    <t>UniversalTF-CBT Combined41913</t>
  </si>
  <si>
    <t>UniversalTF-CBT CombinedNov-14</t>
  </si>
  <si>
    <t>UniversalTF-CBT Combined41944</t>
  </si>
  <si>
    <t>UniversalTF-CBT CombinedDec-14</t>
  </si>
  <si>
    <t>UniversalTF-CBT Combined41974</t>
  </si>
  <si>
    <t>UniversalTF-CBT CombinedJan-15</t>
  </si>
  <si>
    <t>UniversalTF-CBT Combined42005</t>
  </si>
  <si>
    <t>UniversalTF-CBT CombinedFeb-15</t>
  </si>
  <si>
    <t>UniversalTF-CBT Combined42036</t>
  </si>
  <si>
    <t>UniversalTF-CBT CombinedMar-15</t>
  </si>
  <si>
    <t>UniversalTF-CBT Combined42064</t>
  </si>
  <si>
    <t>UniversalTF-CBT CombinedApr-15</t>
  </si>
  <si>
    <t>UniversalTF-CBT Combined42095</t>
  </si>
  <si>
    <t>UniversalTF-CBT CombinedMay-15</t>
  </si>
  <si>
    <t>UniversalTF-CBT Combined42125</t>
  </si>
  <si>
    <t>UniversalTF-CBT CombinedJun-15</t>
  </si>
  <si>
    <t>UniversalTF-CBT Combined42156</t>
  </si>
  <si>
    <t>UniversalTF-CBT CombinedJul-15</t>
  </si>
  <si>
    <t>UniversalTF-CBT Combined42186</t>
  </si>
  <si>
    <t>UniversalTF-CBT CombinedAug-15</t>
  </si>
  <si>
    <t>UniversalTF-CBT Combined42217</t>
  </si>
  <si>
    <t>UniversalTF-CBT CombinedSep-15</t>
  </si>
  <si>
    <t>UniversalTF-CBT Combined42248</t>
  </si>
  <si>
    <t>UniversalTF-CBT CombinedOct-15</t>
  </si>
  <si>
    <t>UniversalTF-CBT Combined42278</t>
  </si>
  <si>
    <t>UniversalTF-CBT CombinedNov-15</t>
  </si>
  <si>
    <t>UniversalTF-CBT Combined42309</t>
  </si>
  <si>
    <t>UniversalTF-CBT CombinedDec-15</t>
  </si>
  <si>
    <t>UniversalTF-CBT Combined42339</t>
  </si>
  <si>
    <t>UniversalTF-CBT CombinedJan-16</t>
  </si>
  <si>
    <t>UniversalTF-CBT Combined42370</t>
  </si>
  <si>
    <t>UniversalTF-CBT CombinedFeb-16</t>
  </si>
  <si>
    <t>UniversalTF-CBT Combined42401</t>
  </si>
  <si>
    <t>UniversalTF-CBT CombinedMar-16</t>
  </si>
  <si>
    <t>UniversalTF-CBT Combined42430</t>
  </si>
  <si>
    <t>UniversalTF-CBT CombinedApr-16</t>
  </si>
  <si>
    <t>UniversalTF-CBT Combined42461</t>
  </si>
  <si>
    <t>UniversalTF-CBT CombinedMay-16</t>
  </si>
  <si>
    <t>UniversalTF-CBT Combined42491</t>
  </si>
  <si>
    <t>UniversalTF-CBT CombinedJun-16</t>
  </si>
  <si>
    <t>UniversalTF-CBT Combined42522</t>
  </si>
  <si>
    <t>UniversalTF-CBT CombinedJul-16</t>
  </si>
  <si>
    <t>UniversalTF-CBT Combined42552</t>
  </si>
  <si>
    <t>UniversalTF-CBT CombinedAug-16</t>
  </si>
  <si>
    <t>UniversalTF-CBT Combined42583</t>
  </si>
  <si>
    <t>UniversalTF-CBT CombinedSep-16</t>
  </si>
  <si>
    <t>UniversalTF-CBT Combined42614</t>
  </si>
  <si>
    <t>UniversalTF-CBT CombinedOct-16</t>
  </si>
  <si>
    <t>UniversalTF-CBT Combined42644</t>
  </si>
  <si>
    <t>UniversalTF-CBT CombinedNov-16</t>
  </si>
  <si>
    <t>UniversalTF-CBT Combined42675</t>
  </si>
  <si>
    <t>UniversalTF-CBT CombinedDec-16</t>
  </si>
  <si>
    <t>UniversalTF-CBT Combined42705</t>
  </si>
  <si>
    <t>UniversalTF-CBT CombinedJan-17</t>
  </si>
  <si>
    <t>UniversalTF-CBT Combined42736</t>
  </si>
  <si>
    <t>UniversalTF-CBT CombinedFeb-17</t>
  </si>
  <si>
    <t>UniversalTF-CBT Combined42767</t>
  </si>
  <si>
    <t>UniversalTF-CBT CombinedMar-17</t>
  </si>
  <si>
    <t>UniversalTF-CBT Combined42795</t>
  </si>
  <si>
    <t>UniversalTF-CBT CombinedApr-17</t>
  </si>
  <si>
    <t>UniversalTF-CBT Combined42826</t>
  </si>
  <si>
    <t>UniversalTF-CBT CombinedMay-17</t>
  </si>
  <si>
    <t>UniversalTF-CBT Combined42856</t>
  </si>
  <si>
    <t>UniversalTF-CBT CombinedJun-17</t>
  </si>
  <si>
    <t>UniversalTF-CBT Combined42887</t>
  </si>
  <si>
    <t>UniversalTF-CBT CombinedJul-17</t>
  </si>
  <si>
    <t>UniversalTF-CBT Combined42917</t>
  </si>
  <si>
    <t>UniversalTF-CBT CombinedAug-17</t>
  </si>
  <si>
    <t>UniversalTF-CBT Combined42948</t>
  </si>
  <si>
    <t>UniversalTF-CBT CombinedSep-17</t>
  </si>
  <si>
    <t>UniversalTF-CBT Combined42979</t>
  </si>
  <si>
    <t>UniversalTF-CBT CombinedOct-17</t>
  </si>
  <si>
    <t>UniversalTF-CBT Combined43009</t>
  </si>
  <si>
    <t>UniversalTF-CBT CombinedNov-17</t>
  </si>
  <si>
    <t>UniversalTF-CBT Combined43040</t>
  </si>
  <si>
    <t>UniversalTF-CBT CombinedDec-17</t>
  </si>
  <si>
    <t>UniversalTF-CBT Combined43070</t>
  </si>
  <si>
    <t>UniversalTF-CBT CombinedJan-18</t>
  </si>
  <si>
    <t>UniversalTF-CBT Combined43101</t>
  </si>
  <si>
    <t>UniversalTF-CBT CombinedFeb-18</t>
  </si>
  <si>
    <t>UniversalTF-CBT Combined43132</t>
  </si>
  <si>
    <t>UniversalTF-CBT CombinedMar-18</t>
  </si>
  <si>
    <t>UniversalTF-CBT Combined43160</t>
  </si>
  <si>
    <t>UniversalTF-CBT CombinedApr-18</t>
  </si>
  <si>
    <t>UniversalTF-CBT Combined43191</t>
  </si>
  <si>
    <t>UniversalTF-CBT CombinedMay-18</t>
  </si>
  <si>
    <t>UniversalTF-CBT Combined43221</t>
  </si>
  <si>
    <t>UniversalTF-CBT CombinedJun-18</t>
  </si>
  <si>
    <t>UniversalTF-CBT Combined43252</t>
  </si>
  <si>
    <t>UniversalTF-CBT CombinedJul-18</t>
  </si>
  <si>
    <t>UniversalTF-CBT Combined43282</t>
  </si>
  <si>
    <t>UniversalTF-CBT CombinedAug-18</t>
  </si>
  <si>
    <t>UniversalTF-CBT Combined43313</t>
  </si>
  <si>
    <t>UniversalTF-CBT CombinedSep-18</t>
  </si>
  <si>
    <t>UniversalTF-CBT Combined43344</t>
  </si>
  <si>
    <t>UniversalTF-CBT CombinedOct-18</t>
  </si>
  <si>
    <t>UniversalTF-CBT Combined43374</t>
  </si>
  <si>
    <t>UniversalTF-CBT CombinedNov-18</t>
  </si>
  <si>
    <t>UniversalTF-CBT Combined43405</t>
  </si>
  <si>
    <t>UniversalTF-CBT CombinedDec-18</t>
  </si>
  <si>
    <t>UniversalTF-CBT Combined43435</t>
  </si>
  <si>
    <t>UniversalTF-CBT CombinedJan-19</t>
  </si>
  <si>
    <t>UniversalTF-CBT Combined43466</t>
  </si>
  <si>
    <t>UniversalTF-CBT CombinedFeb-19</t>
  </si>
  <si>
    <t>UniversalTF-CBT Combined43497</t>
  </si>
  <si>
    <t>UniversalTF-CBT CombinedMar-19</t>
  </si>
  <si>
    <t>UniversalTF-CBT Combined43525</t>
  </si>
  <si>
    <t>UniversalTF-CBT CombinedApr-19</t>
  </si>
  <si>
    <t>UniversalTF-CBT Combined43556</t>
  </si>
  <si>
    <t>UniversalTF-CBT CombinedMay-19</t>
  </si>
  <si>
    <t>UniversalTF-CBT Combined43586</t>
  </si>
  <si>
    <t>UniversalTF-CBT CombinedJun-19</t>
  </si>
  <si>
    <t>UniversalTF-CBT Combined43617</t>
  </si>
  <si>
    <t>UniversalTF-CBT CombinedJul-19</t>
  </si>
  <si>
    <t>UniversalTF-CBT Combined43647</t>
  </si>
  <si>
    <t>UniversalTF-CBT CombinedAug-19</t>
  </si>
  <si>
    <t>UniversalTF-CBT Combined43678</t>
  </si>
  <si>
    <t>UniversalTIP CombinedApr-12</t>
  </si>
  <si>
    <t>UniversalTIP Combined41000</t>
  </si>
  <si>
    <t>UniversalTIP CombinedJun-12</t>
  </si>
  <si>
    <t>UniversalTIP Combined41030</t>
  </si>
  <si>
    <t>UniversalTIP Combined41061</t>
  </si>
  <si>
    <t>UniversalTIP CombinedJul-12</t>
  </si>
  <si>
    <t>UniversalTIP Combined41091</t>
  </si>
  <si>
    <t>UniversalTIP CombinedAug-12</t>
  </si>
  <si>
    <t>UniversalTIP Combined41122</t>
  </si>
  <si>
    <t>UniversalTIP CombinedSep-12</t>
  </si>
  <si>
    <t>UniversalTIP Combined41153</t>
  </si>
  <si>
    <t>UniversalTIP CombinedOct-12</t>
  </si>
  <si>
    <t>UniversalTIP Combined41183</t>
  </si>
  <si>
    <t>UniversalTIP CombinedNov-12</t>
  </si>
  <si>
    <t>UniversalTIP Combined41214</t>
  </si>
  <si>
    <t>UniversalTIP CombinedDec-12</t>
  </si>
  <si>
    <t>UniversalTIP Combined41244</t>
  </si>
  <si>
    <t>UniversalTIP CombinedJan-13</t>
  </si>
  <si>
    <t>UniversalTIP Combined41275</t>
  </si>
  <si>
    <t>UniversalTIP CombinedFeb-13</t>
  </si>
  <si>
    <t>UniversalTIP Combined41306</t>
  </si>
  <si>
    <t>UniversalTIP CombinedMar-13</t>
  </si>
  <si>
    <t>UniversalTIP Combined41334</t>
  </si>
  <si>
    <t>UniversalTIP CombinedApr-13</t>
  </si>
  <si>
    <t>UniversalTIP Combined41365</t>
  </si>
  <si>
    <t>UniversalTIP CombinedMay-13</t>
  </si>
  <si>
    <t>UniversalTIP Combined41395</t>
  </si>
  <si>
    <t>UniversalTIP CombinedJun-13</t>
  </si>
  <si>
    <t>UniversalTIP Combined41426</t>
  </si>
  <si>
    <t>UniversalTIP CombinedJul-13</t>
  </si>
  <si>
    <t>UniversalTIP Combined41456</t>
  </si>
  <si>
    <t>UniversalTIP CombinedAug-13</t>
  </si>
  <si>
    <t>UniversalTIP Combined41487</t>
  </si>
  <si>
    <t>UniversalTIP CombinedSep-13</t>
  </si>
  <si>
    <t>UniversalTIP Combined41518</t>
  </si>
  <si>
    <t>UniversalTIP CombinedOct-13</t>
  </si>
  <si>
    <t>UniversalTIP Combined41548</t>
  </si>
  <si>
    <t>UniversalTIP CombinedNov-13</t>
  </si>
  <si>
    <t>UniversalTIP Combined41579</t>
  </si>
  <si>
    <t>UniversalTIP CombinedDec-13</t>
  </si>
  <si>
    <t>UniversalTIP Combined41609</t>
  </si>
  <si>
    <t>UniversalTIP CombinedJan-14</t>
  </si>
  <si>
    <t>UniversalTIP Combined41640</t>
  </si>
  <si>
    <t>UniversalTIP CombinedFeb-14</t>
  </si>
  <si>
    <t>UniversalTIP Combined41671</t>
  </si>
  <si>
    <t>UniversalTIP CombinedMar-14</t>
  </si>
  <si>
    <t>UniversalTIP Combined41699</t>
  </si>
  <si>
    <t>UniversalTIP CombinedApr-14</t>
  </si>
  <si>
    <t>UniversalTIP Combined41730</t>
  </si>
  <si>
    <t>UniversalTIP CombinedMay-14</t>
  </si>
  <si>
    <t>UniversalTIP Combined41760</t>
  </si>
  <si>
    <t>UniversalTIP CombinedJun-14</t>
  </si>
  <si>
    <t>UniversalTIP Combined41791</t>
  </si>
  <si>
    <t>UniversalTIP CombinedJul-14</t>
  </si>
  <si>
    <t>UniversalTIP Combined41821</t>
  </si>
  <si>
    <t>UniversalTIP CombinedAug-14</t>
  </si>
  <si>
    <t>UniversalTIP Combined41852</t>
  </si>
  <si>
    <t>UniversalTIP CombinedSep-14</t>
  </si>
  <si>
    <t>UniversalTIP Combined41883</t>
  </si>
  <si>
    <t>UniversalTIP CombinedOct-14</t>
  </si>
  <si>
    <t>UniversalTIP Combined41913</t>
  </si>
  <si>
    <t>UniversalTIP CombinedNov-14</t>
  </si>
  <si>
    <t>UniversalTIP Combined41944</t>
  </si>
  <si>
    <t>UniversalTIP CombinedDec-14</t>
  </si>
  <si>
    <t>UniversalTIP Combined41974</t>
  </si>
  <si>
    <t>UniversalTIP CombinedJan-15</t>
  </si>
  <si>
    <t>UniversalTIP Combined42005</t>
  </si>
  <si>
    <t>UniversalTIP CombinedFeb-15</t>
  </si>
  <si>
    <t>UniversalTIP Combined42036</t>
  </si>
  <si>
    <t>UniversalTIP CombinedMar-15</t>
  </si>
  <si>
    <t>UniversalTIP Combined42064</t>
  </si>
  <si>
    <t>UniversalTIP CombinedApr-15</t>
  </si>
  <si>
    <t>UniversalTIP Combined42095</t>
  </si>
  <si>
    <t>UniversalTIP CombinedMay-15</t>
  </si>
  <si>
    <t>UniversalTIP Combined42125</t>
  </si>
  <si>
    <t>UniversalTIP CombinedJun-15</t>
  </si>
  <si>
    <t>UniversalTIP Combined42156</t>
  </si>
  <si>
    <t>UniversalTIP CombinedJul-15</t>
  </si>
  <si>
    <t>UniversalTIP Combined42186</t>
  </si>
  <si>
    <t>UniversalTIP CombinedAug-15</t>
  </si>
  <si>
    <t>UniversalTIP Combined42217</t>
  </si>
  <si>
    <t>UniversalTIP CombinedSep-15</t>
  </si>
  <si>
    <t>UniversalTIP Combined42248</t>
  </si>
  <si>
    <t>UniversalTIP CombinedOct-15</t>
  </si>
  <si>
    <t>UniversalTIP Combined42278</t>
  </si>
  <si>
    <t>UniversalTIP CombinedNov-15</t>
  </si>
  <si>
    <t>UniversalTIP Combined42309</t>
  </si>
  <si>
    <t>UniversalTIP CombinedDec-15</t>
  </si>
  <si>
    <t>UniversalTIP Combined42339</t>
  </si>
  <si>
    <t>UniversalTIP CombinedJan-16</t>
  </si>
  <si>
    <t>UniversalTIP Combined42370</t>
  </si>
  <si>
    <t>UniversalTIP CombinedFeb-16</t>
  </si>
  <si>
    <t>UniversalTIP Combined42401</t>
  </si>
  <si>
    <t>UniversalTIP CombinedMar-16</t>
  </si>
  <si>
    <t>UniversalTIP Combined42430</t>
  </si>
  <si>
    <t>UniversalTIP CombinedApr-16</t>
  </si>
  <si>
    <t>UniversalTIP Combined42461</t>
  </si>
  <si>
    <t>UniversalTIP CombinedMay-16</t>
  </si>
  <si>
    <t>UniversalTIP Combined42491</t>
  </si>
  <si>
    <t>UniversalTIP CombinedJun-16</t>
  </si>
  <si>
    <t>UniversalTIP Combined42522</t>
  </si>
  <si>
    <t>UniversalTIP CombinedJul-16</t>
  </si>
  <si>
    <t>UniversalTIP Combined42552</t>
  </si>
  <si>
    <t>UniversalTIP CombinedAug-16</t>
  </si>
  <si>
    <t>UniversalTIP Combined42583</t>
  </si>
  <si>
    <t>UniversalTIP CombinedSep-16</t>
  </si>
  <si>
    <t>UniversalTIP Combined42614</t>
  </si>
  <si>
    <t>UniversalTIP CombinedOct-16</t>
  </si>
  <si>
    <t>UniversalTIP Combined42644</t>
  </si>
  <si>
    <t>UniversalTIP CombinedNov-16</t>
  </si>
  <si>
    <t>UniversalTIP Combined42675</t>
  </si>
  <si>
    <t>UniversalTIP CombinedDec-16</t>
  </si>
  <si>
    <t>UniversalTIP Combined42705</t>
  </si>
  <si>
    <t>UniversalTIP CombinedJan-17</t>
  </si>
  <si>
    <t>UniversalTIP Combined42736</t>
  </si>
  <si>
    <t>UniversalTIP CombinedFeb-17</t>
  </si>
  <si>
    <t>UniversalTIP Combined42767</t>
  </si>
  <si>
    <t>UniversalTIP CombinedMar-17</t>
  </si>
  <si>
    <t>UniversalTIP Combined42795</t>
  </si>
  <si>
    <t>UniversalTIP CombinedApr-17</t>
  </si>
  <si>
    <t>UniversalTIP Combined42826</t>
  </si>
  <si>
    <t>UniversalTIP CombinedMay-17</t>
  </si>
  <si>
    <t>UniversalTIP Combined42856</t>
  </si>
  <si>
    <t>UniversalTIP CombinedJun-17</t>
  </si>
  <si>
    <t>UniversalTIP Combined42887</t>
  </si>
  <si>
    <t>UniversalTIP CombinedJul-17</t>
  </si>
  <si>
    <t>UniversalTIP Combined42917</t>
  </si>
  <si>
    <t>UniversalTIP CombinedAug-17</t>
  </si>
  <si>
    <t>UniversalTIP Combined42948</t>
  </si>
  <si>
    <t>UniversalTIP CombinedSep-17</t>
  </si>
  <si>
    <t>UniversalTIP Combined42979</t>
  </si>
  <si>
    <t>UniversalTIP CombinedOct-17</t>
  </si>
  <si>
    <t>UniversalTIP Combined43009</t>
  </si>
  <si>
    <t>UniversalTIP CombinedNov-17</t>
  </si>
  <si>
    <t>UniversalTIP Combined43040</t>
  </si>
  <si>
    <t>UniversalTIP CombinedDec-17</t>
  </si>
  <si>
    <t>UniversalTIP Combined43070</t>
  </si>
  <si>
    <t>UniversalTIP CombinedJan-18</t>
  </si>
  <si>
    <t>UniversalTIP Combined43101</t>
  </si>
  <si>
    <t>UniversalTIP CombinedFeb-18</t>
  </si>
  <si>
    <t>UniversalTIP Combined43132</t>
  </si>
  <si>
    <t>UniversalTIP CombinedMar-18</t>
  </si>
  <si>
    <t>UniversalTIP Combined43160</t>
  </si>
  <si>
    <t>UniversalTIP CombinedApr-18</t>
  </si>
  <si>
    <t>UniversalTIP Combined43191</t>
  </si>
  <si>
    <t>UniversalTIP CombinedMay-18</t>
  </si>
  <si>
    <t>UniversalTIP Combined43221</t>
  </si>
  <si>
    <t>UniversalTIP CombinedJun-18</t>
  </si>
  <si>
    <t>UniversalTIP Combined43252</t>
  </si>
  <si>
    <t>UniversalTIP CombinedJul-18</t>
  </si>
  <si>
    <t>UniversalTIP Combined43282</t>
  </si>
  <si>
    <t>UniversalTIP CombinedAug-18</t>
  </si>
  <si>
    <t>UniversalTIP Combined43313</t>
  </si>
  <si>
    <t>UniversalTIP CombinedSep-18</t>
  </si>
  <si>
    <t>UniversalTIP Combined43344</t>
  </si>
  <si>
    <t>UniversalTIP CombinedOct-18</t>
  </si>
  <si>
    <t>UniversalTIP Combined43374</t>
  </si>
  <si>
    <t>UniversalTIP CombinedNov-18</t>
  </si>
  <si>
    <t>UniversalTIP Combined43405</t>
  </si>
  <si>
    <t>UniversalTIP CombinedDec-18</t>
  </si>
  <si>
    <t>UniversalTIP Combined43435</t>
  </si>
  <si>
    <t>UniversalTIP CombinedJan-19</t>
  </si>
  <si>
    <t>UniversalTIP Combined43466</t>
  </si>
  <si>
    <t>UniversalTIP CombinedFeb-19</t>
  </si>
  <si>
    <t>UniversalTIP Combined43497</t>
  </si>
  <si>
    <t>UniversalTIP CombinedMar-19</t>
  </si>
  <si>
    <t>UniversalTIP Combined43525</t>
  </si>
  <si>
    <t>UniversalTIP CombinedApr-19</t>
  </si>
  <si>
    <t>UniversalTIP Combined43556</t>
  </si>
  <si>
    <t>UniversalTIP CombinedMay-19</t>
  </si>
  <si>
    <t>UniversalTIP Combined43586</t>
  </si>
  <si>
    <t>UniversalTIP CombinedJun-19</t>
  </si>
  <si>
    <t>UniversalTIP Combined43617</t>
  </si>
  <si>
    <t>UniversalTIP CombinedJul-19</t>
  </si>
  <si>
    <t>UniversalTIP Combined43647</t>
  </si>
  <si>
    <t>UniversalTIP CombinedAug-19</t>
  </si>
  <si>
    <t>UniversalTIP Combined43678</t>
  </si>
  <si>
    <t>Foundations for Home &amp; CommunityFFT CombinedJan-18</t>
  </si>
  <si>
    <t>Foundations for Home &amp; CommunityFFT Combined43101</t>
  </si>
  <si>
    <t>Foundations for Home &amp; CommunityFFT CombinedFeb-18</t>
  </si>
  <si>
    <t>Foundations for Home &amp; CommunityFFT Combined43132</t>
  </si>
  <si>
    <t>Foundations for Home &amp; CommunityFFT CombinedMar-18</t>
  </si>
  <si>
    <t>Foundations for Home &amp; CommunityFFT Combined43160</t>
  </si>
  <si>
    <t>Foundations for Home &amp; CommunityFFT CombinedApr-18</t>
  </si>
  <si>
    <t>Foundations for Home &amp; CommunityFFT Combined43191</t>
  </si>
  <si>
    <t>Foundations for Home &amp; CommunityFFT CombinedMay-18</t>
  </si>
  <si>
    <t>Foundations for Home &amp; CommunityFFT Combined43221</t>
  </si>
  <si>
    <t>Foundations for Home &amp; CommunityFFT CombinedJun-18</t>
  </si>
  <si>
    <t>Foundations for Home &amp; CommunityFFT Combined43252</t>
  </si>
  <si>
    <t>Foundations for Home &amp; CommunityFFT CombinedJul-18</t>
  </si>
  <si>
    <t>Foundations for Home &amp; CommunityFFT Combined43282</t>
  </si>
  <si>
    <t>Foundations for Home &amp; CommunityFFT CombinedAug-18</t>
  </si>
  <si>
    <t>Foundations for Home &amp; CommunityFFT Combined43313</t>
  </si>
  <si>
    <t>Foundations for Home &amp; CommunityFFT CombinedSep-18</t>
  </si>
  <si>
    <t>Foundations for Home &amp; CommunityFFT Combined43344</t>
  </si>
  <si>
    <t>Foundations for Home &amp; CommunityFFT CombinedOct-18</t>
  </si>
  <si>
    <t>Foundations for Home &amp; CommunityFFT Combined43374</t>
  </si>
  <si>
    <t>Foundations for Home &amp; CommunityFFT CombinedNov-18</t>
  </si>
  <si>
    <t>Foundations for Home &amp; CommunityFFT Combined43405</t>
  </si>
  <si>
    <t>Foundations for Home &amp; CommunityFFT CombinedDec-18</t>
  </si>
  <si>
    <t>Foundations for Home &amp; CommunityFFT Combined43435</t>
  </si>
  <si>
    <t>Foundations for Home &amp; CommunityFFT CombinedJan-19</t>
  </si>
  <si>
    <t>Foundations for Home &amp; CommunityFFT Combined43466</t>
  </si>
  <si>
    <t>Foundations for Home &amp; CommunityFFT CombinedFeb-19</t>
  </si>
  <si>
    <t>Foundations for Home &amp; CommunityFFT Combined43497</t>
  </si>
  <si>
    <t>Foundations for Home &amp; CommunityFFT CombinedMar-19</t>
  </si>
  <si>
    <t>Foundations for Home &amp; CommunityFFT Combined43525</t>
  </si>
  <si>
    <t>Foundations for Home &amp; CommunityFFT CombinedApr-19</t>
  </si>
  <si>
    <t>Foundations for Home &amp; CommunityFFT Combined43556</t>
  </si>
  <si>
    <t>Foundations for Home &amp; CommunityFFT CombinedMay-19</t>
  </si>
  <si>
    <t>Foundations for Home &amp; CommunityFFT Combined43586</t>
  </si>
  <si>
    <t>Foundations for Home &amp; CommunityFFT CombinedJun-19</t>
  </si>
  <si>
    <t>Foundations for Home &amp; CommunityFFT Combined43617</t>
  </si>
  <si>
    <t>Foundations for Home &amp; CommunityFFT CombinedJul-19</t>
  </si>
  <si>
    <t>Foundations for Home &amp; CommunityFFT Combined43647</t>
  </si>
  <si>
    <t>Foundations for Home &amp; CommunityFFT CombinedAug-19</t>
  </si>
  <si>
    <t>Foundations for Home &amp; CommunityFFT Combined43678</t>
  </si>
  <si>
    <t>Foundations for Home &amp; CommunityAll FFJan-18</t>
  </si>
  <si>
    <t>Foundations for Home &amp; CommunityAll FF43101</t>
  </si>
  <si>
    <t>Foundations for Home &amp; CommunityAll FFFeb-18</t>
  </si>
  <si>
    <t>Foundations for Home &amp; CommunityAll FF43132</t>
  </si>
  <si>
    <t>Foundations for Home &amp; CommunityAll FFMar-18</t>
  </si>
  <si>
    <t>Foundations for Home &amp; CommunityAll FF43160</t>
  </si>
  <si>
    <t>Foundations for Home &amp; CommunityAll FFApr-18</t>
  </si>
  <si>
    <t>Foundations for Home &amp; CommunityAll FF43191</t>
  </si>
  <si>
    <t>Foundations for Home &amp; CommunityAll FFMay-18</t>
  </si>
  <si>
    <t>Foundations for Home &amp; CommunityAll FF43221</t>
  </si>
  <si>
    <t>Foundations for Home &amp; CommunityAll FFJun-18</t>
  </si>
  <si>
    <t>Foundations for Home &amp; CommunityAll FF43252</t>
  </si>
  <si>
    <t>Foundations for Home &amp; CommunityAll FFJul-18</t>
  </si>
  <si>
    <t>Foundations for Home &amp; CommunityAll FF43282</t>
  </si>
  <si>
    <t>Foundations for Home &amp; CommunityAll FFAug-18</t>
  </si>
  <si>
    <t>Foundations for Home &amp; CommunityAll FF43313</t>
  </si>
  <si>
    <t>Foundations for Home &amp; CommunityAll FFSep-18</t>
  </si>
  <si>
    <t>Foundations for Home &amp; CommunityAll FF43344</t>
  </si>
  <si>
    <t>Foundations for Home &amp; CommunityAll FFOct-18</t>
  </si>
  <si>
    <t>Foundations for Home &amp; CommunityAll FF43374</t>
  </si>
  <si>
    <t>Foundations for Home &amp; CommunityAll FFNov-18</t>
  </si>
  <si>
    <t>Foundations for Home &amp; CommunityAll FF43405</t>
  </si>
  <si>
    <t>Foundations for Home &amp; CommunityAll FFDec-18</t>
  </si>
  <si>
    <t>Foundations for Home &amp; CommunityAll FF43435</t>
  </si>
  <si>
    <t>Foundations for Home &amp; CommunityAll FFJan-19</t>
  </si>
  <si>
    <t>Foundations for Home &amp; CommunityAll FF43466</t>
  </si>
  <si>
    <t>Foundations for Home &amp; CommunityAll FFFeb-19</t>
  </si>
  <si>
    <t>Foundations for Home &amp; CommunityAll FF43497</t>
  </si>
  <si>
    <t>Foundations for Home &amp; CommunityAll FFMar-19</t>
  </si>
  <si>
    <t>Foundations for Home &amp; CommunityAll FF43525</t>
  </si>
  <si>
    <t>Foundations for Home &amp; CommunityAll FFApr-19</t>
  </si>
  <si>
    <t>Foundations for Home &amp; CommunityAll FF43556</t>
  </si>
  <si>
    <t>Foundations for Home &amp; CommunityAll FFMay-19</t>
  </si>
  <si>
    <t>Foundations for Home &amp; CommunityAll FF43586</t>
  </si>
  <si>
    <t>Foundations for Home &amp; CommunityAll FFJun-19</t>
  </si>
  <si>
    <t>Foundations for Home &amp; CommunityAll FF43617</t>
  </si>
  <si>
    <t>Foundations for Home &amp; CommunityAll FFJul-19</t>
  </si>
  <si>
    <t>Foundations for Home &amp; CommunityAll FF43647</t>
  </si>
  <si>
    <t>Foundations for Home &amp; CommunityAll FFAug-19</t>
  </si>
  <si>
    <t>Foundations for Home &amp; CommunityAll FF43678</t>
  </si>
  <si>
    <t>Foundations for Home &amp; CommunityAll FFSep-19</t>
  </si>
  <si>
    <t>Foundations for Home &amp; CommunityAll FF43709</t>
  </si>
  <si>
    <t>Foundations for Home &amp; CommunityCPP-FV CombinedMar-18</t>
  </si>
  <si>
    <t>Foundations for Home &amp; CommunityCPP-FV Combined43160</t>
  </si>
  <si>
    <t>Foundations for Home &amp; CommunityCPP-FV CombinedJun-18</t>
  </si>
  <si>
    <t>Foundations for Home &amp; CommunityCPP-FV Combined43252</t>
  </si>
  <si>
    <t>Foundations for Home &amp; CommunityCPP-FV CombinedJul-18</t>
  </si>
  <si>
    <t>Foundations for Home &amp; CommunityCPP-FV Combined43282</t>
  </si>
  <si>
    <t>Foundations for Home &amp; CommunityCPP-FV CombinedAug-18</t>
  </si>
  <si>
    <t>Foundations for Home &amp; CommunityCPP-FV Combined43313</t>
  </si>
  <si>
    <t>Foundations for Home &amp; CommunityCPP-FV CombinedSep-18</t>
  </si>
  <si>
    <t>Foundations for Home &amp; CommunityCPP-FV Combined43344</t>
  </si>
  <si>
    <t>Foundations for Home &amp; CommunityCPP-FV CombinedOct-18</t>
  </si>
  <si>
    <t>Foundations for Home &amp; CommunityCPP-FV Combined43374</t>
  </si>
  <si>
    <t>Foundations for Home &amp; CommunityCPP-FV CombinedNov-18</t>
  </si>
  <si>
    <t>Foundations for Home &amp; CommunityCPP-FV Combined43405</t>
  </si>
  <si>
    <t>Foundations for Home &amp; CommunityCPP-FV CombinedDec-18</t>
  </si>
  <si>
    <t>Foundations for Home &amp; CommunityCPP-FV Combined43435</t>
  </si>
  <si>
    <t>Foundations for Home &amp; CommunityCPP-FV CombinedJan-19</t>
  </si>
  <si>
    <t>Foundations for Home &amp; CommunityCPP-FV Combined43466</t>
  </si>
  <si>
    <t>Foundations for Home &amp; CommunityCPP-FV CombinedFeb-19</t>
  </si>
  <si>
    <t>Foundations for Home &amp; CommunityCPP-FV Combined43497</t>
  </si>
  <si>
    <t>Foundations for Home &amp; CommunityCPP-FV CombinedMar-19</t>
  </si>
  <si>
    <t>Foundations for Home &amp; CommunityCPP-FV Combined43525</t>
  </si>
  <si>
    <t>Foundations for Home &amp; CommunityCPP-FV CombinedApr-19</t>
  </si>
  <si>
    <t>Foundations for Home &amp; CommunityCPP-FV Combined43556</t>
  </si>
  <si>
    <t>Foundations for Home &amp; CommunityCPP-FV CombinedMay-19</t>
  </si>
  <si>
    <t>Foundations for Home &amp; CommunityCPP-FV Combined43586</t>
  </si>
  <si>
    <t>Foundations for Home &amp; CommunityCPP-FV CombinedJun-19</t>
  </si>
  <si>
    <t>Foundations for Home &amp; CommunityCPP-FV Combined43617</t>
  </si>
  <si>
    <t>Foundations for Home &amp; CommunityCPP-FV CombinedJul-19</t>
  </si>
  <si>
    <t>Foundations for Home &amp; CommunityCPP-FV Combined43647</t>
  </si>
  <si>
    <t>Foundations for Home &amp; CommunityCPP-FV CombinedAug-19</t>
  </si>
  <si>
    <t>Foundations for Home &amp; CommunityCPP-FV Combined43678</t>
  </si>
  <si>
    <t>Foundations for Home &amp; CommunityTF-CBT CombinedJan-18</t>
  </si>
  <si>
    <t>Foundations for Home &amp; CommunityTF-CBT Combined43101</t>
  </si>
  <si>
    <t>Foundations for Home &amp; CommunityTF-CBT CombinedFeb-18</t>
  </si>
  <si>
    <t>Foundations for Home &amp; CommunityTF-CBT Combined43132</t>
  </si>
  <si>
    <t>Foundations for Home &amp; CommunityTF-CBT CombinedMar-18</t>
  </si>
  <si>
    <t>Foundations for Home &amp; CommunityTF-CBT Combined43160</t>
  </si>
  <si>
    <t>Foundations for Home &amp; CommunityTF-CBT CombinedApr-18</t>
  </si>
  <si>
    <t>Foundations for Home &amp; CommunityTF-CBT Combined43191</t>
  </si>
  <si>
    <t>Foundations for Home &amp; CommunityTF-CBT CombinedMay-18</t>
  </si>
  <si>
    <t>Foundations for Home &amp; CommunityTF-CBT Combined43221</t>
  </si>
  <si>
    <t>Foundations for Home &amp; CommunityTF-CBT CombinedJun-18</t>
  </si>
  <si>
    <t>Foundations for Home &amp; CommunityTF-CBT Combined43252</t>
  </si>
  <si>
    <t>Foundations for Home &amp; CommunityTF-CBT CombinedJul-18</t>
  </si>
  <si>
    <t>Foundations for Home &amp; CommunityTF-CBT Combined43282</t>
  </si>
  <si>
    <t>Foundations for Home &amp; CommunityTF-CBT CombinedAug-18</t>
  </si>
  <si>
    <t>Foundations for Home &amp; CommunityTF-CBT Combined43313</t>
  </si>
  <si>
    <t>Foundations for Home &amp; CommunityTF-CBT CombinedSep-18</t>
  </si>
  <si>
    <t>Foundations for Home &amp; CommunityTF-CBT Combined43344</t>
  </si>
  <si>
    <t>Foundations for Home &amp; CommunityTF-CBT CombinedOct-18</t>
  </si>
  <si>
    <t>Foundations for Home &amp; CommunityTF-CBT Combined43374</t>
  </si>
  <si>
    <t>Foundations for Home &amp; CommunityTF-CBT CombinedNov-18</t>
  </si>
  <si>
    <t>Foundations for Home &amp; CommunityTF-CBT Combined43405</t>
  </si>
  <si>
    <t>Foundations for Home &amp; CommunityTF-CBT CombinedDec-18</t>
  </si>
  <si>
    <t>Foundations for Home &amp; CommunityTF-CBT Combined43435</t>
  </si>
  <si>
    <t>Foundations for Home &amp; CommunityTF-CBT CombinedJan-19</t>
  </si>
  <si>
    <t>Foundations for Home &amp; CommunityTF-CBT Combined43466</t>
  </si>
  <si>
    <t>Foundations for Home &amp; CommunityTF-CBT CombinedFeb-19</t>
  </si>
  <si>
    <t>Foundations for Home &amp; CommunityTF-CBT Combined43497</t>
  </si>
  <si>
    <t>Foundations for Home &amp; CommunityTF-CBT CombinedMar-19</t>
  </si>
  <si>
    <t>Foundations for Home &amp; CommunityTF-CBT Combined43525</t>
  </si>
  <si>
    <t>Foundations for Home &amp; CommunityTF-CBT CombinedApr-19</t>
  </si>
  <si>
    <t>Foundations for Home &amp; CommunityTF-CBT Combined43556</t>
  </si>
  <si>
    <t>Foundations for Home &amp; CommunityTF-CBT CombinedMay-19</t>
  </si>
  <si>
    <t>Foundations for Home &amp; CommunityTF-CBT Combined43586</t>
  </si>
  <si>
    <t>Foundations for Home &amp; CommunityTF-CBT CombinedJun-19</t>
  </si>
  <si>
    <t>Foundations for Home &amp; CommunityTF-CBT Combined43617</t>
  </si>
  <si>
    <t>Foundations for Home &amp; CommunityTF-CBT CombinedJul-19</t>
  </si>
  <si>
    <t>Foundations for Home &amp; CommunityTF-CBT Combined43647</t>
  </si>
  <si>
    <t>Foundations for Home &amp; CommunityTF-CBT CombinedAug-19</t>
  </si>
  <si>
    <t>Foundations for Home &amp; CommunityTF-CBT Combined43678</t>
  </si>
  <si>
    <t>DC Seed ProvidersAll DCS43678</t>
  </si>
  <si>
    <t>Adoptions TogetherCPP-FV FF43709</t>
  </si>
  <si>
    <t>Federal City All</t>
  </si>
  <si>
    <t>Federal City All FF43709</t>
  </si>
  <si>
    <t>Federal City All FFSep-19</t>
  </si>
  <si>
    <t>DC Seed ProvidersAll DCSSep-19</t>
  </si>
  <si>
    <t>Trauma ProvidersAll DCSSep-19</t>
  </si>
  <si>
    <t>Federal CityA-CRA FF43739</t>
  </si>
  <si>
    <t>HillcrestA-CRA FF43739</t>
  </si>
  <si>
    <t>LAYCA-CRA FF43739</t>
  </si>
  <si>
    <t>RiversideA-CRA FF43739</t>
  </si>
  <si>
    <t>Adoptions TogetherCPP-FV FF43739</t>
  </si>
  <si>
    <t>Marys CenterCPP-FV FF43739</t>
  </si>
  <si>
    <t>PIECECPP-FV FF43739</t>
  </si>
  <si>
    <t>Community ConnectionsCPP-FV DCS43739</t>
  </si>
  <si>
    <t>Foundations for Home &amp; CommunityCPP-FV DCS43739</t>
  </si>
  <si>
    <t>Marys CenterCPP-FV DCS43739</t>
  </si>
  <si>
    <t>PIECECPP-FV DCS43739</t>
  </si>
  <si>
    <t>CatholicFFT FF43739</t>
  </si>
  <si>
    <t>First Home CareFFT FF43739</t>
  </si>
  <si>
    <t>Foundations for Home &amp; CommunityFFT FF43739</t>
  </si>
  <si>
    <t>HillcrestFFT FF43739</t>
  </si>
  <si>
    <t>PASSFFT FF43739</t>
  </si>
  <si>
    <t>LCSMST FF43739</t>
  </si>
  <si>
    <t>MBI HSMST FF43739</t>
  </si>
  <si>
    <t>Youth VillagesMST FF43739</t>
  </si>
  <si>
    <t>Youth VillagesMST-PSB FF43739</t>
  </si>
  <si>
    <t>Marys CenterPCIT FF43739</t>
  </si>
  <si>
    <t>PIECEPCIT FF43739</t>
  </si>
  <si>
    <t>Marys CenterPCIT DCS43739</t>
  </si>
  <si>
    <t>PIECEPCIT DCS43739</t>
  </si>
  <si>
    <t>Community ConnectionsPCIT DCS43739</t>
  </si>
  <si>
    <t>Community ConnectionsTF-CBT FF43739</t>
  </si>
  <si>
    <t>First Home CareTF-CBT FF43739</t>
  </si>
  <si>
    <t>Foundations for Home &amp; CommunityTF-CBT FF43739</t>
  </si>
  <si>
    <t>HillcrestTF-CBT FF43739</t>
  </si>
  <si>
    <t>LAYCTF-CBT FF43739</t>
  </si>
  <si>
    <t>LESTF-CBT FF43739</t>
  </si>
  <si>
    <t>MD Family ResourcesTF-CBT FF43739</t>
  </si>
  <si>
    <t>UniversalTF-CBT FF43739</t>
  </si>
  <si>
    <t>Community ConnectionsTIP FF43739</t>
  </si>
  <si>
    <t>ContemporaryTIP FF43739</t>
  </si>
  <si>
    <t>FPSTIP FF43739</t>
  </si>
  <si>
    <t>Green DoorTIP FF43739</t>
  </si>
  <si>
    <t>LESTIP FF43739</t>
  </si>
  <si>
    <t>MBI HSTIP FF43739</t>
  </si>
  <si>
    <t>PASSTIP FF43739</t>
  </si>
  <si>
    <t>TFCCTIP FF43739</t>
  </si>
  <si>
    <t>UniversalTIP FF43739</t>
  </si>
  <si>
    <t>Wayne CenterTIP FF43739</t>
  </si>
  <si>
    <t>Adoptions TogetherTST FF43739</t>
  </si>
  <si>
    <t>ContemporaryTST FF43739</t>
  </si>
  <si>
    <t>Family MattersTST FF43739</t>
  </si>
  <si>
    <t>First Home CareTST FF43739</t>
  </si>
  <si>
    <t>Foundations for Home &amp; CommunityTST FF43739</t>
  </si>
  <si>
    <t>HillcrestTST FF43739</t>
  </si>
  <si>
    <t>MD Family ResourcesTST FF43739</t>
  </si>
  <si>
    <t>Federal CityA-CRA Combined43739</t>
  </si>
  <si>
    <t>HillcrestA-CRA Combined43739</t>
  </si>
  <si>
    <t>LAYCA-CRA Combined43739</t>
  </si>
  <si>
    <t>RiversideA-CRA Combined43739</t>
  </si>
  <si>
    <t>Adoptions TogetherCPP-FV Combined43739</t>
  </si>
  <si>
    <t>Foundations for Home &amp; CommunityCPP-FV Combined43739</t>
  </si>
  <si>
    <t>CatholicFFT Combined43739</t>
  </si>
  <si>
    <t>First Home CareFFT Combined43739</t>
  </si>
  <si>
    <t>Foundations for Home &amp; CommunityFFT Combined43739</t>
  </si>
  <si>
    <t>HillcrestFFT Combined43739</t>
  </si>
  <si>
    <t>PASSFFT Combined43739</t>
  </si>
  <si>
    <t>LCSMST Combined43739</t>
  </si>
  <si>
    <t>MBI HSMST Combined43739</t>
  </si>
  <si>
    <t>Youth VillagesMST Combined43739</t>
  </si>
  <si>
    <t>Youth VillagesMST-PSB Combined43739</t>
  </si>
  <si>
    <t>Community ConnectionsTF-CBT Combined43739</t>
  </si>
  <si>
    <t>First Home CareTF-CBT Combined43739</t>
  </si>
  <si>
    <t>Foundations for Home &amp; CommunityTF-CBT Combined43739</t>
  </si>
  <si>
    <t>HillcrestTF-CBT Combined43739</t>
  </si>
  <si>
    <t>LAYCTF-CBT Combined43739</t>
  </si>
  <si>
    <t>LESTF-CBT Combined43739</t>
  </si>
  <si>
    <t>MD Family ResourcesTF-CBT Combined43739</t>
  </si>
  <si>
    <t>UniversalTF-CBT Combined43739</t>
  </si>
  <si>
    <t>Community ConnectionsTIP Combined43739</t>
  </si>
  <si>
    <t>ContemporaryTIP Combined43739</t>
  </si>
  <si>
    <t>FPSTIP Combined43739</t>
  </si>
  <si>
    <t>Green DoorTIP Combined43739</t>
  </si>
  <si>
    <t>LESTIP Combined43739</t>
  </si>
  <si>
    <t>MBI HSTIP Combined43739</t>
  </si>
  <si>
    <t>PASSTIP Combined43739</t>
  </si>
  <si>
    <t>TFCCTIP Combined43739</t>
  </si>
  <si>
    <t>UniversalTIP Combined43739</t>
  </si>
  <si>
    <t>Wayne CenterTIP Combined43739</t>
  </si>
  <si>
    <t>Adoptions TogetherTST Combined43739</t>
  </si>
  <si>
    <t>ContemporaryTST Combined43739</t>
  </si>
  <si>
    <t>Family MattersTST Combined43739</t>
  </si>
  <si>
    <t>First Home CareTST Combined43739</t>
  </si>
  <si>
    <t>Foundations for Home &amp; CommunityTST Combined43739</t>
  </si>
  <si>
    <t>HillcrestTST Combined43739</t>
  </si>
  <si>
    <t>MD Family ResourcesTST Combined43739</t>
  </si>
  <si>
    <t>Marys CenterCPP-FV Combined43739</t>
  </si>
  <si>
    <t>PIECECPP-FV Combined43739</t>
  </si>
  <si>
    <t>Community ConnectionsCPP-FV Combined43739</t>
  </si>
  <si>
    <t>Community ConnectionsPCIT Combined43739</t>
  </si>
  <si>
    <t>Marys CenterPCIT Combined43739</t>
  </si>
  <si>
    <t>PIECEPCIT Combined43739</t>
  </si>
  <si>
    <t>CatholicAll FF43739</t>
  </si>
  <si>
    <t>ContemporaryAll FF43739</t>
  </si>
  <si>
    <t>Family MattersAll FF43739</t>
  </si>
  <si>
    <t>Federal City All FF43739</t>
  </si>
  <si>
    <t>First Home CareAll FF43739</t>
  </si>
  <si>
    <t>Foundations for Home &amp; CommunityAll FF43739</t>
  </si>
  <si>
    <t>FPSAll FF43739</t>
  </si>
  <si>
    <t>Green DoorAll FF43739</t>
  </si>
  <si>
    <t>HillcrestAll FF43739</t>
  </si>
  <si>
    <t>LAYCAll FF43739</t>
  </si>
  <si>
    <t>LCSAll FF43739</t>
  </si>
  <si>
    <t>LESAll FF43739</t>
  </si>
  <si>
    <t>MBI HSAll FF43739</t>
  </si>
  <si>
    <t>MD Family ResourcesAll FF43739</t>
  </si>
  <si>
    <t>PASSAll FF43739</t>
  </si>
  <si>
    <t>RiversideAll FF43739</t>
  </si>
  <si>
    <t>TFCCAll FF43739</t>
  </si>
  <si>
    <t>UniversalAll FF43739</t>
  </si>
  <si>
    <t>Wayne CenterAll FF43739</t>
  </si>
  <si>
    <t>Youth VillagesAll FF43739</t>
  </si>
  <si>
    <t>Community ConnectionsAll FF43739</t>
  </si>
  <si>
    <t>Community ConnectionsAll DCS43739</t>
  </si>
  <si>
    <t>Marys CenterAll FF43739</t>
  </si>
  <si>
    <t>Marys CenterAll DCS43739</t>
  </si>
  <si>
    <t>PIECEAll FF43739</t>
  </si>
  <si>
    <t>PIECEAll DCS43739</t>
  </si>
  <si>
    <t>Adoptions TogetherAll Combined43739</t>
  </si>
  <si>
    <t>CatholicAll Combined43739</t>
  </si>
  <si>
    <t>Community ConnectionsAll Combined43739</t>
  </si>
  <si>
    <t>ContemporaryAll Combined43739</t>
  </si>
  <si>
    <t>Family MattersAll Combined43739</t>
  </si>
  <si>
    <t>Federal CityAll Combined43739</t>
  </si>
  <si>
    <t>First Home CareAll Combined43739</t>
  </si>
  <si>
    <t>Foundations for Home &amp; CommunityAll Combined43739</t>
  </si>
  <si>
    <t>FPSAll Combined43739</t>
  </si>
  <si>
    <t>Green DoorAll Combined43739</t>
  </si>
  <si>
    <t>HillcrestAll Combined43739</t>
  </si>
  <si>
    <t>LAYCAll Combined43739</t>
  </si>
  <si>
    <t>LCSAll Combined43739</t>
  </si>
  <si>
    <t>LESAll Combined43739</t>
  </si>
  <si>
    <t>Marys CenterAll Combined43739</t>
  </si>
  <si>
    <t>MBI HSAll Combined43739</t>
  </si>
  <si>
    <t>MD Family ResourcesAll Combined43739</t>
  </si>
  <si>
    <t>PASSAll Combined43739</t>
  </si>
  <si>
    <t>PIECEAll Combined43739</t>
  </si>
  <si>
    <t>RiversideAll Combined43739</t>
  </si>
  <si>
    <t>TFCCAll Combined43739</t>
  </si>
  <si>
    <t>UniversalAll Combined43739</t>
  </si>
  <si>
    <t>Wayne CenterAll Combined43739</t>
  </si>
  <si>
    <t>Youth VillagesAll Combined43739</t>
  </si>
  <si>
    <t>All A-CRA ProvidersA-CRA FF43739</t>
  </si>
  <si>
    <t>All A-CRA ProvidersA-CRA Combined43739</t>
  </si>
  <si>
    <t>All CPP-FV ProvidersCPP-FV FF43739</t>
  </si>
  <si>
    <t>All CPP-FV ProvidersCPP-FV DCS43739</t>
  </si>
  <si>
    <t>All CPP-FV ProvidersCPP-FV Combined43739</t>
  </si>
  <si>
    <t>All FFT ProvidersFFT FF43739</t>
  </si>
  <si>
    <t>All FFT ProvidersFFT Combined43739</t>
  </si>
  <si>
    <t>All MST ProvidersMST FF43739</t>
  </si>
  <si>
    <t>All MST ProvidersMST Combined43739</t>
  </si>
  <si>
    <t>All MST-PSB ProvidersMST-PSB FF43739</t>
  </si>
  <si>
    <t>All MST-PSB ProvidersMST-PSB Combined43739</t>
  </si>
  <si>
    <t>All PCIT ProvidersPCIT FF43739</t>
  </si>
  <si>
    <t>All PCIT ProvidersPCIT DCS43739</t>
  </si>
  <si>
    <t>All PCIT ProvidersPCIT Combined43739</t>
  </si>
  <si>
    <t>All SFCR ProvidersSFCR FF43739</t>
  </si>
  <si>
    <t>All SFCR ProvidersSFCR Combined43739</t>
  </si>
  <si>
    <t>All TF-CBT ProvidersTF-CBT FF43739</t>
  </si>
  <si>
    <t>All TF-CBT ProvidersTF-CBT Combined43739</t>
  </si>
  <si>
    <t>All TIP ProvidersTIP FF43739</t>
  </si>
  <si>
    <t>All TIP ProvidersTIP Combined43739</t>
  </si>
  <si>
    <t>All TST ProvidersTST FF43739</t>
  </si>
  <si>
    <t>All TST ProvidersTST Combined43739</t>
  </si>
  <si>
    <t>Families First ProvidersAll FF43739</t>
  </si>
  <si>
    <t>DC Seed ProvidersAll DCS43739</t>
  </si>
  <si>
    <t>Trauma ProvidersAll FF43739</t>
  </si>
  <si>
    <t>Trauma ProvidersAll DCS43739</t>
  </si>
  <si>
    <t>Trauma ProvidersAll Combined43739</t>
  </si>
  <si>
    <t>AllAll Combined43739</t>
  </si>
  <si>
    <t>Federal CityA-CRA FFOct-19</t>
  </si>
  <si>
    <t>HillcrestA-CRA FFOct-19</t>
  </si>
  <si>
    <t>LAYCA-CRA FFOct-19</t>
  </si>
  <si>
    <t>RiversideA-CRA FFOct-19</t>
  </si>
  <si>
    <t>Adoptions TogetherCPP-FV FFOct-19</t>
  </si>
  <si>
    <t>Marys CenterCPP-FV FFOct-19</t>
  </si>
  <si>
    <t>PIECECPP-FV FFOct-19</t>
  </si>
  <si>
    <t>Community ConnectionsCPP-FV DCSOct-19</t>
  </si>
  <si>
    <t>Foundations for Home &amp; CommunityCPP-FV DCSOct-19</t>
  </si>
  <si>
    <t>Marys CenterCPP-FV DCSOct-19</t>
  </si>
  <si>
    <t>PIECECPP-FV DCSOct-19</t>
  </si>
  <si>
    <t>CatholicFFT FFOct-19</t>
  </si>
  <si>
    <t>First Home CareFFT FFOct-19</t>
  </si>
  <si>
    <t>Foundations for Home &amp; CommunityFFT FFOct-19</t>
  </si>
  <si>
    <t>HillcrestFFT FFOct-19</t>
  </si>
  <si>
    <t>PASSFFT FFOct-19</t>
  </si>
  <si>
    <t>LCSMST FFOct-19</t>
  </si>
  <si>
    <t>MBI HSMST FFOct-19</t>
  </si>
  <si>
    <t>Youth VillagesMST FFOct-19</t>
  </si>
  <si>
    <t>Youth VillagesMST-PSB FFOct-19</t>
  </si>
  <si>
    <t>Marys CenterPCIT FFOct-19</t>
  </si>
  <si>
    <t>PIECEPCIT FFOct-19</t>
  </si>
  <si>
    <t>Marys CenterPCIT DCSOct-19</t>
  </si>
  <si>
    <t>PIECEPCIT DCSOct-19</t>
  </si>
  <si>
    <t>Community ConnectionsPCIT DCSOct-19</t>
  </si>
  <si>
    <t>Community ConnectionsTF-CBT FFOct-19</t>
  </si>
  <si>
    <t>First Home CareTF-CBT FFOct-19</t>
  </si>
  <si>
    <t>Foundations for Home &amp; CommunityTF-CBT FFOct-19</t>
  </si>
  <si>
    <t>HillcrestTF-CBT FFOct-19</t>
  </si>
  <si>
    <t>LAYCTF-CBT FFOct-19</t>
  </si>
  <si>
    <t>LESTF-CBT FFOct-19</t>
  </si>
  <si>
    <t>MD Family ResourcesTF-CBT FFOct-19</t>
  </si>
  <si>
    <t>UniversalTF-CBT FFOct-19</t>
  </si>
  <si>
    <t>Community ConnectionsTIP FFOct-19</t>
  </si>
  <si>
    <t>ContemporaryTIP FFOct-19</t>
  </si>
  <si>
    <t>FPSTIP FFOct-19</t>
  </si>
  <si>
    <t>Green DoorTIP FFOct-19</t>
  </si>
  <si>
    <t>LESTIP FFOct-19</t>
  </si>
  <si>
    <t>MBI HSTIP FFOct-19</t>
  </si>
  <si>
    <t>PASSTIP FFOct-19</t>
  </si>
  <si>
    <t>TFCCTIP FFOct-19</t>
  </si>
  <si>
    <t>UniversalTIP FFOct-19</t>
  </si>
  <si>
    <t>Wayne CenterTIP FFOct-19</t>
  </si>
  <si>
    <t>Adoptions TogetherTST FFOct-19</t>
  </si>
  <si>
    <t>ContemporaryTST FFOct-19</t>
  </si>
  <si>
    <t>Family MattersTST FFOct-19</t>
  </si>
  <si>
    <t>First Home CareTST FFOct-19</t>
  </si>
  <si>
    <t>Foundations for Home &amp; CommunityTST FFOct-19</t>
  </si>
  <si>
    <t>HillcrestTST FFOct-19</t>
  </si>
  <si>
    <t>MD Family ResourcesTST FFOct-19</t>
  </si>
  <si>
    <t>Federal CityA-CRA CombinedOct-19</t>
  </si>
  <si>
    <t>HillcrestA-CRA CombinedOct-19</t>
  </si>
  <si>
    <t>LAYCA-CRA CombinedOct-19</t>
  </si>
  <si>
    <t>RiversideA-CRA CombinedOct-19</t>
  </si>
  <si>
    <t>Adoptions TogetherCPP-FV CombinedOct-19</t>
  </si>
  <si>
    <t>Foundations for Home &amp; CommunityCPP-FV CombinedOct-19</t>
  </si>
  <si>
    <t>CatholicFFT CombinedOct-19</t>
  </si>
  <si>
    <t>First Home CareFFT CombinedOct-19</t>
  </si>
  <si>
    <t>Foundations for Home &amp; CommunityFFT CombinedOct-19</t>
  </si>
  <si>
    <t>HillcrestFFT CombinedOct-19</t>
  </si>
  <si>
    <t>PASSFFT CombinedOct-19</t>
  </si>
  <si>
    <t>LCSMST CombinedOct-19</t>
  </si>
  <si>
    <t>MBI HSMST CombinedOct-19</t>
  </si>
  <si>
    <t>Youth VillagesMST CombinedOct-19</t>
  </si>
  <si>
    <t>Youth VillagesMST-PSB CombinedOct-19</t>
  </si>
  <si>
    <t>Community ConnectionsTF-CBT CombinedOct-19</t>
  </si>
  <si>
    <t>First Home CareTF-CBT CombinedOct-19</t>
  </si>
  <si>
    <t>Foundations for Home &amp; CommunityTF-CBT CombinedOct-19</t>
  </si>
  <si>
    <t>HillcrestTF-CBT CombinedOct-19</t>
  </si>
  <si>
    <t>LAYCTF-CBT CombinedOct-19</t>
  </si>
  <si>
    <t>LESTF-CBT CombinedOct-19</t>
  </si>
  <si>
    <t>MD Family ResourcesTF-CBT CombinedOct-19</t>
  </si>
  <si>
    <t>UniversalTF-CBT CombinedOct-19</t>
  </si>
  <si>
    <t>Community ConnectionsTIP CombinedOct-19</t>
  </si>
  <si>
    <t>ContemporaryTIP CombinedOct-19</t>
  </si>
  <si>
    <t>FPSTIP CombinedOct-19</t>
  </si>
  <si>
    <t>Green DoorTIP CombinedOct-19</t>
  </si>
  <si>
    <t>LESTIP CombinedOct-19</t>
  </si>
  <si>
    <t>MBI HSTIP CombinedOct-19</t>
  </si>
  <si>
    <t>PASSTIP CombinedOct-19</t>
  </si>
  <si>
    <t>TFCCTIP CombinedOct-19</t>
  </si>
  <si>
    <t>UniversalTIP CombinedOct-19</t>
  </si>
  <si>
    <t>Wayne CenterTIP CombinedOct-19</t>
  </si>
  <si>
    <t>Adoptions TogetherTST CombinedOct-19</t>
  </si>
  <si>
    <t>ContemporaryTST CombinedOct-19</t>
  </si>
  <si>
    <t>Family MattersTST CombinedOct-19</t>
  </si>
  <si>
    <t>First Home CareTST CombinedOct-19</t>
  </si>
  <si>
    <t>Foundations for Home &amp; CommunityTST CombinedOct-19</t>
  </si>
  <si>
    <t>HillcrestTST CombinedOct-19</t>
  </si>
  <si>
    <t>MD Family ResourcesTST CombinedOct-19</t>
  </si>
  <si>
    <t>Marys CenterCPP-FV CombinedOct-19</t>
  </si>
  <si>
    <t>PIECECPP-FV CombinedOct-19</t>
  </si>
  <si>
    <t>Community ConnectionsCPP-FV CombinedOct-19</t>
  </si>
  <si>
    <t>Community ConnectionsPCIT CombinedOct-19</t>
  </si>
  <si>
    <t>Marys CenterPCIT CombinedOct-19</t>
  </si>
  <si>
    <t>PIECEPCIT CombinedOct-19</t>
  </si>
  <si>
    <t>CatholicAll FFOct-19</t>
  </si>
  <si>
    <t>ContemporaryAll FFOct-19</t>
  </si>
  <si>
    <t>Family MattersAll FFOct-19</t>
  </si>
  <si>
    <t>Federal City All FFOct-19</t>
  </si>
  <si>
    <t>First Home CareAll FFOct-19</t>
  </si>
  <si>
    <t>Foundations for Home &amp; CommunityAll FFOct-19</t>
  </si>
  <si>
    <t>FPSAll FFOct-19</t>
  </si>
  <si>
    <t>Green DoorAll FFOct-19</t>
  </si>
  <si>
    <t>HillcrestAll FFOct-19</t>
  </si>
  <si>
    <t>LAYCAll FFOct-19</t>
  </si>
  <si>
    <t>LCSAll FFOct-19</t>
  </si>
  <si>
    <t>LESAll FFOct-19</t>
  </si>
  <si>
    <t>MBI HSAll FFOct-19</t>
  </si>
  <si>
    <t>MD Family ResourcesAll FFOct-19</t>
  </si>
  <si>
    <t>PASSAll FFOct-19</t>
  </si>
  <si>
    <t>RiversideAll FFOct-19</t>
  </si>
  <si>
    <t>TFCCAll FFOct-19</t>
  </si>
  <si>
    <t>UniversalAll FFOct-19</t>
  </si>
  <si>
    <t>Wayne CenterAll FFOct-19</t>
  </si>
  <si>
    <t>Youth VillagesAll FFOct-19</t>
  </si>
  <si>
    <t>Community ConnectionsAll FFOct-19</t>
  </si>
  <si>
    <t>Community ConnectionsAll DCSOct-19</t>
  </si>
  <si>
    <t>Marys CenterAll FFOct-19</t>
  </si>
  <si>
    <t>Marys CenterAll DCSOct-19</t>
  </si>
  <si>
    <t>PIECEAll FFOct-19</t>
  </si>
  <si>
    <t>PIECEAll DCSOct-19</t>
  </si>
  <si>
    <t>Adoptions TogetherAll CombinedOct-19</t>
  </si>
  <si>
    <t>CatholicAll CombinedOct-19</t>
  </si>
  <si>
    <t>Community ConnectionsAll CombinedOct-19</t>
  </si>
  <si>
    <t>ContemporaryAll CombinedOct-19</t>
  </si>
  <si>
    <t>Family MattersAll CombinedOct-19</t>
  </si>
  <si>
    <t>Federal CityAll CombinedOct-19</t>
  </si>
  <si>
    <t>First Home CareAll CombinedOct-19</t>
  </si>
  <si>
    <t>Foundations for Home &amp; CommunityAll CombinedOct-19</t>
  </si>
  <si>
    <t>FPSAll CombinedOct-19</t>
  </si>
  <si>
    <t>Green DoorAll CombinedOct-19</t>
  </si>
  <si>
    <t>HillcrestAll CombinedOct-19</t>
  </si>
  <si>
    <t>LAYCAll CombinedOct-19</t>
  </si>
  <si>
    <t>LCSAll CombinedOct-19</t>
  </si>
  <si>
    <t>LESAll CombinedOct-19</t>
  </si>
  <si>
    <t>Marys CenterAll CombinedOct-19</t>
  </si>
  <si>
    <t>MBI HSAll CombinedOct-19</t>
  </si>
  <si>
    <t>MD Family ResourcesAll CombinedOct-19</t>
  </si>
  <si>
    <t>PASSAll CombinedOct-19</t>
  </si>
  <si>
    <t>PIECEAll CombinedOct-19</t>
  </si>
  <si>
    <t>RiversideAll CombinedOct-19</t>
  </si>
  <si>
    <t>TFCCAll CombinedOct-19</t>
  </si>
  <si>
    <t>UniversalAll CombinedOct-19</t>
  </si>
  <si>
    <t>Wayne CenterAll CombinedOct-19</t>
  </si>
  <si>
    <t>Youth VillagesAll CombinedOct-19</t>
  </si>
  <si>
    <t>All A-CRA ProvidersA-CRA FFOct-19</t>
  </si>
  <si>
    <t>All A-CRA ProvidersA-CRA CombinedOct-19</t>
  </si>
  <si>
    <t>All CPP-FV ProvidersCPP-FV FFOct-19</t>
  </si>
  <si>
    <t>All CPP-FV ProvidersCPP-FV DCSOct-19</t>
  </si>
  <si>
    <t>All CPP-FV ProvidersCPP-FV CombinedOct-19</t>
  </si>
  <si>
    <t>All FFT ProvidersFFT FFOct-19</t>
  </si>
  <si>
    <t>All FFT ProvidersFFT CombinedOct-19</t>
  </si>
  <si>
    <t>All MST ProvidersMST FFOct-19</t>
  </si>
  <si>
    <t>All MST ProvidersMST CombinedOct-19</t>
  </si>
  <si>
    <t>All MST-PSB ProvidersMST-PSB FFOct-19</t>
  </si>
  <si>
    <t>All MST-PSB ProvidersMST-PSB CombinedOct-19</t>
  </si>
  <si>
    <t>All PCIT ProvidersPCIT FFOct-19</t>
  </si>
  <si>
    <t>All PCIT ProvidersPCIT DCSOct-19</t>
  </si>
  <si>
    <t>All PCIT ProvidersPCIT CombinedOct-19</t>
  </si>
  <si>
    <t>All SFCR ProvidersSFCR FFOct-19</t>
  </si>
  <si>
    <t>All SFCR ProvidersSFCR CombinedOct-19</t>
  </si>
  <si>
    <t>All TF-CBT ProvidersTF-CBT FFOct-19</t>
  </si>
  <si>
    <t>All TF-CBT ProvidersTF-CBT CombinedOct-19</t>
  </si>
  <si>
    <t>All TIP ProvidersTIP FFOct-19</t>
  </si>
  <si>
    <t>All TIP ProvidersTIP CombinedOct-19</t>
  </si>
  <si>
    <t>All TST ProvidersTST FFOct-19</t>
  </si>
  <si>
    <t>All TST ProvidersTST CombinedOct-19</t>
  </si>
  <si>
    <t>Families First ProvidersAll FFOct-19</t>
  </si>
  <si>
    <t>DC Seed ProvidersAll DCSOct-19</t>
  </si>
  <si>
    <t>Trauma ProvidersAll FFOct-19</t>
  </si>
  <si>
    <t>Trauma ProvidersAll DCSOct-19</t>
  </si>
  <si>
    <t>Trauma ProvidersAll CombinedOct-19</t>
  </si>
  <si>
    <t>AllAll CombinedOct-19</t>
  </si>
  <si>
    <t>Federal CityA-CRA FF43770</t>
  </si>
  <si>
    <t>HillcrestA-CRA FF43770</t>
  </si>
  <si>
    <t>LAYCA-CRA FF43770</t>
  </si>
  <si>
    <t>RiversideA-CRA FF43770</t>
  </si>
  <si>
    <t>Adoptions TogetherCPP-FV FF43770</t>
  </si>
  <si>
    <t>Marys CenterCPP-FV FF43770</t>
  </si>
  <si>
    <t>PIECECPP-FV FF43770</t>
  </si>
  <si>
    <t>Community ConnectionsCPP-FV DCS43770</t>
  </si>
  <si>
    <t>Foundations for Home &amp; CommunityCPP-FV DCS43770</t>
  </si>
  <si>
    <t>Marys CenterCPP-FV DCS43770</t>
  </si>
  <si>
    <t>PIECECPP-FV DCS43770</t>
  </si>
  <si>
    <t>CatholicFFT FF43770</t>
  </si>
  <si>
    <t>First Home CareFFT FF43770</t>
  </si>
  <si>
    <t>Foundations for Home &amp; CommunityFFT FF43770</t>
  </si>
  <si>
    <t>HillcrestFFT FF43770</t>
  </si>
  <si>
    <t>PASSFFT FF43770</t>
  </si>
  <si>
    <t>LCSMST FF43770</t>
  </si>
  <si>
    <t>MBI HSMST FF43770</t>
  </si>
  <si>
    <t>Youth VillagesMST FF43770</t>
  </si>
  <si>
    <t>Youth VillagesMST-PSB FF43770</t>
  </si>
  <si>
    <t>Marys CenterPCIT FF43770</t>
  </si>
  <si>
    <t>PIECEPCIT FF43770</t>
  </si>
  <si>
    <t>Marys CenterPCIT DCS43770</t>
  </si>
  <si>
    <t>PIECEPCIT DCS43770</t>
  </si>
  <si>
    <t>Community ConnectionsPCIT DCS43770</t>
  </si>
  <si>
    <t>Community ConnectionsTF-CBT FF43770</t>
  </si>
  <si>
    <t>First Home CareTF-CBT FF43770</t>
  </si>
  <si>
    <t>Foundations for Home &amp; CommunityTF-CBT FF43770</t>
  </si>
  <si>
    <t>HillcrestTF-CBT FF43770</t>
  </si>
  <si>
    <t>LAYCTF-CBT FF43770</t>
  </si>
  <si>
    <t>LESTF-CBT FF43770</t>
  </si>
  <si>
    <t>MD Family ResourcesTF-CBT FF43770</t>
  </si>
  <si>
    <t>UniversalTF-CBT FF43770</t>
  </si>
  <si>
    <t>Community ConnectionsTIP FF43770</t>
  </si>
  <si>
    <t>ContemporaryTIP FF43770</t>
  </si>
  <si>
    <t>FPSTIP FF43770</t>
  </si>
  <si>
    <t>Green DoorTIP FF43770</t>
  </si>
  <si>
    <t>LESTIP FF43770</t>
  </si>
  <si>
    <t>MBI HSTIP FF43770</t>
  </si>
  <si>
    <t>PASSTIP FF43770</t>
  </si>
  <si>
    <t>TFCCTIP FF43770</t>
  </si>
  <si>
    <t>UniversalTIP FF43770</t>
  </si>
  <si>
    <t>Wayne CenterTIP FF43770</t>
  </si>
  <si>
    <t>Adoptions TogetherTST FF43770</t>
  </si>
  <si>
    <t>ContemporaryTST FF43770</t>
  </si>
  <si>
    <t>Family MattersTST FF43770</t>
  </si>
  <si>
    <t>First Home CareTST FF43770</t>
  </si>
  <si>
    <t>Foundations for Home &amp; CommunityTST FF43770</t>
  </si>
  <si>
    <t>HillcrestTST FF43770</t>
  </si>
  <si>
    <t>MD Family ResourcesTST FF43770</t>
  </si>
  <si>
    <t>Federal CityA-CRA Combined43770</t>
  </si>
  <si>
    <t>HillcrestA-CRA Combined43770</t>
  </si>
  <si>
    <t>LAYCA-CRA Combined43770</t>
  </si>
  <si>
    <t>RiversideA-CRA Combined43770</t>
  </si>
  <si>
    <t>Adoptions TogetherCPP-FV Combined43770</t>
  </si>
  <si>
    <t>Foundations for Home &amp; CommunityCPP-FV Combined43770</t>
  </si>
  <si>
    <t>CatholicFFT Combined43770</t>
  </si>
  <si>
    <t>First Home CareFFT Combined43770</t>
  </si>
  <si>
    <t>Foundations for Home &amp; CommunityFFT Combined43770</t>
  </si>
  <si>
    <t>HillcrestFFT Combined43770</t>
  </si>
  <si>
    <t>PASSFFT Combined43770</t>
  </si>
  <si>
    <t>LCSMST Combined43770</t>
  </si>
  <si>
    <t>MBI HSMST Combined43770</t>
  </si>
  <si>
    <t>Youth VillagesMST Combined43770</t>
  </si>
  <si>
    <t>Youth VillagesMST-PSB Combined43770</t>
  </si>
  <si>
    <t>Community ConnectionsTF-CBT Combined43770</t>
  </si>
  <si>
    <t>First Home CareTF-CBT Combined43770</t>
  </si>
  <si>
    <t>Foundations for Home &amp; CommunityTF-CBT Combined43770</t>
  </si>
  <si>
    <t>HillcrestTF-CBT Combined43770</t>
  </si>
  <si>
    <t>LAYCTF-CBT Combined43770</t>
  </si>
  <si>
    <t>LESTF-CBT Combined43770</t>
  </si>
  <si>
    <t>MD Family ResourcesTF-CBT Combined43770</t>
  </si>
  <si>
    <t>UniversalTF-CBT Combined43770</t>
  </si>
  <si>
    <t>Community ConnectionsTIP Combined43770</t>
  </si>
  <si>
    <t>ContemporaryTIP Combined43770</t>
  </si>
  <si>
    <t>FPSTIP Combined43770</t>
  </si>
  <si>
    <t>Green DoorTIP Combined43770</t>
  </si>
  <si>
    <t>LESTIP Combined43770</t>
  </si>
  <si>
    <t>MBI HSTIP Combined43770</t>
  </si>
  <si>
    <t>PASSTIP Combined43770</t>
  </si>
  <si>
    <t>TFCCTIP Combined43770</t>
  </si>
  <si>
    <t>UniversalTIP Combined43770</t>
  </si>
  <si>
    <t>Wayne CenterTIP Combined43770</t>
  </si>
  <si>
    <t>Adoptions TogetherTST Combined43770</t>
  </si>
  <si>
    <t>ContemporaryTST Combined43770</t>
  </si>
  <si>
    <t>Family MattersTST Combined43770</t>
  </si>
  <si>
    <t>First Home CareTST Combined43770</t>
  </si>
  <si>
    <t>Foundations for Home &amp; CommunityTST Combined43770</t>
  </si>
  <si>
    <t>HillcrestTST Combined43770</t>
  </si>
  <si>
    <t>MD Family ResourcesTST Combined43770</t>
  </si>
  <si>
    <t>Marys CenterCPP-FV Combined43770</t>
  </si>
  <si>
    <t>PIECECPP-FV Combined43770</t>
  </si>
  <si>
    <t>Community ConnectionsCPP-FV Combined43770</t>
  </si>
  <si>
    <t>Community ConnectionsPCIT Combined43770</t>
  </si>
  <si>
    <t>Marys CenterPCIT Combined43770</t>
  </si>
  <si>
    <t>PIECEPCIT Combined43770</t>
  </si>
  <si>
    <t>CatholicAll FF43770</t>
  </si>
  <si>
    <t>ContemporaryAll FF43770</t>
  </si>
  <si>
    <t>Family MattersAll FF43770</t>
  </si>
  <si>
    <t>Federal City All FF43770</t>
  </si>
  <si>
    <t>First Home CareAll FF43770</t>
  </si>
  <si>
    <t>Foundations for Home &amp; CommunityAll FF43770</t>
  </si>
  <si>
    <t>FPSAll FF43770</t>
  </si>
  <si>
    <t>Green DoorAll FF43770</t>
  </si>
  <si>
    <t>HillcrestAll FF43770</t>
  </si>
  <si>
    <t>LAYCAll FF43770</t>
  </si>
  <si>
    <t>LCSAll FF43770</t>
  </si>
  <si>
    <t>LESAll FF43770</t>
  </si>
  <si>
    <t>MBI HSAll FF43770</t>
  </si>
  <si>
    <t>MD Family ResourcesAll FF43770</t>
  </si>
  <si>
    <t>PASSAll FF43770</t>
  </si>
  <si>
    <t>RiversideAll FF43770</t>
  </si>
  <si>
    <t>TFCCAll FF43770</t>
  </si>
  <si>
    <t>UniversalAll FF43770</t>
  </si>
  <si>
    <t>Wayne CenterAll FF43770</t>
  </si>
  <si>
    <t>Youth VillagesAll FF43770</t>
  </si>
  <si>
    <t>Community ConnectionsAll FF43770</t>
  </si>
  <si>
    <t>Community ConnectionsAll DCS43770</t>
  </si>
  <si>
    <t>Marys CenterAll FF43770</t>
  </si>
  <si>
    <t>Marys CenterAll DCS43770</t>
  </si>
  <si>
    <t>PIECEAll FF43770</t>
  </si>
  <si>
    <t>PIECEAll DCS43770</t>
  </si>
  <si>
    <t>Adoptions TogetherAll Combined43770</t>
  </si>
  <si>
    <t>CatholicAll Combined43770</t>
  </si>
  <si>
    <t>Community ConnectionsAll Combined43770</t>
  </si>
  <si>
    <t>ContemporaryAll Combined43770</t>
  </si>
  <si>
    <t>Family MattersAll Combined43770</t>
  </si>
  <si>
    <t>Federal CityAll Combined43770</t>
  </si>
  <si>
    <t>First Home CareAll Combined43770</t>
  </si>
  <si>
    <t>Foundations for Home &amp; CommunityAll Combined43770</t>
  </si>
  <si>
    <t>FPSAll Combined43770</t>
  </si>
  <si>
    <t>Green DoorAll Combined43770</t>
  </si>
  <si>
    <t>HillcrestAll Combined43770</t>
  </si>
  <si>
    <t>LAYCAll Combined43770</t>
  </si>
  <si>
    <t>LCSAll Combined43770</t>
  </si>
  <si>
    <t>LESAll Combined43770</t>
  </si>
  <si>
    <t>Marys CenterAll Combined43770</t>
  </si>
  <si>
    <t>MBI HSAll Combined43770</t>
  </si>
  <si>
    <t>MD Family ResourcesAll Combined43770</t>
  </si>
  <si>
    <t>PASSAll Combined43770</t>
  </si>
  <si>
    <t>PIECEAll Combined43770</t>
  </si>
  <si>
    <t>RiversideAll Combined43770</t>
  </si>
  <si>
    <t>TFCCAll Combined43770</t>
  </si>
  <si>
    <t>UniversalAll Combined43770</t>
  </si>
  <si>
    <t>Wayne CenterAll Combined43770</t>
  </si>
  <si>
    <t>Youth VillagesAll Combined43770</t>
  </si>
  <si>
    <t>All A-CRA ProvidersA-CRA FF43770</t>
  </si>
  <si>
    <t>All A-CRA ProvidersA-CRA Combined43770</t>
  </si>
  <si>
    <t>All CPP-FV ProvidersCPP-FV FF43770</t>
  </si>
  <si>
    <t>All CPP-FV ProvidersCPP-FV DCS43770</t>
  </si>
  <si>
    <t>All CPP-FV ProvidersCPP-FV Combined43770</t>
  </si>
  <si>
    <t>All FFT ProvidersFFT FF43770</t>
  </si>
  <si>
    <t>All FFT ProvidersFFT Combined43770</t>
  </si>
  <si>
    <t>All MST ProvidersMST FF43770</t>
  </si>
  <si>
    <t>All MST ProvidersMST Combined43770</t>
  </si>
  <si>
    <t>All MST-PSB ProvidersMST-PSB FF43770</t>
  </si>
  <si>
    <t>All MST-PSB ProvidersMST-PSB Combined43770</t>
  </si>
  <si>
    <t>All PCIT ProvidersPCIT FF43770</t>
  </si>
  <si>
    <t>All PCIT ProvidersPCIT DCS43770</t>
  </si>
  <si>
    <t>All PCIT ProvidersPCIT Combined43770</t>
  </si>
  <si>
    <t>All SFCR ProvidersSFCR FF43770</t>
  </si>
  <si>
    <t>All SFCR ProvidersSFCR Combined43770</t>
  </si>
  <si>
    <t>All TF-CBT ProvidersTF-CBT FF43770</t>
  </si>
  <si>
    <t>All TF-CBT ProvidersTF-CBT Combined43770</t>
  </si>
  <si>
    <t>All TIP ProvidersTIP FF43770</t>
  </si>
  <si>
    <t>All TIP ProvidersTIP Combined43770</t>
  </si>
  <si>
    <t>All TST ProvidersTST FF43770</t>
  </si>
  <si>
    <t>All TST ProvidersTST Combined43770</t>
  </si>
  <si>
    <t>Families First ProvidersAll FF43770</t>
  </si>
  <si>
    <t>DC Seed ProvidersAll DCS43770</t>
  </si>
  <si>
    <t>Trauma ProvidersAll FF43770</t>
  </si>
  <si>
    <t>Trauma ProvidersAll DCS43770</t>
  </si>
  <si>
    <t>Trauma ProvidersAll Combined43770</t>
  </si>
  <si>
    <t>AllAll Combined43770</t>
  </si>
  <si>
    <t>Federal CityA-CRA FFNov-19</t>
  </si>
  <si>
    <t>HillcrestA-CRA FFNov-19</t>
  </si>
  <si>
    <t>LAYCA-CRA FFNov-19</t>
  </si>
  <si>
    <t>RiversideA-CRA FFNov-19</t>
  </si>
  <si>
    <t>Adoptions TogetherCPP-FV FFNov-19</t>
  </si>
  <si>
    <t>Marys CenterCPP-FV FFNov-19</t>
  </si>
  <si>
    <t>PIECECPP-FV FFNov-19</t>
  </si>
  <si>
    <t>Community ConnectionsCPP-FV DCSNov-19</t>
  </si>
  <si>
    <t>Foundations for Home &amp; CommunityCPP-FV DCSNov-19</t>
  </si>
  <si>
    <t>Marys CenterCPP-FV DCSNov-19</t>
  </si>
  <si>
    <t>PIECECPP-FV DCSNov-19</t>
  </si>
  <si>
    <t>CatholicFFT FFNov-19</t>
  </si>
  <si>
    <t>First Home CareFFT FFNov-19</t>
  </si>
  <si>
    <t>Foundations for Home &amp; CommunityFFT FFNov-19</t>
  </si>
  <si>
    <t>HillcrestFFT FFNov-19</t>
  </si>
  <si>
    <t>PASSFFT FFNov-19</t>
  </si>
  <si>
    <t>LCSMST FFNov-19</t>
  </si>
  <si>
    <t>MBI HSMST FFNov-19</t>
  </si>
  <si>
    <t>Youth VillagesMST FFNov-19</t>
  </si>
  <si>
    <t>Youth VillagesMST-PSB FFNov-19</t>
  </si>
  <si>
    <t>Marys CenterPCIT FFNov-19</t>
  </si>
  <si>
    <t>PIECEPCIT FFNov-19</t>
  </si>
  <si>
    <t>Marys CenterPCIT DCSNov-19</t>
  </si>
  <si>
    <t>PIECEPCIT DCSNov-19</t>
  </si>
  <si>
    <t>Community ConnectionsPCIT DCSNov-19</t>
  </si>
  <si>
    <t>Community ConnectionsTF-CBT FFNov-19</t>
  </si>
  <si>
    <t>First Home CareTF-CBT FFNov-19</t>
  </si>
  <si>
    <t>Foundations for Home &amp; CommunityTF-CBT FFNov-19</t>
  </si>
  <si>
    <t>HillcrestTF-CBT FFNov-19</t>
  </si>
  <si>
    <t>LAYCTF-CBT FFNov-19</t>
  </si>
  <si>
    <t>LESTF-CBT FFNov-19</t>
  </si>
  <si>
    <t>MD Family ResourcesTF-CBT FFNov-19</t>
  </si>
  <si>
    <t>UniversalTF-CBT FFNov-19</t>
  </si>
  <si>
    <t>Community ConnectionsTIP FFNov-19</t>
  </si>
  <si>
    <t>ContemporaryTIP FFNov-19</t>
  </si>
  <si>
    <t>FPSTIP FFNov-19</t>
  </si>
  <si>
    <t>Green DoorTIP FFNov-19</t>
  </si>
  <si>
    <t>LESTIP FFNov-19</t>
  </si>
  <si>
    <t>MBI HSTIP FFNov-19</t>
  </si>
  <si>
    <t>PASSTIP FFNov-19</t>
  </si>
  <si>
    <t>TFCCTIP FFNov-19</t>
  </si>
  <si>
    <t>UniversalTIP FFNov-19</t>
  </si>
  <si>
    <t>Wayne CenterTIP FFNov-19</t>
  </si>
  <si>
    <t>Adoptions TogetherTST FFNov-19</t>
  </si>
  <si>
    <t>ContemporaryTST FFNov-19</t>
  </si>
  <si>
    <t>Family MattersTST FFNov-19</t>
  </si>
  <si>
    <t>First Home CareTST FFNov-19</t>
  </si>
  <si>
    <t>Foundations for Home &amp; CommunityTST FFNov-19</t>
  </si>
  <si>
    <t>HillcrestTST FFNov-19</t>
  </si>
  <si>
    <t>MD Family ResourcesTST FFNov-19</t>
  </si>
  <si>
    <t>Federal CityA-CRA CombinedNov-19</t>
  </si>
  <si>
    <t>HillcrestA-CRA CombinedNov-19</t>
  </si>
  <si>
    <t>LAYCA-CRA CombinedNov-19</t>
  </si>
  <si>
    <t>RiversideA-CRA CombinedNov-19</t>
  </si>
  <si>
    <t>Adoptions TogetherCPP-FV CombinedNov-19</t>
  </si>
  <si>
    <t>Foundations for Home &amp; CommunityCPP-FV CombinedNov-19</t>
  </si>
  <si>
    <t>CatholicFFT CombinedNov-19</t>
  </si>
  <si>
    <t>First Home CareFFT CombinedNov-19</t>
  </si>
  <si>
    <t>Foundations for Home &amp; CommunityFFT CombinedNov-19</t>
  </si>
  <si>
    <t>HillcrestFFT CombinedNov-19</t>
  </si>
  <si>
    <t>PASSFFT CombinedNov-19</t>
  </si>
  <si>
    <t>LCSMST CombinedNov-19</t>
  </si>
  <si>
    <t>MBI HSMST CombinedNov-19</t>
  </si>
  <si>
    <t>Youth VillagesMST CombinedNov-19</t>
  </si>
  <si>
    <t>Youth VillagesMST-PSB CombinedNov-19</t>
  </si>
  <si>
    <t>Community ConnectionsTF-CBT CombinedNov-19</t>
  </si>
  <si>
    <t>First Home CareTF-CBT CombinedNov-19</t>
  </si>
  <si>
    <t>Foundations for Home &amp; CommunityTF-CBT CombinedNov-19</t>
  </si>
  <si>
    <t>HillcrestTF-CBT CombinedNov-19</t>
  </si>
  <si>
    <t>LAYCTF-CBT CombinedNov-19</t>
  </si>
  <si>
    <t>LESTF-CBT CombinedNov-19</t>
  </si>
  <si>
    <t>MD Family ResourcesTF-CBT CombinedNov-19</t>
  </si>
  <si>
    <t>UniversalTF-CBT CombinedNov-19</t>
  </si>
  <si>
    <t>Community ConnectionsTIP CombinedNov-19</t>
  </si>
  <si>
    <t>ContemporaryTIP CombinedNov-19</t>
  </si>
  <si>
    <t>FPSTIP CombinedNov-19</t>
  </si>
  <si>
    <t>Green DoorTIP CombinedNov-19</t>
  </si>
  <si>
    <t>LESTIP CombinedNov-19</t>
  </si>
  <si>
    <t>MBI HSTIP CombinedNov-19</t>
  </si>
  <si>
    <t>PASSTIP CombinedNov-19</t>
  </si>
  <si>
    <t>TFCCTIP CombinedNov-19</t>
  </si>
  <si>
    <t>UniversalTIP CombinedNov-19</t>
  </si>
  <si>
    <t>Wayne CenterTIP CombinedNov-19</t>
  </si>
  <si>
    <t>Adoptions TogetherTST CombinedNov-19</t>
  </si>
  <si>
    <t>ContemporaryTST CombinedNov-19</t>
  </si>
  <si>
    <t>Family MattersTST CombinedNov-19</t>
  </si>
  <si>
    <t>First Home CareTST CombinedNov-19</t>
  </si>
  <si>
    <t>Foundations for Home &amp; CommunityTST CombinedNov-19</t>
  </si>
  <si>
    <t>HillcrestTST CombinedNov-19</t>
  </si>
  <si>
    <t>MD Family ResourcesTST CombinedNov-19</t>
  </si>
  <si>
    <t>Marys CenterCPP-FV CombinedNov-19</t>
  </si>
  <si>
    <t>PIECECPP-FV CombinedNov-19</t>
  </si>
  <si>
    <t>Community ConnectionsCPP-FV CombinedNov-19</t>
  </si>
  <si>
    <t>Community ConnectionsPCIT CombinedNov-19</t>
  </si>
  <si>
    <t>Marys CenterPCIT CombinedNov-19</t>
  </si>
  <si>
    <t>PIECEPCIT CombinedNov-19</t>
  </si>
  <si>
    <t>CatholicAll FFNov-19</t>
  </si>
  <si>
    <t>ContemporaryAll FFNov-19</t>
  </si>
  <si>
    <t>Family MattersAll FFNov-19</t>
  </si>
  <si>
    <t>Federal City All FFNov-19</t>
  </si>
  <si>
    <t>First Home CareAll FFNov-19</t>
  </si>
  <si>
    <t>Foundations for Home &amp; CommunityAll FFNov-19</t>
  </si>
  <si>
    <t>FPSAll FFNov-19</t>
  </si>
  <si>
    <t>Green DoorAll FFNov-19</t>
  </si>
  <si>
    <t>HillcrestAll FFNov-19</t>
  </si>
  <si>
    <t>LAYCAll FFNov-19</t>
  </si>
  <si>
    <t>LCSAll FFNov-19</t>
  </si>
  <si>
    <t>LESAll FFNov-19</t>
  </si>
  <si>
    <t>MBI HSAll FFNov-19</t>
  </si>
  <si>
    <t>MD Family ResourcesAll FFNov-19</t>
  </si>
  <si>
    <t>PASSAll FFNov-19</t>
  </si>
  <si>
    <t>RiversideAll FFNov-19</t>
  </si>
  <si>
    <t>TFCCAll FFNov-19</t>
  </si>
  <si>
    <t>UniversalAll FFNov-19</t>
  </si>
  <si>
    <t>Wayne CenterAll FFNov-19</t>
  </si>
  <si>
    <t>Youth VillagesAll FFNov-19</t>
  </si>
  <si>
    <t>Community ConnectionsAll FFNov-19</t>
  </si>
  <si>
    <t>Community ConnectionsAll DCSNov-19</t>
  </si>
  <si>
    <t>Marys CenterAll FFNov-19</t>
  </si>
  <si>
    <t>Marys CenterAll DCSNov-19</t>
  </si>
  <si>
    <t>PIECEAll FFNov-19</t>
  </si>
  <si>
    <t>PIECEAll DCSNov-19</t>
  </si>
  <si>
    <t>Adoptions TogetherAll CombinedNov-19</t>
  </si>
  <si>
    <t>CatholicAll CombinedNov-19</t>
  </si>
  <si>
    <t>Community ConnectionsAll CombinedNov-19</t>
  </si>
  <si>
    <t>ContemporaryAll CombinedNov-19</t>
  </si>
  <si>
    <t>Family MattersAll CombinedNov-19</t>
  </si>
  <si>
    <t>Federal CityAll CombinedNov-19</t>
  </si>
  <si>
    <t>First Home CareAll CombinedNov-19</t>
  </si>
  <si>
    <t>Foundations for Home &amp; CommunityAll CombinedNov-19</t>
  </si>
  <si>
    <t>FPSAll CombinedNov-19</t>
  </si>
  <si>
    <t>Green DoorAll CombinedNov-19</t>
  </si>
  <si>
    <t>HillcrestAll CombinedNov-19</t>
  </si>
  <si>
    <t>LAYCAll CombinedNov-19</t>
  </si>
  <si>
    <t>LCSAll CombinedNov-19</t>
  </si>
  <si>
    <t>LESAll CombinedNov-19</t>
  </si>
  <si>
    <t>Marys CenterAll CombinedNov-19</t>
  </si>
  <si>
    <t>MBI HSAll CombinedNov-19</t>
  </si>
  <si>
    <t>MD Family ResourcesAll CombinedNov-19</t>
  </si>
  <si>
    <t>PASSAll CombinedNov-19</t>
  </si>
  <si>
    <t>PIECEAll CombinedNov-19</t>
  </si>
  <si>
    <t>RiversideAll CombinedNov-19</t>
  </si>
  <si>
    <t>TFCCAll CombinedNov-19</t>
  </si>
  <si>
    <t>UniversalAll CombinedNov-19</t>
  </si>
  <si>
    <t>Wayne CenterAll CombinedNov-19</t>
  </si>
  <si>
    <t>Youth VillagesAll CombinedNov-19</t>
  </si>
  <si>
    <t>All A-CRA ProvidersA-CRA FFNov-19</t>
  </si>
  <si>
    <t>All A-CRA ProvidersA-CRA CombinedNov-19</t>
  </si>
  <si>
    <t>All CPP-FV ProvidersCPP-FV FFNov-19</t>
  </si>
  <si>
    <t>All CPP-FV ProvidersCPP-FV DCSNov-19</t>
  </si>
  <si>
    <t>All CPP-FV ProvidersCPP-FV CombinedNov-19</t>
  </si>
  <si>
    <t>All FFT ProvidersFFT FFNov-19</t>
  </si>
  <si>
    <t>All FFT ProvidersFFT CombinedNov-19</t>
  </si>
  <si>
    <t>All MST ProvidersMST FFNov-19</t>
  </si>
  <si>
    <t>All MST ProvidersMST CombinedNov-19</t>
  </si>
  <si>
    <t>All MST-PSB ProvidersMST-PSB FFNov-19</t>
  </si>
  <si>
    <t>All MST-PSB ProvidersMST-PSB CombinedNov-19</t>
  </si>
  <si>
    <t>All PCIT ProvidersPCIT FFNov-19</t>
  </si>
  <si>
    <t>All PCIT ProvidersPCIT DCSNov-19</t>
  </si>
  <si>
    <t>All PCIT ProvidersPCIT CombinedNov-19</t>
  </si>
  <si>
    <t>All SFCR ProvidersSFCR FFNov-19</t>
  </si>
  <si>
    <t>All SFCR ProvidersSFCR CombinedNov-19</t>
  </si>
  <si>
    <t>All TF-CBT ProvidersTF-CBT FFNov-19</t>
  </si>
  <si>
    <t>All TF-CBT ProvidersTF-CBT CombinedNov-19</t>
  </si>
  <si>
    <t>All TIP ProvidersTIP FFNov-19</t>
  </si>
  <si>
    <t>All TIP ProvidersTIP CombinedNov-19</t>
  </si>
  <si>
    <t>All TST ProvidersTST FFNov-19</t>
  </si>
  <si>
    <t>All TST ProvidersTST CombinedNov-19</t>
  </si>
  <si>
    <t>Families First ProvidersAll FFNov-19</t>
  </si>
  <si>
    <t>DC Seed ProvidersAll DCSNov-19</t>
  </si>
  <si>
    <t>Trauma ProvidersAll FFNov-19</t>
  </si>
  <si>
    <t>Trauma ProvidersAll DCSNov-19</t>
  </si>
  <si>
    <t>Trauma ProvidersAll CombinedNov-19</t>
  </si>
  <si>
    <t>AllAll CombinedNov-19</t>
  </si>
  <si>
    <t>0%%</t>
  </si>
  <si>
    <t>Federal CityA-CRA FF43800</t>
  </si>
  <si>
    <t>HillcrestA-CRA FF43800</t>
  </si>
  <si>
    <t>LAYCA-CRA FF43800</t>
  </si>
  <si>
    <t>RiversideA-CRA FF43800</t>
  </si>
  <si>
    <t>Adoptions TogetherCPP-FV FF43800</t>
  </si>
  <si>
    <t>Marys CenterCPP-FV FF43800</t>
  </si>
  <si>
    <t>PIECECPP-FV FF43800</t>
  </si>
  <si>
    <t>Community ConnectionsCPP-FV DCS43800</t>
  </si>
  <si>
    <t>Foundations for Home &amp; CommunityCPP-FV DCS43800</t>
  </si>
  <si>
    <t>Marys CenterCPP-FV DCS43800</t>
  </si>
  <si>
    <t>PIECECPP-FV DCS43800</t>
  </si>
  <si>
    <t>CatholicFFT FF43800</t>
  </si>
  <si>
    <t>First Home CareFFT FF43800</t>
  </si>
  <si>
    <t>Foundations for Home &amp; CommunityFFT FF43800</t>
  </si>
  <si>
    <t>HillcrestFFT FF43800</t>
  </si>
  <si>
    <t>PASSFFT FF43800</t>
  </si>
  <si>
    <t>LCSMST FF43800</t>
  </si>
  <si>
    <t>MBI HSMST FF43800</t>
  </si>
  <si>
    <t>Youth VillagesMST FF43800</t>
  </si>
  <si>
    <t>Youth VillagesMST-PSB FF43800</t>
  </si>
  <si>
    <t>Marys CenterPCIT FF43800</t>
  </si>
  <si>
    <t>PIECEPCIT FF43800</t>
  </si>
  <si>
    <t>Marys CenterPCIT DCS43800</t>
  </si>
  <si>
    <t>PIECEPCIT DCS43800</t>
  </si>
  <si>
    <t>Community ConnectionsPCIT DCS43800</t>
  </si>
  <si>
    <t>Community ConnectionsTF-CBT FF43800</t>
  </si>
  <si>
    <t>First Home CareTF-CBT FF43800</t>
  </si>
  <si>
    <t>Foundations for Home &amp; CommunityTF-CBT FF43800</t>
  </si>
  <si>
    <t>HillcrestTF-CBT FF43800</t>
  </si>
  <si>
    <t>LAYCTF-CBT FF43800</t>
  </si>
  <si>
    <t>LESTF-CBT FF43800</t>
  </si>
  <si>
    <t>MD Family ResourcesTF-CBT FF43800</t>
  </si>
  <si>
    <t>UniversalTF-CBT FF43800</t>
  </si>
  <si>
    <t>Community ConnectionsTIP FF43800</t>
  </si>
  <si>
    <t>ContemporaryTIP FF43800</t>
  </si>
  <si>
    <t>FPSTIP FF43800</t>
  </si>
  <si>
    <t>Green DoorTIP FF43800</t>
  </si>
  <si>
    <t>LESTIP FF43800</t>
  </si>
  <si>
    <t>MBI HSTIP FF43800</t>
  </si>
  <si>
    <t>PASSTIP FF43800</t>
  </si>
  <si>
    <t>TFCCTIP FF43800</t>
  </si>
  <si>
    <t>UniversalTIP FF43800</t>
  </si>
  <si>
    <t>Wayne CenterTIP FF43800</t>
  </si>
  <si>
    <t>Adoptions TogetherTST FF43800</t>
  </si>
  <si>
    <t>ContemporaryTST FF43800</t>
  </si>
  <si>
    <t>Family MattersTST FF43800</t>
  </si>
  <si>
    <t>First Home CareTST FF43800</t>
  </si>
  <si>
    <t>Foundations for Home &amp; CommunityTST FF43800</t>
  </si>
  <si>
    <t>HillcrestTST FF43800</t>
  </si>
  <si>
    <t>MD Family ResourcesTST FF43800</t>
  </si>
  <si>
    <t>Federal CityA-CRA Combined43800</t>
  </si>
  <si>
    <t>HillcrestA-CRA Combined43800</t>
  </si>
  <si>
    <t>LAYCA-CRA Combined43800</t>
  </si>
  <si>
    <t>RiversideA-CRA Combined43800</t>
  </si>
  <si>
    <t>Adoptions TogetherCPP-FV Combined43800</t>
  </si>
  <si>
    <t>Foundations for Home &amp; CommunityCPP-FV Combined43800</t>
  </si>
  <si>
    <t>CatholicFFT Combined43800</t>
  </si>
  <si>
    <t>First Home CareFFT Combined43800</t>
  </si>
  <si>
    <t>Foundations for Home &amp; CommunityFFT Combined43800</t>
  </si>
  <si>
    <t>HillcrestFFT Combined43800</t>
  </si>
  <si>
    <t>PASSFFT Combined43800</t>
  </si>
  <si>
    <t>LCSMST Combined43800</t>
  </si>
  <si>
    <t>MBI HSMST Combined43800</t>
  </si>
  <si>
    <t>Youth VillagesMST Combined43800</t>
  </si>
  <si>
    <t>Youth VillagesMST-PSB Combined43800</t>
  </si>
  <si>
    <t>Community ConnectionsTF-CBT Combined43800</t>
  </si>
  <si>
    <t>First Home CareTF-CBT Combined43800</t>
  </si>
  <si>
    <t>Foundations for Home &amp; CommunityTF-CBT Combined43800</t>
  </si>
  <si>
    <t>HillcrestTF-CBT Combined43800</t>
  </si>
  <si>
    <t>LAYCTF-CBT Combined43800</t>
  </si>
  <si>
    <t>LESTF-CBT Combined43800</t>
  </si>
  <si>
    <t>MD Family ResourcesTF-CBT Combined43800</t>
  </si>
  <si>
    <t>UniversalTF-CBT Combined43800</t>
  </si>
  <si>
    <t>Community ConnectionsTIP Combined43800</t>
  </si>
  <si>
    <t>ContemporaryTIP Combined43800</t>
  </si>
  <si>
    <t>FPSTIP Combined43800</t>
  </si>
  <si>
    <t>Green DoorTIP Combined43800</t>
  </si>
  <si>
    <t>LESTIP Combined43800</t>
  </si>
  <si>
    <t>MBI HSTIP Combined43800</t>
  </si>
  <si>
    <t>PASSTIP Combined43800</t>
  </si>
  <si>
    <t>TFCCTIP Combined43800</t>
  </si>
  <si>
    <t>UniversalTIP Combined43800</t>
  </si>
  <si>
    <t>Wayne CenterTIP Combined43800</t>
  </si>
  <si>
    <t>Adoptions TogetherTST Combined43800</t>
  </si>
  <si>
    <t>ContemporaryTST Combined43800</t>
  </si>
  <si>
    <t>Family MattersTST Combined43800</t>
  </si>
  <si>
    <t>First Home CareTST Combined43800</t>
  </si>
  <si>
    <t>Foundations for Home &amp; CommunityTST Combined43800</t>
  </si>
  <si>
    <t>HillcrestTST Combined43800</t>
  </si>
  <si>
    <t>MD Family ResourcesTST Combined43800</t>
  </si>
  <si>
    <t>Marys CenterCPP-FV Combined43800</t>
  </si>
  <si>
    <t>PIECECPP-FV Combined43800</t>
  </si>
  <si>
    <t>Community ConnectionsCPP-FV Combined43800</t>
  </si>
  <si>
    <t>Community ConnectionsPCIT Combined43800</t>
  </si>
  <si>
    <t>Marys CenterPCIT Combined43800</t>
  </si>
  <si>
    <t>PIECEPCIT Combined43800</t>
  </si>
  <si>
    <t>CatholicAll FF43800</t>
  </si>
  <si>
    <t>ContemporaryAll FF43800</t>
  </si>
  <si>
    <t>Family MattersAll FF43800</t>
  </si>
  <si>
    <t>Federal City All FF43800</t>
  </si>
  <si>
    <t>First Home CareAll FF43800</t>
  </si>
  <si>
    <t>Foundations for Home &amp; CommunityAll FF43800</t>
  </si>
  <si>
    <t>FPSAll FF43800</t>
  </si>
  <si>
    <t>Green DoorAll FF43800</t>
  </si>
  <si>
    <t>HillcrestAll FF43800</t>
  </si>
  <si>
    <t>LAYCAll FF43800</t>
  </si>
  <si>
    <t>LCSAll FF43800</t>
  </si>
  <si>
    <t>LESAll FF43800</t>
  </si>
  <si>
    <t>MBI HSAll FF43800</t>
  </si>
  <si>
    <t>MD Family ResourcesAll FF43800</t>
  </si>
  <si>
    <t>PASSAll FF43800</t>
  </si>
  <si>
    <t>RiversideAll FF43800</t>
  </si>
  <si>
    <t>TFCCAll FF43800</t>
  </si>
  <si>
    <t>UniversalAll FF43800</t>
  </si>
  <si>
    <t>Wayne CenterAll FF43800</t>
  </si>
  <si>
    <t>Youth VillagesAll FF43800</t>
  </si>
  <si>
    <t>Community ConnectionsAll FF43800</t>
  </si>
  <si>
    <t>Community ConnectionsAll DCS43800</t>
  </si>
  <si>
    <t>Marys CenterAll FF43800</t>
  </si>
  <si>
    <t>Marys CenterAll DCS43800</t>
  </si>
  <si>
    <t>PIECEAll FF43800</t>
  </si>
  <si>
    <t>PIECEAll DCS43800</t>
  </si>
  <si>
    <t>Adoptions TogetherAll Combined43800</t>
  </si>
  <si>
    <t>CatholicAll Combined43800</t>
  </si>
  <si>
    <t>Community ConnectionsAll Combined43800</t>
  </si>
  <si>
    <t>ContemporaryAll Combined43800</t>
  </si>
  <si>
    <t>Family MattersAll Combined43800</t>
  </si>
  <si>
    <t>Federal CityAll Combined43800</t>
  </si>
  <si>
    <t>First Home CareAll Combined43800</t>
  </si>
  <si>
    <t>Foundations for Home &amp; CommunityAll Combined43800</t>
  </si>
  <si>
    <t>FPSAll Combined43800</t>
  </si>
  <si>
    <t>Green DoorAll Combined43800</t>
  </si>
  <si>
    <t>HillcrestAll Combined43800</t>
  </si>
  <si>
    <t>LAYCAll Combined43800</t>
  </si>
  <si>
    <t>LCSAll Combined43800</t>
  </si>
  <si>
    <t>LESAll Combined43800</t>
  </si>
  <si>
    <t>Marys CenterAll Combined43800</t>
  </si>
  <si>
    <t>MBI HSAll Combined43800</t>
  </si>
  <si>
    <t>MD Family ResourcesAll Combined43800</t>
  </si>
  <si>
    <t>PASSAll Combined43800</t>
  </si>
  <si>
    <t>PIECEAll Combined43800</t>
  </si>
  <si>
    <t>RiversideAll Combined43800</t>
  </si>
  <si>
    <t>TFCCAll Combined43800</t>
  </si>
  <si>
    <t>UniversalAll Combined43800</t>
  </si>
  <si>
    <t>Wayne CenterAll Combined43800</t>
  </si>
  <si>
    <t>Youth VillagesAll Combined43800</t>
  </si>
  <si>
    <t>All A-CRA ProvidersA-CRA FF43800</t>
  </si>
  <si>
    <t>All A-CRA ProvidersA-CRA Combined43800</t>
  </si>
  <si>
    <t>All CPP-FV ProvidersCPP-FV FF43800</t>
  </si>
  <si>
    <t>All CPP-FV ProvidersCPP-FV DCS43800</t>
  </si>
  <si>
    <t>All CPP-FV ProvidersCPP-FV Combined43800</t>
  </si>
  <si>
    <t>All FFT ProvidersFFT FF43800</t>
  </si>
  <si>
    <t>All FFT ProvidersFFT Combined43800</t>
  </si>
  <si>
    <t>All MST ProvidersMST FF43800</t>
  </si>
  <si>
    <t>All MST ProvidersMST Combined43800</t>
  </si>
  <si>
    <t>All MST-PSB ProvidersMST-PSB FF43800</t>
  </si>
  <si>
    <t>All MST-PSB ProvidersMST-PSB Combined43800</t>
  </si>
  <si>
    <t>All PCIT ProvidersPCIT FF43800</t>
  </si>
  <si>
    <t>All PCIT ProvidersPCIT DCS43800</t>
  </si>
  <si>
    <t>All PCIT ProvidersPCIT Combined43800</t>
  </si>
  <si>
    <t>All SFCR ProvidersSFCR FF43800</t>
  </si>
  <si>
    <t>All SFCR ProvidersSFCR Combined43800</t>
  </si>
  <si>
    <t>All TF-CBT ProvidersTF-CBT FF43800</t>
  </si>
  <si>
    <t>All TF-CBT ProvidersTF-CBT Combined43800</t>
  </si>
  <si>
    <t>All TIP ProvidersTIP FF43800</t>
  </si>
  <si>
    <t>All TIP ProvidersTIP Combined43800</t>
  </si>
  <si>
    <t>All TST ProvidersTST FF43800</t>
  </si>
  <si>
    <t>All TST ProvidersTST Combined43800</t>
  </si>
  <si>
    <t>Families First ProvidersAll FF43800</t>
  </si>
  <si>
    <t>DC Seed ProvidersAll DCS43800</t>
  </si>
  <si>
    <t>Trauma ProvidersAll FF43800</t>
  </si>
  <si>
    <t>Trauma ProvidersAll DCS43800</t>
  </si>
  <si>
    <t>Trauma ProvidersAll Combined43800</t>
  </si>
  <si>
    <t>AllAll Combined43800</t>
  </si>
  <si>
    <t>Federal CityA-CRA FFDec-19</t>
  </si>
  <si>
    <t>HillcrestA-CRA FFDec-19</t>
  </si>
  <si>
    <t>LAYCA-CRA FFDec-19</t>
  </si>
  <si>
    <t>RiversideA-CRA FFDec-19</t>
  </si>
  <si>
    <t>Adoptions TogetherCPP-FV FFDec-19</t>
  </si>
  <si>
    <t>Marys CenterCPP-FV FFDec-19</t>
  </si>
  <si>
    <t>PIECECPP-FV FFDec-19</t>
  </si>
  <si>
    <t>Community ConnectionsCPP-FV DCSDec-19</t>
  </si>
  <si>
    <t>Foundations for Home &amp; CommunityCPP-FV DCSDec-19</t>
  </si>
  <si>
    <t>Marys CenterCPP-FV DCSDec-19</t>
  </si>
  <si>
    <t>PIECECPP-FV DCSDec-19</t>
  </si>
  <si>
    <t>CatholicFFT FFDec-19</t>
  </si>
  <si>
    <t>First Home CareFFT FFDec-19</t>
  </si>
  <si>
    <t>Foundations for Home &amp; CommunityFFT FFDec-19</t>
  </si>
  <si>
    <t>HillcrestFFT FFDec-19</t>
  </si>
  <si>
    <t>PASSFFT FFDec-19</t>
  </si>
  <si>
    <t>LCSMST FFDec-19</t>
  </si>
  <si>
    <t>MBI HSMST FFDec-19</t>
  </si>
  <si>
    <t>Youth VillagesMST FFDec-19</t>
  </si>
  <si>
    <t>Youth VillagesMST-PSB FFDec-19</t>
  </si>
  <si>
    <t>Marys CenterPCIT FFDec-19</t>
  </si>
  <si>
    <t>PIECEPCIT FFDec-19</t>
  </si>
  <si>
    <t>Marys CenterPCIT DCSDec-19</t>
  </si>
  <si>
    <t>PIECEPCIT DCSDec-19</t>
  </si>
  <si>
    <t>Community ConnectionsPCIT DCSDec-19</t>
  </si>
  <si>
    <t>Community ConnectionsTF-CBT FFDec-19</t>
  </si>
  <si>
    <t>First Home CareTF-CBT FFDec-19</t>
  </si>
  <si>
    <t>Foundations for Home &amp; CommunityTF-CBT FFDec-19</t>
  </si>
  <si>
    <t>HillcrestTF-CBT FFDec-19</t>
  </si>
  <si>
    <t>LAYCTF-CBT FFDec-19</t>
  </si>
  <si>
    <t>LESTF-CBT FFDec-19</t>
  </si>
  <si>
    <t>MD Family ResourcesTF-CBT FFDec-19</t>
  </si>
  <si>
    <t>UniversalTF-CBT FFDec-19</t>
  </si>
  <si>
    <t>Community ConnectionsTIP FFDec-19</t>
  </si>
  <si>
    <t>ContemporaryTIP FFDec-19</t>
  </si>
  <si>
    <t>FPSTIP FFDec-19</t>
  </si>
  <si>
    <t>Green DoorTIP FFDec-19</t>
  </si>
  <si>
    <t>LESTIP FFDec-19</t>
  </si>
  <si>
    <t>MBI HSTIP FFDec-19</t>
  </si>
  <si>
    <t>PASSTIP FFDec-19</t>
  </si>
  <si>
    <t>TFCCTIP FFDec-19</t>
  </si>
  <si>
    <t>UniversalTIP FFDec-19</t>
  </si>
  <si>
    <t>Wayne CenterTIP FFDec-19</t>
  </si>
  <si>
    <t>Adoptions TogetherTST FFDec-19</t>
  </si>
  <si>
    <t>ContemporaryTST FFDec-19</t>
  </si>
  <si>
    <t>Family MattersTST FFDec-19</t>
  </si>
  <si>
    <t>First Home CareTST FFDec-19</t>
  </si>
  <si>
    <t>Foundations for Home &amp; CommunityTST FFDec-19</t>
  </si>
  <si>
    <t>HillcrestTST FFDec-19</t>
  </si>
  <si>
    <t>MD Family ResourcesTST FFDec-19</t>
  </si>
  <si>
    <t>Federal CityA-CRA CombinedDec-19</t>
  </si>
  <si>
    <t>HillcrestA-CRA CombinedDec-19</t>
  </si>
  <si>
    <t>LAYCA-CRA CombinedDec-19</t>
  </si>
  <si>
    <t>RiversideA-CRA CombinedDec-19</t>
  </si>
  <si>
    <t>Adoptions TogetherCPP-FV CombinedDec-19</t>
  </si>
  <si>
    <t>Foundations for Home &amp; CommunityCPP-FV CombinedDec-19</t>
  </si>
  <si>
    <t>CatholicFFT CombinedDec-19</t>
  </si>
  <si>
    <t>First Home CareFFT CombinedDec-19</t>
  </si>
  <si>
    <t>Foundations for Home &amp; CommunityFFT CombinedDec-19</t>
  </si>
  <si>
    <t>HillcrestFFT CombinedDec-19</t>
  </si>
  <si>
    <t>PASSFFT CombinedDec-19</t>
  </si>
  <si>
    <t>LCSMST CombinedDec-19</t>
  </si>
  <si>
    <t>MBI HSMST CombinedDec-19</t>
  </si>
  <si>
    <t>Youth VillagesMST CombinedDec-19</t>
  </si>
  <si>
    <t>Youth VillagesMST-PSB CombinedDec-19</t>
  </si>
  <si>
    <t>Community ConnectionsTF-CBT CombinedDec-19</t>
  </si>
  <si>
    <t>First Home CareTF-CBT CombinedDec-19</t>
  </si>
  <si>
    <t>Foundations for Home &amp; CommunityTF-CBT CombinedDec-19</t>
  </si>
  <si>
    <t>HillcrestTF-CBT CombinedDec-19</t>
  </si>
  <si>
    <t>LAYCTF-CBT CombinedDec-19</t>
  </si>
  <si>
    <t>LESTF-CBT CombinedDec-19</t>
  </si>
  <si>
    <t>MD Family ResourcesTF-CBT CombinedDec-19</t>
  </si>
  <si>
    <t>UniversalTF-CBT CombinedDec-19</t>
  </si>
  <si>
    <t>Community ConnectionsTIP CombinedDec-19</t>
  </si>
  <si>
    <t>ContemporaryTIP CombinedDec-19</t>
  </si>
  <si>
    <t>FPSTIP CombinedDec-19</t>
  </si>
  <si>
    <t>Green DoorTIP CombinedDec-19</t>
  </si>
  <si>
    <t>LESTIP CombinedDec-19</t>
  </si>
  <si>
    <t>MBI HSTIP CombinedDec-19</t>
  </si>
  <si>
    <t>PASSTIP CombinedDec-19</t>
  </si>
  <si>
    <t>TFCCTIP CombinedDec-19</t>
  </si>
  <si>
    <t>UniversalTIP CombinedDec-19</t>
  </si>
  <si>
    <t>Wayne CenterTIP CombinedDec-19</t>
  </si>
  <si>
    <t>Adoptions TogetherTST CombinedDec-19</t>
  </si>
  <si>
    <t>ContemporaryTST CombinedDec-19</t>
  </si>
  <si>
    <t>Family MattersTST CombinedDec-19</t>
  </si>
  <si>
    <t>First Home CareTST CombinedDec-19</t>
  </si>
  <si>
    <t>Foundations for Home &amp; CommunityTST CombinedDec-19</t>
  </si>
  <si>
    <t>HillcrestTST CombinedDec-19</t>
  </si>
  <si>
    <t>MD Family ResourcesTST CombinedDec-19</t>
  </si>
  <si>
    <t>Marys CenterCPP-FV CombinedDec-19</t>
  </si>
  <si>
    <t>PIECECPP-FV CombinedDec-19</t>
  </si>
  <si>
    <t>Community ConnectionsCPP-FV CombinedDec-19</t>
  </si>
  <si>
    <t>Community ConnectionsPCIT CombinedDec-19</t>
  </si>
  <si>
    <t>Marys CenterPCIT CombinedDec-19</t>
  </si>
  <si>
    <t>PIECEPCIT CombinedDec-19</t>
  </si>
  <si>
    <t>CatholicAll FFDec-19</t>
  </si>
  <si>
    <t>ContemporaryAll FFDec-19</t>
  </si>
  <si>
    <t>Family MattersAll FFDec-19</t>
  </si>
  <si>
    <t>Federal City All FFDec-19</t>
  </si>
  <si>
    <t>First Home CareAll FFDec-19</t>
  </si>
  <si>
    <t>Foundations for Home &amp; CommunityAll FFDec-19</t>
  </si>
  <si>
    <t>FPSAll FFDec-19</t>
  </si>
  <si>
    <t>Green DoorAll FFDec-19</t>
  </si>
  <si>
    <t>HillcrestAll FFDec-19</t>
  </si>
  <si>
    <t>LAYCAll FFDec-19</t>
  </si>
  <si>
    <t>LCSAll FFDec-19</t>
  </si>
  <si>
    <t>LESAll FFDec-19</t>
  </si>
  <si>
    <t>MBI HSAll FFDec-19</t>
  </si>
  <si>
    <t>MD Family ResourcesAll FFDec-19</t>
  </si>
  <si>
    <t>PASSAll FFDec-19</t>
  </si>
  <si>
    <t>RiversideAll FFDec-19</t>
  </si>
  <si>
    <t>TFCCAll FFDec-19</t>
  </si>
  <si>
    <t>UniversalAll FFDec-19</t>
  </si>
  <si>
    <t>Wayne CenterAll FFDec-19</t>
  </si>
  <si>
    <t>Youth VillagesAll FFDec-19</t>
  </si>
  <si>
    <t>Community ConnectionsAll FFDec-19</t>
  </si>
  <si>
    <t>Community ConnectionsAll DCSDec-19</t>
  </si>
  <si>
    <t>Marys CenterAll FFDec-19</t>
  </si>
  <si>
    <t>Marys CenterAll DCSDec-19</t>
  </si>
  <si>
    <t>PIECEAll FFDec-19</t>
  </si>
  <si>
    <t>PIECEAll DCSDec-19</t>
  </si>
  <si>
    <t>Adoptions TogetherAll CombinedDec-19</t>
  </si>
  <si>
    <t>CatholicAll CombinedDec-19</t>
  </si>
  <si>
    <t>Community ConnectionsAll CombinedDec-19</t>
  </si>
  <si>
    <t>ContemporaryAll CombinedDec-19</t>
  </si>
  <si>
    <t>Family MattersAll CombinedDec-19</t>
  </si>
  <si>
    <t>Federal CityAll CombinedDec-19</t>
  </si>
  <si>
    <t>First Home CareAll CombinedDec-19</t>
  </si>
  <si>
    <t>Foundations for Home &amp; CommunityAll CombinedDec-19</t>
  </si>
  <si>
    <t>FPSAll CombinedDec-19</t>
  </si>
  <si>
    <t>Green DoorAll CombinedDec-19</t>
  </si>
  <si>
    <t>HillcrestAll CombinedDec-19</t>
  </si>
  <si>
    <t>LAYCAll CombinedDec-19</t>
  </si>
  <si>
    <t>LCSAll CombinedDec-19</t>
  </si>
  <si>
    <t>LESAll CombinedDec-19</t>
  </si>
  <si>
    <t>Marys CenterAll CombinedDec-19</t>
  </si>
  <si>
    <t>MBI HSAll CombinedDec-19</t>
  </si>
  <si>
    <t>MD Family ResourcesAll CombinedDec-19</t>
  </si>
  <si>
    <t>PASSAll CombinedDec-19</t>
  </si>
  <si>
    <t>PIECEAll CombinedDec-19</t>
  </si>
  <si>
    <t>RiversideAll CombinedDec-19</t>
  </si>
  <si>
    <t>TFCCAll CombinedDec-19</t>
  </si>
  <si>
    <t>UniversalAll CombinedDec-19</t>
  </si>
  <si>
    <t>Wayne CenterAll CombinedDec-19</t>
  </si>
  <si>
    <t>Youth VillagesAll CombinedDec-19</t>
  </si>
  <si>
    <t>All A-CRA ProvidersA-CRA FFDec-19</t>
  </si>
  <si>
    <t>All A-CRA ProvidersA-CRA CombinedDec-19</t>
  </si>
  <si>
    <t>All CPP-FV ProvidersCPP-FV FFDec-19</t>
  </si>
  <si>
    <t>All CPP-FV ProvidersCPP-FV DCSDec-19</t>
  </si>
  <si>
    <t>All CPP-FV ProvidersCPP-FV CombinedDec-19</t>
  </si>
  <si>
    <t>All FFT ProvidersFFT FFDec-19</t>
  </si>
  <si>
    <t>All FFT ProvidersFFT CombinedDec-19</t>
  </si>
  <si>
    <t>All MST ProvidersMST FFDec-19</t>
  </si>
  <si>
    <t>All MST ProvidersMST CombinedDec-19</t>
  </si>
  <si>
    <t>All MST-PSB ProvidersMST-PSB FFDec-19</t>
  </si>
  <si>
    <t>All MST-PSB ProvidersMST-PSB CombinedDec-19</t>
  </si>
  <si>
    <t>All PCIT ProvidersPCIT FFDec-19</t>
  </si>
  <si>
    <t>All PCIT ProvidersPCIT DCSDec-19</t>
  </si>
  <si>
    <t>All PCIT ProvidersPCIT CombinedDec-19</t>
  </si>
  <si>
    <t>All SFCR ProvidersSFCR FFDec-19</t>
  </si>
  <si>
    <t>All SFCR ProvidersSFCR CombinedDec-19</t>
  </si>
  <si>
    <t>All TF-CBT ProvidersTF-CBT FFDec-19</t>
  </si>
  <si>
    <t>All TF-CBT ProvidersTF-CBT CombinedDec-19</t>
  </si>
  <si>
    <t>All TIP ProvidersTIP FFDec-19</t>
  </si>
  <si>
    <t>All TIP ProvidersTIP CombinedDec-19</t>
  </si>
  <si>
    <t>All TST ProvidersTST FFDec-19</t>
  </si>
  <si>
    <t>All TST ProvidersTST CombinedDec-19</t>
  </si>
  <si>
    <t>Families First ProvidersAll FFDec-19</t>
  </si>
  <si>
    <t>DC Seed ProvidersAll DCSDec-19</t>
  </si>
  <si>
    <t>Trauma ProvidersAll FFDec-19</t>
  </si>
  <si>
    <t>Trauma ProvidersAll DCSDec-19</t>
  </si>
  <si>
    <t>Trauma ProvidersAll CombinedDec-19</t>
  </si>
  <si>
    <t>AllAll CombinedDec-19</t>
  </si>
  <si>
    <t>Models - No All</t>
  </si>
  <si>
    <t>Provider &amp; Model Combo</t>
  </si>
  <si>
    <t>Models &amp; Month Selected</t>
  </si>
  <si>
    <t>Model Name</t>
  </si>
  <si>
    <t>Discharge</t>
  </si>
  <si>
    <t>AllAll Combined</t>
  </si>
  <si>
    <t>All A-CRA ProvidersA-CRA Combined</t>
  </si>
  <si>
    <t>All CPP-FV ProvidersCPP-FV Combined</t>
  </si>
  <si>
    <t>All FFT ProvidersFFT Combined</t>
  </si>
  <si>
    <t>All MST ProvidersMST Combined</t>
  </si>
  <si>
    <t>All MST-PSB ProvidersMST-PSB Combined</t>
  </si>
  <si>
    <t>All PCIT ProvidersPCIT Combined</t>
  </si>
  <si>
    <t>All SFCR ProvidersSFCR Combined</t>
  </si>
  <si>
    <t>All TF-CBT ProvidersTF-CBT Combined</t>
  </si>
  <si>
    <t>All TIP ProvidersTIP Combined</t>
  </si>
  <si>
    <t>All TST ProvidersTST Combined</t>
  </si>
  <si>
    <t>Adoptions TogetherAll Combined</t>
  </si>
  <si>
    <t>CatholicAll Combined</t>
  </si>
  <si>
    <t>Community ConnectionsAll Combined</t>
  </si>
  <si>
    <t>CC</t>
  </si>
  <si>
    <t>ContemporaryAll Combined</t>
  </si>
  <si>
    <t>Family MattersAll Combined</t>
  </si>
  <si>
    <t>Federal CityAll Combined</t>
  </si>
  <si>
    <t>First Home CareAll Combined</t>
  </si>
  <si>
    <t>Foundations for Home &amp; CommunityAll Combined</t>
  </si>
  <si>
    <t>FPSAll Combined</t>
  </si>
  <si>
    <t>Green DoorAll Combined</t>
  </si>
  <si>
    <t>HillcrestAll Combined</t>
  </si>
  <si>
    <t>HC</t>
  </si>
  <si>
    <t>LAYCAll Combined</t>
  </si>
  <si>
    <t>LCSAll Combined</t>
  </si>
  <si>
    <t>LESAll Combined</t>
  </si>
  <si>
    <t>Marys CenterAll Combined</t>
  </si>
  <si>
    <t>MC</t>
  </si>
  <si>
    <t>MBI HSAll Combined</t>
  </si>
  <si>
    <t>MBI</t>
  </si>
  <si>
    <t>MD Family ResourcesAll Combined</t>
  </si>
  <si>
    <t>MFR</t>
  </si>
  <si>
    <t>PASSAll Combined</t>
  </si>
  <si>
    <t>PIECEAll Combined</t>
  </si>
  <si>
    <t>RiversideAll Combined</t>
  </si>
  <si>
    <t>TFCCAll Combined</t>
  </si>
  <si>
    <t>UniversalAll Combined</t>
  </si>
  <si>
    <t>Wayne CenterAll Combined</t>
  </si>
  <si>
    <t>Youth VillagesAll Combined</t>
  </si>
  <si>
    <t>Federal CityA-CRA Combined</t>
  </si>
  <si>
    <t>HillcrestA-CRA Combined</t>
  </si>
  <si>
    <t>LAYCA-CRA Combined</t>
  </si>
  <si>
    <t>RiversideA-CRA Combined</t>
  </si>
  <si>
    <t>Adoptions TogetherCPP-FV Combined</t>
  </si>
  <si>
    <t>Foundations for Home &amp; CommunityCPP-FV Combined</t>
  </si>
  <si>
    <t>CatholicFFT Combined</t>
  </si>
  <si>
    <t>First Home CareFFT Combined</t>
  </si>
  <si>
    <t>Foundations for Home &amp; CommunityFFT Combined</t>
  </si>
  <si>
    <t>HillcrestFFT Combined</t>
  </si>
  <si>
    <t>PASSFFT Combined</t>
  </si>
  <si>
    <t>LCSMST Combined</t>
  </si>
  <si>
    <t>MBI HSMST Combined</t>
  </si>
  <si>
    <t>Youth VillagesMST Combined</t>
  </si>
  <si>
    <t>Youth VillagesMST-PSB Combined</t>
  </si>
  <si>
    <t>Community ConnectionsTF-CBT Combined</t>
  </si>
  <si>
    <t>First Home CareTF-CBT Combined</t>
  </si>
  <si>
    <t>Foundations for Home &amp; CommunityTF-CBT Combined</t>
  </si>
  <si>
    <t>HillcrestTF-CBT Combined</t>
  </si>
  <si>
    <t>LAYCTF-CBT Combined</t>
  </si>
  <si>
    <t>LESTF-CBT Combined</t>
  </si>
  <si>
    <t>MD Family ResourcesTF-CBT Combined</t>
  </si>
  <si>
    <t>UniversalTF-CBT Combined</t>
  </si>
  <si>
    <t>Community ConnectionsTIP Combined</t>
  </si>
  <si>
    <t>ContemporaryTIP Combined</t>
  </si>
  <si>
    <t>FPSTIP Combined</t>
  </si>
  <si>
    <t>Green DoorTIP Combined</t>
  </si>
  <si>
    <t>LESTIP Combined</t>
  </si>
  <si>
    <t>MBI HSTIP Combined</t>
  </si>
  <si>
    <t>PASSTIP Combined</t>
  </si>
  <si>
    <t>TFCCTIP Combined</t>
  </si>
  <si>
    <t>UniversalTIP Combined</t>
  </si>
  <si>
    <t>Wayne CenterTIP Combined</t>
  </si>
  <si>
    <t>Adoptions TogetherTST Combined</t>
  </si>
  <si>
    <t>ContemporaryTST Combined</t>
  </si>
  <si>
    <t>Family MattersTST Combined</t>
  </si>
  <si>
    <t>First Home CareTST Combined</t>
  </si>
  <si>
    <t>Foundations for Home &amp; CommunityTST Combined</t>
  </si>
  <si>
    <t>HillcrestTST Combined</t>
  </si>
  <si>
    <t>MD Family ResourcesTST Combined</t>
  </si>
  <si>
    <t>Marys CenterCPP-FV Combined</t>
  </si>
  <si>
    <t>PIECECPP-FV Combined</t>
  </si>
  <si>
    <t>Community ConnectionsCPP-FV Combined</t>
  </si>
  <si>
    <t>Community ConnectionsPCIT Combined</t>
  </si>
  <si>
    <t>Marys CenterPCIT Combined</t>
  </si>
  <si>
    <t>All Models Utilization</t>
  </si>
  <si>
    <t>All Models Staffing</t>
  </si>
  <si>
    <t>All Models Outcomes</t>
  </si>
  <si>
    <t>EBA &amp; DBH Project Summary of Main Performance Measures</t>
  </si>
  <si>
    <t>Project Wide Results by Model</t>
  </si>
  <si>
    <t>Federal CityA-CRA FF43831</t>
  </si>
  <si>
    <t>HillcrestA-CRA FF43831</t>
  </si>
  <si>
    <t>LAYCA-CRA FF43831</t>
  </si>
  <si>
    <t>RiversideA-CRA FF43831</t>
  </si>
  <si>
    <t>Adoptions TogetherCPP-FV FF43831</t>
  </si>
  <si>
    <t>Marys CenterCPP-FV FF43831</t>
  </si>
  <si>
    <t>PIECECPP-FV FF43831</t>
  </si>
  <si>
    <t>Community ConnectionsCPP-FV DCS43831</t>
  </si>
  <si>
    <t>Foundations for Home &amp; CommunityCPP-FV DCS43831</t>
  </si>
  <si>
    <t>Marys CenterCPP-FV DCS43831</t>
  </si>
  <si>
    <t>PIECECPP-FV DCS43831</t>
  </si>
  <si>
    <t>CatholicFFT FF43831</t>
  </si>
  <si>
    <t>First Home CareFFT FF43831</t>
  </si>
  <si>
    <t>Foundations for Home &amp; CommunityFFT FF43831</t>
  </si>
  <si>
    <t>HillcrestFFT FF43831</t>
  </si>
  <si>
    <t>PASSFFT FF43831</t>
  </si>
  <si>
    <t>LCSMST FF43831</t>
  </si>
  <si>
    <t>MBI HSMST FF43831</t>
  </si>
  <si>
    <t>Youth VillagesMST FF43831</t>
  </si>
  <si>
    <t>Youth VillagesMST-PSB FF43831</t>
  </si>
  <si>
    <t>Marys CenterPCIT FF43831</t>
  </si>
  <si>
    <t>PIECEPCIT FF43831</t>
  </si>
  <si>
    <t>Marys CenterPCIT DCS43831</t>
  </si>
  <si>
    <t>PIECEPCIT DCS43831</t>
  </si>
  <si>
    <t>Community ConnectionsPCIT DCS43831</t>
  </si>
  <si>
    <t>Community ConnectionsTF-CBT FF43831</t>
  </si>
  <si>
    <t>First Home CareTF-CBT FF43831</t>
  </si>
  <si>
    <t>Foundations for Home &amp; CommunityTF-CBT FF43831</t>
  </si>
  <si>
    <t>HillcrestTF-CBT FF43831</t>
  </si>
  <si>
    <t>LAYCTF-CBT FF43831</t>
  </si>
  <si>
    <t>LESTF-CBT FF43831</t>
  </si>
  <si>
    <t>MD Family ResourcesTF-CBT FF43831</t>
  </si>
  <si>
    <t>UniversalTF-CBT FF43831</t>
  </si>
  <si>
    <t>Community ConnectionsTIP FF43831</t>
  </si>
  <si>
    <t>ContemporaryTIP FF43831</t>
  </si>
  <si>
    <t>FPSTIP FF43831</t>
  </si>
  <si>
    <t>Green DoorTIP FF43831</t>
  </si>
  <si>
    <t>LESTIP FF43831</t>
  </si>
  <si>
    <t>MBI HSTIP FF43831</t>
  </si>
  <si>
    <t>PASSTIP FF43831</t>
  </si>
  <si>
    <t>TFCCTIP FF43831</t>
  </si>
  <si>
    <t>UniversalTIP FF43831</t>
  </si>
  <si>
    <t>Wayne CenterTIP FF43831</t>
  </si>
  <si>
    <t>Adoptions TogetherTST FF43831</t>
  </si>
  <si>
    <t>ContemporaryTST FF43831</t>
  </si>
  <si>
    <t>Family MattersTST FF43831</t>
  </si>
  <si>
    <t>First Home CareTST FF43831</t>
  </si>
  <si>
    <t>Foundations for Home &amp; CommunityTST FF43831</t>
  </si>
  <si>
    <t>HillcrestTST FF43831</t>
  </si>
  <si>
    <t>MD Family ResourcesTST FF43831</t>
  </si>
  <si>
    <t>Federal CityA-CRA Combined43831</t>
  </si>
  <si>
    <t>HillcrestA-CRA Combined43831</t>
  </si>
  <si>
    <t>LAYCA-CRA Combined43831</t>
  </si>
  <si>
    <t>RiversideA-CRA Combined43831</t>
  </si>
  <si>
    <t>Adoptions TogetherCPP-FV Combined43831</t>
  </si>
  <si>
    <t>Foundations for Home &amp; CommunityCPP-FV Combined43831</t>
  </si>
  <si>
    <t>CatholicFFT Combined43831</t>
  </si>
  <si>
    <t>First Home CareFFT Combined43831</t>
  </si>
  <si>
    <t>Foundations for Home &amp; CommunityFFT Combined43831</t>
  </si>
  <si>
    <t>HillcrestFFT Combined43831</t>
  </si>
  <si>
    <t>PASSFFT Combined43831</t>
  </si>
  <si>
    <t>LCSMST Combined43831</t>
  </si>
  <si>
    <t>MBI HSMST Combined43831</t>
  </si>
  <si>
    <t>Youth VillagesMST Combined43831</t>
  </si>
  <si>
    <t>Youth VillagesMST-PSB Combined43831</t>
  </si>
  <si>
    <t>Community ConnectionsTF-CBT Combined43831</t>
  </si>
  <si>
    <t>First Home CareTF-CBT Combined43831</t>
  </si>
  <si>
    <t>Foundations for Home &amp; CommunityTF-CBT Combined43831</t>
  </si>
  <si>
    <t>HillcrestTF-CBT Combined43831</t>
  </si>
  <si>
    <t>LAYCTF-CBT Combined43831</t>
  </si>
  <si>
    <t>LESTF-CBT Combined43831</t>
  </si>
  <si>
    <t>MD Family ResourcesTF-CBT Combined43831</t>
  </si>
  <si>
    <t>UniversalTF-CBT Combined43831</t>
  </si>
  <si>
    <t>Community ConnectionsTIP Combined43831</t>
  </si>
  <si>
    <t>ContemporaryTIP Combined43831</t>
  </si>
  <si>
    <t>FPSTIP Combined43831</t>
  </si>
  <si>
    <t>Green DoorTIP Combined43831</t>
  </si>
  <si>
    <t>LESTIP Combined43831</t>
  </si>
  <si>
    <t>MBI HSTIP Combined43831</t>
  </si>
  <si>
    <t>PASSTIP Combined43831</t>
  </si>
  <si>
    <t>TFCCTIP Combined43831</t>
  </si>
  <si>
    <t>UniversalTIP Combined43831</t>
  </si>
  <si>
    <t>Wayne CenterTIP Combined43831</t>
  </si>
  <si>
    <t>Adoptions TogetherTST Combined43831</t>
  </si>
  <si>
    <t>ContemporaryTST Combined43831</t>
  </si>
  <si>
    <t>Family MattersTST Combined43831</t>
  </si>
  <si>
    <t>First Home CareTST Combined43831</t>
  </si>
  <si>
    <t>Foundations for Home &amp; CommunityTST Combined43831</t>
  </si>
  <si>
    <t>HillcrestTST Combined43831</t>
  </si>
  <si>
    <t>MD Family ResourcesTST Combined43831</t>
  </si>
  <si>
    <t>Marys CenterCPP-FV Combined43831</t>
  </si>
  <si>
    <t>PIECECPP-FV Combined43831</t>
  </si>
  <si>
    <t>Community ConnectionsCPP-FV Combined43831</t>
  </si>
  <si>
    <t>Community ConnectionsPCIT Combined43831</t>
  </si>
  <si>
    <t>Marys CenterPCIT Combined43831</t>
  </si>
  <si>
    <t>PIECEPCIT Combined43831</t>
  </si>
  <si>
    <t>CatholicAll FF43831</t>
  </si>
  <si>
    <t>ContemporaryAll FF43831</t>
  </si>
  <si>
    <t>Family MattersAll FF43831</t>
  </si>
  <si>
    <t>Federal City All FF43831</t>
  </si>
  <si>
    <t>First Home CareAll FF43831</t>
  </si>
  <si>
    <t>Foundations for Home &amp; CommunityAll FF43831</t>
  </si>
  <si>
    <t>FPSAll FF43831</t>
  </si>
  <si>
    <t>Green DoorAll FF43831</t>
  </si>
  <si>
    <t>HillcrestAll FF43831</t>
  </si>
  <si>
    <t>LAYCAll FF43831</t>
  </si>
  <si>
    <t>LCSAll FF43831</t>
  </si>
  <si>
    <t>LESAll FF43831</t>
  </si>
  <si>
    <t>MBI HSAll FF43831</t>
  </si>
  <si>
    <t>MD Family ResourcesAll FF43831</t>
  </si>
  <si>
    <t>PASSAll FF43831</t>
  </si>
  <si>
    <t>RiversideAll FF43831</t>
  </si>
  <si>
    <t>TFCCAll FF43831</t>
  </si>
  <si>
    <t>UniversalAll FF43831</t>
  </si>
  <si>
    <t>Wayne CenterAll FF43831</t>
  </si>
  <si>
    <t>Youth VillagesAll FF43831</t>
  </si>
  <si>
    <t>Community ConnectionsAll FF43831</t>
  </si>
  <si>
    <t>Community ConnectionsAll DCS43831</t>
  </si>
  <si>
    <t>Marys CenterAll FF43831</t>
  </si>
  <si>
    <t>Marys CenterAll DCS43831</t>
  </si>
  <si>
    <t>PIECEAll FF43831</t>
  </si>
  <si>
    <t>PIECEAll DCS43831</t>
  </si>
  <si>
    <t>Adoptions TogetherAll Combined43831</t>
  </si>
  <si>
    <t>CatholicAll Combined43831</t>
  </si>
  <si>
    <t>Community ConnectionsAll Combined43831</t>
  </si>
  <si>
    <t>ContemporaryAll Combined43831</t>
  </si>
  <si>
    <t>Family MattersAll Combined43831</t>
  </si>
  <si>
    <t>Federal CityAll Combined43831</t>
  </si>
  <si>
    <t>First Home CareAll Combined43831</t>
  </si>
  <si>
    <t>Foundations for Home &amp; CommunityAll Combined43831</t>
  </si>
  <si>
    <t>FPSAll Combined43831</t>
  </si>
  <si>
    <t>Green DoorAll Combined43831</t>
  </si>
  <si>
    <t>HillcrestAll Combined43831</t>
  </si>
  <si>
    <t>LAYCAll Combined43831</t>
  </si>
  <si>
    <t>LCSAll Combined43831</t>
  </si>
  <si>
    <t>LESAll Combined43831</t>
  </si>
  <si>
    <t>Marys CenterAll Combined43831</t>
  </si>
  <si>
    <t>MBI HSAll Combined43831</t>
  </si>
  <si>
    <t>MD Family ResourcesAll Combined43831</t>
  </si>
  <si>
    <t>PASSAll Combined43831</t>
  </si>
  <si>
    <t>PIECEAll Combined43831</t>
  </si>
  <si>
    <t>RiversideAll Combined43831</t>
  </si>
  <si>
    <t>TFCCAll Combined43831</t>
  </si>
  <si>
    <t>UniversalAll Combined43831</t>
  </si>
  <si>
    <t>Wayne CenterAll Combined43831</t>
  </si>
  <si>
    <t>Youth VillagesAll Combined43831</t>
  </si>
  <si>
    <t>All A-CRA ProvidersA-CRA FF43831</t>
  </si>
  <si>
    <t>All A-CRA ProvidersA-CRA Combined43831</t>
  </si>
  <si>
    <t>All CPP-FV ProvidersCPP-FV FF43831</t>
  </si>
  <si>
    <t>All CPP-FV ProvidersCPP-FV DCS43831</t>
  </si>
  <si>
    <t>All CPP-FV ProvidersCPP-FV Combined43831</t>
  </si>
  <si>
    <t>All FFT ProvidersFFT FF43831</t>
  </si>
  <si>
    <t>All FFT ProvidersFFT Combined43831</t>
  </si>
  <si>
    <t>All MST ProvidersMST FF43831</t>
  </si>
  <si>
    <t>All MST ProvidersMST Combined43831</t>
  </si>
  <si>
    <t>All MST-PSB ProvidersMST-PSB FF43831</t>
  </si>
  <si>
    <t>All MST-PSB ProvidersMST-PSB Combined43831</t>
  </si>
  <si>
    <t>All PCIT ProvidersPCIT FF43831</t>
  </si>
  <si>
    <t>All PCIT ProvidersPCIT DCS43831</t>
  </si>
  <si>
    <t>All PCIT ProvidersPCIT Combined43831</t>
  </si>
  <si>
    <t>All SFCR ProvidersSFCR FF43831</t>
  </si>
  <si>
    <t>All SFCR ProvidersSFCR Combined43831</t>
  </si>
  <si>
    <t>All TF-CBT ProvidersTF-CBT FF43831</t>
  </si>
  <si>
    <t>All TF-CBT ProvidersTF-CBT Combined43831</t>
  </si>
  <si>
    <t>All TIP ProvidersTIP FF43831</t>
  </si>
  <si>
    <t>All TIP ProvidersTIP Combined43831</t>
  </si>
  <si>
    <t>All TST ProvidersTST FF43831</t>
  </si>
  <si>
    <t>All TST ProvidersTST Combined43831</t>
  </si>
  <si>
    <t>Families First ProvidersAll FF43831</t>
  </si>
  <si>
    <t>DC Seed ProvidersAll DCS43831</t>
  </si>
  <si>
    <t>Trauma ProvidersAll FF43831</t>
  </si>
  <si>
    <t>Trauma ProvidersAll DCS43831</t>
  </si>
  <si>
    <t>Trauma ProvidersAll Combined43831</t>
  </si>
  <si>
    <t>AllAll Combined43831</t>
  </si>
  <si>
    <t>Federal CityA-CRA FFJan-20</t>
  </si>
  <si>
    <t>HillcrestA-CRA FFJan-20</t>
  </si>
  <si>
    <t>LAYCA-CRA FFJan-20</t>
  </si>
  <si>
    <t>RiversideA-CRA FFJan-20</t>
  </si>
  <si>
    <t>Adoptions TogetherCPP-FV FFJan-20</t>
  </si>
  <si>
    <t>Marys CenterCPP-FV FFJan-20</t>
  </si>
  <si>
    <t>PIECECPP-FV FFJan-20</t>
  </si>
  <si>
    <t>Community ConnectionsCPP-FV DCSJan-20</t>
  </si>
  <si>
    <t>Foundations for Home &amp; CommunityCPP-FV DCSJan-20</t>
  </si>
  <si>
    <t>Marys CenterCPP-FV DCSJan-20</t>
  </si>
  <si>
    <t>PIECECPP-FV DCSJan-20</t>
  </si>
  <si>
    <t>CatholicFFT FFJan-20</t>
  </si>
  <si>
    <t>First Home CareFFT FFJan-20</t>
  </si>
  <si>
    <t>Foundations for Home &amp; CommunityFFT FFJan-20</t>
  </si>
  <si>
    <t>HillcrestFFT FFJan-20</t>
  </si>
  <si>
    <t>PASSFFT FFJan-20</t>
  </si>
  <si>
    <t>LCSMST FFJan-20</t>
  </si>
  <si>
    <t>MBI HSMST FFJan-20</t>
  </si>
  <si>
    <t>Youth VillagesMST FFJan-20</t>
  </si>
  <si>
    <t>Youth VillagesMST-PSB FFJan-20</t>
  </si>
  <si>
    <t>Marys CenterPCIT FFJan-20</t>
  </si>
  <si>
    <t>PIECEPCIT FFJan-20</t>
  </si>
  <si>
    <t>Marys CenterPCIT DCSJan-20</t>
  </si>
  <si>
    <t>PIECEPCIT DCSJan-20</t>
  </si>
  <si>
    <t>Community ConnectionsPCIT DCSJan-20</t>
  </si>
  <si>
    <t>Community ConnectionsTF-CBT FFJan-20</t>
  </si>
  <si>
    <t>First Home CareTF-CBT FFJan-20</t>
  </si>
  <si>
    <t>Foundations for Home &amp; CommunityTF-CBT FFJan-20</t>
  </si>
  <si>
    <t>HillcrestTF-CBT FFJan-20</t>
  </si>
  <si>
    <t>LAYCTF-CBT FFJan-20</t>
  </si>
  <si>
    <t>LESTF-CBT FFJan-20</t>
  </si>
  <si>
    <t>MD Family ResourcesTF-CBT FFJan-20</t>
  </si>
  <si>
    <t>UniversalTF-CBT FFJan-20</t>
  </si>
  <si>
    <t>Community ConnectionsTIP FFJan-20</t>
  </si>
  <si>
    <t>ContemporaryTIP FFJan-20</t>
  </si>
  <si>
    <t>FPSTIP FFJan-20</t>
  </si>
  <si>
    <t>Green DoorTIP FFJan-20</t>
  </si>
  <si>
    <t>LESTIP FFJan-20</t>
  </si>
  <si>
    <t>MBI HSTIP FFJan-20</t>
  </si>
  <si>
    <t>PASSTIP FFJan-20</t>
  </si>
  <si>
    <t>TFCCTIP FFJan-20</t>
  </si>
  <si>
    <t>UniversalTIP FFJan-20</t>
  </si>
  <si>
    <t>Wayne CenterTIP FFJan-20</t>
  </si>
  <si>
    <t>Adoptions TogetherTST FFJan-20</t>
  </si>
  <si>
    <t>ContemporaryTST FFJan-20</t>
  </si>
  <si>
    <t>Family MattersTST FFJan-20</t>
  </si>
  <si>
    <t>First Home CareTST FFJan-20</t>
  </si>
  <si>
    <t>Foundations for Home &amp; CommunityTST FFJan-20</t>
  </si>
  <si>
    <t>HillcrestTST FFJan-20</t>
  </si>
  <si>
    <t>MD Family ResourcesTST FFJan-20</t>
  </si>
  <si>
    <t>Federal CityA-CRA CombinedJan-20</t>
  </si>
  <si>
    <t>HillcrestA-CRA CombinedJan-20</t>
  </si>
  <si>
    <t>LAYCA-CRA CombinedJan-20</t>
  </si>
  <si>
    <t>RiversideA-CRA CombinedJan-20</t>
  </si>
  <si>
    <t>Adoptions TogetherCPP-FV CombinedJan-20</t>
  </si>
  <si>
    <t>Foundations for Home &amp; CommunityCPP-FV CombinedJan-20</t>
  </si>
  <si>
    <t>CatholicFFT CombinedJan-20</t>
  </si>
  <si>
    <t>First Home CareFFT CombinedJan-20</t>
  </si>
  <si>
    <t>Foundations for Home &amp; CommunityFFT CombinedJan-20</t>
  </si>
  <si>
    <t>HillcrestFFT CombinedJan-20</t>
  </si>
  <si>
    <t>PASSFFT CombinedJan-20</t>
  </si>
  <si>
    <t>LCSMST CombinedJan-20</t>
  </si>
  <si>
    <t>MBI HSMST CombinedJan-20</t>
  </si>
  <si>
    <t>Youth VillagesMST CombinedJan-20</t>
  </si>
  <si>
    <t>Youth VillagesMST-PSB CombinedJan-20</t>
  </si>
  <si>
    <t>Community ConnectionsTF-CBT CombinedJan-20</t>
  </si>
  <si>
    <t>First Home CareTF-CBT CombinedJan-20</t>
  </si>
  <si>
    <t>Foundations for Home &amp; CommunityTF-CBT CombinedJan-20</t>
  </si>
  <si>
    <t>HillcrestTF-CBT CombinedJan-20</t>
  </si>
  <si>
    <t>LAYCTF-CBT CombinedJan-20</t>
  </si>
  <si>
    <t>LESTF-CBT CombinedJan-20</t>
  </si>
  <si>
    <t>MD Family ResourcesTF-CBT CombinedJan-20</t>
  </si>
  <si>
    <t>UniversalTF-CBT CombinedJan-20</t>
  </si>
  <si>
    <t>Community ConnectionsTIP CombinedJan-20</t>
  </si>
  <si>
    <t>ContemporaryTIP CombinedJan-20</t>
  </si>
  <si>
    <t>FPSTIP CombinedJan-20</t>
  </si>
  <si>
    <t>Green DoorTIP CombinedJan-20</t>
  </si>
  <si>
    <t>LESTIP CombinedJan-20</t>
  </si>
  <si>
    <t>MBI HSTIP CombinedJan-20</t>
  </si>
  <si>
    <t>PASSTIP CombinedJan-20</t>
  </si>
  <si>
    <t>TFCCTIP CombinedJan-20</t>
  </si>
  <si>
    <t>UniversalTIP CombinedJan-20</t>
  </si>
  <si>
    <t>Wayne CenterTIP CombinedJan-20</t>
  </si>
  <si>
    <t>Adoptions TogetherTST CombinedJan-20</t>
  </si>
  <si>
    <t>ContemporaryTST CombinedJan-20</t>
  </si>
  <si>
    <t>Family MattersTST CombinedJan-20</t>
  </si>
  <si>
    <t>First Home CareTST CombinedJan-20</t>
  </si>
  <si>
    <t>Foundations for Home &amp; CommunityTST CombinedJan-20</t>
  </si>
  <si>
    <t>HillcrestTST CombinedJan-20</t>
  </si>
  <si>
    <t>MD Family ResourcesTST CombinedJan-20</t>
  </si>
  <si>
    <t>Marys CenterCPP-FV CombinedJan-20</t>
  </si>
  <si>
    <t>PIECECPP-FV CombinedJan-20</t>
  </si>
  <si>
    <t>Community ConnectionsCPP-FV CombinedJan-20</t>
  </si>
  <si>
    <t>Community ConnectionsPCIT CombinedJan-20</t>
  </si>
  <si>
    <t>Marys CenterPCIT CombinedJan-20</t>
  </si>
  <si>
    <t>PIECEPCIT CombinedJan-20</t>
  </si>
  <si>
    <t>CatholicAll FFJan-20</t>
  </si>
  <si>
    <t>ContemporaryAll FFJan-20</t>
  </si>
  <si>
    <t>Family MattersAll FFJan-20</t>
  </si>
  <si>
    <t>Federal City All FFJan-20</t>
  </si>
  <si>
    <t>First Home CareAll FFJan-20</t>
  </si>
  <si>
    <t>Foundations for Home &amp; CommunityAll FFJan-20</t>
  </si>
  <si>
    <t>FPSAll FFJan-20</t>
  </si>
  <si>
    <t>Green DoorAll FFJan-20</t>
  </si>
  <si>
    <t>HillcrestAll FFJan-20</t>
  </si>
  <si>
    <t>LAYCAll FFJan-20</t>
  </si>
  <si>
    <t>LCSAll FFJan-20</t>
  </si>
  <si>
    <t>LESAll FFJan-20</t>
  </si>
  <si>
    <t>MBI HSAll FFJan-20</t>
  </si>
  <si>
    <t>MD Family ResourcesAll FFJan-20</t>
  </si>
  <si>
    <t>PASSAll FFJan-20</t>
  </si>
  <si>
    <t>RiversideAll FFJan-20</t>
  </si>
  <si>
    <t>TFCCAll FFJan-20</t>
  </si>
  <si>
    <t>UniversalAll FFJan-20</t>
  </si>
  <si>
    <t>Wayne CenterAll FFJan-20</t>
  </si>
  <si>
    <t>Youth VillagesAll FFJan-20</t>
  </si>
  <si>
    <t>Community ConnectionsAll FFJan-20</t>
  </si>
  <si>
    <t>Community ConnectionsAll DCSJan-20</t>
  </si>
  <si>
    <t>Marys CenterAll FFJan-20</t>
  </si>
  <si>
    <t>Marys CenterAll DCSJan-20</t>
  </si>
  <si>
    <t>PIECEAll FFJan-20</t>
  </si>
  <si>
    <t>PIECEAll DCSJan-20</t>
  </si>
  <si>
    <t>Adoptions TogetherAll CombinedJan-20</t>
  </si>
  <si>
    <t>CatholicAll CombinedJan-20</t>
  </si>
  <si>
    <t>Community ConnectionsAll CombinedJan-20</t>
  </si>
  <si>
    <t>ContemporaryAll CombinedJan-20</t>
  </si>
  <si>
    <t>Family MattersAll CombinedJan-20</t>
  </si>
  <si>
    <t>Federal CityAll CombinedJan-20</t>
  </si>
  <si>
    <t>First Home CareAll CombinedJan-20</t>
  </si>
  <si>
    <t>Foundations for Home &amp; CommunityAll CombinedJan-20</t>
  </si>
  <si>
    <t>FPSAll CombinedJan-20</t>
  </si>
  <si>
    <t>Green DoorAll CombinedJan-20</t>
  </si>
  <si>
    <t>HillcrestAll CombinedJan-20</t>
  </si>
  <si>
    <t>LAYCAll CombinedJan-20</t>
  </si>
  <si>
    <t>LCSAll CombinedJan-20</t>
  </si>
  <si>
    <t>LESAll CombinedJan-20</t>
  </si>
  <si>
    <t>Marys CenterAll CombinedJan-20</t>
  </si>
  <si>
    <t>MBI HSAll CombinedJan-20</t>
  </si>
  <si>
    <t>MD Family ResourcesAll CombinedJan-20</t>
  </si>
  <si>
    <t>PASSAll CombinedJan-20</t>
  </si>
  <si>
    <t>PIECEAll CombinedJan-20</t>
  </si>
  <si>
    <t>RiversideAll CombinedJan-20</t>
  </si>
  <si>
    <t>TFCCAll CombinedJan-20</t>
  </si>
  <si>
    <t>UniversalAll CombinedJan-20</t>
  </si>
  <si>
    <t>Wayne CenterAll CombinedJan-20</t>
  </si>
  <si>
    <t>Youth VillagesAll CombinedJan-20</t>
  </si>
  <si>
    <t>All A-CRA ProvidersA-CRA FFJan-20</t>
  </si>
  <si>
    <t>All A-CRA ProvidersA-CRA CombinedJan-20</t>
  </si>
  <si>
    <t>All CPP-FV ProvidersCPP-FV FFJan-20</t>
  </si>
  <si>
    <t>All CPP-FV ProvidersCPP-FV DCSJan-20</t>
  </si>
  <si>
    <t>All CPP-FV ProvidersCPP-FV CombinedJan-20</t>
  </si>
  <si>
    <t>All FFT ProvidersFFT FFJan-20</t>
  </si>
  <si>
    <t>All FFT ProvidersFFT CombinedJan-20</t>
  </si>
  <si>
    <t>All MST ProvidersMST FFJan-20</t>
  </si>
  <si>
    <t>All MST ProvidersMST CombinedJan-20</t>
  </si>
  <si>
    <t>All MST-PSB ProvidersMST-PSB FFJan-20</t>
  </si>
  <si>
    <t>All MST-PSB ProvidersMST-PSB CombinedJan-20</t>
  </si>
  <si>
    <t>All PCIT ProvidersPCIT FFJan-20</t>
  </si>
  <si>
    <t>All PCIT ProvidersPCIT DCSJan-20</t>
  </si>
  <si>
    <t>All PCIT ProvidersPCIT CombinedJan-20</t>
  </si>
  <si>
    <t>All SFCR ProvidersSFCR FFJan-20</t>
  </si>
  <si>
    <t>All SFCR ProvidersSFCR CombinedJan-20</t>
  </si>
  <si>
    <t>All TF-CBT ProvidersTF-CBT FFJan-20</t>
  </si>
  <si>
    <t>All TF-CBT ProvidersTF-CBT CombinedJan-20</t>
  </si>
  <si>
    <t>All TIP ProvidersTIP FFJan-20</t>
  </si>
  <si>
    <t>All TIP ProvidersTIP CombinedJan-20</t>
  </si>
  <si>
    <t>All TST ProvidersTST FFJan-20</t>
  </si>
  <si>
    <t>All TST ProvidersTST CombinedJan-20</t>
  </si>
  <si>
    <t>Families First ProvidersAll FFJan-20</t>
  </si>
  <si>
    <t>DC Seed ProvidersAll DCSJan-20</t>
  </si>
  <si>
    <t>Trauma ProvidersAll FFJan-20</t>
  </si>
  <si>
    <t>Trauma ProvidersAll DCSJan-20</t>
  </si>
  <si>
    <t>Trauma ProvidersAll CombinedJan-20</t>
  </si>
  <si>
    <t>AllAll CombinedJan-20</t>
  </si>
  <si>
    <t>First Month to Include:</t>
  </si>
  <si>
    <t>Last Month to Include:</t>
  </si>
  <si>
    <t>Federal CityA-CRA FF43862</t>
  </si>
  <si>
    <t>HillcrestA-CRA FF43862</t>
  </si>
  <si>
    <t>LAYCA-CRA FF43862</t>
  </si>
  <si>
    <t>RiversideA-CRA FF43862</t>
  </si>
  <si>
    <t>Adoptions TogetherCPP-FV FF43862</t>
  </si>
  <si>
    <t>Marys CenterCPP-FV FF43862</t>
  </si>
  <si>
    <t>PIECECPP-FV FF43862</t>
  </si>
  <si>
    <t>Community ConnectionsCPP-FV DCS43862</t>
  </si>
  <si>
    <t>Foundations for Home &amp; CommunityCPP-FV DCS43862</t>
  </si>
  <si>
    <t>Marys CenterCPP-FV DCS43862</t>
  </si>
  <si>
    <t>PIECECPP-FV DCS43862</t>
  </si>
  <si>
    <t>CatholicFFT FF43862</t>
  </si>
  <si>
    <t>First Home CareFFT FF43862</t>
  </si>
  <si>
    <t>Foundations for Home &amp; CommunityFFT FF43862</t>
  </si>
  <si>
    <t>HillcrestFFT FF43862</t>
  </si>
  <si>
    <t>PASSFFT FF43862</t>
  </si>
  <si>
    <t>LCSMST FF43862</t>
  </si>
  <si>
    <t>MBI HSMST FF43862</t>
  </si>
  <si>
    <t>Youth VillagesMST FF43862</t>
  </si>
  <si>
    <t>Youth VillagesMST-PSB FF43862</t>
  </si>
  <si>
    <t>Marys CenterPCIT FF43862</t>
  </si>
  <si>
    <t>PIECEPCIT FF43862</t>
  </si>
  <si>
    <t>Marys CenterPCIT DCS43862</t>
  </si>
  <si>
    <t>PIECEPCIT DCS43862</t>
  </si>
  <si>
    <t>Community ConnectionsPCIT DCS43862</t>
  </si>
  <si>
    <t>Community ConnectionsTF-CBT FF43862</t>
  </si>
  <si>
    <t>First Home CareTF-CBT FF43862</t>
  </si>
  <si>
    <t>Foundations for Home &amp; CommunityTF-CBT FF43862</t>
  </si>
  <si>
    <t>HillcrestTF-CBT FF43862</t>
  </si>
  <si>
    <t>LAYCTF-CBT FF43862</t>
  </si>
  <si>
    <t>LESTF-CBT FF43862</t>
  </si>
  <si>
    <t>MD Family ResourcesTF-CBT FF43862</t>
  </si>
  <si>
    <t>UniversalTF-CBT FF43862</t>
  </si>
  <si>
    <t>Community ConnectionsTIP FF43862</t>
  </si>
  <si>
    <t>ContemporaryTIP FF43862</t>
  </si>
  <si>
    <t>FPSTIP FF43862</t>
  </si>
  <si>
    <t>Green DoorTIP FF43862</t>
  </si>
  <si>
    <t>LESTIP FF43862</t>
  </si>
  <si>
    <t>MBI HSTIP FF43862</t>
  </si>
  <si>
    <t>PASSTIP FF43862</t>
  </si>
  <si>
    <t>TFCCTIP FF43862</t>
  </si>
  <si>
    <t>UniversalTIP FF43862</t>
  </si>
  <si>
    <t>Wayne CenterTIP FF43862</t>
  </si>
  <si>
    <t>Adoptions TogetherTST FF43862</t>
  </si>
  <si>
    <t>ContemporaryTST FF43862</t>
  </si>
  <si>
    <t>Family MattersTST FF43862</t>
  </si>
  <si>
    <t>First Home CareTST FF43862</t>
  </si>
  <si>
    <t>Foundations for Home &amp; CommunityTST FF43862</t>
  </si>
  <si>
    <t>HillcrestTST FF43862</t>
  </si>
  <si>
    <t>MD Family ResourcesTST FF43862</t>
  </si>
  <si>
    <t>Federal CityA-CRA Combined43862</t>
  </si>
  <si>
    <t>HillcrestA-CRA Combined43862</t>
  </si>
  <si>
    <t>LAYCA-CRA Combined43862</t>
  </si>
  <si>
    <t>RiversideA-CRA Combined43862</t>
  </si>
  <si>
    <t>Adoptions TogetherCPP-FV Combined43862</t>
  </si>
  <si>
    <t>Foundations for Home &amp; CommunityCPP-FV Combined43862</t>
  </si>
  <si>
    <t>CatholicFFT Combined43862</t>
  </si>
  <si>
    <t>First Home CareFFT Combined43862</t>
  </si>
  <si>
    <t>Foundations for Home &amp; CommunityFFT Combined43862</t>
  </si>
  <si>
    <t>HillcrestFFT Combined43862</t>
  </si>
  <si>
    <t>PASSFFT Combined43862</t>
  </si>
  <si>
    <t>LCSMST Combined43862</t>
  </si>
  <si>
    <t>MBI HSMST Combined43862</t>
  </si>
  <si>
    <t>Youth VillagesMST Combined43862</t>
  </si>
  <si>
    <t>Youth VillagesMST-PSB Combined43862</t>
  </si>
  <si>
    <t>Community ConnectionsTF-CBT Combined43862</t>
  </si>
  <si>
    <t>First Home CareTF-CBT Combined43862</t>
  </si>
  <si>
    <t>Foundations for Home &amp; CommunityTF-CBT Combined43862</t>
  </si>
  <si>
    <t>HillcrestTF-CBT Combined43862</t>
  </si>
  <si>
    <t>LAYCTF-CBT Combined43862</t>
  </si>
  <si>
    <t>LESTF-CBT Combined43862</t>
  </si>
  <si>
    <t>MD Family ResourcesTF-CBT Combined43862</t>
  </si>
  <si>
    <t>UniversalTF-CBT Combined43862</t>
  </si>
  <si>
    <t>Community ConnectionsTIP Combined43862</t>
  </si>
  <si>
    <t>ContemporaryTIP Combined43862</t>
  </si>
  <si>
    <t>FPSTIP Combined43862</t>
  </si>
  <si>
    <t>Green DoorTIP Combined43862</t>
  </si>
  <si>
    <t>LESTIP Combined43862</t>
  </si>
  <si>
    <t>MBI HSTIP Combined43862</t>
  </si>
  <si>
    <t>PASSTIP Combined43862</t>
  </si>
  <si>
    <t>TFCCTIP Combined43862</t>
  </si>
  <si>
    <t>UniversalTIP Combined43862</t>
  </si>
  <si>
    <t>Wayne CenterTIP Combined43862</t>
  </si>
  <si>
    <t>Adoptions TogetherTST Combined43862</t>
  </si>
  <si>
    <t>ContemporaryTST Combined43862</t>
  </si>
  <si>
    <t>Family MattersTST Combined43862</t>
  </si>
  <si>
    <t>First Home CareTST Combined43862</t>
  </si>
  <si>
    <t>Foundations for Home &amp; CommunityTST Combined43862</t>
  </si>
  <si>
    <t>HillcrestTST Combined43862</t>
  </si>
  <si>
    <t>MD Family ResourcesTST Combined43862</t>
  </si>
  <si>
    <t>Marys CenterCPP-FV Combined43862</t>
  </si>
  <si>
    <t>PIECECPP-FV Combined43862</t>
  </si>
  <si>
    <t>Community ConnectionsCPP-FV Combined43862</t>
  </si>
  <si>
    <t>Community ConnectionsPCIT Combined43862</t>
  </si>
  <si>
    <t>Marys CenterPCIT Combined43862</t>
  </si>
  <si>
    <t>PIECEPCIT Combined43862</t>
  </si>
  <si>
    <t>CatholicAll FF43862</t>
  </si>
  <si>
    <t>ContemporaryAll FF43862</t>
  </si>
  <si>
    <t>Family MattersAll FF43862</t>
  </si>
  <si>
    <t>Federal City All FF43862</t>
  </si>
  <si>
    <t>First Home CareAll FF43862</t>
  </si>
  <si>
    <t>Foundations for Home &amp; CommunityAll FF43862</t>
  </si>
  <si>
    <t>FPSAll FF43862</t>
  </si>
  <si>
    <t>Green DoorAll FF43862</t>
  </si>
  <si>
    <t>HillcrestAll FF43862</t>
  </si>
  <si>
    <t>LAYCAll FF43862</t>
  </si>
  <si>
    <t>LCSAll FF43862</t>
  </si>
  <si>
    <t>LESAll FF43862</t>
  </si>
  <si>
    <t>MBI HSAll FF43862</t>
  </si>
  <si>
    <t>MD Family ResourcesAll FF43862</t>
  </si>
  <si>
    <t>PASSAll FF43862</t>
  </si>
  <si>
    <t>RiversideAll FF43862</t>
  </si>
  <si>
    <t>TFCCAll FF43862</t>
  </si>
  <si>
    <t>UniversalAll FF43862</t>
  </si>
  <si>
    <t>Wayne CenterAll FF43862</t>
  </si>
  <si>
    <t>Youth VillagesAll FF43862</t>
  </si>
  <si>
    <t>Community ConnectionsAll FF43862</t>
  </si>
  <si>
    <t>Community ConnectionsAll DCS43862</t>
  </si>
  <si>
    <t>Marys CenterAll FF43862</t>
  </si>
  <si>
    <t>Marys CenterAll DCS43862</t>
  </si>
  <si>
    <t>PIECEAll FF43862</t>
  </si>
  <si>
    <t>PIECEAll DCS43862</t>
  </si>
  <si>
    <t>Adoptions TogetherAll Combined43862</t>
  </si>
  <si>
    <t>CatholicAll Combined43862</t>
  </si>
  <si>
    <t>Community ConnectionsAll Combined43862</t>
  </si>
  <si>
    <t>ContemporaryAll Combined43862</t>
  </si>
  <si>
    <t>Family MattersAll Combined43862</t>
  </si>
  <si>
    <t>Federal CityAll Combined43862</t>
  </si>
  <si>
    <t>First Home CareAll Combined43862</t>
  </si>
  <si>
    <t>Foundations for Home &amp; CommunityAll Combined43862</t>
  </si>
  <si>
    <t>FPSAll Combined43862</t>
  </si>
  <si>
    <t>Green DoorAll Combined43862</t>
  </si>
  <si>
    <t>HillcrestAll Combined43862</t>
  </si>
  <si>
    <t>LAYCAll Combined43862</t>
  </si>
  <si>
    <t>LCSAll Combined43862</t>
  </si>
  <si>
    <t>LESAll Combined43862</t>
  </si>
  <si>
    <t>Marys CenterAll Combined43862</t>
  </si>
  <si>
    <t>MBI HSAll Combined43862</t>
  </si>
  <si>
    <t>MD Family ResourcesAll Combined43862</t>
  </si>
  <si>
    <t>PASSAll Combined43862</t>
  </si>
  <si>
    <t>PIECEAll Combined43862</t>
  </si>
  <si>
    <t>RiversideAll Combined43862</t>
  </si>
  <si>
    <t>TFCCAll Combined43862</t>
  </si>
  <si>
    <t>UniversalAll Combined43862</t>
  </si>
  <si>
    <t>Wayne CenterAll Combined43862</t>
  </si>
  <si>
    <t>Youth VillagesAll Combined43862</t>
  </si>
  <si>
    <t>All A-CRA ProvidersA-CRA FF43862</t>
  </si>
  <si>
    <t>All A-CRA ProvidersA-CRA Combined43862</t>
  </si>
  <si>
    <t>All CPP-FV ProvidersCPP-FV FF43862</t>
  </si>
  <si>
    <t>All CPP-FV ProvidersCPP-FV DCS43862</t>
  </si>
  <si>
    <t>All CPP-FV ProvidersCPP-FV Combined43862</t>
  </si>
  <si>
    <t>All FFT ProvidersFFT FF43862</t>
  </si>
  <si>
    <t>All FFT ProvidersFFT Combined43862</t>
  </si>
  <si>
    <t>All MST ProvidersMST FF43862</t>
  </si>
  <si>
    <t>All MST ProvidersMST Combined43862</t>
  </si>
  <si>
    <t>All MST-PSB ProvidersMST-PSB FF43862</t>
  </si>
  <si>
    <t>All MST-PSB ProvidersMST-PSB Combined43862</t>
  </si>
  <si>
    <t>All PCIT ProvidersPCIT FF43862</t>
  </si>
  <si>
    <t>All PCIT ProvidersPCIT DCS43862</t>
  </si>
  <si>
    <t>All PCIT ProvidersPCIT Combined43862</t>
  </si>
  <si>
    <t>All SFCR ProvidersSFCR FF43862</t>
  </si>
  <si>
    <t>All SFCR ProvidersSFCR Combined43862</t>
  </si>
  <si>
    <t>All TF-CBT ProvidersTF-CBT FF43862</t>
  </si>
  <si>
    <t>All TF-CBT ProvidersTF-CBT Combined43862</t>
  </si>
  <si>
    <t>All TIP ProvidersTIP FF43862</t>
  </si>
  <si>
    <t>All TIP ProvidersTIP Combined43862</t>
  </si>
  <si>
    <t>All TST ProvidersTST FF43862</t>
  </si>
  <si>
    <t>All TST ProvidersTST Combined43862</t>
  </si>
  <si>
    <t>Families First ProvidersAll FF43862</t>
  </si>
  <si>
    <t>DC Seed ProvidersAll DCS43862</t>
  </si>
  <si>
    <t>Trauma ProvidersAll FF43862</t>
  </si>
  <si>
    <t>Trauma ProvidersAll DCS43862</t>
  </si>
  <si>
    <t>Trauma ProvidersAll Combined43862</t>
  </si>
  <si>
    <t>AllAll Combined43862</t>
  </si>
  <si>
    <t>Federal CityA-CRA FFFeb-20</t>
  </si>
  <si>
    <t>HillcrestA-CRA FFFeb-20</t>
  </si>
  <si>
    <t>LAYCA-CRA FFFeb-20</t>
  </si>
  <si>
    <t>RiversideA-CRA FFFeb-20</t>
  </si>
  <si>
    <t>Adoptions TogetherCPP-FV FFFeb-20</t>
  </si>
  <si>
    <t>Marys CenterCPP-FV FFFeb-20</t>
  </si>
  <si>
    <t>PIECECPP-FV FFFeb-20</t>
  </si>
  <si>
    <t>Community ConnectionsCPP-FV DCSFeb-20</t>
  </si>
  <si>
    <t>Foundations for Home &amp; CommunityCPP-FV DCSFeb-20</t>
  </si>
  <si>
    <t>Marys CenterCPP-FV DCSFeb-20</t>
  </si>
  <si>
    <t>PIECECPP-FV DCSFeb-20</t>
  </si>
  <si>
    <t>CatholicFFT FFFeb-20</t>
  </si>
  <si>
    <t>First Home CareFFT FFFeb-20</t>
  </si>
  <si>
    <t>Foundations for Home &amp; CommunityFFT FFFeb-20</t>
  </si>
  <si>
    <t>HillcrestFFT FFFeb-20</t>
  </si>
  <si>
    <t>PASSFFT FFFeb-20</t>
  </si>
  <si>
    <t>LCSMST FFFeb-20</t>
  </si>
  <si>
    <t>MBI HSMST FFFeb-20</t>
  </si>
  <si>
    <t>Youth VillagesMST FFFeb-20</t>
  </si>
  <si>
    <t>Youth VillagesMST-PSB FFFeb-20</t>
  </si>
  <si>
    <t>Marys CenterPCIT FFFeb-20</t>
  </si>
  <si>
    <t>PIECEPCIT FFFeb-20</t>
  </si>
  <si>
    <t>Marys CenterPCIT DCSFeb-20</t>
  </si>
  <si>
    <t>PIECEPCIT DCSFeb-20</t>
  </si>
  <si>
    <t>Community ConnectionsPCIT DCSFeb-20</t>
  </si>
  <si>
    <t>Community ConnectionsTF-CBT FFFeb-20</t>
  </si>
  <si>
    <t>First Home CareTF-CBT FFFeb-20</t>
  </si>
  <si>
    <t>Foundations for Home &amp; CommunityTF-CBT FFFeb-20</t>
  </si>
  <si>
    <t>HillcrestTF-CBT FFFeb-20</t>
  </si>
  <si>
    <t>LAYCTF-CBT FFFeb-20</t>
  </si>
  <si>
    <t>LESTF-CBT FFFeb-20</t>
  </si>
  <si>
    <t>MD Family ResourcesTF-CBT FFFeb-20</t>
  </si>
  <si>
    <t>UniversalTF-CBT FFFeb-20</t>
  </si>
  <si>
    <t>Community ConnectionsTIP FFFeb-20</t>
  </si>
  <si>
    <t>ContemporaryTIP FFFeb-20</t>
  </si>
  <si>
    <t>FPSTIP FFFeb-20</t>
  </si>
  <si>
    <t>Green DoorTIP FFFeb-20</t>
  </si>
  <si>
    <t>LESTIP FFFeb-20</t>
  </si>
  <si>
    <t>MBI HSTIP FFFeb-20</t>
  </si>
  <si>
    <t>PASSTIP FFFeb-20</t>
  </si>
  <si>
    <t>TFCCTIP FFFeb-20</t>
  </si>
  <si>
    <t>UniversalTIP FFFeb-20</t>
  </si>
  <si>
    <t>Wayne CenterTIP FFFeb-20</t>
  </si>
  <si>
    <t>Adoptions TogetherTST FFFeb-20</t>
  </si>
  <si>
    <t>ContemporaryTST FFFeb-20</t>
  </si>
  <si>
    <t>Family MattersTST FFFeb-20</t>
  </si>
  <si>
    <t>First Home CareTST FFFeb-20</t>
  </si>
  <si>
    <t>Foundations for Home &amp; CommunityTST FFFeb-20</t>
  </si>
  <si>
    <t>HillcrestTST FFFeb-20</t>
  </si>
  <si>
    <t>MD Family ResourcesTST FFFeb-20</t>
  </si>
  <si>
    <t>Federal CityA-CRA CombinedFeb-20</t>
  </si>
  <si>
    <t>HillcrestA-CRA CombinedFeb-20</t>
  </si>
  <si>
    <t>LAYCA-CRA CombinedFeb-20</t>
  </si>
  <si>
    <t>RiversideA-CRA CombinedFeb-20</t>
  </si>
  <si>
    <t>Adoptions TogetherCPP-FV CombinedFeb-20</t>
  </si>
  <si>
    <t>Foundations for Home &amp; CommunityCPP-FV CombinedFeb-20</t>
  </si>
  <si>
    <t>CatholicFFT CombinedFeb-20</t>
  </si>
  <si>
    <t>First Home CareFFT CombinedFeb-20</t>
  </si>
  <si>
    <t>Foundations for Home &amp; CommunityFFT CombinedFeb-20</t>
  </si>
  <si>
    <t>HillcrestFFT CombinedFeb-20</t>
  </si>
  <si>
    <t>PASSFFT CombinedFeb-20</t>
  </si>
  <si>
    <t>LCSMST CombinedFeb-20</t>
  </si>
  <si>
    <t>MBI HSMST CombinedFeb-20</t>
  </si>
  <si>
    <t>Youth VillagesMST CombinedFeb-20</t>
  </si>
  <si>
    <t>Youth VillagesMST-PSB CombinedFeb-20</t>
  </si>
  <si>
    <t>Community ConnectionsTF-CBT CombinedFeb-20</t>
  </si>
  <si>
    <t>First Home CareTF-CBT CombinedFeb-20</t>
  </si>
  <si>
    <t>Foundations for Home &amp; CommunityTF-CBT CombinedFeb-20</t>
  </si>
  <si>
    <t>HillcrestTF-CBT CombinedFeb-20</t>
  </si>
  <si>
    <t>LAYCTF-CBT CombinedFeb-20</t>
  </si>
  <si>
    <t>LESTF-CBT CombinedFeb-20</t>
  </si>
  <si>
    <t>MD Family ResourcesTF-CBT CombinedFeb-20</t>
  </si>
  <si>
    <t>UniversalTF-CBT CombinedFeb-20</t>
  </si>
  <si>
    <t>Community ConnectionsTIP CombinedFeb-20</t>
  </si>
  <si>
    <t>ContemporaryTIP CombinedFeb-20</t>
  </si>
  <si>
    <t>FPSTIP CombinedFeb-20</t>
  </si>
  <si>
    <t>Green DoorTIP CombinedFeb-20</t>
  </si>
  <si>
    <t>LESTIP CombinedFeb-20</t>
  </si>
  <si>
    <t>MBI HSTIP CombinedFeb-20</t>
  </si>
  <si>
    <t>PASSTIP CombinedFeb-20</t>
  </si>
  <si>
    <t>TFCCTIP CombinedFeb-20</t>
  </si>
  <si>
    <t>UniversalTIP CombinedFeb-20</t>
  </si>
  <si>
    <t>Wayne CenterTIP CombinedFeb-20</t>
  </si>
  <si>
    <t>Adoptions TogetherTST CombinedFeb-20</t>
  </si>
  <si>
    <t>ContemporaryTST CombinedFeb-20</t>
  </si>
  <si>
    <t>Family MattersTST CombinedFeb-20</t>
  </si>
  <si>
    <t>First Home CareTST CombinedFeb-20</t>
  </si>
  <si>
    <t>Foundations for Home &amp; CommunityTST CombinedFeb-20</t>
  </si>
  <si>
    <t>HillcrestTST CombinedFeb-20</t>
  </si>
  <si>
    <t>MD Family ResourcesTST CombinedFeb-20</t>
  </si>
  <si>
    <t>Marys CenterCPP-FV CombinedFeb-20</t>
  </si>
  <si>
    <t>PIECECPP-FV CombinedFeb-20</t>
  </si>
  <si>
    <t>Community ConnectionsCPP-FV CombinedFeb-20</t>
  </si>
  <si>
    <t>Community ConnectionsPCIT CombinedFeb-20</t>
  </si>
  <si>
    <t>Marys CenterPCIT CombinedFeb-20</t>
  </si>
  <si>
    <t>PIECEPCIT CombinedFeb-20</t>
  </si>
  <si>
    <t>CatholicAll FFFeb-20</t>
  </si>
  <si>
    <t>ContemporaryAll FFFeb-20</t>
  </si>
  <si>
    <t>Family MattersAll FFFeb-20</t>
  </si>
  <si>
    <t>Federal City All FFFeb-20</t>
  </si>
  <si>
    <t>First Home CareAll FFFeb-20</t>
  </si>
  <si>
    <t>Foundations for Home &amp; CommunityAll FFFeb-20</t>
  </si>
  <si>
    <t>FPSAll FFFeb-20</t>
  </si>
  <si>
    <t>Green DoorAll FFFeb-20</t>
  </si>
  <si>
    <t>HillcrestAll FFFeb-20</t>
  </si>
  <si>
    <t>LAYCAll FFFeb-20</t>
  </si>
  <si>
    <t>LCSAll FFFeb-20</t>
  </si>
  <si>
    <t>LESAll FFFeb-20</t>
  </si>
  <si>
    <t>MBI HSAll FFFeb-20</t>
  </si>
  <si>
    <t>MD Family ResourcesAll FFFeb-20</t>
  </si>
  <si>
    <t>PASSAll FFFeb-20</t>
  </si>
  <si>
    <t>RiversideAll FFFeb-20</t>
  </si>
  <si>
    <t>TFCCAll FFFeb-20</t>
  </si>
  <si>
    <t>UniversalAll FFFeb-20</t>
  </si>
  <si>
    <t>Wayne CenterAll FFFeb-20</t>
  </si>
  <si>
    <t>Youth VillagesAll FFFeb-20</t>
  </si>
  <si>
    <t>Community ConnectionsAll FFFeb-20</t>
  </si>
  <si>
    <t>Community ConnectionsAll DCSFeb-20</t>
  </si>
  <si>
    <t>Marys CenterAll FFFeb-20</t>
  </si>
  <si>
    <t>Marys CenterAll DCSFeb-20</t>
  </si>
  <si>
    <t>PIECEAll FFFeb-20</t>
  </si>
  <si>
    <t>PIECEAll DCSFeb-20</t>
  </si>
  <si>
    <t>Adoptions TogetherAll CombinedFeb-20</t>
  </si>
  <si>
    <t>CatholicAll CombinedFeb-20</t>
  </si>
  <si>
    <t>Community ConnectionsAll CombinedFeb-20</t>
  </si>
  <si>
    <t>ContemporaryAll CombinedFeb-20</t>
  </si>
  <si>
    <t>Family MattersAll CombinedFeb-20</t>
  </si>
  <si>
    <t>Federal CityAll CombinedFeb-20</t>
  </si>
  <si>
    <t>First Home CareAll CombinedFeb-20</t>
  </si>
  <si>
    <t>Foundations for Home &amp; CommunityAll CombinedFeb-20</t>
  </si>
  <si>
    <t>FPSAll CombinedFeb-20</t>
  </si>
  <si>
    <t>Green DoorAll CombinedFeb-20</t>
  </si>
  <si>
    <t>HillcrestAll CombinedFeb-20</t>
  </si>
  <si>
    <t>LAYCAll CombinedFeb-20</t>
  </si>
  <si>
    <t>LCSAll CombinedFeb-20</t>
  </si>
  <si>
    <t>LESAll CombinedFeb-20</t>
  </si>
  <si>
    <t>Marys CenterAll CombinedFeb-20</t>
  </si>
  <si>
    <t>MBI HSAll CombinedFeb-20</t>
  </si>
  <si>
    <t>MD Family ResourcesAll CombinedFeb-20</t>
  </si>
  <si>
    <t>PASSAll CombinedFeb-20</t>
  </si>
  <si>
    <t>PIECEAll CombinedFeb-20</t>
  </si>
  <si>
    <t>RiversideAll CombinedFeb-20</t>
  </si>
  <si>
    <t>TFCCAll CombinedFeb-20</t>
  </si>
  <si>
    <t>UniversalAll CombinedFeb-20</t>
  </si>
  <si>
    <t>Wayne CenterAll CombinedFeb-20</t>
  </si>
  <si>
    <t>Youth VillagesAll CombinedFeb-20</t>
  </si>
  <si>
    <t>All A-CRA ProvidersA-CRA FFFeb-20</t>
  </si>
  <si>
    <t>All A-CRA ProvidersA-CRA CombinedFeb-20</t>
  </si>
  <si>
    <t>All CPP-FV ProvidersCPP-FV FFFeb-20</t>
  </si>
  <si>
    <t>All CPP-FV ProvidersCPP-FV DCSFeb-20</t>
  </si>
  <si>
    <t>All CPP-FV ProvidersCPP-FV CombinedFeb-20</t>
  </si>
  <si>
    <t>All FFT ProvidersFFT FFFeb-20</t>
  </si>
  <si>
    <t>All FFT ProvidersFFT CombinedFeb-20</t>
  </si>
  <si>
    <t>All MST ProvidersMST FFFeb-20</t>
  </si>
  <si>
    <t>All MST ProvidersMST CombinedFeb-20</t>
  </si>
  <si>
    <t>All MST-PSB ProvidersMST-PSB FFFeb-20</t>
  </si>
  <si>
    <t>All MST-PSB ProvidersMST-PSB CombinedFeb-20</t>
  </si>
  <si>
    <t>All PCIT ProvidersPCIT FFFeb-20</t>
  </si>
  <si>
    <t>All PCIT ProvidersPCIT DCSFeb-20</t>
  </si>
  <si>
    <t>All PCIT ProvidersPCIT CombinedFeb-20</t>
  </si>
  <si>
    <t>All SFCR ProvidersSFCR FFFeb-20</t>
  </si>
  <si>
    <t>All SFCR ProvidersSFCR CombinedFeb-20</t>
  </si>
  <si>
    <t>All TF-CBT ProvidersTF-CBT FFFeb-20</t>
  </si>
  <si>
    <t>All TF-CBT ProvidersTF-CBT CombinedFeb-20</t>
  </si>
  <si>
    <t>All TIP ProvidersTIP FFFeb-20</t>
  </si>
  <si>
    <t>All TIP ProvidersTIP CombinedFeb-20</t>
  </si>
  <si>
    <t>All TST ProvidersTST FFFeb-20</t>
  </si>
  <si>
    <t>All TST ProvidersTST CombinedFeb-20</t>
  </si>
  <si>
    <t>Families First ProvidersAll FFFeb-20</t>
  </si>
  <si>
    <t>DC Seed ProvidersAll DCSFeb-20</t>
  </si>
  <si>
    <t>Trauma ProvidersAll FFFeb-20</t>
  </si>
  <si>
    <t>Trauma ProvidersAll DCSFeb-20</t>
  </si>
  <si>
    <t>Trauma ProvidersAll CombinedFeb-20</t>
  </si>
  <si>
    <t>AllAll CombinedFeb-20</t>
  </si>
  <si>
    <t>MedStar Georgetown</t>
  </si>
  <si>
    <t>Federal CityA-CRA FF43891</t>
  </si>
  <si>
    <t>HillcrestA-CRA FF43891</t>
  </si>
  <si>
    <t>LAYCA-CRA FF43891</t>
  </si>
  <si>
    <t>RiversideA-CRA FF43891</t>
  </si>
  <si>
    <t>Adoptions TogetherCPP-FV FF43891</t>
  </si>
  <si>
    <t>Marys CenterCPP-FV FF43891</t>
  </si>
  <si>
    <t>PIECECPP-FV FF43891</t>
  </si>
  <si>
    <t>Community ConnectionsCPP-FV DCS43891</t>
  </si>
  <si>
    <t>Foundations for Home &amp; CommunityCPP-FV DCS43891</t>
  </si>
  <si>
    <t>Marys CenterCPP-FV DCS43891</t>
  </si>
  <si>
    <t>MedStar GeorgetownCPP-FV DCS43891</t>
  </si>
  <si>
    <t>MedStar GeorgetownCPP-FV</t>
  </si>
  <si>
    <t>PIECECPP-FV DCS43891</t>
  </si>
  <si>
    <t>CatholicFFT FF43891</t>
  </si>
  <si>
    <t>First Home CareFFT FF43891</t>
  </si>
  <si>
    <t>Foundations for Home &amp; CommunityFFT FF43891</t>
  </si>
  <si>
    <t>HillcrestFFT FF43891</t>
  </si>
  <si>
    <t>PASSFFT FF43891</t>
  </si>
  <si>
    <t>LCSMST FF43891</t>
  </si>
  <si>
    <t>MBI HSMST FF43891</t>
  </si>
  <si>
    <t>Youth VillagesMST FF43891</t>
  </si>
  <si>
    <t>Youth VillagesMST-PSB FF43891</t>
  </si>
  <si>
    <t>Marys CenterPCIT FF43891</t>
  </si>
  <si>
    <t>PIECEPCIT FF43891</t>
  </si>
  <si>
    <t>Marys CenterPCIT DCS43891</t>
  </si>
  <si>
    <t>PIECEPCIT DCS43891</t>
  </si>
  <si>
    <t>Community ConnectionsPCIT DCS43891</t>
  </si>
  <si>
    <t>MedStar GeorgetownPCIT DCS43891</t>
  </si>
  <si>
    <t>MedStar GeorgetownPCIT</t>
  </si>
  <si>
    <t>Community ConnectionsTF-CBT FF43891</t>
  </si>
  <si>
    <t>First Home CareTF-CBT FF43891</t>
  </si>
  <si>
    <t>Foundations for Home &amp; CommunityTF-CBT FF43891</t>
  </si>
  <si>
    <t>HillcrestTF-CBT FF43891</t>
  </si>
  <si>
    <t>LAYCTF-CBT FF43891</t>
  </si>
  <si>
    <t>LESTF-CBT FF43891</t>
  </si>
  <si>
    <t>MD Family ResourcesTF-CBT FF43891</t>
  </si>
  <si>
    <t>UniversalTF-CBT FF43891</t>
  </si>
  <si>
    <t>Community ConnectionsTIP FF43891</t>
  </si>
  <si>
    <t>ContemporaryTIP FF43891</t>
  </si>
  <si>
    <t>FPSTIP FF43891</t>
  </si>
  <si>
    <t>Green DoorTIP FF43891</t>
  </si>
  <si>
    <t>LESTIP FF43891</t>
  </si>
  <si>
    <t>MBI HSTIP FF43891</t>
  </si>
  <si>
    <t>PASSTIP FF43891</t>
  </si>
  <si>
    <t>TFCCTIP FF43891</t>
  </si>
  <si>
    <t>UniversalTIP FF43891</t>
  </si>
  <si>
    <t>Wayne CenterTIP FF43891</t>
  </si>
  <si>
    <t>Adoptions TogetherTST FF43891</t>
  </si>
  <si>
    <t>ContemporaryTST FF43891</t>
  </si>
  <si>
    <t>Family MattersTST FF43891</t>
  </si>
  <si>
    <t>First Home CareTST FF43891</t>
  </si>
  <si>
    <t>Foundations for Home &amp; CommunityTST FF43891</t>
  </si>
  <si>
    <t>HillcrestTST FF43891</t>
  </si>
  <si>
    <t>MD Family ResourcesTST FF43891</t>
  </si>
  <si>
    <t>Federal CityA-CRA Combined43891</t>
  </si>
  <si>
    <t>HillcrestA-CRA Combined43891</t>
  </si>
  <si>
    <t>LAYCA-CRA Combined43891</t>
  </si>
  <si>
    <t>RiversideA-CRA Combined43891</t>
  </si>
  <si>
    <t>Adoptions TogetherCPP-FV Combined43891</t>
  </si>
  <si>
    <t>Foundations for Home &amp; CommunityCPP-FV Combined43891</t>
  </si>
  <si>
    <t>CatholicFFT Combined43891</t>
  </si>
  <si>
    <t>First Home CareFFT Combined43891</t>
  </si>
  <si>
    <t>Foundations for Home &amp; CommunityFFT Combined43891</t>
  </si>
  <si>
    <t>HillcrestFFT Combined43891</t>
  </si>
  <si>
    <t>PASSFFT Combined43891</t>
  </si>
  <si>
    <t>LCSMST Combined43891</t>
  </si>
  <si>
    <t>MBI HSMST Combined43891</t>
  </si>
  <si>
    <t>Youth VillagesMST Combined43891</t>
  </si>
  <si>
    <t>Youth VillagesMST-PSB Combined43891</t>
  </si>
  <si>
    <t>Community ConnectionsTF-CBT Combined43891</t>
  </si>
  <si>
    <t>First Home CareTF-CBT Combined43891</t>
  </si>
  <si>
    <t>Foundations for Home &amp; CommunityTF-CBT Combined43891</t>
  </si>
  <si>
    <t>HillcrestTF-CBT Combined43891</t>
  </si>
  <si>
    <t>LAYCTF-CBT Combined43891</t>
  </si>
  <si>
    <t>LESTF-CBT Combined43891</t>
  </si>
  <si>
    <t>MD Family ResourcesTF-CBT Combined43891</t>
  </si>
  <si>
    <t>UniversalTF-CBT Combined43891</t>
  </si>
  <si>
    <t>Community ConnectionsTIP Combined43891</t>
  </si>
  <si>
    <t>ContemporaryTIP Combined43891</t>
  </si>
  <si>
    <t>FPSTIP Combined43891</t>
  </si>
  <si>
    <t>Green DoorTIP Combined43891</t>
  </si>
  <si>
    <t>LESTIP Combined43891</t>
  </si>
  <si>
    <t>MBI HSTIP Combined43891</t>
  </si>
  <si>
    <t>PASSTIP Combined43891</t>
  </si>
  <si>
    <t>TFCCTIP Combined43891</t>
  </si>
  <si>
    <t>UniversalTIP Combined43891</t>
  </si>
  <si>
    <t>Wayne CenterTIP Combined43891</t>
  </si>
  <si>
    <t>Adoptions TogetherTST Combined43891</t>
  </si>
  <si>
    <t>ContemporaryTST Combined43891</t>
  </si>
  <si>
    <t>Family MattersTST Combined43891</t>
  </si>
  <si>
    <t>First Home CareTST Combined43891</t>
  </si>
  <si>
    <t>Foundations for Home &amp; CommunityTST Combined43891</t>
  </si>
  <si>
    <t>HillcrestTST Combined43891</t>
  </si>
  <si>
    <t>MD Family ResourcesTST Combined43891</t>
  </si>
  <si>
    <t>Marys CenterCPP-FV Combined43891</t>
  </si>
  <si>
    <t>PIECECPP-FV Combined43891</t>
  </si>
  <si>
    <t>Community ConnectionsCPP-FV Combined43891</t>
  </si>
  <si>
    <t>Community ConnectionsPCIT Combined43891</t>
  </si>
  <si>
    <t>Marys CenterPCIT Combined43891</t>
  </si>
  <si>
    <t>PIECEPCIT Combined43891</t>
  </si>
  <si>
    <t>CatholicAll FF43891</t>
  </si>
  <si>
    <t>ContemporaryAll FF43891</t>
  </si>
  <si>
    <t>Family MattersAll FF43891</t>
  </si>
  <si>
    <t>Federal City All FF43891</t>
  </si>
  <si>
    <t>First Home CareAll FF43891</t>
  </si>
  <si>
    <t>Foundations for Home &amp; CommunityAll FF43891</t>
  </si>
  <si>
    <t>FPSAll FF43891</t>
  </si>
  <si>
    <t>Green DoorAll FF43891</t>
  </si>
  <si>
    <t>HillcrestAll FF43891</t>
  </si>
  <si>
    <t>LAYCAll FF43891</t>
  </si>
  <si>
    <t>LCSAll FF43891</t>
  </si>
  <si>
    <t>LESAll FF43891</t>
  </si>
  <si>
    <t>MBI HSAll FF43891</t>
  </si>
  <si>
    <t>MD Family ResourcesAll FF43891</t>
  </si>
  <si>
    <t>PASSAll FF43891</t>
  </si>
  <si>
    <t>RiversideAll FF43891</t>
  </si>
  <si>
    <t>TFCCAll FF43891</t>
  </si>
  <si>
    <t>UniversalAll FF43891</t>
  </si>
  <si>
    <t>Wayne CenterAll FF43891</t>
  </si>
  <si>
    <t>Youth VillagesAll FF43891</t>
  </si>
  <si>
    <t>Community ConnectionsAll FF43891</t>
  </si>
  <si>
    <t>Community ConnectionsAll DCS43891</t>
  </si>
  <si>
    <t>Marys CenterAll FF43891</t>
  </si>
  <si>
    <t>Marys CenterAll DCS43891</t>
  </si>
  <si>
    <t>PIECEAll FF43891</t>
  </si>
  <si>
    <t>PIECEAll DCS43891</t>
  </si>
  <si>
    <t>Adoptions TogetherAll Combined43891</t>
  </si>
  <si>
    <t>CatholicAll Combined43891</t>
  </si>
  <si>
    <t>Community ConnectionsAll Combined43891</t>
  </si>
  <si>
    <t>ContemporaryAll Combined43891</t>
  </si>
  <si>
    <t>Family MattersAll Combined43891</t>
  </si>
  <si>
    <t>Federal CityAll Combined43891</t>
  </si>
  <si>
    <t>First Home CareAll Combined43891</t>
  </si>
  <si>
    <t>Foundations for Home &amp; CommunityAll Combined43891</t>
  </si>
  <si>
    <t>FPSAll Combined43891</t>
  </si>
  <si>
    <t>Green DoorAll Combined43891</t>
  </si>
  <si>
    <t>HillcrestAll Combined43891</t>
  </si>
  <si>
    <t>LAYCAll Combined43891</t>
  </si>
  <si>
    <t>LCSAll Combined43891</t>
  </si>
  <si>
    <t>LESAll Combined43891</t>
  </si>
  <si>
    <t>Marys CenterAll Combined43891</t>
  </si>
  <si>
    <t>MBI HSAll Combined43891</t>
  </si>
  <si>
    <t>MD Family ResourcesAll Combined43891</t>
  </si>
  <si>
    <t>PASSAll Combined43891</t>
  </si>
  <si>
    <t>PIECEAll Combined43891</t>
  </si>
  <si>
    <t>RiversideAll Combined43891</t>
  </si>
  <si>
    <t>TFCCAll Combined43891</t>
  </si>
  <si>
    <t>UniversalAll Combined43891</t>
  </si>
  <si>
    <t>Wayne CenterAll Combined43891</t>
  </si>
  <si>
    <t>Youth VillagesAll Combined43891</t>
  </si>
  <si>
    <t>All A-CRA ProvidersA-CRA FF43891</t>
  </si>
  <si>
    <t>All A-CRA ProvidersA-CRA Combined43891</t>
  </si>
  <si>
    <t>All CPP-FV ProvidersCPP-FV FF43891</t>
  </si>
  <si>
    <t>All CPP-FV ProvidersCPP-FV DCS43891</t>
  </si>
  <si>
    <t>All CPP-FV ProvidersCPP-FV Combined43891</t>
  </si>
  <si>
    <t>All FFT ProvidersFFT FF43891</t>
  </si>
  <si>
    <t>All FFT ProvidersFFT Combined43891</t>
  </si>
  <si>
    <t>All MST ProvidersMST FF43891</t>
  </si>
  <si>
    <t>All MST ProvidersMST Combined43891</t>
  </si>
  <si>
    <t>All MST-PSB ProvidersMST-PSB FF43891</t>
  </si>
  <si>
    <t>All MST-PSB ProvidersMST-PSB Combined43891</t>
  </si>
  <si>
    <t>All PCIT ProvidersPCIT FF43891</t>
  </si>
  <si>
    <t>All PCIT ProvidersPCIT DCS43891</t>
  </si>
  <si>
    <t>All PCIT ProvidersPCIT Combined43891</t>
  </si>
  <si>
    <t>All SFCR ProvidersSFCR FF43891</t>
  </si>
  <si>
    <t>All SFCR ProvidersSFCR Combined43891</t>
  </si>
  <si>
    <t>All TF-CBT ProvidersTF-CBT FF43891</t>
  </si>
  <si>
    <t>All TF-CBT ProvidersTF-CBT Combined43891</t>
  </si>
  <si>
    <t>All TIP ProvidersTIP FF43891</t>
  </si>
  <si>
    <t>All TIP ProvidersTIP Combined43891</t>
  </si>
  <si>
    <t>All TST ProvidersTST FF43891</t>
  </si>
  <si>
    <t>All TST ProvidersTST Combined43891</t>
  </si>
  <si>
    <t>Families First ProvidersAll FF43891</t>
  </si>
  <si>
    <t>DC Seed ProvidersAll DCS43891</t>
  </si>
  <si>
    <t>Trauma ProvidersAll FF43891</t>
  </si>
  <si>
    <t>Trauma ProvidersAll DCS43891</t>
  </si>
  <si>
    <t>Trauma ProvidersAll Combined43891</t>
  </si>
  <si>
    <t>AllAll Combined43891</t>
  </si>
  <si>
    <t>Federal CityA-CRA FFMar-20</t>
  </si>
  <si>
    <t>HillcrestA-CRA FFMar-20</t>
  </si>
  <si>
    <t>LAYCA-CRA FFMar-20</t>
  </si>
  <si>
    <t>RiversideA-CRA FFMar-20</t>
  </si>
  <si>
    <t>Adoptions TogetherCPP-FV FFMar-20</t>
  </si>
  <si>
    <t>Marys CenterCPP-FV FFMar-20</t>
  </si>
  <si>
    <t>PIECECPP-FV FFMar-20</t>
  </si>
  <si>
    <t>Community ConnectionsCPP-FV DCSMar-20</t>
  </si>
  <si>
    <t>Foundations for Home &amp; CommunityCPP-FV DCSMar-20</t>
  </si>
  <si>
    <t>Marys CenterCPP-FV DCSMar-20</t>
  </si>
  <si>
    <t>MedStar GeorgetownCPP-FV DCSMar-20</t>
  </si>
  <si>
    <t>PIECECPP-FV DCSMar-20</t>
  </si>
  <si>
    <t>CatholicFFT FFMar-20</t>
  </si>
  <si>
    <t>First Home CareFFT FFMar-20</t>
  </si>
  <si>
    <t>Foundations for Home &amp; CommunityFFT FFMar-20</t>
  </si>
  <si>
    <t>HillcrestFFT FFMar-20</t>
  </si>
  <si>
    <t>PASSFFT FFMar-20</t>
  </si>
  <si>
    <t>LCSMST FFMar-20</t>
  </si>
  <si>
    <t>MBI HSMST FFMar-20</t>
  </si>
  <si>
    <t>Youth VillagesMST FFMar-20</t>
  </si>
  <si>
    <t>Youth VillagesMST-PSB FFMar-20</t>
  </si>
  <si>
    <t>Marys CenterPCIT FFMar-20</t>
  </si>
  <si>
    <t>PIECEPCIT FFMar-20</t>
  </si>
  <si>
    <t>Marys CenterPCIT DCSMar-20</t>
  </si>
  <si>
    <t>PIECEPCIT DCSMar-20</t>
  </si>
  <si>
    <t>Community ConnectionsPCIT DCSMar-20</t>
  </si>
  <si>
    <t>MedStar GeorgetownPCIT DCSMar-20</t>
  </si>
  <si>
    <t>Community ConnectionsTF-CBT FFMar-20</t>
  </si>
  <si>
    <t>First Home CareTF-CBT FFMar-20</t>
  </si>
  <si>
    <t>Foundations for Home &amp; CommunityTF-CBT FFMar-20</t>
  </si>
  <si>
    <t>HillcrestTF-CBT FFMar-20</t>
  </si>
  <si>
    <t>LAYCTF-CBT FFMar-20</t>
  </si>
  <si>
    <t>LESTF-CBT FFMar-20</t>
  </si>
  <si>
    <t>MD Family ResourcesTF-CBT FFMar-20</t>
  </si>
  <si>
    <t>UniversalTF-CBT FFMar-20</t>
  </si>
  <si>
    <t>Community ConnectionsTIP FFMar-20</t>
  </si>
  <si>
    <t>ContemporaryTIP FFMar-20</t>
  </si>
  <si>
    <t>FPSTIP FFMar-20</t>
  </si>
  <si>
    <t>Green DoorTIP FFMar-20</t>
  </si>
  <si>
    <t>LESTIP FFMar-20</t>
  </si>
  <si>
    <t>MBI HSTIP FFMar-20</t>
  </si>
  <si>
    <t>PASSTIP FFMar-20</t>
  </si>
  <si>
    <t>TFCCTIP FFMar-20</t>
  </si>
  <si>
    <t>UniversalTIP FFMar-20</t>
  </si>
  <si>
    <t>Wayne CenterTIP FFMar-20</t>
  </si>
  <si>
    <t>Adoptions TogetherTST FFMar-20</t>
  </si>
  <si>
    <t>ContemporaryTST FFMar-20</t>
  </si>
  <si>
    <t>Family MattersTST FFMar-20</t>
  </si>
  <si>
    <t>First Home CareTST FFMar-20</t>
  </si>
  <si>
    <t>Foundations for Home &amp; CommunityTST FFMar-20</t>
  </si>
  <si>
    <t>HillcrestTST FFMar-20</t>
  </si>
  <si>
    <t>MD Family ResourcesTST FFMar-20</t>
  </si>
  <si>
    <t>Federal CityA-CRA CombinedMar-20</t>
  </si>
  <si>
    <t>HillcrestA-CRA CombinedMar-20</t>
  </si>
  <si>
    <t>LAYCA-CRA CombinedMar-20</t>
  </si>
  <si>
    <t>RiversideA-CRA CombinedMar-20</t>
  </si>
  <si>
    <t>Adoptions TogetherCPP-FV CombinedMar-20</t>
  </si>
  <si>
    <t>Foundations for Home &amp; CommunityCPP-FV CombinedMar-20</t>
  </si>
  <si>
    <t>CatholicFFT CombinedMar-20</t>
  </si>
  <si>
    <t>First Home CareFFT CombinedMar-20</t>
  </si>
  <si>
    <t>Foundations for Home &amp; CommunityFFT CombinedMar-20</t>
  </si>
  <si>
    <t>HillcrestFFT CombinedMar-20</t>
  </si>
  <si>
    <t>PASSFFT CombinedMar-20</t>
  </si>
  <si>
    <t>LCSMST CombinedMar-20</t>
  </si>
  <si>
    <t>MBI HSMST CombinedMar-20</t>
  </si>
  <si>
    <t>Youth VillagesMST CombinedMar-20</t>
  </si>
  <si>
    <t>Youth VillagesMST-PSB CombinedMar-20</t>
  </si>
  <si>
    <t>Community ConnectionsTF-CBT CombinedMar-20</t>
  </si>
  <si>
    <t>First Home CareTF-CBT CombinedMar-20</t>
  </si>
  <si>
    <t>Foundations for Home &amp; CommunityTF-CBT CombinedMar-20</t>
  </si>
  <si>
    <t>HillcrestTF-CBT CombinedMar-20</t>
  </si>
  <si>
    <t>LAYCTF-CBT CombinedMar-20</t>
  </si>
  <si>
    <t>LESTF-CBT CombinedMar-20</t>
  </si>
  <si>
    <t>MD Family ResourcesTF-CBT CombinedMar-20</t>
  </si>
  <si>
    <t>UniversalTF-CBT CombinedMar-20</t>
  </si>
  <si>
    <t>Community ConnectionsTIP CombinedMar-20</t>
  </si>
  <si>
    <t>ContemporaryTIP CombinedMar-20</t>
  </si>
  <si>
    <t>FPSTIP CombinedMar-20</t>
  </si>
  <si>
    <t>Green DoorTIP CombinedMar-20</t>
  </si>
  <si>
    <t>LESTIP CombinedMar-20</t>
  </si>
  <si>
    <t>MBI HSTIP CombinedMar-20</t>
  </si>
  <si>
    <t>PASSTIP CombinedMar-20</t>
  </si>
  <si>
    <t>TFCCTIP CombinedMar-20</t>
  </si>
  <si>
    <t>UniversalTIP CombinedMar-20</t>
  </si>
  <si>
    <t>Wayne CenterTIP CombinedMar-20</t>
  </si>
  <si>
    <t>Adoptions TogetherTST CombinedMar-20</t>
  </si>
  <si>
    <t>ContemporaryTST CombinedMar-20</t>
  </si>
  <si>
    <t>Family MattersTST CombinedMar-20</t>
  </si>
  <si>
    <t>First Home CareTST CombinedMar-20</t>
  </si>
  <si>
    <t>Foundations for Home &amp; CommunityTST CombinedMar-20</t>
  </si>
  <si>
    <t>HillcrestTST CombinedMar-20</t>
  </si>
  <si>
    <t>MD Family ResourcesTST CombinedMar-20</t>
  </si>
  <si>
    <t>Marys CenterCPP-FV CombinedMar-20</t>
  </si>
  <si>
    <t>PIECECPP-FV CombinedMar-20</t>
  </si>
  <si>
    <t>Community ConnectionsCPP-FV CombinedMar-20</t>
  </si>
  <si>
    <t>Community ConnectionsPCIT CombinedMar-20</t>
  </si>
  <si>
    <t>Marys CenterPCIT CombinedMar-20</t>
  </si>
  <si>
    <t>PIECEPCIT CombinedMar-20</t>
  </si>
  <si>
    <t>CatholicAll FFMar-20</t>
  </si>
  <si>
    <t>ContemporaryAll FFMar-20</t>
  </si>
  <si>
    <t>Family MattersAll FFMar-20</t>
  </si>
  <si>
    <t>Federal City All FFMar-20</t>
  </si>
  <si>
    <t>First Home CareAll FFMar-20</t>
  </si>
  <si>
    <t>Foundations for Home &amp; CommunityAll FFMar-20</t>
  </si>
  <si>
    <t>FPSAll FFMar-20</t>
  </si>
  <si>
    <t>Green DoorAll FFMar-20</t>
  </si>
  <si>
    <t>HillcrestAll FFMar-20</t>
  </si>
  <si>
    <t>LAYCAll FFMar-20</t>
  </si>
  <si>
    <t>LCSAll FFMar-20</t>
  </si>
  <si>
    <t>LESAll FFMar-20</t>
  </si>
  <si>
    <t>MBI HSAll FFMar-20</t>
  </si>
  <si>
    <t>MD Family ResourcesAll FFMar-20</t>
  </si>
  <si>
    <t>PASSAll FFMar-20</t>
  </si>
  <si>
    <t>RiversideAll FFMar-20</t>
  </si>
  <si>
    <t>TFCCAll FFMar-20</t>
  </si>
  <si>
    <t>UniversalAll FFMar-20</t>
  </si>
  <si>
    <t>Wayne CenterAll FFMar-20</t>
  </si>
  <si>
    <t>Youth VillagesAll FFMar-20</t>
  </si>
  <si>
    <t>Community ConnectionsAll FFMar-20</t>
  </si>
  <si>
    <t>Community ConnectionsAll DCSMar-20</t>
  </si>
  <si>
    <t>Marys CenterAll FFMar-20</t>
  </si>
  <si>
    <t>Marys CenterAll DCSMar-20</t>
  </si>
  <si>
    <t>PIECEAll FFMar-20</t>
  </si>
  <si>
    <t>PIECEAll DCSMar-20</t>
  </si>
  <si>
    <t>Adoptions TogetherAll CombinedMar-20</t>
  </si>
  <si>
    <t>CatholicAll CombinedMar-20</t>
  </si>
  <si>
    <t>Community ConnectionsAll CombinedMar-20</t>
  </si>
  <si>
    <t>ContemporaryAll CombinedMar-20</t>
  </si>
  <si>
    <t>Family MattersAll CombinedMar-20</t>
  </si>
  <si>
    <t>Federal CityAll CombinedMar-20</t>
  </si>
  <si>
    <t>First Home CareAll CombinedMar-20</t>
  </si>
  <si>
    <t>Foundations for Home &amp; CommunityAll CombinedMar-20</t>
  </si>
  <si>
    <t>FPSAll CombinedMar-20</t>
  </si>
  <si>
    <t>Green DoorAll CombinedMar-20</t>
  </si>
  <si>
    <t>HillcrestAll CombinedMar-20</t>
  </si>
  <si>
    <t>LAYCAll CombinedMar-20</t>
  </si>
  <si>
    <t>LCSAll CombinedMar-20</t>
  </si>
  <si>
    <t>LESAll CombinedMar-20</t>
  </si>
  <si>
    <t>Marys CenterAll CombinedMar-20</t>
  </si>
  <si>
    <t>MBI HSAll CombinedMar-20</t>
  </si>
  <si>
    <t>MD Family ResourcesAll CombinedMar-20</t>
  </si>
  <si>
    <t>PASSAll CombinedMar-20</t>
  </si>
  <si>
    <t>PIECEAll CombinedMar-20</t>
  </si>
  <si>
    <t>RiversideAll CombinedMar-20</t>
  </si>
  <si>
    <t>TFCCAll CombinedMar-20</t>
  </si>
  <si>
    <t>UniversalAll CombinedMar-20</t>
  </si>
  <si>
    <t>Wayne CenterAll CombinedMar-20</t>
  </si>
  <si>
    <t>Youth VillagesAll CombinedMar-20</t>
  </si>
  <si>
    <t>All A-CRA ProvidersA-CRA FFMar-20</t>
  </si>
  <si>
    <t>All A-CRA ProvidersA-CRA CombinedMar-20</t>
  </si>
  <si>
    <t>All CPP-FV ProvidersCPP-FV FFMar-20</t>
  </si>
  <si>
    <t>All CPP-FV ProvidersCPP-FV DCSMar-20</t>
  </si>
  <si>
    <t>All CPP-FV ProvidersCPP-FV CombinedMar-20</t>
  </si>
  <si>
    <t>All FFT ProvidersFFT FFMar-20</t>
  </si>
  <si>
    <t>All FFT ProvidersFFT CombinedMar-20</t>
  </si>
  <si>
    <t>All MST ProvidersMST FFMar-20</t>
  </si>
  <si>
    <t>All MST ProvidersMST CombinedMar-20</t>
  </si>
  <si>
    <t>All MST-PSB ProvidersMST-PSB FFMar-20</t>
  </si>
  <si>
    <t>All MST-PSB ProvidersMST-PSB CombinedMar-20</t>
  </si>
  <si>
    <t>All PCIT ProvidersPCIT FFMar-20</t>
  </si>
  <si>
    <t>All PCIT ProvidersPCIT DCSMar-20</t>
  </si>
  <si>
    <t>All PCIT ProvidersPCIT CombinedMar-20</t>
  </si>
  <si>
    <t>All SFCR ProvidersSFCR FFMar-20</t>
  </si>
  <si>
    <t>All SFCR ProvidersSFCR CombinedMar-20</t>
  </si>
  <si>
    <t>All TF-CBT ProvidersTF-CBT FFMar-20</t>
  </si>
  <si>
    <t>All TF-CBT ProvidersTF-CBT CombinedMar-20</t>
  </si>
  <si>
    <t>All TIP ProvidersTIP FFMar-20</t>
  </si>
  <si>
    <t>All TIP ProvidersTIP CombinedMar-20</t>
  </si>
  <si>
    <t>All TST ProvidersTST FFMar-20</t>
  </si>
  <si>
    <t>All TST ProvidersTST CombinedMar-20</t>
  </si>
  <si>
    <t>Families First ProvidersAll FFMar-20</t>
  </si>
  <si>
    <t>DC Seed ProvidersAll DCSMar-20</t>
  </si>
  <si>
    <t>Trauma ProvidersAll FFMar-20</t>
  </si>
  <si>
    <t>Trauma ProvidersAll DCSMar-20</t>
  </si>
  <si>
    <t>Trauma ProvidersAll CombinedMar-20</t>
  </si>
  <si>
    <t>AllAll CombinedMar-20</t>
  </si>
  <si>
    <t>MedStar GeorgetownAll</t>
  </si>
  <si>
    <t>MedStar GeorgetownCPP-FV Combined43891</t>
  </si>
  <si>
    <t>MedStar GeorgetownPCIT Combined43891</t>
  </si>
  <si>
    <t>MedStar GeorgetownAll DCS43891</t>
  </si>
  <si>
    <t>MedStar GeorgetownAll Combined43891</t>
  </si>
  <si>
    <t>MedStar GeorgetownCPP-FV CombinedMar-20</t>
  </si>
  <si>
    <t>MedStar GeorgetownPCIT CombinedMar-20</t>
  </si>
  <si>
    <t>MedStar GeorgetownAll DCSMar-20</t>
  </si>
  <si>
    <t>MedStar GeorgetownAll CombinedMar-20</t>
  </si>
  <si>
    <t>Medstar GeorgetownAll Combined</t>
  </si>
  <si>
    <t>Med</t>
  </si>
  <si>
    <t>Medstar GeorgetownCPP-FV Combined</t>
  </si>
  <si>
    <t>Medstar GeorgetownPCIT Combined</t>
  </si>
  <si>
    <t>Federal CityA-CRA FF43922</t>
  </si>
  <si>
    <t>HillcrestA-CRA FF43922</t>
  </si>
  <si>
    <t>LAYCA-CRA FF43922</t>
  </si>
  <si>
    <t>RiversideA-CRA FF43922</t>
  </si>
  <si>
    <t>Adoptions TogetherCPP-FV FF43922</t>
  </si>
  <si>
    <t>Marys CenterCPP-FV FF43922</t>
  </si>
  <si>
    <t>PIECECPP-FV FF43922</t>
  </si>
  <si>
    <t>Community ConnectionsCPP-FV DCS43922</t>
  </si>
  <si>
    <t>Foundations for Home &amp; CommunityCPP-FV DCS43922</t>
  </si>
  <si>
    <t>Marys CenterCPP-FV DCS43922</t>
  </si>
  <si>
    <t>MedStar GeorgetownCPP-FV DCS43922</t>
  </si>
  <si>
    <t>PIECECPP-FV DCS43922</t>
  </si>
  <si>
    <t>CatholicFFT FF43922</t>
  </si>
  <si>
    <t>First Home CareFFT FF43922</t>
  </si>
  <si>
    <t>Foundations for Home &amp; CommunityFFT FF43922</t>
  </si>
  <si>
    <t>HillcrestFFT FF43922</t>
  </si>
  <si>
    <t>PASSFFT FF43922</t>
  </si>
  <si>
    <t>LCSMST FF43922</t>
  </si>
  <si>
    <t>MBI HSMST FF43922</t>
  </si>
  <si>
    <t>Youth VillagesMST FF43922</t>
  </si>
  <si>
    <t>Youth VillagesMST-PSB FF43922</t>
  </si>
  <si>
    <t>Marys CenterPCIT FF43922</t>
  </si>
  <si>
    <t>PIECEPCIT FF43922</t>
  </si>
  <si>
    <t>Marys CenterPCIT DCS43922</t>
  </si>
  <si>
    <t>PIECEPCIT DCS43922</t>
  </si>
  <si>
    <t>Community ConnectionsPCIT DCS43922</t>
  </si>
  <si>
    <t>MedStar GeorgetownPCIT DCS43922</t>
  </si>
  <si>
    <t>Community ConnectionsTF-CBT FF43922</t>
  </si>
  <si>
    <t>First Home CareTF-CBT FF43922</t>
  </si>
  <si>
    <t>Foundations for Home &amp; CommunityTF-CBT FF43922</t>
  </si>
  <si>
    <t>HillcrestTF-CBT FF43922</t>
  </si>
  <si>
    <t>LAYCTF-CBT FF43922</t>
  </si>
  <si>
    <t>LESTF-CBT FF43922</t>
  </si>
  <si>
    <t>MD Family ResourcesTF-CBT FF43922</t>
  </si>
  <si>
    <t>UniversalTF-CBT FF43922</t>
  </si>
  <si>
    <t>Community ConnectionsTIP FF43922</t>
  </si>
  <si>
    <t>ContemporaryTIP FF43922</t>
  </si>
  <si>
    <t>FPSTIP FF43922</t>
  </si>
  <si>
    <t>Green DoorTIP FF43922</t>
  </si>
  <si>
    <t>LESTIP FF43922</t>
  </si>
  <si>
    <t>MBI HSTIP FF43922</t>
  </si>
  <si>
    <t>PASSTIP FF43922</t>
  </si>
  <si>
    <t>TFCCTIP FF43922</t>
  </si>
  <si>
    <t>UniversalTIP FF43922</t>
  </si>
  <si>
    <t>Wayne CenterTIP FF43922</t>
  </si>
  <si>
    <t>Adoptions TogetherTST FF43922</t>
  </si>
  <si>
    <t>ContemporaryTST FF43922</t>
  </si>
  <si>
    <t>Family MattersTST FF43922</t>
  </si>
  <si>
    <t>First Home CareTST FF43922</t>
  </si>
  <si>
    <t>Foundations for Home &amp; CommunityTST FF43922</t>
  </si>
  <si>
    <t>HillcrestTST FF43922</t>
  </si>
  <si>
    <t>MD Family ResourcesTST FF43922</t>
  </si>
  <si>
    <t>Federal CityA-CRA Combined43922</t>
  </si>
  <si>
    <t>HillcrestA-CRA Combined43922</t>
  </si>
  <si>
    <t>LAYCA-CRA Combined43922</t>
  </si>
  <si>
    <t>RiversideA-CRA Combined43922</t>
  </si>
  <si>
    <t>Adoptions TogetherCPP-FV Combined43922</t>
  </si>
  <si>
    <t>Foundations for Home &amp; CommunityCPP-FV Combined43922</t>
  </si>
  <si>
    <t>CatholicFFT Combined43922</t>
  </si>
  <si>
    <t>First Home CareFFT Combined43922</t>
  </si>
  <si>
    <t>Foundations for Home &amp; CommunityFFT Combined43922</t>
  </si>
  <si>
    <t>HillcrestFFT Combined43922</t>
  </si>
  <si>
    <t>PASSFFT Combined43922</t>
  </si>
  <si>
    <t>LCSMST Combined43922</t>
  </si>
  <si>
    <t>MBI HSMST Combined43922</t>
  </si>
  <si>
    <t>Youth VillagesMST Combined43922</t>
  </si>
  <si>
    <t>Youth VillagesMST-PSB Combined43922</t>
  </si>
  <si>
    <t>Community ConnectionsTF-CBT Combined43922</t>
  </si>
  <si>
    <t>First Home CareTF-CBT Combined43922</t>
  </si>
  <si>
    <t>Foundations for Home &amp; CommunityTF-CBT Combined43922</t>
  </si>
  <si>
    <t>HillcrestTF-CBT Combined43922</t>
  </si>
  <si>
    <t>LAYCTF-CBT Combined43922</t>
  </si>
  <si>
    <t>LESTF-CBT Combined43922</t>
  </si>
  <si>
    <t>MD Family ResourcesTF-CBT Combined43922</t>
  </si>
  <si>
    <t>UniversalTF-CBT Combined43922</t>
  </si>
  <si>
    <t>Community ConnectionsTIP Combined43922</t>
  </si>
  <si>
    <t>ContemporaryTIP Combined43922</t>
  </si>
  <si>
    <t>FPSTIP Combined43922</t>
  </si>
  <si>
    <t>Green DoorTIP Combined43922</t>
  </si>
  <si>
    <t>LESTIP Combined43922</t>
  </si>
  <si>
    <t>MBI HSTIP Combined43922</t>
  </si>
  <si>
    <t>PASSTIP Combined43922</t>
  </si>
  <si>
    <t>TFCCTIP Combined43922</t>
  </si>
  <si>
    <t>UniversalTIP Combined43922</t>
  </si>
  <si>
    <t>Wayne CenterTIP Combined43922</t>
  </si>
  <si>
    <t>Adoptions TogetherTST Combined43922</t>
  </si>
  <si>
    <t>ContemporaryTST Combined43922</t>
  </si>
  <si>
    <t>Family MattersTST Combined43922</t>
  </si>
  <si>
    <t>First Home CareTST Combined43922</t>
  </si>
  <si>
    <t>Foundations for Home &amp; CommunityTST Combined43922</t>
  </si>
  <si>
    <t>HillcrestTST Combined43922</t>
  </si>
  <si>
    <t>MD Family ResourcesTST Combined43922</t>
  </si>
  <si>
    <t>Marys CenterCPP-FV Combined43922</t>
  </si>
  <si>
    <t>MedStar GeorgetownCPP-FV Combined43922</t>
  </si>
  <si>
    <t>PIECECPP-FV Combined43922</t>
  </si>
  <si>
    <t>Community ConnectionsCPP-FV Combined43922</t>
  </si>
  <si>
    <t>Community ConnectionsPCIT Combined43922</t>
  </si>
  <si>
    <t>Marys CenterPCIT Combined43922</t>
  </si>
  <si>
    <t>MedStar GeorgetownPCIT Combined43922</t>
  </si>
  <si>
    <t>PIECEPCIT Combined43922</t>
  </si>
  <si>
    <t>CatholicAll FF43922</t>
  </si>
  <si>
    <t>ContemporaryAll FF43922</t>
  </si>
  <si>
    <t>Family MattersAll FF43922</t>
  </si>
  <si>
    <t>Federal City All FF43922</t>
  </si>
  <si>
    <t>First Home CareAll FF43922</t>
  </si>
  <si>
    <t>Foundations for Home &amp; CommunityAll FF43922</t>
  </si>
  <si>
    <t>FPSAll FF43922</t>
  </si>
  <si>
    <t>Green DoorAll FF43922</t>
  </si>
  <si>
    <t>HillcrestAll FF43922</t>
  </si>
  <si>
    <t>LAYCAll FF43922</t>
  </si>
  <si>
    <t>LCSAll FF43922</t>
  </si>
  <si>
    <t>LESAll FF43922</t>
  </si>
  <si>
    <t>MBI HSAll FF43922</t>
  </si>
  <si>
    <t>MD Family ResourcesAll FF43922</t>
  </si>
  <si>
    <t>MedStar GeorgetownAll DCS43922</t>
  </si>
  <si>
    <t>PASSAll FF43922</t>
  </si>
  <si>
    <t>RiversideAll FF43922</t>
  </si>
  <si>
    <t>TFCCAll FF43922</t>
  </si>
  <si>
    <t>UniversalAll FF43922</t>
  </si>
  <si>
    <t>Wayne CenterAll FF43922</t>
  </si>
  <si>
    <t>Youth VillagesAll FF43922</t>
  </si>
  <si>
    <t>Community ConnectionsAll FF43922</t>
  </si>
  <si>
    <t>Community ConnectionsAll DCS43922</t>
  </si>
  <si>
    <t>Marys CenterAll FF43922</t>
  </si>
  <si>
    <t>Marys CenterAll DCS43922</t>
  </si>
  <si>
    <t>PIECEAll FF43922</t>
  </si>
  <si>
    <t>PIECEAll DCS43922</t>
  </si>
  <si>
    <t>Adoptions TogetherAll Combined43922</t>
  </si>
  <si>
    <t>CatholicAll Combined43922</t>
  </si>
  <si>
    <t>Community ConnectionsAll Combined43922</t>
  </si>
  <si>
    <t>ContemporaryAll Combined43922</t>
  </si>
  <si>
    <t>Family MattersAll Combined43922</t>
  </si>
  <si>
    <t>Federal CityAll Combined43922</t>
  </si>
  <si>
    <t>First Home CareAll Combined43922</t>
  </si>
  <si>
    <t>Foundations for Home &amp; CommunityAll Combined43922</t>
  </si>
  <si>
    <t>FPSAll Combined43922</t>
  </si>
  <si>
    <t>Green DoorAll Combined43922</t>
  </si>
  <si>
    <t>HillcrestAll Combined43922</t>
  </si>
  <si>
    <t>LAYCAll Combined43922</t>
  </si>
  <si>
    <t>LCSAll Combined43922</t>
  </si>
  <si>
    <t>LESAll Combined43922</t>
  </si>
  <si>
    <t>Marys CenterAll Combined43922</t>
  </si>
  <si>
    <t>MBI HSAll Combined43922</t>
  </si>
  <si>
    <t>MD Family ResourcesAll Combined43922</t>
  </si>
  <si>
    <t>MedStar GeorgetownAll Combined43922</t>
  </si>
  <si>
    <t>PASSAll Combined43922</t>
  </si>
  <si>
    <t>PIECEAll Combined43922</t>
  </si>
  <si>
    <t>RiversideAll Combined43922</t>
  </si>
  <si>
    <t>TFCCAll Combined43922</t>
  </si>
  <si>
    <t>UniversalAll Combined43922</t>
  </si>
  <si>
    <t>Wayne CenterAll Combined43922</t>
  </si>
  <si>
    <t>Youth VillagesAll Combined43922</t>
  </si>
  <si>
    <t>All A-CRA ProvidersA-CRA FF43922</t>
  </si>
  <si>
    <t>All A-CRA ProvidersA-CRA Combined43922</t>
  </si>
  <si>
    <t>All CPP-FV ProvidersCPP-FV FF43922</t>
  </si>
  <si>
    <t>All CPP-FV ProvidersCPP-FV DCS43922</t>
  </si>
  <si>
    <t>All CPP-FV ProvidersCPP-FV Combined43922</t>
  </si>
  <si>
    <t>All FFT ProvidersFFT FF43922</t>
  </si>
  <si>
    <t>All FFT ProvidersFFT Combined43922</t>
  </si>
  <si>
    <t>All MST ProvidersMST FF43922</t>
  </si>
  <si>
    <t>All MST ProvidersMST Combined43922</t>
  </si>
  <si>
    <t>All MST-PSB ProvidersMST-PSB FF43922</t>
  </si>
  <si>
    <t>All MST-PSB ProvidersMST-PSB Combined43922</t>
  </si>
  <si>
    <t>All PCIT ProvidersPCIT FF43922</t>
  </si>
  <si>
    <t>All PCIT ProvidersPCIT DCS43922</t>
  </si>
  <si>
    <t>All PCIT ProvidersPCIT Combined43922</t>
  </si>
  <si>
    <t>All SFCR ProvidersSFCR FF43922</t>
  </si>
  <si>
    <t>All SFCR ProvidersSFCR Combined43922</t>
  </si>
  <si>
    <t>All TF-CBT ProvidersTF-CBT FF43922</t>
  </si>
  <si>
    <t>All TF-CBT ProvidersTF-CBT Combined43922</t>
  </si>
  <si>
    <t>All TIP ProvidersTIP FF43922</t>
  </si>
  <si>
    <t>All TIP ProvidersTIP Combined43922</t>
  </si>
  <si>
    <t>All TST ProvidersTST FF43922</t>
  </si>
  <si>
    <t>All TST ProvidersTST Combined43922</t>
  </si>
  <si>
    <t>Families First ProvidersAll FF43922</t>
  </si>
  <si>
    <t>DC Seed ProvidersAll DCS43922</t>
  </si>
  <si>
    <t>Trauma ProvidersAll FF43922</t>
  </si>
  <si>
    <t>Trauma ProvidersAll DCS43922</t>
  </si>
  <si>
    <t>Trauma ProvidersAll Combined43922</t>
  </si>
  <si>
    <t>AllAll Combined43922</t>
  </si>
  <si>
    <t>Federal CityA-CRA FFApr-20</t>
  </si>
  <si>
    <t>HillcrestA-CRA FFApr-20</t>
  </si>
  <si>
    <t>LAYCA-CRA FFApr-20</t>
  </si>
  <si>
    <t>RiversideA-CRA FFApr-20</t>
  </si>
  <si>
    <t>Adoptions TogetherCPP-FV FFApr-20</t>
  </si>
  <si>
    <t>Marys CenterCPP-FV FFApr-20</t>
  </si>
  <si>
    <t>PIECECPP-FV FFApr-20</t>
  </si>
  <si>
    <t>Community ConnectionsCPP-FV DCSApr-20</t>
  </si>
  <si>
    <t>Foundations for Home &amp; CommunityCPP-FV DCSApr-20</t>
  </si>
  <si>
    <t>Marys CenterCPP-FV DCSApr-20</t>
  </si>
  <si>
    <t>MedStar GeorgetownCPP-FV DCSApr-20</t>
  </si>
  <si>
    <t>PIECECPP-FV DCSApr-20</t>
  </si>
  <si>
    <t>CatholicFFT FFApr-20</t>
  </si>
  <si>
    <t>First Home CareFFT FFApr-20</t>
  </si>
  <si>
    <t>Foundations for Home &amp; CommunityFFT FFApr-20</t>
  </si>
  <si>
    <t>HillcrestFFT FFApr-20</t>
  </si>
  <si>
    <t>PASSFFT FFApr-20</t>
  </si>
  <si>
    <t>LCSMST FFApr-20</t>
  </si>
  <si>
    <t>MBI HSMST FFApr-20</t>
  </si>
  <si>
    <t>Youth VillagesMST FFApr-20</t>
  </si>
  <si>
    <t>Youth VillagesMST-PSB FFApr-20</t>
  </si>
  <si>
    <t>Marys CenterPCIT FFApr-20</t>
  </si>
  <si>
    <t>PIECEPCIT FFApr-20</t>
  </si>
  <si>
    <t>Marys CenterPCIT DCSApr-20</t>
  </si>
  <si>
    <t>PIECEPCIT DCSApr-20</t>
  </si>
  <si>
    <t>Community ConnectionsPCIT DCSApr-20</t>
  </si>
  <si>
    <t>MedStar GeorgetownPCIT DCSApr-20</t>
  </si>
  <si>
    <t>Community ConnectionsTF-CBT FFApr-20</t>
  </si>
  <si>
    <t>First Home CareTF-CBT FFApr-20</t>
  </si>
  <si>
    <t>Foundations for Home &amp; CommunityTF-CBT FFApr-20</t>
  </si>
  <si>
    <t>HillcrestTF-CBT FFApr-20</t>
  </si>
  <si>
    <t>LAYCTF-CBT FFApr-20</t>
  </si>
  <si>
    <t>LESTF-CBT FFApr-20</t>
  </si>
  <si>
    <t>MD Family ResourcesTF-CBT FFApr-20</t>
  </si>
  <si>
    <t>UniversalTF-CBT FFApr-20</t>
  </si>
  <si>
    <t>Community ConnectionsTIP FFApr-20</t>
  </si>
  <si>
    <t>ContemporaryTIP FFApr-20</t>
  </si>
  <si>
    <t>FPSTIP FFApr-20</t>
  </si>
  <si>
    <t>Green DoorTIP FFApr-20</t>
  </si>
  <si>
    <t>LESTIP FFApr-20</t>
  </si>
  <si>
    <t>MBI HSTIP FFApr-20</t>
  </si>
  <si>
    <t>PASSTIP FFApr-20</t>
  </si>
  <si>
    <t>TFCCTIP FFApr-20</t>
  </si>
  <si>
    <t>UniversalTIP FFApr-20</t>
  </si>
  <si>
    <t>Wayne CenterTIP FFApr-20</t>
  </si>
  <si>
    <t>Adoptions TogetherTST FFApr-20</t>
  </si>
  <si>
    <t>ContemporaryTST FFApr-20</t>
  </si>
  <si>
    <t>Family MattersTST FFApr-20</t>
  </si>
  <si>
    <t>First Home CareTST FFApr-20</t>
  </si>
  <si>
    <t>Foundations for Home &amp; CommunityTST FFApr-20</t>
  </si>
  <si>
    <t>HillcrestTST FFApr-20</t>
  </si>
  <si>
    <t>MD Family ResourcesTST FFApr-20</t>
  </si>
  <si>
    <t>Federal CityA-CRA CombinedApr-20</t>
  </si>
  <si>
    <t>HillcrestA-CRA CombinedApr-20</t>
  </si>
  <si>
    <t>LAYCA-CRA CombinedApr-20</t>
  </si>
  <si>
    <t>RiversideA-CRA CombinedApr-20</t>
  </si>
  <si>
    <t>Adoptions TogetherCPP-FV CombinedApr-20</t>
  </si>
  <si>
    <t>Foundations for Home &amp; CommunityCPP-FV CombinedApr-20</t>
  </si>
  <si>
    <t>CatholicFFT CombinedApr-20</t>
  </si>
  <si>
    <t>First Home CareFFT CombinedApr-20</t>
  </si>
  <si>
    <t>Foundations for Home &amp; CommunityFFT CombinedApr-20</t>
  </si>
  <si>
    <t>HillcrestFFT CombinedApr-20</t>
  </si>
  <si>
    <t>PASSFFT CombinedApr-20</t>
  </si>
  <si>
    <t>LCSMST CombinedApr-20</t>
  </si>
  <si>
    <t>MBI HSMST CombinedApr-20</t>
  </si>
  <si>
    <t>Youth VillagesMST CombinedApr-20</t>
  </si>
  <si>
    <t>Youth VillagesMST-PSB CombinedApr-20</t>
  </si>
  <si>
    <t>Community ConnectionsTF-CBT CombinedApr-20</t>
  </si>
  <si>
    <t>First Home CareTF-CBT CombinedApr-20</t>
  </si>
  <si>
    <t>Foundations for Home &amp; CommunityTF-CBT CombinedApr-20</t>
  </si>
  <si>
    <t>HillcrestTF-CBT CombinedApr-20</t>
  </si>
  <si>
    <t>LAYCTF-CBT CombinedApr-20</t>
  </si>
  <si>
    <t>LESTF-CBT CombinedApr-20</t>
  </si>
  <si>
    <t>MD Family ResourcesTF-CBT CombinedApr-20</t>
  </si>
  <si>
    <t>UniversalTF-CBT CombinedApr-20</t>
  </si>
  <si>
    <t>Community ConnectionsTIP CombinedApr-20</t>
  </si>
  <si>
    <t>ContemporaryTIP CombinedApr-20</t>
  </si>
  <si>
    <t>FPSTIP CombinedApr-20</t>
  </si>
  <si>
    <t>Green DoorTIP CombinedApr-20</t>
  </si>
  <si>
    <t>LESTIP CombinedApr-20</t>
  </si>
  <si>
    <t>MBI HSTIP CombinedApr-20</t>
  </si>
  <si>
    <t>PASSTIP CombinedApr-20</t>
  </si>
  <si>
    <t>TFCCTIP CombinedApr-20</t>
  </si>
  <si>
    <t>UniversalTIP CombinedApr-20</t>
  </si>
  <si>
    <t>Wayne CenterTIP CombinedApr-20</t>
  </si>
  <si>
    <t>Adoptions TogetherTST CombinedApr-20</t>
  </si>
  <si>
    <t>ContemporaryTST CombinedApr-20</t>
  </si>
  <si>
    <t>Family MattersTST CombinedApr-20</t>
  </si>
  <si>
    <t>First Home CareTST CombinedApr-20</t>
  </si>
  <si>
    <t>Foundations for Home &amp; CommunityTST CombinedApr-20</t>
  </si>
  <si>
    <t>HillcrestTST CombinedApr-20</t>
  </si>
  <si>
    <t>MD Family ResourcesTST CombinedApr-20</t>
  </si>
  <si>
    <t>Marys CenterCPP-FV CombinedApr-20</t>
  </si>
  <si>
    <t>MedStar GeorgetownCPP-FV CombinedApr-20</t>
  </si>
  <si>
    <t>PIECECPP-FV CombinedApr-20</t>
  </si>
  <si>
    <t>Community ConnectionsCPP-FV CombinedApr-20</t>
  </si>
  <si>
    <t>Community ConnectionsPCIT CombinedApr-20</t>
  </si>
  <si>
    <t>Marys CenterPCIT CombinedApr-20</t>
  </si>
  <si>
    <t>MedStar GeorgetownPCIT CombinedApr-20</t>
  </si>
  <si>
    <t>PIECEPCIT CombinedApr-20</t>
  </si>
  <si>
    <t>CatholicAll FFApr-20</t>
  </si>
  <si>
    <t>ContemporaryAll FFApr-20</t>
  </si>
  <si>
    <t>Family MattersAll FFApr-20</t>
  </si>
  <si>
    <t>Federal City All FFApr-20</t>
  </si>
  <si>
    <t>First Home CareAll FFApr-20</t>
  </si>
  <si>
    <t>Foundations for Home &amp; CommunityAll FFApr-20</t>
  </si>
  <si>
    <t>FPSAll FFApr-20</t>
  </si>
  <si>
    <t>Green DoorAll FFApr-20</t>
  </si>
  <si>
    <t>HillcrestAll FFApr-20</t>
  </si>
  <si>
    <t>LAYCAll FFApr-20</t>
  </si>
  <si>
    <t>LCSAll FFApr-20</t>
  </si>
  <si>
    <t>LESAll FFApr-20</t>
  </si>
  <si>
    <t>MBI HSAll FFApr-20</t>
  </si>
  <si>
    <t>MD Family ResourcesAll FFApr-20</t>
  </si>
  <si>
    <t>MedStar GeorgetownAll DCSApr-20</t>
  </si>
  <si>
    <t>PASSAll FFApr-20</t>
  </si>
  <si>
    <t>RiversideAll FFApr-20</t>
  </si>
  <si>
    <t>TFCCAll FFApr-20</t>
  </si>
  <si>
    <t>UniversalAll FFApr-20</t>
  </si>
  <si>
    <t>Wayne CenterAll FFApr-20</t>
  </si>
  <si>
    <t>Youth VillagesAll FFApr-20</t>
  </si>
  <si>
    <t>Community ConnectionsAll FFApr-20</t>
  </si>
  <si>
    <t>Community ConnectionsAll DCSApr-20</t>
  </si>
  <si>
    <t>Marys CenterAll FFApr-20</t>
  </si>
  <si>
    <t>Marys CenterAll DCSApr-20</t>
  </si>
  <si>
    <t>PIECEAll FFApr-20</t>
  </si>
  <si>
    <t>PIECEAll DCSApr-20</t>
  </si>
  <si>
    <t>Adoptions TogetherAll CombinedApr-20</t>
  </si>
  <si>
    <t>CatholicAll CombinedApr-20</t>
  </si>
  <si>
    <t>Community ConnectionsAll CombinedApr-20</t>
  </si>
  <si>
    <t>ContemporaryAll CombinedApr-20</t>
  </si>
  <si>
    <t>Family MattersAll CombinedApr-20</t>
  </si>
  <si>
    <t>Federal CityAll CombinedApr-20</t>
  </si>
  <si>
    <t>First Home CareAll CombinedApr-20</t>
  </si>
  <si>
    <t>Foundations for Home &amp; CommunityAll CombinedApr-20</t>
  </si>
  <si>
    <t>FPSAll CombinedApr-20</t>
  </si>
  <si>
    <t>Green DoorAll CombinedApr-20</t>
  </si>
  <si>
    <t>HillcrestAll CombinedApr-20</t>
  </si>
  <si>
    <t>LAYCAll CombinedApr-20</t>
  </si>
  <si>
    <t>LCSAll CombinedApr-20</t>
  </si>
  <si>
    <t>LESAll CombinedApr-20</t>
  </si>
  <si>
    <t>Marys CenterAll CombinedApr-20</t>
  </si>
  <si>
    <t>MBI HSAll CombinedApr-20</t>
  </si>
  <si>
    <t>MD Family ResourcesAll CombinedApr-20</t>
  </si>
  <si>
    <t>MedStar GeorgetownAll CombinedApr-20</t>
  </si>
  <si>
    <t>PASSAll CombinedApr-20</t>
  </si>
  <si>
    <t>PIECEAll CombinedApr-20</t>
  </si>
  <si>
    <t>RiversideAll CombinedApr-20</t>
  </si>
  <si>
    <t>TFCCAll CombinedApr-20</t>
  </si>
  <si>
    <t>UniversalAll CombinedApr-20</t>
  </si>
  <si>
    <t>Wayne CenterAll CombinedApr-20</t>
  </si>
  <si>
    <t>Youth VillagesAll CombinedApr-20</t>
  </si>
  <si>
    <t>All A-CRA ProvidersA-CRA FFApr-20</t>
  </si>
  <si>
    <t>All A-CRA ProvidersA-CRA CombinedApr-20</t>
  </si>
  <si>
    <t>All CPP-FV ProvidersCPP-FV FFApr-20</t>
  </si>
  <si>
    <t>All CPP-FV ProvidersCPP-FV DCSApr-20</t>
  </si>
  <si>
    <t>All CPP-FV ProvidersCPP-FV CombinedApr-20</t>
  </si>
  <si>
    <t>All FFT ProvidersFFT FFApr-20</t>
  </si>
  <si>
    <t>All FFT ProvidersFFT CombinedApr-20</t>
  </si>
  <si>
    <t>All MST ProvidersMST FFApr-20</t>
  </si>
  <si>
    <t>All MST ProvidersMST CombinedApr-20</t>
  </si>
  <si>
    <t>All MST-PSB ProvidersMST-PSB FFApr-20</t>
  </si>
  <si>
    <t>All MST-PSB ProvidersMST-PSB CombinedApr-20</t>
  </si>
  <si>
    <t>All PCIT ProvidersPCIT FFApr-20</t>
  </si>
  <si>
    <t>All PCIT ProvidersPCIT DCSApr-20</t>
  </si>
  <si>
    <t>All PCIT ProvidersPCIT CombinedApr-20</t>
  </si>
  <si>
    <t>All SFCR ProvidersSFCR FFApr-20</t>
  </si>
  <si>
    <t>All SFCR ProvidersSFCR CombinedApr-20</t>
  </si>
  <si>
    <t>All TF-CBT ProvidersTF-CBT FFApr-20</t>
  </si>
  <si>
    <t>All TF-CBT ProvidersTF-CBT CombinedApr-20</t>
  </si>
  <si>
    <t>All TIP ProvidersTIP FFApr-20</t>
  </si>
  <si>
    <t>All TIP ProvidersTIP CombinedApr-20</t>
  </si>
  <si>
    <t>All TST ProvidersTST FFApr-20</t>
  </si>
  <si>
    <t>All TST ProvidersTST CombinedApr-20</t>
  </si>
  <si>
    <t>Families First ProvidersAll FFApr-20</t>
  </si>
  <si>
    <t>DC Seed ProvidersAll DCSApr-20</t>
  </si>
  <si>
    <t>Trauma ProvidersAll FFApr-20</t>
  </si>
  <si>
    <t>Trauma ProvidersAll DCSApr-20</t>
  </si>
  <si>
    <t>Trauma ProvidersAll CombinedApr-20</t>
  </si>
  <si>
    <t>AllAll CombinedApr-20</t>
  </si>
  <si>
    <t>Federal CityA-CRA FFMay-20</t>
  </si>
  <si>
    <t>HillcrestA-CRA FFMay-20</t>
  </si>
  <si>
    <t>LAYCA-CRA FFMay-20</t>
  </si>
  <si>
    <t>RiversideA-CRA FFMay-20</t>
  </si>
  <si>
    <t>Adoptions TogetherCPP-FV FFMay-20</t>
  </si>
  <si>
    <t>Marys CenterCPP-FV FFMay-20</t>
  </si>
  <si>
    <t>PIECECPP-FV FFMay-20</t>
  </si>
  <si>
    <t>Community ConnectionsCPP-FV DCSMay-20</t>
  </si>
  <si>
    <t>Foundations for Home &amp; CommunityCPP-FV DCSMay-20</t>
  </si>
  <si>
    <t>Marys CenterCPP-FV DCSMay-20</t>
  </si>
  <si>
    <t>MedStar GeorgetownCPP-FV DCSMay-20</t>
  </si>
  <si>
    <t>PIECECPP-FV DCSMay-20</t>
  </si>
  <si>
    <t>CatholicFFT FFMay-20</t>
  </si>
  <si>
    <t>First Home CareFFT FFMay-20</t>
  </si>
  <si>
    <t>Foundations for Home &amp; CommunityFFT FFMay-20</t>
  </si>
  <si>
    <t>HillcrestFFT FFMay-20</t>
  </si>
  <si>
    <t>PASSFFT FFMay-20</t>
  </si>
  <si>
    <t>LCSMST FFMay-20</t>
  </si>
  <si>
    <t>MBI HSMST FFMay-20</t>
  </si>
  <si>
    <t>Youth VillagesMST FFMay-20</t>
  </si>
  <si>
    <t>Youth VillagesMST-PSB FFMay-20</t>
  </si>
  <si>
    <t>Marys CenterPCIT FFMay-20</t>
  </si>
  <si>
    <t>PIECEPCIT FFMay-20</t>
  </si>
  <si>
    <t>Marys CenterPCIT DCSMay-20</t>
  </si>
  <si>
    <t>PIECEPCIT DCSMay-20</t>
  </si>
  <si>
    <t>Community ConnectionsPCIT DCSMay-20</t>
  </si>
  <si>
    <t>MedStar GeorgetownPCIT DCSMay-20</t>
  </si>
  <si>
    <t>Community ConnectionsTF-CBT FFMay-20</t>
  </si>
  <si>
    <t>First Home CareTF-CBT FFMay-20</t>
  </si>
  <si>
    <t>Foundations for Home &amp; CommunityTF-CBT FFMay-20</t>
  </si>
  <si>
    <t>HillcrestTF-CBT FFMay-20</t>
  </si>
  <si>
    <t>LAYCTF-CBT FFMay-20</t>
  </si>
  <si>
    <t>LESTF-CBT FFMay-20</t>
  </si>
  <si>
    <t>MD Family ResourcesTF-CBT FFMay-20</t>
  </si>
  <si>
    <t>UniversalTF-CBT FFMay-20</t>
  </si>
  <si>
    <t>Community ConnectionsTIP FFMay-20</t>
  </si>
  <si>
    <t>ContemporaryTIP FFMay-20</t>
  </si>
  <si>
    <t>FPSTIP FFMay-20</t>
  </si>
  <si>
    <t>Green DoorTIP FFMay-20</t>
  </si>
  <si>
    <t>LESTIP FFMay-20</t>
  </si>
  <si>
    <t>MBI HSTIP FFMay-20</t>
  </si>
  <si>
    <t>PASSTIP FFMay-20</t>
  </si>
  <si>
    <t>TFCCTIP FFMay-20</t>
  </si>
  <si>
    <t>UniversalTIP FFMay-20</t>
  </si>
  <si>
    <t>Wayne CenterTIP FFMay-20</t>
  </si>
  <si>
    <t>Adoptions TogetherTST FFMay-20</t>
  </si>
  <si>
    <t>ContemporaryTST FFMay-20</t>
  </si>
  <si>
    <t>Family MattersTST FFMay-20</t>
  </si>
  <si>
    <t>First Home CareTST FFMay-20</t>
  </si>
  <si>
    <t>Foundations for Home &amp; CommunityTST FFMay-20</t>
  </si>
  <si>
    <t>HillcrestTST FFMay-20</t>
  </si>
  <si>
    <t>MD Family ResourcesTST FFMay-20</t>
  </si>
  <si>
    <t>Federal CityA-CRA CombinedMay-20</t>
  </si>
  <si>
    <t>HillcrestA-CRA CombinedMay-20</t>
  </si>
  <si>
    <t>LAYCA-CRA CombinedMay-20</t>
  </si>
  <si>
    <t>RiversideA-CRA CombinedMay-20</t>
  </si>
  <si>
    <t>Adoptions TogetherCPP-FV CombinedMay-20</t>
  </si>
  <si>
    <t>Foundations for Home &amp; CommunityCPP-FV CombinedMay-20</t>
  </si>
  <si>
    <t>CatholicFFT CombinedMay-20</t>
  </si>
  <si>
    <t>First Home CareFFT CombinedMay-20</t>
  </si>
  <si>
    <t>Foundations for Home &amp; CommunityFFT CombinedMay-20</t>
  </si>
  <si>
    <t>HillcrestFFT CombinedMay-20</t>
  </si>
  <si>
    <t>PASSFFT CombinedMay-20</t>
  </si>
  <si>
    <t>LCSMST CombinedMay-20</t>
  </si>
  <si>
    <t>MBI HSMST CombinedMay-20</t>
  </si>
  <si>
    <t>Youth VillagesMST CombinedMay-20</t>
  </si>
  <si>
    <t>Youth VillagesMST-PSB CombinedMay-20</t>
  </si>
  <si>
    <t>Community ConnectionsTF-CBT CombinedMay-20</t>
  </si>
  <si>
    <t>First Home CareTF-CBT CombinedMay-20</t>
  </si>
  <si>
    <t>Foundations for Home &amp; CommunityTF-CBT CombinedMay-20</t>
  </si>
  <si>
    <t>HillcrestTF-CBT CombinedMay-20</t>
  </si>
  <si>
    <t>LAYCTF-CBT CombinedMay-20</t>
  </si>
  <si>
    <t>LESTF-CBT CombinedMay-20</t>
  </si>
  <si>
    <t>MD Family ResourcesTF-CBT CombinedMay-20</t>
  </si>
  <si>
    <t>UniversalTF-CBT CombinedMay-20</t>
  </si>
  <si>
    <t>Community ConnectionsTIP CombinedMay-20</t>
  </si>
  <si>
    <t>ContemporaryTIP CombinedMay-20</t>
  </si>
  <si>
    <t>FPSTIP CombinedMay-20</t>
  </si>
  <si>
    <t>Green DoorTIP CombinedMay-20</t>
  </si>
  <si>
    <t>LESTIP CombinedMay-20</t>
  </si>
  <si>
    <t>MBI HSTIP CombinedMay-20</t>
  </si>
  <si>
    <t>PASSTIP CombinedMay-20</t>
  </si>
  <si>
    <t>TFCCTIP CombinedMay-20</t>
  </si>
  <si>
    <t>UniversalTIP CombinedMay-20</t>
  </si>
  <si>
    <t>Wayne CenterTIP CombinedMay-20</t>
  </si>
  <si>
    <t>Adoptions TogetherTST CombinedMay-20</t>
  </si>
  <si>
    <t>ContemporaryTST CombinedMay-20</t>
  </si>
  <si>
    <t>Family MattersTST CombinedMay-20</t>
  </si>
  <si>
    <t>First Home CareTST CombinedMay-20</t>
  </si>
  <si>
    <t>Foundations for Home &amp; CommunityTST CombinedMay-20</t>
  </si>
  <si>
    <t>HillcrestTST CombinedMay-20</t>
  </si>
  <si>
    <t>MD Family ResourcesTST CombinedMay-20</t>
  </si>
  <si>
    <t>Marys CenterCPP-FV CombinedMay-20</t>
  </si>
  <si>
    <t>MedStar GeorgetownCPP-FV CombinedMay-20</t>
  </si>
  <si>
    <t>PIECECPP-FV CombinedMay-20</t>
  </si>
  <si>
    <t>Community ConnectionsCPP-FV CombinedMay-20</t>
  </si>
  <si>
    <t>Community ConnectionsPCIT CombinedMay-20</t>
  </si>
  <si>
    <t>Marys CenterPCIT CombinedMay-20</t>
  </si>
  <si>
    <t>MedStar GeorgetownPCIT CombinedMay-20</t>
  </si>
  <si>
    <t>PIECEPCIT CombinedMay-20</t>
  </si>
  <si>
    <t>CatholicAll FFMay-20</t>
  </si>
  <si>
    <t>ContemporaryAll FFMay-20</t>
  </si>
  <si>
    <t>Family MattersAll FFMay-20</t>
  </si>
  <si>
    <t>Federal City All FFMay-20</t>
  </si>
  <si>
    <t>First Home CareAll FFMay-20</t>
  </si>
  <si>
    <t>Foundations for Home &amp; CommunityAll FFMay-20</t>
  </si>
  <si>
    <t>FPSAll FFMay-20</t>
  </si>
  <si>
    <t>Green DoorAll FFMay-20</t>
  </si>
  <si>
    <t>HillcrestAll FFMay-20</t>
  </si>
  <si>
    <t>LAYCAll FFMay-20</t>
  </si>
  <si>
    <t>LCSAll FFMay-20</t>
  </si>
  <si>
    <t>LESAll FFMay-20</t>
  </si>
  <si>
    <t>MBI HSAll FFMay-20</t>
  </si>
  <si>
    <t>MD Family ResourcesAll FFMay-20</t>
  </si>
  <si>
    <t>MedStar GeorgetownAll DCSMay-20</t>
  </si>
  <si>
    <t>PASSAll FFMay-20</t>
  </si>
  <si>
    <t>RiversideAll FFMay-20</t>
  </si>
  <si>
    <t>TFCCAll FFMay-20</t>
  </si>
  <si>
    <t>UniversalAll FFMay-20</t>
  </si>
  <si>
    <t>Wayne CenterAll FFMay-20</t>
  </si>
  <si>
    <t>Youth VillagesAll FFMay-20</t>
  </si>
  <si>
    <t>Community ConnectionsAll FFMay-20</t>
  </si>
  <si>
    <t>Community ConnectionsAll DCSMay-20</t>
  </si>
  <si>
    <t>Marys CenterAll FFMay-20</t>
  </si>
  <si>
    <t>Marys CenterAll DCSMay-20</t>
  </si>
  <si>
    <t>PIECEAll FFMay-20</t>
  </si>
  <si>
    <t>PIECEAll DCSMay-20</t>
  </si>
  <si>
    <t>Adoptions TogetherAll CombinedMay-20</t>
  </si>
  <si>
    <t>CatholicAll CombinedMay-20</t>
  </si>
  <si>
    <t>Community ConnectionsAll CombinedMay-20</t>
  </si>
  <si>
    <t>ContemporaryAll CombinedMay-20</t>
  </si>
  <si>
    <t>Family MattersAll CombinedMay-20</t>
  </si>
  <si>
    <t>Federal CityAll CombinedMay-20</t>
  </si>
  <si>
    <t>First Home CareAll CombinedMay-20</t>
  </si>
  <si>
    <t>Foundations for Home &amp; CommunityAll CombinedMay-20</t>
  </si>
  <si>
    <t>FPSAll CombinedMay-20</t>
  </si>
  <si>
    <t>Green DoorAll CombinedMay-20</t>
  </si>
  <si>
    <t>HillcrestAll CombinedMay-20</t>
  </si>
  <si>
    <t>LAYCAll CombinedMay-20</t>
  </si>
  <si>
    <t>LCSAll CombinedMay-20</t>
  </si>
  <si>
    <t>LESAll CombinedMay-20</t>
  </si>
  <si>
    <t>Marys CenterAll CombinedMay-20</t>
  </si>
  <si>
    <t>MBI HSAll CombinedMay-20</t>
  </si>
  <si>
    <t>MD Family ResourcesAll CombinedMay-20</t>
  </si>
  <si>
    <t>MedStar GeorgetownAll CombinedMay-20</t>
  </si>
  <si>
    <t>PASSAll CombinedMay-20</t>
  </si>
  <si>
    <t>PIECEAll CombinedMay-20</t>
  </si>
  <si>
    <t>RiversideAll CombinedMay-20</t>
  </si>
  <si>
    <t>TFCCAll CombinedMay-20</t>
  </si>
  <si>
    <t>UniversalAll CombinedMay-20</t>
  </si>
  <si>
    <t>Wayne CenterAll CombinedMay-20</t>
  </si>
  <si>
    <t>Youth VillagesAll CombinedMay-20</t>
  </si>
  <si>
    <t>All A-CRA ProvidersA-CRA FFMay-20</t>
  </si>
  <si>
    <t>All A-CRA ProvidersA-CRA CombinedMay-20</t>
  </si>
  <si>
    <t>All CPP-FV ProvidersCPP-FV FFMay-20</t>
  </si>
  <si>
    <t>All CPP-FV ProvidersCPP-FV DCSMay-20</t>
  </si>
  <si>
    <t>All CPP-FV ProvidersCPP-FV CombinedMay-20</t>
  </si>
  <si>
    <t>All FFT ProvidersFFT FFMay-20</t>
  </si>
  <si>
    <t>All FFT ProvidersFFT CombinedMay-20</t>
  </si>
  <si>
    <t>All MST ProvidersMST FFMay-20</t>
  </si>
  <si>
    <t>All MST ProvidersMST CombinedMay-20</t>
  </si>
  <si>
    <t>All MST-PSB ProvidersMST-PSB FFMay-20</t>
  </si>
  <si>
    <t>All MST-PSB ProvidersMST-PSB CombinedMay-20</t>
  </si>
  <si>
    <t>All PCIT ProvidersPCIT FFMay-20</t>
  </si>
  <si>
    <t>All PCIT ProvidersPCIT DCSMay-20</t>
  </si>
  <si>
    <t>All PCIT ProvidersPCIT CombinedMay-20</t>
  </si>
  <si>
    <t>All SFCR ProvidersSFCR FFMay-20</t>
  </si>
  <si>
    <t>All SFCR ProvidersSFCR CombinedMay-20</t>
  </si>
  <si>
    <t>All TF-CBT ProvidersTF-CBT FFMay-20</t>
  </si>
  <si>
    <t>All TF-CBT ProvidersTF-CBT CombinedMay-20</t>
  </si>
  <si>
    <t>All TIP ProvidersTIP FFMay-20</t>
  </si>
  <si>
    <t>All TIP ProvidersTIP CombinedMay-20</t>
  </si>
  <si>
    <t>All TST ProvidersTST FFMay-20</t>
  </si>
  <si>
    <t>All TST ProvidersTST CombinedMay-20</t>
  </si>
  <si>
    <t>Families First ProvidersAll FFMay-20</t>
  </si>
  <si>
    <t>DC Seed ProvidersAll DCSMay-20</t>
  </si>
  <si>
    <t>Trauma ProvidersAll FFMay-20</t>
  </si>
  <si>
    <t>Trauma ProvidersAll DCSMay-20</t>
  </si>
  <si>
    <t>Trauma ProvidersAll CombinedMay-20</t>
  </si>
  <si>
    <t>AllAll CombinedMay-20</t>
  </si>
  <si>
    <t>Federal CityA-CRA FF43952</t>
  </si>
  <si>
    <t>HillcrestA-CRA FF43952</t>
  </si>
  <si>
    <t>LAYCA-CRA FF43952</t>
  </si>
  <si>
    <t>RiversideA-CRA FF43952</t>
  </si>
  <si>
    <t>Adoptions TogetherCPP-FV FF43952</t>
  </si>
  <si>
    <t>Marys CenterCPP-FV FF43952</t>
  </si>
  <si>
    <t>PIECECPP-FV FF43952</t>
  </si>
  <si>
    <t>Community ConnectionsCPP-FV DCS43952</t>
  </si>
  <si>
    <t>Foundations for Home &amp; CommunityCPP-FV DCS43952</t>
  </si>
  <si>
    <t>Marys CenterCPP-FV DCS43952</t>
  </si>
  <si>
    <t>MedStar GeorgetownCPP-FV DCS43952</t>
  </si>
  <si>
    <t>PIECECPP-FV DCS43952</t>
  </si>
  <si>
    <t>CatholicFFT FF43952</t>
  </si>
  <si>
    <t>First Home CareFFT FF43952</t>
  </si>
  <si>
    <t>Foundations for Home &amp; CommunityFFT FF43952</t>
  </si>
  <si>
    <t>HillcrestFFT FF43952</t>
  </si>
  <si>
    <t>PASSFFT FF43952</t>
  </si>
  <si>
    <t>LCSMST FF43952</t>
  </si>
  <si>
    <t>MBI HSMST FF43952</t>
  </si>
  <si>
    <t>Youth VillagesMST FF43952</t>
  </si>
  <si>
    <t>Youth VillagesMST-PSB FF43952</t>
  </si>
  <si>
    <t>Marys CenterPCIT FF43952</t>
  </si>
  <si>
    <t>PIECEPCIT FF43952</t>
  </si>
  <si>
    <t>Marys CenterPCIT DCS43952</t>
  </si>
  <si>
    <t>PIECEPCIT DCS43952</t>
  </si>
  <si>
    <t>Community ConnectionsPCIT DCS43952</t>
  </si>
  <si>
    <t>MedStar GeorgetownPCIT DCS43952</t>
  </si>
  <si>
    <t>Community ConnectionsTF-CBT FF43952</t>
  </si>
  <si>
    <t>First Home CareTF-CBT FF43952</t>
  </si>
  <si>
    <t>Foundations for Home &amp; CommunityTF-CBT FF43952</t>
  </si>
  <si>
    <t>HillcrestTF-CBT FF43952</t>
  </si>
  <si>
    <t>LAYCTF-CBT FF43952</t>
  </si>
  <si>
    <t>LESTF-CBT FF43952</t>
  </si>
  <si>
    <t>MD Family ResourcesTF-CBT FF43952</t>
  </si>
  <si>
    <t>UniversalTF-CBT FF43952</t>
  </si>
  <si>
    <t>Community ConnectionsTIP FF43952</t>
  </si>
  <si>
    <t>ContemporaryTIP FF43952</t>
  </si>
  <si>
    <t>FPSTIP FF43952</t>
  </si>
  <si>
    <t>Green DoorTIP FF43952</t>
  </si>
  <si>
    <t>LESTIP FF43952</t>
  </si>
  <si>
    <t>MBI HSTIP FF43952</t>
  </si>
  <si>
    <t>PASSTIP FF43952</t>
  </si>
  <si>
    <t>TFCCTIP FF43952</t>
  </si>
  <si>
    <t>UniversalTIP FF43952</t>
  </si>
  <si>
    <t>Wayne CenterTIP FF43952</t>
  </si>
  <si>
    <t>Adoptions TogetherTST FF43952</t>
  </si>
  <si>
    <t>ContemporaryTST FF43952</t>
  </si>
  <si>
    <t>Family MattersTST FF43952</t>
  </si>
  <si>
    <t>First Home CareTST FF43952</t>
  </si>
  <si>
    <t>Foundations for Home &amp; CommunityTST FF43952</t>
  </si>
  <si>
    <t>HillcrestTST FF43952</t>
  </si>
  <si>
    <t>MD Family ResourcesTST FF43952</t>
  </si>
  <si>
    <t>Federal CityA-CRA Combined43952</t>
  </si>
  <si>
    <t>HillcrestA-CRA Combined43952</t>
  </si>
  <si>
    <t>LAYCA-CRA Combined43952</t>
  </si>
  <si>
    <t>RiversideA-CRA Combined43952</t>
  </si>
  <si>
    <t>Adoptions TogetherCPP-FV Combined43952</t>
  </si>
  <si>
    <t>Foundations for Home &amp; CommunityCPP-FV Combined43952</t>
  </si>
  <si>
    <t>CatholicFFT Combined43952</t>
  </si>
  <si>
    <t>First Home CareFFT Combined43952</t>
  </si>
  <si>
    <t>Foundations for Home &amp; CommunityFFT Combined43952</t>
  </si>
  <si>
    <t>HillcrestFFT Combined43952</t>
  </si>
  <si>
    <t>PASSFFT Combined43952</t>
  </si>
  <si>
    <t>LCSMST Combined43952</t>
  </si>
  <si>
    <t>MBI HSMST Combined43952</t>
  </si>
  <si>
    <t>Youth VillagesMST Combined43952</t>
  </si>
  <si>
    <t>Youth VillagesMST-PSB Combined43952</t>
  </si>
  <si>
    <t>Community ConnectionsTF-CBT Combined43952</t>
  </si>
  <si>
    <t>First Home CareTF-CBT Combined43952</t>
  </si>
  <si>
    <t>Foundations for Home &amp; CommunityTF-CBT Combined43952</t>
  </si>
  <si>
    <t>HillcrestTF-CBT Combined43952</t>
  </si>
  <si>
    <t>LAYCTF-CBT Combined43952</t>
  </si>
  <si>
    <t>LESTF-CBT Combined43952</t>
  </si>
  <si>
    <t>MD Family ResourcesTF-CBT Combined43952</t>
  </si>
  <si>
    <t>UniversalTF-CBT Combined43952</t>
  </si>
  <si>
    <t>Community ConnectionsTIP Combined43952</t>
  </si>
  <si>
    <t>ContemporaryTIP Combined43952</t>
  </si>
  <si>
    <t>FPSTIP Combined43952</t>
  </si>
  <si>
    <t>Green DoorTIP Combined43952</t>
  </si>
  <si>
    <t>LESTIP Combined43952</t>
  </si>
  <si>
    <t>MBI HSTIP Combined43952</t>
  </si>
  <si>
    <t>PASSTIP Combined43952</t>
  </si>
  <si>
    <t>TFCCTIP Combined43952</t>
  </si>
  <si>
    <t>UniversalTIP Combined43952</t>
  </si>
  <si>
    <t>Wayne CenterTIP Combined43952</t>
  </si>
  <si>
    <t>Adoptions TogetherTST Combined43952</t>
  </si>
  <si>
    <t>ContemporaryTST Combined43952</t>
  </si>
  <si>
    <t>Family MattersTST Combined43952</t>
  </si>
  <si>
    <t>First Home CareTST Combined43952</t>
  </si>
  <si>
    <t>Foundations for Home &amp; CommunityTST Combined43952</t>
  </si>
  <si>
    <t>HillcrestTST Combined43952</t>
  </si>
  <si>
    <t>MD Family ResourcesTST Combined43952</t>
  </si>
  <si>
    <t>Marys CenterCPP-FV Combined43952</t>
  </si>
  <si>
    <t>MedStar GeorgetownCPP-FV Combined43952</t>
  </si>
  <si>
    <t>PIECECPP-FV Combined43952</t>
  </si>
  <si>
    <t>Community ConnectionsCPP-FV Combined43952</t>
  </si>
  <si>
    <t>Community ConnectionsPCIT Combined43952</t>
  </si>
  <si>
    <t>Marys CenterPCIT Combined43952</t>
  </si>
  <si>
    <t>MedStar GeorgetownPCIT Combined43952</t>
  </si>
  <si>
    <t>PIECEPCIT Combined43952</t>
  </si>
  <si>
    <t>CatholicAll FF43952</t>
  </si>
  <si>
    <t>ContemporaryAll FF43952</t>
  </si>
  <si>
    <t>Family MattersAll FF43952</t>
  </si>
  <si>
    <t>Federal City All FF43952</t>
  </si>
  <si>
    <t>First Home CareAll FF43952</t>
  </si>
  <si>
    <t>Foundations for Home &amp; CommunityAll FF43952</t>
  </si>
  <si>
    <t>FPSAll FF43952</t>
  </si>
  <si>
    <t>Green DoorAll FF43952</t>
  </si>
  <si>
    <t>HillcrestAll FF43952</t>
  </si>
  <si>
    <t>LAYCAll FF43952</t>
  </si>
  <si>
    <t>LCSAll FF43952</t>
  </si>
  <si>
    <t>LESAll FF43952</t>
  </si>
  <si>
    <t>MBI HSAll FF43952</t>
  </si>
  <si>
    <t>MD Family ResourcesAll FF43952</t>
  </si>
  <si>
    <t>MedStar GeorgetownAll DCS43952</t>
  </si>
  <si>
    <t>PASSAll FF43952</t>
  </si>
  <si>
    <t>RiversideAll FF43952</t>
  </si>
  <si>
    <t>TFCCAll FF43952</t>
  </si>
  <si>
    <t>UniversalAll FF43952</t>
  </si>
  <si>
    <t>Wayne CenterAll FF43952</t>
  </si>
  <si>
    <t>Youth VillagesAll FF43952</t>
  </si>
  <si>
    <t>Community ConnectionsAll FF43952</t>
  </si>
  <si>
    <t>Community ConnectionsAll DCS43952</t>
  </si>
  <si>
    <t>Marys CenterAll FF43952</t>
  </si>
  <si>
    <t>Marys CenterAll DCS43952</t>
  </si>
  <si>
    <t>PIECEAll FF43952</t>
  </si>
  <si>
    <t>PIECEAll DCS43952</t>
  </si>
  <si>
    <t>Adoptions TogetherAll Combined43952</t>
  </si>
  <si>
    <t>CatholicAll Combined43952</t>
  </si>
  <si>
    <t>Community ConnectionsAll Combined43952</t>
  </si>
  <si>
    <t>ContemporaryAll Combined43952</t>
  </si>
  <si>
    <t>Family MattersAll Combined43952</t>
  </si>
  <si>
    <t>Federal CityAll Combined43952</t>
  </si>
  <si>
    <t>First Home CareAll Combined43952</t>
  </si>
  <si>
    <t>Foundations for Home &amp; CommunityAll Combined43952</t>
  </si>
  <si>
    <t>FPSAll Combined43952</t>
  </si>
  <si>
    <t>Green DoorAll Combined43952</t>
  </si>
  <si>
    <t>HillcrestAll Combined43952</t>
  </si>
  <si>
    <t>LAYCAll Combined43952</t>
  </si>
  <si>
    <t>LCSAll Combined43952</t>
  </si>
  <si>
    <t>LESAll Combined43952</t>
  </si>
  <si>
    <t>Marys CenterAll Combined43952</t>
  </si>
  <si>
    <t>MBI HSAll Combined43952</t>
  </si>
  <si>
    <t>MD Family ResourcesAll Combined43952</t>
  </si>
  <si>
    <t>MedStar GeorgetownAll Combined43952</t>
  </si>
  <si>
    <t>PASSAll Combined43952</t>
  </si>
  <si>
    <t>PIECEAll Combined43952</t>
  </si>
  <si>
    <t>RiversideAll Combined43952</t>
  </si>
  <si>
    <t>TFCCAll Combined43952</t>
  </si>
  <si>
    <t>UniversalAll Combined43952</t>
  </si>
  <si>
    <t>Wayne CenterAll Combined43952</t>
  </si>
  <si>
    <t>Youth VillagesAll Combined43952</t>
  </si>
  <si>
    <t>All A-CRA ProvidersA-CRA FF43952</t>
  </si>
  <si>
    <t>All A-CRA ProvidersA-CRA Combined43952</t>
  </si>
  <si>
    <t>All CPP-FV ProvidersCPP-FV FF43952</t>
  </si>
  <si>
    <t>All CPP-FV ProvidersCPP-FV DCS43952</t>
  </si>
  <si>
    <t>All CPP-FV ProvidersCPP-FV Combined43952</t>
  </si>
  <si>
    <t>All FFT ProvidersFFT FF43952</t>
  </si>
  <si>
    <t>All FFT ProvidersFFT Combined43952</t>
  </si>
  <si>
    <t>All MST ProvidersMST FF43952</t>
  </si>
  <si>
    <t>All MST ProvidersMST Combined43952</t>
  </si>
  <si>
    <t>All MST-PSB ProvidersMST-PSB FF43952</t>
  </si>
  <si>
    <t>All MST-PSB ProvidersMST-PSB Combined43952</t>
  </si>
  <si>
    <t>All PCIT ProvidersPCIT FF43952</t>
  </si>
  <si>
    <t>All PCIT ProvidersPCIT DCS43952</t>
  </si>
  <si>
    <t>All PCIT ProvidersPCIT Combined43952</t>
  </si>
  <si>
    <t>All SFCR ProvidersSFCR FF43952</t>
  </si>
  <si>
    <t>All SFCR ProvidersSFCR Combined43952</t>
  </si>
  <si>
    <t>All TF-CBT ProvidersTF-CBT FF43952</t>
  </si>
  <si>
    <t>All TF-CBT ProvidersTF-CBT Combined43952</t>
  </si>
  <si>
    <t>All TIP ProvidersTIP FF43952</t>
  </si>
  <si>
    <t>All TIP ProvidersTIP Combined43952</t>
  </si>
  <si>
    <t>All TST ProvidersTST FF43952</t>
  </si>
  <si>
    <t>All TST ProvidersTST Combined43952</t>
  </si>
  <si>
    <t>Families First ProvidersAll FF43952</t>
  </si>
  <si>
    <t>DC Seed ProvidersAll DCS43952</t>
  </si>
  <si>
    <t>Trauma ProvidersAll FF43952</t>
  </si>
  <si>
    <t>Trauma ProvidersAll DCS43952</t>
  </si>
  <si>
    <t>Trauma ProvidersAll Combined43952</t>
  </si>
  <si>
    <t>AllAll Combined43952</t>
  </si>
  <si>
    <t>Medstar GeorgetownAll</t>
  </si>
  <si>
    <t>Federal CityA-CRA FF43983</t>
  </si>
  <si>
    <t>HillcrestA-CRA FF43983</t>
  </si>
  <si>
    <t>LAYCA-CRA FF43983</t>
  </si>
  <si>
    <t>RiversideA-CRA FF43983</t>
  </si>
  <si>
    <t>Adoptions TogetherCPP-FV FF43983</t>
  </si>
  <si>
    <t>Marys CenterCPP-FV FF43983</t>
  </si>
  <si>
    <t>PIECECPP-FV FF43983</t>
  </si>
  <si>
    <t>Community ConnectionsCPP-FV DCS43983</t>
  </si>
  <si>
    <t>Foundations for Home &amp; CommunityCPP-FV DCS43983</t>
  </si>
  <si>
    <t>Marys CenterCPP-FV DCS43983</t>
  </si>
  <si>
    <t>PIECECPP-FV DCS43983</t>
  </si>
  <si>
    <t>Medstar GeorgetownCPP-FV DCS43983</t>
  </si>
  <si>
    <t>Medstar GeorgetownCPP-FV</t>
  </si>
  <si>
    <t>CatholicFFT FF43983</t>
  </si>
  <si>
    <t>First Home CareFFT FF43983</t>
  </si>
  <si>
    <t>Foundations for Home &amp; CommunityFFT FF43983</t>
  </si>
  <si>
    <t>HillcrestFFT FF43983</t>
  </si>
  <si>
    <t>PASSFFT FF43983</t>
  </si>
  <si>
    <t>LCSMST FF43983</t>
  </si>
  <si>
    <t>MBI HSMST FF43983</t>
  </si>
  <si>
    <t>Youth VillagesMST FF43983</t>
  </si>
  <si>
    <t>Youth VillagesMST-PSB FF43983</t>
  </si>
  <si>
    <t>Marys CenterPCIT FF43983</t>
  </si>
  <si>
    <t>PIECEPCIT FF43983</t>
  </si>
  <si>
    <t>Marys CenterPCIT DCS43983</t>
  </si>
  <si>
    <t>PIECEPCIT DCS43983</t>
  </si>
  <si>
    <t>Community ConnectionsPCIT DCS43983</t>
  </si>
  <si>
    <t>Medstar GeorgetownPCIT DCS43983</t>
  </si>
  <si>
    <t>Medstar GeorgetownPCIT</t>
  </si>
  <si>
    <t>Community ConnectionsTF-CBT FF43983</t>
  </si>
  <si>
    <t>First Home CareTF-CBT FF43983</t>
  </si>
  <si>
    <t>Foundations for Home &amp; CommunityTF-CBT FF43983</t>
  </si>
  <si>
    <t>HillcrestTF-CBT FF43983</t>
  </si>
  <si>
    <t>LAYCTF-CBT FF43983</t>
  </si>
  <si>
    <t>LESTF-CBT FF43983</t>
  </si>
  <si>
    <t>MD Family ResourcesTF-CBT FF43983</t>
  </si>
  <si>
    <t>UniversalTF-CBT FF43983</t>
  </si>
  <si>
    <t>Community ConnectionsTIP FF43983</t>
  </si>
  <si>
    <t>ContemporaryTIP FF43983</t>
  </si>
  <si>
    <t>FPSTIP FF43983</t>
  </si>
  <si>
    <t>Green DoorTIP FF43983</t>
  </si>
  <si>
    <t>LESTIP FF43983</t>
  </si>
  <si>
    <t>MBI HSTIP FF43983</t>
  </si>
  <si>
    <t>PASSTIP FF43983</t>
  </si>
  <si>
    <t>TFCCTIP FF43983</t>
  </si>
  <si>
    <t>UniversalTIP FF43983</t>
  </si>
  <si>
    <t>Wayne CenterTIP FF43983</t>
  </si>
  <si>
    <t>Adoptions TogetherTST FF43983</t>
  </si>
  <si>
    <t>ContemporaryTST FF43983</t>
  </si>
  <si>
    <t>Family MattersTST FF43983</t>
  </si>
  <si>
    <t>First Home CareTST FF43983</t>
  </si>
  <si>
    <t>Foundations for Home &amp; CommunityTST FF43983</t>
  </si>
  <si>
    <t>HillcrestTST FF43983</t>
  </si>
  <si>
    <t>MD Family ResourcesTST FF43983</t>
  </si>
  <si>
    <t>Federal CityA-CRA Combined43983</t>
  </si>
  <si>
    <t>HillcrestA-CRA Combined43983</t>
  </si>
  <si>
    <t>LAYCA-CRA Combined43983</t>
  </si>
  <si>
    <t>RiversideA-CRA Combined43983</t>
  </si>
  <si>
    <t>Adoptions TogetherCPP-FV Combined43983</t>
  </si>
  <si>
    <t>Foundations for Home &amp; CommunityCPP-FV Combined43983</t>
  </si>
  <si>
    <t>Medstar GeorgetownCPP-FV Combined43983</t>
  </si>
  <si>
    <t>CatholicFFT Combined43983</t>
  </si>
  <si>
    <t>First Home CareFFT Combined43983</t>
  </si>
  <si>
    <t>Foundations for Home &amp; CommunityFFT Combined43983</t>
  </si>
  <si>
    <t>HillcrestFFT Combined43983</t>
  </si>
  <si>
    <t>PASSFFT Combined43983</t>
  </si>
  <si>
    <t>LCSMST Combined43983</t>
  </si>
  <si>
    <t>MBI HSMST Combined43983</t>
  </si>
  <si>
    <t>Youth VillagesMST Combined43983</t>
  </si>
  <si>
    <t>Youth VillagesMST-PSB Combined43983</t>
  </si>
  <si>
    <t>Medstar GeorgetownPCIT Combined43983</t>
  </si>
  <si>
    <t>Community ConnectionsTF-CBT Combined43983</t>
  </si>
  <si>
    <t>First Home CareTF-CBT Combined43983</t>
  </si>
  <si>
    <t>Foundations for Home &amp; CommunityTF-CBT Combined43983</t>
  </si>
  <si>
    <t>HillcrestTF-CBT Combined43983</t>
  </si>
  <si>
    <t>LAYCTF-CBT Combined43983</t>
  </si>
  <si>
    <t>LESTF-CBT Combined43983</t>
  </si>
  <si>
    <t>MD Family ResourcesTF-CBT Combined43983</t>
  </si>
  <si>
    <t>UniversalTF-CBT Combined43983</t>
  </si>
  <si>
    <t>Community ConnectionsTIP Combined43983</t>
  </si>
  <si>
    <t>ContemporaryTIP Combined43983</t>
  </si>
  <si>
    <t>FPSTIP Combined43983</t>
  </si>
  <si>
    <t>Green DoorTIP Combined43983</t>
  </si>
  <si>
    <t>LESTIP Combined43983</t>
  </si>
  <si>
    <t>MBI HSTIP Combined43983</t>
  </si>
  <si>
    <t>PASSTIP Combined43983</t>
  </si>
  <si>
    <t>TFCCTIP Combined43983</t>
  </si>
  <si>
    <t>UniversalTIP Combined43983</t>
  </si>
  <si>
    <t>Wayne CenterTIP Combined43983</t>
  </si>
  <si>
    <t>Adoptions TogetherTST Combined43983</t>
  </si>
  <si>
    <t>ContemporaryTST Combined43983</t>
  </si>
  <si>
    <t>Family MattersTST Combined43983</t>
  </si>
  <si>
    <t>First Home CareTST Combined43983</t>
  </si>
  <si>
    <t>Foundations for Home &amp; CommunityTST Combined43983</t>
  </si>
  <si>
    <t>HillcrestTST Combined43983</t>
  </si>
  <si>
    <t>MD Family ResourcesTST Combined43983</t>
  </si>
  <si>
    <t>Marys CenterCPP-FV Combined43983</t>
  </si>
  <si>
    <t>PIECECPP-FV Combined43983</t>
  </si>
  <si>
    <t>Community ConnectionsCPP-FV Combined43983</t>
  </si>
  <si>
    <t>Community ConnectionsPCIT Combined43983</t>
  </si>
  <si>
    <t>Marys CenterPCIT Combined43983</t>
  </si>
  <si>
    <t>PIECEPCIT Combined43983</t>
  </si>
  <si>
    <t>CatholicAll FF43983</t>
  </si>
  <si>
    <t>ContemporaryAll FF43983</t>
  </si>
  <si>
    <t>Family MattersAll FF43983</t>
  </si>
  <si>
    <t>Federal City All FF43983</t>
  </si>
  <si>
    <t>First Home CareAll FF43983</t>
  </si>
  <si>
    <t>Foundations for Home &amp; CommunityAll FF43983</t>
  </si>
  <si>
    <t>FPSAll FF43983</t>
  </si>
  <si>
    <t>Green DoorAll FF43983</t>
  </si>
  <si>
    <t>HillcrestAll FF43983</t>
  </si>
  <si>
    <t>LAYCAll FF43983</t>
  </si>
  <si>
    <t>LCSAll FF43983</t>
  </si>
  <si>
    <t>LESAll FF43983</t>
  </si>
  <si>
    <t>MBI HSAll FF43983</t>
  </si>
  <si>
    <t>MD Family ResourcesAll FF43983</t>
  </si>
  <si>
    <t>PASSAll FF43983</t>
  </si>
  <si>
    <t>RiversideAll FF43983</t>
  </si>
  <si>
    <t>TFCCAll FF43983</t>
  </si>
  <si>
    <t>UniversalAll FF43983</t>
  </si>
  <si>
    <t>Wayne CenterAll FF43983</t>
  </si>
  <si>
    <t>Youth VillagesAll FF43983</t>
  </si>
  <si>
    <t>Medstar GeorgetownAll DCS43983</t>
  </si>
  <si>
    <t>Community ConnectionsAll FF43983</t>
  </si>
  <si>
    <t>Community ConnectionsAll DCS43983</t>
  </si>
  <si>
    <t>Marys CenterAll FF43983</t>
  </si>
  <si>
    <t>Marys CenterAll DCS43983</t>
  </si>
  <si>
    <t>PIECEAll FF43983</t>
  </si>
  <si>
    <t>PIECEAll DCS43983</t>
  </si>
  <si>
    <t>Adoptions TogetherAll Combined43983</t>
  </si>
  <si>
    <t>CatholicAll Combined43983</t>
  </si>
  <si>
    <t>Community ConnectionsAll Combined43983</t>
  </si>
  <si>
    <t>ContemporaryAll Combined43983</t>
  </si>
  <si>
    <t>Family MattersAll Combined43983</t>
  </si>
  <si>
    <t>Federal CityAll Combined43983</t>
  </si>
  <si>
    <t>First Home CareAll Combined43983</t>
  </si>
  <si>
    <t>Foundations for Home &amp; CommunityAll Combined43983</t>
  </si>
  <si>
    <t>FPSAll Combined43983</t>
  </si>
  <si>
    <t>Green DoorAll Combined43983</t>
  </si>
  <si>
    <t>HillcrestAll Combined43983</t>
  </si>
  <si>
    <t>LAYCAll Combined43983</t>
  </si>
  <si>
    <t>LCSAll Combined43983</t>
  </si>
  <si>
    <t>LESAll Combined43983</t>
  </si>
  <si>
    <t>Marys CenterAll Combined43983</t>
  </si>
  <si>
    <t>MBI HSAll Combined43983</t>
  </si>
  <si>
    <t>MD Family ResourcesAll Combined43983</t>
  </si>
  <si>
    <t>Medstar GeorgetownAll Combined43983</t>
  </si>
  <si>
    <t>PASSAll Combined43983</t>
  </si>
  <si>
    <t>PIECEAll Combined43983</t>
  </si>
  <si>
    <t>RiversideAll Combined43983</t>
  </si>
  <si>
    <t>TFCCAll Combined43983</t>
  </si>
  <si>
    <t>UniversalAll Combined43983</t>
  </si>
  <si>
    <t>Wayne CenterAll Combined43983</t>
  </si>
  <si>
    <t>Youth VillagesAll Combined43983</t>
  </si>
  <si>
    <t>All A-CRA ProvidersA-CRA FF43983</t>
  </si>
  <si>
    <t>All A-CRA ProvidersA-CRA Combined43983</t>
  </si>
  <si>
    <t>All CPP-FV ProvidersCPP-FV FF43983</t>
  </si>
  <si>
    <t>All CPP-FV ProvidersCPP-FV DCS43983</t>
  </si>
  <si>
    <t>All CPP-FV ProvidersCPP-FV Combined43983</t>
  </si>
  <si>
    <t>All FFT ProvidersFFT FF43983</t>
  </si>
  <si>
    <t>All FFT ProvidersFFT Combined43983</t>
  </si>
  <si>
    <t>All MST ProvidersMST FF43983</t>
  </si>
  <si>
    <t>All MST ProvidersMST Combined43983</t>
  </si>
  <si>
    <t>All MST-PSB ProvidersMST-PSB FF43983</t>
  </si>
  <si>
    <t>All MST-PSB ProvidersMST-PSB Combined43983</t>
  </si>
  <si>
    <t>All PCIT ProvidersPCIT FF43983</t>
  </si>
  <si>
    <t>All PCIT ProvidersPCIT DCS43983</t>
  </si>
  <si>
    <t>All PCIT ProvidersPCIT Combined43983</t>
  </si>
  <si>
    <t>All SFCR ProvidersSFCR FF43983</t>
  </si>
  <si>
    <t>All SFCR ProvidersSFCR Combined43983</t>
  </si>
  <si>
    <t>All TF-CBT ProvidersTF-CBT FF43983</t>
  </si>
  <si>
    <t>All TF-CBT ProvidersTF-CBT Combined43983</t>
  </si>
  <si>
    <t>All TIP ProvidersTIP FF43983</t>
  </si>
  <si>
    <t>All TIP ProvidersTIP Combined43983</t>
  </si>
  <si>
    <t>All TST ProvidersTST FF43983</t>
  </si>
  <si>
    <t>All TST ProvidersTST Combined43983</t>
  </si>
  <si>
    <t>Families First ProvidersAll FF43983</t>
  </si>
  <si>
    <t>DC Seed ProvidersAll DCS43983</t>
  </si>
  <si>
    <t>Trauma ProvidersAll FF43983</t>
  </si>
  <si>
    <t>Trauma ProvidersAll DCS43983</t>
  </si>
  <si>
    <t>Trauma ProvidersAll Combined43983</t>
  </si>
  <si>
    <t>AllAll Combined43983</t>
  </si>
  <si>
    <t>Federal CityA-CRA FFJun-20</t>
  </si>
  <si>
    <t>HillcrestA-CRA FFJun-20</t>
  </si>
  <si>
    <t>LAYCA-CRA FFJun-20</t>
  </si>
  <si>
    <t>RiversideA-CRA FFJun-20</t>
  </si>
  <si>
    <t>Adoptions TogetherCPP-FV FFJun-20</t>
  </si>
  <si>
    <t>Marys CenterCPP-FV FFJun-20</t>
  </si>
  <si>
    <t>PIECECPP-FV FFJun-20</t>
  </si>
  <si>
    <t>Community ConnectionsCPP-FV DCSJun-20</t>
  </si>
  <si>
    <t>Foundations for Home &amp; CommunityCPP-FV DCSJun-20</t>
  </si>
  <si>
    <t>Marys CenterCPP-FV DCSJun-20</t>
  </si>
  <si>
    <t>PIECECPP-FV DCSJun-20</t>
  </si>
  <si>
    <t>Medstar GeorgetownCPP-FV DCSJun-20</t>
  </si>
  <si>
    <t>CatholicFFT FFJun-20</t>
  </si>
  <si>
    <t>First Home CareFFT FFJun-20</t>
  </si>
  <si>
    <t>Foundations for Home &amp; CommunityFFT FFJun-20</t>
  </si>
  <si>
    <t>HillcrestFFT FFJun-20</t>
  </si>
  <si>
    <t>PASSFFT FFJun-20</t>
  </si>
  <si>
    <t>LCSMST FFJun-20</t>
  </si>
  <si>
    <t>MBI HSMST FFJun-20</t>
  </si>
  <si>
    <t>Youth VillagesMST FFJun-20</t>
  </si>
  <si>
    <t>Youth VillagesMST-PSB FFJun-20</t>
  </si>
  <si>
    <t>Marys CenterPCIT FFJun-20</t>
  </si>
  <si>
    <t>PIECEPCIT FFJun-20</t>
  </si>
  <si>
    <t>Marys CenterPCIT DCSJun-20</t>
  </si>
  <si>
    <t>PIECEPCIT DCSJun-20</t>
  </si>
  <si>
    <t>Community ConnectionsPCIT DCSJun-20</t>
  </si>
  <si>
    <t>Medstar GeorgetownPCIT DCSJun-20</t>
  </si>
  <si>
    <t>Community ConnectionsTF-CBT FFJun-20</t>
  </si>
  <si>
    <t>First Home CareTF-CBT FFJun-20</t>
  </si>
  <si>
    <t>Foundations for Home &amp; CommunityTF-CBT FFJun-20</t>
  </si>
  <si>
    <t>HillcrestTF-CBT FFJun-20</t>
  </si>
  <si>
    <t>LAYCTF-CBT FFJun-20</t>
  </si>
  <si>
    <t>LESTF-CBT FFJun-20</t>
  </si>
  <si>
    <t>MD Family ResourcesTF-CBT FFJun-20</t>
  </si>
  <si>
    <t>UniversalTF-CBT FFJun-20</t>
  </si>
  <si>
    <t>Community ConnectionsTIP FFJun-20</t>
  </si>
  <si>
    <t>ContemporaryTIP FFJun-20</t>
  </si>
  <si>
    <t>FPSTIP FFJun-20</t>
  </si>
  <si>
    <t>Green DoorTIP FFJun-20</t>
  </si>
  <si>
    <t>LESTIP FFJun-20</t>
  </si>
  <si>
    <t>MBI HSTIP FFJun-20</t>
  </si>
  <si>
    <t>PASSTIP FFJun-20</t>
  </si>
  <si>
    <t>TFCCTIP FFJun-20</t>
  </si>
  <si>
    <t>UniversalTIP FFJun-20</t>
  </si>
  <si>
    <t>Wayne CenterTIP FFJun-20</t>
  </si>
  <si>
    <t>Adoptions TogetherTST FFJun-20</t>
  </si>
  <si>
    <t>ContemporaryTST FFJun-20</t>
  </si>
  <si>
    <t>Family MattersTST FFJun-20</t>
  </si>
  <si>
    <t>First Home CareTST FFJun-20</t>
  </si>
  <si>
    <t>Foundations for Home &amp; CommunityTST FFJun-20</t>
  </si>
  <si>
    <t>HillcrestTST FFJun-20</t>
  </si>
  <si>
    <t>MD Family ResourcesTST FFJun-20</t>
  </si>
  <si>
    <t>Federal CityA-CRA CombinedJun-20</t>
  </si>
  <si>
    <t>HillcrestA-CRA CombinedJun-20</t>
  </si>
  <si>
    <t>LAYCA-CRA CombinedJun-20</t>
  </si>
  <si>
    <t>RiversideA-CRA CombinedJun-20</t>
  </si>
  <si>
    <t>Adoptions TogetherCPP-FV CombinedJun-20</t>
  </si>
  <si>
    <t>Foundations for Home &amp; CommunityCPP-FV CombinedJun-20</t>
  </si>
  <si>
    <t>Medstar GeorgetownCPP-FV CombinedJun-20</t>
  </si>
  <si>
    <t>CatholicFFT CombinedJun-20</t>
  </si>
  <si>
    <t>First Home CareFFT CombinedJun-20</t>
  </si>
  <si>
    <t>Foundations for Home &amp; CommunityFFT CombinedJun-20</t>
  </si>
  <si>
    <t>HillcrestFFT CombinedJun-20</t>
  </si>
  <si>
    <t>PASSFFT CombinedJun-20</t>
  </si>
  <si>
    <t>LCSMST CombinedJun-20</t>
  </si>
  <si>
    <t>MBI HSMST CombinedJun-20</t>
  </si>
  <si>
    <t>Youth VillagesMST CombinedJun-20</t>
  </si>
  <si>
    <t>Youth VillagesMST-PSB CombinedJun-20</t>
  </si>
  <si>
    <t>Medstar GeorgetownPCIT CombinedJun-20</t>
  </si>
  <si>
    <t>Community ConnectionsTF-CBT CombinedJun-20</t>
  </si>
  <si>
    <t>First Home CareTF-CBT CombinedJun-20</t>
  </si>
  <si>
    <t>Foundations for Home &amp; CommunityTF-CBT CombinedJun-20</t>
  </si>
  <si>
    <t>HillcrestTF-CBT CombinedJun-20</t>
  </si>
  <si>
    <t>LAYCTF-CBT CombinedJun-20</t>
  </si>
  <si>
    <t>LESTF-CBT CombinedJun-20</t>
  </si>
  <si>
    <t>MD Family ResourcesTF-CBT CombinedJun-20</t>
  </si>
  <si>
    <t>UniversalTF-CBT CombinedJun-20</t>
  </si>
  <si>
    <t>Community ConnectionsTIP CombinedJun-20</t>
  </si>
  <si>
    <t>ContemporaryTIP CombinedJun-20</t>
  </si>
  <si>
    <t>FPSTIP CombinedJun-20</t>
  </si>
  <si>
    <t>Green DoorTIP CombinedJun-20</t>
  </si>
  <si>
    <t>LESTIP CombinedJun-20</t>
  </si>
  <si>
    <t>MBI HSTIP CombinedJun-20</t>
  </si>
  <si>
    <t>PASSTIP CombinedJun-20</t>
  </si>
  <si>
    <t>TFCCTIP CombinedJun-20</t>
  </si>
  <si>
    <t>UniversalTIP CombinedJun-20</t>
  </si>
  <si>
    <t>Wayne CenterTIP CombinedJun-20</t>
  </si>
  <si>
    <t>Adoptions TogetherTST CombinedJun-20</t>
  </si>
  <si>
    <t>ContemporaryTST CombinedJun-20</t>
  </si>
  <si>
    <t>Family MattersTST CombinedJun-20</t>
  </si>
  <si>
    <t>First Home CareTST CombinedJun-20</t>
  </si>
  <si>
    <t>Foundations for Home &amp; CommunityTST CombinedJun-20</t>
  </si>
  <si>
    <t>HillcrestTST CombinedJun-20</t>
  </si>
  <si>
    <t>MD Family ResourcesTST CombinedJun-20</t>
  </si>
  <si>
    <t>Marys CenterCPP-FV CombinedJun-20</t>
  </si>
  <si>
    <t>PIECECPP-FV CombinedJun-20</t>
  </si>
  <si>
    <t>Community ConnectionsCPP-FV CombinedJun-20</t>
  </si>
  <si>
    <t>Community ConnectionsPCIT CombinedJun-20</t>
  </si>
  <si>
    <t>Marys CenterPCIT CombinedJun-20</t>
  </si>
  <si>
    <t>PIECEPCIT CombinedJun-20</t>
  </si>
  <si>
    <t>CatholicAll FFJun-20</t>
  </si>
  <si>
    <t>ContemporaryAll FFJun-20</t>
  </si>
  <si>
    <t>Family MattersAll FFJun-20</t>
  </si>
  <si>
    <t>Federal City All FFJun-20</t>
  </si>
  <si>
    <t>First Home CareAll FFJun-20</t>
  </si>
  <si>
    <t>Foundations for Home &amp; CommunityAll FFJun-20</t>
  </si>
  <si>
    <t>FPSAll FFJun-20</t>
  </si>
  <si>
    <t>Green DoorAll FFJun-20</t>
  </si>
  <si>
    <t>HillcrestAll FFJun-20</t>
  </si>
  <si>
    <t>LAYCAll FFJun-20</t>
  </si>
  <si>
    <t>LCSAll FFJun-20</t>
  </si>
  <si>
    <t>LESAll FFJun-20</t>
  </si>
  <si>
    <t>MBI HSAll FFJun-20</t>
  </si>
  <si>
    <t>MD Family ResourcesAll FFJun-20</t>
  </si>
  <si>
    <t>PASSAll FFJun-20</t>
  </si>
  <si>
    <t>RiversideAll FFJun-20</t>
  </si>
  <si>
    <t>TFCCAll FFJun-20</t>
  </si>
  <si>
    <t>UniversalAll FFJun-20</t>
  </si>
  <si>
    <t>Wayne CenterAll FFJun-20</t>
  </si>
  <si>
    <t>Youth VillagesAll FFJun-20</t>
  </si>
  <si>
    <t>Medstar GeorgetownAll DCSJun-20</t>
  </si>
  <si>
    <t>Community ConnectionsAll FFJun-20</t>
  </si>
  <si>
    <t>Community ConnectionsAll DCSJun-20</t>
  </si>
  <si>
    <t>Marys CenterAll FFJun-20</t>
  </si>
  <si>
    <t>Marys CenterAll DCSJun-20</t>
  </si>
  <si>
    <t>PIECEAll FFJun-20</t>
  </si>
  <si>
    <t>PIECEAll DCSJun-20</t>
  </si>
  <si>
    <t>Adoptions TogetherAll CombinedJun-20</t>
  </si>
  <si>
    <t>CatholicAll CombinedJun-20</t>
  </si>
  <si>
    <t>Community ConnectionsAll CombinedJun-20</t>
  </si>
  <si>
    <t>ContemporaryAll CombinedJun-20</t>
  </si>
  <si>
    <t>Family MattersAll CombinedJun-20</t>
  </si>
  <si>
    <t>Federal CityAll CombinedJun-20</t>
  </si>
  <si>
    <t>First Home CareAll CombinedJun-20</t>
  </si>
  <si>
    <t>Foundations for Home &amp; CommunityAll CombinedJun-20</t>
  </si>
  <si>
    <t>FPSAll CombinedJun-20</t>
  </si>
  <si>
    <t>Green DoorAll CombinedJun-20</t>
  </si>
  <si>
    <t>HillcrestAll CombinedJun-20</t>
  </si>
  <si>
    <t>LAYCAll CombinedJun-20</t>
  </si>
  <si>
    <t>LCSAll CombinedJun-20</t>
  </si>
  <si>
    <t>LESAll CombinedJun-20</t>
  </si>
  <si>
    <t>Marys CenterAll CombinedJun-20</t>
  </si>
  <si>
    <t>MBI HSAll CombinedJun-20</t>
  </si>
  <si>
    <t>MD Family ResourcesAll CombinedJun-20</t>
  </si>
  <si>
    <t>Medstar GeorgetownAll CombinedJun-20</t>
  </si>
  <si>
    <t>PASSAll CombinedJun-20</t>
  </si>
  <si>
    <t>PIECEAll CombinedJun-20</t>
  </si>
  <si>
    <t>RiversideAll CombinedJun-20</t>
  </si>
  <si>
    <t>TFCCAll CombinedJun-20</t>
  </si>
  <si>
    <t>UniversalAll CombinedJun-20</t>
  </si>
  <si>
    <t>Wayne CenterAll CombinedJun-20</t>
  </si>
  <si>
    <t>Youth VillagesAll CombinedJun-20</t>
  </si>
  <si>
    <t>All A-CRA ProvidersA-CRA FFJun-20</t>
  </si>
  <si>
    <t>All A-CRA ProvidersA-CRA CombinedJun-20</t>
  </si>
  <si>
    <t>All CPP-FV ProvidersCPP-FV FFJun-20</t>
  </si>
  <si>
    <t>All CPP-FV ProvidersCPP-FV DCSJun-20</t>
  </si>
  <si>
    <t>All CPP-FV ProvidersCPP-FV CombinedJun-20</t>
  </si>
  <si>
    <t>All FFT ProvidersFFT FFJun-20</t>
  </si>
  <si>
    <t>All FFT ProvidersFFT CombinedJun-20</t>
  </si>
  <si>
    <t>All MST ProvidersMST FFJun-20</t>
  </si>
  <si>
    <t>All MST ProvidersMST CombinedJun-20</t>
  </si>
  <si>
    <t>All MST-PSB ProvidersMST-PSB FFJun-20</t>
  </si>
  <si>
    <t>All MST-PSB ProvidersMST-PSB CombinedJun-20</t>
  </si>
  <si>
    <t>All PCIT ProvidersPCIT FFJun-20</t>
  </si>
  <si>
    <t>All PCIT ProvidersPCIT DCSJun-20</t>
  </si>
  <si>
    <t>All PCIT ProvidersPCIT CombinedJun-20</t>
  </si>
  <si>
    <t>All SFCR ProvidersSFCR FFJun-20</t>
  </si>
  <si>
    <t>All SFCR ProvidersSFCR CombinedJun-20</t>
  </si>
  <si>
    <t>All TF-CBT ProvidersTF-CBT FFJun-20</t>
  </si>
  <si>
    <t>All TF-CBT ProvidersTF-CBT CombinedJun-20</t>
  </si>
  <si>
    <t>All TIP ProvidersTIP FFJun-20</t>
  </si>
  <si>
    <t>All TIP ProvidersTIP CombinedJun-20</t>
  </si>
  <si>
    <t>All TST ProvidersTST FFJun-20</t>
  </si>
  <si>
    <t>All TST ProvidersTST CombinedJun-20</t>
  </si>
  <si>
    <t>Families First ProvidersAll FFJun-20</t>
  </si>
  <si>
    <t>DC Seed ProvidersAll DCSJun-20</t>
  </si>
  <si>
    <t>Trauma ProvidersAll FFJun-20</t>
  </si>
  <si>
    <t>Trauma ProvidersAll DCSJun-20</t>
  </si>
  <si>
    <t>Trauma ProvidersAll CombinedJun-20</t>
  </si>
  <si>
    <t>AllAll CombinedJun-20</t>
  </si>
  <si>
    <t>Better MorningsFFT Combined</t>
  </si>
  <si>
    <t>BM</t>
  </si>
  <si>
    <t>Better Mornings</t>
  </si>
  <si>
    <t>Better MorningsFFT FFJun-20</t>
  </si>
  <si>
    <t>Better MorningsFFT FF43983</t>
  </si>
  <si>
    <t>Better MorningsFFT</t>
  </si>
  <si>
    <t>Better MorningsFFT CombinedJun-20</t>
  </si>
  <si>
    <t>Better MorningsFFT Combined43983</t>
  </si>
  <si>
    <t>Better MorningsAll FFJun-20</t>
  </si>
  <si>
    <t>Better MorningsAll FF43983</t>
  </si>
  <si>
    <t>Better MorningsAll CombinedJun-20</t>
  </si>
  <si>
    <t>Better MorningsAll Combined43983</t>
  </si>
  <si>
    <t>* - Not currently active</t>
  </si>
  <si>
    <t>*A-CRA</t>
  </si>
  <si>
    <t>*MST-PSB</t>
  </si>
  <si>
    <t>*AT</t>
  </si>
  <si>
    <t>*Cath</t>
  </si>
  <si>
    <t>*Cont</t>
  </si>
  <si>
    <t>*FM</t>
  </si>
  <si>
    <t>*FC</t>
  </si>
  <si>
    <t>*FHC</t>
  </si>
  <si>
    <t>*FPS</t>
  </si>
  <si>
    <t>*GD</t>
  </si>
  <si>
    <t>*LCS</t>
  </si>
  <si>
    <t>*RS</t>
  </si>
  <si>
    <t>*TFCC</t>
  </si>
  <si>
    <t>*Uni</t>
  </si>
  <si>
    <t>*YV</t>
  </si>
  <si>
    <t>Successful</t>
  </si>
  <si>
    <t>Total Discharges</t>
  </si>
  <si>
    <t>Therapist Capacity</t>
  </si>
  <si>
    <t>Federal CityA-CRA FF44013</t>
  </si>
  <si>
    <t>HillcrestA-CRA FF44013</t>
  </si>
  <si>
    <t>LAYCA-CRA FF44013</t>
  </si>
  <si>
    <t>RiversideA-CRA FF44013</t>
  </si>
  <si>
    <t>Adoptions TogetherCPP-FV FF44013</t>
  </si>
  <si>
    <t>Marys CenterCPP-FV FF44013</t>
  </si>
  <si>
    <t>PIECECPP-FV FF44013</t>
  </si>
  <si>
    <t>Community ConnectionsCPP-FV DCS44013</t>
  </si>
  <si>
    <t>Foundations for Home &amp; CommunityCPP-FV DCS44013</t>
  </si>
  <si>
    <t>Marys CenterCPP-FV DCS44013</t>
  </si>
  <si>
    <t>PIECECPP-FV DCS44013</t>
  </si>
  <si>
    <t>Medstar GeorgetownCPP-FV DCS44013</t>
  </si>
  <si>
    <t>Better MorningsFFT FF44013</t>
  </si>
  <si>
    <t>CatholicFFT FF44013</t>
  </si>
  <si>
    <t>First Home CareFFT FF44013</t>
  </si>
  <si>
    <t>Foundations for Home &amp; CommunityFFT FF44013</t>
  </si>
  <si>
    <t>HillcrestFFT FF44013</t>
  </si>
  <si>
    <t>PASSFFT FF44013</t>
  </si>
  <si>
    <t>LCSMST FF44013</t>
  </si>
  <si>
    <t>MBI HSMST FF44013</t>
  </si>
  <si>
    <t>Youth VillagesMST FF44013</t>
  </si>
  <si>
    <t>Youth VillagesMST-PSB FF44013</t>
  </si>
  <si>
    <t>Marys CenterPCIT FF44013</t>
  </si>
  <si>
    <t>PIECEPCIT FF44013</t>
  </si>
  <si>
    <t>Marys CenterPCIT DCS44013</t>
  </si>
  <si>
    <t>PIECEPCIT DCS44013</t>
  </si>
  <si>
    <t>Community ConnectionsPCIT DCS44013</t>
  </si>
  <si>
    <t>Medstar GeorgetownPCIT DCS44013</t>
  </si>
  <si>
    <t>Community ConnectionsTF-CBT FF44013</t>
  </si>
  <si>
    <t>First Home CareTF-CBT FF44013</t>
  </si>
  <si>
    <t>Foundations for Home &amp; CommunityTF-CBT FF44013</t>
  </si>
  <si>
    <t>HillcrestTF-CBT FF44013</t>
  </si>
  <si>
    <t>LAYCTF-CBT FF44013</t>
  </si>
  <si>
    <t>LESTF-CBT FF44013</t>
  </si>
  <si>
    <t>MD Family ResourcesTF-CBT FF44013</t>
  </si>
  <si>
    <t>UniversalTF-CBT FF44013</t>
  </si>
  <si>
    <t>Community ConnectionsTIP FF44013</t>
  </si>
  <si>
    <t>ContemporaryTIP FF44013</t>
  </si>
  <si>
    <t>FPSTIP FF44013</t>
  </si>
  <si>
    <t>Green DoorTIP FF44013</t>
  </si>
  <si>
    <t>LESTIP FF44013</t>
  </si>
  <si>
    <t>MBI HSTIP FF44013</t>
  </si>
  <si>
    <t>PASSTIP FF44013</t>
  </si>
  <si>
    <t>TFCCTIP FF44013</t>
  </si>
  <si>
    <t>UniversalTIP FF44013</t>
  </si>
  <si>
    <t>Wayne CenterTIP FF44013</t>
  </si>
  <si>
    <t>Adoptions TogetherTST FF44013</t>
  </si>
  <si>
    <t>ContemporaryTST FF44013</t>
  </si>
  <si>
    <t>Family MattersTST FF44013</t>
  </si>
  <si>
    <t>First Home CareTST FF44013</t>
  </si>
  <si>
    <t>Foundations for Home &amp; CommunityTST FF44013</t>
  </si>
  <si>
    <t>HillcrestTST FF44013</t>
  </si>
  <si>
    <t>MD Family ResourcesTST FF44013</t>
  </si>
  <si>
    <t>Federal CityA-CRA Combined44013</t>
  </si>
  <si>
    <t>HillcrestA-CRA Combined44013</t>
  </si>
  <si>
    <t>LAYCA-CRA Combined44013</t>
  </si>
  <si>
    <t>RiversideA-CRA Combined44013</t>
  </si>
  <si>
    <t>Adoptions TogetherCPP-FV Combined44013</t>
  </si>
  <si>
    <t>Foundations for Home &amp; CommunityCPP-FV Combined44013</t>
  </si>
  <si>
    <t>Medstar GeorgetownCPP-FV Combined44013</t>
  </si>
  <si>
    <t>Better MorningsFFT Combined44013</t>
  </si>
  <si>
    <t>CatholicFFT Combined44013</t>
  </si>
  <si>
    <t>First Home CareFFT Combined44013</t>
  </si>
  <si>
    <t>Foundations for Home &amp; CommunityFFT Combined44013</t>
  </si>
  <si>
    <t>HillcrestFFT Combined44013</t>
  </si>
  <si>
    <t>PASSFFT Combined44013</t>
  </si>
  <si>
    <t>LCSMST Combined44013</t>
  </si>
  <si>
    <t>MBI HSMST Combined44013</t>
  </si>
  <si>
    <t>Youth VillagesMST Combined44013</t>
  </si>
  <si>
    <t>Youth VillagesMST-PSB Combined44013</t>
  </si>
  <si>
    <t>Medstar GeorgetownPCIT Combined44013</t>
  </si>
  <si>
    <t>Community ConnectionsTF-CBT Combined44013</t>
  </si>
  <si>
    <t>First Home CareTF-CBT Combined44013</t>
  </si>
  <si>
    <t>Foundations for Home &amp; CommunityTF-CBT Combined44013</t>
  </si>
  <si>
    <t>HillcrestTF-CBT Combined44013</t>
  </si>
  <si>
    <t>LAYCTF-CBT Combined44013</t>
  </si>
  <si>
    <t>LESTF-CBT Combined44013</t>
  </si>
  <si>
    <t>MD Family ResourcesTF-CBT Combined44013</t>
  </si>
  <si>
    <t>UniversalTF-CBT Combined44013</t>
  </si>
  <si>
    <t>Community ConnectionsTIP Combined44013</t>
  </si>
  <si>
    <t>ContemporaryTIP Combined44013</t>
  </si>
  <si>
    <t>FPSTIP Combined44013</t>
  </si>
  <si>
    <t>Green DoorTIP Combined44013</t>
  </si>
  <si>
    <t>LESTIP Combined44013</t>
  </si>
  <si>
    <t>MBI HSTIP Combined44013</t>
  </si>
  <si>
    <t>PASSTIP Combined44013</t>
  </si>
  <si>
    <t>TFCCTIP Combined44013</t>
  </si>
  <si>
    <t>UniversalTIP Combined44013</t>
  </si>
  <si>
    <t>Wayne CenterTIP Combined44013</t>
  </si>
  <si>
    <t>Adoptions TogetherTST Combined44013</t>
  </si>
  <si>
    <t>ContemporaryTST Combined44013</t>
  </si>
  <si>
    <t>Family MattersTST Combined44013</t>
  </si>
  <si>
    <t>First Home CareTST Combined44013</t>
  </si>
  <si>
    <t>Foundations for Home &amp; CommunityTST Combined44013</t>
  </si>
  <si>
    <t>HillcrestTST Combined44013</t>
  </si>
  <si>
    <t>MD Family ResourcesTST Combined44013</t>
  </si>
  <si>
    <t>Marys CenterCPP-FV Combined44013</t>
  </si>
  <si>
    <t>PIECECPP-FV Combined44013</t>
  </si>
  <si>
    <t>Community ConnectionsCPP-FV Combined44013</t>
  </si>
  <si>
    <t>Community ConnectionsPCIT Combined44013</t>
  </si>
  <si>
    <t>Marys CenterPCIT Combined44013</t>
  </si>
  <si>
    <t>PIECEPCIT Combined44013</t>
  </si>
  <si>
    <t>CatholicAll FF44013</t>
  </si>
  <si>
    <t>ContemporaryAll FF44013</t>
  </si>
  <si>
    <t>Family MattersAll FF44013</t>
  </si>
  <si>
    <t>Federal City All FF44013</t>
  </si>
  <si>
    <t>First Home CareAll FF44013</t>
  </si>
  <si>
    <t>Foundations for Home &amp; CommunityAll FF44013</t>
  </si>
  <si>
    <t>FPSAll FF44013</t>
  </si>
  <si>
    <t>Green DoorAll FF44013</t>
  </si>
  <si>
    <t>HillcrestAll FF44013</t>
  </si>
  <si>
    <t>LAYCAll FF44013</t>
  </si>
  <si>
    <t>LCSAll FF44013</t>
  </si>
  <si>
    <t>LESAll FF44013</t>
  </si>
  <si>
    <t>MBI HSAll FF44013</t>
  </si>
  <si>
    <t>MD Family ResourcesAll FF44013</t>
  </si>
  <si>
    <t>PASSAll FF44013</t>
  </si>
  <si>
    <t>RiversideAll FF44013</t>
  </si>
  <si>
    <t>TFCCAll FF44013</t>
  </si>
  <si>
    <t>UniversalAll FF44013</t>
  </si>
  <si>
    <t>Wayne CenterAll FF44013</t>
  </si>
  <si>
    <t>Youth VillagesAll FF44013</t>
  </si>
  <si>
    <t>Medstar GeorgetownAll DCS44013</t>
  </si>
  <si>
    <t>Community ConnectionsAll FF44013</t>
  </si>
  <si>
    <t>Community ConnectionsAll DCS44013</t>
  </si>
  <si>
    <t>Marys CenterAll FF44013</t>
  </si>
  <si>
    <t>Marys CenterAll DCS44013</t>
  </si>
  <si>
    <t>PIECEAll FF44013</t>
  </si>
  <si>
    <t>PIECEAll DCS44013</t>
  </si>
  <si>
    <t>Adoptions TogetherAll Combined44013</t>
  </si>
  <si>
    <t>Better MorningsAll Combined44013</t>
  </si>
  <si>
    <t>Better MorningsAll</t>
  </si>
  <si>
    <t>CatholicAll Combined44013</t>
  </si>
  <si>
    <t>Community ConnectionsAll Combined44013</t>
  </si>
  <si>
    <t>ContemporaryAll Combined44013</t>
  </si>
  <si>
    <t>Family MattersAll Combined44013</t>
  </si>
  <si>
    <t>Federal CityAll Combined44013</t>
  </si>
  <si>
    <t>First Home CareAll Combined44013</t>
  </si>
  <si>
    <t>Foundations for Home &amp; CommunityAll Combined44013</t>
  </si>
  <si>
    <t>FPSAll Combined44013</t>
  </si>
  <si>
    <t>Green DoorAll Combined44013</t>
  </si>
  <si>
    <t>HillcrestAll Combined44013</t>
  </si>
  <si>
    <t>LAYCAll Combined44013</t>
  </si>
  <si>
    <t>LCSAll Combined44013</t>
  </si>
  <si>
    <t>LESAll Combined44013</t>
  </si>
  <si>
    <t>Marys CenterAll Combined44013</t>
  </si>
  <si>
    <t>MBI HSAll Combined44013</t>
  </si>
  <si>
    <t>MD Family ResourcesAll Combined44013</t>
  </si>
  <si>
    <t>Medstar GeorgetownAll Combined44013</t>
  </si>
  <si>
    <t>PASSAll Combined44013</t>
  </si>
  <si>
    <t>PIECEAll Combined44013</t>
  </si>
  <si>
    <t>RiversideAll Combined44013</t>
  </si>
  <si>
    <t>TFCCAll Combined44013</t>
  </si>
  <si>
    <t>UniversalAll Combined44013</t>
  </si>
  <si>
    <t>Wayne CenterAll Combined44013</t>
  </si>
  <si>
    <t>Youth VillagesAll Combined44013</t>
  </si>
  <si>
    <t>All A-CRA ProvidersA-CRA FF44013</t>
  </si>
  <si>
    <t>All A-CRA ProvidersA-CRA Combined44013</t>
  </si>
  <si>
    <t>All CPP-FV ProvidersCPP-FV FF44013</t>
  </si>
  <si>
    <t>All CPP-FV ProvidersCPP-FV DCS44013</t>
  </si>
  <si>
    <t>All CPP-FV ProvidersCPP-FV Combined44013</t>
  </si>
  <si>
    <t>All FFT ProvidersFFT FF44013</t>
  </si>
  <si>
    <t>All FFT ProvidersFFT Combined44013</t>
  </si>
  <si>
    <t>All MST ProvidersMST FF44013</t>
  </si>
  <si>
    <t>All MST ProvidersMST Combined44013</t>
  </si>
  <si>
    <t>All MST-PSB ProvidersMST-PSB FF44013</t>
  </si>
  <si>
    <t>All MST-PSB ProvidersMST-PSB Combined44013</t>
  </si>
  <si>
    <t>All PCIT ProvidersPCIT FF44013</t>
  </si>
  <si>
    <t>All PCIT ProvidersPCIT DCS44013</t>
  </si>
  <si>
    <t>All PCIT ProvidersPCIT Combined44013</t>
  </si>
  <si>
    <t>All SFCR ProvidersSFCR FF44013</t>
  </si>
  <si>
    <t>All SFCR ProvidersSFCR Combined44013</t>
  </si>
  <si>
    <t>All TF-CBT ProvidersTF-CBT FF44013</t>
  </si>
  <si>
    <t>All TF-CBT ProvidersTF-CBT Combined44013</t>
  </si>
  <si>
    <t>All TIP ProvidersTIP FF44013</t>
  </si>
  <si>
    <t>All TIP ProvidersTIP Combined44013</t>
  </si>
  <si>
    <t>All TST ProvidersTST FF44013</t>
  </si>
  <si>
    <t>All TST ProvidersTST Combined44013</t>
  </si>
  <si>
    <t>Families First ProvidersAll FF44013</t>
  </si>
  <si>
    <t>DC Seed ProvidersAll DCS44013</t>
  </si>
  <si>
    <t>Trauma ProvidersAll FF44013</t>
  </si>
  <si>
    <t>Trauma ProvidersAll DCS44013</t>
  </si>
  <si>
    <t>Trauma ProvidersAll Combined44013</t>
  </si>
  <si>
    <t>AllAll Combined44013</t>
  </si>
  <si>
    <t>Federal CityA-CRA FFJul-20</t>
  </si>
  <si>
    <t>HillcrestA-CRA FFJul-20</t>
  </si>
  <si>
    <t>LAYCA-CRA FFJul-20</t>
  </si>
  <si>
    <t>RiversideA-CRA FFJul-20</t>
  </si>
  <si>
    <t>Adoptions TogetherCPP-FV FFJul-20</t>
  </si>
  <si>
    <t>Marys CenterCPP-FV FFJul-20</t>
  </si>
  <si>
    <t>PIECECPP-FV FFJul-20</t>
  </si>
  <si>
    <t>Community ConnectionsCPP-FV DCSJul-20</t>
  </si>
  <si>
    <t>Foundations for Home &amp; CommunityCPP-FV DCSJul-20</t>
  </si>
  <si>
    <t>Marys CenterCPP-FV DCSJul-20</t>
  </si>
  <si>
    <t>PIECECPP-FV DCSJul-20</t>
  </si>
  <si>
    <t>Medstar GeorgetownCPP-FV DCSJul-20</t>
  </si>
  <si>
    <t>Better MorningsFFT FFJul-20</t>
  </si>
  <si>
    <t>CatholicFFT FFJul-20</t>
  </si>
  <si>
    <t>First Home CareFFT FFJul-20</t>
  </si>
  <si>
    <t>Foundations for Home &amp; CommunityFFT FFJul-20</t>
  </si>
  <si>
    <t>HillcrestFFT FFJul-20</t>
  </si>
  <si>
    <t>PASSFFT FFJul-20</t>
  </si>
  <si>
    <t>LCSMST FFJul-20</t>
  </si>
  <si>
    <t>MBI HSMST FFJul-20</t>
  </si>
  <si>
    <t>Youth VillagesMST FFJul-20</t>
  </si>
  <si>
    <t>Youth VillagesMST-PSB FFJul-20</t>
  </si>
  <si>
    <t>Marys CenterPCIT FFJul-20</t>
  </si>
  <si>
    <t>PIECEPCIT FFJul-20</t>
  </si>
  <si>
    <t>Marys CenterPCIT DCSJul-20</t>
  </si>
  <si>
    <t>PIECEPCIT DCSJul-20</t>
  </si>
  <si>
    <t>Community ConnectionsPCIT DCSJul-20</t>
  </si>
  <si>
    <t>Medstar GeorgetownPCIT DCSJul-20</t>
  </si>
  <si>
    <t>Community ConnectionsTF-CBT FFJul-20</t>
  </si>
  <si>
    <t>First Home CareTF-CBT FFJul-20</t>
  </si>
  <si>
    <t>Foundations for Home &amp; CommunityTF-CBT FFJul-20</t>
  </si>
  <si>
    <t>HillcrestTF-CBT FFJul-20</t>
  </si>
  <si>
    <t>LAYCTF-CBT FFJul-20</t>
  </si>
  <si>
    <t>LESTF-CBT FFJul-20</t>
  </si>
  <si>
    <t>MD Family ResourcesTF-CBT FFJul-20</t>
  </si>
  <si>
    <t>UniversalTF-CBT FFJul-20</t>
  </si>
  <si>
    <t>Community ConnectionsTIP FFJul-20</t>
  </si>
  <si>
    <t>ContemporaryTIP FFJul-20</t>
  </si>
  <si>
    <t>FPSTIP FFJul-20</t>
  </si>
  <si>
    <t>Green DoorTIP FFJul-20</t>
  </si>
  <si>
    <t>LESTIP FFJul-20</t>
  </si>
  <si>
    <t>MBI HSTIP FFJul-20</t>
  </si>
  <si>
    <t>PASSTIP FFJul-20</t>
  </si>
  <si>
    <t>TFCCTIP FFJul-20</t>
  </si>
  <si>
    <t>UniversalTIP FFJul-20</t>
  </si>
  <si>
    <t>Wayne CenterTIP FFJul-20</t>
  </si>
  <si>
    <t>Adoptions TogetherTST FFJul-20</t>
  </si>
  <si>
    <t>ContemporaryTST FFJul-20</t>
  </si>
  <si>
    <t>Family MattersTST FFJul-20</t>
  </si>
  <si>
    <t>First Home CareTST FFJul-20</t>
  </si>
  <si>
    <t>Foundations for Home &amp; CommunityTST FFJul-20</t>
  </si>
  <si>
    <t>HillcrestTST FFJul-20</t>
  </si>
  <si>
    <t>MD Family ResourcesTST FFJul-20</t>
  </si>
  <si>
    <t>Federal CityA-CRA CombinedJul-20</t>
  </si>
  <si>
    <t>HillcrestA-CRA CombinedJul-20</t>
  </si>
  <si>
    <t>LAYCA-CRA CombinedJul-20</t>
  </si>
  <si>
    <t>RiversideA-CRA CombinedJul-20</t>
  </si>
  <si>
    <t>Adoptions TogetherCPP-FV CombinedJul-20</t>
  </si>
  <si>
    <t>Foundations for Home &amp; CommunityCPP-FV CombinedJul-20</t>
  </si>
  <si>
    <t>Medstar GeorgetownCPP-FV CombinedJul-20</t>
  </si>
  <si>
    <t>Better MorningsFFT CombinedJul-20</t>
  </si>
  <si>
    <t>CatholicFFT CombinedJul-20</t>
  </si>
  <si>
    <t>First Home CareFFT CombinedJul-20</t>
  </si>
  <si>
    <t>Foundations for Home &amp; CommunityFFT CombinedJul-20</t>
  </si>
  <si>
    <t>HillcrestFFT CombinedJul-20</t>
  </si>
  <si>
    <t>PASSFFT CombinedJul-20</t>
  </si>
  <si>
    <t>LCSMST CombinedJul-20</t>
  </si>
  <si>
    <t>MBI HSMST CombinedJul-20</t>
  </si>
  <si>
    <t>Youth VillagesMST CombinedJul-20</t>
  </si>
  <si>
    <t>Youth VillagesMST-PSB CombinedJul-20</t>
  </si>
  <si>
    <t>Medstar GeorgetownPCIT CombinedJul-20</t>
  </si>
  <si>
    <t>Community ConnectionsTF-CBT CombinedJul-20</t>
  </si>
  <si>
    <t>First Home CareTF-CBT CombinedJul-20</t>
  </si>
  <si>
    <t>Foundations for Home &amp; CommunityTF-CBT CombinedJul-20</t>
  </si>
  <si>
    <t>HillcrestTF-CBT CombinedJul-20</t>
  </si>
  <si>
    <t>LAYCTF-CBT CombinedJul-20</t>
  </si>
  <si>
    <t>LESTF-CBT CombinedJul-20</t>
  </si>
  <si>
    <t>MD Family ResourcesTF-CBT CombinedJul-20</t>
  </si>
  <si>
    <t>UniversalTF-CBT CombinedJul-20</t>
  </si>
  <si>
    <t>Community ConnectionsTIP CombinedJul-20</t>
  </si>
  <si>
    <t>ContemporaryTIP CombinedJul-20</t>
  </si>
  <si>
    <t>FPSTIP CombinedJul-20</t>
  </si>
  <si>
    <t>Green DoorTIP CombinedJul-20</t>
  </si>
  <si>
    <t>LESTIP CombinedJul-20</t>
  </si>
  <si>
    <t>MBI HSTIP CombinedJul-20</t>
  </si>
  <si>
    <t>PASSTIP CombinedJul-20</t>
  </si>
  <si>
    <t>TFCCTIP CombinedJul-20</t>
  </si>
  <si>
    <t>UniversalTIP CombinedJul-20</t>
  </si>
  <si>
    <t>Wayne CenterTIP CombinedJul-20</t>
  </si>
  <si>
    <t>Adoptions TogetherTST CombinedJul-20</t>
  </si>
  <si>
    <t>ContemporaryTST CombinedJul-20</t>
  </si>
  <si>
    <t>Family MattersTST CombinedJul-20</t>
  </si>
  <si>
    <t>First Home CareTST CombinedJul-20</t>
  </si>
  <si>
    <t>Foundations for Home &amp; CommunityTST CombinedJul-20</t>
  </si>
  <si>
    <t>HillcrestTST CombinedJul-20</t>
  </si>
  <si>
    <t>MD Family ResourcesTST CombinedJul-20</t>
  </si>
  <si>
    <t>Marys CenterCPP-FV CombinedJul-20</t>
  </si>
  <si>
    <t>PIECECPP-FV CombinedJul-20</t>
  </si>
  <si>
    <t>Community ConnectionsCPP-FV CombinedJul-20</t>
  </si>
  <si>
    <t>Community ConnectionsPCIT CombinedJul-20</t>
  </si>
  <si>
    <t>Marys CenterPCIT CombinedJul-20</t>
  </si>
  <si>
    <t>PIECEPCIT CombinedJul-20</t>
  </si>
  <si>
    <t>CatholicAll FFJul-20</t>
  </si>
  <si>
    <t>ContemporaryAll FFJul-20</t>
  </si>
  <si>
    <t>Family MattersAll FFJul-20</t>
  </si>
  <si>
    <t>Federal City All FFJul-20</t>
  </si>
  <si>
    <t>First Home CareAll FFJul-20</t>
  </si>
  <si>
    <t>Foundations for Home &amp; CommunityAll FFJul-20</t>
  </si>
  <si>
    <t>FPSAll FFJul-20</t>
  </si>
  <si>
    <t>Green DoorAll FFJul-20</t>
  </si>
  <si>
    <t>HillcrestAll FFJul-20</t>
  </si>
  <si>
    <t>LAYCAll FFJul-20</t>
  </si>
  <si>
    <t>LCSAll FFJul-20</t>
  </si>
  <si>
    <t>LESAll FFJul-20</t>
  </si>
  <si>
    <t>MBI HSAll FFJul-20</t>
  </si>
  <si>
    <t>MD Family ResourcesAll FFJul-20</t>
  </si>
  <si>
    <t>PASSAll FFJul-20</t>
  </si>
  <si>
    <t>RiversideAll FFJul-20</t>
  </si>
  <si>
    <t>TFCCAll FFJul-20</t>
  </si>
  <si>
    <t>UniversalAll FFJul-20</t>
  </si>
  <si>
    <t>Wayne CenterAll FFJul-20</t>
  </si>
  <si>
    <t>Youth VillagesAll FFJul-20</t>
  </si>
  <si>
    <t>Medstar GeorgetownAll DCSJul-20</t>
  </si>
  <si>
    <t>Community ConnectionsAll FFJul-20</t>
  </si>
  <si>
    <t>Community ConnectionsAll DCSJul-20</t>
  </si>
  <si>
    <t>Marys CenterAll FFJul-20</t>
  </si>
  <si>
    <t>Marys CenterAll DCSJul-20</t>
  </si>
  <si>
    <t>PIECEAll FFJul-20</t>
  </si>
  <si>
    <t>PIECEAll DCSJul-20</t>
  </si>
  <si>
    <t>Adoptions TogetherAll CombinedJul-20</t>
  </si>
  <si>
    <t>Better MorningsAll CombinedJul-20</t>
  </si>
  <si>
    <t>CatholicAll CombinedJul-20</t>
  </si>
  <si>
    <t>Community ConnectionsAll CombinedJul-20</t>
  </si>
  <si>
    <t>ContemporaryAll CombinedJul-20</t>
  </si>
  <si>
    <t>Family MattersAll CombinedJul-20</t>
  </si>
  <si>
    <t>Federal CityAll CombinedJul-20</t>
  </si>
  <si>
    <t>First Home CareAll CombinedJul-20</t>
  </si>
  <si>
    <t>Foundations for Home &amp; CommunityAll CombinedJul-20</t>
  </si>
  <si>
    <t>FPSAll CombinedJul-20</t>
  </si>
  <si>
    <t>Green DoorAll CombinedJul-20</t>
  </si>
  <si>
    <t>HillcrestAll CombinedJul-20</t>
  </si>
  <si>
    <t>LAYCAll CombinedJul-20</t>
  </si>
  <si>
    <t>LCSAll CombinedJul-20</t>
  </si>
  <si>
    <t>LESAll CombinedJul-20</t>
  </si>
  <si>
    <t>Marys CenterAll CombinedJul-20</t>
  </si>
  <si>
    <t>MBI HSAll CombinedJul-20</t>
  </si>
  <si>
    <t>MD Family ResourcesAll CombinedJul-20</t>
  </si>
  <si>
    <t>Medstar GeorgetownAll CombinedJul-20</t>
  </si>
  <si>
    <t>PASSAll CombinedJul-20</t>
  </si>
  <si>
    <t>PIECEAll CombinedJul-20</t>
  </si>
  <si>
    <t>RiversideAll CombinedJul-20</t>
  </si>
  <si>
    <t>TFCCAll CombinedJul-20</t>
  </si>
  <si>
    <t>UniversalAll CombinedJul-20</t>
  </si>
  <si>
    <t>Wayne CenterAll CombinedJul-20</t>
  </si>
  <si>
    <t>Youth VillagesAll CombinedJul-20</t>
  </si>
  <si>
    <t>All A-CRA ProvidersA-CRA FFJul-20</t>
  </si>
  <si>
    <t>All A-CRA ProvidersA-CRA CombinedJul-20</t>
  </si>
  <si>
    <t>All CPP-FV ProvidersCPP-FV FFJul-20</t>
  </si>
  <si>
    <t>All CPP-FV ProvidersCPP-FV DCSJul-20</t>
  </si>
  <si>
    <t>All CPP-FV ProvidersCPP-FV CombinedJul-20</t>
  </si>
  <si>
    <t>All FFT ProvidersFFT FFJul-20</t>
  </si>
  <si>
    <t>All FFT ProvidersFFT CombinedJul-20</t>
  </si>
  <si>
    <t>All MST ProvidersMST FFJul-20</t>
  </si>
  <si>
    <t>All MST ProvidersMST CombinedJul-20</t>
  </si>
  <si>
    <t>All MST-PSB ProvidersMST-PSB FFJul-20</t>
  </si>
  <si>
    <t>All MST-PSB ProvidersMST-PSB CombinedJul-20</t>
  </si>
  <si>
    <t>All PCIT ProvidersPCIT FFJul-20</t>
  </si>
  <si>
    <t>All PCIT ProvidersPCIT DCSJul-20</t>
  </si>
  <si>
    <t>All PCIT ProvidersPCIT CombinedJul-20</t>
  </si>
  <si>
    <t>All SFCR ProvidersSFCR FFJul-20</t>
  </si>
  <si>
    <t>All SFCR ProvidersSFCR CombinedJul-20</t>
  </si>
  <si>
    <t>All TF-CBT ProvidersTF-CBT FFJul-20</t>
  </si>
  <si>
    <t>All TF-CBT ProvidersTF-CBT CombinedJul-20</t>
  </si>
  <si>
    <t>All TIP ProvidersTIP FFJul-20</t>
  </si>
  <si>
    <t>All TIP ProvidersTIP CombinedJul-20</t>
  </si>
  <si>
    <t>All TST ProvidersTST FFJul-20</t>
  </si>
  <si>
    <t>All TST ProvidersTST CombinedJul-20</t>
  </si>
  <si>
    <t>Families First ProvidersAll FFJul-20</t>
  </si>
  <si>
    <t>DC Seed ProvidersAll DCSJul-20</t>
  </si>
  <si>
    <t>Trauma ProvidersAll FFJul-20</t>
  </si>
  <si>
    <t>Trauma ProvidersAll DCSJul-20</t>
  </si>
  <si>
    <t>Trauma ProvidersAll CombinedJul-20</t>
  </si>
  <si>
    <t>AllAll CombinedJul-20</t>
  </si>
  <si>
    <t>Federal CityA-CRA FF44044</t>
  </si>
  <si>
    <t>HillcrestA-CRA FF44044</t>
  </si>
  <si>
    <t>LAYCA-CRA FF44044</t>
  </si>
  <si>
    <t>RiversideA-CRA FF44044</t>
  </si>
  <si>
    <t>Adoptions TogetherCPP-FV FF44044</t>
  </si>
  <si>
    <t>Marys CenterCPP-FV FF44044</t>
  </si>
  <si>
    <t>PIECECPP-FV FF44044</t>
  </si>
  <si>
    <t>Community ConnectionsCPP-FV DCS44044</t>
  </si>
  <si>
    <t>Foundations for Home &amp; CommunityCPP-FV DCS44044</t>
  </si>
  <si>
    <t>Marys CenterCPP-FV DCS44044</t>
  </si>
  <si>
    <t>PIECECPP-FV DCS44044</t>
  </si>
  <si>
    <t>Medstar GeorgetownCPP-FV DCS44044</t>
  </si>
  <si>
    <t>Better MorningsFFT FF44044</t>
  </si>
  <si>
    <t>CatholicFFT FF44044</t>
  </si>
  <si>
    <t>First Home CareFFT FF44044</t>
  </si>
  <si>
    <t>Foundations for Home &amp; CommunityFFT FF44044</t>
  </si>
  <si>
    <t>HillcrestFFT FF44044</t>
  </si>
  <si>
    <t>PASSFFT FF44044</t>
  </si>
  <si>
    <t>LCSMST FF44044</t>
  </si>
  <si>
    <t>MBI HSMST FF44044</t>
  </si>
  <si>
    <t>Youth VillagesMST FF44044</t>
  </si>
  <si>
    <t>Youth VillagesMST-PSB FF44044</t>
  </si>
  <si>
    <t>Marys CenterPCIT FF44044</t>
  </si>
  <si>
    <t>PIECEPCIT FF44044</t>
  </si>
  <si>
    <t>Marys CenterPCIT DCS44044</t>
  </si>
  <si>
    <t>PIECEPCIT DCS44044</t>
  </si>
  <si>
    <t>Community ConnectionsPCIT DCS44044</t>
  </si>
  <si>
    <t>Medstar GeorgetownPCIT DCS44044</t>
  </si>
  <si>
    <t>Community ConnectionsTF-CBT FF44044</t>
  </si>
  <si>
    <t>First Home CareTF-CBT FF44044</t>
  </si>
  <si>
    <t>Foundations for Home &amp; CommunityTF-CBT FF44044</t>
  </si>
  <si>
    <t>HillcrestTF-CBT FF44044</t>
  </si>
  <si>
    <t>LAYCTF-CBT FF44044</t>
  </si>
  <si>
    <t>LESTF-CBT FF44044</t>
  </si>
  <si>
    <t>MD Family ResourcesTF-CBT FF44044</t>
  </si>
  <si>
    <t>UniversalTF-CBT FF44044</t>
  </si>
  <si>
    <t>Community ConnectionsTIP FF44044</t>
  </si>
  <si>
    <t>ContemporaryTIP FF44044</t>
  </si>
  <si>
    <t>FPSTIP FF44044</t>
  </si>
  <si>
    <t>Green DoorTIP FF44044</t>
  </si>
  <si>
    <t>LESTIP FF44044</t>
  </si>
  <si>
    <t>MBI HSTIP FF44044</t>
  </si>
  <si>
    <t>PASSTIP FF44044</t>
  </si>
  <si>
    <t>TFCCTIP FF44044</t>
  </si>
  <si>
    <t>UniversalTIP FF44044</t>
  </si>
  <si>
    <t>Wayne CenterTIP FF44044</t>
  </si>
  <si>
    <t>Adoptions TogetherTST FF44044</t>
  </si>
  <si>
    <t>ContemporaryTST FF44044</t>
  </si>
  <si>
    <t>Family MattersTST FF44044</t>
  </si>
  <si>
    <t>First Home CareTST FF44044</t>
  </si>
  <si>
    <t>Foundations for Home &amp; CommunityTST FF44044</t>
  </si>
  <si>
    <t>HillcrestTST FF44044</t>
  </si>
  <si>
    <t>MD Family ResourcesTST FF44044</t>
  </si>
  <si>
    <t>Federal CityA-CRA Combined44044</t>
  </si>
  <si>
    <t>HillcrestA-CRA Combined44044</t>
  </si>
  <si>
    <t>LAYCA-CRA Combined44044</t>
  </si>
  <si>
    <t>RiversideA-CRA Combined44044</t>
  </si>
  <si>
    <t>Adoptions TogetherCPP-FV Combined44044</t>
  </si>
  <si>
    <t>Foundations for Home &amp; CommunityCPP-FV Combined44044</t>
  </si>
  <si>
    <t>Medstar GeorgetownCPP-FV Combined44044</t>
  </si>
  <si>
    <t>Better MorningsFFT Combined44044</t>
  </si>
  <si>
    <t>CatholicFFT Combined44044</t>
  </si>
  <si>
    <t>First Home CareFFT Combined44044</t>
  </si>
  <si>
    <t>Foundations for Home &amp; CommunityFFT Combined44044</t>
  </si>
  <si>
    <t>HillcrestFFT Combined44044</t>
  </si>
  <si>
    <t>PASSFFT Combined44044</t>
  </si>
  <si>
    <t>LCSMST Combined44044</t>
  </si>
  <si>
    <t>MBI HSMST Combined44044</t>
  </si>
  <si>
    <t>Youth VillagesMST Combined44044</t>
  </si>
  <si>
    <t>Youth VillagesMST-PSB Combined44044</t>
  </si>
  <si>
    <t>Medstar GeorgetownPCIT Combined44044</t>
  </si>
  <si>
    <t>Community ConnectionsTF-CBT Combined44044</t>
  </si>
  <si>
    <t>First Home CareTF-CBT Combined44044</t>
  </si>
  <si>
    <t>Foundations for Home &amp; CommunityTF-CBT Combined44044</t>
  </si>
  <si>
    <t>HillcrestTF-CBT Combined44044</t>
  </si>
  <si>
    <t>LAYCTF-CBT Combined44044</t>
  </si>
  <si>
    <t>LESTF-CBT Combined44044</t>
  </si>
  <si>
    <t>MD Family ResourcesTF-CBT Combined44044</t>
  </si>
  <si>
    <t>UniversalTF-CBT Combined44044</t>
  </si>
  <si>
    <t>Community ConnectionsTIP Combined44044</t>
  </si>
  <si>
    <t>ContemporaryTIP Combined44044</t>
  </si>
  <si>
    <t>FPSTIP Combined44044</t>
  </si>
  <si>
    <t>Green DoorTIP Combined44044</t>
  </si>
  <si>
    <t>LESTIP Combined44044</t>
  </si>
  <si>
    <t>MBI HSTIP Combined44044</t>
  </si>
  <si>
    <t>PASSTIP Combined44044</t>
  </si>
  <si>
    <t>TFCCTIP Combined44044</t>
  </si>
  <si>
    <t>UniversalTIP Combined44044</t>
  </si>
  <si>
    <t>Wayne CenterTIP Combined44044</t>
  </si>
  <si>
    <t>Adoptions TogetherTST Combined44044</t>
  </si>
  <si>
    <t>ContemporaryTST Combined44044</t>
  </si>
  <si>
    <t>Family MattersTST Combined44044</t>
  </si>
  <si>
    <t>First Home CareTST Combined44044</t>
  </si>
  <si>
    <t>Foundations for Home &amp; CommunityTST Combined44044</t>
  </si>
  <si>
    <t>HillcrestTST Combined44044</t>
  </si>
  <si>
    <t>MD Family ResourcesTST Combined44044</t>
  </si>
  <si>
    <t>Marys CenterCPP-FV Combined44044</t>
  </si>
  <si>
    <t>PIECECPP-FV Combined44044</t>
  </si>
  <si>
    <t>Community ConnectionsCPP-FV Combined44044</t>
  </si>
  <si>
    <t>Community ConnectionsPCIT Combined44044</t>
  </si>
  <si>
    <t>Marys CenterPCIT Combined44044</t>
  </si>
  <si>
    <t>PIECEPCIT Combined44044</t>
  </si>
  <si>
    <t>CatholicAll FF44044</t>
  </si>
  <si>
    <t>ContemporaryAll FF44044</t>
  </si>
  <si>
    <t>Family MattersAll FF44044</t>
  </si>
  <si>
    <t>Federal City All FF44044</t>
  </si>
  <si>
    <t>First Home CareAll FF44044</t>
  </si>
  <si>
    <t>Foundations for Home &amp; CommunityAll FF44044</t>
  </si>
  <si>
    <t>FPSAll FF44044</t>
  </si>
  <si>
    <t>Green DoorAll FF44044</t>
  </si>
  <si>
    <t>HillcrestAll FF44044</t>
  </si>
  <si>
    <t>LAYCAll FF44044</t>
  </si>
  <si>
    <t>LCSAll FF44044</t>
  </si>
  <si>
    <t>LESAll FF44044</t>
  </si>
  <si>
    <t>MBI HSAll FF44044</t>
  </si>
  <si>
    <t>MD Family ResourcesAll FF44044</t>
  </si>
  <si>
    <t>PASSAll FF44044</t>
  </si>
  <si>
    <t>RiversideAll FF44044</t>
  </si>
  <si>
    <t>TFCCAll FF44044</t>
  </si>
  <si>
    <t>UniversalAll FF44044</t>
  </si>
  <si>
    <t>Wayne CenterAll FF44044</t>
  </si>
  <si>
    <t>Youth VillagesAll FF44044</t>
  </si>
  <si>
    <t>Medstar GeorgetownAll DCS44044</t>
  </si>
  <si>
    <t>Community ConnectionsAll FF44044</t>
  </si>
  <si>
    <t>Community ConnectionsAll DCS44044</t>
  </si>
  <si>
    <t>Marys CenterAll FF44044</t>
  </si>
  <si>
    <t>Marys CenterAll DCS44044</t>
  </si>
  <si>
    <t>PIECEAll FF44044</t>
  </si>
  <si>
    <t>PIECEAll DCS44044</t>
  </si>
  <si>
    <t>Adoptions TogetherAll Combined44044</t>
  </si>
  <si>
    <t>Better MorningsAll Combined44044</t>
  </si>
  <si>
    <t>CatholicAll Combined44044</t>
  </si>
  <si>
    <t>Community ConnectionsAll Combined44044</t>
  </si>
  <si>
    <t>ContemporaryAll Combined44044</t>
  </si>
  <si>
    <t>Family MattersAll Combined44044</t>
  </si>
  <si>
    <t>Federal CityAll Combined44044</t>
  </si>
  <si>
    <t>First Home CareAll Combined44044</t>
  </si>
  <si>
    <t>Foundations for Home &amp; CommunityAll Combined44044</t>
  </si>
  <si>
    <t>FPSAll Combined44044</t>
  </si>
  <si>
    <t>Green DoorAll Combined44044</t>
  </si>
  <si>
    <t>HillcrestAll Combined44044</t>
  </si>
  <si>
    <t>LAYCAll Combined44044</t>
  </si>
  <si>
    <t>LCSAll Combined44044</t>
  </si>
  <si>
    <t>LESAll Combined44044</t>
  </si>
  <si>
    <t>Marys CenterAll Combined44044</t>
  </si>
  <si>
    <t>MBI HSAll Combined44044</t>
  </si>
  <si>
    <t>MD Family ResourcesAll Combined44044</t>
  </si>
  <si>
    <t>Medstar GeorgetownAll Combined44044</t>
  </si>
  <si>
    <t>PASSAll Combined44044</t>
  </si>
  <si>
    <t>PIECEAll Combined44044</t>
  </si>
  <si>
    <t>RiversideAll Combined44044</t>
  </si>
  <si>
    <t>TFCCAll Combined44044</t>
  </si>
  <si>
    <t>UniversalAll Combined44044</t>
  </si>
  <si>
    <t>Wayne CenterAll Combined44044</t>
  </si>
  <si>
    <t>Youth VillagesAll Combined44044</t>
  </si>
  <si>
    <t>All A-CRA ProvidersA-CRA FF44044</t>
  </si>
  <si>
    <t>All A-CRA ProvidersA-CRA Combined44044</t>
  </si>
  <si>
    <t>All CPP-FV ProvidersCPP-FV FF44044</t>
  </si>
  <si>
    <t>All CPP-FV ProvidersCPP-FV DCS44044</t>
  </si>
  <si>
    <t>All CPP-FV ProvidersCPP-FV Combined44044</t>
  </si>
  <si>
    <t>All FFT ProvidersFFT FF44044</t>
  </si>
  <si>
    <t>All FFT ProvidersFFT Combined44044</t>
  </si>
  <si>
    <t>All MST ProvidersMST FF44044</t>
  </si>
  <si>
    <t>All MST ProvidersMST Combined44044</t>
  </si>
  <si>
    <t>All MST-PSB ProvidersMST-PSB FF44044</t>
  </si>
  <si>
    <t>All MST-PSB ProvidersMST-PSB Combined44044</t>
  </si>
  <si>
    <t>All PCIT ProvidersPCIT FF44044</t>
  </si>
  <si>
    <t>All PCIT ProvidersPCIT DCS44044</t>
  </si>
  <si>
    <t>All PCIT ProvidersPCIT Combined44044</t>
  </si>
  <si>
    <t>All SFCR ProvidersSFCR FF44044</t>
  </si>
  <si>
    <t>All SFCR ProvidersSFCR Combined44044</t>
  </si>
  <si>
    <t>All TF-CBT ProvidersTF-CBT FF44044</t>
  </si>
  <si>
    <t>All TF-CBT ProvidersTF-CBT Combined44044</t>
  </si>
  <si>
    <t>All TIP ProvidersTIP FF44044</t>
  </si>
  <si>
    <t>All TIP ProvidersTIP Combined44044</t>
  </si>
  <si>
    <t>All TST ProvidersTST FF44044</t>
  </si>
  <si>
    <t>All TST ProvidersTST Combined44044</t>
  </si>
  <si>
    <t>Families First ProvidersAll FF44044</t>
  </si>
  <si>
    <t>DC Seed ProvidersAll DCS44044</t>
  </si>
  <si>
    <t>Trauma ProvidersAll FF44044</t>
  </si>
  <si>
    <t>Trauma ProvidersAll DCS44044</t>
  </si>
  <si>
    <t>Trauma ProvidersAll Combined44044</t>
  </si>
  <si>
    <t>AllAll Combined44044</t>
  </si>
  <si>
    <t>Federal CityA-CRA FFAug-20</t>
  </si>
  <si>
    <t>HillcrestA-CRA FFAug-20</t>
  </si>
  <si>
    <t>LAYCA-CRA FFAug-20</t>
  </si>
  <si>
    <t>RiversideA-CRA FFAug-20</t>
  </si>
  <si>
    <t>Adoptions TogetherCPP-FV FFAug-20</t>
  </si>
  <si>
    <t>Marys CenterCPP-FV FFAug-20</t>
  </si>
  <si>
    <t>PIECECPP-FV FFAug-20</t>
  </si>
  <si>
    <t>Community ConnectionsCPP-FV DCSAug-20</t>
  </si>
  <si>
    <t>Foundations for Home &amp; CommunityCPP-FV DCSAug-20</t>
  </si>
  <si>
    <t>Marys CenterCPP-FV DCSAug-20</t>
  </si>
  <si>
    <t>PIECECPP-FV DCSAug-20</t>
  </si>
  <si>
    <t>Medstar GeorgetownCPP-FV DCSAug-20</t>
  </si>
  <si>
    <t>Better MorningsFFT FFAug-20</t>
  </si>
  <si>
    <t>CatholicFFT FFAug-20</t>
  </si>
  <si>
    <t>First Home CareFFT FFAug-20</t>
  </si>
  <si>
    <t>Foundations for Home &amp; CommunityFFT FFAug-20</t>
  </si>
  <si>
    <t>HillcrestFFT FFAug-20</t>
  </si>
  <si>
    <t>PASSFFT FFAug-20</t>
  </si>
  <si>
    <t>LCSMST FFAug-20</t>
  </si>
  <si>
    <t>MBI HSMST FFAug-20</t>
  </si>
  <si>
    <t>Youth VillagesMST FFAug-20</t>
  </si>
  <si>
    <t>Youth VillagesMST-PSB FFAug-20</t>
  </si>
  <si>
    <t>Marys CenterPCIT FFAug-20</t>
  </si>
  <si>
    <t>PIECEPCIT FFAug-20</t>
  </si>
  <si>
    <t>Marys CenterPCIT DCSAug-20</t>
  </si>
  <si>
    <t>PIECEPCIT DCSAug-20</t>
  </si>
  <si>
    <t>Community ConnectionsPCIT DCSAug-20</t>
  </si>
  <si>
    <t>Medstar GeorgetownPCIT DCSAug-20</t>
  </si>
  <si>
    <t>Community ConnectionsTF-CBT FFAug-20</t>
  </si>
  <si>
    <t>First Home CareTF-CBT FFAug-20</t>
  </si>
  <si>
    <t>Foundations for Home &amp; CommunityTF-CBT FFAug-20</t>
  </si>
  <si>
    <t>HillcrestTF-CBT FFAug-20</t>
  </si>
  <si>
    <t>LAYCTF-CBT FFAug-20</t>
  </si>
  <si>
    <t>LESTF-CBT FFAug-20</t>
  </si>
  <si>
    <t>MD Family ResourcesTF-CBT FFAug-20</t>
  </si>
  <si>
    <t>UniversalTF-CBT FFAug-20</t>
  </si>
  <si>
    <t>Community ConnectionsTIP FFAug-20</t>
  </si>
  <si>
    <t>ContemporaryTIP FFAug-20</t>
  </si>
  <si>
    <t>FPSTIP FFAug-20</t>
  </si>
  <si>
    <t>Green DoorTIP FFAug-20</t>
  </si>
  <si>
    <t>LESTIP FFAug-20</t>
  </si>
  <si>
    <t>MBI HSTIP FFAug-20</t>
  </si>
  <si>
    <t>PASSTIP FFAug-20</t>
  </si>
  <si>
    <t>TFCCTIP FFAug-20</t>
  </si>
  <si>
    <t>UniversalTIP FFAug-20</t>
  </si>
  <si>
    <t>Wayne CenterTIP FFAug-20</t>
  </si>
  <si>
    <t>Adoptions TogetherTST FFAug-20</t>
  </si>
  <si>
    <t>ContemporaryTST FFAug-20</t>
  </si>
  <si>
    <t>Family MattersTST FFAug-20</t>
  </si>
  <si>
    <t>First Home CareTST FFAug-20</t>
  </si>
  <si>
    <t>Foundations for Home &amp; CommunityTST FFAug-20</t>
  </si>
  <si>
    <t>HillcrestTST FFAug-20</t>
  </si>
  <si>
    <t>MD Family ResourcesTST FFAug-20</t>
  </si>
  <si>
    <t>Federal CityA-CRA CombinedAug-20</t>
  </si>
  <si>
    <t>HillcrestA-CRA CombinedAug-20</t>
  </si>
  <si>
    <t>LAYCA-CRA CombinedAug-20</t>
  </si>
  <si>
    <t>RiversideA-CRA CombinedAug-20</t>
  </si>
  <si>
    <t>Adoptions TogetherCPP-FV CombinedAug-20</t>
  </si>
  <si>
    <t>Foundations for Home &amp; CommunityCPP-FV CombinedAug-20</t>
  </si>
  <si>
    <t>Medstar GeorgetownCPP-FV CombinedAug-20</t>
  </si>
  <si>
    <t>Better MorningsFFT CombinedAug-20</t>
  </si>
  <si>
    <t>CatholicFFT CombinedAug-20</t>
  </si>
  <si>
    <t>First Home CareFFT CombinedAug-20</t>
  </si>
  <si>
    <t>Foundations for Home &amp; CommunityFFT CombinedAug-20</t>
  </si>
  <si>
    <t>HillcrestFFT CombinedAug-20</t>
  </si>
  <si>
    <t>PASSFFT CombinedAug-20</t>
  </si>
  <si>
    <t>LCSMST CombinedAug-20</t>
  </si>
  <si>
    <t>MBI HSMST CombinedAug-20</t>
  </si>
  <si>
    <t>Youth VillagesMST CombinedAug-20</t>
  </si>
  <si>
    <t>Youth VillagesMST-PSB CombinedAug-20</t>
  </si>
  <si>
    <t>Medstar GeorgetownPCIT CombinedAug-20</t>
  </si>
  <si>
    <t>Community ConnectionsTF-CBT CombinedAug-20</t>
  </si>
  <si>
    <t>First Home CareTF-CBT CombinedAug-20</t>
  </si>
  <si>
    <t>Foundations for Home &amp; CommunityTF-CBT CombinedAug-20</t>
  </si>
  <si>
    <t>HillcrestTF-CBT CombinedAug-20</t>
  </si>
  <si>
    <t>LAYCTF-CBT CombinedAug-20</t>
  </si>
  <si>
    <t>LESTF-CBT CombinedAug-20</t>
  </si>
  <si>
    <t>MD Family ResourcesTF-CBT CombinedAug-20</t>
  </si>
  <si>
    <t>UniversalTF-CBT CombinedAug-20</t>
  </si>
  <si>
    <t>Community ConnectionsTIP CombinedAug-20</t>
  </si>
  <si>
    <t>ContemporaryTIP CombinedAug-20</t>
  </si>
  <si>
    <t>FPSTIP CombinedAug-20</t>
  </si>
  <si>
    <t>Green DoorTIP CombinedAug-20</t>
  </si>
  <si>
    <t>LESTIP CombinedAug-20</t>
  </si>
  <si>
    <t>MBI HSTIP CombinedAug-20</t>
  </si>
  <si>
    <t>PASSTIP CombinedAug-20</t>
  </si>
  <si>
    <t>TFCCTIP CombinedAug-20</t>
  </si>
  <si>
    <t>UniversalTIP CombinedAug-20</t>
  </si>
  <si>
    <t>Wayne CenterTIP CombinedAug-20</t>
  </si>
  <si>
    <t>Adoptions TogetherTST CombinedAug-20</t>
  </si>
  <si>
    <t>ContemporaryTST CombinedAug-20</t>
  </si>
  <si>
    <t>Family MattersTST CombinedAug-20</t>
  </si>
  <si>
    <t>First Home CareTST CombinedAug-20</t>
  </si>
  <si>
    <t>Foundations for Home &amp; CommunityTST CombinedAug-20</t>
  </si>
  <si>
    <t>HillcrestTST CombinedAug-20</t>
  </si>
  <si>
    <t>MD Family ResourcesTST CombinedAug-20</t>
  </si>
  <si>
    <t>Marys CenterCPP-FV CombinedAug-20</t>
  </si>
  <si>
    <t>PIECECPP-FV CombinedAug-20</t>
  </si>
  <si>
    <t>Community ConnectionsCPP-FV CombinedAug-20</t>
  </si>
  <si>
    <t>Community ConnectionsPCIT CombinedAug-20</t>
  </si>
  <si>
    <t>Marys CenterPCIT CombinedAug-20</t>
  </si>
  <si>
    <t>PIECEPCIT CombinedAug-20</t>
  </si>
  <si>
    <t>CatholicAll FFAug-20</t>
  </si>
  <si>
    <t>ContemporaryAll FFAug-20</t>
  </si>
  <si>
    <t>Family MattersAll FFAug-20</t>
  </si>
  <si>
    <t>Federal City All FFAug-20</t>
  </si>
  <si>
    <t>First Home CareAll FFAug-20</t>
  </si>
  <si>
    <t>Foundations for Home &amp; CommunityAll FFAug-20</t>
  </si>
  <si>
    <t>FPSAll FFAug-20</t>
  </si>
  <si>
    <t>Green DoorAll FFAug-20</t>
  </si>
  <si>
    <t>HillcrestAll FFAug-20</t>
  </si>
  <si>
    <t>LAYCAll FFAug-20</t>
  </si>
  <si>
    <t>LCSAll FFAug-20</t>
  </si>
  <si>
    <t>LESAll FFAug-20</t>
  </si>
  <si>
    <t>MBI HSAll FFAug-20</t>
  </si>
  <si>
    <t>MD Family ResourcesAll FFAug-20</t>
  </si>
  <si>
    <t>PASSAll FFAug-20</t>
  </si>
  <si>
    <t>RiversideAll FFAug-20</t>
  </si>
  <si>
    <t>TFCCAll FFAug-20</t>
  </si>
  <si>
    <t>UniversalAll FFAug-20</t>
  </si>
  <si>
    <t>Wayne CenterAll FFAug-20</t>
  </si>
  <si>
    <t>Youth VillagesAll FFAug-20</t>
  </si>
  <si>
    <t>Medstar GeorgetownAll DCSAug-20</t>
  </si>
  <si>
    <t>Community ConnectionsAll FFAug-20</t>
  </si>
  <si>
    <t>Community ConnectionsAll DCSAug-20</t>
  </si>
  <si>
    <t>Marys CenterAll FFAug-20</t>
  </si>
  <si>
    <t>Marys CenterAll DCSAug-20</t>
  </si>
  <si>
    <t>PIECEAll FFAug-20</t>
  </si>
  <si>
    <t>PIECEAll DCSAug-20</t>
  </si>
  <si>
    <t>Adoptions TogetherAll CombinedAug-20</t>
  </si>
  <si>
    <t>Better MorningsAll CombinedAug-20</t>
  </si>
  <si>
    <t>CatholicAll CombinedAug-20</t>
  </si>
  <si>
    <t>Community ConnectionsAll CombinedAug-20</t>
  </si>
  <si>
    <t>ContemporaryAll CombinedAug-20</t>
  </si>
  <si>
    <t>Family MattersAll CombinedAug-20</t>
  </si>
  <si>
    <t>Federal CityAll CombinedAug-20</t>
  </si>
  <si>
    <t>First Home CareAll CombinedAug-20</t>
  </si>
  <si>
    <t>Foundations for Home &amp; CommunityAll CombinedAug-20</t>
  </si>
  <si>
    <t>FPSAll CombinedAug-20</t>
  </si>
  <si>
    <t>Green DoorAll CombinedAug-20</t>
  </si>
  <si>
    <t>HillcrestAll CombinedAug-20</t>
  </si>
  <si>
    <t>LAYCAll CombinedAug-20</t>
  </si>
  <si>
    <t>LCSAll CombinedAug-20</t>
  </si>
  <si>
    <t>LESAll CombinedAug-20</t>
  </si>
  <si>
    <t>Marys CenterAll CombinedAug-20</t>
  </si>
  <si>
    <t>MBI HSAll CombinedAug-20</t>
  </si>
  <si>
    <t>MD Family ResourcesAll CombinedAug-20</t>
  </si>
  <si>
    <t>Medstar GeorgetownAll CombinedAug-20</t>
  </si>
  <si>
    <t>PASSAll CombinedAug-20</t>
  </si>
  <si>
    <t>PIECEAll CombinedAug-20</t>
  </si>
  <si>
    <t>RiversideAll CombinedAug-20</t>
  </si>
  <si>
    <t>TFCCAll CombinedAug-20</t>
  </si>
  <si>
    <t>UniversalAll CombinedAug-20</t>
  </si>
  <si>
    <t>Wayne CenterAll CombinedAug-20</t>
  </si>
  <si>
    <t>Youth VillagesAll CombinedAug-20</t>
  </si>
  <si>
    <t>All A-CRA ProvidersA-CRA FFAug-20</t>
  </si>
  <si>
    <t>All A-CRA ProvidersA-CRA CombinedAug-20</t>
  </si>
  <si>
    <t>All CPP-FV ProvidersCPP-FV FFAug-20</t>
  </si>
  <si>
    <t>All CPP-FV ProvidersCPP-FV DCSAug-20</t>
  </si>
  <si>
    <t>All CPP-FV ProvidersCPP-FV CombinedAug-20</t>
  </si>
  <si>
    <t>All FFT ProvidersFFT FFAug-20</t>
  </si>
  <si>
    <t>All FFT ProvidersFFT CombinedAug-20</t>
  </si>
  <si>
    <t>All MST ProvidersMST FFAug-20</t>
  </si>
  <si>
    <t>All MST ProvidersMST CombinedAug-20</t>
  </si>
  <si>
    <t>All MST-PSB ProvidersMST-PSB FFAug-20</t>
  </si>
  <si>
    <t>All MST-PSB ProvidersMST-PSB CombinedAug-20</t>
  </si>
  <si>
    <t>All PCIT ProvidersPCIT FFAug-20</t>
  </si>
  <si>
    <t>All PCIT ProvidersPCIT DCSAug-20</t>
  </si>
  <si>
    <t>All PCIT ProvidersPCIT CombinedAug-20</t>
  </si>
  <si>
    <t>All SFCR ProvidersSFCR FFAug-20</t>
  </si>
  <si>
    <t>All SFCR ProvidersSFCR CombinedAug-20</t>
  </si>
  <si>
    <t>All TF-CBT ProvidersTF-CBT FFAug-20</t>
  </si>
  <si>
    <t>All TF-CBT ProvidersTF-CBT CombinedAug-20</t>
  </si>
  <si>
    <t>All TIP ProvidersTIP FFAug-20</t>
  </si>
  <si>
    <t>All TIP ProvidersTIP CombinedAug-20</t>
  </si>
  <si>
    <t>All TST ProvidersTST FFAug-20</t>
  </si>
  <si>
    <t>All TST ProvidersTST CombinedAug-20</t>
  </si>
  <si>
    <t>Families First ProvidersAll FFAug-20</t>
  </si>
  <si>
    <t>DC Seed ProvidersAll DCSAug-20</t>
  </si>
  <si>
    <t>Trauma ProvidersAll FFAug-20</t>
  </si>
  <si>
    <t>Trauma ProvidersAll DCSAug-20</t>
  </si>
  <si>
    <t>Trauma ProvidersAll CombinedAug-20</t>
  </si>
  <si>
    <t>AllAll CombinedAug-20</t>
  </si>
  <si>
    <t>Federal CityA-CRA FF44075</t>
  </si>
  <si>
    <t>HillcrestA-CRA FF44075</t>
  </si>
  <si>
    <t>LAYCA-CRA FF44075</t>
  </si>
  <si>
    <t>RiversideA-CRA FF44075</t>
  </si>
  <si>
    <t>Adoptions TogetherCPP-FV FF44075</t>
  </si>
  <si>
    <t>Marys CenterCPP-FV FF44075</t>
  </si>
  <si>
    <t>PIECECPP-FV FF44075</t>
  </si>
  <si>
    <t>Community ConnectionsCPP-FV DCS44075</t>
  </si>
  <si>
    <t>Foundations for Home &amp; CommunityCPP-FV DCS44075</t>
  </si>
  <si>
    <t>Marys CenterCPP-FV DCS44075</t>
  </si>
  <si>
    <t>PIECECPP-FV DCS44075</t>
  </si>
  <si>
    <t>Medstar GeorgetownCPP-FV DCS44075</t>
  </si>
  <si>
    <t>Better MorningsFFT FF44075</t>
  </si>
  <si>
    <t>CatholicFFT FF44075</t>
  </si>
  <si>
    <t>First Home CareFFT FF44075</t>
  </si>
  <si>
    <t>Foundations for Home &amp; CommunityFFT FF44075</t>
  </si>
  <si>
    <t>HillcrestFFT FF44075</t>
  </si>
  <si>
    <t>PASSFFT FF44075</t>
  </si>
  <si>
    <t>LCSMST FF44075</t>
  </si>
  <si>
    <t>MBI HSMST FF44075</t>
  </si>
  <si>
    <t>Youth VillagesMST FF44075</t>
  </si>
  <si>
    <t>Youth VillagesMST-PSB FF44075</t>
  </si>
  <si>
    <t>Marys CenterPCIT FF44075</t>
  </si>
  <si>
    <t>PIECEPCIT FF44075</t>
  </si>
  <si>
    <t>Marys CenterPCIT DCS44075</t>
  </si>
  <si>
    <t>PIECEPCIT DCS44075</t>
  </si>
  <si>
    <t>Community ConnectionsPCIT DCS44075</t>
  </si>
  <si>
    <t>Medstar GeorgetownPCIT DCS44075</t>
  </si>
  <si>
    <t>Community ConnectionsTF-CBT FF44075</t>
  </si>
  <si>
    <t>First Home CareTF-CBT FF44075</t>
  </si>
  <si>
    <t>Foundations for Home &amp; CommunityTF-CBT FF44075</t>
  </si>
  <si>
    <t>HillcrestTF-CBT FF44075</t>
  </si>
  <si>
    <t>LAYCTF-CBT FF44075</t>
  </si>
  <si>
    <t>LESTF-CBT FF44075</t>
  </si>
  <si>
    <t>MD Family ResourcesTF-CBT FF44075</t>
  </si>
  <si>
    <t>UniversalTF-CBT FF44075</t>
  </si>
  <si>
    <t>Community ConnectionsTIP FF44075</t>
  </si>
  <si>
    <t>ContemporaryTIP FF44075</t>
  </si>
  <si>
    <t>FPSTIP FF44075</t>
  </si>
  <si>
    <t>Green DoorTIP FF44075</t>
  </si>
  <si>
    <t>LESTIP FF44075</t>
  </si>
  <si>
    <t>MBI HSTIP FF44075</t>
  </si>
  <si>
    <t>PASSTIP FF44075</t>
  </si>
  <si>
    <t>TFCCTIP FF44075</t>
  </si>
  <si>
    <t>UniversalTIP FF44075</t>
  </si>
  <si>
    <t>Wayne CenterTIP FF44075</t>
  </si>
  <si>
    <t>Adoptions TogetherTST FF44075</t>
  </si>
  <si>
    <t>ContemporaryTST FF44075</t>
  </si>
  <si>
    <t>Family MattersTST FF44075</t>
  </si>
  <si>
    <t>First Home CareTST FF44075</t>
  </si>
  <si>
    <t>Foundations for Home &amp; CommunityTST FF44075</t>
  </si>
  <si>
    <t>HillcrestTST FF44075</t>
  </si>
  <si>
    <t>MD Family ResourcesTST FF44075</t>
  </si>
  <si>
    <t>Federal CityA-CRA Combined44075</t>
  </si>
  <si>
    <t>HillcrestA-CRA Combined44075</t>
  </si>
  <si>
    <t>LAYCA-CRA Combined44075</t>
  </si>
  <si>
    <t>RiversideA-CRA Combined44075</t>
  </si>
  <si>
    <t>Adoptions TogetherCPP-FV Combined44075</t>
  </si>
  <si>
    <t>Foundations for Home &amp; CommunityCPP-FV Combined44075</t>
  </si>
  <si>
    <t>Medstar GeorgetownCPP-FV Combined44075</t>
  </si>
  <si>
    <t>Better MorningsFFT Combined44075</t>
  </si>
  <si>
    <t>CatholicFFT Combined44075</t>
  </si>
  <si>
    <t>First Home CareFFT Combined44075</t>
  </si>
  <si>
    <t>Foundations for Home &amp; CommunityFFT Combined44075</t>
  </si>
  <si>
    <t>HillcrestFFT Combined44075</t>
  </si>
  <si>
    <t>PASSFFT Combined44075</t>
  </si>
  <si>
    <t>LCSMST Combined44075</t>
  </si>
  <si>
    <t>MBI HSMST Combined44075</t>
  </si>
  <si>
    <t>Youth VillagesMST Combined44075</t>
  </si>
  <si>
    <t>Youth VillagesMST-PSB Combined44075</t>
  </si>
  <si>
    <t>Medstar GeorgetownPCIT Combined44075</t>
  </si>
  <si>
    <t>Community ConnectionsTF-CBT Combined44075</t>
  </si>
  <si>
    <t>First Home CareTF-CBT Combined44075</t>
  </si>
  <si>
    <t>Foundations for Home &amp; CommunityTF-CBT Combined44075</t>
  </si>
  <si>
    <t>HillcrestTF-CBT Combined44075</t>
  </si>
  <si>
    <t>LAYCTF-CBT Combined44075</t>
  </si>
  <si>
    <t>LESTF-CBT Combined44075</t>
  </si>
  <si>
    <t>MD Family ResourcesTF-CBT Combined44075</t>
  </si>
  <si>
    <t>UniversalTF-CBT Combined44075</t>
  </si>
  <si>
    <t>Community ConnectionsTIP Combined44075</t>
  </si>
  <si>
    <t>ContemporaryTIP Combined44075</t>
  </si>
  <si>
    <t>FPSTIP Combined44075</t>
  </si>
  <si>
    <t>Green DoorTIP Combined44075</t>
  </si>
  <si>
    <t>LESTIP Combined44075</t>
  </si>
  <si>
    <t>MBI HSTIP Combined44075</t>
  </si>
  <si>
    <t>PASSTIP Combined44075</t>
  </si>
  <si>
    <t>TFCCTIP Combined44075</t>
  </si>
  <si>
    <t>UniversalTIP Combined44075</t>
  </si>
  <si>
    <t>Wayne CenterTIP Combined44075</t>
  </si>
  <si>
    <t>Adoptions TogetherTST Combined44075</t>
  </si>
  <si>
    <t>ContemporaryTST Combined44075</t>
  </si>
  <si>
    <t>Family MattersTST Combined44075</t>
  </si>
  <si>
    <t>First Home CareTST Combined44075</t>
  </si>
  <si>
    <t>Foundations for Home &amp; CommunityTST Combined44075</t>
  </si>
  <si>
    <t>HillcrestTST Combined44075</t>
  </si>
  <si>
    <t>MD Family ResourcesTST Combined44075</t>
  </si>
  <si>
    <t>Marys CenterCPP-FV Combined44075</t>
  </si>
  <si>
    <t>PIECECPP-FV Combined44075</t>
  </si>
  <si>
    <t>Community ConnectionsCPP-FV Combined44075</t>
  </si>
  <si>
    <t>Community ConnectionsPCIT Combined44075</t>
  </si>
  <si>
    <t>Marys CenterPCIT Combined44075</t>
  </si>
  <si>
    <t>PIECEPCIT Combined44075</t>
  </si>
  <si>
    <t>CatholicAll FF44075</t>
  </si>
  <si>
    <t>ContemporaryAll FF44075</t>
  </si>
  <si>
    <t>Family MattersAll FF44075</t>
  </si>
  <si>
    <t>Federal City All FF44075</t>
  </si>
  <si>
    <t>First Home CareAll FF44075</t>
  </si>
  <si>
    <t>Foundations for Home &amp; CommunityAll FF44075</t>
  </si>
  <si>
    <t>FPSAll FF44075</t>
  </si>
  <si>
    <t>Green DoorAll FF44075</t>
  </si>
  <si>
    <t>HillcrestAll FF44075</t>
  </si>
  <si>
    <t>LAYCAll FF44075</t>
  </si>
  <si>
    <t>LCSAll FF44075</t>
  </si>
  <si>
    <t>LESAll FF44075</t>
  </si>
  <si>
    <t>MBI HSAll FF44075</t>
  </si>
  <si>
    <t>MD Family ResourcesAll FF44075</t>
  </si>
  <si>
    <t>PASSAll FF44075</t>
  </si>
  <si>
    <t>RiversideAll FF44075</t>
  </si>
  <si>
    <t>TFCCAll FF44075</t>
  </si>
  <si>
    <t>UniversalAll FF44075</t>
  </si>
  <si>
    <t>Wayne CenterAll FF44075</t>
  </si>
  <si>
    <t>Youth VillagesAll FF44075</t>
  </si>
  <si>
    <t>Medstar GeorgetownAll DCS44075</t>
  </si>
  <si>
    <t>Community ConnectionsAll FF44075</t>
  </si>
  <si>
    <t>Community ConnectionsAll DCS44075</t>
  </si>
  <si>
    <t>Marys CenterAll FF44075</t>
  </si>
  <si>
    <t>Marys CenterAll DCS44075</t>
  </si>
  <si>
    <t>PIECEAll FF44075</t>
  </si>
  <si>
    <t>PIECEAll DCS44075</t>
  </si>
  <si>
    <t>Adoptions TogetherAll Combined44075</t>
  </si>
  <si>
    <t>Better MorningsAll Combined44075</t>
  </si>
  <si>
    <t>CatholicAll Combined44075</t>
  </si>
  <si>
    <t>Community ConnectionsAll Combined44075</t>
  </si>
  <si>
    <t>ContemporaryAll Combined44075</t>
  </si>
  <si>
    <t>Family MattersAll Combined44075</t>
  </si>
  <si>
    <t>Federal CityAll Combined44075</t>
  </si>
  <si>
    <t>First Home CareAll Combined44075</t>
  </si>
  <si>
    <t>Foundations for Home &amp; CommunityAll Combined44075</t>
  </si>
  <si>
    <t>FPSAll Combined44075</t>
  </si>
  <si>
    <t>Green DoorAll Combined44075</t>
  </si>
  <si>
    <t>HillcrestAll Combined44075</t>
  </si>
  <si>
    <t>LAYCAll Combined44075</t>
  </si>
  <si>
    <t>LCSAll Combined44075</t>
  </si>
  <si>
    <t>LESAll Combined44075</t>
  </si>
  <si>
    <t>Marys CenterAll Combined44075</t>
  </si>
  <si>
    <t>MBI HSAll Combined44075</t>
  </si>
  <si>
    <t>MD Family ResourcesAll Combined44075</t>
  </si>
  <si>
    <t>Medstar GeorgetownAll Combined44075</t>
  </si>
  <si>
    <t>PASSAll Combined44075</t>
  </si>
  <si>
    <t>PIECEAll Combined44075</t>
  </si>
  <si>
    <t>RiversideAll Combined44075</t>
  </si>
  <si>
    <t>TFCCAll Combined44075</t>
  </si>
  <si>
    <t>UniversalAll Combined44075</t>
  </si>
  <si>
    <t>Wayne CenterAll Combined44075</t>
  </si>
  <si>
    <t>Youth VillagesAll Combined44075</t>
  </si>
  <si>
    <t>All A-CRA ProvidersA-CRA FF44075</t>
  </si>
  <si>
    <t>All A-CRA ProvidersA-CRA Combined44075</t>
  </si>
  <si>
    <t>All CPP-FV ProvidersCPP-FV FF44075</t>
  </si>
  <si>
    <t>All CPP-FV ProvidersCPP-FV DCS44075</t>
  </si>
  <si>
    <t>All CPP-FV ProvidersCPP-FV Combined44075</t>
  </si>
  <si>
    <t>All FFT ProvidersFFT FF44075</t>
  </si>
  <si>
    <t>All FFT ProvidersFFT Combined44075</t>
  </si>
  <si>
    <t>All MST ProvidersMST FF44075</t>
  </si>
  <si>
    <t>All MST ProvidersMST Combined44075</t>
  </si>
  <si>
    <t>All MST-PSB ProvidersMST-PSB FF44075</t>
  </si>
  <si>
    <t>All MST-PSB ProvidersMST-PSB Combined44075</t>
  </si>
  <si>
    <t>All PCIT ProvidersPCIT FF44075</t>
  </si>
  <si>
    <t>All PCIT ProvidersPCIT DCS44075</t>
  </si>
  <si>
    <t>All PCIT ProvidersPCIT Combined44075</t>
  </si>
  <si>
    <t>All SFCR ProvidersSFCR FF44075</t>
  </si>
  <si>
    <t>All SFCR ProvidersSFCR Combined44075</t>
  </si>
  <si>
    <t>All TF-CBT ProvidersTF-CBT FF44075</t>
  </si>
  <si>
    <t>All TF-CBT ProvidersTF-CBT Combined44075</t>
  </si>
  <si>
    <t>All TIP ProvidersTIP FF44075</t>
  </si>
  <si>
    <t>All TIP ProvidersTIP Combined44075</t>
  </si>
  <si>
    <t>All TST ProvidersTST FF44075</t>
  </si>
  <si>
    <t>All TST ProvidersTST Combined44075</t>
  </si>
  <si>
    <t>Families First ProvidersAll FF44075</t>
  </si>
  <si>
    <t>DC Seed ProvidersAll DCS44075</t>
  </si>
  <si>
    <t>Trauma ProvidersAll FF44075</t>
  </si>
  <si>
    <t>Trauma ProvidersAll DCS44075</t>
  </si>
  <si>
    <t>Trauma ProvidersAll Combined44075</t>
  </si>
  <si>
    <t>AllAll Combined44075</t>
  </si>
  <si>
    <t>Federal CityA-CRA FFSep-20</t>
  </si>
  <si>
    <t>HillcrestA-CRA FFSep-20</t>
  </si>
  <si>
    <t>LAYCA-CRA FFSep-20</t>
  </si>
  <si>
    <t>RiversideA-CRA FFSep-20</t>
  </si>
  <si>
    <t>Adoptions TogetherCPP-FV FFSep-20</t>
  </si>
  <si>
    <t>Marys CenterCPP-FV FFSep-20</t>
  </si>
  <si>
    <t>PIECECPP-FV FFSep-20</t>
  </si>
  <si>
    <t>Community ConnectionsCPP-FV DCSSep-20</t>
  </si>
  <si>
    <t>Foundations for Home &amp; CommunityCPP-FV DCSSep-20</t>
  </si>
  <si>
    <t>Marys CenterCPP-FV DCSSep-20</t>
  </si>
  <si>
    <t>PIECECPP-FV DCSSep-20</t>
  </si>
  <si>
    <t>Medstar GeorgetownCPP-FV DCSSep-20</t>
  </si>
  <si>
    <t>Better MorningsFFT FFSep-20</t>
  </si>
  <si>
    <t>CatholicFFT FFSep-20</t>
  </si>
  <si>
    <t>First Home CareFFT FFSep-20</t>
  </si>
  <si>
    <t>Foundations for Home &amp; CommunityFFT FFSep-20</t>
  </si>
  <si>
    <t>HillcrestFFT FFSep-20</t>
  </si>
  <si>
    <t>PASSFFT FFSep-20</t>
  </si>
  <si>
    <t>LCSMST FFSep-20</t>
  </si>
  <si>
    <t>MBI HSMST FFSep-20</t>
  </si>
  <si>
    <t>Youth VillagesMST FFSep-20</t>
  </si>
  <si>
    <t>Youth VillagesMST-PSB FFSep-20</t>
  </si>
  <si>
    <t>Marys CenterPCIT FFSep-20</t>
  </si>
  <si>
    <t>PIECEPCIT FFSep-20</t>
  </si>
  <si>
    <t>Marys CenterPCIT DCSSep-20</t>
  </si>
  <si>
    <t>PIECEPCIT DCSSep-20</t>
  </si>
  <si>
    <t>Community ConnectionsPCIT DCSSep-20</t>
  </si>
  <si>
    <t>Medstar GeorgetownPCIT DCSSep-20</t>
  </si>
  <si>
    <t>Community ConnectionsTF-CBT FFSep-20</t>
  </si>
  <si>
    <t>First Home CareTF-CBT FFSep-20</t>
  </si>
  <si>
    <t>Foundations for Home &amp; CommunityTF-CBT FFSep-20</t>
  </si>
  <si>
    <t>HillcrestTF-CBT FFSep-20</t>
  </si>
  <si>
    <t>LAYCTF-CBT FFSep-20</t>
  </si>
  <si>
    <t>LESTF-CBT FFSep-20</t>
  </si>
  <si>
    <t>MD Family ResourcesTF-CBT FFSep-20</t>
  </si>
  <si>
    <t>UniversalTF-CBT FFSep-20</t>
  </si>
  <si>
    <t>Community ConnectionsTIP FFSep-20</t>
  </si>
  <si>
    <t>ContemporaryTIP FFSep-20</t>
  </si>
  <si>
    <t>FPSTIP FFSep-20</t>
  </si>
  <si>
    <t>Green DoorTIP FFSep-20</t>
  </si>
  <si>
    <t>LESTIP FFSep-20</t>
  </si>
  <si>
    <t>MBI HSTIP FFSep-20</t>
  </si>
  <si>
    <t>PASSTIP FFSep-20</t>
  </si>
  <si>
    <t>TFCCTIP FFSep-20</t>
  </si>
  <si>
    <t>UniversalTIP FFSep-20</t>
  </si>
  <si>
    <t>Wayne CenterTIP FFSep-20</t>
  </si>
  <si>
    <t>Adoptions TogetherTST FFSep-20</t>
  </si>
  <si>
    <t>ContemporaryTST FFSep-20</t>
  </si>
  <si>
    <t>Family MattersTST FFSep-20</t>
  </si>
  <si>
    <t>First Home CareTST FFSep-20</t>
  </si>
  <si>
    <t>Foundations for Home &amp; CommunityTST FFSep-20</t>
  </si>
  <si>
    <t>HillcrestTST FFSep-20</t>
  </si>
  <si>
    <t>MD Family ResourcesTST FFSep-20</t>
  </si>
  <si>
    <t>Federal CityA-CRA CombinedSep-20</t>
  </si>
  <si>
    <t>HillcrestA-CRA CombinedSep-20</t>
  </si>
  <si>
    <t>LAYCA-CRA CombinedSep-20</t>
  </si>
  <si>
    <t>RiversideA-CRA CombinedSep-20</t>
  </si>
  <si>
    <t>Adoptions TogetherCPP-FV CombinedSep-20</t>
  </si>
  <si>
    <t>Foundations for Home &amp; CommunityCPP-FV CombinedSep-20</t>
  </si>
  <si>
    <t>Medstar GeorgetownCPP-FV CombinedSep-20</t>
  </si>
  <si>
    <t>Better MorningsFFT CombinedSep-20</t>
  </si>
  <si>
    <t>CatholicFFT CombinedSep-20</t>
  </si>
  <si>
    <t>First Home CareFFT CombinedSep-20</t>
  </si>
  <si>
    <t>Foundations for Home &amp; CommunityFFT CombinedSep-20</t>
  </si>
  <si>
    <t>HillcrestFFT CombinedSep-20</t>
  </si>
  <si>
    <t>PASSFFT CombinedSep-20</t>
  </si>
  <si>
    <t>LCSMST CombinedSep-20</t>
  </si>
  <si>
    <t>MBI HSMST CombinedSep-20</t>
  </si>
  <si>
    <t>Youth VillagesMST CombinedSep-20</t>
  </si>
  <si>
    <t>Youth VillagesMST-PSB CombinedSep-20</t>
  </si>
  <si>
    <t>Medstar GeorgetownPCIT CombinedSep-20</t>
  </si>
  <si>
    <t>Community ConnectionsTF-CBT CombinedSep-20</t>
  </si>
  <si>
    <t>First Home CareTF-CBT CombinedSep-20</t>
  </si>
  <si>
    <t>Foundations for Home &amp; CommunityTF-CBT CombinedSep-20</t>
  </si>
  <si>
    <t>HillcrestTF-CBT CombinedSep-20</t>
  </si>
  <si>
    <t>LAYCTF-CBT CombinedSep-20</t>
  </si>
  <si>
    <t>LESTF-CBT CombinedSep-20</t>
  </si>
  <si>
    <t>MD Family ResourcesTF-CBT CombinedSep-20</t>
  </si>
  <si>
    <t>UniversalTF-CBT CombinedSep-20</t>
  </si>
  <si>
    <t>Community ConnectionsTIP CombinedSep-20</t>
  </si>
  <si>
    <t>ContemporaryTIP CombinedSep-20</t>
  </si>
  <si>
    <t>FPSTIP CombinedSep-20</t>
  </si>
  <si>
    <t>Green DoorTIP CombinedSep-20</t>
  </si>
  <si>
    <t>LESTIP CombinedSep-20</t>
  </si>
  <si>
    <t>MBI HSTIP CombinedSep-20</t>
  </si>
  <si>
    <t>PASSTIP CombinedSep-20</t>
  </si>
  <si>
    <t>TFCCTIP CombinedSep-20</t>
  </si>
  <si>
    <t>UniversalTIP CombinedSep-20</t>
  </si>
  <si>
    <t>Wayne CenterTIP CombinedSep-20</t>
  </si>
  <si>
    <t>Adoptions TogetherTST CombinedSep-20</t>
  </si>
  <si>
    <t>ContemporaryTST CombinedSep-20</t>
  </si>
  <si>
    <t>Family MattersTST CombinedSep-20</t>
  </si>
  <si>
    <t>First Home CareTST CombinedSep-20</t>
  </si>
  <si>
    <t>Foundations for Home &amp; CommunityTST CombinedSep-20</t>
  </si>
  <si>
    <t>HillcrestTST CombinedSep-20</t>
  </si>
  <si>
    <t>MD Family ResourcesTST CombinedSep-20</t>
  </si>
  <si>
    <t>Marys CenterCPP-FV CombinedSep-20</t>
  </si>
  <si>
    <t>PIECECPP-FV CombinedSep-20</t>
  </si>
  <si>
    <t>Community ConnectionsCPP-FV CombinedSep-20</t>
  </si>
  <si>
    <t>Community ConnectionsPCIT CombinedSep-20</t>
  </si>
  <si>
    <t>Marys CenterPCIT CombinedSep-20</t>
  </si>
  <si>
    <t>PIECEPCIT CombinedSep-20</t>
  </si>
  <si>
    <t>CatholicAll FFSep-20</t>
  </si>
  <si>
    <t>ContemporaryAll FFSep-20</t>
  </si>
  <si>
    <t>Family MattersAll FFSep-20</t>
  </si>
  <si>
    <t>Federal City All FFSep-20</t>
  </si>
  <si>
    <t>First Home CareAll FFSep-20</t>
  </si>
  <si>
    <t>Foundations for Home &amp; CommunityAll FFSep-20</t>
  </si>
  <si>
    <t>FPSAll FFSep-20</t>
  </si>
  <si>
    <t>Green DoorAll FFSep-20</t>
  </si>
  <si>
    <t>HillcrestAll FFSep-20</t>
  </si>
  <si>
    <t>LAYCAll FFSep-20</t>
  </si>
  <si>
    <t>LCSAll FFSep-20</t>
  </si>
  <si>
    <t>LESAll FFSep-20</t>
  </si>
  <si>
    <t>MBI HSAll FFSep-20</t>
  </si>
  <si>
    <t>MD Family ResourcesAll FFSep-20</t>
  </si>
  <si>
    <t>PASSAll FFSep-20</t>
  </si>
  <si>
    <t>RiversideAll FFSep-20</t>
  </si>
  <si>
    <t>TFCCAll FFSep-20</t>
  </si>
  <si>
    <t>UniversalAll FFSep-20</t>
  </si>
  <si>
    <t>Wayne CenterAll FFSep-20</t>
  </si>
  <si>
    <t>Youth VillagesAll FFSep-20</t>
  </si>
  <si>
    <t>Medstar GeorgetownAll DCSSep-20</t>
  </si>
  <si>
    <t>Community ConnectionsAll FFSep-20</t>
  </si>
  <si>
    <t>Community ConnectionsAll DCSSep-20</t>
  </si>
  <si>
    <t>Marys CenterAll FFSep-20</t>
  </si>
  <si>
    <t>Marys CenterAll DCSSep-20</t>
  </si>
  <si>
    <t>PIECEAll FFSep-20</t>
  </si>
  <si>
    <t>PIECEAll DCSSep-20</t>
  </si>
  <si>
    <t>Adoptions TogetherAll CombinedSep-20</t>
  </si>
  <si>
    <t>Better MorningsAll CombinedSep-20</t>
  </si>
  <si>
    <t>CatholicAll CombinedSep-20</t>
  </si>
  <si>
    <t>Community ConnectionsAll CombinedSep-20</t>
  </si>
  <si>
    <t>ContemporaryAll CombinedSep-20</t>
  </si>
  <si>
    <t>Family MattersAll CombinedSep-20</t>
  </si>
  <si>
    <t>Federal CityAll CombinedSep-20</t>
  </si>
  <si>
    <t>First Home CareAll CombinedSep-20</t>
  </si>
  <si>
    <t>Foundations for Home &amp; CommunityAll CombinedSep-20</t>
  </si>
  <si>
    <t>FPSAll CombinedSep-20</t>
  </si>
  <si>
    <t>Green DoorAll CombinedSep-20</t>
  </si>
  <si>
    <t>HillcrestAll CombinedSep-20</t>
  </si>
  <si>
    <t>LAYCAll CombinedSep-20</t>
  </si>
  <si>
    <t>LCSAll CombinedSep-20</t>
  </si>
  <si>
    <t>LESAll CombinedSep-20</t>
  </si>
  <si>
    <t>Marys CenterAll CombinedSep-20</t>
  </si>
  <si>
    <t>MBI HSAll CombinedSep-20</t>
  </si>
  <si>
    <t>MD Family ResourcesAll CombinedSep-20</t>
  </si>
  <si>
    <t>Medstar GeorgetownAll CombinedSep-20</t>
  </si>
  <si>
    <t>PASSAll CombinedSep-20</t>
  </si>
  <si>
    <t>PIECEAll CombinedSep-20</t>
  </si>
  <si>
    <t>RiversideAll CombinedSep-20</t>
  </si>
  <si>
    <t>TFCCAll CombinedSep-20</t>
  </si>
  <si>
    <t>UniversalAll CombinedSep-20</t>
  </si>
  <si>
    <t>Wayne CenterAll CombinedSep-20</t>
  </si>
  <si>
    <t>Youth VillagesAll CombinedSep-20</t>
  </si>
  <si>
    <t>All A-CRA ProvidersA-CRA FFSep-20</t>
  </si>
  <si>
    <t>All A-CRA ProvidersA-CRA CombinedSep-20</t>
  </si>
  <si>
    <t>All CPP-FV ProvidersCPP-FV FFSep-20</t>
  </si>
  <si>
    <t>All CPP-FV ProvidersCPP-FV DCSSep-20</t>
  </si>
  <si>
    <t>All CPP-FV ProvidersCPP-FV CombinedSep-20</t>
  </si>
  <si>
    <t>All FFT ProvidersFFT FFSep-20</t>
  </si>
  <si>
    <t>All FFT ProvidersFFT CombinedSep-20</t>
  </si>
  <si>
    <t>All MST ProvidersMST FFSep-20</t>
  </si>
  <si>
    <t>All MST ProvidersMST CombinedSep-20</t>
  </si>
  <si>
    <t>All MST-PSB ProvidersMST-PSB FFSep-20</t>
  </si>
  <si>
    <t>All MST-PSB ProvidersMST-PSB CombinedSep-20</t>
  </si>
  <si>
    <t>All PCIT ProvidersPCIT FFSep-20</t>
  </si>
  <si>
    <t>All PCIT ProvidersPCIT DCSSep-20</t>
  </si>
  <si>
    <t>All PCIT ProvidersPCIT CombinedSep-20</t>
  </si>
  <si>
    <t>All SFCR ProvidersSFCR FFSep-20</t>
  </si>
  <si>
    <t>All SFCR ProvidersSFCR CombinedSep-20</t>
  </si>
  <si>
    <t>All TF-CBT ProvidersTF-CBT FFSep-20</t>
  </si>
  <si>
    <t>All TF-CBT ProvidersTF-CBT CombinedSep-20</t>
  </si>
  <si>
    <t>All TIP ProvidersTIP FFSep-20</t>
  </si>
  <si>
    <t>All TIP ProvidersTIP CombinedSep-20</t>
  </si>
  <si>
    <t>All TST ProvidersTST FFSep-20</t>
  </si>
  <si>
    <t>All TST ProvidersTST CombinedSep-20</t>
  </si>
  <si>
    <t>Families First ProvidersAll FFSep-20</t>
  </si>
  <si>
    <t>DC Seed ProvidersAll DCSSep-20</t>
  </si>
  <si>
    <t>Trauma ProvidersAll FFSep-20</t>
  </si>
  <si>
    <t>Trauma ProvidersAll DCSSep-20</t>
  </si>
  <si>
    <t>Trauma ProvidersAll CombinedSep-20</t>
  </si>
  <si>
    <t>AllAll CombinedSep-20</t>
  </si>
  <si>
    <t>Federal CityA-CRA FF44105</t>
  </si>
  <si>
    <t>HillcrestA-CRA FF44105</t>
  </si>
  <si>
    <t>LAYCA-CRA FF44105</t>
  </si>
  <si>
    <t>RiversideA-CRA FF44105</t>
  </si>
  <si>
    <t>Adoptions TogetherCPP-FV FF44105</t>
  </si>
  <si>
    <t>Marys CenterCPP-FV FF44105</t>
  </si>
  <si>
    <t>PIECECPP-FV FF44105</t>
  </si>
  <si>
    <t>Community ConnectionsCPP-FV DCS44105</t>
  </si>
  <si>
    <t>Community ConnectionsCPP-FV FF44105</t>
  </si>
  <si>
    <t>Foundations for Home &amp; CommunityCPP-FV DCS44105</t>
  </si>
  <si>
    <t>Marys CenterCPP-FV DCS44105</t>
  </si>
  <si>
    <t>PIECECPP-FV DCS44105</t>
  </si>
  <si>
    <t>Medstar GeorgetownCPP-FV DCS44105</t>
  </si>
  <si>
    <t>Medstar GeorgetownCPP-FV FF44105</t>
  </si>
  <si>
    <t>Better MorningsFFT FF44105</t>
  </si>
  <si>
    <t>CatholicFFT FF44105</t>
  </si>
  <si>
    <t>First Home CareFFT FF44105</t>
  </si>
  <si>
    <t>Foundations for Home &amp; CommunityFFT FF44105</t>
  </si>
  <si>
    <t>HillcrestFFT FF44105</t>
  </si>
  <si>
    <t>PASSFFT FF44105</t>
  </si>
  <si>
    <t>LCSMST FF44105</t>
  </si>
  <si>
    <t>MBI HSMST FF44105</t>
  </si>
  <si>
    <t>Youth VillagesMST FF44105</t>
  </si>
  <si>
    <t>Youth VillagesMST-PSB FF44105</t>
  </si>
  <si>
    <t>Marys CenterPCIT FF44105</t>
  </si>
  <si>
    <t>PIECEPCIT FF44105</t>
  </si>
  <si>
    <t>Marys CenterPCIT DCS44105</t>
  </si>
  <si>
    <t>PIECEPCIT DCS44105</t>
  </si>
  <si>
    <t>Community ConnectionsPCIT DCS44105</t>
  </si>
  <si>
    <t>Community ConnectionsPCIT FF44105</t>
  </si>
  <si>
    <t>Medstar GeorgetownPCIT DCS44105</t>
  </si>
  <si>
    <t>Medstar GeorgetownPCIT FF44105</t>
  </si>
  <si>
    <t>Community ConnectionsTF-CBT FF44105</t>
  </si>
  <si>
    <t>First Home CareTF-CBT FF44105</t>
  </si>
  <si>
    <t>Foundations for Home &amp; CommunityTF-CBT FF44105</t>
  </si>
  <si>
    <t>HillcrestTF-CBT FF44105</t>
  </si>
  <si>
    <t>LAYCTF-CBT FF44105</t>
  </si>
  <si>
    <t>LESTF-CBT FF44105</t>
  </si>
  <si>
    <t>MD Family ResourcesTF-CBT FF44105</t>
  </si>
  <si>
    <t>UniversalTF-CBT FF44105</t>
  </si>
  <si>
    <t>Community ConnectionsTIP FF44105</t>
  </si>
  <si>
    <t>ContemporaryTIP FF44105</t>
  </si>
  <si>
    <t>FPSTIP FF44105</t>
  </si>
  <si>
    <t>Green DoorTIP FF44105</t>
  </si>
  <si>
    <t>LESTIP FF44105</t>
  </si>
  <si>
    <t>MBI HSTIP FF44105</t>
  </si>
  <si>
    <t>PASSTIP FF44105</t>
  </si>
  <si>
    <t>TFCCTIP FF44105</t>
  </si>
  <si>
    <t>UniversalTIP FF44105</t>
  </si>
  <si>
    <t>Wayne CenterTIP FF44105</t>
  </si>
  <si>
    <t>Adoptions TogetherTST FF44105</t>
  </si>
  <si>
    <t>ContemporaryTST FF44105</t>
  </si>
  <si>
    <t>Family MattersTST FF44105</t>
  </si>
  <si>
    <t>First Home CareTST FF44105</t>
  </si>
  <si>
    <t>Foundations for Home &amp; CommunityTST FF44105</t>
  </si>
  <si>
    <t>HillcrestTST FF44105</t>
  </si>
  <si>
    <t>MD Family ResourcesTST FF44105</t>
  </si>
  <si>
    <t>Federal CityA-CRA Combined44105</t>
  </si>
  <si>
    <t>HillcrestA-CRA Combined44105</t>
  </si>
  <si>
    <t>LAYCA-CRA Combined44105</t>
  </si>
  <si>
    <t>RiversideA-CRA Combined44105</t>
  </si>
  <si>
    <t>Adoptions TogetherCPP-FV Combined44105</t>
  </si>
  <si>
    <t>Foundations for Home &amp; CommunityCPP-FV Combined44105</t>
  </si>
  <si>
    <t>Medstar GeorgetownCPP-FV Combined44105</t>
  </si>
  <si>
    <t>Better MorningsFFT Combined44105</t>
  </si>
  <si>
    <t>CatholicFFT Combined44105</t>
  </si>
  <si>
    <t>First Home CareFFT Combined44105</t>
  </si>
  <si>
    <t>Foundations for Home &amp; CommunityFFT Combined44105</t>
  </si>
  <si>
    <t>HillcrestFFT Combined44105</t>
  </si>
  <si>
    <t>PASSFFT Combined44105</t>
  </si>
  <si>
    <t>LCSMST Combined44105</t>
  </si>
  <si>
    <t>MBI HSMST Combined44105</t>
  </si>
  <si>
    <t>Youth VillagesMST Combined44105</t>
  </si>
  <si>
    <t>Youth VillagesMST-PSB Combined44105</t>
  </si>
  <si>
    <t>Medstar GeorgetownPCIT Combined44105</t>
  </si>
  <si>
    <t>Community ConnectionsTF-CBT Combined44105</t>
  </si>
  <si>
    <t>First Home CareTF-CBT Combined44105</t>
  </si>
  <si>
    <t>Foundations for Home &amp; CommunityTF-CBT Combined44105</t>
  </si>
  <si>
    <t>HillcrestTF-CBT Combined44105</t>
  </si>
  <si>
    <t>LAYCTF-CBT Combined44105</t>
  </si>
  <si>
    <t>LESTF-CBT Combined44105</t>
  </si>
  <si>
    <t>MD Family ResourcesTF-CBT Combined44105</t>
  </si>
  <si>
    <t>UniversalTF-CBT Combined44105</t>
  </si>
  <si>
    <t>Community ConnectionsTIP Combined44105</t>
  </si>
  <si>
    <t>ContemporaryTIP Combined44105</t>
  </si>
  <si>
    <t>FPSTIP Combined44105</t>
  </si>
  <si>
    <t>Green DoorTIP Combined44105</t>
  </si>
  <si>
    <t>LESTIP Combined44105</t>
  </si>
  <si>
    <t>MBI HSTIP Combined44105</t>
  </si>
  <si>
    <t>PASSTIP Combined44105</t>
  </si>
  <si>
    <t>TFCCTIP Combined44105</t>
  </si>
  <si>
    <t>UniversalTIP Combined44105</t>
  </si>
  <si>
    <t>Wayne CenterTIP Combined44105</t>
  </si>
  <si>
    <t>Adoptions TogetherTST Combined44105</t>
  </si>
  <si>
    <t>ContemporaryTST Combined44105</t>
  </si>
  <si>
    <t>Family MattersTST Combined44105</t>
  </si>
  <si>
    <t>First Home CareTST Combined44105</t>
  </si>
  <si>
    <t>Foundations for Home &amp; CommunityTST Combined44105</t>
  </si>
  <si>
    <t>HillcrestTST Combined44105</t>
  </si>
  <si>
    <t>MD Family ResourcesTST Combined44105</t>
  </si>
  <si>
    <t>Marys CenterCPP-FV Combined44105</t>
  </si>
  <si>
    <t>PIECECPP-FV Combined44105</t>
  </si>
  <si>
    <t>Community ConnectionsCPP-FV Combined44105</t>
  </si>
  <si>
    <t>Community ConnectionsPCIT Combined44105</t>
  </si>
  <si>
    <t>Marys CenterPCIT Combined44105</t>
  </si>
  <si>
    <t>PIECEPCIT Combined44105</t>
  </si>
  <si>
    <t>CatholicAll FF44105</t>
  </si>
  <si>
    <t>ContemporaryAll FF44105</t>
  </si>
  <si>
    <t>Family MattersAll FF44105</t>
  </si>
  <si>
    <t>Federal City All FF44105</t>
  </si>
  <si>
    <t>First Home CareAll FF44105</t>
  </si>
  <si>
    <t>Foundations for Home &amp; CommunityAll FF44105</t>
  </si>
  <si>
    <t>FPSAll FF44105</t>
  </si>
  <si>
    <t>Green DoorAll FF44105</t>
  </si>
  <si>
    <t>HillcrestAll FF44105</t>
  </si>
  <si>
    <t>LAYCAll FF44105</t>
  </si>
  <si>
    <t>LCSAll FF44105</t>
  </si>
  <si>
    <t>LESAll FF44105</t>
  </si>
  <si>
    <t>MBI HSAll FF44105</t>
  </si>
  <si>
    <t>MD Family ResourcesAll FF44105</t>
  </si>
  <si>
    <t>PASSAll FF44105</t>
  </si>
  <si>
    <t>RiversideAll FF44105</t>
  </si>
  <si>
    <t>TFCCAll FF44105</t>
  </si>
  <si>
    <t>UniversalAll FF44105</t>
  </si>
  <si>
    <t>Wayne CenterAll FF44105</t>
  </si>
  <si>
    <t>Youth VillagesAll FF44105</t>
  </si>
  <si>
    <t>Medstar GeorgetownAll DCS44105</t>
  </si>
  <si>
    <t>Medstar GeorgetownAll FF44105</t>
  </si>
  <si>
    <t>Community ConnectionsAll FF44105</t>
  </si>
  <si>
    <t>Community ConnectionsAll DCS44105</t>
  </si>
  <si>
    <t>Marys CenterAll FF44105</t>
  </si>
  <si>
    <t>Marys CenterAll DCS44105</t>
  </si>
  <si>
    <t>PIECEAll FF44105</t>
  </si>
  <si>
    <t>PIECEAll DCS44105</t>
  </si>
  <si>
    <t>Adoptions TogetherAll Combined44105</t>
  </si>
  <si>
    <t>Better MorningsAll Combined44105</t>
  </si>
  <si>
    <t>CatholicAll Combined44105</t>
  </si>
  <si>
    <t>Community ConnectionsAll Combined44105</t>
  </si>
  <si>
    <t>ContemporaryAll Combined44105</t>
  </si>
  <si>
    <t>Family MattersAll Combined44105</t>
  </si>
  <si>
    <t>Federal CityAll Combined44105</t>
  </si>
  <si>
    <t>First Home CareAll Combined44105</t>
  </si>
  <si>
    <t>Foundations for Home &amp; CommunityAll Combined44105</t>
  </si>
  <si>
    <t>FPSAll Combined44105</t>
  </si>
  <si>
    <t>Green DoorAll Combined44105</t>
  </si>
  <si>
    <t>HillcrestAll Combined44105</t>
  </si>
  <si>
    <t>LAYCAll Combined44105</t>
  </si>
  <si>
    <t>LCSAll Combined44105</t>
  </si>
  <si>
    <t>LESAll Combined44105</t>
  </si>
  <si>
    <t>Marys CenterAll Combined44105</t>
  </si>
  <si>
    <t>MBI HSAll Combined44105</t>
  </si>
  <si>
    <t>MD Family ResourcesAll Combined44105</t>
  </si>
  <si>
    <t>Medstar GeorgetownAll Combined44105</t>
  </si>
  <si>
    <t>PASSAll Combined44105</t>
  </si>
  <si>
    <t>PIECEAll Combined44105</t>
  </si>
  <si>
    <t>RiversideAll Combined44105</t>
  </si>
  <si>
    <t>TFCCAll Combined44105</t>
  </si>
  <si>
    <t>UniversalAll Combined44105</t>
  </si>
  <si>
    <t>Wayne CenterAll Combined44105</t>
  </si>
  <si>
    <t>Youth VillagesAll Combined44105</t>
  </si>
  <si>
    <t>All A-CRA ProvidersA-CRA FF44105</t>
  </si>
  <si>
    <t>All A-CRA ProvidersA-CRA Combined44105</t>
  </si>
  <si>
    <t>All CPP-FV ProvidersCPP-FV FF44105</t>
  </si>
  <si>
    <t>All CPP-FV ProvidersCPP-FV DCS44105</t>
  </si>
  <si>
    <t>All CPP-FV ProvidersCPP-FV Combined44105</t>
  </si>
  <si>
    <t>All FFT ProvidersFFT FF44105</t>
  </si>
  <si>
    <t>All FFT ProvidersFFT Combined44105</t>
  </si>
  <si>
    <t>All MST ProvidersMST FF44105</t>
  </si>
  <si>
    <t>All MST ProvidersMST Combined44105</t>
  </si>
  <si>
    <t>All MST-PSB ProvidersMST-PSB FF44105</t>
  </si>
  <si>
    <t>All MST-PSB ProvidersMST-PSB Combined44105</t>
  </si>
  <si>
    <t>All PCIT ProvidersPCIT FF44105</t>
  </si>
  <si>
    <t>All PCIT ProvidersPCIT DCS44105</t>
  </si>
  <si>
    <t>All PCIT ProvidersPCIT Combined44105</t>
  </si>
  <si>
    <t>All SFCR ProvidersSFCR FF44105</t>
  </si>
  <si>
    <t>All SFCR ProvidersSFCR Combined44105</t>
  </si>
  <si>
    <t>All TF-CBT ProvidersTF-CBT FF44105</t>
  </si>
  <si>
    <t>All TF-CBT ProvidersTF-CBT Combined44105</t>
  </si>
  <si>
    <t>All TIP ProvidersTIP FF44105</t>
  </si>
  <si>
    <t>All TIP ProvidersTIP Combined44105</t>
  </si>
  <si>
    <t>All TST ProvidersTST FF44105</t>
  </si>
  <si>
    <t>All TST ProvidersTST Combined44105</t>
  </si>
  <si>
    <t>Families First ProvidersAll FF44105</t>
  </si>
  <si>
    <t>DC Seed ProvidersAll DCS44105</t>
  </si>
  <si>
    <t>Trauma ProvidersAll FF44105</t>
  </si>
  <si>
    <t>Trauma ProvidersAll DCS44105</t>
  </si>
  <si>
    <t>Trauma ProvidersAll Combined44105</t>
  </si>
  <si>
    <t>AllAll Combined44105</t>
  </si>
  <si>
    <t>Federal CityA-CRA FFOct-20</t>
  </si>
  <si>
    <t>HillcrestA-CRA FFOct-20</t>
  </si>
  <si>
    <t>LAYCA-CRA FFOct-20</t>
  </si>
  <si>
    <t>RiversideA-CRA FFOct-20</t>
  </si>
  <si>
    <t>Adoptions TogetherCPP-FV FFOct-20</t>
  </si>
  <si>
    <t>Marys CenterCPP-FV FFOct-20</t>
  </si>
  <si>
    <t>PIECECPP-FV FFOct-20</t>
  </si>
  <si>
    <t>Community ConnectionsCPP-FV DCSOct-20</t>
  </si>
  <si>
    <t>Community ConnectionsCPP-FV FFOct-20</t>
  </si>
  <si>
    <t>Foundations for Home &amp; CommunityCPP-FV DCSOct-20</t>
  </si>
  <si>
    <t>Marys CenterCPP-FV DCSOct-20</t>
  </si>
  <si>
    <t>PIECECPP-FV DCSOct-20</t>
  </si>
  <si>
    <t>Medstar GeorgetownCPP-FV DCSOct-20</t>
  </si>
  <si>
    <t>Medstar GeorgetownCPP-FV FFOct-20</t>
  </si>
  <si>
    <t>Better MorningsFFT FFOct-20</t>
  </si>
  <si>
    <t>CatholicFFT FFOct-20</t>
  </si>
  <si>
    <t>First Home CareFFT FFOct-20</t>
  </si>
  <si>
    <t>Foundations for Home &amp; CommunityFFT FFOct-20</t>
  </si>
  <si>
    <t>HillcrestFFT FFOct-20</t>
  </si>
  <si>
    <t>PASSFFT FFOct-20</t>
  </si>
  <si>
    <t>LCSMST FFOct-20</t>
  </si>
  <si>
    <t>MBI HSMST FFOct-20</t>
  </si>
  <si>
    <t>Youth VillagesMST FFOct-20</t>
  </si>
  <si>
    <t>Youth VillagesMST-PSB FFOct-20</t>
  </si>
  <si>
    <t>Marys CenterPCIT FFOct-20</t>
  </si>
  <si>
    <t>PIECEPCIT FFOct-20</t>
  </si>
  <si>
    <t>Marys CenterPCIT DCSOct-20</t>
  </si>
  <si>
    <t>PIECEPCIT DCSOct-20</t>
  </si>
  <si>
    <t>Community ConnectionsPCIT DCSOct-20</t>
  </si>
  <si>
    <t>Community ConnectionsPCIT FFOct-20</t>
  </si>
  <si>
    <t>Medstar GeorgetownPCIT DCSOct-20</t>
  </si>
  <si>
    <t>Medstar GeorgetownPCIT FFOct-20</t>
  </si>
  <si>
    <t>Community ConnectionsTF-CBT FFOct-20</t>
  </si>
  <si>
    <t>First Home CareTF-CBT FFOct-20</t>
  </si>
  <si>
    <t>Foundations for Home &amp; CommunityTF-CBT FFOct-20</t>
  </si>
  <si>
    <t>HillcrestTF-CBT FFOct-20</t>
  </si>
  <si>
    <t>LAYCTF-CBT FFOct-20</t>
  </si>
  <si>
    <t>LESTF-CBT FFOct-20</t>
  </si>
  <si>
    <t>MD Family ResourcesTF-CBT FFOct-20</t>
  </si>
  <si>
    <t>UniversalTF-CBT FFOct-20</t>
  </si>
  <si>
    <t>Community ConnectionsTIP FFOct-20</t>
  </si>
  <si>
    <t>ContemporaryTIP FFOct-20</t>
  </si>
  <si>
    <t>FPSTIP FFOct-20</t>
  </si>
  <si>
    <t>Green DoorTIP FFOct-20</t>
  </si>
  <si>
    <t>LESTIP FFOct-20</t>
  </si>
  <si>
    <t>MBI HSTIP FFOct-20</t>
  </si>
  <si>
    <t>PASSTIP FFOct-20</t>
  </si>
  <si>
    <t>TFCCTIP FFOct-20</t>
  </si>
  <si>
    <t>UniversalTIP FFOct-20</t>
  </si>
  <si>
    <t>Wayne CenterTIP FFOct-20</t>
  </si>
  <si>
    <t>Adoptions TogetherTST FFOct-20</t>
  </si>
  <si>
    <t>ContemporaryTST FFOct-20</t>
  </si>
  <si>
    <t>Family MattersTST FFOct-20</t>
  </si>
  <si>
    <t>First Home CareTST FFOct-20</t>
  </si>
  <si>
    <t>Foundations for Home &amp; CommunityTST FFOct-20</t>
  </si>
  <si>
    <t>HillcrestTST FFOct-20</t>
  </si>
  <si>
    <t>MD Family ResourcesTST FFOct-20</t>
  </si>
  <si>
    <t>Federal CityA-CRA CombinedOct-20</t>
  </si>
  <si>
    <t>HillcrestA-CRA CombinedOct-20</t>
  </si>
  <si>
    <t>LAYCA-CRA CombinedOct-20</t>
  </si>
  <si>
    <t>RiversideA-CRA CombinedOct-20</t>
  </si>
  <si>
    <t>Adoptions TogetherCPP-FV CombinedOct-20</t>
  </si>
  <si>
    <t>Foundations for Home &amp; CommunityCPP-FV CombinedOct-20</t>
  </si>
  <si>
    <t>Medstar GeorgetownCPP-FV CombinedOct-20</t>
  </si>
  <si>
    <t>Better MorningsFFT CombinedOct-20</t>
  </si>
  <si>
    <t>CatholicFFT CombinedOct-20</t>
  </si>
  <si>
    <t>First Home CareFFT CombinedOct-20</t>
  </si>
  <si>
    <t>Foundations for Home &amp; CommunityFFT CombinedOct-20</t>
  </si>
  <si>
    <t>HillcrestFFT CombinedOct-20</t>
  </si>
  <si>
    <t>PASSFFT CombinedOct-20</t>
  </si>
  <si>
    <t>LCSMST CombinedOct-20</t>
  </si>
  <si>
    <t>MBI HSMST CombinedOct-20</t>
  </si>
  <si>
    <t>Youth VillagesMST CombinedOct-20</t>
  </si>
  <si>
    <t>Youth VillagesMST-PSB CombinedOct-20</t>
  </si>
  <si>
    <t>Medstar GeorgetownPCIT CombinedOct-20</t>
  </si>
  <si>
    <t>Community ConnectionsTF-CBT CombinedOct-20</t>
  </si>
  <si>
    <t>First Home CareTF-CBT CombinedOct-20</t>
  </si>
  <si>
    <t>Foundations for Home &amp; CommunityTF-CBT CombinedOct-20</t>
  </si>
  <si>
    <t>HillcrestTF-CBT CombinedOct-20</t>
  </si>
  <si>
    <t>LAYCTF-CBT CombinedOct-20</t>
  </si>
  <si>
    <t>LESTF-CBT CombinedOct-20</t>
  </si>
  <si>
    <t>MD Family ResourcesTF-CBT CombinedOct-20</t>
  </si>
  <si>
    <t>UniversalTF-CBT CombinedOct-20</t>
  </si>
  <si>
    <t>Community ConnectionsTIP CombinedOct-20</t>
  </si>
  <si>
    <t>ContemporaryTIP CombinedOct-20</t>
  </si>
  <si>
    <t>FPSTIP CombinedOct-20</t>
  </si>
  <si>
    <t>Green DoorTIP CombinedOct-20</t>
  </si>
  <si>
    <t>LESTIP CombinedOct-20</t>
  </si>
  <si>
    <t>MBI HSTIP CombinedOct-20</t>
  </si>
  <si>
    <t>PASSTIP CombinedOct-20</t>
  </si>
  <si>
    <t>TFCCTIP CombinedOct-20</t>
  </si>
  <si>
    <t>UniversalTIP CombinedOct-20</t>
  </si>
  <si>
    <t>Wayne CenterTIP CombinedOct-20</t>
  </si>
  <si>
    <t>Adoptions TogetherTST CombinedOct-20</t>
  </si>
  <si>
    <t>ContemporaryTST CombinedOct-20</t>
  </si>
  <si>
    <t>Family MattersTST CombinedOct-20</t>
  </si>
  <si>
    <t>First Home CareTST CombinedOct-20</t>
  </si>
  <si>
    <t>Foundations for Home &amp; CommunityTST CombinedOct-20</t>
  </si>
  <si>
    <t>HillcrestTST CombinedOct-20</t>
  </si>
  <si>
    <t>MD Family ResourcesTST CombinedOct-20</t>
  </si>
  <si>
    <t>Marys CenterCPP-FV CombinedOct-20</t>
  </si>
  <si>
    <t>PIECECPP-FV CombinedOct-20</t>
  </si>
  <si>
    <t>Community ConnectionsCPP-FV CombinedOct-20</t>
  </si>
  <si>
    <t>Community ConnectionsPCIT CombinedOct-20</t>
  </si>
  <si>
    <t>Marys CenterPCIT CombinedOct-20</t>
  </si>
  <si>
    <t>PIECEPCIT CombinedOct-20</t>
  </si>
  <si>
    <t>CatholicAll FFOct-20</t>
  </si>
  <si>
    <t>ContemporaryAll FFOct-20</t>
  </si>
  <si>
    <t>Family MattersAll FFOct-20</t>
  </si>
  <si>
    <t>Federal City All FFOct-20</t>
  </si>
  <si>
    <t>First Home CareAll FFOct-20</t>
  </si>
  <si>
    <t>Foundations for Home &amp; CommunityAll FFOct-20</t>
  </si>
  <si>
    <t>FPSAll FFOct-20</t>
  </si>
  <si>
    <t>Green DoorAll FFOct-20</t>
  </si>
  <si>
    <t>HillcrestAll FFOct-20</t>
  </si>
  <si>
    <t>LAYCAll FFOct-20</t>
  </si>
  <si>
    <t>LCSAll FFOct-20</t>
  </si>
  <si>
    <t>LESAll FFOct-20</t>
  </si>
  <si>
    <t>MBI HSAll FFOct-20</t>
  </si>
  <si>
    <t>MD Family ResourcesAll FFOct-20</t>
  </si>
  <si>
    <t>PASSAll FFOct-20</t>
  </si>
  <si>
    <t>RiversideAll FFOct-20</t>
  </si>
  <si>
    <t>TFCCAll FFOct-20</t>
  </si>
  <si>
    <t>UniversalAll FFOct-20</t>
  </si>
  <si>
    <t>Wayne CenterAll FFOct-20</t>
  </si>
  <si>
    <t>Youth VillagesAll FFOct-20</t>
  </si>
  <si>
    <t>Medstar GeorgetownAll DCSOct-20</t>
  </si>
  <si>
    <t>Medstar GeorgetownAll FFOct-20</t>
  </si>
  <si>
    <t>Community ConnectionsAll FFOct-20</t>
  </si>
  <si>
    <t>Community ConnectionsAll DCSOct-20</t>
  </si>
  <si>
    <t>Marys CenterAll FFOct-20</t>
  </si>
  <si>
    <t>Marys CenterAll DCSOct-20</t>
  </si>
  <si>
    <t>PIECEAll FFOct-20</t>
  </si>
  <si>
    <t>PIECEAll DCSOct-20</t>
  </si>
  <si>
    <t>Adoptions TogetherAll CombinedOct-20</t>
  </si>
  <si>
    <t>Better MorningsAll CombinedOct-20</t>
  </si>
  <si>
    <t>CatholicAll CombinedOct-20</t>
  </si>
  <si>
    <t>Community ConnectionsAll CombinedOct-20</t>
  </si>
  <si>
    <t>ContemporaryAll CombinedOct-20</t>
  </si>
  <si>
    <t>Family MattersAll CombinedOct-20</t>
  </si>
  <si>
    <t>Federal CityAll CombinedOct-20</t>
  </si>
  <si>
    <t>First Home CareAll CombinedOct-20</t>
  </si>
  <si>
    <t>Foundations for Home &amp; CommunityAll CombinedOct-20</t>
  </si>
  <si>
    <t>FPSAll CombinedOct-20</t>
  </si>
  <si>
    <t>Green DoorAll CombinedOct-20</t>
  </si>
  <si>
    <t>HillcrestAll CombinedOct-20</t>
  </si>
  <si>
    <t>LAYCAll CombinedOct-20</t>
  </si>
  <si>
    <t>LCSAll CombinedOct-20</t>
  </si>
  <si>
    <t>LESAll CombinedOct-20</t>
  </si>
  <si>
    <t>Marys CenterAll CombinedOct-20</t>
  </si>
  <si>
    <t>MBI HSAll CombinedOct-20</t>
  </si>
  <si>
    <t>MD Family ResourcesAll CombinedOct-20</t>
  </si>
  <si>
    <t>Medstar GeorgetownAll CombinedOct-20</t>
  </si>
  <si>
    <t>PASSAll CombinedOct-20</t>
  </si>
  <si>
    <t>PIECEAll CombinedOct-20</t>
  </si>
  <si>
    <t>RiversideAll CombinedOct-20</t>
  </si>
  <si>
    <t>TFCCAll CombinedOct-20</t>
  </si>
  <si>
    <t>UniversalAll CombinedOct-20</t>
  </si>
  <si>
    <t>Wayne CenterAll CombinedOct-20</t>
  </si>
  <si>
    <t>Youth VillagesAll CombinedOct-20</t>
  </si>
  <si>
    <t>All A-CRA ProvidersA-CRA FFOct-20</t>
  </si>
  <si>
    <t>All A-CRA ProvidersA-CRA CombinedOct-20</t>
  </si>
  <si>
    <t>All CPP-FV ProvidersCPP-FV FFOct-20</t>
  </si>
  <si>
    <t>All CPP-FV ProvidersCPP-FV DCSOct-20</t>
  </si>
  <si>
    <t>All CPP-FV ProvidersCPP-FV CombinedOct-20</t>
  </si>
  <si>
    <t>All FFT ProvidersFFT FFOct-20</t>
  </si>
  <si>
    <t>All FFT ProvidersFFT CombinedOct-20</t>
  </si>
  <si>
    <t>All MST ProvidersMST FFOct-20</t>
  </si>
  <si>
    <t>All MST ProvidersMST CombinedOct-20</t>
  </si>
  <si>
    <t>All MST-PSB ProvidersMST-PSB FFOct-20</t>
  </si>
  <si>
    <t>All MST-PSB ProvidersMST-PSB CombinedOct-20</t>
  </si>
  <si>
    <t>All PCIT ProvidersPCIT FFOct-20</t>
  </si>
  <si>
    <t>All PCIT ProvidersPCIT DCSOct-20</t>
  </si>
  <si>
    <t>All PCIT ProvidersPCIT CombinedOct-20</t>
  </si>
  <si>
    <t>All SFCR ProvidersSFCR FFOct-20</t>
  </si>
  <si>
    <t>All SFCR ProvidersSFCR CombinedOct-20</t>
  </si>
  <si>
    <t>All TF-CBT ProvidersTF-CBT FFOct-20</t>
  </si>
  <si>
    <t>All TF-CBT ProvidersTF-CBT CombinedOct-20</t>
  </si>
  <si>
    <t>All TIP ProvidersTIP FFOct-20</t>
  </si>
  <si>
    <t>All TIP ProvidersTIP CombinedOct-20</t>
  </si>
  <si>
    <t>All TST ProvidersTST FFOct-20</t>
  </si>
  <si>
    <t>All TST ProvidersTST CombinedOct-20</t>
  </si>
  <si>
    <t>Families First ProvidersAll FFOct-20</t>
  </si>
  <si>
    <t>DC Seed ProvidersAll DCSOct-20</t>
  </si>
  <si>
    <t>Trauma ProvidersAll FFOct-20</t>
  </si>
  <si>
    <t>Trauma ProvidersAll DCSOct-20</t>
  </si>
  <si>
    <t>Trauma ProvidersAll CombinedOct-20</t>
  </si>
  <si>
    <t>AllAll CombinedOct-20</t>
  </si>
  <si>
    <t>Federal CityA-CRA FF44136</t>
  </si>
  <si>
    <t>HillcrestA-CRA FF44136</t>
  </si>
  <si>
    <t>LAYCA-CRA FF44136</t>
  </si>
  <si>
    <t>RiversideA-CRA FF44136</t>
  </si>
  <si>
    <t>Adoptions TogetherCPP-FV FF44136</t>
  </si>
  <si>
    <t>Marys CenterCPP-FV FF44136</t>
  </si>
  <si>
    <t>PIECECPP-FV FF44136</t>
  </si>
  <si>
    <t>Community ConnectionsCPP-FV DCS44136</t>
  </si>
  <si>
    <t>Community ConnectionsCPP-FV FF44136</t>
  </si>
  <si>
    <t>Foundations for Home &amp; CommunityCPP-FV DCS44136</t>
  </si>
  <si>
    <t>Marys CenterCPP-FV DCS44136</t>
  </si>
  <si>
    <t>PIECECPP-FV DCS44136</t>
  </si>
  <si>
    <t>Medstar GeorgetownCPP-FV DCS44136</t>
  </si>
  <si>
    <t>Medstar GeorgetownCPP-FV FF44136</t>
  </si>
  <si>
    <t>Better MorningsFFT FF44136</t>
  </si>
  <si>
    <t>CatholicFFT FF44136</t>
  </si>
  <si>
    <t>First Home CareFFT FF44136</t>
  </si>
  <si>
    <t>Foundations for Home &amp; CommunityFFT FF44136</t>
  </si>
  <si>
    <t>HillcrestFFT FF44136</t>
  </si>
  <si>
    <t>PASSFFT FF44136</t>
  </si>
  <si>
    <t>LCSMST FF44136</t>
  </si>
  <si>
    <t>MBI HSMST FF44136</t>
  </si>
  <si>
    <t>Youth VillagesMST FF44136</t>
  </si>
  <si>
    <t>Youth VillagesMST-PSB FF44136</t>
  </si>
  <si>
    <t>Marys CenterPCIT FF44136</t>
  </si>
  <si>
    <t>PIECEPCIT FF44136</t>
  </si>
  <si>
    <t>Marys CenterPCIT DCS44136</t>
  </si>
  <si>
    <t>PIECEPCIT DCS44136</t>
  </si>
  <si>
    <t>Community ConnectionsPCIT DCS44136</t>
  </si>
  <si>
    <t>Community ConnectionsPCIT FF44136</t>
  </si>
  <si>
    <t>Medstar GeorgetownPCIT DCS44136</t>
  </si>
  <si>
    <t>Medstar GeorgetownPCIT FF44136</t>
  </si>
  <si>
    <t>Community ConnectionsTF-CBT FF44136</t>
  </si>
  <si>
    <t>First Home CareTF-CBT FF44136</t>
  </si>
  <si>
    <t>Foundations for Home &amp; CommunityTF-CBT FF44136</t>
  </si>
  <si>
    <t>HillcrestTF-CBT FF44136</t>
  </si>
  <si>
    <t>LAYCTF-CBT FF44136</t>
  </si>
  <si>
    <t>LESTF-CBT FF44136</t>
  </si>
  <si>
    <t>MD Family ResourcesTF-CBT FF44136</t>
  </si>
  <si>
    <t>UniversalTF-CBT FF44136</t>
  </si>
  <si>
    <t>Community ConnectionsTIP FF44136</t>
  </si>
  <si>
    <t>ContemporaryTIP FF44136</t>
  </si>
  <si>
    <t>FPSTIP FF44136</t>
  </si>
  <si>
    <t>Green DoorTIP FF44136</t>
  </si>
  <si>
    <t>LESTIP FF44136</t>
  </si>
  <si>
    <t>MBI HSTIP FF44136</t>
  </si>
  <si>
    <t>PASSTIP FF44136</t>
  </si>
  <si>
    <t>TFCCTIP FF44136</t>
  </si>
  <si>
    <t>UniversalTIP FF44136</t>
  </si>
  <si>
    <t>Wayne CenterTIP FF44136</t>
  </si>
  <si>
    <t>Adoptions TogetherTST FF44136</t>
  </si>
  <si>
    <t>ContemporaryTST FF44136</t>
  </si>
  <si>
    <t>Family MattersTST FF44136</t>
  </si>
  <si>
    <t>First Home CareTST FF44136</t>
  </si>
  <si>
    <t>Foundations for Home &amp; CommunityTST FF44136</t>
  </si>
  <si>
    <t>HillcrestTST FF44136</t>
  </si>
  <si>
    <t>MD Family ResourcesTST FF44136</t>
  </si>
  <si>
    <t>Federal CityA-CRA Combined44136</t>
  </si>
  <si>
    <t>HillcrestA-CRA Combined44136</t>
  </si>
  <si>
    <t>LAYCA-CRA Combined44136</t>
  </si>
  <si>
    <t>RiversideA-CRA Combined44136</t>
  </si>
  <si>
    <t>Adoptions TogetherCPP-FV Combined44136</t>
  </si>
  <si>
    <t>Foundations for Home &amp; CommunityCPP-FV Combined44136</t>
  </si>
  <si>
    <t>Medstar GeorgetownCPP-FV Combined44136</t>
  </si>
  <si>
    <t>Better MorningsFFT Combined44136</t>
  </si>
  <si>
    <t>CatholicFFT Combined44136</t>
  </si>
  <si>
    <t>First Home CareFFT Combined44136</t>
  </si>
  <si>
    <t>Foundations for Home &amp; CommunityFFT Combined44136</t>
  </si>
  <si>
    <t>HillcrestFFT Combined44136</t>
  </si>
  <si>
    <t>PASSFFT Combined44136</t>
  </si>
  <si>
    <t>LCSMST Combined44136</t>
  </si>
  <si>
    <t>MBI HSMST Combined44136</t>
  </si>
  <si>
    <t>Youth VillagesMST Combined44136</t>
  </si>
  <si>
    <t>Youth VillagesMST-PSB Combined44136</t>
  </si>
  <si>
    <t>Medstar GeorgetownPCIT Combined44136</t>
  </si>
  <si>
    <t>Community ConnectionsTF-CBT Combined44136</t>
  </si>
  <si>
    <t>First Home CareTF-CBT Combined44136</t>
  </si>
  <si>
    <t>Foundations for Home &amp; CommunityTF-CBT Combined44136</t>
  </si>
  <si>
    <t>HillcrestTF-CBT Combined44136</t>
  </si>
  <si>
    <t>LAYCTF-CBT Combined44136</t>
  </si>
  <si>
    <t>LESTF-CBT Combined44136</t>
  </si>
  <si>
    <t>MD Family ResourcesTF-CBT Combined44136</t>
  </si>
  <si>
    <t>UniversalTF-CBT Combined44136</t>
  </si>
  <si>
    <t>Community ConnectionsTIP Combined44136</t>
  </si>
  <si>
    <t>ContemporaryTIP Combined44136</t>
  </si>
  <si>
    <t>FPSTIP Combined44136</t>
  </si>
  <si>
    <t>Green DoorTIP Combined44136</t>
  </si>
  <si>
    <t>LESTIP Combined44136</t>
  </si>
  <si>
    <t>MBI HSTIP Combined44136</t>
  </si>
  <si>
    <t>PASSTIP Combined44136</t>
  </si>
  <si>
    <t>TFCCTIP Combined44136</t>
  </si>
  <si>
    <t>UniversalTIP Combined44136</t>
  </si>
  <si>
    <t>Wayne CenterTIP Combined44136</t>
  </si>
  <si>
    <t>Adoptions TogetherTST Combined44136</t>
  </si>
  <si>
    <t>ContemporaryTST Combined44136</t>
  </si>
  <si>
    <t>Family MattersTST Combined44136</t>
  </si>
  <si>
    <t>First Home CareTST Combined44136</t>
  </si>
  <si>
    <t>Foundations for Home &amp; CommunityTST Combined44136</t>
  </si>
  <si>
    <t>HillcrestTST Combined44136</t>
  </si>
  <si>
    <t>MD Family ResourcesTST Combined44136</t>
  </si>
  <si>
    <t>Marys CenterCPP-FV Combined44136</t>
  </si>
  <si>
    <t>PIECECPP-FV Combined44136</t>
  </si>
  <si>
    <t>Community ConnectionsCPP-FV Combined44136</t>
  </si>
  <si>
    <t>Community ConnectionsPCIT Combined44136</t>
  </si>
  <si>
    <t>Marys CenterPCIT Combined44136</t>
  </si>
  <si>
    <t>PIECEPCIT Combined44136</t>
  </si>
  <si>
    <t>CatholicAll FF44136</t>
  </si>
  <si>
    <t>ContemporaryAll FF44136</t>
  </si>
  <si>
    <t>Family MattersAll FF44136</t>
  </si>
  <si>
    <t>Federal City All FF44136</t>
  </si>
  <si>
    <t>First Home CareAll FF44136</t>
  </si>
  <si>
    <t>Foundations for Home &amp; CommunityAll FF44136</t>
  </si>
  <si>
    <t>FPSAll FF44136</t>
  </si>
  <si>
    <t>Green DoorAll FF44136</t>
  </si>
  <si>
    <t>HillcrestAll FF44136</t>
  </si>
  <si>
    <t>LAYCAll FF44136</t>
  </si>
  <si>
    <t>LCSAll FF44136</t>
  </si>
  <si>
    <t>LESAll FF44136</t>
  </si>
  <si>
    <t>MBI HSAll FF44136</t>
  </si>
  <si>
    <t>MD Family ResourcesAll FF44136</t>
  </si>
  <si>
    <t>PASSAll FF44136</t>
  </si>
  <si>
    <t>RiversideAll FF44136</t>
  </si>
  <si>
    <t>TFCCAll FF44136</t>
  </si>
  <si>
    <t>UniversalAll FF44136</t>
  </si>
  <si>
    <t>Wayne CenterAll FF44136</t>
  </si>
  <si>
    <t>Youth VillagesAll FF44136</t>
  </si>
  <si>
    <t>Medstar GeorgetownAll DCS44136</t>
  </si>
  <si>
    <t>Medstar GeorgetownAll FF44136</t>
  </si>
  <si>
    <t>Community ConnectionsAll FF44136</t>
  </si>
  <si>
    <t>Community ConnectionsAll DCS44136</t>
  </si>
  <si>
    <t>Marys CenterAll FF44136</t>
  </si>
  <si>
    <t>Marys CenterAll DCS44136</t>
  </si>
  <si>
    <t>PIECEAll FF44136</t>
  </si>
  <si>
    <t>PIECEAll DCS44136</t>
  </si>
  <si>
    <t>Adoptions TogetherAll Combined44136</t>
  </si>
  <si>
    <t>Better MorningsAll Combined44136</t>
  </si>
  <si>
    <t>CatholicAll Combined44136</t>
  </si>
  <si>
    <t>Community ConnectionsAll Combined44136</t>
  </si>
  <si>
    <t>ContemporaryAll Combined44136</t>
  </si>
  <si>
    <t>Family MattersAll Combined44136</t>
  </si>
  <si>
    <t>Federal CityAll Combined44136</t>
  </si>
  <si>
    <t>First Home CareAll Combined44136</t>
  </si>
  <si>
    <t>Foundations for Home &amp; CommunityAll Combined44136</t>
  </si>
  <si>
    <t>FPSAll Combined44136</t>
  </si>
  <si>
    <t>Green DoorAll Combined44136</t>
  </si>
  <si>
    <t>HillcrestAll Combined44136</t>
  </si>
  <si>
    <t>LAYCAll Combined44136</t>
  </si>
  <si>
    <t>LCSAll Combined44136</t>
  </si>
  <si>
    <t>LESAll Combined44136</t>
  </si>
  <si>
    <t>Marys CenterAll Combined44136</t>
  </si>
  <si>
    <t>MBI HSAll Combined44136</t>
  </si>
  <si>
    <t>MD Family ResourcesAll Combined44136</t>
  </si>
  <si>
    <t>Medstar GeorgetownAll Combined44136</t>
  </si>
  <si>
    <t>PASSAll Combined44136</t>
  </si>
  <si>
    <t>PIECEAll Combined44136</t>
  </si>
  <si>
    <t>RiversideAll Combined44136</t>
  </si>
  <si>
    <t>TFCCAll Combined44136</t>
  </si>
  <si>
    <t>UniversalAll Combined44136</t>
  </si>
  <si>
    <t>Wayne CenterAll Combined44136</t>
  </si>
  <si>
    <t>Youth VillagesAll Combined44136</t>
  </si>
  <si>
    <t>All A-CRA ProvidersA-CRA FF44136</t>
  </si>
  <si>
    <t>All A-CRA ProvidersA-CRA Combined44136</t>
  </si>
  <si>
    <t>All CPP-FV ProvidersCPP-FV FF44136</t>
  </si>
  <si>
    <t>All CPP-FV ProvidersCPP-FV DCS44136</t>
  </si>
  <si>
    <t>All CPP-FV ProvidersCPP-FV Combined44136</t>
  </si>
  <si>
    <t>All FFT ProvidersFFT FF44136</t>
  </si>
  <si>
    <t>All FFT ProvidersFFT Combined44136</t>
  </si>
  <si>
    <t>All MST ProvidersMST FF44136</t>
  </si>
  <si>
    <t>All MST ProvidersMST Combined44136</t>
  </si>
  <si>
    <t>All MST-PSB ProvidersMST-PSB FF44136</t>
  </si>
  <si>
    <t>All MST-PSB ProvidersMST-PSB Combined44136</t>
  </si>
  <si>
    <t>All PCIT ProvidersPCIT FF44136</t>
  </si>
  <si>
    <t>All PCIT ProvidersPCIT DCS44136</t>
  </si>
  <si>
    <t>All PCIT ProvidersPCIT Combined44136</t>
  </si>
  <si>
    <t>All SFCR ProvidersSFCR FF44136</t>
  </si>
  <si>
    <t>All SFCR ProvidersSFCR Combined44136</t>
  </si>
  <si>
    <t>All TF-CBT ProvidersTF-CBT FF44136</t>
  </si>
  <si>
    <t>All TF-CBT ProvidersTF-CBT Combined44136</t>
  </si>
  <si>
    <t>All TIP ProvidersTIP FF44136</t>
  </si>
  <si>
    <t>All TIP ProvidersTIP Combined44136</t>
  </si>
  <si>
    <t>All TST ProvidersTST FF44136</t>
  </si>
  <si>
    <t>All TST ProvidersTST Combined44136</t>
  </si>
  <si>
    <t>Families First ProvidersAll FF44136</t>
  </si>
  <si>
    <t>DC Seed ProvidersAll DCS44136</t>
  </si>
  <si>
    <t>Trauma ProvidersAll FF44136</t>
  </si>
  <si>
    <t>Trauma ProvidersAll DCS44136</t>
  </si>
  <si>
    <t>Trauma ProvidersAll Combined44136</t>
  </si>
  <si>
    <t>AllAll Combined44136</t>
  </si>
  <si>
    <t>Federal CityA-CRA FFNov-20</t>
  </si>
  <si>
    <t>HillcrestA-CRA FFNov-20</t>
  </si>
  <si>
    <t>LAYCA-CRA FFNov-20</t>
  </si>
  <si>
    <t>RiversideA-CRA FFNov-20</t>
  </si>
  <si>
    <t>Adoptions TogetherCPP-FV FFNov-20</t>
  </si>
  <si>
    <t>Marys CenterCPP-FV FFNov-20</t>
  </si>
  <si>
    <t>PIECECPP-FV FFNov-20</t>
  </si>
  <si>
    <t>Community ConnectionsCPP-FV DCSNov-20</t>
  </si>
  <si>
    <t>Community ConnectionsCPP-FV FFNov-20</t>
  </si>
  <si>
    <t>Foundations for Home &amp; CommunityCPP-FV DCSNov-20</t>
  </si>
  <si>
    <t>Marys CenterCPP-FV DCSNov-20</t>
  </si>
  <si>
    <t>PIECECPP-FV DCSNov-20</t>
  </si>
  <si>
    <t>Medstar GeorgetownCPP-FV DCSNov-20</t>
  </si>
  <si>
    <t>Medstar GeorgetownCPP-FV FFNov-20</t>
  </si>
  <si>
    <t>Better MorningsFFT FFNov-20</t>
  </si>
  <si>
    <t>CatholicFFT FFNov-20</t>
  </si>
  <si>
    <t>First Home CareFFT FFNov-20</t>
  </si>
  <si>
    <t>Foundations for Home &amp; CommunityFFT FFNov-20</t>
  </si>
  <si>
    <t>HillcrestFFT FFNov-20</t>
  </si>
  <si>
    <t>PASSFFT FFNov-20</t>
  </si>
  <si>
    <t>LCSMST FFNov-20</t>
  </si>
  <si>
    <t>MBI HSMST FFNov-20</t>
  </si>
  <si>
    <t>Youth VillagesMST FFNov-20</t>
  </si>
  <si>
    <t>Youth VillagesMST-PSB FFNov-20</t>
  </si>
  <si>
    <t>Marys CenterPCIT FFNov-20</t>
  </si>
  <si>
    <t>PIECEPCIT FFNov-20</t>
  </si>
  <si>
    <t>Marys CenterPCIT DCSNov-20</t>
  </si>
  <si>
    <t>PIECEPCIT DCSNov-20</t>
  </si>
  <si>
    <t>Community ConnectionsPCIT DCSNov-20</t>
  </si>
  <si>
    <t>Community ConnectionsPCIT FFNov-20</t>
  </si>
  <si>
    <t>Medstar GeorgetownPCIT DCSNov-20</t>
  </si>
  <si>
    <t>Medstar GeorgetownPCIT FFNov-20</t>
  </si>
  <si>
    <t>Community ConnectionsTF-CBT FFNov-20</t>
  </si>
  <si>
    <t>First Home CareTF-CBT FFNov-20</t>
  </si>
  <si>
    <t>Foundations for Home &amp; CommunityTF-CBT FFNov-20</t>
  </si>
  <si>
    <t>HillcrestTF-CBT FFNov-20</t>
  </si>
  <si>
    <t>LAYCTF-CBT FFNov-20</t>
  </si>
  <si>
    <t>LESTF-CBT FFNov-20</t>
  </si>
  <si>
    <t>MD Family ResourcesTF-CBT FFNov-20</t>
  </si>
  <si>
    <t>UniversalTF-CBT FFNov-20</t>
  </si>
  <si>
    <t>Community ConnectionsTIP FFNov-20</t>
  </si>
  <si>
    <t>ContemporaryTIP FFNov-20</t>
  </si>
  <si>
    <t>FPSTIP FFNov-20</t>
  </si>
  <si>
    <t>Green DoorTIP FFNov-20</t>
  </si>
  <si>
    <t>LESTIP FFNov-20</t>
  </si>
  <si>
    <t>MBI HSTIP FFNov-20</t>
  </si>
  <si>
    <t>PASSTIP FFNov-20</t>
  </si>
  <si>
    <t>TFCCTIP FFNov-20</t>
  </si>
  <si>
    <t>UniversalTIP FFNov-20</t>
  </si>
  <si>
    <t>Wayne CenterTIP FFNov-20</t>
  </si>
  <si>
    <t>Adoptions TogetherTST FFNov-20</t>
  </si>
  <si>
    <t>ContemporaryTST FFNov-20</t>
  </si>
  <si>
    <t>Family MattersTST FFNov-20</t>
  </si>
  <si>
    <t>First Home CareTST FFNov-20</t>
  </si>
  <si>
    <t>Foundations for Home &amp; CommunityTST FFNov-20</t>
  </si>
  <si>
    <t>HillcrestTST FFNov-20</t>
  </si>
  <si>
    <t>MD Family ResourcesTST FFNov-20</t>
  </si>
  <si>
    <t>Federal CityA-CRA CombinedNov-20</t>
  </si>
  <si>
    <t>HillcrestA-CRA CombinedNov-20</t>
  </si>
  <si>
    <t>LAYCA-CRA CombinedNov-20</t>
  </si>
  <si>
    <t>RiversideA-CRA CombinedNov-20</t>
  </si>
  <si>
    <t>Adoptions TogetherCPP-FV CombinedNov-20</t>
  </si>
  <si>
    <t>Foundations for Home &amp; CommunityCPP-FV CombinedNov-20</t>
  </si>
  <si>
    <t>Medstar GeorgetownCPP-FV CombinedNov-20</t>
  </si>
  <si>
    <t>Better MorningsFFT CombinedNov-20</t>
  </si>
  <si>
    <t>CatholicFFT CombinedNov-20</t>
  </si>
  <si>
    <t>First Home CareFFT CombinedNov-20</t>
  </si>
  <si>
    <t>Foundations for Home &amp; CommunityFFT CombinedNov-20</t>
  </si>
  <si>
    <t>HillcrestFFT CombinedNov-20</t>
  </si>
  <si>
    <t>PASSFFT CombinedNov-20</t>
  </si>
  <si>
    <t>LCSMST CombinedNov-20</t>
  </si>
  <si>
    <t>MBI HSMST CombinedNov-20</t>
  </si>
  <si>
    <t>Youth VillagesMST CombinedNov-20</t>
  </si>
  <si>
    <t>Youth VillagesMST-PSB CombinedNov-20</t>
  </si>
  <si>
    <t>Medstar GeorgetownPCIT CombinedNov-20</t>
  </si>
  <si>
    <t>Community ConnectionsTF-CBT CombinedNov-20</t>
  </si>
  <si>
    <t>First Home CareTF-CBT CombinedNov-20</t>
  </si>
  <si>
    <t>Foundations for Home &amp; CommunityTF-CBT CombinedNov-20</t>
  </si>
  <si>
    <t>HillcrestTF-CBT CombinedNov-20</t>
  </si>
  <si>
    <t>LAYCTF-CBT CombinedNov-20</t>
  </si>
  <si>
    <t>LESTF-CBT CombinedNov-20</t>
  </si>
  <si>
    <t>MD Family ResourcesTF-CBT CombinedNov-20</t>
  </si>
  <si>
    <t>UniversalTF-CBT CombinedNov-20</t>
  </si>
  <si>
    <t>Community ConnectionsTIP CombinedNov-20</t>
  </si>
  <si>
    <t>ContemporaryTIP CombinedNov-20</t>
  </si>
  <si>
    <t>FPSTIP CombinedNov-20</t>
  </si>
  <si>
    <t>Green DoorTIP CombinedNov-20</t>
  </si>
  <si>
    <t>LESTIP CombinedNov-20</t>
  </si>
  <si>
    <t>MBI HSTIP CombinedNov-20</t>
  </si>
  <si>
    <t>PASSTIP CombinedNov-20</t>
  </si>
  <si>
    <t>TFCCTIP CombinedNov-20</t>
  </si>
  <si>
    <t>UniversalTIP CombinedNov-20</t>
  </si>
  <si>
    <t>Wayne CenterTIP CombinedNov-20</t>
  </si>
  <si>
    <t>Adoptions TogetherTST CombinedNov-20</t>
  </si>
  <si>
    <t>ContemporaryTST CombinedNov-20</t>
  </si>
  <si>
    <t>Family MattersTST CombinedNov-20</t>
  </si>
  <si>
    <t>First Home CareTST CombinedNov-20</t>
  </si>
  <si>
    <t>Foundations for Home &amp; CommunityTST CombinedNov-20</t>
  </si>
  <si>
    <t>HillcrestTST CombinedNov-20</t>
  </si>
  <si>
    <t>MD Family ResourcesTST CombinedNov-20</t>
  </si>
  <si>
    <t>Marys CenterCPP-FV CombinedNov-20</t>
  </si>
  <si>
    <t>PIECECPP-FV CombinedNov-20</t>
  </si>
  <si>
    <t>Community ConnectionsCPP-FV CombinedNov-20</t>
  </si>
  <si>
    <t>Community ConnectionsPCIT CombinedNov-20</t>
  </si>
  <si>
    <t>Marys CenterPCIT CombinedNov-20</t>
  </si>
  <si>
    <t>PIECEPCIT CombinedNov-20</t>
  </si>
  <si>
    <t>CatholicAll FFNov-20</t>
  </si>
  <si>
    <t>ContemporaryAll FFNov-20</t>
  </si>
  <si>
    <t>Family MattersAll FFNov-20</t>
  </si>
  <si>
    <t>Federal City All FFNov-20</t>
  </si>
  <si>
    <t>First Home CareAll FFNov-20</t>
  </si>
  <si>
    <t>Foundations for Home &amp; CommunityAll FFNov-20</t>
  </si>
  <si>
    <t>FPSAll FFNov-20</t>
  </si>
  <si>
    <t>Green DoorAll FFNov-20</t>
  </si>
  <si>
    <t>HillcrestAll FFNov-20</t>
  </si>
  <si>
    <t>LAYCAll FFNov-20</t>
  </si>
  <si>
    <t>LCSAll FFNov-20</t>
  </si>
  <si>
    <t>LESAll FFNov-20</t>
  </si>
  <si>
    <t>MBI HSAll FFNov-20</t>
  </si>
  <si>
    <t>MD Family ResourcesAll FFNov-20</t>
  </si>
  <si>
    <t>PASSAll FFNov-20</t>
  </si>
  <si>
    <t>RiversideAll FFNov-20</t>
  </si>
  <si>
    <t>TFCCAll FFNov-20</t>
  </si>
  <si>
    <t>UniversalAll FFNov-20</t>
  </si>
  <si>
    <t>Wayne CenterAll FFNov-20</t>
  </si>
  <si>
    <t>Youth VillagesAll FFNov-20</t>
  </si>
  <si>
    <t>Medstar GeorgetownAll DCSNov-20</t>
  </si>
  <si>
    <t>Medstar GeorgetownAll FFNov-20</t>
  </si>
  <si>
    <t>Community ConnectionsAll FFNov-20</t>
  </si>
  <si>
    <t>Community ConnectionsAll DCSNov-20</t>
  </si>
  <si>
    <t>Marys CenterAll FFNov-20</t>
  </si>
  <si>
    <t>Marys CenterAll DCSNov-20</t>
  </si>
  <si>
    <t>PIECEAll FFNov-20</t>
  </si>
  <si>
    <t>PIECEAll DCSNov-20</t>
  </si>
  <si>
    <t>Adoptions TogetherAll CombinedNov-20</t>
  </si>
  <si>
    <t>Better MorningsAll CombinedNov-20</t>
  </si>
  <si>
    <t>CatholicAll CombinedNov-20</t>
  </si>
  <si>
    <t>Community ConnectionsAll CombinedNov-20</t>
  </si>
  <si>
    <t>ContemporaryAll CombinedNov-20</t>
  </si>
  <si>
    <t>Family MattersAll CombinedNov-20</t>
  </si>
  <si>
    <t>Federal CityAll CombinedNov-20</t>
  </si>
  <si>
    <t>First Home CareAll CombinedNov-20</t>
  </si>
  <si>
    <t>Foundations for Home &amp; CommunityAll CombinedNov-20</t>
  </si>
  <si>
    <t>FPSAll CombinedNov-20</t>
  </si>
  <si>
    <t>Green DoorAll CombinedNov-20</t>
  </si>
  <si>
    <t>HillcrestAll CombinedNov-20</t>
  </si>
  <si>
    <t>LAYCAll CombinedNov-20</t>
  </si>
  <si>
    <t>LCSAll CombinedNov-20</t>
  </si>
  <si>
    <t>LESAll CombinedNov-20</t>
  </si>
  <si>
    <t>Marys CenterAll CombinedNov-20</t>
  </si>
  <si>
    <t>MBI HSAll CombinedNov-20</t>
  </si>
  <si>
    <t>MD Family ResourcesAll CombinedNov-20</t>
  </si>
  <si>
    <t>Medstar GeorgetownAll CombinedNov-20</t>
  </si>
  <si>
    <t>PASSAll CombinedNov-20</t>
  </si>
  <si>
    <t>PIECEAll CombinedNov-20</t>
  </si>
  <si>
    <t>RiversideAll CombinedNov-20</t>
  </si>
  <si>
    <t>TFCCAll CombinedNov-20</t>
  </si>
  <si>
    <t>UniversalAll CombinedNov-20</t>
  </si>
  <si>
    <t>Wayne CenterAll CombinedNov-20</t>
  </si>
  <si>
    <t>Youth VillagesAll CombinedNov-20</t>
  </si>
  <si>
    <t>All A-CRA ProvidersA-CRA FFNov-20</t>
  </si>
  <si>
    <t>All A-CRA ProvidersA-CRA CombinedNov-20</t>
  </si>
  <si>
    <t>All CPP-FV ProvidersCPP-FV FFNov-20</t>
  </si>
  <si>
    <t>All CPP-FV ProvidersCPP-FV DCSNov-20</t>
  </si>
  <si>
    <t>All CPP-FV ProvidersCPP-FV CombinedNov-20</t>
  </si>
  <si>
    <t>All FFT ProvidersFFT FFNov-20</t>
  </si>
  <si>
    <t>All FFT ProvidersFFT CombinedNov-20</t>
  </si>
  <si>
    <t>All MST ProvidersMST FFNov-20</t>
  </si>
  <si>
    <t>All MST ProvidersMST CombinedNov-20</t>
  </si>
  <si>
    <t>All MST-PSB ProvidersMST-PSB FFNov-20</t>
  </si>
  <si>
    <t>All MST-PSB ProvidersMST-PSB CombinedNov-20</t>
  </si>
  <si>
    <t>All PCIT ProvidersPCIT FFNov-20</t>
  </si>
  <si>
    <t>All PCIT ProvidersPCIT DCSNov-20</t>
  </si>
  <si>
    <t>All PCIT ProvidersPCIT CombinedNov-20</t>
  </si>
  <si>
    <t>All SFCR ProvidersSFCR FFNov-20</t>
  </si>
  <si>
    <t>All SFCR ProvidersSFCR CombinedNov-20</t>
  </si>
  <si>
    <t>All TF-CBT ProvidersTF-CBT FFNov-20</t>
  </si>
  <si>
    <t>All TF-CBT ProvidersTF-CBT CombinedNov-20</t>
  </si>
  <si>
    <t>All TIP ProvidersTIP FFNov-20</t>
  </si>
  <si>
    <t>All TIP ProvidersTIP CombinedNov-20</t>
  </si>
  <si>
    <t>All TST ProvidersTST FFNov-20</t>
  </si>
  <si>
    <t>All TST ProvidersTST CombinedNov-20</t>
  </si>
  <si>
    <t>Families First ProvidersAll FFNov-20</t>
  </si>
  <si>
    <t>DC Seed ProvidersAll DCSNov-20</t>
  </si>
  <si>
    <t>Trauma ProvidersAll FFNov-20</t>
  </si>
  <si>
    <t>Trauma ProvidersAll DCSNov-20</t>
  </si>
  <si>
    <t>Trauma ProvidersAll CombinedNov-20</t>
  </si>
  <si>
    <t>AllAll CombinedNov-20</t>
  </si>
  <si>
    <t>Federal CityA-CRA FF44166</t>
  </si>
  <si>
    <t>HillcrestA-CRA FF44166</t>
  </si>
  <si>
    <t>LAYCA-CRA FF44166</t>
  </si>
  <si>
    <t>RiversideA-CRA FF44166</t>
  </si>
  <si>
    <t>Adoptions TogetherCPP-FV FF44166</t>
  </si>
  <si>
    <t>Marys CenterCPP-FV FF44166</t>
  </si>
  <si>
    <t>PIECECPP-FV FF44166</t>
  </si>
  <si>
    <t>Community ConnectionsCPP-FV DCS44166</t>
  </si>
  <si>
    <t>Community ConnectionsCPP-FV FF44166</t>
  </si>
  <si>
    <t>Foundations for Home &amp; CommunityCPP-FV DCS44166</t>
  </si>
  <si>
    <t>Marys CenterCPP-FV DCS44166</t>
  </si>
  <si>
    <t>PIECECPP-FV DCS44166</t>
  </si>
  <si>
    <t>Medstar GeorgetownCPP-FV DCS44166</t>
  </si>
  <si>
    <t>Medstar GeorgetownCPP-FV FF44166</t>
  </si>
  <si>
    <t>Better MorningsFFT FF44166</t>
  </si>
  <si>
    <t>CatholicFFT FF44166</t>
  </si>
  <si>
    <t>First Home CareFFT FF44166</t>
  </si>
  <si>
    <t>Foundations for Home &amp; CommunityFFT FF44166</t>
  </si>
  <si>
    <t>HillcrestFFT FF44166</t>
  </si>
  <si>
    <t>PASSFFT FF44166</t>
  </si>
  <si>
    <t>LCSMST FF44166</t>
  </si>
  <si>
    <t>MBI HSMST FF44166</t>
  </si>
  <si>
    <t>Youth VillagesMST FF44166</t>
  </si>
  <si>
    <t>Youth VillagesMST-PSB FF44166</t>
  </si>
  <si>
    <t>Marys CenterPCIT FF44166</t>
  </si>
  <si>
    <t>PIECEPCIT FF44166</t>
  </si>
  <si>
    <t>Marys CenterPCIT DCS44166</t>
  </si>
  <si>
    <t>PIECEPCIT DCS44166</t>
  </si>
  <si>
    <t>Community ConnectionsPCIT DCS44166</t>
  </si>
  <si>
    <t>Community ConnectionsPCIT FF44166</t>
  </si>
  <si>
    <t>Medstar GeorgetownPCIT DCS44166</t>
  </si>
  <si>
    <t>Medstar GeorgetownPCIT FF44166</t>
  </si>
  <si>
    <t>Community ConnectionsTF-CBT FF44166</t>
  </si>
  <si>
    <t>First Home CareTF-CBT FF44166</t>
  </si>
  <si>
    <t>Foundations for Home &amp; CommunityTF-CBT FF44166</t>
  </si>
  <si>
    <t>HillcrestTF-CBT FF44166</t>
  </si>
  <si>
    <t>LAYCTF-CBT FF44166</t>
  </si>
  <si>
    <t>LESTF-CBT FF44166</t>
  </si>
  <si>
    <t>MD Family ResourcesTF-CBT FF44166</t>
  </si>
  <si>
    <t>UniversalTF-CBT FF44166</t>
  </si>
  <si>
    <t>Community ConnectionsTIP FF44166</t>
  </si>
  <si>
    <t>ContemporaryTIP FF44166</t>
  </si>
  <si>
    <t>FPSTIP FF44166</t>
  </si>
  <si>
    <t>Green DoorTIP FF44166</t>
  </si>
  <si>
    <t>LESTIP FF44166</t>
  </si>
  <si>
    <t>MBI HSTIP FF44166</t>
  </si>
  <si>
    <t>PASSTIP FF44166</t>
  </si>
  <si>
    <t>TFCCTIP FF44166</t>
  </si>
  <si>
    <t>UniversalTIP FF44166</t>
  </si>
  <si>
    <t>Wayne CenterTIP FF44166</t>
  </si>
  <si>
    <t>Adoptions TogetherTST FF44166</t>
  </si>
  <si>
    <t>ContemporaryTST FF44166</t>
  </si>
  <si>
    <t>Family MattersTST FF44166</t>
  </si>
  <si>
    <t>First Home CareTST FF44166</t>
  </si>
  <si>
    <t>Foundations for Home &amp; CommunityTST FF44166</t>
  </si>
  <si>
    <t>HillcrestTST FF44166</t>
  </si>
  <si>
    <t>MD Family ResourcesTST FF44166</t>
  </si>
  <si>
    <t>Federal CityA-CRA Combined44166</t>
  </si>
  <si>
    <t>HillcrestA-CRA Combined44166</t>
  </si>
  <si>
    <t>LAYCA-CRA Combined44166</t>
  </si>
  <si>
    <t>RiversideA-CRA Combined44166</t>
  </si>
  <si>
    <t>Adoptions TogetherCPP-FV Combined44166</t>
  </si>
  <si>
    <t>Foundations for Home &amp; CommunityCPP-FV Combined44166</t>
  </si>
  <si>
    <t>Medstar GeorgetownCPP-FV Combined44166</t>
  </si>
  <si>
    <t>Better MorningsFFT Combined44166</t>
  </si>
  <si>
    <t>CatholicFFT Combined44166</t>
  </si>
  <si>
    <t>First Home CareFFT Combined44166</t>
  </si>
  <si>
    <t>Foundations for Home &amp; CommunityFFT Combined44166</t>
  </si>
  <si>
    <t>HillcrestFFT Combined44166</t>
  </si>
  <si>
    <t>PASSFFT Combined44166</t>
  </si>
  <si>
    <t>LCSMST Combined44166</t>
  </si>
  <si>
    <t>MBI HSMST Combined44166</t>
  </si>
  <si>
    <t>Youth VillagesMST Combined44166</t>
  </si>
  <si>
    <t>Youth VillagesMST-PSB Combined44166</t>
  </si>
  <si>
    <t>Medstar GeorgetownPCIT Combined44166</t>
  </si>
  <si>
    <t>Community ConnectionsTF-CBT Combined44166</t>
  </si>
  <si>
    <t>First Home CareTF-CBT Combined44166</t>
  </si>
  <si>
    <t>Foundations for Home &amp; CommunityTF-CBT Combined44166</t>
  </si>
  <si>
    <t>HillcrestTF-CBT Combined44166</t>
  </si>
  <si>
    <t>LAYCTF-CBT Combined44166</t>
  </si>
  <si>
    <t>LESTF-CBT Combined44166</t>
  </si>
  <si>
    <t>MD Family ResourcesTF-CBT Combined44166</t>
  </si>
  <si>
    <t>UniversalTF-CBT Combined44166</t>
  </si>
  <si>
    <t>Community ConnectionsTIP Combined44166</t>
  </si>
  <si>
    <t>ContemporaryTIP Combined44166</t>
  </si>
  <si>
    <t>FPSTIP Combined44166</t>
  </si>
  <si>
    <t>Green DoorTIP Combined44166</t>
  </si>
  <si>
    <t>LESTIP Combined44166</t>
  </si>
  <si>
    <t>MBI HSTIP Combined44166</t>
  </si>
  <si>
    <t>PASSTIP Combined44166</t>
  </si>
  <si>
    <t>TFCCTIP Combined44166</t>
  </si>
  <si>
    <t>UniversalTIP Combined44166</t>
  </si>
  <si>
    <t>Wayne CenterTIP Combined44166</t>
  </si>
  <si>
    <t>Adoptions TogetherTST Combined44166</t>
  </si>
  <si>
    <t>ContemporaryTST Combined44166</t>
  </si>
  <si>
    <t>Family MattersTST Combined44166</t>
  </si>
  <si>
    <t>First Home CareTST Combined44166</t>
  </si>
  <si>
    <t>Foundations for Home &amp; CommunityTST Combined44166</t>
  </si>
  <si>
    <t>HillcrestTST Combined44166</t>
  </si>
  <si>
    <t>MD Family ResourcesTST Combined44166</t>
  </si>
  <si>
    <t>Marys CenterCPP-FV Combined44166</t>
  </si>
  <si>
    <t>PIECECPP-FV Combined44166</t>
  </si>
  <si>
    <t>Community ConnectionsCPP-FV Combined44166</t>
  </si>
  <si>
    <t>Community ConnectionsPCIT Combined44166</t>
  </si>
  <si>
    <t>Marys CenterPCIT Combined44166</t>
  </si>
  <si>
    <t>PIECEPCIT Combined44166</t>
  </si>
  <si>
    <t>CatholicAll FF44166</t>
  </si>
  <si>
    <t>ContemporaryAll FF44166</t>
  </si>
  <si>
    <t>Family MattersAll FF44166</t>
  </si>
  <si>
    <t>Federal City All FF44166</t>
  </si>
  <si>
    <t>First Home CareAll FF44166</t>
  </si>
  <si>
    <t>Foundations for Home &amp; CommunityAll FF44166</t>
  </si>
  <si>
    <t>FPSAll FF44166</t>
  </si>
  <si>
    <t>Green DoorAll FF44166</t>
  </si>
  <si>
    <t>HillcrestAll FF44166</t>
  </si>
  <si>
    <t>LAYCAll FF44166</t>
  </si>
  <si>
    <t>LCSAll FF44166</t>
  </si>
  <si>
    <t>LESAll FF44166</t>
  </si>
  <si>
    <t>MBI HSAll FF44166</t>
  </si>
  <si>
    <t>MD Family ResourcesAll FF44166</t>
  </si>
  <si>
    <t>PASSAll FF44166</t>
  </si>
  <si>
    <t>RiversideAll FF44166</t>
  </si>
  <si>
    <t>TFCCAll FF44166</t>
  </si>
  <si>
    <t>UniversalAll FF44166</t>
  </si>
  <si>
    <t>Wayne CenterAll FF44166</t>
  </si>
  <si>
    <t>Youth VillagesAll FF44166</t>
  </si>
  <si>
    <t>Medstar GeorgetownAll DCS44166</t>
  </si>
  <si>
    <t>Medstar GeorgetownAll FF44166</t>
  </si>
  <si>
    <t>Community ConnectionsAll FF44166</t>
  </si>
  <si>
    <t>Community ConnectionsAll DCS44166</t>
  </si>
  <si>
    <t>Marys CenterAll FF44166</t>
  </si>
  <si>
    <t>Marys CenterAll DCS44166</t>
  </si>
  <si>
    <t>PIECEAll FF44166</t>
  </si>
  <si>
    <t>PIECEAll DCS44166</t>
  </si>
  <si>
    <t>Adoptions TogetherAll Combined44166</t>
  </si>
  <si>
    <t>Better MorningsAll Combined44166</t>
  </si>
  <si>
    <t>CatholicAll Combined44166</t>
  </si>
  <si>
    <t>Community ConnectionsAll Combined44166</t>
  </si>
  <si>
    <t>ContemporaryAll Combined44166</t>
  </si>
  <si>
    <t>Family MattersAll Combined44166</t>
  </si>
  <si>
    <t>Federal CityAll Combined44166</t>
  </si>
  <si>
    <t>First Home CareAll Combined44166</t>
  </si>
  <si>
    <t>Foundations for Home &amp; CommunityAll Combined44166</t>
  </si>
  <si>
    <t>FPSAll Combined44166</t>
  </si>
  <si>
    <t>Green DoorAll Combined44166</t>
  </si>
  <si>
    <t>HillcrestAll Combined44166</t>
  </si>
  <si>
    <t>LAYCAll Combined44166</t>
  </si>
  <si>
    <t>LCSAll Combined44166</t>
  </si>
  <si>
    <t>LESAll Combined44166</t>
  </si>
  <si>
    <t>Marys CenterAll Combined44166</t>
  </si>
  <si>
    <t>MBI HSAll Combined44166</t>
  </si>
  <si>
    <t>MD Family ResourcesAll Combined44166</t>
  </si>
  <si>
    <t>Medstar GeorgetownAll Combined44166</t>
  </si>
  <si>
    <t>PASSAll Combined44166</t>
  </si>
  <si>
    <t>PIECEAll Combined44166</t>
  </si>
  <si>
    <t>RiversideAll Combined44166</t>
  </si>
  <si>
    <t>TFCCAll Combined44166</t>
  </si>
  <si>
    <t>UniversalAll Combined44166</t>
  </si>
  <si>
    <t>Wayne CenterAll Combined44166</t>
  </si>
  <si>
    <t>Youth VillagesAll Combined44166</t>
  </si>
  <si>
    <t>All A-CRA ProvidersA-CRA FF44166</t>
  </si>
  <si>
    <t>All A-CRA ProvidersA-CRA Combined44166</t>
  </si>
  <si>
    <t>All CPP-FV ProvidersCPP-FV FF44166</t>
  </si>
  <si>
    <t>All CPP-FV ProvidersCPP-FV DCS44166</t>
  </si>
  <si>
    <t>All CPP-FV ProvidersCPP-FV Combined44166</t>
  </si>
  <si>
    <t>All FFT ProvidersFFT FF44166</t>
  </si>
  <si>
    <t>All FFT ProvidersFFT Combined44166</t>
  </si>
  <si>
    <t>All MST ProvidersMST FF44166</t>
  </si>
  <si>
    <t>All MST ProvidersMST Combined44166</t>
  </si>
  <si>
    <t>All MST-PSB ProvidersMST-PSB FF44166</t>
  </si>
  <si>
    <t>All MST-PSB ProvidersMST-PSB Combined44166</t>
  </si>
  <si>
    <t>All PCIT ProvidersPCIT FF44166</t>
  </si>
  <si>
    <t>All PCIT ProvidersPCIT DCS44166</t>
  </si>
  <si>
    <t>All PCIT ProvidersPCIT Combined44166</t>
  </si>
  <si>
    <t>All SFCR ProvidersSFCR FF44166</t>
  </si>
  <si>
    <t>All SFCR ProvidersSFCR Combined44166</t>
  </si>
  <si>
    <t>All TF-CBT ProvidersTF-CBT FF44166</t>
  </si>
  <si>
    <t>All TF-CBT ProvidersTF-CBT Combined44166</t>
  </si>
  <si>
    <t>All TIP ProvidersTIP FF44166</t>
  </si>
  <si>
    <t>All TIP ProvidersTIP Combined44166</t>
  </si>
  <si>
    <t>All TST ProvidersTST FF44166</t>
  </si>
  <si>
    <t>All TST ProvidersTST Combined44166</t>
  </si>
  <si>
    <t>Families First ProvidersAll FF44166</t>
  </si>
  <si>
    <t>DC Seed ProvidersAll DCS44166</t>
  </si>
  <si>
    <t>Trauma ProvidersAll FF44166</t>
  </si>
  <si>
    <t>Trauma ProvidersAll DCS44166</t>
  </si>
  <si>
    <t>Trauma ProvidersAll Combined44166</t>
  </si>
  <si>
    <t>AllAll Combined44166</t>
  </si>
  <si>
    <t>Federal CityA-CRA FFDec-20</t>
  </si>
  <si>
    <t>HillcrestA-CRA FFDec-20</t>
  </si>
  <si>
    <t>LAYCA-CRA FFDec-20</t>
  </si>
  <si>
    <t>RiversideA-CRA FFDec-20</t>
  </si>
  <si>
    <t>Adoptions TogetherCPP-FV FFDec-20</t>
  </si>
  <si>
    <t>Marys CenterCPP-FV FFDec-20</t>
  </si>
  <si>
    <t>PIECECPP-FV FFDec-20</t>
  </si>
  <si>
    <t>Community ConnectionsCPP-FV DCSDec-20</t>
  </si>
  <si>
    <t>Community ConnectionsCPP-FV FFDec-20</t>
  </si>
  <si>
    <t>Foundations for Home &amp; CommunityCPP-FV DCSDec-20</t>
  </si>
  <si>
    <t>Marys CenterCPP-FV DCSDec-20</t>
  </si>
  <si>
    <t>PIECECPP-FV DCSDec-20</t>
  </si>
  <si>
    <t>Medstar GeorgetownCPP-FV DCSDec-20</t>
  </si>
  <si>
    <t>Medstar GeorgetownCPP-FV FFDec-20</t>
  </si>
  <si>
    <t>Better MorningsFFT FFDec-20</t>
  </si>
  <si>
    <t>CatholicFFT FFDec-20</t>
  </si>
  <si>
    <t>First Home CareFFT FFDec-20</t>
  </si>
  <si>
    <t>Foundations for Home &amp; CommunityFFT FFDec-20</t>
  </si>
  <si>
    <t>HillcrestFFT FFDec-20</t>
  </si>
  <si>
    <t>PASSFFT FFDec-20</t>
  </si>
  <si>
    <t>LCSMST FFDec-20</t>
  </si>
  <si>
    <t>MBI HSMST FFDec-20</t>
  </si>
  <si>
    <t>Youth VillagesMST FFDec-20</t>
  </si>
  <si>
    <t>Youth VillagesMST-PSB FFDec-20</t>
  </si>
  <si>
    <t>Marys CenterPCIT FFDec-20</t>
  </si>
  <si>
    <t>PIECEPCIT FFDec-20</t>
  </si>
  <si>
    <t>Marys CenterPCIT DCSDec-20</t>
  </si>
  <si>
    <t>PIECEPCIT DCSDec-20</t>
  </si>
  <si>
    <t>Community ConnectionsPCIT DCSDec-20</t>
  </si>
  <si>
    <t>Community ConnectionsPCIT FFDec-20</t>
  </si>
  <si>
    <t>Medstar GeorgetownPCIT DCSDec-20</t>
  </si>
  <si>
    <t>Medstar GeorgetownPCIT FFDec-20</t>
  </si>
  <si>
    <t>Community ConnectionsTF-CBT FFDec-20</t>
  </si>
  <si>
    <t>First Home CareTF-CBT FFDec-20</t>
  </si>
  <si>
    <t>Foundations for Home &amp; CommunityTF-CBT FFDec-20</t>
  </si>
  <si>
    <t>HillcrestTF-CBT FFDec-20</t>
  </si>
  <si>
    <t>LAYCTF-CBT FFDec-20</t>
  </si>
  <si>
    <t>LESTF-CBT FFDec-20</t>
  </si>
  <si>
    <t>MD Family ResourcesTF-CBT FFDec-20</t>
  </si>
  <si>
    <t>UniversalTF-CBT FFDec-20</t>
  </si>
  <si>
    <t>Community ConnectionsTIP FFDec-20</t>
  </si>
  <si>
    <t>ContemporaryTIP FFDec-20</t>
  </si>
  <si>
    <t>FPSTIP FFDec-20</t>
  </si>
  <si>
    <t>Green DoorTIP FFDec-20</t>
  </si>
  <si>
    <t>LESTIP FFDec-20</t>
  </si>
  <si>
    <t>MBI HSTIP FFDec-20</t>
  </si>
  <si>
    <t>PASSTIP FFDec-20</t>
  </si>
  <si>
    <t>TFCCTIP FFDec-20</t>
  </si>
  <si>
    <t>UniversalTIP FFDec-20</t>
  </si>
  <si>
    <t>Wayne CenterTIP FFDec-20</t>
  </si>
  <si>
    <t>Adoptions TogetherTST FFDec-20</t>
  </si>
  <si>
    <t>ContemporaryTST FFDec-20</t>
  </si>
  <si>
    <t>Family MattersTST FFDec-20</t>
  </si>
  <si>
    <t>First Home CareTST FFDec-20</t>
  </si>
  <si>
    <t>Foundations for Home &amp; CommunityTST FFDec-20</t>
  </si>
  <si>
    <t>HillcrestTST FFDec-20</t>
  </si>
  <si>
    <t>MD Family ResourcesTST FFDec-20</t>
  </si>
  <si>
    <t>Federal CityA-CRA CombinedDec-20</t>
  </si>
  <si>
    <t>HillcrestA-CRA CombinedDec-20</t>
  </si>
  <si>
    <t>LAYCA-CRA CombinedDec-20</t>
  </si>
  <si>
    <t>RiversideA-CRA CombinedDec-20</t>
  </si>
  <si>
    <t>Adoptions TogetherCPP-FV CombinedDec-20</t>
  </si>
  <si>
    <t>Foundations for Home &amp; CommunityCPP-FV CombinedDec-20</t>
  </si>
  <si>
    <t>Medstar GeorgetownCPP-FV CombinedDec-20</t>
  </si>
  <si>
    <t>Better MorningsFFT CombinedDec-20</t>
  </si>
  <si>
    <t>CatholicFFT CombinedDec-20</t>
  </si>
  <si>
    <t>First Home CareFFT CombinedDec-20</t>
  </si>
  <si>
    <t>Foundations for Home &amp; CommunityFFT CombinedDec-20</t>
  </si>
  <si>
    <t>HillcrestFFT CombinedDec-20</t>
  </si>
  <si>
    <t>PASSFFT CombinedDec-20</t>
  </si>
  <si>
    <t>LCSMST CombinedDec-20</t>
  </si>
  <si>
    <t>MBI HSMST CombinedDec-20</t>
  </si>
  <si>
    <t>Youth VillagesMST CombinedDec-20</t>
  </si>
  <si>
    <t>Youth VillagesMST-PSB CombinedDec-20</t>
  </si>
  <si>
    <t>Medstar GeorgetownPCIT CombinedDec-20</t>
  </si>
  <si>
    <t>Community ConnectionsTF-CBT CombinedDec-20</t>
  </si>
  <si>
    <t>First Home CareTF-CBT CombinedDec-20</t>
  </si>
  <si>
    <t>Foundations for Home &amp; CommunityTF-CBT CombinedDec-20</t>
  </si>
  <si>
    <t>HillcrestTF-CBT CombinedDec-20</t>
  </si>
  <si>
    <t>LAYCTF-CBT CombinedDec-20</t>
  </si>
  <si>
    <t>LESTF-CBT CombinedDec-20</t>
  </si>
  <si>
    <t>MD Family ResourcesTF-CBT CombinedDec-20</t>
  </si>
  <si>
    <t>UniversalTF-CBT CombinedDec-20</t>
  </si>
  <si>
    <t>Community ConnectionsTIP CombinedDec-20</t>
  </si>
  <si>
    <t>ContemporaryTIP CombinedDec-20</t>
  </si>
  <si>
    <t>FPSTIP CombinedDec-20</t>
  </si>
  <si>
    <t>Green DoorTIP CombinedDec-20</t>
  </si>
  <si>
    <t>LESTIP CombinedDec-20</t>
  </si>
  <si>
    <t>MBI HSTIP CombinedDec-20</t>
  </si>
  <si>
    <t>PASSTIP CombinedDec-20</t>
  </si>
  <si>
    <t>TFCCTIP CombinedDec-20</t>
  </si>
  <si>
    <t>UniversalTIP CombinedDec-20</t>
  </si>
  <si>
    <t>Wayne CenterTIP CombinedDec-20</t>
  </si>
  <si>
    <t>Adoptions TogetherTST CombinedDec-20</t>
  </si>
  <si>
    <t>ContemporaryTST CombinedDec-20</t>
  </si>
  <si>
    <t>Family MattersTST CombinedDec-20</t>
  </si>
  <si>
    <t>First Home CareTST CombinedDec-20</t>
  </si>
  <si>
    <t>Foundations for Home &amp; CommunityTST CombinedDec-20</t>
  </si>
  <si>
    <t>HillcrestTST CombinedDec-20</t>
  </si>
  <si>
    <t>MD Family ResourcesTST CombinedDec-20</t>
  </si>
  <si>
    <t>Marys CenterCPP-FV CombinedDec-20</t>
  </si>
  <si>
    <t>PIECECPP-FV CombinedDec-20</t>
  </si>
  <si>
    <t>Community ConnectionsCPP-FV CombinedDec-20</t>
  </si>
  <si>
    <t>Community ConnectionsPCIT CombinedDec-20</t>
  </si>
  <si>
    <t>Marys CenterPCIT CombinedDec-20</t>
  </si>
  <si>
    <t>PIECEPCIT CombinedDec-20</t>
  </si>
  <si>
    <t>CatholicAll FFDec-20</t>
  </si>
  <si>
    <t>ContemporaryAll FFDec-20</t>
  </si>
  <si>
    <t>Family MattersAll FFDec-20</t>
  </si>
  <si>
    <t>Federal City All FFDec-20</t>
  </si>
  <si>
    <t>First Home CareAll FFDec-20</t>
  </si>
  <si>
    <t>Foundations for Home &amp; CommunityAll FFDec-20</t>
  </si>
  <si>
    <t>FPSAll FFDec-20</t>
  </si>
  <si>
    <t>Green DoorAll FFDec-20</t>
  </si>
  <si>
    <t>HillcrestAll FFDec-20</t>
  </si>
  <si>
    <t>LAYCAll FFDec-20</t>
  </si>
  <si>
    <t>LCSAll FFDec-20</t>
  </si>
  <si>
    <t>LESAll FFDec-20</t>
  </si>
  <si>
    <t>MBI HSAll FFDec-20</t>
  </si>
  <si>
    <t>MD Family ResourcesAll FFDec-20</t>
  </si>
  <si>
    <t>PASSAll FFDec-20</t>
  </si>
  <si>
    <t>RiversideAll FFDec-20</t>
  </si>
  <si>
    <t>TFCCAll FFDec-20</t>
  </si>
  <si>
    <t>UniversalAll FFDec-20</t>
  </si>
  <si>
    <t>Wayne CenterAll FFDec-20</t>
  </si>
  <si>
    <t>Youth VillagesAll FFDec-20</t>
  </si>
  <si>
    <t>Medstar GeorgetownAll DCSDec-20</t>
  </si>
  <si>
    <t>Medstar GeorgetownAll FFDec-20</t>
  </si>
  <si>
    <t>Community ConnectionsAll FFDec-20</t>
  </si>
  <si>
    <t>Community ConnectionsAll DCSDec-20</t>
  </si>
  <si>
    <t>Marys CenterAll FFDec-20</t>
  </si>
  <si>
    <t>Marys CenterAll DCSDec-20</t>
  </si>
  <si>
    <t>PIECEAll FFDec-20</t>
  </si>
  <si>
    <t>PIECEAll DCSDec-20</t>
  </si>
  <si>
    <t>Adoptions TogetherAll CombinedDec-20</t>
  </si>
  <si>
    <t>Better MorningsAll CombinedDec-20</t>
  </si>
  <si>
    <t>CatholicAll CombinedDec-20</t>
  </si>
  <si>
    <t>Community ConnectionsAll CombinedDec-20</t>
  </si>
  <si>
    <t>ContemporaryAll CombinedDec-20</t>
  </si>
  <si>
    <t>Family MattersAll CombinedDec-20</t>
  </si>
  <si>
    <t>Federal CityAll CombinedDec-20</t>
  </si>
  <si>
    <t>First Home CareAll CombinedDec-20</t>
  </si>
  <si>
    <t>Foundations for Home &amp; CommunityAll CombinedDec-20</t>
  </si>
  <si>
    <t>FPSAll CombinedDec-20</t>
  </si>
  <si>
    <t>Green DoorAll CombinedDec-20</t>
  </si>
  <si>
    <t>HillcrestAll CombinedDec-20</t>
  </si>
  <si>
    <t>LAYCAll CombinedDec-20</t>
  </si>
  <si>
    <t>LCSAll CombinedDec-20</t>
  </si>
  <si>
    <t>LESAll CombinedDec-20</t>
  </si>
  <si>
    <t>Marys CenterAll CombinedDec-20</t>
  </si>
  <si>
    <t>MBI HSAll CombinedDec-20</t>
  </si>
  <si>
    <t>MD Family ResourcesAll CombinedDec-20</t>
  </si>
  <si>
    <t>Medstar GeorgetownAll CombinedDec-20</t>
  </si>
  <si>
    <t>PASSAll CombinedDec-20</t>
  </si>
  <si>
    <t>PIECEAll CombinedDec-20</t>
  </si>
  <si>
    <t>RiversideAll CombinedDec-20</t>
  </si>
  <si>
    <t>TFCCAll CombinedDec-20</t>
  </si>
  <si>
    <t>UniversalAll CombinedDec-20</t>
  </si>
  <si>
    <t>Wayne CenterAll CombinedDec-20</t>
  </si>
  <si>
    <t>Youth VillagesAll CombinedDec-20</t>
  </si>
  <si>
    <t>All A-CRA ProvidersA-CRA FFDec-20</t>
  </si>
  <si>
    <t>All A-CRA ProvidersA-CRA CombinedDec-20</t>
  </si>
  <si>
    <t>All CPP-FV ProvidersCPP-FV FFDec-20</t>
  </si>
  <si>
    <t>All CPP-FV ProvidersCPP-FV DCSDec-20</t>
  </si>
  <si>
    <t>All CPP-FV ProvidersCPP-FV CombinedDec-20</t>
  </si>
  <si>
    <t>All FFT ProvidersFFT FFDec-20</t>
  </si>
  <si>
    <t>All FFT ProvidersFFT CombinedDec-20</t>
  </si>
  <si>
    <t>All MST ProvidersMST FFDec-20</t>
  </si>
  <si>
    <t>All MST ProvidersMST CombinedDec-20</t>
  </si>
  <si>
    <t>All MST-PSB ProvidersMST-PSB FFDec-20</t>
  </si>
  <si>
    <t>All MST-PSB ProvidersMST-PSB CombinedDec-20</t>
  </si>
  <si>
    <t>All PCIT ProvidersPCIT FFDec-20</t>
  </si>
  <si>
    <t>All PCIT ProvidersPCIT DCSDec-20</t>
  </si>
  <si>
    <t>All PCIT ProvidersPCIT CombinedDec-20</t>
  </si>
  <si>
    <t>All SFCR ProvidersSFCR FFDec-20</t>
  </si>
  <si>
    <t>All SFCR ProvidersSFCR CombinedDec-20</t>
  </si>
  <si>
    <t>All TF-CBT ProvidersTF-CBT FFDec-20</t>
  </si>
  <si>
    <t>All TF-CBT ProvidersTF-CBT CombinedDec-20</t>
  </si>
  <si>
    <t>All TIP ProvidersTIP FFDec-20</t>
  </si>
  <si>
    <t>All TIP ProvidersTIP CombinedDec-20</t>
  </si>
  <si>
    <t>All TST ProvidersTST FFDec-20</t>
  </si>
  <si>
    <t>All TST ProvidersTST CombinedDec-20</t>
  </si>
  <si>
    <t>Families First ProvidersAll FFDec-20</t>
  </si>
  <si>
    <t>DC Seed ProvidersAll DCSDec-20</t>
  </si>
  <si>
    <t>Trauma ProvidersAll FFDec-20</t>
  </si>
  <si>
    <t>Trauma ProvidersAll DCSDec-20</t>
  </si>
  <si>
    <t>Trauma ProvidersAll CombinedDec-20</t>
  </si>
  <si>
    <t>AllAll CombinedDec-20</t>
  </si>
  <si>
    <t>Total</t>
  </si>
  <si>
    <t>New Youth</t>
  </si>
  <si>
    <t>Total Seen</t>
  </si>
  <si>
    <t>Tot</t>
  </si>
  <si>
    <t>Federal CityA-CRA FF44197</t>
  </si>
  <si>
    <t>HillcrestA-CRA FF44197</t>
  </si>
  <si>
    <t>LAYCA-CRA FF44197</t>
  </si>
  <si>
    <t>RiversideA-CRA FF44197</t>
  </si>
  <si>
    <t>Adoptions TogetherCPP-FV FF44197</t>
  </si>
  <si>
    <t>Marys CenterCPP-FV FF44197</t>
  </si>
  <si>
    <t>PIECECPP-FV FF44197</t>
  </si>
  <si>
    <t>Community ConnectionsCPP-FV DCS44197</t>
  </si>
  <si>
    <t>Community ConnectionsCPP-FV FF44197</t>
  </si>
  <si>
    <t>Foundations for Home &amp; CommunityCPP-FV DCS44197</t>
  </si>
  <si>
    <t>Marys CenterCPP-FV DCS44197</t>
  </si>
  <si>
    <t>PIECECPP-FV DCS44197</t>
  </si>
  <si>
    <t>Medstar GeorgetownCPP-FV DCS44197</t>
  </si>
  <si>
    <t>Medstar GeorgetownCPP-FV FF44197</t>
  </si>
  <si>
    <t>Better MorningsFFT FF44197</t>
  </si>
  <si>
    <t>CatholicFFT FF44197</t>
  </si>
  <si>
    <t>First Home CareFFT FF44197</t>
  </si>
  <si>
    <t>Foundations for Home &amp; CommunityFFT FF44197</t>
  </si>
  <si>
    <t>HillcrestFFT FF44197</t>
  </si>
  <si>
    <t>PASSFFT FF44197</t>
  </si>
  <si>
    <t>LCSMST FF44197</t>
  </si>
  <si>
    <t>MBI HSMST FF44197</t>
  </si>
  <si>
    <t>Youth VillagesMST FF44197</t>
  </si>
  <si>
    <t>Youth VillagesMST-PSB FF44197</t>
  </si>
  <si>
    <t>Marys CenterPCIT FF44197</t>
  </si>
  <si>
    <t>PIECEPCIT FF44197</t>
  </si>
  <si>
    <t>Marys CenterPCIT DCS44197</t>
  </si>
  <si>
    <t>PIECEPCIT DCS44197</t>
  </si>
  <si>
    <t>Community ConnectionsPCIT DCS44197</t>
  </si>
  <si>
    <t>Community ConnectionsPCIT FF44197</t>
  </si>
  <si>
    <t>Medstar GeorgetownPCIT DCS44197</t>
  </si>
  <si>
    <t>Medstar GeorgetownPCIT FF44197</t>
  </si>
  <si>
    <t>Community ConnectionsTF-CBT FF44197</t>
  </si>
  <si>
    <t>First Home CareTF-CBT FF44197</t>
  </si>
  <si>
    <t>Foundations for Home &amp; CommunityTF-CBT FF44197</t>
  </si>
  <si>
    <t>HillcrestTF-CBT FF44197</t>
  </si>
  <si>
    <t>LAYCTF-CBT FF44197</t>
  </si>
  <si>
    <t>LESTF-CBT FF44197</t>
  </si>
  <si>
    <t>MD Family ResourcesTF-CBT FF44197</t>
  </si>
  <si>
    <t>UniversalTF-CBT FF44197</t>
  </si>
  <si>
    <t>Community ConnectionsTIP FF44197</t>
  </si>
  <si>
    <t>ContemporaryTIP FF44197</t>
  </si>
  <si>
    <t>FPSTIP FF44197</t>
  </si>
  <si>
    <t>Green DoorTIP FF44197</t>
  </si>
  <si>
    <t>LESTIP FF44197</t>
  </si>
  <si>
    <t>MBI HSTIP FF44197</t>
  </si>
  <si>
    <t>PASSTIP FF44197</t>
  </si>
  <si>
    <t>TFCCTIP FF44197</t>
  </si>
  <si>
    <t>UniversalTIP FF44197</t>
  </si>
  <si>
    <t>Wayne CenterTIP FF44197</t>
  </si>
  <si>
    <t>Adoptions TogetherTST FF44197</t>
  </si>
  <si>
    <t>ContemporaryTST FF44197</t>
  </si>
  <si>
    <t>Family MattersTST FF44197</t>
  </si>
  <si>
    <t>First Home CareTST FF44197</t>
  </si>
  <si>
    <t>Foundations for Home &amp; CommunityTST FF44197</t>
  </si>
  <si>
    <t>HillcrestTST FF44197</t>
  </si>
  <si>
    <t>MD Family ResourcesTST FF44197</t>
  </si>
  <si>
    <t>Federal CityA-CRA Combined44197</t>
  </si>
  <si>
    <t>HillcrestA-CRA Combined44197</t>
  </si>
  <si>
    <t>LAYCA-CRA Combined44197</t>
  </si>
  <si>
    <t>RiversideA-CRA Combined44197</t>
  </si>
  <si>
    <t>Adoptions TogetherCPP-FV Combined44197</t>
  </si>
  <si>
    <t>Foundations for Home &amp; CommunityCPP-FV Combined44197</t>
  </si>
  <si>
    <t>Medstar GeorgetownCPP-FV Combined44197</t>
  </si>
  <si>
    <t>Better MorningsFFT Combined44197</t>
  </si>
  <si>
    <t>CatholicFFT Combined44197</t>
  </si>
  <si>
    <t>First Home CareFFT Combined44197</t>
  </si>
  <si>
    <t>Foundations for Home &amp; CommunityFFT Combined44197</t>
  </si>
  <si>
    <t>HillcrestFFT Combined44197</t>
  </si>
  <si>
    <t>PASSFFT Combined44197</t>
  </si>
  <si>
    <t>LCSMST Combined44197</t>
  </si>
  <si>
    <t>MBI HSMST Combined44197</t>
  </si>
  <si>
    <t>Youth VillagesMST Combined44197</t>
  </si>
  <si>
    <t>Youth VillagesMST-PSB Combined44197</t>
  </si>
  <si>
    <t>Medstar GeorgetownPCIT Combined44197</t>
  </si>
  <si>
    <t>Community ConnectionsTF-CBT Combined44197</t>
  </si>
  <si>
    <t>First Home CareTF-CBT Combined44197</t>
  </si>
  <si>
    <t>Foundations for Home &amp; CommunityTF-CBT Combined44197</t>
  </si>
  <si>
    <t>HillcrestTF-CBT Combined44197</t>
  </si>
  <si>
    <t>LAYCTF-CBT Combined44197</t>
  </si>
  <si>
    <t>LESTF-CBT Combined44197</t>
  </si>
  <si>
    <t>MD Family ResourcesTF-CBT Combined44197</t>
  </si>
  <si>
    <t>UniversalTF-CBT Combined44197</t>
  </si>
  <si>
    <t>Community ConnectionsTIP Combined44197</t>
  </si>
  <si>
    <t>ContemporaryTIP Combined44197</t>
  </si>
  <si>
    <t>FPSTIP Combined44197</t>
  </si>
  <si>
    <t>Green DoorTIP Combined44197</t>
  </si>
  <si>
    <t>LESTIP Combined44197</t>
  </si>
  <si>
    <t>MBI HSTIP Combined44197</t>
  </si>
  <si>
    <t>PASSTIP Combined44197</t>
  </si>
  <si>
    <t>TFCCTIP Combined44197</t>
  </si>
  <si>
    <t>UniversalTIP Combined44197</t>
  </si>
  <si>
    <t>Wayne CenterTIP Combined44197</t>
  </si>
  <si>
    <t>Adoptions TogetherTST Combined44197</t>
  </si>
  <si>
    <t>ContemporaryTST Combined44197</t>
  </si>
  <si>
    <t>Family MattersTST Combined44197</t>
  </si>
  <si>
    <t>First Home CareTST Combined44197</t>
  </si>
  <si>
    <t>Foundations for Home &amp; CommunityTST Combined44197</t>
  </si>
  <si>
    <t>HillcrestTST Combined44197</t>
  </si>
  <si>
    <t>MD Family ResourcesTST Combined44197</t>
  </si>
  <si>
    <t>Marys CenterCPP-FV Combined44197</t>
  </si>
  <si>
    <t>PIECECPP-FV Combined44197</t>
  </si>
  <si>
    <t>Community ConnectionsCPP-FV Combined44197</t>
  </si>
  <si>
    <t>Community ConnectionsPCIT Combined44197</t>
  </si>
  <si>
    <t>Marys CenterPCIT Combined44197</t>
  </si>
  <si>
    <t>PIECEPCIT Combined44197</t>
  </si>
  <si>
    <t>CatholicAll FF44197</t>
  </si>
  <si>
    <t>ContemporaryAll FF44197</t>
  </si>
  <si>
    <t>Family MattersAll FF44197</t>
  </si>
  <si>
    <t>Federal City All FF44197</t>
  </si>
  <si>
    <t>First Home CareAll FF44197</t>
  </si>
  <si>
    <t>Foundations for Home &amp; CommunityAll FF44197</t>
  </si>
  <si>
    <t>FPSAll FF44197</t>
  </si>
  <si>
    <t>Green DoorAll FF44197</t>
  </si>
  <si>
    <t>HillcrestAll FF44197</t>
  </si>
  <si>
    <t>LAYCAll FF44197</t>
  </si>
  <si>
    <t>LCSAll FF44197</t>
  </si>
  <si>
    <t>LESAll FF44197</t>
  </si>
  <si>
    <t>MBI HSAll FF44197</t>
  </si>
  <si>
    <t>MD Family ResourcesAll FF44197</t>
  </si>
  <si>
    <t>PASSAll FF44197</t>
  </si>
  <si>
    <t>RiversideAll FF44197</t>
  </si>
  <si>
    <t>TFCCAll FF44197</t>
  </si>
  <si>
    <t>UniversalAll FF44197</t>
  </si>
  <si>
    <t>Wayne CenterAll FF44197</t>
  </si>
  <si>
    <t>Youth VillagesAll FF44197</t>
  </si>
  <si>
    <t>Medstar GeorgetownAll DCS44197</t>
  </si>
  <si>
    <t>Medstar GeorgetownAll FF44197</t>
  </si>
  <si>
    <t>Community ConnectionsAll FF44197</t>
  </si>
  <si>
    <t>Community ConnectionsAll DCS44197</t>
  </si>
  <si>
    <t>Marys CenterAll FF44197</t>
  </si>
  <si>
    <t>Marys CenterAll DCS44197</t>
  </si>
  <si>
    <t>PIECEAll FF44197</t>
  </si>
  <si>
    <t>PIECEAll DCS44197</t>
  </si>
  <si>
    <t>Adoptions TogetherAll Combined44197</t>
  </si>
  <si>
    <t>Better MorningsAll Combined44197</t>
  </si>
  <si>
    <t>CatholicAll Combined44197</t>
  </si>
  <si>
    <t>Community ConnectionsAll Combined44197</t>
  </si>
  <si>
    <t>ContemporaryAll Combined44197</t>
  </si>
  <si>
    <t>Family MattersAll Combined44197</t>
  </si>
  <si>
    <t>Federal CityAll Combined44197</t>
  </si>
  <si>
    <t>First Home CareAll Combined44197</t>
  </si>
  <si>
    <t>Foundations for Home &amp; CommunityAll Combined44197</t>
  </si>
  <si>
    <t>FPSAll Combined44197</t>
  </si>
  <si>
    <t>Green DoorAll Combined44197</t>
  </si>
  <si>
    <t>HillcrestAll Combined44197</t>
  </si>
  <si>
    <t>LAYCAll Combined44197</t>
  </si>
  <si>
    <t>LCSAll Combined44197</t>
  </si>
  <si>
    <t>LESAll Combined44197</t>
  </si>
  <si>
    <t>Marys CenterAll Combined44197</t>
  </si>
  <si>
    <t>MBI HSAll Combined44197</t>
  </si>
  <si>
    <t>MD Family ResourcesAll Combined44197</t>
  </si>
  <si>
    <t>Medstar GeorgetownAll Combined44197</t>
  </si>
  <si>
    <t>PASSAll Combined44197</t>
  </si>
  <si>
    <t>PIECEAll Combined44197</t>
  </si>
  <si>
    <t>RiversideAll Combined44197</t>
  </si>
  <si>
    <t>TFCCAll Combined44197</t>
  </si>
  <si>
    <t>UniversalAll Combined44197</t>
  </si>
  <si>
    <t>Wayne CenterAll Combined44197</t>
  </si>
  <si>
    <t>Youth VillagesAll Combined44197</t>
  </si>
  <si>
    <t>All A-CRA ProvidersA-CRA FF44197</t>
  </si>
  <si>
    <t>All A-CRA ProvidersA-CRA Combined44197</t>
  </si>
  <si>
    <t>All CPP-FV ProvidersCPP-FV FF44197</t>
  </si>
  <si>
    <t>All CPP-FV ProvidersCPP-FV DCS44197</t>
  </si>
  <si>
    <t>All CPP-FV ProvidersCPP-FV Combined44197</t>
  </si>
  <si>
    <t>All FFT ProvidersFFT FF44197</t>
  </si>
  <si>
    <t>All FFT ProvidersFFT Combined44197</t>
  </si>
  <si>
    <t>All MST ProvidersMST FF44197</t>
  </si>
  <si>
    <t>All MST ProvidersMST Combined44197</t>
  </si>
  <si>
    <t>All MST-PSB ProvidersMST-PSB FF44197</t>
  </si>
  <si>
    <t>All MST-PSB ProvidersMST-PSB Combined44197</t>
  </si>
  <si>
    <t>All PCIT ProvidersPCIT FF44197</t>
  </si>
  <si>
    <t>All PCIT ProvidersPCIT DCS44197</t>
  </si>
  <si>
    <t>All PCIT ProvidersPCIT Combined44197</t>
  </si>
  <si>
    <t>All SFCR ProvidersSFCR FF44197</t>
  </si>
  <si>
    <t>All SFCR ProvidersSFCR Combined44197</t>
  </si>
  <si>
    <t>All TF-CBT ProvidersTF-CBT FF44197</t>
  </si>
  <si>
    <t>All TF-CBT ProvidersTF-CBT Combined44197</t>
  </si>
  <si>
    <t>All TIP ProvidersTIP FF44197</t>
  </si>
  <si>
    <t>All TIP ProvidersTIP Combined44197</t>
  </si>
  <si>
    <t>All TST ProvidersTST FF44197</t>
  </si>
  <si>
    <t>All TST ProvidersTST Combined44197</t>
  </si>
  <si>
    <t>Families First ProvidersAll FF44197</t>
  </si>
  <si>
    <t>DC Seed ProvidersAll DCS44197</t>
  </si>
  <si>
    <t>Trauma ProvidersAll FF44197</t>
  </si>
  <si>
    <t>Trauma ProvidersAll DCS44197</t>
  </si>
  <si>
    <t>Trauma ProvidersAll Combined44197</t>
  </si>
  <si>
    <t>AllAll Combined44197</t>
  </si>
  <si>
    <t>Federal CityA-CRA FFJan-21</t>
  </si>
  <si>
    <t>HillcrestA-CRA FFJan-21</t>
  </si>
  <si>
    <t>LAYCA-CRA FFJan-21</t>
  </si>
  <si>
    <t>RiversideA-CRA FFJan-21</t>
  </si>
  <si>
    <t>Adoptions TogetherCPP-FV FFJan-21</t>
  </si>
  <si>
    <t>Marys CenterCPP-FV FFJan-21</t>
  </si>
  <si>
    <t>PIECECPP-FV FFJan-21</t>
  </si>
  <si>
    <t>Community ConnectionsCPP-FV DCSJan-21</t>
  </si>
  <si>
    <t>Community ConnectionsCPP-FV FFJan-21</t>
  </si>
  <si>
    <t>Foundations for Home &amp; CommunityCPP-FV DCSJan-21</t>
  </si>
  <si>
    <t>Marys CenterCPP-FV DCSJan-21</t>
  </si>
  <si>
    <t>PIECECPP-FV DCSJan-21</t>
  </si>
  <si>
    <t>Medstar GeorgetownCPP-FV DCSJan-21</t>
  </si>
  <si>
    <t>Medstar GeorgetownCPP-FV FFJan-21</t>
  </si>
  <si>
    <t>Better MorningsFFT FFJan-21</t>
  </si>
  <si>
    <t>CatholicFFT FFJan-21</t>
  </si>
  <si>
    <t>First Home CareFFT FFJan-21</t>
  </si>
  <si>
    <t>Foundations for Home &amp; CommunityFFT FFJan-21</t>
  </si>
  <si>
    <t>HillcrestFFT FFJan-21</t>
  </si>
  <si>
    <t>PASSFFT FFJan-21</t>
  </si>
  <si>
    <t>LCSMST FFJan-21</t>
  </si>
  <si>
    <t>MBI HSMST FFJan-21</t>
  </si>
  <si>
    <t>Youth VillagesMST FFJan-21</t>
  </si>
  <si>
    <t>Youth VillagesMST-PSB FFJan-21</t>
  </si>
  <si>
    <t>Marys CenterPCIT FFJan-21</t>
  </si>
  <si>
    <t>PIECEPCIT FFJan-21</t>
  </si>
  <si>
    <t>Marys CenterPCIT DCSJan-21</t>
  </si>
  <si>
    <t>PIECEPCIT DCSJan-21</t>
  </si>
  <si>
    <t>Community ConnectionsPCIT DCSJan-21</t>
  </si>
  <si>
    <t>Community ConnectionsPCIT FFJan-21</t>
  </si>
  <si>
    <t>Medstar GeorgetownPCIT DCSJan-21</t>
  </si>
  <si>
    <t>Medstar GeorgetownPCIT FFJan-21</t>
  </si>
  <si>
    <t>Community ConnectionsTF-CBT FFJan-21</t>
  </si>
  <si>
    <t>First Home CareTF-CBT FFJan-21</t>
  </si>
  <si>
    <t>Foundations for Home &amp; CommunityTF-CBT FFJan-21</t>
  </si>
  <si>
    <t>HillcrestTF-CBT FFJan-21</t>
  </si>
  <si>
    <t>LAYCTF-CBT FFJan-21</t>
  </si>
  <si>
    <t>LESTF-CBT FFJan-21</t>
  </si>
  <si>
    <t>MD Family ResourcesTF-CBT FFJan-21</t>
  </si>
  <si>
    <t>UniversalTF-CBT FFJan-21</t>
  </si>
  <si>
    <t>Community ConnectionsTIP FFJan-21</t>
  </si>
  <si>
    <t>ContemporaryTIP FFJan-21</t>
  </si>
  <si>
    <t>FPSTIP FFJan-21</t>
  </si>
  <si>
    <t>Green DoorTIP FFJan-21</t>
  </si>
  <si>
    <t>LESTIP FFJan-21</t>
  </si>
  <si>
    <t>MBI HSTIP FFJan-21</t>
  </si>
  <si>
    <t>PASSTIP FFJan-21</t>
  </si>
  <si>
    <t>TFCCTIP FFJan-21</t>
  </si>
  <si>
    <t>UniversalTIP FFJan-21</t>
  </si>
  <si>
    <t>Wayne CenterTIP FFJan-21</t>
  </si>
  <si>
    <t>Adoptions TogetherTST FFJan-21</t>
  </si>
  <si>
    <t>ContemporaryTST FFJan-21</t>
  </si>
  <si>
    <t>Family MattersTST FFJan-21</t>
  </si>
  <si>
    <t>First Home CareTST FFJan-21</t>
  </si>
  <si>
    <t>Foundations for Home &amp; CommunityTST FFJan-21</t>
  </si>
  <si>
    <t>HillcrestTST FFJan-21</t>
  </si>
  <si>
    <t>MD Family ResourcesTST FFJan-21</t>
  </si>
  <si>
    <t>Federal CityA-CRA CombinedJan-21</t>
  </si>
  <si>
    <t>HillcrestA-CRA CombinedJan-21</t>
  </si>
  <si>
    <t>LAYCA-CRA CombinedJan-21</t>
  </si>
  <si>
    <t>RiversideA-CRA CombinedJan-21</t>
  </si>
  <si>
    <t>Adoptions TogetherCPP-FV CombinedJan-21</t>
  </si>
  <si>
    <t>Foundations for Home &amp; CommunityCPP-FV CombinedJan-21</t>
  </si>
  <si>
    <t>Medstar GeorgetownCPP-FV CombinedJan-21</t>
  </si>
  <si>
    <t>Better MorningsFFT CombinedJan-21</t>
  </si>
  <si>
    <t>CatholicFFT CombinedJan-21</t>
  </si>
  <si>
    <t>First Home CareFFT CombinedJan-21</t>
  </si>
  <si>
    <t>Foundations for Home &amp; CommunityFFT CombinedJan-21</t>
  </si>
  <si>
    <t>HillcrestFFT CombinedJan-21</t>
  </si>
  <si>
    <t>PASSFFT CombinedJan-21</t>
  </si>
  <si>
    <t>LCSMST CombinedJan-21</t>
  </si>
  <si>
    <t>MBI HSMST CombinedJan-21</t>
  </si>
  <si>
    <t>Youth VillagesMST CombinedJan-21</t>
  </si>
  <si>
    <t>Youth VillagesMST-PSB CombinedJan-21</t>
  </si>
  <si>
    <t>Medstar GeorgetownPCIT CombinedJan-21</t>
  </si>
  <si>
    <t>Community ConnectionsTF-CBT CombinedJan-21</t>
  </si>
  <si>
    <t>First Home CareTF-CBT CombinedJan-21</t>
  </si>
  <si>
    <t>Foundations for Home &amp; CommunityTF-CBT CombinedJan-21</t>
  </si>
  <si>
    <t>HillcrestTF-CBT CombinedJan-21</t>
  </si>
  <si>
    <t>LAYCTF-CBT CombinedJan-21</t>
  </si>
  <si>
    <t>LESTF-CBT CombinedJan-21</t>
  </si>
  <si>
    <t>MD Family ResourcesTF-CBT CombinedJan-21</t>
  </si>
  <si>
    <t>UniversalTF-CBT CombinedJan-21</t>
  </si>
  <si>
    <t>Community ConnectionsTIP CombinedJan-21</t>
  </si>
  <si>
    <t>ContemporaryTIP CombinedJan-21</t>
  </si>
  <si>
    <t>FPSTIP CombinedJan-21</t>
  </si>
  <si>
    <t>Green DoorTIP CombinedJan-21</t>
  </si>
  <si>
    <t>LESTIP CombinedJan-21</t>
  </si>
  <si>
    <t>MBI HSTIP CombinedJan-21</t>
  </si>
  <si>
    <t>PASSTIP CombinedJan-21</t>
  </si>
  <si>
    <t>TFCCTIP CombinedJan-21</t>
  </si>
  <si>
    <t>UniversalTIP CombinedJan-21</t>
  </si>
  <si>
    <t>Wayne CenterTIP CombinedJan-21</t>
  </si>
  <si>
    <t>Adoptions TogetherTST CombinedJan-21</t>
  </si>
  <si>
    <t>ContemporaryTST CombinedJan-21</t>
  </si>
  <si>
    <t>Family MattersTST CombinedJan-21</t>
  </si>
  <si>
    <t>First Home CareTST CombinedJan-21</t>
  </si>
  <si>
    <t>Foundations for Home &amp; CommunityTST CombinedJan-21</t>
  </si>
  <si>
    <t>HillcrestTST CombinedJan-21</t>
  </si>
  <si>
    <t>MD Family ResourcesTST CombinedJan-21</t>
  </si>
  <si>
    <t>Marys CenterCPP-FV CombinedJan-21</t>
  </si>
  <si>
    <t>PIECECPP-FV CombinedJan-21</t>
  </si>
  <si>
    <t>Community ConnectionsCPP-FV CombinedJan-21</t>
  </si>
  <si>
    <t>Community ConnectionsPCIT CombinedJan-21</t>
  </si>
  <si>
    <t>Marys CenterPCIT CombinedJan-21</t>
  </si>
  <si>
    <t>PIECEPCIT CombinedJan-21</t>
  </si>
  <si>
    <t>CatholicAll FFJan-21</t>
  </si>
  <si>
    <t>ContemporaryAll FFJan-21</t>
  </si>
  <si>
    <t>Family MattersAll FFJan-21</t>
  </si>
  <si>
    <t>Federal City All FFJan-21</t>
  </si>
  <si>
    <t>First Home CareAll FFJan-21</t>
  </si>
  <si>
    <t>Foundations for Home &amp; CommunityAll FFJan-21</t>
  </si>
  <si>
    <t>FPSAll FFJan-21</t>
  </si>
  <si>
    <t>Green DoorAll FFJan-21</t>
  </si>
  <si>
    <t>HillcrestAll FFJan-21</t>
  </si>
  <si>
    <t>LAYCAll FFJan-21</t>
  </si>
  <si>
    <t>LCSAll FFJan-21</t>
  </si>
  <si>
    <t>LESAll FFJan-21</t>
  </si>
  <si>
    <t>MBI HSAll FFJan-21</t>
  </si>
  <si>
    <t>MD Family ResourcesAll FFJan-21</t>
  </si>
  <si>
    <t>PASSAll FFJan-21</t>
  </si>
  <si>
    <t>RiversideAll FFJan-21</t>
  </si>
  <si>
    <t>TFCCAll FFJan-21</t>
  </si>
  <si>
    <t>UniversalAll FFJan-21</t>
  </si>
  <si>
    <t>Wayne CenterAll FFJan-21</t>
  </si>
  <si>
    <t>Youth VillagesAll FFJan-21</t>
  </si>
  <si>
    <t>Medstar GeorgetownAll DCSJan-21</t>
  </si>
  <si>
    <t>Medstar GeorgetownAll FFJan-21</t>
  </si>
  <si>
    <t>Community ConnectionsAll FFJan-21</t>
  </si>
  <si>
    <t>Community ConnectionsAll DCSJan-21</t>
  </si>
  <si>
    <t>Marys CenterAll FFJan-21</t>
  </si>
  <si>
    <t>Marys CenterAll DCSJan-21</t>
  </si>
  <si>
    <t>PIECEAll FFJan-21</t>
  </si>
  <si>
    <t>PIECEAll DCSJan-21</t>
  </si>
  <si>
    <t>Adoptions TogetherAll CombinedJan-21</t>
  </si>
  <si>
    <t>Better MorningsAll CombinedJan-21</t>
  </si>
  <si>
    <t>CatholicAll CombinedJan-21</t>
  </si>
  <si>
    <t>Community ConnectionsAll CombinedJan-21</t>
  </si>
  <si>
    <t>ContemporaryAll CombinedJan-21</t>
  </si>
  <si>
    <t>Family MattersAll CombinedJan-21</t>
  </si>
  <si>
    <t>Federal CityAll CombinedJan-21</t>
  </si>
  <si>
    <t>First Home CareAll CombinedJan-21</t>
  </si>
  <si>
    <t>Foundations for Home &amp; CommunityAll CombinedJan-21</t>
  </si>
  <si>
    <t>FPSAll CombinedJan-21</t>
  </si>
  <si>
    <t>Green DoorAll CombinedJan-21</t>
  </si>
  <si>
    <t>HillcrestAll CombinedJan-21</t>
  </si>
  <si>
    <t>LAYCAll CombinedJan-21</t>
  </si>
  <si>
    <t>LCSAll CombinedJan-21</t>
  </si>
  <si>
    <t>LESAll CombinedJan-21</t>
  </si>
  <si>
    <t>Marys CenterAll CombinedJan-21</t>
  </si>
  <si>
    <t>MBI HSAll CombinedJan-21</t>
  </si>
  <si>
    <t>MD Family ResourcesAll CombinedJan-21</t>
  </si>
  <si>
    <t>Medstar GeorgetownAll CombinedJan-21</t>
  </si>
  <si>
    <t>PASSAll CombinedJan-21</t>
  </si>
  <si>
    <t>PIECEAll CombinedJan-21</t>
  </si>
  <si>
    <t>RiversideAll CombinedJan-21</t>
  </si>
  <si>
    <t>TFCCAll CombinedJan-21</t>
  </si>
  <si>
    <t>UniversalAll CombinedJan-21</t>
  </si>
  <si>
    <t>Wayne CenterAll CombinedJan-21</t>
  </si>
  <si>
    <t>Youth VillagesAll CombinedJan-21</t>
  </si>
  <si>
    <t>All A-CRA ProvidersA-CRA FFJan-21</t>
  </si>
  <si>
    <t>All A-CRA ProvidersA-CRA CombinedJan-21</t>
  </si>
  <si>
    <t>All CPP-FV ProvidersCPP-FV FFJan-21</t>
  </si>
  <si>
    <t>All CPP-FV ProvidersCPP-FV DCSJan-21</t>
  </si>
  <si>
    <t>All CPP-FV ProvidersCPP-FV CombinedJan-21</t>
  </si>
  <si>
    <t>All FFT ProvidersFFT FFJan-21</t>
  </si>
  <si>
    <t>All FFT ProvidersFFT CombinedJan-21</t>
  </si>
  <si>
    <t>All MST ProvidersMST FFJan-21</t>
  </si>
  <si>
    <t>All MST ProvidersMST CombinedJan-21</t>
  </si>
  <si>
    <t>All MST-PSB ProvidersMST-PSB FFJan-21</t>
  </si>
  <si>
    <t>All MST-PSB ProvidersMST-PSB CombinedJan-21</t>
  </si>
  <si>
    <t>All PCIT ProvidersPCIT FFJan-21</t>
  </si>
  <si>
    <t>All PCIT ProvidersPCIT DCSJan-21</t>
  </si>
  <si>
    <t>All PCIT ProvidersPCIT CombinedJan-21</t>
  </si>
  <si>
    <t>All SFCR ProvidersSFCR FFJan-21</t>
  </si>
  <si>
    <t>All SFCR ProvidersSFCR CombinedJan-21</t>
  </si>
  <si>
    <t>All TF-CBT ProvidersTF-CBT FFJan-21</t>
  </si>
  <si>
    <t>All TF-CBT ProvidersTF-CBT CombinedJan-21</t>
  </si>
  <si>
    <t>All TIP ProvidersTIP FFJan-21</t>
  </si>
  <si>
    <t>All TIP ProvidersTIP CombinedJan-21</t>
  </si>
  <si>
    <t>All TST ProvidersTST FFJan-21</t>
  </si>
  <si>
    <t>All TST ProvidersTST CombinedJan-21</t>
  </si>
  <si>
    <t>Families First ProvidersAll FFJan-21</t>
  </si>
  <si>
    <t>DC Seed ProvidersAll DCSJan-21</t>
  </si>
  <si>
    <t>Trauma ProvidersAll FFJan-21</t>
  </si>
  <si>
    <t>Trauma ProvidersAll DCSJan-21</t>
  </si>
  <si>
    <t>Trauma ProvidersAll CombinedJan-21</t>
  </si>
  <si>
    <t>AllAll CombinedJan-21</t>
  </si>
  <si>
    <t>Federal CityA-CRA FF44228</t>
  </si>
  <si>
    <t>HillcrestA-CRA FF44228</t>
  </si>
  <si>
    <t>LAYCA-CRA FF44228</t>
  </si>
  <si>
    <t>RiversideA-CRA FF44228</t>
  </si>
  <si>
    <t>Adoptions TogetherCPP-FV FF44228</t>
  </si>
  <si>
    <t>Marys CenterCPP-FV FF44228</t>
  </si>
  <si>
    <t>PIECECPP-FV FF44228</t>
  </si>
  <si>
    <t>Community ConnectionsCPP-FV DCS44228</t>
  </si>
  <si>
    <t>Community ConnectionsCPP-FV FF44228</t>
  </si>
  <si>
    <t>Foundations for Home &amp; CommunityCPP-FV DCS44228</t>
  </si>
  <si>
    <t>Marys CenterCPP-FV DCS44228</t>
  </si>
  <si>
    <t>PIECECPP-FV DCS44228</t>
  </si>
  <si>
    <t>Medstar GeorgetownCPP-FV DCS44228</t>
  </si>
  <si>
    <t>Medstar GeorgetownCPP-FV FF44228</t>
  </si>
  <si>
    <t>Better MorningsFFT FF44228</t>
  </si>
  <si>
    <t>CatholicFFT FF44228</t>
  </si>
  <si>
    <t>First Home CareFFT FF44228</t>
  </si>
  <si>
    <t>Foundations for Home &amp; CommunityFFT FF44228</t>
  </si>
  <si>
    <t>HillcrestFFT FF44228</t>
  </si>
  <si>
    <t>PASSFFT FF44228</t>
  </si>
  <si>
    <t>LCSMST FF44228</t>
  </si>
  <si>
    <t>MBI HSMST FF44228</t>
  </si>
  <si>
    <t>Youth VillagesMST FF44228</t>
  </si>
  <si>
    <t>Youth VillagesMST-PSB FF44228</t>
  </si>
  <si>
    <t>Marys CenterPCIT FF44228</t>
  </si>
  <si>
    <t>PIECEPCIT FF44228</t>
  </si>
  <si>
    <t>Marys CenterPCIT DCS44228</t>
  </si>
  <si>
    <t>PIECEPCIT DCS44228</t>
  </si>
  <si>
    <t>Community ConnectionsPCIT DCS44228</t>
  </si>
  <si>
    <t>Community ConnectionsPCIT FF44228</t>
  </si>
  <si>
    <t>Medstar GeorgetownPCIT DCS44228</t>
  </si>
  <si>
    <t>Medstar GeorgetownPCIT FF44228</t>
  </si>
  <si>
    <t>Community ConnectionsTF-CBT FF44228</t>
  </si>
  <si>
    <t>First Home CareTF-CBT FF44228</t>
  </si>
  <si>
    <t>Foundations for Home &amp; CommunityTF-CBT FF44228</t>
  </si>
  <si>
    <t>HillcrestTF-CBT FF44228</t>
  </si>
  <si>
    <t>LAYCTF-CBT FF44228</t>
  </si>
  <si>
    <t>LESTF-CBT FF44228</t>
  </si>
  <si>
    <t>MD Family ResourcesTF-CBT FF44228</t>
  </si>
  <si>
    <t>UniversalTF-CBT FF44228</t>
  </si>
  <si>
    <t>Community ConnectionsTIP FF44228</t>
  </si>
  <si>
    <t>ContemporaryTIP FF44228</t>
  </si>
  <si>
    <t>FPSTIP FF44228</t>
  </si>
  <si>
    <t>Green DoorTIP FF44228</t>
  </si>
  <si>
    <t>LESTIP FF44228</t>
  </si>
  <si>
    <t>MBI HSTIP FF44228</t>
  </si>
  <si>
    <t>PASSTIP FF44228</t>
  </si>
  <si>
    <t>TFCCTIP FF44228</t>
  </si>
  <si>
    <t>UniversalTIP FF44228</t>
  </si>
  <si>
    <t>Wayne CenterTIP FF44228</t>
  </si>
  <si>
    <t>Adoptions TogetherTST FF44228</t>
  </si>
  <si>
    <t>ContemporaryTST FF44228</t>
  </si>
  <si>
    <t>Family MattersTST FF44228</t>
  </si>
  <si>
    <t>First Home CareTST FF44228</t>
  </si>
  <si>
    <t>Foundations for Home &amp; CommunityTST FF44228</t>
  </si>
  <si>
    <t>HillcrestTST FF44228</t>
  </si>
  <si>
    <t>MD Family ResourcesTST FF44228</t>
  </si>
  <si>
    <t>Federal CityA-CRA Combined44228</t>
  </si>
  <si>
    <t>HillcrestA-CRA Combined44228</t>
  </si>
  <si>
    <t>LAYCA-CRA Combined44228</t>
  </si>
  <si>
    <t>RiversideA-CRA Combined44228</t>
  </si>
  <si>
    <t>Adoptions TogetherCPP-FV Combined44228</t>
  </si>
  <si>
    <t>Foundations for Home &amp; CommunityCPP-FV Combined44228</t>
  </si>
  <si>
    <t>Medstar GeorgetownCPP-FV Combined44228</t>
  </si>
  <si>
    <t>Better MorningsFFT Combined44228</t>
  </si>
  <si>
    <t>CatholicFFT Combined44228</t>
  </si>
  <si>
    <t>First Home CareFFT Combined44228</t>
  </si>
  <si>
    <t>Foundations for Home &amp; CommunityFFT Combined44228</t>
  </si>
  <si>
    <t>HillcrestFFT Combined44228</t>
  </si>
  <si>
    <t>PASSFFT Combined44228</t>
  </si>
  <si>
    <t>LCSMST Combined44228</t>
  </si>
  <si>
    <t>MBI HSMST Combined44228</t>
  </si>
  <si>
    <t>Youth VillagesMST Combined44228</t>
  </si>
  <si>
    <t>Youth VillagesMST-PSB Combined44228</t>
  </si>
  <si>
    <t>Medstar GeorgetownPCIT Combined44228</t>
  </si>
  <si>
    <t>Community ConnectionsTF-CBT Combined44228</t>
  </si>
  <si>
    <t>First Home CareTF-CBT Combined44228</t>
  </si>
  <si>
    <t>Foundations for Home &amp; CommunityTF-CBT Combined44228</t>
  </si>
  <si>
    <t>HillcrestTF-CBT Combined44228</t>
  </si>
  <si>
    <t>LAYCTF-CBT Combined44228</t>
  </si>
  <si>
    <t>LESTF-CBT Combined44228</t>
  </si>
  <si>
    <t>MD Family ResourcesTF-CBT Combined44228</t>
  </si>
  <si>
    <t>UniversalTF-CBT Combined44228</t>
  </si>
  <si>
    <t>Community ConnectionsTIP Combined44228</t>
  </si>
  <si>
    <t>ContemporaryTIP Combined44228</t>
  </si>
  <si>
    <t>FPSTIP Combined44228</t>
  </si>
  <si>
    <t>Green DoorTIP Combined44228</t>
  </si>
  <si>
    <t>LESTIP Combined44228</t>
  </si>
  <si>
    <t>MBI HSTIP Combined44228</t>
  </si>
  <si>
    <t>PASSTIP Combined44228</t>
  </si>
  <si>
    <t>TFCCTIP Combined44228</t>
  </si>
  <si>
    <t>UniversalTIP Combined44228</t>
  </si>
  <si>
    <t>Wayne CenterTIP Combined44228</t>
  </si>
  <si>
    <t>Adoptions TogetherTST Combined44228</t>
  </si>
  <si>
    <t>ContemporaryTST Combined44228</t>
  </si>
  <si>
    <t>Family MattersTST Combined44228</t>
  </si>
  <si>
    <t>First Home CareTST Combined44228</t>
  </si>
  <si>
    <t>Foundations for Home &amp; CommunityTST Combined44228</t>
  </si>
  <si>
    <t>HillcrestTST Combined44228</t>
  </si>
  <si>
    <t>MD Family ResourcesTST Combined44228</t>
  </si>
  <si>
    <t>Marys CenterCPP-FV Combined44228</t>
  </si>
  <si>
    <t>PIECECPP-FV Combined44228</t>
  </si>
  <si>
    <t>Community ConnectionsCPP-FV Combined44228</t>
  </si>
  <si>
    <t>Community ConnectionsPCIT Combined44228</t>
  </si>
  <si>
    <t>Marys CenterPCIT Combined44228</t>
  </si>
  <si>
    <t>PIECEPCIT Combined44228</t>
  </si>
  <si>
    <t>CatholicAll FF44228</t>
  </si>
  <si>
    <t>ContemporaryAll FF44228</t>
  </si>
  <si>
    <t>Family MattersAll FF44228</t>
  </si>
  <si>
    <t>Federal City All FF44228</t>
  </si>
  <si>
    <t>First Home CareAll FF44228</t>
  </si>
  <si>
    <t>Foundations for Home &amp; CommunityAll FF44228</t>
  </si>
  <si>
    <t>FPSAll FF44228</t>
  </si>
  <si>
    <t>Green DoorAll FF44228</t>
  </si>
  <si>
    <t>HillcrestAll FF44228</t>
  </si>
  <si>
    <t>LAYCAll FF44228</t>
  </si>
  <si>
    <t>LCSAll FF44228</t>
  </si>
  <si>
    <t>LESAll FF44228</t>
  </si>
  <si>
    <t>MBI HSAll FF44228</t>
  </si>
  <si>
    <t>MD Family ResourcesAll FF44228</t>
  </si>
  <si>
    <t>PASSAll FF44228</t>
  </si>
  <si>
    <t>RiversideAll FF44228</t>
  </si>
  <si>
    <t>TFCCAll FF44228</t>
  </si>
  <si>
    <t>UniversalAll FF44228</t>
  </si>
  <si>
    <t>Wayne CenterAll FF44228</t>
  </si>
  <si>
    <t>Youth VillagesAll FF44228</t>
  </si>
  <si>
    <t>Medstar GeorgetownAll DCS44228</t>
  </si>
  <si>
    <t>Medstar GeorgetownAll FF44228</t>
  </si>
  <si>
    <t>Community ConnectionsAll FF44228</t>
  </si>
  <si>
    <t>Community ConnectionsAll DCS44228</t>
  </si>
  <si>
    <t>Marys CenterAll FF44228</t>
  </si>
  <si>
    <t>Marys CenterAll DCS44228</t>
  </si>
  <si>
    <t>PIECEAll FF44228</t>
  </si>
  <si>
    <t>PIECEAll DCS44228</t>
  </si>
  <si>
    <t>Adoptions TogetherAll Combined44228</t>
  </si>
  <si>
    <t>Better MorningsAll Combined44228</t>
  </si>
  <si>
    <t>CatholicAll Combined44228</t>
  </si>
  <si>
    <t>Community ConnectionsAll Combined44228</t>
  </si>
  <si>
    <t>ContemporaryAll Combined44228</t>
  </si>
  <si>
    <t>Family MattersAll Combined44228</t>
  </si>
  <si>
    <t>Federal CityAll Combined44228</t>
  </si>
  <si>
    <t>First Home CareAll Combined44228</t>
  </si>
  <si>
    <t>Foundations for Home &amp; CommunityAll Combined44228</t>
  </si>
  <si>
    <t>FPSAll Combined44228</t>
  </si>
  <si>
    <t>Green DoorAll Combined44228</t>
  </si>
  <si>
    <t>HillcrestAll Combined44228</t>
  </si>
  <si>
    <t>LAYCAll Combined44228</t>
  </si>
  <si>
    <t>LCSAll Combined44228</t>
  </si>
  <si>
    <t>LESAll Combined44228</t>
  </si>
  <si>
    <t>Marys CenterAll Combined44228</t>
  </si>
  <si>
    <t>MBI HSAll Combined44228</t>
  </si>
  <si>
    <t>MD Family ResourcesAll Combined44228</t>
  </si>
  <si>
    <t>Medstar GeorgetownAll Combined44228</t>
  </si>
  <si>
    <t>PASSAll Combined44228</t>
  </si>
  <si>
    <t>PIECEAll Combined44228</t>
  </si>
  <si>
    <t>RiversideAll Combined44228</t>
  </si>
  <si>
    <t>TFCCAll Combined44228</t>
  </si>
  <si>
    <t>UniversalAll Combined44228</t>
  </si>
  <si>
    <t>Wayne CenterAll Combined44228</t>
  </si>
  <si>
    <t>Youth VillagesAll Combined44228</t>
  </si>
  <si>
    <t>All A-CRA ProvidersA-CRA FF44228</t>
  </si>
  <si>
    <t>All A-CRA ProvidersA-CRA Combined44228</t>
  </si>
  <si>
    <t>All CPP-FV ProvidersCPP-FV FF44228</t>
  </si>
  <si>
    <t>All CPP-FV ProvidersCPP-FV DCS44228</t>
  </si>
  <si>
    <t>All CPP-FV ProvidersCPP-FV Combined44228</t>
  </si>
  <si>
    <t>All FFT ProvidersFFT FF44228</t>
  </si>
  <si>
    <t>All FFT ProvidersFFT Combined44228</t>
  </si>
  <si>
    <t>All MST ProvidersMST FF44228</t>
  </si>
  <si>
    <t>All MST ProvidersMST Combined44228</t>
  </si>
  <si>
    <t>All MST-PSB ProvidersMST-PSB FF44228</t>
  </si>
  <si>
    <t>All MST-PSB ProvidersMST-PSB Combined44228</t>
  </si>
  <si>
    <t>All PCIT ProvidersPCIT FF44228</t>
  </si>
  <si>
    <t>All PCIT ProvidersPCIT DCS44228</t>
  </si>
  <si>
    <t>All PCIT ProvidersPCIT Combined44228</t>
  </si>
  <si>
    <t>All SFCR ProvidersSFCR FF44228</t>
  </si>
  <si>
    <t>All SFCR ProvidersSFCR Combined44228</t>
  </si>
  <si>
    <t>All TF-CBT ProvidersTF-CBT FF44228</t>
  </si>
  <si>
    <t>All TF-CBT ProvidersTF-CBT Combined44228</t>
  </si>
  <si>
    <t>All TIP ProvidersTIP FF44228</t>
  </si>
  <si>
    <t>All TIP ProvidersTIP Combined44228</t>
  </si>
  <si>
    <t>All TST ProvidersTST FF44228</t>
  </si>
  <si>
    <t>All TST ProvidersTST Combined44228</t>
  </si>
  <si>
    <t>Families First ProvidersAll FF44228</t>
  </si>
  <si>
    <t>DC Seed ProvidersAll DCS44228</t>
  </si>
  <si>
    <t>Trauma ProvidersAll FF44228</t>
  </si>
  <si>
    <t>Trauma ProvidersAll DCS44228</t>
  </si>
  <si>
    <t>Trauma ProvidersAll Combined44228</t>
  </si>
  <si>
    <t>AllAll Combined44228</t>
  </si>
  <si>
    <t>Federal CityA-CRA FFFeb-21</t>
  </si>
  <si>
    <t>HillcrestA-CRA FFFeb-21</t>
  </si>
  <si>
    <t>LAYCA-CRA FFFeb-21</t>
  </si>
  <si>
    <t>RiversideA-CRA FFFeb-21</t>
  </si>
  <si>
    <t>Adoptions TogetherCPP-FV FFFeb-21</t>
  </si>
  <si>
    <t>Marys CenterCPP-FV FFFeb-21</t>
  </si>
  <si>
    <t>PIECECPP-FV FFFeb-21</t>
  </si>
  <si>
    <t>Community ConnectionsCPP-FV DCSFeb-21</t>
  </si>
  <si>
    <t>Community ConnectionsCPP-FV FFFeb-21</t>
  </si>
  <si>
    <t>Foundations for Home &amp; CommunityCPP-FV DCSFeb-21</t>
  </si>
  <si>
    <t>Marys CenterCPP-FV DCSFeb-21</t>
  </si>
  <si>
    <t>PIECECPP-FV DCSFeb-21</t>
  </si>
  <si>
    <t>Medstar GeorgetownCPP-FV DCSFeb-21</t>
  </si>
  <si>
    <t>Medstar GeorgetownCPP-FV FFFeb-21</t>
  </si>
  <si>
    <t>Better MorningsFFT FFFeb-21</t>
  </si>
  <si>
    <t>CatholicFFT FFFeb-21</t>
  </si>
  <si>
    <t>First Home CareFFT FFFeb-21</t>
  </si>
  <si>
    <t>Foundations for Home &amp; CommunityFFT FFFeb-21</t>
  </si>
  <si>
    <t>HillcrestFFT FFFeb-21</t>
  </si>
  <si>
    <t>PASSFFT FFFeb-21</t>
  </si>
  <si>
    <t>LCSMST FFFeb-21</t>
  </si>
  <si>
    <t>MBI HSMST FFFeb-21</t>
  </si>
  <si>
    <t>Youth VillagesMST FFFeb-21</t>
  </si>
  <si>
    <t>Youth VillagesMST-PSB FFFeb-21</t>
  </si>
  <si>
    <t>Marys CenterPCIT FFFeb-21</t>
  </si>
  <si>
    <t>PIECEPCIT FFFeb-21</t>
  </si>
  <si>
    <t>Marys CenterPCIT DCSFeb-21</t>
  </si>
  <si>
    <t>PIECEPCIT DCSFeb-21</t>
  </si>
  <si>
    <t>Community ConnectionsPCIT DCSFeb-21</t>
  </si>
  <si>
    <t>Community ConnectionsPCIT FFFeb-21</t>
  </si>
  <si>
    <t>Medstar GeorgetownPCIT DCSFeb-21</t>
  </si>
  <si>
    <t>Medstar GeorgetownPCIT FFFeb-21</t>
  </si>
  <si>
    <t>Community ConnectionsTF-CBT FFFeb-21</t>
  </si>
  <si>
    <t>First Home CareTF-CBT FFFeb-21</t>
  </si>
  <si>
    <t>Foundations for Home &amp; CommunityTF-CBT FFFeb-21</t>
  </si>
  <si>
    <t>HillcrestTF-CBT FFFeb-21</t>
  </si>
  <si>
    <t>LAYCTF-CBT FFFeb-21</t>
  </si>
  <si>
    <t>LESTF-CBT FFFeb-21</t>
  </si>
  <si>
    <t>MD Family ResourcesTF-CBT FFFeb-21</t>
  </si>
  <si>
    <t>UniversalTF-CBT FFFeb-21</t>
  </si>
  <si>
    <t>Community ConnectionsTIP FFFeb-21</t>
  </si>
  <si>
    <t>ContemporaryTIP FFFeb-21</t>
  </si>
  <si>
    <t>FPSTIP FFFeb-21</t>
  </si>
  <si>
    <t>Green DoorTIP FFFeb-21</t>
  </si>
  <si>
    <t>LESTIP FFFeb-21</t>
  </si>
  <si>
    <t>MBI HSTIP FFFeb-21</t>
  </si>
  <si>
    <t>PASSTIP FFFeb-21</t>
  </si>
  <si>
    <t>TFCCTIP FFFeb-21</t>
  </si>
  <si>
    <t>UniversalTIP FFFeb-21</t>
  </si>
  <si>
    <t>Wayne CenterTIP FFFeb-21</t>
  </si>
  <si>
    <t>Adoptions TogetherTST FFFeb-21</t>
  </si>
  <si>
    <t>ContemporaryTST FFFeb-21</t>
  </si>
  <si>
    <t>Family MattersTST FFFeb-21</t>
  </si>
  <si>
    <t>First Home CareTST FFFeb-21</t>
  </si>
  <si>
    <t>Foundations for Home &amp; CommunityTST FFFeb-21</t>
  </si>
  <si>
    <t>HillcrestTST FFFeb-21</t>
  </si>
  <si>
    <t>MD Family ResourcesTST FFFeb-21</t>
  </si>
  <si>
    <t>Federal CityA-CRA CombinedFeb-21</t>
  </si>
  <si>
    <t>HillcrestA-CRA CombinedFeb-21</t>
  </si>
  <si>
    <t>LAYCA-CRA CombinedFeb-21</t>
  </si>
  <si>
    <t>RiversideA-CRA CombinedFeb-21</t>
  </si>
  <si>
    <t>Adoptions TogetherCPP-FV CombinedFeb-21</t>
  </si>
  <si>
    <t>Foundations for Home &amp; CommunityCPP-FV CombinedFeb-21</t>
  </si>
  <si>
    <t>Medstar GeorgetownCPP-FV CombinedFeb-21</t>
  </si>
  <si>
    <t>Better MorningsFFT CombinedFeb-21</t>
  </si>
  <si>
    <t>CatholicFFT CombinedFeb-21</t>
  </si>
  <si>
    <t>First Home CareFFT CombinedFeb-21</t>
  </si>
  <si>
    <t>Foundations for Home &amp; CommunityFFT CombinedFeb-21</t>
  </si>
  <si>
    <t>HillcrestFFT CombinedFeb-21</t>
  </si>
  <si>
    <t>PASSFFT CombinedFeb-21</t>
  </si>
  <si>
    <t>LCSMST CombinedFeb-21</t>
  </si>
  <si>
    <t>MBI HSMST CombinedFeb-21</t>
  </si>
  <si>
    <t>Youth VillagesMST CombinedFeb-21</t>
  </si>
  <si>
    <t>Youth VillagesMST-PSB CombinedFeb-21</t>
  </si>
  <si>
    <t>Medstar GeorgetownPCIT CombinedFeb-21</t>
  </si>
  <si>
    <t>Community ConnectionsTF-CBT CombinedFeb-21</t>
  </si>
  <si>
    <t>First Home CareTF-CBT CombinedFeb-21</t>
  </si>
  <si>
    <t>Foundations for Home &amp; CommunityTF-CBT CombinedFeb-21</t>
  </si>
  <si>
    <t>HillcrestTF-CBT CombinedFeb-21</t>
  </si>
  <si>
    <t>LAYCTF-CBT CombinedFeb-21</t>
  </si>
  <si>
    <t>LESTF-CBT CombinedFeb-21</t>
  </si>
  <si>
    <t>MD Family ResourcesTF-CBT CombinedFeb-21</t>
  </si>
  <si>
    <t>UniversalTF-CBT CombinedFeb-21</t>
  </si>
  <si>
    <t>Community ConnectionsTIP CombinedFeb-21</t>
  </si>
  <si>
    <t>ContemporaryTIP CombinedFeb-21</t>
  </si>
  <si>
    <t>FPSTIP CombinedFeb-21</t>
  </si>
  <si>
    <t>Green DoorTIP CombinedFeb-21</t>
  </si>
  <si>
    <t>LESTIP CombinedFeb-21</t>
  </si>
  <si>
    <t>MBI HSTIP CombinedFeb-21</t>
  </si>
  <si>
    <t>PASSTIP CombinedFeb-21</t>
  </si>
  <si>
    <t>TFCCTIP CombinedFeb-21</t>
  </si>
  <si>
    <t>UniversalTIP CombinedFeb-21</t>
  </si>
  <si>
    <t>Wayne CenterTIP CombinedFeb-21</t>
  </si>
  <si>
    <t>Adoptions TogetherTST CombinedFeb-21</t>
  </si>
  <si>
    <t>ContemporaryTST CombinedFeb-21</t>
  </si>
  <si>
    <t>Family MattersTST CombinedFeb-21</t>
  </si>
  <si>
    <t>First Home CareTST CombinedFeb-21</t>
  </si>
  <si>
    <t>Foundations for Home &amp; CommunityTST CombinedFeb-21</t>
  </si>
  <si>
    <t>HillcrestTST CombinedFeb-21</t>
  </si>
  <si>
    <t>MD Family ResourcesTST CombinedFeb-21</t>
  </si>
  <si>
    <t>Marys CenterCPP-FV CombinedFeb-21</t>
  </si>
  <si>
    <t>PIECECPP-FV CombinedFeb-21</t>
  </si>
  <si>
    <t>Community ConnectionsCPP-FV CombinedFeb-21</t>
  </si>
  <si>
    <t>Community ConnectionsPCIT CombinedFeb-21</t>
  </si>
  <si>
    <t>Marys CenterPCIT CombinedFeb-21</t>
  </si>
  <si>
    <t>PIECEPCIT CombinedFeb-21</t>
  </si>
  <si>
    <t>CatholicAll FFFeb-21</t>
  </si>
  <si>
    <t>ContemporaryAll FFFeb-21</t>
  </si>
  <si>
    <t>Family MattersAll FFFeb-21</t>
  </si>
  <si>
    <t>Federal City All FFFeb-21</t>
  </si>
  <si>
    <t>First Home CareAll FFFeb-21</t>
  </si>
  <si>
    <t>Foundations for Home &amp; CommunityAll FFFeb-21</t>
  </si>
  <si>
    <t>FPSAll FFFeb-21</t>
  </si>
  <si>
    <t>Green DoorAll FFFeb-21</t>
  </si>
  <si>
    <t>HillcrestAll FFFeb-21</t>
  </si>
  <si>
    <t>LAYCAll FFFeb-21</t>
  </si>
  <si>
    <t>LCSAll FFFeb-21</t>
  </si>
  <si>
    <t>LESAll FFFeb-21</t>
  </si>
  <si>
    <t>MBI HSAll FFFeb-21</t>
  </si>
  <si>
    <t>MD Family ResourcesAll FFFeb-21</t>
  </si>
  <si>
    <t>PASSAll FFFeb-21</t>
  </si>
  <si>
    <t>RiversideAll FFFeb-21</t>
  </si>
  <si>
    <t>TFCCAll FFFeb-21</t>
  </si>
  <si>
    <t>UniversalAll FFFeb-21</t>
  </si>
  <si>
    <t>Wayne CenterAll FFFeb-21</t>
  </si>
  <si>
    <t>Youth VillagesAll FFFeb-21</t>
  </si>
  <si>
    <t>Medstar GeorgetownAll DCSFeb-21</t>
  </si>
  <si>
    <t>Medstar GeorgetownAll FFFeb-21</t>
  </si>
  <si>
    <t>Community ConnectionsAll FFFeb-21</t>
  </si>
  <si>
    <t>Community ConnectionsAll DCSFeb-21</t>
  </si>
  <si>
    <t>Marys CenterAll FFFeb-21</t>
  </si>
  <si>
    <t>Marys CenterAll DCSFeb-21</t>
  </si>
  <si>
    <t>PIECEAll FFFeb-21</t>
  </si>
  <si>
    <t>PIECEAll DCSFeb-21</t>
  </si>
  <si>
    <t>Adoptions TogetherAll CombinedFeb-21</t>
  </si>
  <si>
    <t>Better MorningsAll CombinedFeb-21</t>
  </si>
  <si>
    <t>CatholicAll CombinedFeb-21</t>
  </si>
  <si>
    <t>Community ConnectionsAll CombinedFeb-21</t>
  </si>
  <si>
    <t>ContemporaryAll CombinedFeb-21</t>
  </si>
  <si>
    <t>Family MattersAll CombinedFeb-21</t>
  </si>
  <si>
    <t>Federal CityAll CombinedFeb-21</t>
  </si>
  <si>
    <t>First Home CareAll CombinedFeb-21</t>
  </si>
  <si>
    <t>Foundations for Home &amp; CommunityAll CombinedFeb-21</t>
  </si>
  <si>
    <t>FPSAll CombinedFeb-21</t>
  </si>
  <si>
    <t>Green DoorAll CombinedFeb-21</t>
  </si>
  <si>
    <t>HillcrestAll CombinedFeb-21</t>
  </si>
  <si>
    <t>LAYCAll CombinedFeb-21</t>
  </si>
  <si>
    <t>LCSAll CombinedFeb-21</t>
  </si>
  <si>
    <t>LESAll CombinedFeb-21</t>
  </si>
  <si>
    <t>Marys CenterAll CombinedFeb-21</t>
  </si>
  <si>
    <t>MBI HSAll CombinedFeb-21</t>
  </si>
  <si>
    <t>MD Family ResourcesAll CombinedFeb-21</t>
  </si>
  <si>
    <t>Medstar GeorgetownAll CombinedFeb-21</t>
  </si>
  <si>
    <t>PASSAll CombinedFeb-21</t>
  </si>
  <si>
    <t>PIECEAll CombinedFeb-21</t>
  </si>
  <si>
    <t>RiversideAll CombinedFeb-21</t>
  </si>
  <si>
    <t>TFCCAll CombinedFeb-21</t>
  </si>
  <si>
    <t>UniversalAll CombinedFeb-21</t>
  </si>
  <si>
    <t>Wayne CenterAll CombinedFeb-21</t>
  </si>
  <si>
    <t>Youth VillagesAll CombinedFeb-21</t>
  </si>
  <si>
    <t>All A-CRA ProvidersA-CRA FFFeb-21</t>
  </si>
  <si>
    <t>All A-CRA ProvidersA-CRA CombinedFeb-21</t>
  </si>
  <si>
    <t>All CPP-FV ProvidersCPP-FV FFFeb-21</t>
  </si>
  <si>
    <t>All CPP-FV ProvidersCPP-FV DCSFeb-21</t>
  </si>
  <si>
    <t>All CPP-FV ProvidersCPP-FV CombinedFeb-21</t>
  </si>
  <si>
    <t>All FFT ProvidersFFT FFFeb-21</t>
  </si>
  <si>
    <t>All FFT ProvidersFFT CombinedFeb-21</t>
  </si>
  <si>
    <t>All MST ProvidersMST FFFeb-21</t>
  </si>
  <si>
    <t>All MST ProvidersMST CombinedFeb-21</t>
  </si>
  <si>
    <t>All MST-PSB ProvidersMST-PSB FFFeb-21</t>
  </si>
  <si>
    <t>All MST-PSB ProvidersMST-PSB CombinedFeb-21</t>
  </si>
  <si>
    <t>All PCIT ProvidersPCIT FFFeb-21</t>
  </si>
  <si>
    <t>All PCIT ProvidersPCIT DCSFeb-21</t>
  </si>
  <si>
    <t>All PCIT ProvidersPCIT CombinedFeb-21</t>
  </si>
  <si>
    <t>All SFCR ProvidersSFCR FFFeb-21</t>
  </si>
  <si>
    <t>All SFCR ProvidersSFCR CombinedFeb-21</t>
  </si>
  <si>
    <t>All TF-CBT ProvidersTF-CBT FFFeb-21</t>
  </si>
  <si>
    <t>All TF-CBT ProvidersTF-CBT CombinedFeb-21</t>
  </si>
  <si>
    <t>All TIP ProvidersTIP FFFeb-21</t>
  </si>
  <si>
    <t>All TIP ProvidersTIP CombinedFeb-21</t>
  </si>
  <si>
    <t>All TST ProvidersTST FFFeb-21</t>
  </si>
  <si>
    <t>All TST ProvidersTST CombinedFeb-21</t>
  </si>
  <si>
    <t>Families First ProvidersAll FFFeb-21</t>
  </si>
  <si>
    <t>DC Seed ProvidersAll DCSFeb-21</t>
  </si>
  <si>
    <t>Trauma ProvidersAll FFFeb-21</t>
  </si>
  <si>
    <t>Trauma ProvidersAll DCSFeb-21</t>
  </si>
  <si>
    <t>Trauma ProvidersAll CombinedFeb-21</t>
  </si>
  <si>
    <t>AllAll CombinedFeb-21</t>
  </si>
  <si>
    <t>Federal CityA-CRA FF44256</t>
  </si>
  <si>
    <t>HillcrestA-CRA FF44256</t>
  </si>
  <si>
    <t>LAYCA-CRA FF44256</t>
  </si>
  <si>
    <t>RiversideA-CRA FF44256</t>
  </si>
  <si>
    <t>Adoptions TogetherCPP-FV FF44256</t>
  </si>
  <si>
    <t>Marys CenterCPP-FV FF44256</t>
  </si>
  <si>
    <t>PIECECPP-FV FF44256</t>
  </si>
  <si>
    <t>Community ConnectionsCPP-FV DCS44256</t>
  </si>
  <si>
    <t>Community ConnectionsCPP-FV FF44256</t>
  </si>
  <si>
    <t>Foundations for Home &amp; CommunityCPP-FV DCS44256</t>
  </si>
  <si>
    <t>Marys CenterCPP-FV DCS44256</t>
  </si>
  <si>
    <t>PIECECPP-FV DCS44256</t>
  </si>
  <si>
    <t>Medstar GeorgetownCPP-FV DCS44256</t>
  </si>
  <si>
    <t>Medstar GeorgetownCPP-FV FF44256</t>
  </si>
  <si>
    <t>Better MorningsFFT FF44256</t>
  </si>
  <si>
    <t>CatholicFFT FF44256</t>
  </si>
  <si>
    <t>First Home CareFFT FF44256</t>
  </si>
  <si>
    <t>Foundations for Home &amp; CommunityFFT FF44256</t>
  </si>
  <si>
    <t>HillcrestFFT FF44256</t>
  </si>
  <si>
    <t>PASSFFT FF44256</t>
  </si>
  <si>
    <t>LCSMST FF44256</t>
  </si>
  <si>
    <t>MBI HSMST FF44256</t>
  </si>
  <si>
    <t>Youth VillagesMST FF44256</t>
  </si>
  <si>
    <t>Youth VillagesMST-PSB FF44256</t>
  </si>
  <si>
    <t>Marys CenterPCIT FF44256</t>
  </si>
  <si>
    <t>PIECEPCIT FF44256</t>
  </si>
  <si>
    <t>Marys CenterPCIT DCS44256</t>
  </si>
  <si>
    <t>PIECEPCIT DCS44256</t>
  </si>
  <si>
    <t>Community ConnectionsPCIT DCS44256</t>
  </si>
  <si>
    <t>Community ConnectionsPCIT FF44256</t>
  </si>
  <si>
    <t>Medstar GeorgetownPCIT DCS44256</t>
  </si>
  <si>
    <t>Medstar GeorgetownPCIT FF44256</t>
  </si>
  <si>
    <t>Community ConnectionsTF-CBT FF44256</t>
  </si>
  <si>
    <t>First Home CareTF-CBT FF44256</t>
  </si>
  <si>
    <t>Foundations for Home &amp; CommunityTF-CBT FF44256</t>
  </si>
  <si>
    <t>HillcrestTF-CBT FF44256</t>
  </si>
  <si>
    <t>LAYCTF-CBT FF44256</t>
  </si>
  <si>
    <t>LESTF-CBT FF44256</t>
  </si>
  <si>
    <t>MD Family ResourcesTF-CBT FF44256</t>
  </si>
  <si>
    <t>UniversalTF-CBT FF44256</t>
  </si>
  <si>
    <t>Community ConnectionsTIP FF44256</t>
  </si>
  <si>
    <t>ContemporaryTIP FF44256</t>
  </si>
  <si>
    <t>FPSTIP FF44256</t>
  </si>
  <si>
    <t>Green DoorTIP FF44256</t>
  </si>
  <si>
    <t>LESTIP FF44256</t>
  </si>
  <si>
    <t>MBI HSTIP FF44256</t>
  </si>
  <si>
    <t>PASSTIP FF44256</t>
  </si>
  <si>
    <t>TFCCTIP FF44256</t>
  </si>
  <si>
    <t>UniversalTIP FF44256</t>
  </si>
  <si>
    <t>Wayne CenterTIP FF44256</t>
  </si>
  <si>
    <t>Adoptions TogetherTST FF44256</t>
  </si>
  <si>
    <t>ContemporaryTST FF44256</t>
  </si>
  <si>
    <t>Family MattersTST FF44256</t>
  </si>
  <si>
    <t>First Home CareTST FF44256</t>
  </si>
  <si>
    <t>Foundations for Home &amp; CommunityTST FF44256</t>
  </si>
  <si>
    <t>HillcrestTST FF44256</t>
  </si>
  <si>
    <t>MD Family ResourcesTST FF44256</t>
  </si>
  <si>
    <t>Federal CityA-CRA Combined44256</t>
  </si>
  <si>
    <t>HillcrestA-CRA Combined44256</t>
  </si>
  <si>
    <t>LAYCA-CRA Combined44256</t>
  </si>
  <si>
    <t>RiversideA-CRA Combined44256</t>
  </si>
  <si>
    <t>Adoptions TogetherCPP-FV Combined44256</t>
  </si>
  <si>
    <t>Foundations for Home &amp; CommunityCPP-FV Combined44256</t>
  </si>
  <si>
    <t>Medstar GeorgetownCPP-FV Combined44256</t>
  </si>
  <si>
    <t>Better MorningsFFT Combined44256</t>
  </si>
  <si>
    <t>CatholicFFT Combined44256</t>
  </si>
  <si>
    <t>First Home CareFFT Combined44256</t>
  </si>
  <si>
    <t>Foundations for Home &amp; CommunityFFT Combined44256</t>
  </si>
  <si>
    <t>HillcrestFFT Combined44256</t>
  </si>
  <si>
    <t>PASSFFT Combined44256</t>
  </si>
  <si>
    <t>LCSMST Combined44256</t>
  </si>
  <si>
    <t>MBI HSMST Combined44256</t>
  </si>
  <si>
    <t>Youth VillagesMST Combined44256</t>
  </si>
  <si>
    <t>Youth VillagesMST-PSB Combined44256</t>
  </si>
  <si>
    <t>Medstar GeorgetownPCIT Combined44256</t>
  </si>
  <si>
    <t>Community ConnectionsTF-CBT Combined44256</t>
  </si>
  <si>
    <t>First Home CareTF-CBT Combined44256</t>
  </si>
  <si>
    <t>Foundations for Home &amp; CommunityTF-CBT Combined44256</t>
  </si>
  <si>
    <t>HillcrestTF-CBT Combined44256</t>
  </si>
  <si>
    <t>LAYCTF-CBT Combined44256</t>
  </si>
  <si>
    <t>LESTF-CBT Combined44256</t>
  </si>
  <si>
    <t>MD Family ResourcesTF-CBT Combined44256</t>
  </si>
  <si>
    <t>UniversalTF-CBT Combined44256</t>
  </si>
  <si>
    <t>Community ConnectionsTIP Combined44256</t>
  </si>
  <si>
    <t>ContemporaryTIP Combined44256</t>
  </si>
  <si>
    <t>FPSTIP Combined44256</t>
  </si>
  <si>
    <t>Green DoorTIP Combined44256</t>
  </si>
  <si>
    <t>LESTIP Combined44256</t>
  </si>
  <si>
    <t>MBI HSTIP Combined44256</t>
  </si>
  <si>
    <t>PASSTIP Combined44256</t>
  </si>
  <si>
    <t>TFCCTIP Combined44256</t>
  </si>
  <si>
    <t>UniversalTIP Combined44256</t>
  </si>
  <si>
    <t>Wayne CenterTIP Combined44256</t>
  </si>
  <si>
    <t>Adoptions TogetherTST Combined44256</t>
  </si>
  <si>
    <t>ContemporaryTST Combined44256</t>
  </si>
  <si>
    <t>Family MattersTST Combined44256</t>
  </si>
  <si>
    <t>First Home CareTST Combined44256</t>
  </si>
  <si>
    <t>Foundations for Home &amp; CommunityTST Combined44256</t>
  </si>
  <si>
    <t>HillcrestTST Combined44256</t>
  </si>
  <si>
    <t>MD Family ResourcesTST Combined44256</t>
  </si>
  <si>
    <t>Marys CenterCPP-FV Combined44256</t>
  </si>
  <si>
    <t>PIECECPP-FV Combined44256</t>
  </si>
  <si>
    <t>Community ConnectionsCPP-FV Combined44256</t>
  </si>
  <si>
    <t>Community ConnectionsPCIT Combined44256</t>
  </si>
  <si>
    <t>Marys CenterPCIT Combined44256</t>
  </si>
  <si>
    <t>PIECEPCIT Combined44256</t>
  </si>
  <si>
    <t>CatholicAll FF44256</t>
  </si>
  <si>
    <t>ContemporaryAll FF44256</t>
  </si>
  <si>
    <t>Family MattersAll FF44256</t>
  </si>
  <si>
    <t>Federal City All FF44256</t>
  </si>
  <si>
    <t>First Home CareAll FF44256</t>
  </si>
  <si>
    <t>Foundations for Home &amp; CommunityAll FF44256</t>
  </si>
  <si>
    <t>FPSAll FF44256</t>
  </si>
  <si>
    <t>Green DoorAll FF44256</t>
  </si>
  <si>
    <t>HillcrestAll FF44256</t>
  </si>
  <si>
    <t>LAYCAll FF44256</t>
  </si>
  <si>
    <t>LCSAll FF44256</t>
  </si>
  <si>
    <t>LESAll FF44256</t>
  </si>
  <si>
    <t>MBI HSAll FF44256</t>
  </si>
  <si>
    <t>MD Family ResourcesAll FF44256</t>
  </si>
  <si>
    <t>PASSAll FF44256</t>
  </si>
  <si>
    <t>RiversideAll FF44256</t>
  </si>
  <si>
    <t>TFCCAll FF44256</t>
  </si>
  <si>
    <t>UniversalAll FF44256</t>
  </si>
  <si>
    <t>Wayne CenterAll FF44256</t>
  </si>
  <si>
    <t>Youth VillagesAll FF44256</t>
  </si>
  <si>
    <t>Medstar GeorgetownAll DCS44256</t>
  </si>
  <si>
    <t>Medstar GeorgetownAll FF44256</t>
  </si>
  <si>
    <t>Community ConnectionsAll FF44256</t>
  </si>
  <si>
    <t>Community ConnectionsAll DCS44256</t>
  </si>
  <si>
    <t>Marys CenterAll FF44256</t>
  </si>
  <si>
    <t>Marys CenterAll DCS44256</t>
  </si>
  <si>
    <t>PIECEAll FF44256</t>
  </si>
  <si>
    <t>PIECEAll DCS44256</t>
  </si>
  <si>
    <t>Adoptions TogetherAll Combined44256</t>
  </si>
  <si>
    <t>Better MorningsAll Combined44256</t>
  </si>
  <si>
    <t>CatholicAll Combined44256</t>
  </si>
  <si>
    <t>Community ConnectionsAll Combined44256</t>
  </si>
  <si>
    <t>ContemporaryAll Combined44256</t>
  </si>
  <si>
    <t>Family MattersAll Combined44256</t>
  </si>
  <si>
    <t>Federal CityAll Combined44256</t>
  </si>
  <si>
    <t>First Home CareAll Combined44256</t>
  </si>
  <si>
    <t>Foundations for Home &amp; CommunityAll Combined44256</t>
  </si>
  <si>
    <t>FPSAll Combined44256</t>
  </si>
  <si>
    <t>Green DoorAll Combined44256</t>
  </si>
  <si>
    <t>HillcrestAll Combined44256</t>
  </si>
  <si>
    <t>LAYCAll Combined44256</t>
  </si>
  <si>
    <t>LCSAll Combined44256</t>
  </si>
  <si>
    <t>LESAll Combined44256</t>
  </si>
  <si>
    <t>Marys CenterAll Combined44256</t>
  </si>
  <si>
    <t>MBI HSAll Combined44256</t>
  </si>
  <si>
    <t>MD Family ResourcesAll Combined44256</t>
  </si>
  <si>
    <t>Medstar GeorgetownAll Combined44256</t>
  </si>
  <si>
    <t>PASSAll Combined44256</t>
  </si>
  <si>
    <t>PIECEAll Combined44256</t>
  </si>
  <si>
    <t>RiversideAll Combined44256</t>
  </si>
  <si>
    <t>TFCCAll Combined44256</t>
  </si>
  <si>
    <t>UniversalAll Combined44256</t>
  </si>
  <si>
    <t>Wayne CenterAll Combined44256</t>
  </si>
  <si>
    <t>Youth VillagesAll Combined44256</t>
  </si>
  <si>
    <t>All A-CRA ProvidersA-CRA FF44256</t>
  </si>
  <si>
    <t>All A-CRA ProvidersA-CRA Combined44256</t>
  </si>
  <si>
    <t>All CPP-FV ProvidersCPP-FV FF44256</t>
  </si>
  <si>
    <t>All CPP-FV ProvidersCPP-FV DCS44256</t>
  </si>
  <si>
    <t>All CPP-FV ProvidersCPP-FV Combined44256</t>
  </si>
  <si>
    <t>All FFT ProvidersFFT FF44256</t>
  </si>
  <si>
    <t>All FFT ProvidersFFT Combined44256</t>
  </si>
  <si>
    <t>All MST ProvidersMST FF44256</t>
  </si>
  <si>
    <t>All MST ProvidersMST Combined44256</t>
  </si>
  <si>
    <t>All MST-PSB ProvidersMST-PSB FF44256</t>
  </si>
  <si>
    <t>All MST-PSB ProvidersMST-PSB Combined44256</t>
  </si>
  <si>
    <t>All PCIT ProvidersPCIT FF44256</t>
  </si>
  <si>
    <t>All PCIT ProvidersPCIT DCS44256</t>
  </si>
  <si>
    <t>All PCIT ProvidersPCIT Combined44256</t>
  </si>
  <si>
    <t>All SFCR ProvidersSFCR FF44256</t>
  </si>
  <si>
    <t>All SFCR ProvidersSFCR Combined44256</t>
  </si>
  <si>
    <t>All TF-CBT ProvidersTF-CBT FF44256</t>
  </si>
  <si>
    <t>All TF-CBT ProvidersTF-CBT Combined44256</t>
  </si>
  <si>
    <t>All TIP ProvidersTIP FF44256</t>
  </si>
  <si>
    <t>All TIP ProvidersTIP Combined44256</t>
  </si>
  <si>
    <t>All TST ProvidersTST FF44256</t>
  </si>
  <si>
    <t>All TST ProvidersTST Combined44256</t>
  </si>
  <si>
    <t>Families First ProvidersAll FF44256</t>
  </si>
  <si>
    <t>DC Seed ProvidersAll DCS44256</t>
  </si>
  <si>
    <t>Trauma ProvidersAll FF44256</t>
  </si>
  <si>
    <t>Trauma ProvidersAll DCS44256</t>
  </si>
  <si>
    <t>Trauma ProvidersAll Combined44256</t>
  </si>
  <si>
    <t>AllAll Combined44256</t>
  </si>
  <si>
    <t>Federal CityA-CRA FFMar-21</t>
  </si>
  <si>
    <t>HillcrestA-CRA FFMar-21</t>
  </si>
  <si>
    <t>LAYCA-CRA FFMar-21</t>
  </si>
  <si>
    <t>RiversideA-CRA FFMar-21</t>
  </si>
  <si>
    <t>Adoptions TogetherCPP-FV FFMar-21</t>
  </si>
  <si>
    <t>Marys CenterCPP-FV FFMar-21</t>
  </si>
  <si>
    <t>PIECECPP-FV FFMar-21</t>
  </si>
  <si>
    <t>Community ConnectionsCPP-FV DCSMar-21</t>
  </si>
  <si>
    <t>Community ConnectionsCPP-FV FFMar-21</t>
  </si>
  <si>
    <t>Foundations for Home &amp; CommunityCPP-FV DCSMar-21</t>
  </si>
  <si>
    <t>Marys CenterCPP-FV DCSMar-21</t>
  </si>
  <si>
    <t>PIECECPP-FV DCSMar-21</t>
  </si>
  <si>
    <t>Medstar GeorgetownCPP-FV DCSMar-21</t>
  </si>
  <si>
    <t>Medstar GeorgetownCPP-FV FFMar-21</t>
  </si>
  <si>
    <t>Better MorningsFFT FFMar-21</t>
  </si>
  <si>
    <t>CatholicFFT FFMar-21</t>
  </si>
  <si>
    <t>First Home CareFFT FFMar-21</t>
  </si>
  <si>
    <t>Foundations for Home &amp; CommunityFFT FFMar-21</t>
  </si>
  <si>
    <t>HillcrestFFT FFMar-21</t>
  </si>
  <si>
    <t>PASSFFT FFMar-21</t>
  </si>
  <si>
    <t>LCSMST FFMar-21</t>
  </si>
  <si>
    <t>MBI HSMST FFMar-21</t>
  </si>
  <si>
    <t>Youth VillagesMST FFMar-21</t>
  </si>
  <si>
    <t>Youth VillagesMST-PSB FFMar-21</t>
  </si>
  <si>
    <t>Marys CenterPCIT FFMar-21</t>
  </si>
  <si>
    <t>PIECEPCIT FFMar-21</t>
  </si>
  <si>
    <t>Marys CenterPCIT DCSMar-21</t>
  </si>
  <si>
    <t>PIECEPCIT DCSMar-21</t>
  </si>
  <si>
    <t>Community ConnectionsPCIT DCSMar-21</t>
  </si>
  <si>
    <t>Community ConnectionsPCIT FFMar-21</t>
  </si>
  <si>
    <t>Medstar GeorgetownPCIT DCSMar-21</t>
  </si>
  <si>
    <t>Medstar GeorgetownPCIT FFMar-21</t>
  </si>
  <si>
    <t>Community ConnectionsTF-CBT FFMar-21</t>
  </si>
  <si>
    <t>First Home CareTF-CBT FFMar-21</t>
  </si>
  <si>
    <t>Foundations for Home &amp; CommunityTF-CBT FFMar-21</t>
  </si>
  <si>
    <t>HillcrestTF-CBT FFMar-21</t>
  </si>
  <si>
    <t>LAYCTF-CBT FFMar-21</t>
  </si>
  <si>
    <t>LESTF-CBT FFMar-21</t>
  </si>
  <si>
    <t>MD Family ResourcesTF-CBT FFMar-21</t>
  </si>
  <si>
    <t>UniversalTF-CBT FFMar-21</t>
  </si>
  <si>
    <t>Community ConnectionsTIP FFMar-21</t>
  </si>
  <si>
    <t>ContemporaryTIP FFMar-21</t>
  </si>
  <si>
    <t>FPSTIP FFMar-21</t>
  </si>
  <si>
    <t>Green DoorTIP FFMar-21</t>
  </si>
  <si>
    <t>LESTIP FFMar-21</t>
  </si>
  <si>
    <t>MBI HSTIP FFMar-21</t>
  </si>
  <si>
    <t>PASSTIP FFMar-21</t>
  </si>
  <si>
    <t>TFCCTIP FFMar-21</t>
  </si>
  <si>
    <t>UniversalTIP FFMar-21</t>
  </si>
  <si>
    <t>Wayne CenterTIP FFMar-21</t>
  </si>
  <si>
    <t>Adoptions TogetherTST FFMar-21</t>
  </si>
  <si>
    <t>ContemporaryTST FFMar-21</t>
  </si>
  <si>
    <t>Family MattersTST FFMar-21</t>
  </si>
  <si>
    <t>First Home CareTST FFMar-21</t>
  </si>
  <si>
    <t>Foundations for Home &amp; CommunityTST FFMar-21</t>
  </si>
  <si>
    <t>HillcrestTST FFMar-21</t>
  </si>
  <si>
    <t>MD Family ResourcesTST FFMar-21</t>
  </si>
  <si>
    <t>Federal CityA-CRA CombinedMar-21</t>
  </si>
  <si>
    <t>HillcrestA-CRA CombinedMar-21</t>
  </si>
  <si>
    <t>LAYCA-CRA CombinedMar-21</t>
  </si>
  <si>
    <t>RiversideA-CRA CombinedMar-21</t>
  </si>
  <si>
    <t>Adoptions TogetherCPP-FV CombinedMar-21</t>
  </si>
  <si>
    <t>Foundations for Home &amp; CommunityCPP-FV CombinedMar-21</t>
  </si>
  <si>
    <t>Medstar GeorgetownCPP-FV CombinedMar-21</t>
  </si>
  <si>
    <t>Better MorningsFFT CombinedMar-21</t>
  </si>
  <si>
    <t>CatholicFFT CombinedMar-21</t>
  </si>
  <si>
    <t>First Home CareFFT CombinedMar-21</t>
  </si>
  <si>
    <t>Foundations for Home &amp; CommunityFFT CombinedMar-21</t>
  </si>
  <si>
    <t>HillcrestFFT CombinedMar-21</t>
  </si>
  <si>
    <t>PASSFFT CombinedMar-21</t>
  </si>
  <si>
    <t>LCSMST CombinedMar-21</t>
  </si>
  <si>
    <t>MBI HSMST CombinedMar-21</t>
  </si>
  <si>
    <t>Youth VillagesMST CombinedMar-21</t>
  </si>
  <si>
    <t>Youth VillagesMST-PSB CombinedMar-21</t>
  </si>
  <si>
    <t>Medstar GeorgetownPCIT CombinedMar-21</t>
  </si>
  <si>
    <t>Community ConnectionsTF-CBT CombinedMar-21</t>
  </si>
  <si>
    <t>First Home CareTF-CBT CombinedMar-21</t>
  </si>
  <si>
    <t>Foundations for Home &amp; CommunityTF-CBT CombinedMar-21</t>
  </si>
  <si>
    <t>HillcrestTF-CBT CombinedMar-21</t>
  </si>
  <si>
    <t>LAYCTF-CBT CombinedMar-21</t>
  </si>
  <si>
    <t>LESTF-CBT CombinedMar-21</t>
  </si>
  <si>
    <t>MD Family ResourcesTF-CBT CombinedMar-21</t>
  </si>
  <si>
    <t>UniversalTF-CBT CombinedMar-21</t>
  </si>
  <si>
    <t>Community ConnectionsTIP CombinedMar-21</t>
  </si>
  <si>
    <t>ContemporaryTIP CombinedMar-21</t>
  </si>
  <si>
    <t>FPSTIP CombinedMar-21</t>
  </si>
  <si>
    <t>Green DoorTIP CombinedMar-21</t>
  </si>
  <si>
    <t>LESTIP CombinedMar-21</t>
  </si>
  <si>
    <t>MBI HSTIP CombinedMar-21</t>
  </si>
  <si>
    <t>PASSTIP CombinedMar-21</t>
  </si>
  <si>
    <t>TFCCTIP CombinedMar-21</t>
  </si>
  <si>
    <t>UniversalTIP CombinedMar-21</t>
  </si>
  <si>
    <t>Wayne CenterTIP CombinedMar-21</t>
  </si>
  <si>
    <t>Adoptions TogetherTST CombinedMar-21</t>
  </si>
  <si>
    <t>ContemporaryTST CombinedMar-21</t>
  </si>
  <si>
    <t>Family MattersTST CombinedMar-21</t>
  </si>
  <si>
    <t>First Home CareTST CombinedMar-21</t>
  </si>
  <si>
    <t>Foundations for Home &amp; CommunityTST CombinedMar-21</t>
  </si>
  <si>
    <t>HillcrestTST CombinedMar-21</t>
  </si>
  <si>
    <t>MD Family ResourcesTST CombinedMar-21</t>
  </si>
  <si>
    <t>Marys CenterCPP-FV CombinedMar-21</t>
  </si>
  <si>
    <t>PIECECPP-FV CombinedMar-21</t>
  </si>
  <si>
    <t>Community ConnectionsCPP-FV CombinedMar-21</t>
  </si>
  <si>
    <t>Community ConnectionsPCIT CombinedMar-21</t>
  </si>
  <si>
    <t>Marys CenterPCIT CombinedMar-21</t>
  </si>
  <si>
    <t>PIECEPCIT CombinedMar-21</t>
  </si>
  <si>
    <t>CatholicAll FFMar-21</t>
  </si>
  <si>
    <t>ContemporaryAll FFMar-21</t>
  </si>
  <si>
    <t>Family MattersAll FFMar-21</t>
  </si>
  <si>
    <t>Federal City All FFMar-21</t>
  </si>
  <si>
    <t>First Home CareAll FFMar-21</t>
  </si>
  <si>
    <t>Foundations for Home &amp; CommunityAll FFMar-21</t>
  </si>
  <si>
    <t>FPSAll FFMar-21</t>
  </si>
  <si>
    <t>Green DoorAll FFMar-21</t>
  </si>
  <si>
    <t>HillcrestAll FFMar-21</t>
  </si>
  <si>
    <t>LAYCAll FFMar-21</t>
  </si>
  <si>
    <t>LCSAll FFMar-21</t>
  </si>
  <si>
    <t>LESAll FFMar-21</t>
  </si>
  <si>
    <t>MBI HSAll FFMar-21</t>
  </si>
  <si>
    <t>MD Family ResourcesAll FFMar-21</t>
  </si>
  <si>
    <t>PASSAll FFMar-21</t>
  </si>
  <si>
    <t>RiversideAll FFMar-21</t>
  </si>
  <si>
    <t>TFCCAll FFMar-21</t>
  </si>
  <si>
    <t>UniversalAll FFMar-21</t>
  </si>
  <si>
    <t>Wayne CenterAll FFMar-21</t>
  </si>
  <si>
    <t>Youth VillagesAll FFMar-21</t>
  </si>
  <si>
    <t>Medstar GeorgetownAll DCSMar-21</t>
  </si>
  <si>
    <t>Medstar GeorgetownAll FFMar-21</t>
  </si>
  <si>
    <t>Community ConnectionsAll FFMar-21</t>
  </si>
  <si>
    <t>Community ConnectionsAll DCSMar-21</t>
  </si>
  <si>
    <t>Marys CenterAll FFMar-21</t>
  </si>
  <si>
    <t>Marys CenterAll DCSMar-21</t>
  </si>
  <si>
    <t>PIECEAll FFMar-21</t>
  </si>
  <si>
    <t>PIECEAll DCSMar-21</t>
  </si>
  <si>
    <t>Adoptions TogetherAll CombinedMar-21</t>
  </si>
  <si>
    <t>Better MorningsAll CombinedMar-21</t>
  </si>
  <si>
    <t>CatholicAll CombinedMar-21</t>
  </si>
  <si>
    <t>Community ConnectionsAll CombinedMar-21</t>
  </si>
  <si>
    <t>ContemporaryAll CombinedMar-21</t>
  </si>
  <si>
    <t>Family MattersAll CombinedMar-21</t>
  </si>
  <si>
    <t>Federal CityAll CombinedMar-21</t>
  </si>
  <si>
    <t>First Home CareAll CombinedMar-21</t>
  </si>
  <si>
    <t>Foundations for Home &amp; CommunityAll CombinedMar-21</t>
  </si>
  <si>
    <t>FPSAll CombinedMar-21</t>
  </si>
  <si>
    <t>Green DoorAll CombinedMar-21</t>
  </si>
  <si>
    <t>HillcrestAll CombinedMar-21</t>
  </si>
  <si>
    <t>LAYCAll CombinedMar-21</t>
  </si>
  <si>
    <t>LCSAll CombinedMar-21</t>
  </si>
  <si>
    <t>LESAll CombinedMar-21</t>
  </si>
  <si>
    <t>Marys CenterAll CombinedMar-21</t>
  </si>
  <si>
    <t>MBI HSAll CombinedMar-21</t>
  </si>
  <si>
    <t>MD Family ResourcesAll CombinedMar-21</t>
  </si>
  <si>
    <t>Medstar GeorgetownAll CombinedMar-21</t>
  </si>
  <si>
    <t>PASSAll CombinedMar-21</t>
  </si>
  <si>
    <t>PIECEAll CombinedMar-21</t>
  </si>
  <si>
    <t>RiversideAll CombinedMar-21</t>
  </si>
  <si>
    <t>TFCCAll CombinedMar-21</t>
  </si>
  <si>
    <t>UniversalAll CombinedMar-21</t>
  </si>
  <si>
    <t>Wayne CenterAll CombinedMar-21</t>
  </si>
  <si>
    <t>Youth VillagesAll CombinedMar-21</t>
  </si>
  <si>
    <t>All A-CRA ProvidersA-CRA FFMar-21</t>
  </si>
  <si>
    <t>All A-CRA ProvidersA-CRA CombinedMar-21</t>
  </si>
  <si>
    <t>All CPP-FV ProvidersCPP-FV FFMar-21</t>
  </si>
  <si>
    <t>All CPP-FV ProvidersCPP-FV DCSMar-21</t>
  </si>
  <si>
    <t>All CPP-FV ProvidersCPP-FV CombinedMar-21</t>
  </si>
  <si>
    <t>All FFT ProvidersFFT FFMar-21</t>
  </si>
  <si>
    <t>All FFT ProvidersFFT CombinedMar-21</t>
  </si>
  <si>
    <t>All MST ProvidersMST FFMar-21</t>
  </si>
  <si>
    <t>All MST ProvidersMST CombinedMar-21</t>
  </si>
  <si>
    <t>All MST-PSB ProvidersMST-PSB FFMar-21</t>
  </si>
  <si>
    <t>All MST-PSB ProvidersMST-PSB CombinedMar-21</t>
  </si>
  <si>
    <t>All PCIT ProvidersPCIT FFMar-21</t>
  </si>
  <si>
    <t>All PCIT ProvidersPCIT DCSMar-21</t>
  </si>
  <si>
    <t>All PCIT ProvidersPCIT CombinedMar-21</t>
  </si>
  <si>
    <t>All SFCR ProvidersSFCR FFMar-21</t>
  </si>
  <si>
    <t>All SFCR ProvidersSFCR CombinedMar-21</t>
  </si>
  <si>
    <t>All TF-CBT ProvidersTF-CBT FFMar-21</t>
  </si>
  <si>
    <t>All TF-CBT ProvidersTF-CBT CombinedMar-21</t>
  </si>
  <si>
    <t>All TIP ProvidersTIP FFMar-21</t>
  </si>
  <si>
    <t>All TIP ProvidersTIP CombinedMar-21</t>
  </si>
  <si>
    <t>All TST ProvidersTST FFMar-21</t>
  </si>
  <si>
    <t>All TST ProvidersTST CombinedMar-21</t>
  </si>
  <si>
    <t>Families First ProvidersAll FFMar-21</t>
  </si>
  <si>
    <t>DC Seed ProvidersAll DCSMar-21</t>
  </si>
  <si>
    <t>Trauma ProvidersAll FFMar-21</t>
  </si>
  <si>
    <t>Trauma ProvidersAll DCSMar-21</t>
  </si>
  <si>
    <t>Trauma ProvidersAll CombinedMar-21</t>
  </si>
  <si>
    <t>AllAll CombinedMar-21</t>
  </si>
  <si>
    <t>Federal CityA-CRA FF44287</t>
  </si>
  <si>
    <t>HillcrestA-CRA FF44287</t>
  </si>
  <si>
    <t>LAYCA-CRA FF44287</t>
  </si>
  <si>
    <t>RiversideA-CRA FF44287</t>
  </si>
  <si>
    <t>Adoptions TogetherCPP-FV FF44287</t>
  </si>
  <si>
    <t>Marys CenterCPP-FV FF44287</t>
  </si>
  <si>
    <t>PIECECPP-FV FF44287</t>
  </si>
  <si>
    <t>Community ConnectionsCPP-FV DCS44287</t>
  </si>
  <si>
    <t>Community ConnectionsCPP-FV FF44287</t>
  </si>
  <si>
    <t>Foundations for Home &amp; CommunityCPP-FV DCS44287</t>
  </si>
  <si>
    <t>Marys CenterCPP-FV DCS44287</t>
  </si>
  <si>
    <t>PIECECPP-FV DCS44287</t>
  </si>
  <si>
    <t>Medstar GeorgetownCPP-FV DCS44287</t>
  </si>
  <si>
    <t>Medstar GeorgetownCPP-FV FF44287</t>
  </si>
  <si>
    <t>Better MorningsFFT FF44287</t>
  </si>
  <si>
    <t>CatholicFFT FF44287</t>
  </si>
  <si>
    <t>First Home CareFFT FF44287</t>
  </si>
  <si>
    <t>Foundations for Home &amp; CommunityFFT FF44287</t>
  </si>
  <si>
    <t>HillcrestFFT FF44287</t>
  </si>
  <si>
    <t>PASSFFT FF44287</t>
  </si>
  <si>
    <t>LCSMST FF44287</t>
  </si>
  <si>
    <t>MBI HSMST FF44287</t>
  </si>
  <si>
    <t>Youth VillagesMST FF44287</t>
  </si>
  <si>
    <t>Youth VillagesMST-PSB FF44287</t>
  </si>
  <si>
    <t>Marys CenterPCIT FF44287</t>
  </si>
  <si>
    <t>PIECEPCIT FF44287</t>
  </si>
  <si>
    <t>Marys CenterPCIT DCS44287</t>
  </si>
  <si>
    <t>PIECEPCIT DCS44287</t>
  </si>
  <si>
    <t>Community ConnectionsPCIT DCS44287</t>
  </si>
  <si>
    <t>Community ConnectionsPCIT FF44287</t>
  </si>
  <si>
    <t>Medstar GeorgetownPCIT DCS44287</t>
  </si>
  <si>
    <t>Medstar GeorgetownPCIT FF44287</t>
  </si>
  <si>
    <t>Community ConnectionsTF-CBT FF44287</t>
  </si>
  <si>
    <t>First Home CareTF-CBT FF44287</t>
  </si>
  <si>
    <t>Foundations for Home &amp; CommunityTF-CBT FF44287</t>
  </si>
  <si>
    <t>HillcrestTF-CBT FF44287</t>
  </si>
  <si>
    <t>LAYCTF-CBT FF44287</t>
  </si>
  <si>
    <t>LESTF-CBT FF44287</t>
  </si>
  <si>
    <t>MD Family ResourcesTF-CBT FF44287</t>
  </si>
  <si>
    <t>UniversalTF-CBT FF44287</t>
  </si>
  <si>
    <t>Community ConnectionsTIP FF44287</t>
  </si>
  <si>
    <t>ContemporaryTIP FF44287</t>
  </si>
  <si>
    <t>FPSTIP FF44287</t>
  </si>
  <si>
    <t>Green DoorTIP FF44287</t>
  </si>
  <si>
    <t>LESTIP FF44287</t>
  </si>
  <si>
    <t>MBI HSTIP FF44287</t>
  </si>
  <si>
    <t>PASSTIP FF44287</t>
  </si>
  <si>
    <t>TFCCTIP FF44287</t>
  </si>
  <si>
    <t>UniversalTIP FF44287</t>
  </si>
  <si>
    <t>Wayne CenterTIP FF44287</t>
  </si>
  <si>
    <t>Adoptions TogetherTST FF44287</t>
  </si>
  <si>
    <t>ContemporaryTST FF44287</t>
  </si>
  <si>
    <t>Family MattersTST FF44287</t>
  </si>
  <si>
    <t>First Home CareTST FF44287</t>
  </si>
  <si>
    <t>Foundations for Home &amp; CommunityTST FF44287</t>
  </si>
  <si>
    <t>HillcrestTST FF44287</t>
  </si>
  <si>
    <t>MD Family ResourcesTST FF44287</t>
  </si>
  <si>
    <t>Federal CityA-CRA Combined44287</t>
  </si>
  <si>
    <t>HillcrestA-CRA Combined44287</t>
  </si>
  <si>
    <t>LAYCA-CRA Combined44287</t>
  </si>
  <si>
    <t>RiversideA-CRA Combined44287</t>
  </si>
  <si>
    <t>Adoptions TogetherCPP-FV Combined44287</t>
  </si>
  <si>
    <t>Foundations for Home &amp; CommunityCPP-FV Combined44287</t>
  </si>
  <si>
    <t>Medstar GeorgetownCPP-FV Combined44287</t>
  </si>
  <si>
    <t>Better MorningsFFT Combined44287</t>
  </si>
  <si>
    <t>CatholicFFT Combined44287</t>
  </si>
  <si>
    <t>First Home CareFFT Combined44287</t>
  </si>
  <si>
    <t>Foundations for Home &amp; CommunityFFT Combined44287</t>
  </si>
  <si>
    <t>HillcrestFFT Combined44287</t>
  </si>
  <si>
    <t>PASSFFT Combined44287</t>
  </si>
  <si>
    <t>LCSMST Combined44287</t>
  </si>
  <si>
    <t>MBI HSMST Combined44287</t>
  </si>
  <si>
    <t>Youth VillagesMST Combined44287</t>
  </si>
  <si>
    <t>Youth VillagesMST-PSB Combined44287</t>
  </si>
  <si>
    <t>Medstar GeorgetownPCIT Combined44287</t>
  </si>
  <si>
    <t>Community ConnectionsTF-CBT Combined44287</t>
  </si>
  <si>
    <t>First Home CareTF-CBT Combined44287</t>
  </si>
  <si>
    <t>Foundations for Home &amp; CommunityTF-CBT Combined44287</t>
  </si>
  <si>
    <t>HillcrestTF-CBT Combined44287</t>
  </si>
  <si>
    <t>LAYCTF-CBT Combined44287</t>
  </si>
  <si>
    <t>LESTF-CBT Combined44287</t>
  </si>
  <si>
    <t>MD Family ResourcesTF-CBT Combined44287</t>
  </si>
  <si>
    <t>UniversalTF-CBT Combined44287</t>
  </si>
  <si>
    <t>Community ConnectionsTIP Combined44287</t>
  </si>
  <si>
    <t>ContemporaryTIP Combined44287</t>
  </si>
  <si>
    <t>FPSTIP Combined44287</t>
  </si>
  <si>
    <t>Green DoorTIP Combined44287</t>
  </si>
  <si>
    <t>LESTIP Combined44287</t>
  </si>
  <si>
    <t>MBI HSTIP Combined44287</t>
  </si>
  <si>
    <t>PASSTIP Combined44287</t>
  </si>
  <si>
    <t>TFCCTIP Combined44287</t>
  </si>
  <si>
    <t>UniversalTIP Combined44287</t>
  </si>
  <si>
    <t>Wayne CenterTIP Combined44287</t>
  </si>
  <si>
    <t>Adoptions TogetherTST Combined44287</t>
  </si>
  <si>
    <t>ContemporaryTST Combined44287</t>
  </si>
  <si>
    <t>Family MattersTST Combined44287</t>
  </si>
  <si>
    <t>First Home CareTST Combined44287</t>
  </si>
  <si>
    <t>Foundations for Home &amp; CommunityTST Combined44287</t>
  </si>
  <si>
    <t>HillcrestTST Combined44287</t>
  </si>
  <si>
    <t>MD Family ResourcesTST Combined44287</t>
  </si>
  <si>
    <t>Marys CenterCPP-FV Combined44287</t>
  </si>
  <si>
    <t>PIECECPP-FV Combined44287</t>
  </si>
  <si>
    <t>Community ConnectionsCPP-FV Combined44287</t>
  </si>
  <si>
    <t>Community ConnectionsPCIT Combined44287</t>
  </si>
  <si>
    <t>Marys CenterPCIT Combined44287</t>
  </si>
  <si>
    <t>PIECEPCIT Combined44287</t>
  </si>
  <si>
    <t>CatholicAll FF44287</t>
  </si>
  <si>
    <t>ContemporaryAll FF44287</t>
  </si>
  <si>
    <t>Family MattersAll FF44287</t>
  </si>
  <si>
    <t>Federal City All FF44287</t>
  </si>
  <si>
    <t>First Home CareAll FF44287</t>
  </si>
  <si>
    <t>Foundations for Home &amp; CommunityAll FF44287</t>
  </si>
  <si>
    <t>FPSAll FF44287</t>
  </si>
  <si>
    <t>Green DoorAll FF44287</t>
  </si>
  <si>
    <t>HillcrestAll FF44287</t>
  </si>
  <si>
    <t>LAYCAll FF44287</t>
  </si>
  <si>
    <t>LCSAll FF44287</t>
  </si>
  <si>
    <t>LESAll FF44287</t>
  </si>
  <si>
    <t>MBI HSAll FF44287</t>
  </si>
  <si>
    <t>MD Family ResourcesAll FF44287</t>
  </si>
  <si>
    <t>PASSAll FF44287</t>
  </si>
  <si>
    <t>RiversideAll FF44287</t>
  </si>
  <si>
    <t>TFCCAll FF44287</t>
  </si>
  <si>
    <t>UniversalAll FF44287</t>
  </si>
  <si>
    <t>Wayne CenterAll FF44287</t>
  </si>
  <si>
    <t>Youth VillagesAll FF44287</t>
  </si>
  <si>
    <t>Medstar GeorgetownAll DCS44287</t>
  </si>
  <si>
    <t>Medstar GeorgetownAll FF44287</t>
  </si>
  <si>
    <t>Community ConnectionsAll FF44287</t>
  </si>
  <si>
    <t>Community ConnectionsAll DCS44287</t>
  </si>
  <si>
    <t>Marys CenterAll FF44287</t>
  </si>
  <si>
    <t>Marys CenterAll DCS44287</t>
  </si>
  <si>
    <t>PIECEAll FF44287</t>
  </si>
  <si>
    <t>PIECEAll DCS44287</t>
  </si>
  <si>
    <t>Adoptions TogetherAll Combined44287</t>
  </si>
  <si>
    <t>Better MorningsAll Combined44287</t>
  </si>
  <si>
    <t>CatholicAll Combined44287</t>
  </si>
  <si>
    <t>Community ConnectionsAll Combined44287</t>
  </si>
  <si>
    <t>ContemporaryAll Combined44287</t>
  </si>
  <si>
    <t>Family MattersAll Combined44287</t>
  </si>
  <si>
    <t>Federal CityAll Combined44287</t>
  </si>
  <si>
    <t>First Home CareAll Combined44287</t>
  </si>
  <si>
    <t>Foundations for Home &amp; CommunityAll Combined44287</t>
  </si>
  <si>
    <t>FPSAll Combined44287</t>
  </si>
  <si>
    <t>Green DoorAll Combined44287</t>
  </si>
  <si>
    <t>HillcrestAll Combined44287</t>
  </si>
  <si>
    <t>LAYCAll Combined44287</t>
  </si>
  <si>
    <t>LCSAll Combined44287</t>
  </si>
  <si>
    <t>LESAll Combined44287</t>
  </si>
  <si>
    <t>Marys CenterAll Combined44287</t>
  </si>
  <si>
    <t>MBI HSAll Combined44287</t>
  </si>
  <si>
    <t>MD Family ResourcesAll Combined44287</t>
  </si>
  <si>
    <t>Medstar GeorgetownAll Combined44287</t>
  </si>
  <si>
    <t>PASSAll Combined44287</t>
  </si>
  <si>
    <t>PIECEAll Combined44287</t>
  </si>
  <si>
    <t>RiversideAll Combined44287</t>
  </si>
  <si>
    <t>TFCCAll Combined44287</t>
  </si>
  <si>
    <t>UniversalAll Combined44287</t>
  </si>
  <si>
    <t>Wayne CenterAll Combined44287</t>
  </si>
  <si>
    <t>Youth VillagesAll Combined44287</t>
  </si>
  <si>
    <t>All A-CRA ProvidersA-CRA FF44287</t>
  </si>
  <si>
    <t>All A-CRA ProvidersA-CRA Combined44287</t>
  </si>
  <si>
    <t>All CPP-FV ProvidersCPP-FV FF44287</t>
  </si>
  <si>
    <t>All CPP-FV ProvidersCPP-FV DCS44287</t>
  </si>
  <si>
    <t>All CPP-FV ProvidersCPP-FV Combined44287</t>
  </si>
  <si>
    <t>All FFT ProvidersFFT FF44287</t>
  </si>
  <si>
    <t>All FFT ProvidersFFT Combined44287</t>
  </si>
  <si>
    <t>All MST ProvidersMST FF44287</t>
  </si>
  <si>
    <t>All MST ProvidersMST Combined44287</t>
  </si>
  <si>
    <t>All MST-PSB ProvidersMST-PSB FF44287</t>
  </si>
  <si>
    <t>All MST-PSB ProvidersMST-PSB Combined44287</t>
  </si>
  <si>
    <t>All PCIT ProvidersPCIT FF44287</t>
  </si>
  <si>
    <t>All PCIT ProvidersPCIT DCS44287</t>
  </si>
  <si>
    <t>All PCIT ProvidersPCIT Combined44287</t>
  </si>
  <si>
    <t>All SFCR ProvidersSFCR FF44287</t>
  </si>
  <si>
    <t>All SFCR ProvidersSFCR Combined44287</t>
  </si>
  <si>
    <t>All TF-CBT ProvidersTF-CBT FF44287</t>
  </si>
  <si>
    <t>All TF-CBT ProvidersTF-CBT Combined44287</t>
  </si>
  <si>
    <t>All TIP ProvidersTIP FF44287</t>
  </si>
  <si>
    <t>All TIP ProvidersTIP Combined44287</t>
  </si>
  <si>
    <t>All TST ProvidersTST FF44287</t>
  </si>
  <si>
    <t>All TST ProvidersTST Combined44287</t>
  </si>
  <si>
    <t>Families First ProvidersAll FF44287</t>
  </si>
  <si>
    <t>DC Seed ProvidersAll DCS44287</t>
  </si>
  <si>
    <t>Trauma ProvidersAll FF44287</t>
  </si>
  <si>
    <t>Trauma ProvidersAll DCS44287</t>
  </si>
  <si>
    <t>Trauma ProvidersAll Combined44287</t>
  </si>
  <si>
    <t>AllAll Combined44287</t>
  </si>
  <si>
    <t>Federal CityA-CRA FFApr-21</t>
  </si>
  <si>
    <t>HillcrestA-CRA FFApr-21</t>
  </si>
  <si>
    <t>LAYCA-CRA FFApr-21</t>
  </si>
  <si>
    <t>RiversideA-CRA FFApr-21</t>
  </si>
  <si>
    <t>Adoptions TogetherCPP-FV FFApr-21</t>
  </si>
  <si>
    <t>Marys CenterCPP-FV FFApr-21</t>
  </si>
  <si>
    <t>PIECECPP-FV FFApr-21</t>
  </si>
  <si>
    <t>Community ConnectionsCPP-FV DCSApr-21</t>
  </si>
  <si>
    <t>Community ConnectionsCPP-FV FFApr-21</t>
  </si>
  <si>
    <t>Foundations for Home &amp; CommunityCPP-FV DCSApr-21</t>
  </si>
  <si>
    <t>Marys CenterCPP-FV DCSApr-21</t>
  </si>
  <si>
    <t>PIECECPP-FV DCSApr-21</t>
  </si>
  <si>
    <t>Medstar GeorgetownCPP-FV DCSApr-21</t>
  </si>
  <si>
    <t>Medstar GeorgetownCPP-FV FFApr-21</t>
  </si>
  <si>
    <t>Better MorningsFFT FFApr-21</t>
  </si>
  <si>
    <t>CatholicFFT FFApr-21</t>
  </si>
  <si>
    <t>First Home CareFFT FFApr-21</t>
  </si>
  <si>
    <t>Foundations for Home &amp; CommunityFFT FFApr-21</t>
  </si>
  <si>
    <t>HillcrestFFT FFApr-21</t>
  </si>
  <si>
    <t>PASSFFT FFApr-21</t>
  </si>
  <si>
    <t>LCSMST FFApr-21</t>
  </si>
  <si>
    <t>MBI HSMST FFApr-21</t>
  </si>
  <si>
    <t>Youth VillagesMST FFApr-21</t>
  </si>
  <si>
    <t>Youth VillagesMST-PSB FFApr-21</t>
  </si>
  <si>
    <t>Marys CenterPCIT FFApr-21</t>
  </si>
  <si>
    <t>PIECEPCIT FFApr-21</t>
  </si>
  <si>
    <t>Marys CenterPCIT DCSApr-21</t>
  </si>
  <si>
    <t>PIECEPCIT DCSApr-21</t>
  </si>
  <si>
    <t>Community ConnectionsPCIT DCSApr-21</t>
  </si>
  <si>
    <t>Community ConnectionsPCIT FFApr-21</t>
  </si>
  <si>
    <t>Medstar GeorgetownPCIT DCSApr-21</t>
  </si>
  <si>
    <t>Medstar GeorgetownPCIT FFApr-21</t>
  </si>
  <si>
    <t>Community ConnectionsTF-CBT FFApr-21</t>
  </si>
  <si>
    <t>First Home CareTF-CBT FFApr-21</t>
  </si>
  <si>
    <t>Foundations for Home &amp; CommunityTF-CBT FFApr-21</t>
  </si>
  <si>
    <t>HillcrestTF-CBT FFApr-21</t>
  </si>
  <si>
    <t>LAYCTF-CBT FFApr-21</t>
  </si>
  <si>
    <t>LESTF-CBT FFApr-21</t>
  </si>
  <si>
    <t>MD Family ResourcesTF-CBT FFApr-21</t>
  </si>
  <si>
    <t>UniversalTF-CBT FFApr-21</t>
  </si>
  <si>
    <t>Community ConnectionsTIP FFApr-21</t>
  </si>
  <si>
    <t>ContemporaryTIP FFApr-21</t>
  </si>
  <si>
    <t>FPSTIP FFApr-21</t>
  </si>
  <si>
    <t>Green DoorTIP FFApr-21</t>
  </si>
  <si>
    <t>LESTIP FFApr-21</t>
  </si>
  <si>
    <t>MBI HSTIP FFApr-21</t>
  </si>
  <si>
    <t>PASSTIP FFApr-21</t>
  </si>
  <si>
    <t>TFCCTIP FFApr-21</t>
  </si>
  <si>
    <t>UniversalTIP FFApr-21</t>
  </si>
  <si>
    <t>Wayne CenterTIP FFApr-21</t>
  </si>
  <si>
    <t>Adoptions TogetherTST FFApr-21</t>
  </si>
  <si>
    <t>ContemporaryTST FFApr-21</t>
  </si>
  <si>
    <t>Family MattersTST FFApr-21</t>
  </si>
  <si>
    <t>First Home CareTST FFApr-21</t>
  </si>
  <si>
    <t>Foundations for Home &amp; CommunityTST FFApr-21</t>
  </si>
  <si>
    <t>HillcrestTST FFApr-21</t>
  </si>
  <si>
    <t>MD Family ResourcesTST FFApr-21</t>
  </si>
  <si>
    <t>Federal CityA-CRA CombinedApr-21</t>
  </si>
  <si>
    <t>HillcrestA-CRA CombinedApr-21</t>
  </si>
  <si>
    <t>LAYCA-CRA CombinedApr-21</t>
  </si>
  <si>
    <t>RiversideA-CRA CombinedApr-21</t>
  </si>
  <si>
    <t>Adoptions TogetherCPP-FV CombinedApr-21</t>
  </si>
  <si>
    <t>Foundations for Home &amp; CommunityCPP-FV CombinedApr-21</t>
  </si>
  <si>
    <t>Medstar GeorgetownCPP-FV CombinedApr-21</t>
  </si>
  <si>
    <t>Better MorningsFFT CombinedApr-21</t>
  </si>
  <si>
    <t>CatholicFFT CombinedApr-21</t>
  </si>
  <si>
    <t>First Home CareFFT CombinedApr-21</t>
  </si>
  <si>
    <t>Foundations for Home &amp; CommunityFFT CombinedApr-21</t>
  </si>
  <si>
    <t>HillcrestFFT CombinedApr-21</t>
  </si>
  <si>
    <t>PASSFFT CombinedApr-21</t>
  </si>
  <si>
    <t>LCSMST CombinedApr-21</t>
  </si>
  <si>
    <t>MBI HSMST CombinedApr-21</t>
  </si>
  <si>
    <t>Youth VillagesMST CombinedApr-21</t>
  </si>
  <si>
    <t>Youth VillagesMST-PSB CombinedApr-21</t>
  </si>
  <si>
    <t>Medstar GeorgetownPCIT CombinedApr-21</t>
  </si>
  <si>
    <t>Community ConnectionsTF-CBT CombinedApr-21</t>
  </si>
  <si>
    <t>First Home CareTF-CBT CombinedApr-21</t>
  </si>
  <si>
    <t>Foundations for Home &amp; CommunityTF-CBT CombinedApr-21</t>
  </si>
  <si>
    <t>HillcrestTF-CBT CombinedApr-21</t>
  </si>
  <si>
    <t>LAYCTF-CBT CombinedApr-21</t>
  </si>
  <si>
    <t>LESTF-CBT CombinedApr-21</t>
  </si>
  <si>
    <t>MD Family ResourcesTF-CBT CombinedApr-21</t>
  </si>
  <si>
    <t>UniversalTF-CBT CombinedApr-21</t>
  </si>
  <si>
    <t>Community ConnectionsTIP CombinedApr-21</t>
  </si>
  <si>
    <t>ContemporaryTIP CombinedApr-21</t>
  </si>
  <si>
    <t>FPSTIP CombinedApr-21</t>
  </si>
  <si>
    <t>Green DoorTIP CombinedApr-21</t>
  </si>
  <si>
    <t>LESTIP CombinedApr-21</t>
  </si>
  <si>
    <t>MBI HSTIP CombinedApr-21</t>
  </si>
  <si>
    <t>PASSTIP CombinedApr-21</t>
  </si>
  <si>
    <t>TFCCTIP CombinedApr-21</t>
  </si>
  <si>
    <t>UniversalTIP CombinedApr-21</t>
  </si>
  <si>
    <t>Wayne CenterTIP CombinedApr-21</t>
  </si>
  <si>
    <t>Adoptions TogetherTST CombinedApr-21</t>
  </si>
  <si>
    <t>ContemporaryTST CombinedApr-21</t>
  </si>
  <si>
    <t>Family MattersTST CombinedApr-21</t>
  </si>
  <si>
    <t>First Home CareTST CombinedApr-21</t>
  </si>
  <si>
    <t>Foundations for Home &amp; CommunityTST CombinedApr-21</t>
  </si>
  <si>
    <t>HillcrestTST CombinedApr-21</t>
  </si>
  <si>
    <t>MD Family ResourcesTST CombinedApr-21</t>
  </si>
  <si>
    <t>Marys CenterCPP-FV CombinedApr-21</t>
  </si>
  <si>
    <t>PIECECPP-FV CombinedApr-21</t>
  </si>
  <si>
    <t>Community ConnectionsCPP-FV CombinedApr-21</t>
  </si>
  <si>
    <t>Community ConnectionsPCIT CombinedApr-21</t>
  </si>
  <si>
    <t>Marys CenterPCIT CombinedApr-21</t>
  </si>
  <si>
    <t>PIECEPCIT CombinedApr-21</t>
  </si>
  <si>
    <t>CatholicAll FFApr-21</t>
  </si>
  <si>
    <t>ContemporaryAll FFApr-21</t>
  </si>
  <si>
    <t>Family MattersAll FFApr-21</t>
  </si>
  <si>
    <t>Federal City All FFApr-21</t>
  </si>
  <si>
    <t>First Home CareAll FFApr-21</t>
  </si>
  <si>
    <t>Foundations for Home &amp; CommunityAll FFApr-21</t>
  </si>
  <si>
    <t>FPSAll FFApr-21</t>
  </si>
  <si>
    <t>Green DoorAll FFApr-21</t>
  </si>
  <si>
    <t>HillcrestAll FFApr-21</t>
  </si>
  <si>
    <t>LAYCAll FFApr-21</t>
  </si>
  <si>
    <t>LCSAll FFApr-21</t>
  </si>
  <si>
    <t>LESAll FFApr-21</t>
  </si>
  <si>
    <t>MBI HSAll FFApr-21</t>
  </si>
  <si>
    <t>MD Family ResourcesAll FFApr-21</t>
  </si>
  <si>
    <t>PASSAll FFApr-21</t>
  </si>
  <si>
    <t>RiversideAll FFApr-21</t>
  </si>
  <si>
    <t>TFCCAll FFApr-21</t>
  </si>
  <si>
    <t>UniversalAll FFApr-21</t>
  </si>
  <si>
    <t>Wayne CenterAll FFApr-21</t>
  </si>
  <si>
    <t>Youth VillagesAll FFApr-21</t>
  </si>
  <si>
    <t>Medstar GeorgetownAll DCSApr-21</t>
  </si>
  <si>
    <t>Medstar GeorgetownAll FFApr-21</t>
  </si>
  <si>
    <t>Community ConnectionsAll FFApr-21</t>
  </si>
  <si>
    <t>Community ConnectionsAll DCSApr-21</t>
  </si>
  <si>
    <t>Marys CenterAll FFApr-21</t>
  </si>
  <si>
    <t>Marys CenterAll DCSApr-21</t>
  </si>
  <si>
    <t>PIECEAll FFApr-21</t>
  </si>
  <si>
    <t>PIECEAll DCSApr-21</t>
  </si>
  <si>
    <t>Adoptions TogetherAll CombinedApr-21</t>
  </si>
  <si>
    <t>Better MorningsAll CombinedApr-21</t>
  </si>
  <si>
    <t>CatholicAll CombinedApr-21</t>
  </si>
  <si>
    <t>Community ConnectionsAll CombinedApr-21</t>
  </si>
  <si>
    <t>ContemporaryAll CombinedApr-21</t>
  </si>
  <si>
    <t>Family MattersAll CombinedApr-21</t>
  </si>
  <si>
    <t>Federal CityAll CombinedApr-21</t>
  </si>
  <si>
    <t>First Home CareAll CombinedApr-21</t>
  </si>
  <si>
    <t>Foundations for Home &amp; CommunityAll CombinedApr-21</t>
  </si>
  <si>
    <t>FPSAll CombinedApr-21</t>
  </si>
  <si>
    <t>Green DoorAll CombinedApr-21</t>
  </si>
  <si>
    <t>HillcrestAll CombinedApr-21</t>
  </si>
  <si>
    <t>LAYCAll CombinedApr-21</t>
  </si>
  <si>
    <t>LCSAll CombinedApr-21</t>
  </si>
  <si>
    <t>LESAll CombinedApr-21</t>
  </si>
  <si>
    <t>Marys CenterAll CombinedApr-21</t>
  </si>
  <si>
    <t>MBI HSAll CombinedApr-21</t>
  </si>
  <si>
    <t>MD Family ResourcesAll CombinedApr-21</t>
  </si>
  <si>
    <t>Medstar GeorgetownAll CombinedApr-21</t>
  </si>
  <si>
    <t>PASSAll CombinedApr-21</t>
  </si>
  <si>
    <t>PIECEAll CombinedApr-21</t>
  </si>
  <si>
    <t>RiversideAll CombinedApr-21</t>
  </si>
  <si>
    <t>TFCCAll CombinedApr-21</t>
  </si>
  <si>
    <t>UniversalAll CombinedApr-21</t>
  </si>
  <si>
    <t>Wayne CenterAll CombinedApr-21</t>
  </si>
  <si>
    <t>Youth VillagesAll CombinedApr-21</t>
  </si>
  <si>
    <t>All A-CRA ProvidersA-CRA FFApr-21</t>
  </si>
  <si>
    <t>All A-CRA ProvidersA-CRA CombinedApr-21</t>
  </si>
  <si>
    <t>All CPP-FV ProvidersCPP-FV FFApr-21</t>
  </si>
  <si>
    <t>All CPP-FV ProvidersCPP-FV DCSApr-21</t>
  </si>
  <si>
    <t>All CPP-FV ProvidersCPP-FV CombinedApr-21</t>
  </si>
  <si>
    <t>All FFT ProvidersFFT FFApr-21</t>
  </si>
  <si>
    <t>All FFT ProvidersFFT CombinedApr-21</t>
  </si>
  <si>
    <t>All MST ProvidersMST FFApr-21</t>
  </si>
  <si>
    <t>All MST ProvidersMST CombinedApr-21</t>
  </si>
  <si>
    <t>All MST-PSB ProvidersMST-PSB FFApr-21</t>
  </si>
  <si>
    <t>All MST-PSB ProvidersMST-PSB CombinedApr-21</t>
  </si>
  <si>
    <t>All PCIT ProvidersPCIT FFApr-21</t>
  </si>
  <si>
    <t>All PCIT ProvidersPCIT DCSApr-21</t>
  </si>
  <si>
    <t>All PCIT ProvidersPCIT CombinedApr-21</t>
  </si>
  <si>
    <t>All SFCR ProvidersSFCR FFApr-21</t>
  </si>
  <si>
    <t>All SFCR ProvidersSFCR CombinedApr-21</t>
  </si>
  <si>
    <t>All TF-CBT ProvidersTF-CBT FFApr-21</t>
  </si>
  <si>
    <t>All TF-CBT ProvidersTF-CBT CombinedApr-21</t>
  </si>
  <si>
    <t>All TIP ProvidersTIP FFApr-21</t>
  </si>
  <si>
    <t>All TIP ProvidersTIP CombinedApr-21</t>
  </si>
  <si>
    <t>All TST ProvidersTST FFApr-21</t>
  </si>
  <si>
    <t>All TST ProvidersTST CombinedApr-21</t>
  </si>
  <si>
    <t>Families First ProvidersAll FFApr-21</t>
  </si>
  <si>
    <t>DC Seed ProvidersAll DCSApr-21</t>
  </si>
  <si>
    <t>Trauma ProvidersAll FFApr-21</t>
  </si>
  <si>
    <t>Trauma ProvidersAll DCSApr-21</t>
  </si>
  <si>
    <t>Trauma ProvidersAll CombinedApr-21</t>
  </si>
  <si>
    <t>AllAll CombinedApr-21</t>
  </si>
  <si>
    <t>Federal CityA-CRA FF44317</t>
  </si>
  <si>
    <t>HillcrestA-CRA FF44317</t>
  </si>
  <si>
    <t>LAYCA-CRA FF44317</t>
  </si>
  <si>
    <t>RiversideA-CRA FF44317</t>
  </si>
  <si>
    <t>Adoptions TogetherCPP-FV FF44317</t>
  </si>
  <si>
    <t>Marys CenterCPP-FV FF44317</t>
  </si>
  <si>
    <t>PIECECPP-FV FF44317</t>
  </si>
  <si>
    <t>Community ConnectionsCPP-FV DCS44317</t>
  </si>
  <si>
    <t>Community ConnectionsCPP-FV FF44317</t>
  </si>
  <si>
    <t>Foundations for Home &amp; CommunityCPP-FV DCS44317</t>
  </si>
  <si>
    <t>Marys CenterCPP-FV DCS44317</t>
  </si>
  <si>
    <t>PIECECPP-FV DCS44317</t>
  </si>
  <si>
    <t>Medstar GeorgetownCPP-FV DCS44317</t>
  </si>
  <si>
    <t>Medstar GeorgetownCPP-FV FF44317</t>
  </si>
  <si>
    <t>Better MorningsFFT FF44317</t>
  </si>
  <si>
    <t>CatholicFFT FF44317</t>
  </si>
  <si>
    <t>First Home CareFFT FF44317</t>
  </si>
  <si>
    <t>Foundations for Home &amp; CommunityFFT FF44317</t>
  </si>
  <si>
    <t>HillcrestFFT FF44317</t>
  </si>
  <si>
    <t>PASSFFT FF44317</t>
  </si>
  <si>
    <t>LCSMST FF44317</t>
  </si>
  <si>
    <t>MBI HSMST FF44317</t>
  </si>
  <si>
    <t>Youth VillagesMST FF44317</t>
  </si>
  <si>
    <t>Youth VillagesMST-PSB FF44317</t>
  </si>
  <si>
    <t>Marys CenterPCIT FF44317</t>
  </si>
  <si>
    <t>PIECEPCIT FF44317</t>
  </si>
  <si>
    <t>Marys CenterPCIT DCS44317</t>
  </si>
  <si>
    <t>PIECEPCIT DCS44317</t>
  </si>
  <si>
    <t>Community ConnectionsPCIT DCS44317</t>
  </si>
  <si>
    <t>Community ConnectionsPCIT FF44317</t>
  </si>
  <si>
    <t>Medstar GeorgetownPCIT DCS44317</t>
  </si>
  <si>
    <t>Medstar GeorgetownPCIT FF44317</t>
  </si>
  <si>
    <t>Community ConnectionsTF-CBT FF44317</t>
  </si>
  <si>
    <t>First Home CareTF-CBT FF44317</t>
  </si>
  <si>
    <t>Foundations for Home &amp; CommunityTF-CBT FF44317</t>
  </si>
  <si>
    <t>HillcrestTF-CBT FF44317</t>
  </si>
  <si>
    <t>LAYCTF-CBT FF44317</t>
  </si>
  <si>
    <t>LESTF-CBT FF44317</t>
  </si>
  <si>
    <t>MD Family ResourcesTF-CBT FF44317</t>
  </si>
  <si>
    <t>UniversalTF-CBT FF44317</t>
  </si>
  <si>
    <t>Community ConnectionsTIP FF44317</t>
  </si>
  <si>
    <t>ContemporaryTIP FF44317</t>
  </si>
  <si>
    <t>FPSTIP FF44317</t>
  </si>
  <si>
    <t>Green DoorTIP FF44317</t>
  </si>
  <si>
    <t>LESTIP FF44317</t>
  </si>
  <si>
    <t>MBI HSTIP FF44317</t>
  </si>
  <si>
    <t>PASSTIP FF44317</t>
  </si>
  <si>
    <t>TFCCTIP FF44317</t>
  </si>
  <si>
    <t>UniversalTIP FF44317</t>
  </si>
  <si>
    <t>Wayne CenterTIP FF44317</t>
  </si>
  <si>
    <t>Adoptions TogetherTST FF44317</t>
  </si>
  <si>
    <t>ContemporaryTST FF44317</t>
  </si>
  <si>
    <t>Family MattersTST FF44317</t>
  </si>
  <si>
    <t>First Home CareTST FF44317</t>
  </si>
  <si>
    <t>Foundations for Home &amp; CommunityTST FF44317</t>
  </si>
  <si>
    <t>HillcrestTST FF44317</t>
  </si>
  <si>
    <t>MD Family ResourcesTST FF44317</t>
  </si>
  <si>
    <t>Federal CityA-CRA Combined44317</t>
  </si>
  <si>
    <t>HillcrestA-CRA Combined44317</t>
  </si>
  <si>
    <t>LAYCA-CRA Combined44317</t>
  </si>
  <si>
    <t>RiversideA-CRA Combined44317</t>
  </si>
  <si>
    <t>Adoptions TogetherCPP-FV Combined44317</t>
  </si>
  <si>
    <t>Foundations for Home &amp; CommunityCPP-FV Combined44317</t>
  </si>
  <si>
    <t>Medstar GeorgetownCPP-FV Combined44317</t>
  </si>
  <si>
    <t>Better MorningsFFT Combined44317</t>
  </si>
  <si>
    <t>CatholicFFT Combined44317</t>
  </si>
  <si>
    <t>First Home CareFFT Combined44317</t>
  </si>
  <si>
    <t>Foundations for Home &amp; CommunityFFT Combined44317</t>
  </si>
  <si>
    <t>HillcrestFFT Combined44317</t>
  </si>
  <si>
    <t>PASSFFT Combined44317</t>
  </si>
  <si>
    <t>LCSMST Combined44317</t>
  </si>
  <si>
    <t>MBI HSMST Combined44317</t>
  </si>
  <si>
    <t>Youth VillagesMST Combined44317</t>
  </si>
  <si>
    <t>Youth VillagesMST-PSB Combined44317</t>
  </si>
  <si>
    <t>Medstar GeorgetownPCIT Combined44317</t>
  </si>
  <si>
    <t>Community ConnectionsTF-CBT Combined44317</t>
  </si>
  <si>
    <t>First Home CareTF-CBT Combined44317</t>
  </si>
  <si>
    <t>Foundations for Home &amp; CommunityTF-CBT Combined44317</t>
  </si>
  <si>
    <t>HillcrestTF-CBT Combined44317</t>
  </si>
  <si>
    <t>LAYCTF-CBT Combined44317</t>
  </si>
  <si>
    <t>LESTF-CBT Combined44317</t>
  </si>
  <si>
    <t>MD Family ResourcesTF-CBT Combined44317</t>
  </si>
  <si>
    <t>UniversalTF-CBT Combined44317</t>
  </si>
  <si>
    <t>Community ConnectionsTIP Combined44317</t>
  </si>
  <si>
    <t>ContemporaryTIP Combined44317</t>
  </si>
  <si>
    <t>FPSTIP Combined44317</t>
  </si>
  <si>
    <t>Green DoorTIP Combined44317</t>
  </si>
  <si>
    <t>LESTIP Combined44317</t>
  </si>
  <si>
    <t>MBI HSTIP Combined44317</t>
  </si>
  <si>
    <t>PASSTIP Combined44317</t>
  </si>
  <si>
    <t>TFCCTIP Combined44317</t>
  </si>
  <si>
    <t>UniversalTIP Combined44317</t>
  </si>
  <si>
    <t>Wayne CenterTIP Combined44317</t>
  </si>
  <si>
    <t>Adoptions TogetherTST Combined44317</t>
  </si>
  <si>
    <t>ContemporaryTST Combined44317</t>
  </si>
  <si>
    <t>Family MattersTST Combined44317</t>
  </si>
  <si>
    <t>First Home CareTST Combined44317</t>
  </si>
  <si>
    <t>Foundations for Home &amp; CommunityTST Combined44317</t>
  </si>
  <si>
    <t>HillcrestTST Combined44317</t>
  </si>
  <si>
    <t>MD Family ResourcesTST Combined44317</t>
  </si>
  <si>
    <t>Marys CenterCPP-FV Combined44317</t>
  </si>
  <si>
    <t>PIECECPP-FV Combined44317</t>
  </si>
  <si>
    <t>Community ConnectionsCPP-FV Combined44317</t>
  </si>
  <si>
    <t>Community ConnectionsPCIT Combined44317</t>
  </si>
  <si>
    <t>Marys CenterPCIT Combined44317</t>
  </si>
  <si>
    <t>PIECEPCIT Combined44317</t>
  </si>
  <si>
    <t>CatholicAll FF44317</t>
  </si>
  <si>
    <t>ContemporaryAll FF44317</t>
  </si>
  <si>
    <t>Family MattersAll FF44317</t>
  </si>
  <si>
    <t>Federal City All FF44317</t>
  </si>
  <si>
    <t>First Home CareAll FF44317</t>
  </si>
  <si>
    <t>Foundations for Home &amp; CommunityAll FF44317</t>
  </si>
  <si>
    <t>FPSAll FF44317</t>
  </si>
  <si>
    <t>Green DoorAll FF44317</t>
  </si>
  <si>
    <t>HillcrestAll FF44317</t>
  </si>
  <si>
    <t>LAYCAll FF44317</t>
  </si>
  <si>
    <t>LCSAll FF44317</t>
  </si>
  <si>
    <t>LESAll FF44317</t>
  </si>
  <si>
    <t>MBI HSAll FF44317</t>
  </si>
  <si>
    <t>MD Family ResourcesAll FF44317</t>
  </si>
  <si>
    <t>PASSAll FF44317</t>
  </si>
  <si>
    <t>RiversideAll FF44317</t>
  </si>
  <si>
    <t>TFCCAll FF44317</t>
  </si>
  <si>
    <t>UniversalAll FF44317</t>
  </si>
  <si>
    <t>Wayne CenterAll FF44317</t>
  </si>
  <si>
    <t>Youth VillagesAll FF44317</t>
  </si>
  <si>
    <t>Medstar GeorgetownAll DCS44317</t>
  </si>
  <si>
    <t>Medstar GeorgetownAll FF44317</t>
  </si>
  <si>
    <t>Community ConnectionsAll FF44317</t>
  </si>
  <si>
    <t>Community ConnectionsAll DCS44317</t>
  </si>
  <si>
    <t>Marys CenterAll FF44317</t>
  </si>
  <si>
    <t>Marys CenterAll DCS44317</t>
  </si>
  <si>
    <t>PIECEAll FF44317</t>
  </si>
  <si>
    <t>PIECEAll DCS44317</t>
  </si>
  <si>
    <t>Adoptions TogetherAll Combined44317</t>
  </si>
  <si>
    <t>Better MorningsAll Combined44317</t>
  </si>
  <si>
    <t>CatholicAll Combined44317</t>
  </si>
  <si>
    <t>Community ConnectionsAll Combined44317</t>
  </si>
  <si>
    <t>ContemporaryAll Combined44317</t>
  </si>
  <si>
    <t>Family MattersAll Combined44317</t>
  </si>
  <si>
    <t>Federal CityAll Combined44317</t>
  </si>
  <si>
    <t>First Home CareAll Combined44317</t>
  </si>
  <si>
    <t>Foundations for Home &amp; CommunityAll Combined44317</t>
  </si>
  <si>
    <t>FPSAll Combined44317</t>
  </si>
  <si>
    <t>Green DoorAll Combined44317</t>
  </si>
  <si>
    <t>HillcrestAll Combined44317</t>
  </si>
  <si>
    <t>LAYCAll Combined44317</t>
  </si>
  <si>
    <t>LCSAll Combined44317</t>
  </si>
  <si>
    <t>LESAll Combined44317</t>
  </si>
  <si>
    <t>Marys CenterAll Combined44317</t>
  </si>
  <si>
    <t>MBI HSAll Combined44317</t>
  </si>
  <si>
    <t>MD Family ResourcesAll Combined44317</t>
  </si>
  <si>
    <t>Medstar GeorgetownAll Combined44317</t>
  </si>
  <si>
    <t>PASSAll Combined44317</t>
  </si>
  <si>
    <t>PIECEAll Combined44317</t>
  </si>
  <si>
    <t>RiversideAll Combined44317</t>
  </si>
  <si>
    <t>TFCCAll Combined44317</t>
  </si>
  <si>
    <t>UniversalAll Combined44317</t>
  </si>
  <si>
    <t>Wayne CenterAll Combined44317</t>
  </si>
  <si>
    <t>Youth VillagesAll Combined44317</t>
  </si>
  <si>
    <t>All A-CRA ProvidersA-CRA FF44317</t>
  </si>
  <si>
    <t>All A-CRA ProvidersA-CRA Combined44317</t>
  </si>
  <si>
    <t>All CPP-FV ProvidersCPP-FV FF44317</t>
  </si>
  <si>
    <t>All CPP-FV ProvidersCPP-FV DCS44317</t>
  </si>
  <si>
    <t>All CPP-FV ProvidersCPP-FV Combined44317</t>
  </si>
  <si>
    <t>All FFT ProvidersFFT FF44317</t>
  </si>
  <si>
    <t>All FFT ProvidersFFT Combined44317</t>
  </si>
  <si>
    <t>All MST ProvidersMST FF44317</t>
  </si>
  <si>
    <t>All MST ProvidersMST Combined44317</t>
  </si>
  <si>
    <t>All MST-PSB ProvidersMST-PSB FF44317</t>
  </si>
  <si>
    <t>All MST-PSB ProvidersMST-PSB Combined44317</t>
  </si>
  <si>
    <t>All PCIT ProvidersPCIT FF44317</t>
  </si>
  <si>
    <t>All PCIT ProvidersPCIT DCS44317</t>
  </si>
  <si>
    <t>All PCIT ProvidersPCIT Combined44317</t>
  </si>
  <si>
    <t>All SFCR ProvidersSFCR FF44317</t>
  </si>
  <si>
    <t>All SFCR ProvidersSFCR Combined44317</t>
  </si>
  <si>
    <t>All TF-CBT ProvidersTF-CBT FF44317</t>
  </si>
  <si>
    <t>All TF-CBT ProvidersTF-CBT Combined44317</t>
  </si>
  <si>
    <t>All TIP ProvidersTIP FF44317</t>
  </si>
  <si>
    <t>All TIP ProvidersTIP Combined44317</t>
  </si>
  <si>
    <t>All TST ProvidersTST FF44317</t>
  </si>
  <si>
    <t>All TST ProvidersTST Combined44317</t>
  </si>
  <si>
    <t>Families First ProvidersAll FF44317</t>
  </si>
  <si>
    <t>DC Seed ProvidersAll DCS44317</t>
  </si>
  <si>
    <t>Trauma ProvidersAll FF44317</t>
  </si>
  <si>
    <t>Trauma ProvidersAll DCS44317</t>
  </si>
  <si>
    <t>Trauma ProvidersAll Combined44317</t>
  </si>
  <si>
    <t>AllAll Combined44317</t>
  </si>
  <si>
    <t>Federal CityA-CRA FFMay-21</t>
  </si>
  <si>
    <t>HillcrestA-CRA FFMay-21</t>
  </si>
  <si>
    <t>LAYCA-CRA FFMay-21</t>
  </si>
  <si>
    <t>RiversideA-CRA FFMay-21</t>
  </si>
  <si>
    <t>Adoptions TogetherCPP-FV FFMay-21</t>
  </si>
  <si>
    <t>Marys CenterCPP-FV FFMay-21</t>
  </si>
  <si>
    <t>PIECECPP-FV FFMay-21</t>
  </si>
  <si>
    <t>Community ConnectionsCPP-FV DCSMay-21</t>
  </si>
  <si>
    <t>Community ConnectionsCPP-FV FFMay-21</t>
  </si>
  <si>
    <t>Foundations for Home &amp; CommunityCPP-FV DCSMay-21</t>
  </si>
  <si>
    <t>Marys CenterCPP-FV DCSMay-21</t>
  </si>
  <si>
    <t>PIECECPP-FV DCSMay-21</t>
  </si>
  <si>
    <t>Medstar GeorgetownCPP-FV DCSMay-21</t>
  </si>
  <si>
    <t>Medstar GeorgetownCPP-FV FFMay-21</t>
  </si>
  <si>
    <t>Better MorningsFFT FFMay-21</t>
  </si>
  <si>
    <t>CatholicFFT FFMay-21</t>
  </si>
  <si>
    <t>First Home CareFFT FFMay-21</t>
  </si>
  <si>
    <t>Foundations for Home &amp; CommunityFFT FFMay-21</t>
  </si>
  <si>
    <t>HillcrestFFT FFMay-21</t>
  </si>
  <si>
    <t>PASSFFT FFMay-21</t>
  </si>
  <si>
    <t>LCSMST FFMay-21</t>
  </si>
  <si>
    <t>MBI HSMST FFMay-21</t>
  </si>
  <si>
    <t>Youth VillagesMST FFMay-21</t>
  </si>
  <si>
    <t>Youth VillagesMST-PSB FFMay-21</t>
  </si>
  <si>
    <t>Marys CenterPCIT FFMay-21</t>
  </si>
  <si>
    <t>PIECEPCIT FFMay-21</t>
  </si>
  <si>
    <t>Marys CenterPCIT DCSMay-21</t>
  </si>
  <si>
    <t>PIECEPCIT DCSMay-21</t>
  </si>
  <si>
    <t>Community ConnectionsPCIT DCSMay-21</t>
  </si>
  <si>
    <t>Community ConnectionsPCIT FFMay-21</t>
  </si>
  <si>
    <t>Medstar GeorgetownPCIT DCSMay-21</t>
  </si>
  <si>
    <t>Medstar GeorgetownPCIT FFMay-21</t>
  </si>
  <si>
    <t>Community ConnectionsTF-CBT FFMay-21</t>
  </si>
  <si>
    <t>First Home CareTF-CBT FFMay-21</t>
  </si>
  <si>
    <t>Foundations for Home &amp; CommunityTF-CBT FFMay-21</t>
  </si>
  <si>
    <t>HillcrestTF-CBT FFMay-21</t>
  </si>
  <si>
    <t>LAYCTF-CBT FFMay-21</t>
  </si>
  <si>
    <t>LESTF-CBT FFMay-21</t>
  </si>
  <si>
    <t>MD Family ResourcesTF-CBT FFMay-21</t>
  </si>
  <si>
    <t>UniversalTF-CBT FFMay-21</t>
  </si>
  <si>
    <t>Community ConnectionsTIP FFMay-21</t>
  </si>
  <si>
    <t>ContemporaryTIP FFMay-21</t>
  </si>
  <si>
    <t>FPSTIP FFMay-21</t>
  </si>
  <si>
    <t>Green DoorTIP FFMay-21</t>
  </si>
  <si>
    <t>LESTIP FFMay-21</t>
  </si>
  <si>
    <t>MBI HSTIP FFMay-21</t>
  </si>
  <si>
    <t>PASSTIP FFMay-21</t>
  </si>
  <si>
    <t>TFCCTIP FFMay-21</t>
  </si>
  <si>
    <t>UniversalTIP FFMay-21</t>
  </si>
  <si>
    <t>Wayne CenterTIP FFMay-21</t>
  </si>
  <si>
    <t>Adoptions TogetherTST FFMay-21</t>
  </si>
  <si>
    <t>ContemporaryTST FFMay-21</t>
  </si>
  <si>
    <t>Family MattersTST FFMay-21</t>
  </si>
  <si>
    <t>First Home CareTST FFMay-21</t>
  </si>
  <si>
    <t>Foundations for Home &amp; CommunityTST FFMay-21</t>
  </si>
  <si>
    <t>HillcrestTST FFMay-21</t>
  </si>
  <si>
    <t>MD Family ResourcesTST FFMay-21</t>
  </si>
  <si>
    <t>Federal CityA-CRA CombinedMay-21</t>
  </si>
  <si>
    <t>HillcrestA-CRA CombinedMay-21</t>
  </si>
  <si>
    <t>LAYCA-CRA CombinedMay-21</t>
  </si>
  <si>
    <t>RiversideA-CRA CombinedMay-21</t>
  </si>
  <si>
    <t>Adoptions TogetherCPP-FV CombinedMay-21</t>
  </si>
  <si>
    <t>Foundations for Home &amp; CommunityCPP-FV CombinedMay-21</t>
  </si>
  <si>
    <t>Medstar GeorgetownCPP-FV CombinedMay-21</t>
  </si>
  <si>
    <t>Better MorningsFFT CombinedMay-21</t>
  </si>
  <si>
    <t>CatholicFFT CombinedMay-21</t>
  </si>
  <si>
    <t>First Home CareFFT CombinedMay-21</t>
  </si>
  <si>
    <t>Foundations for Home &amp; CommunityFFT CombinedMay-21</t>
  </si>
  <si>
    <t>HillcrestFFT CombinedMay-21</t>
  </si>
  <si>
    <t>PASSFFT CombinedMay-21</t>
  </si>
  <si>
    <t>LCSMST CombinedMay-21</t>
  </si>
  <si>
    <t>MBI HSMST CombinedMay-21</t>
  </si>
  <si>
    <t>Youth VillagesMST CombinedMay-21</t>
  </si>
  <si>
    <t>Youth VillagesMST-PSB CombinedMay-21</t>
  </si>
  <si>
    <t>Medstar GeorgetownPCIT CombinedMay-21</t>
  </si>
  <si>
    <t>Community ConnectionsTF-CBT CombinedMay-21</t>
  </si>
  <si>
    <t>First Home CareTF-CBT CombinedMay-21</t>
  </si>
  <si>
    <t>Foundations for Home &amp; CommunityTF-CBT CombinedMay-21</t>
  </si>
  <si>
    <t>HillcrestTF-CBT CombinedMay-21</t>
  </si>
  <si>
    <t>LAYCTF-CBT CombinedMay-21</t>
  </si>
  <si>
    <t>LESTF-CBT CombinedMay-21</t>
  </si>
  <si>
    <t>MD Family ResourcesTF-CBT CombinedMay-21</t>
  </si>
  <si>
    <t>UniversalTF-CBT CombinedMay-21</t>
  </si>
  <si>
    <t>Community ConnectionsTIP CombinedMay-21</t>
  </si>
  <si>
    <t>ContemporaryTIP CombinedMay-21</t>
  </si>
  <si>
    <t>FPSTIP CombinedMay-21</t>
  </si>
  <si>
    <t>Green DoorTIP CombinedMay-21</t>
  </si>
  <si>
    <t>LESTIP CombinedMay-21</t>
  </si>
  <si>
    <t>MBI HSTIP CombinedMay-21</t>
  </si>
  <si>
    <t>PASSTIP CombinedMay-21</t>
  </si>
  <si>
    <t>TFCCTIP CombinedMay-21</t>
  </si>
  <si>
    <t>UniversalTIP CombinedMay-21</t>
  </si>
  <si>
    <t>Wayne CenterTIP CombinedMay-21</t>
  </si>
  <si>
    <t>Adoptions TogetherTST CombinedMay-21</t>
  </si>
  <si>
    <t>ContemporaryTST CombinedMay-21</t>
  </si>
  <si>
    <t>Family MattersTST CombinedMay-21</t>
  </si>
  <si>
    <t>First Home CareTST CombinedMay-21</t>
  </si>
  <si>
    <t>Foundations for Home &amp; CommunityTST CombinedMay-21</t>
  </si>
  <si>
    <t>HillcrestTST CombinedMay-21</t>
  </si>
  <si>
    <t>MD Family ResourcesTST CombinedMay-21</t>
  </si>
  <si>
    <t>Marys CenterCPP-FV CombinedMay-21</t>
  </si>
  <si>
    <t>PIECECPP-FV CombinedMay-21</t>
  </si>
  <si>
    <t>Community ConnectionsCPP-FV CombinedMay-21</t>
  </si>
  <si>
    <t>Community ConnectionsPCIT CombinedMay-21</t>
  </si>
  <si>
    <t>Marys CenterPCIT CombinedMay-21</t>
  </si>
  <si>
    <t>PIECEPCIT CombinedMay-21</t>
  </si>
  <si>
    <t>CatholicAll FFMay-21</t>
  </si>
  <si>
    <t>ContemporaryAll FFMay-21</t>
  </si>
  <si>
    <t>Family MattersAll FFMay-21</t>
  </si>
  <si>
    <t>Federal City All FFMay-21</t>
  </si>
  <si>
    <t>First Home CareAll FFMay-21</t>
  </si>
  <si>
    <t>Foundations for Home &amp; CommunityAll FFMay-21</t>
  </si>
  <si>
    <t>FPSAll FFMay-21</t>
  </si>
  <si>
    <t>Green DoorAll FFMay-21</t>
  </si>
  <si>
    <t>HillcrestAll FFMay-21</t>
  </si>
  <si>
    <t>LAYCAll FFMay-21</t>
  </si>
  <si>
    <t>LCSAll FFMay-21</t>
  </si>
  <si>
    <t>LESAll FFMay-21</t>
  </si>
  <si>
    <t>MBI HSAll FFMay-21</t>
  </si>
  <si>
    <t>MD Family ResourcesAll FFMay-21</t>
  </si>
  <si>
    <t>PASSAll FFMay-21</t>
  </si>
  <si>
    <t>RiversideAll FFMay-21</t>
  </si>
  <si>
    <t>TFCCAll FFMay-21</t>
  </si>
  <si>
    <t>UniversalAll FFMay-21</t>
  </si>
  <si>
    <t>Wayne CenterAll FFMay-21</t>
  </si>
  <si>
    <t>Youth VillagesAll FFMay-21</t>
  </si>
  <si>
    <t>Medstar GeorgetownAll DCSMay-21</t>
  </si>
  <si>
    <t>Medstar GeorgetownAll FFMay-21</t>
  </si>
  <si>
    <t>Community ConnectionsAll FFMay-21</t>
  </si>
  <si>
    <t>Community ConnectionsAll DCSMay-21</t>
  </si>
  <si>
    <t>Marys CenterAll FFMay-21</t>
  </si>
  <si>
    <t>Marys CenterAll DCSMay-21</t>
  </si>
  <si>
    <t>PIECEAll FFMay-21</t>
  </si>
  <si>
    <t>PIECEAll DCSMay-21</t>
  </si>
  <si>
    <t>Adoptions TogetherAll CombinedMay-21</t>
  </si>
  <si>
    <t>Better MorningsAll CombinedMay-21</t>
  </si>
  <si>
    <t>CatholicAll CombinedMay-21</t>
  </si>
  <si>
    <t>Community ConnectionsAll CombinedMay-21</t>
  </si>
  <si>
    <t>ContemporaryAll CombinedMay-21</t>
  </si>
  <si>
    <t>Family MattersAll CombinedMay-21</t>
  </si>
  <si>
    <t>Federal CityAll CombinedMay-21</t>
  </si>
  <si>
    <t>First Home CareAll CombinedMay-21</t>
  </si>
  <si>
    <t>Foundations for Home &amp; CommunityAll CombinedMay-21</t>
  </si>
  <si>
    <t>FPSAll CombinedMay-21</t>
  </si>
  <si>
    <t>Green DoorAll CombinedMay-21</t>
  </si>
  <si>
    <t>HillcrestAll CombinedMay-21</t>
  </si>
  <si>
    <t>LAYCAll CombinedMay-21</t>
  </si>
  <si>
    <t>LCSAll CombinedMay-21</t>
  </si>
  <si>
    <t>LESAll CombinedMay-21</t>
  </si>
  <si>
    <t>Marys CenterAll CombinedMay-21</t>
  </si>
  <si>
    <t>MBI HSAll CombinedMay-21</t>
  </si>
  <si>
    <t>MD Family ResourcesAll CombinedMay-21</t>
  </si>
  <si>
    <t>Medstar GeorgetownAll CombinedMay-21</t>
  </si>
  <si>
    <t>PASSAll CombinedMay-21</t>
  </si>
  <si>
    <t>PIECEAll CombinedMay-21</t>
  </si>
  <si>
    <t>RiversideAll CombinedMay-21</t>
  </si>
  <si>
    <t>TFCCAll CombinedMay-21</t>
  </si>
  <si>
    <t>UniversalAll CombinedMay-21</t>
  </si>
  <si>
    <t>Wayne CenterAll CombinedMay-21</t>
  </si>
  <si>
    <t>Youth VillagesAll CombinedMay-21</t>
  </si>
  <si>
    <t>All A-CRA ProvidersA-CRA FFMay-21</t>
  </si>
  <si>
    <t>All A-CRA ProvidersA-CRA CombinedMay-21</t>
  </si>
  <si>
    <t>All CPP-FV ProvidersCPP-FV FFMay-21</t>
  </si>
  <si>
    <t>All CPP-FV ProvidersCPP-FV DCSMay-21</t>
  </si>
  <si>
    <t>All CPP-FV ProvidersCPP-FV CombinedMay-21</t>
  </si>
  <si>
    <t>All FFT ProvidersFFT FFMay-21</t>
  </si>
  <si>
    <t>All FFT ProvidersFFT CombinedMay-21</t>
  </si>
  <si>
    <t>All MST ProvidersMST FFMay-21</t>
  </si>
  <si>
    <t>All MST ProvidersMST CombinedMay-21</t>
  </si>
  <si>
    <t>All MST-PSB ProvidersMST-PSB FFMay-21</t>
  </si>
  <si>
    <t>All MST-PSB ProvidersMST-PSB CombinedMay-21</t>
  </si>
  <si>
    <t>All PCIT ProvidersPCIT FFMay-21</t>
  </si>
  <si>
    <t>All PCIT ProvidersPCIT DCSMay-21</t>
  </si>
  <si>
    <t>All PCIT ProvidersPCIT CombinedMay-21</t>
  </si>
  <si>
    <t>All SFCR ProvidersSFCR FFMay-21</t>
  </si>
  <si>
    <t>All SFCR ProvidersSFCR CombinedMay-21</t>
  </si>
  <si>
    <t>All TF-CBT ProvidersTF-CBT FFMay-21</t>
  </si>
  <si>
    <t>All TF-CBT ProvidersTF-CBT CombinedMay-21</t>
  </si>
  <si>
    <t>All TIP ProvidersTIP FFMay-21</t>
  </si>
  <si>
    <t>All TIP ProvidersTIP CombinedMay-21</t>
  </si>
  <si>
    <t>All TST ProvidersTST FFMay-21</t>
  </si>
  <si>
    <t>All TST ProvidersTST CombinedMay-21</t>
  </si>
  <si>
    <t>Families First ProvidersAll FFMay-21</t>
  </si>
  <si>
    <t>DC Seed ProvidersAll DCSMay-21</t>
  </si>
  <si>
    <t>Trauma ProvidersAll FFMay-21</t>
  </si>
  <si>
    <t>Trauma ProvidersAll DCSMay-21</t>
  </si>
  <si>
    <t>Trauma ProvidersAll CombinedMay-21</t>
  </si>
  <si>
    <t>AllAll CombinedMay-21</t>
  </si>
  <si>
    <t>Federal CityA-CRA FF44348</t>
  </si>
  <si>
    <t>HillcrestA-CRA FF44348</t>
  </si>
  <si>
    <t>LAYCA-CRA FF44348</t>
  </si>
  <si>
    <t>RiversideA-CRA FF44348</t>
  </si>
  <si>
    <t>Adoptions TogetherCPP-FV FF44348</t>
  </si>
  <si>
    <t>Marys CenterCPP-FV FF44348</t>
  </si>
  <si>
    <t>PIECECPP-FV FF44348</t>
  </si>
  <si>
    <t>Community ConnectionsCPP-FV DCS44348</t>
  </si>
  <si>
    <t>Community ConnectionsCPP-FV FF44348</t>
  </si>
  <si>
    <t>Foundations for Home &amp; CommunityCPP-FV DCS44348</t>
  </si>
  <si>
    <t>Marys CenterCPP-FV DCS44348</t>
  </si>
  <si>
    <t>PIECECPP-FV DCS44348</t>
  </si>
  <si>
    <t>Medstar GeorgetownCPP-FV DCS44348</t>
  </si>
  <si>
    <t>Medstar GeorgetownCPP-FV FF44348</t>
  </si>
  <si>
    <t>Better MorningsFFT FF44348</t>
  </si>
  <si>
    <t>CatholicFFT FF44348</t>
  </si>
  <si>
    <t>First Home CareFFT FF44348</t>
  </si>
  <si>
    <t>Foundations for Home &amp; CommunityFFT FF44348</t>
  </si>
  <si>
    <t>HillcrestFFT FF44348</t>
  </si>
  <si>
    <t>PASSFFT FF44348</t>
  </si>
  <si>
    <t>LCSMST FF44348</t>
  </si>
  <si>
    <t>MBI HSMST FF44348</t>
  </si>
  <si>
    <t>Youth VillagesMST FF44348</t>
  </si>
  <si>
    <t>Youth VillagesMST-PSB FF44348</t>
  </si>
  <si>
    <t>Marys CenterPCIT FF44348</t>
  </si>
  <si>
    <t>PIECEPCIT FF44348</t>
  </si>
  <si>
    <t>Marys CenterPCIT DCS44348</t>
  </si>
  <si>
    <t>PIECEPCIT DCS44348</t>
  </si>
  <si>
    <t>Community ConnectionsPCIT DCS44348</t>
  </si>
  <si>
    <t>Community ConnectionsPCIT FF44348</t>
  </si>
  <si>
    <t>Medstar GeorgetownPCIT DCS44348</t>
  </si>
  <si>
    <t>Medstar GeorgetownPCIT FF44348</t>
  </si>
  <si>
    <t>Community ConnectionsTF-CBT FF44348</t>
  </si>
  <si>
    <t>First Home CareTF-CBT FF44348</t>
  </si>
  <si>
    <t>Foundations for Home &amp; CommunityTF-CBT FF44348</t>
  </si>
  <si>
    <t>HillcrestTF-CBT FF44348</t>
  </si>
  <si>
    <t>LAYCTF-CBT FF44348</t>
  </si>
  <si>
    <t>LESTF-CBT FF44348</t>
  </si>
  <si>
    <t>MD Family ResourcesTF-CBT FF44348</t>
  </si>
  <si>
    <t>UniversalTF-CBT FF44348</t>
  </si>
  <si>
    <t>Community ConnectionsTIP FF44348</t>
  </si>
  <si>
    <t>ContemporaryTIP FF44348</t>
  </si>
  <si>
    <t>FPSTIP FF44348</t>
  </si>
  <si>
    <t>Green DoorTIP FF44348</t>
  </si>
  <si>
    <t>LESTIP FF44348</t>
  </si>
  <si>
    <t>MBI HSTIP FF44348</t>
  </si>
  <si>
    <t>PASSTIP FF44348</t>
  </si>
  <si>
    <t>TFCCTIP FF44348</t>
  </si>
  <si>
    <t>UniversalTIP FF44348</t>
  </si>
  <si>
    <t>Wayne CenterTIP FF44348</t>
  </si>
  <si>
    <t>Adoptions TogetherTST FF44348</t>
  </si>
  <si>
    <t>ContemporaryTST FF44348</t>
  </si>
  <si>
    <t>Family MattersTST FF44348</t>
  </si>
  <si>
    <t>First Home CareTST FF44348</t>
  </si>
  <si>
    <t>Foundations for Home &amp; CommunityTST FF44348</t>
  </si>
  <si>
    <t>HillcrestTST FF44348</t>
  </si>
  <si>
    <t>MD Family ResourcesTST FF44348</t>
  </si>
  <si>
    <t>Federal CityA-CRA Combined44348</t>
  </si>
  <si>
    <t>HillcrestA-CRA Combined44348</t>
  </si>
  <si>
    <t>LAYCA-CRA Combined44348</t>
  </si>
  <si>
    <t>RiversideA-CRA Combined44348</t>
  </si>
  <si>
    <t>Adoptions TogetherCPP-FV Combined44348</t>
  </si>
  <si>
    <t>Foundations for Home &amp; CommunityCPP-FV Combined44348</t>
  </si>
  <si>
    <t>Medstar GeorgetownCPP-FV Combined44348</t>
  </si>
  <si>
    <t>Better MorningsFFT Combined44348</t>
  </si>
  <si>
    <t>CatholicFFT Combined44348</t>
  </si>
  <si>
    <t>First Home CareFFT Combined44348</t>
  </si>
  <si>
    <t>Foundations for Home &amp; CommunityFFT Combined44348</t>
  </si>
  <si>
    <t>HillcrestFFT Combined44348</t>
  </si>
  <si>
    <t>PASSFFT Combined44348</t>
  </si>
  <si>
    <t>LCSMST Combined44348</t>
  </si>
  <si>
    <t>MBI HSMST Combined44348</t>
  </si>
  <si>
    <t>Youth VillagesMST Combined44348</t>
  </si>
  <si>
    <t>Youth VillagesMST-PSB Combined44348</t>
  </si>
  <si>
    <t>Medstar GeorgetownPCIT Combined44348</t>
  </si>
  <si>
    <t>Community ConnectionsTF-CBT Combined44348</t>
  </si>
  <si>
    <t>First Home CareTF-CBT Combined44348</t>
  </si>
  <si>
    <t>Foundations for Home &amp; CommunityTF-CBT Combined44348</t>
  </si>
  <si>
    <t>HillcrestTF-CBT Combined44348</t>
  </si>
  <si>
    <t>LAYCTF-CBT Combined44348</t>
  </si>
  <si>
    <t>LESTF-CBT Combined44348</t>
  </si>
  <si>
    <t>MD Family ResourcesTF-CBT Combined44348</t>
  </si>
  <si>
    <t>UniversalTF-CBT Combined44348</t>
  </si>
  <si>
    <t>Community ConnectionsTIP Combined44348</t>
  </si>
  <si>
    <t>ContemporaryTIP Combined44348</t>
  </si>
  <si>
    <t>FPSTIP Combined44348</t>
  </si>
  <si>
    <t>Green DoorTIP Combined44348</t>
  </si>
  <si>
    <t>LESTIP Combined44348</t>
  </si>
  <si>
    <t>MBI HSTIP Combined44348</t>
  </si>
  <si>
    <t>PASSTIP Combined44348</t>
  </si>
  <si>
    <t>TFCCTIP Combined44348</t>
  </si>
  <si>
    <t>UniversalTIP Combined44348</t>
  </si>
  <si>
    <t>Wayne CenterTIP Combined44348</t>
  </si>
  <si>
    <t>Adoptions TogetherTST Combined44348</t>
  </si>
  <si>
    <t>ContemporaryTST Combined44348</t>
  </si>
  <si>
    <t>Family MattersTST Combined44348</t>
  </si>
  <si>
    <t>First Home CareTST Combined44348</t>
  </si>
  <si>
    <t>Foundations for Home &amp; CommunityTST Combined44348</t>
  </si>
  <si>
    <t>HillcrestTST Combined44348</t>
  </si>
  <si>
    <t>MD Family ResourcesTST Combined44348</t>
  </si>
  <si>
    <t>Marys CenterCPP-FV Combined44348</t>
  </si>
  <si>
    <t>PIECECPP-FV Combined44348</t>
  </si>
  <si>
    <t>Community ConnectionsCPP-FV Combined44348</t>
  </si>
  <si>
    <t>Community ConnectionsPCIT Combined44348</t>
  </si>
  <si>
    <t>Marys CenterPCIT Combined44348</t>
  </si>
  <si>
    <t>PIECEPCIT Combined44348</t>
  </si>
  <si>
    <t>CatholicAll FF44348</t>
  </si>
  <si>
    <t>ContemporaryAll FF44348</t>
  </si>
  <si>
    <t>Family MattersAll FF44348</t>
  </si>
  <si>
    <t>Federal City All FF44348</t>
  </si>
  <si>
    <t>First Home CareAll FF44348</t>
  </si>
  <si>
    <t>Foundations for Home &amp; CommunityAll FF44348</t>
  </si>
  <si>
    <t>FPSAll FF44348</t>
  </si>
  <si>
    <t>Green DoorAll FF44348</t>
  </si>
  <si>
    <t>HillcrestAll FF44348</t>
  </si>
  <si>
    <t>LAYCAll FF44348</t>
  </si>
  <si>
    <t>LCSAll FF44348</t>
  </si>
  <si>
    <t>LESAll FF44348</t>
  </si>
  <si>
    <t>MBI HSAll FF44348</t>
  </si>
  <si>
    <t>MD Family ResourcesAll FF44348</t>
  </si>
  <si>
    <t>PASSAll FF44348</t>
  </si>
  <si>
    <t>RiversideAll FF44348</t>
  </si>
  <si>
    <t>TFCCAll FF44348</t>
  </si>
  <si>
    <t>UniversalAll FF44348</t>
  </si>
  <si>
    <t>Wayne CenterAll FF44348</t>
  </si>
  <si>
    <t>Youth VillagesAll FF44348</t>
  </si>
  <si>
    <t>Medstar GeorgetownAll DCS44348</t>
  </si>
  <si>
    <t>Medstar GeorgetownAll FF44348</t>
  </si>
  <si>
    <t>Community ConnectionsAll FF44348</t>
  </si>
  <si>
    <t>Community ConnectionsAll DCS44348</t>
  </si>
  <si>
    <t>Marys CenterAll FF44348</t>
  </si>
  <si>
    <t>Marys CenterAll DCS44348</t>
  </si>
  <si>
    <t>PIECEAll FF44348</t>
  </si>
  <si>
    <t>PIECEAll DCS44348</t>
  </si>
  <si>
    <t>Adoptions TogetherAll Combined44348</t>
  </si>
  <si>
    <t>Better MorningsAll Combined44348</t>
  </si>
  <si>
    <t>CatholicAll Combined44348</t>
  </si>
  <si>
    <t>Community ConnectionsAll Combined44348</t>
  </si>
  <si>
    <t>ContemporaryAll Combined44348</t>
  </si>
  <si>
    <t>Family MattersAll Combined44348</t>
  </si>
  <si>
    <t>Federal CityAll Combined44348</t>
  </si>
  <si>
    <t>First Home CareAll Combined44348</t>
  </si>
  <si>
    <t>Foundations for Home &amp; CommunityAll Combined44348</t>
  </si>
  <si>
    <t>FPSAll Combined44348</t>
  </si>
  <si>
    <t>Green DoorAll Combined44348</t>
  </si>
  <si>
    <t>HillcrestAll Combined44348</t>
  </si>
  <si>
    <t>LAYCAll Combined44348</t>
  </si>
  <si>
    <t>LCSAll Combined44348</t>
  </si>
  <si>
    <t>LESAll Combined44348</t>
  </si>
  <si>
    <t>Marys CenterAll Combined44348</t>
  </si>
  <si>
    <t>MBI HSAll Combined44348</t>
  </si>
  <si>
    <t>MD Family ResourcesAll Combined44348</t>
  </si>
  <si>
    <t>Medstar GeorgetownAll Combined44348</t>
  </si>
  <si>
    <t>PASSAll Combined44348</t>
  </si>
  <si>
    <t>PIECEAll Combined44348</t>
  </si>
  <si>
    <t>RiversideAll Combined44348</t>
  </si>
  <si>
    <t>TFCCAll Combined44348</t>
  </si>
  <si>
    <t>UniversalAll Combined44348</t>
  </si>
  <si>
    <t>Wayne CenterAll Combined44348</t>
  </si>
  <si>
    <t>Youth VillagesAll Combined44348</t>
  </si>
  <si>
    <t>All A-CRA ProvidersA-CRA FF44348</t>
  </si>
  <si>
    <t>All A-CRA ProvidersA-CRA Combined44348</t>
  </si>
  <si>
    <t>All CPP-FV ProvidersCPP-FV FF44348</t>
  </si>
  <si>
    <t>All CPP-FV ProvidersCPP-FV DCS44348</t>
  </si>
  <si>
    <t>All CPP-FV ProvidersCPP-FV Combined44348</t>
  </si>
  <si>
    <t>All FFT ProvidersFFT FF44348</t>
  </si>
  <si>
    <t>All FFT ProvidersFFT Combined44348</t>
  </si>
  <si>
    <t>All MST ProvidersMST FF44348</t>
  </si>
  <si>
    <t>All MST ProvidersMST Combined44348</t>
  </si>
  <si>
    <t>All MST-PSB ProvidersMST-PSB FF44348</t>
  </si>
  <si>
    <t>All MST-PSB ProvidersMST-PSB Combined44348</t>
  </si>
  <si>
    <t>All PCIT ProvidersPCIT FF44348</t>
  </si>
  <si>
    <t>All PCIT ProvidersPCIT DCS44348</t>
  </si>
  <si>
    <t>All PCIT ProvidersPCIT Combined44348</t>
  </si>
  <si>
    <t>All SFCR ProvidersSFCR FF44348</t>
  </si>
  <si>
    <t>All SFCR ProvidersSFCR Combined44348</t>
  </si>
  <si>
    <t>All TF-CBT ProvidersTF-CBT FF44348</t>
  </si>
  <si>
    <t>All TF-CBT ProvidersTF-CBT Combined44348</t>
  </si>
  <si>
    <t>All TIP ProvidersTIP FF44348</t>
  </si>
  <si>
    <t>All TIP ProvidersTIP Combined44348</t>
  </si>
  <si>
    <t>All TST ProvidersTST FF44348</t>
  </si>
  <si>
    <t>All TST ProvidersTST Combined44348</t>
  </si>
  <si>
    <t>Families First ProvidersAll FF44348</t>
  </si>
  <si>
    <t>DC Seed ProvidersAll DCS44348</t>
  </si>
  <si>
    <t>Trauma ProvidersAll FF44348</t>
  </si>
  <si>
    <t>Trauma ProvidersAll DCS44348</t>
  </si>
  <si>
    <t>Trauma ProvidersAll Combined44348</t>
  </si>
  <si>
    <t>AllAll Combined44348</t>
  </si>
  <si>
    <t>Federal CityA-CRA FFJun-21</t>
  </si>
  <si>
    <t>HillcrestA-CRA FFJun-21</t>
  </si>
  <si>
    <t>LAYCA-CRA FFJun-21</t>
  </si>
  <si>
    <t>RiversideA-CRA FFJun-21</t>
  </si>
  <si>
    <t>Adoptions TogetherCPP-FV FFJun-21</t>
  </si>
  <si>
    <t>Marys CenterCPP-FV FFJun-21</t>
  </si>
  <si>
    <t>PIECECPP-FV FFJun-21</t>
  </si>
  <si>
    <t>Community ConnectionsCPP-FV DCSJun-21</t>
  </si>
  <si>
    <t>Community ConnectionsCPP-FV FFJun-21</t>
  </si>
  <si>
    <t>Foundations for Home &amp; CommunityCPP-FV DCSJun-21</t>
  </si>
  <si>
    <t>Marys CenterCPP-FV DCSJun-21</t>
  </si>
  <si>
    <t>PIECECPP-FV DCSJun-21</t>
  </si>
  <si>
    <t>Medstar GeorgetownCPP-FV DCSJun-21</t>
  </si>
  <si>
    <t>Medstar GeorgetownCPP-FV FFJun-21</t>
  </si>
  <si>
    <t>Better MorningsFFT FFJun-21</t>
  </si>
  <si>
    <t>CatholicFFT FFJun-21</t>
  </si>
  <si>
    <t>First Home CareFFT FFJun-21</t>
  </si>
  <si>
    <t>Foundations for Home &amp; CommunityFFT FFJun-21</t>
  </si>
  <si>
    <t>HillcrestFFT FFJun-21</t>
  </si>
  <si>
    <t>PASSFFT FFJun-21</t>
  </si>
  <si>
    <t>LCSMST FFJun-21</t>
  </si>
  <si>
    <t>MBI HSMST FFJun-21</t>
  </si>
  <si>
    <t>Youth VillagesMST FFJun-21</t>
  </si>
  <si>
    <t>Youth VillagesMST-PSB FFJun-21</t>
  </si>
  <si>
    <t>Marys CenterPCIT FFJun-21</t>
  </si>
  <si>
    <t>PIECEPCIT FFJun-21</t>
  </si>
  <si>
    <t>Marys CenterPCIT DCSJun-21</t>
  </si>
  <si>
    <t>PIECEPCIT DCSJun-21</t>
  </si>
  <si>
    <t>Community ConnectionsPCIT DCSJun-21</t>
  </si>
  <si>
    <t>Community ConnectionsPCIT FFJun-21</t>
  </si>
  <si>
    <t>Medstar GeorgetownPCIT DCSJun-21</t>
  </si>
  <si>
    <t>Medstar GeorgetownPCIT FFJun-21</t>
  </si>
  <si>
    <t>Community ConnectionsTF-CBT FFJun-21</t>
  </si>
  <si>
    <t>First Home CareTF-CBT FFJun-21</t>
  </si>
  <si>
    <t>Foundations for Home &amp; CommunityTF-CBT FFJun-21</t>
  </si>
  <si>
    <t>HillcrestTF-CBT FFJun-21</t>
  </si>
  <si>
    <t>LAYCTF-CBT FFJun-21</t>
  </si>
  <si>
    <t>LESTF-CBT FFJun-21</t>
  </si>
  <si>
    <t>MD Family ResourcesTF-CBT FFJun-21</t>
  </si>
  <si>
    <t>UniversalTF-CBT FFJun-21</t>
  </si>
  <si>
    <t>Community ConnectionsTIP FFJun-21</t>
  </si>
  <si>
    <t>ContemporaryTIP FFJun-21</t>
  </si>
  <si>
    <t>FPSTIP FFJun-21</t>
  </si>
  <si>
    <t>Green DoorTIP FFJun-21</t>
  </si>
  <si>
    <t>LESTIP FFJun-21</t>
  </si>
  <si>
    <t>MBI HSTIP FFJun-21</t>
  </si>
  <si>
    <t>PASSTIP FFJun-21</t>
  </si>
  <si>
    <t>TFCCTIP FFJun-21</t>
  </si>
  <si>
    <t>UniversalTIP FFJun-21</t>
  </si>
  <si>
    <t>Wayne CenterTIP FFJun-21</t>
  </si>
  <si>
    <t>Adoptions TogetherTST FFJun-21</t>
  </si>
  <si>
    <t>ContemporaryTST FFJun-21</t>
  </si>
  <si>
    <t>Family MattersTST FFJun-21</t>
  </si>
  <si>
    <t>First Home CareTST FFJun-21</t>
  </si>
  <si>
    <t>Foundations for Home &amp; CommunityTST FFJun-21</t>
  </si>
  <si>
    <t>HillcrestTST FFJun-21</t>
  </si>
  <si>
    <t>MD Family ResourcesTST FFJun-21</t>
  </si>
  <si>
    <t>Federal CityA-CRA CombinedJun-21</t>
  </si>
  <si>
    <t>HillcrestA-CRA CombinedJun-21</t>
  </si>
  <si>
    <t>LAYCA-CRA CombinedJun-21</t>
  </si>
  <si>
    <t>RiversideA-CRA CombinedJun-21</t>
  </si>
  <si>
    <t>Adoptions TogetherCPP-FV CombinedJun-21</t>
  </si>
  <si>
    <t>Foundations for Home &amp; CommunityCPP-FV CombinedJun-21</t>
  </si>
  <si>
    <t>Medstar GeorgetownCPP-FV CombinedJun-21</t>
  </si>
  <si>
    <t>Better MorningsFFT CombinedJun-21</t>
  </si>
  <si>
    <t>CatholicFFT CombinedJun-21</t>
  </si>
  <si>
    <t>First Home CareFFT CombinedJun-21</t>
  </si>
  <si>
    <t>Foundations for Home &amp; CommunityFFT CombinedJun-21</t>
  </si>
  <si>
    <t>HillcrestFFT CombinedJun-21</t>
  </si>
  <si>
    <t>PASSFFT CombinedJun-21</t>
  </si>
  <si>
    <t>LCSMST CombinedJun-21</t>
  </si>
  <si>
    <t>MBI HSMST CombinedJun-21</t>
  </si>
  <si>
    <t>Youth VillagesMST CombinedJun-21</t>
  </si>
  <si>
    <t>Youth VillagesMST-PSB CombinedJun-21</t>
  </si>
  <si>
    <t>Medstar GeorgetownPCIT CombinedJun-21</t>
  </si>
  <si>
    <t>Community ConnectionsTF-CBT CombinedJun-21</t>
  </si>
  <si>
    <t>First Home CareTF-CBT CombinedJun-21</t>
  </si>
  <si>
    <t>Foundations for Home &amp; CommunityTF-CBT CombinedJun-21</t>
  </si>
  <si>
    <t>HillcrestTF-CBT CombinedJun-21</t>
  </si>
  <si>
    <t>LAYCTF-CBT CombinedJun-21</t>
  </si>
  <si>
    <t>LESTF-CBT CombinedJun-21</t>
  </si>
  <si>
    <t>MD Family ResourcesTF-CBT CombinedJun-21</t>
  </si>
  <si>
    <t>UniversalTF-CBT CombinedJun-21</t>
  </si>
  <si>
    <t>Community ConnectionsTIP CombinedJun-21</t>
  </si>
  <si>
    <t>ContemporaryTIP CombinedJun-21</t>
  </si>
  <si>
    <t>FPSTIP CombinedJun-21</t>
  </si>
  <si>
    <t>Green DoorTIP CombinedJun-21</t>
  </si>
  <si>
    <t>LESTIP CombinedJun-21</t>
  </si>
  <si>
    <t>MBI HSTIP CombinedJun-21</t>
  </si>
  <si>
    <t>PASSTIP CombinedJun-21</t>
  </si>
  <si>
    <t>TFCCTIP CombinedJun-21</t>
  </si>
  <si>
    <t>UniversalTIP CombinedJun-21</t>
  </si>
  <si>
    <t>Wayne CenterTIP CombinedJun-21</t>
  </si>
  <si>
    <t>Adoptions TogetherTST CombinedJun-21</t>
  </si>
  <si>
    <t>ContemporaryTST CombinedJun-21</t>
  </si>
  <si>
    <t>Family MattersTST CombinedJun-21</t>
  </si>
  <si>
    <t>First Home CareTST CombinedJun-21</t>
  </si>
  <si>
    <t>Foundations for Home &amp; CommunityTST CombinedJun-21</t>
  </si>
  <si>
    <t>HillcrestTST CombinedJun-21</t>
  </si>
  <si>
    <t>MD Family ResourcesTST CombinedJun-21</t>
  </si>
  <si>
    <t>Marys CenterCPP-FV CombinedJun-21</t>
  </si>
  <si>
    <t>PIECECPP-FV CombinedJun-21</t>
  </si>
  <si>
    <t>Community ConnectionsCPP-FV CombinedJun-21</t>
  </si>
  <si>
    <t>Community ConnectionsPCIT CombinedJun-21</t>
  </si>
  <si>
    <t>Marys CenterPCIT CombinedJun-21</t>
  </si>
  <si>
    <t>PIECEPCIT CombinedJun-21</t>
  </si>
  <si>
    <t>CatholicAll FFJun-21</t>
  </si>
  <si>
    <t>ContemporaryAll FFJun-21</t>
  </si>
  <si>
    <t>Family MattersAll FFJun-21</t>
  </si>
  <si>
    <t>Federal City All FFJun-21</t>
  </si>
  <si>
    <t>First Home CareAll FFJun-21</t>
  </si>
  <si>
    <t>Foundations for Home &amp; CommunityAll FFJun-21</t>
  </si>
  <si>
    <t>FPSAll FFJun-21</t>
  </si>
  <si>
    <t>Green DoorAll FFJun-21</t>
  </si>
  <si>
    <t>HillcrestAll FFJun-21</t>
  </si>
  <si>
    <t>LAYCAll FFJun-21</t>
  </si>
  <si>
    <t>LCSAll FFJun-21</t>
  </si>
  <si>
    <t>LESAll FFJun-21</t>
  </si>
  <si>
    <t>MBI HSAll FFJun-21</t>
  </si>
  <si>
    <t>MD Family ResourcesAll FFJun-21</t>
  </si>
  <si>
    <t>PASSAll FFJun-21</t>
  </si>
  <si>
    <t>RiversideAll FFJun-21</t>
  </si>
  <si>
    <t>TFCCAll FFJun-21</t>
  </si>
  <si>
    <t>UniversalAll FFJun-21</t>
  </si>
  <si>
    <t>Wayne CenterAll FFJun-21</t>
  </si>
  <si>
    <t>Youth VillagesAll FFJun-21</t>
  </si>
  <si>
    <t>Medstar GeorgetownAll DCSJun-21</t>
  </si>
  <si>
    <t>Medstar GeorgetownAll FFJun-21</t>
  </si>
  <si>
    <t>Community ConnectionsAll FFJun-21</t>
  </si>
  <si>
    <t>Community ConnectionsAll DCSJun-21</t>
  </si>
  <si>
    <t>Marys CenterAll FFJun-21</t>
  </si>
  <si>
    <t>Marys CenterAll DCSJun-21</t>
  </si>
  <si>
    <t>PIECEAll FFJun-21</t>
  </si>
  <si>
    <t>PIECEAll DCSJun-21</t>
  </si>
  <si>
    <t>Adoptions TogetherAll CombinedJun-21</t>
  </si>
  <si>
    <t>Better MorningsAll CombinedJun-21</t>
  </si>
  <si>
    <t>CatholicAll CombinedJun-21</t>
  </si>
  <si>
    <t>Community ConnectionsAll CombinedJun-21</t>
  </si>
  <si>
    <t>ContemporaryAll CombinedJun-21</t>
  </si>
  <si>
    <t>Family MattersAll CombinedJun-21</t>
  </si>
  <si>
    <t>Federal CityAll CombinedJun-21</t>
  </si>
  <si>
    <t>First Home CareAll CombinedJun-21</t>
  </si>
  <si>
    <t>Foundations for Home &amp; CommunityAll CombinedJun-21</t>
  </si>
  <si>
    <t>FPSAll CombinedJun-21</t>
  </si>
  <si>
    <t>Green DoorAll CombinedJun-21</t>
  </si>
  <si>
    <t>HillcrestAll CombinedJun-21</t>
  </si>
  <si>
    <t>LAYCAll CombinedJun-21</t>
  </si>
  <si>
    <t>LCSAll CombinedJun-21</t>
  </si>
  <si>
    <t>LESAll CombinedJun-21</t>
  </si>
  <si>
    <t>Marys CenterAll CombinedJun-21</t>
  </si>
  <si>
    <t>MBI HSAll CombinedJun-21</t>
  </si>
  <si>
    <t>MD Family ResourcesAll CombinedJun-21</t>
  </si>
  <si>
    <t>Medstar GeorgetownAll CombinedJun-21</t>
  </si>
  <si>
    <t>PASSAll CombinedJun-21</t>
  </si>
  <si>
    <t>PIECEAll CombinedJun-21</t>
  </si>
  <si>
    <t>RiversideAll CombinedJun-21</t>
  </si>
  <si>
    <t>TFCCAll CombinedJun-21</t>
  </si>
  <si>
    <t>UniversalAll CombinedJun-21</t>
  </si>
  <si>
    <t>Wayne CenterAll CombinedJun-21</t>
  </si>
  <si>
    <t>Youth VillagesAll CombinedJun-21</t>
  </si>
  <si>
    <t>All A-CRA ProvidersA-CRA FFJun-21</t>
  </si>
  <si>
    <t>All A-CRA ProvidersA-CRA CombinedJun-21</t>
  </si>
  <si>
    <t>All CPP-FV ProvidersCPP-FV FFJun-21</t>
  </si>
  <si>
    <t>All CPP-FV ProvidersCPP-FV DCSJun-21</t>
  </si>
  <si>
    <t>All CPP-FV ProvidersCPP-FV CombinedJun-21</t>
  </si>
  <si>
    <t>All FFT ProvidersFFT FFJun-21</t>
  </si>
  <si>
    <t>All FFT ProvidersFFT CombinedJun-21</t>
  </si>
  <si>
    <t>All MST ProvidersMST FFJun-21</t>
  </si>
  <si>
    <t>All MST ProvidersMST CombinedJun-21</t>
  </si>
  <si>
    <t>All MST-PSB ProvidersMST-PSB FFJun-21</t>
  </si>
  <si>
    <t>All MST-PSB ProvidersMST-PSB CombinedJun-21</t>
  </si>
  <si>
    <t>All PCIT ProvidersPCIT FFJun-21</t>
  </si>
  <si>
    <t>All PCIT ProvidersPCIT DCSJun-21</t>
  </si>
  <si>
    <t>All PCIT ProvidersPCIT CombinedJun-21</t>
  </si>
  <si>
    <t>All SFCR ProvidersSFCR FFJun-21</t>
  </si>
  <si>
    <t>All SFCR ProvidersSFCR CombinedJun-21</t>
  </si>
  <si>
    <t>All TF-CBT ProvidersTF-CBT FFJun-21</t>
  </si>
  <si>
    <t>All TF-CBT ProvidersTF-CBT CombinedJun-21</t>
  </si>
  <si>
    <t>All TIP ProvidersTIP FFJun-21</t>
  </si>
  <si>
    <t>All TIP ProvidersTIP CombinedJun-21</t>
  </si>
  <si>
    <t>All TST ProvidersTST FFJun-21</t>
  </si>
  <si>
    <t>All TST ProvidersTST CombinedJun-21</t>
  </si>
  <si>
    <t>Families First ProvidersAll FFJun-21</t>
  </si>
  <si>
    <t>DC Seed ProvidersAll DCSJun-21</t>
  </si>
  <si>
    <t>Trauma ProvidersAll FFJun-21</t>
  </si>
  <si>
    <t>Trauma ProvidersAll DCSJun-21</t>
  </si>
  <si>
    <t>Trauma ProvidersAll CombinedJun-21</t>
  </si>
  <si>
    <t>AllAll CombinedJun-21</t>
  </si>
  <si>
    <t>Federal CityA-CRA FF44378</t>
  </si>
  <si>
    <t>HillcrestA-CRA FF44378</t>
  </si>
  <si>
    <t>LAYCA-CRA FF44378</t>
  </si>
  <si>
    <t>RiversideA-CRA FF44378</t>
  </si>
  <si>
    <t>Adoptions TogetherCPP-FV FF44378</t>
  </si>
  <si>
    <t>Marys CenterCPP-FV FF44378</t>
  </si>
  <si>
    <t>PIECECPP-FV FF44378</t>
  </si>
  <si>
    <t>Community ConnectionsCPP-FV DCS44378</t>
  </si>
  <si>
    <t>Community ConnectionsCPP-FV FF44378</t>
  </si>
  <si>
    <t>Foundations for Home &amp; CommunityCPP-FV DCS44378</t>
  </si>
  <si>
    <t>Marys CenterCPP-FV DCS44378</t>
  </si>
  <si>
    <t>PIECECPP-FV DCS44378</t>
  </si>
  <si>
    <t>Medstar GeorgetownCPP-FV DCS44378</t>
  </si>
  <si>
    <t>Medstar GeorgetownCPP-FV FF44378</t>
  </si>
  <si>
    <t>Better MorningsFFT FF44378</t>
  </si>
  <si>
    <t>CatholicFFT FF44378</t>
  </si>
  <si>
    <t>First Home CareFFT FF44378</t>
  </si>
  <si>
    <t>Foundations for Home &amp; CommunityFFT FF44378</t>
  </si>
  <si>
    <t>HillcrestFFT FF44378</t>
  </si>
  <si>
    <t>PASSFFT FF44378</t>
  </si>
  <si>
    <t>LCSMST FF44378</t>
  </si>
  <si>
    <t>MBI HSMST FF44378</t>
  </si>
  <si>
    <t>Youth VillagesMST FF44378</t>
  </si>
  <si>
    <t>Youth VillagesMST-PSB FF44378</t>
  </si>
  <si>
    <t>Marys CenterPCIT FF44378</t>
  </si>
  <si>
    <t>PIECEPCIT FF44378</t>
  </si>
  <si>
    <t>Marys CenterPCIT DCS44378</t>
  </si>
  <si>
    <t>PIECEPCIT DCS44378</t>
  </si>
  <si>
    <t>Community ConnectionsPCIT DCS44378</t>
  </si>
  <si>
    <t>Community ConnectionsPCIT FF44378</t>
  </si>
  <si>
    <t>Medstar GeorgetownPCIT DCS44378</t>
  </si>
  <si>
    <t>Medstar GeorgetownPCIT FF44378</t>
  </si>
  <si>
    <t>Community ConnectionsTF-CBT FF44378</t>
  </si>
  <si>
    <t>First Home CareTF-CBT FF44378</t>
  </si>
  <si>
    <t>Foundations for Home &amp; CommunityTF-CBT FF44378</t>
  </si>
  <si>
    <t>HillcrestTF-CBT FF44378</t>
  </si>
  <si>
    <t>LAYCTF-CBT FF44378</t>
  </si>
  <si>
    <t>LESTF-CBT FF44378</t>
  </si>
  <si>
    <t>MD Family ResourcesTF-CBT FF44378</t>
  </si>
  <si>
    <t>UniversalTF-CBT FF44378</t>
  </si>
  <si>
    <t>Community ConnectionsTIP FF44378</t>
  </si>
  <si>
    <t>ContemporaryTIP FF44378</t>
  </si>
  <si>
    <t>FPSTIP FF44378</t>
  </si>
  <si>
    <t>Green DoorTIP FF44378</t>
  </si>
  <si>
    <t>LESTIP FF44378</t>
  </si>
  <si>
    <t>MBI HSTIP FF44378</t>
  </si>
  <si>
    <t>PASSTIP FF44378</t>
  </si>
  <si>
    <t>TFCCTIP FF44378</t>
  </si>
  <si>
    <t>UniversalTIP FF44378</t>
  </si>
  <si>
    <t>Wayne CenterTIP FF44378</t>
  </si>
  <si>
    <t>Adoptions TogetherTST FF44378</t>
  </si>
  <si>
    <t>ContemporaryTST FF44378</t>
  </si>
  <si>
    <t>Family MattersTST FF44378</t>
  </si>
  <si>
    <t>First Home CareTST FF44378</t>
  </si>
  <si>
    <t>Foundations for Home &amp; CommunityTST FF44378</t>
  </si>
  <si>
    <t>HillcrestTST FF44378</t>
  </si>
  <si>
    <t>MD Family ResourcesTST FF44378</t>
  </si>
  <si>
    <t>Federal CityA-CRA Combined44378</t>
  </si>
  <si>
    <t>HillcrestA-CRA Combined44378</t>
  </si>
  <si>
    <t>LAYCA-CRA Combined44378</t>
  </si>
  <si>
    <t>RiversideA-CRA Combined44378</t>
  </si>
  <si>
    <t>Adoptions TogetherCPP-FV Combined44378</t>
  </si>
  <si>
    <t>Foundations for Home &amp; CommunityCPP-FV Combined44378</t>
  </si>
  <si>
    <t>Medstar GeorgetownCPP-FV Combined44378</t>
  </si>
  <si>
    <t>Better MorningsFFT Combined44378</t>
  </si>
  <si>
    <t>CatholicFFT Combined44378</t>
  </si>
  <si>
    <t>First Home CareFFT Combined44378</t>
  </si>
  <si>
    <t>Foundations for Home &amp; CommunityFFT Combined44378</t>
  </si>
  <si>
    <t>HillcrestFFT Combined44378</t>
  </si>
  <si>
    <t>PASSFFT Combined44378</t>
  </si>
  <si>
    <t>LCSMST Combined44378</t>
  </si>
  <si>
    <t>MBI HSMST Combined44378</t>
  </si>
  <si>
    <t>Youth VillagesMST Combined44378</t>
  </si>
  <si>
    <t>Youth VillagesMST-PSB Combined44378</t>
  </si>
  <si>
    <t>Medstar GeorgetownPCIT Combined44378</t>
  </si>
  <si>
    <t>Community ConnectionsTF-CBT Combined44378</t>
  </si>
  <si>
    <t>First Home CareTF-CBT Combined44378</t>
  </si>
  <si>
    <t>Foundations for Home &amp; CommunityTF-CBT Combined44378</t>
  </si>
  <si>
    <t>HillcrestTF-CBT Combined44378</t>
  </si>
  <si>
    <t>LAYCTF-CBT Combined44378</t>
  </si>
  <si>
    <t>LESTF-CBT Combined44378</t>
  </si>
  <si>
    <t>MD Family ResourcesTF-CBT Combined44378</t>
  </si>
  <si>
    <t>UniversalTF-CBT Combined44378</t>
  </si>
  <si>
    <t>Community ConnectionsTIP Combined44378</t>
  </si>
  <si>
    <t>ContemporaryTIP Combined44378</t>
  </si>
  <si>
    <t>FPSTIP Combined44378</t>
  </si>
  <si>
    <t>Green DoorTIP Combined44378</t>
  </si>
  <si>
    <t>LESTIP Combined44378</t>
  </si>
  <si>
    <t>MBI HSTIP Combined44378</t>
  </si>
  <si>
    <t>PASSTIP Combined44378</t>
  </si>
  <si>
    <t>TFCCTIP Combined44378</t>
  </si>
  <si>
    <t>UniversalTIP Combined44378</t>
  </si>
  <si>
    <t>Wayne CenterTIP Combined44378</t>
  </si>
  <si>
    <t>Adoptions TogetherTST Combined44378</t>
  </si>
  <si>
    <t>ContemporaryTST Combined44378</t>
  </si>
  <si>
    <t>Family MattersTST Combined44378</t>
  </si>
  <si>
    <t>First Home CareTST Combined44378</t>
  </si>
  <si>
    <t>Foundations for Home &amp; CommunityTST Combined44378</t>
  </si>
  <si>
    <t>HillcrestTST Combined44378</t>
  </si>
  <si>
    <t>MD Family ResourcesTST Combined44378</t>
  </si>
  <si>
    <t>Marys CenterCPP-FV Combined44378</t>
  </si>
  <si>
    <t>PIECECPP-FV Combined44378</t>
  </si>
  <si>
    <t>Community ConnectionsCPP-FV Combined44378</t>
  </si>
  <si>
    <t>Community ConnectionsPCIT Combined44378</t>
  </si>
  <si>
    <t>Marys CenterPCIT Combined44378</t>
  </si>
  <si>
    <t>PIECEPCIT Combined44378</t>
  </si>
  <si>
    <t>CatholicAll FF44378</t>
  </si>
  <si>
    <t>ContemporaryAll FF44378</t>
  </si>
  <si>
    <t>Family MattersAll FF44378</t>
  </si>
  <si>
    <t>Federal City All FF44378</t>
  </si>
  <si>
    <t>First Home CareAll FF44378</t>
  </si>
  <si>
    <t>Foundations for Home &amp; CommunityAll FF44378</t>
  </si>
  <si>
    <t>FPSAll FF44378</t>
  </si>
  <si>
    <t>Green DoorAll FF44378</t>
  </si>
  <si>
    <t>HillcrestAll FF44378</t>
  </si>
  <si>
    <t>LAYCAll FF44378</t>
  </si>
  <si>
    <t>LCSAll FF44378</t>
  </si>
  <si>
    <t>LESAll FF44378</t>
  </si>
  <si>
    <t>MBI HSAll FF44378</t>
  </si>
  <si>
    <t>MD Family ResourcesAll FF44378</t>
  </si>
  <si>
    <t>PASSAll FF44378</t>
  </si>
  <si>
    <t>RiversideAll FF44378</t>
  </si>
  <si>
    <t>TFCCAll FF44378</t>
  </si>
  <si>
    <t>UniversalAll FF44378</t>
  </si>
  <si>
    <t>Wayne CenterAll FF44378</t>
  </si>
  <si>
    <t>Youth VillagesAll FF44378</t>
  </si>
  <si>
    <t>Medstar GeorgetownAll DCS44378</t>
  </si>
  <si>
    <t>Medstar GeorgetownAll FF44378</t>
  </si>
  <si>
    <t>Community ConnectionsAll FF44378</t>
  </si>
  <si>
    <t>Community ConnectionsAll DCS44378</t>
  </si>
  <si>
    <t>Marys CenterAll FF44378</t>
  </si>
  <si>
    <t>Marys CenterAll DCS44378</t>
  </si>
  <si>
    <t>PIECEAll FF44378</t>
  </si>
  <si>
    <t>PIECEAll DCS44378</t>
  </si>
  <si>
    <t>Adoptions TogetherAll Combined44378</t>
  </si>
  <si>
    <t>Better MorningsAll Combined44378</t>
  </si>
  <si>
    <t>CatholicAll Combined44378</t>
  </si>
  <si>
    <t>Community ConnectionsAll Combined44378</t>
  </si>
  <si>
    <t>ContemporaryAll Combined44378</t>
  </si>
  <si>
    <t>Family MattersAll Combined44378</t>
  </si>
  <si>
    <t>Federal CityAll Combined44378</t>
  </si>
  <si>
    <t>First Home CareAll Combined44378</t>
  </si>
  <si>
    <t>Foundations for Home &amp; CommunityAll Combined44378</t>
  </si>
  <si>
    <t>FPSAll Combined44378</t>
  </si>
  <si>
    <t>Green DoorAll Combined44378</t>
  </si>
  <si>
    <t>HillcrestAll Combined44378</t>
  </si>
  <si>
    <t>LAYCAll Combined44378</t>
  </si>
  <si>
    <t>LCSAll Combined44378</t>
  </si>
  <si>
    <t>LESAll Combined44378</t>
  </si>
  <si>
    <t>Marys CenterAll Combined44378</t>
  </si>
  <si>
    <t>MBI HSAll Combined44378</t>
  </si>
  <si>
    <t>MD Family ResourcesAll Combined44378</t>
  </si>
  <si>
    <t>Medstar GeorgetownAll Combined44378</t>
  </si>
  <si>
    <t>PASSAll Combined44378</t>
  </si>
  <si>
    <t>PIECEAll Combined44378</t>
  </si>
  <si>
    <t>RiversideAll Combined44378</t>
  </si>
  <si>
    <t>TFCCAll Combined44378</t>
  </si>
  <si>
    <t>UniversalAll Combined44378</t>
  </si>
  <si>
    <t>Wayne CenterAll Combined44378</t>
  </si>
  <si>
    <t>Youth VillagesAll Combined44378</t>
  </si>
  <si>
    <t>All A-CRA ProvidersA-CRA FF44378</t>
  </si>
  <si>
    <t>All A-CRA ProvidersA-CRA Combined44378</t>
  </si>
  <si>
    <t>All CPP-FV ProvidersCPP-FV FF44378</t>
  </si>
  <si>
    <t>All CPP-FV ProvidersCPP-FV DCS44378</t>
  </si>
  <si>
    <t>All CPP-FV ProvidersCPP-FV Combined44378</t>
  </si>
  <si>
    <t>All FFT ProvidersFFT FF44378</t>
  </si>
  <si>
    <t>All FFT ProvidersFFT Combined44378</t>
  </si>
  <si>
    <t>All MST ProvidersMST FF44378</t>
  </si>
  <si>
    <t>All MST ProvidersMST Combined44378</t>
  </si>
  <si>
    <t>All MST-PSB ProvidersMST-PSB FF44378</t>
  </si>
  <si>
    <t>All MST-PSB ProvidersMST-PSB Combined44378</t>
  </si>
  <si>
    <t>All PCIT ProvidersPCIT FF44378</t>
  </si>
  <si>
    <t>All PCIT ProvidersPCIT DCS44378</t>
  </si>
  <si>
    <t>All PCIT ProvidersPCIT Combined44378</t>
  </si>
  <si>
    <t>All SFCR ProvidersSFCR FF44378</t>
  </si>
  <si>
    <t>All SFCR ProvidersSFCR Combined44378</t>
  </si>
  <si>
    <t>All TF-CBT ProvidersTF-CBT FF44378</t>
  </si>
  <si>
    <t>All TF-CBT ProvidersTF-CBT Combined44378</t>
  </si>
  <si>
    <t>All TIP ProvidersTIP FF44378</t>
  </si>
  <si>
    <t>All TIP ProvidersTIP Combined44378</t>
  </si>
  <si>
    <t>All TST ProvidersTST FF44378</t>
  </si>
  <si>
    <t>All TST ProvidersTST Combined44378</t>
  </si>
  <si>
    <t>Families First ProvidersAll FF44378</t>
  </si>
  <si>
    <t>DC Seed ProvidersAll DCS44378</t>
  </si>
  <si>
    <t>Trauma ProvidersAll FF44378</t>
  </si>
  <si>
    <t>Trauma ProvidersAll DCS44378</t>
  </si>
  <si>
    <t>Trauma ProvidersAll Combined44378</t>
  </si>
  <si>
    <t>AllAll Combined44378</t>
  </si>
  <si>
    <t>Federal CityA-CRA FFJul-21</t>
  </si>
  <si>
    <t>HillcrestA-CRA FFJul-21</t>
  </si>
  <si>
    <t>LAYCA-CRA FFJul-21</t>
  </si>
  <si>
    <t>RiversideA-CRA FFJul-21</t>
  </si>
  <si>
    <t>Adoptions TogetherCPP-FV FFJul-21</t>
  </si>
  <si>
    <t>Marys CenterCPP-FV FFJul-21</t>
  </si>
  <si>
    <t>PIECECPP-FV FFJul-21</t>
  </si>
  <si>
    <t>Community ConnectionsCPP-FV DCSJul-21</t>
  </si>
  <si>
    <t>Community ConnectionsCPP-FV FFJul-21</t>
  </si>
  <si>
    <t>Foundations for Home &amp; CommunityCPP-FV DCSJul-21</t>
  </si>
  <si>
    <t>Marys CenterCPP-FV DCSJul-21</t>
  </si>
  <si>
    <t>PIECECPP-FV DCSJul-21</t>
  </si>
  <si>
    <t>Medstar GeorgetownCPP-FV DCSJul-21</t>
  </si>
  <si>
    <t>Medstar GeorgetownCPP-FV FFJul-21</t>
  </si>
  <si>
    <t>Better MorningsFFT FFJul-21</t>
  </si>
  <si>
    <t>CatholicFFT FFJul-21</t>
  </si>
  <si>
    <t>First Home CareFFT FFJul-21</t>
  </si>
  <si>
    <t>Foundations for Home &amp; CommunityFFT FFJul-21</t>
  </si>
  <si>
    <t>HillcrestFFT FFJul-21</t>
  </si>
  <si>
    <t>PASSFFT FFJul-21</t>
  </si>
  <si>
    <t>LCSMST FFJul-21</t>
  </si>
  <si>
    <t>MBI HSMST FFJul-21</t>
  </si>
  <si>
    <t>Youth VillagesMST FFJul-21</t>
  </si>
  <si>
    <t>Youth VillagesMST-PSB FFJul-21</t>
  </si>
  <si>
    <t>Marys CenterPCIT FFJul-21</t>
  </si>
  <si>
    <t>PIECEPCIT FFJul-21</t>
  </si>
  <si>
    <t>Marys CenterPCIT DCSJul-21</t>
  </si>
  <si>
    <t>PIECEPCIT DCSJul-21</t>
  </si>
  <si>
    <t>Community ConnectionsPCIT DCSJul-21</t>
  </si>
  <si>
    <t>Community ConnectionsPCIT FFJul-21</t>
  </si>
  <si>
    <t>Medstar GeorgetownPCIT DCSJul-21</t>
  </si>
  <si>
    <t>Medstar GeorgetownPCIT FFJul-21</t>
  </si>
  <si>
    <t>Community ConnectionsTF-CBT FFJul-21</t>
  </si>
  <si>
    <t>First Home CareTF-CBT FFJul-21</t>
  </si>
  <si>
    <t>Foundations for Home &amp; CommunityTF-CBT FFJul-21</t>
  </si>
  <si>
    <t>HillcrestTF-CBT FFJul-21</t>
  </si>
  <si>
    <t>LAYCTF-CBT FFJul-21</t>
  </si>
  <si>
    <t>LESTF-CBT FFJul-21</t>
  </si>
  <si>
    <t>MD Family ResourcesTF-CBT FFJul-21</t>
  </si>
  <si>
    <t>UniversalTF-CBT FFJul-21</t>
  </si>
  <si>
    <t>Community ConnectionsTIP FFJul-21</t>
  </si>
  <si>
    <t>ContemporaryTIP FFJul-21</t>
  </si>
  <si>
    <t>FPSTIP FFJul-21</t>
  </si>
  <si>
    <t>Green DoorTIP FFJul-21</t>
  </si>
  <si>
    <t>LESTIP FFJul-21</t>
  </si>
  <si>
    <t>MBI HSTIP FFJul-21</t>
  </si>
  <si>
    <t>PASSTIP FFJul-21</t>
  </si>
  <si>
    <t>TFCCTIP FFJul-21</t>
  </si>
  <si>
    <t>UniversalTIP FFJul-21</t>
  </si>
  <si>
    <t>Wayne CenterTIP FFJul-21</t>
  </si>
  <si>
    <t>Adoptions TogetherTST FFJul-21</t>
  </si>
  <si>
    <t>ContemporaryTST FFJul-21</t>
  </si>
  <si>
    <t>Family MattersTST FFJul-21</t>
  </si>
  <si>
    <t>First Home CareTST FFJul-21</t>
  </si>
  <si>
    <t>Foundations for Home &amp; CommunityTST FFJul-21</t>
  </si>
  <si>
    <t>HillcrestTST FFJul-21</t>
  </si>
  <si>
    <t>MD Family ResourcesTST FFJul-21</t>
  </si>
  <si>
    <t>Federal CityA-CRA CombinedJul-21</t>
  </si>
  <si>
    <t>HillcrestA-CRA CombinedJul-21</t>
  </si>
  <si>
    <t>LAYCA-CRA CombinedJul-21</t>
  </si>
  <si>
    <t>RiversideA-CRA CombinedJul-21</t>
  </si>
  <si>
    <t>Adoptions TogetherCPP-FV CombinedJul-21</t>
  </si>
  <si>
    <t>Foundations for Home &amp; CommunityCPP-FV CombinedJul-21</t>
  </si>
  <si>
    <t>Medstar GeorgetownCPP-FV CombinedJul-21</t>
  </si>
  <si>
    <t>Better MorningsFFT CombinedJul-21</t>
  </si>
  <si>
    <t>CatholicFFT CombinedJul-21</t>
  </si>
  <si>
    <t>First Home CareFFT CombinedJul-21</t>
  </si>
  <si>
    <t>Foundations for Home &amp; CommunityFFT CombinedJul-21</t>
  </si>
  <si>
    <t>HillcrestFFT CombinedJul-21</t>
  </si>
  <si>
    <t>PASSFFT CombinedJul-21</t>
  </si>
  <si>
    <t>LCSMST CombinedJul-21</t>
  </si>
  <si>
    <t>MBI HSMST CombinedJul-21</t>
  </si>
  <si>
    <t>Youth VillagesMST CombinedJul-21</t>
  </si>
  <si>
    <t>Youth VillagesMST-PSB CombinedJul-21</t>
  </si>
  <si>
    <t>Medstar GeorgetownPCIT CombinedJul-21</t>
  </si>
  <si>
    <t>Community ConnectionsTF-CBT CombinedJul-21</t>
  </si>
  <si>
    <t>First Home CareTF-CBT CombinedJul-21</t>
  </si>
  <si>
    <t>Foundations for Home &amp; CommunityTF-CBT CombinedJul-21</t>
  </si>
  <si>
    <t>HillcrestTF-CBT CombinedJul-21</t>
  </si>
  <si>
    <t>LAYCTF-CBT CombinedJul-21</t>
  </si>
  <si>
    <t>LESTF-CBT CombinedJul-21</t>
  </si>
  <si>
    <t>MD Family ResourcesTF-CBT CombinedJul-21</t>
  </si>
  <si>
    <t>UniversalTF-CBT CombinedJul-21</t>
  </si>
  <si>
    <t>Community ConnectionsTIP CombinedJul-21</t>
  </si>
  <si>
    <t>ContemporaryTIP CombinedJul-21</t>
  </si>
  <si>
    <t>FPSTIP CombinedJul-21</t>
  </si>
  <si>
    <t>Green DoorTIP CombinedJul-21</t>
  </si>
  <si>
    <t>LESTIP CombinedJul-21</t>
  </si>
  <si>
    <t>MBI HSTIP CombinedJul-21</t>
  </si>
  <si>
    <t>PASSTIP CombinedJul-21</t>
  </si>
  <si>
    <t>TFCCTIP CombinedJul-21</t>
  </si>
  <si>
    <t>UniversalTIP CombinedJul-21</t>
  </si>
  <si>
    <t>Wayne CenterTIP CombinedJul-21</t>
  </si>
  <si>
    <t>Adoptions TogetherTST CombinedJul-21</t>
  </si>
  <si>
    <t>ContemporaryTST CombinedJul-21</t>
  </si>
  <si>
    <t>Family MattersTST CombinedJul-21</t>
  </si>
  <si>
    <t>First Home CareTST CombinedJul-21</t>
  </si>
  <si>
    <t>Foundations for Home &amp; CommunityTST CombinedJul-21</t>
  </si>
  <si>
    <t>HillcrestTST CombinedJul-21</t>
  </si>
  <si>
    <t>MD Family ResourcesTST CombinedJul-21</t>
  </si>
  <si>
    <t>Marys CenterCPP-FV CombinedJul-21</t>
  </si>
  <si>
    <t>PIECECPP-FV CombinedJul-21</t>
  </si>
  <si>
    <t>Community ConnectionsCPP-FV CombinedJul-21</t>
  </si>
  <si>
    <t>Community ConnectionsPCIT CombinedJul-21</t>
  </si>
  <si>
    <t>Marys CenterPCIT CombinedJul-21</t>
  </si>
  <si>
    <t>PIECEPCIT CombinedJul-21</t>
  </si>
  <si>
    <t>CatholicAll FFJul-21</t>
  </si>
  <si>
    <t>ContemporaryAll FFJul-21</t>
  </si>
  <si>
    <t>Family MattersAll FFJul-21</t>
  </si>
  <si>
    <t>Federal City All FFJul-21</t>
  </si>
  <si>
    <t>First Home CareAll FFJul-21</t>
  </si>
  <si>
    <t>Foundations for Home &amp; CommunityAll FFJul-21</t>
  </si>
  <si>
    <t>FPSAll FFJul-21</t>
  </si>
  <si>
    <t>Green DoorAll FFJul-21</t>
  </si>
  <si>
    <t>HillcrestAll FFJul-21</t>
  </si>
  <si>
    <t>LAYCAll FFJul-21</t>
  </si>
  <si>
    <t>LCSAll FFJul-21</t>
  </si>
  <si>
    <t>LESAll FFJul-21</t>
  </si>
  <si>
    <t>MBI HSAll FFJul-21</t>
  </si>
  <si>
    <t>MD Family ResourcesAll FFJul-21</t>
  </si>
  <si>
    <t>PASSAll FFJul-21</t>
  </si>
  <si>
    <t>RiversideAll FFJul-21</t>
  </si>
  <si>
    <t>TFCCAll FFJul-21</t>
  </si>
  <si>
    <t>UniversalAll FFJul-21</t>
  </si>
  <si>
    <t>Wayne CenterAll FFJul-21</t>
  </si>
  <si>
    <t>Youth VillagesAll FFJul-21</t>
  </si>
  <si>
    <t>Medstar GeorgetownAll DCSJul-21</t>
  </si>
  <si>
    <t>Medstar GeorgetownAll FFJul-21</t>
  </si>
  <si>
    <t>Community ConnectionsAll FFJul-21</t>
  </si>
  <si>
    <t>Community ConnectionsAll DCSJul-21</t>
  </si>
  <si>
    <t>Marys CenterAll FFJul-21</t>
  </si>
  <si>
    <t>Marys CenterAll DCSJul-21</t>
  </si>
  <si>
    <t>PIECEAll FFJul-21</t>
  </si>
  <si>
    <t>PIECEAll DCSJul-21</t>
  </si>
  <si>
    <t>Adoptions TogetherAll CombinedJul-21</t>
  </si>
  <si>
    <t>Better MorningsAll CombinedJul-21</t>
  </si>
  <si>
    <t>CatholicAll CombinedJul-21</t>
  </si>
  <si>
    <t>Community ConnectionsAll CombinedJul-21</t>
  </si>
  <si>
    <t>ContemporaryAll CombinedJul-21</t>
  </si>
  <si>
    <t>Family MattersAll CombinedJul-21</t>
  </si>
  <si>
    <t>Federal CityAll CombinedJul-21</t>
  </si>
  <si>
    <t>First Home CareAll CombinedJul-21</t>
  </si>
  <si>
    <t>Foundations for Home &amp; CommunityAll CombinedJul-21</t>
  </si>
  <si>
    <t>FPSAll CombinedJul-21</t>
  </si>
  <si>
    <t>Green DoorAll CombinedJul-21</t>
  </si>
  <si>
    <t>HillcrestAll CombinedJul-21</t>
  </si>
  <si>
    <t>LAYCAll CombinedJul-21</t>
  </si>
  <si>
    <t>LCSAll CombinedJul-21</t>
  </si>
  <si>
    <t>LESAll CombinedJul-21</t>
  </si>
  <si>
    <t>Marys CenterAll CombinedJul-21</t>
  </si>
  <si>
    <t>MBI HSAll CombinedJul-21</t>
  </si>
  <si>
    <t>MD Family ResourcesAll CombinedJul-21</t>
  </si>
  <si>
    <t>Medstar GeorgetownAll CombinedJul-21</t>
  </si>
  <si>
    <t>PASSAll CombinedJul-21</t>
  </si>
  <si>
    <t>PIECEAll CombinedJul-21</t>
  </si>
  <si>
    <t>RiversideAll CombinedJul-21</t>
  </si>
  <si>
    <t>TFCCAll CombinedJul-21</t>
  </si>
  <si>
    <t>UniversalAll CombinedJul-21</t>
  </si>
  <si>
    <t>Wayne CenterAll CombinedJul-21</t>
  </si>
  <si>
    <t>Youth VillagesAll CombinedJul-21</t>
  </si>
  <si>
    <t>All A-CRA ProvidersA-CRA FFJul-21</t>
  </si>
  <si>
    <t>All A-CRA ProvidersA-CRA CombinedJul-21</t>
  </si>
  <si>
    <t>All CPP-FV ProvidersCPP-FV FFJul-21</t>
  </si>
  <si>
    <t>All CPP-FV ProvidersCPP-FV DCSJul-21</t>
  </si>
  <si>
    <t>All CPP-FV ProvidersCPP-FV CombinedJul-21</t>
  </si>
  <si>
    <t>All FFT ProvidersFFT FFJul-21</t>
  </si>
  <si>
    <t>All FFT ProvidersFFT CombinedJul-21</t>
  </si>
  <si>
    <t>All MST ProvidersMST FFJul-21</t>
  </si>
  <si>
    <t>All MST ProvidersMST CombinedJul-21</t>
  </si>
  <si>
    <t>All MST-PSB ProvidersMST-PSB FFJul-21</t>
  </si>
  <si>
    <t>All MST-PSB ProvidersMST-PSB CombinedJul-21</t>
  </si>
  <si>
    <t>All PCIT ProvidersPCIT FFJul-21</t>
  </si>
  <si>
    <t>All PCIT ProvidersPCIT DCSJul-21</t>
  </si>
  <si>
    <t>All PCIT ProvidersPCIT CombinedJul-21</t>
  </si>
  <si>
    <t>All SFCR ProvidersSFCR FFJul-21</t>
  </si>
  <si>
    <t>All SFCR ProvidersSFCR CombinedJul-21</t>
  </si>
  <si>
    <t>All TF-CBT ProvidersTF-CBT FFJul-21</t>
  </si>
  <si>
    <t>All TF-CBT ProvidersTF-CBT CombinedJul-21</t>
  </si>
  <si>
    <t>All TIP ProvidersTIP FFJul-21</t>
  </si>
  <si>
    <t>All TIP ProvidersTIP CombinedJul-21</t>
  </si>
  <si>
    <t>All TST ProvidersTST FFJul-21</t>
  </si>
  <si>
    <t>All TST ProvidersTST CombinedJul-21</t>
  </si>
  <si>
    <t>Families First ProvidersAll FFJul-21</t>
  </si>
  <si>
    <t>DC Seed ProvidersAll DCSJul-21</t>
  </si>
  <si>
    <t>Trauma ProvidersAll FFJul-21</t>
  </si>
  <si>
    <t>Trauma ProvidersAll DCSJul-21</t>
  </si>
  <si>
    <t>Trauma ProvidersAll CombinedJul-21</t>
  </si>
  <si>
    <t>AllAll CombinedJul-21</t>
  </si>
  <si>
    <t>Federal CityA-CRA FF44409</t>
  </si>
  <si>
    <t>HillcrestA-CRA FF44409</t>
  </si>
  <si>
    <t>LAYCA-CRA FF44409</t>
  </si>
  <si>
    <t>RiversideA-CRA FF44409</t>
  </si>
  <si>
    <t>Adoptions TogetherCPP-FV FF44409</t>
  </si>
  <si>
    <t>Marys CenterCPP-FV FF44409</t>
  </si>
  <si>
    <t>PIECECPP-FV FF44409</t>
  </si>
  <si>
    <t>Community ConnectionsCPP-FV DCS44409</t>
  </si>
  <si>
    <t>Community ConnectionsCPP-FV FF44409</t>
  </si>
  <si>
    <t>Foundations for Home &amp; CommunityCPP-FV DCS44409</t>
  </si>
  <si>
    <t>Marys CenterCPP-FV DCS44409</t>
  </si>
  <si>
    <t>PIECECPP-FV DCS44409</t>
  </si>
  <si>
    <t>Medstar GeorgetownCPP-FV DCS44409</t>
  </si>
  <si>
    <t>Medstar GeorgetownCPP-FV FF44409</t>
  </si>
  <si>
    <t>Better MorningsFFT FF44409</t>
  </si>
  <si>
    <t>CatholicFFT FF44409</t>
  </si>
  <si>
    <t>First Home CareFFT FF44409</t>
  </si>
  <si>
    <t>Foundations for Home &amp; CommunityFFT FF44409</t>
  </si>
  <si>
    <t>HillcrestFFT FF44409</t>
  </si>
  <si>
    <t>PASSFFT FF44409</t>
  </si>
  <si>
    <t>LCSMST FF44409</t>
  </si>
  <si>
    <t>MBI HSMST FF44409</t>
  </si>
  <si>
    <t>Youth VillagesMST FF44409</t>
  </si>
  <si>
    <t>Youth VillagesMST-PSB FF44409</t>
  </si>
  <si>
    <t>Marys CenterPCIT FF44409</t>
  </si>
  <si>
    <t>PIECEPCIT FF44409</t>
  </si>
  <si>
    <t>Marys CenterPCIT DCS44409</t>
  </si>
  <si>
    <t>PIECEPCIT DCS44409</t>
  </si>
  <si>
    <t>Community ConnectionsPCIT DCS44409</t>
  </si>
  <si>
    <t>Community ConnectionsPCIT FF44409</t>
  </si>
  <si>
    <t>Medstar GeorgetownPCIT DCS44409</t>
  </si>
  <si>
    <t>Medstar GeorgetownPCIT FF44409</t>
  </si>
  <si>
    <t>Community ConnectionsTF-CBT FF44409</t>
  </si>
  <si>
    <t>First Home CareTF-CBT FF44409</t>
  </si>
  <si>
    <t>Foundations for Home &amp; CommunityTF-CBT FF44409</t>
  </si>
  <si>
    <t>HillcrestTF-CBT FF44409</t>
  </si>
  <si>
    <t>LAYCTF-CBT FF44409</t>
  </si>
  <si>
    <t>LESTF-CBT FF44409</t>
  </si>
  <si>
    <t>MD Family ResourcesTF-CBT FF44409</t>
  </si>
  <si>
    <t>UniversalTF-CBT FF44409</t>
  </si>
  <si>
    <t>Community ConnectionsTIP FF44409</t>
  </si>
  <si>
    <t>ContemporaryTIP FF44409</t>
  </si>
  <si>
    <t>FPSTIP FF44409</t>
  </si>
  <si>
    <t>Green DoorTIP FF44409</t>
  </si>
  <si>
    <t>LESTIP FF44409</t>
  </si>
  <si>
    <t>MBI HSTIP FF44409</t>
  </si>
  <si>
    <t>PASSTIP FF44409</t>
  </si>
  <si>
    <t>TFCCTIP FF44409</t>
  </si>
  <si>
    <t>UniversalTIP FF44409</t>
  </si>
  <si>
    <t>Wayne CenterTIP FF44409</t>
  </si>
  <si>
    <t>Adoptions TogetherTST FF44409</t>
  </si>
  <si>
    <t>ContemporaryTST FF44409</t>
  </si>
  <si>
    <t>Family MattersTST FF44409</t>
  </si>
  <si>
    <t>First Home CareTST FF44409</t>
  </si>
  <si>
    <t>Foundations for Home &amp; CommunityTST FF44409</t>
  </si>
  <si>
    <t>HillcrestTST FF44409</t>
  </si>
  <si>
    <t>MD Family ResourcesTST FF44409</t>
  </si>
  <si>
    <t>Federal CityA-CRA Combined44409</t>
  </si>
  <si>
    <t>HillcrestA-CRA Combined44409</t>
  </si>
  <si>
    <t>LAYCA-CRA Combined44409</t>
  </si>
  <si>
    <t>RiversideA-CRA Combined44409</t>
  </si>
  <si>
    <t>Adoptions TogetherCPP-FV Combined44409</t>
  </si>
  <si>
    <t>Foundations for Home &amp; CommunityCPP-FV Combined44409</t>
  </si>
  <si>
    <t>Medstar GeorgetownCPP-FV Combined44409</t>
  </si>
  <si>
    <t>Better MorningsFFT Combined44409</t>
  </si>
  <si>
    <t>CatholicFFT Combined44409</t>
  </si>
  <si>
    <t>First Home CareFFT Combined44409</t>
  </si>
  <si>
    <t>Foundations for Home &amp; CommunityFFT Combined44409</t>
  </si>
  <si>
    <t>HillcrestFFT Combined44409</t>
  </si>
  <si>
    <t>PASSFFT Combined44409</t>
  </si>
  <si>
    <t>LCSMST Combined44409</t>
  </si>
  <si>
    <t>MBI HSMST Combined44409</t>
  </si>
  <si>
    <t>Youth VillagesMST Combined44409</t>
  </si>
  <si>
    <t>Youth VillagesMST-PSB Combined44409</t>
  </si>
  <si>
    <t>Medstar GeorgetownPCIT Combined44409</t>
  </si>
  <si>
    <t>Community ConnectionsTF-CBT Combined44409</t>
  </si>
  <si>
    <t>First Home CareTF-CBT Combined44409</t>
  </si>
  <si>
    <t>Foundations for Home &amp; CommunityTF-CBT Combined44409</t>
  </si>
  <si>
    <t>HillcrestTF-CBT Combined44409</t>
  </si>
  <si>
    <t>LAYCTF-CBT Combined44409</t>
  </si>
  <si>
    <t>LESTF-CBT Combined44409</t>
  </si>
  <si>
    <t>MD Family ResourcesTF-CBT Combined44409</t>
  </si>
  <si>
    <t>UniversalTF-CBT Combined44409</t>
  </si>
  <si>
    <t>Community ConnectionsTIP Combined44409</t>
  </si>
  <si>
    <t>ContemporaryTIP Combined44409</t>
  </si>
  <si>
    <t>FPSTIP Combined44409</t>
  </si>
  <si>
    <t>Green DoorTIP Combined44409</t>
  </si>
  <si>
    <t>LESTIP Combined44409</t>
  </si>
  <si>
    <t>MBI HSTIP Combined44409</t>
  </si>
  <si>
    <t>PASSTIP Combined44409</t>
  </si>
  <si>
    <t>TFCCTIP Combined44409</t>
  </si>
  <si>
    <t>UniversalTIP Combined44409</t>
  </si>
  <si>
    <t>Wayne CenterTIP Combined44409</t>
  </si>
  <si>
    <t>Adoptions TogetherTST Combined44409</t>
  </si>
  <si>
    <t>ContemporaryTST Combined44409</t>
  </si>
  <si>
    <t>Family MattersTST Combined44409</t>
  </si>
  <si>
    <t>First Home CareTST Combined44409</t>
  </si>
  <si>
    <t>Foundations for Home &amp; CommunityTST Combined44409</t>
  </si>
  <si>
    <t>HillcrestTST Combined44409</t>
  </si>
  <si>
    <t>MD Family ResourcesTST Combined44409</t>
  </si>
  <si>
    <t>Marys CenterCPP-FV Combined44409</t>
  </si>
  <si>
    <t>PIECECPP-FV Combined44409</t>
  </si>
  <si>
    <t>Community ConnectionsCPP-FV Combined44409</t>
  </si>
  <si>
    <t>Community ConnectionsPCIT Combined44409</t>
  </si>
  <si>
    <t>Marys CenterPCIT Combined44409</t>
  </si>
  <si>
    <t>PIECEPCIT Combined44409</t>
  </si>
  <si>
    <t>CatholicAll FF44409</t>
  </si>
  <si>
    <t>ContemporaryAll FF44409</t>
  </si>
  <si>
    <t>Family MattersAll FF44409</t>
  </si>
  <si>
    <t>Federal City All FF44409</t>
  </si>
  <si>
    <t>First Home CareAll FF44409</t>
  </si>
  <si>
    <t>Foundations for Home &amp; CommunityAll FF44409</t>
  </si>
  <si>
    <t>FPSAll FF44409</t>
  </si>
  <si>
    <t>Green DoorAll FF44409</t>
  </si>
  <si>
    <t>HillcrestAll FF44409</t>
  </si>
  <si>
    <t>LAYCAll FF44409</t>
  </si>
  <si>
    <t>LCSAll FF44409</t>
  </si>
  <si>
    <t>LESAll FF44409</t>
  </si>
  <si>
    <t>MBI HSAll FF44409</t>
  </si>
  <si>
    <t>MD Family ResourcesAll FF44409</t>
  </si>
  <si>
    <t>PASSAll FF44409</t>
  </si>
  <si>
    <t>RiversideAll FF44409</t>
  </si>
  <si>
    <t>TFCCAll FF44409</t>
  </si>
  <si>
    <t>UniversalAll FF44409</t>
  </si>
  <si>
    <t>Wayne CenterAll FF44409</t>
  </si>
  <si>
    <t>Youth VillagesAll FF44409</t>
  </si>
  <si>
    <t>Medstar GeorgetownAll DCS44409</t>
  </si>
  <si>
    <t>Medstar GeorgetownAll FF44409</t>
  </si>
  <si>
    <t>Community ConnectionsAll FF44409</t>
  </si>
  <si>
    <t>Community ConnectionsAll DCS44409</t>
  </si>
  <si>
    <t>Marys CenterAll FF44409</t>
  </si>
  <si>
    <t>Marys CenterAll DCS44409</t>
  </si>
  <si>
    <t>PIECEAll FF44409</t>
  </si>
  <si>
    <t>PIECEAll DCS44409</t>
  </si>
  <si>
    <t>Adoptions TogetherAll Combined44409</t>
  </si>
  <si>
    <t>Better MorningsAll Combined44409</t>
  </si>
  <si>
    <t>CatholicAll Combined44409</t>
  </si>
  <si>
    <t>Community ConnectionsAll Combined44409</t>
  </si>
  <si>
    <t>ContemporaryAll Combined44409</t>
  </si>
  <si>
    <t>Family MattersAll Combined44409</t>
  </si>
  <si>
    <t>Federal CityAll Combined44409</t>
  </si>
  <si>
    <t>First Home CareAll Combined44409</t>
  </si>
  <si>
    <t>Foundations for Home &amp; CommunityAll Combined44409</t>
  </si>
  <si>
    <t>FPSAll Combined44409</t>
  </si>
  <si>
    <t>Green DoorAll Combined44409</t>
  </si>
  <si>
    <t>HillcrestAll Combined44409</t>
  </si>
  <si>
    <t>LAYCAll Combined44409</t>
  </si>
  <si>
    <t>LCSAll Combined44409</t>
  </si>
  <si>
    <t>LESAll Combined44409</t>
  </si>
  <si>
    <t>Marys CenterAll Combined44409</t>
  </si>
  <si>
    <t>MBI HSAll Combined44409</t>
  </si>
  <si>
    <t>MD Family ResourcesAll Combined44409</t>
  </si>
  <si>
    <t>Medstar GeorgetownAll Combined44409</t>
  </si>
  <si>
    <t>PASSAll Combined44409</t>
  </si>
  <si>
    <t>PIECEAll Combined44409</t>
  </si>
  <si>
    <t>RiversideAll Combined44409</t>
  </si>
  <si>
    <t>TFCCAll Combined44409</t>
  </si>
  <si>
    <t>UniversalAll Combined44409</t>
  </si>
  <si>
    <t>Wayne CenterAll Combined44409</t>
  </si>
  <si>
    <t>Youth VillagesAll Combined44409</t>
  </si>
  <si>
    <t>All A-CRA ProvidersA-CRA FF44409</t>
  </si>
  <si>
    <t>All A-CRA ProvidersA-CRA Combined44409</t>
  </si>
  <si>
    <t>All CPP-FV ProvidersCPP-FV FF44409</t>
  </si>
  <si>
    <t>All CPP-FV ProvidersCPP-FV DCS44409</t>
  </si>
  <si>
    <t>All CPP-FV ProvidersCPP-FV Combined44409</t>
  </si>
  <si>
    <t>All FFT ProvidersFFT FF44409</t>
  </si>
  <si>
    <t>All FFT ProvidersFFT Combined44409</t>
  </si>
  <si>
    <t>All MST ProvidersMST FF44409</t>
  </si>
  <si>
    <t>All MST ProvidersMST Combined44409</t>
  </si>
  <si>
    <t>All MST-PSB ProvidersMST-PSB FF44409</t>
  </si>
  <si>
    <t>All MST-PSB ProvidersMST-PSB Combined44409</t>
  </si>
  <si>
    <t>All PCIT ProvidersPCIT FF44409</t>
  </si>
  <si>
    <t>All PCIT ProvidersPCIT DCS44409</t>
  </si>
  <si>
    <t>All PCIT ProvidersPCIT Combined44409</t>
  </si>
  <si>
    <t>All SFCR ProvidersSFCR FF44409</t>
  </si>
  <si>
    <t>All SFCR ProvidersSFCR Combined44409</t>
  </si>
  <si>
    <t>All TF-CBT ProvidersTF-CBT FF44409</t>
  </si>
  <si>
    <t>All TF-CBT ProvidersTF-CBT Combined44409</t>
  </si>
  <si>
    <t>All TIP ProvidersTIP FF44409</t>
  </si>
  <si>
    <t>All TIP ProvidersTIP Combined44409</t>
  </si>
  <si>
    <t>All TST ProvidersTST FF44409</t>
  </si>
  <si>
    <t>All TST ProvidersTST Combined44409</t>
  </si>
  <si>
    <t>Families First ProvidersAll FF44409</t>
  </si>
  <si>
    <t>DC Seed ProvidersAll DCS44409</t>
  </si>
  <si>
    <t>Trauma ProvidersAll FF44409</t>
  </si>
  <si>
    <t>Trauma ProvidersAll DCS44409</t>
  </si>
  <si>
    <t>Trauma ProvidersAll Combined44409</t>
  </si>
  <si>
    <t>AllAll Combined44409</t>
  </si>
  <si>
    <t>Federal CityA-CRA FFAug-21</t>
  </si>
  <si>
    <t>HillcrestA-CRA FFAug-21</t>
  </si>
  <si>
    <t>LAYCA-CRA FFAug-21</t>
  </si>
  <si>
    <t>RiversideA-CRA FFAug-21</t>
  </si>
  <si>
    <t>Adoptions TogetherCPP-FV FFAug-21</t>
  </si>
  <si>
    <t>Marys CenterCPP-FV FFAug-21</t>
  </si>
  <si>
    <t>PIECECPP-FV FFAug-21</t>
  </si>
  <si>
    <t>Community ConnectionsCPP-FV DCSAug-21</t>
  </si>
  <si>
    <t>Community ConnectionsCPP-FV FFAug-21</t>
  </si>
  <si>
    <t>Foundations for Home &amp; CommunityCPP-FV DCSAug-21</t>
  </si>
  <si>
    <t>Marys CenterCPP-FV DCSAug-21</t>
  </si>
  <si>
    <t>PIECECPP-FV DCSAug-21</t>
  </si>
  <si>
    <t>Medstar GeorgetownCPP-FV DCSAug-21</t>
  </si>
  <si>
    <t>Medstar GeorgetownCPP-FV FFAug-21</t>
  </si>
  <si>
    <t>Better MorningsFFT FFAug-21</t>
  </si>
  <si>
    <t>CatholicFFT FFAug-21</t>
  </si>
  <si>
    <t>First Home CareFFT FFAug-21</t>
  </si>
  <si>
    <t>Foundations for Home &amp; CommunityFFT FFAug-21</t>
  </si>
  <si>
    <t>HillcrestFFT FFAug-21</t>
  </si>
  <si>
    <t>PASSFFT FFAug-21</t>
  </si>
  <si>
    <t>LCSMST FFAug-21</t>
  </si>
  <si>
    <t>MBI HSMST FFAug-21</t>
  </si>
  <si>
    <t>Youth VillagesMST FFAug-21</t>
  </si>
  <si>
    <t>Youth VillagesMST-PSB FFAug-21</t>
  </si>
  <si>
    <t>Marys CenterPCIT FFAug-21</t>
  </si>
  <si>
    <t>PIECEPCIT FFAug-21</t>
  </si>
  <si>
    <t>Marys CenterPCIT DCSAug-21</t>
  </si>
  <si>
    <t>PIECEPCIT DCSAug-21</t>
  </si>
  <si>
    <t>Community ConnectionsPCIT DCSAug-21</t>
  </si>
  <si>
    <t>Community ConnectionsPCIT FFAug-21</t>
  </si>
  <si>
    <t>Medstar GeorgetownPCIT DCSAug-21</t>
  </si>
  <si>
    <t>Medstar GeorgetownPCIT FFAug-21</t>
  </si>
  <si>
    <t>Community ConnectionsTF-CBT FFAug-21</t>
  </si>
  <si>
    <t>First Home CareTF-CBT FFAug-21</t>
  </si>
  <si>
    <t>Foundations for Home &amp; CommunityTF-CBT FFAug-21</t>
  </si>
  <si>
    <t>HillcrestTF-CBT FFAug-21</t>
  </si>
  <si>
    <t>LAYCTF-CBT FFAug-21</t>
  </si>
  <si>
    <t>LESTF-CBT FFAug-21</t>
  </si>
  <si>
    <t>MD Family ResourcesTF-CBT FFAug-21</t>
  </si>
  <si>
    <t>UniversalTF-CBT FFAug-21</t>
  </si>
  <si>
    <t>Community ConnectionsTIP FFAug-21</t>
  </si>
  <si>
    <t>ContemporaryTIP FFAug-21</t>
  </si>
  <si>
    <t>FPSTIP FFAug-21</t>
  </si>
  <si>
    <t>Green DoorTIP FFAug-21</t>
  </si>
  <si>
    <t>LESTIP FFAug-21</t>
  </si>
  <si>
    <t>MBI HSTIP FFAug-21</t>
  </si>
  <si>
    <t>PASSTIP FFAug-21</t>
  </si>
  <si>
    <t>TFCCTIP FFAug-21</t>
  </si>
  <si>
    <t>UniversalTIP FFAug-21</t>
  </si>
  <si>
    <t>Wayne CenterTIP FFAug-21</t>
  </si>
  <si>
    <t>Adoptions TogetherTST FFAug-21</t>
  </si>
  <si>
    <t>ContemporaryTST FFAug-21</t>
  </si>
  <si>
    <t>Family MattersTST FFAug-21</t>
  </si>
  <si>
    <t>First Home CareTST FFAug-21</t>
  </si>
  <si>
    <t>Foundations for Home &amp; CommunityTST FFAug-21</t>
  </si>
  <si>
    <t>HillcrestTST FFAug-21</t>
  </si>
  <si>
    <t>MD Family ResourcesTST FFAug-21</t>
  </si>
  <si>
    <t>Federal CityA-CRA CombinedAug-21</t>
  </si>
  <si>
    <t>HillcrestA-CRA CombinedAug-21</t>
  </si>
  <si>
    <t>LAYCA-CRA CombinedAug-21</t>
  </si>
  <si>
    <t>RiversideA-CRA CombinedAug-21</t>
  </si>
  <si>
    <t>Adoptions TogetherCPP-FV CombinedAug-21</t>
  </si>
  <si>
    <t>Foundations for Home &amp; CommunityCPP-FV CombinedAug-21</t>
  </si>
  <si>
    <t>Medstar GeorgetownCPP-FV CombinedAug-21</t>
  </si>
  <si>
    <t>Better MorningsFFT CombinedAug-21</t>
  </si>
  <si>
    <t>CatholicFFT CombinedAug-21</t>
  </si>
  <si>
    <t>First Home CareFFT CombinedAug-21</t>
  </si>
  <si>
    <t>Foundations for Home &amp; CommunityFFT CombinedAug-21</t>
  </si>
  <si>
    <t>HillcrestFFT CombinedAug-21</t>
  </si>
  <si>
    <t>PASSFFT CombinedAug-21</t>
  </si>
  <si>
    <t>LCSMST CombinedAug-21</t>
  </si>
  <si>
    <t>MBI HSMST CombinedAug-21</t>
  </si>
  <si>
    <t>Youth VillagesMST CombinedAug-21</t>
  </si>
  <si>
    <t>Youth VillagesMST-PSB CombinedAug-21</t>
  </si>
  <si>
    <t>Medstar GeorgetownPCIT CombinedAug-21</t>
  </si>
  <si>
    <t>Community ConnectionsTF-CBT CombinedAug-21</t>
  </si>
  <si>
    <t>First Home CareTF-CBT CombinedAug-21</t>
  </si>
  <si>
    <t>Foundations for Home &amp; CommunityTF-CBT CombinedAug-21</t>
  </si>
  <si>
    <t>HillcrestTF-CBT CombinedAug-21</t>
  </si>
  <si>
    <t>LAYCTF-CBT CombinedAug-21</t>
  </si>
  <si>
    <t>LESTF-CBT CombinedAug-21</t>
  </si>
  <si>
    <t>MD Family ResourcesTF-CBT CombinedAug-21</t>
  </si>
  <si>
    <t>UniversalTF-CBT CombinedAug-21</t>
  </si>
  <si>
    <t>Community ConnectionsTIP CombinedAug-21</t>
  </si>
  <si>
    <t>ContemporaryTIP CombinedAug-21</t>
  </si>
  <si>
    <t>FPSTIP CombinedAug-21</t>
  </si>
  <si>
    <t>Green DoorTIP CombinedAug-21</t>
  </si>
  <si>
    <t>LESTIP CombinedAug-21</t>
  </si>
  <si>
    <t>MBI HSTIP CombinedAug-21</t>
  </si>
  <si>
    <t>PASSTIP CombinedAug-21</t>
  </si>
  <si>
    <t>TFCCTIP CombinedAug-21</t>
  </si>
  <si>
    <t>UniversalTIP CombinedAug-21</t>
  </si>
  <si>
    <t>Wayne CenterTIP CombinedAug-21</t>
  </si>
  <si>
    <t>Adoptions TogetherTST CombinedAug-21</t>
  </si>
  <si>
    <t>ContemporaryTST CombinedAug-21</t>
  </si>
  <si>
    <t>Family MattersTST CombinedAug-21</t>
  </si>
  <si>
    <t>First Home CareTST CombinedAug-21</t>
  </si>
  <si>
    <t>Foundations for Home &amp; CommunityTST CombinedAug-21</t>
  </si>
  <si>
    <t>HillcrestTST CombinedAug-21</t>
  </si>
  <si>
    <t>MD Family ResourcesTST CombinedAug-21</t>
  </si>
  <si>
    <t>Marys CenterCPP-FV CombinedAug-21</t>
  </si>
  <si>
    <t>PIECECPP-FV CombinedAug-21</t>
  </si>
  <si>
    <t>Community ConnectionsCPP-FV CombinedAug-21</t>
  </si>
  <si>
    <t>Community ConnectionsPCIT CombinedAug-21</t>
  </si>
  <si>
    <t>Marys CenterPCIT CombinedAug-21</t>
  </si>
  <si>
    <t>PIECEPCIT CombinedAug-21</t>
  </si>
  <si>
    <t>CatholicAll FFAug-21</t>
  </si>
  <si>
    <t>ContemporaryAll FFAug-21</t>
  </si>
  <si>
    <t>Family MattersAll FFAug-21</t>
  </si>
  <si>
    <t>Federal City All FFAug-21</t>
  </si>
  <si>
    <t>First Home CareAll FFAug-21</t>
  </si>
  <si>
    <t>Foundations for Home &amp; CommunityAll FFAug-21</t>
  </si>
  <si>
    <t>FPSAll FFAug-21</t>
  </si>
  <si>
    <t>Green DoorAll FFAug-21</t>
  </si>
  <si>
    <t>HillcrestAll FFAug-21</t>
  </si>
  <si>
    <t>LAYCAll FFAug-21</t>
  </si>
  <si>
    <t>LCSAll FFAug-21</t>
  </si>
  <si>
    <t>LESAll FFAug-21</t>
  </si>
  <si>
    <t>MBI HSAll FFAug-21</t>
  </si>
  <si>
    <t>MD Family ResourcesAll FFAug-21</t>
  </si>
  <si>
    <t>PASSAll FFAug-21</t>
  </si>
  <si>
    <t>RiversideAll FFAug-21</t>
  </si>
  <si>
    <t>TFCCAll FFAug-21</t>
  </si>
  <si>
    <t>UniversalAll FFAug-21</t>
  </si>
  <si>
    <t>Wayne CenterAll FFAug-21</t>
  </si>
  <si>
    <t>Youth VillagesAll FFAug-21</t>
  </si>
  <si>
    <t>Medstar GeorgetownAll DCSAug-21</t>
  </si>
  <si>
    <t>Medstar GeorgetownAll FFAug-21</t>
  </si>
  <si>
    <t>Community ConnectionsAll FFAug-21</t>
  </si>
  <si>
    <t>Community ConnectionsAll DCSAug-21</t>
  </si>
  <si>
    <t>Marys CenterAll FFAug-21</t>
  </si>
  <si>
    <t>Marys CenterAll DCSAug-21</t>
  </si>
  <si>
    <t>PIECEAll FFAug-21</t>
  </si>
  <si>
    <t>PIECEAll DCSAug-21</t>
  </si>
  <si>
    <t>Adoptions TogetherAll CombinedAug-21</t>
  </si>
  <si>
    <t>Better MorningsAll CombinedAug-21</t>
  </si>
  <si>
    <t>CatholicAll CombinedAug-21</t>
  </si>
  <si>
    <t>Community ConnectionsAll CombinedAug-21</t>
  </si>
  <si>
    <t>ContemporaryAll CombinedAug-21</t>
  </si>
  <si>
    <t>Family MattersAll CombinedAug-21</t>
  </si>
  <si>
    <t>Federal CityAll CombinedAug-21</t>
  </si>
  <si>
    <t>First Home CareAll CombinedAug-21</t>
  </si>
  <si>
    <t>Foundations for Home &amp; CommunityAll CombinedAug-21</t>
  </si>
  <si>
    <t>FPSAll CombinedAug-21</t>
  </si>
  <si>
    <t>Green DoorAll CombinedAug-21</t>
  </si>
  <si>
    <t>HillcrestAll CombinedAug-21</t>
  </si>
  <si>
    <t>LAYCAll CombinedAug-21</t>
  </si>
  <si>
    <t>LCSAll CombinedAug-21</t>
  </si>
  <si>
    <t>LESAll CombinedAug-21</t>
  </si>
  <si>
    <t>Marys CenterAll CombinedAug-21</t>
  </si>
  <si>
    <t>MBI HSAll CombinedAug-21</t>
  </si>
  <si>
    <t>MD Family ResourcesAll CombinedAug-21</t>
  </si>
  <si>
    <t>Medstar GeorgetownAll CombinedAug-21</t>
  </si>
  <si>
    <t>PASSAll CombinedAug-21</t>
  </si>
  <si>
    <t>PIECEAll CombinedAug-21</t>
  </si>
  <si>
    <t>RiversideAll CombinedAug-21</t>
  </si>
  <si>
    <t>TFCCAll CombinedAug-21</t>
  </si>
  <si>
    <t>UniversalAll CombinedAug-21</t>
  </si>
  <si>
    <t>Wayne CenterAll CombinedAug-21</t>
  </si>
  <si>
    <t>Youth VillagesAll CombinedAug-21</t>
  </si>
  <si>
    <t>All A-CRA ProvidersA-CRA FFAug-21</t>
  </si>
  <si>
    <t>All A-CRA ProvidersA-CRA CombinedAug-21</t>
  </si>
  <si>
    <t>All CPP-FV ProvidersCPP-FV FFAug-21</t>
  </si>
  <si>
    <t>All CPP-FV ProvidersCPP-FV DCSAug-21</t>
  </si>
  <si>
    <t>All CPP-FV ProvidersCPP-FV CombinedAug-21</t>
  </si>
  <si>
    <t>All FFT ProvidersFFT FFAug-21</t>
  </si>
  <si>
    <t>All FFT ProvidersFFT CombinedAug-21</t>
  </si>
  <si>
    <t>All MST ProvidersMST FFAug-21</t>
  </si>
  <si>
    <t>All MST ProvidersMST CombinedAug-21</t>
  </si>
  <si>
    <t>All MST-PSB ProvidersMST-PSB FFAug-21</t>
  </si>
  <si>
    <t>All MST-PSB ProvidersMST-PSB CombinedAug-21</t>
  </si>
  <si>
    <t>All PCIT ProvidersPCIT FFAug-21</t>
  </si>
  <si>
    <t>All PCIT ProvidersPCIT DCSAug-21</t>
  </si>
  <si>
    <t>All PCIT ProvidersPCIT CombinedAug-21</t>
  </si>
  <si>
    <t>All SFCR ProvidersSFCR FFAug-21</t>
  </si>
  <si>
    <t>All SFCR ProvidersSFCR CombinedAug-21</t>
  </si>
  <si>
    <t>All TF-CBT ProvidersTF-CBT FFAug-21</t>
  </si>
  <si>
    <t>All TF-CBT ProvidersTF-CBT CombinedAug-21</t>
  </si>
  <si>
    <t>All TIP ProvidersTIP FFAug-21</t>
  </si>
  <si>
    <t>All TIP ProvidersTIP CombinedAug-21</t>
  </si>
  <si>
    <t>All TST ProvidersTST FFAug-21</t>
  </si>
  <si>
    <t>All TST ProvidersTST CombinedAug-21</t>
  </si>
  <si>
    <t>Families First ProvidersAll FFAug-21</t>
  </si>
  <si>
    <t>DC Seed ProvidersAll DCSAug-21</t>
  </si>
  <si>
    <t>Trauma ProvidersAll FFAug-21</t>
  </si>
  <si>
    <t>Trauma ProvidersAll DCSAug-21</t>
  </si>
  <si>
    <t>Trauma ProvidersAll CombinedAug-21</t>
  </si>
  <si>
    <t>AllAll CombinedAug-21</t>
  </si>
  <si>
    <t>Federal CityA-CRA FF44440</t>
  </si>
  <si>
    <t>HillcrestA-CRA FF44440</t>
  </si>
  <si>
    <t>LAYCA-CRA FF44440</t>
  </si>
  <si>
    <t>RiversideA-CRA FF44440</t>
  </si>
  <si>
    <t>Adoptions TogetherCPP-FV FF44440</t>
  </si>
  <si>
    <t>Marys CenterCPP-FV FF44440</t>
  </si>
  <si>
    <t>PIECECPP-FV FF44440</t>
  </si>
  <si>
    <t>Community ConnectionsCPP-FV DCS44440</t>
  </si>
  <si>
    <t>Community ConnectionsCPP-FV FF44440</t>
  </si>
  <si>
    <t>Foundations for Home &amp; CommunityCPP-FV DCS44440</t>
  </si>
  <si>
    <t>Marys CenterCPP-FV DCS44440</t>
  </si>
  <si>
    <t>PIECECPP-FV DCS44440</t>
  </si>
  <si>
    <t>Medstar GeorgetownCPP-FV DCS44440</t>
  </si>
  <si>
    <t>Medstar GeorgetownCPP-FV FF44440</t>
  </si>
  <si>
    <t>Better MorningsFFT FF44440</t>
  </si>
  <si>
    <t>CatholicFFT FF44440</t>
  </si>
  <si>
    <t>First Home CareFFT FF44440</t>
  </si>
  <si>
    <t>Foundations for Home &amp; CommunityFFT FF44440</t>
  </si>
  <si>
    <t>HillcrestFFT FF44440</t>
  </si>
  <si>
    <t>PASSFFT FF44440</t>
  </si>
  <si>
    <t>LCSMST FF44440</t>
  </si>
  <si>
    <t>MBI HSMST FF44440</t>
  </si>
  <si>
    <t>Youth VillagesMST FF44440</t>
  </si>
  <si>
    <t>Youth VillagesMST-PSB FF44440</t>
  </si>
  <si>
    <t>Marys CenterPCIT FF44440</t>
  </si>
  <si>
    <t>PIECEPCIT FF44440</t>
  </si>
  <si>
    <t>Marys CenterPCIT DCS44440</t>
  </si>
  <si>
    <t>PIECEPCIT DCS44440</t>
  </si>
  <si>
    <t>Community ConnectionsPCIT DCS44440</t>
  </si>
  <si>
    <t>Community ConnectionsPCIT FF44440</t>
  </si>
  <si>
    <t>Medstar GeorgetownPCIT DCS44440</t>
  </si>
  <si>
    <t>Medstar GeorgetownPCIT FF44440</t>
  </si>
  <si>
    <t>Community ConnectionsTF-CBT FF44440</t>
  </si>
  <si>
    <t>First Home CareTF-CBT FF44440</t>
  </si>
  <si>
    <t>Foundations for Home &amp; CommunityTF-CBT FF44440</t>
  </si>
  <si>
    <t>HillcrestTF-CBT FF44440</t>
  </si>
  <si>
    <t>LAYCTF-CBT FF44440</t>
  </si>
  <si>
    <t>LESTF-CBT FF44440</t>
  </si>
  <si>
    <t>MD Family ResourcesTF-CBT FF44440</t>
  </si>
  <si>
    <t>UniversalTF-CBT FF44440</t>
  </si>
  <si>
    <t>Community ConnectionsTIP FF44440</t>
  </si>
  <si>
    <t>ContemporaryTIP FF44440</t>
  </si>
  <si>
    <t>FPSTIP FF44440</t>
  </si>
  <si>
    <t>Green DoorTIP FF44440</t>
  </si>
  <si>
    <t>LESTIP FF44440</t>
  </si>
  <si>
    <t>MBI HSTIP FF44440</t>
  </si>
  <si>
    <t>PASSTIP FF44440</t>
  </si>
  <si>
    <t>TFCCTIP FF44440</t>
  </si>
  <si>
    <t>UniversalTIP FF44440</t>
  </si>
  <si>
    <t>Wayne CenterTIP FF44440</t>
  </si>
  <si>
    <t>Adoptions TogetherTST FF44440</t>
  </si>
  <si>
    <t>ContemporaryTST FF44440</t>
  </si>
  <si>
    <t>Family MattersTST FF44440</t>
  </si>
  <si>
    <t>First Home CareTST FF44440</t>
  </si>
  <si>
    <t>Foundations for Home &amp; CommunityTST FF44440</t>
  </si>
  <si>
    <t>HillcrestTST FF44440</t>
  </si>
  <si>
    <t>MD Family ResourcesTST FF44440</t>
  </si>
  <si>
    <t>Federal CityA-CRA Combined44440</t>
  </si>
  <si>
    <t>HillcrestA-CRA Combined44440</t>
  </si>
  <si>
    <t>LAYCA-CRA Combined44440</t>
  </si>
  <si>
    <t>RiversideA-CRA Combined44440</t>
  </si>
  <si>
    <t>Adoptions TogetherCPP-FV Combined44440</t>
  </si>
  <si>
    <t>Foundations for Home &amp; CommunityCPP-FV Combined44440</t>
  </si>
  <si>
    <t>Medstar GeorgetownCPP-FV Combined44440</t>
  </si>
  <si>
    <t>Better MorningsFFT Combined44440</t>
  </si>
  <si>
    <t>CatholicFFT Combined44440</t>
  </si>
  <si>
    <t>First Home CareFFT Combined44440</t>
  </si>
  <si>
    <t>Foundations for Home &amp; CommunityFFT Combined44440</t>
  </si>
  <si>
    <t>HillcrestFFT Combined44440</t>
  </si>
  <si>
    <t>PASSFFT Combined44440</t>
  </si>
  <si>
    <t>LCSMST Combined44440</t>
  </si>
  <si>
    <t>MBI HSMST Combined44440</t>
  </si>
  <si>
    <t>Youth VillagesMST Combined44440</t>
  </si>
  <si>
    <t>Youth VillagesMST-PSB Combined44440</t>
  </si>
  <si>
    <t>Medstar GeorgetownPCIT Combined44440</t>
  </si>
  <si>
    <t>Community ConnectionsTF-CBT Combined44440</t>
  </si>
  <si>
    <t>First Home CareTF-CBT Combined44440</t>
  </si>
  <si>
    <t>Foundations for Home &amp; CommunityTF-CBT Combined44440</t>
  </si>
  <si>
    <t>HillcrestTF-CBT Combined44440</t>
  </si>
  <si>
    <t>LAYCTF-CBT Combined44440</t>
  </si>
  <si>
    <t>LESTF-CBT Combined44440</t>
  </si>
  <si>
    <t>MD Family ResourcesTF-CBT Combined44440</t>
  </si>
  <si>
    <t>UniversalTF-CBT Combined44440</t>
  </si>
  <si>
    <t>Community ConnectionsTIP Combined44440</t>
  </si>
  <si>
    <t>ContemporaryTIP Combined44440</t>
  </si>
  <si>
    <t>FPSTIP Combined44440</t>
  </si>
  <si>
    <t>Green DoorTIP Combined44440</t>
  </si>
  <si>
    <t>LESTIP Combined44440</t>
  </si>
  <si>
    <t>MBI HSTIP Combined44440</t>
  </si>
  <si>
    <t>PASSTIP Combined44440</t>
  </si>
  <si>
    <t>TFCCTIP Combined44440</t>
  </si>
  <si>
    <t>UniversalTIP Combined44440</t>
  </si>
  <si>
    <t>Wayne CenterTIP Combined44440</t>
  </si>
  <si>
    <t>Adoptions TogetherTST Combined44440</t>
  </si>
  <si>
    <t>ContemporaryTST Combined44440</t>
  </si>
  <si>
    <t>Family MattersTST Combined44440</t>
  </si>
  <si>
    <t>First Home CareTST Combined44440</t>
  </si>
  <si>
    <t>Foundations for Home &amp; CommunityTST Combined44440</t>
  </si>
  <si>
    <t>HillcrestTST Combined44440</t>
  </si>
  <si>
    <t>MD Family ResourcesTST Combined44440</t>
  </si>
  <si>
    <t>Marys CenterCPP-FV Combined44440</t>
  </si>
  <si>
    <t>PIECECPP-FV Combined44440</t>
  </si>
  <si>
    <t>Community ConnectionsCPP-FV Combined44440</t>
  </si>
  <si>
    <t>Community ConnectionsPCIT Combined44440</t>
  </si>
  <si>
    <t>Marys CenterPCIT Combined44440</t>
  </si>
  <si>
    <t>PIECEPCIT Combined44440</t>
  </si>
  <si>
    <t>CatholicAll FF44440</t>
  </si>
  <si>
    <t>ContemporaryAll FF44440</t>
  </si>
  <si>
    <t>Family MattersAll FF44440</t>
  </si>
  <si>
    <t>Federal City All FF44440</t>
  </si>
  <si>
    <t>First Home CareAll FF44440</t>
  </si>
  <si>
    <t>Foundations for Home &amp; CommunityAll FF44440</t>
  </si>
  <si>
    <t>FPSAll FF44440</t>
  </si>
  <si>
    <t>Green DoorAll FF44440</t>
  </si>
  <si>
    <t>HillcrestAll FF44440</t>
  </si>
  <si>
    <t>LAYCAll FF44440</t>
  </si>
  <si>
    <t>LCSAll FF44440</t>
  </si>
  <si>
    <t>LESAll FF44440</t>
  </si>
  <si>
    <t>MBI HSAll FF44440</t>
  </si>
  <si>
    <t>MD Family ResourcesAll FF44440</t>
  </si>
  <si>
    <t>PASSAll FF44440</t>
  </si>
  <si>
    <t>RiversideAll FF44440</t>
  </si>
  <si>
    <t>TFCCAll FF44440</t>
  </si>
  <si>
    <t>UniversalAll FF44440</t>
  </si>
  <si>
    <t>Wayne CenterAll FF44440</t>
  </si>
  <si>
    <t>Youth VillagesAll FF44440</t>
  </si>
  <si>
    <t>Medstar GeorgetownAll DCS44440</t>
  </si>
  <si>
    <t>Medstar GeorgetownAll FF44440</t>
  </si>
  <si>
    <t>Community ConnectionsAll FF44440</t>
  </si>
  <si>
    <t>Community ConnectionsAll DCS44440</t>
  </si>
  <si>
    <t>Marys CenterAll FF44440</t>
  </si>
  <si>
    <t>Marys CenterAll DCS44440</t>
  </si>
  <si>
    <t>PIECEAll FF44440</t>
  </si>
  <si>
    <t>PIECEAll DCS44440</t>
  </si>
  <si>
    <t>Adoptions TogetherAll Combined44440</t>
  </si>
  <si>
    <t>Better MorningsAll Combined44440</t>
  </si>
  <si>
    <t>CatholicAll Combined44440</t>
  </si>
  <si>
    <t>Community ConnectionsAll Combined44440</t>
  </si>
  <si>
    <t>ContemporaryAll Combined44440</t>
  </si>
  <si>
    <t>Family MattersAll Combined44440</t>
  </si>
  <si>
    <t>Federal CityAll Combined44440</t>
  </si>
  <si>
    <t>First Home CareAll Combined44440</t>
  </si>
  <si>
    <t>Foundations for Home &amp; CommunityAll Combined44440</t>
  </si>
  <si>
    <t>FPSAll Combined44440</t>
  </si>
  <si>
    <t>Green DoorAll Combined44440</t>
  </si>
  <si>
    <t>HillcrestAll Combined44440</t>
  </si>
  <si>
    <t>LAYCAll Combined44440</t>
  </si>
  <si>
    <t>LCSAll Combined44440</t>
  </si>
  <si>
    <t>LESAll Combined44440</t>
  </si>
  <si>
    <t>Marys CenterAll Combined44440</t>
  </si>
  <si>
    <t>MBI HSAll Combined44440</t>
  </si>
  <si>
    <t>MD Family ResourcesAll Combined44440</t>
  </si>
  <si>
    <t>Medstar GeorgetownAll Combined44440</t>
  </si>
  <si>
    <t>PASSAll Combined44440</t>
  </si>
  <si>
    <t>PIECEAll Combined44440</t>
  </si>
  <si>
    <t>RiversideAll Combined44440</t>
  </si>
  <si>
    <t>TFCCAll Combined44440</t>
  </si>
  <si>
    <t>UniversalAll Combined44440</t>
  </si>
  <si>
    <t>Wayne CenterAll Combined44440</t>
  </si>
  <si>
    <t>Youth VillagesAll Combined44440</t>
  </si>
  <si>
    <t>All A-CRA ProvidersA-CRA FF44440</t>
  </si>
  <si>
    <t>All A-CRA ProvidersA-CRA Combined44440</t>
  </si>
  <si>
    <t>All CPP-FV ProvidersCPP-FV FF44440</t>
  </si>
  <si>
    <t>All CPP-FV ProvidersCPP-FV DCS44440</t>
  </si>
  <si>
    <t>All CPP-FV ProvidersCPP-FV Combined44440</t>
  </si>
  <si>
    <t>All FFT ProvidersFFT FF44440</t>
  </si>
  <si>
    <t>All FFT ProvidersFFT Combined44440</t>
  </si>
  <si>
    <t>All MST ProvidersMST FF44440</t>
  </si>
  <si>
    <t>All MST ProvidersMST Combined44440</t>
  </si>
  <si>
    <t>All MST-PSB ProvidersMST-PSB FF44440</t>
  </si>
  <si>
    <t>All MST-PSB ProvidersMST-PSB Combined44440</t>
  </si>
  <si>
    <t>All PCIT ProvidersPCIT FF44440</t>
  </si>
  <si>
    <t>All PCIT ProvidersPCIT DCS44440</t>
  </si>
  <si>
    <t>All PCIT ProvidersPCIT Combined44440</t>
  </si>
  <si>
    <t>All SFCR ProvidersSFCR FF44440</t>
  </si>
  <si>
    <t>All SFCR ProvidersSFCR Combined44440</t>
  </si>
  <si>
    <t>All TF-CBT ProvidersTF-CBT FF44440</t>
  </si>
  <si>
    <t>All TF-CBT ProvidersTF-CBT Combined44440</t>
  </si>
  <si>
    <t>All TIP ProvidersTIP FF44440</t>
  </si>
  <si>
    <t>All TIP ProvidersTIP Combined44440</t>
  </si>
  <si>
    <t>All TST ProvidersTST FF44440</t>
  </si>
  <si>
    <t>All TST ProvidersTST Combined44440</t>
  </si>
  <si>
    <t>Families First ProvidersAll FF44440</t>
  </si>
  <si>
    <t>DC Seed ProvidersAll DCS44440</t>
  </si>
  <si>
    <t>Trauma ProvidersAll FF44440</t>
  </si>
  <si>
    <t>Trauma ProvidersAll DCS44440</t>
  </si>
  <si>
    <t>Trauma ProvidersAll Combined44440</t>
  </si>
  <si>
    <t>AllAll Combined44440</t>
  </si>
  <si>
    <t>Federal CityA-CRA FFSep-21</t>
  </si>
  <si>
    <t>HillcrestA-CRA FFSep-21</t>
  </si>
  <si>
    <t>LAYCA-CRA FFSep-21</t>
  </si>
  <si>
    <t>RiversideA-CRA FFSep-21</t>
  </si>
  <si>
    <t>Adoptions TogetherCPP-FV FFSep-21</t>
  </si>
  <si>
    <t>Marys CenterCPP-FV FFSep-21</t>
  </si>
  <si>
    <t>PIECECPP-FV FFSep-21</t>
  </si>
  <si>
    <t>Community ConnectionsCPP-FV DCSSep-21</t>
  </si>
  <si>
    <t>Community ConnectionsCPP-FV FFSep-21</t>
  </si>
  <si>
    <t>Foundations for Home &amp; CommunityCPP-FV DCSSep-21</t>
  </si>
  <si>
    <t>Marys CenterCPP-FV DCSSep-21</t>
  </si>
  <si>
    <t>PIECECPP-FV DCSSep-21</t>
  </si>
  <si>
    <t>Medstar GeorgetownCPP-FV DCSSep-21</t>
  </si>
  <si>
    <t>Medstar GeorgetownCPP-FV FFSep-21</t>
  </si>
  <si>
    <t>Better MorningsFFT FFSep-21</t>
  </si>
  <si>
    <t>CatholicFFT FFSep-21</t>
  </si>
  <si>
    <t>First Home CareFFT FFSep-21</t>
  </si>
  <si>
    <t>Foundations for Home &amp; CommunityFFT FFSep-21</t>
  </si>
  <si>
    <t>HillcrestFFT FFSep-21</t>
  </si>
  <si>
    <t>PASSFFT FFSep-21</t>
  </si>
  <si>
    <t>LCSMST FFSep-21</t>
  </si>
  <si>
    <t>MBI HSMST FFSep-21</t>
  </si>
  <si>
    <t>Youth VillagesMST FFSep-21</t>
  </si>
  <si>
    <t>Youth VillagesMST-PSB FFSep-21</t>
  </si>
  <si>
    <t>Marys CenterPCIT FFSep-21</t>
  </si>
  <si>
    <t>PIECEPCIT FFSep-21</t>
  </si>
  <si>
    <t>Marys CenterPCIT DCSSep-21</t>
  </si>
  <si>
    <t>PIECEPCIT DCSSep-21</t>
  </si>
  <si>
    <t>Community ConnectionsPCIT DCSSep-21</t>
  </si>
  <si>
    <t>Community ConnectionsPCIT FFSep-21</t>
  </si>
  <si>
    <t>Medstar GeorgetownPCIT DCSSep-21</t>
  </si>
  <si>
    <t>Medstar GeorgetownPCIT FFSep-21</t>
  </si>
  <si>
    <t>Community ConnectionsTF-CBT FFSep-21</t>
  </si>
  <si>
    <t>First Home CareTF-CBT FFSep-21</t>
  </si>
  <si>
    <t>Foundations for Home &amp; CommunityTF-CBT FFSep-21</t>
  </si>
  <si>
    <t>HillcrestTF-CBT FFSep-21</t>
  </si>
  <si>
    <t>LAYCTF-CBT FFSep-21</t>
  </si>
  <si>
    <t>LESTF-CBT FFSep-21</t>
  </si>
  <si>
    <t>MD Family ResourcesTF-CBT FFSep-21</t>
  </si>
  <si>
    <t>UniversalTF-CBT FFSep-21</t>
  </si>
  <si>
    <t>Community ConnectionsTIP FFSep-21</t>
  </si>
  <si>
    <t>ContemporaryTIP FFSep-21</t>
  </si>
  <si>
    <t>FPSTIP FFSep-21</t>
  </si>
  <si>
    <t>Green DoorTIP FFSep-21</t>
  </si>
  <si>
    <t>LESTIP FFSep-21</t>
  </si>
  <si>
    <t>MBI HSTIP FFSep-21</t>
  </si>
  <si>
    <t>PASSTIP FFSep-21</t>
  </si>
  <si>
    <t>TFCCTIP FFSep-21</t>
  </si>
  <si>
    <t>UniversalTIP FFSep-21</t>
  </si>
  <si>
    <t>Wayne CenterTIP FFSep-21</t>
  </si>
  <si>
    <t>Adoptions TogetherTST FFSep-21</t>
  </si>
  <si>
    <t>ContemporaryTST FFSep-21</t>
  </si>
  <si>
    <t>Family MattersTST FFSep-21</t>
  </si>
  <si>
    <t>First Home CareTST FFSep-21</t>
  </si>
  <si>
    <t>Foundations for Home &amp; CommunityTST FFSep-21</t>
  </si>
  <si>
    <t>HillcrestTST FFSep-21</t>
  </si>
  <si>
    <t>MD Family ResourcesTST FFSep-21</t>
  </si>
  <si>
    <t>Federal CityA-CRA CombinedSep-21</t>
  </si>
  <si>
    <t>HillcrestA-CRA CombinedSep-21</t>
  </si>
  <si>
    <t>LAYCA-CRA CombinedSep-21</t>
  </si>
  <si>
    <t>RiversideA-CRA CombinedSep-21</t>
  </si>
  <si>
    <t>Adoptions TogetherCPP-FV CombinedSep-21</t>
  </si>
  <si>
    <t>Foundations for Home &amp; CommunityCPP-FV CombinedSep-21</t>
  </si>
  <si>
    <t>Medstar GeorgetownCPP-FV CombinedSep-21</t>
  </si>
  <si>
    <t>Better MorningsFFT CombinedSep-21</t>
  </si>
  <si>
    <t>CatholicFFT CombinedSep-21</t>
  </si>
  <si>
    <t>First Home CareFFT CombinedSep-21</t>
  </si>
  <si>
    <t>Foundations for Home &amp; CommunityFFT CombinedSep-21</t>
  </si>
  <si>
    <t>HillcrestFFT CombinedSep-21</t>
  </si>
  <si>
    <t>PASSFFT CombinedSep-21</t>
  </si>
  <si>
    <t>LCSMST CombinedSep-21</t>
  </si>
  <si>
    <t>MBI HSMST CombinedSep-21</t>
  </si>
  <si>
    <t>Youth VillagesMST CombinedSep-21</t>
  </si>
  <si>
    <t>Youth VillagesMST-PSB CombinedSep-21</t>
  </si>
  <si>
    <t>Medstar GeorgetownPCIT CombinedSep-21</t>
  </si>
  <si>
    <t>Community ConnectionsTF-CBT CombinedSep-21</t>
  </si>
  <si>
    <t>First Home CareTF-CBT CombinedSep-21</t>
  </si>
  <si>
    <t>Foundations for Home &amp; CommunityTF-CBT CombinedSep-21</t>
  </si>
  <si>
    <t>HillcrestTF-CBT CombinedSep-21</t>
  </si>
  <si>
    <t>LAYCTF-CBT CombinedSep-21</t>
  </si>
  <si>
    <t>LESTF-CBT CombinedSep-21</t>
  </si>
  <si>
    <t>MD Family ResourcesTF-CBT CombinedSep-21</t>
  </si>
  <si>
    <t>UniversalTF-CBT CombinedSep-21</t>
  </si>
  <si>
    <t>Community ConnectionsTIP CombinedSep-21</t>
  </si>
  <si>
    <t>ContemporaryTIP CombinedSep-21</t>
  </si>
  <si>
    <t>FPSTIP CombinedSep-21</t>
  </si>
  <si>
    <t>Green DoorTIP CombinedSep-21</t>
  </si>
  <si>
    <t>LESTIP CombinedSep-21</t>
  </si>
  <si>
    <t>MBI HSTIP CombinedSep-21</t>
  </si>
  <si>
    <t>PASSTIP CombinedSep-21</t>
  </si>
  <si>
    <t>TFCCTIP CombinedSep-21</t>
  </si>
  <si>
    <t>UniversalTIP CombinedSep-21</t>
  </si>
  <si>
    <t>Wayne CenterTIP CombinedSep-21</t>
  </si>
  <si>
    <t>Adoptions TogetherTST CombinedSep-21</t>
  </si>
  <si>
    <t>ContemporaryTST CombinedSep-21</t>
  </si>
  <si>
    <t>Family MattersTST CombinedSep-21</t>
  </si>
  <si>
    <t>First Home CareTST CombinedSep-21</t>
  </si>
  <si>
    <t>Foundations for Home &amp; CommunityTST CombinedSep-21</t>
  </si>
  <si>
    <t>HillcrestTST CombinedSep-21</t>
  </si>
  <si>
    <t>MD Family ResourcesTST CombinedSep-21</t>
  </si>
  <si>
    <t>Marys CenterCPP-FV CombinedSep-21</t>
  </si>
  <si>
    <t>PIECECPP-FV CombinedSep-21</t>
  </si>
  <si>
    <t>Community ConnectionsCPP-FV CombinedSep-21</t>
  </si>
  <si>
    <t>Community ConnectionsPCIT CombinedSep-21</t>
  </si>
  <si>
    <t>Marys CenterPCIT CombinedSep-21</t>
  </si>
  <si>
    <t>PIECEPCIT CombinedSep-21</t>
  </si>
  <si>
    <t>CatholicAll FFSep-21</t>
  </si>
  <si>
    <t>ContemporaryAll FFSep-21</t>
  </si>
  <si>
    <t>Family MattersAll FFSep-21</t>
  </si>
  <si>
    <t>Federal City All FFSep-21</t>
  </si>
  <si>
    <t>First Home CareAll FFSep-21</t>
  </si>
  <si>
    <t>Foundations for Home &amp; CommunityAll FFSep-21</t>
  </si>
  <si>
    <t>FPSAll FFSep-21</t>
  </si>
  <si>
    <t>Green DoorAll FFSep-21</t>
  </si>
  <si>
    <t>HillcrestAll FFSep-21</t>
  </si>
  <si>
    <t>LAYCAll FFSep-21</t>
  </si>
  <si>
    <t>LCSAll FFSep-21</t>
  </si>
  <si>
    <t>LESAll FFSep-21</t>
  </si>
  <si>
    <t>MBI HSAll FFSep-21</t>
  </si>
  <si>
    <t>MD Family ResourcesAll FFSep-21</t>
  </si>
  <si>
    <t>PASSAll FFSep-21</t>
  </si>
  <si>
    <t>RiversideAll FFSep-21</t>
  </si>
  <si>
    <t>TFCCAll FFSep-21</t>
  </si>
  <si>
    <t>UniversalAll FFSep-21</t>
  </si>
  <si>
    <t>Wayne CenterAll FFSep-21</t>
  </si>
  <si>
    <t>Youth VillagesAll FFSep-21</t>
  </si>
  <si>
    <t>Medstar GeorgetownAll DCSSep-21</t>
  </si>
  <si>
    <t>Medstar GeorgetownAll FFSep-21</t>
  </si>
  <si>
    <t>Community ConnectionsAll FFSep-21</t>
  </si>
  <si>
    <t>Community ConnectionsAll DCSSep-21</t>
  </si>
  <si>
    <t>Marys CenterAll FFSep-21</t>
  </si>
  <si>
    <t>Marys CenterAll DCSSep-21</t>
  </si>
  <si>
    <t>PIECEAll FFSep-21</t>
  </si>
  <si>
    <t>PIECEAll DCSSep-21</t>
  </si>
  <si>
    <t>Adoptions TogetherAll CombinedSep-21</t>
  </si>
  <si>
    <t>Better MorningsAll CombinedSep-21</t>
  </si>
  <si>
    <t>CatholicAll CombinedSep-21</t>
  </si>
  <si>
    <t>Community ConnectionsAll CombinedSep-21</t>
  </si>
  <si>
    <t>ContemporaryAll CombinedSep-21</t>
  </si>
  <si>
    <t>Family MattersAll CombinedSep-21</t>
  </si>
  <si>
    <t>Federal CityAll CombinedSep-21</t>
  </si>
  <si>
    <t>First Home CareAll CombinedSep-21</t>
  </si>
  <si>
    <t>Foundations for Home &amp; CommunityAll CombinedSep-21</t>
  </si>
  <si>
    <t>FPSAll CombinedSep-21</t>
  </si>
  <si>
    <t>Green DoorAll CombinedSep-21</t>
  </si>
  <si>
    <t>HillcrestAll CombinedSep-21</t>
  </si>
  <si>
    <t>LAYCAll CombinedSep-21</t>
  </si>
  <si>
    <t>LCSAll CombinedSep-21</t>
  </si>
  <si>
    <t>LESAll CombinedSep-21</t>
  </si>
  <si>
    <t>Marys CenterAll CombinedSep-21</t>
  </si>
  <si>
    <t>MBI HSAll CombinedSep-21</t>
  </si>
  <si>
    <t>MD Family ResourcesAll CombinedSep-21</t>
  </si>
  <si>
    <t>Medstar GeorgetownAll CombinedSep-21</t>
  </si>
  <si>
    <t>PASSAll CombinedSep-21</t>
  </si>
  <si>
    <t>PIECEAll CombinedSep-21</t>
  </si>
  <si>
    <t>RiversideAll CombinedSep-21</t>
  </si>
  <si>
    <t>TFCCAll CombinedSep-21</t>
  </si>
  <si>
    <t>UniversalAll CombinedSep-21</t>
  </si>
  <si>
    <t>Wayne CenterAll CombinedSep-21</t>
  </si>
  <si>
    <t>Youth VillagesAll CombinedSep-21</t>
  </si>
  <si>
    <t>All A-CRA ProvidersA-CRA FFSep-21</t>
  </si>
  <si>
    <t>All A-CRA ProvidersA-CRA CombinedSep-21</t>
  </si>
  <si>
    <t>All CPP-FV ProvidersCPP-FV FFSep-21</t>
  </si>
  <si>
    <t>All CPP-FV ProvidersCPP-FV DCSSep-21</t>
  </si>
  <si>
    <t>All CPP-FV ProvidersCPP-FV CombinedSep-21</t>
  </si>
  <si>
    <t>All FFT ProvidersFFT FFSep-21</t>
  </si>
  <si>
    <t>All FFT ProvidersFFT CombinedSep-21</t>
  </si>
  <si>
    <t>All MST ProvidersMST FFSep-21</t>
  </si>
  <si>
    <t>All MST ProvidersMST CombinedSep-21</t>
  </si>
  <si>
    <t>All MST-PSB ProvidersMST-PSB FFSep-21</t>
  </si>
  <si>
    <t>All MST-PSB ProvidersMST-PSB CombinedSep-21</t>
  </si>
  <si>
    <t>All PCIT ProvidersPCIT FFSep-21</t>
  </si>
  <si>
    <t>All PCIT ProvidersPCIT DCSSep-21</t>
  </si>
  <si>
    <t>All PCIT ProvidersPCIT CombinedSep-21</t>
  </si>
  <si>
    <t>All SFCR ProvidersSFCR FFSep-21</t>
  </si>
  <si>
    <t>All SFCR ProvidersSFCR CombinedSep-21</t>
  </si>
  <si>
    <t>All TF-CBT ProvidersTF-CBT FFSep-21</t>
  </si>
  <si>
    <t>All TF-CBT ProvidersTF-CBT CombinedSep-21</t>
  </si>
  <si>
    <t>All TIP ProvidersTIP FFSep-21</t>
  </si>
  <si>
    <t>All TIP ProvidersTIP CombinedSep-21</t>
  </si>
  <si>
    <t>All TST ProvidersTST FFSep-21</t>
  </si>
  <si>
    <t>All TST ProvidersTST CombinedSep-21</t>
  </si>
  <si>
    <t>Families First ProvidersAll FFSep-21</t>
  </si>
  <si>
    <t>DC Seed ProvidersAll DCSSep-21</t>
  </si>
  <si>
    <t>Trauma ProvidersAll FFSep-21</t>
  </si>
  <si>
    <t>Trauma ProvidersAll DCSSep-21</t>
  </si>
  <si>
    <t>Trauma ProvidersAll CombinedSep-21</t>
  </si>
  <si>
    <t>AllAll CombinedSep-21</t>
  </si>
  <si>
    <t>Federal CityA-CRA FF44470</t>
  </si>
  <si>
    <t>HillcrestA-CRA FF44470</t>
  </si>
  <si>
    <t>LAYCA-CRA FF44470</t>
  </si>
  <si>
    <t>RiversideA-CRA FF44470</t>
  </si>
  <si>
    <t>Adoptions TogetherCPP-FV FF44470</t>
  </si>
  <si>
    <t>Marys CenterCPP-FV FF44470</t>
  </si>
  <si>
    <t>PIECECPP-FV FF44470</t>
  </si>
  <si>
    <t>Community ConnectionsCPP-FV DCS44470</t>
  </si>
  <si>
    <t>Community ConnectionsCPP-FV FF44470</t>
  </si>
  <si>
    <t>Foundations for Home &amp; CommunityCPP-FV DCS44470</t>
  </si>
  <si>
    <t>Marys CenterCPP-FV DCS44470</t>
  </si>
  <si>
    <t>PIECECPP-FV DCS44470</t>
  </si>
  <si>
    <t>Medstar GeorgetownCPP-FV DCS44470</t>
  </si>
  <si>
    <t>Medstar GeorgetownCPP-FV FF44470</t>
  </si>
  <si>
    <t>Better MorningsFFT FF44470</t>
  </si>
  <si>
    <t>CatholicFFT FF44470</t>
  </si>
  <si>
    <t>First Home CareFFT FF44470</t>
  </si>
  <si>
    <t>Foundations for Home &amp; CommunityFFT FF44470</t>
  </si>
  <si>
    <t>HillcrestFFT FF44470</t>
  </si>
  <si>
    <t>PASSFFT FF44470</t>
  </si>
  <si>
    <t>LCSMST FF44470</t>
  </si>
  <si>
    <t>MBI HSMST FF44470</t>
  </si>
  <si>
    <t>Youth VillagesMST FF44470</t>
  </si>
  <si>
    <t>Youth VillagesMST-PSB FF44470</t>
  </si>
  <si>
    <t>Marys CenterPCIT FF44470</t>
  </si>
  <si>
    <t>PIECEPCIT FF44470</t>
  </si>
  <si>
    <t>Marys CenterPCIT DCS44470</t>
  </si>
  <si>
    <t>PIECEPCIT DCS44470</t>
  </si>
  <si>
    <t>Community ConnectionsPCIT DCS44470</t>
  </si>
  <si>
    <t>Community ConnectionsPCIT FF44470</t>
  </si>
  <si>
    <t>Medstar GeorgetownPCIT DCS44470</t>
  </si>
  <si>
    <t>Medstar GeorgetownPCIT FF44470</t>
  </si>
  <si>
    <t>Community ConnectionsTF-CBT FF44470</t>
  </si>
  <si>
    <t>First Home CareTF-CBT FF44470</t>
  </si>
  <si>
    <t>Foundations for Home &amp; CommunityTF-CBT FF44470</t>
  </si>
  <si>
    <t>HillcrestTF-CBT FF44470</t>
  </si>
  <si>
    <t>LAYCTF-CBT FF44470</t>
  </si>
  <si>
    <t>LESTF-CBT FF44470</t>
  </si>
  <si>
    <t>MD Family ResourcesTF-CBT FF44470</t>
  </si>
  <si>
    <t>UniversalTF-CBT FF44470</t>
  </si>
  <si>
    <t>Community ConnectionsTIP FF44470</t>
  </si>
  <si>
    <t>ContemporaryTIP FF44470</t>
  </si>
  <si>
    <t>FPSTIP FF44470</t>
  </si>
  <si>
    <t>Green DoorTIP FF44470</t>
  </si>
  <si>
    <t>LESTIP FF44470</t>
  </si>
  <si>
    <t>MBI HSTIP FF44470</t>
  </si>
  <si>
    <t>PASSTIP FF44470</t>
  </si>
  <si>
    <t>TFCCTIP FF44470</t>
  </si>
  <si>
    <t>UniversalTIP FF44470</t>
  </si>
  <si>
    <t>Wayne CenterTIP FF44470</t>
  </si>
  <si>
    <t>Adoptions TogetherTST FF44470</t>
  </si>
  <si>
    <t>ContemporaryTST FF44470</t>
  </si>
  <si>
    <t>Family MattersTST FF44470</t>
  </si>
  <si>
    <t>First Home CareTST FF44470</t>
  </si>
  <si>
    <t>Foundations for Home &amp; CommunityTST FF44470</t>
  </si>
  <si>
    <t>HillcrestTST FF44470</t>
  </si>
  <si>
    <t>MD Family ResourcesTST FF44470</t>
  </si>
  <si>
    <t>Federal CityA-CRA Combined44470</t>
  </si>
  <si>
    <t>HillcrestA-CRA Combined44470</t>
  </si>
  <si>
    <t>LAYCA-CRA Combined44470</t>
  </si>
  <si>
    <t>RiversideA-CRA Combined44470</t>
  </si>
  <si>
    <t>Adoptions TogetherCPP-FV Combined44470</t>
  </si>
  <si>
    <t>Foundations for Home &amp; CommunityCPP-FV Combined44470</t>
  </si>
  <si>
    <t>Medstar GeorgetownCPP-FV Combined44470</t>
  </si>
  <si>
    <t>Better MorningsFFT Combined44470</t>
  </si>
  <si>
    <t>CatholicFFT Combined44470</t>
  </si>
  <si>
    <t>First Home CareFFT Combined44470</t>
  </si>
  <si>
    <t>Foundations for Home &amp; CommunityFFT Combined44470</t>
  </si>
  <si>
    <t>HillcrestFFT Combined44470</t>
  </si>
  <si>
    <t>PASSFFT Combined44470</t>
  </si>
  <si>
    <t>LCSMST Combined44470</t>
  </si>
  <si>
    <t>MBI HSMST Combined44470</t>
  </si>
  <si>
    <t>Youth VillagesMST Combined44470</t>
  </si>
  <si>
    <t>Youth VillagesMST-PSB Combined44470</t>
  </si>
  <si>
    <t>Medstar GeorgetownPCIT Combined44470</t>
  </si>
  <si>
    <t>Community ConnectionsTF-CBT Combined44470</t>
  </si>
  <si>
    <t>First Home CareTF-CBT Combined44470</t>
  </si>
  <si>
    <t>Foundations for Home &amp; CommunityTF-CBT Combined44470</t>
  </si>
  <si>
    <t>HillcrestTF-CBT Combined44470</t>
  </si>
  <si>
    <t>LAYCTF-CBT Combined44470</t>
  </si>
  <si>
    <t>LESTF-CBT Combined44470</t>
  </si>
  <si>
    <t>MD Family ResourcesTF-CBT Combined44470</t>
  </si>
  <si>
    <t>UniversalTF-CBT Combined44470</t>
  </si>
  <si>
    <t>Community ConnectionsTIP Combined44470</t>
  </si>
  <si>
    <t>ContemporaryTIP Combined44470</t>
  </si>
  <si>
    <t>FPSTIP Combined44470</t>
  </si>
  <si>
    <t>Green DoorTIP Combined44470</t>
  </si>
  <si>
    <t>LESTIP Combined44470</t>
  </si>
  <si>
    <t>MBI HSTIP Combined44470</t>
  </si>
  <si>
    <t>PASSTIP Combined44470</t>
  </si>
  <si>
    <t>TFCCTIP Combined44470</t>
  </si>
  <si>
    <t>UniversalTIP Combined44470</t>
  </si>
  <si>
    <t>Wayne CenterTIP Combined44470</t>
  </si>
  <si>
    <t>Adoptions TogetherTST Combined44470</t>
  </si>
  <si>
    <t>ContemporaryTST Combined44470</t>
  </si>
  <si>
    <t>Family MattersTST Combined44470</t>
  </si>
  <si>
    <t>First Home CareTST Combined44470</t>
  </si>
  <si>
    <t>Foundations for Home &amp; CommunityTST Combined44470</t>
  </si>
  <si>
    <t>HillcrestTST Combined44470</t>
  </si>
  <si>
    <t>MD Family ResourcesTST Combined44470</t>
  </si>
  <si>
    <t>Marys CenterCPP-FV Combined44470</t>
  </si>
  <si>
    <t>PIECECPP-FV Combined44470</t>
  </si>
  <si>
    <t>Community ConnectionsCPP-FV Combined44470</t>
  </si>
  <si>
    <t>Community ConnectionsPCIT Combined44470</t>
  </si>
  <si>
    <t>Marys CenterPCIT Combined44470</t>
  </si>
  <si>
    <t>PIECEPCIT Combined44470</t>
  </si>
  <si>
    <t>CatholicAll FF44470</t>
  </si>
  <si>
    <t>ContemporaryAll FF44470</t>
  </si>
  <si>
    <t>Family MattersAll FF44470</t>
  </si>
  <si>
    <t>Federal City All FF44470</t>
  </si>
  <si>
    <t>First Home CareAll FF44470</t>
  </si>
  <si>
    <t>Foundations for Home &amp; CommunityAll FF44470</t>
  </si>
  <si>
    <t>FPSAll FF44470</t>
  </si>
  <si>
    <t>Green DoorAll FF44470</t>
  </si>
  <si>
    <t>HillcrestAll FF44470</t>
  </si>
  <si>
    <t>LAYCAll FF44470</t>
  </si>
  <si>
    <t>LCSAll FF44470</t>
  </si>
  <si>
    <t>LESAll FF44470</t>
  </si>
  <si>
    <t>MBI HSAll FF44470</t>
  </si>
  <si>
    <t>MD Family ResourcesAll FF44470</t>
  </si>
  <si>
    <t>PASSAll FF44470</t>
  </si>
  <si>
    <t>RiversideAll FF44470</t>
  </si>
  <si>
    <t>TFCCAll FF44470</t>
  </si>
  <si>
    <t>UniversalAll FF44470</t>
  </si>
  <si>
    <t>Wayne CenterAll FF44470</t>
  </si>
  <si>
    <t>Youth VillagesAll FF44470</t>
  </si>
  <si>
    <t>Medstar GeorgetownAll DCS44470</t>
  </si>
  <si>
    <t>Medstar GeorgetownAll FF44470</t>
  </si>
  <si>
    <t>Community ConnectionsAll FF44470</t>
  </si>
  <si>
    <t>Community ConnectionsAll DCS44470</t>
  </si>
  <si>
    <t>Marys CenterAll FF44470</t>
  </si>
  <si>
    <t>Marys CenterAll DCS44470</t>
  </si>
  <si>
    <t>PIECEAll FF44470</t>
  </si>
  <si>
    <t>PIECEAll DCS44470</t>
  </si>
  <si>
    <t>Adoptions TogetherAll Combined44470</t>
  </si>
  <si>
    <t>Better MorningsAll Combined44470</t>
  </si>
  <si>
    <t>CatholicAll Combined44470</t>
  </si>
  <si>
    <t>Community ConnectionsAll Combined44470</t>
  </si>
  <si>
    <t>ContemporaryAll Combined44470</t>
  </si>
  <si>
    <t>Family MattersAll Combined44470</t>
  </si>
  <si>
    <t>Federal CityAll Combined44470</t>
  </si>
  <si>
    <t>First Home CareAll Combined44470</t>
  </si>
  <si>
    <t>Foundations for Home &amp; CommunityAll Combined44470</t>
  </si>
  <si>
    <t>FPSAll Combined44470</t>
  </si>
  <si>
    <t>Green DoorAll Combined44470</t>
  </si>
  <si>
    <t>HillcrestAll Combined44470</t>
  </si>
  <si>
    <t>LAYCAll Combined44470</t>
  </si>
  <si>
    <t>LCSAll Combined44470</t>
  </si>
  <si>
    <t>LESAll Combined44470</t>
  </si>
  <si>
    <t>Marys CenterAll Combined44470</t>
  </si>
  <si>
    <t>MBI HSAll Combined44470</t>
  </si>
  <si>
    <t>MD Family ResourcesAll Combined44470</t>
  </si>
  <si>
    <t>Medstar GeorgetownAll Combined44470</t>
  </si>
  <si>
    <t>PASSAll Combined44470</t>
  </si>
  <si>
    <t>PIECEAll Combined44470</t>
  </si>
  <si>
    <t>RiversideAll Combined44470</t>
  </si>
  <si>
    <t>TFCCAll Combined44470</t>
  </si>
  <si>
    <t>UniversalAll Combined44470</t>
  </si>
  <si>
    <t>Wayne CenterAll Combined44470</t>
  </si>
  <si>
    <t>Youth VillagesAll Combined44470</t>
  </si>
  <si>
    <t>All A-CRA ProvidersA-CRA FF44470</t>
  </si>
  <si>
    <t>All A-CRA ProvidersA-CRA Combined44470</t>
  </si>
  <si>
    <t>All CPP-FV ProvidersCPP-FV FF44470</t>
  </si>
  <si>
    <t>All CPP-FV ProvidersCPP-FV DCS44470</t>
  </si>
  <si>
    <t>All CPP-FV ProvidersCPP-FV Combined44470</t>
  </si>
  <si>
    <t>All FFT ProvidersFFT FF44470</t>
  </si>
  <si>
    <t>All FFT ProvidersFFT Combined44470</t>
  </si>
  <si>
    <t>All MST ProvidersMST FF44470</t>
  </si>
  <si>
    <t>All MST ProvidersMST Combined44470</t>
  </si>
  <si>
    <t>All MST-PSB ProvidersMST-PSB FF44470</t>
  </si>
  <si>
    <t>All MST-PSB ProvidersMST-PSB Combined44470</t>
  </si>
  <si>
    <t>All PCIT ProvidersPCIT FF44470</t>
  </si>
  <si>
    <t>All PCIT ProvidersPCIT DCS44470</t>
  </si>
  <si>
    <t>All PCIT ProvidersPCIT Combined44470</t>
  </si>
  <si>
    <t>All SFCR ProvidersSFCR FF44470</t>
  </si>
  <si>
    <t>All SFCR ProvidersSFCR Combined44470</t>
  </si>
  <si>
    <t>All TF-CBT ProvidersTF-CBT FF44470</t>
  </si>
  <si>
    <t>All TF-CBT ProvidersTF-CBT Combined44470</t>
  </si>
  <si>
    <t>All TIP ProvidersTIP FF44470</t>
  </si>
  <si>
    <t>All TIP ProvidersTIP Combined44470</t>
  </si>
  <si>
    <t>All TST ProvidersTST FF44470</t>
  </si>
  <si>
    <t>All TST ProvidersTST Combined44470</t>
  </si>
  <si>
    <t>Families First ProvidersAll FF44470</t>
  </si>
  <si>
    <t>DC Seed ProvidersAll DCS44470</t>
  </si>
  <si>
    <t>Trauma ProvidersAll FF44470</t>
  </si>
  <si>
    <t>Trauma ProvidersAll DCS44470</t>
  </si>
  <si>
    <t>Trauma ProvidersAll Combined44470</t>
  </si>
  <si>
    <t>AllAll Combined44470</t>
  </si>
  <si>
    <t>Federal CityA-CRA FFOct-21</t>
  </si>
  <si>
    <t>HillcrestA-CRA FFOct-21</t>
  </si>
  <si>
    <t>LAYCA-CRA FFOct-21</t>
  </si>
  <si>
    <t>RiversideA-CRA FFOct-21</t>
  </si>
  <si>
    <t>Adoptions TogetherCPP-FV FFOct-21</t>
  </si>
  <si>
    <t>Marys CenterCPP-FV FFOct-21</t>
  </si>
  <si>
    <t>PIECECPP-FV FFOct-21</t>
  </si>
  <si>
    <t>Community ConnectionsCPP-FV DCSOct-21</t>
  </si>
  <si>
    <t>Community ConnectionsCPP-FV FFOct-21</t>
  </si>
  <si>
    <t>Foundations for Home &amp; CommunityCPP-FV DCSOct-21</t>
  </si>
  <si>
    <t>Marys CenterCPP-FV DCSOct-21</t>
  </si>
  <si>
    <t>PIECECPP-FV DCSOct-21</t>
  </si>
  <si>
    <t>Medstar GeorgetownCPP-FV DCSOct-21</t>
  </si>
  <si>
    <t>Medstar GeorgetownCPP-FV FFOct-21</t>
  </si>
  <si>
    <t>Better MorningsFFT FFOct-21</t>
  </si>
  <si>
    <t>CatholicFFT FFOct-21</t>
  </si>
  <si>
    <t>First Home CareFFT FFOct-21</t>
  </si>
  <si>
    <t>Foundations for Home &amp; CommunityFFT FFOct-21</t>
  </si>
  <si>
    <t>HillcrestFFT FFOct-21</t>
  </si>
  <si>
    <t>PASSFFT FFOct-21</t>
  </si>
  <si>
    <t>LCSMST FFOct-21</t>
  </si>
  <si>
    <t>MBI HSMST FFOct-21</t>
  </si>
  <si>
    <t>Youth VillagesMST FFOct-21</t>
  </si>
  <si>
    <t>Youth VillagesMST-PSB FFOct-21</t>
  </si>
  <si>
    <t>Marys CenterPCIT FFOct-21</t>
  </si>
  <si>
    <t>PIECEPCIT FFOct-21</t>
  </si>
  <si>
    <t>Marys CenterPCIT DCSOct-21</t>
  </si>
  <si>
    <t>PIECEPCIT DCSOct-21</t>
  </si>
  <si>
    <t>Community ConnectionsPCIT DCSOct-21</t>
  </si>
  <si>
    <t>Community ConnectionsPCIT FFOct-21</t>
  </si>
  <si>
    <t>Medstar GeorgetownPCIT DCSOct-21</t>
  </si>
  <si>
    <t>Medstar GeorgetownPCIT FFOct-21</t>
  </si>
  <si>
    <t>Community ConnectionsTF-CBT FFOct-21</t>
  </si>
  <si>
    <t>First Home CareTF-CBT FFOct-21</t>
  </si>
  <si>
    <t>Foundations for Home &amp; CommunityTF-CBT FFOct-21</t>
  </si>
  <si>
    <t>HillcrestTF-CBT FFOct-21</t>
  </si>
  <si>
    <t>LAYCTF-CBT FFOct-21</t>
  </si>
  <si>
    <t>LESTF-CBT FFOct-21</t>
  </si>
  <si>
    <t>MD Family ResourcesTF-CBT FFOct-21</t>
  </si>
  <si>
    <t>UniversalTF-CBT FFOct-21</t>
  </si>
  <si>
    <t>Community ConnectionsTIP FFOct-21</t>
  </si>
  <si>
    <t>ContemporaryTIP FFOct-21</t>
  </si>
  <si>
    <t>FPSTIP FFOct-21</t>
  </si>
  <si>
    <t>Green DoorTIP FFOct-21</t>
  </si>
  <si>
    <t>LESTIP FFOct-21</t>
  </si>
  <si>
    <t>MBI HSTIP FFOct-21</t>
  </si>
  <si>
    <t>PASSTIP FFOct-21</t>
  </si>
  <si>
    <t>TFCCTIP FFOct-21</t>
  </si>
  <si>
    <t>UniversalTIP FFOct-21</t>
  </si>
  <si>
    <t>Wayne CenterTIP FFOct-21</t>
  </si>
  <si>
    <t>Adoptions TogetherTST FFOct-21</t>
  </si>
  <si>
    <t>ContemporaryTST FFOct-21</t>
  </si>
  <si>
    <t>Family MattersTST FFOct-21</t>
  </si>
  <si>
    <t>First Home CareTST FFOct-21</t>
  </si>
  <si>
    <t>Foundations for Home &amp; CommunityTST FFOct-21</t>
  </si>
  <si>
    <t>HillcrestTST FFOct-21</t>
  </si>
  <si>
    <t>MD Family ResourcesTST FFOct-21</t>
  </si>
  <si>
    <t>Federal CityA-CRA CombinedOct-21</t>
  </si>
  <si>
    <t>HillcrestA-CRA CombinedOct-21</t>
  </si>
  <si>
    <t>LAYCA-CRA CombinedOct-21</t>
  </si>
  <si>
    <t>RiversideA-CRA CombinedOct-21</t>
  </si>
  <si>
    <t>Adoptions TogetherCPP-FV CombinedOct-21</t>
  </si>
  <si>
    <t>Foundations for Home &amp; CommunityCPP-FV CombinedOct-21</t>
  </si>
  <si>
    <t>Medstar GeorgetownCPP-FV CombinedOct-21</t>
  </si>
  <si>
    <t>Better MorningsFFT CombinedOct-21</t>
  </si>
  <si>
    <t>CatholicFFT CombinedOct-21</t>
  </si>
  <si>
    <t>First Home CareFFT CombinedOct-21</t>
  </si>
  <si>
    <t>Foundations for Home &amp; CommunityFFT CombinedOct-21</t>
  </si>
  <si>
    <t>HillcrestFFT CombinedOct-21</t>
  </si>
  <si>
    <t>PASSFFT CombinedOct-21</t>
  </si>
  <si>
    <t>LCSMST CombinedOct-21</t>
  </si>
  <si>
    <t>MBI HSMST CombinedOct-21</t>
  </si>
  <si>
    <t>Youth VillagesMST CombinedOct-21</t>
  </si>
  <si>
    <t>Youth VillagesMST-PSB CombinedOct-21</t>
  </si>
  <si>
    <t>Medstar GeorgetownPCIT CombinedOct-21</t>
  </si>
  <si>
    <t>Community ConnectionsTF-CBT CombinedOct-21</t>
  </si>
  <si>
    <t>First Home CareTF-CBT CombinedOct-21</t>
  </si>
  <si>
    <t>Foundations for Home &amp; CommunityTF-CBT CombinedOct-21</t>
  </si>
  <si>
    <t>HillcrestTF-CBT CombinedOct-21</t>
  </si>
  <si>
    <t>LAYCTF-CBT CombinedOct-21</t>
  </si>
  <si>
    <t>LESTF-CBT CombinedOct-21</t>
  </si>
  <si>
    <t>MD Family ResourcesTF-CBT CombinedOct-21</t>
  </si>
  <si>
    <t>UniversalTF-CBT CombinedOct-21</t>
  </si>
  <si>
    <t>Community ConnectionsTIP CombinedOct-21</t>
  </si>
  <si>
    <t>ContemporaryTIP CombinedOct-21</t>
  </si>
  <si>
    <t>FPSTIP CombinedOct-21</t>
  </si>
  <si>
    <t>Green DoorTIP CombinedOct-21</t>
  </si>
  <si>
    <t>LESTIP CombinedOct-21</t>
  </si>
  <si>
    <t>MBI HSTIP CombinedOct-21</t>
  </si>
  <si>
    <t>PASSTIP CombinedOct-21</t>
  </si>
  <si>
    <t>TFCCTIP CombinedOct-21</t>
  </si>
  <si>
    <t>UniversalTIP CombinedOct-21</t>
  </si>
  <si>
    <t>Wayne CenterTIP CombinedOct-21</t>
  </si>
  <si>
    <t>Adoptions TogetherTST CombinedOct-21</t>
  </si>
  <si>
    <t>ContemporaryTST CombinedOct-21</t>
  </si>
  <si>
    <t>Family MattersTST CombinedOct-21</t>
  </si>
  <si>
    <t>First Home CareTST CombinedOct-21</t>
  </si>
  <si>
    <t>Foundations for Home &amp; CommunityTST CombinedOct-21</t>
  </si>
  <si>
    <t>HillcrestTST CombinedOct-21</t>
  </si>
  <si>
    <t>MD Family ResourcesTST CombinedOct-21</t>
  </si>
  <si>
    <t>Marys CenterCPP-FV CombinedOct-21</t>
  </si>
  <si>
    <t>PIECECPP-FV CombinedOct-21</t>
  </si>
  <si>
    <t>Community ConnectionsCPP-FV CombinedOct-21</t>
  </si>
  <si>
    <t>Community ConnectionsPCIT CombinedOct-21</t>
  </si>
  <si>
    <t>Marys CenterPCIT CombinedOct-21</t>
  </si>
  <si>
    <t>PIECEPCIT CombinedOct-21</t>
  </si>
  <si>
    <t>CatholicAll FFOct-21</t>
  </si>
  <si>
    <t>ContemporaryAll FFOct-21</t>
  </si>
  <si>
    <t>Family MattersAll FFOct-21</t>
  </si>
  <si>
    <t>Federal City All FFOct-21</t>
  </si>
  <si>
    <t>First Home CareAll FFOct-21</t>
  </si>
  <si>
    <t>Foundations for Home &amp; CommunityAll FFOct-21</t>
  </si>
  <si>
    <t>FPSAll FFOct-21</t>
  </si>
  <si>
    <t>Green DoorAll FFOct-21</t>
  </si>
  <si>
    <t>HillcrestAll FFOct-21</t>
  </si>
  <si>
    <t>LAYCAll FFOct-21</t>
  </si>
  <si>
    <t>LCSAll FFOct-21</t>
  </si>
  <si>
    <t>LESAll FFOct-21</t>
  </si>
  <si>
    <t>MBI HSAll FFOct-21</t>
  </si>
  <si>
    <t>MD Family ResourcesAll FFOct-21</t>
  </si>
  <si>
    <t>PASSAll FFOct-21</t>
  </si>
  <si>
    <t>RiversideAll FFOct-21</t>
  </si>
  <si>
    <t>TFCCAll FFOct-21</t>
  </si>
  <si>
    <t>UniversalAll FFOct-21</t>
  </si>
  <si>
    <t>Wayne CenterAll FFOct-21</t>
  </si>
  <si>
    <t>Youth VillagesAll FFOct-21</t>
  </si>
  <si>
    <t>Medstar GeorgetownAll DCSOct-21</t>
  </si>
  <si>
    <t>Medstar GeorgetownAll FFOct-21</t>
  </si>
  <si>
    <t>Community ConnectionsAll FFOct-21</t>
  </si>
  <si>
    <t>Community ConnectionsAll DCSOct-21</t>
  </si>
  <si>
    <t>Marys CenterAll FFOct-21</t>
  </si>
  <si>
    <t>Marys CenterAll DCSOct-21</t>
  </si>
  <si>
    <t>PIECEAll FFOct-21</t>
  </si>
  <si>
    <t>PIECEAll DCSOct-21</t>
  </si>
  <si>
    <t>Adoptions TogetherAll CombinedOct-21</t>
  </si>
  <si>
    <t>Better MorningsAll CombinedOct-21</t>
  </si>
  <si>
    <t>CatholicAll CombinedOct-21</t>
  </si>
  <si>
    <t>Community ConnectionsAll CombinedOct-21</t>
  </si>
  <si>
    <t>ContemporaryAll CombinedOct-21</t>
  </si>
  <si>
    <t>Family MattersAll CombinedOct-21</t>
  </si>
  <si>
    <t>Federal CityAll CombinedOct-21</t>
  </si>
  <si>
    <t>First Home CareAll CombinedOct-21</t>
  </si>
  <si>
    <t>Foundations for Home &amp; CommunityAll CombinedOct-21</t>
  </si>
  <si>
    <t>FPSAll CombinedOct-21</t>
  </si>
  <si>
    <t>Green DoorAll CombinedOct-21</t>
  </si>
  <si>
    <t>HillcrestAll CombinedOct-21</t>
  </si>
  <si>
    <t>LAYCAll CombinedOct-21</t>
  </si>
  <si>
    <t>LCSAll CombinedOct-21</t>
  </si>
  <si>
    <t>LESAll CombinedOct-21</t>
  </si>
  <si>
    <t>Marys CenterAll CombinedOct-21</t>
  </si>
  <si>
    <t>MBI HSAll CombinedOct-21</t>
  </si>
  <si>
    <t>MD Family ResourcesAll CombinedOct-21</t>
  </si>
  <si>
    <t>Medstar GeorgetownAll CombinedOct-21</t>
  </si>
  <si>
    <t>PASSAll CombinedOct-21</t>
  </si>
  <si>
    <t>PIECEAll CombinedOct-21</t>
  </si>
  <si>
    <t>RiversideAll CombinedOct-21</t>
  </si>
  <si>
    <t>TFCCAll CombinedOct-21</t>
  </si>
  <si>
    <t>UniversalAll CombinedOct-21</t>
  </si>
  <si>
    <t>Wayne CenterAll CombinedOct-21</t>
  </si>
  <si>
    <t>Youth VillagesAll CombinedOct-21</t>
  </si>
  <si>
    <t>All A-CRA ProvidersA-CRA FFOct-21</t>
  </si>
  <si>
    <t>All A-CRA ProvidersA-CRA CombinedOct-21</t>
  </si>
  <si>
    <t>All CPP-FV ProvidersCPP-FV FFOct-21</t>
  </si>
  <si>
    <t>All CPP-FV ProvidersCPP-FV DCSOct-21</t>
  </si>
  <si>
    <t>All CPP-FV ProvidersCPP-FV CombinedOct-21</t>
  </si>
  <si>
    <t>All FFT ProvidersFFT FFOct-21</t>
  </si>
  <si>
    <t>All FFT ProvidersFFT CombinedOct-21</t>
  </si>
  <si>
    <t>All MST ProvidersMST FFOct-21</t>
  </si>
  <si>
    <t>All MST ProvidersMST CombinedOct-21</t>
  </si>
  <si>
    <t>All MST-PSB ProvidersMST-PSB FFOct-21</t>
  </si>
  <si>
    <t>All MST-PSB ProvidersMST-PSB CombinedOct-21</t>
  </si>
  <si>
    <t>All PCIT ProvidersPCIT FFOct-21</t>
  </si>
  <si>
    <t>All PCIT ProvidersPCIT DCSOct-21</t>
  </si>
  <si>
    <t>All PCIT ProvidersPCIT CombinedOct-21</t>
  </si>
  <si>
    <t>All SFCR ProvidersSFCR FFOct-21</t>
  </si>
  <si>
    <t>All SFCR ProvidersSFCR CombinedOct-21</t>
  </si>
  <si>
    <t>All TF-CBT ProvidersTF-CBT FFOct-21</t>
  </si>
  <si>
    <t>All TF-CBT ProvidersTF-CBT CombinedOct-21</t>
  </si>
  <si>
    <t>All TIP ProvidersTIP FFOct-21</t>
  </si>
  <si>
    <t>All TIP ProvidersTIP CombinedOct-21</t>
  </si>
  <si>
    <t>All TST ProvidersTST FFOct-21</t>
  </si>
  <si>
    <t>All TST ProvidersTST CombinedOct-21</t>
  </si>
  <si>
    <t>Families First ProvidersAll FFOct-21</t>
  </si>
  <si>
    <t>DC Seed ProvidersAll DCSOct-21</t>
  </si>
  <si>
    <t>Trauma ProvidersAll FFOct-21</t>
  </si>
  <si>
    <t>Trauma ProvidersAll DCSOct-21</t>
  </si>
  <si>
    <t>Trauma ProvidersAll CombinedOct-21</t>
  </si>
  <si>
    <t>AllAll CombinedOct-21</t>
  </si>
  <si>
    <t>Federal CityA-CRA FF44501</t>
  </si>
  <si>
    <t>HillcrestA-CRA FF44501</t>
  </si>
  <si>
    <t>LAYCA-CRA FF44501</t>
  </si>
  <si>
    <t>RiversideA-CRA FF44501</t>
  </si>
  <si>
    <t>Adoptions TogetherCPP-FV FF44501</t>
  </si>
  <si>
    <t>Marys CenterCPP-FV FF44501</t>
  </si>
  <si>
    <t>PIECECPP-FV FF44501</t>
  </si>
  <si>
    <t>Community ConnectionsCPP-FV DCS44501</t>
  </si>
  <si>
    <t>Community ConnectionsCPP-FV FF44501</t>
  </si>
  <si>
    <t>Foundations for Home &amp; CommunityCPP-FV DCS44501</t>
  </si>
  <si>
    <t>Marys CenterCPP-FV DCS44501</t>
  </si>
  <si>
    <t>PIECECPP-FV DCS44501</t>
  </si>
  <si>
    <t>Medstar GeorgetownCPP-FV DCS44501</t>
  </si>
  <si>
    <t>Medstar GeorgetownCPP-FV FF44501</t>
  </si>
  <si>
    <t>Better MorningsFFT FF44501</t>
  </si>
  <si>
    <t>CatholicFFT FF44501</t>
  </si>
  <si>
    <t>First Home CareFFT FF44501</t>
  </si>
  <si>
    <t>Foundations for Home &amp; CommunityFFT FF44501</t>
  </si>
  <si>
    <t>HillcrestFFT FF44501</t>
  </si>
  <si>
    <t>PASSFFT FF44501</t>
  </si>
  <si>
    <t>LCSMST FF44501</t>
  </si>
  <si>
    <t>MBI HSMST FF44501</t>
  </si>
  <si>
    <t>Youth VillagesMST FF44501</t>
  </si>
  <si>
    <t>Youth VillagesMST-PSB FF44501</t>
  </si>
  <si>
    <t>Marys CenterPCIT FF44501</t>
  </si>
  <si>
    <t>PIECEPCIT FF44501</t>
  </si>
  <si>
    <t>Marys CenterPCIT DCS44501</t>
  </si>
  <si>
    <t>PIECEPCIT DCS44501</t>
  </si>
  <si>
    <t>Community ConnectionsPCIT DCS44501</t>
  </si>
  <si>
    <t>Community ConnectionsPCIT FF44501</t>
  </si>
  <si>
    <t>Medstar GeorgetownPCIT DCS44501</t>
  </si>
  <si>
    <t>Medstar GeorgetownPCIT FF44501</t>
  </si>
  <si>
    <t>Community ConnectionsTF-CBT FF44501</t>
  </si>
  <si>
    <t>First Home CareTF-CBT FF44501</t>
  </si>
  <si>
    <t>Foundations for Home &amp; CommunityTF-CBT FF44501</t>
  </si>
  <si>
    <t>HillcrestTF-CBT FF44501</t>
  </si>
  <si>
    <t>LAYCTF-CBT FF44501</t>
  </si>
  <si>
    <t>LESTF-CBT FF44501</t>
  </si>
  <si>
    <t>MD Family ResourcesTF-CBT FF44501</t>
  </si>
  <si>
    <t>UniversalTF-CBT FF44501</t>
  </si>
  <si>
    <t>Community ConnectionsTIP FF44501</t>
  </si>
  <si>
    <t>ContemporaryTIP FF44501</t>
  </si>
  <si>
    <t>FPSTIP FF44501</t>
  </si>
  <si>
    <t>Green DoorTIP FF44501</t>
  </si>
  <si>
    <t>LESTIP FF44501</t>
  </si>
  <si>
    <t>MBI HSTIP FF44501</t>
  </si>
  <si>
    <t>PASSTIP FF44501</t>
  </si>
  <si>
    <t>TFCCTIP FF44501</t>
  </si>
  <si>
    <t>UniversalTIP FF44501</t>
  </si>
  <si>
    <t>Wayne CenterTIP FF44501</t>
  </si>
  <si>
    <t>Adoptions TogetherTST FF44501</t>
  </si>
  <si>
    <t>ContemporaryTST FF44501</t>
  </si>
  <si>
    <t>Family MattersTST FF44501</t>
  </si>
  <si>
    <t>First Home CareTST FF44501</t>
  </si>
  <si>
    <t>Foundations for Home &amp; CommunityTST FF44501</t>
  </si>
  <si>
    <t>HillcrestTST FF44501</t>
  </si>
  <si>
    <t>MD Family ResourcesTST FF44501</t>
  </si>
  <si>
    <t>Federal CityA-CRA Combined44501</t>
  </si>
  <si>
    <t>HillcrestA-CRA Combined44501</t>
  </si>
  <si>
    <t>LAYCA-CRA Combined44501</t>
  </si>
  <si>
    <t>RiversideA-CRA Combined44501</t>
  </si>
  <si>
    <t>Adoptions TogetherCPP-FV Combined44501</t>
  </si>
  <si>
    <t>Foundations for Home &amp; CommunityCPP-FV Combined44501</t>
  </si>
  <si>
    <t>Medstar GeorgetownCPP-FV Combined44501</t>
  </si>
  <si>
    <t>Better MorningsFFT Combined44501</t>
  </si>
  <si>
    <t>CatholicFFT Combined44501</t>
  </si>
  <si>
    <t>First Home CareFFT Combined44501</t>
  </si>
  <si>
    <t>Foundations for Home &amp; CommunityFFT Combined44501</t>
  </si>
  <si>
    <t>HillcrestFFT Combined44501</t>
  </si>
  <si>
    <t>PASSFFT Combined44501</t>
  </si>
  <si>
    <t>LCSMST Combined44501</t>
  </si>
  <si>
    <t>MBI HSMST Combined44501</t>
  </si>
  <si>
    <t>Youth VillagesMST Combined44501</t>
  </si>
  <si>
    <t>Youth VillagesMST-PSB Combined44501</t>
  </si>
  <si>
    <t>Medstar GeorgetownPCIT Combined44501</t>
  </si>
  <si>
    <t>Community ConnectionsTF-CBT Combined44501</t>
  </si>
  <si>
    <t>First Home CareTF-CBT Combined44501</t>
  </si>
  <si>
    <t>Foundations for Home &amp; CommunityTF-CBT Combined44501</t>
  </si>
  <si>
    <t>HillcrestTF-CBT Combined44501</t>
  </si>
  <si>
    <t>LAYCTF-CBT Combined44501</t>
  </si>
  <si>
    <t>LESTF-CBT Combined44501</t>
  </si>
  <si>
    <t>MD Family ResourcesTF-CBT Combined44501</t>
  </si>
  <si>
    <t>UniversalTF-CBT Combined44501</t>
  </si>
  <si>
    <t>Community ConnectionsTIP Combined44501</t>
  </si>
  <si>
    <t>ContemporaryTIP Combined44501</t>
  </si>
  <si>
    <t>FPSTIP Combined44501</t>
  </si>
  <si>
    <t>Green DoorTIP Combined44501</t>
  </si>
  <si>
    <t>LESTIP Combined44501</t>
  </si>
  <si>
    <t>MBI HSTIP Combined44501</t>
  </si>
  <si>
    <t>PASSTIP Combined44501</t>
  </si>
  <si>
    <t>TFCCTIP Combined44501</t>
  </si>
  <si>
    <t>UniversalTIP Combined44501</t>
  </si>
  <si>
    <t>Wayne CenterTIP Combined44501</t>
  </si>
  <si>
    <t>Adoptions TogetherTST Combined44501</t>
  </si>
  <si>
    <t>ContemporaryTST Combined44501</t>
  </si>
  <si>
    <t>Family MattersTST Combined44501</t>
  </si>
  <si>
    <t>First Home CareTST Combined44501</t>
  </si>
  <si>
    <t>Foundations for Home &amp; CommunityTST Combined44501</t>
  </si>
  <si>
    <t>HillcrestTST Combined44501</t>
  </si>
  <si>
    <t>MD Family ResourcesTST Combined44501</t>
  </si>
  <si>
    <t>Marys CenterCPP-FV Combined44501</t>
  </si>
  <si>
    <t>PIECECPP-FV Combined44501</t>
  </si>
  <si>
    <t>Community ConnectionsCPP-FV Combined44501</t>
  </si>
  <si>
    <t>Community ConnectionsPCIT Combined44501</t>
  </si>
  <si>
    <t>Marys CenterPCIT Combined44501</t>
  </si>
  <si>
    <t>PIECEPCIT Combined44501</t>
  </si>
  <si>
    <t>CatholicAll FF44501</t>
  </si>
  <si>
    <t>ContemporaryAll FF44501</t>
  </si>
  <si>
    <t>Family MattersAll FF44501</t>
  </si>
  <si>
    <t>Federal City All FF44501</t>
  </si>
  <si>
    <t>First Home CareAll FF44501</t>
  </si>
  <si>
    <t>Foundations for Home &amp; CommunityAll FF44501</t>
  </si>
  <si>
    <t>FPSAll FF44501</t>
  </si>
  <si>
    <t>Green DoorAll FF44501</t>
  </si>
  <si>
    <t>HillcrestAll FF44501</t>
  </si>
  <si>
    <t>LAYCAll FF44501</t>
  </si>
  <si>
    <t>LCSAll FF44501</t>
  </si>
  <si>
    <t>LESAll FF44501</t>
  </si>
  <si>
    <t>MBI HSAll FF44501</t>
  </si>
  <si>
    <t>MD Family ResourcesAll FF44501</t>
  </si>
  <si>
    <t>PASSAll FF44501</t>
  </si>
  <si>
    <t>RiversideAll FF44501</t>
  </si>
  <si>
    <t>TFCCAll FF44501</t>
  </si>
  <si>
    <t>UniversalAll FF44501</t>
  </si>
  <si>
    <t>Wayne CenterAll FF44501</t>
  </si>
  <si>
    <t>Youth VillagesAll FF44501</t>
  </si>
  <si>
    <t>Medstar GeorgetownAll DCS44501</t>
  </si>
  <si>
    <t>Medstar GeorgetownAll FF44501</t>
  </si>
  <si>
    <t>Community ConnectionsAll FF44501</t>
  </si>
  <si>
    <t>Community ConnectionsAll DCS44501</t>
  </si>
  <si>
    <t>Marys CenterAll FF44501</t>
  </si>
  <si>
    <t>Marys CenterAll DCS44501</t>
  </si>
  <si>
    <t>PIECEAll FF44501</t>
  </si>
  <si>
    <t>PIECEAll DCS44501</t>
  </si>
  <si>
    <t>Adoptions TogetherAll Combined44501</t>
  </si>
  <si>
    <t>Better MorningsAll Combined44501</t>
  </si>
  <si>
    <t>CatholicAll Combined44501</t>
  </si>
  <si>
    <t>Community ConnectionsAll Combined44501</t>
  </si>
  <si>
    <t>ContemporaryAll Combined44501</t>
  </si>
  <si>
    <t>Family MattersAll Combined44501</t>
  </si>
  <si>
    <t>Federal CityAll Combined44501</t>
  </si>
  <si>
    <t>First Home CareAll Combined44501</t>
  </si>
  <si>
    <t>Foundations for Home &amp; CommunityAll Combined44501</t>
  </si>
  <si>
    <t>FPSAll Combined44501</t>
  </si>
  <si>
    <t>Green DoorAll Combined44501</t>
  </si>
  <si>
    <t>HillcrestAll Combined44501</t>
  </si>
  <si>
    <t>LAYCAll Combined44501</t>
  </si>
  <si>
    <t>LCSAll Combined44501</t>
  </si>
  <si>
    <t>LESAll Combined44501</t>
  </si>
  <si>
    <t>Marys CenterAll Combined44501</t>
  </si>
  <si>
    <t>MBI HSAll Combined44501</t>
  </si>
  <si>
    <t>MD Family ResourcesAll Combined44501</t>
  </si>
  <si>
    <t>Medstar GeorgetownAll Combined44501</t>
  </si>
  <si>
    <t>PASSAll Combined44501</t>
  </si>
  <si>
    <t>PIECEAll Combined44501</t>
  </si>
  <si>
    <t>RiversideAll Combined44501</t>
  </si>
  <si>
    <t>TFCCAll Combined44501</t>
  </si>
  <si>
    <t>UniversalAll Combined44501</t>
  </si>
  <si>
    <t>Wayne CenterAll Combined44501</t>
  </si>
  <si>
    <t>Youth VillagesAll Combined44501</t>
  </si>
  <si>
    <t>All A-CRA ProvidersA-CRA FF44501</t>
  </si>
  <si>
    <t>All A-CRA ProvidersA-CRA Combined44501</t>
  </si>
  <si>
    <t>All CPP-FV ProvidersCPP-FV FF44501</t>
  </si>
  <si>
    <t>All CPP-FV ProvidersCPP-FV DCS44501</t>
  </si>
  <si>
    <t>All CPP-FV ProvidersCPP-FV Combined44501</t>
  </si>
  <si>
    <t>All FFT ProvidersFFT FF44501</t>
  </si>
  <si>
    <t>All FFT ProvidersFFT Combined44501</t>
  </si>
  <si>
    <t>All MST ProvidersMST FF44501</t>
  </si>
  <si>
    <t>All MST ProvidersMST Combined44501</t>
  </si>
  <si>
    <t>All MST-PSB ProvidersMST-PSB FF44501</t>
  </si>
  <si>
    <t>All MST-PSB ProvidersMST-PSB Combined44501</t>
  </si>
  <si>
    <t>All PCIT ProvidersPCIT FF44501</t>
  </si>
  <si>
    <t>All PCIT ProvidersPCIT DCS44501</t>
  </si>
  <si>
    <t>All PCIT ProvidersPCIT Combined44501</t>
  </si>
  <si>
    <t>All SFCR ProvidersSFCR FF44501</t>
  </si>
  <si>
    <t>All SFCR ProvidersSFCR Combined44501</t>
  </si>
  <si>
    <t>All TF-CBT ProvidersTF-CBT FF44501</t>
  </si>
  <si>
    <t>All TF-CBT ProvidersTF-CBT Combined44501</t>
  </si>
  <si>
    <t>All TIP ProvidersTIP FF44501</t>
  </si>
  <si>
    <t>All TIP ProvidersTIP Combined44501</t>
  </si>
  <si>
    <t>All TST ProvidersTST FF44501</t>
  </si>
  <si>
    <t>All TST ProvidersTST Combined44501</t>
  </si>
  <si>
    <t>Families First ProvidersAll FF44501</t>
  </si>
  <si>
    <t>DC Seed ProvidersAll DCS44501</t>
  </si>
  <si>
    <t>Trauma ProvidersAll FF44501</t>
  </si>
  <si>
    <t>Trauma ProvidersAll DCS44501</t>
  </si>
  <si>
    <t>Trauma ProvidersAll Combined44501</t>
  </si>
  <si>
    <t>AllAll Combined44501</t>
  </si>
  <si>
    <t>Federal CityA-CRA FFNov-21</t>
  </si>
  <si>
    <t>HillcrestA-CRA FFNov-21</t>
  </si>
  <si>
    <t>LAYCA-CRA FFNov-21</t>
  </si>
  <si>
    <t>RiversideA-CRA FFNov-21</t>
  </si>
  <si>
    <t>Adoptions TogetherCPP-FV FFNov-21</t>
  </si>
  <si>
    <t>Marys CenterCPP-FV FFNov-21</t>
  </si>
  <si>
    <t>PIECECPP-FV FFNov-21</t>
  </si>
  <si>
    <t>Community ConnectionsCPP-FV DCSNov-21</t>
  </si>
  <si>
    <t>Community ConnectionsCPP-FV FFNov-21</t>
  </si>
  <si>
    <t>Foundations for Home &amp; CommunityCPP-FV DCSNov-21</t>
  </si>
  <si>
    <t>Marys CenterCPP-FV DCSNov-21</t>
  </si>
  <si>
    <t>PIECECPP-FV DCSNov-21</t>
  </si>
  <si>
    <t>Medstar GeorgetownCPP-FV DCSNov-21</t>
  </si>
  <si>
    <t>Medstar GeorgetownCPP-FV FFNov-21</t>
  </si>
  <si>
    <t>Better MorningsFFT FFNov-21</t>
  </si>
  <si>
    <t>CatholicFFT FFNov-21</t>
  </si>
  <si>
    <t>First Home CareFFT FFNov-21</t>
  </si>
  <si>
    <t>Foundations for Home &amp; CommunityFFT FFNov-21</t>
  </si>
  <si>
    <t>HillcrestFFT FFNov-21</t>
  </si>
  <si>
    <t>PASSFFT FFNov-21</t>
  </si>
  <si>
    <t>LCSMST FFNov-21</t>
  </si>
  <si>
    <t>MBI HSMST FFNov-21</t>
  </si>
  <si>
    <t>Youth VillagesMST FFNov-21</t>
  </si>
  <si>
    <t>Youth VillagesMST-PSB FFNov-21</t>
  </si>
  <si>
    <t>Marys CenterPCIT FFNov-21</t>
  </si>
  <si>
    <t>PIECEPCIT FFNov-21</t>
  </si>
  <si>
    <t>Marys CenterPCIT DCSNov-21</t>
  </si>
  <si>
    <t>PIECEPCIT DCSNov-21</t>
  </si>
  <si>
    <t>Community ConnectionsPCIT DCSNov-21</t>
  </si>
  <si>
    <t>Community ConnectionsPCIT FFNov-21</t>
  </si>
  <si>
    <t>Medstar GeorgetownPCIT DCSNov-21</t>
  </si>
  <si>
    <t>Medstar GeorgetownPCIT FFNov-21</t>
  </si>
  <si>
    <t>Community ConnectionsTF-CBT FFNov-21</t>
  </si>
  <si>
    <t>First Home CareTF-CBT FFNov-21</t>
  </si>
  <si>
    <t>Foundations for Home &amp; CommunityTF-CBT FFNov-21</t>
  </si>
  <si>
    <t>HillcrestTF-CBT FFNov-21</t>
  </si>
  <si>
    <t>LAYCTF-CBT FFNov-21</t>
  </si>
  <si>
    <t>LESTF-CBT FFNov-21</t>
  </si>
  <si>
    <t>MD Family ResourcesTF-CBT FFNov-21</t>
  </si>
  <si>
    <t>UniversalTF-CBT FFNov-21</t>
  </si>
  <si>
    <t>Community ConnectionsTIP FFNov-21</t>
  </si>
  <si>
    <t>ContemporaryTIP FFNov-21</t>
  </si>
  <si>
    <t>FPSTIP FFNov-21</t>
  </si>
  <si>
    <t>Green DoorTIP FFNov-21</t>
  </si>
  <si>
    <t>LESTIP FFNov-21</t>
  </si>
  <si>
    <t>MBI HSTIP FFNov-21</t>
  </si>
  <si>
    <t>PASSTIP FFNov-21</t>
  </si>
  <si>
    <t>TFCCTIP FFNov-21</t>
  </si>
  <si>
    <t>UniversalTIP FFNov-21</t>
  </si>
  <si>
    <t>Wayne CenterTIP FFNov-21</t>
  </si>
  <si>
    <t>Adoptions TogetherTST FFNov-21</t>
  </si>
  <si>
    <t>ContemporaryTST FFNov-21</t>
  </si>
  <si>
    <t>Family MattersTST FFNov-21</t>
  </si>
  <si>
    <t>First Home CareTST FFNov-21</t>
  </si>
  <si>
    <t>Foundations for Home &amp; CommunityTST FFNov-21</t>
  </si>
  <si>
    <t>HillcrestTST FFNov-21</t>
  </si>
  <si>
    <t>MD Family ResourcesTST FFNov-21</t>
  </si>
  <si>
    <t>Federal CityA-CRA CombinedNov-21</t>
  </si>
  <si>
    <t>HillcrestA-CRA CombinedNov-21</t>
  </si>
  <si>
    <t>LAYCA-CRA CombinedNov-21</t>
  </si>
  <si>
    <t>RiversideA-CRA CombinedNov-21</t>
  </si>
  <si>
    <t>Adoptions TogetherCPP-FV CombinedNov-21</t>
  </si>
  <si>
    <t>Foundations for Home &amp; CommunityCPP-FV CombinedNov-21</t>
  </si>
  <si>
    <t>Medstar GeorgetownCPP-FV CombinedNov-21</t>
  </si>
  <si>
    <t>Better MorningsFFT CombinedNov-21</t>
  </si>
  <si>
    <t>CatholicFFT CombinedNov-21</t>
  </si>
  <si>
    <t>First Home CareFFT CombinedNov-21</t>
  </si>
  <si>
    <t>Foundations for Home &amp; CommunityFFT CombinedNov-21</t>
  </si>
  <si>
    <t>HillcrestFFT CombinedNov-21</t>
  </si>
  <si>
    <t>PASSFFT CombinedNov-21</t>
  </si>
  <si>
    <t>LCSMST CombinedNov-21</t>
  </si>
  <si>
    <t>MBI HSMST CombinedNov-21</t>
  </si>
  <si>
    <t>Youth VillagesMST CombinedNov-21</t>
  </si>
  <si>
    <t>Youth VillagesMST-PSB CombinedNov-21</t>
  </si>
  <si>
    <t>Medstar GeorgetownPCIT CombinedNov-21</t>
  </si>
  <si>
    <t>Community ConnectionsTF-CBT CombinedNov-21</t>
  </si>
  <si>
    <t>First Home CareTF-CBT CombinedNov-21</t>
  </si>
  <si>
    <t>Foundations for Home &amp; CommunityTF-CBT CombinedNov-21</t>
  </si>
  <si>
    <t>HillcrestTF-CBT CombinedNov-21</t>
  </si>
  <si>
    <t>LAYCTF-CBT CombinedNov-21</t>
  </si>
  <si>
    <t>LESTF-CBT CombinedNov-21</t>
  </si>
  <si>
    <t>MD Family ResourcesTF-CBT CombinedNov-21</t>
  </si>
  <si>
    <t>UniversalTF-CBT CombinedNov-21</t>
  </si>
  <si>
    <t>Community ConnectionsTIP CombinedNov-21</t>
  </si>
  <si>
    <t>ContemporaryTIP CombinedNov-21</t>
  </si>
  <si>
    <t>FPSTIP CombinedNov-21</t>
  </si>
  <si>
    <t>Green DoorTIP CombinedNov-21</t>
  </si>
  <si>
    <t>LESTIP CombinedNov-21</t>
  </si>
  <si>
    <t>MBI HSTIP CombinedNov-21</t>
  </si>
  <si>
    <t>PASSTIP CombinedNov-21</t>
  </si>
  <si>
    <t>TFCCTIP CombinedNov-21</t>
  </si>
  <si>
    <t>UniversalTIP CombinedNov-21</t>
  </si>
  <si>
    <t>Wayne CenterTIP CombinedNov-21</t>
  </si>
  <si>
    <t>Adoptions TogetherTST CombinedNov-21</t>
  </si>
  <si>
    <t>ContemporaryTST CombinedNov-21</t>
  </si>
  <si>
    <t>Family MattersTST CombinedNov-21</t>
  </si>
  <si>
    <t>First Home CareTST CombinedNov-21</t>
  </si>
  <si>
    <t>Foundations for Home &amp; CommunityTST CombinedNov-21</t>
  </si>
  <si>
    <t>HillcrestTST CombinedNov-21</t>
  </si>
  <si>
    <t>MD Family ResourcesTST CombinedNov-21</t>
  </si>
  <si>
    <t>Marys CenterCPP-FV CombinedNov-21</t>
  </si>
  <si>
    <t>PIECECPP-FV CombinedNov-21</t>
  </si>
  <si>
    <t>Community ConnectionsCPP-FV CombinedNov-21</t>
  </si>
  <si>
    <t>Community ConnectionsPCIT CombinedNov-21</t>
  </si>
  <si>
    <t>Marys CenterPCIT CombinedNov-21</t>
  </si>
  <si>
    <t>PIECEPCIT CombinedNov-21</t>
  </si>
  <si>
    <t>CatholicAll FFNov-21</t>
  </si>
  <si>
    <t>ContemporaryAll FFNov-21</t>
  </si>
  <si>
    <t>Family MattersAll FFNov-21</t>
  </si>
  <si>
    <t>Federal City All FFNov-21</t>
  </si>
  <si>
    <t>First Home CareAll FFNov-21</t>
  </si>
  <si>
    <t>Foundations for Home &amp; CommunityAll FFNov-21</t>
  </si>
  <si>
    <t>FPSAll FFNov-21</t>
  </si>
  <si>
    <t>Green DoorAll FFNov-21</t>
  </si>
  <si>
    <t>HillcrestAll FFNov-21</t>
  </si>
  <si>
    <t>LAYCAll FFNov-21</t>
  </si>
  <si>
    <t>LCSAll FFNov-21</t>
  </si>
  <si>
    <t>LESAll FFNov-21</t>
  </si>
  <si>
    <t>MBI HSAll FFNov-21</t>
  </si>
  <si>
    <t>MD Family ResourcesAll FFNov-21</t>
  </si>
  <si>
    <t>PASSAll FFNov-21</t>
  </si>
  <si>
    <t>RiversideAll FFNov-21</t>
  </si>
  <si>
    <t>TFCCAll FFNov-21</t>
  </si>
  <si>
    <t>UniversalAll FFNov-21</t>
  </si>
  <si>
    <t>Wayne CenterAll FFNov-21</t>
  </si>
  <si>
    <t>Youth VillagesAll FFNov-21</t>
  </si>
  <si>
    <t>Medstar GeorgetownAll DCSNov-21</t>
  </si>
  <si>
    <t>Medstar GeorgetownAll FFNov-21</t>
  </si>
  <si>
    <t>Community ConnectionsAll FFNov-21</t>
  </si>
  <si>
    <t>Community ConnectionsAll DCSNov-21</t>
  </si>
  <si>
    <t>Marys CenterAll FFNov-21</t>
  </si>
  <si>
    <t>Marys CenterAll DCSNov-21</t>
  </si>
  <si>
    <t>PIECEAll FFNov-21</t>
  </si>
  <si>
    <t>PIECEAll DCSNov-21</t>
  </si>
  <si>
    <t>Adoptions TogetherAll CombinedNov-21</t>
  </si>
  <si>
    <t>Better MorningsAll CombinedNov-21</t>
  </si>
  <si>
    <t>CatholicAll CombinedNov-21</t>
  </si>
  <si>
    <t>Community ConnectionsAll CombinedNov-21</t>
  </si>
  <si>
    <t>ContemporaryAll CombinedNov-21</t>
  </si>
  <si>
    <t>Family MattersAll CombinedNov-21</t>
  </si>
  <si>
    <t>Federal CityAll CombinedNov-21</t>
  </si>
  <si>
    <t>First Home CareAll CombinedNov-21</t>
  </si>
  <si>
    <t>Foundations for Home &amp; CommunityAll CombinedNov-21</t>
  </si>
  <si>
    <t>FPSAll CombinedNov-21</t>
  </si>
  <si>
    <t>Green DoorAll CombinedNov-21</t>
  </si>
  <si>
    <t>HillcrestAll CombinedNov-21</t>
  </si>
  <si>
    <t>LAYCAll CombinedNov-21</t>
  </si>
  <si>
    <t>LCSAll CombinedNov-21</t>
  </si>
  <si>
    <t>LESAll CombinedNov-21</t>
  </si>
  <si>
    <t>Marys CenterAll CombinedNov-21</t>
  </si>
  <si>
    <t>MBI HSAll CombinedNov-21</t>
  </si>
  <si>
    <t>MD Family ResourcesAll CombinedNov-21</t>
  </si>
  <si>
    <t>Medstar GeorgetownAll CombinedNov-21</t>
  </si>
  <si>
    <t>PASSAll CombinedNov-21</t>
  </si>
  <si>
    <t>PIECEAll CombinedNov-21</t>
  </si>
  <si>
    <t>RiversideAll CombinedNov-21</t>
  </si>
  <si>
    <t>TFCCAll CombinedNov-21</t>
  </si>
  <si>
    <t>UniversalAll CombinedNov-21</t>
  </si>
  <si>
    <t>Wayne CenterAll CombinedNov-21</t>
  </si>
  <si>
    <t>Youth VillagesAll CombinedNov-21</t>
  </si>
  <si>
    <t>All A-CRA ProvidersA-CRA FFNov-21</t>
  </si>
  <si>
    <t>All A-CRA ProvidersA-CRA CombinedNov-21</t>
  </si>
  <si>
    <t>All CPP-FV ProvidersCPP-FV FFNov-21</t>
  </si>
  <si>
    <t>All CPP-FV ProvidersCPP-FV DCSNov-21</t>
  </si>
  <si>
    <t>All CPP-FV ProvidersCPP-FV CombinedNov-21</t>
  </si>
  <si>
    <t>All FFT ProvidersFFT FFNov-21</t>
  </si>
  <si>
    <t>All FFT ProvidersFFT CombinedNov-21</t>
  </si>
  <si>
    <t>All MST ProvidersMST FFNov-21</t>
  </si>
  <si>
    <t>All MST ProvidersMST CombinedNov-21</t>
  </si>
  <si>
    <t>All MST-PSB ProvidersMST-PSB FFNov-21</t>
  </si>
  <si>
    <t>All MST-PSB ProvidersMST-PSB CombinedNov-21</t>
  </si>
  <si>
    <t>All PCIT ProvidersPCIT FFNov-21</t>
  </si>
  <si>
    <t>All PCIT ProvidersPCIT DCSNov-21</t>
  </si>
  <si>
    <t>All PCIT ProvidersPCIT CombinedNov-21</t>
  </si>
  <si>
    <t>All SFCR ProvidersSFCR FFNov-21</t>
  </si>
  <si>
    <t>All SFCR ProvidersSFCR CombinedNov-21</t>
  </si>
  <si>
    <t>All TF-CBT ProvidersTF-CBT FFNov-21</t>
  </si>
  <si>
    <t>All TF-CBT ProvidersTF-CBT CombinedNov-21</t>
  </si>
  <si>
    <t>All TIP ProvidersTIP FFNov-21</t>
  </si>
  <si>
    <t>All TIP ProvidersTIP CombinedNov-21</t>
  </si>
  <si>
    <t>All TST ProvidersTST FFNov-21</t>
  </si>
  <si>
    <t>All TST ProvidersTST CombinedNov-21</t>
  </si>
  <si>
    <t>Families First ProvidersAll FFNov-21</t>
  </si>
  <si>
    <t>DC Seed ProvidersAll DCSNov-21</t>
  </si>
  <si>
    <t>Trauma ProvidersAll FFNov-21</t>
  </si>
  <si>
    <t>Trauma ProvidersAll DCSNov-21</t>
  </si>
  <si>
    <t>Trauma ProvidersAll CombinedNov-21</t>
  </si>
  <si>
    <t>AllAll CombinedNov-21</t>
  </si>
  <si>
    <t>Federal CityA-CRA FF44531</t>
  </si>
  <si>
    <t>HillcrestA-CRA FF44531</t>
  </si>
  <si>
    <t>LAYCA-CRA FF44531</t>
  </si>
  <si>
    <t>RiversideA-CRA FF44531</t>
  </si>
  <si>
    <t>Adoptions TogetherCPP-FV FF44531</t>
  </si>
  <si>
    <t>Marys CenterCPP-FV FF44531</t>
  </si>
  <si>
    <t>PIECECPP-FV FF44531</t>
  </si>
  <si>
    <t>Community ConnectionsCPP-FV DCS44531</t>
  </si>
  <si>
    <t>Community ConnectionsCPP-FV FF44531</t>
  </si>
  <si>
    <t>Foundations for Home &amp; CommunityCPP-FV DCS44531</t>
  </si>
  <si>
    <t>Marys CenterCPP-FV DCS44531</t>
  </si>
  <si>
    <t>PIECECPP-FV DCS44531</t>
  </si>
  <si>
    <t>Medstar GeorgetownCPP-FV DCS44531</t>
  </si>
  <si>
    <t>Medstar GeorgetownCPP-FV FF44531</t>
  </si>
  <si>
    <t>Better MorningsFFT FF44531</t>
  </si>
  <si>
    <t>CatholicFFT FF44531</t>
  </si>
  <si>
    <t>First Home CareFFT FF44531</t>
  </si>
  <si>
    <t>Foundations for Home &amp; CommunityFFT FF44531</t>
  </si>
  <si>
    <t>HillcrestFFT FF44531</t>
  </si>
  <si>
    <t>PASSFFT FF44531</t>
  </si>
  <si>
    <t>LCSMST FF44531</t>
  </si>
  <si>
    <t>MBI HSMST FF44531</t>
  </si>
  <si>
    <t>Youth VillagesMST FF44531</t>
  </si>
  <si>
    <t>Youth VillagesMST-PSB FF44531</t>
  </si>
  <si>
    <t>Marys CenterPCIT FF44531</t>
  </si>
  <si>
    <t>PIECEPCIT FF44531</t>
  </si>
  <si>
    <t>Marys CenterPCIT DCS44531</t>
  </si>
  <si>
    <t>PIECEPCIT DCS44531</t>
  </si>
  <si>
    <t>Community ConnectionsPCIT DCS44531</t>
  </si>
  <si>
    <t>Community ConnectionsPCIT FF44531</t>
  </si>
  <si>
    <t>Medstar GeorgetownPCIT DCS44531</t>
  </si>
  <si>
    <t>Medstar GeorgetownPCIT FF44531</t>
  </si>
  <si>
    <t>Community ConnectionsTF-CBT FF44531</t>
  </si>
  <si>
    <t>First Home CareTF-CBT FF44531</t>
  </si>
  <si>
    <t>Foundations for Home &amp; CommunityTF-CBT FF44531</t>
  </si>
  <si>
    <t>HillcrestTF-CBT FF44531</t>
  </si>
  <si>
    <t>LAYCTF-CBT FF44531</t>
  </si>
  <si>
    <t>LESTF-CBT FF44531</t>
  </si>
  <si>
    <t>MD Family ResourcesTF-CBT FF44531</t>
  </si>
  <si>
    <t>UniversalTF-CBT FF44531</t>
  </si>
  <si>
    <t>Community ConnectionsTIP FF44531</t>
  </si>
  <si>
    <t>ContemporaryTIP FF44531</t>
  </si>
  <si>
    <t>FPSTIP FF44531</t>
  </si>
  <si>
    <t>Green DoorTIP FF44531</t>
  </si>
  <si>
    <t>LESTIP FF44531</t>
  </si>
  <si>
    <t>MBI HSTIP FF44531</t>
  </si>
  <si>
    <t>PASSTIP FF44531</t>
  </si>
  <si>
    <t>TFCCTIP FF44531</t>
  </si>
  <si>
    <t>UniversalTIP FF44531</t>
  </si>
  <si>
    <t>Wayne CenterTIP FF44531</t>
  </si>
  <si>
    <t>Adoptions TogetherTST FF44531</t>
  </si>
  <si>
    <t>ContemporaryTST FF44531</t>
  </si>
  <si>
    <t>Family MattersTST FF44531</t>
  </si>
  <si>
    <t>First Home CareTST FF44531</t>
  </si>
  <si>
    <t>Foundations for Home &amp; CommunityTST FF44531</t>
  </si>
  <si>
    <t>HillcrestTST FF44531</t>
  </si>
  <si>
    <t>MD Family ResourcesTST FF44531</t>
  </si>
  <si>
    <t>Federal CityA-CRA Combined44531</t>
  </si>
  <si>
    <t>HillcrestA-CRA Combined44531</t>
  </si>
  <si>
    <t>LAYCA-CRA Combined44531</t>
  </si>
  <si>
    <t>RiversideA-CRA Combined44531</t>
  </si>
  <si>
    <t>Adoptions TogetherCPP-FV Combined44531</t>
  </si>
  <si>
    <t>Foundations for Home &amp; CommunityCPP-FV Combined44531</t>
  </si>
  <si>
    <t>Medstar GeorgetownCPP-FV Combined44531</t>
  </si>
  <si>
    <t>Better MorningsFFT Combined44531</t>
  </si>
  <si>
    <t>CatholicFFT Combined44531</t>
  </si>
  <si>
    <t>First Home CareFFT Combined44531</t>
  </si>
  <si>
    <t>Foundations for Home &amp; CommunityFFT Combined44531</t>
  </si>
  <si>
    <t>HillcrestFFT Combined44531</t>
  </si>
  <si>
    <t>PASSFFT Combined44531</t>
  </si>
  <si>
    <t>LCSMST Combined44531</t>
  </si>
  <si>
    <t>MBI HSMST Combined44531</t>
  </si>
  <si>
    <t>Youth VillagesMST Combined44531</t>
  </si>
  <si>
    <t>Youth VillagesMST-PSB Combined44531</t>
  </si>
  <si>
    <t>Medstar GeorgetownPCIT Combined44531</t>
  </si>
  <si>
    <t>Community ConnectionsTF-CBT Combined44531</t>
  </si>
  <si>
    <t>First Home CareTF-CBT Combined44531</t>
  </si>
  <si>
    <t>Foundations for Home &amp; CommunityTF-CBT Combined44531</t>
  </si>
  <si>
    <t>HillcrestTF-CBT Combined44531</t>
  </si>
  <si>
    <t>LAYCTF-CBT Combined44531</t>
  </si>
  <si>
    <t>LESTF-CBT Combined44531</t>
  </si>
  <si>
    <t>MD Family ResourcesTF-CBT Combined44531</t>
  </si>
  <si>
    <t>UniversalTF-CBT Combined44531</t>
  </si>
  <si>
    <t>Community ConnectionsTIP Combined44531</t>
  </si>
  <si>
    <t>ContemporaryTIP Combined44531</t>
  </si>
  <si>
    <t>FPSTIP Combined44531</t>
  </si>
  <si>
    <t>Green DoorTIP Combined44531</t>
  </si>
  <si>
    <t>LESTIP Combined44531</t>
  </si>
  <si>
    <t>MBI HSTIP Combined44531</t>
  </si>
  <si>
    <t>PASSTIP Combined44531</t>
  </si>
  <si>
    <t>TFCCTIP Combined44531</t>
  </si>
  <si>
    <t>UniversalTIP Combined44531</t>
  </si>
  <si>
    <t>Wayne CenterTIP Combined44531</t>
  </si>
  <si>
    <t>Adoptions TogetherTST Combined44531</t>
  </si>
  <si>
    <t>ContemporaryTST Combined44531</t>
  </si>
  <si>
    <t>Family MattersTST Combined44531</t>
  </si>
  <si>
    <t>First Home CareTST Combined44531</t>
  </si>
  <si>
    <t>Foundations for Home &amp; CommunityTST Combined44531</t>
  </si>
  <si>
    <t>HillcrestTST Combined44531</t>
  </si>
  <si>
    <t>MD Family ResourcesTST Combined44531</t>
  </si>
  <si>
    <t>Marys CenterCPP-FV Combined44531</t>
  </si>
  <si>
    <t>PIECECPP-FV Combined44531</t>
  </si>
  <si>
    <t>Community ConnectionsCPP-FV Combined44531</t>
  </si>
  <si>
    <t>Community ConnectionsPCIT Combined44531</t>
  </si>
  <si>
    <t>Marys CenterPCIT Combined44531</t>
  </si>
  <si>
    <t>PIECEPCIT Combined44531</t>
  </si>
  <si>
    <t>CatholicAll FF44531</t>
  </si>
  <si>
    <t>ContemporaryAll FF44531</t>
  </si>
  <si>
    <t>Family MattersAll FF44531</t>
  </si>
  <si>
    <t>Federal City All FF44531</t>
  </si>
  <si>
    <t>First Home CareAll FF44531</t>
  </si>
  <si>
    <t>Foundations for Home &amp; CommunityAll FF44531</t>
  </si>
  <si>
    <t>FPSAll FF44531</t>
  </si>
  <si>
    <t>Green DoorAll FF44531</t>
  </si>
  <si>
    <t>HillcrestAll FF44531</t>
  </si>
  <si>
    <t>LAYCAll FF44531</t>
  </si>
  <si>
    <t>LCSAll FF44531</t>
  </si>
  <si>
    <t>LESAll FF44531</t>
  </si>
  <si>
    <t>MBI HSAll FF44531</t>
  </si>
  <si>
    <t>MD Family ResourcesAll FF44531</t>
  </si>
  <si>
    <t>PASSAll FF44531</t>
  </si>
  <si>
    <t>RiversideAll FF44531</t>
  </si>
  <si>
    <t>TFCCAll FF44531</t>
  </si>
  <si>
    <t>UniversalAll FF44531</t>
  </si>
  <si>
    <t>Wayne CenterAll FF44531</t>
  </si>
  <si>
    <t>Youth VillagesAll FF44531</t>
  </si>
  <si>
    <t>Medstar GeorgetownAll DCS44531</t>
  </si>
  <si>
    <t>Medstar GeorgetownAll FF44531</t>
  </si>
  <si>
    <t>Community ConnectionsAll FF44531</t>
  </si>
  <si>
    <t>Community ConnectionsAll DCS44531</t>
  </si>
  <si>
    <t>Marys CenterAll FF44531</t>
  </si>
  <si>
    <t>Marys CenterAll DCS44531</t>
  </si>
  <si>
    <t>PIECEAll FF44531</t>
  </si>
  <si>
    <t>PIECEAll DCS44531</t>
  </si>
  <si>
    <t>Adoptions TogetherAll Combined44531</t>
  </si>
  <si>
    <t>Better MorningsAll Combined44531</t>
  </si>
  <si>
    <t>CatholicAll Combined44531</t>
  </si>
  <si>
    <t>Community ConnectionsAll Combined44531</t>
  </si>
  <si>
    <t>ContemporaryAll Combined44531</t>
  </si>
  <si>
    <t>Family MattersAll Combined44531</t>
  </si>
  <si>
    <t>Federal CityAll Combined44531</t>
  </si>
  <si>
    <t>First Home CareAll Combined44531</t>
  </si>
  <si>
    <t>Foundations for Home &amp; CommunityAll Combined44531</t>
  </si>
  <si>
    <t>FPSAll Combined44531</t>
  </si>
  <si>
    <t>Green DoorAll Combined44531</t>
  </si>
  <si>
    <t>HillcrestAll Combined44531</t>
  </si>
  <si>
    <t>LAYCAll Combined44531</t>
  </si>
  <si>
    <t>LCSAll Combined44531</t>
  </si>
  <si>
    <t>LESAll Combined44531</t>
  </si>
  <si>
    <t>Marys CenterAll Combined44531</t>
  </si>
  <si>
    <t>MBI HSAll Combined44531</t>
  </si>
  <si>
    <t>MD Family ResourcesAll Combined44531</t>
  </si>
  <si>
    <t>Medstar GeorgetownAll Combined44531</t>
  </si>
  <si>
    <t>PASSAll Combined44531</t>
  </si>
  <si>
    <t>PIECEAll Combined44531</t>
  </si>
  <si>
    <t>RiversideAll Combined44531</t>
  </si>
  <si>
    <t>TFCCAll Combined44531</t>
  </si>
  <si>
    <t>UniversalAll Combined44531</t>
  </si>
  <si>
    <t>Wayne CenterAll Combined44531</t>
  </si>
  <si>
    <t>Youth VillagesAll Combined44531</t>
  </si>
  <si>
    <t>All A-CRA ProvidersA-CRA FF44531</t>
  </si>
  <si>
    <t>All A-CRA ProvidersA-CRA Combined44531</t>
  </si>
  <si>
    <t>All CPP-FV ProvidersCPP-FV FF44531</t>
  </si>
  <si>
    <t>All CPP-FV ProvidersCPP-FV DCS44531</t>
  </si>
  <si>
    <t>All CPP-FV ProvidersCPP-FV Combined44531</t>
  </si>
  <si>
    <t>All FFT ProvidersFFT FF44531</t>
  </si>
  <si>
    <t>All FFT ProvidersFFT Combined44531</t>
  </si>
  <si>
    <t>All MST ProvidersMST FF44531</t>
  </si>
  <si>
    <t>All MST ProvidersMST Combined44531</t>
  </si>
  <si>
    <t>All MST-PSB ProvidersMST-PSB FF44531</t>
  </si>
  <si>
    <t>All MST-PSB ProvidersMST-PSB Combined44531</t>
  </si>
  <si>
    <t>All PCIT ProvidersPCIT FF44531</t>
  </si>
  <si>
    <t>All PCIT ProvidersPCIT DCS44531</t>
  </si>
  <si>
    <t>All PCIT ProvidersPCIT Combined44531</t>
  </si>
  <si>
    <t>All SFCR ProvidersSFCR FF44531</t>
  </si>
  <si>
    <t>All SFCR ProvidersSFCR Combined44531</t>
  </si>
  <si>
    <t>All TF-CBT ProvidersTF-CBT FF44531</t>
  </si>
  <si>
    <t>All TF-CBT ProvidersTF-CBT Combined44531</t>
  </si>
  <si>
    <t>All TIP ProvidersTIP FF44531</t>
  </si>
  <si>
    <t>All TIP ProvidersTIP Combined44531</t>
  </si>
  <si>
    <t>All TST ProvidersTST FF44531</t>
  </si>
  <si>
    <t>All TST ProvidersTST Combined44531</t>
  </si>
  <si>
    <t>Families First ProvidersAll FF44531</t>
  </si>
  <si>
    <t>DC Seed ProvidersAll DCS44531</t>
  </si>
  <si>
    <t>Trauma ProvidersAll FF44531</t>
  </si>
  <si>
    <t>Trauma ProvidersAll DCS44531</t>
  </si>
  <si>
    <t>Trauma ProvidersAll Combined44531</t>
  </si>
  <si>
    <t>AllAll Combined44531</t>
  </si>
  <si>
    <t>Federal CityA-CRA FFDec-21</t>
  </si>
  <si>
    <t>HillcrestA-CRA FFDec-21</t>
  </si>
  <si>
    <t>LAYCA-CRA FFDec-21</t>
  </si>
  <si>
    <t>RiversideA-CRA FFDec-21</t>
  </si>
  <si>
    <t>Adoptions TogetherCPP-FV FFDec-21</t>
  </si>
  <si>
    <t>Marys CenterCPP-FV FFDec-21</t>
  </si>
  <si>
    <t>PIECECPP-FV FFDec-21</t>
  </si>
  <si>
    <t>Community ConnectionsCPP-FV DCSDec-21</t>
  </si>
  <si>
    <t>Community ConnectionsCPP-FV FFDec-21</t>
  </si>
  <si>
    <t>Foundations for Home &amp; CommunityCPP-FV DCSDec-21</t>
  </si>
  <si>
    <t>Marys CenterCPP-FV DCSDec-21</t>
  </si>
  <si>
    <t>PIECECPP-FV DCSDec-21</t>
  </si>
  <si>
    <t>Medstar GeorgetownCPP-FV DCSDec-21</t>
  </si>
  <si>
    <t>Medstar GeorgetownCPP-FV FFDec-21</t>
  </si>
  <si>
    <t>Better MorningsFFT FFDec-21</t>
  </si>
  <si>
    <t>CatholicFFT FFDec-21</t>
  </si>
  <si>
    <t>First Home CareFFT FFDec-21</t>
  </si>
  <si>
    <t>Foundations for Home &amp; CommunityFFT FFDec-21</t>
  </si>
  <si>
    <t>HillcrestFFT FFDec-21</t>
  </si>
  <si>
    <t>PASSFFT FFDec-21</t>
  </si>
  <si>
    <t>LCSMST FFDec-21</t>
  </si>
  <si>
    <t>MBI HSMST FFDec-21</t>
  </si>
  <si>
    <t>Youth VillagesMST FFDec-21</t>
  </si>
  <si>
    <t>Youth VillagesMST-PSB FFDec-21</t>
  </si>
  <si>
    <t>Marys CenterPCIT FFDec-21</t>
  </si>
  <si>
    <t>PIECEPCIT FFDec-21</t>
  </si>
  <si>
    <t>Marys CenterPCIT DCSDec-21</t>
  </si>
  <si>
    <t>PIECEPCIT DCSDec-21</t>
  </si>
  <si>
    <t>Community ConnectionsPCIT DCSDec-21</t>
  </si>
  <si>
    <t>Community ConnectionsPCIT FFDec-21</t>
  </si>
  <si>
    <t>Medstar GeorgetownPCIT DCSDec-21</t>
  </si>
  <si>
    <t>Medstar GeorgetownPCIT FFDec-21</t>
  </si>
  <si>
    <t>Community ConnectionsTF-CBT FFDec-21</t>
  </si>
  <si>
    <t>First Home CareTF-CBT FFDec-21</t>
  </si>
  <si>
    <t>Foundations for Home &amp; CommunityTF-CBT FFDec-21</t>
  </si>
  <si>
    <t>HillcrestTF-CBT FFDec-21</t>
  </si>
  <si>
    <t>LAYCTF-CBT FFDec-21</t>
  </si>
  <si>
    <t>LESTF-CBT FFDec-21</t>
  </si>
  <si>
    <t>MD Family ResourcesTF-CBT FFDec-21</t>
  </si>
  <si>
    <t>UniversalTF-CBT FFDec-21</t>
  </si>
  <si>
    <t>Community ConnectionsTIP FFDec-21</t>
  </si>
  <si>
    <t>ContemporaryTIP FFDec-21</t>
  </si>
  <si>
    <t>FPSTIP FFDec-21</t>
  </si>
  <si>
    <t>Green DoorTIP FFDec-21</t>
  </si>
  <si>
    <t>LESTIP FFDec-21</t>
  </si>
  <si>
    <t>MBI HSTIP FFDec-21</t>
  </si>
  <si>
    <t>PASSTIP FFDec-21</t>
  </si>
  <si>
    <t>TFCCTIP FFDec-21</t>
  </si>
  <si>
    <t>UniversalTIP FFDec-21</t>
  </si>
  <si>
    <t>Wayne CenterTIP FFDec-21</t>
  </si>
  <si>
    <t>Adoptions TogetherTST FFDec-21</t>
  </si>
  <si>
    <t>ContemporaryTST FFDec-21</t>
  </si>
  <si>
    <t>Family MattersTST FFDec-21</t>
  </si>
  <si>
    <t>First Home CareTST FFDec-21</t>
  </si>
  <si>
    <t>Foundations for Home &amp; CommunityTST FFDec-21</t>
  </si>
  <si>
    <t>HillcrestTST FFDec-21</t>
  </si>
  <si>
    <t>MD Family ResourcesTST FFDec-21</t>
  </si>
  <si>
    <t>Federal CityA-CRA CombinedDec-21</t>
  </si>
  <si>
    <t>HillcrestA-CRA CombinedDec-21</t>
  </si>
  <si>
    <t>LAYCA-CRA CombinedDec-21</t>
  </si>
  <si>
    <t>RiversideA-CRA CombinedDec-21</t>
  </si>
  <si>
    <t>Adoptions TogetherCPP-FV CombinedDec-21</t>
  </si>
  <si>
    <t>Foundations for Home &amp; CommunityCPP-FV CombinedDec-21</t>
  </si>
  <si>
    <t>Medstar GeorgetownCPP-FV CombinedDec-21</t>
  </si>
  <si>
    <t>Better MorningsFFT CombinedDec-21</t>
  </si>
  <si>
    <t>CatholicFFT CombinedDec-21</t>
  </si>
  <si>
    <t>First Home CareFFT CombinedDec-21</t>
  </si>
  <si>
    <t>Foundations for Home &amp; CommunityFFT CombinedDec-21</t>
  </si>
  <si>
    <t>HillcrestFFT CombinedDec-21</t>
  </si>
  <si>
    <t>PASSFFT CombinedDec-21</t>
  </si>
  <si>
    <t>LCSMST CombinedDec-21</t>
  </si>
  <si>
    <t>MBI HSMST CombinedDec-21</t>
  </si>
  <si>
    <t>Youth VillagesMST CombinedDec-21</t>
  </si>
  <si>
    <t>Youth VillagesMST-PSB CombinedDec-21</t>
  </si>
  <si>
    <t>Medstar GeorgetownPCIT CombinedDec-21</t>
  </si>
  <si>
    <t>Community ConnectionsTF-CBT CombinedDec-21</t>
  </si>
  <si>
    <t>First Home CareTF-CBT CombinedDec-21</t>
  </si>
  <si>
    <t>Foundations for Home &amp; CommunityTF-CBT CombinedDec-21</t>
  </si>
  <si>
    <t>HillcrestTF-CBT CombinedDec-21</t>
  </si>
  <si>
    <t>LAYCTF-CBT CombinedDec-21</t>
  </si>
  <si>
    <t>LESTF-CBT CombinedDec-21</t>
  </si>
  <si>
    <t>MD Family ResourcesTF-CBT CombinedDec-21</t>
  </si>
  <si>
    <t>UniversalTF-CBT CombinedDec-21</t>
  </si>
  <si>
    <t>Community ConnectionsTIP CombinedDec-21</t>
  </si>
  <si>
    <t>ContemporaryTIP CombinedDec-21</t>
  </si>
  <si>
    <t>FPSTIP CombinedDec-21</t>
  </si>
  <si>
    <t>Green DoorTIP CombinedDec-21</t>
  </si>
  <si>
    <t>LESTIP CombinedDec-21</t>
  </si>
  <si>
    <t>MBI HSTIP CombinedDec-21</t>
  </si>
  <si>
    <t>PASSTIP CombinedDec-21</t>
  </si>
  <si>
    <t>TFCCTIP CombinedDec-21</t>
  </si>
  <si>
    <t>UniversalTIP CombinedDec-21</t>
  </si>
  <si>
    <t>Wayne CenterTIP CombinedDec-21</t>
  </si>
  <si>
    <t>Adoptions TogetherTST CombinedDec-21</t>
  </si>
  <si>
    <t>ContemporaryTST CombinedDec-21</t>
  </si>
  <si>
    <t>Family MattersTST CombinedDec-21</t>
  </si>
  <si>
    <t>First Home CareTST CombinedDec-21</t>
  </si>
  <si>
    <t>Foundations for Home &amp; CommunityTST CombinedDec-21</t>
  </si>
  <si>
    <t>HillcrestTST CombinedDec-21</t>
  </si>
  <si>
    <t>MD Family ResourcesTST CombinedDec-21</t>
  </si>
  <si>
    <t>Marys CenterCPP-FV CombinedDec-21</t>
  </si>
  <si>
    <t>PIECECPP-FV CombinedDec-21</t>
  </si>
  <si>
    <t>Community ConnectionsCPP-FV CombinedDec-21</t>
  </si>
  <si>
    <t>Community ConnectionsPCIT CombinedDec-21</t>
  </si>
  <si>
    <t>Marys CenterPCIT CombinedDec-21</t>
  </si>
  <si>
    <t>PIECEPCIT CombinedDec-21</t>
  </si>
  <si>
    <t>CatholicAll FFDec-21</t>
  </si>
  <si>
    <t>ContemporaryAll FFDec-21</t>
  </si>
  <si>
    <t>Family MattersAll FFDec-21</t>
  </si>
  <si>
    <t>Federal City All FFDec-21</t>
  </si>
  <si>
    <t>First Home CareAll FFDec-21</t>
  </si>
  <si>
    <t>Foundations for Home &amp; CommunityAll FFDec-21</t>
  </si>
  <si>
    <t>FPSAll FFDec-21</t>
  </si>
  <si>
    <t>Green DoorAll FFDec-21</t>
  </si>
  <si>
    <t>HillcrestAll FFDec-21</t>
  </si>
  <si>
    <t>LAYCAll FFDec-21</t>
  </si>
  <si>
    <t>LCSAll FFDec-21</t>
  </si>
  <si>
    <t>LESAll FFDec-21</t>
  </si>
  <si>
    <t>MBI HSAll FFDec-21</t>
  </si>
  <si>
    <t>MD Family ResourcesAll FFDec-21</t>
  </si>
  <si>
    <t>PASSAll FFDec-21</t>
  </si>
  <si>
    <t>RiversideAll FFDec-21</t>
  </si>
  <si>
    <t>TFCCAll FFDec-21</t>
  </si>
  <si>
    <t>UniversalAll FFDec-21</t>
  </si>
  <si>
    <t>Wayne CenterAll FFDec-21</t>
  </si>
  <si>
    <t>Youth VillagesAll FFDec-21</t>
  </si>
  <si>
    <t>Medstar GeorgetownAll DCSDec-21</t>
  </si>
  <si>
    <t>Medstar GeorgetownAll FFDec-21</t>
  </si>
  <si>
    <t>Community ConnectionsAll FFDec-21</t>
  </si>
  <si>
    <t>Community ConnectionsAll DCSDec-21</t>
  </si>
  <si>
    <t>Marys CenterAll FFDec-21</t>
  </si>
  <si>
    <t>Marys CenterAll DCSDec-21</t>
  </si>
  <si>
    <t>PIECEAll FFDec-21</t>
  </si>
  <si>
    <t>PIECEAll DCSDec-21</t>
  </si>
  <si>
    <t>Adoptions TogetherAll CombinedDec-21</t>
  </si>
  <si>
    <t>Better MorningsAll CombinedDec-21</t>
  </si>
  <si>
    <t>CatholicAll CombinedDec-21</t>
  </si>
  <si>
    <t>Community ConnectionsAll CombinedDec-21</t>
  </si>
  <si>
    <t>ContemporaryAll CombinedDec-21</t>
  </si>
  <si>
    <t>Family MattersAll CombinedDec-21</t>
  </si>
  <si>
    <t>Federal CityAll CombinedDec-21</t>
  </si>
  <si>
    <t>First Home CareAll CombinedDec-21</t>
  </si>
  <si>
    <t>Foundations for Home &amp; CommunityAll CombinedDec-21</t>
  </si>
  <si>
    <t>FPSAll CombinedDec-21</t>
  </si>
  <si>
    <t>Green DoorAll CombinedDec-21</t>
  </si>
  <si>
    <t>HillcrestAll CombinedDec-21</t>
  </si>
  <si>
    <t>LAYCAll CombinedDec-21</t>
  </si>
  <si>
    <t>LCSAll CombinedDec-21</t>
  </si>
  <si>
    <t>LESAll CombinedDec-21</t>
  </si>
  <si>
    <t>Marys CenterAll CombinedDec-21</t>
  </si>
  <si>
    <t>MBI HSAll CombinedDec-21</t>
  </si>
  <si>
    <t>MD Family ResourcesAll CombinedDec-21</t>
  </si>
  <si>
    <t>Medstar GeorgetownAll CombinedDec-21</t>
  </si>
  <si>
    <t>PASSAll CombinedDec-21</t>
  </si>
  <si>
    <t>PIECEAll CombinedDec-21</t>
  </si>
  <si>
    <t>RiversideAll CombinedDec-21</t>
  </si>
  <si>
    <t>TFCCAll CombinedDec-21</t>
  </si>
  <si>
    <t>UniversalAll CombinedDec-21</t>
  </si>
  <si>
    <t>Wayne CenterAll CombinedDec-21</t>
  </si>
  <si>
    <t>Youth VillagesAll CombinedDec-21</t>
  </si>
  <si>
    <t>All A-CRA ProvidersA-CRA FFDec-21</t>
  </si>
  <si>
    <t>All A-CRA ProvidersA-CRA CombinedDec-21</t>
  </si>
  <si>
    <t>All CPP-FV ProvidersCPP-FV FFDec-21</t>
  </si>
  <si>
    <t>All CPP-FV ProvidersCPP-FV DCSDec-21</t>
  </si>
  <si>
    <t>All CPP-FV ProvidersCPP-FV CombinedDec-21</t>
  </si>
  <si>
    <t>All FFT ProvidersFFT FFDec-21</t>
  </si>
  <si>
    <t>All FFT ProvidersFFT CombinedDec-21</t>
  </si>
  <si>
    <t>All MST ProvidersMST FFDec-21</t>
  </si>
  <si>
    <t>All MST ProvidersMST CombinedDec-21</t>
  </si>
  <si>
    <t>All MST-PSB ProvidersMST-PSB FFDec-21</t>
  </si>
  <si>
    <t>All MST-PSB ProvidersMST-PSB CombinedDec-21</t>
  </si>
  <si>
    <t>All PCIT ProvidersPCIT FFDec-21</t>
  </si>
  <si>
    <t>All PCIT ProvidersPCIT DCSDec-21</t>
  </si>
  <si>
    <t>All PCIT ProvidersPCIT CombinedDec-21</t>
  </si>
  <si>
    <t>All SFCR ProvidersSFCR FFDec-21</t>
  </si>
  <si>
    <t>All SFCR ProvidersSFCR CombinedDec-21</t>
  </si>
  <si>
    <t>All TF-CBT ProvidersTF-CBT FFDec-21</t>
  </si>
  <si>
    <t>All TF-CBT ProvidersTF-CBT CombinedDec-21</t>
  </si>
  <si>
    <t>All TIP ProvidersTIP FFDec-21</t>
  </si>
  <si>
    <t>All TIP ProvidersTIP CombinedDec-21</t>
  </si>
  <si>
    <t>All TST ProvidersTST FFDec-21</t>
  </si>
  <si>
    <t>All TST ProvidersTST CombinedDec-21</t>
  </si>
  <si>
    <t>Families First ProvidersAll FFDec-21</t>
  </si>
  <si>
    <t>DC Seed ProvidersAll DCSDec-21</t>
  </si>
  <si>
    <t>Trauma ProvidersAll FFDec-21</t>
  </si>
  <si>
    <t>Trauma ProvidersAll DCSDec-21</t>
  </si>
  <si>
    <t>Trauma ProvidersAll CombinedDec-21</t>
  </si>
  <si>
    <t>AllAll CombinedDec-21</t>
  </si>
  <si>
    <t>Federal CityA-CRA FF44562</t>
  </si>
  <si>
    <t>HillcrestA-CRA FF44562</t>
  </si>
  <si>
    <t>LAYCA-CRA FF44562</t>
  </si>
  <si>
    <t>RiversideA-CRA FF44562</t>
  </si>
  <si>
    <t>Adoptions TogetherCPP-FV FF44562</t>
  </si>
  <si>
    <t>Marys CenterCPP-FV FF44562</t>
  </si>
  <si>
    <t>PIECECPP-FV FF44562</t>
  </si>
  <si>
    <t>Community ConnectionsCPP-FV DCS44562</t>
  </si>
  <si>
    <t>Community ConnectionsCPP-FV FF44562</t>
  </si>
  <si>
    <t>Foundations for Home &amp; CommunityCPP-FV DCS44562</t>
  </si>
  <si>
    <t>Marys CenterCPP-FV DCS44562</t>
  </si>
  <si>
    <t>PIECECPP-FV DCS44562</t>
  </si>
  <si>
    <t>Medstar GeorgetownCPP-FV DCS44562</t>
  </si>
  <si>
    <t>Medstar GeorgetownCPP-FV FF44562</t>
  </si>
  <si>
    <t>Better MorningsFFT FF44562</t>
  </si>
  <si>
    <t>CatholicFFT FF44562</t>
  </si>
  <si>
    <t>First Home CareFFT FF44562</t>
  </si>
  <si>
    <t>Foundations for Home &amp; CommunityFFT FF44562</t>
  </si>
  <si>
    <t>HillcrestFFT FF44562</t>
  </si>
  <si>
    <t>PASSFFT FF44562</t>
  </si>
  <si>
    <t>LCSMST FF44562</t>
  </si>
  <si>
    <t>MBI HSMST FF44562</t>
  </si>
  <si>
    <t>Youth VillagesMST FF44562</t>
  </si>
  <si>
    <t>Youth VillagesMST-PSB FF44562</t>
  </si>
  <si>
    <t>Marys CenterPCIT FF44562</t>
  </si>
  <si>
    <t>PIECEPCIT FF44562</t>
  </si>
  <si>
    <t>Marys CenterPCIT DCS44562</t>
  </si>
  <si>
    <t>PIECEPCIT DCS44562</t>
  </si>
  <si>
    <t>Community ConnectionsPCIT DCS44562</t>
  </si>
  <si>
    <t>Community ConnectionsPCIT FF44562</t>
  </si>
  <si>
    <t>Medstar GeorgetownPCIT DCS44562</t>
  </si>
  <si>
    <t>Medstar GeorgetownPCIT FF44562</t>
  </si>
  <si>
    <t>Community ConnectionsTF-CBT FF44562</t>
  </si>
  <si>
    <t>First Home CareTF-CBT FF44562</t>
  </si>
  <si>
    <t>Foundations for Home &amp; CommunityTF-CBT FF44562</t>
  </si>
  <si>
    <t>HillcrestTF-CBT FF44562</t>
  </si>
  <si>
    <t>LAYCTF-CBT FF44562</t>
  </si>
  <si>
    <t>LESTF-CBT FF44562</t>
  </si>
  <si>
    <t>MD Family ResourcesTF-CBT FF44562</t>
  </si>
  <si>
    <t>UniversalTF-CBT FF44562</t>
  </si>
  <si>
    <t>Community ConnectionsTIP FF44562</t>
  </si>
  <si>
    <t>ContemporaryTIP FF44562</t>
  </si>
  <si>
    <t>FPSTIP FF44562</t>
  </si>
  <si>
    <t>Green DoorTIP FF44562</t>
  </si>
  <si>
    <t>LESTIP FF44562</t>
  </si>
  <si>
    <t>MBI HSTIP FF44562</t>
  </si>
  <si>
    <t>PASSTIP FF44562</t>
  </si>
  <si>
    <t>TFCCTIP FF44562</t>
  </si>
  <si>
    <t>UniversalTIP FF44562</t>
  </si>
  <si>
    <t>Wayne CenterTIP FF44562</t>
  </si>
  <si>
    <t>Adoptions TogetherTST FF44562</t>
  </si>
  <si>
    <t>ContemporaryTST FF44562</t>
  </si>
  <si>
    <t>Family MattersTST FF44562</t>
  </si>
  <si>
    <t>First Home CareTST FF44562</t>
  </si>
  <si>
    <t>Foundations for Home &amp; CommunityTST FF44562</t>
  </si>
  <si>
    <t>HillcrestTST FF44562</t>
  </si>
  <si>
    <t>MD Family ResourcesTST FF44562</t>
  </si>
  <si>
    <t>Federal CityA-CRA Combined44562</t>
  </si>
  <si>
    <t>HillcrestA-CRA Combined44562</t>
  </si>
  <si>
    <t>LAYCA-CRA Combined44562</t>
  </si>
  <si>
    <t>RiversideA-CRA Combined44562</t>
  </si>
  <si>
    <t>Adoptions TogetherCPP-FV Combined44562</t>
  </si>
  <si>
    <t>Foundations for Home &amp; CommunityCPP-FV Combined44562</t>
  </si>
  <si>
    <t>Medstar GeorgetownCPP-FV Combined44562</t>
  </si>
  <si>
    <t>Better MorningsFFT Combined44562</t>
  </si>
  <si>
    <t>CatholicFFT Combined44562</t>
  </si>
  <si>
    <t>First Home CareFFT Combined44562</t>
  </si>
  <si>
    <t>Foundations for Home &amp; CommunityFFT Combined44562</t>
  </si>
  <si>
    <t>HillcrestFFT Combined44562</t>
  </si>
  <si>
    <t>PASSFFT Combined44562</t>
  </si>
  <si>
    <t>LCSMST Combined44562</t>
  </si>
  <si>
    <t>MBI HSMST Combined44562</t>
  </si>
  <si>
    <t>Youth VillagesMST Combined44562</t>
  </si>
  <si>
    <t>Youth VillagesMST-PSB Combined44562</t>
  </si>
  <si>
    <t>Medstar GeorgetownPCIT Combined44562</t>
  </si>
  <si>
    <t>Community ConnectionsTF-CBT Combined44562</t>
  </si>
  <si>
    <t>First Home CareTF-CBT Combined44562</t>
  </si>
  <si>
    <t>Foundations for Home &amp; CommunityTF-CBT Combined44562</t>
  </si>
  <si>
    <t>HillcrestTF-CBT Combined44562</t>
  </si>
  <si>
    <t>LAYCTF-CBT Combined44562</t>
  </si>
  <si>
    <t>LESTF-CBT Combined44562</t>
  </si>
  <si>
    <t>MD Family ResourcesTF-CBT Combined44562</t>
  </si>
  <si>
    <t>UniversalTF-CBT Combined44562</t>
  </si>
  <si>
    <t>Community ConnectionsTIP Combined44562</t>
  </si>
  <si>
    <t>ContemporaryTIP Combined44562</t>
  </si>
  <si>
    <t>FPSTIP Combined44562</t>
  </si>
  <si>
    <t>Green DoorTIP Combined44562</t>
  </si>
  <si>
    <t>LESTIP Combined44562</t>
  </si>
  <si>
    <t>MBI HSTIP Combined44562</t>
  </si>
  <si>
    <t>PASSTIP Combined44562</t>
  </si>
  <si>
    <t>TFCCTIP Combined44562</t>
  </si>
  <si>
    <t>UniversalTIP Combined44562</t>
  </si>
  <si>
    <t>Wayne CenterTIP Combined44562</t>
  </si>
  <si>
    <t>Adoptions TogetherTST Combined44562</t>
  </si>
  <si>
    <t>ContemporaryTST Combined44562</t>
  </si>
  <si>
    <t>Family MattersTST Combined44562</t>
  </si>
  <si>
    <t>First Home CareTST Combined44562</t>
  </si>
  <si>
    <t>Foundations for Home &amp; CommunityTST Combined44562</t>
  </si>
  <si>
    <t>HillcrestTST Combined44562</t>
  </si>
  <si>
    <t>MD Family ResourcesTST Combined44562</t>
  </si>
  <si>
    <t>Marys CenterCPP-FV Combined44562</t>
  </si>
  <si>
    <t>PIECECPP-FV Combined44562</t>
  </si>
  <si>
    <t>Community ConnectionsCPP-FV Combined44562</t>
  </si>
  <si>
    <t>Community ConnectionsPCIT Combined44562</t>
  </si>
  <si>
    <t>Marys CenterPCIT Combined44562</t>
  </si>
  <si>
    <t>PIECEPCIT Combined44562</t>
  </si>
  <si>
    <t>CatholicAll FF44562</t>
  </si>
  <si>
    <t>ContemporaryAll FF44562</t>
  </si>
  <si>
    <t>Family MattersAll FF44562</t>
  </si>
  <si>
    <t>Federal City All FF44562</t>
  </si>
  <si>
    <t>First Home CareAll FF44562</t>
  </si>
  <si>
    <t>Foundations for Home &amp; CommunityAll FF44562</t>
  </si>
  <si>
    <t>FPSAll FF44562</t>
  </si>
  <si>
    <t>Green DoorAll FF44562</t>
  </si>
  <si>
    <t>HillcrestAll FF44562</t>
  </si>
  <si>
    <t>LAYCAll FF44562</t>
  </si>
  <si>
    <t>LCSAll FF44562</t>
  </si>
  <si>
    <t>LESAll FF44562</t>
  </si>
  <si>
    <t>MBI HSAll FF44562</t>
  </si>
  <si>
    <t>MD Family ResourcesAll FF44562</t>
  </si>
  <si>
    <t>PASSAll FF44562</t>
  </si>
  <si>
    <t>RiversideAll FF44562</t>
  </si>
  <si>
    <t>TFCCAll FF44562</t>
  </si>
  <si>
    <t>UniversalAll FF44562</t>
  </si>
  <si>
    <t>Wayne CenterAll FF44562</t>
  </si>
  <si>
    <t>Youth VillagesAll FF44562</t>
  </si>
  <si>
    <t>Medstar GeorgetownAll DCS44562</t>
  </si>
  <si>
    <t>Medstar GeorgetownAll FF44562</t>
  </si>
  <si>
    <t>Community ConnectionsAll FF44562</t>
  </si>
  <si>
    <t>Community ConnectionsAll DCS44562</t>
  </si>
  <si>
    <t>Marys CenterAll FF44562</t>
  </si>
  <si>
    <t>Marys CenterAll DCS44562</t>
  </si>
  <si>
    <t>PIECEAll FF44562</t>
  </si>
  <si>
    <t>PIECEAll DCS44562</t>
  </si>
  <si>
    <t>Adoptions TogetherAll Combined44562</t>
  </si>
  <si>
    <t>Better MorningsAll Combined44562</t>
  </si>
  <si>
    <t>CatholicAll Combined44562</t>
  </si>
  <si>
    <t>Community ConnectionsAll Combined44562</t>
  </si>
  <si>
    <t>ContemporaryAll Combined44562</t>
  </si>
  <si>
    <t>Family MattersAll Combined44562</t>
  </si>
  <si>
    <t>Federal CityAll Combined44562</t>
  </si>
  <si>
    <t>First Home CareAll Combined44562</t>
  </si>
  <si>
    <t>Foundations for Home &amp; CommunityAll Combined44562</t>
  </si>
  <si>
    <t>FPSAll Combined44562</t>
  </si>
  <si>
    <t>Green DoorAll Combined44562</t>
  </si>
  <si>
    <t>HillcrestAll Combined44562</t>
  </si>
  <si>
    <t>LAYCAll Combined44562</t>
  </si>
  <si>
    <t>LCSAll Combined44562</t>
  </si>
  <si>
    <t>LESAll Combined44562</t>
  </si>
  <si>
    <t>Marys CenterAll Combined44562</t>
  </si>
  <si>
    <t>MBI HSAll Combined44562</t>
  </si>
  <si>
    <t>MD Family ResourcesAll Combined44562</t>
  </si>
  <si>
    <t>Medstar GeorgetownAll Combined44562</t>
  </si>
  <si>
    <t>PASSAll Combined44562</t>
  </si>
  <si>
    <t>PIECEAll Combined44562</t>
  </si>
  <si>
    <t>RiversideAll Combined44562</t>
  </si>
  <si>
    <t>TFCCAll Combined44562</t>
  </si>
  <si>
    <t>UniversalAll Combined44562</t>
  </si>
  <si>
    <t>Wayne CenterAll Combined44562</t>
  </si>
  <si>
    <t>Youth VillagesAll Combined44562</t>
  </si>
  <si>
    <t>All A-CRA ProvidersA-CRA FF44562</t>
  </si>
  <si>
    <t>All A-CRA ProvidersA-CRA Combined44562</t>
  </si>
  <si>
    <t>All CPP-FV ProvidersCPP-FV FF44562</t>
  </si>
  <si>
    <t>All CPP-FV ProvidersCPP-FV DCS44562</t>
  </si>
  <si>
    <t>All CPP-FV ProvidersCPP-FV Combined44562</t>
  </si>
  <si>
    <t>All FFT ProvidersFFT FF44562</t>
  </si>
  <si>
    <t>All FFT ProvidersFFT Combined44562</t>
  </si>
  <si>
    <t>All MST ProvidersMST FF44562</t>
  </si>
  <si>
    <t>All MST ProvidersMST Combined44562</t>
  </si>
  <si>
    <t>All MST-PSB ProvidersMST-PSB FF44562</t>
  </si>
  <si>
    <t>All MST-PSB ProvidersMST-PSB Combined44562</t>
  </si>
  <si>
    <t>All PCIT ProvidersPCIT FF44562</t>
  </si>
  <si>
    <t>All PCIT ProvidersPCIT DCS44562</t>
  </si>
  <si>
    <t>All PCIT ProvidersPCIT Combined44562</t>
  </si>
  <si>
    <t>All SFCR ProvidersSFCR FF44562</t>
  </si>
  <si>
    <t>All SFCR ProvidersSFCR Combined44562</t>
  </si>
  <si>
    <t>All TF-CBT ProvidersTF-CBT FF44562</t>
  </si>
  <si>
    <t>All TF-CBT ProvidersTF-CBT Combined44562</t>
  </si>
  <si>
    <t>All TIP ProvidersTIP FF44562</t>
  </si>
  <si>
    <t>All TIP ProvidersTIP Combined44562</t>
  </si>
  <si>
    <t>All TST ProvidersTST FF44562</t>
  </si>
  <si>
    <t>All TST ProvidersTST Combined44562</t>
  </si>
  <si>
    <t>Families First ProvidersAll FF44562</t>
  </si>
  <si>
    <t>DC Seed ProvidersAll DCS44562</t>
  </si>
  <si>
    <t>Trauma ProvidersAll FF44562</t>
  </si>
  <si>
    <t>Trauma ProvidersAll DCS44562</t>
  </si>
  <si>
    <t>Trauma ProvidersAll Combined44562</t>
  </si>
  <si>
    <t>AllAll Combined44562</t>
  </si>
  <si>
    <t>Federal CityA-CRA FFJan-22</t>
  </si>
  <si>
    <t>HillcrestA-CRA FFJan-22</t>
  </si>
  <si>
    <t>LAYCA-CRA FFJan-22</t>
  </si>
  <si>
    <t>RiversideA-CRA FFJan-22</t>
  </si>
  <si>
    <t>Adoptions TogetherCPP-FV FFJan-22</t>
  </si>
  <si>
    <t>Marys CenterCPP-FV FFJan-22</t>
  </si>
  <si>
    <t>PIECECPP-FV FFJan-22</t>
  </si>
  <si>
    <t>Community ConnectionsCPP-FV DCSJan-22</t>
  </si>
  <si>
    <t>Community ConnectionsCPP-FV FFJan-22</t>
  </si>
  <si>
    <t>Foundations for Home &amp; CommunityCPP-FV DCSJan-22</t>
  </si>
  <si>
    <t>Marys CenterCPP-FV DCSJan-22</t>
  </si>
  <si>
    <t>PIECECPP-FV DCSJan-22</t>
  </si>
  <si>
    <t>Medstar GeorgetownCPP-FV DCSJan-22</t>
  </si>
  <si>
    <t>Medstar GeorgetownCPP-FV FFJan-22</t>
  </si>
  <si>
    <t>Better MorningsFFT FFJan-22</t>
  </si>
  <si>
    <t>CatholicFFT FFJan-22</t>
  </si>
  <si>
    <t>First Home CareFFT FFJan-22</t>
  </si>
  <si>
    <t>Foundations for Home &amp; CommunityFFT FFJan-22</t>
  </si>
  <si>
    <t>HillcrestFFT FFJan-22</t>
  </si>
  <si>
    <t>PASSFFT FFJan-22</t>
  </si>
  <si>
    <t>LCSMST FFJan-22</t>
  </si>
  <si>
    <t>MBI HSMST FFJan-22</t>
  </si>
  <si>
    <t>Youth VillagesMST FFJan-22</t>
  </si>
  <si>
    <t>Youth VillagesMST-PSB FFJan-22</t>
  </si>
  <si>
    <t>Marys CenterPCIT FFJan-22</t>
  </si>
  <si>
    <t>PIECEPCIT FFJan-22</t>
  </si>
  <si>
    <t>Marys CenterPCIT DCSJan-22</t>
  </si>
  <si>
    <t>PIECEPCIT DCSJan-22</t>
  </si>
  <si>
    <t>Community ConnectionsPCIT DCSJan-22</t>
  </si>
  <si>
    <t>Community ConnectionsPCIT FFJan-22</t>
  </si>
  <si>
    <t>Medstar GeorgetownPCIT DCSJan-22</t>
  </si>
  <si>
    <t>Medstar GeorgetownPCIT FFJan-22</t>
  </si>
  <si>
    <t>Community ConnectionsTF-CBT FFJan-22</t>
  </si>
  <si>
    <t>First Home CareTF-CBT FFJan-22</t>
  </si>
  <si>
    <t>Foundations for Home &amp; CommunityTF-CBT FFJan-22</t>
  </si>
  <si>
    <t>HillcrestTF-CBT FFJan-22</t>
  </si>
  <si>
    <t>LAYCTF-CBT FFJan-22</t>
  </si>
  <si>
    <t>LESTF-CBT FFJan-22</t>
  </si>
  <si>
    <t>MD Family ResourcesTF-CBT FFJan-22</t>
  </si>
  <si>
    <t>UniversalTF-CBT FFJan-22</t>
  </si>
  <si>
    <t>Community ConnectionsTIP FFJan-22</t>
  </si>
  <si>
    <t>ContemporaryTIP FFJan-22</t>
  </si>
  <si>
    <t>FPSTIP FFJan-22</t>
  </si>
  <si>
    <t>Green DoorTIP FFJan-22</t>
  </si>
  <si>
    <t>LESTIP FFJan-22</t>
  </si>
  <si>
    <t>MBI HSTIP FFJan-22</t>
  </si>
  <si>
    <t>PASSTIP FFJan-22</t>
  </si>
  <si>
    <t>TFCCTIP FFJan-22</t>
  </si>
  <si>
    <t>UniversalTIP FFJan-22</t>
  </si>
  <si>
    <t>Wayne CenterTIP FFJan-22</t>
  </si>
  <si>
    <t>Adoptions TogetherTST FFJan-22</t>
  </si>
  <si>
    <t>ContemporaryTST FFJan-22</t>
  </si>
  <si>
    <t>Family MattersTST FFJan-22</t>
  </si>
  <si>
    <t>First Home CareTST FFJan-22</t>
  </si>
  <si>
    <t>Foundations for Home &amp; CommunityTST FFJan-22</t>
  </si>
  <si>
    <t>HillcrestTST FFJan-22</t>
  </si>
  <si>
    <t>MD Family ResourcesTST FFJan-22</t>
  </si>
  <si>
    <t>Federal CityA-CRA CombinedJan-22</t>
  </si>
  <si>
    <t>HillcrestA-CRA CombinedJan-22</t>
  </si>
  <si>
    <t>LAYCA-CRA CombinedJan-22</t>
  </si>
  <si>
    <t>RiversideA-CRA CombinedJan-22</t>
  </si>
  <si>
    <t>Adoptions TogetherCPP-FV CombinedJan-22</t>
  </si>
  <si>
    <t>Foundations for Home &amp; CommunityCPP-FV CombinedJan-22</t>
  </si>
  <si>
    <t>Medstar GeorgetownCPP-FV CombinedJan-22</t>
  </si>
  <si>
    <t>Better MorningsFFT CombinedJan-22</t>
  </si>
  <si>
    <t>CatholicFFT CombinedJan-22</t>
  </si>
  <si>
    <t>First Home CareFFT CombinedJan-22</t>
  </si>
  <si>
    <t>Foundations for Home &amp; CommunityFFT CombinedJan-22</t>
  </si>
  <si>
    <t>HillcrestFFT CombinedJan-22</t>
  </si>
  <si>
    <t>PASSFFT CombinedJan-22</t>
  </si>
  <si>
    <t>LCSMST CombinedJan-22</t>
  </si>
  <si>
    <t>MBI HSMST CombinedJan-22</t>
  </si>
  <si>
    <t>Youth VillagesMST CombinedJan-22</t>
  </si>
  <si>
    <t>Youth VillagesMST-PSB CombinedJan-22</t>
  </si>
  <si>
    <t>Medstar GeorgetownPCIT CombinedJan-22</t>
  </si>
  <si>
    <t>Community ConnectionsTF-CBT CombinedJan-22</t>
  </si>
  <si>
    <t>First Home CareTF-CBT CombinedJan-22</t>
  </si>
  <si>
    <t>Foundations for Home &amp; CommunityTF-CBT CombinedJan-22</t>
  </si>
  <si>
    <t>HillcrestTF-CBT CombinedJan-22</t>
  </si>
  <si>
    <t>LAYCTF-CBT CombinedJan-22</t>
  </si>
  <si>
    <t>LESTF-CBT CombinedJan-22</t>
  </si>
  <si>
    <t>MD Family ResourcesTF-CBT CombinedJan-22</t>
  </si>
  <si>
    <t>UniversalTF-CBT CombinedJan-22</t>
  </si>
  <si>
    <t>Community ConnectionsTIP CombinedJan-22</t>
  </si>
  <si>
    <t>ContemporaryTIP CombinedJan-22</t>
  </si>
  <si>
    <t>FPSTIP CombinedJan-22</t>
  </si>
  <si>
    <t>Green DoorTIP CombinedJan-22</t>
  </si>
  <si>
    <t>LESTIP CombinedJan-22</t>
  </si>
  <si>
    <t>MBI HSTIP CombinedJan-22</t>
  </si>
  <si>
    <t>PASSTIP CombinedJan-22</t>
  </si>
  <si>
    <t>TFCCTIP CombinedJan-22</t>
  </si>
  <si>
    <t>UniversalTIP CombinedJan-22</t>
  </si>
  <si>
    <t>Wayne CenterTIP CombinedJan-22</t>
  </si>
  <si>
    <t>Adoptions TogetherTST CombinedJan-22</t>
  </si>
  <si>
    <t>ContemporaryTST CombinedJan-22</t>
  </si>
  <si>
    <t>Family MattersTST CombinedJan-22</t>
  </si>
  <si>
    <t>First Home CareTST CombinedJan-22</t>
  </si>
  <si>
    <t>Foundations for Home &amp; CommunityTST CombinedJan-22</t>
  </si>
  <si>
    <t>HillcrestTST CombinedJan-22</t>
  </si>
  <si>
    <t>MD Family ResourcesTST CombinedJan-22</t>
  </si>
  <si>
    <t>Marys CenterCPP-FV CombinedJan-22</t>
  </si>
  <si>
    <t>PIECECPP-FV CombinedJan-22</t>
  </si>
  <si>
    <t>Community ConnectionsCPP-FV CombinedJan-22</t>
  </si>
  <si>
    <t>Community ConnectionsPCIT CombinedJan-22</t>
  </si>
  <si>
    <t>Marys CenterPCIT CombinedJan-22</t>
  </si>
  <si>
    <t>PIECEPCIT CombinedJan-22</t>
  </si>
  <si>
    <t>CatholicAll FFJan-22</t>
  </si>
  <si>
    <t>ContemporaryAll FFJan-22</t>
  </si>
  <si>
    <t>Family MattersAll FFJan-22</t>
  </si>
  <si>
    <t>Federal City All FFJan-22</t>
  </si>
  <si>
    <t>First Home CareAll FFJan-22</t>
  </si>
  <si>
    <t>Foundations for Home &amp; CommunityAll FFJan-22</t>
  </si>
  <si>
    <t>FPSAll FFJan-22</t>
  </si>
  <si>
    <t>Green DoorAll FFJan-22</t>
  </si>
  <si>
    <t>HillcrestAll FFJan-22</t>
  </si>
  <si>
    <t>LAYCAll FFJan-22</t>
  </si>
  <si>
    <t>LCSAll FFJan-22</t>
  </si>
  <si>
    <t>LESAll FFJan-22</t>
  </si>
  <si>
    <t>MBI HSAll FFJan-22</t>
  </si>
  <si>
    <t>MD Family ResourcesAll FFJan-22</t>
  </si>
  <si>
    <t>PASSAll FFJan-22</t>
  </si>
  <si>
    <t>RiversideAll FFJan-22</t>
  </si>
  <si>
    <t>TFCCAll FFJan-22</t>
  </si>
  <si>
    <t>UniversalAll FFJan-22</t>
  </si>
  <si>
    <t>Wayne CenterAll FFJan-22</t>
  </si>
  <si>
    <t>Youth VillagesAll FFJan-22</t>
  </si>
  <si>
    <t>Medstar GeorgetownAll DCSJan-22</t>
  </si>
  <si>
    <t>Medstar GeorgetownAll FFJan-22</t>
  </si>
  <si>
    <t>Community ConnectionsAll FFJan-22</t>
  </si>
  <si>
    <t>Community ConnectionsAll DCSJan-22</t>
  </si>
  <si>
    <t>Marys CenterAll FFJan-22</t>
  </si>
  <si>
    <t>Marys CenterAll DCSJan-22</t>
  </si>
  <si>
    <t>PIECEAll FFJan-22</t>
  </si>
  <si>
    <t>PIECEAll DCSJan-22</t>
  </si>
  <si>
    <t>Adoptions TogetherAll CombinedJan-22</t>
  </si>
  <si>
    <t>Better MorningsAll CombinedJan-22</t>
  </si>
  <si>
    <t>CatholicAll CombinedJan-22</t>
  </si>
  <si>
    <t>Community ConnectionsAll CombinedJan-22</t>
  </si>
  <si>
    <t>ContemporaryAll CombinedJan-22</t>
  </si>
  <si>
    <t>Family MattersAll CombinedJan-22</t>
  </si>
  <si>
    <t>Federal CityAll CombinedJan-22</t>
  </si>
  <si>
    <t>First Home CareAll CombinedJan-22</t>
  </si>
  <si>
    <t>Foundations for Home &amp; CommunityAll CombinedJan-22</t>
  </si>
  <si>
    <t>FPSAll CombinedJan-22</t>
  </si>
  <si>
    <t>Green DoorAll CombinedJan-22</t>
  </si>
  <si>
    <t>HillcrestAll CombinedJan-22</t>
  </si>
  <si>
    <t>LAYCAll CombinedJan-22</t>
  </si>
  <si>
    <t>LCSAll CombinedJan-22</t>
  </si>
  <si>
    <t>LESAll CombinedJan-22</t>
  </si>
  <si>
    <t>Marys CenterAll CombinedJan-22</t>
  </si>
  <si>
    <t>MBI HSAll CombinedJan-22</t>
  </si>
  <si>
    <t>MD Family ResourcesAll CombinedJan-22</t>
  </si>
  <si>
    <t>Medstar GeorgetownAll CombinedJan-22</t>
  </si>
  <si>
    <t>PASSAll CombinedJan-22</t>
  </si>
  <si>
    <t>PIECEAll CombinedJan-22</t>
  </si>
  <si>
    <t>RiversideAll CombinedJan-22</t>
  </si>
  <si>
    <t>TFCCAll CombinedJan-22</t>
  </si>
  <si>
    <t>UniversalAll CombinedJan-22</t>
  </si>
  <si>
    <t>Wayne CenterAll CombinedJan-22</t>
  </si>
  <si>
    <t>Youth VillagesAll CombinedJan-22</t>
  </si>
  <si>
    <t>All A-CRA ProvidersA-CRA FFJan-22</t>
  </si>
  <si>
    <t>All A-CRA ProvidersA-CRA CombinedJan-22</t>
  </si>
  <si>
    <t>All CPP-FV ProvidersCPP-FV FFJan-22</t>
  </si>
  <si>
    <t>All CPP-FV ProvidersCPP-FV DCSJan-22</t>
  </si>
  <si>
    <t>All CPP-FV ProvidersCPP-FV CombinedJan-22</t>
  </si>
  <si>
    <t>All FFT ProvidersFFT FFJan-22</t>
  </si>
  <si>
    <t>All FFT ProvidersFFT CombinedJan-22</t>
  </si>
  <si>
    <t>All MST ProvidersMST FFJan-22</t>
  </si>
  <si>
    <t>All MST ProvidersMST CombinedJan-22</t>
  </si>
  <si>
    <t>All MST-PSB ProvidersMST-PSB FFJan-22</t>
  </si>
  <si>
    <t>All MST-PSB ProvidersMST-PSB CombinedJan-22</t>
  </si>
  <si>
    <t>All PCIT ProvidersPCIT FFJan-22</t>
  </si>
  <si>
    <t>All PCIT ProvidersPCIT DCSJan-22</t>
  </si>
  <si>
    <t>All PCIT ProvidersPCIT CombinedJan-22</t>
  </si>
  <si>
    <t>All SFCR ProvidersSFCR FFJan-22</t>
  </si>
  <si>
    <t>All SFCR ProvidersSFCR CombinedJan-22</t>
  </si>
  <si>
    <t>All TF-CBT ProvidersTF-CBT FFJan-22</t>
  </si>
  <si>
    <t>All TF-CBT ProvidersTF-CBT CombinedJan-22</t>
  </si>
  <si>
    <t>All TIP ProvidersTIP FFJan-22</t>
  </si>
  <si>
    <t>All TIP ProvidersTIP CombinedJan-22</t>
  </si>
  <si>
    <t>All TST ProvidersTST FFJan-22</t>
  </si>
  <si>
    <t>All TST ProvidersTST CombinedJan-22</t>
  </si>
  <si>
    <t>Families First ProvidersAll FFJan-22</t>
  </si>
  <si>
    <t>DC Seed ProvidersAll DCSJan-22</t>
  </si>
  <si>
    <t>Trauma ProvidersAll FFJan-22</t>
  </si>
  <si>
    <t>Trauma ProvidersAll DCSJan-22</t>
  </si>
  <si>
    <t>Trauma ProvidersAll CombinedJan-22</t>
  </si>
  <si>
    <t>AllAll CombinedJan-22</t>
  </si>
  <si>
    <t>Federal CityA-CRA FF44593</t>
  </si>
  <si>
    <t>HillcrestA-CRA FF44593</t>
  </si>
  <si>
    <t>LAYCA-CRA FF44593</t>
  </si>
  <si>
    <t>RiversideA-CRA FF44593</t>
  </si>
  <si>
    <t>Adoptions TogetherCPP-FV FF44593</t>
  </si>
  <si>
    <t>Marys CenterCPP-FV FF44593</t>
  </si>
  <si>
    <t>PIECECPP-FV FF44593</t>
  </si>
  <si>
    <t>Community ConnectionsCPP-FV DCS44593</t>
  </si>
  <si>
    <t>Community ConnectionsCPP-FV FF44593</t>
  </si>
  <si>
    <t>Foundations for Home &amp; CommunityCPP-FV DCS44593</t>
  </si>
  <si>
    <t>Marys CenterCPP-FV DCS44593</t>
  </si>
  <si>
    <t>PIECECPP-FV DCS44593</t>
  </si>
  <si>
    <t>Medstar GeorgetownCPP-FV DCS44593</t>
  </si>
  <si>
    <t>Medstar GeorgetownCPP-FV FF44593</t>
  </si>
  <si>
    <t>Better MorningsFFT FF44593</t>
  </si>
  <si>
    <t>CatholicFFT FF44593</t>
  </si>
  <si>
    <t>First Home CareFFT FF44593</t>
  </si>
  <si>
    <t>Foundations for Home &amp; CommunityFFT FF44593</t>
  </si>
  <si>
    <t>HillcrestFFT FF44593</t>
  </si>
  <si>
    <t>PASSFFT FF44593</t>
  </si>
  <si>
    <t>LCSMST FF44593</t>
  </si>
  <si>
    <t>MBI HSMST FF44593</t>
  </si>
  <si>
    <t>Youth VillagesMST FF44593</t>
  </si>
  <si>
    <t>Youth VillagesMST-PSB FF44593</t>
  </si>
  <si>
    <t>Marys CenterPCIT FF44593</t>
  </si>
  <si>
    <t>PIECEPCIT FF44593</t>
  </si>
  <si>
    <t>Marys CenterPCIT DCS44593</t>
  </si>
  <si>
    <t>PIECEPCIT DCS44593</t>
  </si>
  <si>
    <t>Community ConnectionsPCIT DCS44593</t>
  </si>
  <si>
    <t>Community ConnectionsPCIT FF44593</t>
  </si>
  <si>
    <t>Medstar GeorgetownPCIT DCS44593</t>
  </si>
  <si>
    <t>Medstar GeorgetownPCIT FF44593</t>
  </si>
  <si>
    <t>Community ConnectionsTF-CBT FF44593</t>
  </si>
  <si>
    <t>First Home CareTF-CBT FF44593</t>
  </si>
  <si>
    <t>Foundations for Home &amp; CommunityTF-CBT FF44593</t>
  </si>
  <si>
    <t>HillcrestTF-CBT FF44593</t>
  </si>
  <si>
    <t>LAYCTF-CBT FF44593</t>
  </si>
  <si>
    <t>LESTF-CBT FF44593</t>
  </si>
  <si>
    <t>MD Family ResourcesTF-CBT FF44593</t>
  </si>
  <si>
    <t>UniversalTF-CBT FF44593</t>
  </si>
  <si>
    <t>Community ConnectionsTIP FF44593</t>
  </si>
  <si>
    <t>ContemporaryTIP FF44593</t>
  </si>
  <si>
    <t>FPSTIP FF44593</t>
  </si>
  <si>
    <t>Green DoorTIP FF44593</t>
  </si>
  <si>
    <t>LESTIP FF44593</t>
  </si>
  <si>
    <t>MBI HSTIP FF44593</t>
  </si>
  <si>
    <t>PASSTIP FF44593</t>
  </si>
  <si>
    <t>TFCCTIP FF44593</t>
  </si>
  <si>
    <t>UniversalTIP FF44593</t>
  </si>
  <si>
    <t>Wayne CenterTIP FF44593</t>
  </si>
  <si>
    <t>Adoptions TogetherTST FF44593</t>
  </si>
  <si>
    <t>ContemporaryTST FF44593</t>
  </si>
  <si>
    <t>Family MattersTST FF44593</t>
  </si>
  <si>
    <t>First Home CareTST FF44593</t>
  </si>
  <si>
    <t>Foundations for Home &amp; CommunityTST FF44593</t>
  </si>
  <si>
    <t>HillcrestTST FF44593</t>
  </si>
  <si>
    <t>MD Family ResourcesTST FF44593</t>
  </si>
  <si>
    <t>Federal CityA-CRA Combined44593</t>
  </si>
  <si>
    <t>HillcrestA-CRA Combined44593</t>
  </si>
  <si>
    <t>LAYCA-CRA Combined44593</t>
  </si>
  <si>
    <t>RiversideA-CRA Combined44593</t>
  </si>
  <si>
    <t>Adoptions TogetherCPP-FV Combined44593</t>
  </si>
  <si>
    <t>Foundations for Home &amp; CommunityCPP-FV Combined44593</t>
  </si>
  <si>
    <t>Medstar GeorgetownCPP-FV Combined44593</t>
  </si>
  <si>
    <t>Better MorningsFFT Combined44593</t>
  </si>
  <si>
    <t>CatholicFFT Combined44593</t>
  </si>
  <si>
    <t>First Home CareFFT Combined44593</t>
  </si>
  <si>
    <t>Foundations for Home &amp; CommunityFFT Combined44593</t>
  </si>
  <si>
    <t>HillcrestFFT Combined44593</t>
  </si>
  <si>
    <t>PASSFFT Combined44593</t>
  </si>
  <si>
    <t>LCSMST Combined44593</t>
  </si>
  <si>
    <t>MBI HSMST Combined44593</t>
  </si>
  <si>
    <t>Youth VillagesMST Combined44593</t>
  </si>
  <si>
    <t>Youth VillagesMST-PSB Combined44593</t>
  </si>
  <si>
    <t>Medstar GeorgetownPCIT Combined44593</t>
  </si>
  <si>
    <t>Community ConnectionsTF-CBT Combined44593</t>
  </si>
  <si>
    <t>First Home CareTF-CBT Combined44593</t>
  </si>
  <si>
    <t>Foundations for Home &amp; CommunityTF-CBT Combined44593</t>
  </si>
  <si>
    <t>HillcrestTF-CBT Combined44593</t>
  </si>
  <si>
    <t>LAYCTF-CBT Combined44593</t>
  </si>
  <si>
    <t>LESTF-CBT Combined44593</t>
  </si>
  <si>
    <t>MD Family ResourcesTF-CBT Combined44593</t>
  </si>
  <si>
    <t>UniversalTF-CBT Combined44593</t>
  </si>
  <si>
    <t>Community ConnectionsTIP Combined44593</t>
  </si>
  <si>
    <t>ContemporaryTIP Combined44593</t>
  </si>
  <si>
    <t>FPSTIP Combined44593</t>
  </si>
  <si>
    <t>Green DoorTIP Combined44593</t>
  </si>
  <si>
    <t>LESTIP Combined44593</t>
  </si>
  <si>
    <t>MBI HSTIP Combined44593</t>
  </si>
  <si>
    <t>PASSTIP Combined44593</t>
  </si>
  <si>
    <t>TFCCTIP Combined44593</t>
  </si>
  <si>
    <t>UniversalTIP Combined44593</t>
  </si>
  <si>
    <t>Wayne CenterTIP Combined44593</t>
  </si>
  <si>
    <t>Adoptions TogetherTST Combined44593</t>
  </si>
  <si>
    <t>ContemporaryTST Combined44593</t>
  </si>
  <si>
    <t>Family MattersTST Combined44593</t>
  </si>
  <si>
    <t>First Home CareTST Combined44593</t>
  </si>
  <si>
    <t>Foundations for Home &amp; CommunityTST Combined44593</t>
  </si>
  <si>
    <t>HillcrestTST Combined44593</t>
  </si>
  <si>
    <t>MD Family ResourcesTST Combined44593</t>
  </si>
  <si>
    <t>Marys CenterCPP-FV Combined44593</t>
  </si>
  <si>
    <t>PIECECPP-FV Combined44593</t>
  </si>
  <si>
    <t>Community ConnectionsCPP-FV Combined44593</t>
  </si>
  <si>
    <t>Community ConnectionsPCIT Combined44593</t>
  </si>
  <si>
    <t>Marys CenterPCIT Combined44593</t>
  </si>
  <si>
    <t>PIECEPCIT Combined44593</t>
  </si>
  <si>
    <t>CatholicAll FF44593</t>
  </si>
  <si>
    <t>ContemporaryAll FF44593</t>
  </si>
  <si>
    <t>Family MattersAll FF44593</t>
  </si>
  <si>
    <t>Federal City All FF44593</t>
  </si>
  <si>
    <t>First Home CareAll FF44593</t>
  </si>
  <si>
    <t>Foundations for Home &amp; CommunityAll FF44593</t>
  </si>
  <si>
    <t>FPSAll FF44593</t>
  </si>
  <si>
    <t>Green DoorAll FF44593</t>
  </si>
  <si>
    <t>HillcrestAll FF44593</t>
  </si>
  <si>
    <t>LAYCAll FF44593</t>
  </si>
  <si>
    <t>LCSAll FF44593</t>
  </si>
  <si>
    <t>LESAll FF44593</t>
  </si>
  <si>
    <t>MBI HSAll FF44593</t>
  </si>
  <si>
    <t>MD Family ResourcesAll FF44593</t>
  </si>
  <si>
    <t>PASSAll FF44593</t>
  </si>
  <si>
    <t>RiversideAll FF44593</t>
  </si>
  <si>
    <t>TFCCAll FF44593</t>
  </si>
  <si>
    <t>UniversalAll FF44593</t>
  </si>
  <si>
    <t>Wayne CenterAll FF44593</t>
  </si>
  <si>
    <t>Youth VillagesAll FF44593</t>
  </si>
  <si>
    <t>Medstar GeorgetownAll DCS44593</t>
  </si>
  <si>
    <t>Medstar GeorgetownAll FF44593</t>
  </si>
  <si>
    <t>Community ConnectionsAll FF44593</t>
  </si>
  <si>
    <t>Community ConnectionsAll DCS44593</t>
  </si>
  <si>
    <t>Marys CenterAll FF44593</t>
  </si>
  <si>
    <t>Marys CenterAll DCS44593</t>
  </si>
  <si>
    <t>PIECEAll FF44593</t>
  </si>
  <si>
    <t>PIECEAll DCS44593</t>
  </si>
  <si>
    <t>Adoptions TogetherAll Combined44593</t>
  </si>
  <si>
    <t>Better MorningsAll Combined44593</t>
  </si>
  <si>
    <t>CatholicAll Combined44593</t>
  </si>
  <si>
    <t>Community ConnectionsAll Combined44593</t>
  </si>
  <si>
    <t>ContemporaryAll Combined44593</t>
  </si>
  <si>
    <t>Family MattersAll Combined44593</t>
  </si>
  <si>
    <t>Federal CityAll Combined44593</t>
  </si>
  <si>
    <t>First Home CareAll Combined44593</t>
  </si>
  <si>
    <t>Foundations for Home &amp; CommunityAll Combined44593</t>
  </si>
  <si>
    <t>FPSAll Combined44593</t>
  </si>
  <si>
    <t>Green DoorAll Combined44593</t>
  </si>
  <si>
    <t>HillcrestAll Combined44593</t>
  </si>
  <si>
    <t>LAYCAll Combined44593</t>
  </si>
  <si>
    <t>LCSAll Combined44593</t>
  </si>
  <si>
    <t>LESAll Combined44593</t>
  </si>
  <si>
    <t>Marys CenterAll Combined44593</t>
  </si>
  <si>
    <t>MBI HSAll Combined44593</t>
  </si>
  <si>
    <t>MD Family ResourcesAll Combined44593</t>
  </si>
  <si>
    <t>Medstar GeorgetownAll Combined44593</t>
  </si>
  <si>
    <t>PASSAll Combined44593</t>
  </si>
  <si>
    <t>PIECEAll Combined44593</t>
  </si>
  <si>
    <t>RiversideAll Combined44593</t>
  </si>
  <si>
    <t>TFCCAll Combined44593</t>
  </si>
  <si>
    <t>UniversalAll Combined44593</t>
  </si>
  <si>
    <t>Wayne CenterAll Combined44593</t>
  </si>
  <si>
    <t>Youth VillagesAll Combined44593</t>
  </si>
  <si>
    <t>All A-CRA ProvidersA-CRA FF44593</t>
  </si>
  <si>
    <t>All A-CRA ProvidersA-CRA Combined44593</t>
  </si>
  <si>
    <t>All CPP-FV ProvidersCPP-FV FF44593</t>
  </si>
  <si>
    <t>All CPP-FV ProvidersCPP-FV DCS44593</t>
  </si>
  <si>
    <t>All CPP-FV ProvidersCPP-FV Combined44593</t>
  </si>
  <si>
    <t>All FFT ProvidersFFT FF44593</t>
  </si>
  <si>
    <t>All FFT ProvidersFFT Combined44593</t>
  </si>
  <si>
    <t>All MST ProvidersMST FF44593</t>
  </si>
  <si>
    <t>All MST ProvidersMST Combined44593</t>
  </si>
  <si>
    <t>All MST-PSB ProvidersMST-PSB FF44593</t>
  </si>
  <si>
    <t>All MST-PSB ProvidersMST-PSB Combined44593</t>
  </si>
  <si>
    <t>All PCIT ProvidersPCIT FF44593</t>
  </si>
  <si>
    <t>All PCIT ProvidersPCIT DCS44593</t>
  </si>
  <si>
    <t>All PCIT ProvidersPCIT Combined44593</t>
  </si>
  <si>
    <t>All SFCR ProvidersSFCR FF44593</t>
  </si>
  <si>
    <t>All SFCR ProvidersSFCR Combined44593</t>
  </si>
  <si>
    <t>All TF-CBT ProvidersTF-CBT FF44593</t>
  </si>
  <si>
    <t>All TF-CBT ProvidersTF-CBT Combined44593</t>
  </si>
  <si>
    <t>All TIP ProvidersTIP FF44593</t>
  </si>
  <si>
    <t>All TIP ProvidersTIP Combined44593</t>
  </si>
  <si>
    <t>All TST ProvidersTST FF44593</t>
  </si>
  <si>
    <t>All TST ProvidersTST Combined44593</t>
  </si>
  <si>
    <t>Families First ProvidersAll FF44593</t>
  </si>
  <si>
    <t>DC Seed ProvidersAll DCS44593</t>
  </si>
  <si>
    <t>Trauma ProvidersAll FF44593</t>
  </si>
  <si>
    <t>Trauma ProvidersAll DCS44593</t>
  </si>
  <si>
    <t>Trauma ProvidersAll Combined44593</t>
  </si>
  <si>
    <t>AllAll Combined44593</t>
  </si>
  <si>
    <t>Federal CityA-CRA FFFeb-22</t>
  </si>
  <si>
    <t>HillcrestA-CRA FFFeb-22</t>
  </si>
  <si>
    <t>LAYCA-CRA FFFeb-22</t>
  </si>
  <si>
    <t>RiversideA-CRA FFFeb-22</t>
  </si>
  <si>
    <t>Adoptions TogetherCPP-FV FFFeb-22</t>
  </si>
  <si>
    <t>Marys CenterCPP-FV FFFeb-22</t>
  </si>
  <si>
    <t>PIECECPP-FV FFFeb-22</t>
  </si>
  <si>
    <t>Community ConnectionsCPP-FV DCSFeb-22</t>
  </si>
  <si>
    <t>Community ConnectionsCPP-FV FFFeb-22</t>
  </si>
  <si>
    <t>Foundations for Home &amp; CommunityCPP-FV DCSFeb-22</t>
  </si>
  <si>
    <t>Marys CenterCPP-FV DCSFeb-22</t>
  </si>
  <si>
    <t>PIECECPP-FV DCSFeb-22</t>
  </si>
  <si>
    <t>Medstar GeorgetownCPP-FV DCSFeb-22</t>
  </si>
  <si>
    <t>Medstar GeorgetownCPP-FV FFFeb-22</t>
  </si>
  <si>
    <t>Better MorningsFFT FFFeb-22</t>
  </si>
  <si>
    <t>CatholicFFT FFFeb-22</t>
  </si>
  <si>
    <t>First Home CareFFT FFFeb-22</t>
  </si>
  <si>
    <t>Foundations for Home &amp; CommunityFFT FFFeb-22</t>
  </si>
  <si>
    <t>HillcrestFFT FFFeb-22</t>
  </si>
  <si>
    <t>PASSFFT FFFeb-22</t>
  </si>
  <si>
    <t>LCSMST FFFeb-22</t>
  </si>
  <si>
    <t>MBI HSMST FFFeb-22</t>
  </si>
  <si>
    <t>Youth VillagesMST FFFeb-22</t>
  </si>
  <si>
    <t>Youth VillagesMST-PSB FFFeb-22</t>
  </si>
  <si>
    <t>Marys CenterPCIT FFFeb-22</t>
  </si>
  <si>
    <t>PIECEPCIT FFFeb-22</t>
  </si>
  <si>
    <t>Marys CenterPCIT DCSFeb-22</t>
  </si>
  <si>
    <t>PIECEPCIT DCSFeb-22</t>
  </si>
  <si>
    <t>Community ConnectionsPCIT DCSFeb-22</t>
  </si>
  <si>
    <t>Community ConnectionsPCIT FFFeb-22</t>
  </si>
  <si>
    <t>Medstar GeorgetownPCIT DCSFeb-22</t>
  </si>
  <si>
    <t>Medstar GeorgetownPCIT FFFeb-22</t>
  </si>
  <si>
    <t>Community ConnectionsTF-CBT FFFeb-22</t>
  </si>
  <si>
    <t>First Home CareTF-CBT FFFeb-22</t>
  </si>
  <si>
    <t>Foundations for Home &amp; CommunityTF-CBT FFFeb-22</t>
  </si>
  <si>
    <t>HillcrestTF-CBT FFFeb-22</t>
  </si>
  <si>
    <t>LAYCTF-CBT FFFeb-22</t>
  </si>
  <si>
    <t>LESTF-CBT FFFeb-22</t>
  </si>
  <si>
    <t>MD Family ResourcesTF-CBT FFFeb-22</t>
  </si>
  <si>
    <t>UniversalTF-CBT FFFeb-22</t>
  </si>
  <si>
    <t>Community ConnectionsTIP FFFeb-22</t>
  </si>
  <si>
    <t>ContemporaryTIP FFFeb-22</t>
  </si>
  <si>
    <t>FPSTIP FFFeb-22</t>
  </si>
  <si>
    <t>Green DoorTIP FFFeb-22</t>
  </si>
  <si>
    <t>LESTIP FFFeb-22</t>
  </si>
  <si>
    <t>MBI HSTIP FFFeb-22</t>
  </si>
  <si>
    <t>PASSTIP FFFeb-22</t>
  </si>
  <si>
    <t>TFCCTIP FFFeb-22</t>
  </si>
  <si>
    <t>UniversalTIP FFFeb-22</t>
  </si>
  <si>
    <t>Wayne CenterTIP FFFeb-22</t>
  </si>
  <si>
    <t>Adoptions TogetherTST FFFeb-22</t>
  </si>
  <si>
    <t>ContemporaryTST FFFeb-22</t>
  </si>
  <si>
    <t>Family MattersTST FFFeb-22</t>
  </si>
  <si>
    <t>First Home CareTST FFFeb-22</t>
  </si>
  <si>
    <t>Foundations for Home &amp; CommunityTST FFFeb-22</t>
  </si>
  <si>
    <t>HillcrestTST FFFeb-22</t>
  </si>
  <si>
    <t>MD Family ResourcesTST FFFeb-22</t>
  </si>
  <si>
    <t>Federal CityA-CRA CombinedFeb-22</t>
  </si>
  <si>
    <t>HillcrestA-CRA CombinedFeb-22</t>
  </si>
  <si>
    <t>LAYCA-CRA CombinedFeb-22</t>
  </si>
  <si>
    <t>RiversideA-CRA CombinedFeb-22</t>
  </si>
  <si>
    <t>Adoptions TogetherCPP-FV CombinedFeb-22</t>
  </si>
  <si>
    <t>Foundations for Home &amp; CommunityCPP-FV CombinedFeb-22</t>
  </si>
  <si>
    <t>Medstar GeorgetownCPP-FV CombinedFeb-22</t>
  </si>
  <si>
    <t>Better MorningsFFT CombinedFeb-22</t>
  </si>
  <si>
    <t>CatholicFFT CombinedFeb-22</t>
  </si>
  <si>
    <t>First Home CareFFT CombinedFeb-22</t>
  </si>
  <si>
    <t>Foundations for Home &amp; CommunityFFT CombinedFeb-22</t>
  </si>
  <si>
    <t>HillcrestFFT CombinedFeb-22</t>
  </si>
  <si>
    <t>PASSFFT CombinedFeb-22</t>
  </si>
  <si>
    <t>LCSMST CombinedFeb-22</t>
  </si>
  <si>
    <t>MBI HSMST CombinedFeb-22</t>
  </si>
  <si>
    <t>Youth VillagesMST CombinedFeb-22</t>
  </si>
  <si>
    <t>Youth VillagesMST-PSB CombinedFeb-22</t>
  </si>
  <si>
    <t>Medstar GeorgetownPCIT CombinedFeb-22</t>
  </si>
  <si>
    <t>Community ConnectionsTF-CBT CombinedFeb-22</t>
  </si>
  <si>
    <t>First Home CareTF-CBT CombinedFeb-22</t>
  </si>
  <si>
    <t>Foundations for Home &amp; CommunityTF-CBT CombinedFeb-22</t>
  </si>
  <si>
    <t>HillcrestTF-CBT CombinedFeb-22</t>
  </si>
  <si>
    <t>LAYCTF-CBT CombinedFeb-22</t>
  </si>
  <si>
    <t>LESTF-CBT CombinedFeb-22</t>
  </si>
  <si>
    <t>MD Family ResourcesTF-CBT CombinedFeb-22</t>
  </si>
  <si>
    <t>UniversalTF-CBT CombinedFeb-22</t>
  </si>
  <si>
    <t>Community ConnectionsTIP CombinedFeb-22</t>
  </si>
  <si>
    <t>ContemporaryTIP CombinedFeb-22</t>
  </si>
  <si>
    <t>FPSTIP CombinedFeb-22</t>
  </si>
  <si>
    <t>Green DoorTIP CombinedFeb-22</t>
  </si>
  <si>
    <t>LESTIP CombinedFeb-22</t>
  </si>
  <si>
    <t>MBI HSTIP CombinedFeb-22</t>
  </si>
  <si>
    <t>PASSTIP CombinedFeb-22</t>
  </si>
  <si>
    <t>TFCCTIP CombinedFeb-22</t>
  </si>
  <si>
    <t>UniversalTIP CombinedFeb-22</t>
  </si>
  <si>
    <t>Wayne CenterTIP CombinedFeb-22</t>
  </si>
  <si>
    <t>Adoptions TogetherTST CombinedFeb-22</t>
  </si>
  <si>
    <t>ContemporaryTST CombinedFeb-22</t>
  </si>
  <si>
    <t>Family MattersTST CombinedFeb-22</t>
  </si>
  <si>
    <t>First Home CareTST CombinedFeb-22</t>
  </si>
  <si>
    <t>Foundations for Home &amp; CommunityTST CombinedFeb-22</t>
  </si>
  <si>
    <t>HillcrestTST CombinedFeb-22</t>
  </si>
  <si>
    <t>MD Family ResourcesTST CombinedFeb-22</t>
  </si>
  <si>
    <t>Marys CenterCPP-FV CombinedFeb-22</t>
  </si>
  <si>
    <t>PIECECPP-FV CombinedFeb-22</t>
  </si>
  <si>
    <t>Community ConnectionsCPP-FV CombinedFeb-22</t>
  </si>
  <si>
    <t>Community ConnectionsPCIT CombinedFeb-22</t>
  </si>
  <si>
    <t>Marys CenterPCIT CombinedFeb-22</t>
  </si>
  <si>
    <t>PIECEPCIT CombinedFeb-22</t>
  </si>
  <si>
    <t>CatholicAll FFFeb-22</t>
  </si>
  <si>
    <t>ContemporaryAll FFFeb-22</t>
  </si>
  <si>
    <t>Family MattersAll FFFeb-22</t>
  </si>
  <si>
    <t>Federal City All FFFeb-22</t>
  </si>
  <si>
    <t>First Home CareAll FFFeb-22</t>
  </si>
  <si>
    <t>Foundations for Home &amp; CommunityAll FFFeb-22</t>
  </si>
  <si>
    <t>FPSAll FFFeb-22</t>
  </si>
  <si>
    <t>Green DoorAll FFFeb-22</t>
  </si>
  <si>
    <t>HillcrestAll FFFeb-22</t>
  </si>
  <si>
    <t>LAYCAll FFFeb-22</t>
  </si>
  <si>
    <t>LCSAll FFFeb-22</t>
  </si>
  <si>
    <t>LESAll FFFeb-22</t>
  </si>
  <si>
    <t>MBI HSAll FFFeb-22</t>
  </si>
  <si>
    <t>MD Family ResourcesAll FFFeb-22</t>
  </si>
  <si>
    <t>PASSAll FFFeb-22</t>
  </si>
  <si>
    <t>RiversideAll FFFeb-22</t>
  </si>
  <si>
    <t>TFCCAll FFFeb-22</t>
  </si>
  <si>
    <t>UniversalAll FFFeb-22</t>
  </si>
  <si>
    <t>Wayne CenterAll FFFeb-22</t>
  </si>
  <si>
    <t>Youth VillagesAll FFFeb-22</t>
  </si>
  <si>
    <t>Medstar GeorgetownAll DCSFeb-22</t>
  </si>
  <si>
    <t>Medstar GeorgetownAll FFFeb-22</t>
  </si>
  <si>
    <t>Community ConnectionsAll FFFeb-22</t>
  </si>
  <si>
    <t>Community ConnectionsAll DCSFeb-22</t>
  </si>
  <si>
    <t>Marys CenterAll FFFeb-22</t>
  </si>
  <si>
    <t>Marys CenterAll DCSFeb-22</t>
  </si>
  <si>
    <t>PIECEAll FFFeb-22</t>
  </si>
  <si>
    <t>PIECEAll DCSFeb-22</t>
  </si>
  <si>
    <t>Adoptions TogetherAll CombinedFeb-22</t>
  </si>
  <si>
    <t>Better MorningsAll CombinedFeb-22</t>
  </si>
  <si>
    <t>CatholicAll CombinedFeb-22</t>
  </si>
  <si>
    <t>Community ConnectionsAll CombinedFeb-22</t>
  </si>
  <si>
    <t>ContemporaryAll CombinedFeb-22</t>
  </si>
  <si>
    <t>Family MattersAll CombinedFeb-22</t>
  </si>
  <si>
    <t>Federal CityAll CombinedFeb-22</t>
  </si>
  <si>
    <t>First Home CareAll CombinedFeb-22</t>
  </si>
  <si>
    <t>Foundations for Home &amp; CommunityAll CombinedFeb-22</t>
  </si>
  <si>
    <t>FPSAll CombinedFeb-22</t>
  </si>
  <si>
    <t>Green DoorAll CombinedFeb-22</t>
  </si>
  <si>
    <t>HillcrestAll CombinedFeb-22</t>
  </si>
  <si>
    <t>LAYCAll CombinedFeb-22</t>
  </si>
  <si>
    <t>LCSAll CombinedFeb-22</t>
  </si>
  <si>
    <t>LESAll CombinedFeb-22</t>
  </si>
  <si>
    <t>Marys CenterAll CombinedFeb-22</t>
  </si>
  <si>
    <t>MBI HSAll CombinedFeb-22</t>
  </si>
  <si>
    <t>MD Family ResourcesAll CombinedFeb-22</t>
  </si>
  <si>
    <t>Medstar GeorgetownAll CombinedFeb-22</t>
  </si>
  <si>
    <t>PASSAll CombinedFeb-22</t>
  </si>
  <si>
    <t>PIECEAll CombinedFeb-22</t>
  </si>
  <si>
    <t>RiversideAll CombinedFeb-22</t>
  </si>
  <si>
    <t>TFCCAll CombinedFeb-22</t>
  </si>
  <si>
    <t>UniversalAll CombinedFeb-22</t>
  </si>
  <si>
    <t>Wayne CenterAll CombinedFeb-22</t>
  </si>
  <si>
    <t>Youth VillagesAll CombinedFeb-22</t>
  </si>
  <si>
    <t>All A-CRA ProvidersA-CRA FFFeb-22</t>
  </si>
  <si>
    <t>All A-CRA ProvidersA-CRA CombinedFeb-22</t>
  </si>
  <si>
    <t>All CPP-FV ProvidersCPP-FV FFFeb-22</t>
  </si>
  <si>
    <t>All CPP-FV ProvidersCPP-FV DCSFeb-22</t>
  </si>
  <si>
    <t>All CPP-FV ProvidersCPP-FV CombinedFeb-22</t>
  </si>
  <si>
    <t>All FFT ProvidersFFT FFFeb-22</t>
  </si>
  <si>
    <t>All FFT ProvidersFFT CombinedFeb-22</t>
  </si>
  <si>
    <t>All MST ProvidersMST FFFeb-22</t>
  </si>
  <si>
    <t>All MST ProvidersMST CombinedFeb-22</t>
  </si>
  <si>
    <t>All MST-PSB ProvidersMST-PSB FFFeb-22</t>
  </si>
  <si>
    <t>All MST-PSB ProvidersMST-PSB CombinedFeb-22</t>
  </si>
  <si>
    <t>All PCIT ProvidersPCIT FFFeb-22</t>
  </si>
  <si>
    <t>All PCIT ProvidersPCIT DCSFeb-22</t>
  </si>
  <si>
    <t>All PCIT ProvidersPCIT CombinedFeb-22</t>
  </si>
  <si>
    <t>All SFCR ProvidersSFCR FFFeb-22</t>
  </si>
  <si>
    <t>All SFCR ProvidersSFCR CombinedFeb-22</t>
  </si>
  <si>
    <t>All TF-CBT ProvidersTF-CBT FFFeb-22</t>
  </si>
  <si>
    <t>All TF-CBT ProvidersTF-CBT CombinedFeb-22</t>
  </si>
  <si>
    <t>All TIP ProvidersTIP FFFeb-22</t>
  </si>
  <si>
    <t>All TIP ProvidersTIP CombinedFeb-22</t>
  </si>
  <si>
    <t>All TST ProvidersTST FFFeb-22</t>
  </si>
  <si>
    <t>All TST ProvidersTST CombinedFeb-22</t>
  </si>
  <si>
    <t>Families First ProvidersAll FFFeb-22</t>
  </si>
  <si>
    <t>DC Seed ProvidersAll DCSFeb-22</t>
  </si>
  <si>
    <t>Trauma ProvidersAll FFFeb-22</t>
  </si>
  <si>
    <t>Trauma ProvidersAll DCSFeb-22</t>
  </si>
  <si>
    <t>Trauma ProvidersAll CombinedFeb-22</t>
  </si>
  <si>
    <t>AllAll CombinedFeb-22</t>
  </si>
  <si>
    <t>Federal CityA-CRA FF44621</t>
  </si>
  <si>
    <t>HillcrestA-CRA FF44621</t>
  </si>
  <si>
    <t>LAYCA-CRA FF44621</t>
  </si>
  <si>
    <t>RiversideA-CRA FF44621</t>
  </si>
  <si>
    <t>Adoptions TogetherCPP-FV FF44621</t>
  </si>
  <si>
    <t>Marys CenterCPP-FV FF44621</t>
  </si>
  <si>
    <t>PIECECPP-FV FF44621</t>
  </si>
  <si>
    <t>Community ConnectionsCPP-FV DCS44621</t>
  </si>
  <si>
    <t>Community ConnectionsCPP-FV FF44621</t>
  </si>
  <si>
    <t>Foundations for Home &amp; CommunityCPP-FV DCS44621</t>
  </si>
  <si>
    <t>Marys CenterCPP-FV DCS44621</t>
  </si>
  <si>
    <t>PIECECPP-FV DCS44621</t>
  </si>
  <si>
    <t>Medstar GeorgetownCPP-FV DCS44621</t>
  </si>
  <si>
    <t>Medstar GeorgetownCPP-FV FF44621</t>
  </si>
  <si>
    <t>Better MorningsFFT FF44621</t>
  </si>
  <si>
    <t>CatholicFFT FF44621</t>
  </si>
  <si>
    <t>First Home CareFFT FF44621</t>
  </si>
  <si>
    <t>Foundations for Home &amp; CommunityFFT FF44621</t>
  </si>
  <si>
    <t>HillcrestFFT FF44621</t>
  </si>
  <si>
    <t>PASSFFT FF44621</t>
  </si>
  <si>
    <t>LCSMST FF44621</t>
  </si>
  <si>
    <t>MBI HSMST FF44621</t>
  </si>
  <si>
    <t>Youth VillagesMST FF44621</t>
  </si>
  <si>
    <t>Youth VillagesMST-PSB FF44621</t>
  </si>
  <si>
    <t>Marys CenterPCIT FF44621</t>
  </si>
  <si>
    <t>PIECEPCIT FF44621</t>
  </si>
  <si>
    <t>Marys CenterPCIT DCS44621</t>
  </si>
  <si>
    <t>PIECEPCIT DCS44621</t>
  </si>
  <si>
    <t>Community ConnectionsPCIT DCS44621</t>
  </si>
  <si>
    <t>Community ConnectionsPCIT FF44621</t>
  </si>
  <si>
    <t>Medstar GeorgetownPCIT DCS44621</t>
  </si>
  <si>
    <t>Medstar GeorgetownPCIT FF44621</t>
  </si>
  <si>
    <t>Community ConnectionsTF-CBT FF44621</t>
  </si>
  <si>
    <t>First Home CareTF-CBT FF44621</t>
  </si>
  <si>
    <t>Foundations for Home &amp; CommunityTF-CBT FF44621</t>
  </si>
  <si>
    <t>HillcrestTF-CBT FF44621</t>
  </si>
  <si>
    <t>LAYCTF-CBT FF44621</t>
  </si>
  <si>
    <t>LESTF-CBT FF44621</t>
  </si>
  <si>
    <t>MD Family ResourcesTF-CBT FF44621</t>
  </si>
  <si>
    <t>UniversalTF-CBT FF44621</t>
  </si>
  <si>
    <t>Community ConnectionsTIP FF44621</t>
  </si>
  <si>
    <t>ContemporaryTIP FF44621</t>
  </si>
  <si>
    <t>FPSTIP FF44621</t>
  </si>
  <si>
    <t>Green DoorTIP FF44621</t>
  </si>
  <si>
    <t>LESTIP FF44621</t>
  </si>
  <si>
    <t>MBI HSTIP FF44621</t>
  </si>
  <si>
    <t>PASSTIP FF44621</t>
  </si>
  <si>
    <t>TFCCTIP FF44621</t>
  </si>
  <si>
    <t>UniversalTIP FF44621</t>
  </si>
  <si>
    <t>Wayne CenterTIP FF44621</t>
  </si>
  <si>
    <t>Adoptions TogetherTST FF44621</t>
  </si>
  <si>
    <t>ContemporaryTST FF44621</t>
  </si>
  <si>
    <t>Family MattersTST FF44621</t>
  </si>
  <si>
    <t>First Home CareTST FF44621</t>
  </si>
  <si>
    <t>Foundations for Home &amp; CommunityTST FF44621</t>
  </si>
  <si>
    <t>HillcrestTST FF44621</t>
  </si>
  <si>
    <t>MD Family ResourcesTST FF44621</t>
  </si>
  <si>
    <t>Federal CityA-CRA Combined44621</t>
  </si>
  <si>
    <t>HillcrestA-CRA Combined44621</t>
  </si>
  <si>
    <t>LAYCA-CRA Combined44621</t>
  </si>
  <si>
    <t>RiversideA-CRA Combined44621</t>
  </si>
  <si>
    <t>Adoptions TogetherCPP-FV Combined44621</t>
  </si>
  <si>
    <t>Foundations for Home &amp; CommunityCPP-FV Combined44621</t>
  </si>
  <si>
    <t>Medstar GeorgetownCPP-FV Combined44621</t>
  </si>
  <si>
    <t>Better MorningsFFT Combined44621</t>
  </si>
  <si>
    <t>CatholicFFT Combined44621</t>
  </si>
  <si>
    <t>First Home CareFFT Combined44621</t>
  </si>
  <si>
    <t>Foundations for Home &amp; CommunityFFT Combined44621</t>
  </si>
  <si>
    <t>HillcrestFFT Combined44621</t>
  </si>
  <si>
    <t>PASSFFT Combined44621</t>
  </si>
  <si>
    <t>LCSMST Combined44621</t>
  </si>
  <si>
    <t>MBI HSMST Combined44621</t>
  </si>
  <si>
    <t>Youth VillagesMST Combined44621</t>
  </si>
  <si>
    <t>Youth VillagesMST-PSB Combined44621</t>
  </si>
  <si>
    <t>Medstar GeorgetownPCIT Combined44621</t>
  </si>
  <si>
    <t>Community ConnectionsTF-CBT Combined44621</t>
  </si>
  <si>
    <t>First Home CareTF-CBT Combined44621</t>
  </si>
  <si>
    <t>Foundations for Home &amp; CommunityTF-CBT Combined44621</t>
  </si>
  <si>
    <t>HillcrestTF-CBT Combined44621</t>
  </si>
  <si>
    <t>LAYCTF-CBT Combined44621</t>
  </si>
  <si>
    <t>LESTF-CBT Combined44621</t>
  </si>
  <si>
    <t>MD Family ResourcesTF-CBT Combined44621</t>
  </si>
  <si>
    <t>UniversalTF-CBT Combined44621</t>
  </si>
  <si>
    <t>Community ConnectionsTIP Combined44621</t>
  </si>
  <si>
    <t>ContemporaryTIP Combined44621</t>
  </si>
  <si>
    <t>FPSTIP Combined44621</t>
  </si>
  <si>
    <t>Green DoorTIP Combined44621</t>
  </si>
  <si>
    <t>LESTIP Combined44621</t>
  </si>
  <si>
    <t>MBI HSTIP Combined44621</t>
  </si>
  <si>
    <t>PASSTIP Combined44621</t>
  </si>
  <si>
    <t>TFCCTIP Combined44621</t>
  </si>
  <si>
    <t>UniversalTIP Combined44621</t>
  </si>
  <si>
    <t>Wayne CenterTIP Combined44621</t>
  </si>
  <si>
    <t>Adoptions TogetherTST Combined44621</t>
  </si>
  <si>
    <t>ContemporaryTST Combined44621</t>
  </si>
  <si>
    <t>Family MattersTST Combined44621</t>
  </si>
  <si>
    <t>First Home CareTST Combined44621</t>
  </si>
  <si>
    <t>Foundations for Home &amp; CommunityTST Combined44621</t>
  </si>
  <si>
    <t>HillcrestTST Combined44621</t>
  </si>
  <si>
    <t>MD Family ResourcesTST Combined44621</t>
  </si>
  <si>
    <t>Marys CenterCPP-FV Combined44621</t>
  </si>
  <si>
    <t>PIECECPP-FV Combined44621</t>
  </si>
  <si>
    <t>Community ConnectionsCPP-FV Combined44621</t>
  </si>
  <si>
    <t>Community ConnectionsPCIT Combined44621</t>
  </si>
  <si>
    <t>Marys CenterPCIT Combined44621</t>
  </si>
  <si>
    <t>PIECEPCIT Combined44621</t>
  </si>
  <si>
    <t>CatholicAll FF44621</t>
  </si>
  <si>
    <t>ContemporaryAll FF44621</t>
  </si>
  <si>
    <t>Family MattersAll FF44621</t>
  </si>
  <si>
    <t>Federal City All FF44621</t>
  </si>
  <si>
    <t>First Home CareAll FF44621</t>
  </si>
  <si>
    <t>Foundations for Home &amp; CommunityAll FF44621</t>
  </si>
  <si>
    <t>FPSAll FF44621</t>
  </si>
  <si>
    <t>Green DoorAll FF44621</t>
  </si>
  <si>
    <t>HillcrestAll FF44621</t>
  </si>
  <si>
    <t>LAYCAll FF44621</t>
  </si>
  <si>
    <t>LCSAll FF44621</t>
  </si>
  <si>
    <t>LESAll FF44621</t>
  </si>
  <si>
    <t>MBI HSAll FF44621</t>
  </si>
  <si>
    <t>MD Family ResourcesAll FF44621</t>
  </si>
  <si>
    <t>PASSAll FF44621</t>
  </si>
  <si>
    <t>RiversideAll FF44621</t>
  </si>
  <si>
    <t>TFCCAll FF44621</t>
  </si>
  <si>
    <t>UniversalAll FF44621</t>
  </si>
  <si>
    <t>Wayne CenterAll FF44621</t>
  </si>
  <si>
    <t>Youth VillagesAll FF44621</t>
  </si>
  <si>
    <t>Medstar GeorgetownAll DCS44621</t>
  </si>
  <si>
    <t>Medstar GeorgetownAll FF44621</t>
  </si>
  <si>
    <t>Community ConnectionsAll FF44621</t>
  </si>
  <si>
    <t>Community ConnectionsAll DCS44621</t>
  </si>
  <si>
    <t>Marys CenterAll FF44621</t>
  </si>
  <si>
    <t>Marys CenterAll DCS44621</t>
  </si>
  <si>
    <t>PIECEAll FF44621</t>
  </si>
  <si>
    <t>PIECEAll DCS44621</t>
  </si>
  <si>
    <t>Adoptions TogetherAll Combined44621</t>
  </si>
  <si>
    <t>Better MorningsAll Combined44621</t>
  </si>
  <si>
    <t>CatholicAll Combined44621</t>
  </si>
  <si>
    <t>Community ConnectionsAll Combined44621</t>
  </si>
  <si>
    <t>ContemporaryAll Combined44621</t>
  </si>
  <si>
    <t>Family MattersAll Combined44621</t>
  </si>
  <si>
    <t>Federal CityAll Combined44621</t>
  </si>
  <si>
    <t>First Home CareAll Combined44621</t>
  </si>
  <si>
    <t>Foundations for Home &amp; CommunityAll Combined44621</t>
  </si>
  <si>
    <t>FPSAll Combined44621</t>
  </si>
  <si>
    <t>Green DoorAll Combined44621</t>
  </si>
  <si>
    <t>HillcrestAll Combined44621</t>
  </si>
  <si>
    <t>LAYCAll Combined44621</t>
  </si>
  <si>
    <t>LCSAll Combined44621</t>
  </si>
  <si>
    <t>LESAll Combined44621</t>
  </si>
  <si>
    <t>Marys CenterAll Combined44621</t>
  </si>
  <si>
    <t>MBI HSAll Combined44621</t>
  </si>
  <si>
    <t>MD Family ResourcesAll Combined44621</t>
  </si>
  <si>
    <t>Medstar GeorgetownAll Combined44621</t>
  </si>
  <si>
    <t>PASSAll Combined44621</t>
  </si>
  <si>
    <t>PIECEAll Combined44621</t>
  </si>
  <si>
    <t>RiversideAll Combined44621</t>
  </si>
  <si>
    <t>TFCCAll Combined44621</t>
  </si>
  <si>
    <t>UniversalAll Combined44621</t>
  </si>
  <si>
    <t>Wayne CenterAll Combined44621</t>
  </si>
  <si>
    <t>Youth VillagesAll Combined44621</t>
  </si>
  <si>
    <t>All A-CRA ProvidersA-CRA FF44621</t>
  </si>
  <si>
    <t>All A-CRA ProvidersA-CRA Combined44621</t>
  </si>
  <si>
    <t>All CPP-FV ProvidersCPP-FV FF44621</t>
  </si>
  <si>
    <t>All CPP-FV ProvidersCPP-FV DCS44621</t>
  </si>
  <si>
    <t>All CPP-FV ProvidersCPP-FV Combined44621</t>
  </si>
  <si>
    <t>All FFT ProvidersFFT FF44621</t>
  </si>
  <si>
    <t>All FFT ProvidersFFT Combined44621</t>
  </si>
  <si>
    <t>All MST ProvidersMST FF44621</t>
  </si>
  <si>
    <t>All MST ProvidersMST Combined44621</t>
  </si>
  <si>
    <t>All MST-PSB ProvidersMST-PSB FF44621</t>
  </si>
  <si>
    <t>All MST-PSB ProvidersMST-PSB Combined44621</t>
  </si>
  <si>
    <t>All PCIT ProvidersPCIT FF44621</t>
  </si>
  <si>
    <t>All PCIT ProvidersPCIT DCS44621</t>
  </si>
  <si>
    <t>All PCIT ProvidersPCIT Combined44621</t>
  </si>
  <si>
    <t>All SFCR ProvidersSFCR FF44621</t>
  </si>
  <si>
    <t>All SFCR ProvidersSFCR Combined44621</t>
  </si>
  <si>
    <t>All TF-CBT ProvidersTF-CBT FF44621</t>
  </si>
  <si>
    <t>All TF-CBT ProvidersTF-CBT Combined44621</t>
  </si>
  <si>
    <t>All TIP ProvidersTIP FF44621</t>
  </si>
  <si>
    <t>All TIP ProvidersTIP Combined44621</t>
  </si>
  <si>
    <t>All TST ProvidersTST FF44621</t>
  </si>
  <si>
    <t>All TST ProvidersTST Combined44621</t>
  </si>
  <si>
    <t>Families First ProvidersAll FF44621</t>
  </si>
  <si>
    <t>DC Seed ProvidersAll DCS44621</t>
  </si>
  <si>
    <t>Trauma ProvidersAll FF44621</t>
  </si>
  <si>
    <t>Trauma ProvidersAll DCS44621</t>
  </si>
  <si>
    <t>Trauma ProvidersAll Combined44621</t>
  </si>
  <si>
    <t>AllAll Combined44621</t>
  </si>
  <si>
    <t>May-22</t>
  </si>
  <si>
    <t>Jun-22</t>
  </si>
  <si>
    <t>Jul-22</t>
  </si>
  <si>
    <t>Aug-22</t>
  </si>
  <si>
    <t>Sep-22</t>
  </si>
  <si>
    <t>Oct-22</t>
  </si>
  <si>
    <t>Nov-22</t>
  </si>
  <si>
    <t>Dec-22</t>
  </si>
  <si>
    <t>Jan-23</t>
  </si>
  <si>
    <t>Feb-23</t>
  </si>
  <si>
    <t>Mar-23</t>
  </si>
  <si>
    <t>Apr-23</t>
  </si>
  <si>
    <t>May-23</t>
  </si>
  <si>
    <t>Jun-23</t>
  </si>
  <si>
    <t>Jul-23</t>
  </si>
  <si>
    <t>Aug-23</t>
  </si>
  <si>
    <t>Sep-23</t>
  </si>
  <si>
    <t>Oct-23</t>
  </si>
  <si>
    <t>Nov-23</t>
  </si>
  <si>
    <t>Federal CityA-CRA FFMar-22</t>
  </si>
  <si>
    <t>HillcrestA-CRA FFMar-22</t>
  </si>
  <si>
    <t>LAYCA-CRA FFMar-22</t>
  </si>
  <si>
    <t>RiversideA-CRA FFMar-22</t>
  </si>
  <si>
    <t>Adoptions TogetherCPP-FV FFMar-22</t>
  </si>
  <si>
    <t>Marys CenterCPP-FV FFMar-22</t>
  </si>
  <si>
    <t>PIECECPP-FV FFMar-22</t>
  </si>
  <si>
    <t>Community ConnectionsCPP-FV DCSMar-22</t>
  </si>
  <si>
    <t>Community ConnectionsCPP-FV FFMar-22</t>
  </si>
  <si>
    <t>Foundations for Home &amp; CommunityCPP-FV DCSMar-22</t>
  </si>
  <si>
    <t>Marys CenterCPP-FV DCSMar-22</t>
  </si>
  <si>
    <t>PIECECPP-FV DCSMar-22</t>
  </si>
  <si>
    <t>Medstar GeorgetownCPP-FV DCSMar-22</t>
  </si>
  <si>
    <t>Medstar GeorgetownCPP-FV FFMar-22</t>
  </si>
  <si>
    <t>Better MorningsFFT FFMar-22</t>
  </si>
  <si>
    <t>CatholicFFT FFMar-22</t>
  </si>
  <si>
    <t>First Home CareFFT FFMar-22</t>
  </si>
  <si>
    <t>Foundations for Home &amp; CommunityFFT FFMar-22</t>
  </si>
  <si>
    <t>HillcrestFFT FFMar-22</t>
  </si>
  <si>
    <t>PASSFFT FFMar-22</t>
  </si>
  <si>
    <t>LCSMST FFMar-22</t>
  </si>
  <si>
    <t>MBI HSMST FFMar-22</t>
  </si>
  <si>
    <t>Youth VillagesMST FFMar-22</t>
  </si>
  <si>
    <t>Youth VillagesMST-PSB FFMar-22</t>
  </si>
  <si>
    <t>Marys CenterPCIT FFMar-22</t>
  </si>
  <si>
    <t>PIECEPCIT FFMar-22</t>
  </si>
  <si>
    <t>Marys CenterPCIT DCSMar-22</t>
  </si>
  <si>
    <t>PIECEPCIT DCSMar-22</t>
  </si>
  <si>
    <t>Community ConnectionsPCIT DCSMar-22</t>
  </si>
  <si>
    <t>Community ConnectionsPCIT FFMar-22</t>
  </si>
  <si>
    <t>Medstar GeorgetownPCIT DCSMar-22</t>
  </si>
  <si>
    <t>Medstar GeorgetownPCIT FFMar-22</t>
  </si>
  <si>
    <t>Community ConnectionsTF-CBT FFMar-22</t>
  </si>
  <si>
    <t>First Home CareTF-CBT FFMar-22</t>
  </si>
  <si>
    <t>Foundations for Home &amp; CommunityTF-CBT FFMar-22</t>
  </si>
  <si>
    <t>HillcrestTF-CBT FFMar-22</t>
  </si>
  <si>
    <t>LAYCTF-CBT FFMar-22</t>
  </si>
  <si>
    <t>LESTF-CBT FFMar-22</t>
  </si>
  <si>
    <t>MD Family ResourcesTF-CBT FFMar-22</t>
  </si>
  <si>
    <t>UniversalTF-CBT FFMar-22</t>
  </si>
  <si>
    <t>Community ConnectionsTIP FFMar-22</t>
  </si>
  <si>
    <t>ContemporaryTIP FFMar-22</t>
  </si>
  <si>
    <t>FPSTIP FFMar-22</t>
  </si>
  <si>
    <t>Green DoorTIP FFMar-22</t>
  </si>
  <si>
    <t>LESTIP FFMar-22</t>
  </si>
  <si>
    <t>MBI HSTIP FFMar-22</t>
  </si>
  <si>
    <t>PASSTIP FFMar-22</t>
  </si>
  <si>
    <t>TFCCTIP FFMar-22</t>
  </si>
  <si>
    <t>UniversalTIP FFMar-22</t>
  </si>
  <si>
    <t>Wayne CenterTIP FFMar-22</t>
  </si>
  <si>
    <t>Adoptions TogetherTST FFMar-22</t>
  </si>
  <si>
    <t>ContemporaryTST FFMar-22</t>
  </si>
  <si>
    <t>Family MattersTST FFMar-22</t>
  </si>
  <si>
    <t>First Home CareTST FFMar-22</t>
  </si>
  <si>
    <t>Foundations for Home &amp; CommunityTST FFMar-22</t>
  </si>
  <si>
    <t>HillcrestTST FFMar-22</t>
  </si>
  <si>
    <t>MD Family ResourcesTST FFMar-22</t>
  </si>
  <si>
    <t>Federal CityA-CRA CombinedMar-22</t>
  </si>
  <si>
    <t>HillcrestA-CRA CombinedMar-22</t>
  </si>
  <si>
    <t>LAYCA-CRA CombinedMar-22</t>
  </si>
  <si>
    <t>RiversideA-CRA CombinedMar-22</t>
  </si>
  <si>
    <t>Adoptions TogetherCPP-FV CombinedMar-22</t>
  </si>
  <si>
    <t>Foundations for Home &amp; CommunityCPP-FV CombinedMar-22</t>
  </si>
  <si>
    <t>Medstar GeorgetownCPP-FV CombinedMar-22</t>
  </si>
  <si>
    <t>Better MorningsFFT CombinedMar-22</t>
  </si>
  <si>
    <t>CatholicFFT CombinedMar-22</t>
  </si>
  <si>
    <t>First Home CareFFT CombinedMar-22</t>
  </si>
  <si>
    <t>Foundations for Home &amp; CommunityFFT CombinedMar-22</t>
  </si>
  <si>
    <t>HillcrestFFT CombinedMar-22</t>
  </si>
  <si>
    <t>PASSFFT CombinedMar-22</t>
  </si>
  <si>
    <t>LCSMST CombinedMar-22</t>
  </si>
  <si>
    <t>MBI HSMST CombinedMar-22</t>
  </si>
  <si>
    <t>Youth VillagesMST CombinedMar-22</t>
  </si>
  <si>
    <t>Youth VillagesMST-PSB CombinedMar-22</t>
  </si>
  <si>
    <t>Medstar GeorgetownPCIT CombinedMar-22</t>
  </si>
  <si>
    <t>Community ConnectionsTF-CBT CombinedMar-22</t>
  </si>
  <si>
    <t>First Home CareTF-CBT CombinedMar-22</t>
  </si>
  <si>
    <t>Foundations for Home &amp; CommunityTF-CBT CombinedMar-22</t>
  </si>
  <si>
    <t>HillcrestTF-CBT CombinedMar-22</t>
  </si>
  <si>
    <t>LAYCTF-CBT CombinedMar-22</t>
  </si>
  <si>
    <t>LESTF-CBT CombinedMar-22</t>
  </si>
  <si>
    <t>MD Family ResourcesTF-CBT CombinedMar-22</t>
  </si>
  <si>
    <t>UniversalTF-CBT CombinedMar-22</t>
  </si>
  <si>
    <t>Community ConnectionsTIP CombinedMar-22</t>
  </si>
  <si>
    <t>ContemporaryTIP CombinedMar-22</t>
  </si>
  <si>
    <t>FPSTIP CombinedMar-22</t>
  </si>
  <si>
    <t>Green DoorTIP CombinedMar-22</t>
  </si>
  <si>
    <t>LESTIP CombinedMar-22</t>
  </si>
  <si>
    <t>MBI HSTIP CombinedMar-22</t>
  </si>
  <si>
    <t>PASSTIP CombinedMar-22</t>
  </si>
  <si>
    <t>TFCCTIP CombinedMar-22</t>
  </si>
  <si>
    <t>UniversalTIP CombinedMar-22</t>
  </si>
  <si>
    <t>Wayne CenterTIP CombinedMar-22</t>
  </si>
  <si>
    <t>Adoptions TogetherTST CombinedMar-22</t>
  </si>
  <si>
    <t>ContemporaryTST CombinedMar-22</t>
  </si>
  <si>
    <t>Family MattersTST CombinedMar-22</t>
  </si>
  <si>
    <t>First Home CareTST CombinedMar-22</t>
  </si>
  <si>
    <t>Foundations for Home &amp; CommunityTST CombinedMar-22</t>
  </si>
  <si>
    <t>HillcrestTST CombinedMar-22</t>
  </si>
  <si>
    <t>MD Family ResourcesTST CombinedMar-22</t>
  </si>
  <si>
    <t>Marys CenterCPP-FV CombinedMar-22</t>
  </si>
  <si>
    <t>PIECECPP-FV CombinedMar-22</t>
  </si>
  <si>
    <t>Community ConnectionsCPP-FV CombinedMar-22</t>
  </si>
  <si>
    <t>Community ConnectionsPCIT CombinedMar-22</t>
  </si>
  <si>
    <t>Marys CenterPCIT CombinedMar-22</t>
  </si>
  <si>
    <t>PIECEPCIT CombinedMar-22</t>
  </si>
  <si>
    <t>CatholicAll FFMar-22</t>
  </si>
  <si>
    <t>ContemporaryAll FFMar-22</t>
  </si>
  <si>
    <t>Family MattersAll FFMar-22</t>
  </si>
  <si>
    <t>Federal City All FFMar-22</t>
  </si>
  <si>
    <t>First Home CareAll FFMar-22</t>
  </si>
  <si>
    <t>Foundations for Home &amp; CommunityAll FFMar-22</t>
  </si>
  <si>
    <t>FPSAll FFMar-22</t>
  </si>
  <si>
    <t>Green DoorAll FFMar-22</t>
  </si>
  <si>
    <t>HillcrestAll FFMar-22</t>
  </si>
  <si>
    <t>LAYCAll FFMar-22</t>
  </si>
  <si>
    <t>LCSAll FFMar-22</t>
  </si>
  <si>
    <t>LESAll FFMar-22</t>
  </si>
  <si>
    <t>MBI HSAll FFMar-22</t>
  </si>
  <si>
    <t>MD Family ResourcesAll FFMar-22</t>
  </si>
  <si>
    <t>PASSAll FFMar-22</t>
  </si>
  <si>
    <t>RiversideAll FFMar-22</t>
  </si>
  <si>
    <t>TFCCAll FFMar-22</t>
  </si>
  <si>
    <t>UniversalAll FFMar-22</t>
  </si>
  <si>
    <t>Wayne CenterAll FFMar-22</t>
  </si>
  <si>
    <t>Youth VillagesAll FFMar-22</t>
  </si>
  <si>
    <t>Medstar GeorgetownAll DCSMar-22</t>
  </si>
  <si>
    <t>Medstar GeorgetownAll FFMar-22</t>
  </si>
  <si>
    <t>Community ConnectionsAll FFMar-22</t>
  </si>
  <si>
    <t>Community ConnectionsAll DCSMar-22</t>
  </si>
  <si>
    <t>Marys CenterAll FFMar-22</t>
  </si>
  <si>
    <t>Marys CenterAll DCSMar-22</t>
  </si>
  <si>
    <t>PIECEAll FFMar-22</t>
  </si>
  <si>
    <t>PIECEAll DCSMar-22</t>
  </si>
  <si>
    <t>Adoptions TogetherAll CombinedMar-22</t>
  </si>
  <si>
    <t>Better MorningsAll CombinedMar-22</t>
  </si>
  <si>
    <t>CatholicAll CombinedMar-22</t>
  </si>
  <si>
    <t>Community ConnectionsAll CombinedMar-22</t>
  </si>
  <si>
    <t>ContemporaryAll CombinedMar-22</t>
  </si>
  <si>
    <t>Family MattersAll CombinedMar-22</t>
  </si>
  <si>
    <t>Federal CityAll CombinedMar-22</t>
  </si>
  <si>
    <t>First Home CareAll CombinedMar-22</t>
  </si>
  <si>
    <t>Foundations for Home &amp; CommunityAll CombinedMar-22</t>
  </si>
  <si>
    <t>FPSAll CombinedMar-22</t>
  </si>
  <si>
    <t>Green DoorAll CombinedMar-22</t>
  </si>
  <si>
    <t>HillcrestAll CombinedMar-22</t>
  </si>
  <si>
    <t>LAYCAll CombinedMar-22</t>
  </si>
  <si>
    <t>LCSAll CombinedMar-22</t>
  </si>
  <si>
    <t>LESAll CombinedMar-22</t>
  </si>
  <si>
    <t>Marys CenterAll CombinedMar-22</t>
  </si>
  <si>
    <t>MBI HSAll CombinedMar-22</t>
  </si>
  <si>
    <t>MD Family ResourcesAll CombinedMar-22</t>
  </si>
  <si>
    <t>Medstar GeorgetownAll CombinedMar-22</t>
  </si>
  <si>
    <t>PASSAll CombinedMar-22</t>
  </si>
  <si>
    <t>PIECEAll CombinedMar-22</t>
  </si>
  <si>
    <t>RiversideAll CombinedMar-22</t>
  </si>
  <si>
    <t>TFCCAll CombinedMar-22</t>
  </si>
  <si>
    <t>UniversalAll CombinedMar-22</t>
  </si>
  <si>
    <t>Wayne CenterAll CombinedMar-22</t>
  </si>
  <si>
    <t>Youth VillagesAll CombinedMar-22</t>
  </si>
  <si>
    <t>All A-CRA ProvidersA-CRA FFMar-22</t>
  </si>
  <si>
    <t>All A-CRA ProvidersA-CRA CombinedMar-22</t>
  </si>
  <si>
    <t>All CPP-FV ProvidersCPP-FV FFMar-22</t>
  </si>
  <si>
    <t>All CPP-FV ProvidersCPP-FV DCSMar-22</t>
  </si>
  <si>
    <t>All CPP-FV ProvidersCPP-FV CombinedMar-22</t>
  </si>
  <si>
    <t>All FFT ProvidersFFT FFMar-22</t>
  </si>
  <si>
    <t>All FFT ProvidersFFT CombinedMar-22</t>
  </si>
  <si>
    <t>All MST ProvidersMST FFMar-22</t>
  </si>
  <si>
    <t>All MST ProvidersMST CombinedMar-22</t>
  </si>
  <si>
    <t>All MST-PSB ProvidersMST-PSB FFMar-22</t>
  </si>
  <si>
    <t>All MST-PSB ProvidersMST-PSB CombinedMar-22</t>
  </si>
  <si>
    <t>All PCIT ProvidersPCIT FFMar-22</t>
  </si>
  <si>
    <t>All PCIT ProvidersPCIT DCSMar-22</t>
  </si>
  <si>
    <t>All PCIT ProvidersPCIT CombinedMar-22</t>
  </si>
  <si>
    <t>All SFCR ProvidersSFCR FFMar-22</t>
  </si>
  <si>
    <t>All SFCR ProvidersSFCR CombinedMar-22</t>
  </si>
  <si>
    <t>All TF-CBT ProvidersTF-CBT FFMar-22</t>
  </si>
  <si>
    <t>All TF-CBT ProvidersTF-CBT CombinedMar-22</t>
  </si>
  <si>
    <t>All TIP ProvidersTIP FFMar-22</t>
  </si>
  <si>
    <t>All TIP ProvidersTIP CombinedMar-22</t>
  </si>
  <si>
    <t>All TST ProvidersTST FFMar-22</t>
  </si>
  <si>
    <t>All TST ProvidersTST CombinedMar-22</t>
  </si>
  <si>
    <t>Families First ProvidersAll FFMar-22</t>
  </si>
  <si>
    <t>DC Seed ProvidersAll DCSMar-22</t>
  </si>
  <si>
    <t>Trauma ProvidersAll FFMar-22</t>
  </si>
  <si>
    <t>Trauma ProvidersAll DCSMar-22</t>
  </si>
  <si>
    <t>Trauma ProvidersAll CombinedMar-22</t>
  </si>
  <si>
    <t>AllAll CombinedMar-22</t>
  </si>
  <si>
    <t>Federal CityA-CRA FF44652</t>
  </si>
  <si>
    <t>HillcrestA-CRA FF44652</t>
  </si>
  <si>
    <t>LAYCA-CRA FF44652</t>
  </si>
  <si>
    <t>RiversideA-CRA FF44652</t>
  </si>
  <si>
    <t>Adoptions TogetherCPP-FV FF44652</t>
  </si>
  <si>
    <t>Marys CenterCPP-FV FF44652</t>
  </si>
  <si>
    <t>PIECECPP-FV FF44652</t>
  </si>
  <si>
    <t>Community ConnectionsCPP-FV DCS44652</t>
  </si>
  <si>
    <t>Community ConnectionsCPP-FV FF44652</t>
  </si>
  <si>
    <t>Foundations for Home &amp; CommunityCPP-FV DCS44652</t>
  </si>
  <si>
    <t>Marys CenterCPP-FV DCS44652</t>
  </si>
  <si>
    <t>PIECECPP-FV DCS44652</t>
  </si>
  <si>
    <t>Medstar GeorgetownCPP-FV DCS44652</t>
  </si>
  <si>
    <t>Medstar GeorgetownCPP-FV FF44652</t>
  </si>
  <si>
    <t>Better MorningsFFT FF44652</t>
  </si>
  <si>
    <t>CatholicFFT FF44652</t>
  </si>
  <si>
    <t>First Home CareFFT FF44652</t>
  </si>
  <si>
    <t>Foundations for Home &amp; CommunityFFT FF44652</t>
  </si>
  <si>
    <t>HillcrestFFT FF44652</t>
  </si>
  <si>
    <t>PASSFFT FF44652</t>
  </si>
  <si>
    <t>LCSMST FF44652</t>
  </si>
  <si>
    <t>MBI HSMST FF44652</t>
  </si>
  <si>
    <t>Youth VillagesMST FF44652</t>
  </si>
  <si>
    <t>Youth VillagesMST-PSB FF44652</t>
  </si>
  <si>
    <t>Marys CenterPCIT FF44652</t>
  </si>
  <si>
    <t>PIECEPCIT FF44652</t>
  </si>
  <si>
    <t>Marys CenterPCIT DCS44652</t>
  </si>
  <si>
    <t>PIECEPCIT DCS44652</t>
  </si>
  <si>
    <t>Community ConnectionsPCIT DCS44652</t>
  </si>
  <si>
    <t>Community ConnectionsPCIT FF44652</t>
  </si>
  <si>
    <t>Medstar GeorgetownPCIT DCS44652</t>
  </si>
  <si>
    <t>Medstar GeorgetownPCIT FF44652</t>
  </si>
  <si>
    <t>Community ConnectionsTF-CBT FF44652</t>
  </si>
  <si>
    <t>First Home CareTF-CBT FF44652</t>
  </si>
  <si>
    <t>Foundations for Home &amp; CommunityTF-CBT FF44652</t>
  </si>
  <si>
    <t>HillcrestTF-CBT FF44652</t>
  </si>
  <si>
    <t>LAYCTF-CBT FF44652</t>
  </si>
  <si>
    <t>LESTF-CBT FF44652</t>
  </si>
  <si>
    <t>MD Family ResourcesTF-CBT FF44652</t>
  </si>
  <si>
    <t>UniversalTF-CBT FF44652</t>
  </si>
  <si>
    <t>Community ConnectionsTIP FF44652</t>
  </si>
  <si>
    <t>ContemporaryTIP FF44652</t>
  </si>
  <si>
    <t>FPSTIP FF44652</t>
  </si>
  <si>
    <t>Green DoorTIP FF44652</t>
  </si>
  <si>
    <t>LESTIP FF44652</t>
  </si>
  <si>
    <t>MBI HSTIP FF44652</t>
  </si>
  <si>
    <t>PASSTIP FF44652</t>
  </si>
  <si>
    <t>TFCCTIP FF44652</t>
  </si>
  <si>
    <t>UniversalTIP FF44652</t>
  </si>
  <si>
    <t>Wayne CenterTIP FF44652</t>
  </si>
  <si>
    <t>Adoptions TogetherTST FF44652</t>
  </si>
  <si>
    <t>ContemporaryTST FF44652</t>
  </si>
  <si>
    <t>Family MattersTST FF44652</t>
  </si>
  <si>
    <t>First Home CareTST FF44652</t>
  </si>
  <si>
    <t>Foundations for Home &amp; CommunityTST FF44652</t>
  </si>
  <si>
    <t>HillcrestTST FF44652</t>
  </si>
  <si>
    <t>MD Family ResourcesTST FF44652</t>
  </si>
  <si>
    <t>Federal CityA-CRA Combined44652</t>
  </si>
  <si>
    <t>HillcrestA-CRA Combined44652</t>
  </si>
  <si>
    <t>LAYCA-CRA Combined44652</t>
  </si>
  <si>
    <t>RiversideA-CRA Combined44652</t>
  </si>
  <si>
    <t>Adoptions TogetherCPP-FV Combined44652</t>
  </si>
  <si>
    <t>Foundations for Home &amp; CommunityCPP-FV Combined44652</t>
  </si>
  <si>
    <t>Medstar GeorgetownCPP-FV Combined44652</t>
  </si>
  <si>
    <t>Better MorningsFFT Combined44652</t>
  </si>
  <si>
    <t>CatholicFFT Combined44652</t>
  </si>
  <si>
    <t>First Home CareFFT Combined44652</t>
  </si>
  <si>
    <t>Foundations for Home &amp; CommunityFFT Combined44652</t>
  </si>
  <si>
    <t>HillcrestFFT Combined44652</t>
  </si>
  <si>
    <t>PASSFFT Combined44652</t>
  </si>
  <si>
    <t>LCSMST Combined44652</t>
  </si>
  <si>
    <t>MBI HSMST Combined44652</t>
  </si>
  <si>
    <t>Youth VillagesMST Combined44652</t>
  </si>
  <si>
    <t>Youth VillagesMST-PSB Combined44652</t>
  </si>
  <si>
    <t>Medstar GeorgetownPCIT Combined44652</t>
  </si>
  <si>
    <t>Community ConnectionsTF-CBT Combined44652</t>
  </si>
  <si>
    <t>First Home CareTF-CBT Combined44652</t>
  </si>
  <si>
    <t>Foundations for Home &amp; CommunityTF-CBT Combined44652</t>
  </si>
  <si>
    <t>HillcrestTF-CBT Combined44652</t>
  </si>
  <si>
    <t>LAYCTF-CBT Combined44652</t>
  </si>
  <si>
    <t>LESTF-CBT Combined44652</t>
  </si>
  <si>
    <t>MD Family ResourcesTF-CBT Combined44652</t>
  </si>
  <si>
    <t>UniversalTF-CBT Combined44652</t>
  </si>
  <si>
    <t>Community ConnectionsTIP Combined44652</t>
  </si>
  <si>
    <t>ContemporaryTIP Combined44652</t>
  </si>
  <si>
    <t>FPSTIP Combined44652</t>
  </si>
  <si>
    <t>Green DoorTIP Combined44652</t>
  </si>
  <si>
    <t>LESTIP Combined44652</t>
  </si>
  <si>
    <t>MBI HSTIP Combined44652</t>
  </si>
  <si>
    <t>PASSTIP Combined44652</t>
  </si>
  <si>
    <t>TFCCTIP Combined44652</t>
  </si>
  <si>
    <t>UniversalTIP Combined44652</t>
  </si>
  <si>
    <t>Wayne CenterTIP Combined44652</t>
  </si>
  <si>
    <t>Adoptions TogetherTST Combined44652</t>
  </si>
  <si>
    <t>ContemporaryTST Combined44652</t>
  </si>
  <si>
    <t>Family MattersTST Combined44652</t>
  </si>
  <si>
    <t>First Home CareTST Combined44652</t>
  </si>
  <si>
    <t>Foundations for Home &amp; CommunityTST Combined44652</t>
  </si>
  <si>
    <t>HillcrestTST Combined44652</t>
  </si>
  <si>
    <t>MD Family ResourcesTST Combined44652</t>
  </si>
  <si>
    <t>Marys CenterCPP-FV Combined44652</t>
  </si>
  <si>
    <t>PIECECPP-FV Combined44652</t>
  </si>
  <si>
    <t>Community ConnectionsCPP-FV Combined44652</t>
  </si>
  <si>
    <t>Community ConnectionsPCIT Combined44652</t>
  </si>
  <si>
    <t>Marys CenterPCIT Combined44652</t>
  </si>
  <si>
    <t>PIECEPCIT Combined44652</t>
  </si>
  <si>
    <t>CatholicAll FF44652</t>
  </si>
  <si>
    <t>ContemporaryAll FF44652</t>
  </si>
  <si>
    <t>Family MattersAll FF44652</t>
  </si>
  <si>
    <t>Federal City All FF44652</t>
  </si>
  <si>
    <t>First Home CareAll FF44652</t>
  </si>
  <si>
    <t>Foundations for Home &amp; CommunityAll FF44652</t>
  </si>
  <si>
    <t>FPSAll FF44652</t>
  </si>
  <si>
    <t>Green DoorAll FF44652</t>
  </si>
  <si>
    <t>HillcrestAll FF44652</t>
  </si>
  <si>
    <t>LAYCAll FF44652</t>
  </si>
  <si>
    <t>LCSAll FF44652</t>
  </si>
  <si>
    <t>LESAll FF44652</t>
  </si>
  <si>
    <t>MBI HSAll FF44652</t>
  </si>
  <si>
    <t>MD Family ResourcesAll FF44652</t>
  </si>
  <si>
    <t>PASSAll FF44652</t>
  </si>
  <si>
    <t>RiversideAll FF44652</t>
  </si>
  <si>
    <t>TFCCAll FF44652</t>
  </si>
  <si>
    <t>UniversalAll FF44652</t>
  </si>
  <si>
    <t>Wayne CenterAll FF44652</t>
  </si>
  <si>
    <t>Youth VillagesAll FF44652</t>
  </si>
  <si>
    <t>Medstar GeorgetownAll DCS44652</t>
  </si>
  <si>
    <t>Medstar GeorgetownAll FF44652</t>
  </si>
  <si>
    <t>Community ConnectionsAll FF44652</t>
  </si>
  <si>
    <t>Community ConnectionsAll DCS44652</t>
  </si>
  <si>
    <t>Marys CenterAll FF44652</t>
  </si>
  <si>
    <t>Marys CenterAll DCS44652</t>
  </si>
  <si>
    <t>PIECEAll FF44652</t>
  </si>
  <si>
    <t>PIECEAll DCS44652</t>
  </si>
  <si>
    <t>Adoptions TogetherAll Combined44652</t>
  </si>
  <si>
    <t>Better MorningsAll Combined44652</t>
  </si>
  <si>
    <t>CatholicAll Combined44652</t>
  </si>
  <si>
    <t>Community ConnectionsAll Combined44652</t>
  </si>
  <si>
    <t>ContemporaryAll Combined44652</t>
  </si>
  <si>
    <t>Family MattersAll Combined44652</t>
  </si>
  <si>
    <t>Federal CityAll Combined44652</t>
  </si>
  <si>
    <t>First Home CareAll Combined44652</t>
  </si>
  <si>
    <t>Foundations for Home &amp; CommunityAll Combined44652</t>
  </si>
  <si>
    <t>FPSAll Combined44652</t>
  </si>
  <si>
    <t>Green DoorAll Combined44652</t>
  </si>
  <si>
    <t>HillcrestAll Combined44652</t>
  </si>
  <si>
    <t>LAYCAll Combined44652</t>
  </si>
  <si>
    <t>LCSAll Combined44652</t>
  </si>
  <si>
    <t>LESAll Combined44652</t>
  </si>
  <si>
    <t>Marys CenterAll Combined44652</t>
  </si>
  <si>
    <t>MBI HSAll Combined44652</t>
  </si>
  <si>
    <t>MD Family ResourcesAll Combined44652</t>
  </si>
  <si>
    <t>Medstar GeorgetownAll Combined44652</t>
  </si>
  <si>
    <t>PASSAll Combined44652</t>
  </si>
  <si>
    <t>PIECEAll Combined44652</t>
  </si>
  <si>
    <t>RiversideAll Combined44652</t>
  </si>
  <si>
    <t>TFCCAll Combined44652</t>
  </si>
  <si>
    <t>UniversalAll Combined44652</t>
  </si>
  <si>
    <t>Wayne CenterAll Combined44652</t>
  </si>
  <si>
    <t>Youth VillagesAll Combined44652</t>
  </si>
  <si>
    <t>All A-CRA ProvidersA-CRA FF44652</t>
  </si>
  <si>
    <t>All A-CRA ProvidersA-CRA Combined44652</t>
  </si>
  <si>
    <t>All CPP-FV ProvidersCPP-FV FF44652</t>
  </si>
  <si>
    <t>All CPP-FV ProvidersCPP-FV DCS44652</t>
  </si>
  <si>
    <t>All CPP-FV ProvidersCPP-FV Combined44652</t>
  </si>
  <si>
    <t>All FFT ProvidersFFT FF44652</t>
  </si>
  <si>
    <t>All FFT ProvidersFFT Combined44652</t>
  </si>
  <si>
    <t>All MST ProvidersMST FF44652</t>
  </si>
  <si>
    <t>All MST ProvidersMST Combined44652</t>
  </si>
  <si>
    <t>All MST-PSB ProvidersMST-PSB FF44652</t>
  </si>
  <si>
    <t>All MST-PSB ProvidersMST-PSB Combined44652</t>
  </si>
  <si>
    <t>All PCIT ProvidersPCIT FF44652</t>
  </si>
  <si>
    <t>All PCIT ProvidersPCIT DCS44652</t>
  </si>
  <si>
    <t>All PCIT ProvidersPCIT Combined44652</t>
  </si>
  <si>
    <t>All SFCR ProvidersSFCR FF44652</t>
  </si>
  <si>
    <t>All SFCR ProvidersSFCR Combined44652</t>
  </si>
  <si>
    <t>All TF-CBT ProvidersTF-CBT FF44652</t>
  </si>
  <si>
    <t>All TF-CBT ProvidersTF-CBT Combined44652</t>
  </si>
  <si>
    <t>All TIP ProvidersTIP FF44652</t>
  </si>
  <si>
    <t>All TIP ProvidersTIP Combined44652</t>
  </si>
  <si>
    <t>All TST ProvidersTST FF44652</t>
  </si>
  <si>
    <t>All TST ProvidersTST Combined44652</t>
  </si>
  <si>
    <t>Families First ProvidersAll FF44652</t>
  </si>
  <si>
    <t>DC Seed ProvidersAll DCS44652</t>
  </si>
  <si>
    <t>Trauma ProvidersAll FF44652</t>
  </si>
  <si>
    <t>Trauma ProvidersAll DCS44652</t>
  </si>
  <si>
    <t>Trauma ProvidersAll Combined44652</t>
  </si>
  <si>
    <t>AllAll Combined44652</t>
  </si>
  <si>
    <t>Federal CityA-CRA FFApr-22</t>
  </si>
  <si>
    <t>HillcrestA-CRA FFApr-22</t>
  </si>
  <si>
    <t>LAYCA-CRA FFApr-22</t>
  </si>
  <si>
    <t>RiversideA-CRA FFApr-22</t>
  </si>
  <si>
    <t>Adoptions TogetherCPP-FV FFApr-22</t>
  </si>
  <si>
    <t>Marys CenterCPP-FV FFApr-22</t>
  </si>
  <si>
    <t>PIECECPP-FV FFApr-22</t>
  </si>
  <si>
    <t>Community ConnectionsCPP-FV DCSApr-22</t>
  </si>
  <si>
    <t>Community ConnectionsCPP-FV FFApr-22</t>
  </si>
  <si>
    <t>Foundations for Home &amp; CommunityCPP-FV DCSApr-22</t>
  </si>
  <si>
    <t>Marys CenterCPP-FV DCSApr-22</t>
  </si>
  <si>
    <t>PIECECPP-FV DCSApr-22</t>
  </si>
  <si>
    <t>Medstar GeorgetownCPP-FV DCSApr-22</t>
  </si>
  <si>
    <t>Medstar GeorgetownCPP-FV FFApr-22</t>
  </si>
  <si>
    <t>Better MorningsFFT FFApr-22</t>
  </si>
  <si>
    <t>CatholicFFT FFApr-22</t>
  </si>
  <si>
    <t>First Home CareFFT FFApr-22</t>
  </si>
  <si>
    <t>Foundations for Home &amp; CommunityFFT FFApr-22</t>
  </si>
  <si>
    <t>HillcrestFFT FFApr-22</t>
  </si>
  <si>
    <t>PASSFFT FFApr-22</t>
  </si>
  <si>
    <t>LCSMST FFApr-22</t>
  </si>
  <si>
    <t>MBI HSMST FFApr-22</t>
  </si>
  <si>
    <t>Youth VillagesMST FFApr-22</t>
  </si>
  <si>
    <t>Youth VillagesMST-PSB FFApr-22</t>
  </si>
  <si>
    <t>Marys CenterPCIT FFApr-22</t>
  </si>
  <si>
    <t>PIECEPCIT FFApr-22</t>
  </si>
  <si>
    <t>Marys CenterPCIT DCSApr-22</t>
  </si>
  <si>
    <t>PIECEPCIT DCSApr-22</t>
  </si>
  <si>
    <t>Community ConnectionsPCIT DCSApr-22</t>
  </si>
  <si>
    <t>Community ConnectionsPCIT FFApr-22</t>
  </si>
  <si>
    <t>Medstar GeorgetownPCIT DCSApr-22</t>
  </si>
  <si>
    <t>Medstar GeorgetownPCIT FFApr-22</t>
  </si>
  <si>
    <t>Community ConnectionsTF-CBT FFApr-22</t>
  </si>
  <si>
    <t>First Home CareTF-CBT FFApr-22</t>
  </si>
  <si>
    <t>Foundations for Home &amp; CommunityTF-CBT FFApr-22</t>
  </si>
  <si>
    <t>HillcrestTF-CBT FFApr-22</t>
  </si>
  <si>
    <t>LAYCTF-CBT FFApr-22</t>
  </si>
  <si>
    <t>LESTF-CBT FFApr-22</t>
  </si>
  <si>
    <t>MD Family ResourcesTF-CBT FFApr-22</t>
  </si>
  <si>
    <t>UniversalTF-CBT FFApr-22</t>
  </si>
  <si>
    <t>Community ConnectionsTIP FFApr-22</t>
  </si>
  <si>
    <t>ContemporaryTIP FFApr-22</t>
  </si>
  <si>
    <t>FPSTIP FFApr-22</t>
  </si>
  <si>
    <t>Green DoorTIP FFApr-22</t>
  </si>
  <si>
    <t>LESTIP FFApr-22</t>
  </si>
  <si>
    <t>MBI HSTIP FFApr-22</t>
  </si>
  <si>
    <t>PASSTIP FFApr-22</t>
  </si>
  <si>
    <t>TFCCTIP FFApr-22</t>
  </si>
  <si>
    <t>UniversalTIP FFApr-22</t>
  </si>
  <si>
    <t>Wayne CenterTIP FFApr-22</t>
  </si>
  <si>
    <t>Adoptions TogetherTST FFApr-22</t>
  </si>
  <si>
    <t>ContemporaryTST FFApr-22</t>
  </si>
  <si>
    <t>Family MattersTST FFApr-22</t>
  </si>
  <si>
    <t>First Home CareTST FFApr-22</t>
  </si>
  <si>
    <t>Foundations for Home &amp; CommunityTST FFApr-22</t>
  </si>
  <si>
    <t>HillcrestTST FFApr-22</t>
  </si>
  <si>
    <t>MD Family ResourcesTST FFApr-22</t>
  </si>
  <si>
    <t>Federal CityA-CRA CombinedApr-22</t>
  </si>
  <si>
    <t>HillcrestA-CRA CombinedApr-22</t>
  </si>
  <si>
    <t>LAYCA-CRA CombinedApr-22</t>
  </si>
  <si>
    <t>RiversideA-CRA CombinedApr-22</t>
  </si>
  <si>
    <t>Adoptions TogetherCPP-FV CombinedApr-22</t>
  </si>
  <si>
    <t>Foundations for Home &amp; CommunityCPP-FV CombinedApr-22</t>
  </si>
  <si>
    <t>Medstar GeorgetownCPP-FV CombinedApr-22</t>
  </si>
  <si>
    <t>Better MorningsFFT CombinedApr-22</t>
  </si>
  <si>
    <t>CatholicFFT CombinedApr-22</t>
  </si>
  <si>
    <t>First Home CareFFT CombinedApr-22</t>
  </si>
  <si>
    <t>Foundations for Home &amp; CommunityFFT CombinedApr-22</t>
  </si>
  <si>
    <t>HillcrestFFT CombinedApr-22</t>
  </si>
  <si>
    <t>PASSFFT CombinedApr-22</t>
  </si>
  <si>
    <t>LCSMST CombinedApr-22</t>
  </si>
  <si>
    <t>MBI HSMST CombinedApr-22</t>
  </si>
  <si>
    <t>Youth VillagesMST CombinedApr-22</t>
  </si>
  <si>
    <t>Youth VillagesMST-PSB CombinedApr-22</t>
  </si>
  <si>
    <t>Medstar GeorgetownPCIT CombinedApr-22</t>
  </si>
  <si>
    <t>Community ConnectionsTF-CBT CombinedApr-22</t>
  </si>
  <si>
    <t>First Home CareTF-CBT CombinedApr-22</t>
  </si>
  <si>
    <t>Foundations for Home &amp; CommunityTF-CBT CombinedApr-22</t>
  </si>
  <si>
    <t>HillcrestTF-CBT CombinedApr-22</t>
  </si>
  <si>
    <t>LAYCTF-CBT CombinedApr-22</t>
  </si>
  <si>
    <t>LESTF-CBT CombinedApr-22</t>
  </si>
  <si>
    <t>MD Family ResourcesTF-CBT CombinedApr-22</t>
  </si>
  <si>
    <t>UniversalTF-CBT CombinedApr-22</t>
  </si>
  <si>
    <t>Community ConnectionsTIP CombinedApr-22</t>
  </si>
  <si>
    <t>ContemporaryTIP CombinedApr-22</t>
  </si>
  <si>
    <t>FPSTIP CombinedApr-22</t>
  </si>
  <si>
    <t>Green DoorTIP CombinedApr-22</t>
  </si>
  <si>
    <t>LESTIP CombinedApr-22</t>
  </si>
  <si>
    <t>MBI HSTIP CombinedApr-22</t>
  </si>
  <si>
    <t>PASSTIP CombinedApr-22</t>
  </si>
  <si>
    <t>TFCCTIP CombinedApr-22</t>
  </si>
  <si>
    <t>UniversalTIP CombinedApr-22</t>
  </si>
  <si>
    <t>Wayne CenterTIP CombinedApr-22</t>
  </si>
  <si>
    <t>Adoptions TogetherTST CombinedApr-22</t>
  </si>
  <si>
    <t>ContemporaryTST CombinedApr-22</t>
  </si>
  <si>
    <t>Family MattersTST CombinedApr-22</t>
  </si>
  <si>
    <t>First Home CareTST CombinedApr-22</t>
  </si>
  <si>
    <t>Foundations for Home &amp; CommunityTST CombinedApr-22</t>
  </si>
  <si>
    <t>HillcrestTST CombinedApr-22</t>
  </si>
  <si>
    <t>MD Family ResourcesTST CombinedApr-22</t>
  </si>
  <si>
    <t>Marys CenterCPP-FV CombinedApr-22</t>
  </si>
  <si>
    <t>PIECECPP-FV CombinedApr-22</t>
  </si>
  <si>
    <t>Community ConnectionsCPP-FV CombinedApr-22</t>
  </si>
  <si>
    <t>Community ConnectionsPCIT CombinedApr-22</t>
  </si>
  <si>
    <t>Marys CenterPCIT CombinedApr-22</t>
  </si>
  <si>
    <t>PIECEPCIT CombinedApr-22</t>
  </si>
  <si>
    <t>CatholicAll FFApr-22</t>
  </si>
  <si>
    <t>ContemporaryAll FFApr-22</t>
  </si>
  <si>
    <t>Family MattersAll FFApr-22</t>
  </si>
  <si>
    <t>Federal City All FFApr-22</t>
  </si>
  <si>
    <t>First Home CareAll FFApr-22</t>
  </si>
  <si>
    <t>Foundations for Home &amp; CommunityAll FFApr-22</t>
  </si>
  <si>
    <t>FPSAll FFApr-22</t>
  </si>
  <si>
    <t>Green DoorAll FFApr-22</t>
  </si>
  <si>
    <t>HillcrestAll FFApr-22</t>
  </si>
  <si>
    <t>LAYCAll FFApr-22</t>
  </si>
  <si>
    <t>LCSAll FFApr-22</t>
  </si>
  <si>
    <t>LESAll FFApr-22</t>
  </si>
  <si>
    <t>MBI HSAll FFApr-22</t>
  </si>
  <si>
    <t>MD Family ResourcesAll FFApr-22</t>
  </si>
  <si>
    <t>PASSAll FFApr-22</t>
  </si>
  <si>
    <t>RiversideAll FFApr-22</t>
  </si>
  <si>
    <t>TFCCAll FFApr-22</t>
  </si>
  <si>
    <t>UniversalAll FFApr-22</t>
  </si>
  <si>
    <t>Wayne CenterAll FFApr-22</t>
  </si>
  <si>
    <t>Youth VillagesAll FFApr-22</t>
  </si>
  <si>
    <t>Medstar GeorgetownAll DCSApr-22</t>
  </si>
  <si>
    <t>Medstar GeorgetownAll FFApr-22</t>
  </si>
  <si>
    <t>Community ConnectionsAll FFApr-22</t>
  </si>
  <si>
    <t>Community ConnectionsAll DCSApr-22</t>
  </si>
  <si>
    <t>Marys CenterAll FFApr-22</t>
  </si>
  <si>
    <t>Marys CenterAll DCSApr-22</t>
  </si>
  <si>
    <t>PIECEAll FFApr-22</t>
  </si>
  <si>
    <t>PIECEAll DCSApr-22</t>
  </si>
  <si>
    <t>Adoptions TogetherAll CombinedApr-22</t>
  </si>
  <si>
    <t>Better MorningsAll CombinedApr-22</t>
  </si>
  <si>
    <t>CatholicAll CombinedApr-22</t>
  </si>
  <si>
    <t>Community ConnectionsAll CombinedApr-22</t>
  </si>
  <si>
    <t>ContemporaryAll CombinedApr-22</t>
  </si>
  <si>
    <t>Family MattersAll CombinedApr-22</t>
  </si>
  <si>
    <t>Federal CityAll CombinedApr-22</t>
  </si>
  <si>
    <t>First Home CareAll CombinedApr-22</t>
  </si>
  <si>
    <t>Foundations for Home &amp; CommunityAll CombinedApr-22</t>
  </si>
  <si>
    <t>FPSAll CombinedApr-22</t>
  </si>
  <si>
    <t>Green DoorAll CombinedApr-22</t>
  </si>
  <si>
    <t>HillcrestAll CombinedApr-22</t>
  </si>
  <si>
    <t>LAYCAll CombinedApr-22</t>
  </si>
  <si>
    <t>LCSAll CombinedApr-22</t>
  </si>
  <si>
    <t>LESAll CombinedApr-22</t>
  </si>
  <si>
    <t>Marys CenterAll CombinedApr-22</t>
  </si>
  <si>
    <t>MBI HSAll CombinedApr-22</t>
  </si>
  <si>
    <t>MD Family ResourcesAll CombinedApr-22</t>
  </si>
  <si>
    <t>Medstar GeorgetownAll CombinedApr-22</t>
  </si>
  <si>
    <t>PASSAll CombinedApr-22</t>
  </si>
  <si>
    <t>PIECEAll CombinedApr-22</t>
  </si>
  <si>
    <t>RiversideAll CombinedApr-22</t>
  </si>
  <si>
    <t>TFCCAll CombinedApr-22</t>
  </si>
  <si>
    <t>UniversalAll CombinedApr-22</t>
  </si>
  <si>
    <t>Wayne CenterAll CombinedApr-22</t>
  </si>
  <si>
    <t>Youth VillagesAll CombinedApr-22</t>
  </si>
  <si>
    <t>All A-CRA ProvidersA-CRA FFApr-22</t>
  </si>
  <si>
    <t>All A-CRA ProvidersA-CRA CombinedApr-22</t>
  </si>
  <si>
    <t>All CPP-FV ProvidersCPP-FV FFApr-22</t>
  </si>
  <si>
    <t>All CPP-FV ProvidersCPP-FV DCSApr-22</t>
  </si>
  <si>
    <t>All CPP-FV ProvidersCPP-FV CombinedApr-22</t>
  </si>
  <si>
    <t>All FFT ProvidersFFT FFApr-22</t>
  </si>
  <si>
    <t>All FFT ProvidersFFT CombinedApr-22</t>
  </si>
  <si>
    <t>All MST ProvidersMST FFApr-22</t>
  </si>
  <si>
    <t>All MST ProvidersMST CombinedApr-22</t>
  </si>
  <si>
    <t>All MST-PSB ProvidersMST-PSB FFApr-22</t>
  </si>
  <si>
    <t>All MST-PSB ProvidersMST-PSB CombinedApr-22</t>
  </si>
  <si>
    <t>All PCIT ProvidersPCIT FFApr-22</t>
  </si>
  <si>
    <t>All PCIT ProvidersPCIT DCSApr-22</t>
  </si>
  <si>
    <t>All PCIT ProvidersPCIT CombinedApr-22</t>
  </si>
  <si>
    <t>All SFCR ProvidersSFCR FFApr-22</t>
  </si>
  <si>
    <t>All SFCR ProvidersSFCR CombinedApr-22</t>
  </si>
  <si>
    <t>All TF-CBT ProvidersTF-CBT FFApr-22</t>
  </si>
  <si>
    <t>All TF-CBT ProvidersTF-CBT CombinedApr-22</t>
  </si>
  <si>
    <t>All TIP ProvidersTIP FFApr-22</t>
  </si>
  <si>
    <t>All TIP ProvidersTIP CombinedApr-22</t>
  </si>
  <si>
    <t>All TST ProvidersTST FFApr-22</t>
  </si>
  <si>
    <t>All TST ProvidersTST CombinedApr-22</t>
  </si>
  <si>
    <t>Families First ProvidersAll FFApr-22</t>
  </si>
  <si>
    <t>DC Seed ProvidersAll DCSApr-22</t>
  </si>
  <si>
    <t>Trauma ProvidersAll FFApr-22</t>
  </si>
  <si>
    <t>Trauma ProvidersAll DCSApr-22</t>
  </si>
  <si>
    <t>Trauma ProvidersAll CombinedApr-22</t>
  </si>
  <si>
    <t>AllAll CombinedApr-22</t>
  </si>
  <si>
    <t>Federal CityA-CRA FF44682</t>
  </si>
  <si>
    <t>HillcrestA-CRA FF44682</t>
  </si>
  <si>
    <t>LAYCA-CRA FF44682</t>
  </si>
  <si>
    <t>RiversideA-CRA FF44682</t>
  </si>
  <si>
    <t>Adoptions TogetherCPP-FV FF44682</t>
  </si>
  <si>
    <t>Marys CenterCPP-FV FF44682</t>
  </si>
  <si>
    <t>PIECECPP-FV FF44682</t>
  </si>
  <si>
    <t>Community ConnectionsCPP-FV DCS44682</t>
  </si>
  <si>
    <t>Community ConnectionsCPP-FV FF44682</t>
  </si>
  <si>
    <t>Foundations for Home &amp; CommunityCPP-FV DCS44682</t>
  </si>
  <si>
    <t>Marys CenterCPP-FV DCS44682</t>
  </si>
  <si>
    <t>PIECECPP-FV DCS44682</t>
  </si>
  <si>
    <t>Medstar GeorgetownCPP-FV DCS44682</t>
  </si>
  <si>
    <t>Medstar GeorgetownCPP-FV FF44682</t>
  </si>
  <si>
    <t>Better MorningsFFT FF44682</t>
  </si>
  <si>
    <t>CatholicFFT FF44682</t>
  </si>
  <si>
    <t>First Home CareFFT FF44682</t>
  </si>
  <si>
    <t>Foundations for Home &amp; CommunityFFT FF44682</t>
  </si>
  <si>
    <t>HillcrestFFT FF44682</t>
  </si>
  <si>
    <t>PASSFFT FF44682</t>
  </si>
  <si>
    <t>LCSMST FF44682</t>
  </si>
  <si>
    <t>MBI HSMST FF44682</t>
  </si>
  <si>
    <t>Youth VillagesMST FF44682</t>
  </si>
  <si>
    <t>Youth VillagesMST-PSB FF44682</t>
  </si>
  <si>
    <t>Marys CenterPCIT FF44682</t>
  </si>
  <si>
    <t>PIECEPCIT FF44682</t>
  </si>
  <si>
    <t>Marys CenterPCIT DCS44682</t>
  </si>
  <si>
    <t>PIECEPCIT DCS44682</t>
  </si>
  <si>
    <t>Community ConnectionsPCIT DCS44682</t>
  </si>
  <si>
    <t>Community ConnectionsPCIT FF44682</t>
  </si>
  <si>
    <t>Medstar GeorgetownPCIT DCS44682</t>
  </si>
  <si>
    <t>Medstar GeorgetownPCIT FF44682</t>
  </si>
  <si>
    <t>Community ConnectionsTF-CBT FF44682</t>
  </si>
  <si>
    <t>First Home CareTF-CBT FF44682</t>
  </si>
  <si>
    <t>Foundations for Home &amp; CommunityTF-CBT FF44682</t>
  </si>
  <si>
    <t>HillcrestTF-CBT FF44682</t>
  </si>
  <si>
    <t>LAYCTF-CBT FF44682</t>
  </si>
  <si>
    <t>LESTF-CBT FF44682</t>
  </si>
  <si>
    <t>MD Family ResourcesTF-CBT FF44682</t>
  </si>
  <si>
    <t>UniversalTF-CBT FF44682</t>
  </si>
  <si>
    <t>Community ConnectionsTIP FF44682</t>
  </si>
  <si>
    <t>ContemporaryTIP FF44682</t>
  </si>
  <si>
    <t>FPSTIP FF44682</t>
  </si>
  <si>
    <t>Green DoorTIP FF44682</t>
  </si>
  <si>
    <t>LESTIP FF44682</t>
  </si>
  <si>
    <t>MBI HSTIP FF44682</t>
  </si>
  <si>
    <t>PASSTIP FF44682</t>
  </si>
  <si>
    <t>TFCCTIP FF44682</t>
  </si>
  <si>
    <t>UniversalTIP FF44682</t>
  </si>
  <si>
    <t>Wayne CenterTIP FF44682</t>
  </si>
  <si>
    <t>Adoptions TogetherTST FF44682</t>
  </si>
  <si>
    <t>ContemporaryTST FF44682</t>
  </si>
  <si>
    <t>Family MattersTST FF44682</t>
  </si>
  <si>
    <t>First Home CareTST FF44682</t>
  </si>
  <si>
    <t>Foundations for Home &amp; CommunityTST FF44682</t>
  </si>
  <si>
    <t>HillcrestTST FF44682</t>
  </si>
  <si>
    <t>MD Family ResourcesTST FF44682</t>
  </si>
  <si>
    <t>Federal CityA-CRA Combined44682</t>
  </si>
  <si>
    <t>HillcrestA-CRA Combined44682</t>
  </si>
  <si>
    <t>LAYCA-CRA Combined44682</t>
  </si>
  <si>
    <t>RiversideA-CRA Combined44682</t>
  </si>
  <si>
    <t>Adoptions TogetherCPP-FV Combined44682</t>
  </si>
  <si>
    <t>Foundations for Home &amp; CommunityCPP-FV Combined44682</t>
  </si>
  <si>
    <t>Medstar GeorgetownCPP-FV Combined44682</t>
  </si>
  <si>
    <t>Better MorningsFFT Combined44682</t>
  </si>
  <si>
    <t>CatholicFFT Combined44682</t>
  </si>
  <si>
    <t>First Home CareFFT Combined44682</t>
  </si>
  <si>
    <t>Foundations for Home &amp; CommunityFFT Combined44682</t>
  </si>
  <si>
    <t>HillcrestFFT Combined44682</t>
  </si>
  <si>
    <t>PASSFFT Combined44682</t>
  </si>
  <si>
    <t>LCSMST Combined44682</t>
  </si>
  <si>
    <t>MBI HSMST Combined44682</t>
  </si>
  <si>
    <t>Youth VillagesMST Combined44682</t>
  </si>
  <si>
    <t>Youth VillagesMST-PSB Combined44682</t>
  </si>
  <si>
    <t>Medstar GeorgetownPCIT Combined44682</t>
  </si>
  <si>
    <t>Community ConnectionsTF-CBT Combined44682</t>
  </si>
  <si>
    <t>First Home CareTF-CBT Combined44682</t>
  </si>
  <si>
    <t>Foundations for Home &amp; CommunityTF-CBT Combined44682</t>
  </si>
  <si>
    <t>HillcrestTF-CBT Combined44682</t>
  </si>
  <si>
    <t>LAYCTF-CBT Combined44682</t>
  </si>
  <si>
    <t>LESTF-CBT Combined44682</t>
  </si>
  <si>
    <t>MD Family ResourcesTF-CBT Combined44682</t>
  </si>
  <si>
    <t>UniversalTF-CBT Combined44682</t>
  </si>
  <si>
    <t>Community ConnectionsTIP Combined44682</t>
  </si>
  <si>
    <t>ContemporaryTIP Combined44682</t>
  </si>
  <si>
    <t>FPSTIP Combined44682</t>
  </si>
  <si>
    <t>Green DoorTIP Combined44682</t>
  </si>
  <si>
    <t>LESTIP Combined44682</t>
  </si>
  <si>
    <t>MBI HSTIP Combined44682</t>
  </si>
  <si>
    <t>PASSTIP Combined44682</t>
  </si>
  <si>
    <t>TFCCTIP Combined44682</t>
  </si>
  <si>
    <t>UniversalTIP Combined44682</t>
  </si>
  <si>
    <t>Wayne CenterTIP Combined44682</t>
  </si>
  <si>
    <t>Adoptions TogetherTST Combined44682</t>
  </si>
  <si>
    <t>ContemporaryTST Combined44682</t>
  </si>
  <si>
    <t>Family MattersTST Combined44682</t>
  </si>
  <si>
    <t>First Home CareTST Combined44682</t>
  </si>
  <si>
    <t>Foundations for Home &amp; CommunityTST Combined44682</t>
  </si>
  <si>
    <t>HillcrestTST Combined44682</t>
  </si>
  <si>
    <t>MD Family ResourcesTST Combined44682</t>
  </si>
  <si>
    <t>Marys CenterCPP-FV Combined44682</t>
  </si>
  <si>
    <t>PIECECPP-FV Combined44682</t>
  </si>
  <si>
    <t>Community ConnectionsCPP-FV Combined44682</t>
  </si>
  <si>
    <t>Community ConnectionsPCIT Combined44682</t>
  </si>
  <si>
    <t>Marys CenterPCIT Combined44682</t>
  </si>
  <si>
    <t>PIECEPCIT Combined44682</t>
  </si>
  <si>
    <t>CatholicAll FF44682</t>
  </si>
  <si>
    <t>ContemporaryAll FF44682</t>
  </si>
  <si>
    <t>Family MattersAll FF44682</t>
  </si>
  <si>
    <t>Federal City All FF44682</t>
  </si>
  <si>
    <t>First Home CareAll FF44682</t>
  </si>
  <si>
    <t>Foundations for Home &amp; CommunityAll FF44682</t>
  </si>
  <si>
    <t>FPSAll FF44682</t>
  </si>
  <si>
    <t>Green DoorAll FF44682</t>
  </si>
  <si>
    <t>HillcrestAll FF44682</t>
  </si>
  <si>
    <t>LAYCAll FF44682</t>
  </si>
  <si>
    <t>LCSAll FF44682</t>
  </si>
  <si>
    <t>LESAll FF44682</t>
  </si>
  <si>
    <t>MBI HSAll FF44682</t>
  </si>
  <si>
    <t>MD Family ResourcesAll FF44682</t>
  </si>
  <si>
    <t>PASSAll FF44682</t>
  </si>
  <si>
    <t>RiversideAll FF44682</t>
  </si>
  <si>
    <t>TFCCAll FF44682</t>
  </si>
  <si>
    <t>UniversalAll FF44682</t>
  </si>
  <si>
    <t>Wayne CenterAll FF44682</t>
  </si>
  <si>
    <t>Youth VillagesAll FF44682</t>
  </si>
  <si>
    <t>Medstar GeorgetownAll DCS44682</t>
  </si>
  <si>
    <t>Medstar GeorgetownAll FF44682</t>
  </si>
  <si>
    <t>Community ConnectionsAll FF44682</t>
  </si>
  <si>
    <t>Community ConnectionsAll DCS44682</t>
  </si>
  <si>
    <t>Marys CenterAll FF44682</t>
  </si>
  <si>
    <t>Marys CenterAll DCS44682</t>
  </si>
  <si>
    <t>PIECEAll FF44682</t>
  </si>
  <si>
    <t>PIECEAll DCS44682</t>
  </si>
  <si>
    <t>Adoptions TogetherAll Combined44682</t>
  </si>
  <si>
    <t>Better MorningsAll Combined44682</t>
  </si>
  <si>
    <t>CatholicAll Combined44682</t>
  </si>
  <si>
    <t>Community ConnectionsAll Combined44682</t>
  </si>
  <si>
    <t>ContemporaryAll Combined44682</t>
  </si>
  <si>
    <t>Family MattersAll Combined44682</t>
  </si>
  <si>
    <t>Federal CityAll Combined44682</t>
  </si>
  <si>
    <t>First Home CareAll Combined44682</t>
  </si>
  <si>
    <t>Foundations for Home &amp; CommunityAll Combined44682</t>
  </si>
  <si>
    <t>FPSAll Combined44682</t>
  </si>
  <si>
    <t>Green DoorAll Combined44682</t>
  </si>
  <si>
    <t>HillcrestAll Combined44682</t>
  </si>
  <si>
    <t>LAYCAll Combined44682</t>
  </si>
  <si>
    <t>LCSAll Combined44682</t>
  </si>
  <si>
    <t>LESAll Combined44682</t>
  </si>
  <si>
    <t>Marys CenterAll Combined44682</t>
  </si>
  <si>
    <t>MBI HSAll Combined44682</t>
  </si>
  <si>
    <t>MD Family ResourcesAll Combined44682</t>
  </si>
  <si>
    <t>Medstar GeorgetownAll Combined44682</t>
  </si>
  <si>
    <t>PASSAll Combined44682</t>
  </si>
  <si>
    <t>PIECEAll Combined44682</t>
  </si>
  <si>
    <t>RiversideAll Combined44682</t>
  </si>
  <si>
    <t>TFCCAll Combined44682</t>
  </si>
  <si>
    <t>UniversalAll Combined44682</t>
  </si>
  <si>
    <t>Wayne CenterAll Combined44682</t>
  </si>
  <si>
    <t>Youth VillagesAll Combined44682</t>
  </si>
  <si>
    <t>All A-CRA ProvidersA-CRA FF44682</t>
  </si>
  <si>
    <t>All A-CRA ProvidersA-CRA Combined44682</t>
  </si>
  <si>
    <t>All CPP-FV ProvidersCPP-FV FF44682</t>
  </si>
  <si>
    <t>All CPP-FV ProvidersCPP-FV DCS44682</t>
  </si>
  <si>
    <t>All CPP-FV ProvidersCPP-FV Combined44682</t>
  </si>
  <si>
    <t>All FFT ProvidersFFT FF44682</t>
  </si>
  <si>
    <t>All FFT ProvidersFFT Combined44682</t>
  </si>
  <si>
    <t>All MST ProvidersMST FF44682</t>
  </si>
  <si>
    <t>All MST ProvidersMST Combined44682</t>
  </si>
  <si>
    <t>All MST-PSB ProvidersMST-PSB FF44682</t>
  </si>
  <si>
    <t>All MST-PSB ProvidersMST-PSB Combined44682</t>
  </si>
  <si>
    <t>All PCIT ProvidersPCIT FF44682</t>
  </si>
  <si>
    <t>All PCIT ProvidersPCIT DCS44682</t>
  </si>
  <si>
    <t>All PCIT ProvidersPCIT Combined44682</t>
  </si>
  <si>
    <t>All SFCR ProvidersSFCR FF44682</t>
  </si>
  <si>
    <t>All SFCR ProvidersSFCR Combined44682</t>
  </si>
  <si>
    <t>All TF-CBT ProvidersTF-CBT FF44682</t>
  </si>
  <si>
    <t>All TF-CBT ProvidersTF-CBT Combined44682</t>
  </si>
  <si>
    <t>All TIP ProvidersTIP FF44682</t>
  </si>
  <si>
    <t>All TIP ProvidersTIP Combined44682</t>
  </si>
  <si>
    <t>All TST ProvidersTST FF44682</t>
  </si>
  <si>
    <t>All TST ProvidersTST Combined44682</t>
  </si>
  <si>
    <t>Families First ProvidersAll FF44682</t>
  </si>
  <si>
    <t>DC Seed ProvidersAll DCS44682</t>
  </si>
  <si>
    <t>Trauma ProvidersAll FF44682</t>
  </si>
  <si>
    <t>Trauma ProvidersAll DCS44682</t>
  </si>
  <si>
    <t>Trauma ProvidersAll Combined44682</t>
  </si>
  <si>
    <t>AllAll Combined44682</t>
  </si>
  <si>
    <t>Federal CityA-CRA FFMay-22</t>
  </si>
  <si>
    <t>HillcrestA-CRA FFMay-22</t>
  </si>
  <si>
    <t>LAYCA-CRA FFMay-22</t>
  </si>
  <si>
    <t>RiversideA-CRA FFMay-22</t>
  </si>
  <si>
    <t>Adoptions TogetherCPP-FV FFMay-22</t>
  </si>
  <si>
    <t>Marys CenterCPP-FV FFMay-22</t>
  </si>
  <si>
    <t>PIECECPP-FV FFMay-22</t>
  </si>
  <si>
    <t>Community ConnectionsCPP-FV DCSMay-22</t>
  </si>
  <si>
    <t>Community ConnectionsCPP-FV FFMay-22</t>
  </si>
  <si>
    <t>Foundations for Home &amp; CommunityCPP-FV DCSMay-22</t>
  </si>
  <si>
    <t>Marys CenterCPP-FV DCSMay-22</t>
  </si>
  <si>
    <t>PIECECPP-FV DCSMay-22</t>
  </si>
  <si>
    <t>Medstar GeorgetownCPP-FV DCSMay-22</t>
  </si>
  <si>
    <t>Medstar GeorgetownCPP-FV FFMay-22</t>
  </si>
  <si>
    <t>Better MorningsFFT FFMay-22</t>
  </si>
  <si>
    <t>CatholicFFT FFMay-22</t>
  </si>
  <si>
    <t>First Home CareFFT FFMay-22</t>
  </si>
  <si>
    <t>Foundations for Home &amp; CommunityFFT FFMay-22</t>
  </si>
  <si>
    <t>HillcrestFFT FFMay-22</t>
  </si>
  <si>
    <t>PASSFFT FFMay-22</t>
  </si>
  <si>
    <t>LCSMST FFMay-22</t>
  </si>
  <si>
    <t>MBI HSMST FFMay-22</t>
  </si>
  <si>
    <t>Youth VillagesMST FFMay-22</t>
  </si>
  <si>
    <t>Youth VillagesMST-PSB FFMay-22</t>
  </si>
  <si>
    <t>Marys CenterPCIT FFMay-22</t>
  </si>
  <si>
    <t>PIECEPCIT FFMay-22</t>
  </si>
  <si>
    <t>Marys CenterPCIT DCSMay-22</t>
  </si>
  <si>
    <t>PIECEPCIT DCSMay-22</t>
  </si>
  <si>
    <t>Community ConnectionsPCIT DCSMay-22</t>
  </si>
  <si>
    <t>Community ConnectionsPCIT FFMay-22</t>
  </si>
  <si>
    <t>Medstar GeorgetownPCIT DCSMay-22</t>
  </si>
  <si>
    <t>Medstar GeorgetownPCIT FFMay-22</t>
  </si>
  <si>
    <t>Community ConnectionsTF-CBT FFMay-22</t>
  </si>
  <si>
    <t>First Home CareTF-CBT FFMay-22</t>
  </si>
  <si>
    <t>Foundations for Home &amp; CommunityTF-CBT FFMay-22</t>
  </si>
  <si>
    <t>HillcrestTF-CBT FFMay-22</t>
  </si>
  <si>
    <t>LAYCTF-CBT FFMay-22</t>
  </si>
  <si>
    <t>LESTF-CBT FFMay-22</t>
  </si>
  <si>
    <t>MD Family ResourcesTF-CBT FFMay-22</t>
  </si>
  <si>
    <t>UniversalTF-CBT FFMay-22</t>
  </si>
  <si>
    <t>Community ConnectionsTIP FFMay-22</t>
  </si>
  <si>
    <t>ContemporaryTIP FFMay-22</t>
  </si>
  <si>
    <t>FPSTIP FFMay-22</t>
  </si>
  <si>
    <t>Green DoorTIP FFMay-22</t>
  </si>
  <si>
    <t>LESTIP FFMay-22</t>
  </si>
  <si>
    <t>MBI HSTIP FFMay-22</t>
  </si>
  <si>
    <t>PASSTIP FFMay-22</t>
  </si>
  <si>
    <t>TFCCTIP FFMay-22</t>
  </si>
  <si>
    <t>UniversalTIP FFMay-22</t>
  </si>
  <si>
    <t>Wayne CenterTIP FFMay-22</t>
  </si>
  <si>
    <t>Adoptions TogetherTST FFMay-22</t>
  </si>
  <si>
    <t>ContemporaryTST FFMay-22</t>
  </si>
  <si>
    <t>Family MattersTST FFMay-22</t>
  </si>
  <si>
    <t>First Home CareTST FFMay-22</t>
  </si>
  <si>
    <t>Foundations for Home &amp; CommunityTST FFMay-22</t>
  </si>
  <si>
    <t>HillcrestTST FFMay-22</t>
  </si>
  <si>
    <t>MD Family ResourcesTST FFMay-22</t>
  </si>
  <si>
    <t>Federal CityA-CRA CombinedMay-22</t>
  </si>
  <si>
    <t>HillcrestA-CRA CombinedMay-22</t>
  </si>
  <si>
    <t>LAYCA-CRA CombinedMay-22</t>
  </si>
  <si>
    <t>RiversideA-CRA CombinedMay-22</t>
  </si>
  <si>
    <t>Adoptions TogetherCPP-FV CombinedMay-22</t>
  </si>
  <si>
    <t>Foundations for Home &amp; CommunityCPP-FV CombinedMay-22</t>
  </si>
  <si>
    <t>Medstar GeorgetownCPP-FV CombinedMay-22</t>
  </si>
  <si>
    <t>Better MorningsFFT CombinedMay-22</t>
  </si>
  <si>
    <t>CatholicFFT CombinedMay-22</t>
  </si>
  <si>
    <t>First Home CareFFT CombinedMay-22</t>
  </si>
  <si>
    <t>Foundations for Home &amp; CommunityFFT CombinedMay-22</t>
  </si>
  <si>
    <t>HillcrestFFT CombinedMay-22</t>
  </si>
  <si>
    <t>PASSFFT CombinedMay-22</t>
  </si>
  <si>
    <t>LCSMST CombinedMay-22</t>
  </si>
  <si>
    <t>MBI HSMST CombinedMay-22</t>
  </si>
  <si>
    <t>Youth VillagesMST CombinedMay-22</t>
  </si>
  <si>
    <t>Youth VillagesMST-PSB CombinedMay-22</t>
  </si>
  <si>
    <t>Medstar GeorgetownPCIT CombinedMay-22</t>
  </si>
  <si>
    <t>Community ConnectionsTF-CBT CombinedMay-22</t>
  </si>
  <si>
    <t>First Home CareTF-CBT CombinedMay-22</t>
  </si>
  <si>
    <t>Foundations for Home &amp; CommunityTF-CBT CombinedMay-22</t>
  </si>
  <si>
    <t>HillcrestTF-CBT CombinedMay-22</t>
  </si>
  <si>
    <t>LAYCTF-CBT CombinedMay-22</t>
  </si>
  <si>
    <t>LESTF-CBT CombinedMay-22</t>
  </si>
  <si>
    <t>MD Family ResourcesTF-CBT CombinedMay-22</t>
  </si>
  <si>
    <t>UniversalTF-CBT CombinedMay-22</t>
  </si>
  <si>
    <t>Community ConnectionsTIP CombinedMay-22</t>
  </si>
  <si>
    <t>ContemporaryTIP CombinedMay-22</t>
  </si>
  <si>
    <t>FPSTIP CombinedMay-22</t>
  </si>
  <si>
    <t>Green DoorTIP CombinedMay-22</t>
  </si>
  <si>
    <t>LESTIP CombinedMay-22</t>
  </si>
  <si>
    <t>MBI HSTIP CombinedMay-22</t>
  </si>
  <si>
    <t>PASSTIP CombinedMay-22</t>
  </si>
  <si>
    <t>TFCCTIP CombinedMay-22</t>
  </si>
  <si>
    <t>UniversalTIP CombinedMay-22</t>
  </si>
  <si>
    <t>Wayne CenterTIP CombinedMay-22</t>
  </si>
  <si>
    <t>Adoptions TogetherTST CombinedMay-22</t>
  </si>
  <si>
    <t>ContemporaryTST CombinedMay-22</t>
  </si>
  <si>
    <t>Family MattersTST CombinedMay-22</t>
  </si>
  <si>
    <t>First Home CareTST CombinedMay-22</t>
  </si>
  <si>
    <t>Foundations for Home &amp; CommunityTST CombinedMay-22</t>
  </si>
  <si>
    <t>HillcrestTST CombinedMay-22</t>
  </si>
  <si>
    <t>MD Family ResourcesTST CombinedMay-22</t>
  </si>
  <si>
    <t>Marys CenterCPP-FV CombinedMay-22</t>
  </si>
  <si>
    <t>PIECECPP-FV CombinedMay-22</t>
  </si>
  <si>
    <t>Community ConnectionsCPP-FV CombinedMay-22</t>
  </si>
  <si>
    <t>Community ConnectionsPCIT CombinedMay-22</t>
  </si>
  <si>
    <t>Marys CenterPCIT CombinedMay-22</t>
  </si>
  <si>
    <t>PIECEPCIT CombinedMay-22</t>
  </si>
  <si>
    <t>CatholicAll FFMay-22</t>
  </si>
  <si>
    <t>ContemporaryAll FFMay-22</t>
  </si>
  <si>
    <t>Family MattersAll FFMay-22</t>
  </si>
  <si>
    <t>Federal City All FFMay-22</t>
  </si>
  <si>
    <t>First Home CareAll FFMay-22</t>
  </si>
  <si>
    <t>Foundations for Home &amp; CommunityAll FFMay-22</t>
  </si>
  <si>
    <t>FPSAll FFMay-22</t>
  </si>
  <si>
    <t>Green DoorAll FFMay-22</t>
  </si>
  <si>
    <t>HillcrestAll FFMay-22</t>
  </si>
  <si>
    <t>LAYCAll FFMay-22</t>
  </si>
  <si>
    <t>LCSAll FFMay-22</t>
  </si>
  <si>
    <t>LESAll FFMay-22</t>
  </si>
  <si>
    <t>MBI HSAll FFMay-22</t>
  </si>
  <si>
    <t>MD Family ResourcesAll FFMay-22</t>
  </si>
  <si>
    <t>PASSAll FFMay-22</t>
  </si>
  <si>
    <t>RiversideAll FFMay-22</t>
  </si>
  <si>
    <t>TFCCAll FFMay-22</t>
  </si>
  <si>
    <t>UniversalAll FFMay-22</t>
  </si>
  <si>
    <t>Wayne CenterAll FFMay-22</t>
  </si>
  <si>
    <t>Youth VillagesAll FFMay-22</t>
  </si>
  <si>
    <t>Medstar GeorgetownAll DCSMay-22</t>
  </si>
  <si>
    <t>Medstar GeorgetownAll FFMay-22</t>
  </si>
  <si>
    <t>Community ConnectionsAll FFMay-22</t>
  </si>
  <si>
    <t>Community ConnectionsAll DCSMay-22</t>
  </si>
  <si>
    <t>Marys CenterAll FFMay-22</t>
  </si>
  <si>
    <t>Marys CenterAll DCSMay-22</t>
  </si>
  <si>
    <t>PIECEAll FFMay-22</t>
  </si>
  <si>
    <t>PIECEAll DCSMay-22</t>
  </si>
  <si>
    <t>Adoptions TogetherAll CombinedMay-22</t>
  </si>
  <si>
    <t>Better MorningsAll CombinedMay-22</t>
  </si>
  <si>
    <t>CatholicAll CombinedMay-22</t>
  </si>
  <si>
    <t>Community ConnectionsAll CombinedMay-22</t>
  </si>
  <si>
    <t>ContemporaryAll CombinedMay-22</t>
  </si>
  <si>
    <t>Family MattersAll CombinedMay-22</t>
  </si>
  <si>
    <t>Federal CityAll CombinedMay-22</t>
  </si>
  <si>
    <t>First Home CareAll CombinedMay-22</t>
  </si>
  <si>
    <t>Foundations for Home &amp; CommunityAll CombinedMay-22</t>
  </si>
  <si>
    <t>FPSAll CombinedMay-22</t>
  </si>
  <si>
    <t>Green DoorAll CombinedMay-22</t>
  </si>
  <si>
    <t>HillcrestAll CombinedMay-22</t>
  </si>
  <si>
    <t>LAYCAll CombinedMay-22</t>
  </si>
  <si>
    <t>LCSAll CombinedMay-22</t>
  </si>
  <si>
    <t>LESAll CombinedMay-22</t>
  </si>
  <si>
    <t>Marys CenterAll CombinedMay-22</t>
  </si>
  <si>
    <t>MBI HSAll CombinedMay-22</t>
  </si>
  <si>
    <t>MD Family ResourcesAll CombinedMay-22</t>
  </si>
  <si>
    <t>Medstar GeorgetownAll CombinedMay-22</t>
  </si>
  <si>
    <t>PASSAll CombinedMay-22</t>
  </si>
  <si>
    <t>PIECEAll CombinedMay-22</t>
  </si>
  <si>
    <t>RiversideAll CombinedMay-22</t>
  </si>
  <si>
    <t>TFCCAll CombinedMay-22</t>
  </si>
  <si>
    <t>UniversalAll CombinedMay-22</t>
  </si>
  <si>
    <t>Wayne CenterAll CombinedMay-22</t>
  </si>
  <si>
    <t>Youth VillagesAll CombinedMay-22</t>
  </si>
  <si>
    <t>All A-CRA ProvidersA-CRA FFMay-22</t>
  </si>
  <si>
    <t>All A-CRA ProvidersA-CRA CombinedMay-22</t>
  </si>
  <si>
    <t>All CPP-FV ProvidersCPP-FV FFMay-22</t>
  </si>
  <si>
    <t>All CPP-FV ProvidersCPP-FV DCSMay-22</t>
  </si>
  <si>
    <t>All CPP-FV ProvidersCPP-FV CombinedMay-22</t>
  </si>
  <si>
    <t>All FFT ProvidersFFT FFMay-22</t>
  </si>
  <si>
    <t>All FFT ProvidersFFT CombinedMay-22</t>
  </si>
  <si>
    <t>All MST ProvidersMST FFMay-22</t>
  </si>
  <si>
    <t>All MST ProvidersMST CombinedMay-22</t>
  </si>
  <si>
    <t>All MST-PSB ProvidersMST-PSB FFMay-22</t>
  </si>
  <si>
    <t>All MST-PSB ProvidersMST-PSB CombinedMay-22</t>
  </si>
  <si>
    <t>All PCIT ProvidersPCIT FFMay-22</t>
  </si>
  <si>
    <t>All PCIT ProvidersPCIT DCSMay-22</t>
  </si>
  <si>
    <t>All PCIT ProvidersPCIT CombinedMay-22</t>
  </si>
  <si>
    <t>All SFCR ProvidersSFCR FFMay-22</t>
  </si>
  <si>
    <t>All SFCR ProvidersSFCR CombinedMay-22</t>
  </si>
  <si>
    <t>All TF-CBT ProvidersTF-CBT FFMay-22</t>
  </si>
  <si>
    <t>All TF-CBT ProvidersTF-CBT CombinedMay-22</t>
  </si>
  <si>
    <t>All TIP ProvidersTIP FFMay-22</t>
  </si>
  <si>
    <t>All TIP ProvidersTIP CombinedMay-22</t>
  </si>
  <si>
    <t>All TST ProvidersTST FFMay-22</t>
  </si>
  <si>
    <t>All TST ProvidersTST CombinedMay-22</t>
  </si>
  <si>
    <t>Families First ProvidersAll FFMay-22</t>
  </si>
  <si>
    <t>DC Seed ProvidersAll DCSMay-22</t>
  </si>
  <si>
    <t>Trauma ProvidersAll FFMay-22</t>
  </si>
  <si>
    <t>Trauma ProvidersAll DCSMay-22</t>
  </si>
  <si>
    <t>Trauma ProvidersAll CombinedMay-22</t>
  </si>
  <si>
    <t>AllAll CombinedMay-22</t>
  </si>
  <si>
    <t>Federal CityA-CRA FF44713</t>
  </si>
  <si>
    <t>HillcrestA-CRA FF44713</t>
  </si>
  <si>
    <t>LAYCA-CRA FF44713</t>
  </si>
  <si>
    <t>RiversideA-CRA FF44713</t>
  </si>
  <si>
    <t>Adoptions TogetherCPP-FV FF44713</t>
  </si>
  <si>
    <t>Marys CenterCPP-FV FF44713</t>
  </si>
  <si>
    <t>PIECECPP-FV FF44713</t>
  </si>
  <si>
    <t>Community ConnectionsCPP-FV DCS44713</t>
  </si>
  <si>
    <t>Community ConnectionsCPP-FV FF44713</t>
  </si>
  <si>
    <t>Foundations for Home &amp; CommunityCPP-FV DCS44713</t>
  </si>
  <si>
    <t>Marys CenterCPP-FV DCS44713</t>
  </si>
  <si>
    <t>PIECECPP-FV DCS44713</t>
  </si>
  <si>
    <t>Medstar GeorgetownCPP-FV DCS44713</t>
  </si>
  <si>
    <t>Medstar GeorgetownCPP-FV FF44713</t>
  </si>
  <si>
    <t>Better MorningsFFT FF44713</t>
  </si>
  <si>
    <t>CatholicFFT FF44713</t>
  </si>
  <si>
    <t>First Home CareFFT FF44713</t>
  </si>
  <si>
    <t>Foundations for Home &amp; CommunityFFT FF44713</t>
  </si>
  <si>
    <t>HillcrestFFT FF44713</t>
  </si>
  <si>
    <t>PASSFFT FF44713</t>
  </si>
  <si>
    <t>LCSMST FF44713</t>
  </si>
  <si>
    <t>MBI HSMST FF44713</t>
  </si>
  <si>
    <t>Youth VillagesMST FF44713</t>
  </si>
  <si>
    <t>Youth VillagesMST-PSB FF44713</t>
  </si>
  <si>
    <t>Marys CenterPCIT FF44713</t>
  </si>
  <si>
    <t>PIECEPCIT FF44713</t>
  </si>
  <si>
    <t>Marys CenterPCIT DCS44713</t>
  </si>
  <si>
    <t>PIECEPCIT DCS44713</t>
  </si>
  <si>
    <t>Community ConnectionsPCIT DCS44713</t>
  </si>
  <si>
    <t>Community ConnectionsPCIT FF44713</t>
  </si>
  <si>
    <t>Medstar GeorgetownPCIT DCS44713</t>
  </si>
  <si>
    <t>Medstar GeorgetownPCIT FF44713</t>
  </si>
  <si>
    <t>Community ConnectionsTF-CBT FF44713</t>
  </si>
  <si>
    <t>First Home CareTF-CBT FF44713</t>
  </si>
  <si>
    <t>Foundations for Home &amp; CommunityTF-CBT FF44713</t>
  </si>
  <si>
    <t>HillcrestTF-CBT FF44713</t>
  </si>
  <si>
    <t>LAYCTF-CBT FF44713</t>
  </si>
  <si>
    <t>LESTF-CBT FF44713</t>
  </si>
  <si>
    <t>MD Family ResourcesTF-CBT FF44713</t>
  </si>
  <si>
    <t>UniversalTF-CBT FF44713</t>
  </si>
  <si>
    <t>Community ConnectionsTIP FF44713</t>
  </si>
  <si>
    <t>ContemporaryTIP FF44713</t>
  </si>
  <si>
    <t>FPSTIP FF44713</t>
  </si>
  <si>
    <t>Green DoorTIP FF44713</t>
  </si>
  <si>
    <t>LESTIP FF44713</t>
  </si>
  <si>
    <t>MBI HSTIP FF44713</t>
  </si>
  <si>
    <t>PASSTIP FF44713</t>
  </si>
  <si>
    <t>TFCCTIP FF44713</t>
  </si>
  <si>
    <t>UniversalTIP FF44713</t>
  </si>
  <si>
    <t>Wayne CenterTIP FF44713</t>
  </si>
  <si>
    <t>Adoptions TogetherTST FF44713</t>
  </si>
  <si>
    <t>ContemporaryTST FF44713</t>
  </si>
  <si>
    <t>Family MattersTST FF44713</t>
  </si>
  <si>
    <t>First Home CareTST FF44713</t>
  </si>
  <si>
    <t>Foundations for Home &amp; CommunityTST FF44713</t>
  </si>
  <si>
    <t>HillcrestTST FF44713</t>
  </si>
  <si>
    <t>MD Family ResourcesTST FF44713</t>
  </si>
  <si>
    <t>Federal CityA-CRA Combined44713</t>
  </si>
  <si>
    <t>HillcrestA-CRA Combined44713</t>
  </si>
  <si>
    <t>LAYCA-CRA Combined44713</t>
  </si>
  <si>
    <t>RiversideA-CRA Combined44713</t>
  </si>
  <si>
    <t>Adoptions TogetherCPP-FV Combined44713</t>
  </si>
  <si>
    <t>Foundations for Home &amp; CommunityCPP-FV Combined44713</t>
  </si>
  <si>
    <t>Medstar GeorgetownCPP-FV Combined44713</t>
  </si>
  <si>
    <t>Better MorningsFFT Combined44713</t>
  </si>
  <si>
    <t>CatholicFFT Combined44713</t>
  </si>
  <si>
    <t>First Home CareFFT Combined44713</t>
  </si>
  <si>
    <t>Foundations for Home &amp; CommunityFFT Combined44713</t>
  </si>
  <si>
    <t>HillcrestFFT Combined44713</t>
  </si>
  <si>
    <t>PASSFFT Combined44713</t>
  </si>
  <si>
    <t>LCSMST Combined44713</t>
  </si>
  <si>
    <t>MBI HSMST Combined44713</t>
  </si>
  <si>
    <t>Youth VillagesMST Combined44713</t>
  </si>
  <si>
    <t>Youth VillagesMST-PSB Combined44713</t>
  </si>
  <si>
    <t>Medstar GeorgetownPCIT Combined44713</t>
  </si>
  <si>
    <t>Community ConnectionsTF-CBT Combined44713</t>
  </si>
  <si>
    <t>First Home CareTF-CBT Combined44713</t>
  </si>
  <si>
    <t>Foundations for Home &amp; CommunityTF-CBT Combined44713</t>
  </si>
  <si>
    <t>HillcrestTF-CBT Combined44713</t>
  </si>
  <si>
    <t>LAYCTF-CBT Combined44713</t>
  </si>
  <si>
    <t>LESTF-CBT Combined44713</t>
  </si>
  <si>
    <t>MD Family ResourcesTF-CBT Combined44713</t>
  </si>
  <si>
    <t>UniversalTF-CBT Combined44713</t>
  </si>
  <si>
    <t>Community ConnectionsTIP Combined44713</t>
  </si>
  <si>
    <t>ContemporaryTIP Combined44713</t>
  </si>
  <si>
    <t>FPSTIP Combined44713</t>
  </si>
  <si>
    <t>Green DoorTIP Combined44713</t>
  </si>
  <si>
    <t>LESTIP Combined44713</t>
  </si>
  <si>
    <t>MBI HSTIP Combined44713</t>
  </si>
  <si>
    <t>PASSTIP Combined44713</t>
  </si>
  <si>
    <t>TFCCTIP Combined44713</t>
  </si>
  <si>
    <t>UniversalTIP Combined44713</t>
  </si>
  <si>
    <t>Wayne CenterTIP Combined44713</t>
  </si>
  <si>
    <t>Adoptions TogetherTST Combined44713</t>
  </si>
  <si>
    <t>ContemporaryTST Combined44713</t>
  </si>
  <si>
    <t>Family MattersTST Combined44713</t>
  </si>
  <si>
    <t>First Home CareTST Combined44713</t>
  </si>
  <si>
    <t>Foundations for Home &amp; CommunityTST Combined44713</t>
  </si>
  <si>
    <t>HillcrestTST Combined44713</t>
  </si>
  <si>
    <t>MD Family ResourcesTST Combined44713</t>
  </si>
  <si>
    <t>Marys CenterCPP-FV Combined44713</t>
  </si>
  <si>
    <t>PIECECPP-FV Combined44713</t>
  </si>
  <si>
    <t>Community ConnectionsCPP-FV Combined44713</t>
  </si>
  <si>
    <t>Community ConnectionsPCIT Combined44713</t>
  </si>
  <si>
    <t>Marys CenterPCIT Combined44713</t>
  </si>
  <si>
    <t>PIECEPCIT Combined44713</t>
  </si>
  <si>
    <t>CatholicAll FF44713</t>
  </si>
  <si>
    <t>ContemporaryAll FF44713</t>
  </si>
  <si>
    <t>Family MattersAll FF44713</t>
  </si>
  <si>
    <t>Federal City All FF44713</t>
  </si>
  <si>
    <t>First Home CareAll FF44713</t>
  </si>
  <si>
    <t>Foundations for Home &amp; CommunityAll FF44713</t>
  </si>
  <si>
    <t>FPSAll FF44713</t>
  </si>
  <si>
    <t>Green DoorAll FF44713</t>
  </si>
  <si>
    <t>HillcrestAll FF44713</t>
  </si>
  <si>
    <t>LAYCAll FF44713</t>
  </si>
  <si>
    <t>LCSAll FF44713</t>
  </si>
  <si>
    <t>LESAll FF44713</t>
  </si>
  <si>
    <t>MBI HSAll FF44713</t>
  </si>
  <si>
    <t>MD Family ResourcesAll FF44713</t>
  </si>
  <si>
    <t>PASSAll FF44713</t>
  </si>
  <si>
    <t>RiversideAll FF44713</t>
  </si>
  <si>
    <t>TFCCAll FF44713</t>
  </si>
  <si>
    <t>UniversalAll FF44713</t>
  </si>
  <si>
    <t>Wayne CenterAll FF44713</t>
  </si>
  <si>
    <t>Youth VillagesAll FF44713</t>
  </si>
  <si>
    <t>Medstar GeorgetownAll DCS44713</t>
  </si>
  <si>
    <t>Medstar GeorgetownAll FF44713</t>
  </si>
  <si>
    <t>Community ConnectionsAll FF44713</t>
  </si>
  <si>
    <t>Community ConnectionsAll DCS44713</t>
  </si>
  <si>
    <t>Marys CenterAll FF44713</t>
  </si>
  <si>
    <t>Marys CenterAll DCS44713</t>
  </si>
  <si>
    <t>PIECEAll FF44713</t>
  </si>
  <si>
    <t>PIECEAll DCS44713</t>
  </si>
  <si>
    <t>Adoptions TogetherAll Combined44713</t>
  </si>
  <si>
    <t>Better MorningsAll Combined44713</t>
  </si>
  <si>
    <t>CatholicAll Combined44713</t>
  </si>
  <si>
    <t>Community ConnectionsAll Combined44713</t>
  </si>
  <si>
    <t>ContemporaryAll Combined44713</t>
  </si>
  <si>
    <t>Family MattersAll Combined44713</t>
  </si>
  <si>
    <t>Federal CityAll Combined44713</t>
  </si>
  <si>
    <t>First Home CareAll Combined44713</t>
  </si>
  <si>
    <t>Foundations for Home &amp; CommunityAll Combined44713</t>
  </si>
  <si>
    <t>FPSAll Combined44713</t>
  </si>
  <si>
    <t>Green DoorAll Combined44713</t>
  </si>
  <si>
    <t>HillcrestAll Combined44713</t>
  </si>
  <si>
    <t>LAYCAll Combined44713</t>
  </si>
  <si>
    <t>LCSAll Combined44713</t>
  </si>
  <si>
    <t>LESAll Combined44713</t>
  </si>
  <si>
    <t>Marys CenterAll Combined44713</t>
  </si>
  <si>
    <t>MBI HSAll Combined44713</t>
  </si>
  <si>
    <t>MD Family ResourcesAll Combined44713</t>
  </si>
  <si>
    <t>Medstar GeorgetownAll Combined44713</t>
  </si>
  <si>
    <t>PASSAll Combined44713</t>
  </si>
  <si>
    <t>PIECEAll Combined44713</t>
  </si>
  <si>
    <t>RiversideAll Combined44713</t>
  </si>
  <si>
    <t>TFCCAll Combined44713</t>
  </si>
  <si>
    <t>UniversalAll Combined44713</t>
  </si>
  <si>
    <t>Wayne CenterAll Combined44713</t>
  </si>
  <si>
    <t>Youth VillagesAll Combined44713</t>
  </si>
  <si>
    <t>All A-CRA ProvidersA-CRA FF44713</t>
  </si>
  <si>
    <t>All A-CRA ProvidersA-CRA Combined44713</t>
  </si>
  <si>
    <t>All CPP-FV ProvidersCPP-FV FF44713</t>
  </si>
  <si>
    <t>All CPP-FV ProvidersCPP-FV DCS44713</t>
  </si>
  <si>
    <t>All CPP-FV ProvidersCPP-FV Combined44713</t>
  </si>
  <si>
    <t>All FFT ProvidersFFT FF44713</t>
  </si>
  <si>
    <t>All FFT ProvidersFFT Combined44713</t>
  </si>
  <si>
    <t>All MST ProvidersMST FF44713</t>
  </si>
  <si>
    <t>All MST ProvidersMST Combined44713</t>
  </si>
  <si>
    <t>All MST-PSB ProvidersMST-PSB FF44713</t>
  </si>
  <si>
    <t>All MST-PSB ProvidersMST-PSB Combined44713</t>
  </si>
  <si>
    <t>All PCIT ProvidersPCIT FF44713</t>
  </si>
  <si>
    <t>All PCIT ProvidersPCIT DCS44713</t>
  </si>
  <si>
    <t>All PCIT ProvidersPCIT Combined44713</t>
  </si>
  <si>
    <t>All SFCR ProvidersSFCR FF44713</t>
  </si>
  <si>
    <t>All SFCR ProvidersSFCR Combined44713</t>
  </si>
  <si>
    <t>All TF-CBT ProvidersTF-CBT FF44713</t>
  </si>
  <si>
    <t>All TF-CBT ProvidersTF-CBT Combined44713</t>
  </si>
  <si>
    <t>All TIP ProvidersTIP FF44713</t>
  </si>
  <si>
    <t>All TIP ProvidersTIP Combined44713</t>
  </si>
  <si>
    <t>All TST ProvidersTST FF44713</t>
  </si>
  <si>
    <t>All TST ProvidersTST Combined44713</t>
  </si>
  <si>
    <t>Families First ProvidersAll FF44713</t>
  </si>
  <si>
    <t>DC Seed ProvidersAll DCS44713</t>
  </si>
  <si>
    <t>Trauma ProvidersAll FF44713</t>
  </si>
  <si>
    <t>Trauma ProvidersAll DCS44713</t>
  </si>
  <si>
    <t>Trauma ProvidersAll Combined44713</t>
  </si>
  <si>
    <t>AllAll Combined44713</t>
  </si>
  <si>
    <t>Federal CityA-CRA FFJun-22</t>
  </si>
  <si>
    <t>HillcrestA-CRA FFJun-22</t>
  </si>
  <si>
    <t>LAYCA-CRA FFJun-22</t>
  </si>
  <si>
    <t>RiversideA-CRA FFJun-22</t>
  </si>
  <si>
    <t>Adoptions TogetherCPP-FV FFJun-22</t>
  </si>
  <si>
    <t>Marys CenterCPP-FV FFJun-22</t>
  </si>
  <si>
    <t>PIECECPP-FV FFJun-22</t>
  </si>
  <si>
    <t>Community ConnectionsCPP-FV DCSJun-22</t>
  </si>
  <si>
    <t>Community ConnectionsCPP-FV FFJun-22</t>
  </si>
  <si>
    <t>Foundations for Home &amp; CommunityCPP-FV DCSJun-22</t>
  </si>
  <si>
    <t>Marys CenterCPP-FV DCSJun-22</t>
  </si>
  <si>
    <t>PIECECPP-FV DCSJun-22</t>
  </si>
  <si>
    <t>Medstar GeorgetownCPP-FV DCSJun-22</t>
  </si>
  <si>
    <t>Medstar GeorgetownCPP-FV FFJun-22</t>
  </si>
  <si>
    <t>Better MorningsFFT FFJun-22</t>
  </si>
  <si>
    <t>CatholicFFT FFJun-22</t>
  </si>
  <si>
    <t>First Home CareFFT FFJun-22</t>
  </si>
  <si>
    <t>Foundations for Home &amp; CommunityFFT FFJun-22</t>
  </si>
  <si>
    <t>HillcrestFFT FFJun-22</t>
  </si>
  <si>
    <t>PASSFFT FFJun-22</t>
  </si>
  <si>
    <t>LCSMST FFJun-22</t>
  </si>
  <si>
    <t>MBI HSMST FFJun-22</t>
  </si>
  <si>
    <t>Youth VillagesMST FFJun-22</t>
  </si>
  <si>
    <t>Youth VillagesMST-PSB FFJun-22</t>
  </si>
  <si>
    <t>Marys CenterPCIT FFJun-22</t>
  </si>
  <si>
    <t>PIECEPCIT FFJun-22</t>
  </si>
  <si>
    <t>Marys CenterPCIT DCSJun-22</t>
  </si>
  <si>
    <t>PIECEPCIT DCSJun-22</t>
  </si>
  <si>
    <t>Community ConnectionsPCIT DCSJun-22</t>
  </si>
  <si>
    <t>Community ConnectionsPCIT FFJun-22</t>
  </si>
  <si>
    <t>Medstar GeorgetownPCIT DCSJun-22</t>
  </si>
  <si>
    <t>Medstar GeorgetownPCIT FFJun-22</t>
  </si>
  <si>
    <t>Community ConnectionsTF-CBT FFJun-22</t>
  </si>
  <si>
    <t>First Home CareTF-CBT FFJun-22</t>
  </si>
  <si>
    <t>Foundations for Home &amp; CommunityTF-CBT FFJun-22</t>
  </si>
  <si>
    <t>HillcrestTF-CBT FFJun-22</t>
  </si>
  <si>
    <t>LAYCTF-CBT FFJun-22</t>
  </si>
  <si>
    <t>LESTF-CBT FFJun-22</t>
  </si>
  <si>
    <t>MD Family ResourcesTF-CBT FFJun-22</t>
  </si>
  <si>
    <t>UniversalTF-CBT FFJun-22</t>
  </si>
  <si>
    <t>Community ConnectionsTIP FFJun-22</t>
  </si>
  <si>
    <t>ContemporaryTIP FFJun-22</t>
  </si>
  <si>
    <t>FPSTIP FFJun-22</t>
  </si>
  <si>
    <t>Green DoorTIP FFJun-22</t>
  </si>
  <si>
    <t>LESTIP FFJun-22</t>
  </si>
  <si>
    <t>MBI HSTIP FFJun-22</t>
  </si>
  <si>
    <t>PASSTIP FFJun-22</t>
  </si>
  <si>
    <t>TFCCTIP FFJun-22</t>
  </si>
  <si>
    <t>UniversalTIP FFJun-22</t>
  </si>
  <si>
    <t>Wayne CenterTIP FFJun-22</t>
  </si>
  <si>
    <t>Adoptions TogetherTST FFJun-22</t>
  </si>
  <si>
    <t>ContemporaryTST FFJun-22</t>
  </si>
  <si>
    <t>Family MattersTST FFJun-22</t>
  </si>
  <si>
    <t>First Home CareTST FFJun-22</t>
  </si>
  <si>
    <t>Foundations for Home &amp; CommunityTST FFJun-22</t>
  </si>
  <si>
    <t>HillcrestTST FFJun-22</t>
  </si>
  <si>
    <t>MD Family ResourcesTST FFJun-22</t>
  </si>
  <si>
    <t>Federal CityA-CRA CombinedJun-22</t>
  </si>
  <si>
    <t>HillcrestA-CRA CombinedJun-22</t>
  </si>
  <si>
    <t>LAYCA-CRA CombinedJun-22</t>
  </si>
  <si>
    <t>RiversideA-CRA CombinedJun-22</t>
  </si>
  <si>
    <t>Adoptions TogetherCPP-FV CombinedJun-22</t>
  </si>
  <si>
    <t>Foundations for Home &amp; CommunityCPP-FV CombinedJun-22</t>
  </si>
  <si>
    <t>Medstar GeorgetownCPP-FV CombinedJun-22</t>
  </si>
  <si>
    <t>Better MorningsFFT CombinedJun-22</t>
  </si>
  <si>
    <t>CatholicFFT CombinedJun-22</t>
  </si>
  <si>
    <t>First Home CareFFT CombinedJun-22</t>
  </si>
  <si>
    <t>Foundations for Home &amp; CommunityFFT CombinedJun-22</t>
  </si>
  <si>
    <t>HillcrestFFT CombinedJun-22</t>
  </si>
  <si>
    <t>PASSFFT CombinedJun-22</t>
  </si>
  <si>
    <t>LCSMST CombinedJun-22</t>
  </si>
  <si>
    <t>MBI HSMST CombinedJun-22</t>
  </si>
  <si>
    <t>Youth VillagesMST CombinedJun-22</t>
  </si>
  <si>
    <t>Youth VillagesMST-PSB CombinedJun-22</t>
  </si>
  <si>
    <t>Medstar GeorgetownPCIT CombinedJun-22</t>
  </si>
  <si>
    <t>Community ConnectionsTF-CBT CombinedJun-22</t>
  </si>
  <si>
    <t>First Home CareTF-CBT CombinedJun-22</t>
  </si>
  <si>
    <t>Foundations for Home &amp; CommunityTF-CBT CombinedJun-22</t>
  </si>
  <si>
    <t>HillcrestTF-CBT CombinedJun-22</t>
  </si>
  <si>
    <t>LAYCTF-CBT CombinedJun-22</t>
  </si>
  <si>
    <t>LESTF-CBT CombinedJun-22</t>
  </si>
  <si>
    <t>MD Family ResourcesTF-CBT CombinedJun-22</t>
  </si>
  <si>
    <t>UniversalTF-CBT CombinedJun-22</t>
  </si>
  <si>
    <t>Community ConnectionsTIP CombinedJun-22</t>
  </si>
  <si>
    <t>ContemporaryTIP CombinedJun-22</t>
  </si>
  <si>
    <t>FPSTIP CombinedJun-22</t>
  </si>
  <si>
    <t>Green DoorTIP CombinedJun-22</t>
  </si>
  <si>
    <t>LESTIP CombinedJun-22</t>
  </si>
  <si>
    <t>MBI HSTIP CombinedJun-22</t>
  </si>
  <si>
    <t>PASSTIP CombinedJun-22</t>
  </si>
  <si>
    <t>TFCCTIP CombinedJun-22</t>
  </si>
  <si>
    <t>UniversalTIP CombinedJun-22</t>
  </si>
  <si>
    <t>Wayne CenterTIP CombinedJun-22</t>
  </si>
  <si>
    <t>Adoptions TogetherTST CombinedJun-22</t>
  </si>
  <si>
    <t>ContemporaryTST CombinedJun-22</t>
  </si>
  <si>
    <t>Family MattersTST CombinedJun-22</t>
  </si>
  <si>
    <t>First Home CareTST CombinedJun-22</t>
  </si>
  <si>
    <t>Foundations for Home &amp; CommunityTST CombinedJun-22</t>
  </si>
  <si>
    <t>HillcrestTST CombinedJun-22</t>
  </si>
  <si>
    <t>MD Family ResourcesTST CombinedJun-22</t>
  </si>
  <si>
    <t>Marys CenterCPP-FV CombinedJun-22</t>
  </si>
  <si>
    <t>PIECECPP-FV CombinedJun-22</t>
  </si>
  <si>
    <t>Community ConnectionsCPP-FV CombinedJun-22</t>
  </si>
  <si>
    <t>Community ConnectionsPCIT CombinedJun-22</t>
  </si>
  <si>
    <t>Marys CenterPCIT CombinedJun-22</t>
  </si>
  <si>
    <t>PIECEPCIT CombinedJun-22</t>
  </si>
  <si>
    <t>CatholicAll FFJun-22</t>
  </si>
  <si>
    <t>ContemporaryAll FFJun-22</t>
  </si>
  <si>
    <t>Family MattersAll FFJun-22</t>
  </si>
  <si>
    <t>Federal City All FFJun-22</t>
  </si>
  <si>
    <t>First Home CareAll FFJun-22</t>
  </si>
  <si>
    <t>Foundations for Home &amp; CommunityAll FFJun-22</t>
  </si>
  <si>
    <t>FPSAll FFJun-22</t>
  </si>
  <si>
    <t>Green DoorAll FFJun-22</t>
  </si>
  <si>
    <t>HillcrestAll FFJun-22</t>
  </si>
  <si>
    <t>LAYCAll FFJun-22</t>
  </si>
  <si>
    <t>LCSAll FFJun-22</t>
  </si>
  <si>
    <t>LESAll FFJun-22</t>
  </si>
  <si>
    <t>MBI HSAll FFJun-22</t>
  </si>
  <si>
    <t>MD Family ResourcesAll FFJun-22</t>
  </si>
  <si>
    <t>PASSAll FFJun-22</t>
  </si>
  <si>
    <t>RiversideAll FFJun-22</t>
  </si>
  <si>
    <t>TFCCAll FFJun-22</t>
  </si>
  <si>
    <t>UniversalAll FFJun-22</t>
  </si>
  <si>
    <t>Wayne CenterAll FFJun-22</t>
  </si>
  <si>
    <t>Youth VillagesAll FFJun-22</t>
  </si>
  <si>
    <t>Medstar GeorgetownAll DCSJun-22</t>
  </si>
  <si>
    <t>Medstar GeorgetownAll FFJun-22</t>
  </si>
  <si>
    <t>Community ConnectionsAll FFJun-22</t>
  </si>
  <si>
    <t>Community ConnectionsAll DCSJun-22</t>
  </si>
  <si>
    <t>Marys CenterAll FFJun-22</t>
  </si>
  <si>
    <t>Marys CenterAll DCSJun-22</t>
  </si>
  <si>
    <t>PIECEAll FFJun-22</t>
  </si>
  <si>
    <t>PIECEAll DCSJun-22</t>
  </si>
  <si>
    <t>Adoptions TogetherAll CombinedJun-22</t>
  </si>
  <si>
    <t>Better MorningsAll CombinedJun-22</t>
  </si>
  <si>
    <t>CatholicAll CombinedJun-22</t>
  </si>
  <si>
    <t>Community ConnectionsAll CombinedJun-22</t>
  </si>
  <si>
    <t>ContemporaryAll CombinedJun-22</t>
  </si>
  <si>
    <t>Family MattersAll CombinedJun-22</t>
  </si>
  <si>
    <t>Federal CityAll CombinedJun-22</t>
  </si>
  <si>
    <t>First Home CareAll CombinedJun-22</t>
  </si>
  <si>
    <t>Foundations for Home &amp; CommunityAll CombinedJun-22</t>
  </si>
  <si>
    <t>FPSAll CombinedJun-22</t>
  </si>
  <si>
    <t>Green DoorAll CombinedJun-22</t>
  </si>
  <si>
    <t>HillcrestAll CombinedJun-22</t>
  </si>
  <si>
    <t>LAYCAll CombinedJun-22</t>
  </si>
  <si>
    <t>LCSAll CombinedJun-22</t>
  </si>
  <si>
    <t>LESAll CombinedJun-22</t>
  </si>
  <si>
    <t>Marys CenterAll CombinedJun-22</t>
  </si>
  <si>
    <t>MBI HSAll CombinedJun-22</t>
  </si>
  <si>
    <t>MD Family ResourcesAll CombinedJun-22</t>
  </si>
  <si>
    <t>Medstar GeorgetownAll CombinedJun-22</t>
  </si>
  <si>
    <t>PASSAll CombinedJun-22</t>
  </si>
  <si>
    <t>PIECEAll CombinedJun-22</t>
  </si>
  <si>
    <t>RiversideAll CombinedJun-22</t>
  </si>
  <si>
    <t>TFCCAll CombinedJun-22</t>
  </si>
  <si>
    <t>UniversalAll CombinedJun-22</t>
  </si>
  <si>
    <t>Wayne CenterAll CombinedJun-22</t>
  </si>
  <si>
    <t>Youth VillagesAll CombinedJun-22</t>
  </si>
  <si>
    <t>All A-CRA ProvidersA-CRA FFJun-22</t>
  </si>
  <si>
    <t>All A-CRA ProvidersA-CRA CombinedJun-22</t>
  </si>
  <si>
    <t>All CPP-FV ProvidersCPP-FV FFJun-22</t>
  </si>
  <si>
    <t>All CPP-FV ProvidersCPP-FV DCSJun-22</t>
  </si>
  <si>
    <t>All CPP-FV ProvidersCPP-FV CombinedJun-22</t>
  </si>
  <si>
    <t>All FFT ProvidersFFT FFJun-22</t>
  </si>
  <si>
    <t>All FFT ProvidersFFT CombinedJun-22</t>
  </si>
  <si>
    <t>All MST ProvidersMST FFJun-22</t>
  </si>
  <si>
    <t>All MST ProvidersMST CombinedJun-22</t>
  </si>
  <si>
    <t>All MST-PSB ProvidersMST-PSB FFJun-22</t>
  </si>
  <si>
    <t>All MST-PSB ProvidersMST-PSB CombinedJun-22</t>
  </si>
  <si>
    <t>All PCIT ProvidersPCIT FFJun-22</t>
  </si>
  <si>
    <t>All PCIT ProvidersPCIT DCSJun-22</t>
  </si>
  <si>
    <t>All PCIT ProvidersPCIT CombinedJun-22</t>
  </si>
  <si>
    <t>All SFCR ProvidersSFCR FFJun-22</t>
  </si>
  <si>
    <t>All SFCR ProvidersSFCR CombinedJun-22</t>
  </si>
  <si>
    <t>All TF-CBT ProvidersTF-CBT FFJun-22</t>
  </si>
  <si>
    <t>All TF-CBT ProvidersTF-CBT CombinedJun-22</t>
  </si>
  <si>
    <t>All TIP ProvidersTIP FFJun-22</t>
  </si>
  <si>
    <t>All TIP ProvidersTIP CombinedJun-22</t>
  </si>
  <si>
    <t>All TST ProvidersTST FFJun-22</t>
  </si>
  <si>
    <t>All TST ProvidersTST CombinedJun-22</t>
  </si>
  <si>
    <t>Families First ProvidersAll FFJun-22</t>
  </si>
  <si>
    <t>DC Seed ProvidersAll DCSJun-22</t>
  </si>
  <si>
    <t>Trauma ProvidersAll FFJun-22</t>
  </si>
  <si>
    <t>Trauma ProvidersAll DCSJun-22</t>
  </si>
  <si>
    <t>Trauma ProvidersAll CombinedJun-22</t>
  </si>
  <si>
    <t>AllAll CombinedJun-22</t>
  </si>
  <si>
    <t>Federal CityA-CRA FF44743</t>
  </si>
  <si>
    <t>HillcrestA-CRA FF44743</t>
  </si>
  <si>
    <t>LAYCA-CRA FF44743</t>
  </si>
  <si>
    <t>RiversideA-CRA FF44743</t>
  </si>
  <si>
    <t>Adoptions TogetherCPP-FV FF44743</t>
  </si>
  <si>
    <t>Marys CenterCPP-FV FF44743</t>
  </si>
  <si>
    <t>PIECECPP-FV FF44743</t>
  </si>
  <si>
    <t>Community ConnectionsCPP-FV DCS44743</t>
  </si>
  <si>
    <t>Community ConnectionsCPP-FV FF44743</t>
  </si>
  <si>
    <t>Foundations for Home &amp; CommunityCPP-FV DCS44743</t>
  </si>
  <si>
    <t>Marys CenterCPP-FV DCS44743</t>
  </si>
  <si>
    <t>PIECECPP-FV DCS44743</t>
  </si>
  <si>
    <t>Medstar GeorgetownCPP-FV DCS44743</t>
  </si>
  <si>
    <t>Medstar GeorgetownCPP-FV FF44743</t>
  </si>
  <si>
    <t>Better MorningsFFT FF44743</t>
  </si>
  <si>
    <t>CatholicFFT FF44743</t>
  </si>
  <si>
    <t>First Home CareFFT FF44743</t>
  </si>
  <si>
    <t>Foundations for Home &amp; CommunityFFT FF44743</t>
  </si>
  <si>
    <t>HillcrestFFT FF44743</t>
  </si>
  <si>
    <t>PASSFFT FF44743</t>
  </si>
  <si>
    <t>LCSMST FF44743</t>
  </si>
  <si>
    <t>MBI HSMST FF44743</t>
  </si>
  <si>
    <t>Youth VillagesMST FF44743</t>
  </si>
  <si>
    <t>Youth VillagesMST-PSB FF44743</t>
  </si>
  <si>
    <t>Marys CenterPCIT FF44743</t>
  </si>
  <si>
    <t>PIECEPCIT FF44743</t>
  </si>
  <si>
    <t>Marys CenterPCIT DCS44743</t>
  </si>
  <si>
    <t>PIECEPCIT DCS44743</t>
  </si>
  <si>
    <t>Community ConnectionsPCIT DCS44743</t>
  </si>
  <si>
    <t>Community ConnectionsPCIT FF44743</t>
  </si>
  <si>
    <t>Medstar GeorgetownPCIT DCS44743</t>
  </si>
  <si>
    <t>Medstar GeorgetownPCIT FF44743</t>
  </si>
  <si>
    <t>Community ConnectionsTF-CBT FF44743</t>
  </si>
  <si>
    <t>First Home CareTF-CBT FF44743</t>
  </si>
  <si>
    <t>Foundations for Home &amp; CommunityTF-CBT FF44743</t>
  </si>
  <si>
    <t>HillcrestTF-CBT FF44743</t>
  </si>
  <si>
    <t>LAYCTF-CBT FF44743</t>
  </si>
  <si>
    <t>LESTF-CBT FF44743</t>
  </si>
  <si>
    <t>MD Family ResourcesTF-CBT FF44743</t>
  </si>
  <si>
    <t>UniversalTF-CBT FF44743</t>
  </si>
  <si>
    <t>Community ConnectionsTIP FF44743</t>
  </si>
  <si>
    <t>ContemporaryTIP FF44743</t>
  </si>
  <si>
    <t>FPSTIP FF44743</t>
  </si>
  <si>
    <t>Green DoorTIP FF44743</t>
  </si>
  <si>
    <t>LESTIP FF44743</t>
  </si>
  <si>
    <t>MBI HSTIP FF44743</t>
  </si>
  <si>
    <t>PASSTIP FF44743</t>
  </si>
  <si>
    <t>TFCCTIP FF44743</t>
  </si>
  <si>
    <t>UniversalTIP FF44743</t>
  </si>
  <si>
    <t>Wayne CenterTIP FF44743</t>
  </si>
  <si>
    <t>Adoptions TogetherTST FF44743</t>
  </si>
  <si>
    <t>ContemporaryTST FF44743</t>
  </si>
  <si>
    <t>Family MattersTST FF44743</t>
  </si>
  <si>
    <t>First Home CareTST FF44743</t>
  </si>
  <si>
    <t>Foundations for Home &amp; CommunityTST FF44743</t>
  </si>
  <si>
    <t>HillcrestTST FF44743</t>
  </si>
  <si>
    <t>MD Family ResourcesTST FF44743</t>
  </si>
  <si>
    <t>Federal CityA-CRA Combined44743</t>
  </si>
  <si>
    <t>HillcrestA-CRA Combined44743</t>
  </si>
  <si>
    <t>LAYCA-CRA Combined44743</t>
  </si>
  <si>
    <t>RiversideA-CRA Combined44743</t>
  </si>
  <si>
    <t>Adoptions TogetherCPP-FV Combined44743</t>
  </si>
  <si>
    <t>Foundations for Home &amp; CommunityCPP-FV Combined44743</t>
  </si>
  <si>
    <t>Medstar GeorgetownCPP-FV Combined44743</t>
  </si>
  <si>
    <t>Better MorningsFFT Combined44743</t>
  </si>
  <si>
    <t>CatholicFFT Combined44743</t>
  </si>
  <si>
    <t>First Home CareFFT Combined44743</t>
  </si>
  <si>
    <t>Foundations for Home &amp; CommunityFFT Combined44743</t>
  </si>
  <si>
    <t>HillcrestFFT Combined44743</t>
  </si>
  <si>
    <t>PASSFFT Combined44743</t>
  </si>
  <si>
    <t>LCSMST Combined44743</t>
  </si>
  <si>
    <t>MBI HSMST Combined44743</t>
  </si>
  <si>
    <t>Youth VillagesMST Combined44743</t>
  </si>
  <si>
    <t>Youth VillagesMST-PSB Combined44743</t>
  </si>
  <si>
    <t>Medstar GeorgetownPCIT Combined44743</t>
  </si>
  <si>
    <t>Community ConnectionsTF-CBT Combined44743</t>
  </si>
  <si>
    <t>First Home CareTF-CBT Combined44743</t>
  </si>
  <si>
    <t>Foundations for Home &amp; CommunityTF-CBT Combined44743</t>
  </si>
  <si>
    <t>HillcrestTF-CBT Combined44743</t>
  </si>
  <si>
    <t>LAYCTF-CBT Combined44743</t>
  </si>
  <si>
    <t>LESTF-CBT Combined44743</t>
  </si>
  <si>
    <t>MD Family ResourcesTF-CBT Combined44743</t>
  </si>
  <si>
    <t>UniversalTF-CBT Combined44743</t>
  </si>
  <si>
    <t>Community ConnectionsTIP Combined44743</t>
  </si>
  <si>
    <t>ContemporaryTIP Combined44743</t>
  </si>
  <si>
    <t>FPSTIP Combined44743</t>
  </si>
  <si>
    <t>Green DoorTIP Combined44743</t>
  </si>
  <si>
    <t>LESTIP Combined44743</t>
  </si>
  <si>
    <t>MBI HSTIP Combined44743</t>
  </si>
  <si>
    <t>PASSTIP Combined44743</t>
  </si>
  <si>
    <t>TFCCTIP Combined44743</t>
  </si>
  <si>
    <t>UniversalTIP Combined44743</t>
  </si>
  <si>
    <t>Wayne CenterTIP Combined44743</t>
  </si>
  <si>
    <t>Adoptions TogetherTST Combined44743</t>
  </si>
  <si>
    <t>ContemporaryTST Combined44743</t>
  </si>
  <si>
    <t>Family MattersTST Combined44743</t>
  </si>
  <si>
    <t>First Home CareTST Combined44743</t>
  </si>
  <si>
    <t>Foundations for Home &amp; CommunityTST Combined44743</t>
  </si>
  <si>
    <t>HillcrestTST Combined44743</t>
  </si>
  <si>
    <t>MD Family ResourcesTST Combined44743</t>
  </si>
  <si>
    <t>Marys CenterCPP-FV Combined44743</t>
  </si>
  <si>
    <t>PIECECPP-FV Combined44743</t>
  </si>
  <si>
    <t>Community ConnectionsCPP-FV Combined44743</t>
  </si>
  <si>
    <t>Community ConnectionsPCIT Combined44743</t>
  </si>
  <si>
    <t>Marys CenterPCIT Combined44743</t>
  </si>
  <si>
    <t>PIECEPCIT Combined44743</t>
  </si>
  <si>
    <t>CatholicAll FF44743</t>
  </si>
  <si>
    <t>ContemporaryAll FF44743</t>
  </si>
  <si>
    <t>Family MattersAll FF44743</t>
  </si>
  <si>
    <t>Federal City All FF44743</t>
  </si>
  <si>
    <t>First Home CareAll FF44743</t>
  </si>
  <si>
    <t>Foundations for Home &amp; CommunityAll FF44743</t>
  </si>
  <si>
    <t>FPSAll FF44743</t>
  </si>
  <si>
    <t>Green DoorAll FF44743</t>
  </si>
  <si>
    <t>HillcrestAll FF44743</t>
  </si>
  <si>
    <t>LAYCAll FF44743</t>
  </si>
  <si>
    <t>LCSAll FF44743</t>
  </si>
  <si>
    <t>LESAll FF44743</t>
  </si>
  <si>
    <t>MBI HSAll FF44743</t>
  </si>
  <si>
    <t>MD Family ResourcesAll FF44743</t>
  </si>
  <si>
    <t>PASSAll FF44743</t>
  </si>
  <si>
    <t>RiversideAll FF44743</t>
  </si>
  <si>
    <t>TFCCAll FF44743</t>
  </si>
  <si>
    <t>UniversalAll FF44743</t>
  </si>
  <si>
    <t>Wayne CenterAll FF44743</t>
  </si>
  <si>
    <t>Youth VillagesAll FF44743</t>
  </si>
  <si>
    <t>Medstar GeorgetownAll DCS44743</t>
  </si>
  <si>
    <t>Medstar GeorgetownAll FF44743</t>
  </si>
  <si>
    <t>Community ConnectionsAll FF44743</t>
  </si>
  <si>
    <t>Community ConnectionsAll DCS44743</t>
  </si>
  <si>
    <t>Marys CenterAll FF44743</t>
  </si>
  <si>
    <t>Marys CenterAll DCS44743</t>
  </si>
  <si>
    <t>PIECEAll FF44743</t>
  </si>
  <si>
    <t>PIECEAll DCS44743</t>
  </si>
  <si>
    <t>Adoptions TogetherAll Combined44743</t>
  </si>
  <si>
    <t>Better MorningsAll Combined44743</t>
  </si>
  <si>
    <t>CatholicAll Combined44743</t>
  </si>
  <si>
    <t>Community ConnectionsAll Combined44743</t>
  </si>
  <si>
    <t>ContemporaryAll Combined44743</t>
  </si>
  <si>
    <t>Family MattersAll Combined44743</t>
  </si>
  <si>
    <t>Federal CityAll Combined44743</t>
  </si>
  <si>
    <t>First Home CareAll Combined44743</t>
  </si>
  <si>
    <t>Foundations for Home &amp; CommunityAll Combined44743</t>
  </si>
  <si>
    <t>FPSAll Combined44743</t>
  </si>
  <si>
    <t>Green DoorAll Combined44743</t>
  </si>
  <si>
    <t>HillcrestAll Combined44743</t>
  </si>
  <si>
    <t>LAYCAll Combined44743</t>
  </si>
  <si>
    <t>LCSAll Combined44743</t>
  </si>
  <si>
    <t>LESAll Combined44743</t>
  </si>
  <si>
    <t>Marys CenterAll Combined44743</t>
  </si>
  <si>
    <t>MBI HSAll Combined44743</t>
  </si>
  <si>
    <t>MD Family ResourcesAll Combined44743</t>
  </si>
  <si>
    <t>Medstar GeorgetownAll Combined44743</t>
  </si>
  <si>
    <t>PASSAll Combined44743</t>
  </si>
  <si>
    <t>PIECEAll Combined44743</t>
  </si>
  <si>
    <t>RiversideAll Combined44743</t>
  </si>
  <si>
    <t>TFCCAll Combined44743</t>
  </si>
  <si>
    <t>UniversalAll Combined44743</t>
  </si>
  <si>
    <t>Wayne CenterAll Combined44743</t>
  </si>
  <si>
    <t>Youth VillagesAll Combined44743</t>
  </si>
  <si>
    <t>All A-CRA ProvidersA-CRA FF44743</t>
  </si>
  <si>
    <t>All A-CRA ProvidersA-CRA Combined44743</t>
  </si>
  <si>
    <t>All CPP-FV ProvidersCPP-FV FF44743</t>
  </si>
  <si>
    <t>All CPP-FV ProvidersCPP-FV DCS44743</t>
  </si>
  <si>
    <t>All CPP-FV ProvidersCPP-FV Combined44743</t>
  </si>
  <si>
    <t>All FFT ProvidersFFT FF44743</t>
  </si>
  <si>
    <t>All FFT ProvidersFFT Combined44743</t>
  </si>
  <si>
    <t>All MST ProvidersMST FF44743</t>
  </si>
  <si>
    <t>All MST ProvidersMST Combined44743</t>
  </si>
  <si>
    <t>All MST-PSB ProvidersMST-PSB FF44743</t>
  </si>
  <si>
    <t>All MST-PSB ProvidersMST-PSB Combined44743</t>
  </si>
  <si>
    <t>All PCIT ProvidersPCIT FF44743</t>
  </si>
  <si>
    <t>All PCIT ProvidersPCIT DCS44743</t>
  </si>
  <si>
    <t>All PCIT ProvidersPCIT Combined44743</t>
  </si>
  <si>
    <t>All SFCR ProvidersSFCR FF44743</t>
  </si>
  <si>
    <t>All SFCR ProvidersSFCR Combined44743</t>
  </si>
  <si>
    <t>All TF-CBT ProvidersTF-CBT FF44743</t>
  </si>
  <si>
    <t>All TF-CBT ProvidersTF-CBT Combined44743</t>
  </si>
  <si>
    <t>All TIP ProvidersTIP FF44743</t>
  </si>
  <si>
    <t>All TIP ProvidersTIP Combined44743</t>
  </si>
  <si>
    <t>All TST ProvidersTST FF44743</t>
  </si>
  <si>
    <t>All TST ProvidersTST Combined44743</t>
  </si>
  <si>
    <t>Families First ProvidersAll FF44743</t>
  </si>
  <si>
    <t>DC Seed ProvidersAll DCS44743</t>
  </si>
  <si>
    <t>Trauma ProvidersAll FF44743</t>
  </si>
  <si>
    <t>Trauma ProvidersAll DCS44743</t>
  </si>
  <si>
    <t>Trauma ProvidersAll Combined44743</t>
  </si>
  <si>
    <t>AllAll Combined44743</t>
  </si>
  <si>
    <t>Federal CityA-CRA FFJul-22</t>
  </si>
  <si>
    <t>HillcrestA-CRA FFJul-22</t>
  </si>
  <si>
    <t>LAYCA-CRA FFJul-22</t>
  </si>
  <si>
    <t>RiversideA-CRA FFJul-22</t>
  </si>
  <si>
    <t>Adoptions TogetherCPP-FV FFJul-22</t>
  </si>
  <si>
    <t>Marys CenterCPP-FV FFJul-22</t>
  </si>
  <si>
    <t>PIECECPP-FV FFJul-22</t>
  </si>
  <si>
    <t>Community ConnectionsCPP-FV DCSJul-22</t>
  </si>
  <si>
    <t>Community ConnectionsCPP-FV FFJul-22</t>
  </si>
  <si>
    <t>Foundations for Home &amp; CommunityCPP-FV DCSJul-22</t>
  </si>
  <si>
    <t>Marys CenterCPP-FV DCSJul-22</t>
  </si>
  <si>
    <t>PIECECPP-FV DCSJul-22</t>
  </si>
  <si>
    <t>Medstar GeorgetownCPP-FV DCSJul-22</t>
  </si>
  <si>
    <t>Medstar GeorgetownCPP-FV FFJul-22</t>
  </si>
  <si>
    <t>Better MorningsFFT FFJul-22</t>
  </si>
  <si>
    <t>CatholicFFT FFJul-22</t>
  </si>
  <si>
    <t>First Home CareFFT FFJul-22</t>
  </si>
  <si>
    <t>Foundations for Home &amp; CommunityFFT FFJul-22</t>
  </si>
  <si>
    <t>HillcrestFFT FFJul-22</t>
  </si>
  <si>
    <t>PASSFFT FFJul-22</t>
  </si>
  <si>
    <t>LCSMST FFJul-22</t>
  </si>
  <si>
    <t>MBI HSMST FFJul-22</t>
  </si>
  <si>
    <t>Youth VillagesMST FFJul-22</t>
  </si>
  <si>
    <t>Youth VillagesMST-PSB FFJul-22</t>
  </si>
  <si>
    <t>Marys CenterPCIT FFJul-22</t>
  </si>
  <si>
    <t>PIECEPCIT FFJul-22</t>
  </si>
  <si>
    <t>Marys CenterPCIT DCSJul-22</t>
  </si>
  <si>
    <t>PIECEPCIT DCSJul-22</t>
  </si>
  <si>
    <t>Community ConnectionsPCIT DCSJul-22</t>
  </si>
  <si>
    <t>Community ConnectionsPCIT FFJul-22</t>
  </si>
  <si>
    <t>Medstar GeorgetownPCIT DCSJul-22</t>
  </si>
  <si>
    <t>Medstar GeorgetownPCIT FFJul-22</t>
  </si>
  <si>
    <t>Community ConnectionsTF-CBT FFJul-22</t>
  </si>
  <si>
    <t>First Home CareTF-CBT FFJul-22</t>
  </si>
  <si>
    <t>Foundations for Home &amp; CommunityTF-CBT FFJul-22</t>
  </si>
  <si>
    <t>HillcrestTF-CBT FFJul-22</t>
  </si>
  <si>
    <t>LAYCTF-CBT FFJul-22</t>
  </si>
  <si>
    <t>LESTF-CBT FFJul-22</t>
  </si>
  <si>
    <t>MD Family ResourcesTF-CBT FFJul-22</t>
  </si>
  <si>
    <t>UniversalTF-CBT FFJul-22</t>
  </si>
  <si>
    <t>Community ConnectionsTIP FFJul-22</t>
  </si>
  <si>
    <t>ContemporaryTIP FFJul-22</t>
  </si>
  <si>
    <t>FPSTIP FFJul-22</t>
  </si>
  <si>
    <t>Green DoorTIP FFJul-22</t>
  </si>
  <si>
    <t>LESTIP FFJul-22</t>
  </si>
  <si>
    <t>MBI HSTIP FFJul-22</t>
  </si>
  <si>
    <t>PASSTIP FFJul-22</t>
  </si>
  <si>
    <t>TFCCTIP FFJul-22</t>
  </si>
  <si>
    <t>UniversalTIP FFJul-22</t>
  </si>
  <si>
    <t>Wayne CenterTIP FFJul-22</t>
  </si>
  <si>
    <t>Adoptions TogetherTST FFJul-22</t>
  </si>
  <si>
    <t>ContemporaryTST FFJul-22</t>
  </si>
  <si>
    <t>Family MattersTST FFJul-22</t>
  </si>
  <si>
    <t>First Home CareTST FFJul-22</t>
  </si>
  <si>
    <t>Foundations for Home &amp; CommunityTST FFJul-22</t>
  </si>
  <si>
    <t>HillcrestTST FFJul-22</t>
  </si>
  <si>
    <t>MD Family ResourcesTST FFJul-22</t>
  </si>
  <si>
    <t>Federal CityA-CRA CombinedJul-22</t>
  </si>
  <si>
    <t>HillcrestA-CRA CombinedJul-22</t>
  </si>
  <si>
    <t>LAYCA-CRA CombinedJul-22</t>
  </si>
  <si>
    <t>RiversideA-CRA CombinedJul-22</t>
  </si>
  <si>
    <t>Adoptions TogetherCPP-FV CombinedJul-22</t>
  </si>
  <si>
    <t>Foundations for Home &amp; CommunityCPP-FV CombinedJul-22</t>
  </si>
  <si>
    <t>Medstar GeorgetownCPP-FV CombinedJul-22</t>
  </si>
  <si>
    <t>Better MorningsFFT CombinedJul-22</t>
  </si>
  <si>
    <t>CatholicFFT CombinedJul-22</t>
  </si>
  <si>
    <t>First Home CareFFT CombinedJul-22</t>
  </si>
  <si>
    <t>Foundations for Home &amp; CommunityFFT CombinedJul-22</t>
  </si>
  <si>
    <t>HillcrestFFT CombinedJul-22</t>
  </si>
  <si>
    <t>PASSFFT CombinedJul-22</t>
  </si>
  <si>
    <t>LCSMST CombinedJul-22</t>
  </si>
  <si>
    <t>MBI HSMST CombinedJul-22</t>
  </si>
  <si>
    <t>Youth VillagesMST CombinedJul-22</t>
  </si>
  <si>
    <t>Youth VillagesMST-PSB CombinedJul-22</t>
  </si>
  <si>
    <t>Medstar GeorgetownPCIT CombinedJul-22</t>
  </si>
  <si>
    <t>Community ConnectionsTF-CBT CombinedJul-22</t>
  </si>
  <si>
    <t>First Home CareTF-CBT CombinedJul-22</t>
  </si>
  <si>
    <t>Foundations for Home &amp; CommunityTF-CBT CombinedJul-22</t>
  </si>
  <si>
    <t>HillcrestTF-CBT CombinedJul-22</t>
  </si>
  <si>
    <t>LAYCTF-CBT CombinedJul-22</t>
  </si>
  <si>
    <t>LESTF-CBT CombinedJul-22</t>
  </si>
  <si>
    <t>MD Family ResourcesTF-CBT CombinedJul-22</t>
  </si>
  <si>
    <t>UniversalTF-CBT CombinedJul-22</t>
  </si>
  <si>
    <t>Community ConnectionsTIP CombinedJul-22</t>
  </si>
  <si>
    <t>ContemporaryTIP CombinedJul-22</t>
  </si>
  <si>
    <t>FPSTIP CombinedJul-22</t>
  </si>
  <si>
    <t>Green DoorTIP CombinedJul-22</t>
  </si>
  <si>
    <t>LESTIP CombinedJul-22</t>
  </si>
  <si>
    <t>MBI HSTIP CombinedJul-22</t>
  </si>
  <si>
    <t>PASSTIP CombinedJul-22</t>
  </si>
  <si>
    <t>TFCCTIP CombinedJul-22</t>
  </si>
  <si>
    <t>UniversalTIP CombinedJul-22</t>
  </si>
  <si>
    <t>Wayne CenterTIP CombinedJul-22</t>
  </si>
  <si>
    <t>Adoptions TogetherTST CombinedJul-22</t>
  </si>
  <si>
    <t>ContemporaryTST CombinedJul-22</t>
  </si>
  <si>
    <t>Family MattersTST CombinedJul-22</t>
  </si>
  <si>
    <t>First Home CareTST CombinedJul-22</t>
  </si>
  <si>
    <t>Foundations for Home &amp; CommunityTST CombinedJul-22</t>
  </si>
  <si>
    <t>HillcrestTST CombinedJul-22</t>
  </si>
  <si>
    <t>MD Family ResourcesTST CombinedJul-22</t>
  </si>
  <si>
    <t>Marys CenterCPP-FV CombinedJul-22</t>
  </si>
  <si>
    <t>PIECECPP-FV CombinedJul-22</t>
  </si>
  <si>
    <t>Community ConnectionsCPP-FV CombinedJul-22</t>
  </si>
  <si>
    <t>Community ConnectionsPCIT CombinedJul-22</t>
  </si>
  <si>
    <t>Marys CenterPCIT CombinedJul-22</t>
  </si>
  <si>
    <t>PIECEPCIT CombinedJul-22</t>
  </si>
  <si>
    <t>CatholicAll FFJul-22</t>
  </si>
  <si>
    <t>ContemporaryAll FFJul-22</t>
  </si>
  <si>
    <t>Family MattersAll FFJul-22</t>
  </si>
  <si>
    <t>Federal City All FFJul-22</t>
  </si>
  <si>
    <t>First Home CareAll FFJul-22</t>
  </si>
  <si>
    <t>Foundations for Home &amp; CommunityAll FFJul-22</t>
  </si>
  <si>
    <t>FPSAll FFJul-22</t>
  </si>
  <si>
    <t>Green DoorAll FFJul-22</t>
  </si>
  <si>
    <t>HillcrestAll FFJul-22</t>
  </si>
  <si>
    <t>LAYCAll FFJul-22</t>
  </si>
  <si>
    <t>LCSAll FFJul-22</t>
  </si>
  <si>
    <t>LESAll FFJul-22</t>
  </si>
  <si>
    <t>MBI HSAll FFJul-22</t>
  </si>
  <si>
    <t>MD Family ResourcesAll FFJul-22</t>
  </si>
  <si>
    <t>PASSAll FFJul-22</t>
  </si>
  <si>
    <t>RiversideAll FFJul-22</t>
  </si>
  <si>
    <t>TFCCAll FFJul-22</t>
  </si>
  <si>
    <t>UniversalAll FFJul-22</t>
  </si>
  <si>
    <t>Wayne CenterAll FFJul-22</t>
  </si>
  <si>
    <t>Youth VillagesAll FFJul-22</t>
  </si>
  <si>
    <t>Medstar GeorgetownAll DCSJul-22</t>
  </si>
  <si>
    <t>Medstar GeorgetownAll FFJul-22</t>
  </si>
  <si>
    <t>Community ConnectionsAll FFJul-22</t>
  </si>
  <si>
    <t>Community ConnectionsAll DCSJul-22</t>
  </si>
  <si>
    <t>Marys CenterAll FFJul-22</t>
  </si>
  <si>
    <t>Marys CenterAll DCSJul-22</t>
  </si>
  <si>
    <t>PIECEAll FFJul-22</t>
  </si>
  <si>
    <t>PIECEAll DCSJul-22</t>
  </si>
  <si>
    <t>Adoptions TogetherAll CombinedJul-22</t>
  </si>
  <si>
    <t>Better MorningsAll CombinedJul-22</t>
  </si>
  <si>
    <t>CatholicAll CombinedJul-22</t>
  </si>
  <si>
    <t>Community ConnectionsAll CombinedJul-22</t>
  </si>
  <si>
    <t>ContemporaryAll CombinedJul-22</t>
  </si>
  <si>
    <t>Family MattersAll CombinedJul-22</t>
  </si>
  <si>
    <t>Federal CityAll CombinedJul-22</t>
  </si>
  <si>
    <t>First Home CareAll CombinedJul-22</t>
  </si>
  <si>
    <t>Foundations for Home &amp; CommunityAll CombinedJul-22</t>
  </si>
  <si>
    <t>FPSAll CombinedJul-22</t>
  </si>
  <si>
    <t>Green DoorAll CombinedJul-22</t>
  </si>
  <si>
    <t>HillcrestAll CombinedJul-22</t>
  </si>
  <si>
    <t>LAYCAll CombinedJul-22</t>
  </si>
  <si>
    <t>LCSAll CombinedJul-22</t>
  </si>
  <si>
    <t>LESAll CombinedJul-22</t>
  </si>
  <si>
    <t>Marys CenterAll CombinedJul-22</t>
  </si>
  <si>
    <t>MBI HSAll CombinedJul-22</t>
  </si>
  <si>
    <t>MD Family ResourcesAll CombinedJul-22</t>
  </si>
  <si>
    <t>Medstar GeorgetownAll CombinedJul-22</t>
  </si>
  <si>
    <t>PASSAll CombinedJul-22</t>
  </si>
  <si>
    <t>PIECEAll CombinedJul-22</t>
  </si>
  <si>
    <t>RiversideAll CombinedJul-22</t>
  </si>
  <si>
    <t>TFCCAll CombinedJul-22</t>
  </si>
  <si>
    <t>UniversalAll CombinedJul-22</t>
  </si>
  <si>
    <t>Wayne CenterAll CombinedJul-22</t>
  </si>
  <si>
    <t>Youth VillagesAll CombinedJul-22</t>
  </si>
  <si>
    <t>All A-CRA ProvidersA-CRA FFJul-22</t>
  </si>
  <si>
    <t>All A-CRA ProvidersA-CRA CombinedJul-22</t>
  </si>
  <si>
    <t>All CPP-FV ProvidersCPP-FV FFJul-22</t>
  </si>
  <si>
    <t>All CPP-FV ProvidersCPP-FV DCSJul-22</t>
  </si>
  <si>
    <t>All CPP-FV ProvidersCPP-FV CombinedJul-22</t>
  </si>
  <si>
    <t>All FFT ProvidersFFT FFJul-22</t>
  </si>
  <si>
    <t>All FFT ProvidersFFT CombinedJul-22</t>
  </si>
  <si>
    <t>All MST ProvidersMST FFJul-22</t>
  </si>
  <si>
    <t>All MST ProvidersMST CombinedJul-22</t>
  </si>
  <si>
    <t>All MST-PSB ProvidersMST-PSB FFJul-22</t>
  </si>
  <si>
    <t>All MST-PSB ProvidersMST-PSB CombinedJul-22</t>
  </si>
  <si>
    <t>All PCIT ProvidersPCIT FFJul-22</t>
  </si>
  <si>
    <t>All PCIT ProvidersPCIT DCSJul-22</t>
  </si>
  <si>
    <t>All PCIT ProvidersPCIT CombinedJul-22</t>
  </si>
  <si>
    <t>All SFCR ProvidersSFCR FFJul-22</t>
  </si>
  <si>
    <t>All SFCR ProvidersSFCR CombinedJul-22</t>
  </si>
  <si>
    <t>All TF-CBT ProvidersTF-CBT FFJul-22</t>
  </si>
  <si>
    <t>All TF-CBT ProvidersTF-CBT CombinedJul-22</t>
  </si>
  <si>
    <t>All TIP ProvidersTIP FFJul-22</t>
  </si>
  <si>
    <t>All TIP ProvidersTIP CombinedJul-22</t>
  </si>
  <si>
    <t>All TST ProvidersTST FFJul-22</t>
  </si>
  <si>
    <t>All TST ProvidersTST CombinedJul-22</t>
  </si>
  <si>
    <t>Families First ProvidersAll FFJul-22</t>
  </si>
  <si>
    <t>DC Seed ProvidersAll DCSJul-22</t>
  </si>
  <si>
    <t>Trauma ProvidersAll FFJul-22</t>
  </si>
  <si>
    <t>Trauma ProvidersAll DCSJul-22</t>
  </si>
  <si>
    <t>Trauma ProvidersAll CombinedJul-22</t>
  </si>
  <si>
    <t>AllAll CombinedJul-22</t>
  </si>
  <si>
    <t>Federal CityA-CRA FF44774</t>
  </si>
  <si>
    <t>HillcrestA-CRA FF44774</t>
  </si>
  <si>
    <t>LAYCA-CRA FF44774</t>
  </si>
  <si>
    <t>RiversideA-CRA FF44774</t>
  </si>
  <si>
    <t>Adoptions TogetherCPP-FV FF44774</t>
  </si>
  <si>
    <t>Marys CenterCPP-FV FF44774</t>
  </si>
  <si>
    <t>PIECECPP-FV FF44774</t>
  </si>
  <si>
    <t>Community ConnectionsCPP-FV DCS44774</t>
  </si>
  <si>
    <t>Community ConnectionsCPP-FV FF44774</t>
  </si>
  <si>
    <t>Foundations for Home &amp; CommunityCPP-FV DCS44774</t>
  </si>
  <si>
    <t>Marys CenterCPP-FV DCS44774</t>
  </si>
  <si>
    <t>PIECECPP-FV DCS44774</t>
  </si>
  <si>
    <t>Medstar GeorgetownCPP-FV DCS44774</t>
  </si>
  <si>
    <t>Medstar GeorgetownCPP-FV FF44774</t>
  </si>
  <si>
    <t>Better MorningsFFT FF44774</t>
  </si>
  <si>
    <t>CatholicFFT FF44774</t>
  </si>
  <si>
    <t>First Home CareFFT FF44774</t>
  </si>
  <si>
    <t>Foundations for Home &amp; CommunityFFT FF44774</t>
  </si>
  <si>
    <t>HillcrestFFT FF44774</t>
  </si>
  <si>
    <t>PASSFFT FF44774</t>
  </si>
  <si>
    <t>LCSMST FF44774</t>
  </si>
  <si>
    <t>MBI HSMST FF44774</t>
  </si>
  <si>
    <t>Youth VillagesMST FF44774</t>
  </si>
  <si>
    <t>Youth VillagesMST-PSB FF44774</t>
  </si>
  <si>
    <t>Marys CenterPCIT FF44774</t>
  </si>
  <si>
    <t>PIECEPCIT FF44774</t>
  </si>
  <si>
    <t>Marys CenterPCIT DCS44774</t>
  </si>
  <si>
    <t>PIECEPCIT DCS44774</t>
  </si>
  <si>
    <t>Community ConnectionsPCIT DCS44774</t>
  </si>
  <si>
    <t>Community ConnectionsPCIT FF44774</t>
  </si>
  <si>
    <t>Medstar GeorgetownPCIT DCS44774</t>
  </si>
  <si>
    <t>Medstar GeorgetownPCIT FF44774</t>
  </si>
  <si>
    <t>Community ConnectionsTF-CBT FF44774</t>
  </si>
  <si>
    <t>First Home CareTF-CBT FF44774</t>
  </si>
  <si>
    <t>Foundations for Home &amp; CommunityTF-CBT FF44774</t>
  </si>
  <si>
    <t>HillcrestTF-CBT FF44774</t>
  </si>
  <si>
    <t>LAYCTF-CBT FF44774</t>
  </si>
  <si>
    <t>LESTF-CBT FF44774</t>
  </si>
  <si>
    <t>MD Family ResourcesTF-CBT FF44774</t>
  </si>
  <si>
    <t>UniversalTF-CBT FF44774</t>
  </si>
  <si>
    <t>Community ConnectionsTIP FF44774</t>
  </si>
  <si>
    <t>ContemporaryTIP FF44774</t>
  </si>
  <si>
    <t>FPSTIP FF44774</t>
  </si>
  <si>
    <t>Green DoorTIP FF44774</t>
  </si>
  <si>
    <t>LESTIP FF44774</t>
  </si>
  <si>
    <t>MBI HSTIP FF44774</t>
  </si>
  <si>
    <t>PASSTIP FF44774</t>
  </si>
  <si>
    <t>TFCCTIP FF44774</t>
  </si>
  <si>
    <t>UniversalTIP FF44774</t>
  </si>
  <si>
    <t>Wayne CenterTIP FF44774</t>
  </si>
  <si>
    <t>Adoptions TogetherTST FF44774</t>
  </si>
  <si>
    <t>ContemporaryTST FF44774</t>
  </si>
  <si>
    <t>Family MattersTST FF44774</t>
  </si>
  <si>
    <t>First Home CareTST FF44774</t>
  </si>
  <si>
    <t>Foundations for Home &amp; CommunityTST FF44774</t>
  </si>
  <si>
    <t>HillcrestTST FF44774</t>
  </si>
  <si>
    <t>MD Family ResourcesTST FF44774</t>
  </si>
  <si>
    <t>Federal CityA-CRA Combined44774</t>
  </si>
  <si>
    <t>HillcrestA-CRA Combined44774</t>
  </si>
  <si>
    <t>LAYCA-CRA Combined44774</t>
  </si>
  <si>
    <t>RiversideA-CRA Combined44774</t>
  </si>
  <si>
    <t>Adoptions TogetherCPP-FV Combined44774</t>
  </si>
  <si>
    <t>Foundations for Home &amp; CommunityCPP-FV Combined44774</t>
  </si>
  <si>
    <t>Medstar GeorgetownCPP-FV Combined44774</t>
  </si>
  <si>
    <t>Better MorningsFFT Combined44774</t>
  </si>
  <si>
    <t>CatholicFFT Combined44774</t>
  </si>
  <si>
    <t>First Home CareFFT Combined44774</t>
  </si>
  <si>
    <t>Foundations for Home &amp; CommunityFFT Combined44774</t>
  </si>
  <si>
    <t>HillcrestFFT Combined44774</t>
  </si>
  <si>
    <t>PASSFFT Combined44774</t>
  </si>
  <si>
    <t>LCSMST Combined44774</t>
  </si>
  <si>
    <t>MBI HSMST Combined44774</t>
  </si>
  <si>
    <t>Youth VillagesMST Combined44774</t>
  </si>
  <si>
    <t>Youth VillagesMST-PSB Combined44774</t>
  </si>
  <si>
    <t>Medstar GeorgetownPCIT Combined44774</t>
  </si>
  <si>
    <t>Community ConnectionsTF-CBT Combined44774</t>
  </si>
  <si>
    <t>First Home CareTF-CBT Combined44774</t>
  </si>
  <si>
    <t>Foundations for Home &amp; CommunityTF-CBT Combined44774</t>
  </si>
  <si>
    <t>HillcrestTF-CBT Combined44774</t>
  </si>
  <si>
    <t>LAYCTF-CBT Combined44774</t>
  </si>
  <si>
    <t>LESTF-CBT Combined44774</t>
  </si>
  <si>
    <t>MD Family ResourcesTF-CBT Combined44774</t>
  </si>
  <si>
    <t>UniversalTF-CBT Combined44774</t>
  </si>
  <si>
    <t>Community ConnectionsTIP Combined44774</t>
  </si>
  <si>
    <t>ContemporaryTIP Combined44774</t>
  </si>
  <si>
    <t>FPSTIP Combined44774</t>
  </si>
  <si>
    <t>Green DoorTIP Combined44774</t>
  </si>
  <si>
    <t>LESTIP Combined44774</t>
  </si>
  <si>
    <t>MBI HSTIP Combined44774</t>
  </si>
  <si>
    <t>PASSTIP Combined44774</t>
  </si>
  <si>
    <t>TFCCTIP Combined44774</t>
  </si>
  <si>
    <t>UniversalTIP Combined44774</t>
  </si>
  <si>
    <t>Wayne CenterTIP Combined44774</t>
  </si>
  <si>
    <t>Adoptions TogetherTST Combined44774</t>
  </si>
  <si>
    <t>ContemporaryTST Combined44774</t>
  </si>
  <si>
    <t>Family MattersTST Combined44774</t>
  </si>
  <si>
    <t>First Home CareTST Combined44774</t>
  </si>
  <si>
    <t>Foundations for Home &amp; CommunityTST Combined44774</t>
  </si>
  <si>
    <t>HillcrestTST Combined44774</t>
  </si>
  <si>
    <t>MD Family ResourcesTST Combined44774</t>
  </si>
  <si>
    <t>Marys CenterCPP-FV Combined44774</t>
  </si>
  <si>
    <t>PIECECPP-FV Combined44774</t>
  </si>
  <si>
    <t>Community ConnectionsCPP-FV Combined44774</t>
  </si>
  <si>
    <t>Community ConnectionsPCIT Combined44774</t>
  </si>
  <si>
    <t>Marys CenterPCIT Combined44774</t>
  </si>
  <si>
    <t>PIECEPCIT Combined44774</t>
  </si>
  <si>
    <t>CatholicAll FF44774</t>
  </si>
  <si>
    <t>ContemporaryAll FF44774</t>
  </si>
  <si>
    <t>Family MattersAll FF44774</t>
  </si>
  <si>
    <t>Federal City All FF44774</t>
  </si>
  <si>
    <t>First Home CareAll FF44774</t>
  </si>
  <si>
    <t>Foundations for Home &amp; CommunityAll FF44774</t>
  </si>
  <si>
    <t>FPSAll FF44774</t>
  </si>
  <si>
    <t>Green DoorAll FF44774</t>
  </si>
  <si>
    <t>HillcrestAll FF44774</t>
  </si>
  <si>
    <t>LAYCAll FF44774</t>
  </si>
  <si>
    <t>LCSAll FF44774</t>
  </si>
  <si>
    <t>LESAll FF44774</t>
  </si>
  <si>
    <t>MBI HSAll FF44774</t>
  </si>
  <si>
    <t>MD Family ResourcesAll FF44774</t>
  </si>
  <si>
    <t>PASSAll FF44774</t>
  </si>
  <si>
    <t>RiversideAll FF44774</t>
  </si>
  <si>
    <t>TFCCAll FF44774</t>
  </si>
  <si>
    <t>UniversalAll FF44774</t>
  </si>
  <si>
    <t>Wayne CenterAll FF44774</t>
  </si>
  <si>
    <t>Youth VillagesAll FF44774</t>
  </si>
  <si>
    <t>Medstar GeorgetownAll DCS44774</t>
  </si>
  <si>
    <t>Medstar GeorgetownAll FF44774</t>
  </si>
  <si>
    <t>Community ConnectionsAll FF44774</t>
  </si>
  <si>
    <t>Community ConnectionsAll DCS44774</t>
  </si>
  <si>
    <t>Marys CenterAll FF44774</t>
  </si>
  <si>
    <t>Marys CenterAll DCS44774</t>
  </si>
  <si>
    <t>PIECEAll FF44774</t>
  </si>
  <si>
    <t>PIECEAll DCS44774</t>
  </si>
  <si>
    <t>Adoptions TogetherAll Combined44774</t>
  </si>
  <si>
    <t>Better MorningsAll Combined44774</t>
  </si>
  <si>
    <t>CatholicAll Combined44774</t>
  </si>
  <si>
    <t>Community ConnectionsAll Combined44774</t>
  </si>
  <si>
    <t>ContemporaryAll Combined44774</t>
  </si>
  <si>
    <t>Family MattersAll Combined44774</t>
  </si>
  <si>
    <t>Federal CityAll Combined44774</t>
  </si>
  <si>
    <t>First Home CareAll Combined44774</t>
  </si>
  <si>
    <t>Foundations for Home &amp; CommunityAll Combined44774</t>
  </si>
  <si>
    <t>FPSAll Combined44774</t>
  </si>
  <si>
    <t>Green DoorAll Combined44774</t>
  </si>
  <si>
    <t>HillcrestAll Combined44774</t>
  </si>
  <si>
    <t>LAYCAll Combined44774</t>
  </si>
  <si>
    <t>LCSAll Combined44774</t>
  </si>
  <si>
    <t>LESAll Combined44774</t>
  </si>
  <si>
    <t>Marys CenterAll Combined44774</t>
  </si>
  <si>
    <t>MBI HSAll Combined44774</t>
  </si>
  <si>
    <t>MD Family ResourcesAll Combined44774</t>
  </si>
  <si>
    <t>Medstar GeorgetownAll Combined44774</t>
  </si>
  <si>
    <t>PASSAll Combined44774</t>
  </si>
  <si>
    <t>PIECEAll Combined44774</t>
  </si>
  <si>
    <t>RiversideAll Combined44774</t>
  </si>
  <si>
    <t>TFCCAll Combined44774</t>
  </si>
  <si>
    <t>UniversalAll Combined44774</t>
  </si>
  <si>
    <t>Wayne CenterAll Combined44774</t>
  </si>
  <si>
    <t>Youth VillagesAll Combined44774</t>
  </si>
  <si>
    <t>All A-CRA ProvidersA-CRA FF44774</t>
  </si>
  <si>
    <t>All A-CRA ProvidersA-CRA Combined44774</t>
  </si>
  <si>
    <t>All CPP-FV ProvidersCPP-FV FF44774</t>
  </si>
  <si>
    <t>All CPP-FV ProvidersCPP-FV DCS44774</t>
  </si>
  <si>
    <t>All CPP-FV ProvidersCPP-FV Combined44774</t>
  </si>
  <si>
    <t>All FFT ProvidersFFT FF44774</t>
  </si>
  <si>
    <t>All FFT ProvidersFFT Combined44774</t>
  </si>
  <si>
    <t>All MST ProvidersMST FF44774</t>
  </si>
  <si>
    <t>All MST ProvidersMST Combined44774</t>
  </si>
  <si>
    <t>All MST-PSB ProvidersMST-PSB FF44774</t>
  </si>
  <si>
    <t>All MST-PSB ProvidersMST-PSB Combined44774</t>
  </si>
  <si>
    <t>All PCIT ProvidersPCIT FF44774</t>
  </si>
  <si>
    <t>All PCIT ProvidersPCIT DCS44774</t>
  </si>
  <si>
    <t>All PCIT ProvidersPCIT Combined44774</t>
  </si>
  <si>
    <t>All SFCR ProvidersSFCR FF44774</t>
  </si>
  <si>
    <t>All SFCR ProvidersSFCR Combined44774</t>
  </si>
  <si>
    <t>All TF-CBT ProvidersTF-CBT FF44774</t>
  </si>
  <si>
    <t>All TF-CBT ProvidersTF-CBT Combined44774</t>
  </si>
  <si>
    <t>All TIP ProvidersTIP FF44774</t>
  </si>
  <si>
    <t>All TIP ProvidersTIP Combined44774</t>
  </si>
  <si>
    <t>All TST ProvidersTST FF44774</t>
  </si>
  <si>
    <t>All TST ProvidersTST Combined44774</t>
  </si>
  <si>
    <t>Families First ProvidersAll FF44774</t>
  </si>
  <si>
    <t>DC Seed ProvidersAll DCS44774</t>
  </si>
  <si>
    <t>Trauma ProvidersAll FF44774</t>
  </si>
  <si>
    <t>Trauma ProvidersAll DCS44774</t>
  </si>
  <si>
    <t>Trauma ProvidersAll Combined44774</t>
  </si>
  <si>
    <t>AllAll Combined44774</t>
  </si>
  <si>
    <t>Federal CityA-CRA FFAug-22</t>
  </si>
  <si>
    <t>HillcrestA-CRA FFAug-22</t>
  </si>
  <si>
    <t>LAYCA-CRA FFAug-22</t>
  </si>
  <si>
    <t>RiversideA-CRA FFAug-22</t>
  </si>
  <si>
    <t>Adoptions TogetherCPP-FV FFAug-22</t>
  </si>
  <si>
    <t>Marys CenterCPP-FV FFAug-22</t>
  </si>
  <si>
    <t>PIECECPP-FV FFAug-22</t>
  </si>
  <si>
    <t>Community ConnectionsCPP-FV DCSAug-22</t>
  </si>
  <si>
    <t>Community ConnectionsCPP-FV FFAug-22</t>
  </si>
  <si>
    <t>Foundations for Home &amp; CommunityCPP-FV DCSAug-22</t>
  </si>
  <si>
    <t>Marys CenterCPP-FV DCSAug-22</t>
  </si>
  <si>
    <t>PIECECPP-FV DCSAug-22</t>
  </si>
  <si>
    <t>Medstar GeorgetownCPP-FV DCSAug-22</t>
  </si>
  <si>
    <t>Medstar GeorgetownCPP-FV FFAug-22</t>
  </si>
  <si>
    <t>Better MorningsFFT FFAug-22</t>
  </si>
  <si>
    <t>CatholicFFT FFAug-22</t>
  </si>
  <si>
    <t>First Home CareFFT FFAug-22</t>
  </si>
  <si>
    <t>Foundations for Home &amp; CommunityFFT FFAug-22</t>
  </si>
  <si>
    <t>HillcrestFFT FFAug-22</t>
  </si>
  <si>
    <t>PASSFFT FFAug-22</t>
  </si>
  <si>
    <t>LCSMST FFAug-22</t>
  </si>
  <si>
    <t>MBI HSMST FFAug-22</t>
  </si>
  <si>
    <t>Youth VillagesMST FFAug-22</t>
  </si>
  <si>
    <t>Youth VillagesMST-PSB FFAug-22</t>
  </si>
  <si>
    <t>Marys CenterPCIT FFAug-22</t>
  </si>
  <si>
    <t>PIECEPCIT FFAug-22</t>
  </si>
  <si>
    <t>Marys CenterPCIT DCSAug-22</t>
  </si>
  <si>
    <t>PIECEPCIT DCSAug-22</t>
  </si>
  <si>
    <t>Community ConnectionsPCIT DCSAug-22</t>
  </si>
  <si>
    <t>Community ConnectionsPCIT FFAug-22</t>
  </si>
  <si>
    <t>Medstar GeorgetownPCIT DCSAug-22</t>
  </si>
  <si>
    <t>Medstar GeorgetownPCIT FFAug-22</t>
  </si>
  <si>
    <t>Community ConnectionsTF-CBT FFAug-22</t>
  </si>
  <si>
    <t>First Home CareTF-CBT FFAug-22</t>
  </si>
  <si>
    <t>Foundations for Home &amp; CommunityTF-CBT FFAug-22</t>
  </si>
  <si>
    <t>HillcrestTF-CBT FFAug-22</t>
  </si>
  <si>
    <t>LAYCTF-CBT FFAug-22</t>
  </si>
  <si>
    <t>LESTF-CBT FFAug-22</t>
  </si>
  <si>
    <t>MD Family ResourcesTF-CBT FFAug-22</t>
  </si>
  <si>
    <t>UniversalTF-CBT FFAug-22</t>
  </si>
  <si>
    <t>Community ConnectionsTIP FFAug-22</t>
  </si>
  <si>
    <t>ContemporaryTIP FFAug-22</t>
  </si>
  <si>
    <t>FPSTIP FFAug-22</t>
  </si>
  <si>
    <t>Green DoorTIP FFAug-22</t>
  </si>
  <si>
    <t>LESTIP FFAug-22</t>
  </si>
  <si>
    <t>MBI HSTIP FFAug-22</t>
  </si>
  <si>
    <t>PASSTIP FFAug-22</t>
  </si>
  <si>
    <t>TFCCTIP FFAug-22</t>
  </si>
  <si>
    <t>UniversalTIP FFAug-22</t>
  </si>
  <si>
    <t>Wayne CenterTIP FFAug-22</t>
  </si>
  <si>
    <t>Adoptions TogetherTST FFAug-22</t>
  </si>
  <si>
    <t>ContemporaryTST FFAug-22</t>
  </si>
  <si>
    <t>Family MattersTST FFAug-22</t>
  </si>
  <si>
    <t>First Home CareTST FFAug-22</t>
  </si>
  <si>
    <t>Foundations for Home &amp; CommunityTST FFAug-22</t>
  </si>
  <si>
    <t>HillcrestTST FFAug-22</t>
  </si>
  <si>
    <t>MD Family ResourcesTST FFAug-22</t>
  </si>
  <si>
    <t>Federal CityA-CRA CombinedAug-22</t>
  </si>
  <si>
    <t>HillcrestA-CRA CombinedAug-22</t>
  </si>
  <si>
    <t>LAYCA-CRA CombinedAug-22</t>
  </si>
  <si>
    <t>RiversideA-CRA CombinedAug-22</t>
  </si>
  <si>
    <t>Adoptions TogetherCPP-FV CombinedAug-22</t>
  </si>
  <si>
    <t>Foundations for Home &amp; CommunityCPP-FV CombinedAug-22</t>
  </si>
  <si>
    <t>Medstar GeorgetownCPP-FV CombinedAug-22</t>
  </si>
  <si>
    <t>Better MorningsFFT CombinedAug-22</t>
  </si>
  <si>
    <t>CatholicFFT CombinedAug-22</t>
  </si>
  <si>
    <t>First Home CareFFT CombinedAug-22</t>
  </si>
  <si>
    <t>Foundations for Home &amp; CommunityFFT CombinedAug-22</t>
  </si>
  <si>
    <t>HillcrestFFT CombinedAug-22</t>
  </si>
  <si>
    <t>PASSFFT CombinedAug-22</t>
  </si>
  <si>
    <t>LCSMST CombinedAug-22</t>
  </si>
  <si>
    <t>MBI HSMST CombinedAug-22</t>
  </si>
  <si>
    <t>Youth VillagesMST CombinedAug-22</t>
  </si>
  <si>
    <t>Youth VillagesMST-PSB CombinedAug-22</t>
  </si>
  <si>
    <t>Medstar GeorgetownPCIT CombinedAug-22</t>
  </si>
  <si>
    <t>Community ConnectionsTF-CBT CombinedAug-22</t>
  </si>
  <si>
    <t>First Home CareTF-CBT CombinedAug-22</t>
  </si>
  <si>
    <t>Foundations for Home &amp; CommunityTF-CBT CombinedAug-22</t>
  </si>
  <si>
    <t>HillcrestTF-CBT CombinedAug-22</t>
  </si>
  <si>
    <t>LAYCTF-CBT CombinedAug-22</t>
  </si>
  <si>
    <t>LESTF-CBT CombinedAug-22</t>
  </si>
  <si>
    <t>MD Family ResourcesTF-CBT CombinedAug-22</t>
  </si>
  <si>
    <t>UniversalTF-CBT CombinedAug-22</t>
  </si>
  <si>
    <t>Community ConnectionsTIP CombinedAug-22</t>
  </si>
  <si>
    <t>ContemporaryTIP CombinedAug-22</t>
  </si>
  <si>
    <t>FPSTIP CombinedAug-22</t>
  </si>
  <si>
    <t>Green DoorTIP CombinedAug-22</t>
  </si>
  <si>
    <t>LESTIP CombinedAug-22</t>
  </si>
  <si>
    <t>MBI HSTIP CombinedAug-22</t>
  </si>
  <si>
    <t>PASSTIP CombinedAug-22</t>
  </si>
  <si>
    <t>TFCCTIP CombinedAug-22</t>
  </si>
  <si>
    <t>UniversalTIP CombinedAug-22</t>
  </si>
  <si>
    <t>Wayne CenterTIP CombinedAug-22</t>
  </si>
  <si>
    <t>Adoptions TogetherTST CombinedAug-22</t>
  </si>
  <si>
    <t>ContemporaryTST CombinedAug-22</t>
  </si>
  <si>
    <t>Family MattersTST CombinedAug-22</t>
  </si>
  <si>
    <t>First Home CareTST CombinedAug-22</t>
  </si>
  <si>
    <t>Foundations for Home &amp; CommunityTST CombinedAug-22</t>
  </si>
  <si>
    <t>HillcrestTST CombinedAug-22</t>
  </si>
  <si>
    <t>MD Family ResourcesTST CombinedAug-22</t>
  </si>
  <si>
    <t>Marys CenterCPP-FV CombinedAug-22</t>
  </si>
  <si>
    <t>PIECECPP-FV CombinedAug-22</t>
  </si>
  <si>
    <t>Community ConnectionsCPP-FV CombinedAug-22</t>
  </si>
  <si>
    <t>Community ConnectionsPCIT CombinedAug-22</t>
  </si>
  <si>
    <t>Marys CenterPCIT CombinedAug-22</t>
  </si>
  <si>
    <t>PIECEPCIT CombinedAug-22</t>
  </si>
  <si>
    <t>CatholicAll FFAug-22</t>
  </si>
  <si>
    <t>ContemporaryAll FFAug-22</t>
  </si>
  <si>
    <t>Family MattersAll FFAug-22</t>
  </si>
  <si>
    <t>Federal City All FFAug-22</t>
  </si>
  <si>
    <t>First Home CareAll FFAug-22</t>
  </si>
  <si>
    <t>Foundations for Home &amp; CommunityAll FFAug-22</t>
  </si>
  <si>
    <t>FPSAll FFAug-22</t>
  </si>
  <si>
    <t>Green DoorAll FFAug-22</t>
  </si>
  <si>
    <t>HillcrestAll FFAug-22</t>
  </si>
  <si>
    <t>LAYCAll FFAug-22</t>
  </si>
  <si>
    <t>LCSAll FFAug-22</t>
  </si>
  <si>
    <t>LESAll FFAug-22</t>
  </si>
  <si>
    <t>MBI HSAll FFAug-22</t>
  </si>
  <si>
    <t>MD Family ResourcesAll FFAug-22</t>
  </si>
  <si>
    <t>PASSAll FFAug-22</t>
  </si>
  <si>
    <t>RiversideAll FFAug-22</t>
  </si>
  <si>
    <t>TFCCAll FFAug-22</t>
  </si>
  <si>
    <t>UniversalAll FFAug-22</t>
  </si>
  <si>
    <t>Wayne CenterAll FFAug-22</t>
  </si>
  <si>
    <t>Youth VillagesAll FFAug-22</t>
  </si>
  <si>
    <t>Medstar GeorgetownAll DCSAug-22</t>
  </si>
  <si>
    <t>Medstar GeorgetownAll FFAug-22</t>
  </si>
  <si>
    <t>Community ConnectionsAll FFAug-22</t>
  </si>
  <si>
    <t>Community ConnectionsAll DCSAug-22</t>
  </si>
  <si>
    <t>Marys CenterAll FFAug-22</t>
  </si>
  <si>
    <t>Marys CenterAll DCSAug-22</t>
  </si>
  <si>
    <t>PIECEAll FFAug-22</t>
  </si>
  <si>
    <t>PIECEAll DCSAug-22</t>
  </si>
  <si>
    <t>Adoptions TogetherAll CombinedAug-22</t>
  </si>
  <si>
    <t>Better MorningsAll CombinedAug-22</t>
  </si>
  <si>
    <t>CatholicAll CombinedAug-22</t>
  </si>
  <si>
    <t>Community ConnectionsAll CombinedAug-22</t>
  </si>
  <si>
    <t>ContemporaryAll CombinedAug-22</t>
  </si>
  <si>
    <t>Family MattersAll CombinedAug-22</t>
  </si>
  <si>
    <t>Federal CityAll CombinedAug-22</t>
  </si>
  <si>
    <t>First Home CareAll CombinedAug-22</t>
  </si>
  <si>
    <t>Foundations for Home &amp; CommunityAll CombinedAug-22</t>
  </si>
  <si>
    <t>FPSAll CombinedAug-22</t>
  </si>
  <si>
    <t>Green DoorAll CombinedAug-22</t>
  </si>
  <si>
    <t>HillcrestAll CombinedAug-22</t>
  </si>
  <si>
    <t>LAYCAll CombinedAug-22</t>
  </si>
  <si>
    <t>LCSAll CombinedAug-22</t>
  </si>
  <si>
    <t>LESAll CombinedAug-22</t>
  </si>
  <si>
    <t>Marys CenterAll CombinedAug-22</t>
  </si>
  <si>
    <t>MBI HSAll CombinedAug-22</t>
  </si>
  <si>
    <t>MD Family ResourcesAll CombinedAug-22</t>
  </si>
  <si>
    <t>Medstar GeorgetownAll CombinedAug-22</t>
  </si>
  <si>
    <t>PASSAll CombinedAug-22</t>
  </si>
  <si>
    <t>PIECEAll CombinedAug-22</t>
  </si>
  <si>
    <t>RiversideAll CombinedAug-22</t>
  </si>
  <si>
    <t>TFCCAll CombinedAug-22</t>
  </si>
  <si>
    <t>UniversalAll CombinedAug-22</t>
  </si>
  <si>
    <t>Wayne CenterAll CombinedAug-22</t>
  </si>
  <si>
    <t>Youth VillagesAll CombinedAug-22</t>
  </si>
  <si>
    <t>All A-CRA ProvidersA-CRA FFAug-22</t>
  </si>
  <si>
    <t>All A-CRA ProvidersA-CRA CombinedAug-22</t>
  </si>
  <si>
    <t>All CPP-FV ProvidersCPP-FV FFAug-22</t>
  </si>
  <si>
    <t>All CPP-FV ProvidersCPP-FV DCSAug-22</t>
  </si>
  <si>
    <t>All CPP-FV ProvidersCPP-FV CombinedAug-22</t>
  </si>
  <si>
    <t>All FFT ProvidersFFT FFAug-22</t>
  </si>
  <si>
    <t>All FFT ProvidersFFT CombinedAug-22</t>
  </si>
  <si>
    <t>All MST ProvidersMST FFAug-22</t>
  </si>
  <si>
    <t>All MST ProvidersMST CombinedAug-22</t>
  </si>
  <si>
    <t>All MST-PSB ProvidersMST-PSB FFAug-22</t>
  </si>
  <si>
    <t>All MST-PSB ProvidersMST-PSB CombinedAug-22</t>
  </si>
  <si>
    <t>All PCIT ProvidersPCIT FFAug-22</t>
  </si>
  <si>
    <t>All PCIT ProvidersPCIT DCSAug-22</t>
  </si>
  <si>
    <t>All PCIT ProvidersPCIT CombinedAug-22</t>
  </si>
  <si>
    <t>All SFCR ProvidersSFCR FFAug-22</t>
  </si>
  <si>
    <t>All SFCR ProvidersSFCR CombinedAug-22</t>
  </si>
  <si>
    <t>All TF-CBT ProvidersTF-CBT FFAug-22</t>
  </si>
  <si>
    <t>All TF-CBT ProvidersTF-CBT CombinedAug-22</t>
  </si>
  <si>
    <t>All TIP ProvidersTIP FFAug-22</t>
  </si>
  <si>
    <t>All TIP ProvidersTIP CombinedAug-22</t>
  </si>
  <si>
    <t>All TST ProvidersTST FFAug-22</t>
  </si>
  <si>
    <t>All TST ProvidersTST CombinedAug-22</t>
  </si>
  <si>
    <t>Families First ProvidersAll FFAug-22</t>
  </si>
  <si>
    <t>DC Seed ProvidersAll DCSAug-22</t>
  </si>
  <si>
    <t>Trauma ProvidersAll FFAug-22</t>
  </si>
  <si>
    <t>Trauma ProvidersAll DCSAug-22</t>
  </si>
  <si>
    <t>Trauma ProvidersAll CombinedAug-22</t>
  </si>
  <si>
    <t>AllAll CombinedAug-22</t>
  </si>
  <si>
    <t>Federal CityA-CRA FF44805</t>
  </si>
  <si>
    <t>HillcrestA-CRA FF44805</t>
  </si>
  <si>
    <t>LAYCA-CRA FF44805</t>
  </si>
  <si>
    <t>RiversideA-CRA FF44805</t>
  </si>
  <si>
    <t>Adoptions TogetherCPP-FV FF44805</t>
  </si>
  <si>
    <t>Marys CenterCPP-FV FF44805</t>
  </si>
  <si>
    <t>PIECECPP-FV FF44805</t>
  </si>
  <si>
    <t>Community ConnectionsCPP-FV DCS44805</t>
  </si>
  <si>
    <t>Community ConnectionsCPP-FV FF44805</t>
  </si>
  <si>
    <t>Foundations for Home &amp; CommunityCPP-FV DCS44805</t>
  </si>
  <si>
    <t>Marys CenterCPP-FV DCS44805</t>
  </si>
  <si>
    <t>PIECECPP-FV DCS44805</t>
  </si>
  <si>
    <t>Medstar GeorgetownCPP-FV DCS44805</t>
  </si>
  <si>
    <t>Medstar GeorgetownCPP-FV FF44805</t>
  </si>
  <si>
    <t>Better MorningsFFT FF44805</t>
  </si>
  <si>
    <t>CatholicFFT FF44805</t>
  </si>
  <si>
    <t>First Home CareFFT FF44805</t>
  </si>
  <si>
    <t>Foundations for Home &amp; CommunityFFT FF44805</t>
  </si>
  <si>
    <t>HillcrestFFT FF44805</t>
  </si>
  <si>
    <t>PASSFFT FF44805</t>
  </si>
  <si>
    <t>LCSMST FF44805</t>
  </si>
  <si>
    <t>MBI HSMST FF44805</t>
  </si>
  <si>
    <t>Youth VillagesMST FF44805</t>
  </si>
  <si>
    <t>Youth VillagesMST-PSB FF44805</t>
  </si>
  <si>
    <t>Marys CenterPCIT FF44805</t>
  </si>
  <si>
    <t>PIECEPCIT FF44805</t>
  </si>
  <si>
    <t>Marys CenterPCIT DCS44805</t>
  </si>
  <si>
    <t>PIECEPCIT DCS44805</t>
  </si>
  <si>
    <t>Community ConnectionsPCIT DCS44805</t>
  </si>
  <si>
    <t>Community ConnectionsPCIT FF44805</t>
  </si>
  <si>
    <t>Medstar GeorgetownPCIT DCS44805</t>
  </si>
  <si>
    <t>Medstar GeorgetownPCIT FF44805</t>
  </si>
  <si>
    <t>Community ConnectionsTF-CBT FF44805</t>
  </si>
  <si>
    <t>First Home CareTF-CBT FF44805</t>
  </si>
  <si>
    <t>Foundations for Home &amp; CommunityTF-CBT FF44805</t>
  </si>
  <si>
    <t>HillcrestTF-CBT FF44805</t>
  </si>
  <si>
    <t>LAYCTF-CBT FF44805</t>
  </si>
  <si>
    <t>LESTF-CBT FF44805</t>
  </si>
  <si>
    <t>MD Family ResourcesTF-CBT FF44805</t>
  </si>
  <si>
    <t>UniversalTF-CBT FF44805</t>
  </si>
  <si>
    <t>Community ConnectionsTIP FF44805</t>
  </si>
  <si>
    <t>ContemporaryTIP FF44805</t>
  </si>
  <si>
    <t>FPSTIP FF44805</t>
  </si>
  <si>
    <t>Green DoorTIP FF44805</t>
  </si>
  <si>
    <t>LESTIP FF44805</t>
  </si>
  <si>
    <t>MBI HSTIP FF44805</t>
  </si>
  <si>
    <t>PASSTIP FF44805</t>
  </si>
  <si>
    <t>TFCCTIP FF44805</t>
  </si>
  <si>
    <t>UniversalTIP FF44805</t>
  </si>
  <si>
    <t>Wayne CenterTIP FF44805</t>
  </si>
  <si>
    <t>Adoptions TogetherTST FF44805</t>
  </si>
  <si>
    <t>ContemporaryTST FF44805</t>
  </si>
  <si>
    <t>Family MattersTST FF44805</t>
  </si>
  <si>
    <t>First Home CareTST FF44805</t>
  </si>
  <si>
    <t>Foundations for Home &amp; CommunityTST FF44805</t>
  </si>
  <si>
    <t>HillcrestTST FF44805</t>
  </si>
  <si>
    <t>MD Family ResourcesTST FF44805</t>
  </si>
  <si>
    <t>Federal CityA-CRA Combined44805</t>
  </si>
  <si>
    <t>HillcrestA-CRA Combined44805</t>
  </si>
  <si>
    <t>LAYCA-CRA Combined44805</t>
  </si>
  <si>
    <t>RiversideA-CRA Combined44805</t>
  </si>
  <si>
    <t>Adoptions TogetherCPP-FV Combined44805</t>
  </si>
  <si>
    <t>Foundations for Home &amp; CommunityCPP-FV Combined44805</t>
  </si>
  <si>
    <t>Medstar GeorgetownCPP-FV Combined44805</t>
  </si>
  <si>
    <t>Better MorningsFFT Combined44805</t>
  </si>
  <si>
    <t>CatholicFFT Combined44805</t>
  </si>
  <si>
    <t>First Home CareFFT Combined44805</t>
  </si>
  <si>
    <t>Foundations for Home &amp; CommunityFFT Combined44805</t>
  </si>
  <si>
    <t>HillcrestFFT Combined44805</t>
  </si>
  <si>
    <t>PASSFFT Combined44805</t>
  </si>
  <si>
    <t>LCSMST Combined44805</t>
  </si>
  <si>
    <t>MBI HSMST Combined44805</t>
  </si>
  <si>
    <t>Youth VillagesMST Combined44805</t>
  </si>
  <si>
    <t>Youth VillagesMST-PSB Combined44805</t>
  </si>
  <si>
    <t>Medstar GeorgetownPCIT Combined44805</t>
  </si>
  <si>
    <t>Community ConnectionsTF-CBT Combined44805</t>
  </si>
  <si>
    <t>First Home CareTF-CBT Combined44805</t>
  </si>
  <si>
    <t>Foundations for Home &amp; CommunityTF-CBT Combined44805</t>
  </si>
  <si>
    <t>HillcrestTF-CBT Combined44805</t>
  </si>
  <si>
    <t>LAYCTF-CBT Combined44805</t>
  </si>
  <si>
    <t>LESTF-CBT Combined44805</t>
  </si>
  <si>
    <t>MD Family ResourcesTF-CBT Combined44805</t>
  </si>
  <si>
    <t>UniversalTF-CBT Combined44805</t>
  </si>
  <si>
    <t>Community ConnectionsTIP Combined44805</t>
  </si>
  <si>
    <t>ContemporaryTIP Combined44805</t>
  </si>
  <si>
    <t>FPSTIP Combined44805</t>
  </si>
  <si>
    <t>Green DoorTIP Combined44805</t>
  </si>
  <si>
    <t>LESTIP Combined44805</t>
  </si>
  <si>
    <t>MBI HSTIP Combined44805</t>
  </si>
  <si>
    <t>PASSTIP Combined44805</t>
  </si>
  <si>
    <t>TFCCTIP Combined44805</t>
  </si>
  <si>
    <t>UniversalTIP Combined44805</t>
  </si>
  <si>
    <t>Wayne CenterTIP Combined44805</t>
  </si>
  <si>
    <t>Adoptions TogetherTST Combined44805</t>
  </si>
  <si>
    <t>ContemporaryTST Combined44805</t>
  </si>
  <si>
    <t>Family MattersTST Combined44805</t>
  </si>
  <si>
    <t>First Home CareTST Combined44805</t>
  </si>
  <si>
    <t>Foundations for Home &amp; CommunityTST Combined44805</t>
  </si>
  <si>
    <t>HillcrestTST Combined44805</t>
  </si>
  <si>
    <t>MD Family ResourcesTST Combined44805</t>
  </si>
  <si>
    <t>Marys CenterCPP-FV Combined44805</t>
  </si>
  <si>
    <t>PIECECPP-FV Combined44805</t>
  </si>
  <si>
    <t>Community ConnectionsCPP-FV Combined44805</t>
  </si>
  <si>
    <t>Community ConnectionsPCIT Combined44805</t>
  </si>
  <si>
    <t>Marys CenterPCIT Combined44805</t>
  </si>
  <si>
    <t>PIECEPCIT Combined44805</t>
  </si>
  <si>
    <t>CatholicAll FF44805</t>
  </si>
  <si>
    <t>ContemporaryAll FF44805</t>
  </si>
  <si>
    <t>Family MattersAll FF44805</t>
  </si>
  <si>
    <t>Federal City All FF44805</t>
  </si>
  <si>
    <t>First Home CareAll FF44805</t>
  </si>
  <si>
    <t>Foundations for Home &amp; CommunityAll FF44805</t>
  </si>
  <si>
    <t>FPSAll FF44805</t>
  </si>
  <si>
    <t>Green DoorAll FF44805</t>
  </si>
  <si>
    <t>HillcrestAll FF44805</t>
  </si>
  <si>
    <t>LAYCAll FF44805</t>
  </si>
  <si>
    <t>LCSAll FF44805</t>
  </si>
  <si>
    <t>LESAll FF44805</t>
  </si>
  <si>
    <t>MBI HSAll FF44805</t>
  </si>
  <si>
    <t>MD Family ResourcesAll FF44805</t>
  </si>
  <si>
    <t>PASSAll FF44805</t>
  </si>
  <si>
    <t>RiversideAll FF44805</t>
  </si>
  <si>
    <t>TFCCAll FF44805</t>
  </si>
  <si>
    <t>UniversalAll FF44805</t>
  </si>
  <si>
    <t>Wayne CenterAll FF44805</t>
  </si>
  <si>
    <t>Youth VillagesAll FF44805</t>
  </si>
  <si>
    <t>Medstar GeorgetownAll DCS44805</t>
  </si>
  <si>
    <t>Medstar GeorgetownAll FF44805</t>
  </si>
  <si>
    <t>Community ConnectionsAll FF44805</t>
  </si>
  <si>
    <t>Community ConnectionsAll DCS44805</t>
  </si>
  <si>
    <t>Marys CenterAll FF44805</t>
  </si>
  <si>
    <t>Marys CenterAll DCS44805</t>
  </si>
  <si>
    <t>PIECEAll FF44805</t>
  </si>
  <si>
    <t>PIECEAll DCS44805</t>
  </si>
  <si>
    <t>Adoptions TogetherAll Combined44805</t>
  </si>
  <si>
    <t>Better MorningsAll Combined44805</t>
  </si>
  <si>
    <t>CatholicAll Combined44805</t>
  </si>
  <si>
    <t>Community ConnectionsAll Combined44805</t>
  </si>
  <si>
    <t>ContemporaryAll Combined44805</t>
  </si>
  <si>
    <t>Family MattersAll Combined44805</t>
  </si>
  <si>
    <t>Federal CityAll Combined44805</t>
  </si>
  <si>
    <t>First Home CareAll Combined44805</t>
  </si>
  <si>
    <t>Foundations for Home &amp; CommunityAll Combined44805</t>
  </si>
  <si>
    <t>FPSAll Combined44805</t>
  </si>
  <si>
    <t>Green DoorAll Combined44805</t>
  </si>
  <si>
    <t>HillcrestAll Combined44805</t>
  </si>
  <si>
    <t>LAYCAll Combined44805</t>
  </si>
  <si>
    <t>LCSAll Combined44805</t>
  </si>
  <si>
    <t>LESAll Combined44805</t>
  </si>
  <si>
    <t>Marys CenterAll Combined44805</t>
  </si>
  <si>
    <t>MBI HSAll Combined44805</t>
  </si>
  <si>
    <t>MD Family ResourcesAll Combined44805</t>
  </si>
  <si>
    <t>Medstar GeorgetownAll Combined44805</t>
  </si>
  <si>
    <t>PASSAll Combined44805</t>
  </si>
  <si>
    <t>PIECEAll Combined44805</t>
  </si>
  <si>
    <t>RiversideAll Combined44805</t>
  </si>
  <si>
    <t>TFCCAll Combined44805</t>
  </si>
  <si>
    <t>UniversalAll Combined44805</t>
  </si>
  <si>
    <t>Wayne CenterAll Combined44805</t>
  </si>
  <si>
    <t>Youth VillagesAll Combined44805</t>
  </si>
  <si>
    <t>All A-CRA ProvidersA-CRA FF44805</t>
  </si>
  <si>
    <t>All A-CRA ProvidersA-CRA Combined44805</t>
  </si>
  <si>
    <t>All CPP-FV ProvidersCPP-FV FF44805</t>
  </si>
  <si>
    <t>All CPP-FV ProvidersCPP-FV DCS44805</t>
  </si>
  <si>
    <t>All CPP-FV ProvidersCPP-FV Combined44805</t>
  </si>
  <si>
    <t>All FFT ProvidersFFT FF44805</t>
  </si>
  <si>
    <t>All FFT ProvidersFFT Combined44805</t>
  </si>
  <si>
    <t>All MST ProvidersMST FF44805</t>
  </si>
  <si>
    <t>All MST ProvidersMST Combined44805</t>
  </si>
  <si>
    <t>All MST-PSB ProvidersMST-PSB FF44805</t>
  </si>
  <si>
    <t>All MST-PSB ProvidersMST-PSB Combined44805</t>
  </si>
  <si>
    <t>All PCIT ProvidersPCIT FF44805</t>
  </si>
  <si>
    <t>All PCIT ProvidersPCIT DCS44805</t>
  </si>
  <si>
    <t>All PCIT ProvidersPCIT Combined44805</t>
  </si>
  <si>
    <t>All SFCR ProvidersSFCR FF44805</t>
  </si>
  <si>
    <t>All SFCR ProvidersSFCR Combined44805</t>
  </si>
  <si>
    <t>All TF-CBT ProvidersTF-CBT FF44805</t>
  </si>
  <si>
    <t>All TF-CBT ProvidersTF-CBT Combined44805</t>
  </si>
  <si>
    <t>All TIP ProvidersTIP FF44805</t>
  </si>
  <si>
    <t>All TIP ProvidersTIP Combined44805</t>
  </si>
  <si>
    <t>All TST ProvidersTST FF44805</t>
  </si>
  <si>
    <t>All TST ProvidersTST Combined44805</t>
  </si>
  <si>
    <t>Families First ProvidersAll FF44805</t>
  </si>
  <si>
    <t>DC Seed ProvidersAll DCS44805</t>
  </si>
  <si>
    <t>Trauma ProvidersAll FF44805</t>
  </si>
  <si>
    <t>Trauma ProvidersAll DCS44805</t>
  </si>
  <si>
    <t>Trauma ProvidersAll Combined44805</t>
  </si>
  <si>
    <t>AllAll Combined44805</t>
  </si>
  <si>
    <t>Federal CityA-CRA FFSep-22</t>
  </si>
  <si>
    <t>HillcrestA-CRA FFSep-22</t>
  </si>
  <si>
    <t>LAYCA-CRA FFSep-22</t>
  </si>
  <si>
    <t>RiversideA-CRA FFSep-22</t>
  </si>
  <si>
    <t>Adoptions TogetherCPP-FV FFSep-22</t>
  </si>
  <si>
    <t>Marys CenterCPP-FV FFSep-22</t>
  </si>
  <si>
    <t>PIECECPP-FV FFSep-22</t>
  </si>
  <si>
    <t>Community ConnectionsCPP-FV DCSSep-22</t>
  </si>
  <si>
    <t>Community ConnectionsCPP-FV FFSep-22</t>
  </si>
  <si>
    <t>Foundations for Home &amp; CommunityCPP-FV DCSSep-22</t>
  </si>
  <si>
    <t>Marys CenterCPP-FV DCSSep-22</t>
  </si>
  <si>
    <t>PIECECPP-FV DCSSep-22</t>
  </si>
  <si>
    <t>Medstar GeorgetownCPP-FV DCSSep-22</t>
  </si>
  <si>
    <t>Medstar GeorgetownCPP-FV FFSep-22</t>
  </si>
  <si>
    <t>Better MorningsFFT FFSep-22</t>
  </si>
  <si>
    <t>CatholicFFT FFSep-22</t>
  </si>
  <si>
    <t>First Home CareFFT FFSep-22</t>
  </si>
  <si>
    <t>Foundations for Home &amp; CommunityFFT FFSep-22</t>
  </si>
  <si>
    <t>HillcrestFFT FFSep-22</t>
  </si>
  <si>
    <t>PASSFFT FFSep-22</t>
  </si>
  <si>
    <t>LCSMST FFSep-22</t>
  </si>
  <si>
    <t>MBI HSMST FFSep-22</t>
  </si>
  <si>
    <t>Youth VillagesMST FFSep-22</t>
  </si>
  <si>
    <t>Youth VillagesMST-PSB FFSep-22</t>
  </si>
  <si>
    <t>Marys CenterPCIT FFSep-22</t>
  </si>
  <si>
    <t>PIECEPCIT FFSep-22</t>
  </si>
  <si>
    <t>Marys CenterPCIT DCSSep-22</t>
  </si>
  <si>
    <t>PIECEPCIT DCSSep-22</t>
  </si>
  <si>
    <t>Community ConnectionsPCIT DCSSep-22</t>
  </si>
  <si>
    <t>Community ConnectionsPCIT FFSep-22</t>
  </si>
  <si>
    <t>Medstar GeorgetownPCIT DCSSep-22</t>
  </si>
  <si>
    <t>Medstar GeorgetownPCIT FFSep-22</t>
  </si>
  <si>
    <t>Community ConnectionsTF-CBT FFSep-22</t>
  </si>
  <si>
    <t>First Home CareTF-CBT FFSep-22</t>
  </si>
  <si>
    <t>Foundations for Home &amp; CommunityTF-CBT FFSep-22</t>
  </si>
  <si>
    <t>HillcrestTF-CBT FFSep-22</t>
  </si>
  <si>
    <t>LAYCTF-CBT FFSep-22</t>
  </si>
  <si>
    <t>LESTF-CBT FFSep-22</t>
  </si>
  <si>
    <t>MD Family ResourcesTF-CBT FFSep-22</t>
  </si>
  <si>
    <t>UniversalTF-CBT FFSep-22</t>
  </si>
  <si>
    <t>Community ConnectionsTIP FFSep-22</t>
  </si>
  <si>
    <t>ContemporaryTIP FFSep-22</t>
  </si>
  <si>
    <t>FPSTIP FFSep-22</t>
  </si>
  <si>
    <t>Green DoorTIP FFSep-22</t>
  </si>
  <si>
    <t>LESTIP FFSep-22</t>
  </si>
  <si>
    <t>MBI HSTIP FFSep-22</t>
  </si>
  <si>
    <t>PASSTIP FFSep-22</t>
  </si>
  <si>
    <t>TFCCTIP FFSep-22</t>
  </si>
  <si>
    <t>UniversalTIP FFSep-22</t>
  </si>
  <si>
    <t>Wayne CenterTIP FFSep-22</t>
  </si>
  <si>
    <t>Adoptions TogetherTST FFSep-22</t>
  </si>
  <si>
    <t>ContemporaryTST FFSep-22</t>
  </si>
  <si>
    <t>Family MattersTST FFSep-22</t>
  </si>
  <si>
    <t>First Home CareTST FFSep-22</t>
  </si>
  <si>
    <t>Foundations for Home &amp; CommunityTST FFSep-22</t>
  </si>
  <si>
    <t>HillcrestTST FFSep-22</t>
  </si>
  <si>
    <t>MD Family ResourcesTST FFSep-22</t>
  </si>
  <si>
    <t>Federal CityA-CRA CombinedSep-22</t>
  </si>
  <si>
    <t>HillcrestA-CRA CombinedSep-22</t>
  </si>
  <si>
    <t>LAYCA-CRA CombinedSep-22</t>
  </si>
  <si>
    <t>RiversideA-CRA CombinedSep-22</t>
  </si>
  <si>
    <t>Adoptions TogetherCPP-FV CombinedSep-22</t>
  </si>
  <si>
    <t>Foundations for Home &amp; CommunityCPP-FV CombinedSep-22</t>
  </si>
  <si>
    <t>Medstar GeorgetownCPP-FV CombinedSep-22</t>
  </si>
  <si>
    <t>Better MorningsFFT CombinedSep-22</t>
  </si>
  <si>
    <t>CatholicFFT CombinedSep-22</t>
  </si>
  <si>
    <t>First Home CareFFT CombinedSep-22</t>
  </si>
  <si>
    <t>Foundations for Home &amp; CommunityFFT CombinedSep-22</t>
  </si>
  <si>
    <t>HillcrestFFT CombinedSep-22</t>
  </si>
  <si>
    <t>PASSFFT CombinedSep-22</t>
  </si>
  <si>
    <t>LCSMST CombinedSep-22</t>
  </si>
  <si>
    <t>MBI HSMST CombinedSep-22</t>
  </si>
  <si>
    <t>Youth VillagesMST CombinedSep-22</t>
  </si>
  <si>
    <t>Youth VillagesMST-PSB CombinedSep-22</t>
  </si>
  <si>
    <t>Medstar GeorgetownPCIT CombinedSep-22</t>
  </si>
  <si>
    <t>Community ConnectionsTF-CBT CombinedSep-22</t>
  </si>
  <si>
    <t>First Home CareTF-CBT CombinedSep-22</t>
  </si>
  <si>
    <t>Foundations for Home &amp; CommunityTF-CBT CombinedSep-22</t>
  </si>
  <si>
    <t>HillcrestTF-CBT CombinedSep-22</t>
  </si>
  <si>
    <t>LAYCTF-CBT CombinedSep-22</t>
  </si>
  <si>
    <t>LESTF-CBT CombinedSep-22</t>
  </si>
  <si>
    <t>MD Family ResourcesTF-CBT CombinedSep-22</t>
  </si>
  <si>
    <t>UniversalTF-CBT CombinedSep-22</t>
  </si>
  <si>
    <t>Community ConnectionsTIP CombinedSep-22</t>
  </si>
  <si>
    <t>ContemporaryTIP CombinedSep-22</t>
  </si>
  <si>
    <t>FPSTIP CombinedSep-22</t>
  </si>
  <si>
    <t>Green DoorTIP CombinedSep-22</t>
  </si>
  <si>
    <t>LESTIP CombinedSep-22</t>
  </si>
  <si>
    <t>MBI HSTIP CombinedSep-22</t>
  </si>
  <si>
    <t>PASSTIP CombinedSep-22</t>
  </si>
  <si>
    <t>TFCCTIP CombinedSep-22</t>
  </si>
  <si>
    <t>UniversalTIP CombinedSep-22</t>
  </si>
  <si>
    <t>Wayne CenterTIP CombinedSep-22</t>
  </si>
  <si>
    <t>Adoptions TogetherTST CombinedSep-22</t>
  </si>
  <si>
    <t>ContemporaryTST CombinedSep-22</t>
  </si>
  <si>
    <t>Family MattersTST CombinedSep-22</t>
  </si>
  <si>
    <t>First Home CareTST CombinedSep-22</t>
  </si>
  <si>
    <t>Foundations for Home &amp; CommunityTST CombinedSep-22</t>
  </si>
  <si>
    <t>HillcrestTST CombinedSep-22</t>
  </si>
  <si>
    <t>MD Family ResourcesTST CombinedSep-22</t>
  </si>
  <si>
    <t>Marys CenterCPP-FV CombinedSep-22</t>
  </si>
  <si>
    <t>PIECECPP-FV CombinedSep-22</t>
  </si>
  <si>
    <t>Community ConnectionsCPP-FV CombinedSep-22</t>
  </si>
  <si>
    <t>Community ConnectionsPCIT CombinedSep-22</t>
  </si>
  <si>
    <t>Marys CenterPCIT CombinedSep-22</t>
  </si>
  <si>
    <t>PIECEPCIT CombinedSep-22</t>
  </si>
  <si>
    <t>CatholicAll FFSep-22</t>
  </si>
  <si>
    <t>ContemporaryAll FFSep-22</t>
  </si>
  <si>
    <t>Family MattersAll FFSep-22</t>
  </si>
  <si>
    <t>Federal City All FFSep-22</t>
  </si>
  <si>
    <t>First Home CareAll FFSep-22</t>
  </si>
  <si>
    <t>Foundations for Home &amp; CommunityAll FFSep-22</t>
  </si>
  <si>
    <t>FPSAll FFSep-22</t>
  </si>
  <si>
    <t>Green DoorAll FFSep-22</t>
  </si>
  <si>
    <t>HillcrestAll FFSep-22</t>
  </si>
  <si>
    <t>LAYCAll FFSep-22</t>
  </si>
  <si>
    <t>LCSAll FFSep-22</t>
  </si>
  <si>
    <t>LESAll FFSep-22</t>
  </si>
  <si>
    <t>MBI HSAll FFSep-22</t>
  </si>
  <si>
    <t>MD Family ResourcesAll FFSep-22</t>
  </si>
  <si>
    <t>PASSAll FFSep-22</t>
  </si>
  <si>
    <t>RiversideAll FFSep-22</t>
  </si>
  <si>
    <t>TFCCAll FFSep-22</t>
  </si>
  <si>
    <t>UniversalAll FFSep-22</t>
  </si>
  <si>
    <t>Wayne CenterAll FFSep-22</t>
  </si>
  <si>
    <t>Youth VillagesAll FFSep-22</t>
  </si>
  <si>
    <t>Medstar GeorgetownAll DCSSep-22</t>
  </si>
  <si>
    <t>Medstar GeorgetownAll FFSep-22</t>
  </si>
  <si>
    <t>Community ConnectionsAll FFSep-22</t>
  </si>
  <si>
    <t>Community ConnectionsAll DCSSep-22</t>
  </si>
  <si>
    <t>Marys CenterAll FFSep-22</t>
  </si>
  <si>
    <t>Marys CenterAll DCSSep-22</t>
  </si>
  <si>
    <t>PIECEAll FFSep-22</t>
  </si>
  <si>
    <t>PIECEAll DCSSep-22</t>
  </si>
  <si>
    <t>Adoptions TogetherAll CombinedSep-22</t>
  </si>
  <si>
    <t>Better MorningsAll CombinedSep-22</t>
  </si>
  <si>
    <t>CatholicAll CombinedSep-22</t>
  </si>
  <si>
    <t>Community ConnectionsAll CombinedSep-22</t>
  </si>
  <si>
    <t>ContemporaryAll CombinedSep-22</t>
  </si>
  <si>
    <t>Family MattersAll CombinedSep-22</t>
  </si>
  <si>
    <t>Federal CityAll CombinedSep-22</t>
  </si>
  <si>
    <t>First Home CareAll CombinedSep-22</t>
  </si>
  <si>
    <t>Foundations for Home &amp; CommunityAll CombinedSep-22</t>
  </si>
  <si>
    <t>FPSAll CombinedSep-22</t>
  </si>
  <si>
    <t>Green DoorAll CombinedSep-22</t>
  </si>
  <si>
    <t>HillcrestAll CombinedSep-22</t>
  </si>
  <si>
    <t>LAYCAll CombinedSep-22</t>
  </si>
  <si>
    <t>LCSAll CombinedSep-22</t>
  </si>
  <si>
    <t>LESAll CombinedSep-22</t>
  </si>
  <si>
    <t>Marys CenterAll CombinedSep-22</t>
  </si>
  <si>
    <t>MBI HSAll CombinedSep-22</t>
  </si>
  <si>
    <t>MD Family ResourcesAll CombinedSep-22</t>
  </si>
  <si>
    <t>Medstar GeorgetownAll CombinedSep-22</t>
  </si>
  <si>
    <t>PASSAll CombinedSep-22</t>
  </si>
  <si>
    <t>PIECEAll CombinedSep-22</t>
  </si>
  <si>
    <t>RiversideAll CombinedSep-22</t>
  </si>
  <si>
    <t>TFCCAll CombinedSep-22</t>
  </si>
  <si>
    <t>UniversalAll CombinedSep-22</t>
  </si>
  <si>
    <t>Wayne CenterAll CombinedSep-22</t>
  </si>
  <si>
    <t>Youth VillagesAll CombinedSep-22</t>
  </si>
  <si>
    <t>All A-CRA ProvidersA-CRA FFSep-22</t>
  </si>
  <si>
    <t>All A-CRA ProvidersA-CRA CombinedSep-22</t>
  </si>
  <si>
    <t>All CPP-FV ProvidersCPP-FV FFSep-22</t>
  </si>
  <si>
    <t>All CPP-FV ProvidersCPP-FV DCSSep-22</t>
  </si>
  <si>
    <t>All CPP-FV ProvidersCPP-FV CombinedSep-22</t>
  </si>
  <si>
    <t>All FFT ProvidersFFT FFSep-22</t>
  </si>
  <si>
    <t>All FFT ProvidersFFT CombinedSep-22</t>
  </si>
  <si>
    <t>All MST ProvidersMST FFSep-22</t>
  </si>
  <si>
    <t>All MST ProvidersMST CombinedSep-22</t>
  </si>
  <si>
    <t>All MST-PSB ProvidersMST-PSB FFSep-22</t>
  </si>
  <si>
    <t>All MST-PSB ProvidersMST-PSB CombinedSep-22</t>
  </si>
  <si>
    <t>All PCIT ProvidersPCIT FFSep-22</t>
  </si>
  <si>
    <t>All PCIT ProvidersPCIT DCSSep-22</t>
  </si>
  <si>
    <t>All PCIT ProvidersPCIT CombinedSep-22</t>
  </si>
  <si>
    <t>All SFCR ProvidersSFCR FFSep-22</t>
  </si>
  <si>
    <t>All SFCR ProvidersSFCR CombinedSep-22</t>
  </si>
  <si>
    <t>All TF-CBT ProvidersTF-CBT FFSep-22</t>
  </si>
  <si>
    <t>All TF-CBT ProvidersTF-CBT CombinedSep-22</t>
  </si>
  <si>
    <t>All TIP ProvidersTIP FFSep-22</t>
  </si>
  <si>
    <t>All TIP ProvidersTIP CombinedSep-22</t>
  </si>
  <si>
    <t>All TST ProvidersTST FFSep-22</t>
  </si>
  <si>
    <t>All TST ProvidersTST CombinedSep-22</t>
  </si>
  <si>
    <t>Families First ProvidersAll FFSep-22</t>
  </si>
  <si>
    <t>DC Seed ProvidersAll DCSSep-22</t>
  </si>
  <si>
    <t>Trauma ProvidersAll FFSep-22</t>
  </si>
  <si>
    <t>Trauma ProvidersAll DCSSep-22</t>
  </si>
  <si>
    <t>Trauma ProvidersAll CombinedSep-22</t>
  </si>
  <si>
    <t>AllAll CombinedSep-22</t>
  </si>
  <si>
    <t>PCIT-T</t>
  </si>
  <si>
    <t>ABC</t>
  </si>
  <si>
    <t>ABC1</t>
  </si>
  <si>
    <t>ABC2</t>
  </si>
  <si>
    <t>ABC3</t>
  </si>
  <si>
    <t>ABC4</t>
  </si>
  <si>
    <t>ABC5</t>
  </si>
  <si>
    <t>ABC6</t>
  </si>
  <si>
    <t>ABC7</t>
  </si>
  <si>
    <t>ABC8</t>
  </si>
  <si>
    <t>ABC9</t>
  </si>
  <si>
    <t>ABC10</t>
  </si>
  <si>
    <t>ABC11</t>
  </si>
  <si>
    <t>ABC12</t>
  </si>
  <si>
    <t>ABC13</t>
  </si>
  <si>
    <t>ABC14</t>
  </si>
  <si>
    <t>ABC15</t>
  </si>
  <si>
    <t>ABC16</t>
  </si>
  <si>
    <t>ABC17</t>
  </si>
  <si>
    <t>ABC18</t>
  </si>
  <si>
    <t>ABC19</t>
  </si>
  <si>
    <t>ABC20</t>
  </si>
  <si>
    <t>ABC21</t>
  </si>
  <si>
    <t>ABC22</t>
  </si>
  <si>
    <t>ABC23</t>
  </si>
  <si>
    <t>ABC24</t>
  </si>
  <si>
    <t>ABC25</t>
  </si>
  <si>
    <t>ABC26</t>
  </si>
  <si>
    <t>ABC27</t>
  </si>
  <si>
    <t>ABC28</t>
  </si>
  <si>
    <t>ABC29</t>
  </si>
  <si>
    <t>ABC30</t>
  </si>
  <si>
    <t>ABC31</t>
  </si>
  <si>
    <t>ABC32</t>
  </si>
  <si>
    <t>ABC33</t>
  </si>
  <si>
    <t>ABC34</t>
  </si>
  <si>
    <t>ABC35</t>
  </si>
  <si>
    <t>ABC36</t>
  </si>
  <si>
    <t>ABC37</t>
  </si>
  <si>
    <t>ABC38</t>
  </si>
  <si>
    <t>ABC39</t>
  </si>
  <si>
    <t>ABC40</t>
  </si>
  <si>
    <t>All ABC Providers</t>
  </si>
  <si>
    <t>PCIT-T1</t>
  </si>
  <si>
    <t>PCIT-T2</t>
  </si>
  <si>
    <t>PCIT-T3</t>
  </si>
  <si>
    <t>PCIT-T4</t>
  </si>
  <si>
    <t>PCIT-T5</t>
  </si>
  <si>
    <t>PCIT-T6</t>
  </si>
  <si>
    <t>PCIT-T7</t>
  </si>
  <si>
    <t>PCIT-T8</t>
  </si>
  <si>
    <t>PCIT-T9</t>
  </si>
  <si>
    <t>PCIT-T10</t>
  </si>
  <si>
    <t>PCIT-T11</t>
  </si>
  <si>
    <t>PCIT-T12</t>
  </si>
  <si>
    <t>PCIT-T13</t>
  </si>
  <si>
    <t>PCIT-T14</t>
  </si>
  <si>
    <t>PCIT-T15</t>
  </si>
  <si>
    <t>PCIT-T16</t>
  </si>
  <si>
    <t>PCIT-T17</t>
  </si>
  <si>
    <t>PCIT-T18</t>
  </si>
  <si>
    <t>PCIT-T19</t>
  </si>
  <si>
    <t>PCIT-T20</t>
  </si>
  <si>
    <t>PCIT-T21</t>
  </si>
  <si>
    <t>PCIT-T22</t>
  </si>
  <si>
    <t>PCIT-T23</t>
  </si>
  <si>
    <t>PCIT-T24</t>
  </si>
  <si>
    <t>PCIT-T25</t>
  </si>
  <si>
    <t>PCIT-T26</t>
  </si>
  <si>
    <t>PCIT-T27</t>
  </si>
  <si>
    <t>PCIT-T28</t>
  </si>
  <si>
    <t>PCIT-T29</t>
  </si>
  <si>
    <t>PCIT-T30</t>
  </si>
  <si>
    <t>PCIT-T31</t>
  </si>
  <si>
    <t>PCIT-T32</t>
  </si>
  <si>
    <t>PCIT-T33</t>
  </si>
  <si>
    <t>PCIT-T34</t>
  </si>
  <si>
    <t>PCIT-T35</t>
  </si>
  <si>
    <t>PCIT-T36</t>
  </si>
  <si>
    <t>PCIT-T37</t>
  </si>
  <si>
    <t>PCIT-T38</t>
  </si>
  <si>
    <t>PCIT-T39</t>
  </si>
  <si>
    <t>PCIT-T40</t>
  </si>
  <si>
    <t>All PCIT-T Providers</t>
  </si>
  <si>
    <t>DBH Parent Support</t>
  </si>
  <si>
    <t>Healthy Futures</t>
  </si>
  <si>
    <t>DBH Parent Support Combined</t>
  </si>
  <si>
    <t>Healthy Futures Combined</t>
  </si>
  <si>
    <t>DBHPS</t>
  </si>
  <si>
    <t>HF</t>
  </si>
  <si>
    <t>All ABC ProvidersABC Combined</t>
  </si>
  <si>
    <t>All PCIT-T ProvidersPCIT-T Combined</t>
  </si>
  <si>
    <t>PIECEPCIT-T Combined</t>
  </si>
  <si>
    <t>Marys CenterPCIT-T Combined</t>
  </si>
  <si>
    <t>Umbrella</t>
  </si>
  <si>
    <t>DBH Parent SupportABC FFOct-22</t>
  </si>
  <si>
    <t>DBH Parent SupportABC FF44835</t>
  </si>
  <si>
    <t>DBH Parent SupportABC</t>
  </si>
  <si>
    <t>Healthy FuturesABC FFOct-22</t>
  </si>
  <si>
    <t>Healthy FuturesABC FF44835</t>
  </si>
  <si>
    <t>Healthy FuturesABC</t>
  </si>
  <si>
    <t>Marys CenterABC FFOct-22</t>
  </si>
  <si>
    <t>Marys CenterABC FF44835</t>
  </si>
  <si>
    <t>Marys CenterABC</t>
  </si>
  <si>
    <t>Medstar GeorgetownABC FFOct-22</t>
  </si>
  <si>
    <t>Medstar GeorgetownABC FF44835</t>
  </si>
  <si>
    <t>Medstar GeorgetownABC</t>
  </si>
  <si>
    <t>PIECEABC FFOct-22</t>
  </si>
  <si>
    <t>PIECEABC FF44835</t>
  </si>
  <si>
    <t>PIECEABC</t>
  </si>
  <si>
    <t>Federal CityA-CRA FFOct-22</t>
  </si>
  <si>
    <t>Federal CityA-CRA FF44835</t>
  </si>
  <si>
    <t>HillcrestA-CRA FFOct-22</t>
  </si>
  <si>
    <t>HillcrestA-CRA FF44835</t>
  </si>
  <si>
    <t>LAYCA-CRA FFOct-22</t>
  </si>
  <si>
    <t>LAYCA-CRA FF44835</t>
  </si>
  <si>
    <t>RiversideA-CRA FFOct-22</t>
  </si>
  <si>
    <t>RiversideA-CRA FF44835</t>
  </si>
  <si>
    <t>Adoptions TogetherCPP-FV FFOct-22</t>
  </si>
  <si>
    <t>Adoptions TogetherCPP-FV FF44835</t>
  </si>
  <si>
    <t>Marys CenterCPP-FV FFOct-22</t>
  </si>
  <si>
    <t>Marys CenterCPP-FV FF44835</t>
  </si>
  <si>
    <t>PIECECPP-FV FFOct-22</t>
  </si>
  <si>
    <t>PIECECPP-FV FF44835</t>
  </si>
  <si>
    <t>Community ConnectionsCPP-FV DCSOct-22</t>
  </si>
  <si>
    <t>Community ConnectionsCPP-FV DCS44835</t>
  </si>
  <si>
    <t>Community ConnectionsCPP-FV FFOct-22</t>
  </si>
  <si>
    <t>Community ConnectionsCPP-FV FF44835</t>
  </si>
  <si>
    <t>Foundations for Home &amp; CommunityCPP-FV DCSOct-22</t>
  </si>
  <si>
    <t>Foundations for Home &amp; CommunityCPP-FV DCS44835</t>
  </si>
  <si>
    <t>Marys CenterCPP-FV DCSOct-22</t>
  </si>
  <si>
    <t>Marys CenterCPP-FV DCS44835</t>
  </si>
  <si>
    <t>PIECECPP-FV DCSOct-22</t>
  </si>
  <si>
    <t>PIECECPP-FV DCS44835</t>
  </si>
  <si>
    <t>Medstar GeorgetownCPP-FV DCSOct-22</t>
  </si>
  <si>
    <t>Medstar GeorgetownCPP-FV DCS44835</t>
  </si>
  <si>
    <t>Medstar GeorgetownCPP-FV FFOct-22</t>
  </si>
  <si>
    <t>Medstar GeorgetownCPP-FV FF44835</t>
  </si>
  <si>
    <t>Better MorningsFFT FFOct-22</t>
  </si>
  <si>
    <t>Better MorningsFFT FF44835</t>
  </si>
  <si>
    <t>CatholicFFT FFOct-22</t>
  </si>
  <si>
    <t>CatholicFFT FF44835</t>
  </si>
  <si>
    <t>First Home CareFFT FFOct-22</t>
  </si>
  <si>
    <t>First Home CareFFT FF44835</t>
  </si>
  <si>
    <t>Foundations for Home &amp; CommunityFFT FFOct-22</t>
  </si>
  <si>
    <t>Foundations for Home &amp; CommunityFFT FF44835</t>
  </si>
  <si>
    <t>HillcrestFFT FFOct-22</t>
  </si>
  <si>
    <t>HillcrestFFT FF44835</t>
  </si>
  <si>
    <t>PASSFFT FFOct-22</t>
  </si>
  <si>
    <t>PASSFFT FF44835</t>
  </si>
  <si>
    <t>LCSMST FFOct-22</t>
  </si>
  <si>
    <t>LCSMST FF44835</t>
  </si>
  <si>
    <t>MBI HSMST FFOct-22</t>
  </si>
  <si>
    <t>MBI HSMST FF44835</t>
  </si>
  <si>
    <t>Youth VillagesMST FFOct-22</t>
  </si>
  <si>
    <t>Youth VillagesMST FF44835</t>
  </si>
  <si>
    <t>Youth VillagesMST-PSB FFOct-22</t>
  </si>
  <si>
    <t>Youth VillagesMST-PSB FF44835</t>
  </si>
  <si>
    <t>Marys CenterPCIT FFOct-22</t>
  </si>
  <si>
    <t>Marys CenterPCIT FF44835</t>
  </si>
  <si>
    <t>PIECEPCIT FFOct-22</t>
  </si>
  <si>
    <t>PIECEPCIT FF44835</t>
  </si>
  <si>
    <t>Marys CenterPCIT DCSOct-22</t>
  </si>
  <si>
    <t>Marys CenterPCIT DCS44835</t>
  </si>
  <si>
    <t>PIECEPCIT DCSOct-22</t>
  </si>
  <si>
    <t>PIECEPCIT DCS44835</t>
  </si>
  <si>
    <t>Community ConnectionsPCIT DCSOct-22</t>
  </si>
  <si>
    <t>Community ConnectionsPCIT DCS44835</t>
  </si>
  <si>
    <t>Community ConnectionsPCIT FFOct-22</t>
  </si>
  <si>
    <t>Community ConnectionsPCIT FF44835</t>
  </si>
  <si>
    <t>Medstar GeorgetownPCIT DCSOct-22</t>
  </si>
  <si>
    <t>Medstar GeorgetownPCIT DCS44835</t>
  </si>
  <si>
    <t>Medstar GeorgetownPCIT FFOct-22</t>
  </si>
  <si>
    <t>Medstar GeorgetownPCIT FF44835</t>
  </si>
  <si>
    <t>Marys CenterPCIT-T FFOct-22</t>
  </si>
  <si>
    <t>Marys CenterPCIT-T FF44835</t>
  </si>
  <si>
    <t>Marys CenterPCIT-T</t>
  </si>
  <si>
    <t>PIECEPCIT-T FFOct-22</t>
  </si>
  <si>
    <t>PIECEPCIT-T FF44835</t>
  </si>
  <si>
    <t>PIECEPCIT-T</t>
  </si>
  <si>
    <t>Community ConnectionsTF-CBT FFOct-22</t>
  </si>
  <si>
    <t>Community ConnectionsTF-CBT FF44835</t>
  </si>
  <si>
    <t>First Home CareTF-CBT FFOct-22</t>
  </si>
  <si>
    <t>First Home CareTF-CBT FF44835</t>
  </si>
  <si>
    <t>Foundations for Home &amp; CommunityTF-CBT FFOct-22</t>
  </si>
  <si>
    <t>Foundations for Home &amp; CommunityTF-CBT FF44835</t>
  </si>
  <si>
    <t>HillcrestTF-CBT FFOct-22</t>
  </si>
  <si>
    <t>HillcrestTF-CBT FF44835</t>
  </si>
  <si>
    <t>LAYCTF-CBT FFOct-22</t>
  </si>
  <si>
    <t>LAYCTF-CBT FF44835</t>
  </si>
  <si>
    <t>LESTF-CBT FFOct-22</t>
  </si>
  <si>
    <t>LESTF-CBT FF44835</t>
  </si>
  <si>
    <t>MD Family ResourcesTF-CBT FFOct-22</t>
  </si>
  <si>
    <t>MD Family ResourcesTF-CBT FF44835</t>
  </si>
  <si>
    <t>UniversalTF-CBT FFOct-22</t>
  </si>
  <si>
    <t>UniversalTF-CBT FF44835</t>
  </si>
  <si>
    <t>Community ConnectionsTIP FFOct-22</t>
  </si>
  <si>
    <t>Community ConnectionsTIP FF44835</t>
  </si>
  <si>
    <t>ContemporaryTIP FFOct-22</t>
  </si>
  <si>
    <t>ContemporaryTIP FF44835</t>
  </si>
  <si>
    <t>FPSTIP FFOct-22</t>
  </si>
  <si>
    <t>FPSTIP FF44835</t>
  </si>
  <si>
    <t>Green DoorTIP FFOct-22</t>
  </si>
  <si>
    <t>Green DoorTIP FF44835</t>
  </si>
  <si>
    <t>LESTIP FFOct-22</t>
  </si>
  <si>
    <t>LESTIP FF44835</t>
  </si>
  <si>
    <t>MBI HSTIP FFOct-22</t>
  </si>
  <si>
    <t>MBI HSTIP FF44835</t>
  </si>
  <si>
    <t>PASSTIP FFOct-22</t>
  </si>
  <si>
    <t>PASSTIP FF44835</t>
  </si>
  <si>
    <t>TFCCTIP FFOct-22</t>
  </si>
  <si>
    <t>TFCCTIP FF44835</t>
  </si>
  <si>
    <t>UmbrellaTIP FFOct-22</t>
  </si>
  <si>
    <t>UmbrellaTIP FF44835</t>
  </si>
  <si>
    <t>UmbrellaTIP</t>
  </si>
  <si>
    <t>UniversalTIP FFOct-22</t>
  </si>
  <si>
    <t>UniversalTIP FF44835</t>
  </si>
  <si>
    <t>Wayne CenterTIP FFOct-22</t>
  </si>
  <si>
    <t>Wayne CenterTIP FF44835</t>
  </si>
  <si>
    <t>Adoptions TogetherTST FFOct-22</t>
  </si>
  <si>
    <t>Adoptions TogetherTST FF44835</t>
  </si>
  <si>
    <t>ContemporaryTST FFOct-22</t>
  </si>
  <si>
    <t>ContemporaryTST FF44835</t>
  </si>
  <si>
    <t>Family MattersTST FFOct-22</t>
  </si>
  <si>
    <t>Family MattersTST FF44835</t>
  </si>
  <si>
    <t>First Home CareTST FFOct-22</t>
  </si>
  <si>
    <t>First Home CareTST FF44835</t>
  </si>
  <si>
    <t>Foundations for Home &amp; CommunityTST FFOct-22</t>
  </si>
  <si>
    <t>Foundations for Home &amp; CommunityTST FF44835</t>
  </si>
  <si>
    <t>HillcrestTST FFOct-22</t>
  </si>
  <si>
    <t>HillcrestTST FF44835</t>
  </si>
  <si>
    <t>MD Family ResourcesTST FFOct-22</t>
  </si>
  <si>
    <t>MD Family ResourcesTST FF44835</t>
  </si>
  <si>
    <t>DBH Parent SupportABC CombinedOct-22</t>
  </si>
  <si>
    <t>DBH Parent SupportABC Combined44835</t>
  </si>
  <si>
    <t>Healthy FuturesABC CombinedOct-22</t>
  </si>
  <si>
    <t>Healthy FuturesABC Combined44835</t>
  </si>
  <si>
    <t>Marys CenterABC CombinedOct-22</t>
  </si>
  <si>
    <t>Marys CenterABC Combined44835</t>
  </si>
  <si>
    <t>Medstar GeorgetownABC CombinedOct-22</t>
  </si>
  <si>
    <t>Medstar GeorgetownABC Combined44835</t>
  </si>
  <si>
    <t>PIECEABC CombinedOct-22</t>
  </si>
  <si>
    <t>PIECEABC Combined44835</t>
  </si>
  <si>
    <t>Federal CityA-CRA CombinedOct-22</t>
  </si>
  <si>
    <t>Federal CityA-CRA Combined44835</t>
  </si>
  <si>
    <t>HillcrestA-CRA CombinedOct-22</t>
  </si>
  <si>
    <t>HillcrestA-CRA Combined44835</t>
  </si>
  <si>
    <t>LAYCA-CRA CombinedOct-22</t>
  </si>
  <si>
    <t>LAYCA-CRA Combined44835</t>
  </si>
  <si>
    <t>RiversideA-CRA CombinedOct-22</t>
  </si>
  <si>
    <t>RiversideA-CRA Combined44835</t>
  </si>
  <si>
    <t>Adoptions TogetherCPP-FV CombinedOct-22</t>
  </si>
  <si>
    <t>Adoptions TogetherCPP-FV Combined44835</t>
  </si>
  <si>
    <t>Foundations for Home &amp; CommunityCPP-FV CombinedOct-22</t>
  </si>
  <si>
    <t>Foundations for Home &amp; CommunityCPP-FV Combined44835</t>
  </si>
  <si>
    <t>Medstar GeorgetownCPP-FV CombinedOct-22</t>
  </si>
  <si>
    <t>Medstar GeorgetownCPP-FV Combined44835</t>
  </si>
  <si>
    <t>Better MorningsFFT CombinedOct-22</t>
  </si>
  <si>
    <t>Better MorningsFFT Combined44835</t>
  </si>
  <si>
    <t>CatholicFFT CombinedOct-22</t>
  </si>
  <si>
    <t>CatholicFFT Combined44835</t>
  </si>
  <si>
    <t>First Home CareFFT CombinedOct-22</t>
  </si>
  <si>
    <t>First Home CareFFT Combined44835</t>
  </si>
  <si>
    <t>Foundations for Home &amp; CommunityFFT CombinedOct-22</t>
  </si>
  <si>
    <t>Foundations for Home &amp; CommunityFFT Combined44835</t>
  </si>
  <si>
    <t>HillcrestFFT CombinedOct-22</t>
  </si>
  <si>
    <t>HillcrestFFT Combined44835</t>
  </si>
  <si>
    <t>PASSFFT CombinedOct-22</t>
  </si>
  <si>
    <t>PASSFFT Combined44835</t>
  </si>
  <si>
    <t>LCSMST CombinedOct-22</t>
  </si>
  <si>
    <t>LCSMST Combined44835</t>
  </si>
  <si>
    <t>MBI HSMST CombinedOct-22</t>
  </si>
  <si>
    <t>MBI HSMST Combined44835</t>
  </si>
  <si>
    <t>Youth VillagesMST CombinedOct-22</t>
  </si>
  <si>
    <t>Youth VillagesMST Combined44835</t>
  </si>
  <si>
    <t>Youth VillagesMST-PSB CombinedOct-22</t>
  </si>
  <si>
    <t>Youth VillagesMST-PSB Combined44835</t>
  </si>
  <si>
    <t>Medstar GeorgetownPCIT CombinedOct-22</t>
  </si>
  <si>
    <t>Medstar GeorgetownPCIT Combined44835</t>
  </si>
  <si>
    <t>Marys CenterPCIT-T CombinedOct-22</t>
  </si>
  <si>
    <t>Marys CenterPCIT-T Combined44835</t>
  </si>
  <si>
    <t>PIECEPCIT-T CombinedOct-22</t>
  </si>
  <si>
    <t>PIECEPCIT-T Combined44835</t>
  </si>
  <si>
    <t>Community ConnectionsTF-CBT CombinedOct-22</t>
  </si>
  <si>
    <t>Community ConnectionsTF-CBT Combined44835</t>
  </si>
  <si>
    <t>First Home CareTF-CBT CombinedOct-22</t>
  </si>
  <si>
    <t>First Home CareTF-CBT Combined44835</t>
  </si>
  <si>
    <t>Foundations for Home &amp; CommunityTF-CBT CombinedOct-22</t>
  </si>
  <si>
    <t>Foundations for Home &amp; CommunityTF-CBT Combined44835</t>
  </si>
  <si>
    <t>HillcrestTF-CBT CombinedOct-22</t>
  </si>
  <si>
    <t>HillcrestTF-CBT Combined44835</t>
  </si>
  <si>
    <t>LAYCTF-CBT CombinedOct-22</t>
  </si>
  <si>
    <t>LAYCTF-CBT Combined44835</t>
  </si>
  <si>
    <t>LESTF-CBT CombinedOct-22</t>
  </si>
  <si>
    <t>LESTF-CBT Combined44835</t>
  </si>
  <si>
    <t>MD Family ResourcesTF-CBT CombinedOct-22</t>
  </si>
  <si>
    <t>MD Family ResourcesTF-CBT Combined44835</t>
  </si>
  <si>
    <t>UniversalTF-CBT CombinedOct-22</t>
  </si>
  <si>
    <t>UniversalTF-CBT Combined44835</t>
  </si>
  <si>
    <t>Community ConnectionsTIP CombinedOct-22</t>
  </si>
  <si>
    <t>Community ConnectionsTIP Combined44835</t>
  </si>
  <si>
    <t>ContemporaryTIP CombinedOct-22</t>
  </si>
  <si>
    <t>ContemporaryTIP Combined44835</t>
  </si>
  <si>
    <t>FPSTIP CombinedOct-22</t>
  </si>
  <si>
    <t>FPSTIP Combined44835</t>
  </si>
  <si>
    <t>Green DoorTIP CombinedOct-22</t>
  </si>
  <si>
    <t>Green DoorTIP Combined44835</t>
  </si>
  <si>
    <t>LESTIP CombinedOct-22</t>
  </si>
  <si>
    <t>LESTIP Combined44835</t>
  </si>
  <si>
    <t>MBI HSTIP CombinedOct-22</t>
  </si>
  <si>
    <t>MBI HSTIP Combined44835</t>
  </si>
  <si>
    <t>PASSTIP CombinedOct-22</t>
  </si>
  <si>
    <t>PASSTIP Combined44835</t>
  </si>
  <si>
    <t>TFCCTIP CombinedOct-22</t>
  </si>
  <si>
    <t>TFCCTIP Combined44835</t>
  </si>
  <si>
    <t>UmbrellaTIP CombinedOct-22</t>
  </si>
  <si>
    <t>UmbrellaTIP Combined44835</t>
  </si>
  <si>
    <t>UniversalTIP CombinedOct-22</t>
  </si>
  <si>
    <t>UniversalTIP Combined44835</t>
  </si>
  <si>
    <t>Wayne CenterTIP CombinedOct-22</t>
  </si>
  <si>
    <t>Wayne CenterTIP Combined44835</t>
  </si>
  <si>
    <t>Adoptions TogetherTST CombinedOct-22</t>
  </si>
  <si>
    <t>Adoptions TogetherTST Combined44835</t>
  </si>
  <si>
    <t>ContemporaryTST CombinedOct-22</t>
  </si>
  <si>
    <t>ContemporaryTST Combined44835</t>
  </si>
  <si>
    <t>Family MattersTST CombinedOct-22</t>
  </si>
  <si>
    <t>Family MattersTST Combined44835</t>
  </si>
  <si>
    <t>First Home CareTST CombinedOct-22</t>
  </si>
  <si>
    <t>First Home CareTST Combined44835</t>
  </si>
  <si>
    <t>Foundations for Home &amp; CommunityTST CombinedOct-22</t>
  </si>
  <si>
    <t>Foundations for Home &amp; CommunityTST Combined44835</t>
  </si>
  <si>
    <t>HillcrestTST CombinedOct-22</t>
  </si>
  <si>
    <t>HillcrestTST Combined44835</t>
  </si>
  <si>
    <t>MD Family ResourcesTST CombinedOct-22</t>
  </si>
  <si>
    <t>MD Family ResourcesTST Combined44835</t>
  </si>
  <si>
    <t>Marys CenterCPP-FV CombinedOct-22</t>
  </si>
  <si>
    <t>Marys CenterCPP-FV Combined44835</t>
  </si>
  <si>
    <t>PIECECPP-FV CombinedOct-22</t>
  </si>
  <si>
    <t>PIECECPP-FV Combined44835</t>
  </si>
  <si>
    <t>Community ConnectionsCPP-FV CombinedOct-22</t>
  </si>
  <si>
    <t>Community ConnectionsCPP-FV Combined44835</t>
  </si>
  <si>
    <t>Community ConnectionsPCIT CombinedOct-22</t>
  </si>
  <si>
    <t>Community ConnectionsPCIT Combined44835</t>
  </si>
  <si>
    <t>Marys CenterPCIT CombinedOct-22</t>
  </si>
  <si>
    <t>Marys CenterPCIT Combined44835</t>
  </si>
  <si>
    <t>PIECEPCIT CombinedOct-22</t>
  </si>
  <si>
    <t>PIECEPCIT Combined44835</t>
  </si>
  <si>
    <t>CatholicAll FFOct-22</t>
  </si>
  <si>
    <t>CatholicAll FF44835</t>
  </si>
  <si>
    <t>ContemporaryAll FFOct-22</t>
  </si>
  <si>
    <t>ContemporaryAll FF44835</t>
  </si>
  <si>
    <t>DBH Parent SupportAll FFOct-22</t>
  </si>
  <si>
    <t>DBH Parent SupportAll FF44835</t>
  </si>
  <si>
    <t>DBH Parent SupportAll</t>
  </si>
  <si>
    <t>Family MattersAll FFOct-22</t>
  </si>
  <si>
    <t>Family MattersAll FF44835</t>
  </si>
  <si>
    <t>Federal City All FFOct-22</t>
  </si>
  <si>
    <t>Federal City All FF44835</t>
  </si>
  <si>
    <t>First Home CareAll FFOct-22</t>
  </si>
  <si>
    <t>First Home CareAll FF44835</t>
  </si>
  <si>
    <t>Foundations for Home &amp; CommunityAll FFOct-22</t>
  </si>
  <si>
    <t>Foundations for Home &amp; CommunityAll FF44835</t>
  </si>
  <si>
    <t>FPSAll FFOct-22</t>
  </si>
  <si>
    <t>FPSAll FF44835</t>
  </si>
  <si>
    <t>Green DoorAll FFOct-22</t>
  </si>
  <si>
    <t>Green DoorAll FF44835</t>
  </si>
  <si>
    <t>Healthy FuturesAll FFOct-22</t>
  </si>
  <si>
    <t>Healthy FuturesAll FF44835</t>
  </si>
  <si>
    <t>Healthy FuturesAll</t>
  </si>
  <si>
    <t>HillcrestAll FFOct-22</t>
  </si>
  <si>
    <t>HillcrestAll FF44835</t>
  </si>
  <si>
    <t>LAYCAll FFOct-22</t>
  </si>
  <si>
    <t>LAYCAll FF44835</t>
  </si>
  <si>
    <t>LCSAll FFOct-22</t>
  </si>
  <si>
    <t>LCSAll FF44835</t>
  </si>
  <si>
    <t>LESAll FFOct-22</t>
  </si>
  <si>
    <t>LESAll FF44835</t>
  </si>
  <si>
    <t>MBI HSAll FFOct-22</t>
  </si>
  <si>
    <t>MBI HSAll FF44835</t>
  </si>
  <si>
    <t>MD Family ResourcesAll FFOct-22</t>
  </si>
  <si>
    <t>MD Family ResourcesAll FF44835</t>
  </si>
  <si>
    <t>PASSAll FFOct-22</t>
  </si>
  <si>
    <t>PASSAll FF44835</t>
  </si>
  <si>
    <t>RiversideAll FFOct-22</t>
  </si>
  <si>
    <t>RiversideAll FF44835</t>
  </si>
  <si>
    <t>TFCCAll FFOct-22</t>
  </si>
  <si>
    <t>TFCCAll FF44835</t>
  </si>
  <si>
    <t>UniversalAll FFOct-22</t>
  </si>
  <si>
    <t>UniversalAll FF44835</t>
  </si>
  <si>
    <t>Wayne CenterAll FFOct-22</t>
  </si>
  <si>
    <t>Wayne CenterAll FF44835</t>
  </si>
  <si>
    <t>Youth VillagesAll FFOct-22</t>
  </si>
  <si>
    <t>Youth VillagesAll FF44835</t>
  </si>
  <si>
    <t>Medstar GeorgetownAll DCSOct-22</t>
  </si>
  <si>
    <t>Medstar GeorgetownAll DCS44835</t>
  </si>
  <si>
    <t>Medstar GeorgetownAll FFOct-22</t>
  </si>
  <si>
    <t>Medstar GeorgetownAll FF44835</t>
  </si>
  <si>
    <t>Community ConnectionsAll FFOct-22</t>
  </si>
  <si>
    <t>Community ConnectionsAll FF44835</t>
  </si>
  <si>
    <t>Community ConnectionsAll DCSOct-22</t>
  </si>
  <si>
    <t>Community ConnectionsAll DCS44835</t>
  </si>
  <si>
    <t>Marys CenterAll FFOct-22</t>
  </si>
  <si>
    <t>Marys CenterAll FF44835</t>
  </si>
  <si>
    <t>Marys CenterAll DCSOct-22</t>
  </si>
  <si>
    <t>Marys CenterAll DCS44835</t>
  </si>
  <si>
    <t>PIECEAll FFOct-22</t>
  </si>
  <si>
    <t>PIECEAll FF44835</t>
  </si>
  <si>
    <t>PIECEAll DCSOct-22</t>
  </si>
  <si>
    <t>PIECEAll DCS44835</t>
  </si>
  <si>
    <t>Adoptions TogetherAll CombinedOct-22</t>
  </si>
  <si>
    <t>Adoptions TogetherAll Combined44835</t>
  </si>
  <si>
    <t>Better MorningsAll CombinedOct-22</t>
  </si>
  <si>
    <t>Better MorningsAll Combined44835</t>
  </si>
  <si>
    <t>CatholicAll CombinedOct-22</t>
  </si>
  <si>
    <t>CatholicAll Combined44835</t>
  </si>
  <si>
    <t>Community ConnectionsAll CombinedOct-22</t>
  </si>
  <si>
    <t>Community ConnectionsAll Combined44835</t>
  </si>
  <si>
    <t>ContemporaryAll CombinedOct-22</t>
  </si>
  <si>
    <t>ContemporaryAll Combined44835</t>
  </si>
  <si>
    <t>DBH Family SupportAll CombinedOct-22</t>
  </si>
  <si>
    <t>DBH Family SupportAll Combined44835</t>
  </si>
  <si>
    <t>DBH Family SupportAll</t>
  </si>
  <si>
    <t>Family MattersAll CombinedOct-22</t>
  </si>
  <si>
    <t>Family MattersAll Combined44835</t>
  </si>
  <si>
    <t>Federal CityAll CombinedOct-22</t>
  </si>
  <si>
    <t>Federal CityAll Combined44835</t>
  </si>
  <si>
    <t>First Home CareAll CombinedOct-22</t>
  </si>
  <si>
    <t>First Home CareAll Combined44835</t>
  </si>
  <si>
    <t>Foundations for Home &amp; CommunityAll CombinedOct-22</t>
  </si>
  <si>
    <t>Foundations for Home &amp; CommunityAll Combined44835</t>
  </si>
  <si>
    <t>FPSAll CombinedOct-22</t>
  </si>
  <si>
    <t>FPSAll Combined44835</t>
  </si>
  <si>
    <t>Green DoorAll CombinedOct-22</t>
  </si>
  <si>
    <t>Green DoorAll Combined44835</t>
  </si>
  <si>
    <t>Healthy FuturesAll CombinedOct-22</t>
  </si>
  <si>
    <t>Healthy FuturesAll Combined44835</t>
  </si>
  <si>
    <t>HillcrestAll CombinedOct-22</t>
  </si>
  <si>
    <t>HillcrestAll Combined44835</t>
  </si>
  <si>
    <t>LAYCAll CombinedOct-22</t>
  </si>
  <si>
    <t>LAYCAll Combined44835</t>
  </si>
  <si>
    <t>LCSAll CombinedOct-22</t>
  </si>
  <si>
    <t>LCSAll Combined44835</t>
  </si>
  <si>
    <t>LESAll CombinedOct-22</t>
  </si>
  <si>
    <t>LESAll Combined44835</t>
  </si>
  <si>
    <t>Marys CenterAll CombinedOct-22</t>
  </si>
  <si>
    <t>Marys CenterAll Combined44835</t>
  </si>
  <si>
    <t>MBI HSAll CombinedOct-22</t>
  </si>
  <si>
    <t>MBI HSAll Combined44835</t>
  </si>
  <si>
    <t>MD Family ResourcesAll CombinedOct-22</t>
  </si>
  <si>
    <t>MD Family ResourcesAll Combined44835</t>
  </si>
  <si>
    <t>Medstar GeorgetownAll CombinedOct-22</t>
  </si>
  <si>
    <t>Medstar GeorgetownAll Combined44835</t>
  </si>
  <si>
    <t>PASSAll CombinedOct-22</t>
  </si>
  <si>
    <t>PASSAll Combined44835</t>
  </si>
  <si>
    <t>PIECEAll CombinedOct-22</t>
  </si>
  <si>
    <t>PIECEAll Combined44835</t>
  </si>
  <si>
    <t>RiversideAll CombinedOct-22</t>
  </si>
  <si>
    <t>RiversideAll Combined44835</t>
  </si>
  <si>
    <t>TFCCAll CombinedOct-22</t>
  </si>
  <si>
    <t>TFCCAll Combined44835</t>
  </si>
  <si>
    <t>UmbrellaAll CombinedOct-22</t>
  </si>
  <si>
    <t>UmbrellaAll Combined44835</t>
  </si>
  <si>
    <t>UmbrellaAll</t>
  </si>
  <si>
    <t>UniversalAll CombinedOct-22</t>
  </si>
  <si>
    <t>UniversalAll Combined44835</t>
  </si>
  <si>
    <t>Wayne CenterAll CombinedOct-22</t>
  </si>
  <si>
    <t>Wayne CenterAll Combined44835</t>
  </si>
  <si>
    <t>Youth VillagesAll CombinedOct-22</t>
  </si>
  <si>
    <t>Youth VillagesAll Combined44835</t>
  </si>
  <si>
    <t>All ABC ProvidersABC FFOct-22</t>
  </si>
  <si>
    <t>All ABC ProvidersABC FF44835</t>
  </si>
  <si>
    <t>All ABC ProvidersABC</t>
  </si>
  <si>
    <t>All ABC ProvidersABC CombinedOct-22</t>
  </si>
  <si>
    <t>All ABC ProvidersABC Combined44835</t>
  </si>
  <si>
    <t>All A-CRA ProvidersA-CRA FFOct-22</t>
  </si>
  <si>
    <t>All A-CRA ProvidersA-CRA FF44835</t>
  </si>
  <si>
    <t>All A-CRA ProvidersA-CRA CombinedOct-22</t>
  </si>
  <si>
    <t>All A-CRA ProvidersA-CRA Combined44835</t>
  </si>
  <si>
    <t>All CPP-FV ProvidersCPP-FV FFOct-22</t>
  </si>
  <si>
    <t>All CPP-FV ProvidersCPP-FV FF44835</t>
  </si>
  <si>
    <t>All CPP-FV ProvidersCPP-FV DCSOct-22</t>
  </si>
  <si>
    <t>All CPP-FV ProvidersCPP-FV DCS44835</t>
  </si>
  <si>
    <t>All CPP-FV ProvidersCPP-FV CombinedOct-22</t>
  </si>
  <si>
    <t>All CPP-FV ProvidersCPP-FV Combined44835</t>
  </si>
  <si>
    <t>All FFT ProvidersFFT FFOct-22</t>
  </si>
  <si>
    <t>All FFT ProvidersFFT FF44835</t>
  </si>
  <si>
    <t>All FFT ProvidersFFT CombinedOct-22</t>
  </si>
  <si>
    <t>All FFT ProvidersFFT Combined44835</t>
  </si>
  <si>
    <t>All MST ProvidersMST FFOct-22</t>
  </si>
  <si>
    <t>All MST ProvidersMST FF44835</t>
  </si>
  <si>
    <t>All MST ProvidersMST CombinedOct-22</t>
  </si>
  <si>
    <t>All MST ProvidersMST Combined44835</t>
  </si>
  <si>
    <t>All MST-PSB ProvidersMST-PSB FFOct-22</t>
  </si>
  <si>
    <t>All MST-PSB ProvidersMST-PSB FF44835</t>
  </si>
  <si>
    <t>All MST-PSB ProvidersMST-PSB CombinedOct-22</t>
  </si>
  <si>
    <t>All MST-PSB ProvidersMST-PSB Combined44835</t>
  </si>
  <si>
    <t>All PCIT ProvidersPCIT FFOct-22</t>
  </si>
  <si>
    <t>All PCIT ProvidersPCIT FF44835</t>
  </si>
  <si>
    <t>All PCIT ProvidersPCIT DCSOct-22</t>
  </si>
  <si>
    <t>All PCIT ProvidersPCIT DCS44835</t>
  </si>
  <si>
    <t>All PCIT ProvidersPCIT CombinedOct-22</t>
  </si>
  <si>
    <t>All PCIT ProvidersPCIT Combined44835</t>
  </si>
  <si>
    <t>All PCIT-T ProvidersPCIT-T FFOct-22</t>
  </si>
  <si>
    <t>All PCIT-T ProvidersPCIT-T FF44835</t>
  </si>
  <si>
    <t>All PCIT-T ProvidersPCIT-T</t>
  </si>
  <si>
    <t>All PCIT-T ProvidersPCIT-T CombinedOct-22</t>
  </si>
  <si>
    <t>All PCIT-T ProvidersPCIT-T Combined44835</t>
  </si>
  <si>
    <t>All SFCR ProvidersSFCR FFOct-22</t>
  </si>
  <si>
    <t>All SFCR ProvidersSFCR FF44835</t>
  </si>
  <si>
    <t>All SFCR ProvidersSFCR CombinedOct-22</t>
  </si>
  <si>
    <t>All SFCR ProvidersSFCR Combined44835</t>
  </si>
  <si>
    <t>All TF-CBT ProvidersTF-CBT FFOct-22</t>
  </si>
  <si>
    <t>All TF-CBT ProvidersTF-CBT FF44835</t>
  </si>
  <si>
    <t>All TF-CBT ProvidersTF-CBT CombinedOct-22</t>
  </si>
  <si>
    <t>All TF-CBT ProvidersTF-CBT Combined44835</t>
  </si>
  <si>
    <t>All TIP ProvidersTIP FFOct-22</t>
  </si>
  <si>
    <t>All TIP ProvidersTIP FF44835</t>
  </si>
  <si>
    <t>All TIP ProvidersTIP CombinedOct-22</t>
  </si>
  <si>
    <t>All TIP ProvidersTIP Combined44835</t>
  </si>
  <si>
    <t>All TST ProvidersTST FFOct-22</t>
  </si>
  <si>
    <t>All TST ProvidersTST FF44835</t>
  </si>
  <si>
    <t>All TST ProvidersTST CombinedOct-22</t>
  </si>
  <si>
    <t>All TST ProvidersTST Combined44835</t>
  </si>
  <si>
    <t>Families First ProvidersAll FFOct-22</t>
  </si>
  <si>
    <t>Families First ProvidersAll FF44835</t>
  </si>
  <si>
    <t>DC Seed ProvidersAll DCSOct-22</t>
  </si>
  <si>
    <t>DC Seed ProvidersAll DCS44835</t>
  </si>
  <si>
    <t>Trauma ProvidersAll FFOct-22</t>
  </si>
  <si>
    <t>Trauma ProvidersAll FF44835</t>
  </si>
  <si>
    <t>Trauma ProvidersAll DCSOct-22</t>
  </si>
  <si>
    <t>Trauma ProvidersAll DCS44835</t>
  </si>
  <si>
    <t>Trauma ProvidersAll CombinedOct-22</t>
  </si>
  <si>
    <t>Trauma ProvidersAll Combined44835</t>
  </si>
  <si>
    <t>AllAll CombinedOct-22</t>
  </si>
  <si>
    <t>AllAll Combined44835</t>
  </si>
  <si>
    <t>DBH Parent SupportABC FF44866</t>
  </si>
  <si>
    <t>Healthy FuturesABC FF44866</t>
  </si>
  <si>
    <t>Marys CenterABC FF44866</t>
  </si>
  <si>
    <t>Medstar GeorgetownABC FF44866</t>
  </si>
  <si>
    <t>PIECEABC FF44866</t>
  </si>
  <si>
    <t>Federal CityA-CRA FF44866</t>
  </si>
  <si>
    <t>HillcrestA-CRA FF44866</t>
  </si>
  <si>
    <t>LAYCA-CRA FF44866</t>
  </si>
  <si>
    <t>RiversideA-CRA FF44866</t>
  </si>
  <si>
    <t>Adoptions TogetherCPP-FV FF44866</t>
  </si>
  <si>
    <t>Marys CenterCPP-FV FF44866</t>
  </si>
  <si>
    <t>PIECECPP-FV FF44866</t>
  </si>
  <si>
    <t>Community ConnectionsCPP-FV DCS44866</t>
  </si>
  <si>
    <t>Community ConnectionsCPP-FV FF44866</t>
  </si>
  <si>
    <t>Foundations for Home &amp; CommunityCPP-FV DCS44866</t>
  </si>
  <si>
    <t>Marys CenterCPP-FV DCS44866</t>
  </si>
  <si>
    <t>PIECECPP-FV DCS44866</t>
  </si>
  <si>
    <t>Medstar GeorgetownCPP-FV DCS44866</t>
  </si>
  <si>
    <t>Medstar GeorgetownCPP-FV FF44866</t>
  </si>
  <si>
    <t>Better MorningsFFT FF44866</t>
  </si>
  <si>
    <t>CatholicFFT FF44866</t>
  </si>
  <si>
    <t>First Home CareFFT FF44866</t>
  </si>
  <si>
    <t>Foundations for Home &amp; CommunityFFT FF44866</t>
  </si>
  <si>
    <t>HillcrestFFT FF44866</t>
  </si>
  <si>
    <t>PASSFFT FF44866</t>
  </si>
  <si>
    <t>LCSMST FF44866</t>
  </si>
  <si>
    <t>MBI HSMST FF44866</t>
  </si>
  <si>
    <t>Youth VillagesMST FF44866</t>
  </si>
  <si>
    <t>Youth VillagesMST-PSB FF44866</t>
  </si>
  <si>
    <t>Marys CenterPCIT FF44866</t>
  </si>
  <si>
    <t>PIECEPCIT FF44866</t>
  </si>
  <si>
    <t>Marys CenterPCIT DCS44866</t>
  </si>
  <si>
    <t>PIECEPCIT DCS44866</t>
  </si>
  <si>
    <t>Community ConnectionsPCIT DCS44866</t>
  </si>
  <si>
    <t>Community ConnectionsPCIT FF44866</t>
  </si>
  <si>
    <t>Medstar GeorgetownPCIT DCS44866</t>
  </si>
  <si>
    <t>Medstar GeorgetownPCIT FF44866</t>
  </si>
  <si>
    <t>Marys CenterPCIT-T FF44866</t>
  </si>
  <si>
    <t>PIECEPCIT-T FF44866</t>
  </si>
  <si>
    <t>Community ConnectionsTF-CBT FF44866</t>
  </si>
  <si>
    <t>First Home CareTF-CBT FF44866</t>
  </si>
  <si>
    <t>Foundations for Home &amp; CommunityTF-CBT FF44866</t>
  </si>
  <si>
    <t>HillcrestTF-CBT FF44866</t>
  </si>
  <si>
    <t>LAYCTF-CBT FF44866</t>
  </si>
  <si>
    <t>LESTF-CBT FF44866</t>
  </si>
  <si>
    <t>MD Family ResourcesTF-CBT FF44866</t>
  </si>
  <si>
    <t>UniversalTF-CBT FF44866</t>
  </si>
  <si>
    <t>Community ConnectionsTIP FF44866</t>
  </si>
  <si>
    <t>ContemporaryTIP FF44866</t>
  </si>
  <si>
    <t>FPSTIP FF44866</t>
  </si>
  <si>
    <t>Green DoorTIP FF44866</t>
  </si>
  <si>
    <t>LESTIP FF44866</t>
  </si>
  <si>
    <t>MBI HSTIP FF44866</t>
  </si>
  <si>
    <t>PASSTIP FF44866</t>
  </si>
  <si>
    <t>TFCCTIP FF44866</t>
  </si>
  <si>
    <t>UmbrellaTIP FF44866</t>
  </si>
  <si>
    <t>UniversalTIP FF44866</t>
  </si>
  <si>
    <t>Wayne CenterTIP FF44866</t>
  </si>
  <si>
    <t>Adoptions TogetherTST FF44866</t>
  </si>
  <si>
    <t>ContemporaryTST FF44866</t>
  </si>
  <si>
    <t>Family MattersTST FF44866</t>
  </si>
  <si>
    <t>First Home CareTST FF44866</t>
  </si>
  <si>
    <t>Foundations for Home &amp; CommunityTST FF44866</t>
  </si>
  <si>
    <t>HillcrestTST FF44866</t>
  </si>
  <si>
    <t>MD Family ResourcesTST FF44866</t>
  </si>
  <si>
    <t>DBH Parent SupportABC Combined44866</t>
  </si>
  <si>
    <t>Healthy FuturesABC Combined44866</t>
  </si>
  <si>
    <t>Marys CenterABC Combined44866</t>
  </si>
  <si>
    <t>Medstar GeorgetownABC Combined44866</t>
  </si>
  <si>
    <t>PIECEABC Combined44866</t>
  </si>
  <si>
    <t>Federal CityA-CRA Combined44866</t>
  </si>
  <si>
    <t>HillcrestA-CRA Combined44866</t>
  </si>
  <si>
    <t>LAYCA-CRA Combined44866</t>
  </si>
  <si>
    <t>RiversideA-CRA Combined44866</t>
  </si>
  <si>
    <t>Adoptions TogetherCPP-FV Combined44866</t>
  </si>
  <si>
    <t>Foundations for Home &amp; CommunityCPP-FV Combined44866</t>
  </si>
  <si>
    <t>Medstar GeorgetownCPP-FV Combined44866</t>
  </si>
  <si>
    <t>Better MorningsFFT Combined44866</t>
  </si>
  <si>
    <t>CatholicFFT Combined44866</t>
  </si>
  <si>
    <t>First Home CareFFT Combined44866</t>
  </si>
  <si>
    <t>Foundations for Home &amp; CommunityFFT Combined44866</t>
  </si>
  <si>
    <t>HillcrestFFT Combined44866</t>
  </si>
  <si>
    <t>PASSFFT Combined44866</t>
  </si>
  <si>
    <t>LCSMST Combined44866</t>
  </si>
  <si>
    <t>MBI HSMST Combined44866</t>
  </si>
  <si>
    <t>Youth VillagesMST Combined44866</t>
  </si>
  <si>
    <t>Youth VillagesMST-PSB Combined44866</t>
  </si>
  <si>
    <t>Medstar GeorgetownPCIT Combined44866</t>
  </si>
  <si>
    <t>Marys CenterPCIT-T Combined44866</t>
  </si>
  <si>
    <t>PIECEPCIT-T Combined44866</t>
  </si>
  <si>
    <t>Community ConnectionsTF-CBT Combined44866</t>
  </si>
  <si>
    <t>First Home CareTF-CBT Combined44866</t>
  </si>
  <si>
    <t>Foundations for Home &amp; CommunityTF-CBT Combined44866</t>
  </si>
  <si>
    <t>HillcrestTF-CBT Combined44866</t>
  </si>
  <si>
    <t>LAYCTF-CBT Combined44866</t>
  </si>
  <si>
    <t>LESTF-CBT Combined44866</t>
  </si>
  <si>
    <t>MD Family ResourcesTF-CBT Combined44866</t>
  </si>
  <si>
    <t>UniversalTF-CBT Combined44866</t>
  </si>
  <si>
    <t>Community ConnectionsTIP Combined44866</t>
  </si>
  <si>
    <t>ContemporaryTIP Combined44866</t>
  </si>
  <si>
    <t>FPSTIP Combined44866</t>
  </si>
  <si>
    <t>Green DoorTIP Combined44866</t>
  </si>
  <si>
    <t>LESTIP Combined44866</t>
  </si>
  <si>
    <t>MBI HSTIP Combined44866</t>
  </si>
  <si>
    <t>PASSTIP Combined44866</t>
  </si>
  <si>
    <t>TFCCTIP Combined44866</t>
  </si>
  <si>
    <t>UmbrellaTIP Combined44866</t>
  </si>
  <si>
    <t>UniversalTIP Combined44866</t>
  </si>
  <si>
    <t>Wayne CenterTIP Combined44866</t>
  </si>
  <si>
    <t>Adoptions TogetherTST Combined44866</t>
  </si>
  <si>
    <t>ContemporaryTST Combined44866</t>
  </si>
  <si>
    <t>Family MattersTST Combined44866</t>
  </si>
  <si>
    <t>First Home CareTST Combined44866</t>
  </si>
  <si>
    <t>Foundations for Home &amp; CommunityTST Combined44866</t>
  </si>
  <si>
    <t>HillcrestTST Combined44866</t>
  </si>
  <si>
    <t>MD Family ResourcesTST Combined44866</t>
  </si>
  <si>
    <t>Marys CenterCPP-FV Combined44866</t>
  </si>
  <si>
    <t>PIECECPP-FV Combined44866</t>
  </si>
  <si>
    <t>Community ConnectionsCPP-FV Combined44866</t>
  </si>
  <si>
    <t>Community ConnectionsPCIT Combined44866</t>
  </si>
  <si>
    <t>Marys CenterPCIT Combined44866</t>
  </si>
  <si>
    <t>PIECEPCIT Combined44866</t>
  </si>
  <si>
    <t>CatholicAll FF44866</t>
  </si>
  <si>
    <t>ContemporaryAll FF44866</t>
  </si>
  <si>
    <t>DBH Parent SupportAll FF44866</t>
  </si>
  <si>
    <t>Family MattersAll FF44866</t>
  </si>
  <si>
    <t>Federal City All FF44866</t>
  </si>
  <si>
    <t>First Home CareAll FF44866</t>
  </si>
  <si>
    <t>Foundations for Home &amp; CommunityAll FF44866</t>
  </si>
  <si>
    <t>FPSAll FF44866</t>
  </si>
  <si>
    <t>Green DoorAll FF44866</t>
  </si>
  <si>
    <t>Healthy FuturesAll FF44866</t>
  </si>
  <si>
    <t>HillcrestAll FF44866</t>
  </si>
  <si>
    <t>LAYCAll FF44866</t>
  </si>
  <si>
    <t>LCSAll FF44866</t>
  </si>
  <si>
    <t>LESAll FF44866</t>
  </si>
  <si>
    <t>MBI HSAll FF44866</t>
  </si>
  <si>
    <t>MD Family ResourcesAll FF44866</t>
  </si>
  <si>
    <t>PASSAll FF44866</t>
  </si>
  <si>
    <t>RiversideAll FF44866</t>
  </si>
  <si>
    <t>TFCCAll FF44866</t>
  </si>
  <si>
    <t>UniversalAll FF44866</t>
  </si>
  <si>
    <t>Wayne CenterAll FF44866</t>
  </si>
  <si>
    <t>Youth VillagesAll FF44866</t>
  </si>
  <si>
    <t>Medstar GeorgetownAll DCS44866</t>
  </si>
  <si>
    <t>Medstar GeorgetownAll FF44866</t>
  </si>
  <si>
    <t>Community ConnectionsAll FF44866</t>
  </si>
  <si>
    <t>Community ConnectionsAll DCS44866</t>
  </si>
  <si>
    <t>Marys CenterAll FF44866</t>
  </si>
  <si>
    <t>Marys CenterAll DCS44866</t>
  </si>
  <si>
    <t>PIECEAll FF44866</t>
  </si>
  <si>
    <t>PIECEAll DCS44866</t>
  </si>
  <si>
    <t>Adoptions TogetherAll Combined44866</t>
  </si>
  <si>
    <t>Better MorningsAll Combined44866</t>
  </si>
  <si>
    <t>CatholicAll Combined44866</t>
  </si>
  <si>
    <t>Community ConnectionsAll Combined44866</t>
  </si>
  <si>
    <t>ContemporaryAll Combined44866</t>
  </si>
  <si>
    <t>DBH Family SupportAll Combined44866</t>
  </si>
  <si>
    <t>Family MattersAll Combined44866</t>
  </si>
  <si>
    <t>Federal CityAll Combined44866</t>
  </si>
  <si>
    <t>First Home CareAll Combined44866</t>
  </si>
  <si>
    <t>Foundations for Home &amp; CommunityAll Combined44866</t>
  </si>
  <si>
    <t>FPSAll Combined44866</t>
  </si>
  <si>
    <t>Green DoorAll Combined44866</t>
  </si>
  <si>
    <t>Healthy FuturesAll Combined44866</t>
  </si>
  <si>
    <t>HillcrestAll Combined44866</t>
  </si>
  <si>
    <t>LAYCAll Combined44866</t>
  </si>
  <si>
    <t>LCSAll Combined44866</t>
  </si>
  <si>
    <t>LESAll Combined44866</t>
  </si>
  <si>
    <t>Marys CenterAll Combined44866</t>
  </si>
  <si>
    <t>MBI HSAll Combined44866</t>
  </si>
  <si>
    <t>MD Family ResourcesAll Combined44866</t>
  </si>
  <si>
    <t>Medstar GeorgetownAll Combined44866</t>
  </si>
  <si>
    <t>PASSAll Combined44866</t>
  </si>
  <si>
    <t>PIECEAll Combined44866</t>
  </si>
  <si>
    <t>RiversideAll Combined44866</t>
  </si>
  <si>
    <t>TFCCAll Combined44866</t>
  </si>
  <si>
    <t>UmbrellaAll Combined44866</t>
  </si>
  <si>
    <t>UniversalAll Combined44866</t>
  </si>
  <si>
    <t>Wayne CenterAll Combined44866</t>
  </si>
  <si>
    <t>Youth VillagesAll Combined44866</t>
  </si>
  <si>
    <t>All ABC ProvidersABC FF44866</t>
  </si>
  <si>
    <t>All ABC ProvidersABC Combined44866</t>
  </si>
  <si>
    <t>All A-CRA ProvidersA-CRA FF44866</t>
  </si>
  <si>
    <t>All A-CRA ProvidersA-CRA Combined44866</t>
  </si>
  <si>
    <t>All CPP-FV ProvidersCPP-FV FF44866</t>
  </si>
  <si>
    <t>All CPP-FV ProvidersCPP-FV DCS44866</t>
  </si>
  <si>
    <t>All CPP-FV ProvidersCPP-FV Combined44866</t>
  </si>
  <si>
    <t>All FFT ProvidersFFT FF44866</t>
  </si>
  <si>
    <t>All FFT ProvidersFFT Combined44866</t>
  </si>
  <si>
    <t>All MST ProvidersMST FF44866</t>
  </si>
  <si>
    <t>All MST ProvidersMST Combined44866</t>
  </si>
  <si>
    <t>All MST-PSB ProvidersMST-PSB FF44866</t>
  </si>
  <si>
    <t>All MST-PSB ProvidersMST-PSB Combined44866</t>
  </si>
  <si>
    <t>All PCIT ProvidersPCIT FF44866</t>
  </si>
  <si>
    <t>All PCIT ProvidersPCIT DCS44866</t>
  </si>
  <si>
    <t>All PCIT ProvidersPCIT Combined44866</t>
  </si>
  <si>
    <t>All PCIT-T ProvidersPCIT-T FF44866</t>
  </si>
  <si>
    <t>All PCIT-T ProvidersPCIT-T Combined44866</t>
  </si>
  <si>
    <t>All SFCR ProvidersSFCR FF44866</t>
  </si>
  <si>
    <t>All SFCR ProvidersSFCR Combined44866</t>
  </si>
  <si>
    <t>All TF-CBT ProvidersTF-CBT FF44866</t>
  </si>
  <si>
    <t>All TF-CBT ProvidersTF-CBT Combined44866</t>
  </si>
  <si>
    <t>All TIP ProvidersTIP FF44866</t>
  </si>
  <si>
    <t>All TIP ProvidersTIP Combined44866</t>
  </si>
  <si>
    <t>All TST ProvidersTST FF44866</t>
  </si>
  <si>
    <t>All TST ProvidersTST Combined44866</t>
  </si>
  <si>
    <t>Families First ProvidersAll FF44866</t>
  </si>
  <si>
    <t>DC Seed ProvidersAll DCS44866</t>
  </si>
  <si>
    <t>Trauma ProvidersAll FF44866</t>
  </si>
  <si>
    <t>Trauma ProvidersAll DCS44866</t>
  </si>
  <si>
    <t>Trauma ProvidersAll Combined44866</t>
  </si>
  <si>
    <t>AllAll Combined44866</t>
  </si>
  <si>
    <t>DBH Parent SupportABC FFNov-22</t>
  </si>
  <si>
    <t>Healthy FuturesABC FFNov-22</t>
  </si>
  <si>
    <t>Marys CenterABC FFNov-22</t>
  </si>
  <si>
    <t>Medstar GeorgetownABC FFNov-22</t>
  </si>
  <si>
    <t>PIECEABC FFNov-22</t>
  </si>
  <si>
    <t>Federal CityA-CRA FFNov-22</t>
  </si>
  <si>
    <t>HillcrestA-CRA FFNov-22</t>
  </si>
  <si>
    <t>LAYCA-CRA FFNov-22</t>
  </si>
  <si>
    <t>RiversideA-CRA FFNov-22</t>
  </si>
  <si>
    <t>Adoptions TogetherCPP-FV FFNov-22</t>
  </si>
  <si>
    <t>Marys CenterCPP-FV FFNov-22</t>
  </si>
  <si>
    <t>PIECECPP-FV FFNov-22</t>
  </si>
  <si>
    <t>Community ConnectionsCPP-FV DCSNov-22</t>
  </si>
  <si>
    <t>Community ConnectionsCPP-FV FFNov-22</t>
  </si>
  <si>
    <t>Foundations for Home &amp; CommunityCPP-FV DCSNov-22</t>
  </si>
  <si>
    <t>Marys CenterCPP-FV DCSNov-22</t>
  </si>
  <si>
    <t>PIECECPP-FV DCSNov-22</t>
  </si>
  <si>
    <t>Medstar GeorgetownCPP-FV DCSNov-22</t>
  </si>
  <si>
    <t>Medstar GeorgetownCPP-FV FFNov-22</t>
  </si>
  <si>
    <t>Better MorningsFFT FFNov-22</t>
  </si>
  <si>
    <t>CatholicFFT FFNov-22</t>
  </si>
  <si>
    <t>First Home CareFFT FFNov-22</t>
  </si>
  <si>
    <t>Foundations for Home &amp; CommunityFFT FFNov-22</t>
  </si>
  <si>
    <t>HillcrestFFT FFNov-22</t>
  </si>
  <si>
    <t>PASSFFT FFNov-22</t>
  </si>
  <si>
    <t>LCSMST FFNov-22</t>
  </si>
  <si>
    <t>MBI HSMST FFNov-22</t>
  </si>
  <si>
    <t>Youth VillagesMST FFNov-22</t>
  </si>
  <si>
    <t>Youth VillagesMST-PSB FFNov-22</t>
  </si>
  <si>
    <t>Marys CenterPCIT FFNov-22</t>
  </si>
  <si>
    <t>PIECEPCIT FFNov-22</t>
  </si>
  <si>
    <t>Marys CenterPCIT DCSNov-22</t>
  </si>
  <si>
    <t>PIECEPCIT DCSNov-22</t>
  </si>
  <si>
    <t>Community ConnectionsPCIT DCSNov-22</t>
  </si>
  <si>
    <t>Community ConnectionsPCIT FFNov-22</t>
  </si>
  <si>
    <t>Medstar GeorgetownPCIT DCSNov-22</t>
  </si>
  <si>
    <t>Medstar GeorgetownPCIT FFNov-22</t>
  </si>
  <si>
    <t>Marys CenterPCIT-T FFNov-22</t>
  </si>
  <si>
    <t>PIECEPCIT-T FFNov-22</t>
  </si>
  <si>
    <t>Community ConnectionsTF-CBT FFNov-22</t>
  </si>
  <si>
    <t>First Home CareTF-CBT FFNov-22</t>
  </si>
  <si>
    <t>Foundations for Home &amp; CommunityTF-CBT FFNov-22</t>
  </si>
  <si>
    <t>HillcrestTF-CBT FFNov-22</t>
  </si>
  <si>
    <t>LAYCTF-CBT FFNov-22</t>
  </si>
  <si>
    <t>LESTF-CBT FFNov-22</t>
  </si>
  <si>
    <t>MD Family ResourcesTF-CBT FFNov-22</t>
  </si>
  <si>
    <t>UniversalTF-CBT FFNov-22</t>
  </si>
  <si>
    <t>Community ConnectionsTIP FFNov-22</t>
  </si>
  <si>
    <t>ContemporaryTIP FFNov-22</t>
  </si>
  <si>
    <t>FPSTIP FFNov-22</t>
  </si>
  <si>
    <t>Green DoorTIP FFNov-22</t>
  </si>
  <si>
    <t>LESTIP FFNov-22</t>
  </si>
  <si>
    <t>MBI HSTIP FFNov-22</t>
  </si>
  <si>
    <t>PASSTIP FFNov-22</t>
  </si>
  <si>
    <t>TFCCTIP FFNov-22</t>
  </si>
  <si>
    <t>UmbrellaTIP FFNov-22</t>
  </si>
  <si>
    <t>UniversalTIP FFNov-22</t>
  </si>
  <si>
    <t>Wayne CenterTIP FFNov-22</t>
  </si>
  <si>
    <t>Adoptions TogetherTST FFNov-22</t>
  </si>
  <si>
    <t>ContemporaryTST FFNov-22</t>
  </si>
  <si>
    <t>Family MattersTST FFNov-22</t>
  </si>
  <si>
    <t>First Home CareTST FFNov-22</t>
  </si>
  <si>
    <t>Foundations for Home &amp; CommunityTST FFNov-22</t>
  </si>
  <si>
    <t>HillcrestTST FFNov-22</t>
  </si>
  <si>
    <t>MD Family ResourcesTST FFNov-22</t>
  </si>
  <si>
    <t>DBH Parent SupportABC CombinedNov-22</t>
  </si>
  <si>
    <t>Healthy FuturesABC CombinedNov-22</t>
  </si>
  <si>
    <t>Marys CenterABC CombinedNov-22</t>
  </si>
  <si>
    <t>Medstar GeorgetownABC CombinedNov-22</t>
  </si>
  <si>
    <t>PIECEABC CombinedNov-22</t>
  </si>
  <si>
    <t>Federal CityA-CRA CombinedNov-22</t>
  </si>
  <si>
    <t>HillcrestA-CRA CombinedNov-22</t>
  </si>
  <si>
    <t>LAYCA-CRA CombinedNov-22</t>
  </si>
  <si>
    <t>RiversideA-CRA CombinedNov-22</t>
  </si>
  <si>
    <t>Adoptions TogetherCPP-FV CombinedNov-22</t>
  </si>
  <si>
    <t>Foundations for Home &amp; CommunityCPP-FV CombinedNov-22</t>
  </si>
  <si>
    <t>Medstar GeorgetownCPP-FV CombinedNov-22</t>
  </si>
  <si>
    <t>Better MorningsFFT CombinedNov-22</t>
  </si>
  <si>
    <t>CatholicFFT CombinedNov-22</t>
  </si>
  <si>
    <t>First Home CareFFT CombinedNov-22</t>
  </si>
  <si>
    <t>Foundations for Home &amp; CommunityFFT CombinedNov-22</t>
  </si>
  <si>
    <t>HillcrestFFT CombinedNov-22</t>
  </si>
  <si>
    <t>PASSFFT CombinedNov-22</t>
  </si>
  <si>
    <t>LCSMST CombinedNov-22</t>
  </si>
  <si>
    <t>MBI HSMST CombinedNov-22</t>
  </si>
  <si>
    <t>Youth VillagesMST CombinedNov-22</t>
  </si>
  <si>
    <t>Youth VillagesMST-PSB CombinedNov-22</t>
  </si>
  <si>
    <t>Medstar GeorgetownPCIT CombinedNov-22</t>
  </si>
  <si>
    <t>Marys CenterPCIT-T CombinedNov-22</t>
  </si>
  <si>
    <t>PIECEPCIT-T CombinedNov-22</t>
  </si>
  <si>
    <t>Community ConnectionsTF-CBT CombinedNov-22</t>
  </si>
  <si>
    <t>First Home CareTF-CBT CombinedNov-22</t>
  </si>
  <si>
    <t>Foundations for Home &amp; CommunityTF-CBT CombinedNov-22</t>
  </si>
  <si>
    <t>HillcrestTF-CBT CombinedNov-22</t>
  </si>
  <si>
    <t>LAYCTF-CBT CombinedNov-22</t>
  </si>
  <si>
    <t>LESTF-CBT CombinedNov-22</t>
  </si>
  <si>
    <t>MD Family ResourcesTF-CBT CombinedNov-22</t>
  </si>
  <si>
    <t>UniversalTF-CBT CombinedNov-22</t>
  </si>
  <si>
    <t>Community ConnectionsTIP CombinedNov-22</t>
  </si>
  <si>
    <t>ContemporaryTIP CombinedNov-22</t>
  </si>
  <si>
    <t>FPSTIP CombinedNov-22</t>
  </si>
  <si>
    <t>Green DoorTIP CombinedNov-22</t>
  </si>
  <si>
    <t>LESTIP CombinedNov-22</t>
  </si>
  <si>
    <t>MBI HSTIP CombinedNov-22</t>
  </si>
  <si>
    <t>PASSTIP CombinedNov-22</t>
  </si>
  <si>
    <t>TFCCTIP CombinedNov-22</t>
  </si>
  <si>
    <t>UmbrellaTIP CombinedNov-22</t>
  </si>
  <si>
    <t>UniversalTIP CombinedNov-22</t>
  </si>
  <si>
    <t>Wayne CenterTIP CombinedNov-22</t>
  </si>
  <si>
    <t>Adoptions TogetherTST CombinedNov-22</t>
  </si>
  <si>
    <t>ContemporaryTST CombinedNov-22</t>
  </si>
  <si>
    <t>Family MattersTST CombinedNov-22</t>
  </si>
  <si>
    <t>First Home CareTST CombinedNov-22</t>
  </si>
  <si>
    <t>Foundations for Home &amp; CommunityTST CombinedNov-22</t>
  </si>
  <si>
    <t>HillcrestTST CombinedNov-22</t>
  </si>
  <si>
    <t>MD Family ResourcesTST CombinedNov-22</t>
  </si>
  <si>
    <t>Marys CenterCPP-FV CombinedNov-22</t>
  </si>
  <si>
    <t>PIECECPP-FV CombinedNov-22</t>
  </si>
  <si>
    <t>Community ConnectionsCPP-FV CombinedNov-22</t>
  </si>
  <si>
    <t>Community ConnectionsPCIT CombinedNov-22</t>
  </si>
  <si>
    <t>Marys CenterPCIT CombinedNov-22</t>
  </si>
  <si>
    <t>PIECEPCIT CombinedNov-22</t>
  </si>
  <si>
    <t>CatholicAll FFNov-22</t>
  </si>
  <si>
    <t>ContemporaryAll FFNov-22</t>
  </si>
  <si>
    <t>DBH Parent SupportAll FFNov-22</t>
  </si>
  <si>
    <t>Family MattersAll FFNov-22</t>
  </si>
  <si>
    <t>Federal City All FFNov-22</t>
  </si>
  <si>
    <t>First Home CareAll FFNov-22</t>
  </si>
  <si>
    <t>Foundations for Home &amp; CommunityAll FFNov-22</t>
  </si>
  <si>
    <t>FPSAll FFNov-22</t>
  </si>
  <si>
    <t>Green DoorAll FFNov-22</t>
  </si>
  <si>
    <t>Healthy FuturesAll FFNov-22</t>
  </si>
  <si>
    <t>HillcrestAll FFNov-22</t>
  </si>
  <si>
    <t>LAYCAll FFNov-22</t>
  </si>
  <si>
    <t>LCSAll FFNov-22</t>
  </si>
  <si>
    <t>LESAll FFNov-22</t>
  </si>
  <si>
    <t>MBI HSAll FFNov-22</t>
  </si>
  <si>
    <t>MD Family ResourcesAll FFNov-22</t>
  </si>
  <si>
    <t>PASSAll FFNov-22</t>
  </si>
  <si>
    <t>RiversideAll FFNov-22</t>
  </si>
  <si>
    <t>TFCCAll FFNov-22</t>
  </si>
  <si>
    <t>UniversalAll FFNov-22</t>
  </si>
  <si>
    <t>Wayne CenterAll FFNov-22</t>
  </si>
  <si>
    <t>Youth VillagesAll FFNov-22</t>
  </si>
  <si>
    <t>Medstar GeorgetownAll DCSNov-22</t>
  </si>
  <si>
    <t>Medstar GeorgetownAll FFNov-22</t>
  </si>
  <si>
    <t>Community ConnectionsAll FFNov-22</t>
  </si>
  <si>
    <t>Community ConnectionsAll DCSNov-22</t>
  </si>
  <si>
    <t>Marys CenterAll FFNov-22</t>
  </si>
  <si>
    <t>Marys CenterAll DCSNov-22</t>
  </si>
  <si>
    <t>PIECEAll FFNov-22</t>
  </si>
  <si>
    <t>PIECEAll DCSNov-22</t>
  </si>
  <si>
    <t>Adoptions TogetherAll CombinedNov-22</t>
  </si>
  <si>
    <t>Better MorningsAll CombinedNov-22</t>
  </si>
  <si>
    <t>CatholicAll CombinedNov-22</t>
  </si>
  <si>
    <t>Community ConnectionsAll CombinedNov-22</t>
  </si>
  <si>
    <t>ContemporaryAll CombinedNov-22</t>
  </si>
  <si>
    <t>DBH Family SupportAll CombinedNov-22</t>
  </si>
  <si>
    <t>Family MattersAll CombinedNov-22</t>
  </si>
  <si>
    <t>Federal CityAll CombinedNov-22</t>
  </si>
  <si>
    <t>First Home CareAll CombinedNov-22</t>
  </si>
  <si>
    <t>Foundations for Home &amp; CommunityAll CombinedNov-22</t>
  </si>
  <si>
    <t>FPSAll CombinedNov-22</t>
  </si>
  <si>
    <t>Green DoorAll CombinedNov-22</t>
  </si>
  <si>
    <t>Healthy FuturesAll CombinedNov-22</t>
  </si>
  <si>
    <t>HillcrestAll CombinedNov-22</t>
  </si>
  <si>
    <t>LAYCAll CombinedNov-22</t>
  </si>
  <si>
    <t>LCSAll CombinedNov-22</t>
  </si>
  <si>
    <t>LESAll CombinedNov-22</t>
  </si>
  <si>
    <t>Marys CenterAll CombinedNov-22</t>
  </si>
  <si>
    <t>MBI HSAll CombinedNov-22</t>
  </si>
  <si>
    <t>MD Family ResourcesAll CombinedNov-22</t>
  </si>
  <si>
    <t>Medstar GeorgetownAll CombinedNov-22</t>
  </si>
  <si>
    <t>PASSAll CombinedNov-22</t>
  </si>
  <si>
    <t>PIECEAll CombinedNov-22</t>
  </si>
  <si>
    <t>RiversideAll CombinedNov-22</t>
  </si>
  <si>
    <t>TFCCAll CombinedNov-22</t>
  </si>
  <si>
    <t>UmbrellaAll CombinedNov-22</t>
  </si>
  <si>
    <t>UniversalAll CombinedNov-22</t>
  </si>
  <si>
    <t>Wayne CenterAll CombinedNov-22</t>
  </si>
  <si>
    <t>Youth VillagesAll CombinedNov-22</t>
  </si>
  <si>
    <t>All ABC ProvidersABC FFNov-22</t>
  </si>
  <si>
    <t>All ABC ProvidersABC CombinedNov-22</t>
  </si>
  <si>
    <t>All A-CRA ProvidersA-CRA FFNov-22</t>
  </si>
  <si>
    <t>All A-CRA ProvidersA-CRA CombinedNov-22</t>
  </si>
  <si>
    <t>All CPP-FV ProvidersCPP-FV FFNov-22</t>
  </si>
  <si>
    <t>All CPP-FV ProvidersCPP-FV DCSNov-22</t>
  </si>
  <si>
    <t>All CPP-FV ProvidersCPP-FV CombinedNov-22</t>
  </si>
  <si>
    <t>All FFT ProvidersFFT FFNov-22</t>
  </si>
  <si>
    <t>All FFT ProvidersFFT CombinedNov-22</t>
  </si>
  <si>
    <t>All MST ProvidersMST FFNov-22</t>
  </si>
  <si>
    <t>All MST ProvidersMST CombinedNov-22</t>
  </si>
  <si>
    <t>All MST-PSB ProvidersMST-PSB FFNov-22</t>
  </si>
  <si>
    <t>All MST-PSB ProvidersMST-PSB CombinedNov-22</t>
  </si>
  <si>
    <t>All PCIT ProvidersPCIT FFNov-22</t>
  </si>
  <si>
    <t>All PCIT ProvidersPCIT DCSNov-22</t>
  </si>
  <si>
    <t>All PCIT ProvidersPCIT CombinedNov-22</t>
  </si>
  <si>
    <t>All PCIT-T ProvidersPCIT-T FFNov-22</t>
  </si>
  <si>
    <t>All PCIT-T ProvidersPCIT-T CombinedNov-22</t>
  </si>
  <si>
    <t>All SFCR ProvidersSFCR FFNov-22</t>
  </si>
  <si>
    <t>All SFCR ProvidersSFCR CombinedNov-22</t>
  </si>
  <si>
    <t>All TF-CBT ProvidersTF-CBT FFNov-22</t>
  </si>
  <si>
    <t>All TF-CBT ProvidersTF-CBT CombinedNov-22</t>
  </si>
  <si>
    <t>All TIP ProvidersTIP FFNov-22</t>
  </si>
  <si>
    <t>All TIP ProvidersTIP CombinedNov-22</t>
  </si>
  <si>
    <t>All TST ProvidersTST FFNov-22</t>
  </si>
  <si>
    <t>All TST ProvidersTST CombinedNov-22</t>
  </si>
  <si>
    <t>Families First ProvidersAll FFNov-22</t>
  </si>
  <si>
    <t>DC Seed ProvidersAll DCSNov-22</t>
  </si>
  <si>
    <t>Trauma ProvidersAll FFNov-22</t>
  </si>
  <si>
    <t>Trauma ProvidersAll DCSNov-22</t>
  </si>
  <si>
    <t>Trauma ProvidersAll CombinedNov-22</t>
  </si>
  <si>
    <t>AllAll CombinedNov-22</t>
  </si>
  <si>
    <t>PIECEPCIT Combined</t>
  </si>
  <si>
    <t>DBH Parent SupportABC Combined</t>
  </si>
  <si>
    <t>Healthy FuturesABC Combined</t>
  </si>
  <si>
    <t>Marys CenterABC Combined</t>
  </si>
  <si>
    <t>Medstar GeorgetownABC Combined</t>
  </si>
  <si>
    <t>PIECEABC Combined</t>
  </si>
  <si>
    <t>WP</t>
  </si>
  <si>
    <t>UmbrellaTIP Combined</t>
  </si>
  <si>
    <t>UTS</t>
  </si>
  <si>
    <t>DBH Parent SupportABC FF44896</t>
  </si>
  <si>
    <t>Healthy FuturesABC FF44896</t>
  </si>
  <si>
    <t>Marys CenterABC FF44896</t>
  </si>
  <si>
    <t>Medstar GeorgetownABC FF44896</t>
  </si>
  <si>
    <t>PIECEABC FF44896</t>
  </si>
  <si>
    <t>Federal CityA-CRA FF44896</t>
  </si>
  <si>
    <t>HillcrestA-CRA FF44896</t>
  </si>
  <si>
    <t>LAYCA-CRA FF44896</t>
  </si>
  <si>
    <t>RiversideA-CRA FF44896</t>
  </si>
  <si>
    <t>Adoptions TogetherCPP-FV FF44896</t>
  </si>
  <si>
    <t>Marys CenterCPP-FV FF44896</t>
  </si>
  <si>
    <t>PIECECPP-FV FF44896</t>
  </si>
  <si>
    <t>Community ConnectionsCPP-FV DCS44896</t>
  </si>
  <si>
    <t>Community ConnectionsCPP-FV FF44896</t>
  </si>
  <si>
    <t>Foundations for Home &amp; CommunityCPP-FV DCS44896</t>
  </si>
  <si>
    <t>Marys CenterCPP-FV DCS44896</t>
  </si>
  <si>
    <t>PIECECPP-FV DCS44896</t>
  </si>
  <si>
    <t>Medstar GeorgetownCPP-FV DCS44896</t>
  </si>
  <si>
    <t>Medstar GeorgetownCPP-FV FF44896</t>
  </si>
  <si>
    <t>Better MorningsFFT FF44896</t>
  </si>
  <si>
    <t>CatholicFFT FF44896</t>
  </si>
  <si>
    <t>First Home CareFFT FF44896</t>
  </si>
  <si>
    <t>Foundations for Home &amp; CommunityFFT FF44896</t>
  </si>
  <si>
    <t>HillcrestFFT FF44896</t>
  </si>
  <si>
    <t>PASSFFT FF44896</t>
  </si>
  <si>
    <t>LCSMST FF44896</t>
  </si>
  <si>
    <t>MBI HSMST FF44896</t>
  </si>
  <si>
    <t>Youth VillagesMST FF44896</t>
  </si>
  <si>
    <t>Youth VillagesMST-PSB FF44896</t>
  </si>
  <si>
    <t>Marys CenterPCIT FF44896</t>
  </si>
  <si>
    <t>PIECEPCIT FF44896</t>
  </si>
  <si>
    <t>Marys CenterPCIT DCS44896</t>
  </si>
  <si>
    <t>PIECEPCIT DCS44896</t>
  </si>
  <si>
    <t>Community ConnectionsPCIT DCS44896</t>
  </si>
  <si>
    <t>Community ConnectionsPCIT FF44896</t>
  </si>
  <si>
    <t>Medstar GeorgetownPCIT DCS44896</t>
  </si>
  <si>
    <t>Medstar GeorgetownPCIT FF44896</t>
  </si>
  <si>
    <t>Marys CenterPCIT-T FF44896</t>
  </si>
  <si>
    <t>PIECEPCIT-T FF44896</t>
  </si>
  <si>
    <t>Community ConnectionsTF-CBT FF44896</t>
  </si>
  <si>
    <t>First Home CareTF-CBT FF44896</t>
  </si>
  <si>
    <t>Foundations for Home &amp; CommunityTF-CBT FF44896</t>
  </si>
  <si>
    <t>HillcrestTF-CBT FF44896</t>
  </si>
  <si>
    <t>LAYCTF-CBT FF44896</t>
  </si>
  <si>
    <t>LESTF-CBT FF44896</t>
  </si>
  <si>
    <t>MD Family ResourcesTF-CBT FF44896</t>
  </si>
  <si>
    <t>UniversalTF-CBT FF44896</t>
  </si>
  <si>
    <t>Community ConnectionsTIP FF44896</t>
  </si>
  <si>
    <t>ContemporaryTIP FF44896</t>
  </si>
  <si>
    <t>FPSTIP FF44896</t>
  </si>
  <si>
    <t>Green DoorTIP FF44896</t>
  </si>
  <si>
    <t>LESTIP FF44896</t>
  </si>
  <si>
    <t>MBI HSTIP FF44896</t>
  </si>
  <si>
    <t>PASSTIP FF44896</t>
  </si>
  <si>
    <t>TFCCTIP FF44896</t>
  </si>
  <si>
    <t>UmbrellaTIP FF44896</t>
  </si>
  <si>
    <t>UniversalTIP FF44896</t>
  </si>
  <si>
    <t>Wayne CenterTIP FF44896</t>
  </si>
  <si>
    <t>Adoptions TogetherTST FF44896</t>
  </si>
  <si>
    <t>ContemporaryTST FF44896</t>
  </si>
  <si>
    <t>Family MattersTST FF44896</t>
  </si>
  <si>
    <t>First Home CareTST FF44896</t>
  </si>
  <si>
    <t>Foundations for Home &amp; CommunityTST FF44896</t>
  </si>
  <si>
    <t>HillcrestTST FF44896</t>
  </si>
  <si>
    <t>MD Family ResourcesTST FF44896</t>
  </si>
  <si>
    <t>DBH Parent SupportABC Combined44896</t>
  </si>
  <si>
    <t>Healthy FuturesABC Combined44896</t>
  </si>
  <si>
    <t>Marys CenterABC Combined44896</t>
  </si>
  <si>
    <t>Medstar GeorgetownABC Combined44896</t>
  </si>
  <si>
    <t>PIECEABC Combined44896</t>
  </si>
  <si>
    <t>Federal CityA-CRA Combined44896</t>
  </si>
  <si>
    <t>HillcrestA-CRA Combined44896</t>
  </si>
  <si>
    <t>LAYCA-CRA Combined44896</t>
  </si>
  <si>
    <t>RiversideA-CRA Combined44896</t>
  </si>
  <si>
    <t>Adoptions TogetherCPP-FV Combined44896</t>
  </si>
  <si>
    <t>Foundations for Home &amp; CommunityCPP-FV Combined44896</t>
  </si>
  <si>
    <t>Medstar GeorgetownCPP-FV Combined44896</t>
  </si>
  <si>
    <t>Better MorningsFFT Combined44896</t>
  </si>
  <si>
    <t>CatholicFFT Combined44896</t>
  </si>
  <si>
    <t>First Home CareFFT Combined44896</t>
  </si>
  <si>
    <t>Foundations for Home &amp; CommunityFFT Combined44896</t>
  </si>
  <si>
    <t>HillcrestFFT Combined44896</t>
  </si>
  <si>
    <t>PASSFFT Combined44896</t>
  </si>
  <si>
    <t>LCSMST Combined44896</t>
  </si>
  <si>
    <t>MBI HSMST Combined44896</t>
  </si>
  <si>
    <t>Youth VillagesMST Combined44896</t>
  </si>
  <si>
    <t>Youth VillagesMST-PSB Combined44896</t>
  </si>
  <si>
    <t>Medstar GeorgetownPCIT Combined44896</t>
  </si>
  <si>
    <t>Marys CenterPCIT-T Combined44896</t>
  </si>
  <si>
    <t>PIECEPCIT-T Combined44896</t>
  </si>
  <si>
    <t>Community ConnectionsTF-CBT Combined44896</t>
  </si>
  <si>
    <t>First Home CareTF-CBT Combined44896</t>
  </si>
  <si>
    <t>Foundations for Home &amp; CommunityTF-CBT Combined44896</t>
  </si>
  <si>
    <t>HillcrestTF-CBT Combined44896</t>
  </si>
  <si>
    <t>LAYCTF-CBT Combined44896</t>
  </si>
  <si>
    <t>LESTF-CBT Combined44896</t>
  </si>
  <si>
    <t>MD Family ResourcesTF-CBT Combined44896</t>
  </si>
  <si>
    <t>UniversalTF-CBT Combined44896</t>
  </si>
  <si>
    <t>Community ConnectionsTIP Combined44896</t>
  </si>
  <si>
    <t>ContemporaryTIP Combined44896</t>
  </si>
  <si>
    <t>FPSTIP Combined44896</t>
  </si>
  <si>
    <t>Green DoorTIP Combined44896</t>
  </si>
  <si>
    <t>LESTIP Combined44896</t>
  </si>
  <si>
    <t>MBI HSTIP Combined44896</t>
  </si>
  <si>
    <t>PASSTIP Combined44896</t>
  </si>
  <si>
    <t>TFCCTIP Combined44896</t>
  </si>
  <si>
    <t>UmbrellaTIP Combined44896</t>
  </si>
  <si>
    <t>UniversalTIP Combined44896</t>
  </si>
  <si>
    <t>Wayne CenterTIP Combined44896</t>
  </si>
  <si>
    <t>Adoptions TogetherTST Combined44896</t>
  </si>
  <si>
    <t>ContemporaryTST Combined44896</t>
  </si>
  <si>
    <t>Family MattersTST Combined44896</t>
  </si>
  <si>
    <t>First Home CareTST Combined44896</t>
  </si>
  <si>
    <t>Foundations for Home &amp; CommunityTST Combined44896</t>
  </si>
  <si>
    <t>HillcrestTST Combined44896</t>
  </si>
  <si>
    <t>MD Family ResourcesTST Combined44896</t>
  </si>
  <si>
    <t>Marys CenterCPP-FV Combined44896</t>
  </si>
  <si>
    <t>PIECECPP-FV Combined44896</t>
  </si>
  <si>
    <t>Community ConnectionsCPP-FV Combined44896</t>
  </si>
  <si>
    <t>Community ConnectionsPCIT Combined44896</t>
  </si>
  <si>
    <t>Marys CenterPCIT Combined44896</t>
  </si>
  <si>
    <t>PIECEPCIT Combined44896</t>
  </si>
  <si>
    <t>CatholicAll FF44896</t>
  </si>
  <si>
    <t>ContemporaryAll FF44896</t>
  </si>
  <si>
    <t>DBH Parent SupportAll FF44896</t>
  </si>
  <si>
    <t>Family MattersAll FF44896</t>
  </si>
  <si>
    <t>Federal City All FF44896</t>
  </si>
  <si>
    <t>First Home CareAll FF44896</t>
  </si>
  <si>
    <t>Foundations for Home &amp; CommunityAll FF44896</t>
  </si>
  <si>
    <t>FPSAll FF44896</t>
  </si>
  <si>
    <t>Green DoorAll FF44896</t>
  </si>
  <si>
    <t>Healthy FuturesAll FF44896</t>
  </si>
  <si>
    <t>HillcrestAll FF44896</t>
  </si>
  <si>
    <t>LAYCAll FF44896</t>
  </si>
  <si>
    <t>LCSAll FF44896</t>
  </si>
  <si>
    <t>LESAll FF44896</t>
  </si>
  <si>
    <t>MBI HSAll FF44896</t>
  </si>
  <si>
    <t>MD Family ResourcesAll FF44896</t>
  </si>
  <si>
    <t>PASSAll FF44896</t>
  </si>
  <si>
    <t>RiversideAll FF44896</t>
  </si>
  <si>
    <t>TFCCAll FF44896</t>
  </si>
  <si>
    <t>UniversalAll FF44896</t>
  </si>
  <si>
    <t>Wayne CenterAll FF44896</t>
  </si>
  <si>
    <t>Youth VillagesAll FF44896</t>
  </si>
  <si>
    <t>Medstar GeorgetownAll DCS44896</t>
  </si>
  <si>
    <t>Medstar GeorgetownAll FF44896</t>
  </si>
  <si>
    <t>Community ConnectionsAll FF44896</t>
  </si>
  <si>
    <t>Community ConnectionsAll DCS44896</t>
  </si>
  <si>
    <t>Marys CenterAll FF44896</t>
  </si>
  <si>
    <t>Marys CenterAll DCS44896</t>
  </si>
  <si>
    <t>PIECEAll FF44896</t>
  </si>
  <si>
    <t>PIECEAll DCS44896</t>
  </si>
  <si>
    <t>Adoptions TogetherAll Combined44896</t>
  </si>
  <si>
    <t>Better MorningsAll Combined44896</t>
  </si>
  <si>
    <t>CatholicAll Combined44896</t>
  </si>
  <si>
    <t>Community ConnectionsAll Combined44896</t>
  </si>
  <si>
    <t>ContemporaryAll Combined44896</t>
  </si>
  <si>
    <t>DBH Family SupportAll Combined44896</t>
  </si>
  <si>
    <t>Family MattersAll Combined44896</t>
  </si>
  <si>
    <t>Federal CityAll Combined44896</t>
  </si>
  <si>
    <t>First Home CareAll Combined44896</t>
  </si>
  <si>
    <t>Foundations for Home &amp; CommunityAll Combined44896</t>
  </si>
  <si>
    <t>FPSAll Combined44896</t>
  </si>
  <si>
    <t>Green DoorAll Combined44896</t>
  </si>
  <si>
    <t>Healthy FuturesAll Combined44896</t>
  </si>
  <si>
    <t>HillcrestAll Combined44896</t>
  </si>
  <si>
    <t>LAYCAll Combined44896</t>
  </si>
  <si>
    <t>LCSAll Combined44896</t>
  </si>
  <si>
    <t>LESAll Combined44896</t>
  </si>
  <si>
    <t>Marys CenterAll Combined44896</t>
  </si>
  <si>
    <t>MBI HSAll Combined44896</t>
  </si>
  <si>
    <t>MD Family ResourcesAll Combined44896</t>
  </si>
  <si>
    <t>Medstar GeorgetownAll Combined44896</t>
  </si>
  <si>
    <t>PASSAll Combined44896</t>
  </si>
  <si>
    <t>PIECEAll Combined44896</t>
  </si>
  <si>
    <t>RiversideAll Combined44896</t>
  </si>
  <si>
    <t>TFCCAll Combined44896</t>
  </si>
  <si>
    <t>UmbrellaAll Combined44896</t>
  </si>
  <si>
    <t>UniversalAll Combined44896</t>
  </si>
  <si>
    <t>Wayne CenterAll Combined44896</t>
  </si>
  <si>
    <t>Youth VillagesAll Combined44896</t>
  </si>
  <si>
    <t>All ABC ProvidersABC FF44896</t>
  </si>
  <si>
    <t>All ABC ProvidersABC Combined44896</t>
  </si>
  <si>
    <t>All A-CRA ProvidersA-CRA FF44896</t>
  </si>
  <si>
    <t>All A-CRA ProvidersA-CRA Combined44896</t>
  </si>
  <si>
    <t>All CPP-FV ProvidersCPP-FV FF44896</t>
  </si>
  <si>
    <t>All CPP-FV ProvidersCPP-FV DCS44896</t>
  </si>
  <si>
    <t>All CPP-FV ProvidersCPP-FV Combined44896</t>
  </si>
  <si>
    <t>All FFT ProvidersFFT FF44896</t>
  </si>
  <si>
    <t>All FFT ProvidersFFT Combined44896</t>
  </si>
  <si>
    <t>All MST ProvidersMST FF44896</t>
  </si>
  <si>
    <t>All MST ProvidersMST Combined44896</t>
  </si>
  <si>
    <t>All MST-PSB ProvidersMST-PSB FF44896</t>
  </si>
  <si>
    <t>All MST-PSB ProvidersMST-PSB Combined44896</t>
  </si>
  <si>
    <t>All PCIT ProvidersPCIT FF44896</t>
  </si>
  <si>
    <t>All PCIT ProvidersPCIT DCS44896</t>
  </si>
  <si>
    <t>All PCIT ProvidersPCIT Combined44896</t>
  </si>
  <si>
    <t>All PCIT-T ProvidersPCIT-T FF44896</t>
  </si>
  <si>
    <t>All PCIT-T ProvidersPCIT-T Combined44896</t>
  </si>
  <si>
    <t>All SFCR ProvidersSFCR FF44896</t>
  </si>
  <si>
    <t>All SFCR ProvidersSFCR Combined44896</t>
  </si>
  <si>
    <t>All TF-CBT ProvidersTF-CBT FF44896</t>
  </si>
  <si>
    <t>All TF-CBT ProvidersTF-CBT Combined44896</t>
  </si>
  <si>
    <t>All TIP ProvidersTIP FF44896</t>
  </si>
  <si>
    <t>All TIP ProvidersTIP Combined44896</t>
  </si>
  <si>
    <t>All TST ProvidersTST FF44896</t>
  </si>
  <si>
    <t>All TST ProvidersTST Combined44896</t>
  </si>
  <si>
    <t>Families First ProvidersAll FF44896</t>
  </si>
  <si>
    <t>DC Seed ProvidersAll DCS44896</t>
  </si>
  <si>
    <t>Trauma ProvidersAll FF44896</t>
  </si>
  <si>
    <t>Trauma ProvidersAll DCS44896</t>
  </si>
  <si>
    <t>Trauma ProvidersAll Combined44896</t>
  </si>
  <si>
    <t>AllAll Combined44896</t>
  </si>
  <si>
    <t>DBH Parent SupportABC FFDec-22</t>
  </si>
  <si>
    <t>Healthy FuturesABC FFDec-22</t>
  </si>
  <si>
    <t>Marys CenterABC FFDec-22</t>
  </si>
  <si>
    <t>Medstar GeorgetownABC FFDec-22</t>
  </si>
  <si>
    <t>PIECEABC FFDec-22</t>
  </si>
  <si>
    <t>Federal CityA-CRA FFDec-22</t>
  </si>
  <si>
    <t>HillcrestA-CRA FFDec-22</t>
  </si>
  <si>
    <t>LAYCA-CRA FFDec-22</t>
  </si>
  <si>
    <t>RiversideA-CRA FFDec-22</t>
  </si>
  <si>
    <t>Adoptions TogetherCPP-FV FFDec-22</t>
  </si>
  <si>
    <t>Marys CenterCPP-FV FFDec-22</t>
  </si>
  <si>
    <t>PIECECPP-FV FFDec-22</t>
  </si>
  <si>
    <t>Community ConnectionsCPP-FV DCSDec-22</t>
  </si>
  <si>
    <t>Community ConnectionsCPP-FV FFDec-22</t>
  </si>
  <si>
    <t>Foundations for Home &amp; CommunityCPP-FV DCSDec-22</t>
  </si>
  <si>
    <t>Marys CenterCPP-FV DCSDec-22</t>
  </si>
  <si>
    <t>PIECECPP-FV DCSDec-22</t>
  </si>
  <si>
    <t>Medstar GeorgetownCPP-FV DCSDec-22</t>
  </si>
  <si>
    <t>Medstar GeorgetownCPP-FV FFDec-22</t>
  </si>
  <si>
    <t>Better MorningsFFT FFDec-22</t>
  </si>
  <si>
    <t>CatholicFFT FFDec-22</t>
  </si>
  <si>
    <t>First Home CareFFT FFDec-22</t>
  </si>
  <si>
    <t>Foundations for Home &amp; CommunityFFT FFDec-22</t>
  </si>
  <si>
    <t>HillcrestFFT FFDec-22</t>
  </si>
  <si>
    <t>PASSFFT FFDec-22</t>
  </si>
  <si>
    <t>LCSMST FFDec-22</t>
  </si>
  <si>
    <t>MBI HSMST FFDec-22</t>
  </si>
  <si>
    <t>Youth VillagesMST FFDec-22</t>
  </si>
  <si>
    <t>Youth VillagesMST-PSB FFDec-22</t>
  </si>
  <si>
    <t>Marys CenterPCIT FFDec-22</t>
  </si>
  <si>
    <t>PIECEPCIT FFDec-22</t>
  </si>
  <si>
    <t>Marys CenterPCIT DCSDec-22</t>
  </si>
  <si>
    <t>PIECEPCIT DCSDec-22</t>
  </si>
  <si>
    <t>Community ConnectionsPCIT DCSDec-22</t>
  </si>
  <si>
    <t>Community ConnectionsPCIT FFDec-22</t>
  </si>
  <si>
    <t>Medstar GeorgetownPCIT DCSDec-22</t>
  </si>
  <si>
    <t>Medstar GeorgetownPCIT FFDec-22</t>
  </si>
  <si>
    <t>Marys CenterPCIT-T FFDec-22</t>
  </si>
  <si>
    <t>PIECEPCIT-T FFDec-22</t>
  </si>
  <si>
    <t>Community ConnectionsTF-CBT FFDec-22</t>
  </si>
  <si>
    <t>First Home CareTF-CBT FFDec-22</t>
  </si>
  <si>
    <t>Foundations for Home &amp; CommunityTF-CBT FFDec-22</t>
  </si>
  <si>
    <t>HillcrestTF-CBT FFDec-22</t>
  </si>
  <si>
    <t>LAYCTF-CBT FFDec-22</t>
  </si>
  <si>
    <t>LESTF-CBT FFDec-22</t>
  </si>
  <si>
    <t>MD Family ResourcesTF-CBT FFDec-22</t>
  </si>
  <si>
    <t>UniversalTF-CBT FFDec-22</t>
  </si>
  <si>
    <t>Community ConnectionsTIP FFDec-22</t>
  </si>
  <si>
    <t>ContemporaryTIP FFDec-22</t>
  </si>
  <si>
    <t>FPSTIP FFDec-22</t>
  </si>
  <si>
    <t>Green DoorTIP FFDec-22</t>
  </si>
  <si>
    <t>LESTIP FFDec-22</t>
  </si>
  <si>
    <t>MBI HSTIP FFDec-22</t>
  </si>
  <si>
    <t>PASSTIP FFDec-22</t>
  </si>
  <si>
    <t>TFCCTIP FFDec-22</t>
  </si>
  <si>
    <t>UmbrellaTIP FFDec-22</t>
  </si>
  <si>
    <t>UniversalTIP FFDec-22</t>
  </si>
  <si>
    <t>Wayne CenterTIP FFDec-22</t>
  </si>
  <si>
    <t>Adoptions TogetherTST FFDec-22</t>
  </si>
  <si>
    <t>ContemporaryTST FFDec-22</t>
  </si>
  <si>
    <t>Family MattersTST FFDec-22</t>
  </si>
  <si>
    <t>First Home CareTST FFDec-22</t>
  </si>
  <si>
    <t>Foundations for Home &amp; CommunityTST FFDec-22</t>
  </si>
  <si>
    <t>HillcrestTST FFDec-22</t>
  </si>
  <si>
    <t>MD Family ResourcesTST FFDec-22</t>
  </si>
  <si>
    <t>DBH Parent SupportABC CombinedDec-22</t>
  </si>
  <si>
    <t>Healthy FuturesABC CombinedDec-22</t>
  </si>
  <si>
    <t>Marys CenterABC CombinedDec-22</t>
  </si>
  <si>
    <t>Medstar GeorgetownABC CombinedDec-22</t>
  </si>
  <si>
    <t>PIECEABC CombinedDec-22</t>
  </si>
  <si>
    <t>Federal CityA-CRA CombinedDec-22</t>
  </si>
  <si>
    <t>HillcrestA-CRA CombinedDec-22</t>
  </si>
  <si>
    <t>LAYCA-CRA CombinedDec-22</t>
  </si>
  <si>
    <t>RiversideA-CRA CombinedDec-22</t>
  </si>
  <si>
    <t>Adoptions TogetherCPP-FV CombinedDec-22</t>
  </si>
  <si>
    <t>Foundations for Home &amp; CommunityCPP-FV CombinedDec-22</t>
  </si>
  <si>
    <t>Medstar GeorgetownCPP-FV CombinedDec-22</t>
  </si>
  <si>
    <t>Better MorningsFFT CombinedDec-22</t>
  </si>
  <si>
    <t>CatholicFFT CombinedDec-22</t>
  </si>
  <si>
    <t>First Home CareFFT CombinedDec-22</t>
  </si>
  <si>
    <t>Foundations for Home &amp; CommunityFFT CombinedDec-22</t>
  </si>
  <si>
    <t>HillcrestFFT CombinedDec-22</t>
  </si>
  <si>
    <t>PASSFFT CombinedDec-22</t>
  </si>
  <si>
    <t>LCSMST CombinedDec-22</t>
  </si>
  <si>
    <t>MBI HSMST CombinedDec-22</t>
  </si>
  <si>
    <t>Youth VillagesMST CombinedDec-22</t>
  </si>
  <si>
    <t>Youth VillagesMST-PSB CombinedDec-22</t>
  </si>
  <si>
    <t>Medstar GeorgetownPCIT CombinedDec-22</t>
  </si>
  <si>
    <t>Marys CenterPCIT-T CombinedDec-22</t>
  </si>
  <si>
    <t>PIECEPCIT-T CombinedDec-22</t>
  </si>
  <si>
    <t>Community ConnectionsTF-CBT CombinedDec-22</t>
  </si>
  <si>
    <t>First Home CareTF-CBT CombinedDec-22</t>
  </si>
  <si>
    <t>Foundations for Home &amp; CommunityTF-CBT CombinedDec-22</t>
  </si>
  <si>
    <t>HillcrestTF-CBT CombinedDec-22</t>
  </si>
  <si>
    <t>LAYCTF-CBT CombinedDec-22</t>
  </si>
  <si>
    <t>LESTF-CBT CombinedDec-22</t>
  </si>
  <si>
    <t>MD Family ResourcesTF-CBT CombinedDec-22</t>
  </si>
  <si>
    <t>UniversalTF-CBT CombinedDec-22</t>
  </si>
  <si>
    <t>Community ConnectionsTIP CombinedDec-22</t>
  </si>
  <si>
    <t>ContemporaryTIP CombinedDec-22</t>
  </si>
  <si>
    <t>FPSTIP CombinedDec-22</t>
  </si>
  <si>
    <t>Green DoorTIP CombinedDec-22</t>
  </si>
  <si>
    <t>LESTIP CombinedDec-22</t>
  </si>
  <si>
    <t>MBI HSTIP CombinedDec-22</t>
  </si>
  <si>
    <t>PASSTIP CombinedDec-22</t>
  </si>
  <si>
    <t>TFCCTIP CombinedDec-22</t>
  </si>
  <si>
    <t>UmbrellaTIP CombinedDec-22</t>
  </si>
  <si>
    <t>UniversalTIP CombinedDec-22</t>
  </si>
  <si>
    <t>Wayne CenterTIP CombinedDec-22</t>
  </si>
  <si>
    <t>Adoptions TogetherTST CombinedDec-22</t>
  </si>
  <si>
    <t>ContemporaryTST CombinedDec-22</t>
  </si>
  <si>
    <t>Family MattersTST CombinedDec-22</t>
  </si>
  <si>
    <t>First Home CareTST CombinedDec-22</t>
  </si>
  <si>
    <t>Foundations for Home &amp; CommunityTST CombinedDec-22</t>
  </si>
  <si>
    <t>HillcrestTST CombinedDec-22</t>
  </si>
  <si>
    <t>MD Family ResourcesTST CombinedDec-22</t>
  </si>
  <si>
    <t>Marys CenterCPP-FV CombinedDec-22</t>
  </si>
  <si>
    <t>PIECECPP-FV CombinedDec-22</t>
  </si>
  <si>
    <t>Community ConnectionsCPP-FV CombinedDec-22</t>
  </si>
  <si>
    <t>Community ConnectionsPCIT CombinedDec-22</t>
  </si>
  <si>
    <t>Marys CenterPCIT CombinedDec-22</t>
  </si>
  <si>
    <t>PIECEPCIT CombinedDec-22</t>
  </si>
  <si>
    <t>CatholicAll FFDec-22</t>
  </si>
  <si>
    <t>ContemporaryAll FFDec-22</t>
  </si>
  <si>
    <t>DBH Parent SupportAll FFDec-22</t>
  </si>
  <si>
    <t>Family MattersAll FFDec-22</t>
  </si>
  <si>
    <t>Federal City All FFDec-22</t>
  </si>
  <si>
    <t>First Home CareAll FFDec-22</t>
  </si>
  <si>
    <t>Foundations for Home &amp; CommunityAll FFDec-22</t>
  </si>
  <si>
    <t>FPSAll FFDec-22</t>
  </si>
  <si>
    <t>Green DoorAll FFDec-22</t>
  </si>
  <si>
    <t>Healthy FuturesAll FFDec-22</t>
  </si>
  <si>
    <t>HillcrestAll FFDec-22</t>
  </si>
  <si>
    <t>LAYCAll FFDec-22</t>
  </si>
  <si>
    <t>LCSAll FFDec-22</t>
  </si>
  <si>
    <t>LESAll FFDec-22</t>
  </si>
  <si>
    <t>MBI HSAll FFDec-22</t>
  </si>
  <si>
    <t>MD Family ResourcesAll FFDec-22</t>
  </si>
  <si>
    <t>PASSAll FFDec-22</t>
  </si>
  <si>
    <t>RiversideAll FFDec-22</t>
  </si>
  <si>
    <t>TFCCAll FFDec-22</t>
  </si>
  <si>
    <t>UniversalAll FFDec-22</t>
  </si>
  <si>
    <t>Wayne CenterAll FFDec-22</t>
  </si>
  <si>
    <t>Youth VillagesAll FFDec-22</t>
  </si>
  <si>
    <t>Medstar GeorgetownAll DCSDec-22</t>
  </si>
  <si>
    <t>Medstar GeorgetownAll FFDec-22</t>
  </si>
  <si>
    <t>Community ConnectionsAll FFDec-22</t>
  </si>
  <si>
    <t>Community ConnectionsAll DCSDec-22</t>
  </si>
  <si>
    <t>Marys CenterAll FFDec-22</t>
  </si>
  <si>
    <t>Marys CenterAll DCSDec-22</t>
  </si>
  <si>
    <t>PIECEAll FFDec-22</t>
  </si>
  <si>
    <t>PIECEAll DCSDec-22</t>
  </si>
  <si>
    <t>Adoptions TogetherAll CombinedDec-22</t>
  </si>
  <si>
    <t>Better MorningsAll CombinedDec-22</t>
  </si>
  <si>
    <t>CatholicAll CombinedDec-22</t>
  </si>
  <si>
    <t>Community ConnectionsAll CombinedDec-22</t>
  </si>
  <si>
    <t>ContemporaryAll CombinedDec-22</t>
  </si>
  <si>
    <t>DBH Family SupportAll CombinedDec-22</t>
  </si>
  <si>
    <t>Family MattersAll CombinedDec-22</t>
  </si>
  <si>
    <t>Federal CityAll CombinedDec-22</t>
  </si>
  <si>
    <t>First Home CareAll CombinedDec-22</t>
  </si>
  <si>
    <t>Foundations for Home &amp; CommunityAll CombinedDec-22</t>
  </si>
  <si>
    <t>FPSAll CombinedDec-22</t>
  </si>
  <si>
    <t>Green DoorAll CombinedDec-22</t>
  </si>
  <si>
    <t>Healthy FuturesAll CombinedDec-22</t>
  </si>
  <si>
    <t>HillcrestAll CombinedDec-22</t>
  </si>
  <si>
    <t>LAYCAll CombinedDec-22</t>
  </si>
  <si>
    <t>LCSAll CombinedDec-22</t>
  </si>
  <si>
    <t>LESAll CombinedDec-22</t>
  </si>
  <si>
    <t>Marys CenterAll CombinedDec-22</t>
  </si>
  <si>
    <t>MBI HSAll CombinedDec-22</t>
  </si>
  <si>
    <t>MD Family ResourcesAll CombinedDec-22</t>
  </si>
  <si>
    <t>Medstar GeorgetownAll CombinedDec-22</t>
  </si>
  <si>
    <t>PASSAll CombinedDec-22</t>
  </si>
  <si>
    <t>PIECEAll CombinedDec-22</t>
  </si>
  <si>
    <t>RiversideAll CombinedDec-22</t>
  </si>
  <si>
    <t>TFCCAll CombinedDec-22</t>
  </si>
  <si>
    <t>UmbrellaAll CombinedDec-22</t>
  </si>
  <si>
    <t>UniversalAll CombinedDec-22</t>
  </si>
  <si>
    <t>Wayne CenterAll CombinedDec-22</t>
  </si>
  <si>
    <t>Youth VillagesAll CombinedDec-22</t>
  </si>
  <si>
    <t>All ABC ProvidersABC FFDec-22</t>
  </si>
  <si>
    <t>All ABC ProvidersABC CombinedDec-22</t>
  </si>
  <si>
    <t>All A-CRA ProvidersA-CRA FFDec-22</t>
  </si>
  <si>
    <t>All A-CRA ProvidersA-CRA CombinedDec-22</t>
  </si>
  <si>
    <t>All CPP-FV ProvidersCPP-FV FFDec-22</t>
  </si>
  <si>
    <t>All CPP-FV ProvidersCPP-FV DCSDec-22</t>
  </si>
  <si>
    <t>All CPP-FV ProvidersCPP-FV CombinedDec-22</t>
  </si>
  <si>
    <t>All FFT ProvidersFFT FFDec-22</t>
  </si>
  <si>
    <t>All FFT ProvidersFFT CombinedDec-22</t>
  </si>
  <si>
    <t>All MST ProvidersMST FFDec-22</t>
  </si>
  <si>
    <t>All MST ProvidersMST CombinedDec-22</t>
  </si>
  <si>
    <t>All MST-PSB ProvidersMST-PSB FFDec-22</t>
  </si>
  <si>
    <t>All MST-PSB ProvidersMST-PSB CombinedDec-22</t>
  </si>
  <si>
    <t>All PCIT ProvidersPCIT FFDec-22</t>
  </si>
  <si>
    <t>All PCIT ProvidersPCIT DCSDec-22</t>
  </si>
  <si>
    <t>All PCIT ProvidersPCIT CombinedDec-22</t>
  </si>
  <si>
    <t>All PCIT-T ProvidersPCIT-T FFDec-22</t>
  </si>
  <si>
    <t>All PCIT-T ProvidersPCIT-T CombinedDec-22</t>
  </si>
  <si>
    <t>All SFCR ProvidersSFCR FFDec-22</t>
  </si>
  <si>
    <t>All SFCR ProvidersSFCR CombinedDec-22</t>
  </si>
  <si>
    <t>All TF-CBT ProvidersTF-CBT FFDec-22</t>
  </si>
  <si>
    <t>All TF-CBT ProvidersTF-CBT CombinedDec-22</t>
  </si>
  <si>
    <t>All TIP ProvidersTIP FFDec-22</t>
  </si>
  <si>
    <t>All TIP ProvidersTIP CombinedDec-22</t>
  </si>
  <si>
    <t>All TST ProvidersTST FFDec-22</t>
  </si>
  <si>
    <t>All TST ProvidersTST CombinedDec-22</t>
  </si>
  <si>
    <t>Families First ProvidersAll FFDec-22</t>
  </si>
  <si>
    <t>DC Seed ProvidersAll DCSDec-22</t>
  </si>
  <si>
    <t>Trauma ProvidersAll FFDec-22</t>
  </si>
  <si>
    <t>Trauma ProvidersAll DCSDec-22</t>
  </si>
  <si>
    <t>Trauma ProvidersAll CombinedDec-22</t>
  </si>
  <si>
    <t>AllAll CombinedDec-22</t>
  </si>
  <si>
    <t>DBH Parent SupportABC FFJan-23</t>
  </si>
  <si>
    <t>Healthy FuturesABC FFJan-23</t>
  </si>
  <si>
    <t>Marys CenterABC FFJan-23</t>
  </si>
  <si>
    <t>Medstar GeorgetownABC FFJan-23</t>
  </si>
  <si>
    <t>PIECEABC FFJan-23</t>
  </si>
  <si>
    <t>Federal CityA-CRA FFJan-23</t>
  </si>
  <si>
    <t>HillcrestA-CRA FFJan-23</t>
  </si>
  <si>
    <t>LAYCA-CRA FFJan-23</t>
  </si>
  <si>
    <t>RiversideA-CRA FFJan-23</t>
  </si>
  <si>
    <t>Adoptions TogetherCPP-FV FFJan-23</t>
  </si>
  <si>
    <t>Marys CenterCPP-FV FFJan-23</t>
  </si>
  <si>
    <t>PIECECPP-FV FFJan-23</t>
  </si>
  <si>
    <t>Community ConnectionsCPP-FV DCSJan-23</t>
  </si>
  <si>
    <t>Community ConnectionsCPP-FV FFJan-23</t>
  </si>
  <si>
    <t>Foundations for Home &amp; CommunityCPP-FV DCSJan-23</t>
  </si>
  <si>
    <t>Marys CenterCPP-FV DCSJan-23</t>
  </si>
  <si>
    <t>PIECECPP-FV DCSJan-23</t>
  </si>
  <si>
    <t>Medstar GeorgetownCPP-FV DCSJan-23</t>
  </si>
  <si>
    <t>Medstar GeorgetownCPP-FV FFJan-23</t>
  </si>
  <si>
    <t>Better MorningsFFT FFJan-23</t>
  </si>
  <si>
    <t>CatholicFFT FFJan-23</t>
  </si>
  <si>
    <t>First Home CareFFT FFJan-23</t>
  </si>
  <si>
    <t>Foundations for Home &amp; CommunityFFT FFJan-23</t>
  </si>
  <si>
    <t>HillcrestFFT FFJan-23</t>
  </si>
  <si>
    <t>PASSFFT FFJan-23</t>
  </si>
  <si>
    <t>LCSMST FFJan-23</t>
  </si>
  <si>
    <t>MBI HSMST FFJan-23</t>
  </si>
  <si>
    <t>Youth VillagesMST FFJan-23</t>
  </si>
  <si>
    <t>Youth VillagesMST-PSB FFJan-23</t>
  </si>
  <si>
    <t>Marys CenterPCIT FFJan-23</t>
  </si>
  <si>
    <t>PIECEPCIT FFJan-23</t>
  </si>
  <si>
    <t>Marys CenterPCIT DCSJan-23</t>
  </si>
  <si>
    <t>PIECEPCIT DCSJan-23</t>
  </si>
  <si>
    <t>Community ConnectionsPCIT DCSJan-23</t>
  </si>
  <si>
    <t>Community ConnectionsPCIT FFJan-23</t>
  </si>
  <si>
    <t>Medstar GeorgetownPCIT DCSJan-23</t>
  </si>
  <si>
    <t>Medstar GeorgetownPCIT FFJan-23</t>
  </si>
  <si>
    <t>Marys CenterPCIT-T FFJan-23</t>
  </si>
  <si>
    <t>PIECEPCIT-T FFJan-23</t>
  </si>
  <si>
    <t>Community ConnectionsTF-CBT FFJan-23</t>
  </si>
  <si>
    <t>First Home CareTF-CBT FFJan-23</t>
  </si>
  <si>
    <t>Foundations for Home &amp; CommunityTF-CBT FFJan-23</t>
  </si>
  <si>
    <t>HillcrestTF-CBT FFJan-23</t>
  </si>
  <si>
    <t>LAYCTF-CBT FFJan-23</t>
  </si>
  <si>
    <t>LESTF-CBT FFJan-23</t>
  </si>
  <si>
    <t>MD Family ResourcesTF-CBT FFJan-23</t>
  </si>
  <si>
    <t>UniversalTF-CBT FFJan-23</t>
  </si>
  <si>
    <t>Community ConnectionsTIP FFJan-23</t>
  </si>
  <si>
    <t>ContemporaryTIP FFJan-23</t>
  </si>
  <si>
    <t>FPSTIP FFJan-23</t>
  </si>
  <si>
    <t>Green DoorTIP FFJan-23</t>
  </si>
  <si>
    <t>LESTIP FFJan-23</t>
  </si>
  <si>
    <t>MBI HSTIP FFJan-23</t>
  </si>
  <si>
    <t>PASSTIP FFJan-23</t>
  </si>
  <si>
    <t>TFCCTIP FFJan-23</t>
  </si>
  <si>
    <t>UmbrellaTIP FFJan-23</t>
  </si>
  <si>
    <t>UniversalTIP FFJan-23</t>
  </si>
  <si>
    <t>Wayne CenterTIP FFJan-23</t>
  </si>
  <si>
    <t>Adoptions TogetherTST FFJan-23</t>
  </si>
  <si>
    <t>ContemporaryTST FFJan-23</t>
  </si>
  <si>
    <t>Family MattersTST FFJan-23</t>
  </si>
  <si>
    <t>First Home CareTST FFJan-23</t>
  </si>
  <si>
    <t>Foundations for Home &amp; CommunityTST FFJan-23</t>
  </si>
  <si>
    <t>HillcrestTST FFJan-23</t>
  </si>
  <si>
    <t>MD Family ResourcesTST FFJan-23</t>
  </si>
  <si>
    <t>DBH Parent SupportABC CombinedJan-23</t>
  </si>
  <si>
    <t>Healthy FuturesABC CombinedJan-23</t>
  </si>
  <si>
    <t>Marys CenterABC CombinedJan-23</t>
  </si>
  <si>
    <t>Medstar GeorgetownABC CombinedJan-23</t>
  </si>
  <si>
    <t>PIECEABC CombinedJan-23</t>
  </si>
  <si>
    <t>Federal CityA-CRA CombinedJan-23</t>
  </si>
  <si>
    <t>HillcrestA-CRA CombinedJan-23</t>
  </si>
  <si>
    <t>LAYCA-CRA CombinedJan-23</t>
  </si>
  <si>
    <t>RiversideA-CRA CombinedJan-23</t>
  </si>
  <si>
    <t>Adoptions TogetherCPP-FV CombinedJan-23</t>
  </si>
  <si>
    <t>Foundations for Home &amp; CommunityCPP-FV CombinedJan-23</t>
  </si>
  <si>
    <t>Medstar GeorgetownCPP-FV CombinedJan-23</t>
  </si>
  <si>
    <t>Better MorningsFFT CombinedJan-23</t>
  </si>
  <si>
    <t>CatholicFFT CombinedJan-23</t>
  </si>
  <si>
    <t>First Home CareFFT CombinedJan-23</t>
  </si>
  <si>
    <t>Foundations for Home &amp; CommunityFFT CombinedJan-23</t>
  </si>
  <si>
    <t>HillcrestFFT CombinedJan-23</t>
  </si>
  <si>
    <t>PASSFFT CombinedJan-23</t>
  </si>
  <si>
    <t>LCSMST CombinedJan-23</t>
  </si>
  <si>
    <t>MBI HSMST CombinedJan-23</t>
  </si>
  <si>
    <t>Youth VillagesMST CombinedJan-23</t>
  </si>
  <si>
    <t>Youth VillagesMST-PSB CombinedJan-23</t>
  </si>
  <si>
    <t>Medstar GeorgetownPCIT CombinedJan-23</t>
  </si>
  <si>
    <t>Marys CenterPCIT-T CombinedJan-23</t>
  </si>
  <si>
    <t>PIECEPCIT-T CombinedJan-23</t>
  </si>
  <si>
    <t>Community ConnectionsTF-CBT CombinedJan-23</t>
  </si>
  <si>
    <t>First Home CareTF-CBT CombinedJan-23</t>
  </si>
  <si>
    <t>Foundations for Home &amp; CommunityTF-CBT CombinedJan-23</t>
  </si>
  <si>
    <t>HillcrestTF-CBT CombinedJan-23</t>
  </si>
  <si>
    <t>LAYCTF-CBT CombinedJan-23</t>
  </si>
  <si>
    <t>LESTF-CBT CombinedJan-23</t>
  </si>
  <si>
    <t>MD Family ResourcesTF-CBT CombinedJan-23</t>
  </si>
  <si>
    <t>UniversalTF-CBT CombinedJan-23</t>
  </si>
  <si>
    <t>Community ConnectionsTIP CombinedJan-23</t>
  </si>
  <si>
    <t>ContemporaryTIP CombinedJan-23</t>
  </si>
  <si>
    <t>FPSTIP CombinedJan-23</t>
  </si>
  <si>
    <t>Green DoorTIP CombinedJan-23</t>
  </si>
  <si>
    <t>LESTIP CombinedJan-23</t>
  </si>
  <si>
    <t>MBI HSTIP CombinedJan-23</t>
  </si>
  <si>
    <t>PASSTIP CombinedJan-23</t>
  </si>
  <si>
    <t>TFCCTIP CombinedJan-23</t>
  </si>
  <si>
    <t>UmbrellaTIP CombinedJan-23</t>
  </si>
  <si>
    <t>UniversalTIP CombinedJan-23</t>
  </si>
  <si>
    <t>Wayne CenterTIP CombinedJan-23</t>
  </si>
  <si>
    <t>Adoptions TogetherTST CombinedJan-23</t>
  </si>
  <si>
    <t>ContemporaryTST CombinedJan-23</t>
  </si>
  <si>
    <t>Family MattersTST CombinedJan-23</t>
  </si>
  <si>
    <t>First Home CareTST CombinedJan-23</t>
  </si>
  <si>
    <t>Foundations for Home &amp; CommunityTST CombinedJan-23</t>
  </si>
  <si>
    <t>HillcrestTST CombinedJan-23</t>
  </si>
  <si>
    <t>MD Family ResourcesTST CombinedJan-23</t>
  </si>
  <si>
    <t>Marys CenterCPP-FV CombinedJan-23</t>
  </si>
  <si>
    <t>PIECECPP-FV CombinedJan-23</t>
  </si>
  <si>
    <t>Community ConnectionsCPP-FV CombinedJan-23</t>
  </si>
  <si>
    <t>Community ConnectionsPCIT CombinedJan-23</t>
  </si>
  <si>
    <t>Marys CenterPCIT CombinedJan-23</t>
  </si>
  <si>
    <t>PIECEPCIT CombinedJan-23</t>
  </si>
  <si>
    <t>CatholicAll FFJan-23</t>
  </si>
  <si>
    <t>ContemporaryAll FFJan-23</t>
  </si>
  <si>
    <t>DBH Parent SupportAll FFJan-23</t>
  </si>
  <si>
    <t>Family MattersAll FFJan-23</t>
  </si>
  <si>
    <t>Federal City All FFJan-23</t>
  </si>
  <si>
    <t>First Home CareAll FFJan-23</t>
  </si>
  <si>
    <t>Foundations for Home &amp; CommunityAll FFJan-23</t>
  </si>
  <si>
    <t>FPSAll FFJan-23</t>
  </si>
  <si>
    <t>Green DoorAll FFJan-23</t>
  </si>
  <si>
    <t>Healthy FuturesAll FFJan-23</t>
  </si>
  <si>
    <t>HillcrestAll FFJan-23</t>
  </si>
  <si>
    <t>LAYCAll FFJan-23</t>
  </si>
  <si>
    <t>LCSAll FFJan-23</t>
  </si>
  <si>
    <t>LESAll FFJan-23</t>
  </si>
  <si>
    <t>MBI HSAll FFJan-23</t>
  </si>
  <si>
    <t>MD Family ResourcesAll FFJan-23</t>
  </si>
  <si>
    <t>PASSAll FFJan-23</t>
  </si>
  <si>
    <t>RiversideAll FFJan-23</t>
  </si>
  <si>
    <t>TFCCAll FFJan-23</t>
  </si>
  <si>
    <t>UniversalAll FFJan-23</t>
  </si>
  <si>
    <t>Wayne CenterAll FFJan-23</t>
  </si>
  <si>
    <t>Youth VillagesAll FFJan-23</t>
  </si>
  <si>
    <t>Medstar GeorgetownAll DCSJan-23</t>
  </si>
  <si>
    <t>Medstar GeorgetownAll FFJan-23</t>
  </si>
  <si>
    <t>Community ConnectionsAll FFJan-23</t>
  </si>
  <si>
    <t>Community ConnectionsAll DCSJan-23</t>
  </si>
  <si>
    <t>Marys CenterAll FFJan-23</t>
  </si>
  <si>
    <t>Marys CenterAll DCSJan-23</t>
  </si>
  <si>
    <t>PIECEAll FFJan-23</t>
  </si>
  <si>
    <t>PIECEAll DCSJan-23</t>
  </si>
  <si>
    <t>Adoptions TogetherAll CombinedJan-23</t>
  </si>
  <si>
    <t>Better MorningsAll CombinedJan-23</t>
  </si>
  <si>
    <t>CatholicAll CombinedJan-23</t>
  </si>
  <si>
    <t>Community ConnectionsAll CombinedJan-23</t>
  </si>
  <si>
    <t>ContemporaryAll CombinedJan-23</t>
  </si>
  <si>
    <t>DBH Family SupportAll CombinedJan-23</t>
  </si>
  <si>
    <t>Family MattersAll CombinedJan-23</t>
  </si>
  <si>
    <t>Federal CityAll CombinedJan-23</t>
  </si>
  <si>
    <t>First Home CareAll CombinedJan-23</t>
  </si>
  <si>
    <t>Foundations for Home &amp; CommunityAll CombinedJan-23</t>
  </si>
  <si>
    <t>FPSAll CombinedJan-23</t>
  </si>
  <si>
    <t>Green DoorAll CombinedJan-23</t>
  </si>
  <si>
    <t>Healthy FuturesAll CombinedJan-23</t>
  </si>
  <si>
    <t>HillcrestAll CombinedJan-23</t>
  </si>
  <si>
    <t>LAYCAll CombinedJan-23</t>
  </si>
  <si>
    <t>LCSAll CombinedJan-23</t>
  </si>
  <si>
    <t>LESAll CombinedJan-23</t>
  </si>
  <si>
    <t>Marys CenterAll CombinedJan-23</t>
  </si>
  <si>
    <t>MBI HSAll CombinedJan-23</t>
  </si>
  <si>
    <t>MD Family ResourcesAll CombinedJan-23</t>
  </si>
  <si>
    <t>Medstar GeorgetownAll CombinedJan-23</t>
  </si>
  <si>
    <t>PASSAll CombinedJan-23</t>
  </si>
  <si>
    <t>PIECEAll CombinedJan-23</t>
  </si>
  <si>
    <t>RiversideAll CombinedJan-23</t>
  </si>
  <si>
    <t>TFCCAll CombinedJan-23</t>
  </si>
  <si>
    <t>UmbrellaAll CombinedJan-23</t>
  </si>
  <si>
    <t>UniversalAll CombinedJan-23</t>
  </si>
  <si>
    <t>Wayne CenterAll CombinedJan-23</t>
  </si>
  <si>
    <t>Youth VillagesAll CombinedJan-23</t>
  </si>
  <si>
    <t>All ABC ProvidersABC FFJan-23</t>
  </si>
  <si>
    <t>All ABC ProvidersABC CombinedJan-23</t>
  </si>
  <si>
    <t>All A-CRA ProvidersA-CRA FFJan-23</t>
  </si>
  <si>
    <t>All A-CRA ProvidersA-CRA CombinedJan-23</t>
  </si>
  <si>
    <t>All CPP-FV ProvidersCPP-FV FFJan-23</t>
  </si>
  <si>
    <t>All CPP-FV ProvidersCPP-FV DCSJan-23</t>
  </si>
  <si>
    <t>All CPP-FV ProvidersCPP-FV CombinedJan-23</t>
  </si>
  <si>
    <t>All FFT ProvidersFFT FFJan-23</t>
  </si>
  <si>
    <t>All FFT ProvidersFFT CombinedJan-23</t>
  </si>
  <si>
    <t>All MST ProvidersMST FFJan-23</t>
  </si>
  <si>
    <t>All MST ProvidersMST CombinedJan-23</t>
  </si>
  <si>
    <t>All MST-PSB ProvidersMST-PSB FFJan-23</t>
  </si>
  <si>
    <t>All MST-PSB ProvidersMST-PSB CombinedJan-23</t>
  </si>
  <si>
    <t>All PCIT ProvidersPCIT FFJan-23</t>
  </si>
  <si>
    <t>All PCIT ProvidersPCIT DCSJan-23</t>
  </si>
  <si>
    <t>All PCIT ProvidersPCIT CombinedJan-23</t>
  </si>
  <si>
    <t>All PCIT-T ProvidersPCIT-T FFJan-23</t>
  </si>
  <si>
    <t>All PCIT-T ProvidersPCIT-T CombinedJan-23</t>
  </si>
  <si>
    <t>All SFCR ProvidersSFCR FFJan-23</t>
  </si>
  <si>
    <t>All SFCR ProvidersSFCR CombinedJan-23</t>
  </si>
  <si>
    <t>All TF-CBT ProvidersTF-CBT FFJan-23</t>
  </si>
  <si>
    <t>All TF-CBT ProvidersTF-CBT CombinedJan-23</t>
  </si>
  <si>
    <t>All TIP ProvidersTIP FFJan-23</t>
  </si>
  <si>
    <t>All TIP ProvidersTIP CombinedJan-23</t>
  </si>
  <si>
    <t>All TST ProvidersTST FFJan-23</t>
  </si>
  <si>
    <t>All TST ProvidersTST CombinedJan-23</t>
  </si>
  <si>
    <t>Families First ProvidersAll FFJan-23</t>
  </si>
  <si>
    <t>DC Seed ProvidersAll DCSJan-23</t>
  </si>
  <si>
    <t>Trauma ProvidersAll FFJan-23</t>
  </si>
  <si>
    <t>Trauma ProvidersAll DCSJan-23</t>
  </si>
  <si>
    <t>Trauma ProvidersAll CombinedJan-23</t>
  </si>
  <si>
    <t>AllAll CombinedJan-23</t>
  </si>
  <si>
    <t>DBH Parent SupportABC FF44927</t>
  </si>
  <si>
    <t>Healthy FuturesABC FF44927</t>
  </si>
  <si>
    <t>Marys CenterABC FF44927</t>
  </si>
  <si>
    <t>Medstar GeorgetownABC FF44927</t>
  </si>
  <si>
    <t>PIECEABC FF44927</t>
  </si>
  <si>
    <t>Federal CityA-CRA FF44927</t>
  </si>
  <si>
    <t>HillcrestA-CRA FF44927</t>
  </si>
  <si>
    <t>LAYCA-CRA FF44927</t>
  </si>
  <si>
    <t>RiversideA-CRA FF44927</t>
  </si>
  <si>
    <t>Adoptions TogetherCPP-FV FF44927</t>
  </si>
  <si>
    <t>Marys CenterCPP-FV FF44927</t>
  </si>
  <si>
    <t>PIECECPP-FV FF44927</t>
  </si>
  <si>
    <t>Community ConnectionsCPP-FV DCS44927</t>
  </si>
  <si>
    <t>Community ConnectionsCPP-FV FF44927</t>
  </si>
  <si>
    <t>Foundations for Home &amp; CommunityCPP-FV DCS44927</t>
  </si>
  <si>
    <t>Marys CenterCPP-FV DCS44927</t>
  </si>
  <si>
    <t>PIECECPP-FV DCS44927</t>
  </si>
  <si>
    <t>Medstar GeorgetownCPP-FV DCS44927</t>
  </si>
  <si>
    <t>Medstar GeorgetownCPP-FV FF44927</t>
  </si>
  <si>
    <t>Better MorningsFFT FF44927</t>
  </si>
  <si>
    <t>CatholicFFT FF44927</t>
  </si>
  <si>
    <t>First Home CareFFT FF44927</t>
  </si>
  <si>
    <t>Foundations for Home &amp; CommunityFFT FF44927</t>
  </si>
  <si>
    <t>HillcrestFFT FF44927</t>
  </si>
  <si>
    <t>PASSFFT FF44927</t>
  </si>
  <si>
    <t>LCSMST FF44927</t>
  </si>
  <si>
    <t>MBI HSMST FF44927</t>
  </si>
  <si>
    <t>Youth VillagesMST FF44927</t>
  </si>
  <si>
    <t>Youth VillagesMST-PSB FF44927</t>
  </si>
  <si>
    <t>Marys CenterPCIT FF44927</t>
  </si>
  <si>
    <t>PIECEPCIT FF44927</t>
  </si>
  <si>
    <t>Marys CenterPCIT DCS44927</t>
  </si>
  <si>
    <t>PIECEPCIT DCS44927</t>
  </si>
  <si>
    <t>Community ConnectionsPCIT DCS44927</t>
  </si>
  <si>
    <t>Community ConnectionsPCIT FF44927</t>
  </si>
  <si>
    <t>Medstar GeorgetownPCIT DCS44927</t>
  </si>
  <si>
    <t>Medstar GeorgetownPCIT FF44927</t>
  </si>
  <si>
    <t>Marys CenterPCIT-T FF44927</t>
  </si>
  <si>
    <t>PIECEPCIT-T FF44927</t>
  </si>
  <si>
    <t>Community ConnectionsTF-CBT FF44927</t>
  </si>
  <si>
    <t>First Home CareTF-CBT FF44927</t>
  </si>
  <si>
    <t>Foundations for Home &amp; CommunityTF-CBT FF44927</t>
  </si>
  <si>
    <t>HillcrestTF-CBT FF44927</t>
  </si>
  <si>
    <t>LAYCTF-CBT FF44927</t>
  </si>
  <si>
    <t>LESTF-CBT FF44927</t>
  </si>
  <si>
    <t>MD Family ResourcesTF-CBT FF44927</t>
  </si>
  <si>
    <t>UniversalTF-CBT FF44927</t>
  </si>
  <si>
    <t>Community ConnectionsTIP FF44927</t>
  </si>
  <si>
    <t>ContemporaryTIP FF44927</t>
  </si>
  <si>
    <t>FPSTIP FF44927</t>
  </si>
  <si>
    <t>Green DoorTIP FF44927</t>
  </si>
  <si>
    <t>LESTIP FF44927</t>
  </si>
  <si>
    <t>MBI HSTIP FF44927</t>
  </si>
  <si>
    <t>PASSTIP FF44927</t>
  </si>
  <si>
    <t>TFCCTIP FF44927</t>
  </si>
  <si>
    <t>UmbrellaTIP FF44927</t>
  </si>
  <si>
    <t>UniversalTIP FF44927</t>
  </si>
  <si>
    <t>Wayne CenterTIP FF44927</t>
  </si>
  <si>
    <t>Adoptions TogetherTST FF44927</t>
  </si>
  <si>
    <t>ContemporaryTST FF44927</t>
  </si>
  <si>
    <t>Family MattersTST FF44927</t>
  </si>
  <si>
    <t>First Home CareTST FF44927</t>
  </si>
  <si>
    <t>Foundations for Home &amp; CommunityTST FF44927</t>
  </si>
  <si>
    <t>HillcrestTST FF44927</t>
  </si>
  <si>
    <t>MD Family ResourcesTST FF44927</t>
  </si>
  <si>
    <t>DBH Parent SupportABC Combined44927</t>
  </si>
  <si>
    <t>Healthy FuturesABC Combined44927</t>
  </si>
  <si>
    <t>Marys CenterABC Combined44927</t>
  </si>
  <si>
    <t>Medstar GeorgetownABC Combined44927</t>
  </si>
  <si>
    <t>PIECEABC Combined44927</t>
  </si>
  <si>
    <t>Federal CityA-CRA Combined44927</t>
  </si>
  <si>
    <t>HillcrestA-CRA Combined44927</t>
  </si>
  <si>
    <t>LAYCA-CRA Combined44927</t>
  </si>
  <si>
    <t>RiversideA-CRA Combined44927</t>
  </si>
  <si>
    <t>Adoptions TogetherCPP-FV Combined44927</t>
  </si>
  <si>
    <t>Foundations for Home &amp; CommunityCPP-FV Combined44927</t>
  </si>
  <si>
    <t>Medstar GeorgetownCPP-FV Combined44927</t>
  </si>
  <si>
    <t>Better MorningsFFT Combined44927</t>
  </si>
  <si>
    <t>CatholicFFT Combined44927</t>
  </si>
  <si>
    <t>First Home CareFFT Combined44927</t>
  </si>
  <si>
    <t>Foundations for Home &amp; CommunityFFT Combined44927</t>
  </si>
  <si>
    <t>HillcrestFFT Combined44927</t>
  </si>
  <si>
    <t>PASSFFT Combined44927</t>
  </si>
  <si>
    <t>LCSMST Combined44927</t>
  </si>
  <si>
    <t>MBI HSMST Combined44927</t>
  </si>
  <si>
    <t>Youth VillagesMST Combined44927</t>
  </si>
  <si>
    <t>Youth VillagesMST-PSB Combined44927</t>
  </si>
  <si>
    <t>Medstar GeorgetownPCIT Combined44927</t>
  </si>
  <si>
    <t>Marys CenterPCIT-T Combined44927</t>
  </si>
  <si>
    <t>PIECEPCIT-T Combined44927</t>
  </si>
  <si>
    <t>Community ConnectionsTF-CBT Combined44927</t>
  </si>
  <si>
    <t>First Home CareTF-CBT Combined44927</t>
  </si>
  <si>
    <t>Foundations for Home &amp; CommunityTF-CBT Combined44927</t>
  </si>
  <si>
    <t>HillcrestTF-CBT Combined44927</t>
  </si>
  <si>
    <t>LAYCTF-CBT Combined44927</t>
  </si>
  <si>
    <t>LESTF-CBT Combined44927</t>
  </si>
  <si>
    <t>MD Family ResourcesTF-CBT Combined44927</t>
  </si>
  <si>
    <t>UniversalTF-CBT Combined44927</t>
  </si>
  <si>
    <t>Community ConnectionsTIP Combined44927</t>
  </si>
  <si>
    <t>ContemporaryTIP Combined44927</t>
  </si>
  <si>
    <t>FPSTIP Combined44927</t>
  </si>
  <si>
    <t>Green DoorTIP Combined44927</t>
  </si>
  <si>
    <t>LESTIP Combined44927</t>
  </si>
  <si>
    <t>MBI HSTIP Combined44927</t>
  </si>
  <si>
    <t>PASSTIP Combined44927</t>
  </si>
  <si>
    <t>TFCCTIP Combined44927</t>
  </si>
  <si>
    <t>UmbrellaTIP Combined44927</t>
  </si>
  <si>
    <t>UniversalTIP Combined44927</t>
  </si>
  <si>
    <t>Wayne CenterTIP Combined44927</t>
  </si>
  <si>
    <t>Adoptions TogetherTST Combined44927</t>
  </si>
  <si>
    <t>ContemporaryTST Combined44927</t>
  </si>
  <si>
    <t>Family MattersTST Combined44927</t>
  </si>
  <si>
    <t>First Home CareTST Combined44927</t>
  </si>
  <si>
    <t>Foundations for Home &amp; CommunityTST Combined44927</t>
  </si>
  <si>
    <t>HillcrestTST Combined44927</t>
  </si>
  <si>
    <t>MD Family ResourcesTST Combined44927</t>
  </si>
  <si>
    <t>Marys CenterCPP-FV Combined44927</t>
  </si>
  <si>
    <t>PIECECPP-FV Combined44927</t>
  </si>
  <si>
    <t>Community ConnectionsCPP-FV Combined44927</t>
  </si>
  <si>
    <t>Community ConnectionsPCIT Combined44927</t>
  </si>
  <si>
    <t>Marys CenterPCIT Combined44927</t>
  </si>
  <si>
    <t>PIECEPCIT Combined44927</t>
  </si>
  <si>
    <t>CatholicAll FF44927</t>
  </si>
  <si>
    <t>ContemporaryAll FF44927</t>
  </si>
  <si>
    <t>DBH Parent SupportAll FF44927</t>
  </si>
  <si>
    <t>Family MattersAll FF44927</t>
  </si>
  <si>
    <t>Federal City All FF44927</t>
  </si>
  <si>
    <t>First Home CareAll FF44927</t>
  </si>
  <si>
    <t>Foundations for Home &amp; CommunityAll FF44927</t>
  </si>
  <si>
    <t>FPSAll FF44927</t>
  </si>
  <si>
    <t>Green DoorAll FF44927</t>
  </si>
  <si>
    <t>Healthy FuturesAll FF44927</t>
  </si>
  <si>
    <t>HillcrestAll FF44927</t>
  </si>
  <si>
    <t>LAYCAll FF44927</t>
  </si>
  <si>
    <t>LCSAll FF44927</t>
  </si>
  <si>
    <t>LESAll FF44927</t>
  </si>
  <si>
    <t>MBI HSAll FF44927</t>
  </si>
  <si>
    <t>MD Family ResourcesAll FF44927</t>
  </si>
  <si>
    <t>PASSAll FF44927</t>
  </si>
  <si>
    <t>RiversideAll FF44927</t>
  </si>
  <si>
    <t>TFCCAll FF44927</t>
  </si>
  <si>
    <t>UniversalAll FF44927</t>
  </si>
  <si>
    <t>Wayne CenterAll FF44927</t>
  </si>
  <si>
    <t>Youth VillagesAll FF44927</t>
  </si>
  <si>
    <t>Medstar GeorgetownAll DCS44927</t>
  </si>
  <si>
    <t>Medstar GeorgetownAll FF44927</t>
  </si>
  <si>
    <t>Community ConnectionsAll FF44927</t>
  </si>
  <si>
    <t>Community ConnectionsAll DCS44927</t>
  </si>
  <si>
    <t>Marys CenterAll FF44927</t>
  </si>
  <si>
    <t>Marys CenterAll DCS44927</t>
  </si>
  <si>
    <t>PIECEAll FF44927</t>
  </si>
  <si>
    <t>PIECEAll DCS44927</t>
  </si>
  <si>
    <t>Adoptions TogetherAll Combined44927</t>
  </si>
  <si>
    <t>Better MorningsAll Combined44927</t>
  </si>
  <si>
    <t>CatholicAll Combined44927</t>
  </si>
  <si>
    <t>Community ConnectionsAll Combined44927</t>
  </si>
  <si>
    <t>ContemporaryAll Combined44927</t>
  </si>
  <si>
    <t>DBH Family SupportAll Combined44927</t>
  </si>
  <si>
    <t>Family MattersAll Combined44927</t>
  </si>
  <si>
    <t>Federal CityAll Combined44927</t>
  </si>
  <si>
    <t>First Home CareAll Combined44927</t>
  </si>
  <si>
    <t>Foundations for Home &amp; CommunityAll Combined44927</t>
  </si>
  <si>
    <t>FPSAll Combined44927</t>
  </si>
  <si>
    <t>Green DoorAll Combined44927</t>
  </si>
  <si>
    <t>Healthy FuturesAll Combined44927</t>
  </si>
  <si>
    <t>HillcrestAll Combined44927</t>
  </si>
  <si>
    <t>LAYCAll Combined44927</t>
  </si>
  <si>
    <t>LCSAll Combined44927</t>
  </si>
  <si>
    <t>LESAll Combined44927</t>
  </si>
  <si>
    <t>Marys CenterAll Combined44927</t>
  </si>
  <si>
    <t>MBI HSAll Combined44927</t>
  </si>
  <si>
    <t>MD Family ResourcesAll Combined44927</t>
  </si>
  <si>
    <t>Medstar GeorgetownAll Combined44927</t>
  </si>
  <si>
    <t>PASSAll Combined44927</t>
  </si>
  <si>
    <t>PIECEAll Combined44927</t>
  </si>
  <si>
    <t>RiversideAll Combined44927</t>
  </si>
  <si>
    <t>TFCCAll Combined44927</t>
  </si>
  <si>
    <t>UmbrellaAll Combined44927</t>
  </si>
  <si>
    <t>UniversalAll Combined44927</t>
  </si>
  <si>
    <t>Wayne CenterAll Combined44927</t>
  </si>
  <si>
    <t>Youth VillagesAll Combined44927</t>
  </si>
  <si>
    <t>All ABC ProvidersABC FF44927</t>
  </si>
  <si>
    <t>All ABC ProvidersABC Combined44927</t>
  </si>
  <si>
    <t>All A-CRA ProvidersA-CRA FF44927</t>
  </si>
  <si>
    <t>All A-CRA ProvidersA-CRA Combined44927</t>
  </si>
  <si>
    <t>All CPP-FV ProvidersCPP-FV FF44927</t>
  </si>
  <si>
    <t>All CPP-FV ProvidersCPP-FV DCS44927</t>
  </si>
  <si>
    <t>All CPP-FV ProvidersCPP-FV Combined44927</t>
  </si>
  <si>
    <t>All FFT ProvidersFFT FF44927</t>
  </si>
  <si>
    <t>All FFT ProvidersFFT Combined44927</t>
  </si>
  <si>
    <t>All MST ProvidersMST FF44927</t>
  </si>
  <si>
    <t>All MST ProvidersMST Combined44927</t>
  </si>
  <si>
    <t>All MST-PSB ProvidersMST-PSB FF44927</t>
  </si>
  <si>
    <t>All MST-PSB ProvidersMST-PSB Combined44927</t>
  </si>
  <si>
    <t>All PCIT ProvidersPCIT FF44927</t>
  </si>
  <si>
    <t>All PCIT ProvidersPCIT DCS44927</t>
  </si>
  <si>
    <t>All PCIT ProvidersPCIT Combined44927</t>
  </si>
  <si>
    <t>All PCIT-T ProvidersPCIT-T FF44927</t>
  </si>
  <si>
    <t>All PCIT-T ProvidersPCIT-T Combined44927</t>
  </si>
  <si>
    <t>All SFCR ProvidersSFCR FF44927</t>
  </si>
  <si>
    <t>All SFCR ProvidersSFCR Combined44927</t>
  </si>
  <si>
    <t>All TF-CBT ProvidersTF-CBT FF44927</t>
  </si>
  <si>
    <t>All TF-CBT ProvidersTF-CBT Combined44927</t>
  </si>
  <si>
    <t>All TIP ProvidersTIP FF44927</t>
  </si>
  <si>
    <t>All TIP ProvidersTIP Combined44927</t>
  </si>
  <si>
    <t>All TST ProvidersTST FF44927</t>
  </si>
  <si>
    <t>All TST ProvidersTST Combined44927</t>
  </si>
  <si>
    <t>Families First ProvidersAll FF44927</t>
  </si>
  <si>
    <t>DC Seed ProvidersAll DCS44927</t>
  </si>
  <si>
    <t>Trauma ProvidersAll FF44927</t>
  </si>
  <si>
    <t>Trauma ProvidersAll DCS44927</t>
  </si>
  <si>
    <t>Trauma ProvidersAll Combined44927</t>
  </si>
  <si>
    <t>AllAll Combined44927</t>
  </si>
  <si>
    <t>DBH Parent SupportABC FF44958</t>
  </si>
  <si>
    <t>Healthy FuturesABC FF44958</t>
  </si>
  <si>
    <t>Marys CenterABC FF44958</t>
  </si>
  <si>
    <t>Medstar GeorgetownABC FF44958</t>
  </si>
  <si>
    <t>PIECEABC FF44958</t>
  </si>
  <si>
    <t>Federal CityA-CRA FF44958</t>
  </si>
  <si>
    <t>HillcrestA-CRA FF44958</t>
  </si>
  <si>
    <t>LAYCA-CRA FF44958</t>
  </si>
  <si>
    <t>RiversideA-CRA FF44958</t>
  </si>
  <si>
    <t>Adoptions TogetherCPP-FV FF44958</t>
  </si>
  <si>
    <t>Marys CenterCPP-FV FF44958</t>
  </si>
  <si>
    <t>PIECECPP-FV FF44958</t>
  </si>
  <si>
    <t>Community ConnectionsCPP-FV DCS44958</t>
  </si>
  <si>
    <t>Community ConnectionsCPP-FV FF44958</t>
  </si>
  <si>
    <t>Foundations for Home &amp; CommunityCPP-FV DCS44958</t>
  </si>
  <si>
    <t>Marys CenterCPP-FV DCS44958</t>
  </si>
  <si>
    <t>PIECECPP-FV DCS44958</t>
  </si>
  <si>
    <t>Medstar GeorgetownCPP-FV DCS44958</t>
  </si>
  <si>
    <t>Medstar GeorgetownCPP-FV FF44958</t>
  </si>
  <si>
    <t>Better MorningsFFT FF44958</t>
  </si>
  <si>
    <t>CatholicFFT FF44958</t>
  </si>
  <si>
    <t>First Home CareFFT FF44958</t>
  </si>
  <si>
    <t>Foundations for Home &amp; CommunityFFT FF44958</t>
  </si>
  <si>
    <t>HillcrestFFT FF44958</t>
  </si>
  <si>
    <t>PASSFFT FF44958</t>
  </si>
  <si>
    <t>LCSMST FF44958</t>
  </si>
  <si>
    <t>MBI HSMST FF44958</t>
  </si>
  <si>
    <t>Youth VillagesMST FF44958</t>
  </si>
  <si>
    <t>Youth VillagesMST-PSB FF44958</t>
  </si>
  <si>
    <t>Marys CenterPCIT FF44958</t>
  </si>
  <si>
    <t>PIECEPCIT FF44958</t>
  </si>
  <si>
    <t>Marys CenterPCIT DCS44958</t>
  </si>
  <si>
    <t>PIECEPCIT DCS44958</t>
  </si>
  <si>
    <t>Community ConnectionsPCIT DCS44958</t>
  </si>
  <si>
    <t>Community ConnectionsPCIT FF44958</t>
  </si>
  <si>
    <t>Medstar GeorgetownPCIT DCS44958</t>
  </si>
  <si>
    <t>Medstar GeorgetownPCIT FF44958</t>
  </si>
  <si>
    <t>Marys CenterPCIT-T FF44958</t>
  </si>
  <si>
    <t>PIECEPCIT-T FF44958</t>
  </si>
  <si>
    <t>Community ConnectionsTF-CBT FF44958</t>
  </si>
  <si>
    <t>First Home CareTF-CBT FF44958</t>
  </si>
  <si>
    <t>Foundations for Home &amp; CommunityTF-CBT FF44958</t>
  </si>
  <si>
    <t>HillcrestTF-CBT FF44958</t>
  </si>
  <si>
    <t>LAYCTF-CBT FF44958</t>
  </si>
  <si>
    <t>LESTF-CBT FF44958</t>
  </si>
  <si>
    <t>MD Family ResourcesTF-CBT FF44958</t>
  </si>
  <si>
    <t>UniversalTF-CBT FF44958</t>
  </si>
  <si>
    <t>Community ConnectionsTIP FF44958</t>
  </si>
  <si>
    <t>ContemporaryTIP FF44958</t>
  </si>
  <si>
    <t>FPSTIP FF44958</t>
  </si>
  <si>
    <t>Green DoorTIP FF44958</t>
  </si>
  <si>
    <t>LESTIP FF44958</t>
  </si>
  <si>
    <t>MBI HSTIP FF44958</t>
  </si>
  <si>
    <t>PASSTIP FF44958</t>
  </si>
  <si>
    <t>TFCCTIP FF44958</t>
  </si>
  <si>
    <t>UmbrellaTIP FF44958</t>
  </si>
  <si>
    <t>UniversalTIP FF44958</t>
  </si>
  <si>
    <t>Wayne CenterTIP FF44958</t>
  </si>
  <si>
    <t>Adoptions TogetherTST FF44958</t>
  </si>
  <si>
    <t>ContemporaryTST FF44958</t>
  </si>
  <si>
    <t>Family MattersTST FF44958</t>
  </si>
  <si>
    <t>First Home CareTST FF44958</t>
  </si>
  <si>
    <t>Foundations for Home &amp; CommunityTST FF44958</t>
  </si>
  <si>
    <t>HillcrestTST FF44958</t>
  </si>
  <si>
    <t>MD Family ResourcesTST FF44958</t>
  </si>
  <si>
    <t>DBH Parent SupportABC Combined44958</t>
  </si>
  <si>
    <t>Healthy FuturesABC Combined44958</t>
  </si>
  <si>
    <t>Marys CenterABC Combined44958</t>
  </si>
  <si>
    <t>Medstar GeorgetownABC Combined44958</t>
  </si>
  <si>
    <t>PIECEABC Combined44958</t>
  </si>
  <si>
    <t>Federal CityA-CRA Combined44958</t>
  </si>
  <si>
    <t>HillcrestA-CRA Combined44958</t>
  </si>
  <si>
    <t>LAYCA-CRA Combined44958</t>
  </si>
  <si>
    <t>RiversideA-CRA Combined44958</t>
  </si>
  <si>
    <t>Adoptions TogetherCPP-FV Combined44958</t>
  </si>
  <si>
    <t>Foundations for Home &amp; CommunityCPP-FV Combined44958</t>
  </si>
  <si>
    <t>Medstar GeorgetownCPP-FV Combined44958</t>
  </si>
  <si>
    <t>Better MorningsFFT Combined44958</t>
  </si>
  <si>
    <t>CatholicFFT Combined44958</t>
  </si>
  <si>
    <t>First Home CareFFT Combined44958</t>
  </si>
  <si>
    <t>Foundations for Home &amp; CommunityFFT Combined44958</t>
  </si>
  <si>
    <t>HillcrestFFT Combined44958</t>
  </si>
  <si>
    <t>PASSFFT Combined44958</t>
  </si>
  <si>
    <t>LCSMST Combined44958</t>
  </si>
  <si>
    <t>MBI HSMST Combined44958</t>
  </si>
  <si>
    <t>Youth VillagesMST Combined44958</t>
  </si>
  <si>
    <t>Youth VillagesMST-PSB Combined44958</t>
  </si>
  <si>
    <t>Medstar GeorgetownPCIT Combined44958</t>
  </si>
  <si>
    <t>Marys CenterPCIT-T Combined44958</t>
  </si>
  <si>
    <t>PIECEPCIT-T Combined44958</t>
  </si>
  <si>
    <t>Community ConnectionsTF-CBT Combined44958</t>
  </si>
  <si>
    <t>First Home CareTF-CBT Combined44958</t>
  </si>
  <si>
    <t>Foundations for Home &amp; CommunityTF-CBT Combined44958</t>
  </si>
  <si>
    <t>HillcrestTF-CBT Combined44958</t>
  </si>
  <si>
    <t>LAYCTF-CBT Combined44958</t>
  </si>
  <si>
    <t>LESTF-CBT Combined44958</t>
  </si>
  <si>
    <t>MD Family ResourcesTF-CBT Combined44958</t>
  </si>
  <si>
    <t>UniversalTF-CBT Combined44958</t>
  </si>
  <si>
    <t>Community ConnectionsTIP Combined44958</t>
  </si>
  <si>
    <t>ContemporaryTIP Combined44958</t>
  </si>
  <si>
    <t>FPSTIP Combined44958</t>
  </si>
  <si>
    <t>Green DoorTIP Combined44958</t>
  </si>
  <si>
    <t>LESTIP Combined44958</t>
  </si>
  <si>
    <t>MBI HSTIP Combined44958</t>
  </si>
  <si>
    <t>PASSTIP Combined44958</t>
  </si>
  <si>
    <t>TFCCTIP Combined44958</t>
  </si>
  <si>
    <t>UmbrellaTIP Combined44958</t>
  </si>
  <si>
    <t>UniversalTIP Combined44958</t>
  </si>
  <si>
    <t>Wayne CenterTIP Combined44958</t>
  </si>
  <si>
    <t>Adoptions TogetherTST Combined44958</t>
  </si>
  <si>
    <t>ContemporaryTST Combined44958</t>
  </si>
  <si>
    <t>Family MattersTST Combined44958</t>
  </si>
  <si>
    <t>First Home CareTST Combined44958</t>
  </si>
  <si>
    <t>Foundations for Home &amp; CommunityTST Combined44958</t>
  </si>
  <si>
    <t>HillcrestTST Combined44958</t>
  </si>
  <si>
    <t>MD Family ResourcesTST Combined44958</t>
  </si>
  <si>
    <t>Marys CenterCPP-FV Combined44958</t>
  </si>
  <si>
    <t>PIECECPP-FV Combined44958</t>
  </si>
  <si>
    <t>Community ConnectionsCPP-FV Combined44958</t>
  </si>
  <si>
    <t>Community ConnectionsPCIT Combined44958</t>
  </si>
  <si>
    <t>Marys CenterPCIT Combined44958</t>
  </si>
  <si>
    <t>PIECEPCIT Combined44958</t>
  </si>
  <si>
    <t>CatholicAll FF44958</t>
  </si>
  <si>
    <t>ContemporaryAll FF44958</t>
  </si>
  <si>
    <t>DBH Parent SupportAll FF44958</t>
  </si>
  <si>
    <t>Family MattersAll FF44958</t>
  </si>
  <si>
    <t>Federal City All FF44958</t>
  </si>
  <si>
    <t>First Home CareAll FF44958</t>
  </si>
  <si>
    <t>Foundations for Home &amp; CommunityAll FF44958</t>
  </si>
  <si>
    <t>FPSAll FF44958</t>
  </si>
  <si>
    <t>Green DoorAll FF44958</t>
  </si>
  <si>
    <t>Healthy FuturesAll FF44958</t>
  </si>
  <si>
    <t>HillcrestAll FF44958</t>
  </si>
  <si>
    <t>LAYCAll FF44958</t>
  </si>
  <si>
    <t>LCSAll FF44958</t>
  </si>
  <si>
    <t>LESAll FF44958</t>
  </si>
  <si>
    <t>MBI HSAll FF44958</t>
  </si>
  <si>
    <t>MD Family ResourcesAll FF44958</t>
  </si>
  <si>
    <t>PASSAll FF44958</t>
  </si>
  <si>
    <t>RiversideAll FF44958</t>
  </si>
  <si>
    <t>TFCCAll FF44958</t>
  </si>
  <si>
    <t>UniversalAll FF44958</t>
  </si>
  <si>
    <t>Wayne CenterAll FF44958</t>
  </si>
  <si>
    <t>Youth VillagesAll FF44958</t>
  </si>
  <si>
    <t>Medstar GeorgetownAll DCS44958</t>
  </si>
  <si>
    <t>Medstar GeorgetownAll FF44958</t>
  </si>
  <si>
    <t>Community ConnectionsAll FF44958</t>
  </si>
  <si>
    <t>Community ConnectionsAll DCS44958</t>
  </si>
  <si>
    <t>Marys CenterAll FF44958</t>
  </si>
  <si>
    <t>Marys CenterAll DCS44958</t>
  </si>
  <si>
    <t>PIECEAll FF44958</t>
  </si>
  <si>
    <t>PIECEAll DCS44958</t>
  </si>
  <si>
    <t>Adoptions TogetherAll Combined44958</t>
  </si>
  <si>
    <t>Better MorningsAll Combined44958</t>
  </si>
  <si>
    <t>CatholicAll Combined44958</t>
  </si>
  <si>
    <t>Community ConnectionsAll Combined44958</t>
  </si>
  <si>
    <t>ContemporaryAll Combined44958</t>
  </si>
  <si>
    <t>DBH Family SupportAll Combined44958</t>
  </si>
  <si>
    <t>Family MattersAll Combined44958</t>
  </si>
  <si>
    <t>Federal CityAll Combined44958</t>
  </si>
  <si>
    <t>First Home CareAll Combined44958</t>
  </si>
  <si>
    <t>Foundations for Home &amp; CommunityAll Combined44958</t>
  </si>
  <si>
    <t>FPSAll Combined44958</t>
  </si>
  <si>
    <t>Green DoorAll Combined44958</t>
  </si>
  <si>
    <t>Healthy FuturesAll Combined44958</t>
  </si>
  <si>
    <t>HillcrestAll Combined44958</t>
  </si>
  <si>
    <t>LAYCAll Combined44958</t>
  </si>
  <si>
    <t>LCSAll Combined44958</t>
  </si>
  <si>
    <t>LESAll Combined44958</t>
  </si>
  <si>
    <t>Marys CenterAll Combined44958</t>
  </si>
  <si>
    <t>MBI HSAll Combined44958</t>
  </si>
  <si>
    <t>MD Family ResourcesAll Combined44958</t>
  </si>
  <si>
    <t>Medstar GeorgetownAll Combined44958</t>
  </si>
  <si>
    <t>PASSAll Combined44958</t>
  </si>
  <si>
    <t>PIECEAll Combined44958</t>
  </si>
  <si>
    <t>RiversideAll Combined44958</t>
  </si>
  <si>
    <t>TFCCAll Combined44958</t>
  </si>
  <si>
    <t>UmbrellaAll Combined44958</t>
  </si>
  <si>
    <t>UniversalAll Combined44958</t>
  </si>
  <si>
    <t>Wayne CenterAll Combined44958</t>
  </si>
  <si>
    <t>Youth VillagesAll Combined44958</t>
  </si>
  <si>
    <t>All ABC ProvidersABC FF44958</t>
  </si>
  <si>
    <t>All ABC ProvidersABC Combined44958</t>
  </si>
  <si>
    <t>All A-CRA ProvidersA-CRA FF44958</t>
  </si>
  <si>
    <t>All A-CRA ProvidersA-CRA Combined44958</t>
  </si>
  <si>
    <t>All CPP-FV ProvidersCPP-FV FF44958</t>
  </si>
  <si>
    <t>All CPP-FV ProvidersCPP-FV DCS44958</t>
  </si>
  <si>
    <t>All CPP-FV ProvidersCPP-FV Combined44958</t>
  </si>
  <si>
    <t>All FFT ProvidersFFT FF44958</t>
  </si>
  <si>
    <t>All FFT ProvidersFFT Combined44958</t>
  </si>
  <si>
    <t>All MST ProvidersMST FF44958</t>
  </si>
  <si>
    <t>All MST ProvidersMST Combined44958</t>
  </si>
  <si>
    <t>All MST-PSB ProvidersMST-PSB FF44958</t>
  </si>
  <si>
    <t>All MST-PSB ProvidersMST-PSB Combined44958</t>
  </si>
  <si>
    <t>All PCIT ProvidersPCIT FF44958</t>
  </si>
  <si>
    <t>All PCIT ProvidersPCIT DCS44958</t>
  </si>
  <si>
    <t>All PCIT ProvidersPCIT Combined44958</t>
  </si>
  <si>
    <t>All PCIT-T ProvidersPCIT-T FF44958</t>
  </si>
  <si>
    <t>All PCIT-T ProvidersPCIT-T Combined44958</t>
  </si>
  <si>
    <t>All SFCR ProvidersSFCR FF44958</t>
  </si>
  <si>
    <t>All SFCR ProvidersSFCR Combined44958</t>
  </si>
  <si>
    <t>All TF-CBT ProvidersTF-CBT FF44958</t>
  </si>
  <si>
    <t>All TF-CBT ProvidersTF-CBT Combined44958</t>
  </si>
  <si>
    <t>All TIP ProvidersTIP FF44958</t>
  </si>
  <si>
    <t>All TIP ProvidersTIP Combined44958</t>
  </si>
  <si>
    <t>All TST ProvidersTST FF44958</t>
  </si>
  <si>
    <t>All TST ProvidersTST Combined44958</t>
  </si>
  <si>
    <t>Families First ProvidersAll FF44958</t>
  </si>
  <si>
    <t>DC Seed ProvidersAll DCS44958</t>
  </si>
  <si>
    <t>Trauma ProvidersAll FF44958</t>
  </si>
  <si>
    <t>Trauma ProvidersAll DCS44958</t>
  </si>
  <si>
    <t>Trauma ProvidersAll Combined44958</t>
  </si>
  <si>
    <t>AllAll Combined44958</t>
  </si>
  <si>
    <t>DBH Parent SupportABC FFFeb-23</t>
  </si>
  <si>
    <t>Healthy FuturesABC FFFeb-23</t>
  </si>
  <si>
    <t>Marys CenterABC FFFeb-23</t>
  </si>
  <si>
    <t>Medstar GeorgetownABC FFFeb-23</t>
  </si>
  <si>
    <t>PIECEABC FFFeb-23</t>
  </si>
  <si>
    <t>Federal CityA-CRA FFFeb-23</t>
  </si>
  <si>
    <t>HillcrestA-CRA FFFeb-23</t>
  </si>
  <si>
    <t>LAYCA-CRA FFFeb-23</t>
  </si>
  <si>
    <t>RiversideA-CRA FFFeb-23</t>
  </si>
  <si>
    <t>Adoptions TogetherCPP-FV FFFeb-23</t>
  </si>
  <si>
    <t>Marys CenterCPP-FV FFFeb-23</t>
  </si>
  <si>
    <t>PIECECPP-FV FFFeb-23</t>
  </si>
  <si>
    <t>Community ConnectionsCPP-FV DCSFeb-23</t>
  </si>
  <si>
    <t>Community ConnectionsCPP-FV FFFeb-23</t>
  </si>
  <si>
    <t>Foundations for Home &amp; CommunityCPP-FV DCSFeb-23</t>
  </si>
  <si>
    <t>Marys CenterCPP-FV DCSFeb-23</t>
  </si>
  <si>
    <t>PIECECPP-FV DCSFeb-23</t>
  </si>
  <si>
    <t>Medstar GeorgetownCPP-FV DCSFeb-23</t>
  </si>
  <si>
    <t>Medstar GeorgetownCPP-FV FFFeb-23</t>
  </si>
  <si>
    <t>Better MorningsFFT FFFeb-23</t>
  </si>
  <si>
    <t>CatholicFFT FFFeb-23</t>
  </si>
  <si>
    <t>First Home CareFFT FFFeb-23</t>
  </si>
  <si>
    <t>Foundations for Home &amp; CommunityFFT FFFeb-23</t>
  </si>
  <si>
    <t>HillcrestFFT FFFeb-23</t>
  </si>
  <si>
    <t>PASSFFT FFFeb-23</t>
  </si>
  <si>
    <t>LCSMST FFFeb-23</t>
  </si>
  <si>
    <t>MBI HSMST FFFeb-23</t>
  </si>
  <si>
    <t>Youth VillagesMST FFFeb-23</t>
  </si>
  <si>
    <t>Youth VillagesMST-PSB FFFeb-23</t>
  </si>
  <si>
    <t>Marys CenterPCIT FFFeb-23</t>
  </si>
  <si>
    <t>PIECEPCIT FFFeb-23</t>
  </si>
  <si>
    <t>Marys CenterPCIT DCSFeb-23</t>
  </si>
  <si>
    <t>PIECEPCIT DCSFeb-23</t>
  </si>
  <si>
    <t>Community ConnectionsPCIT DCSFeb-23</t>
  </si>
  <si>
    <t>Community ConnectionsPCIT FFFeb-23</t>
  </si>
  <si>
    <t>Medstar GeorgetownPCIT DCSFeb-23</t>
  </si>
  <si>
    <t>Medstar GeorgetownPCIT FFFeb-23</t>
  </si>
  <si>
    <t>Marys CenterPCIT-T FFFeb-23</t>
  </si>
  <si>
    <t>PIECEPCIT-T FFFeb-23</t>
  </si>
  <si>
    <t>Community ConnectionsTF-CBT FFFeb-23</t>
  </si>
  <si>
    <t>First Home CareTF-CBT FFFeb-23</t>
  </si>
  <si>
    <t>Foundations for Home &amp; CommunityTF-CBT FFFeb-23</t>
  </si>
  <si>
    <t>HillcrestTF-CBT FFFeb-23</t>
  </si>
  <si>
    <t>LAYCTF-CBT FFFeb-23</t>
  </si>
  <si>
    <t>LESTF-CBT FFFeb-23</t>
  </si>
  <si>
    <t>MD Family ResourcesTF-CBT FFFeb-23</t>
  </si>
  <si>
    <t>UniversalTF-CBT FFFeb-23</t>
  </si>
  <si>
    <t>Community ConnectionsTIP FFFeb-23</t>
  </si>
  <si>
    <t>ContemporaryTIP FFFeb-23</t>
  </si>
  <si>
    <t>FPSTIP FFFeb-23</t>
  </si>
  <si>
    <t>Green DoorTIP FFFeb-23</t>
  </si>
  <si>
    <t>LESTIP FFFeb-23</t>
  </si>
  <si>
    <t>MBI HSTIP FFFeb-23</t>
  </si>
  <si>
    <t>PASSTIP FFFeb-23</t>
  </si>
  <si>
    <t>TFCCTIP FFFeb-23</t>
  </si>
  <si>
    <t>UmbrellaTIP FFFeb-23</t>
  </si>
  <si>
    <t>UniversalTIP FFFeb-23</t>
  </si>
  <si>
    <t>Wayne CenterTIP FFFeb-23</t>
  </si>
  <si>
    <t>Adoptions TogetherTST FFFeb-23</t>
  </si>
  <si>
    <t>ContemporaryTST FFFeb-23</t>
  </si>
  <si>
    <t>Family MattersTST FFFeb-23</t>
  </si>
  <si>
    <t>First Home CareTST FFFeb-23</t>
  </si>
  <si>
    <t>Foundations for Home &amp; CommunityTST FFFeb-23</t>
  </si>
  <si>
    <t>HillcrestTST FFFeb-23</t>
  </si>
  <si>
    <t>MD Family ResourcesTST FFFeb-23</t>
  </si>
  <si>
    <t>DBH Parent SupportABC CombinedFeb-23</t>
  </si>
  <si>
    <t>Healthy FuturesABC CombinedFeb-23</t>
  </si>
  <si>
    <t>Marys CenterABC CombinedFeb-23</t>
  </si>
  <si>
    <t>Medstar GeorgetownABC CombinedFeb-23</t>
  </si>
  <si>
    <t>PIECEABC CombinedFeb-23</t>
  </si>
  <si>
    <t>Federal CityA-CRA CombinedFeb-23</t>
  </si>
  <si>
    <t>HillcrestA-CRA CombinedFeb-23</t>
  </si>
  <si>
    <t>LAYCA-CRA CombinedFeb-23</t>
  </si>
  <si>
    <t>RiversideA-CRA CombinedFeb-23</t>
  </si>
  <si>
    <t>Adoptions TogetherCPP-FV CombinedFeb-23</t>
  </si>
  <si>
    <t>Foundations for Home &amp; CommunityCPP-FV CombinedFeb-23</t>
  </si>
  <si>
    <t>Medstar GeorgetownCPP-FV CombinedFeb-23</t>
  </si>
  <si>
    <t>Better MorningsFFT CombinedFeb-23</t>
  </si>
  <si>
    <t>CatholicFFT CombinedFeb-23</t>
  </si>
  <si>
    <t>First Home CareFFT CombinedFeb-23</t>
  </si>
  <si>
    <t>Foundations for Home &amp; CommunityFFT CombinedFeb-23</t>
  </si>
  <si>
    <t>HillcrestFFT CombinedFeb-23</t>
  </si>
  <si>
    <t>PASSFFT CombinedFeb-23</t>
  </si>
  <si>
    <t>LCSMST CombinedFeb-23</t>
  </si>
  <si>
    <t>MBI HSMST CombinedFeb-23</t>
  </si>
  <si>
    <t>Youth VillagesMST CombinedFeb-23</t>
  </si>
  <si>
    <t>Youth VillagesMST-PSB CombinedFeb-23</t>
  </si>
  <si>
    <t>Medstar GeorgetownPCIT CombinedFeb-23</t>
  </si>
  <si>
    <t>Marys CenterPCIT-T CombinedFeb-23</t>
  </si>
  <si>
    <t>PIECEPCIT-T CombinedFeb-23</t>
  </si>
  <si>
    <t>Community ConnectionsTF-CBT CombinedFeb-23</t>
  </si>
  <si>
    <t>First Home CareTF-CBT CombinedFeb-23</t>
  </si>
  <si>
    <t>Foundations for Home &amp; CommunityTF-CBT CombinedFeb-23</t>
  </si>
  <si>
    <t>HillcrestTF-CBT CombinedFeb-23</t>
  </si>
  <si>
    <t>LAYCTF-CBT CombinedFeb-23</t>
  </si>
  <si>
    <t>LESTF-CBT CombinedFeb-23</t>
  </si>
  <si>
    <t>MD Family ResourcesTF-CBT CombinedFeb-23</t>
  </si>
  <si>
    <t>UniversalTF-CBT CombinedFeb-23</t>
  </si>
  <si>
    <t>Community ConnectionsTIP CombinedFeb-23</t>
  </si>
  <si>
    <t>ContemporaryTIP CombinedFeb-23</t>
  </si>
  <si>
    <t>FPSTIP CombinedFeb-23</t>
  </si>
  <si>
    <t>Green DoorTIP CombinedFeb-23</t>
  </si>
  <si>
    <t>LESTIP CombinedFeb-23</t>
  </si>
  <si>
    <t>MBI HSTIP CombinedFeb-23</t>
  </si>
  <si>
    <t>PASSTIP CombinedFeb-23</t>
  </si>
  <si>
    <t>TFCCTIP CombinedFeb-23</t>
  </si>
  <si>
    <t>UmbrellaTIP CombinedFeb-23</t>
  </si>
  <si>
    <t>UniversalTIP CombinedFeb-23</t>
  </si>
  <si>
    <t>Wayne CenterTIP CombinedFeb-23</t>
  </si>
  <si>
    <t>Adoptions TogetherTST CombinedFeb-23</t>
  </si>
  <si>
    <t>ContemporaryTST CombinedFeb-23</t>
  </si>
  <si>
    <t>Family MattersTST CombinedFeb-23</t>
  </si>
  <si>
    <t>First Home CareTST CombinedFeb-23</t>
  </si>
  <si>
    <t>Foundations for Home &amp; CommunityTST CombinedFeb-23</t>
  </si>
  <si>
    <t>HillcrestTST CombinedFeb-23</t>
  </si>
  <si>
    <t>MD Family ResourcesTST CombinedFeb-23</t>
  </si>
  <si>
    <t>Marys CenterCPP-FV CombinedFeb-23</t>
  </si>
  <si>
    <t>PIECECPP-FV CombinedFeb-23</t>
  </si>
  <si>
    <t>Community ConnectionsCPP-FV CombinedFeb-23</t>
  </si>
  <si>
    <t>Community ConnectionsPCIT CombinedFeb-23</t>
  </si>
  <si>
    <t>Marys CenterPCIT CombinedFeb-23</t>
  </si>
  <si>
    <t>PIECEPCIT CombinedFeb-23</t>
  </si>
  <si>
    <t>CatholicAll FFFeb-23</t>
  </si>
  <si>
    <t>ContemporaryAll FFFeb-23</t>
  </si>
  <si>
    <t>DBH Parent SupportAll FFFeb-23</t>
  </si>
  <si>
    <t>Family MattersAll FFFeb-23</t>
  </si>
  <si>
    <t>Federal City All FFFeb-23</t>
  </si>
  <si>
    <t>First Home CareAll FFFeb-23</t>
  </si>
  <si>
    <t>Foundations for Home &amp; CommunityAll FFFeb-23</t>
  </si>
  <si>
    <t>FPSAll FFFeb-23</t>
  </si>
  <si>
    <t>Green DoorAll FFFeb-23</t>
  </si>
  <si>
    <t>Healthy FuturesAll FFFeb-23</t>
  </si>
  <si>
    <t>HillcrestAll FFFeb-23</t>
  </si>
  <si>
    <t>LAYCAll FFFeb-23</t>
  </si>
  <si>
    <t>LCSAll FFFeb-23</t>
  </si>
  <si>
    <t>LESAll FFFeb-23</t>
  </si>
  <si>
    <t>MBI HSAll FFFeb-23</t>
  </si>
  <si>
    <t>MD Family ResourcesAll FFFeb-23</t>
  </si>
  <si>
    <t>PASSAll FFFeb-23</t>
  </si>
  <si>
    <t>RiversideAll FFFeb-23</t>
  </si>
  <si>
    <t>TFCCAll FFFeb-23</t>
  </si>
  <si>
    <t>UniversalAll FFFeb-23</t>
  </si>
  <si>
    <t>Wayne CenterAll FFFeb-23</t>
  </si>
  <si>
    <t>Youth VillagesAll FFFeb-23</t>
  </si>
  <si>
    <t>Medstar GeorgetownAll DCSFeb-23</t>
  </si>
  <si>
    <t>Medstar GeorgetownAll FFFeb-23</t>
  </si>
  <si>
    <t>Community ConnectionsAll FFFeb-23</t>
  </si>
  <si>
    <t>Community ConnectionsAll DCSFeb-23</t>
  </si>
  <si>
    <t>Marys CenterAll FFFeb-23</t>
  </si>
  <si>
    <t>Marys CenterAll DCSFeb-23</t>
  </si>
  <si>
    <t>PIECEAll FFFeb-23</t>
  </si>
  <si>
    <t>PIECEAll DCSFeb-23</t>
  </si>
  <si>
    <t>Adoptions TogetherAll CombinedFeb-23</t>
  </si>
  <si>
    <t>Better MorningsAll CombinedFeb-23</t>
  </si>
  <si>
    <t>CatholicAll CombinedFeb-23</t>
  </si>
  <si>
    <t>Community ConnectionsAll CombinedFeb-23</t>
  </si>
  <si>
    <t>ContemporaryAll CombinedFeb-23</t>
  </si>
  <si>
    <t>DBH Family SupportAll CombinedFeb-23</t>
  </si>
  <si>
    <t>Family MattersAll CombinedFeb-23</t>
  </si>
  <si>
    <t>Federal CityAll CombinedFeb-23</t>
  </si>
  <si>
    <t>First Home CareAll CombinedFeb-23</t>
  </si>
  <si>
    <t>Foundations for Home &amp; CommunityAll CombinedFeb-23</t>
  </si>
  <si>
    <t>FPSAll CombinedFeb-23</t>
  </si>
  <si>
    <t>Green DoorAll CombinedFeb-23</t>
  </si>
  <si>
    <t>Healthy FuturesAll CombinedFeb-23</t>
  </si>
  <si>
    <t>HillcrestAll CombinedFeb-23</t>
  </si>
  <si>
    <t>LAYCAll CombinedFeb-23</t>
  </si>
  <si>
    <t>LCSAll CombinedFeb-23</t>
  </si>
  <si>
    <t>LESAll CombinedFeb-23</t>
  </si>
  <si>
    <t>Marys CenterAll CombinedFeb-23</t>
  </si>
  <si>
    <t>MBI HSAll CombinedFeb-23</t>
  </si>
  <si>
    <t>MD Family ResourcesAll CombinedFeb-23</t>
  </si>
  <si>
    <t>Medstar GeorgetownAll CombinedFeb-23</t>
  </si>
  <si>
    <t>PASSAll CombinedFeb-23</t>
  </si>
  <si>
    <t>PIECEAll CombinedFeb-23</t>
  </si>
  <si>
    <t>RiversideAll CombinedFeb-23</t>
  </si>
  <si>
    <t>TFCCAll CombinedFeb-23</t>
  </si>
  <si>
    <t>UmbrellaAll CombinedFeb-23</t>
  </si>
  <si>
    <t>UniversalAll CombinedFeb-23</t>
  </si>
  <si>
    <t>Wayne CenterAll CombinedFeb-23</t>
  </si>
  <si>
    <t>Youth VillagesAll CombinedFeb-23</t>
  </si>
  <si>
    <t>All ABC ProvidersABC FFFeb-23</t>
  </si>
  <si>
    <t>All ABC ProvidersABC CombinedFeb-23</t>
  </si>
  <si>
    <t>All A-CRA ProvidersA-CRA FFFeb-23</t>
  </si>
  <si>
    <t>All A-CRA ProvidersA-CRA CombinedFeb-23</t>
  </si>
  <si>
    <t>All CPP-FV ProvidersCPP-FV FFFeb-23</t>
  </si>
  <si>
    <t>All CPP-FV ProvidersCPP-FV DCSFeb-23</t>
  </si>
  <si>
    <t>All CPP-FV ProvidersCPP-FV CombinedFeb-23</t>
  </si>
  <si>
    <t>All FFT ProvidersFFT FFFeb-23</t>
  </si>
  <si>
    <t>All FFT ProvidersFFT CombinedFeb-23</t>
  </si>
  <si>
    <t>All MST ProvidersMST FFFeb-23</t>
  </si>
  <si>
    <t>All MST ProvidersMST CombinedFeb-23</t>
  </si>
  <si>
    <t>All MST-PSB ProvidersMST-PSB FFFeb-23</t>
  </si>
  <si>
    <t>All MST-PSB ProvidersMST-PSB CombinedFeb-23</t>
  </si>
  <si>
    <t>All PCIT ProvidersPCIT FFFeb-23</t>
  </si>
  <si>
    <t>All PCIT ProvidersPCIT DCSFeb-23</t>
  </si>
  <si>
    <t>All PCIT ProvidersPCIT CombinedFeb-23</t>
  </si>
  <si>
    <t>All PCIT-T ProvidersPCIT-T FFFeb-23</t>
  </si>
  <si>
    <t>All PCIT-T ProvidersPCIT-T CombinedFeb-23</t>
  </si>
  <si>
    <t>All SFCR ProvidersSFCR FFFeb-23</t>
  </si>
  <si>
    <t>All SFCR ProvidersSFCR CombinedFeb-23</t>
  </si>
  <si>
    <t>All TF-CBT ProvidersTF-CBT FFFeb-23</t>
  </si>
  <si>
    <t>All TF-CBT ProvidersTF-CBT CombinedFeb-23</t>
  </si>
  <si>
    <t>All TIP ProvidersTIP FFFeb-23</t>
  </si>
  <si>
    <t>All TIP ProvidersTIP CombinedFeb-23</t>
  </si>
  <si>
    <t>All TST ProvidersTST FFFeb-23</t>
  </si>
  <si>
    <t>All TST ProvidersTST CombinedFeb-23</t>
  </si>
  <si>
    <t>Families First ProvidersAll FFFeb-23</t>
  </si>
  <si>
    <t>DC Seed ProvidersAll DCSFeb-23</t>
  </si>
  <si>
    <t>Trauma ProvidersAll FFFeb-23</t>
  </si>
  <si>
    <t>Trauma ProvidersAll DCSFeb-23</t>
  </si>
  <si>
    <t>Trauma ProvidersAll CombinedFeb-23</t>
  </si>
  <si>
    <t>AllAll CombinedFeb-23</t>
  </si>
  <si>
    <t>DBH Parent SupportABC FFMar-23</t>
  </si>
  <si>
    <t>Healthy FuturesABC FFMar-23</t>
  </si>
  <si>
    <t>Marys CenterABC FFMar-23</t>
  </si>
  <si>
    <t>Medstar GeorgetownABC FFMar-23</t>
  </si>
  <si>
    <t>PIECEABC FFMar-23</t>
  </si>
  <si>
    <t>Federal CityA-CRA FFMar-23</t>
  </si>
  <si>
    <t>HillcrestA-CRA FFMar-23</t>
  </si>
  <si>
    <t>LAYCA-CRA FFMar-23</t>
  </si>
  <si>
    <t>RiversideA-CRA FFMar-23</t>
  </si>
  <si>
    <t>Adoptions TogetherCPP-FV FFMar-23</t>
  </si>
  <si>
    <t>Marys CenterCPP-FV FFMar-23</t>
  </si>
  <si>
    <t>PIECECPP-FV FFMar-23</t>
  </si>
  <si>
    <t>Community ConnectionsCPP-FV DCSMar-23</t>
  </si>
  <si>
    <t>Community ConnectionsCPP-FV FFMar-23</t>
  </si>
  <si>
    <t>Foundations for Home &amp; CommunityCPP-FV DCSMar-23</t>
  </si>
  <si>
    <t>Marys CenterCPP-FV DCSMar-23</t>
  </si>
  <si>
    <t>PIECECPP-FV DCSMar-23</t>
  </si>
  <si>
    <t>Medstar GeorgetownCPP-FV DCSMar-23</t>
  </si>
  <si>
    <t>Medstar GeorgetownCPP-FV FFMar-23</t>
  </si>
  <si>
    <t>Better MorningsFFT FFMar-23</t>
  </si>
  <si>
    <t>CatholicFFT FFMar-23</t>
  </si>
  <si>
    <t>First Home CareFFT FFMar-23</t>
  </si>
  <si>
    <t>Foundations for Home &amp; CommunityFFT FFMar-23</t>
  </si>
  <si>
    <t>HillcrestFFT FFMar-23</t>
  </si>
  <si>
    <t>PASSFFT FFMar-23</t>
  </si>
  <si>
    <t>LCSMST FFMar-23</t>
  </si>
  <si>
    <t>MBI HSMST FFMar-23</t>
  </si>
  <si>
    <t>Youth VillagesMST FFMar-23</t>
  </si>
  <si>
    <t>Youth VillagesMST-PSB FFMar-23</t>
  </si>
  <si>
    <t>Marys CenterPCIT FFMar-23</t>
  </si>
  <si>
    <t>PIECEPCIT FFMar-23</t>
  </si>
  <si>
    <t>Marys CenterPCIT DCSMar-23</t>
  </si>
  <si>
    <t>PIECEPCIT DCSMar-23</t>
  </si>
  <si>
    <t>Community ConnectionsPCIT DCSMar-23</t>
  </si>
  <si>
    <t>Community ConnectionsPCIT FFMar-23</t>
  </si>
  <si>
    <t>Medstar GeorgetownPCIT DCSMar-23</t>
  </si>
  <si>
    <t>Medstar GeorgetownPCIT FFMar-23</t>
  </si>
  <si>
    <t>Marys CenterPCIT-T FFMar-23</t>
  </si>
  <si>
    <t>PIECEPCIT-T FFMar-23</t>
  </si>
  <si>
    <t>Community ConnectionsTF-CBT FFMar-23</t>
  </si>
  <si>
    <t>First Home CareTF-CBT FFMar-23</t>
  </si>
  <si>
    <t>Foundations for Home &amp; CommunityTF-CBT FFMar-23</t>
  </si>
  <si>
    <t>HillcrestTF-CBT FFMar-23</t>
  </si>
  <si>
    <t>LAYCTF-CBT FFMar-23</t>
  </si>
  <si>
    <t>LESTF-CBT FFMar-23</t>
  </si>
  <si>
    <t>MD Family ResourcesTF-CBT FFMar-23</t>
  </si>
  <si>
    <t>UniversalTF-CBT FFMar-23</t>
  </si>
  <si>
    <t>Community ConnectionsTIP FFMar-23</t>
  </si>
  <si>
    <t>ContemporaryTIP FFMar-23</t>
  </si>
  <si>
    <t>FPSTIP FFMar-23</t>
  </si>
  <si>
    <t>Green DoorTIP FFMar-23</t>
  </si>
  <si>
    <t>LESTIP FFMar-23</t>
  </si>
  <si>
    <t>MBI HSTIP FFMar-23</t>
  </si>
  <si>
    <t>PASSTIP FFMar-23</t>
  </si>
  <si>
    <t>TFCCTIP FFMar-23</t>
  </si>
  <si>
    <t>UmbrellaTIP FFMar-23</t>
  </si>
  <si>
    <t>UniversalTIP FFMar-23</t>
  </si>
  <si>
    <t>Wayne CenterTIP FFMar-23</t>
  </si>
  <si>
    <t>Adoptions TogetherTST FFMar-23</t>
  </si>
  <si>
    <t>ContemporaryTST FFMar-23</t>
  </si>
  <si>
    <t>Family MattersTST FFMar-23</t>
  </si>
  <si>
    <t>First Home CareTST FFMar-23</t>
  </si>
  <si>
    <t>Foundations for Home &amp; CommunityTST FFMar-23</t>
  </si>
  <si>
    <t>HillcrestTST FFMar-23</t>
  </si>
  <si>
    <t>MD Family ResourcesTST FFMar-23</t>
  </si>
  <si>
    <t>DBH Parent SupportABC CombinedMar-23</t>
  </si>
  <si>
    <t>Healthy FuturesABC CombinedMar-23</t>
  </si>
  <si>
    <t>Marys CenterABC CombinedMar-23</t>
  </si>
  <si>
    <t>Medstar GeorgetownABC CombinedMar-23</t>
  </si>
  <si>
    <t>PIECEABC CombinedMar-23</t>
  </si>
  <si>
    <t>Federal CityA-CRA CombinedMar-23</t>
  </si>
  <si>
    <t>HillcrestA-CRA CombinedMar-23</t>
  </si>
  <si>
    <t>LAYCA-CRA CombinedMar-23</t>
  </si>
  <si>
    <t>RiversideA-CRA CombinedMar-23</t>
  </si>
  <si>
    <t>Adoptions TogetherCPP-FV CombinedMar-23</t>
  </si>
  <si>
    <t>Foundations for Home &amp; CommunityCPP-FV CombinedMar-23</t>
  </si>
  <si>
    <t>Medstar GeorgetownCPP-FV CombinedMar-23</t>
  </si>
  <si>
    <t>Better MorningsFFT CombinedMar-23</t>
  </si>
  <si>
    <t>CatholicFFT CombinedMar-23</t>
  </si>
  <si>
    <t>First Home CareFFT CombinedMar-23</t>
  </si>
  <si>
    <t>Foundations for Home &amp; CommunityFFT CombinedMar-23</t>
  </si>
  <si>
    <t>HillcrestFFT CombinedMar-23</t>
  </si>
  <si>
    <t>PASSFFT CombinedMar-23</t>
  </si>
  <si>
    <t>LCSMST CombinedMar-23</t>
  </si>
  <si>
    <t>MBI HSMST CombinedMar-23</t>
  </si>
  <si>
    <t>Youth VillagesMST CombinedMar-23</t>
  </si>
  <si>
    <t>Youth VillagesMST-PSB CombinedMar-23</t>
  </si>
  <si>
    <t>Medstar GeorgetownPCIT CombinedMar-23</t>
  </si>
  <si>
    <t>Marys CenterPCIT-T CombinedMar-23</t>
  </si>
  <si>
    <t>PIECEPCIT-T CombinedMar-23</t>
  </si>
  <si>
    <t>Community ConnectionsTF-CBT CombinedMar-23</t>
  </si>
  <si>
    <t>First Home CareTF-CBT CombinedMar-23</t>
  </si>
  <si>
    <t>Foundations for Home &amp; CommunityTF-CBT CombinedMar-23</t>
  </si>
  <si>
    <t>HillcrestTF-CBT CombinedMar-23</t>
  </si>
  <si>
    <t>LAYCTF-CBT CombinedMar-23</t>
  </si>
  <si>
    <t>LESTF-CBT CombinedMar-23</t>
  </si>
  <si>
    <t>MD Family ResourcesTF-CBT CombinedMar-23</t>
  </si>
  <si>
    <t>UniversalTF-CBT CombinedMar-23</t>
  </si>
  <si>
    <t>Community ConnectionsTIP CombinedMar-23</t>
  </si>
  <si>
    <t>ContemporaryTIP CombinedMar-23</t>
  </si>
  <si>
    <t>FPSTIP CombinedMar-23</t>
  </si>
  <si>
    <t>Green DoorTIP CombinedMar-23</t>
  </si>
  <si>
    <t>LESTIP CombinedMar-23</t>
  </si>
  <si>
    <t>MBI HSTIP CombinedMar-23</t>
  </si>
  <si>
    <t>PASSTIP CombinedMar-23</t>
  </si>
  <si>
    <t>TFCCTIP CombinedMar-23</t>
  </si>
  <si>
    <t>UmbrellaTIP CombinedMar-23</t>
  </si>
  <si>
    <t>UniversalTIP CombinedMar-23</t>
  </si>
  <si>
    <t>Wayne CenterTIP CombinedMar-23</t>
  </si>
  <si>
    <t>Adoptions TogetherTST CombinedMar-23</t>
  </si>
  <si>
    <t>ContemporaryTST CombinedMar-23</t>
  </si>
  <si>
    <t>Family MattersTST CombinedMar-23</t>
  </si>
  <si>
    <t>First Home CareTST CombinedMar-23</t>
  </si>
  <si>
    <t>Foundations for Home &amp; CommunityTST CombinedMar-23</t>
  </si>
  <si>
    <t>HillcrestTST CombinedMar-23</t>
  </si>
  <si>
    <t>MD Family ResourcesTST CombinedMar-23</t>
  </si>
  <si>
    <t>Marys CenterCPP-FV CombinedMar-23</t>
  </si>
  <si>
    <t>PIECECPP-FV CombinedMar-23</t>
  </si>
  <si>
    <t>Community ConnectionsCPP-FV CombinedMar-23</t>
  </si>
  <si>
    <t>Community ConnectionsPCIT CombinedMar-23</t>
  </si>
  <si>
    <t>Marys CenterPCIT CombinedMar-23</t>
  </si>
  <si>
    <t>PIECEPCIT CombinedMar-23</t>
  </si>
  <si>
    <t>CatholicAll FFMar-23</t>
  </si>
  <si>
    <t>ContemporaryAll FFMar-23</t>
  </si>
  <si>
    <t>DBH Parent SupportAll FFMar-23</t>
  </si>
  <si>
    <t>Family MattersAll FFMar-23</t>
  </si>
  <si>
    <t>Federal City All FFMar-23</t>
  </si>
  <si>
    <t>First Home CareAll FFMar-23</t>
  </si>
  <si>
    <t>Foundations for Home &amp; CommunityAll FFMar-23</t>
  </si>
  <si>
    <t>FPSAll FFMar-23</t>
  </si>
  <si>
    <t>Green DoorAll FFMar-23</t>
  </si>
  <si>
    <t>Healthy FuturesAll FFMar-23</t>
  </si>
  <si>
    <t>HillcrestAll FFMar-23</t>
  </si>
  <si>
    <t>LAYCAll FFMar-23</t>
  </si>
  <si>
    <t>LCSAll FFMar-23</t>
  </si>
  <si>
    <t>LESAll FFMar-23</t>
  </si>
  <si>
    <t>MBI HSAll FFMar-23</t>
  </si>
  <si>
    <t>MD Family ResourcesAll FFMar-23</t>
  </si>
  <si>
    <t>PASSAll FFMar-23</t>
  </si>
  <si>
    <t>RiversideAll FFMar-23</t>
  </si>
  <si>
    <t>TFCCAll FFMar-23</t>
  </si>
  <si>
    <t>UniversalAll FFMar-23</t>
  </si>
  <si>
    <t>Wayne CenterAll FFMar-23</t>
  </si>
  <si>
    <t>Youth VillagesAll FFMar-23</t>
  </si>
  <si>
    <t>Medstar GeorgetownAll DCSMar-23</t>
  </si>
  <si>
    <t>Medstar GeorgetownAll FFMar-23</t>
  </si>
  <si>
    <t>Community ConnectionsAll FFMar-23</t>
  </si>
  <si>
    <t>Community ConnectionsAll DCSMar-23</t>
  </si>
  <si>
    <t>Marys CenterAll FFMar-23</t>
  </si>
  <si>
    <t>Marys CenterAll DCSMar-23</t>
  </si>
  <si>
    <t>PIECEAll FFMar-23</t>
  </si>
  <si>
    <t>PIECEAll DCSMar-23</t>
  </si>
  <si>
    <t>Adoptions TogetherAll CombinedMar-23</t>
  </si>
  <si>
    <t>Better MorningsAll CombinedMar-23</t>
  </si>
  <si>
    <t>CatholicAll CombinedMar-23</t>
  </si>
  <si>
    <t>Community ConnectionsAll CombinedMar-23</t>
  </si>
  <si>
    <t>ContemporaryAll CombinedMar-23</t>
  </si>
  <si>
    <t>DBH Family SupportAll CombinedMar-23</t>
  </si>
  <si>
    <t>Family MattersAll CombinedMar-23</t>
  </si>
  <si>
    <t>Federal CityAll CombinedMar-23</t>
  </si>
  <si>
    <t>First Home CareAll CombinedMar-23</t>
  </si>
  <si>
    <t>Foundations for Home &amp; CommunityAll CombinedMar-23</t>
  </si>
  <si>
    <t>FPSAll CombinedMar-23</t>
  </si>
  <si>
    <t>Green DoorAll CombinedMar-23</t>
  </si>
  <si>
    <t>Healthy FuturesAll CombinedMar-23</t>
  </si>
  <si>
    <t>HillcrestAll CombinedMar-23</t>
  </si>
  <si>
    <t>LAYCAll CombinedMar-23</t>
  </si>
  <si>
    <t>LCSAll CombinedMar-23</t>
  </si>
  <si>
    <t>LESAll CombinedMar-23</t>
  </si>
  <si>
    <t>Marys CenterAll CombinedMar-23</t>
  </si>
  <si>
    <t>MBI HSAll CombinedMar-23</t>
  </si>
  <si>
    <t>MD Family ResourcesAll CombinedMar-23</t>
  </si>
  <si>
    <t>Medstar GeorgetownAll CombinedMar-23</t>
  </si>
  <si>
    <t>PASSAll CombinedMar-23</t>
  </si>
  <si>
    <t>PIECEAll CombinedMar-23</t>
  </si>
  <si>
    <t>RiversideAll CombinedMar-23</t>
  </si>
  <si>
    <t>TFCCAll CombinedMar-23</t>
  </si>
  <si>
    <t>UmbrellaAll CombinedMar-23</t>
  </si>
  <si>
    <t>UniversalAll CombinedMar-23</t>
  </si>
  <si>
    <t>Wayne CenterAll CombinedMar-23</t>
  </si>
  <si>
    <t>Youth VillagesAll CombinedMar-23</t>
  </si>
  <si>
    <t>All ABC ProvidersABC FFMar-23</t>
  </si>
  <si>
    <t>All ABC ProvidersABC CombinedMar-23</t>
  </si>
  <si>
    <t>All A-CRA ProvidersA-CRA FFMar-23</t>
  </si>
  <si>
    <t>All A-CRA ProvidersA-CRA CombinedMar-23</t>
  </si>
  <si>
    <t>All CPP-FV ProvidersCPP-FV FFMar-23</t>
  </si>
  <si>
    <t>All CPP-FV ProvidersCPP-FV DCSMar-23</t>
  </si>
  <si>
    <t>All CPP-FV ProvidersCPP-FV CombinedMar-23</t>
  </si>
  <si>
    <t>All FFT ProvidersFFT FFMar-23</t>
  </si>
  <si>
    <t>All FFT ProvidersFFT CombinedMar-23</t>
  </si>
  <si>
    <t>All MST ProvidersMST FFMar-23</t>
  </si>
  <si>
    <t>All MST ProvidersMST CombinedMar-23</t>
  </si>
  <si>
    <t>All MST-PSB ProvidersMST-PSB FFMar-23</t>
  </si>
  <si>
    <t>All MST-PSB ProvidersMST-PSB CombinedMar-23</t>
  </si>
  <si>
    <t>All PCIT ProvidersPCIT FFMar-23</t>
  </si>
  <si>
    <t>All PCIT ProvidersPCIT DCSMar-23</t>
  </si>
  <si>
    <t>All PCIT ProvidersPCIT CombinedMar-23</t>
  </si>
  <si>
    <t>All PCIT-T ProvidersPCIT-T FFMar-23</t>
  </si>
  <si>
    <t>All PCIT-T ProvidersPCIT-T CombinedMar-23</t>
  </si>
  <si>
    <t>All SFCR ProvidersSFCR FFMar-23</t>
  </si>
  <si>
    <t>All SFCR ProvidersSFCR CombinedMar-23</t>
  </si>
  <si>
    <t>All TF-CBT ProvidersTF-CBT FFMar-23</t>
  </si>
  <si>
    <t>All TF-CBT ProvidersTF-CBT CombinedMar-23</t>
  </si>
  <si>
    <t>All TIP ProvidersTIP FFMar-23</t>
  </si>
  <si>
    <t>All TIP ProvidersTIP CombinedMar-23</t>
  </si>
  <si>
    <t>All TST ProvidersTST FFMar-23</t>
  </si>
  <si>
    <t>All TST ProvidersTST CombinedMar-23</t>
  </si>
  <si>
    <t>Families First ProvidersAll FFMar-23</t>
  </si>
  <si>
    <t>DC Seed ProvidersAll DCSMar-23</t>
  </si>
  <si>
    <t>Trauma ProvidersAll FFMar-23</t>
  </si>
  <si>
    <t>Trauma ProvidersAll DCSMar-23</t>
  </si>
  <si>
    <t>Trauma ProvidersAll CombinedMar-23</t>
  </si>
  <si>
    <t>AllAll CombinedMar-23</t>
  </si>
  <si>
    <t>DBH Parent SupportABC FF44986</t>
  </si>
  <si>
    <t>Healthy FuturesABC FF44986</t>
  </si>
  <si>
    <t>Marys CenterABC FF44986</t>
  </si>
  <si>
    <t>Medstar GeorgetownABC FF44986</t>
  </si>
  <si>
    <t>PIECEABC FF44986</t>
  </si>
  <si>
    <t>Federal CityA-CRA FF44986</t>
  </si>
  <si>
    <t>HillcrestA-CRA FF44986</t>
  </si>
  <si>
    <t>LAYCA-CRA FF44986</t>
  </si>
  <si>
    <t>RiversideA-CRA FF44986</t>
  </si>
  <si>
    <t>Adoptions TogetherCPP-FV FF44986</t>
  </si>
  <si>
    <t>Marys CenterCPP-FV FF44986</t>
  </si>
  <si>
    <t>PIECECPP-FV FF44986</t>
  </si>
  <si>
    <t>Community ConnectionsCPP-FV DCS44986</t>
  </si>
  <si>
    <t>Community ConnectionsCPP-FV FF44986</t>
  </si>
  <si>
    <t>Foundations for Home &amp; CommunityCPP-FV DCS44986</t>
  </si>
  <si>
    <t>Marys CenterCPP-FV DCS44986</t>
  </si>
  <si>
    <t>PIECECPP-FV DCS44986</t>
  </si>
  <si>
    <t>Medstar GeorgetownCPP-FV DCS44986</t>
  </si>
  <si>
    <t>Medstar GeorgetownCPP-FV FF44986</t>
  </si>
  <si>
    <t>Better MorningsFFT FF44986</t>
  </si>
  <si>
    <t>CatholicFFT FF44986</t>
  </si>
  <si>
    <t>First Home CareFFT FF44986</t>
  </si>
  <si>
    <t>Foundations for Home &amp; CommunityFFT FF44986</t>
  </si>
  <si>
    <t>HillcrestFFT FF44986</t>
  </si>
  <si>
    <t>PASSFFT FF44986</t>
  </si>
  <si>
    <t>LCSMST FF44986</t>
  </si>
  <si>
    <t>MBI HSMST FF44986</t>
  </si>
  <si>
    <t>Youth VillagesMST FF44986</t>
  </si>
  <si>
    <t>Youth VillagesMST-PSB FF44986</t>
  </si>
  <si>
    <t>Marys CenterPCIT FF44986</t>
  </si>
  <si>
    <t>PIECEPCIT FF44986</t>
  </si>
  <si>
    <t>Marys CenterPCIT DCS44986</t>
  </si>
  <si>
    <t>PIECEPCIT DCS44986</t>
  </si>
  <si>
    <t>Community ConnectionsPCIT DCS44986</t>
  </si>
  <si>
    <t>Community ConnectionsPCIT FF44986</t>
  </si>
  <si>
    <t>Medstar GeorgetownPCIT DCS44986</t>
  </si>
  <si>
    <t>Medstar GeorgetownPCIT FF44986</t>
  </si>
  <si>
    <t>Marys CenterPCIT-T FF44986</t>
  </si>
  <si>
    <t>PIECEPCIT-T FF44986</t>
  </si>
  <si>
    <t>Community ConnectionsTF-CBT FF44986</t>
  </si>
  <si>
    <t>First Home CareTF-CBT FF44986</t>
  </si>
  <si>
    <t>Foundations for Home &amp; CommunityTF-CBT FF44986</t>
  </si>
  <si>
    <t>HillcrestTF-CBT FF44986</t>
  </si>
  <si>
    <t>LAYCTF-CBT FF44986</t>
  </si>
  <si>
    <t>LESTF-CBT FF44986</t>
  </si>
  <si>
    <t>MD Family ResourcesTF-CBT FF44986</t>
  </si>
  <si>
    <t>UniversalTF-CBT FF44986</t>
  </si>
  <si>
    <t>Community ConnectionsTIP FF44986</t>
  </si>
  <si>
    <t>ContemporaryTIP FF44986</t>
  </si>
  <si>
    <t>FPSTIP FF44986</t>
  </si>
  <si>
    <t>Green DoorTIP FF44986</t>
  </si>
  <si>
    <t>LESTIP FF44986</t>
  </si>
  <si>
    <t>MBI HSTIP FF44986</t>
  </si>
  <si>
    <t>PASSTIP FF44986</t>
  </si>
  <si>
    <t>TFCCTIP FF44986</t>
  </si>
  <si>
    <t>UmbrellaTIP FF44986</t>
  </si>
  <si>
    <t>UniversalTIP FF44986</t>
  </si>
  <si>
    <t>Wayne CenterTIP FF44986</t>
  </si>
  <si>
    <t>Adoptions TogetherTST FF44986</t>
  </si>
  <si>
    <t>ContemporaryTST FF44986</t>
  </si>
  <si>
    <t>Family MattersTST FF44986</t>
  </si>
  <si>
    <t>First Home CareTST FF44986</t>
  </si>
  <si>
    <t>Foundations for Home &amp; CommunityTST FF44986</t>
  </si>
  <si>
    <t>HillcrestTST FF44986</t>
  </si>
  <si>
    <t>MD Family ResourcesTST FF44986</t>
  </si>
  <si>
    <t>DBH Parent SupportABC Combined44986</t>
  </si>
  <si>
    <t>Healthy FuturesABC Combined44986</t>
  </si>
  <si>
    <t>Marys CenterABC Combined44986</t>
  </si>
  <si>
    <t>Medstar GeorgetownABC Combined44986</t>
  </si>
  <si>
    <t>PIECEABC Combined44986</t>
  </si>
  <si>
    <t>Federal CityA-CRA Combined44986</t>
  </si>
  <si>
    <t>HillcrestA-CRA Combined44986</t>
  </si>
  <si>
    <t>LAYCA-CRA Combined44986</t>
  </si>
  <si>
    <t>RiversideA-CRA Combined44986</t>
  </si>
  <si>
    <t>Adoptions TogetherCPP-FV Combined44986</t>
  </si>
  <si>
    <t>Foundations for Home &amp; CommunityCPP-FV Combined44986</t>
  </si>
  <si>
    <t>Medstar GeorgetownCPP-FV Combined44986</t>
  </si>
  <si>
    <t>Better MorningsFFT Combined44986</t>
  </si>
  <si>
    <t>CatholicFFT Combined44986</t>
  </si>
  <si>
    <t>First Home CareFFT Combined44986</t>
  </si>
  <si>
    <t>Foundations for Home &amp; CommunityFFT Combined44986</t>
  </si>
  <si>
    <t>HillcrestFFT Combined44986</t>
  </si>
  <si>
    <t>PASSFFT Combined44986</t>
  </si>
  <si>
    <t>LCSMST Combined44986</t>
  </si>
  <si>
    <t>MBI HSMST Combined44986</t>
  </si>
  <si>
    <t>Youth VillagesMST Combined44986</t>
  </si>
  <si>
    <t>Youth VillagesMST-PSB Combined44986</t>
  </si>
  <si>
    <t>Medstar GeorgetownPCIT Combined44986</t>
  </si>
  <si>
    <t>Marys CenterPCIT-T Combined44986</t>
  </si>
  <si>
    <t>PIECEPCIT-T Combined44986</t>
  </si>
  <si>
    <t>Community ConnectionsTF-CBT Combined44986</t>
  </si>
  <si>
    <t>First Home CareTF-CBT Combined44986</t>
  </si>
  <si>
    <t>Foundations for Home &amp; CommunityTF-CBT Combined44986</t>
  </si>
  <si>
    <t>HillcrestTF-CBT Combined44986</t>
  </si>
  <si>
    <t>LAYCTF-CBT Combined44986</t>
  </si>
  <si>
    <t>LESTF-CBT Combined44986</t>
  </si>
  <si>
    <t>MD Family ResourcesTF-CBT Combined44986</t>
  </si>
  <si>
    <t>UniversalTF-CBT Combined44986</t>
  </si>
  <si>
    <t>Community ConnectionsTIP Combined44986</t>
  </si>
  <si>
    <t>ContemporaryTIP Combined44986</t>
  </si>
  <si>
    <t>FPSTIP Combined44986</t>
  </si>
  <si>
    <t>Green DoorTIP Combined44986</t>
  </si>
  <si>
    <t>LESTIP Combined44986</t>
  </si>
  <si>
    <t>MBI HSTIP Combined44986</t>
  </si>
  <si>
    <t>PASSTIP Combined44986</t>
  </si>
  <si>
    <t>TFCCTIP Combined44986</t>
  </si>
  <si>
    <t>UmbrellaTIP Combined44986</t>
  </si>
  <si>
    <t>UniversalTIP Combined44986</t>
  </si>
  <si>
    <t>Wayne CenterTIP Combined44986</t>
  </si>
  <si>
    <t>Adoptions TogetherTST Combined44986</t>
  </si>
  <si>
    <t>ContemporaryTST Combined44986</t>
  </si>
  <si>
    <t>Family MattersTST Combined44986</t>
  </si>
  <si>
    <t>First Home CareTST Combined44986</t>
  </si>
  <si>
    <t>Foundations for Home &amp; CommunityTST Combined44986</t>
  </si>
  <si>
    <t>HillcrestTST Combined44986</t>
  </si>
  <si>
    <t>MD Family ResourcesTST Combined44986</t>
  </si>
  <si>
    <t>Marys CenterCPP-FV Combined44986</t>
  </si>
  <si>
    <t>PIECECPP-FV Combined44986</t>
  </si>
  <si>
    <t>Community ConnectionsCPP-FV Combined44986</t>
  </si>
  <si>
    <t>Community ConnectionsPCIT Combined44986</t>
  </si>
  <si>
    <t>Marys CenterPCIT Combined44986</t>
  </si>
  <si>
    <t>PIECEPCIT Combined44986</t>
  </si>
  <si>
    <t>CatholicAll FF44986</t>
  </si>
  <si>
    <t>ContemporaryAll FF44986</t>
  </si>
  <si>
    <t>DBH Parent SupportAll FF44986</t>
  </si>
  <si>
    <t>Family MattersAll FF44986</t>
  </si>
  <si>
    <t>Federal City All FF44986</t>
  </si>
  <si>
    <t>First Home CareAll FF44986</t>
  </si>
  <si>
    <t>Foundations for Home &amp; CommunityAll FF44986</t>
  </si>
  <si>
    <t>FPSAll FF44986</t>
  </si>
  <si>
    <t>Green DoorAll FF44986</t>
  </si>
  <si>
    <t>Healthy FuturesAll FF44986</t>
  </si>
  <si>
    <t>HillcrestAll FF44986</t>
  </si>
  <si>
    <t>LAYCAll FF44986</t>
  </si>
  <si>
    <t>LCSAll FF44986</t>
  </si>
  <si>
    <t>LESAll FF44986</t>
  </si>
  <si>
    <t>MBI HSAll FF44986</t>
  </si>
  <si>
    <t>MD Family ResourcesAll FF44986</t>
  </si>
  <si>
    <t>PASSAll FF44986</t>
  </si>
  <si>
    <t>RiversideAll FF44986</t>
  </si>
  <si>
    <t>TFCCAll FF44986</t>
  </si>
  <si>
    <t>UniversalAll FF44986</t>
  </si>
  <si>
    <t>Wayne CenterAll FF44986</t>
  </si>
  <si>
    <t>Youth VillagesAll FF44986</t>
  </si>
  <si>
    <t>Medstar GeorgetownAll DCS44986</t>
  </si>
  <si>
    <t>Medstar GeorgetownAll FF44986</t>
  </si>
  <si>
    <t>Community ConnectionsAll FF44986</t>
  </si>
  <si>
    <t>Community ConnectionsAll DCS44986</t>
  </si>
  <si>
    <t>Marys CenterAll FF44986</t>
  </si>
  <si>
    <t>Marys CenterAll DCS44986</t>
  </si>
  <si>
    <t>PIECEAll FF44986</t>
  </si>
  <si>
    <t>PIECEAll DCS44986</t>
  </si>
  <si>
    <t>Adoptions TogetherAll Combined44986</t>
  </si>
  <si>
    <t>Better MorningsAll Combined44986</t>
  </si>
  <si>
    <t>CatholicAll Combined44986</t>
  </si>
  <si>
    <t>Community ConnectionsAll Combined44986</t>
  </si>
  <si>
    <t>ContemporaryAll Combined44986</t>
  </si>
  <si>
    <t>DBH Family SupportAll Combined44986</t>
  </si>
  <si>
    <t>Family MattersAll Combined44986</t>
  </si>
  <si>
    <t>Federal CityAll Combined44986</t>
  </si>
  <si>
    <t>First Home CareAll Combined44986</t>
  </si>
  <si>
    <t>Foundations for Home &amp; CommunityAll Combined44986</t>
  </si>
  <si>
    <t>FPSAll Combined44986</t>
  </si>
  <si>
    <t>Green DoorAll Combined44986</t>
  </si>
  <si>
    <t>Healthy FuturesAll Combined44986</t>
  </si>
  <si>
    <t>HillcrestAll Combined44986</t>
  </si>
  <si>
    <t>LAYCAll Combined44986</t>
  </si>
  <si>
    <t>LCSAll Combined44986</t>
  </si>
  <si>
    <t>LESAll Combined44986</t>
  </si>
  <si>
    <t>Marys CenterAll Combined44986</t>
  </si>
  <si>
    <t>MBI HSAll Combined44986</t>
  </si>
  <si>
    <t>MD Family ResourcesAll Combined44986</t>
  </si>
  <si>
    <t>Medstar GeorgetownAll Combined44986</t>
  </si>
  <si>
    <t>PASSAll Combined44986</t>
  </si>
  <si>
    <t>PIECEAll Combined44986</t>
  </si>
  <si>
    <t>RiversideAll Combined44986</t>
  </si>
  <si>
    <t>TFCCAll Combined44986</t>
  </si>
  <si>
    <t>UmbrellaAll Combined44986</t>
  </si>
  <si>
    <t>UniversalAll Combined44986</t>
  </si>
  <si>
    <t>Wayne CenterAll Combined44986</t>
  </si>
  <si>
    <t>Youth VillagesAll Combined44986</t>
  </si>
  <si>
    <t>All ABC ProvidersABC FF44986</t>
  </si>
  <si>
    <t>All ABC ProvidersABC Combined44986</t>
  </si>
  <si>
    <t>All A-CRA ProvidersA-CRA FF44986</t>
  </si>
  <si>
    <t>All A-CRA ProvidersA-CRA Combined44986</t>
  </si>
  <si>
    <t>All CPP-FV ProvidersCPP-FV FF44986</t>
  </si>
  <si>
    <t>All CPP-FV ProvidersCPP-FV DCS44986</t>
  </si>
  <si>
    <t>All CPP-FV ProvidersCPP-FV Combined44986</t>
  </si>
  <si>
    <t>All FFT ProvidersFFT FF44986</t>
  </si>
  <si>
    <t>All FFT ProvidersFFT Combined44986</t>
  </si>
  <si>
    <t>All MST ProvidersMST FF44986</t>
  </si>
  <si>
    <t>All MST ProvidersMST Combined44986</t>
  </si>
  <si>
    <t>All MST-PSB ProvidersMST-PSB FF44986</t>
  </si>
  <si>
    <t>All MST-PSB ProvidersMST-PSB Combined44986</t>
  </si>
  <si>
    <t>All PCIT ProvidersPCIT FF44986</t>
  </si>
  <si>
    <t>All PCIT ProvidersPCIT DCS44986</t>
  </si>
  <si>
    <t>All PCIT ProvidersPCIT Combined44986</t>
  </si>
  <si>
    <t>All PCIT-T ProvidersPCIT-T FF44986</t>
  </si>
  <si>
    <t>All PCIT-T ProvidersPCIT-T Combined44986</t>
  </si>
  <si>
    <t>All SFCR ProvidersSFCR FF44986</t>
  </si>
  <si>
    <t>All SFCR ProvidersSFCR Combined44986</t>
  </si>
  <si>
    <t>All TF-CBT ProvidersTF-CBT FF44986</t>
  </si>
  <si>
    <t>All TF-CBT ProvidersTF-CBT Combined44986</t>
  </si>
  <si>
    <t>All TIP ProvidersTIP FF44986</t>
  </si>
  <si>
    <t>All TIP ProvidersTIP Combined44986</t>
  </si>
  <si>
    <t>All TST ProvidersTST FF44986</t>
  </si>
  <si>
    <t>All TST ProvidersTST Combined44986</t>
  </si>
  <si>
    <t>Families First ProvidersAll FF44986</t>
  </si>
  <si>
    <t>DC Seed ProvidersAll DCS44986</t>
  </si>
  <si>
    <t>Trauma ProvidersAll FF44986</t>
  </si>
  <si>
    <t>Trauma ProvidersAll DCS44986</t>
  </si>
  <si>
    <t>Trauma ProvidersAll Combined44986</t>
  </si>
  <si>
    <t>AllAll Combined44986</t>
  </si>
  <si>
    <t>DBH Parent SupportABC FFApr-23</t>
  </si>
  <si>
    <t>DBH Parent SupportABC FF45017</t>
  </si>
  <si>
    <t>Healthy FuturesABC FFApr-23</t>
  </si>
  <si>
    <t>Healthy FuturesABC FF45017</t>
  </si>
  <si>
    <t>Marys CenterABC FFApr-23</t>
  </si>
  <si>
    <t>Marys CenterABC FF45017</t>
  </si>
  <si>
    <t>Medstar GeorgetownABC FFApr-23</t>
  </si>
  <si>
    <t>Medstar GeorgetownABC FF45017</t>
  </si>
  <si>
    <t>PIECEABC FFApr-23</t>
  </si>
  <si>
    <t>PIECEABC FF45017</t>
  </si>
  <si>
    <t>Federal CityA-CRA FFApr-23</t>
  </si>
  <si>
    <t>Federal CityA-CRA FF45017</t>
  </si>
  <si>
    <t>HillcrestA-CRA FFApr-23</t>
  </si>
  <si>
    <t>HillcrestA-CRA FF45017</t>
  </si>
  <si>
    <t>LAYCA-CRA FFApr-23</t>
  </si>
  <si>
    <t>LAYCA-CRA FF45017</t>
  </si>
  <si>
    <t>RiversideA-CRA FFApr-23</t>
  </si>
  <si>
    <t>RiversideA-CRA FF45017</t>
  </si>
  <si>
    <t>Adoptions TogetherCPP-FV FFApr-23</t>
  </si>
  <si>
    <t>Adoptions TogetherCPP-FV FF45017</t>
  </si>
  <si>
    <t>Marys CenterCPP-FV FFApr-23</t>
  </si>
  <si>
    <t>Marys CenterCPP-FV FF45017</t>
  </si>
  <si>
    <t>PIECECPP-FV FFApr-23</t>
  </si>
  <si>
    <t>PIECECPP-FV FF45017</t>
  </si>
  <si>
    <t>Community ConnectionsCPP-FV DCSApr-23</t>
  </si>
  <si>
    <t>Community ConnectionsCPP-FV DCS45017</t>
  </si>
  <si>
    <t>Community ConnectionsCPP-FV FFApr-23</t>
  </si>
  <si>
    <t>Community ConnectionsCPP-FV FF45017</t>
  </si>
  <si>
    <t>Foundations for Home &amp; CommunityCPP-FV DCSApr-23</t>
  </si>
  <si>
    <t>Foundations for Home &amp; CommunityCPP-FV DCS45017</t>
  </si>
  <si>
    <t>Marys CenterCPP-FV DCSApr-23</t>
  </si>
  <si>
    <t>Marys CenterCPP-FV DCS45017</t>
  </si>
  <si>
    <t>PIECECPP-FV DCSApr-23</t>
  </si>
  <si>
    <t>PIECECPP-FV DCS45017</t>
  </si>
  <si>
    <t>Medstar GeorgetownCPP-FV DCSApr-23</t>
  </si>
  <si>
    <t>Medstar GeorgetownCPP-FV DCS45017</t>
  </si>
  <si>
    <t>Medstar GeorgetownCPP-FV FFApr-23</t>
  </si>
  <si>
    <t>Medstar GeorgetownCPP-FV FF45017</t>
  </si>
  <si>
    <t>Better MorningsFFT FFApr-23</t>
  </si>
  <si>
    <t>Better MorningsFFT FF45017</t>
  </si>
  <si>
    <t>CatholicFFT FFApr-23</t>
  </si>
  <si>
    <t>CatholicFFT FF45017</t>
  </si>
  <si>
    <t>First Home CareFFT FFApr-23</t>
  </si>
  <si>
    <t>First Home CareFFT FF45017</t>
  </si>
  <si>
    <t>Foundations for Home &amp; CommunityFFT FFApr-23</t>
  </si>
  <si>
    <t>Foundations for Home &amp; CommunityFFT FF45017</t>
  </si>
  <si>
    <t>HillcrestFFT FFApr-23</t>
  </si>
  <si>
    <t>HillcrestFFT FF45017</t>
  </si>
  <si>
    <t>PASSFFT FFApr-23</t>
  </si>
  <si>
    <t>PASSFFT FF45017</t>
  </si>
  <si>
    <t>LCSMST FFApr-23</t>
  </si>
  <si>
    <t>LCSMST FF45017</t>
  </si>
  <si>
    <t>MBI HSMST FFApr-23</t>
  </si>
  <si>
    <t>MBI HSMST FF45017</t>
  </si>
  <si>
    <t>Youth VillagesMST FFApr-23</t>
  </si>
  <si>
    <t>Youth VillagesMST FF45017</t>
  </si>
  <si>
    <t>Youth VillagesMST-PSB FFApr-23</t>
  </si>
  <si>
    <t>Youth VillagesMST-PSB FF45017</t>
  </si>
  <si>
    <t>Marys CenterPCIT FFApr-23</t>
  </si>
  <si>
    <t>Marys CenterPCIT FF45017</t>
  </si>
  <si>
    <t>PIECEPCIT FFApr-23</t>
  </si>
  <si>
    <t>PIECEPCIT FF45017</t>
  </si>
  <si>
    <t>Marys CenterPCIT DCSApr-23</t>
  </si>
  <si>
    <t>Marys CenterPCIT DCS45017</t>
  </si>
  <si>
    <t>PIECEPCIT DCSApr-23</t>
  </si>
  <si>
    <t>PIECEPCIT DCS45017</t>
  </si>
  <si>
    <t>Community ConnectionsPCIT DCSApr-23</t>
  </si>
  <si>
    <t>Community ConnectionsPCIT DCS45017</t>
  </si>
  <si>
    <t>Community ConnectionsPCIT FFApr-23</t>
  </si>
  <si>
    <t>Community ConnectionsPCIT FF45017</t>
  </si>
  <si>
    <t>Medstar GeorgetownPCIT DCSApr-23</t>
  </si>
  <si>
    <t>Medstar GeorgetownPCIT DCS45017</t>
  </si>
  <si>
    <t>Medstar GeorgetownPCIT FFApr-23</t>
  </si>
  <si>
    <t>Medstar GeorgetownPCIT FF45017</t>
  </si>
  <si>
    <t>Marys CenterPCIT-T FFApr-23</t>
  </si>
  <si>
    <t>Marys CenterPCIT-T FF45017</t>
  </si>
  <si>
    <t>PIECEPCIT-T FFApr-23</t>
  </si>
  <si>
    <t>PIECEPCIT-T FF45017</t>
  </si>
  <si>
    <t>Community ConnectionsTF-CBT FFApr-23</t>
  </si>
  <si>
    <t>Community ConnectionsTF-CBT FF45017</t>
  </si>
  <si>
    <t>First Home CareTF-CBT FFApr-23</t>
  </si>
  <si>
    <t>First Home CareTF-CBT FF45017</t>
  </si>
  <si>
    <t>Foundations for Home &amp; CommunityTF-CBT FFApr-23</t>
  </si>
  <si>
    <t>Foundations for Home &amp; CommunityTF-CBT FF45017</t>
  </si>
  <si>
    <t>HillcrestTF-CBT FFApr-23</t>
  </si>
  <si>
    <t>HillcrestTF-CBT FF45017</t>
  </si>
  <si>
    <t>LAYCTF-CBT FFApr-23</t>
  </si>
  <si>
    <t>LAYCTF-CBT FF45017</t>
  </si>
  <si>
    <t>LESTF-CBT FFApr-23</t>
  </si>
  <si>
    <t>LESTF-CBT FF45017</t>
  </si>
  <si>
    <t>MD Family ResourcesTF-CBT FFApr-23</t>
  </si>
  <si>
    <t>MD Family ResourcesTF-CBT FF45017</t>
  </si>
  <si>
    <t>UniversalTF-CBT FFApr-23</t>
  </si>
  <si>
    <t>UniversalTF-CBT FF45017</t>
  </si>
  <si>
    <t>Community ConnectionsTIP FFApr-23</t>
  </si>
  <si>
    <t>Community ConnectionsTIP FF45017</t>
  </si>
  <si>
    <t>ContemporaryTIP FFApr-23</t>
  </si>
  <si>
    <t>ContemporaryTIP FF45017</t>
  </si>
  <si>
    <t>FPSTIP FFApr-23</t>
  </si>
  <si>
    <t>FPSTIP FF45017</t>
  </si>
  <si>
    <t>Green DoorTIP FFApr-23</t>
  </si>
  <si>
    <t>Green DoorTIP FF45017</t>
  </si>
  <si>
    <t>LESTIP FFApr-23</t>
  </si>
  <si>
    <t>LESTIP FF45017</t>
  </si>
  <si>
    <t>MBI HSTIP FFApr-23</t>
  </si>
  <si>
    <t>MBI HSTIP FF45017</t>
  </si>
  <si>
    <t>PASSTIP FFApr-23</t>
  </si>
  <si>
    <t>PASSTIP FF45017</t>
  </si>
  <si>
    <t>TFCCTIP FFApr-23</t>
  </si>
  <si>
    <t>TFCCTIP FF45017</t>
  </si>
  <si>
    <t>UmbrellaTIP FFApr-23</t>
  </si>
  <si>
    <t>UmbrellaTIP FF45017</t>
  </si>
  <si>
    <t>UniversalTIP FFApr-23</t>
  </si>
  <si>
    <t>UniversalTIP FF45017</t>
  </si>
  <si>
    <t>Wayne CenterTIP FFApr-23</t>
  </si>
  <si>
    <t>Wayne CenterTIP FF45017</t>
  </si>
  <si>
    <t>Adoptions TogetherTST FFApr-23</t>
  </si>
  <si>
    <t>Adoptions TogetherTST FF45017</t>
  </si>
  <si>
    <t>ContemporaryTST FFApr-23</t>
  </si>
  <si>
    <t>ContemporaryTST FF45017</t>
  </si>
  <si>
    <t>Family MattersTST FFApr-23</t>
  </si>
  <si>
    <t>Family MattersTST FF45017</t>
  </si>
  <si>
    <t>First Home CareTST FFApr-23</t>
  </si>
  <si>
    <t>First Home CareTST FF45017</t>
  </si>
  <si>
    <t>Foundations for Home &amp; CommunityTST FFApr-23</t>
  </si>
  <si>
    <t>Foundations for Home &amp; CommunityTST FF45017</t>
  </si>
  <si>
    <t>HillcrestTST FFApr-23</t>
  </si>
  <si>
    <t>HillcrestTST FF45017</t>
  </si>
  <si>
    <t>MD Family ResourcesTST FFApr-23</t>
  </si>
  <si>
    <t>MD Family ResourcesTST FF45017</t>
  </si>
  <si>
    <t>DBH Parent SupportABC CombinedApr-23</t>
  </si>
  <si>
    <t>DBH Parent SupportABC Combined45017</t>
  </si>
  <si>
    <t>Healthy FuturesABC CombinedApr-23</t>
  </si>
  <si>
    <t>Healthy FuturesABC Combined45017</t>
  </si>
  <si>
    <t>Marys CenterABC CombinedApr-23</t>
  </si>
  <si>
    <t>Marys CenterABC Combined45017</t>
  </si>
  <si>
    <t>Medstar GeorgetownABC CombinedApr-23</t>
  </si>
  <si>
    <t>Medstar GeorgetownABC Combined45017</t>
  </si>
  <si>
    <t>PIECEABC CombinedApr-23</t>
  </si>
  <si>
    <t>PIECEABC Combined45017</t>
  </si>
  <si>
    <t>Federal CityA-CRA CombinedApr-23</t>
  </si>
  <si>
    <t>Federal CityA-CRA Combined45017</t>
  </si>
  <si>
    <t>HillcrestA-CRA CombinedApr-23</t>
  </si>
  <si>
    <t>HillcrestA-CRA Combined45017</t>
  </si>
  <si>
    <t>LAYCA-CRA CombinedApr-23</t>
  </si>
  <si>
    <t>LAYCA-CRA Combined45017</t>
  </si>
  <si>
    <t>RiversideA-CRA CombinedApr-23</t>
  </si>
  <si>
    <t>RiversideA-CRA Combined45017</t>
  </si>
  <si>
    <t>Adoptions TogetherCPP-FV CombinedApr-23</t>
  </si>
  <si>
    <t>Adoptions TogetherCPP-FV Combined45017</t>
  </si>
  <si>
    <t>Foundations for Home &amp; CommunityCPP-FV CombinedApr-23</t>
  </si>
  <si>
    <t>Foundations for Home &amp; CommunityCPP-FV Combined45017</t>
  </si>
  <si>
    <t>Medstar GeorgetownCPP-FV CombinedApr-23</t>
  </si>
  <si>
    <t>Medstar GeorgetownCPP-FV Combined45017</t>
  </si>
  <si>
    <t>Better MorningsFFT CombinedApr-23</t>
  </si>
  <si>
    <t>Better MorningsFFT Combined45017</t>
  </si>
  <si>
    <t>CatholicFFT CombinedApr-23</t>
  </si>
  <si>
    <t>CatholicFFT Combined45017</t>
  </si>
  <si>
    <t>First Home CareFFT CombinedApr-23</t>
  </si>
  <si>
    <t>First Home CareFFT Combined45017</t>
  </si>
  <si>
    <t>Foundations for Home &amp; CommunityFFT CombinedApr-23</t>
  </si>
  <si>
    <t>Foundations for Home &amp; CommunityFFT Combined45017</t>
  </si>
  <si>
    <t>HillcrestFFT CombinedApr-23</t>
  </si>
  <si>
    <t>HillcrestFFT Combined45017</t>
  </si>
  <si>
    <t>PASSFFT CombinedApr-23</t>
  </si>
  <si>
    <t>PASSFFT Combined45017</t>
  </si>
  <si>
    <t>LCSMST CombinedApr-23</t>
  </si>
  <si>
    <t>LCSMST Combined45017</t>
  </si>
  <si>
    <t>MBI HSMST CombinedApr-23</t>
  </si>
  <si>
    <t>MBI HSMST Combined45017</t>
  </si>
  <si>
    <t>Youth VillagesMST CombinedApr-23</t>
  </si>
  <si>
    <t>Youth VillagesMST Combined45017</t>
  </si>
  <si>
    <t>Youth VillagesMST-PSB CombinedApr-23</t>
  </si>
  <si>
    <t>Youth VillagesMST-PSB Combined45017</t>
  </si>
  <si>
    <t>Medstar GeorgetownPCIT CombinedApr-23</t>
  </si>
  <si>
    <t>Medstar GeorgetownPCIT Combined45017</t>
  </si>
  <si>
    <t>Marys CenterPCIT-T CombinedApr-23</t>
  </si>
  <si>
    <t>Marys CenterPCIT-T Combined45017</t>
  </si>
  <si>
    <t>PIECEPCIT-T CombinedApr-23</t>
  </si>
  <si>
    <t>PIECEPCIT-T Combined45017</t>
  </si>
  <si>
    <t>Community ConnectionsTF-CBT CombinedApr-23</t>
  </si>
  <si>
    <t>Community ConnectionsTF-CBT Combined45017</t>
  </si>
  <si>
    <t>First Home CareTF-CBT CombinedApr-23</t>
  </si>
  <si>
    <t>First Home CareTF-CBT Combined45017</t>
  </si>
  <si>
    <t>Foundations for Home &amp; CommunityTF-CBT CombinedApr-23</t>
  </si>
  <si>
    <t>Foundations for Home &amp; CommunityTF-CBT Combined45017</t>
  </si>
  <si>
    <t>HillcrestTF-CBT CombinedApr-23</t>
  </si>
  <si>
    <t>HillcrestTF-CBT Combined45017</t>
  </si>
  <si>
    <t>LAYCTF-CBT CombinedApr-23</t>
  </si>
  <si>
    <t>LAYCTF-CBT Combined45017</t>
  </si>
  <si>
    <t>LESTF-CBT CombinedApr-23</t>
  </si>
  <si>
    <t>LESTF-CBT Combined45017</t>
  </si>
  <si>
    <t>MD Family ResourcesTF-CBT CombinedApr-23</t>
  </si>
  <si>
    <t>MD Family ResourcesTF-CBT Combined45017</t>
  </si>
  <si>
    <t>UniversalTF-CBT CombinedApr-23</t>
  </si>
  <si>
    <t>UniversalTF-CBT Combined45017</t>
  </si>
  <si>
    <t>Community ConnectionsTIP CombinedApr-23</t>
  </si>
  <si>
    <t>Community ConnectionsTIP Combined45017</t>
  </si>
  <si>
    <t>ContemporaryTIP CombinedApr-23</t>
  </si>
  <si>
    <t>ContemporaryTIP Combined45017</t>
  </si>
  <si>
    <t>FPSTIP CombinedApr-23</t>
  </si>
  <si>
    <t>FPSTIP Combined45017</t>
  </si>
  <si>
    <t>Green DoorTIP CombinedApr-23</t>
  </si>
  <si>
    <t>Green DoorTIP Combined45017</t>
  </si>
  <si>
    <t>LESTIP CombinedApr-23</t>
  </si>
  <si>
    <t>LESTIP Combined45017</t>
  </si>
  <si>
    <t>MBI HSTIP CombinedApr-23</t>
  </si>
  <si>
    <t>MBI HSTIP Combined45017</t>
  </si>
  <si>
    <t>PASSTIP CombinedApr-23</t>
  </si>
  <si>
    <t>PASSTIP Combined45017</t>
  </si>
  <si>
    <t>TFCCTIP CombinedApr-23</t>
  </si>
  <si>
    <t>TFCCTIP Combined45017</t>
  </si>
  <si>
    <t>UmbrellaTIP CombinedApr-23</t>
  </si>
  <si>
    <t>UmbrellaTIP Combined45017</t>
  </si>
  <si>
    <t>UniversalTIP CombinedApr-23</t>
  </si>
  <si>
    <t>UniversalTIP Combined45017</t>
  </si>
  <si>
    <t>Wayne CenterTIP CombinedApr-23</t>
  </si>
  <si>
    <t>Wayne CenterTIP Combined45017</t>
  </si>
  <si>
    <t>Adoptions TogetherTST CombinedApr-23</t>
  </si>
  <si>
    <t>Adoptions TogetherTST Combined45017</t>
  </si>
  <si>
    <t>ContemporaryTST CombinedApr-23</t>
  </si>
  <si>
    <t>ContemporaryTST Combined45017</t>
  </si>
  <si>
    <t>Family MattersTST CombinedApr-23</t>
  </si>
  <si>
    <t>Family MattersTST Combined45017</t>
  </si>
  <si>
    <t>First Home CareTST CombinedApr-23</t>
  </si>
  <si>
    <t>First Home CareTST Combined45017</t>
  </si>
  <si>
    <t>Foundations for Home &amp; CommunityTST CombinedApr-23</t>
  </si>
  <si>
    <t>Foundations for Home &amp; CommunityTST Combined45017</t>
  </si>
  <si>
    <t>HillcrestTST CombinedApr-23</t>
  </si>
  <si>
    <t>HillcrestTST Combined45017</t>
  </si>
  <si>
    <t>MD Family ResourcesTST CombinedApr-23</t>
  </si>
  <si>
    <t>MD Family ResourcesTST Combined45017</t>
  </si>
  <si>
    <t>Marys CenterCPP-FV CombinedApr-23</t>
  </si>
  <si>
    <t>Marys CenterCPP-FV Combined45017</t>
  </si>
  <si>
    <t>PIECECPP-FV CombinedApr-23</t>
  </si>
  <si>
    <t>PIECECPP-FV Combined45017</t>
  </si>
  <si>
    <t>Community ConnectionsCPP-FV CombinedApr-23</t>
  </si>
  <si>
    <t>Community ConnectionsCPP-FV Combined45017</t>
  </si>
  <si>
    <t>Community ConnectionsPCIT CombinedApr-23</t>
  </si>
  <si>
    <t>Community ConnectionsPCIT Combined45017</t>
  </si>
  <si>
    <t>Marys CenterPCIT CombinedApr-23</t>
  </si>
  <si>
    <t>Marys CenterPCIT Combined45017</t>
  </si>
  <si>
    <t>PIECEPCIT CombinedApr-23</t>
  </si>
  <si>
    <t>PIECEPCIT Combined45017</t>
  </si>
  <si>
    <t>CatholicAll FFApr-23</t>
  </si>
  <si>
    <t>CatholicAll FF45017</t>
  </si>
  <si>
    <t>ContemporaryAll FFApr-23</t>
  </si>
  <si>
    <t>ContemporaryAll FF45017</t>
  </si>
  <si>
    <t>DBH Parent SupportAll FFApr-23</t>
  </si>
  <si>
    <t>DBH Parent SupportAll FF45017</t>
  </si>
  <si>
    <t>Family MattersAll FFApr-23</t>
  </si>
  <si>
    <t>Family MattersAll FF45017</t>
  </si>
  <si>
    <t>Federal City All FFApr-23</t>
  </si>
  <si>
    <t>Federal City All FF45017</t>
  </si>
  <si>
    <t>First Home CareAll FFApr-23</t>
  </si>
  <si>
    <t>First Home CareAll FF45017</t>
  </si>
  <si>
    <t>Foundations for Home &amp; CommunityAll FFApr-23</t>
  </si>
  <si>
    <t>Foundations for Home &amp; CommunityAll FF45017</t>
  </si>
  <si>
    <t>FPSAll FFApr-23</t>
  </si>
  <si>
    <t>FPSAll FF45017</t>
  </si>
  <si>
    <t>Green DoorAll FFApr-23</t>
  </si>
  <si>
    <t>Green DoorAll FF45017</t>
  </si>
  <si>
    <t>Healthy FuturesAll FFApr-23</t>
  </si>
  <si>
    <t>Healthy FuturesAll FF45017</t>
  </si>
  <si>
    <t>HillcrestAll FFApr-23</t>
  </si>
  <si>
    <t>HillcrestAll FF45017</t>
  </si>
  <si>
    <t>LAYCAll FFApr-23</t>
  </si>
  <si>
    <t>LAYCAll FF45017</t>
  </si>
  <si>
    <t>LCSAll FFApr-23</t>
  </si>
  <si>
    <t>LCSAll FF45017</t>
  </si>
  <si>
    <t>LESAll FFApr-23</t>
  </si>
  <si>
    <t>LESAll FF45017</t>
  </si>
  <si>
    <t>MBI HSAll FFApr-23</t>
  </si>
  <si>
    <t>MBI HSAll FF45017</t>
  </si>
  <si>
    <t>MD Family ResourcesAll FFApr-23</t>
  </si>
  <si>
    <t>MD Family ResourcesAll FF45017</t>
  </si>
  <si>
    <t>PASSAll FFApr-23</t>
  </si>
  <si>
    <t>PASSAll FF45017</t>
  </si>
  <si>
    <t>RiversideAll FFApr-23</t>
  </si>
  <si>
    <t>RiversideAll FF45017</t>
  </si>
  <si>
    <t>TFCCAll FFApr-23</t>
  </si>
  <si>
    <t>TFCCAll FF45017</t>
  </si>
  <si>
    <t>UniversalAll FFApr-23</t>
  </si>
  <si>
    <t>UniversalAll FF45017</t>
  </si>
  <si>
    <t>Wayne CenterAll FFApr-23</t>
  </si>
  <si>
    <t>Wayne CenterAll FF45017</t>
  </si>
  <si>
    <t>Youth VillagesAll FFApr-23</t>
  </si>
  <si>
    <t>Youth VillagesAll FF45017</t>
  </si>
  <si>
    <t>Medstar GeorgetownAll DCSApr-23</t>
  </si>
  <si>
    <t>Medstar GeorgetownAll DCS45017</t>
  </si>
  <si>
    <t>Medstar GeorgetownAll FFApr-23</t>
  </si>
  <si>
    <t>Medstar GeorgetownAll FF45017</t>
  </si>
  <si>
    <t>Community ConnectionsAll FFApr-23</t>
  </si>
  <si>
    <t>Community ConnectionsAll FF45017</t>
  </si>
  <si>
    <t>Community ConnectionsAll DCSApr-23</t>
  </si>
  <si>
    <t>Community ConnectionsAll DCS45017</t>
  </si>
  <si>
    <t>Marys CenterAll FFApr-23</t>
  </si>
  <si>
    <t>Marys CenterAll FF45017</t>
  </si>
  <si>
    <t>Marys CenterAll DCSApr-23</t>
  </si>
  <si>
    <t>Marys CenterAll DCS45017</t>
  </si>
  <si>
    <t>PIECEAll FFApr-23</t>
  </si>
  <si>
    <t>PIECEAll FF45017</t>
  </si>
  <si>
    <t>PIECEAll DCSApr-23</t>
  </si>
  <si>
    <t>PIECEAll DCS45017</t>
  </si>
  <si>
    <t>Adoptions TogetherAll CombinedApr-23</t>
  </si>
  <si>
    <t>Adoptions TogetherAll Combined45017</t>
  </si>
  <si>
    <t>Better MorningsAll CombinedApr-23</t>
  </si>
  <si>
    <t>Better MorningsAll Combined45017</t>
  </si>
  <si>
    <t>CatholicAll CombinedApr-23</t>
  </si>
  <si>
    <t>CatholicAll Combined45017</t>
  </si>
  <si>
    <t>Community ConnectionsAll CombinedApr-23</t>
  </si>
  <si>
    <t>Community ConnectionsAll Combined45017</t>
  </si>
  <si>
    <t>ContemporaryAll CombinedApr-23</t>
  </si>
  <si>
    <t>ContemporaryAll Combined45017</t>
  </si>
  <si>
    <t>DBH Family SupportAll CombinedApr-23</t>
  </si>
  <si>
    <t>DBH Family SupportAll Combined45017</t>
  </si>
  <si>
    <t>Family MattersAll CombinedApr-23</t>
  </si>
  <si>
    <t>Family MattersAll Combined45017</t>
  </si>
  <si>
    <t>Federal CityAll CombinedApr-23</t>
  </si>
  <si>
    <t>Federal CityAll Combined45017</t>
  </si>
  <si>
    <t>First Home CareAll CombinedApr-23</t>
  </si>
  <si>
    <t>First Home CareAll Combined45017</t>
  </si>
  <si>
    <t>Foundations for Home &amp; CommunityAll CombinedApr-23</t>
  </si>
  <si>
    <t>Foundations for Home &amp; CommunityAll Combined45017</t>
  </si>
  <si>
    <t>FPSAll CombinedApr-23</t>
  </si>
  <si>
    <t>FPSAll Combined45017</t>
  </si>
  <si>
    <t>Green DoorAll CombinedApr-23</t>
  </si>
  <si>
    <t>Green DoorAll Combined45017</t>
  </si>
  <si>
    <t>Healthy FuturesAll CombinedApr-23</t>
  </si>
  <si>
    <t>Healthy FuturesAll Combined45017</t>
  </si>
  <si>
    <t>HillcrestAll CombinedApr-23</t>
  </si>
  <si>
    <t>HillcrestAll Combined45017</t>
  </si>
  <si>
    <t>LAYCAll CombinedApr-23</t>
  </si>
  <si>
    <t>LAYCAll Combined45017</t>
  </si>
  <si>
    <t>LCSAll CombinedApr-23</t>
  </si>
  <si>
    <t>LCSAll Combined45017</t>
  </si>
  <si>
    <t>LESAll CombinedApr-23</t>
  </si>
  <si>
    <t>LESAll Combined45017</t>
  </si>
  <si>
    <t>Marys CenterAll CombinedApr-23</t>
  </si>
  <si>
    <t>Marys CenterAll Combined45017</t>
  </si>
  <si>
    <t>MBI HSAll CombinedApr-23</t>
  </si>
  <si>
    <t>MBI HSAll Combined45017</t>
  </si>
  <si>
    <t>MD Family ResourcesAll CombinedApr-23</t>
  </si>
  <si>
    <t>MD Family ResourcesAll Combined45017</t>
  </si>
  <si>
    <t>Medstar GeorgetownAll CombinedApr-23</t>
  </si>
  <si>
    <t>Medstar GeorgetownAll Combined45017</t>
  </si>
  <si>
    <t>PASSAll CombinedApr-23</t>
  </si>
  <si>
    <t>PASSAll Combined45017</t>
  </si>
  <si>
    <t>PIECEAll CombinedApr-23</t>
  </si>
  <si>
    <t>PIECEAll Combined45017</t>
  </si>
  <si>
    <t>RiversideAll CombinedApr-23</t>
  </si>
  <si>
    <t>RiversideAll Combined45017</t>
  </si>
  <si>
    <t>TFCCAll CombinedApr-23</t>
  </si>
  <si>
    <t>TFCCAll Combined45017</t>
  </si>
  <si>
    <t>UmbrellaAll CombinedApr-23</t>
  </si>
  <si>
    <t>UmbrellaAll Combined45017</t>
  </si>
  <si>
    <t>UniversalAll CombinedApr-23</t>
  </si>
  <si>
    <t>UniversalAll Combined45017</t>
  </si>
  <si>
    <t>Wayne CenterAll CombinedApr-23</t>
  </si>
  <si>
    <t>Wayne CenterAll Combined45017</t>
  </si>
  <si>
    <t>Youth VillagesAll CombinedApr-23</t>
  </si>
  <si>
    <t>Youth VillagesAll Combined45017</t>
  </si>
  <si>
    <t>All ABC ProvidersABC FFApr-23</t>
  </si>
  <si>
    <t>All ABC ProvidersABC FF45017</t>
  </si>
  <si>
    <t>All ABC ProvidersABC CombinedApr-23</t>
  </si>
  <si>
    <t>All ABC ProvidersABC Combined45017</t>
  </si>
  <si>
    <t>All A-CRA ProvidersA-CRA FFApr-23</t>
  </si>
  <si>
    <t>All A-CRA ProvidersA-CRA FF45017</t>
  </si>
  <si>
    <t>All A-CRA ProvidersA-CRA CombinedApr-23</t>
  </si>
  <si>
    <t>All A-CRA ProvidersA-CRA Combined45017</t>
  </si>
  <si>
    <t>All CPP-FV ProvidersCPP-FV FFApr-23</t>
  </si>
  <si>
    <t>All CPP-FV ProvidersCPP-FV FF45017</t>
  </si>
  <si>
    <t>All CPP-FV ProvidersCPP-FV DCSApr-23</t>
  </si>
  <si>
    <t>All CPP-FV ProvidersCPP-FV DCS45017</t>
  </si>
  <si>
    <t>All CPP-FV ProvidersCPP-FV CombinedApr-23</t>
  </si>
  <si>
    <t>All CPP-FV ProvidersCPP-FV Combined45017</t>
  </si>
  <si>
    <t>All FFT ProvidersFFT FFApr-23</t>
  </si>
  <si>
    <t>All FFT ProvidersFFT FF45017</t>
  </si>
  <si>
    <t>All FFT ProvidersFFT CombinedApr-23</t>
  </si>
  <si>
    <t>All FFT ProvidersFFT Combined45017</t>
  </si>
  <si>
    <t>All MST ProvidersMST FFApr-23</t>
  </si>
  <si>
    <t>All MST ProvidersMST FF45017</t>
  </si>
  <si>
    <t>All MST ProvidersMST CombinedApr-23</t>
  </si>
  <si>
    <t>All MST ProvidersMST Combined45017</t>
  </si>
  <si>
    <t>All MST-PSB ProvidersMST-PSB FFApr-23</t>
  </si>
  <si>
    <t>All MST-PSB ProvidersMST-PSB FF45017</t>
  </si>
  <si>
    <t>All MST-PSB ProvidersMST-PSB CombinedApr-23</t>
  </si>
  <si>
    <t>All MST-PSB ProvidersMST-PSB Combined45017</t>
  </si>
  <si>
    <t>All PCIT ProvidersPCIT FFApr-23</t>
  </si>
  <si>
    <t>All PCIT ProvidersPCIT FF45017</t>
  </si>
  <si>
    <t>All PCIT ProvidersPCIT DCSApr-23</t>
  </si>
  <si>
    <t>All PCIT ProvidersPCIT DCS45017</t>
  </si>
  <si>
    <t>All PCIT ProvidersPCIT CombinedApr-23</t>
  </si>
  <si>
    <t>All PCIT ProvidersPCIT Combined45017</t>
  </si>
  <si>
    <t>All PCIT-T ProvidersPCIT-T FFApr-23</t>
  </si>
  <si>
    <t>All PCIT-T ProvidersPCIT-T FF45017</t>
  </si>
  <si>
    <t>All PCIT-T ProvidersPCIT-T CombinedApr-23</t>
  </si>
  <si>
    <t>All PCIT-T ProvidersPCIT-T Combined45017</t>
  </si>
  <si>
    <t>All SFCR ProvidersSFCR FFApr-23</t>
  </si>
  <si>
    <t>All SFCR ProvidersSFCR FF45017</t>
  </si>
  <si>
    <t>All SFCR ProvidersSFCR CombinedApr-23</t>
  </si>
  <si>
    <t>All SFCR ProvidersSFCR Combined45017</t>
  </si>
  <si>
    <t>All TF-CBT ProvidersTF-CBT FFApr-23</t>
  </si>
  <si>
    <t>All TF-CBT ProvidersTF-CBT FF45017</t>
  </si>
  <si>
    <t>All TF-CBT ProvidersTF-CBT CombinedApr-23</t>
  </si>
  <si>
    <t>All TF-CBT ProvidersTF-CBT Combined45017</t>
  </si>
  <si>
    <t>All TIP ProvidersTIP FFApr-23</t>
  </si>
  <si>
    <t>All TIP ProvidersTIP FF45017</t>
  </si>
  <si>
    <t>All TIP ProvidersTIP CombinedApr-23</t>
  </si>
  <si>
    <t>All TIP ProvidersTIP Combined45017</t>
  </si>
  <si>
    <t>All TST ProvidersTST FFApr-23</t>
  </si>
  <si>
    <t>All TST ProvidersTST FF45017</t>
  </si>
  <si>
    <t>All TST ProvidersTST CombinedApr-23</t>
  </si>
  <si>
    <t>All TST ProvidersTST Combined45017</t>
  </si>
  <si>
    <t>Families First ProvidersAll FFApr-23</t>
  </si>
  <si>
    <t>Families First ProvidersAll FF45017</t>
  </si>
  <si>
    <t>DC Seed ProvidersAll DCSApr-23</t>
  </si>
  <si>
    <t>DC Seed ProvidersAll DCS45017</t>
  </si>
  <si>
    <t>Trauma ProvidersAll FFApr-23</t>
  </si>
  <si>
    <t>Trauma ProvidersAll FF45017</t>
  </si>
  <si>
    <t>Trauma ProvidersAll DCSApr-23</t>
  </si>
  <si>
    <t>Trauma ProvidersAll DCS45017</t>
  </si>
  <si>
    <t>Trauma ProvidersAll CombinedApr-23</t>
  </si>
  <si>
    <t>Trauma ProvidersAll Combined45017</t>
  </si>
  <si>
    <t>AllAll CombinedApr-23</t>
  </si>
  <si>
    <t>AllAll Combined45017</t>
  </si>
  <si>
    <t>DBH Parent SupportABC FF45047</t>
  </si>
  <si>
    <t>Healthy FuturesABC FF45047</t>
  </si>
  <si>
    <t>Marys CenterABC FF45047</t>
  </si>
  <si>
    <t>Medstar GeorgetownABC FF45047</t>
  </si>
  <si>
    <t>PIECEABC FF45047</t>
  </si>
  <si>
    <t>Federal CityA-CRA FF45047</t>
  </si>
  <si>
    <t>HillcrestA-CRA FF45047</t>
  </si>
  <si>
    <t>LAYCA-CRA FF45047</t>
  </si>
  <si>
    <t>RiversideA-CRA FF45047</t>
  </si>
  <si>
    <t>Adoptions TogetherCPP-FV FF45047</t>
  </si>
  <si>
    <t>Marys CenterCPP-FV FF45047</t>
  </si>
  <si>
    <t>PIECECPP-FV FF45047</t>
  </si>
  <si>
    <t>Community ConnectionsCPP-FV DCS45047</t>
  </si>
  <si>
    <t>Community ConnectionsCPP-FV FF45047</t>
  </si>
  <si>
    <t>Foundations for Home &amp; CommunityCPP-FV DCS45047</t>
  </si>
  <si>
    <t>Marys CenterCPP-FV DCS45047</t>
  </si>
  <si>
    <t>PIECECPP-FV DCS45047</t>
  </si>
  <si>
    <t>Medstar GeorgetownCPP-FV DCS45047</t>
  </si>
  <si>
    <t>Medstar GeorgetownCPP-FV FF45047</t>
  </si>
  <si>
    <t>Better MorningsFFT FF45047</t>
  </si>
  <si>
    <t>CatholicFFT FF45047</t>
  </si>
  <si>
    <t>First Home CareFFT FF45047</t>
  </si>
  <si>
    <t>Foundations for Home &amp; CommunityFFT FF45047</t>
  </si>
  <si>
    <t>HillcrestFFT FF45047</t>
  </si>
  <si>
    <t>PASSFFT FF45047</t>
  </si>
  <si>
    <t>LCSMST FF45047</t>
  </si>
  <si>
    <t>MBI HSMST FF45047</t>
  </si>
  <si>
    <t>Youth VillagesMST FF45047</t>
  </si>
  <si>
    <t>Youth VillagesMST-PSB FF45047</t>
  </si>
  <si>
    <t>Marys CenterPCIT FF45047</t>
  </si>
  <si>
    <t>PIECEPCIT FF45047</t>
  </si>
  <si>
    <t>Marys CenterPCIT DCS45047</t>
  </si>
  <si>
    <t>PIECEPCIT DCS45047</t>
  </si>
  <si>
    <t>Community ConnectionsPCIT DCS45047</t>
  </si>
  <si>
    <t>Community ConnectionsPCIT FF45047</t>
  </si>
  <si>
    <t>Medstar GeorgetownPCIT DCS45047</t>
  </si>
  <si>
    <t>Medstar GeorgetownPCIT FF45047</t>
  </si>
  <si>
    <t>Marys CenterPCIT-T FF45047</t>
  </si>
  <si>
    <t>PIECEPCIT-T FF45047</t>
  </si>
  <si>
    <t>Community ConnectionsTF-CBT FF45047</t>
  </si>
  <si>
    <t>First Home CareTF-CBT FF45047</t>
  </si>
  <si>
    <t>Foundations for Home &amp; CommunityTF-CBT FF45047</t>
  </si>
  <si>
    <t>HillcrestTF-CBT FF45047</t>
  </si>
  <si>
    <t>LAYCTF-CBT FF45047</t>
  </si>
  <si>
    <t>LESTF-CBT FF45047</t>
  </si>
  <si>
    <t>MD Family ResourcesTF-CBT FF45047</t>
  </si>
  <si>
    <t>UniversalTF-CBT FF45047</t>
  </si>
  <si>
    <t>Community ConnectionsTIP FF45047</t>
  </si>
  <si>
    <t>ContemporaryTIP FF45047</t>
  </si>
  <si>
    <t>FPSTIP FF45047</t>
  </si>
  <si>
    <t>Green DoorTIP FF45047</t>
  </si>
  <si>
    <t>LESTIP FF45047</t>
  </si>
  <si>
    <t>MBI HSTIP FF45047</t>
  </si>
  <si>
    <t>PASSTIP FF45047</t>
  </si>
  <si>
    <t>TFCCTIP FF45047</t>
  </si>
  <si>
    <t>UmbrellaTIP FF45047</t>
  </si>
  <si>
    <t>UniversalTIP FF45047</t>
  </si>
  <si>
    <t>Wayne CenterTIP FF45047</t>
  </si>
  <si>
    <t>Adoptions TogetherTST FF45047</t>
  </si>
  <si>
    <t>ContemporaryTST FF45047</t>
  </si>
  <si>
    <t>Family MattersTST FF45047</t>
  </si>
  <si>
    <t>First Home CareTST FF45047</t>
  </si>
  <si>
    <t>Foundations for Home &amp; CommunityTST FF45047</t>
  </si>
  <si>
    <t>HillcrestTST FF45047</t>
  </si>
  <si>
    <t>MD Family ResourcesTST FF45047</t>
  </si>
  <si>
    <t>DBH Parent SupportABC Combined45047</t>
  </si>
  <si>
    <t>Healthy FuturesABC Combined45047</t>
  </si>
  <si>
    <t>Marys CenterABC Combined45047</t>
  </si>
  <si>
    <t>Medstar GeorgetownABC Combined45047</t>
  </si>
  <si>
    <t>PIECEABC Combined45047</t>
  </si>
  <si>
    <t>Federal CityA-CRA Combined45047</t>
  </si>
  <si>
    <t>HillcrestA-CRA Combined45047</t>
  </si>
  <si>
    <t>LAYCA-CRA Combined45047</t>
  </si>
  <si>
    <t>RiversideA-CRA Combined45047</t>
  </si>
  <si>
    <t>Adoptions TogetherCPP-FV Combined45047</t>
  </si>
  <si>
    <t>Foundations for Home &amp; CommunityCPP-FV Combined45047</t>
  </si>
  <si>
    <t>Medstar GeorgetownCPP-FV Combined45047</t>
  </si>
  <si>
    <t>Better MorningsFFT Combined45047</t>
  </si>
  <si>
    <t>CatholicFFT Combined45047</t>
  </si>
  <si>
    <t>First Home CareFFT Combined45047</t>
  </si>
  <si>
    <t>Foundations for Home &amp; CommunityFFT Combined45047</t>
  </si>
  <si>
    <t>HillcrestFFT Combined45047</t>
  </si>
  <si>
    <t>PASSFFT Combined45047</t>
  </si>
  <si>
    <t>LCSMST Combined45047</t>
  </si>
  <si>
    <t>MBI HSMST Combined45047</t>
  </si>
  <si>
    <t>Youth VillagesMST Combined45047</t>
  </si>
  <si>
    <t>Youth VillagesMST-PSB Combined45047</t>
  </si>
  <si>
    <t>Medstar GeorgetownPCIT Combined45047</t>
  </si>
  <si>
    <t>Marys CenterPCIT-T Combined45047</t>
  </si>
  <si>
    <t>PIECEPCIT-T Combined45047</t>
  </si>
  <si>
    <t>Community ConnectionsTF-CBT Combined45047</t>
  </si>
  <si>
    <t>First Home CareTF-CBT Combined45047</t>
  </si>
  <si>
    <t>Foundations for Home &amp; CommunityTF-CBT Combined45047</t>
  </si>
  <si>
    <t>HillcrestTF-CBT Combined45047</t>
  </si>
  <si>
    <t>LAYCTF-CBT Combined45047</t>
  </si>
  <si>
    <t>LESTF-CBT Combined45047</t>
  </si>
  <si>
    <t>MD Family ResourcesTF-CBT Combined45047</t>
  </si>
  <si>
    <t>UniversalTF-CBT Combined45047</t>
  </si>
  <si>
    <t>Community ConnectionsTIP Combined45047</t>
  </si>
  <si>
    <t>ContemporaryTIP Combined45047</t>
  </si>
  <si>
    <t>FPSTIP Combined45047</t>
  </si>
  <si>
    <t>Green DoorTIP Combined45047</t>
  </si>
  <si>
    <t>LESTIP Combined45047</t>
  </si>
  <si>
    <t>MBI HSTIP Combined45047</t>
  </si>
  <si>
    <t>PASSTIP Combined45047</t>
  </si>
  <si>
    <t>TFCCTIP Combined45047</t>
  </si>
  <si>
    <t>UmbrellaTIP Combined45047</t>
  </si>
  <si>
    <t>UniversalTIP Combined45047</t>
  </si>
  <si>
    <t>Wayne CenterTIP Combined45047</t>
  </si>
  <si>
    <t>Adoptions TogetherTST Combined45047</t>
  </si>
  <si>
    <t>ContemporaryTST Combined45047</t>
  </si>
  <si>
    <t>Family MattersTST Combined45047</t>
  </si>
  <si>
    <t>First Home CareTST Combined45047</t>
  </si>
  <si>
    <t>Foundations for Home &amp; CommunityTST Combined45047</t>
  </si>
  <si>
    <t>HillcrestTST Combined45047</t>
  </si>
  <si>
    <t>MD Family ResourcesTST Combined45047</t>
  </si>
  <si>
    <t>Marys CenterCPP-FV Combined45047</t>
  </si>
  <si>
    <t>PIECECPP-FV Combined45047</t>
  </si>
  <si>
    <t>Community ConnectionsCPP-FV Combined45047</t>
  </si>
  <si>
    <t>Community ConnectionsPCIT Combined45047</t>
  </si>
  <si>
    <t>Marys CenterPCIT Combined45047</t>
  </si>
  <si>
    <t>PIECEPCIT Combined45047</t>
  </si>
  <si>
    <t>CatholicAll FF45047</t>
  </si>
  <si>
    <t>ContemporaryAll FF45047</t>
  </si>
  <si>
    <t>DBH Parent SupportAll FF45047</t>
  </si>
  <si>
    <t>Family MattersAll FF45047</t>
  </si>
  <si>
    <t>Federal City All FF45047</t>
  </si>
  <si>
    <t>First Home CareAll FF45047</t>
  </si>
  <si>
    <t>Foundations for Home &amp; CommunityAll FF45047</t>
  </si>
  <si>
    <t>FPSAll FF45047</t>
  </si>
  <si>
    <t>Green DoorAll FF45047</t>
  </si>
  <si>
    <t>Healthy FuturesAll FF45047</t>
  </si>
  <si>
    <t>HillcrestAll FF45047</t>
  </si>
  <si>
    <t>LAYCAll FF45047</t>
  </si>
  <si>
    <t>LCSAll FF45047</t>
  </si>
  <si>
    <t>LESAll FF45047</t>
  </si>
  <si>
    <t>MBI HSAll FF45047</t>
  </si>
  <si>
    <t>MD Family ResourcesAll FF45047</t>
  </si>
  <si>
    <t>PASSAll FF45047</t>
  </si>
  <si>
    <t>RiversideAll FF45047</t>
  </si>
  <si>
    <t>TFCCAll FF45047</t>
  </si>
  <si>
    <t>UniversalAll FF45047</t>
  </si>
  <si>
    <t>Wayne CenterAll FF45047</t>
  </si>
  <si>
    <t>Youth VillagesAll FF45047</t>
  </si>
  <si>
    <t>Medstar GeorgetownAll DCS45047</t>
  </si>
  <si>
    <t>Medstar GeorgetownAll FF45047</t>
  </si>
  <si>
    <t>Community ConnectionsAll FF45047</t>
  </si>
  <si>
    <t>Community ConnectionsAll DCS45047</t>
  </si>
  <si>
    <t>Marys CenterAll FF45047</t>
  </si>
  <si>
    <t>Marys CenterAll DCS45047</t>
  </si>
  <si>
    <t>PIECEAll FF45047</t>
  </si>
  <si>
    <t>PIECEAll DCS45047</t>
  </si>
  <si>
    <t>Adoptions TogetherAll Combined45047</t>
  </si>
  <si>
    <t>Better MorningsAll Combined45047</t>
  </si>
  <si>
    <t>CatholicAll Combined45047</t>
  </si>
  <si>
    <t>Community ConnectionsAll Combined45047</t>
  </si>
  <si>
    <t>ContemporaryAll Combined45047</t>
  </si>
  <si>
    <t>DBH Family SupportAll Combined45047</t>
  </si>
  <si>
    <t>Family MattersAll Combined45047</t>
  </si>
  <si>
    <t>Federal CityAll Combined45047</t>
  </si>
  <si>
    <t>First Home CareAll Combined45047</t>
  </si>
  <si>
    <t>Foundations for Home &amp; CommunityAll Combined45047</t>
  </si>
  <si>
    <t>FPSAll Combined45047</t>
  </si>
  <si>
    <t>Green DoorAll Combined45047</t>
  </si>
  <si>
    <t>Healthy FuturesAll Combined45047</t>
  </si>
  <si>
    <t>HillcrestAll Combined45047</t>
  </si>
  <si>
    <t>LAYCAll Combined45047</t>
  </si>
  <si>
    <t>LCSAll Combined45047</t>
  </si>
  <si>
    <t>LESAll Combined45047</t>
  </si>
  <si>
    <t>Marys CenterAll Combined45047</t>
  </si>
  <si>
    <t>MBI HSAll Combined45047</t>
  </si>
  <si>
    <t>MD Family ResourcesAll Combined45047</t>
  </si>
  <si>
    <t>Medstar GeorgetownAll Combined45047</t>
  </si>
  <si>
    <t>PASSAll Combined45047</t>
  </si>
  <si>
    <t>PIECEAll Combined45047</t>
  </si>
  <si>
    <t>RiversideAll Combined45047</t>
  </si>
  <si>
    <t>TFCCAll Combined45047</t>
  </si>
  <si>
    <t>UmbrellaAll Combined45047</t>
  </si>
  <si>
    <t>UniversalAll Combined45047</t>
  </si>
  <si>
    <t>Wayne CenterAll Combined45047</t>
  </si>
  <si>
    <t>Youth VillagesAll Combined45047</t>
  </si>
  <si>
    <t>All ABC ProvidersABC FF45047</t>
  </si>
  <si>
    <t>All ABC ProvidersABC Combined45047</t>
  </si>
  <si>
    <t>All A-CRA ProvidersA-CRA FF45047</t>
  </si>
  <si>
    <t>All A-CRA ProvidersA-CRA Combined45047</t>
  </si>
  <si>
    <t>All CPP-FV ProvidersCPP-FV FF45047</t>
  </si>
  <si>
    <t>All CPP-FV ProvidersCPP-FV DCS45047</t>
  </si>
  <si>
    <t>All CPP-FV ProvidersCPP-FV Combined45047</t>
  </si>
  <si>
    <t>All FFT ProvidersFFT FF45047</t>
  </si>
  <si>
    <t>All FFT ProvidersFFT Combined45047</t>
  </si>
  <si>
    <t>All MST ProvidersMST FF45047</t>
  </si>
  <si>
    <t>All MST ProvidersMST Combined45047</t>
  </si>
  <si>
    <t>All MST-PSB ProvidersMST-PSB FF45047</t>
  </si>
  <si>
    <t>All MST-PSB ProvidersMST-PSB Combined45047</t>
  </si>
  <si>
    <t>All PCIT ProvidersPCIT FF45047</t>
  </si>
  <si>
    <t>All PCIT ProvidersPCIT DCS45047</t>
  </si>
  <si>
    <t>All PCIT ProvidersPCIT Combined45047</t>
  </si>
  <si>
    <t>All PCIT-T ProvidersPCIT-T FF45047</t>
  </si>
  <si>
    <t>All PCIT-T ProvidersPCIT-T Combined45047</t>
  </si>
  <si>
    <t>All SFCR ProvidersSFCR FF45047</t>
  </si>
  <si>
    <t>All SFCR ProvidersSFCR Combined45047</t>
  </si>
  <si>
    <t>All TF-CBT ProvidersTF-CBT FF45047</t>
  </si>
  <si>
    <t>All TF-CBT ProvidersTF-CBT Combined45047</t>
  </si>
  <si>
    <t>All TIP ProvidersTIP FF45047</t>
  </si>
  <si>
    <t>All TIP ProvidersTIP Combined45047</t>
  </si>
  <si>
    <t>All TST ProvidersTST FF45047</t>
  </si>
  <si>
    <t>All TST ProvidersTST Combined45047</t>
  </si>
  <si>
    <t>Families First ProvidersAll FF45047</t>
  </si>
  <si>
    <t>DC Seed ProvidersAll DCS45047</t>
  </si>
  <si>
    <t>Trauma ProvidersAll FF45047</t>
  </si>
  <si>
    <t>Trauma ProvidersAll DCS45047</t>
  </si>
  <si>
    <t>Trauma ProvidersAll Combined45047</t>
  </si>
  <si>
    <t>AllAll Combined45047</t>
  </si>
  <si>
    <t>DBH Parent SupportABC FFMay-23</t>
  </si>
  <si>
    <t>Healthy FuturesABC FFMay-23</t>
  </si>
  <si>
    <t>Marys CenterABC FFMay-23</t>
  </si>
  <si>
    <t>Medstar GeorgetownABC FFMay-23</t>
  </si>
  <si>
    <t>PIECEABC FFMay-23</t>
  </si>
  <si>
    <t>Federal CityA-CRA FFMay-23</t>
  </si>
  <si>
    <t>HillcrestA-CRA FFMay-23</t>
  </si>
  <si>
    <t>LAYCA-CRA FFMay-23</t>
  </si>
  <si>
    <t>RiversideA-CRA FFMay-23</t>
  </si>
  <si>
    <t>Adoptions TogetherCPP-FV FFMay-23</t>
  </si>
  <si>
    <t>Marys CenterCPP-FV FFMay-23</t>
  </si>
  <si>
    <t>PIECECPP-FV FFMay-23</t>
  </si>
  <si>
    <t>Community ConnectionsCPP-FV DCSMay-23</t>
  </si>
  <si>
    <t>Community ConnectionsCPP-FV FFMay-23</t>
  </si>
  <si>
    <t>Foundations for Home &amp; CommunityCPP-FV DCSMay-23</t>
  </si>
  <si>
    <t>Marys CenterCPP-FV DCSMay-23</t>
  </si>
  <si>
    <t>PIECECPP-FV DCSMay-23</t>
  </si>
  <si>
    <t>Medstar GeorgetownCPP-FV DCSMay-23</t>
  </si>
  <si>
    <t>Medstar GeorgetownCPP-FV FFMay-23</t>
  </si>
  <si>
    <t>Better MorningsFFT FFMay-23</t>
  </si>
  <si>
    <t>CatholicFFT FFMay-23</t>
  </si>
  <si>
    <t>First Home CareFFT FFMay-23</t>
  </si>
  <si>
    <t>Foundations for Home &amp; CommunityFFT FFMay-23</t>
  </si>
  <si>
    <t>HillcrestFFT FFMay-23</t>
  </si>
  <si>
    <t>PASSFFT FFMay-23</t>
  </si>
  <si>
    <t>LCSMST FFMay-23</t>
  </si>
  <si>
    <t>MBI HSMST FFMay-23</t>
  </si>
  <si>
    <t>Youth VillagesMST FFMay-23</t>
  </si>
  <si>
    <t>Youth VillagesMST-PSB FFMay-23</t>
  </si>
  <si>
    <t>Marys CenterPCIT FFMay-23</t>
  </si>
  <si>
    <t>PIECEPCIT FFMay-23</t>
  </si>
  <si>
    <t>Marys CenterPCIT DCSMay-23</t>
  </si>
  <si>
    <t>PIECEPCIT DCSMay-23</t>
  </si>
  <si>
    <t>Community ConnectionsPCIT DCSMay-23</t>
  </si>
  <si>
    <t>Community ConnectionsPCIT FFMay-23</t>
  </si>
  <si>
    <t>Medstar GeorgetownPCIT DCSMay-23</t>
  </si>
  <si>
    <t>Medstar GeorgetownPCIT FFMay-23</t>
  </si>
  <si>
    <t>Marys CenterPCIT-T FFMay-23</t>
  </si>
  <si>
    <t>PIECEPCIT-T FFMay-23</t>
  </si>
  <si>
    <t>Community ConnectionsTF-CBT FFMay-23</t>
  </si>
  <si>
    <t>First Home CareTF-CBT FFMay-23</t>
  </si>
  <si>
    <t>Foundations for Home &amp; CommunityTF-CBT FFMay-23</t>
  </si>
  <si>
    <t>HillcrestTF-CBT FFMay-23</t>
  </si>
  <si>
    <t>LAYCTF-CBT FFMay-23</t>
  </si>
  <si>
    <t>LESTF-CBT FFMay-23</t>
  </si>
  <si>
    <t>MD Family ResourcesTF-CBT FFMay-23</t>
  </si>
  <si>
    <t>UniversalTF-CBT FFMay-23</t>
  </si>
  <si>
    <t>Community ConnectionsTIP FFMay-23</t>
  </si>
  <si>
    <t>ContemporaryTIP FFMay-23</t>
  </si>
  <si>
    <t>FPSTIP FFMay-23</t>
  </si>
  <si>
    <t>Green DoorTIP FFMay-23</t>
  </si>
  <si>
    <t>LESTIP FFMay-23</t>
  </si>
  <si>
    <t>MBI HSTIP FFMay-23</t>
  </si>
  <si>
    <t>PASSTIP FFMay-23</t>
  </si>
  <si>
    <t>TFCCTIP FFMay-23</t>
  </si>
  <si>
    <t>UmbrellaTIP FFMay-23</t>
  </si>
  <si>
    <t>UniversalTIP FFMay-23</t>
  </si>
  <si>
    <t>Wayne CenterTIP FFMay-23</t>
  </si>
  <si>
    <t>Adoptions TogetherTST FFMay-23</t>
  </si>
  <si>
    <t>ContemporaryTST FFMay-23</t>
  </si>
  <si>
    <t>Family MattersTST FFMay-23</t>
  </si>
  <si>
    <t>First Home CareTST FFMay-23</t>
  </si>
  <si>
    <t>Foundations for Home &amp; CommunityTST FFMay-23</t>
  </si>
  <si>
    <t>HillcrestTST FFMay-23</t>
  </si>
  <si>
    <t>MD Family ResourcesTST FFMay-23</t>
  </si>
  <si>
    <t>DBH Parent SupportABC CombinedMay-23</t>
  </si>
  <si>
    <t>Healthy FuturesABC CombinedMay-23</t>
  </si>
  <si>
    <t>Marys CenterABC CombinedMay-23</t>
  </si>
  <si>
    <t>Medstar GeorgetownABC CombinedMay-23</t>
  </si>
  <si>
    <t>PIECEABC CombinedMay-23</t>
  </si>
  <si>
    <t>Federal CityA-CRA CombinedMay-23</t>
  </si>
  <si>
    <t>HillcrestA-CRA CombinedMay-23</t>
  </si>
  <si>
    <t>LAYCA-CRA CombinedMay-23</t>
  </si>
  <si>
    <t>RiversideA-CRA CombinedMay-23</t>
  </si>
  <si>
    <t>Adoptions TogetherCPP-FV CombinedMay-23</t>
  </si>
  <si>
    <t>Foundations for Home &amp; CommunityCPP-FV CombinedMay-23</t>
  </si>
  <si>
    <t>Medstar GeorgetownCPP-FV CombinedMay-23</t>
  </si>
  <si>
    <t>Better MorningsFFT CombinedMay-23</t>
  </si>
  <si>
    <t>CatholicFFT CombinedMay-23</t>
  </si>
  <si>
    <t>First Home CareFFT CombinedMay-23</t>
  </si>
  <si>
    <t>Foundations for Home &amp; CommunityFFT CombinedMay-23</t>
  </si>
  <si>
    <t>HillcrestFFT CombinedMay-23</t>
  </si>
  <si>
    <t>PASSFFT CombinedMay-23</t>
  </si>
  <si>
    <t>LCSMST CombinedMay-23</t>
  </si>
  <si>
    <t>MBI HSMST CombinedMay-23</t>
  </si>
  <si>
    <t>Youth VillagesMST CombinedMay-23</t>
  </si>
  <si>
    <t>Youth VillagesMST-PSB CombinedMay-23</t>
  </si>
  <si>
    <t>Medstar GeorgetownPCIT CombinedMay-23</t>
  </si>
  <si>
    <t>Marys CenterPCIT-T CombinedMay-23</t>
  </si>
  <si>
    <t>PIECEPCIT-T CombinedMay-23</t>
  </si>
  <si>
    <t>Community ConnectionsTF-CBT CombinedMay-23</t>
  </si>
  <si>
    <t>First Home CareTF-CBT CombinedMay-23</t>
  </si>
  <si>
    <t>Foundations for Home &amp; CommunityTF-CBT CombinedMay-23</t>
  </si>
  <si>
    <t>HillcrestTF-CBT CombinedMay-23</t>
  </si>
  <si>
    <t>LAYCTF-CBT CombinedMay-23</t>
  </si>
  <si>
    <t>LESTF-CBT CombinedMay-23</t>
  </si>
  <si>
    <t>MD Family ResourcesTF-CBT CombinedMay-23</t>
  </si>
  <si>
    <t>UniversalTF-CBT CombinedMay-23</t>
  </si>
  <si>
    <t>Community ConnectionsTIP CombinedMay-23</t>
  </si>
  <si>
    <t>ContemporaryTIP CombinedMay-23</t>
  </si>
  <si>
    <t>FPSTIP CombinedMay-23</t>
  </si>
  <si>
    <t>Green DoorTIP CombinedMay-23</t>
  </si>
  <si>
    <t>LESTIP CombinedMay-23</t>
  </si>
  <si>
    <t>MBI HSTIP CombinedMay-23</t>
  </si>
  <si>
    <t>PASSTIP CombinedMay-23</t>
  </si>
  <si>
    <t>TFCCTIP CombinedMay-23</t>
  </si>
  <si>
    <t>UmbrellaTIP CombinedMay-23</t>
  </si>
  <si>
    <t>UniversalTIP CombinedMay-23</t>
  </si>
  <si>
    <t>Wayne CenterTIP CombinedMay-23</t>
  </si>
  <si>
    <t>Adoptions TogetherTST CombinedMay-23</t>
  </si>
  <si>
    <t>ContemporaryTST CombinedMay-23</t>
  </si>
  <si>
    <t>Family MattersTST CombinedMay-23</t>
  </si>
  <si>
    <t>First Home CareTST CombinedMay-23</t>
  </si>
  <si>
    <t>Foundations for Home &amp; CommunityTST CombinedMay-23</t>
  </si>
  <si>
    <t>HillcrestTST CombinedMay-23</t>
  </si>
  <si>
    <t>MD Family ResourcesTST CombinedMay-23</t>
  </si>
  <si>
    <t>Marys CenterCPP-FV CombinedMay-23</t>
  </si>
  <si>
    <t>PIECECPP-FV CombinedMay-23</t>
  </si>
  <si>
    <t>Community ConnectionsCPP-FV CombinedMay-23</t>
  </si>
  <si>
    <t>Community ConnectionsPCIT CombinedMay-23</t>
  </si>
  <si>
    <t>Marys CenterPCIT CombinedMay-23</t>
  </si>
  <si>
    <t>PIECEPCIT CombinedMay-23</t>
  </si>
  <si>
    <t>CatholicAll FFMay-23</t>
  </si>
  <si>
    <t>ContemporaryAll FFMay-23</t>
  </si>
  <si>
    <t>DBH Parent SupportAll FFMay-23</t>
  </si>
  <si>
    <t>Family MattersAll FFMay-23</t>
  </si>
  <si>
    <t>Federal City All FFMay-23</t>
  </si>
  <si>
    <t>First Home CareAll FFMay-23</t>
  </si>
  <si>
    <t>Foundations for Home &amp; CommunityAll FFMay-23</t>
  </si>
  <si>
    <t>FPSAll FFMay-23</t>
  </si>
  <si>
    <t>Green DoorAll FFMay-23</t>
  </si>
  <si>
    <t>Healthy FuturesAll FFMay-23</t>
  </si>
  <si>
    <t>HillcrestAll FFMay-23</t>
  </si>
  <si>
    <t>LAYCAll FFMay-23</t>
  </si>
  <si>
    <t>LCSAll FFMay-23</t>
  </si>
  <si>
    <t>LESAll FFMay-23</t>
  </si>
  <si>
    <t>MBI HSAll FFMay-23</t>
  </si>
  <si>
    <t>MD Family ResourcesAll FFMay-23</t>
  </si>
  <si>
    <t>PASSAll FFMay-23</t>
  </si>
  <si>
    <t>RiversideAll FFMay-23</t>
  </si>
  <si>
    <t>TFCCAll FFMay-23</t>
  </si>
  <si>
    <t>UniversalAll FFMay-23</t>
  </si>
  <si>
    <t>Wayne CenterAll FFMay-23</t>
  </si>
  <si>
    <t>Youth VillagesAll FFMay-23</t>
  </si>
  <si>
    <t>Medstar GeorgetownAll DCSMay-23</t>
  </si>
  <si>
    <t>Medstar GeorgetownAll FFMay-23</t>
  </si>
  <si>
    <t>Community ConnectionsAll FFMay-23</t>
  </si>
  <si>
    <t>Community ConnectionsAll DCSMay-23</t>
  </si>
  <si>
    <t>Marys CenterAll FFMay-23</t>
  </si>
  <si>
    <t>Marys CenterAll DCSMay-23</t>
  </si>
  <si>
    <t>PIECEAll FFMay-23</t>
  </si>
  <si>
    <t>PIECEAll DCSMay-23</t>
  </si>
  <si>
    <t>Adoptions TogetherAll CombinedMay-23</t>
  </si>
  <si>
    <t>Better MorningsAll CombinedMay-23</t>
  </si>
  <si>
    <t>CatholicAll CombinedMay-23</t>
  </si>
  <si>
    <t>Community ConnectionsAll CombinedMay-23</t>
  </si>
  <si>
    <t>ContemporaryAll CombinedMay-23</t>
  </si>
  <si>
    <t>DBH Family SupportAll CombinedMay-23</t>
  </si>
  <si>
    <t>Family MattersAll CombinedMay-23</t>
  </si>
  <si>
    <t>Federal CityAll CombinedMay-23</t>
  </si>
  <si>
    <t>First Home CareAll CombinedMay-23</t>
  </si>
  <si>
    <t>Foundations for Home &amp; CommunityAll CombinedMay-23</t>
  </si>
  <si>
    <t>FPSAll CombinedMay-23</t>
  </si>
  <si>
    <t>Green DoorAll CombinedMay-23</t>
  </si>
  <si>
    <t>Healthy FuturesAll CombinedMay-23</t>
  </si>
  <si>
    <t>HillcrestAll CombinedMay-23</t>
  </si>
  <si>
    <t>LAYCAll CombinedMay-23</t>
  </si>
  <si>
    <t>LCSAll CombinedMay-23</t>
  </si>
  <si>
    <t>LESAll CombinedMay-23</t>
  </si>
  <si>
    <t>Marys CenterAll CombinedMay-23</t>
  </si>
  <si>
    <t>MBI HSAll CombinedMay-23</t>
  </si>
  <si>
    <t>MD Family ResourcesAll CombinedMay-23</t>
  </si>
  <si>
    <t>Medstar GeorgetownAll CombinedMay-23</t>
  </si>
  <si>
    <t>PASSAll CombinedMay-23</t>
  </si>
  <si>
    <t>PIECEAll CombinedMay-23</t>
  </si>
  <si>
    <t>RiversideAll CombinedMay-23</t>
  </si>
  <si>
    <t>TFCCAll CombinedMay-23</t>
  </si>
  <si>
    <t>UmbrellaAll CombinedMay-23</t>
  </si>
  <si>
    <t>UniversalAll CombinedMay-23</t>
  </si>
  <si>
    <t>Wayne CenterAll CombinedMay-23</t>
  </si>
  <si>
    <t>Youth VillagesAll CombinedMay-23</t>
  </si>
  <si>
    <t>All ABC ProvidersABC FFMay-23</t>
  </si>
  <si>
    <t>All ABC ProvidersABC CombinedMay-23</t>
  </si>
  <si>
    <t>All A-CRA ProvidersA-CRA FFMay-23</t>
  </si>
  <si>
    <t>All A-CRA ProvidersA-CRA CombinedMay-23</t>
  </si>
  <si>
    <t>All CPP-FV ProvidersCPP-FV FFMay-23</t>
  </si>
  <si>
    <t>All CPP-FV ProvidersCPP-FV DCSMay-23</t>
  </si>
  <si>
    <t>All CPP-FV ProvidersCPP-FV CombinedMay-23</t>
  </si>
  <si>
    <t>All FFT ProvidersFFT FFMay-23</t>
  </si>
  <si>
    <t>All FFT ProvidersFFT CombinedMay-23</t>
  </si>
  <si>
    <t>All MST ProvidersMST FFMay-23</t>
  </si>
  <si>
    <t>All MST ProvidersMST CombinedMay-23</t>
  </si>
  <si>
    <t>All MST-PSB ProvidersMST-PSB FFMay-23</t>
  </si>
  <si>
    <t>All MST-PSB ProvidersMST-PSB CombinedMay-23</t>
  </si>
  <si>
    <t>All PCIT ProvidersPCIT FFMay-23</t>
  </si>
  <si>
    <t>All PCIT ProvidersPCIT DCSMay-23</t>
  </si>
  <si>
    <t>All PCIT ProvidersPCIT CombinedMay-23</t>
  </si>
  <si>
    <t>All PCIT-T ProvidersPCIT-T FFMay-23</t>
  </si>
  <si>
    <t>All PCIT-T ProvidersPCIT-T CombinedMay-23</t>
  </si>
  <si>
    <t>All SFCR ProvidersSFCR FFMay-23</t>
  </si>
  <si>
    <t>All SFCR ProvidersSFCR CombinedMay-23</t>
  </si>
  <si>
    <t>All TF-CBT ProvidersTF-CBT FFMay-23</t>
  </si>
  <si>
    <t>All TF-CBT ProvidersTF-CBT CombinedMay-23</t>
  </si>
  <si>
    <t>All TIP ProvidersTIP FFMay-23</t>
  </si>
  <si>
    <t>All TIP ProvidersTIP CombinedMay-23</t>
  </si>
  <si>
    <t>All TST ProvidersTST FFMay-23</t>
  </si>
  <si>
    <t>All TST ProvidersTST CombinedMay-23</t>
  </si>
  <si>
    <t>Families First ProvidersAll FFMay-23</t>
  </si>
  <si>
    <t>DC Seed ProvidersAll DCSMay-23</t>
  </si>
  <si>
    <t>Trauma ProvidersAll FFMay-23</t>
  </si>
  <si>
    <t>Trauma ProvidersAll DCSMay-23</t>
  </si>
  <si>
    <t>Trauma ProvidersAll CombinedMay-23</t>
  </si>
  <si>
    <t>AllAll CombinedMay-23</t>
  </si>
  <si>
    <t>DBH Parent SupportABC FFJun-23</t>
  </si>
  <si>
    <t>Healthy FuturesABC FFJun-23</t>
  </si>
  <si>
    <t>Marys CenterABC FFJun-23</t>
  </si>
  <si>
    <t>Medstar GeorgetownABC FFJun-23</t>
  </si>
  <si>
    <t>PIECEABC FFJun-23</t>
  </si>
  <si>
    <t>Federal CityA-CRA FFJun-23</t>
  </si>
  <si>
    <t>HillcrestA-CRA FFJun-23</t>
  </si>
  <si>
    <t>LAYCA-CRA FFJun-23</t>
  </si>
  <si>
    <t>RiversideA-CRA FFJun-23</t>
  </si>
  <si>
    <t>Adoptions TogetherCPP-FV FFJun-23</t>
  </si>
  <si>
    <t>Marys CenterCPP-FV FFJun-23</t>
  </si>
  <si>
    <t>PIECECPP-FV FFJun-23</t>
  </si>
  <si>
    <t>Community ConnectionsCPP-FV DCSJun-23</t>
  </si>
  <si>
    <t>Community ConnectionsCPP-FV FFJun-23</t>
  </si>
  <si>
    <t>Foundations for Home &amp; CommunityCPP-FV DCSJun-23</t>
  </si>
  <si>
    <t>Marys CenterCPP-FV DCSJun-23</t>
  </si>
  <si>
    <t>PIECECPP-FV DCSJun-23</t>
  </si>
  <si>
    <t>Medstar GeorgetownCPP-FV DCSJun-23</t>
  </si>
  <si>
    <t>Medstar GeorgetownCPP-FV FFJun-23</t>
  </si>
  <si>
    <t>Better MorningsFFT FFJun-23</t>
  </si>
  <si>
    <t>CatholicFFT FFJun-23</t>
  </si>
  <si>
    <t>First Home CareFFT FFJun-23</t>
  </si>
  <si>
    <t>Foundations for Home &amp; CommunityFFT FFJun-23</t>
  </si>
  <si>
    <t>HillcrestFFT FFJun-23</t>
  </si>
  <si>
    <t>PASSFFT FFJun-23</t>
  </si>
  <si>
    <t>LCSMST FFJun-23</t>
  </si>
  <si>
    <t>MBI HSMST FFJun-23</t>
  </si>
  <si>
    <t>Youth VillagesMST FFJun-23</t>
  </si>
  <si>
    <t>Youth VillagesMST-PSB FFJun-23</t>
  </si>
  <si>
    <t>Marys CenterPCIT FFJun-23</t>
  </si>
  <si>
    <t>PIECEPCIT FFJun-23</t>
  </si>
  <si>
    <t>Marys CenterPCIT DCSJun-23</t>
  </si>
  <si>
    <t>PIECEPCIT DCSJun-23</t>
  </si>
  <si>
    <t>Community ConnectionsPCIT DCSJun-23</t>
  </si>
  <si>
    <t>Community ConnectionsPCIT FFJun-23</t>
  </si>
  <si>
    <t>Medstar GeorgetownPCIT DCSJun-23</t>
  </si>
  <si>
    <t>Medstar GeorgetownPCIT FFJun-23</t>
  </si>
  <si>
    <t>Marys CenterPCIT-T FFJun-23</t>
  </si>
  <si>
    <t>PIECEPCIT-T FFJun-23</t>
  </si>
  <si>
    <t>Community ConnectionsTF-CBT FFJun-23</t>
  </si>
  <si>
    <t>First Home CareTF-CBT FFJun-23</t>
  </si>
  <si>
    <t>Foundations for Home &amp; CommunityTF-CBT FFJun-23</t>
  </si>
  <si>
    <t>HillcrestTF-CBT FFJun-23</t>
  </si>
  <si>
    <t>LAYCTF-CBT FFJun-23</t>
  </si>
  <si>
    <t>LESTF-CBT FFJun-23</t>
  </si>
  <si>
    <t>MD Family ResourcesTF-CBT FFJun-23</t>
  </si>
  <si>
    <t>UniversalTF-CBT FFJun-23</t>
  </si>
  <si>
    <t>Community ConnectionsTIP FFJun-23</t>
  </si>
  <si>
    <t>ContemporaryTIP FFJun-23</t>
  </si>
  <si>
    <t>FPSTIP FFJun-23</t>
  </si>
  <si>
    <t>Green DoorTIP FFJun-23</t>
  </si>
  <si>
    <t>LESTIP FFJun-23</t>
  </si>
  <si>
    <t>MBI HSTIP FFJun-23</t>
  </si>
  <si>
    <t>PASSTIP FFJun-23</t>
  </si>
  <si>
    <t>TFCCTIP FFJun-23</t>
  </si>
  <si>
    <t>UmbrellaTIP FFJun-23</t>
  </si>
  <si>
    <t>UniversalTIP FFJun-23</t>
  </si>
  <si>
    <t>Wayne CenterTIP FFJun-23</t>
  </si>
  <si>
    <t>Adoptions TogetherTST FFJun-23</t>
  </si>
  <si>
    <t>ContemporaryTST FFJun-23</t>
  </si>
  <si>
    <t>Family MattersTST FFJun-23</t>
  </si>
  <si>
    <t>First Home CareTST FFJun-23</t>
  </si>
  <si>
    <t>Foundations for Home &amp; CommunityTST FFJun-23</t>
  </si>
  <si>
    <t>HillcrestTST FFJun-23</t>
  </si>
  <si>
    <t>MD Family ResourcesTST FFJun-23</t>
  </si>
  <si>
    <t>DBH Parent SupportABC CombinedJun-23</t>
  </si>
  <si>
    <t>Healthy FuturesABC CombinedJun-23</t>
  </si>
  <si>
    <t>Marys CenterABC CombinedJun-23</t>
  </si>
  <si>
    <t>Medstar GeorgetownABC CombinedJun-23</t>
  </si>
  <si>
    <t>PIECEABC CombinedJun-23</t>
  </si>
  <si>
    <t>Federal CityA-CRA CombinedJun-23</t>
  </si>
  <si>
    <t>HillcrestA-CRA CombinedJun-23</t>
  </si>
  <si>
    <t>LAYCA-CRA CombinedJun-23</t>
  </si>
  <si>
    <t>RiversideA-CRA CombinedJun-23</t>
  </si>
  <si>
    <t>Adoptions TogetherCPP-FV CombinedJun-23</t>
  </si>
  <si>
    <t>Foundations for Home &amp; CommunityCPP-FV CombinedJun-23</t>
  </si>
  <si>
    <t>Medstar GeorgetownCPP-FV CombinedJun-23</t>
  </si>
  <si>
    <t>Better MorningsFFT CombinedJun-23</t>
  </si>
  <si>
    <t>CatholicFFT CombinedJun-23</t>
  </si>
  <si>
    <t>First Home CareFFT CombinedJun-23</t>
  </si>
  <si>
    <t>Foundations for Home &amp; CommunityFFT CombinedJun-23</t>
  </si>
  <si>
    <t>HillcrestFFT CombinedJun-23</t>
  </si>
  <si>
    <t>PASSFFT CombinedJun-23</t>
  </si>
  <si>
    <t>LCSMST CombinedJun-23</t>
  </si>
  <si>
    <t>MBI HSMST CombinedJun-23</t>
  </si>
  <si>
    <t>Youth VillagesMST CombinedJun-23</t>
  </si>
  <si>
    <t>Youth VillagesMST-PSB CombinedJun-23</t>
  </si>
  <si>
    <t>Medstar GeorgetownPCIT CombinedJun-23</t>
  </si>
  <si>
    <t>Marys CenterPCIT-T CombinedJun-23</t>
  </si>
  <si>
    <t>PIECEPCIT-T CombinedJun-23</t>
  </si>
  <si>
    <t>Community ConnectionsTF-CBT CombinedJun-23</t>
  </si>
  <si>
    <t>First Home CareTF-CBT CombinedJun-23</t>
  </si>
  <si>
    <t>Foundations for Home &amp; CommunityTF-CBT CombinedJun-23</t>
  </si>
  <si>
    <t>HillcrestTF-CBT CombinedJun-23</t>
  </si>
  <si>
    <t>LAYCTF-CBT CombinedJun-23</t>
  </si>
  <si>
    <t>LESTF-CBT CombinedJun-23</t>
  </si>
  <si>
    <t>MD Family ResourcesTF-CBT CombinedJun-23</t>
  </si>
  <si>
    <t>UniversalTF-CBT CombinedJun-23</t>
  </si>
  <si>
    <t>Community ConnectionsTIP CombinedJun-23</t>
  </si>
  <si>
    <t>ContemporaryTIP CombinedJun-23</t>
  </si>
  <si>
    <t>FPSTIP CombinedJun-23</t>
  </si>
  <si>
    <t>Green DoorTIP CombinedJun-23</t>
  </si>
  <si>
    <t>LESTIP CombinedJun-23</t>
  </si>
  <si>
    <t>MBI HSTIP CombinedJun-23</t>
  </si>
  <si>
    <t>PASSTIP CombinedJun-23</t>
  </si>
  <si>
    <t>TFCCTIP CombinedJun-23</t>
  </si>
  <si>
    <t>UmbrellaTIP CombinedJun-23</t>
  </si>
  <si>
    <t>UniversalTIP CombinedJun-23</t>
  </si>
  <si>
    <t>Wayne CenterTIP CombinedJun-23</t>
  </si>
  <si>
    <t>Adoptions TogetherTST CombinedJun-23</t>
  </si>
  <si>
    <t>ContemporaryTST CombinedJun-23</t>
  </si>
  <si>
    <t>Family MattersTST CombinedJun-23</t>
  </si>
  <si>
    <t>First Home CareTST CombinedJun-23</t>
  </si>
  <si>
    <t>Foundations for Home &amp; CommunityTST CombinedJun-23</t>
  </si>
  <si>
    <t>HillcrestTST CombinedJun-23</t>
  </si>
  <si>
    <t>MD Family ResourcesTST CombinedJun-23</t>
  </si>
  <si>
    <t>Marys CenterCPP-FV CombinedJun-23</t>
  </si>
  <si>
    <t>PIECECPP-FV CombinedJun-23</t>
  </si>
  <si>
    <t>Community ConnectionsCPP-FV CombinedJun-23</t>
  </si>
  <si>
    <t>Community ConnectionsPCIT CombinedJun-23</t>
  </si>
  <si>
    <t>Marys CenterPCIT CombinedJun-23</t>
  </si>
  <si>
    <t>PIECEPCIT CombinedJun-23</t>
  </si>
  <si>
    <t>CatholicAll FFJun-23</t>
  </si>
  <si>
    <t>ContemporaryAll FFJun-23</t>
  </si>
  <si>
    <t>DBH Parent SupportAll FFJun-23</t>
  </si>
  <si>
    <t>Family MattersAll FFJun-23</t>
  </si>
  <si>
    <t>Federal City All FFJun-23</t>
  </si>
  <si>
    <t>First Home CareAll FFJun-23</t>
  </si>
  <si>
    <t>Foundations for Home &amp; CommunityAll FFJun-23</t>
  </si>
  <si>
    <t>FPSAll FFJun-23</t>
  </si>
  <si>
    <t>Green DoorAll FFJun-23</t>
  </si>
  <si>
    <t>Healthy FuturesAll FFJun-23</t>
  </si>
  <si>
    <t>HillcrestAll FFJun-23</t>
  </si>
  <si>
    <t>LAYCAll FFJun-23</t>
  </si>
  <si>
    <t>LCSAll FFJun-23</t>
  </si>
  <si>
    <t>LESAll FFJun-23</t>
  </si>
  <si>
    <t>MBI HSAll FFJun-23</t>
  </si>
  <si>
    <t>MD Family ResourcesAll FFJun-23</t>
  </si>
  <si>
    <t>PASSAll FFJun-23</t>
  </si>
  <si>
    <t>RiversideAll FFJun-23</t>
  </si>
  <si>
    <t>TFCCAll FFJun-23</t>
  </si>
  <si>
    <t>UniversalAll FFJun-23</t>
  </si>
  <si>
    <t>Wayne CenterAll FFJun-23</t>
  </si>
  <si>
    <t>Youth VillagesAll FFJun-23</t>
  </si>
  <si>
    <t>Medstar GeorgetownAll DCSJun-23</t>
  </si>
  <si>
    <t>Medstar GeorgetownAll FFJun-23</t>
  </si>
  <si>
    <t>Community ConnectionsAll FFJun-23</t>
  </si>
  <si>
    <t>Community ConnectionsAll DCSJun-23</t>
  </si>
  <si>
    <t>Marys CenterAll FFJun-23</t>
  </si>
  <si>
    <t>Marys CenterAll DCSJun-23</t>
  </si>
  <si>
    <t>PIECEAll FFJun-23</t>
  </si>
  <si>
    <t>PIECEAll DCSJun-23</t>
  </si>
  <si>
    <t>Adoptions TogetherAll CombinedJun-23</t>
  </si>
  <si>
    <t>Better MorningsAll CombinedJun-23</t>
  </si>
  <si>
    <t>CatholicAll CombinedJun-23</t>
  </si>
  <si>
    <t>Community ConnectionsAll CombinedJun-23</t>
  </si>
  <si>
    <t>ContemporaryAll CombinedJun-23</t>
  </si>
  <si>
    <t>DBH Family SupportAll CombinedJun-23</t>
  </si>
  <si>
    <t>Family MattersAll CombinedJun-23</t>
  </si>
  <si>
    <t>Federal CityAll CombinedJun-23</t>
  </si>
  <si>
    <t>First Home CareAll CombinedJun-23</t>
  </si>
  <si>
    <t>Foundations for Home &amp; CommunityAll CombinedJun-23</t>
  </si>
  <si>
    <t>FPSAll CombinedJun-23</t>
  </si>
  <si>
    <t>Green DoorAll CombinedJun-23</t>
  </si>
  <si>
    <t>Healthy FuturesAll CombinedJun-23</t>
  </si>
  <si>
    <t>HillcrestAll CombinedJun-23</t>
  </si>
  <si>
    <t>LAYCAll CombinedJun-23</t>
  </si>
  <si>
    <t>LCSAll CombinedJun-23</t>
  </si>
  <si>
    <t>LESAll CombinedJun-23</t>
  </si>
  <si>
    <t>Marys CenterAll CombinedJun-23</t>
  </si>
  <si>
    <t>MBI HSAll CombinedJun-23</t>
  </si>
  <si>
    <t>MD Family ResourcesAll CombinedJun-23</t>
  </si>
  <si>
    <t>Medstar GeorgetownAll CombinedJun-23</t>
  </si>
  <si>
    <t>PASSAll CombinedJun-23</t>
  </si>
  <si>
    <t>PIECEAll CombinedJun-23</t>
  </si>
  <si>
    <t>RiversideAll CombinedJun-23</t>
  </si>
  <si>
    <t>TFCCAll CombinedJun-23</t>
  </si>
  <si>
    <t>UmbrellaAll CombinedJun-23</t>
  </si>
  <si>
    <t>UniversalAll CombinedJun-23</t>
  </si>
  <si>
    <t>Wayne CenterAll CombinedJun-23</t>
  </si>
  <si>
    <t>Youth VillagesAll CombinedJun-23</t>
  </si>
  <si>
    <t>All ABC ProvidersABC FFJun-23</t>
  </si>
  <si>
    <t>All ABC ProvidersABC CombinedJun-23</t>
  </si>
  <si>
    <t>All A-CRA ProvidersA-CRA FFJun-23</t>
  </si>
  <si>
    <t>All A-CRA ProvidersA-CRA CombinedJun-23</t>
  </si>
  <si>
    <t>All CPP-FV ProvidersCPP-FV FFJun-23</t>
  </si>
  <si>
    <t>All CPP-FV ProvidersCPP-FV DCSJun-23</t>
  </si>
  <si>
    <t>All CPP-FV ProvidersCPP-FV CombinedJun-23</t>
  </si>
  <si>
    <t>All FFT ProvidersFFT FFJun-23</t>
  </si>
  <si>
    <t>All FFT ProvidersFFT CombinedJun-23</t>
  </si>
  <si>
    <t>All MST ProvidersMST FFJun-23</t>
  </si>
  <si>
    <t>All MST ProvidersMST CombinedJun-23</t>
  </si>
  <si>
    <t>All MST-PSB ProvidersMST-PSB FFJun-23</t>
  </si>
  <si>
    <t>All MST-PSB ProvidersMST-PSB CombinedJun-23</t>
  </si>
  <si>
    <t>All PCIT ProvidersPCIT FFJun-23</t>
  </si>
  <si>
    <t>All PCIT ProvidersPCIT DCSJun-23</t>
  </si>
  <si>
    <t>All PCIT ProvidersPCIT CombinedJun-23</t>
  </si>
  <si>
    <t>All PCIT-T ProvidersPCIT-T FFJun-23</t>
  </si>
  <si>
    <t>All PCIT-T ProvidersPCIT-T CombinedJun-23</t>
  </si>
  <si>
    <t>All SFCR ProvidersSFCR FFJun-23</t>
  </si>
  <si>
    <t>All SFCR ProvidersSFCR CombinedJun-23</t>
  </si>
  <si>
    <t>All TF-CBT ProvidersTF-CBT FFJun-23</t>
  </si>
  <si>
    <t>All TF-CBT ProvidersTF-CBT CombinedJun-23</t>
  </si>
  <si>
    <t>All TIP ProvidersTIP FFJun-23</t>
  </si>
  <si>
    <t>All TIP ProvidersTIP CombinedJun-23</t>
  </si>
  <si>
    <t>All TST ProvidersTST FFJun-23</t>
  </si>
  <si>
    <t>All TST ProvidersTST CombinedJun-23</t>
  </si>
  <si>
    <t>Families First ProvidersAll FFJun-23</t>
  </si>
  <si>
    <t>DC Seed ProvidersAll DCSJun-23</t>
  </si>
  <si>
    <t>Trauma ProvidersAll FFJun-23</t>
  </si>
  <si>
    <t>Trauma ProvidersAll DCSJun-23</t>
  </si>
  <si>
    <t>Trauma ProvidersAll CombinedJun-23</t>
  </si>
  <si>
    <t>AllAll CombinedJun-23</t>
  </si>
  <si>
    <t>DBH Parent SupportABC FF45078</t>
  </si>
  <si>
    <t>Healthy FuturesABC FF45078</t>
  </si>
  <si>
    <t>Marys CenterABC FF45078</t>
  </si>
  <si>
    <t>Medstar GeorgetownABC FF45078</t>
  </si>
  <si>
    <t>PIECEABC FF45078</t>
  </si>
  <si>
    <t>Federal CityA-CRA FF45078</t>
  </si>
  <si>
    <t>HillcrestA-CRA FF45078</t>
  </si>
  <si>
    <t>LAYCA-CRA FF45078</t>
  </si>
  <si>
    <t>RiversideA-CRA FF45078</t>
  </si>
  <si>
    <t>Adoptions TogetherCPP-FV FF45078</t>
  </si>
  <si>
    <t>Marys CenterCPP-FV FF45078</t>
  </si>
  <si>
    <t>PIECECPP-FV FF45078</t>
  </si>
  <si>
    <t>Community ConnectionsCPP-FV DCS45078</t>
  </si>
  <si>
    <t>Community ConnectionsCPP-FV FF45078</t>
  </si>
  <si>
    <t>Foundations for Home &amp; CommunityCPP-FV DCS45078</t>
  </si>
  <si>
    <t>Marys CenterCPP-FV DCS45078</t>
  </si>
  <si>
    <t>PIECECPP-FV DCS45078</t>
  </si>
  <si>
    <t>Medstar GeorgetownCPP-FV DCS45078</t>
  </si>
  <si>
    <t>Medstar GeorgetownCPP-FV FF45078</t>
  </si>
  <si>
    <t>Better MorningsFFT FF45078</t>
  </si>
  <si>
    <t>CatholicFFT FF45078</t>
  </si>
  <si>
    <t>First Home CareFFT FF45078</t>
  </si>
  <si>
    <t>Foundations for Home &amp; CommunityFFT FF45078</t>
  </si>
  <si>
    <t>HillcrestFFT FF45078</t>
  </si>
  <si>
    <t>PASSFFT FF45078</t>
  </si>
  <si>
    <t>LCSMST FF45078</t>
  </si>
  <si>
    <t>MBI HSMST FF45078</t>
  </si>
  <si>
    <t>Youth VillagesMST FF45078</t>
  </si>
  <si>
    <t>Youth VillagesMST-PSB FF45078</t>
  </si>
  <si>
    <t>Marys CenterPCIT FF45078</t>
  </si>
  <si>
    <t>PIECEPCIT FF45078</t>
  </si>
  <si>
    <t>Marys CenterPCIT DCS45078</t>
  </si>
  <si>
    <t>PIECEPCIT DCS45078</t>
  </si>
  <si>
    <t>Community ConnectionsPCIT DCS45078</t>
  </si>
  <si>
    <t>Community ConnectionsPCIT FF45078</t>
  </si>
  <si>
    <t>Medstar GeorgetownPCIT DCS45078</t>
  </si>
  <si>
    <t>Medstar GeorgetownPCIT FF45078</t>
  </si>
  <si>
    <t>Marys CenterPCIT-T FF45078</t>
  </si>
  <si>
    <t>PIECEPCIT-T FF45078</t>
  </si>
  <si>
    <t>Community ConnectionsTF-CBT FF45078</t>
  </si>
  <si>
    <t>First Home CareTF-CBT FF45078</t>
  </si>
  <si>
    <t>Foundations for Home &amp; CommunityTF-CBT FF45078</t>
  </si>
  <si>
    <t>HillcrestTF-CBT FF45078</t>
  </si>
  <si>
    <t>LAYCTF-CBT FF45078</t>
  </si>
  <si>
    <t>LESTF-CBT FF45078</t>
  </si>
  <si>
    <t>MD Family ResourcesTF-CBT FF45078</t>
  </si>
  <si>
    <t>UniversalTF-CBT FF45078</t>
  </si>
  <si>
    <t>Community ConnectionsTIP FF45078</t>
  </si>
  <si>
    <t>ContemporaryTIP FF45078</t>
  </si>
  <si>
    <t>FPSTIP FF45078</t>
  </si>
  <si>
    <t>Green DoorTIP FF45078</t>
  </si>
  <si>
    <t>LESTIP FF45078</t>
  </si>
  <si>
    <t>MBI HSTIP FF45078</t>
  </si>
  <si>
    <t>PASSTIP FF45078</t>
  </si>
  <si>
    <t>TFCCTIP FF45078</t>
  </si>
  <si>
    <t>UmbrellaTIP FF45078</t>
  </si>
  <si>
    <t>UniversalTIP FF45078</t>
  </si>
  <si>
    <t>Wayne CenterTIP FF45078</t>
  </si>
  <si>
    <t>Adoptions TogetherTST FF45078</t>
  </si>
  <si>
    <t>ContemporaryTST FF45078</t>
  </si>
  <si>
    <t>Family MattersTST FF45078</t>
  </si>
  <si>
    <t>First Home CareTST FF45078</t>
  </si>
  <si>
    <t>Foundations for Home &amp; CommunityTST FF45078</t>
  </si>
  <si>
    <t>HillcrestTST FF45078</t>
  </si>
  <si>
    <t>MD Family ResourcesTST FF45078</t>
  </si>
  <si>
    <t>DBH Parent SupportABC Combined45078</t>
  </si>
  <si>
    <t>Healthy FuturesABC Combined45078</t>
  </si>
  <si>
    <t>Marys CenterABC Combined45078</t>
  </si>
  <si>
    <t>Medstar GeorgetownABC Combined45078</t>
  </si>
  <si>
    <t>PIECEABC Combined45078</t>
  </si>
  <si>
    <t>Federal CityA-CRA Combined45078</t>
  </si>
  <si>
    <t>HillcrestA-CRA Combined45078</t>
  </si>
  <si>
    <t>LAYCA-CRA Combined45078</t>
  </si>
  <si>
    <t>RiversideA-CRA Combined45078</t>
  </si>
  <si>
    <t>Adoptions TogetherCPP-FV Combined45078</t>
  </si>
  <si>
    <t>Foundations for Home &amp; CommunityCPP-FV Combined45078</t>
  </si>
  <si>
    <t>Medstar GeorgetownCPP-FV Combined45078</t>
  </si>
  <si>
    <t>Better MorningsFFT Combined45078</t>
  </si>
  <si>
    <t>CatholicFFT Combined45078</t>
  </si>
  <si>
    <t>First Home CareFFT Combined45078</t>
  </si>
  <si>
    <t>Foundations for Home &amp; CommunityFFT Combined45078</t>
  </si>
  <si>
    <t>HillcrestFFT Combined45078</t>
  </si>
  <si>
    <t>PASSFFT Combined45078</t>
  </si>
  <si>
    <t>LCSMST Combined45078</t>
  </si>
  <si>
    <t>MBI HSMST Combined45078</t>
  </si>
  <si>
    <t>Youth VillagesMST Combined45078</t>
  </si>
  <si>
    <t>Youth VillagesMST-PSB Combined45078</t>
  </si>
  <si>
    <t>Medstar GeorgetownPCIT Combined45078</t>
  </si>
  <si>
    <t>Marys CenterPCIT-T Combined45078</t>
  </si>
  <si>
    <t>PIECEPCIT-T Combined45078</t>
  </si>
  <si>
    <t>Community ConnectionsTF-CBT Combined45078</t>
  </si>
  <si>
    <t>First Home CareTF-CBT Combined45078</t>
  </si>
  <si>
    <t>Foundations for Home &amp; CommunityTF-CBT Combined45078</t>
  </si>
  <si>
    <t>HillcrestTF-CBT Combined45078</t>
  </si>
  <si>
    <t>LAYCTF-CBT Combined45078</t>
  </si>
  <si>
    <t>LESTF-CBT Combined45078</t>
  </si>
  <si>
    <t>MD Family ResourcesTF-CBT Combined45078</t>
  </si>
  <si>
    <t>UniversalTF-CBT Combined45078</t>
  </si>
  <si>
    <t>Community ConnectionsTIP Combined45078</t>
  </si>
  <si>
    <t>ContemporaryTIP Combined45078</t>
  </si>
  <si>
    <t>FPSTIP Combined45078</t>
  </si>
  <si>
    <t>Green DoorTIP Combined45078</t>
  </si>
  <si>
    <t>LESTIP Combined45078</t>
  </si>
  <si>
    <t>MBI HSTIP Combined45078</t>
  </si>
  <si>
    <t>PASSTIP Combined45078</t>
  </si>
  <si>
    <t>TFCCTIP Combined45078</t>
  </si>
  <si>
    <t>UmbrellaTIP Combined45078</t>
  </si>
  <si>
    <t>UniversalTIP Combined45078</t>
  </si>
  <si>
    <t>Wayne CenterTIP Combined45078</t>
  </si>
  <si>
    <t>Adoptions TogetherTST Combined45078</t>
  </si>
  <si>
    <t>ContemporaryTST Combined45078</t>
  </si>
  <si>
    <t>Family MattersTST Combined45078</t>
  </si>
  <si>
    <t>First Home CareTST Combined45078</t>
  </si>
  <si>
    <t>Foundations for Home &amp; CommunityTST Combined45078</t>
  </si>
  <si>
    <t>HillcrestTST Combined45078</t>
  </si>
  <si>
    <t>MD Family ResourcesTST Combined45078</t>
  </si>
  <si>
    <t>Marys CenterCPP-FV Combined45078</t>
  </si>
  <si>
    <t>PIECECPP-FV Combined45078</t>
  </si>
  <si>
    <t>Community ConnectionsCPP-FV Combined45078</t>
  </si>
  <si>
    <t>Community ConnectionsPCIT Combined45078</t>
  </si>
  <si>
    <t>Marys CenterPCIT Combined45078</t>
  </si>
  <si>
    <t>PIECEPCIT Combined45078</t>
  </si>
  <si>
    <t>CatholicAll FF45078</t>
  </si>
  <si>
    <t>ContemporaryAll FF45078</t>
  </si>
  <si>
    <t>DBH Parent SupportAll FF45078</t>
  </si>
  <si>
    <t>Family MattersAll FF45078</t>
  </si>
  <si>
    <t>Federal City All FF45078</t>
  </si>
  <si>
    <t>First Home CareAll FF45078</t>
  </si>
  <si>
    <t>Foundations for Home &amp; CommunityAll FF45078</t>
  </si>
  <si>
    <t>FPSAll FF45078</t>
  </si>
  <si>
    <t>Green DoorAll FF45078</t>
  </si>
  <si>
    <t>Healthy FuturesAll FF45078</t>
  </si>
  <si>
    <t>HillcrestAll FF45078</t>
  </si>
  <si>
    <t>LAYCAll FF45078</t>
  </si>
  <si>
    <t>LCSAll FF45078</t>
  </si>
  <si>
    <t>LESAll FF45078</t>
  </si>
  <si>
    <t>MBI HSAll FF45078</t>
  </si>
  <si>
    <t>MD Family ResourcesAll FF45078</t>
  </si>
  <si>
    <t>PASSAll FF45078</t>
  </si>
  <si>
    <t>RiversideAll FF45078</t>
  </si>
  <si>
    <t>TFCCAll FF45078</t>
  </si>
  <si>
    <t>UniversalAll FF45078</t>
  </si>
  <si>
    <t>Wayne CenterAll FF45078</t>
  </si>
  <si>
    <t>Youth VillagesAll FF45078</t>
  </si>
  <si>
    <t>Medstar GeorgetownAll DCS45078</t>
  </si>
  <si>
    <t>Medstar GeorgetownAll FF45078</t>
  </si>
  <si>
    <t>Community ConnectionsAll FF45078</t>
  </si>
  <si>
    <t>Community ConnectionsAll DCS45078</t>
  </si>
  <si>
    <t>Marys CenterAll FF45078</t>
  </si>
  <si>
    <t>Marys CenterAll DCS45078</t>
  </si>
  <si>
    <t>PIECEAll FF45078</t>
  </si>
  <si>
    <t>PIECEAll DCS45078</t>
  </si>
  <si>
    <t>Adoptions TogetherAll Combined45078</t>
  </si>
  <si>
    <t>Better MorningsAll Combined45078</t>
  </si>
  <si>
    <t>CatholicAll Combined45078</t>
  </si>
  <si>
    <t>Community ConnectionsAll Combined45078</t>
  </si>
  <si>
    <t>ContemporaryAll Combined45078</t>
  </si>
  <si>
    <t>DBH Family SupportAll Combined45078</t>
  </si>
  <si>
    <t>Family MattersAll Combined45078</t>
  </si>
  <si>
    <t>Federal CityAll Combined45078</t>
  </si>
  <si>
    <t>First Home CareAll Combined45078</t>
  </si>
  <si>
    <t>Foundations for Home &amp; CommunityAll Combined45078</t>
  </si>
  <si>
    <t>FPSAll Combined45078</t>
  </si>
  <si>
    <t>Green DoorAll Combined45078</t>
  </si>
  <si>
    <t>Healthy FuturesAll Combined45078</t>
  </si>
  <si>
    <t>HillcrestAll Combined45078</t>
  </si>
  <si>
    <t>LAYCAll Combined45078</t>
  </si>
  <si>
    <t>LCSAll Combined45078</t>
  </si>
  <si>
    <t>LESAll Combined45078</t>
  </si>
  <si>
    <t>Marys CenterAll Combined45078</t>
  </si>
  <si>
    <t>MBI HSAll Combined45078</t>
  </si>
  <si>
    <t>MD Family ResourcesAll Combined45078</t>
  </si>
  <si>
    <t>Medstar GeorgetownAll Combined45078</t>
  </si>
  <si>
    <t>PASSAll Combined45078</t>
  </si>
  <si>
    <t>PIECEAll Combined45078</t>
  </si>
  <si>
    <t>RiversideAll Combined45078</t>
  </si>
  <si>
    <t>TFCCAll Combined45078</t>
  </si>
  <si>
    <t>UmbrellaAll Combined45078</t>
  </si>
  <si>
    <t>UniversalAll Combined45078</t>
  </si>
  <si>
    <t>Wayne CenterAll Combined45078</t>
  </si>
  <si>
    <t>Youth VillagesAll Combined45078</t>
  </si>
  <si>
    <t>All ABC ProvidersABC FF45078</t>
  </si>
  <si>
    <t>All ABC ProvidersABC Combined45078</t>
  </si>
  <si>
    <t>All A-CRA ProvidersA-CRA FF45078</t>
  </si>
  <si>
    <t>All A-CRA ProvidersA-CRA Combined45078</t>
  </si>
  <si>
    <t>All CPP-FV ProvidersCPP-FV FF45078</t>
  </si>
  <si>
    <t>All CPP-FV ProvidersCPP-FV DCS45078</t>
  </si>
  <si>
    <t>All CPP-FV ProvidersCPP-FV Combined45078</t>
  </si>
  <si>
    <t>All FFT ProvidersFFT FF45078</t>
  </si>
  <si>
    <t>All FFT ProvidersFFT Combined45078</t>
  </si>
  <si>
    <t>All MST ProvidersMST FF45078</t>
  </si>
  <si>
    <t>All MST ProvidersMST Combined45078</t>
  </si>
  <si>
    <t>All MST-PSB ProvidersMST-PSB FF45078</t>
  </si>
  <si>
    <t>All MST-PSB ProvidersMST-PSB Combined45078</t>
  </si>
  <si>
    <t>All PCIT ProvidersPCIT FF45078</t>
  </si>
  <si>
    <t>All PCIT ProvidersPCIT DCS45078</t>
  </si>
  <si>
    <t>All PCIT ProvidersPCIT Combined45078</t>
  </si>
  <si>
    <t>All PCIT-T ProvidersPCIT-T FF45078</t>
  </si>
  <si>
    <t>All PCIT-T ProvidersPCIT-T Combined45078</t>
  </si>
  <si>
    <t>All SFCR ProvidersSFCR FF45078</t>
  </si>
  <si>
    <t>All SFCR ProvidersSFCR Combined45078</t>
  </si>
  <si>
    <t>All TF-CBT ProvidersTF-CBT FF45078</t>
  </si>
  <si>
    <t>All TF-CBT ProvidersTF-CBT Combined45078</t>
  </si>
  <si>
    <t>All TIP ProvidersTIP FF45078</t>
  </si>
  <si>
    <t>All TIP ProvidersTIP Combined45078</t>
  </si>
  <si>
    <t>All TST ProvidersTST FF45078</t>
  </si>
  <si>
    <t>All TST ProvidersTST Combined45078</t>
  </si>
  <si>
    <t>Families First ProvidersAll FF45078</t>
  </si>
  <si>
    <t>DC Seed ProvidersAll DCS45078</t>
  </si>
  <si>
    <t>Trauma ProvidersAll FF45078</t>
  </si>
  <si>
    <t>Trauma ProvidersAll DCS45078</t>
  </si>
  <si>
    <t>Trauma ProvidersAll Combined45078</t>
  </si>
  <si>
    <t>AllAll Combined45078</t>
  </si>
  <si>
    <t>DBH Parent SupportABC FFJul-23</t>
  </si>
  <si>
    <t>Healthy FuturesABC FFJul-23</t>
  </si>
  <si>
    <t>Marys CenterABC FFJul-23</t>
  </si>
  <si>
    <t>Medstar GeorgetownABC FFJul-23</t>
  </si>
  <si>
    <t>PIECEABC FFJul-23</t>
  </si>
  <si>
    <t>Federal CityA-CRA FFJul-23</t>
  </si>
  <si>
    <t>HillcrestA-CRA FFJul-23</t>
  </si>
  <si>
    <t>LAYCA-CRA FFJul-23</t>
  </si>
  <si>
    <t>RiversideA-CRA FFJul-23</t>
  </si>
  <si>
    <t>Adoptions TogetherCPP-FV FFJul-23</t>
  </si>
  <si>
    <t>Marys CenterCPP-FV FFJul-23</t>
  </si>
  <si>
    <t>PIECECPP-FV FFJul-23</t>
  </si>
  <si>
    <t>Community ConnectionsCPP-FV DCSJul-23</t>
  </si>
  <si>
    <t>Community ConnectionsCPP-FV FFJul-23</t>
  </si>
  <si>
    <t>Foundations for Home &amp; CommunityCPP-FV DCSJul-23</t>
  </si>
  <si>
    <t>Marys CenterCPP-FV DCSJul-23</t>
  </si>
  <si>
    <t>PIECECPP-FV DCSJul-23</t>
  </si>
  <si>
    <t>Medstar GeorgetownCPP-FV DCSJul-23</t>
  </si>
  <si>
    <t>Medstar GeorgetownCPP-FV FFJul-23</t>
  </si>
  <si>
    <t>Better MorningsFFT FFJul-23</t>
  </si>
  <si>
    <t>CatholicFFT FFJul-23</t>
  </si>
  <si>
    <t>First Home CareFFT FFJul-23</t>
  </si>
  <si>
    <t>Foundations for Home &amp; CommunityFFT FFJul-23</t>
  </si>
  <si>
    <t>HillcrestFFT FFJul-23</t>
  </si>
  <si>
    <t>PASSFFT FFJul-23</t>
  </si>
  <si>
    <t>LCSMST FFJul-23</t>
  </si>
  <si>
    <t>MBI HSMST FFJul-23</t>
  </si>
  <si>
    <t>Youth VillagesMST FFJul-23</t>
  </si>
  <si>
    <t>Youth VillagesMST-PSB FFJul-23</t>
  </si>
  <si>
    <t>Marys CenterPCIT FFJul-23</t>
  </si>
  <si>
    <t>PIECEPCIT FFJul-23</t>
  </si>
  <si>
    <t>Marys CenterPCIT DCSJul-23</t>
  </si>
  <si>
    <t>PIECEPCIT DCSJul-23</t>
  </si>
  <si>
    <t>Community ConnectionsPCIT DCSJul-23</t>
  </si>
  <si>
    <t>Community ConnectionsPCIT FFJul-23</t>
  </si>
  <si>
    <t>Medstar GeorgetownPCIT DCSJul-23</t>
  </si>
  <si>
    <t>Medstar GeorgetownPCIT FFJul-23</t>
  </si>
  <si>
    <t>Marys CenterPCIT-T FFJul-23</t>
  </si>
  <si>
    <t>PIECEPCIT-T FFJul-23</t>
  </si>
  <si>
    <t>Community ConnectionsTF-CBT FFJul-23</t>
  </si>
  <si>
    <t>First Home CareTF-CBT FFJul-23</t>
  </si>
  <si>
    <t>Foundations for Home &amp; CommunityTF-CBT FFJul-23</t>
  </si>
  <si>
    <t>HillcrestTF-CBT FFJul-23</t>
  </si>
  <si>
    <t>LAYCTF-CBT FFJul-23</t>
  </si>
  <si>
    <t>LESTF-CBT FFJul-23</t>
  </si>
  <si>
    <t>MD Family ResourcesTF-CBT FFJul-23</t>
  </si>
  <si>
    <t>UniversalTF-CBT FFJul-23</t>
  </si>
  <si>
    <t>Community ConnectionsTIP FFJul-23</t>
  </si>
  <si>
    <t>ContemporaryTIP FFJul-23</t>
  </si>
  <si>
    <t>FPSTIP FFJul-23</t>
  </si>
  <si>
    <t>Green DoorTIP FFJul-23</t>
  </si>
  <si>
    <t>LESTIP FFJul-23</t>
  </si>
  <si>
    <t>MBI HSTIP FFJul-23</t>
  </si>
  <si>
    <t>PASSTIP FFJul-23</t>
  </si>
  <si>
    <t>TFCCTIP FFJul-23</t>
  </si>
  <si>
    <t>UmbrellaTIP FFJul-23</t>
  </si>
  <si>
    <t>UniversalTIP FFJul-23</t>
  </si>
  <si>
    <t>Wayne CenterTIP FFJul-23</t>
  </si>
  <si>
    <t>Adoptions TogetherTST FFJul-23</t>
  </si>
  <si>
    <t>ContemporaryTST FFJul-23</t>
  </si>
  <si>
    <t>Family MattersTST FFJul-23</t>
  </si>
  <si>
    <t>First Home CareTST FFJul-23</t>
  </si>
  <si>
    <t>Foundations for Home &amp; CommunityTST FFJul-23</t>
  </si>
  <si>
    <t>HillcrestTST FFJul-23</t>
  </si>
  <si>
    <t>MD Family ResourcesTST FFJul-23</t>
  </si>
  <si>
    <t>DBH Parent SupportABC CombinedJul-23</t>
  </si>
  <si>
    <t>Healthy FuturesABC CombinedJul-23</t>
  </si>
  <si>
    <t>Marys CenterABC CombinedJul-23</t>
  </si>
  <si>
    <t>Medstar GeorgetownABC CombinedJul-23</t>
  </si>
  <si>
    <t>PIECEABC CombinedJul-23</t>
  </si>
  <si>
    <t>Federal CityA-CRA CombinedJul-23</t>
  </si>
  <si>
    <t>HillcrestA-CRA CombinedJul-23</t>
  </si>
  <si>
    <t>LAYCA-CRA CombinedJul-23</t>
  </si>
  <si>
    <t>RiversideA-CRA CombinedJul-23</t>
  </si>
  <si>
    <t>Adoptions TogetherCPP-FV CombinedJul-23</t>
  </si>
  <si>
    <t>Foundations for Home &amp; CommunityCPP-FV CombinedJul-23</t>
  </si>
  <si>
    <t>Medstar GeorgetownCPP-FV CombinedJul-23</t>
  </si>
  <si>
    <t>Better MorningsFFT CombinedJul-23</t>
  </si>
  <si>
    <t>CatholicFFT CombinedJul-23</t>
  </si>
  <si>
    <t>First Home CareFFT CombinedJul-23</t>
  </si>
  <si>
    <t>Foundations for Home &amp; CommunityFFT CombinedJul-23</t>
  </si>
  <si>
    <t>HillcrestFFT CombinedJul-23</t>
  </si>
  <si>
    <t>PASSFFT CombinedJul-23</t>
  </si>
  <si>
    <t>LCSMST CombinedJul-23</t>
  </si>
  <si>
    <t>MBI HSMST CombinedJul-23</t>
  </si>
  <si>
    <t>Youth VillagesMST CombinedJul-23</t>
  </si>
  <si>
    <t>Youth VillagesMST-PSB CombinedJul-23</t>
  </si>
  <si>
    <t>Medstar GeorgetownPCIT CombinedJul-23</t>
  </si>
  <si>
    <t>Marys CenterPCIT-T CombinedJul-23</t>
  </si>
  <si>
    <t>PIECEPCIT-T CombinedJul-23</t>
  </si>
  <si>
    <t>Community ConnectionsTF-CBT CombinedJul-23</t>
  </si>
  <si>
    <t>First Home CareTF-CBT CombinedJul-23</t>
  </si>
  <si>
    <t>Foundations for Home &amp; CommunityTF-CBT CombinedJul-23</t>
  </si>
  <si>
    <t>HillcrestTF-CBT CombinedJul-23</t>
  </si>
  <si>
    <t>LAYCTF-CBT CombinedJul-23</t>
  </si>
  <si>
    <t>LESTF-CBT CombinedJul-23</t>
  </si>
  <si>
    <t>MD Family ResourcesTF-CBT CombinedJul-23</t>
  </si>
  <si>
    <t>UniversalTF-CBT CombinedJul-23</t>
  </si>
  <si>
    <t>Community ConnectionsTIP CombinedJul-23</t>
  </si>
  <si>
    <t>ContemporaryTIP CombinedJul-23</t>
  </si>
  <si>
    <t>FPSTIP CombinedJul-23</t>
  </si>
  <si>
    <t>Green DoorTIP CombinedJul-23</t>
  </si>
  <si>
    <t>LESTIP CombinedJul-23</t>
  </si>
  <si>
    <t>MBI HSTIP CombinedJul-23</t>
  </si>
  <si>
    <t>PASSTIP CombinedJul-23</t>
  </si>
  <si>
    <t>TFCCTIP CombinedJul-23</t>
  </si>
  <si>
    <t>UmbrellaTIP CombinedJul-23</t>
  </si>
  <si>
    <t>UniversalTIP CombinedJul-23</t>
  </si>
  <si>
    <t>Wayne CenterTIP CombinedJul-23</t>
  </si>
  <si>
    <t>Adoptions TogetherTST CombinedJul-23</t>
  </si>
  <si>
    <t>ContemporaryTST CombinedJul-23</t>
  </si>
  <si>
    <t>Family MattersTST CombinedJul-23</t>
  </si>
  <si>
    <t>First Home CareTST CombinedJul-23</t>
  </si>
  <si>
    <t>Foundations for Home &amp; CommunityTST CombinedJul-23</t>
  </si>
  <si>
    <t>HillcrestTST CombinedJul-23</t>
  </si>
  <si>
    <t>MD Family ResourcesTST CombinedJul-23</t>
  </si>
  <si>
    <t>Marys CenterCPP-FV CombinedJul-23</t>
  </si>
  <si>
    <t>PIECECPP-FV CombinedJul-23</t>
  </si>
  <si>
    <t>Community ConnectionsCPP-FV CombinedJul-23</t>
  </si>
  <si>
    <t>Community ConnectionsPCIT CombinedJul-23</t>
  </si>
  <si>
    <t>Marys CenterPCIT CombinedJul-23</t>
  </si>
  <si>
    <t>PIECEPCIT CombinedJul-23</t>
  </si>
  <si>
    <t>CatholicAll FFJul-23</t>
  </si>
  <si>
    <t>ContemporaryAll FFJul-23</t>
  </si>
  <si>
    <t>DBH Parent SupportAll FFJul-23</t>
  </si>
  <si>
    <t>Family MattersAll FFJul-23</t>
  </si>
  <si>
    <t>Federal City All FFJul-23</t>
  </si>
  <si>
    <t>First Home CareAll FFJul-23</t>
  </si>
  <si>
    <t>Foundations for Home &amp; CommunityAll FFJul-23</t>
  </si>
  <si>
    <t>FPSAll FFJul-23</t>
  </si>
  <si>
    <t>Green DoorAll FFJul-23</t>
  </si>
  <si>
    <t>Healthy FuturesAll FFJul-23</t>
  </si>
  <si>
    <t>HillcrestAll FFJul-23</t>
  </si>
  <si>
    <t>LAYCAll FFJul-23</t>
  </si>
  <si>
    <t>LCSAll FFJul-23</t>
  </si>
  <si>
    <t>LESAll FFJul-23</t>
  </si>
  <si>
    <t>MBI HSAll FFJul-23</t>
  </si>
  <si>
    <t>MD Family ResourcesAll FFJul-23</t>
  </si>
  <si>
    <t>PASSAll FFJul-23</t>
  </si>
  <si>
    <t>RiversideAll FFJul-23</t>
  </si>
  <si>
    <t>TFCCAll FFJul-23</t>
  </si>
  <si>
    <t>UniversalAll FFJul-23</t>
  </si>
  <si>
    <t>Wayne CenterAll FFJul-23</t>
  </si>
  <si>
    <t>Youth VillagesAll FFJul-23</t>
  </si>
  <si>
    <t>Medstar GeorgetownAll DCSJul-23</t>
  </si>
  <si>
    <t>Medstar GeorgetownAll FFJul-23</t>
  </si>
  <si>
    <t>Community ConnectionsAll FFJul-23</t>
  </si>
  <si>
    <t>Community ConnectionsAll DCSJul-23</t>
  </si>
  <si>
    <t>Marys CenterAll FFJul-23</t>
  </si>
  <si>
    <t>Marys CenterAll DCSJul-23</t>
  </si>
  <si>
    <t>PIECEAll FFJul-23</t>
  </si>
  <si>
    <t>PIECEAll DCSJul-23</t>
  </si>
  <si>
    <t>Adoptions TogetherAll CombinedJul-23</t>
  </si>
  <si>
    <t>Better MorningsAll CombinedJul-23</t>
  </si>
  <si>
    <t>CatholicAll CombinedJul-23</t>
  </si>
  <si>
    <t>Community ConnectionsAll CombinedJul-23</t>
  </si>
  <si>
    <t>ContemporaryAll CombinedJul-23</t>
  </si>
  <si>
    <t>DBH Family SupportAll CombinedJul-23</t>
  </si>
  <si>
    <t>Family MattersAll CombinedJul-23</t>
  </si>
  <si>
    <t>Federal CityAll CombinedJul-23</t>
  </si>
  <si>
    <t>First Home CareAll CombinedJul-23</t>
  </si>
  <si>
    <t>Foundations for Home &amp; CommunityAll CombinedJul-23</t>
  </si>
  <si>
    <t>FPSAll CombinedJul-23</t>
  </si>
  <si>
    <t>Green DoorAll CombinedJul-23</t>
  </si>
  <si>
    <t>Healthy FuturesAll CombinedJul-23</t>
  </si>
  <si>
    <t>HillcrestAll CombinedJul-23</t>
  </si>
  <si>
    <t>LAYCAll CombinedJul-23</t>
  </si>
  <si>
    <t>LCSAll CombinedJul-23</t>
  </si>
  <si>
    <t>LESAll CombinedJul-23</t>
  </si>
  <si>
    <t>Marys CenterAll CombinedJul-23</t>
  </si>
  <si>
    <t>MBI HSAll CombinedJul-23</t>
  </si>
  <si>
    <t>MD Family ResourcesAll CombinedJul-23</t>
  </si>
  <si>
    <t>Medstar GeorgetownAll CombinedJul-23</t>
  </si>
  <si>
    <t>PASSAll CombinedJul-23</t>
  </si>
  <si>
    <t>PIECEAll CombinedJul-23</t>
  </si>
  <si>
    <t>RiversideAll CombinedJul-23</t>
  </si>
  <si>
    <t>TFCCAll CombinedJul-23</t>
  </si>
  <si>
    <t>UmbrellaAll CombinedJul-23</t>
  </si>
  <si>
    <t>UniversalAll CombinedJul-23</t>
  </si>
  <si>
    <t>Wayne CenterAll CombinedJul-23</t>
  </si>
  <si>
    <t>Youth VillagesAll CombinedJul-23</t>
  </si>
  <si>
    <t>All ABC ProvidersABC FFJul-23</t>
  </si>
  <si>
    <t>All ABC ProvidersABC CombinedJul-23</t>
  </si>
  <si>
    <t>All A-CRA ProvidersA-CRA FFJul-23</t>
  </si>
  <si>
    <t>All A-CRA ProvidersA-CRA CombinedJul-23</t>
  </si>
  <si>
    <t>All CPP-FV ProvidersCPP-FV FFJul-23</t>
  </si>
  <si>
    <t>All CPP-FV ProvidersCPP-FV DCSJul-23</t>
  </si>
  <si>
    <t>All CPP-FV ProvidersCPP-FV CombinedJul-23</t>
  </si>
  <si>
    <t>All FFT ProvidersFFT FFJul-23</t>
  </si>
  <si>
    <t>All FFT ProvidersFFT CombinedJul-23</t>
  </si>
  <si>
    <t>All MST ProvidersMST FFJul-23</t>
  </si>
  <si>
    <t>All MST ProvidersMST CombinedJul-23</t>
  </si>
  <si>
    <t>All MST-PSB ProvidersMST-PSB FFJul-23</t>
  </si>
  <si>
    <t>All MST-PSB ProvidersMST-PSB CombinedJul-23</t>
  </si>
  <si>
    <t>All PCIT ProvidersPCIT FFJul-23</t>
  </si>
  <si>
    <t>All PCIT ProvidersPCIT DCSJul-23</t>
  </si>
  <si>
    <t>All PCIT ProvidersPCIT CombinedJul-23</t>
  </si>
  <si>
    <t>All PCIT-T ProvidersPCIT-T FFJul-23</t>
  </si>
  <si>
    <t>All PCIT-T ProvidersPCIT-T CombinedJul-23</t>
  </si>
  <si>
    <t>All SFCR ProvidersSFCR FFJul-23</t>
  </si>
  <si>
    <t>All SFCR ProvidersSFCR CombinedJul-23</t>
  </si>
  <si>
    <t>All TF-CBT ProvidersTF-CBT FFJul-23</t>
  </si>
  <si>
    <t>All TF-CBT ProvidersTF-CBT CombinedJul-23</t>
  </si>
  <si>
    <t>All TIP ProvidersTIP FFJul-23</t>
  </si>
  <si>
    <t>All TIP ProvidersTIP CombinedJul-23</t>
  </si>
  <si>
    <t>All TST ProvidersTST FFJul-23</t>
  </si>
  <si>
    <t>All TST ProvidersTST CombinedJul-23</t>
  </si>
  <si>
    <t>Families First ProvidersAll FFJul-23</t>
  </si>
  <si>
    <t>DC Seed ProvidersAll DCSJul-23</t>
  </si>
  <si>
    <t>Trauma ProvidersAll FFJul-23</t>
  </si>
  <si>
    <t>Trauma ProvidersAll DCSJul-23</t>
  </si>
  <si>
    <t>Trauma ProvidersAll CombinedJul-23</t>
  </si>
  <si>
    <t>AllAll CombinedJul-23</t>
  </si>
  <si>
    <t>DBH Parent SupportABC FF45108</t>
  </si>
  <si>
    <t>Healthy FuturesABC FF45108</t>
  </si>
  <si>
    <t>Marys CenterABC FF45108</t>
  </si>
  <si>
    <t>Medstar GeorgetownABC FF45108</t>
  </si>
  <si>
    <t>PIECEABC FF45108</t>
  </si>
  <si>
    <t>Federal CityA-CRA FF45108</t>
  </si>
  <si>
    <t>HillcrestA-CRA FF45108</t>
  </si>
  <si>
    <t>LAYCA-CRA FF45108</t>
  </si>
  <si>
    <t>RiversideA-CRA FF45108</t>
  </si>
  <si>
    <t>Adoptions TogetherCPP-FV FF45108</t>
  </si>
  <si>
    <t>Marys CenterCPP-FV FF45108</t>
  </si>
  <si>
    <t>PIECECPP-FV FF45108</t>
  </si>
  <si>
    <t>Community ConnectionsCPP-FV DCS45108</t>
  </si>
  <si>
    <t>Community ConnectionsCPP-FV FF45108</t>
  </si>
  <si>
    <t>Foundations for Home &amp; CommunityCPP-FV DCS45108</t>
  </si>
  <si>
    <t>Marys CenterCPP-FV DCS45108</t>
  </si>
  <si>
    <t>PIECECPP-FV DCS45108</t>
  </si>
  <si>
    <t>Medstar GeorgetownCPP-FV DCS45108</t>
  </si>
  <si>
    <t>Medstar GeorgetownCPP-FV FF45108</t>
  </si>
  <si>
    <t>Better MorningsFFT FF45108</t>
  </si>
  <si>
    <t>CatholicFFT FF45108</t>
  </si>
  <si>
    <t>First Home CareFFT FF45108</t>
  </si>
  <si>
    <t>Foundations for Home &amp; CommunityFFT FF45108</t>
  </si>
  <si>
    <t>HillcrestFFT FF45108</t>
  </si>
  <si>
    <t>PASSFFT FF45108</t>
  </si>
  <si>
    <t>LCSMST FF45108</t>
  </si>
  <si>
    <t>MBI HSMST FF45108</t>
  </si>
  <si>
    <t>Youth VillagesMST FF45108</t>
  </si>
  <si>
    <t>Youth VillagesMST-PSB FF45108</t>
  </si>
  <si>
    <t>Marys CenterPCIT FF45108</t>
  </si>
  <si>
    <t>PIECEPCIT FF45108</t>
  </si>
  <si>
    <t>Marys CenterPCIT DCS45108</t>
  </si>
  <si>
    <t>PIECEPCIT DCS45108</t>
  </si>
  <si>
    <t>Community ConnectionsPCIT DCS45108</t>
  </si>
  <si>
    <t>Community ConnectionsPCIT FF45108</t>
  </si>
  <si>
    <t>Medstar GeorgetownPCIT DCS45108</t>
  </si>
  <si>
    <t>Medstar GeorgetownPCIT FF45108</t>
  </si>
  <si>
    <t>Marys CenterPCIT-T FF45108</t>
  </si>
  <si>
    <t>PIECEPCIT-T FF45108</t>
  </si>
  <si>
    <t>Community ConnectionsTF-CBT FF45108</t>
  </si>
  <si>
    <t>First Home CareTF-CBT FF45108</t>
  </si>
  <si>
    <t>Foundations for Home &amp; CommunityTF-CBT FF45108</t>
  </si>
  <si>
    <t>HillcrestTF-CBT FF45108</t>
  </si>
  <si>
    <t>LAYCTF-CBT FF45108</t>
  </si>
  <si>
    <t>LESTF-CBT FF45108</t>
  </si>
  <si>
    <t>MD Family ResourcesTF-CBT FF45108</t>
  </si>
  <si>
    <t>UniversalTF-CBT FF45108</t>
  </si>
  <si>
    <t>Community ConnectionsTIP FF45108</t>
  </si>
  <si>
    <t>ContemporaryTIP FF45108</t>
  </si>
  <si>
    <t>FPSTIP FF45108</t>
  </si>
  <si>
    <t>Green DoorTIP FF45108</t>
  </si>
  <si>
    <t>LESTIP FF45108</t>
  </si>
  <si>
    <t>MBI HSTIP FF45108</t>
  </si>
  <si>
    <t>PASSTIP FF45108</t>
  </si>
  <si>
    <t>TFCCTIP FF45108</t>
  </si>
  <si>
    <t>UmbrellaTIP FF45108</t>
  </si>
  <si>
    <t>UniversalTIP FF45108</t>
  </si>
  <si>
    <t>Wayne CenterTIP FF45108</t>
  </si>
  <si>
    <t>Adoptions TogetherTST FF45108</t>
  </si>
  <si>
    <t>ContemporaryTST FF45108</t>
  </si>
  <si>
    <t>Family MattersTST FF45108</t>
  </si>
  <si>
    <t>First Home CareTST FF45108</t>
  </si>
  <si>
    <t>Foundations for Home &amp; CommunityTST FF45108</t>
  </si>
  <si>
    <t>HillcrestTST FF45108</t>
  </si>
  <si>
    <t>MD Family ResourcesTST FF45108</t>
  </si>
  <si>
    <t>DBH Parent SupportABC Combined45108</t>
  </si>
  <si>
    <t>Healthy FuturesABC Combined45108</t>
  </si>
  <si>
    <t>Marys CenterABC Combined45108</t>
  </si>
  <si>
    <t>Medstar GeorgetownABC Combined45108</t>
  </si>
  <si>
    <t>PIECEABC Combined45108</t>
  </si>
  <si>
    <t>Federal CityA-CRA Combined45108</t>
  </si>
  <si>
    <t>HillcrestA-CRA Combined45108</t>
  </si>
  <si>
    <t>LAYCA-CRA Combined45108</t>
  </si>
  <si>
    <t>RiversideA-CRA Combined45108</t>
  </si>
  <si>
    <t>Adoptions TogetherCPP-FV Combined45108</t>
  </si>
  <si>
    <t>Foundations for Home &amp; CommunityCPP-FV Combined45108</t>
  </si>
  <si>
    <t>Medstar GeorgetownCPP-FV Combined45108</t>
  </si>
  <si>
    <t>Better MorningsFFT Combined45108</t>
  </si>
  <si>
    <t>CatholicFFT Combined45108</t>
  </si>
  <si>
    <t>First Home CareFFT Combined45108</t>
  </si>
  <si>
    <t>Foundations for Home &amp; CommunityFFT Combined45108</t>
  </si>
  <si>
    <t>HillcrestFFT Combined45108</t>
  </si>
  <si>
    <t>PASSFFT Combined45108</t>
  </si>
  <si>
    <t>LCSMST Combined45108</t>
  </si>
  <si>
    <t>MBI HSMST Combined45108</t>
  </si>
  <si>
    <t>Youth VillagesMST Combined45108</t>
  </si>
  <si>
    <t>Youth VillagesMST-PSB Combined45108</t>
  </si>
  <si>
    <t>Medstar GeorgetownPCIT Combined45108</t>
  </si>
  <si>
    <t>Marys CenterPCIT-T Combined45108</t>
  </si>
  <si>
    <t>PIECEPCIT-T Combined45108</t>
  </si>
  <si>
    <t>Community ConnectionsTF-CBT Combined45108</t>
  </si>
  <si>
    <t>First Home CareTF-CBT Combined45108</t>
  </si>
  <si>
    <t>Foundations for Home &amp; CommunityTF-CBT Combined45108</t>
  </si>
  <si>
    <t>HillcrestTF-CBT Combined45108</t>
  </si>
  <si>
    <t>LAYCTF-CBT Combined45108</t>
  </si>
  <si>
    <t>LESTF-CBT Combined45108</t>
  </si>
  <si>
    <t>MD Family ResourcesTF-CBT Combined45108</t>
  </si>
  <si>
    <t>UniversalTF-CBT Combined45108</t>
  </si>
  <si>
    <t>Community ConnectionsTIP Combined45108</t>
  </si>
  <si>
    <t>ContemporaryTIP Combined45108</t>
  </si>
  <si>
    <t>FPSTIP Combined45108</t>
  </si>
  <si>
    <t>Green DoorTIP Combined45108</t>
  </si>
  <si>
    <t>LESTIP Combined45108</t>
  </si>
  <si>
    <t>MBI HSTIP Combined45108</t>
  </si>
  <si>
    <t>PASSTIP Combined45108</t>
  </si>
  <si>
    <t>TFCCTIP Combined45108</t>
  </si>
  <si>
    <t>UmbrellaTIP Combined45108</t>
  </si>
  <si>
    <t>UniversalTIP Combined45108</t>
  </si>
  <si>
    <t>Wayne CenterTIP Combined45108</t>
  </si>
  <si>
    <t>Adoptions TogetherTST Combined45108</t>
  </si>
  <si>
    <t>ContemporaryTST Combined45108</t>
  </si>
  <si>
    <t>Family MattersTST Combined45108</t>
  </si>
  <si>
    <t>First Home CareTST Combined45108</t>
  </si>
  <si>
    <t>Foundations for Home &amp; CommunityTST Combined45108</t>
  </si>
  <si>
    <t>HillcrestTST Combined45108</t>
  </si>
  <si>
    <t>MD Family ResourcesTST Combined45108</t>
  </si>
  <si>
    <t>Marys CenterCPP-FV Combined45108</t>
  </si>
  <si>
    <t>PIECECPP-FV Combined45108</t>
  </si>
  <si>
    <t>Community ConnectionsCPP-FV Combined45108</t>
  </si>
  <si>
    <t>Community ConnectionsPCIT Combined45108</t>
  </si>
  <si>
    <t>Marys CenterPCIT Combined45108</t>
  </si>
  <si>
    <t>PIECEPCIT Combined45108</t>
  </si>
  <si>
    <t>CatholicAll FF45108</t>
  </si>
  <si>
    <t>ContemporaryAll FF45108</t>
  </si>
  <si>
    <t>DBH Parent SupportAll FF45108</t>
  </si>
  <si>
    <t>Family MattersAll FF45108</t>
  </si>
  <si>
    <t>Federal City All FF45108</t>
  </si>
  <si>
    <t>First Home CareAll FF45108</t>
  </si>
  <si>
    <t>Foundations for Home &amp; CommunityAll FF45108</t>
  </si>
  <si>
    <t>FPSAll FF45108</t>
  </si>
  <si>
    <t>Green DoorAll FF45108</t>
  </si>
  <si>
    <t>Healthy FuturesAll FF45108</t>
  </si>
  <si>
    <t>HillcrestAll FF45108</t>
  </si>
  <si>
    <t>LAYCAll FF45108</t>
  </si>
  <si>
    <t>LCSAll FF45108</t>
  </si>
  <si>
    <t>LESAll FF45108</t>
  </si>
  <si>
    <t>MBI HSAll FF45108</t>
  </si>
  <si>
    <t>MD Family ResourcesAll FF45108</t>
  </si>
  <si>
    <t>PASSAll FF45108</t>
  </si>
  <si>
    <t>RiversideAll FF45108</t>
  </si>
  <si>
    <t>TFCCAll FF45108</t>
  </si>
  <si>
    <t>UniversalAll FF45108</t>
  </si>
  <si>
    <t>Wayne CenterAll FF45108</t>
  </si>
  <si>
    <t>Youth VillagesAll FF45108</t>
  </si>
  <si>
    <t>Medstar GeorgetownAll DCS45108</t>
  </si>
  <si>
    <t>Medstar GeorgetownAll FF45108</t>
  </si>
  <si>
    <t>Community ConnectionsAll FF45108</t>
  </si>
  <si>
    <t>Community ConnectionsAll DCS45108</t>
  </si>
  <si>
    <t>Marys CenterAll FF45108</t>
  </si>
  <si>
    <t>Marys CenterAll DCS45108</t>
  </si>
  <si>
    <t>PIECEAll FF45108</t>
  </si>
  <si>
    <t>PIECEAll DCS45108</t>
  </si>
  <si>
    <t>Adoptions TogetherAll Combined45108</t>
  </si>
  <si>
    <t>Better MorningsAll Combined45108</t>
  </si>
  <si>
    <t>CatholicAll Combined45108</t>
  </si>
  <si>
    <t>Community ConnectionsAll Combined45108</t>
  </si>
  <si>
    <t>ContemporaryAll Combined45108</t>
  </si>
  <si>
    <t>DBH Family SupportAll Combined45108</t>
  </si>
  <si>
    <t>Family MattersAll Combined45108</t>
  </si>
  <si>
    <t>Federal CityAll Combined45108</t>
  </si>
  <si>
    <t>First Home CareAll Combined45108</t>
  </si>
  <si>
    <t>Foundations for Home &amp; CommunityAll Combined45108</t>
  </si>
  <si>
    <t>FPSAll Combined45108</t>
  </si>
  <si>
    <t>Green DoorAll Combined45108</t>
  </si>
  <si>
    <t>Healthy FuturesAll Combined45108</t>
  </si>
  <si>
    <t>HillcrestAll Combined45108</t>
  </si>
  <si>
    <t>LAYCAll Combined45108</t>
  </si>
  <si>
    <t>LCSAll Combined45108</t>
  </si>
  <si>
    <t>LESAll Combined45108</t>
  </si>
  <si>
    <t>Marys CenterAll Combined45108</t>
  </si>
  <si>
    <t>MBI HSAll Combined45108</t>
  </si>
  <si>
    <t>MD Family ResourcesAll Combined45108</t>
  </si>
  <si>
    <t>Medstar GeorgetownAll Combined45108</t>
  </si>
  <si>
    <t>PASSAll Combined45108</t>
  </si>
  <si>
    <t>PIECEAll Combined45108</t>
  </si>
  <si>
    <t>RiversideAll Combined45108</t>
  </si>
  <si>
    <t>TFCCAll Combined45108</t>
  </si>
  <si>
    <t>UmbrellaAll Combined45108</t>
  </si>
  <si>
    <t>UniversalAll Combined45108</t>
  </si>
  <si>
    <t>Wayne CenterAll Combined45108</t>
  </si>
  <si>
    <t>Youth VillagesAll Combined45108</t>
  </si>
  <si>
    <t>All ABC ProvidersABC FF45108</t>
  </si>
  <si>
    <t>All ABC ProvidersABC Combined45108</t>
  </si>
  <si>
    <t>All A-CRA ProvidersA-CRA FF45108</t>
  </si>
  <si>
    <t>All A-CRA ProvidersA-CRA Combined45108</t>
  </si>
  <si>
    <t>All CPP-FV ProvidersCPP-FV FF45108</t>
  </si>
  <si>
    <t>All CPP-FV ProvidersCPP-FV DCS45108</t>
  </si>
  <si>
    <t>All CPP-FV ProvidersCPP-FV Combined45108</t>
  </si>
  <si>
    <t>All FFT ProvidersFFT FF45108</t>
  </si>
  <si>
    <t>All FFT ProvidersFFT Combined45108</t>
  </si>
  <si>
    <t>All MST ProvidersMST FF45108</t>
  </si>
  <si>
    <t>All MST ProvidersMST Combined45108</t>
  </si>
  <si>
    <t>All MST-PSB ProvidersMST-PSB FF45108</t>
  </si>
  <si>
    <t>All MST-PSB ProvidersMST-PSB Combined45108</t>
  </si>
  <si>
    <t>All PCIT ProvidersPCIT FF45108</t>
  </si>
  <si>
    <t>All PCIT ProvidersPCIT DCS45108</t>
  </si>
  <si>
    <t>All PCIT ProvidersPCIT Combined45108</t>
  </si>
  <si>
    <t>All PCIT-T ProvidersPCIT-T FF45108</t>
  </si>
  <si>
    <t>All PCIT-T ProvidersPCIT-T Combined45108</t>
  </si>
  <si>
    <t>All SFCR ProvidersSFCR FF45108</t>
  </si>
  <si>
    <t>All SFCR ProvidersSFCR Combined45108</t>
  </si>
  <si>
    <t>All TF-CBT ProvidersTF-CBT FF45108</t>
  </si>
  <si>
    <t>All TF-CBT ProvidersTF-CBT Combined45108</t>
  </si>
  <si>
    <t>All TIP ProvidersTIP FF45108</t>
  </si>
  <si>
    <t>All TIP ProvidersTIP Combined45108</t>
  </si>
  <si>
    <t>All TST ProvidersTST FF45108</t>
  </si>
  <si>
    <t>All TST ProvidersTST Combined45108</t>
  </si>
  <si>
    <t>Families First ProvidersAll FF45108</t>
  </si>
  <si>
    <t>DC Seed ProvidersAll DCS45108</t>
  </si>
  <si>
    <t>Trauma ProvidersAll FF45108</t>
  </si>
  <si>
    <t>Trauma ProvidersAll DCS45108</t>
  </si>
  <si>
    <t>Trauma ProvidersAll Combined45108</t>
  </si>
  <si>
    <t>AllAll Combined45108</t>
  </si>
  <si>
    <t>DBH Parent SupportABC FFAug-23</t>
  </si>
  <si>
    <t>Healthy FuturesABC FFAug-23</t>
  </si>
  <si>
    <t>Marys CenterABC FFAug-23</t>
  </si>
  <si>
    <t>Medstar GeorgetownABC FFAug-23</t>
  </si>
  <si>
    <t>PIECEABC FFAug-23</t>
  </si>
  <si>
    <t>Federal CityA-CRA FFAug-23</t>
  </si>
  <si>
    <t>HillcrestA-CRA FFAug-23</t>
  </si>
  <si>
    <t>LAYCA-CRA FFAug-23</t>
  </si>
  <si>
    <t>RiversideA-CRA FFAug-23</t>
  </si>
  <si>
    <t>Adoptions TogetherCPP-FV FFAug-23</t>
  </si>
  <si>
    <t>Marys CenterCPP-FV FFAug-23</t>
  </si>
  <si>
    <t>PIECECPP-FV FFAug-23</t>
  </si>
  <si>
    <t>Community ConnectionsCPP-FV DCSAug-23</t>
  </si>
  <si>
    <t>Community ConnectionsCPP-FV FFAug-23</t>
  </si>
  <si>
    <t>Foundations for Home &amp; CommunityCPP-FV DCSAug-23</t>
  </si>
  <si>
    <t>Marys CenterCPP-FV DCSAug-23</t>
  </si>
  <si>
    <t>PIECECPP-FV DCSAug-23</t>
  </si>
  <si>
    <t>Medstar GeorgetownCPP-FV DCSAug-23</t>
  </si>
  <si>
    <t>Medstar GeorgetownCPP-FV FFAug-23</t>
  </si>
  <si>
    <t>Better MorningsFFT FFAug-23</t>
  </si>
  <si>
    <t>CatholicFFT FFAug-23</t>
  </si>
  <si>
    <t>First Home CareFFT FFAug-23</t>
  </si>
  <si>
    <t>Foundations for Home &amp; CommunityFFT FFAug-23</t>
  </si>
  <si>
    <t>HillcrestFFT FFAug-23</t>
  </si>
  <si>
    <t>PASSFFT FFAug-23</t>
  </si>
  <si>
    <t>LCSMST FFAug-23</t>
  </si>
  <si>
    <t>MBI HSMST FFAug-23</t>
  </si>
  <si>
    <t>Youth VillagesMST FFAug-23</t>
  </si>
  <si>
    <t>Youth VillagesMST-PSB FFAug-23</t>
  </si>
  <si>
    <t>Marys CenterPCIT FFAug-23</t>
  </si>
  <si>
    <t>PIECEPCIT FFAug-23</t>
  </si>
  <si>
    <t>Marys CenterPCIT DCSAug-23</t>
  </si>
  <si>
    <t>PIECEPCIT DCSAug-23</t>
  </si>
  <si>
    <t>Community ConnectionsPCIT DCSAug-23</t>
  </si>
  <si>
    <t>Community ConnectionsPCIT FFAug-23</t>
  </si>
  <si>
    <t>Medstar GeorgetownPCIT DCSAug-23</t>
  </si>
  <si>
    <t>Medstar GeorgetownPCIT FFAug-23</t>
  </si>
  <si>
    <t>Marys CenterPCIT-T FFAug-23</t>
  </si>
  <si>
    <t>PIECEPCIT-T FFAug-23</t>
  </si>
  <si>
    <t>Community ConnectionsTF-CBT FFAug-23</t>
  </si>
  <si>
    <t>First Home CareTF-CBT FFAug-23</t>
  </si>
  <si>
    <t>Foundations for Home &amp; CommunityTF-CBT FFAug-23</t>
  </si>
  <si>
    <t>HillcrestTF-CBT FFAug-23</t>
  </si>
  <si>
    <t>LAYCTF-CBT FFAug-23</t>
  </si>
  <si>
    <t>LESTF-CBT FFAug-23</t>
  </si>
  <si>
    <t>MD Family ResourcesTF-CBT FFAug-23</t>
  </si>
  <si>
    <t>UniversalTF-CBT FFAug-23</t>
  </si>
  <si>
    <t>Community ConnectionsTIP FFAug-23</t>
  </si>
  <si>
    <t>ContemporaryTIP FFAug-23</t>
  </si>
  <si>
    <t>FPSTIP FFAug-23</t>
  </si>
  <si>
    <t>Green DoorTIP FFAug-23</t>
  </si>
  <si>
    <t>LESTIP FFAug-23</t>
  </si>
  <si>
    <t>MBI HSTIP FFAug-23</t>
  </si>
  <si>
    <t>PASSTIP FFAug-23</t>
  </si>
  <si>
    <t>TFCCTIP FFAug-23</t>
  </si>
  <si>
    <t>UmbrellaTIP FFAug-23</t>
  </si>
  <si>
    <t>UniversalTIP FFAug-23</t>
  </si>
  <si>
    <t>Wayne CenterTIP FFAug-23</t>
  </si>
  <si>
    <t>Adoptions TogetherTST FFAug-23</t>
  </si>
  <si>
    <t>ContemporaryTST FFAug-23</t>
  </si>
  <si>
    <t>Family MattersTST FFAug-23</t>
  </si>
  <si>
    <t>First Home CareTST FFAug-23</t>
  </si>
  <si>
    <t>Foundations for Home &amp; CommunityTST FFAug-23</t>
  </si>
  <si>
    <t>HillcrestTST FFAug-23</t>
  </si>
  <si>
    <t>MD Family ResourcesTST FFAug-23</t>
  </si>
  <si>
    <t>DBH Parent SupportABC CombinedAug-23</t>
  </si>
  <si>
    <t>Healthy FuturesABC CombinedAug-23</t>
  </si>
  <si>
    <t>Marys CenterABC CombinedAug-23</t>
  </si>
  <si>
    <t>Medstar GeorgetownABC CombinedAug-23</t>
  </si>
  <si>
    <t>PIECEABC CombinedAug-23</t>
  </si>
  <si>
    <t>Federal CityA-CRA CombinedAug-23</t>
  </si>
  <si>
    <t>HillcrestA-CRA CombinedAug-23</t>
  </si>
  <si>
    <t>LAYCA-CRA CombinedAug-23</t>
  </si>
  <si>
    <t>RiversideA-CRA CombinedAug-23</t>
  </si>
  <si>
    <t>Adoptions TogetherCPP-FV CombinedAug-23</t>
  </si>
  <si>
    <t>Foundations for Home &amp; CommunityCPP-FV CombinedAug-23</t>
  </si>
  <si>
    <t>Medstar GeorgetownCPP-FV CombinedAug-23</t>
  </si>
  <si>
    <t>Better MorningsFFT CombinedAug-23</t>
  </si>
  <si>
    <t>CatholicFFT CombinedAug-23</t>
  </si>
  <si>
    <t>First Home CareFFT CombinedAug-23</t>
  </si>
  <si>
    <t>Foundations for Home &amp; CommunityFFT CombinedAug-23</t>
  </si>
  <si>
    <t>HillcrestFFT CombinedAug-23</t>
  </si>
  <si>
    <t>PASSFFT CombinedAug-23</t>
  </si>
  <si>
    <t>LCSMST CombinedAug-23</t>
  </si>
  <si>
    <t>MBI HSMST CombinedAug-23</t>
  </si>
  <si>
    <t>Youth VillagesMST CombinedAug-23</t>
  </si>
  <si>
    <t>Youth VillagesMST-PSB CombinedAug-23</t>
  </si>
  <si>
    <t>Medstar GeorgetownPCIT CombinedAug-23</t>
  </si>
  <si>
    <t>Marys CenterPCIT-T CombinedAug-23</t>
  </si>
  <si>
    <t>PIECEPCIT-T CombinedAug-23</t>
  </si>
  <si>
    <t>Community ConnectionsTF-CBT CombinedAug-23</t>
  </si>
  <si>
    <t>First Home CareTF-CBT CombinedAug-23</t>
  </si>
  <si>
    <t>Foundations for Home &amp; CommunityTF-CBT CombinedAug-23</t>
  </si>
  <si>
    <t>HillcrestTF-CBT CombinedAug-23</t>
  </si>
  <si>
    <t>LAYCTF-CBT CombinedAug-23</t>
  </si>
  <si>
    <t>LESTF-CBT CombinedAug-23</t>
  </si>
  <si>
    <t>MD Family ResourcesTF-CBT CombinedAug-23</t>
  </si>
  <si>
    <t>UniversalTF-CBT CombinedAug-23</t>
  </si>
  <si>
    <t>Community ConnectionsTIP CombinedAug-23</t>
  </si>
  <si>
    <t>ContemporaryTIP CombinedAug-23</t>
  </si>
  <si>
    <t>FPSTIP CombinedAug-23</t>
  </si>
  <si>
    <t>Green DoorTIP CombinedAug-23</t>
  </si>
  <si>
    <t>LESTIP CombinedAug-23</t>
  </si>
  <si>
    <t>MBI HSTIP CombinedAug-23</t>
  </si>
  <si>
    <t>PASSTIP CombinedAug-23</t>
  </si>
  <si>
    <t>TFCCTIP CombinedAug-23</t>
  </si>
  <si>
    <t>UmbrellaTIP CombinedAug-23</t>
  </si>
  <si>
    <t>UniversalTIP CombinedAug-23</t>
  </si>
  <si>
    <t>Wayne CenterTIP CombinedAug-23</t>
  </si>
  <si>
    <t>Adoptions TogetherTST CombinedAug-23</t>
  </si>
  <si>
    <t>ContemporaryTST CombinedAug-23</t>
  </si>
  <si>
    <t>Family MattersTST CombinedAug-23</t>
  </si>
  <si>
    <t>First Home CareTST CombinedAug-23</t>
  </si>
  <si>
    <t>Foundations for Home &amp; CommunityTST CombinedAug-23</t>
  </si>
  <si>
    <t>HillcrestTST CombinedAug-23</t>
  </si>
  <si>
    <t>MD Family ResourcesTST CombinedAug-23</t>
  </si>
  <si>
    <t>Marys CenterCPP-FV CombinedAug-23</t>
  </si>
  <si>
    <t>PIECECPP-FV CombinedAug-23</t>
  </si>
  <si>
    <t>Community ConnectionsCPP-FV CombinedAug-23</t>
  </si>
  <si>
    <t>Community ConnectionsPCIT CombinedAug-23</t>
  </si>
  <si>
    <t>Marys CenterPCIT CombinedAug-23</t>
  </si>
  <si>
    <t>PIECEPCIT CombinedAug-23</t>
  </si>
  <si>
    <t>CatholicAll FFAug-23</t>
  </si>
  <si>
    <t>ContemporaryAll FFAug-23</t>
  </si>
  <si>
    <t>DBH Parent SupportAll FFAug-23</t>
  </si>
  <si>
    <t>Family MattersAll FFAug-23</t>
  </si>
  <si>
    <t>Federal City All FFAug-23</t>
  </si>
  <si>
    <t>First Home CareAll FFAug-23</t>
  </si>
  <si>
    <t>Foundations for Home &amp; CommunityAll FFAug-23</t>
  </si>
  <si>
    <t>FPSAll FFAug-23</t>
  </si>
  <si>
    <t>Green DoorAll FFAug-23</t>
  </si>
  <si>
    <t>Healthy FuturesAll FFAug-23</t>
  </si>
  <si>
    <t>HillcrestAll FFAug-23</t>
  </si>
  <si>
    <t>LAYCAll FFAug-23</t>
  </si>
  <si>
    <t>LCSAll FFAug-23</t>
  </si>
  <si>
    <t>LESAll FFAug-23</t>
  </si>
  <si>
    <t>MBI HSAll FFAug-23</t>
  </si>
  <si>
    <t>MD Family ResourcesAll FFAug-23</t>
  </si>
  <si>
    <t>PASSAll FFAug-23</t>
  </si>
  <si>
    <t>RiversideAll FFAug-23</t>
  </si>
  <si>
    <t>TFCCAll FFAug-23</t>
  </si>
  <si>
    <t>UniversalAll FFAug-23</t>
  </si>
  <si>
    <t>Wayne CenterAll FFAug-23</t>
  </si>
  <si>
    <t>Youth VillagesAll FFAug-23</t>
  </si>
  <si>
    <t>Medstar GeorgetownAll DCSAug-23</t>
  </si>
  <si>
    <t>Medstar GeorgetownAll FFAug-23</t>
  </si>
  <si>
    <t>Community ConnectionsAll FFAug-23</t>
  </si>
  <si>
    <t>Community ConnectionsAll DCSAug-23</t>
  </si>
  <si>
    <t>Marys CenterAll FFAug-23</t>
  </si>
  <si>
    <t>Marys CenterAll DCSAug-23</t>
  </si>
  <si>
    <t>PIECEAll FFAug-23</t>
  </si>
  <si>
    <t>PIECEAll DCSAug-23</t>
  </si>
  <si>
    <t>Adoptions TogetherAll CombinedAug-23</t>
  </si>
  <si>
    <t>Better MorningsAll CombinedAug-23</t>
  </si>
  <si>
    <t>CatholicAll CombinedAug-23</t>
  </si>
  <si>
    <t>Community ConnectionsAll CombinedAug-23</t>
  </si>
  <si>
    <t>ContemporaryAll CombinedAug-23</t>
  </si>
  <si>
    <t>DBH Family SupportAll CombinedAug-23</t>
  </si>
  <si>
    <t>Family MattersAll CombinedAug-23</t>
  </si>
  <si>
    <t>Federal CityAll CombinedAug-23</t>
  </si>
  <si>
    <t>First Home CareAll CombinedAug-23</t>
  </si>
  <si>
    <t>Foundations for Home &amp; CommunityAll CombinedAug-23</t>
  </si>
  <si>
    <t>FPSAll CombinedAug-23</t>
  </si>
  <si>
    <t>Green DoorAll CombinedAug-23</t>
  </si>
  <si>
    <t>Healthy FuturesAll CombinedAug-23</t>
  </si>
  <si>
    <t>HillcrestAll CombinedAug-23</t>
  </si>
  <si>
    <t>LAYCAll CombinedAug-23</t>
  </si>
  <si>
    <t>LCSAll CombinedAug-23</t>
  </si>
  <si>
    <t>LESAll CombinedAug-23</t>
  </si>
  <si>
    <t>Marys CenterAll CombinedAug-23</t>
  </si>
  <si>
    <t>MBI HSAll CombinedAug-23</t>
  </si>
  <si>
    <t>MD Family ResourcesAll CombinedAug-23</t>
  </si>
  <si>
    <t>Medstar GeorgetownAll CombinedAug-23</t>
  </si>
  <si>
    <t>PASSAll CombinedAug-23</t>
  </si>
  <si>
    <t>PIECEAll CombinedAug-23</t>
  </si>
  <si>
    <t>RiversideAll CombinedAug-23</t>
  </si>
  <si>
    <t>TFCCAll CombinedAug-23</t>
  </si>
  <si>
    <t>UmbrellaAll CombinedAug-23</t>
  </si>
  <si>
    <t>UniversalAll CombinedAug-23</t>
  </si>
  <si>
    <t>Wayne CenterAll CombinedAug-23</t>
  </si>
  <si>
    <t>Youth VillagesAll CombinedAug-23</t>
  </si>
  <si>
    <t>All ABC ProvidersABC FFAug-23</t>
  </si>
  <si>
    <t>All ABC ProvidersABC CombinedAug-23</t>
  </si>
  <si>
    <t>All A-CRA ProvidersA-CRA FFAug-23</t>
  </si>
  <si>
    <t>All A-CRA ProvidersA-CRA CombinedAug-23</t>
  </si>
  <si>
    <t>All CPP-FV ProvidersCPP-FV FFAug-23</t>
  </si>
  <si>
    <t>All CPP-FV ProvidersCPP-FV DCSAug-23</t>
  </si>
  <si>
    <t>All CPP-FV ProvidersCPP-FV CombinedAug-23</t>
  </si>
  <si>
    <t>All FFT ProvidersFFT FFAug-23</t>
  </si>
  <si>
    <t>All FFT ProvidersFFT CombinedAug-23</t>
  </si>
  <si>
    <t>All MST ProvidersMST FFAug-23</t>
  </si>
  <si>
    <t>All MST ProvidersMST CombinedAug-23</t>
  </si>
  <si>
    <t>All MST-PSB ProvidersMST-PSB FFAug-23</t>
  </si>
  <si>
    <t>All MST-PSB ProvidersMST-PSB CombinedAug-23</t>
  </si>
  <si>
    <t>All PCIT ProvidersPCIT FFAug-23</t>
  </si>
  <si>
    <t>All PCIT ProvidersPCIT DCSAug-23</t>
  </si>
  <si>
    <t>All PCIT ProvidersPCIT CombinedAug-23</t>
  </si>
  <si>
    <t>All PCIT-T ProvidersPCIT-T FFAug-23</t>
  </si>
  <si>
    <t>All PCIT-T ProvidersPCIT-T CombinedAug-23</t>
  </si>
  <si>
    <t>All SFCR ProvidersSFCR FFAug-23</t>
  </si>
  <si>
    <t>All SFCR ProvidersSFCR CombinedAug-23</t>
  </si>
  <si>
    <t>All TF-CBT ProvidersTF-CBT FFAug-23</t>
  </si>
  <si>
    <t>All TF-CBT ProvidersTF-CBT CombinedAug-23</t>
  </si>
  <si>
    <t>All TIP ProvidersTIP FFAug-23</t>
  </si>
  <si>
    <t>All TIP ProvidersTIP CombinedAug-23</t>
  </si>
  <si>
    <t>All TST ProvidersTST FFAug-23</t>
  </si>
  <si>
    <t>All TST ProvidersTST CombinedAug-23</t>
  </si>
  <si>
    <t>Families First ProvidersAll FFAug-23</t>
  </si>
  <si>
    <t>DC Seed ProvidersAll DCSAug-23</t>
  </si>
  <si>
    <t>Trauma ProvidersAll FFAug-23</t>
  </si>
  <si>
    <t>Trauma ProvidersAll DCSAug-23</t>
  </si>
  <si>
    <t>Trauma ProvidersAll CombinedAug-23</t>
  </si>
  <si>
    <t>AllAll CombinedAug-23</t>
  </si>
  <si>
    <t>DBH Parent SupportABC FF45139</t>
  </si>
  <si>
    <t>Healthy FuturesABC FF45139</t>
  </si>
  <si>
    <t>Marys CenterABC FF45139</t>
  </si>
  <si>
    <t>Medstar GeorgetownABC FF45139</t>
  </si>
  <si>
    <t>PIECEABC FF45139</t>
  </si>
  <si>
    <t>Federal CityA-CRA FF45139</t>
  </si>
  <si>
    <t>HillcrestA-CRA FF45139</t>
  </si>
  <si>
    <t>LAYCA-CRA FF45139</t>
  </si>
  <si>
    <t>RiversideA-CRA FF45139</t>
  </si>
  <si>
    <t>Adoptions TogetherCPP-FV FF45139</t>
  </si>
  <si>
    <t>Marys CenterCPP-FV FF45139</t>
  </si>
  <si>
    <t>PIECECPP-FV FF45139</t>
  </si>
  <si>
    <t>Community ConnectionsCPP-FV DCS45139</t>
  </si>
  <si>
    <t>Community ConnectionsCPP-FV FF45139</t>
  </si>
  <si>
    <t>Foundations for Home &amp; CommunityCPP-FV DCS45139</t>
  </si>
  <si>
    <t>Marys CenterCPP-FV DCS45139</t>
  </si>
  <si>
    <t>PIECECPP-FV DCS45139</t>
  </si>
  <si>
    <t>Medstar GeorgetownCPP-FV DCS45139</t>
  </si>
  <si>
    <t>Medstar GeorgetownCPP-FV FF45139</t>
  </si>
  <si>
    <t>Better MorningsFFT FF45139</t>
  </si>
  <si>
    <t>CatholicFFT FF45139</t>
  </si>
  <si>
    <t>First Home CareFFT FF45139</t>
  </si>
  <si>
    <t>Foundations for Home &amp; CommunityFFT FF45139</t>
  </si>
  <si>
    <t>HillcrestFFT FF45139</t>
  </si>
  <si>
    <t>PASSFFT FF45139</t>
  </si>
  <si>
    <t>LCSMST FF45139</t>
  </si>
  <si>
    <t>MBI HSMST FF45139</t>
  </si>
  <si>
    <t>Youth VillagesMST FF45139</t>
  </si>
  <si>
    <t>Youth VillagesMST-PSB FF45139</t>
  </si>
  <si>
    <t>Marys CenterPCIT FF45139</t>
  </si>
  <si>
    <t>PIECEPCIT FF45139</t>
  </si>
  <si>
    <t>Marys CenterPCIT DCS45139</t>
  </si>
  <si>
    <t>PIECEPCIT DCS45139</t>
  </si>
  <si>
    <t>Community ConnectionsPCIT DCS45139</t>
  </si>
  <si>
    <t>Community ConnectionsPCIT FF45139</t>
  </si>
  <si>
    <t>Medstar GeorgetownPCIT DCS45139</t>
  </si>
  <si>
    <t>Medstar GeorgetownPCIT FF45139</t>
  </si>
  <si>
    <t>Marys CenterPCIT-T FF45139</t>
  </si>
  <si>
    <t>PIECEPCIT-T FF45139</t>
  </si>
  <si>
    <t>Community ConnectionsTF-CBT FF45139</t>
  </si>
  <si>
    <t>First Home CareTF-CBT FF45139</t>
  </si>
  <si>
    <t>Foundations for Home &amp; CommunityTF-CBT FF45139</t>
  </si>
  <si>
    <t>HillcrestTF-CBT FF45139</t>
  </si>
  <si>
    <t>LAYCTF-CBT FF45139</t>
  </si>
  <si>
    <t>LESTF-CBT FF45139</t>
  </si>
  <si>
    <t>MD Family ResourcesTF-CBT FF45139</t>
  </si>
  <si>
    <t>UniversalTF-CBT FF45139</t>
  </si>
  <si>
    <t>Community ConnectionsTIP FF45139</t>
  </si>
  <si>
    <t>ContemporaryTIP FF45139</t>
  </si>
  <si>
    <t>FPSTIP FF45139</t>
  </si>
  <si>
    <t>Green DoorTIP FF45139</t>
  </si>
  <si>
    <t>LESTIP FF45139</t>
  </si>
  <si>
    <t>MBI HSTIP FF45139</t>
  </si>
  <si>
    <t>PASSTIP FF45139</t>
  </si>
  <si>
    <t>TFCCTIP FF45139</t>
  </si>
  <si>
    <t>UmbrellaTIP FF45139</t>
  </si>
  <si>
    <t>UniversalTIP FF45139</t>
  </si>
  <si>
    <t>Wayne CenterTIP FF45139</t>
  </si>
  <si>
    <t>Adoptions TogetherTST FF45139</t>
  </si>
  <si>
    <t>ContemporaryTST FF45139</t>
  </si>
  <si>
    <t>Family MattersTST FF45139</t>
  </si>
  <si>
    <t>First Home CareTST FF45139</t>
  </si>
  <si>
    <t>Foundations for Home &amp; CommunityTST FF45139</t>
  </si>
  <si>
    <t>HillcrestTST FF45139</t>
  </si>
  <si>
    <t>MD Family ResourcesTST FF45139</t>
  </si>
  <si>
    <t>DBH Parent SupportABC Combined45139</t>
  </si>
  <si>
    <t>Healthy FuturesABC Combined45139</t>
  </si>
  <si>
    <t>Marys CenterABC Combined45139</t>
  </si>
  <si>
    <t>Medstar GeorgetownABC Combined45139</t>
  </si>
  <si>
    <t>PIECEABC Combined45139</t>
  </si>
  <si>
    <t>Federal CityA-CRA Combined45139</t>
  </si>
  <si>
    <t>HillcrestA-CRA Combined45139</t>
  </si>
  <si>
    <t>LAYCA-CRA Combined45139</t>
  </si>
  <si>
    <t>RiversideA-CRA Combined45139</t>
  </si>
  <si>
    <t>Adoptions TogetherCPP-FV Combined45139</t>
  </si>
  <si>
    <t>Foundations for Home &amp; CommunityCPP-FV Combined45139</t>
  </si>
  <si>
    <t>Medstar GeorgetownCPP-FV Combined45139</t>
  </si>
  <si>
    <t>Better MorningsFFT Combined45139</t>
  </si>
  <si>
    <t>CatholicFFT Combined45139</t>
  </si>
  <si>
    <t>First Home CareFFT Combined45139</t>
  </si>
  <si>
    <t>Foundations for Home &amp; CommunityFFT Combined45139</t>
  </si>
  <si>
    <t>HillcrestFFT Combined45139</t>
  </si>
  <si>
    <t>PASSFFT Combined45139</t>
  </si>
  <si>
    <t>LCSMST Combined45139</t>
  </si>
  <si>
    <t>MBI HSMST Combined45139</t>
  </si>
  <si>
    <t>Youth VillagesMST Combined45139</t>
  </si>
  <si>
    <t>Youth VillagesMST-PSB Combined45139</t>
  </si>
  <si>
    <t>Medstar GeorgetownPCIT Combined45139</t>
  </si>
  <si>
    <t>Marys CenterPCIT-T Combined45139</t>
  </si>
  <si>
    <t>PIECEPCIT-T Combined45139</t>
  </si>
  <si>
    <t>Community ConnectionsTF-CBT Combined45139</t>
  </si>
  <si>
    <t>First Home CareTF-CBT Combined45139</t>
  </si>
  <si>
    <t>Foundations for Home &amp; CommunityTF-CBT Combined45139</t>
  </si>
  <si>
    <t>HillcrestTF-CBT Combined45139</t>
  </si>
  <si>
    <t>LAYCTF-CBT Combined45139</t>
  </si>
  <si>
    <t>LESTF-CBT Combined45139</t>
  </si>
  <si>
    <t>MD Family ResourcesTF-CBT Combined45139</t>
  </si>
  <si>
    <t>UniversalTF-CBT Combined45139</t>
  </si>
  <si>
    <t>Community ConnectionsTIP Combined45139</t>
  </si>
  <si>
    <t>ContemporaryTIP Combined45139</t>
  </si>
  <si>
    <t>FPSTIP Combined45139</t>
  </si>
  <si>
    <t>Green DoorTIP Combined45139</t>
  </si>
  <si>
    <t>LESTIP Combined45139</t>
  </si>
  <si>
    <t>MBI HSTIP Combined45139</t>
  </si>
  <si>
    <t>PASSTIP Combined45139</t>
  </si>
  <si>
    <t>TFCCTIP Combined45139</t>
  </si>
  <si>
    <t>UmbrellaTIP Combined45139</t>
  </si>
  <si>
    <t>UniversalTIP Combined45139</t>
  </si>
  <si>
    <t>Wayne CenterTIP Combined45139</t>
  </si>
  <si>
    <t>Adoptions TogetherTST Combined45139</t>
  </si>
  <si>
    <t>ContemporaryTST Combined45139</t>
  </si>
  <si>
    <t>Family MattersTST Combined45139</t>
  </si>
  <si>
    <t>First Home CareTST Combined45139</t>
  </si>
  <si>
    <t>Foundations for Home &amp; CommunityTST Combined45139</t>
  </si>
  <si>
    <t>HillcrestTST Combined45139</t>
  </si>
  <si>
    <t>MD Family ResourcesTST Combined45139</t>
  </si>
  <si>
    <t>Marys CenterCPP-FV Combined45139</t>
  </si>
  <si>
    <t>PIECECPP-FV Combined45139</t>
  </si>
  <si>
    <t>Community ConnectionsCPP-FV Combined45139</t>
  </si>
  <si>
    <t>Community ConnectionsPCIT Combined45139</t>
  </si>
  <si>
    <t>Marys CenterPCIT Combined45139</t>
  </si>
  <si>
    <t>PIECEPCIT Combined45139</t>
  </si>
  <si>
    <t>CatholicAll FF45139</t>
  </si>
  <si>
    <t>ContemporaryAll FF45139</t>
  </si>
  <si>
    <t>DBH Parent SupportAll FF45139</t>
  </si>
  <si>
    <t>Family MattersAll FF45139</t>
  </si>
  <si>
    <t>Federal City All FF45139</t>
  </si>
  <si>
    <t>First Home CareAll FF45139</t>
  </si>
  <si>
    <t>Foundations for Home &amp; CommunityAll FF45139</t>
  </si>
  <si>
    <t>FPSAll FF45139</t>
  </si>
  <si>
    <t>Green DoorAll FF45139</t>
  </si>
  <si>
    <t>Healthy FuturesAll FF45139</t>
  </si>
  <si>
    <t>HillcrestAll FF45139</t>
  </si>
  <si>
    <t>LAYCAll FF45139</t>
  </si>
  <si>
    <t>LCSAll FF45139</t>
  </si>
  <si>
    <t>LESAll FF45139</t>
  </si>
  <si>
    <t>MBI HSAll FF45139</t>
  </si>
  <si>
    <t>MD Family ResourcesAll FF45139</t>
  </si>
  <si>
    <t>PASSAll FF45139</t>
  </si>
  <si>
    <t>RiversideAll FF45139</t>
  </si>
  <si>
    <t>TFCCAll FF45139</t>
  </si>
  <si>
    <t>UniversalAll FF45139</t>
  </si>
  <si>
    <t>Wayne CenterAll FF45139</t>
  </si>
  <si>
    <t>Youth VillagesAll FF45139</t>
  </si>
  <si>
    <t>Medstar GeorgetownAll DCS45139</t>
  </si>
  <si>
    <t>Medstar GeorgetownAll FF45139</t>
  </si>
  <si>
    <t>Community ConnectionsAll FF45139</t>
  </si>
  <si>
    <t>Community ConnectionsAll DCS45139</t>
  </si>
  <si>
    <t>Marys CenterAll FF45139</t>
  </si>
  <si>
    <t>Marys CenterAll DCS45139</t>
  </si>
  <si>
    <t>PIECEAll FF45139</t>
  </si>
  <si>
    <t>PIECEAll DCS45139</t>
  </si>
  <si>
    <t>Adoptions TogetherAll Combined45139</t>
  </si>
  <si>
    <t>Better MorningsAll Combined45139</t>
  </si>
  <si>
    <t>CatholicAll Combined45139</t>
  </si>
  <si>
    <t>Community ConnectionsAll Combined45139</t>
  </si>
  <si>
    <t>ContemporaryAll Combined45139</t>
  </si>
  <si>
    <t>DBH Family SupportAll Combined45139</t>
  </si>
  <si>
    <t>Family MattersAll Combined45139</t>
  </si>
  <si>
    <t>Federal CityAll Combined45139</t>
  </si>
  <si>
    <t>First Home CareAll Combined45139</t>
  </si>
  <si>
    <t>Foundations for Home &amp; CommunityAll Combined45139</t>
  </si>
  <si>
    <t>FPSAll Combined45139</t>
  </si>
  <si>
    <t>Green DoorAll Combined45139</t>
  </si>
  <si>
    <t>Healthy FuturesAll Combined45139</t>
  </si>
  <si>
    <t>HillcrestAll Combined45139</t>
  </si>
  <si>
    <t>LAYCAll Combined45139</t>
  </si>
  <si>
    <t>LCSAll Combined45139</t>
  </si>
  <si>
    <t>LESAll Combined45139</t>
  </si>
  <si>
    <t>Marys CenterAll Combined45139</t>
  </si>
  <si>
    <t>MBI HSAll Combined45139</t>
  </si>
  <si>
    <t>MD Family ResourcesAll Combined45139</t>
  </si>
  <si>
    <t>Medstar GeorgetownAll Combined45139</t>
  </si>
  <si>
    <t>PASSAll Combined45139</t>
  </si>
  <si>
    <t>PIECEAll Combined45139</t>
  </si>
  <si>
    <t>RiversideAll Combined45139</t>
  </si>
  <si>
    <t>TFCCAll Combined45139</t>
  </si>
  <si>
    <t>UmbrellaAll Combined45139</t>
  </si>
  <si>
    <t>UniversalAll Combined45139</t>
  </si>
  <si>
    <t>Wayne CenterAll Combined45139</t>
  </si>
  <si>
    <t>Youth VillagesAll Combined45139</t>
  </si>
  <si>
    <t>All ABC ProvidersABC FF45139</t>
  </si>
  <si>
    <t>All ABC ProvidersABC Combined45139</t>
  </si>
  <si>
    <t>All A-CRA ProvidersA-CRA FF45139</t>
  </si>
  <si>
    <t>All A-CRA ProvidersA-CRA Combined45139</t>
  </si>
  <si>
    <t>All CPP-FV ProvidersCPP-FV FF45139</t>
  </si>
  <si>
    <t>All CPP-FV ProvidersCPP-FV DCS45139</t>
  </si>
  <si>
    <t>All CPP-FV ProvidersCPP-FV Combined45139</t>
  </si>
  <si>
    <t>All FFT ProvidersFFT FF45139</t>
  </si>
  <si>
    <t>All FFT ProvidersFFT Combined45139</t>
  </si>
  <si>
    <t>All MST ProvidersMST FF45139</t>
  </si>
  <si>
    <t>All MST ProvidersMST Combined45139</t>
  </si>
  <si>
    <t>All MST-PSB ProvidersMST-PSB FF45139</t>
  </si>
  <si>
    <t>All MST-PSB ProvidersMST-PSB Combined45139</t>
  </si>
  <si>
    <t>All PCIT ProvidersPCIT FF45139</t>
  </si>
  <si>
    <t>All PCIT ProvidersPCIT DCS45139</t>
  </si>
  <si>
    <t>All PCIT ProvidersPCIT Combined45139</t>
  </si>
  <si>
    <t>All PCIT-T ProvidersPCIT-T FF45139</t>
  </si>
  <si>
    <t>All PCIT-T ProvidersPCIT-T Combined45139</t>
  </si>
  <si>
    <t>All SFCR ProvidersSFCR FF45139</t>
  </si>
  <si>
    <t>All SFCR ProvidersSFCR Combined45139</t>
  </si>
  <si>
    <t>All TF-CBT ProvidersTF-CBT FF45139</t>
  </si>
  <si>
    <t>All TF-CBT ProvidersTF-CBT Combined45139</t>
  </si>
  <si>
    <t>All TIP ProvidersTIP FF45139</t>
  </si>
  <si>
    <t>All TIP ProvidersTIP Combined45139</t>
  </si>
  <si>
    <t>All TST ProvidersTST FF45139</t>
  </si>
  <si>
    <t>All TST ProvidersTST Combined45139</t>
  </si>
  <si>
    <t>Families First ProvidersAll FF45139</t>
  </si>
  <si>
    <t>DC Seed ProvidersAll DCS45139</t>
  </si>
  <si>
    <t>Trauma ProvidersAll FF45139</t>
  </si>
  <si>
    <t>Trauma ProvidersAll DCS45139</t>
  </si>
  <si>
    <t>Trauma ProvidersAll Combined45139</t>
  </si>
  <si>
    <t>AllAll Combined45139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</si>
</sst>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yy;@"/>
    <numFmt numFmtId="165" formatCode="_(* #,##0.0_);_(* \(#,##0.0\);_(* &quot;-&quot;??_);_(@_)"/>
    <numFmt numFmtId="166" formatCode="_(* #,##0_);_(* \(#,##0\);_(* &quot;-&quot;??_);_(@_)"/>
    <numFmt numFmtId="167" formatCode="0.0"/>
  </numFmts>
  <fonts count="58" x14ac:knownFonts="1">
    <font>
      <sz val="11"/>
      <color theme="1"/>
      <name val="Calibri"/>
      <family val="2"/>
      <scheme val="minor"/>
    </font>
    <font>
      <sz val="12"/>
      <color theme="1"/>
      <name val="Calibri"/>
      <family val="2"/>
      <scheme val="minor"/>
    </font>
    <font>
      <sz val="11"/>
      <color theme="0"/>
      <name val="Calibri"/>
      <family val="2"/>
      <scheme val="minor"/>
    </font>
    <font>
      <sz val="10"/>
      <name val="Calibri"/>
      <family val="2"/>
      <scheme val="minor"/>
    </font>
    <font>
      <b/>
      <sz val="18"/>
      <name val="Calibri"/>
      <family val="2"/>
      <scheme val="minor"/>
    </font>
    <font>
      <b/>
      <sz val="11"/>
      <name val="Calibri"/>
      <family val="2"/>
      <scheme val="minor"/>
    </font>
    <font>
      <b/>
      <sz val="14"/>
      <name val="Calibri"/>
      <family val="2"/>
      <scheme val="minor"/>
    </font>
    <font>
      <sz val="11"/>
      <name val="Calibri"/>
      <family val="2"/>
      <scheme val="minor"/>
    </font>
    <font>
      <u/>
      <sz val="11"/>
      <color theme="10"/>
      <name val="Calibri"/>
      <family val="2"/>
    </font>
    <font>
      <sz val="10"/>
      <name val="Calibri"/>
      <family val="2"/>
    </font>
    <font>
      <sz val="10"/>
      <color theme="3" tint="0.79998168889431442"/>
      <name val="Calibri"/>
      <family val="2"/>
      <scheme val="minor"/>
    </font>
    <font>
      <sz val="11"/>
      <color indexed="8"/>
      <name val="Calibri"/>
      <family val="2"/>
    </font>
    <font>
      <b/>
      <sz val="18"/>
      <name val="Calibri"/>
      <family val="2"/>
    </font>
    <font>
      <sz val="10"/>
      <color theme="1"/>
      <name val="Calibri"/>
      <family val="2"/>
      <scheme val="minor"/>
    </font>
    <font>
      <b/>
      <sz val="14"/>
      <color theme="1"/>
      <name val="Calibri"/>
      <family val="2"/>
      <scheme val="minor"/>
    </font>
    <font>
      <sz val="11"/>
      <color theme="1"/>
      <name val="Calibri"/>
      <family val="2"/>
      <scheme val="minor"/>
    </font>
    <font>
      <sz val="10"/>
      <name val="Arial"/>
      <family val="2"/>
    </font>
    <font>
      <sz val="10"/>
      <name val="Arial"/>
      <family val="2"/>
    </font>
    <font>
      <u/>
      <sz val="10"/>
      <color indexed="12"/>
      <name val="Microsoft Sans Serif"/>
      <family val="2"/>
    </font>
    <font>
      <sz val="12"/>
      <color theme="1"/>
      <name val="Calibri"/>
      <family val="2"/>
      <scheme val="minor"/>
    </font>
    <font>
      <u/>
      <sz val="12"/>
      <color theme="10"/>
      <name val="Calibri"/>
      <family val="2"/>
      <scheme val="minor"/>
    </font>
    <font>
      <u/>
      <sz val="12"/>
      <color theme="11"/>
      <name val="Calibri"/>
      <family val="2"/>
      <scheme val="minor"/>
    </font>
    <font>
      <b/>
      <sz val="11"/>
      <color theme="10"/>
      <name val="Calibri"/>
      <family val="2"/>
    </font>
    <font>
      <b/>
      <sz val="14"/>
      <name val="Calibri"/>
      <family val="2"/>
    </font>
    <font>
      <b/>
      <sz val="14"/>
      <color theme="3" tint="0.79998168889431442"/>
      <name val="Calibri"/>
      <family val="2"/>
      <scheme val="minor"/>
    </font>
    <font>
      <b/>
      <sz val="14"/>
      <color theme="0"/>
      <name val="Calibri"/>
      <family val="2"/>
      <scheme val="minor"/>
    </font>
    <font>
      <b/>
      <sz val="12"/>
      <color rgb="FFFF0000"/>
      <name val="Calibri"/>
      <family val="2"/>
    </font>
    <font>
      <b/>
      <sz val="12"/>
      <name val="Calibri"/>
      <family val="2"/>
      <scheme val="minor"/>
    </font>
    <font>
      <b/>
      <sz val="9"/>
      <name val="Calibri"/>
      <family val="2"/>
    </font>
    <font>
      <b/>
      <sz val="12"/>
      <name val="Calibri"/>
      <family val="2"/>
    </font>
    <font>
      <sz val="18"/>
      <color theme="1"/>
      <name val="Calibri"/>
      <family val="2"/>
      <scheme val="minor"/>
    </font>
    <font>
      <b/>
      <sz val="26"/>
      <name val="Calibri"/>
      <family val="2"/>
      <scheme val="minor"/>
    </font>
    <font>
      <b/>
      <sz val="16"/>
      <color theme="1"/>
      <name val="Calibri"/>
      <family val="2"/>
      <scheme val="minor"/>
    </font>
    <font>
      <b/>
      <sz val="20"/>
      <color theme="1"/>
      <name val="Calibri"/>
      <family val="2"/>
      <scheme val="minor"/>
    </font>
    <font>
      <b/>
      <u/>
      <sz val="11"/>
      <color theme="1"/>
      <name val="Calibri"/>
      <family val="2"/>
      <scheme val="minor"/>
    </font>
    <font>
      <b/>
      <u/>
      <sz val="12"/>
      <color theme="1"/>
      <name val="Calibri"/>
      <family val="2"/>
      <scheme val="minor"/>
    </font>
    <font>
      <b/>
      <u/>
      <sz val="14"/>
      <color theme="1"/>
      <name val="Calibri"/>
      <family val="2"/>
      <scheme val="minor"/>
    </font>
    <font>
      <b/>
      <u/>
      <sz val="24"/>
      <color theme="1"/>
      <name val="Calibri"/>
      <family val="2"/>
      <scheme val="minor"/>
    </font>
    <font>
      <u/>
      <sz val="11"/>
      <color theme="11"/>
      <name val="Calibri"/>
      <family val="2"/>
      <scheme val="minor"/>
    </font>
    <font>
      <b/>
      <sz val="11"/>
      <color theme="1"/>
      <name val="Calibri"/>
      <family val="2"/>
      <scheme val="minor"/>
    </font>
    <font>
      <b/>
      <sz val="18"/>
      <color theme="1"/>
      <name val="Calibri"/>
      <family val="2"/>
      <scheme val="minor"/>
    </font>
    <font>
      <sz val="8"/>
      <name val="Calibri"/>
      <family val="2"/>
      <scheme val="minor"/>
    </font>
    <font>
      <sz val="8"/>
      <color theme="1"/>
      <name val="Calibri"/>
      <family val="2"/>
      <scheme val="minor"/>
    </font>
    <font>
      <b/>
      <sz val="32"/>
      <color theme="1"/>
      <name val="Calibri"/>
      <family val="2"/>
      <scheme val="minor"/>
    </font>
    <font>
      <b/>
      <sz val="17"/>
      <name val="Calibri"/>
      <family val="2"/>
    </font>
    <font>
      <b/>
      <sz val="17"/>
      <name val="Calibri"/>
      <family val="2"/>
      <scheme val="minor"/>
    </font>
    <font>
      <sz val="17"/>
      <color theme="1"/>
      <name val="Calibri"/>
      <family val="2"/>
      <scheme val="minor"/>
    </font>
    <font>
      <b/>
      <sz val="24"/>
      <color theme="1"/>
      <name val="Calibri"/>
      <family val="2"/>
      <scheme val="minor"/>
    </font>
    <font>
      <b/>
      <sz val="16"/>
      <name val="Calibri"/>
      <family val="2"/>
      <scheme val="minor"/>
    </font>
    <font>
      <b/>
      <sz val="16"/>
      <name val="Calibri"/>
      <family val="2"/>
    </font>
    <font>
      <sz val="36"/>
      <color theme="1"/>
      <name val="Calibri"/>
      <family val="2"/>
      <scheme val="minor"/>
    </font>
    <font>
      <sz val="22"/>
      <name val="Calibri"/>
      <family val="2"/>
      <scheme val="minor"/>
    </font>
    <font>
      <sz val="20"/>
      <name val="Calibri"/>
      <family val="2"/>
      <scheme val="minor"/>
    </font>
    <font>
      <b/>
      <sz val="22"/>
      <name val="Britannic Bold"/>
      <family val="2"/>
    </font>
    <font>
      <sz val="20"/>
      <color theme="1"/>
      <name val="Calibri"/>
      <family val="2"/>
      <scheme val="minor"/>
    </font>
    <font>
      <b/>
      <sz val="22"/>
      <color theme="1"/>
      <name val="Calibri"/>
      <family val="2"/>
      <scheme val="minor"/>
    </font>
    <font>
      <b/>
      <sz val="36"/>
      <color theme="1"/>
      <name val="Calibri"/>
      <family val="2"/>
      <scheme val="minor"/>
    </font>
    <font>
      <b/>
      <sz val="26"/>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4"/>
        <bgColor indexed="64"/>
      </patternFill>
    </fill>
  </fills>
  <borders count="64">
    <border>
      <left/>
      <right/>
      <top/>
      <bottom/>
      <diagonal/>
    </border>
    <border>
      <left/>
      <right/>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right style="thick">
        <color theme="4"/>
      </right>
      <top/>
      <bottom/>
      <diagonal/>
    </border>
    <border>
      <left style="thick">
        <color theme="4"/>
      </left>
      <right/>
      <top/>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style="thick">
        <color theme="4"/>
      </right>
      <top/>
      <bottom/>
      <diagonal/>
    </border>
    <border>
      <left/>
      <right/>
      <top/>
      <bottom style="thin">
        <color auto="1"/>
      </bottom>
      <diagonal/>
    </border>
    <border>
      <left style="thick">
        <color theme="4"/>
      </left>
      <right style="thick">
        <color theme="4"/>
      </right>
      <top style="thick">
        <color theme="4"/>
      </top>
      <bottom/>
      <diagonal/>
    </border>
    <border>
      <left style="thick">
        <color theme="4"/>
      </left>
      <right style="thick">
        <color theme="4"/>
      </right>
      <top/>
      <bottom style="thick">
        <color theme="4"/>
      </bottom>
      <diagonal/>
    </border>
    <border>
      <left/>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theme="4"/>
      </left>
      <right style="thin">
        <color theme="4"/>
      </right>
      <top/>
      <bottom style="thick">
        <color theme="4"/>
      </bottom>
      <diagonal/>
    </border>
    <border>
      <left style="thin">
        <color theme="4"/>
      </left>
      <right style="thin">
        <color theme="4"/>
      </right>
      <top/>
      <bottom style="thick">
        <color theme="4"/>
      </bottom>
      <diagonal/>
    </border>
    <border>
      <left/>
      <right style="thin">
        <color theme="4"/>
      </right>
      <top/>
      <bottom style="thick">
        <color theme="4"/>
      </bottom>
      <diagonal/>
    </border>
    <border>
      <left style="thin">
        <color theme="4"/>
      </left>
      <right style="thick">
        <color theme="4"/>
      </right>
      <top style="thin">
        <color theme="4"/>
      </top>
      <bottom style="thick">
        <color theme="4"/>
      </bottom>
      <diagonal/>
    </border>
    <border>
      <left style="thin">
        <color theme="4"/>
      </left>
      <right style="thick">
        <color theme="4"/>
      </right>
      <top/>
      <bottom style="thick">
        <color theme="4"/>
      </bottom>
      <diagonal/>
    </border>
    <border>
      <left style="thick">
        <color theme="4"/>
      </left>
      <right style="thin">
        <color theme="4"/>
      </right>
      <top style="thick">
        <color theme="4"/>
      </top>
      <bottom/>
      <diagonal/>
    </border>
    <border>
      <left style="thin">
        <color theme="4"/>
      </left>
      <right style="thin">
        <color theme="4"/>
      </right>
      <top style="thick">
        <color theme="4"/>
      </top>
      <bottom style="thin">
        <color theme="4"/>
      </bottom>
      <diagonal/>
    </border>
    <border>
      <left/>
      <right/>
      <top/>
      <bottom style="thin">
        <color theme="4"/>
      </bottom>
      <diagonal/>
    </border>
    <border>
      <left/>
      <right style="thick">
        <color theme="4"/>
      </right>
      <top style="thick">
        <color theme="4"/>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right>
      <top style="thick">
        <color theme="4"/>
      </top>
      <bottom style="thin">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ck">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theme="4"/>
      </left>
      <right/>
      <top style="thin">
        <color theme="4"/>
      </top>
      <bottom/>
      <diagonal/>
    </border>
    <border>
      <left/>
      <right/>
      <top style="thin">
        <color theme="4"/>
      </top>
      <bottom/>
      <diagonal/>
    </border>
    <border>
      <left/>
      <right style="thick">
        <color theme="4"/>
      </right>
      <top style="thin">
        <color theme="4"/>
      </top>
      <bottom/>
      <diagonal/>
    </border>
    <border>
      <left style="medium">
        <color theme="4"/>
      </left>
      <right/>
      <top style="thick">
        <color theme="4"/>
      </top>
      <bottom/>
      <diagonal/>
    </border>
    <border>
      <left/>
      <right style="medium">
        <color theme="4"/>
      </right>
      <top style="thick">
        <color theme="4"/>
      </top>
      <bottom/>
      <diagonal/>
    </border>
    <border>
      <left style="medium">
        <color theme="4"/>
      </left>
      <right/>
      <top/>
      <bottom style="thin">
        <color theme="4"/>
      </bottom>
      <diagonal/>
    </border>
    <border>
      <left/>
      <right style="medium">
        <color theme="4"/>
      </right>
      <top/>
      <bottom style="thin">
        <color theme="4"/>
      </bottom>
      <diagonal/>
    </border>
    <border>
      <left style="medium">
        <color theme="4"/>
      </left>
      <right/>
      <top/>
      <bottom/>
      <diagonal/>
    </border>
    <border>
      <left/>
      <right style="medium">
        <color theme="4"/>
      </right>
      <top/>
      <bottom/>
      <diagonal/>
    </border>
    <border>
      <left style="medium">
        <color theme="4"/>
      </left>
      <right/>
      <top style="thin">
        <color theme="4"/>
      </top>
      <bottom/>
      <diagonal/>
    </border>
    <border>
      <left/>
      <right style="medium">
        <color theme="4"/>
      </right>
      <top style="thin">
        <color theme="4"/>
      </top>
      <bottom/>
      <diagonal/>
    </border>
    <border>
      <left style="thick">
        <color theme="4"/>
      </left>
      <right style="thin">
        <color theme="4"/>
      </right>
      <top style="thick">
        <color theme="4"/>
      </top>
      <bottom style="thin">
        <color theme="4"/>
      </bottom>
      <diagonal/>
    </border>
    <border>
      <left style="thick">
        <color theme="4"/>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ck">
        <color theme="4"/>
      </left>
      <right style="thin">
        <color theme="4"/>
      </right>
      <top style="thin">
        <color theme="4"/>
      </top>
      <bottom style="thick">
        <color theme="4"/>
      </bottom>
      <diagonal/>
    </border>
    <border>
      <left/>
      <right/>
      <top style="thick">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ck">
        <color theme="4"/>
      </bottom>
      <diagonal/>
    </border>
  </borders>
  <cellStyleXfs count="87">
    <xf numFmtId="0" fontId="0" fillId="0" borderId="0"/>
    <xf numFmtId="0" fontId="8" fillId="0" borderId="0" applyNumberFormat="0" applyFill="0" applyBorder="0" applyAlignment="0" applyProtection="0">
      <alignment vertical="top"/>
      <protection locked="0"/>
    </xf>
    <xf numFmtId="9" fontId="11" fillId="0" borderId="0" applyFont="0" applyFill="0" applyBorder="0" applyAlignment="0" applyProtection="0"/>
    <xf numFmtId="9" fontId="15" fillId="0" borderId="0" applyFont="0" applyFill="0" applyBorder="0" applyAlignment="0" applyProtection="0"/>
    <xf numFmtId="0" fontId="16" fillId="0" borderId="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20" fillId="0" borderId="0" applyNumberFormat="0" applyFill="0" applyBorder="0" applyAlignment="0" applyProtection="0"/>
    <xf numFmtId="0" fontId="19" fillId="0" borderId="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3" fontId="15"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456">
    <xf numFmtId="0" fontId="0" fillId="0" borderId="0" xfId="0"/>
    <xf numFmtId="0" fontId="5" fillId="3" borderId="6" xfId="0" applyFont="1" applyFill="1" applyBorder="1" applyAlignment="1">
      <alignment vertical="center"/>
    </xf>
    <xf numFmtId="0" fontId="5" fillId="3" borderId="0" xfId="0" applyFont="1" applyFill="1" applyAlignment="1">
      <alignment vertical="center"/>
    </xf>
    <xf numFmtId="0" fontId="10" fillId="3" borderId="5" xfId="0" applyFont="1" applyFill="1" applyBorder="1" applyAlignment="1">
      <alignment vertical="center"/>
    </xf>
    <xf numFmtId="0" fontId="7" fillId="4" borderId="6" xfId="0" applyFont="1" applyFill="1" applyBorder="1" applyAlignment="1">
      <alignment vertical="center"/>
    </xf>
    <xf numFmtId="9" fontId="7" fillId="4" borderId="0" xfId="0" applyNumberFormat="1" applyFont="1" applyFill="1" applyAlignment="1">
      <alignment vertical="center"/>
    </xf>
    <xf numFmtId="0" fontId="9" fillId="3" borderId="6" xfId="1" applyFont="1" applyFill="1" applyBorder="1" applyAlignment="1" applyProtection="1">
      <alignment vertical="center"/>
    </xf>
    <xf numFmtId="0" fontId="10" fillId="3" borderId="0" xfId="0" applyFont="1" applyFill="1" applyAlignment="1">
      <alignment horizontal="center" vertical="center"/>
    </xf>
    <xf numFmtId="0" fontId="10" fillId="3" borderId="0" xfId="0" applyFont="1" applyFill="1" applyAlignment="1">
      <alignment vertical="center"/>
    </xf>
    <xf numFmtId="0" fontId="7" fillId="4" borderId="0" xfId="0" applyFont="1" applyFill="1" applyAlignment="1">
      <alignment vertical="center"/>
    </xf>
    <xf numFmtId="0" fontId="3" fillId="4" borderId="0" xfId="0" applyFont="1" applyFill="1" applyAlignment="1">
      <alignment vertical="center"/>
    </xf>
    <xf numFmtId="0" fontId="5" fillId="2" borderId="6" xfId="0" applyFont="1" applyFill="1" applyBorder="1" applyAlignment="1">
      <alignment vertical="center"/>
    </xf>
    <xf numFmtId="0" fontId="5" fillId="2" borderId="0" xfId="0" applyFont="1" applyFill="1" applyAlignment="1">
      <alignment vertical="center"/>
    </xf>
    <xf numFmtId="0" fontId="0" fillId="0" borderId="0" xfId="0"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xf>
    <xf numFmtId="9" fontId="6" fillId="2" borderId="5" xfId="0" applyNumberFormat="1" applyFont="1" applyFill="1" applyBorder="1" applyAlignment="1">
      <alignment horizontal="center" vertical="center"/>
    </xf>
    <xf numFmtId="0" fontId="0" fillId="0" borderId="0" xfId="0" applyAlignment="1">
      <alignment horizontal="center"/>
    </xf>
    <xf numFmtId="0" fontId="22" fillId="0" borderId="0" xfId="1" applyFont="1" applyAlignment="1" applyProtection="1"/>
    <xf numFmtId="9" fontId="0" fillId="0" borderId="0" xfId="3" applyFont="1"/>
    <xf numFmtId="164" fontId="0" fillId="0" borderId="0" xfId="0" applyNumberFormat="1"/>
    <xf numFmtId="0" fontId="8" fillId="0" borderId="0" xfId="1" applyAlignment="1" applyProtection="1"/>
    <xf numFmtId="14" fontId="0" fillId="0" borderId="0" xfId="0" applyNumberFormat="1"/>
    <xf numFmtId="165" fontId="0" fillId="0" borderId="0" xfId="84" applyNumberFormat="1" applyFont="1"/>
    <xf numFmtId="0" fontId="2" fillId="0" borderId="0" xfId="0" applyFont="1"/>
    <xf numFmtId="165" fontId="0" fillId="0" borderId="0" xfId="84" applyNumberFormat="1" applyFont="1" applyAlignment="1">
      <alignment horizontal="center"/>
    </xf>
    <xf numFmtId="9" fontId="0" fillId="0" borderId="0" xfId="3" applyFont="1" applyAlignment="1">
      <alignment horizontal="center"/>
    </xf>
    <xf numFmtId="0" fontId="3" fillId="4" borderId="6" xfId="0" applyFont="1" applyFill="1" applyBorder="1" applyAlignment="1">
      <alignment vertical="center"/>
    </xf>
    <xf numFmtId="43" fontId="0" fillId="0" borderId="0" xfId="84" applyFont="1" applyAlignment="1">
      <alignment horizontal="center"/>
    </xf>
    <xf numFmtId="164" fontId="0" fillId="0" borderId="0" xfId="0" applyNumberFormat="1" applyAlignment="1">
      <alignment horizontal="center"/>
    </xf>
    <xf numFmtId="0" fontId="0" fillId="0" borderId="13" xfId="0" applyBorder="1" applyAlignment="1">
      <alignment horizontal="center" wrapText="1"/>
    </xf>
    <xf numFmtId="0" fontId="7" fillId="0" borderId="0" xfId="0" applyFont="1"/>
    <xf numFmtId="0" fontId="0" fillId="0" borderId="6" xfId="0" applyBorder="1"/>
    <xf numFmtId="0" fontId="0" fillId="0" borderId="13" xfId="0" applyBorder="1"/>
    <xf numFmtId="166" fontId="0" fillId="0" borderId="0" xfId="84" applyNumberFormat="1" applyFont="1"/>
    <xf numFmtId="0" fontId="0" fillId="0" borderId="0" xfId="0" applyAlignment="1">
      <alignment horizontal="center" wrapText="1"/>
    </xf>
    <xf numFmtId="0" fontId="0" fillId="6" borderId="13" xfId="0" applyFill="1" applyBorder="1" applyAlignment="1">
      <alignment horizontal="center" wrapText="1"/>
    </xf>
    <xf numFmtId="0" fontId="10" fillId="3" borderId="6" xfId="0" applyFont="1" applyFill="1" applyBorder="1" applyAlignment="1">
      <alignment vertical="center"/>
    </xf>
    <xf numFmtId="0" fontId="6" fillId="3" borderId="5" xfId="0" applyFont="1" applyFill="1" applyBorder="1" applyAlignment="1">
      <alignment horizontal="center" vertical="center"/>
    </xf>
    <xf numFmtId="0" fontId="0" fillId="0" borderId="5" xfId="0" applyBorder="1"/>
    <xf numFmtId="0" fontId="0" fillId="6" borderId="0" xfId="0" applyFill="1" applyAlignment="1">
      <alignment horizontal="center" wrapText="1"/>
    </xf>
    <xf numFmtId="0" fontId="7" fillId="4" borderId="0" xfId="0" applyFont="1" applyFill="1" applyAlignment="1">
      <alignment vertical="center" wrapText="1"/>
    </xf>
    <xf numFmtId="0" fontId="0" fillId="3" borderId="5" xfId="0" applyFill="1" applyBorder="1"/>
    <xf numFmtId="0" fontId="12" fillId="0" borderId="0" xfId="1" applyFont="1" applyFill="1" applyBorder="1" applyAlignment="1" applyProtection="1">
      <alignment wrapText="1"/>
    </xf>
    <xf numFmtId="0" fontId="0" fillId="9" borderId="0" xfId="0" applyFill="1"/>
    <xf numFmtId="0" fontId="5" fillId="3" borderId="7" xfId="0" applyFont="1" applyFill="1" applyBorder="1" applyAlignment="1">
      <alignment vertical="center"/>
    </xf>
    <xf numFmtId="0" fontId="5" fillId="3" borderId="8" xfId="0" applyFont="1" applyFill="1" applyBorder="1" applyAlignment="1">
      <alignment vertical="center"/>
    </xf>
    <xf numFmtId="9" fontId="6" fillId="3" borderId="9" xfId="0" applyNumberFormat="1" applyFont="1" applyFill="1" applyBorder="1" applyAlignment="1">
      <alignment horizontal="center" vertical="center"/>
    </xf>
    <xf numFmtId="0" fontId="5" fillId="3" borderId="10" xfId="0" applyFont="1" applyFill="1" applyBorder="1" applyAlignment="1">
      <alignment vertical="center"/>
    </xf>
    <xf numFmtId="0" fontId="5" fillId="3" borderId="1" xfId="0" applyFont="1" applyFill="1" applyBorder="1" applyAlignment="1">
      <alignment vertical="center"/>
    </xf>
    <xf numFmtId="9" fontId="6" fillId="3" borderId="11" xfId="0" applyNumberFormat="1" applyFont="1" applyFill="1" applyBorder="1" applyAlignment="1">
      <alignment horizontal="center" vertical="center"/>
    </xf>
    <xf numFmtId="165" fontId="25" fillId="2" borderId="0" xfId="84" applyNumberFormat="1" applyFont="1" applyFill="1" applyBorder="1" applyAlignment="1">
      <alignment vertical="center"/>
    </xf>
    <xf numFmtId="0" fontId="10" fillId="3" borderId="1" xfId="0" applyFont="1" applyFill="1" applyBorder="1" applyAlignment="1">
      <alignment vertical="center"/>
    </xf>
    <xf numFmtId="0" fontId="7" fillId="4" borderId="6" xfId="0" applyFont="1" applyFill="1" applyBorder="1" applyAlignment="1">
      <alignment horizontal="center" vertical="center"/>
    </xf>
    <xf numFmtId="0" fontId="10" fillId="3" borderId="11" xfId="0" applyFont="1" applyFill="1" applyBorder="1" applyAlignment="1">
      <alignment vertical="center"/>
    </xf>
    <xf numFmtId="0" fontId="26" fillId="3" borderId="6" xfId="1" applyFont="1" applyFill="1" applyBorder="1" applyAlignment="1" applyProtection="1">
      <alignment vertical="center"/>
    </xf>
    <xf numFmtId="0" fontId="26" fillId="3" borderId="0" xfId="1" applyFont="1" applyFill="1" applyBorder="1" applyAlignment="1" applyProtection="1">
      <alignment vertical="center"/>
    </xf>
    <xf numFmtId="0" fontId="10" fillId="3" borderId="14" xfId="0" applyFont="1" applyFill="1" applyBorder="1" applyAlignment="1">
      <alignment vertical="center"/>
    </xf>
    <xf numFmtId="0" fontId="10" fillId="3" borderId="12" xfId="0" applyFont="1" applyFill="1" applyBorder="1" applyAlignment="1">
      <alignment vertical="center"/>
    </xf>
    <xf numFmtId="0" fontId="26" fillId="3" borderId="12" xfId="1" applyFont="1" applyFill="1" applyBorder="1" applyAlignment="1" applyProtection="1">
      <alignment vertical="center"/>
    </xf>
    <xf numFmtId="0" fontId="7" fillId="4" borderId="5" xfId="0" applyFont="1" applyFill="1" applyBorder="1" applyAlignment="1">
      <alignment vertical="center"/>
    </xf>
    <xf numFmtId="0" fontId="26" fillId="4" borderId="0" xfId="1" applyFont="1" applyFill="1" applyBorder="1" applyAlignment="1" applyProtection="1">
      <alignment vertical="center"/>
    </xf>
    <xf numFmtId="0" fontId="26" fillId="4" borderId="5" xfId="1" applyFont="1" applyFill="1" applyBorder="1" applyAlignment="1" applyProtection="1">
      <alignment vertical="center"/>
    </xf>
    <xf numFmtId="0" fontId="7" fillId="4" borderId="5" xfId="0" applyFont="1" applyFill="1" applyBorder="1" applyAlignment="1">
      <alignment vertical="center" wrapText="1"/>
    </xf>
    <xf numFmtId="0" fontId="7" fillId="4" borderId="5" xfId="0" applyFont="1" applyFill="1" applyBorder="1" applyAlignment="1">
      <alignment horizontal="left" vertical="center" wrapText="1"/>
    </xf>
    <xf numFmtId="0" fontId="7" fillId="2" borderId="12" xfId="0" applyFont="1" applyFill="1" applyBorder="1" applyAlignment="1">
      <alignment horizontal="center" vertical="center" wrapText="1"/>
    </xf>
    <xf numFmtId="9" fontId="7" fillId="3" borderId="12" xfId="0" applyNumberFormat="1" applyFont="1" applyFill="1" applyBorder="1" applyAlignment="1">
      <alignment horizontal="center" vertical="center" wrapText="1"/>
    </xf>
    <xf numFmtId="0" fontId="7" fillId="4" borderId="0" xfId="0" applyFont="1" applyFill="1" applyAlignment="1">
      <alignment horizontal="left" vertical="center" wrapText="1"/>
    </xf>
    <xf numFmtId="0" fontId="0" fillId="9" borderId="25" xfId="0" applyFill="1" applyBorder="1"/>
    <xf numFmtId="165" fontId="0" fillId="9" borderId="24" xfId="84" applyNumberFormat="1" applyFont="1" applyFill="1" applyBorder="1" applyAlignment="1">
      <alignment horizontal="center"/>
    </xf>
    <xf numFmtId="0" fontId="0" fillId="10" borderId="25" xfId="0" applyFill="1" applyBorder="1"/>
    <xf numFmtId="165" fontId="0" fillId="10" borderId="24" xfId="84" applyNumberFormat="1" applyFont="1" applyFill="1" applyBorder="1" applyAlignment="1">
      <alignment horizontal="center"/>
    </xf>
    <xf numFmtId="0" fontId="0" fillId="2" borderId="0" xfId="0" applyFill="1"/>
    <xf numFmtId="0" fontId="0" fillId="2" borderId="6" xfId="0" applyFill="1" applyBorder="1"/>
    <xf numFmtId="0" fontId="26" fillId="3" borderId="6" xfId="1" applyFont="1" applyFill="1" applyBorder="1" applyAlignment="1" applyProtection="1">
      <alignment horizontal="center" vertical="center"/>
    </xf>
    <xf numFmtId="0" fontId="26" fillId="3" borderId="0" xfId="1" applyFont="1" applyFill="1" applyBorder="1" applyAlignment="1" applyProtection="1">
      <alignment horizontal="center" vertical="center"/>
    </xf>
    <xf numFmtId="0" fontId="26" fillId="3" borderId="5" xfId="1" applyFont="1" applyFill="1" applyBorder="1" applyAlignment="1" applyProtection="1">
      <alignment horizontal="center" vertical="center"/>
    </xf>
    <xf numFmtId="0" fontId="0" fillId="2" borderId="7" xfId="0" applyFill="1" applyBorder="1"/>
    <xf numFmtId="0" fontId="0" fillId="3" borderId="0" xfId="0" applyFill="1"/>
    <xf numFmtId="0" fontId="0" fillId="0" borderId="0" xfId="0" quotePrefix="1"/>
    <xf numFmtId="165" fontId="0" fillId="0" borderId="0" xfId="0" applyNumberFormat="1" applyAlignment="1">
      <alignment horizontal="center"/>
    </xf>
    <xf numFmtId="0" fontId="0" fillId="9" borderId="24" xfId="0" applyFill="1" applyBorder="1" applyAlignment="1">
      <alignment horizontal="center"/>
    </xf>
    <xf numFmtId="0" fontId="0" fillId="10" borderId="24" xfId="0" applyFill="1" applyBorder="1" applyAlignment="1">
      <alignment horizontal="center"/>
    </xf>
    <xf numFmtId="0" fontId="8" fillId="2" borderId="0" xfId="1" applyFill="1" applyAlignment="1" applyProtection="1"/>
    <xf numFmtId="0" fontId="0" fillId="2" borderId="0" xfId="0" applyFill="1" applyAlignment="1">
      <alignment horizontal="left" vertical="center" wrapText="1" indent="1"/>
    </xf>
    <xf numFmtId="0" fontId="0" fillId="2" borderId="0" xfId="0" applyFill="1" applyAlignment="1">
      <alignment horizontal="left" indent="1"/>
    </xf>
    <xf numFmtId="0" fontId="0" fillId="11" borderId="21" xfId="0" applyFill="1" applyBorder="1" applyAlignment="1">
      <alignment horizontal="left" wrapText="1" indent="1"/>
    </xf>
    <xf numFmtId="0" fontId="0" fillId="11" borderId="0" xfId="0" applyFill="1" applyAlignment="1">
      <alignment horizontal="left" wrapText="1" indent="1"/>
    </xf>
    <xf numFmtId="0" fontId="0" fillId="11" borderId="23" xfId="0" applyFill="1" applyBorder="1" applyAlignment="1">
      <alignment horizontal="left" wrapText="1" indent="1"/>
    </xf>
    <xf numFmtId="0" fontId="0" fillId="11" borderId="21" xfId="0" applyFill="1" applyBorder="1"/>
    <xf numFmtId="0" fontId="0" fillId="11" borderId="0" xfId="0" applyFill="1"/>
    <xf numFmtId="0" fontId="0" fillId="11" borderId="23" xfId="0" applyFill="1" applyBorder="1"/>
    <xf numFmtId="0" fontId="0" fillId="11" borderId="18" xfId="0" applyFill="1" applyBorder="1"/>
    <xf numFmtId="0" fontId="0" fillId="11" borderId="16" xfId="0" applyFill="1" applyBorder="1"/>
    <xf numFmtId="0" fontId="0" fillId="11" borderId="19" xfId="0" applyFill="1" applyBorder="1"/>
    <xf numFmtId="0" fontId="36" fillId="2" borderId="0" xfId="0" applyFont="1" applyFill="1"/>
    <xf numFmtId="0" fontId="19" fillId="2" borderId="17" xfId="0" applyFont="1" applyFill="1" applyBorder="1"/>
    <xf numFmtId="9" fontId="6" fillId="3" borderId="5" xfId="0" applyNumberFormat="1" applyFont="1" applyFill="1" applyBorder="1" applyAlignment="1">
      <alignment horizontal="center" vertical="center"/>
    </xf>
    <xf numFmtId="0" fontId="3" fillId="4" borderId="5" xfId="0" applyFont="1" applyFill="1" applyBorder="1" applyAlignment="1">
      <alignment vertical="center"/>
    </xf>
    <xf numFmtId="16" fontId="31" fillId="3" borderId="0" xfId="0" applyNumberFormat="1" applyFont="1" applyFill="1" applyAlignment="1">
      <alignment vertical="center" wrapText="1"/>
    </xf>
    <xf numFmtId="0" fontId="0" fillId="3" borderId="6" xfId="0" applyFill="1" applyBorder="1"/>
    <xf numFmtId="0" fontId="23" fillId="0" borderId="8" xfId="1" quotePrefix="1" applyFont="1" applyFill="1" applyBorder="1" applyAlignment="1" applyProtection="1">
      <alignment vertical="center" wrapText="1"/>
      <protection locked="0"/>
    </xf>
    <xf numFmtId="0" fontId="23" fillId="0" borderId="0" xfId="1" quotePrefix="1" applyFont="1" applyFill="1" applyBorder="1" applyAlignment="1" applyProtection="1">
      <alignment vertical="center" wrapText="1"/>
      <protection locked="0"/>
    </xf>
    <xf numFmtId="16" fontId="4" fillId="0" borderId="8" xfId="0" applyNumberFormat="1" applyFont="1" applyBorder="1" applyAlignment="1">
      <alignment vertical="center" wrapText="1"/>
    </xf>
    <xf numFmtId="164" fontId="27" fillId="0" borderId="0" xfId="0" quotePrefix="1" applyNumberFormat="1" applyFont="1" applyAlignment="1">
      <alignment horizontal="center" vertical="center" wrapText="1"/>
    </xf>
    <xf numFmtId="16" fontId="27" fillId="0" borderId="0" xfId="0" quotePrefix="1" applyNumberFormat="1" applyFont="1" applyAlignment="1">
      <alignment vertical="center" wrapText="1"/>
    </xf>
    <xf numFmtId="43" fontId="25" fillId="0" borderId="0" xfId="84" applyFont="1" applyFill="1" applyBorder="1" applyAlignment="1">
      <alignment vertical="center"/>
    </xf>
    <xf numFmtId="165" fontId="24" fillId="0" borderId="0" xfId="84" applyNumberFormat="1" applyFont="1" applyFill="1" applyBorder="1" applyAlignment="1">
      <alignment vertical="center"/>
    </xf>
    <xf numFmtId="165" fontId="24" fillId="0" borderId="0" xfId="84" applyNumberFormat="1" applyFont="1" applyFill="1" applyBorder="1" applyAlignment="1">
      <alignment horizontal="left" vertical="center"/>
    </xf>
    <xf numFmtId="0" fontId="10" fillId="3" borderId="9" xfId="0" applyFont="1" applyFill="1" applyBorder="1" applyAlignment="1">
      <alignment vertical="center"/>
    </xf>
    <xf numFmtId="0" fontId="41" fillId="2" borderId="29" xfId="0" applyFont="1" applyFill="1" applyBorder="1" applyAlignment="1">
      <alignment horizontal="center" vertical="center"/>
    </xf>
    <xf numFmtId="0" fontId="41" fillId="2" borderId="28" xfId="0" applyFont="1" applyFill="1" applyBorder="1" applyAlignment="1">
      <alignment horizontal="center" vertical="center"/>
    </xf>
    <xf numFmtId="0" fontId="42" fillId="0" borderId="30" xfId="0" applyFont="1" applyBorder="1" applyAlignment="1">
      <alignment horizontal="center" vertical="center"/>
    </xf>
    <xf numFmtId="164" fontId="3" fillId="9" borderId="33" xfId="0" applyNumberFormat="1" applyFont="1" applyFill="1" applyBorder="1" applyAlignment="1">
      <alignment horizontal="center" vertical="center"/>
    </xf>
    <xf numFmtId="0" fontId="13" fillId="9" borderId="9" xfId="0" applyFont="1" applyFill="1" applyBorder="1" applyAlignment="1">
      <alignment horizontal="center" vertical="center"/>
    </xf>
    <xf numFmtId="0" fontId="0" fillId="0" borderId="10" xfId="0" applyBorder="1"/>
    <xf numFmtId="0" fontId="0" fillId="0" borderId="1" xfId="0" applyBorder="1"/>
    <xf numFmtId="0" fontId="0" fillId="0" borderId="11" xfId="0" applyBorder="1"/>
    <xf numFmtId="16" fontId="4" fillId="3" borderId="0" xfId="0" quotePrefix="1" applyNumberFormat="1" applyFont="1" applyFill="1" applyAlignment="1">
      <alignment horizontal="center" vertical="center" wrapText="1"/>
    </xf>
    <xf numFmtId="0" fontId="23" fillId="0" borderId="10" xfId="1" applyFont="1" applyFill="1" applyBorder="1" applyAlignment="1" applyProtection="1">
      <alignment horizontal="center" vertical="center"/>
    </xf>
    <xf numFmtId="0" fontId="14" fillId="3" borderId="15" xfId="0" applyFont="1" applyFill="1" applyBorder="1" applyAlignment="1">
      <alignment horizontal="center" vertical="center"/>
    </xf>
    <xf numFmtId="16" fontId="4" fillId="2" borderId="0" xfId="0" quotePrefix="1" applyNumberFormat="1" applyFont="1" applyFill="1" applyAlignment="1">
      <alignment horizontal="center" vertical="center" wrapText="1"/>
    </xf>
    <xf numFmtId="16" fontId="4" fillId="3" borderId="1" xfId="0" quotePrefix="1" applyNumberFormat="1" applyFont="1" applyFill="1" applyBorder="1" applyAlignment="1">
      <alignment horizontal="center" vertical="center" wrapText="1"/>
    </xf>
    <xf numFmtId="16" fontId="4" fillId="9" borderId="0" xfId="0" quotePrefix="1" applyNumberFormat="1" applyFont="1" applyFill="1" applyAlignment="1">
      <alignment horizontal="center" vertical="center" wrapText="1"/>
    </xf>
    <xf numFmtId="16" fontId="4" fillId="9" borderId="5" xfId="0" quotePrefix="1" applyNumberFormat="1" applyFont="1" applyFill="1" applyBorder="1" applyAlignment="1">
      <alignment horizontal="center" vertical="center" wrapText="1"/>
    </xf>
    <xf numFmtId="16" fontId="4" fillId="9" borderId="1" xfId="0" quotePrefix="1" applyNumberFormat="1" applyFont="1" applyFill="1" applyBorder="1" applyAlignment="1">
      <alignment horizontal="center" vertical="center" wrapText="1"/>
    </xf>
    <xf numFmtId="0" fontId="0" fillId="9" borderId="1" xfId="0" applyFill="1" applyBorder="1"/>
    <xf numFmtId="16" fontId="4" fillId="9" borderId="11" xfId="0" quotePrefix="1" applyNumberFormat="1" applyFont="1" applyFill="1" applyBorder="1" applyAlignment="1">
      <alignment horizontal="center" vertical="center" wrapText="1"/>
    </xf>
    <xf numFmtId="164" fontId="3" fillId="3" borderId="33" xfId="0" applyNumberFormat="1" applyFont="1" applyFill="1" applyBorder="1" applyAlignment="1">
      <alignment horizontal="center" vertical="center"/>
    </xf>
    <xf numFmtId="0" fontId="13" fillId="3" borderId="9" xfId="0" applyFont="1" applyFill="1" applyBorder="1" applyAlignment="1">
      <alignment horizontal="center" vertical="center"/>
    </xf>
    <xf numFmtId="164" fontId="0" fillId="3" borderId="33" xfId="0" applyNumberFormat="1" applyFill="1" applyBorder="1" applyAlignment="1">
      <alignment horizontal="center" vertical="center"/>
    </xf>
    <xf numFmtId="0" fontId="0" fillId="3" borderId="9" xfId="0" applyFill="1" applyBorder="1" applyAlignment="1">
      <alignment horizontal="center" vertical="center"/>
    </xf>
    <xf numFmtId="0" fontId="0" fillId="3" borderId="35" xfId="0" applyFill="1" applyBorder="1" applyAlignment="1">
      <alignment horizontal="center" vertical="center"/>
    </xf>
    <xf numFmtId="0" fontId="0" fillId="9" borderId="36" xfId="0" applyFill="1" applyBorder="1"/>
    <xf numFmtId="49" fontId="0" fillId="0" borderId="0" xfId="0" applyNumberFormat="1" applyAlignment="1">
      <alignment horizontal="center"/>
    </xf>
    <xf numFmtId="0" fontId="0" fillId="3" borderId="37" xfId="0" applyFill="1" applyBorder="1" applyAlignment="1">
      <alignment horizontal="center"/>
    </xf>
    <xf numFmtId="0" fontId="0" fillId="9" borderId="37" xfId="0" applyFill="1" applyBorder="1" applyAlignment="1">
      <alignment horizontal="center"/>
    </xf>
    <xf numFmtId="0" fontId="0" fillId="0" borderId="38" xfId="0" applyBorder="1" applyAlignment="1">
      <alignment horizontal="center"/>
    </xf>
    <xf numFmtId="0" fontId="0" fillId="3" borderId="37" xfId="0" applyFill="1" applyBorder="1" applyAlignment="1">
      <alignment horizontal="center" wrapText="1"/>
    </xf>
    <xf numFmtId="0" fontId="0" fillId="3" borderId="38" xfId="0" applyFill="1" applyBorder="1" applyAlignment="1">
      <alignment horizontal="center" wrapText="1"/>
    </xf>
    <xf numFmtId="0" fontId="0" fillId="3" borderId="39" xfId="0" applyFill="1" applyBorder="1" applyAlignment="1">
      <alignment horizontal="center" wrapText="1"/>
    </xf>
    <xf numFmtId="43" fontId="0" fillId="9" borderId="24" xfId="84" applyFont="1" applyFill="1" applyBorder="1" applyAlignment="1">
      <alignment horizontal="center"/>
    </xf>
    <xf numFmtId="43" fontId="0" fillId="10" borderId="24" xfId="84" applyFont="1" applyFill="1" applyBorder="1" applyAlignment="1">
      <alignment horizontal="center"/>
    </xf>
    <xf numFmtId="0" fontId="0" fillId="9" borderId="26" xfId="0" applyFill="1" applyBorder="1" applyAlignment="1">
      <alignment horizontal="center"/>
    </xf>
    <xf numFmtId="0" fontId="0" fillId="10" borderId="26" xfId="0" applyFill="1" applyBorder="1" applyAlignment="1">
      <alignment horizontal="center"/>
    </xf>
    <xf numFmtId="0" fontId="0" fillId="9" borderId="37" xfId="0" applyFill="1" applyBorder="1" applyAlignment="1">
      <alignment horizontal="center" wrapText="1"/>
    </xf>
    <xf numFmtId="0" fontId="0" fillId="9" borderId="38" xfId="0" applyFill="1" applyBorder="1" applyAlignment="1">
      <alignment horizontal="center" wrapText="1"/>
    </xf>
    <xf numFmtId="0" fontId="0" fillId="9" borderId="39" xfId="0" applyFill="1" applyBorder="1" applyAlignment="1">
      <alignment horizontal="center" wrapText="1"/>
    </xf>
    <xf numFmtId="164" fontId="0" fillId="3" borderId="40" xfId="0" applyNumberFormat="1" applyFill="1" applyBorder="1" applyAlignment="1">
      <alignment horizontal="center" vertical="center"/>
    </xf>
    <xf numFmtId="0" fontId="41" fillId="2" borderId="41" xfId="0" applyFont="1" applyFill="1" applyBorder="1" applyAlignment="1">
      <alignment horizontal="center" vertical="center"/>
    </xf>
    <xf numFmtId="0" fontId="46" fillId="0" borderId="0" xfId="0" applyFont="1"/>
    <xf numFmtId="164" fontId="3" fillId="9" borderId="42" xfId="0" applyNumberFormat="1" applyFont="1" applyFill="1" applyBorder="1" applyAlignment="1">
      <alignment horizontal="center" vertical="center"/>
    </xf>
    <xf numFmtId="1" fontId="0" fillId="0" borderId="0" xfId="0" applyNumberFormat="1"/>
    <xf numFmtId="9" fontId="0" fillId="0" borderId="0" xfId="0" applyNumberFormat="1"/>
    <xf numFmtId="16" fontId="4" fillId="3" borderId="8" xfId="0" quotePrefix="1" applyNumberFormat="1" applyFont="1" applyFill="1" applyBorder="1" applyAlignment="1">
      <alignment vertical="center" wrapText="1"/>
    </xf>
    <xf numFmtId="16" fontId="4" fillId="3" borderId="0" xfId="0" quotePrefix="1" applyNumberFormat="1" applyFont="1" applyFill="1" applyAlignment="1">
      <alignment vertical="center" wrapText="1"/>
    </xf>
    <xf numFmtId="16" fontId="31" fillId="3" borderId="6" xfId="0" applyNumberFormat="1" applyFont="1" applyFill="1" applyBorder="1" applyAlignment="1">
      <alignment vertical="center" wrapText="1"/>
    </xf>
    <xf numFmtId="16" fontId="4" fillId="9" borderId="8" xfId="0" quotePrefix="1" applyNumberFormat="1" applyFont="1" applyFill="1" applyBorder="1" applyAlignment="1">
      <alignment vertical="center" wrapText="1"/>
    </xf>
    <xf numFmtId="16" fontId="4" fillId="9" borderId="9" xfId="0" quotePrefix="1" applyNumberFormat="1" applyFont="1" applyFill="1" applyBorder="1" applyAlignment="1">
      <alignment vertical="center" wrapText="1"/>
    </xf>
    <xf numFmtId="16" fontId="45" fillId="9" borderId="8" xfId="0" quotePrefix="1" applyNumberFormat="1" applyFont="1" applyFill="1" applyBorder="1" applyAlignment="1">
      <alignment vertical="center" wrapText="1"/>
    </xf>
    <xf numFmtId="0" fontId="0" fillId="2" borderId="8" xfId="0" applyFill="1" applyBorder="1"/>
    <xf numFmtId="0" fontId="0" fillId="2" borderId="9" xfId="0" applyFill="1" applyBorder="1"/>
    <xf numFmtId="16" fontId="31" fillId="2" borderId="0" xfId="0" applyNumberFormat="1" applyFont="1" applyFill="1" applyAlignment="1">
      <alignment vertical="center" wrapText="1"/>
    </xf>
    <xf numFmtId="16" fontId="31" fillId="2" borderId="5" xfId="0" applyNumberFormat="1" applyFont="1" applyFill="1" applyBorder="1" applyAlignment="1">
      <alignment horizontal="center" vertical="center" wrapText="1"/>
    </xf>
    <xf numFmtId="0" fontId="0" fillId="2" borderId="5" xfId="0" applyFill="1" applyBorder="1"/>
    <xf numFmtId="16" fontId="4" fillId="2" borderId="6" xfId="0" quotePrefix="1" applyNumberFormat="1" applyFont="1" applyFill="1" applyBorder="1" applyAlignment="1">
      <alignment vertical="center" wrapText="1"/>
    </xf>
    <xf numFmtId="16" fontId="4" fillId="2" borderId="0" xfId="0" quotePrefix="1" applyNumberFormat="1" applyFont="1" applyFill="1" applyAlignment="1">
      <alignment vertical="center" wrapText="1"/>
    </xf>
    <xf numFmtId="16" fontId="4" fillId="2" borderId="5" xfId="0" quotePrefix="1" applyNumberFormat="1" applyFont="1" applyFill="1" applyBorder="1" applyAlignment="1">
      <alignment vertical="center" wrapText="1"/>
    </xf>
    <xf numFmtId="0" fontId="7" fillId="2" borderId="5" xfId="0" applyFont="1" applyFill="1" applyBorder="1" applyAlignment="1">
      <alignment vertical="center" wrapText="1"/>
    </xf>
    <xf numFmtId="9" fontId="8" fillId="2" borderId="0" xfId="1" applyNumberFormat="1" applyFill="1" applyBorder="1" applyAlignment="1" applyProtection="1">
      <alignment vertical="center" wrapText="1"/>
    </xf>
    <xf numFmtId="0" fontId="5" fillId="2" borderId="5" xfId="0" applyFont="1" applyFill="1" applyBorder="1" applyAlignment="1">
      <alignment vertical="center"/>
    </xf>
    <xf numFmtId="0" fontId="30" fillId="0" borderId="0" xfId="0" applyFont="1" applyAlignment="1">
      <alignment horizontal="center"/>
    </xf>
    <xf numFmtId="0" fontId="30" fillId="0" borderId="21" xfId="0" applyFont="1" applyBorder="1"/>
    <xf numFmtId="16" fontId="31" fillId="3" borderId="5" xfId="0" applyNumberFormat="1" applyFont="1" applyFill="1" applyBorder="1" applyAlignment="1">
      <alignment vertical="center" wrapText="1"/>
    </xf>
    <xf numFmtId="9" fontId="8" fillId="2" borderId="3" xfId="1" applyNumberFormat="1" applyFill="1" applyBorder="1" applyAlignment="1" applyProtection="1">
      <alignment vertical="center" wrapText="1"/>
    </xf>
    <xf numFmtId="49" fontId="0" fillId="0" borderId="0" xfId="0" applyNumberFormat="1"/>
    <xf numFmtId="0" fontId="0" fillId="3" borderId="20" xfId="0" applyFill="1" applyBorder="1"/>
    <xf numFmtId="0" fontId="0" fillId="3" borderId="17" xfId="0" applyFill="1" applyBorder="1"/>
    <xf numFmtId="0" fontId="0" fillId="3" borderId="22" xfId="0" applyFill="1" applyBorder="1"/>
    <xf numFmtId="0" fontId="0" fillId="3" borderId="21" xfId="0" applyFill="1" applyBorder="1"/>
    <xf numFmtId="9" fontId="0" fillId="3" borderId="0" xfId="0" applyNumberFormat="1" applyFill="1"/>
    <xf numFmtId="9" fontId="0" fillId="3" borderId="0" xfId="3" applyFont="1" applyFill="1" applyBorder="1"/>
    <xf numFmtId="0" fontId="0" fillId="3" borderId="23" xfId="0" applyFill="1" applyBorder="1"/>
    <xf numFmtId="0" fontId="0" fillId="3" borderId="18" xfId="0" applyFill="1" applyBorder="1"/>
    <xf numFmtId="0" fontId="0" fillId="3" borderId="16" xfId="0" applyFill="1" applyBorder="1"/>
    <xf numFmtId="9" fontId="0" fillId="3" borderId="16" xfId="3" applyFont="1" applyFill="1" applyBorder="1"/>
    <xf numFmtId="0" fontId="0" fillId="3" borderId="19" xfId="0" applyFill="1" applyBorder="1"/>
    <xf numFmtId="0" fontId="54" fillId="0" borderId="0" xfId="0" applyFont="1"/>
    <xf numFmtId="49" fontId="33" fillId="2" borderId="0" xfId="0" applyNumberFormat="1" applyFont="1" applyFill="1" applyAlignment="1" applyProtection="1">
      <alignment horizontal="center" vertical="center"/>
      <protection locked="0"/>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32" fillId="2" borderId="1" xfId="0" applyFont="1" applyFill="1" applyBorder="1" applyAlignment="1">
      <alignment horizontal="center" vertical="center"/>
    </xf>
    <xf numFmtId="0" fontId="32" fillId="2" borderId="2" xfId="0" applyFont="1" applyFill="1" applyBorder="1" applyAlignment="1">
      <alignment vertical="center"/>
    </xf>
    <xf numFmtId="0" fontId="32" fillId="2" borderId="3" xfId="0" applyFont="1" applyFill="1" applyBorder="1" applyAlignment="1">
      <alignment vertical="center"/>
    </xf>
    <xf numFmtId="0" fontId="32" fillId="2" borderId="4" xfId="0" applyFont="1" applyFill="1" applyBorder="1" applyAlignment="1">
      <alignment vertical="center"/>
    </xf>
    <xf numFmtId="16" fontId="4" fillId="3" borderId="21" xfId="0" quotePrefix="1" applyNumberFormat="1" applyFont="1" applyFill="1" applyBorder="1" applyAlignment="1">
      <alignment vertical="center" wrapText="1"/>
    </xf>
    <xf numFmtId="16" fontId="4" fillId="2" borderId="52" xfId="0" quotePrefix="1" applyNumberFormat="1" applyFont="1" applyFill="1" applyBorder="1" applyAlignment="1">
      <alignment horizontal="center" vertical="center" wrapText="1"/>
    </xf>
    <xf numFmtId="16" fontId="4" fillId="2" borderId="53" xfId="0" quotePrefix="1" applyNumberFormat="1" applyFont="1" applyFill="1" applyBorder="1" applyAlignment="1">
      <alignment horizontal="center" vertical="center" wrapText="1"/>
    </xf>
    <xf numFmtId="1" fontId="0" fillId="3" borderId="0" xfId="3" applyNumberFormat="1" applyFont="1" applyFill="1" applyBorder="1" applyAlignment="1">
      <alignment horizontal="center"/>
    </xf>
    <xf numFmtId="1" fontId="0" fillId="3" borderId="0" xfId="0" applyNumberFormat="1" applyFill="1" applyAlignment="1">
      <alignment horizontal="center"/>
    </xf>
    <xf numFmtId="1" fontId="0" fillId="3" borderId="16" xfId="3" applyNumberFormat="1" applyFont="1" applyFill="1" applyBorder="1" applyAlignment="1">
      <alignment horizontal="center"/>
    </xf>
    <xf numFmtId="2" fontId="0" fillId="0" borderId="0" xfId="0" applyNumberFormat="1" applyAlignment="1">
      <alignment horizontal="center"/>
    </xf>
    <xf numFmtId="0" fontId="54" fillId="0" borderId="0" xfId="0" applyFont="1" applyAlignment="1">
      <alignment horizontal="center"/>
    </xf>
    <xf numFmtId="1" fontId="0" fillId="0" borderId="0" xfId="0" applyNumberFormat="1" applyAlignment="1">
      <alignment horizontal="center"/>
    </xf>
    <xf numFmtId="167" fontId="0" fillId="3" borderId="0" xfId="3" applyNumberFormat="1" applyFont="1" applyFill="1" applyBorder="1" applyAlignment="1">
      <alignment horizontal="center"/>
    </xf>
    <xf numFmtId="167" fontId="0" fillId="3" borderId="16" xfId="3" applyNumberFormat="1" applyFont="1" applyFill="1" applyBorder="1" applyAlignment="1">
      <alignment horizontal="center"/>
    </xf>
    <xf numFmtId="9" fontId="0" fillId="3" borderId="16" xfId="0" applyNumberFormat="1" applyFill="1" applyBorder="1"/>
    <xf numFmtId="0" fontId="0" fillId="3" borderId="56" xfId="0" applyFill="1" applyBorder="1" applyAlignment="1">
      <alignment horizontal="center" vertical="center"/>
    </xf>
    <xf numFmtId="0" fontId="0" fillId="0" borderId="57" xfId="0" applyBorder="1" applyAlignment="1">
      <alignment vertical="center"/>
    </xf>
    <xf numFmtId="0" fontId="0" fillId="0" borderId="60" xfId="0" applyBorder="1" applyAlignment="1">
      <alignment vertical="center"/>
    </xf>
    <xf numFmtId="0" fontId="3" fillId="2" borderId="58" xfId="0" applyFont="1" applyFill="1" applyBorder="1" applyAlignment="1">
      <alignment horizontal="center" vertical="center"/>
    </xf>
    <xf numFmtId="0" fontId="3" fillId="2" borderId="41" xfId="0" applyFont="1" applyFill="1" applyBorder="1" applyAlignment="1">
      <alignment horizontal="center" vertical="center"/>
    </xf>
    <xf numFmtId="0" fontId="13" fillId="0" borderId="59" xfId="0" applyFont="1" applyBorder="1" applyAlignment="1">
      <alignment horizontal="center" vertical="center"/>
    </xf>
    <xf numFmtId="0" fontId="0" fillId="3" borderId="61" xfId="0" applyFill="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0" fillId="9" borderId="56" xfId="0" applyFill="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3" fillId="2" borderId="29" xfId="0" applyFont="1" applyFill="1" applyBorder="1" applyAlignment="1">
      <alignment horizontal="center" vertical="center"/>
    </xf>
    <xf numFmtId="9" fontId="0" fillId="3" borderId="17" xfId="3" applyFont="1" applyFill="1" applyBorder="1"/>
    <xf numFmtId="167" fontId="0" fillId="3" borderId="0" xfId="0" applyNumberFormat="1" applyFill="1" applyAlignment="1">
      <alignment horizontal="center"/>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9" fillId="3" borderId="7"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48" fillId="3" borderId="2"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48" fillId="3" borderId="4" xfId="0" applyFont="1" applyFill="1" applyBorder="1" applyAlignment="1">
      <alignment horizontal="center" vertical="center" wrapText="1"/>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50" fillId="3" borderId="9" xfId="0" applyFont="1" applyFill="1" applyBorder="1" applyAlignment="1">
      <alignment horizontal="center" vertical="center"/>
    </xf>
    <xf numFmtId="16" fontId="51" fillId="3" borderId="6" xfId="0" quotePrefix="1" applyNumberFormat="1" applyFont="1" applyFill="1" applyBorder="1" applyAlignment="1">
      <alignment horizontal="center" vertical="center" wrapText="1"/>
    </xf>
    <xf numFmtId="16" fontId="51" fillId="3" borderId="0" xfId="0" quotePrefix="1" applyNumberFormat="1" applyFont="1" applyFill="1" applyAlignment="1">
      <alignment horizontal="center" vertical="center" wrapText="1"/>
    </xf>
    <xf numFmtId="16" fontId="51" fillId="3" borderId="5" xfId="0" quotePrefix="1" applyNumberFormat="1" applyFont="1" applyFill="1" applyBorder="1" applyAlignment="1">
      <alignment horizontal="center" vertical="center" wrapText="1"/>
    </xf>
    <xf numFmtId="16" fontId="52" fillId="3" borderId="10" xfId="0" applyNumberFormat="1" applyFont="1" applyFill="1" applyBorder="1" applyAlignment="1">
      <alignment horizontal="center" vertical="center" wrapText="1"/>
    </xf>
    <xf numFmtId="16" fontId="52" fillId="3" borderId="1" xfId="0" applyNumberFormat="1" applyFont="1" applyFill="1" applyBorder="1" applyAlignment="1">
      <alignment horizontal="center" vertical="center" wrapText="1"/>
    </xf>
    <xf numFmtId="16" fontId="52" fillId="3" borderId="11" xfId="0" applyNumberFormat="1"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23" xfId="0" applyFont="1" applyFill="1" applyBorder="1" applyAlignment="1">
      <alignment horizontal="center" vertical="center" wrapText="1"/>
    </xf>
    <xf numFmtId="0" fontId="32" fillId="0" borderId="25" xfId="0" applyFont="1" applyBorder="1" applyAlignment="1">
      <alignment horizontal="center" vertical="center"/>
    </xf>
    <xf numFmtId="0" fontId="32" fillId="0" borderId="24" xfId="0" applyFont="1" applyBorder="1" applyAlignment="1">
      <alignment horizontal="center" vertical="center"/>
    </xf>
    <xf numFmtId="0" fontId="32" fillId="0" borderId="26" xfId="0" applyFont="1" applyBorder="1" applyAlignment="1">
      <alignment horizontal="center" vertical="center"/>
    </xf>
    <xf numFmtId="0" fontId="32" fillId="2" borderId="25" xfId="0" applyFont="1" applyFill="1" applyBorder="1" applyAlignment="1" applyProtection="1">
      <alignment horizontal="center" vertical="center"/>
      <protection locked="0"/>
    </xf>
    <xf numFmtId="0" fontId="32" fillId="2" borderId="26" xfId="0" applyFont="1" applyFill="1" applyBorder="1" applyAlignment="1" applyProtection="1">
      <alignment horizontal="center" vertical="center"/>
      <protection locked="0"/>
    </xf>
    <xf numFmtId="16" fontId="53" fillId="13" borderId="8" xfId="0" quotePrefix="1" applyNumberFormat="1" applyFont="1" applyFill="1" applyBorder="1" applyAlignment="1">
      <alignment horizontal="center" vertical="center" wrapText="1"/>
    </xf>
    <xf numFmtId="16" fontId="53" fillId="13" borderId="9" xfId="0" quotePrefix="1" applyNumberFormat="1" applyFont="1" applyFill="1" applyBorder="1" applyAlignment="1">
      <alignment horizontal="center" vertical="center" wrapText="1"/>
    </xf>
    <xf numFmtId="16" fontId="53" fillId="13" borderId="0" xfId="0" quotePrefix="1" applyNumberFormat="1" applyFont="1" applyFill="1" applyAlignment="1">
      <alignment horizontal="center" vertical="center" wrapText="1"/>
    </xf>
    <xf numFmtId="16" fontId="53" fillId="13" borderId="5" xfId="0" quotePrefix="1" applyNumberFormat="1" applyFont="1" applyFill="1" applyBorder="1" applyAlignment="1">
      <alignment horizontal="center" vertical="center" wrapText="1"/>
    </xf>
    <xf numFmtId="16" fontId="53" fillId="13" borderId="1" xfId="0" quotePrefix="1" applyNumberFormat="1" applyFont="1" applyFill="1" applyBorder="1" applyAlignment="1">
      <alignment horizontal="center" vertical="center" wrapText="1"/>
    </xf>
    <xf numFmtId="16" fontId="53" fillId="13" borderId="11" xfId="0" quotePrefix="1" applyNumberFormat="1" applyFont="1" applyFill="1" applyBorder="1" applyAlignment="1">
      <alignment horizontal="center" vertical="center" wrapText="1"/>
    </xf>
    <xf numFmtId="16" fontId="53" fillId="13" borderId="7" xfId="0" quotePrefix="1" applyNumberFormat="1" applyFont="1" applyFill="1" applyBorder="1" applyAlignment="1">
      <alignment horizontal="center" vertical="center" wrapText="1"/>
    </xf>
    <xf numFmtId="16" fontId="53" fillId="13" borderId="6" xfId="0" quotePrefix="1" applyNumberFormat="1" applyFont="1" applyFill="1" applyBorder="1" applyAlignment="1">
      <alignment horizontal="center" vertical="center" wrapText="1"/>
    </xf>
    <xf numFmtId="16" fontId="53" fillId="13" borderId="10" xfId="0" quotePrefix="1" applyNumberFormat="1"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10"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32" fillId="0" borderId="52" xfId="0" applyFont="1" applyBorder="1" applyAlignment="1">
      <alignment horizontal="center"/>
    </xf>
    <xf numFmtId="0" fontId="32" fillId="0" borderId="0" xfId="0" applyFont="1" applyAlignment="1">
      <alignment horizontal="center"/>
    </xf>
    <xf numFmtId="0" fontId="32" fillId="0" borderId="53" xfId="0" applyFont="1" applyBorder="1" applyAlignment="1">
      <alignment horizontal="center"/>
    </xf>
    <xf numFmtId="49" fontId="33" fillId="12" borderId="54" xfId="0" applyNumberFormat="1" applyFont="1" applyFill="1" applyBorder="1" applyAlignment="1" applyProtection="1">
      <alignment horizontal="center" vertical="center"/>
      <protection locked="0"/>
    </xf>
    <xf numFmtId="49" fontId="33" fillId="12" borderId="46" xfId="0" applyNumberFormat="1" applyFont="1" applyFill="1" applyBorder="1" applyAlignment="1" applyProtection="1">
      <alignment horizontal="center" vertical="center"/>
      <protection locked="0"/>
    </xf>
    <xf numFmtId="49" fontId="33" fillId="12" borderId="55" xfId="0" applyNumberFormat="1" applyFont="1" applyFill="1" applyBorder="1" applyAlignment="1" applyProtection="1">
      <alignment horizontal="center" vertical="center"/>
      <protection locked="0"/>
    </xf>
    <xf numFmtId="49" fontId="33" fillId="12" borderId="50" xfId="0" applyNumberFormat="1" applyFont="1" applyFill="1" applyBorder="1" applyAlignment="1" applyProtection="1">
      <alignment horizontal="center" vertical="center"/>
      <protection locked="0"/>
    </xf>
    <xf numFmtId="49" fontId="33" fillId="12" borderId="34" xfId="0" applyNumberFormat="1" applyFont="1" applyFill="1" applyBorder="1" applyAlignment="1" applyProtection="1">
      <alignment horizontal="center" vertical="center"/>
      <protection locked="0"/>
    </xf>
    <xf numFmtId="49" fontId="33" fillId="12" borderId="51" xfId="0" applyNumberFormat="1" applyFont="1" applyFill="1" applyBorder="1" applyAlignment="1" applyProtection="1">
      <alignment horizontal="center" vertical="center"/>
      <protection locked="0"/>
    </xf>
    <xf numFmtId="0" fontId="39" fillId="9" borderId="7" xfId="0" applyFont="1" applyFill="1" applyBorder="1" applyAlignment="1">
      <alignment horizontal="center" vertical="center" wrapText="1"/>
    </xf>
    <xf numFmtId="0" fontId="39" fillId="9" borderId="9"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11" xfId="0" applyFont="1" applyFill="1" applyBorder="1" applyAlignment="1">
      <alignment horizontal="center" vertical="center" wrapText="1"/>
    </xf>
    <xf numFmtId="9" fontId="43" fillId="3" borderId="7" xfId="0" applyNumberFormat="1" applyFont="1" applyFill="1" applyBorder="1" applyAlignment="1">
      <alignment horizontal="center"/>
    </xf>
    <xf numFmtId="9" fontId="43" fillId="3" borderId="9" xfId="0" applyNumberFormat="1" applyFont="1" applyFill="1" applyBorder="1" applyAlignment="1">
      <alignment horizontal="center"/>
    </xf>
    <xf numFmtId="9" fontId="43" fillId="3" borderId="6" xfId="0" applyNumberFormat="1" applyFont="1" applyFill="1" applyBorder="1" applyAlignment="1">
      <alignment horizontal="center"/>
    </xf>
    <xf numFmtId="9" fontId="43" fillId="3" borderId="5" xfId="0" applyNumberFormat="1" applyFont="1" applyFill="1" applyBorder="1" applyAlignment="1">
      <alignment horizontal="center"/>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9" borderId="21" xfId="0" applyFont="1" applyFill="1" applyBorder="1" applyAlignment="1">
      <alignment horizontal="center" vertical="center"/>
    </xf>
    <xf numFmtId="0" fontId="32" fillId="9" borderId="23" xfId="0" applyFont="1" applyFill="1" applyBorder="1" applyAlignment="1">
      <alignment horizontal="center" vertical="center"/>
    </xf>
    <xf numFmtId="9" fontId="43" fillId="9" borderId="7" xfId="0" applyNumberFormat="1" applyFont="1" applyFill="1" applyBorder="1" applyAlignment="1">
      <alignment horizontal="center"/>
    </xf>
    <xf numFmtId="9" fontId="43" fillId="9" borderId="9" xfId="0" applyNumberFormat="1" applyFont="1" applyFill="1" applyBorder="1" applyAlignment="1">
      <alignment horizontal="center"/>
    </xf>
    <xf numFmtId="9" fontId="43" fillId="9" borderId="6" xfId="0" applyNumberFormat="1" applyFont="1" applyFill="1" applyBorder="1" applyAlignment="1">
      <alignment horizontal="center"/>
    </xf>
    <xf numFmtId="9" fontId="43" fillId="9" borderId="5" xfId="0" applyNumberFormat="1" applyFont="1" applyFill="1" applyBorder="1" applyAlignment="1">
      <alignment horizontal="center"/>
    </xf>
    <xf numFmtId="0" fontId="0" fillId="3" borderId="10" xfId="0" applyFill="1" applyBorder="1" applyAlignment="1">
      <alignment horizontal="center" vertical="top"/>
    </xf>
    <xf numFmtId="0" fontId="0" fillId="3" borderId="11"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32" fillId="9" borderId="0" xfId="0" applyFont="1" applyFill="1" applyAlignment="1">
      <alignment horizontal="center" vertical="center"/>
    </xf>
    <xf numFmtId="0" fontId="45" fillId="3" borderId="2" xfId="0" applyFont="1" applyFill="1" applyBorder="1" applyAlignment="1">
      <alignment horizontal="center" vertical="center"/>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4" fillId="0" borderId="2" xfId="1" applyFont="1" applyFill="1" applyBorder="1" applyAlignment="1" applyProtection="1">
      <alignment horizontal="center" vertical="center"/>
    </xf>
    <xf numFmtId="0" fontId="44" fillId="0" borderId="3" xfId="1" applyFont="1" applyFill="1" applyBorder="1" applyAlignment="1" applyProtection="1">
      <alignment horizontal="center" vertical="center"/>
    </xf>
    <xf numFmtId="0" fontId="44" fillId="0" borderId="4" xfId="1" applyFont="1" applyFill="1" applyBorder="1" applyAlignment="1" applyProtection="1">
      <alignment horizontal="center" vertical="center"/>
    </xf>
    <xf numFmtId="0" fontId="40" fillId="15" borderId="48" xfId="0" applyFont="1" applyFill="1" applyBorder="1" applyAlignment="1">
      <alignment horizontal="center" vertical="center"/>
    </xf>
    <xf numFmtId="0" fontId="40" fillId="15" borderId="8" xfId="0" applyFont="1" applyFill="1" applyBorder="1" applyAlignment="1">
      <alignment horizontal="center" vertical="center"/>
    </xf>
    <xf numFmtId="0" fontId="40" fillId="15" borderId="49" xfId="0" applyFont="1" applyFill="1" applyBorder="1" applyAlignment="1">
      <alignment horizontal="center" vertical="center"/>
    </xf>
    <xf numFmtId="0" fontId="40" fillId="15" borderId="50" xfId="0" applyFont="1" applyFill="1" applyBorder="1" applyAlignment="1">
      <alignment horizontal="center" vertical="center"/>
    </xf>
    <xf numFmtId="0" fontId="40" fillId="15" borderId="34" xfId="0" applyFont="1" applyFill="1" applyBorder="1" applyAlignment="1">
      <alignment horizontal="center" vertical="center"/>
    </xf>
    <xf numFmtId="0" fontId="40" fillId="15" borderId="51" xfId="0" applyFont="1" applyFill="1" applyBorder="1" applyAlignment="1">
      <alignment horizontal="center" vertical="center"/>
    </xf>
    <xf numFmtId="0" fontId="32" fillId="3" borderId="0" xfId="0" applyFont="1" applyFill="1" applyAlignment="1">
      <alignment horizontal="center" vertical="center" wrapText="1"/>
    </xf>
    <xf numFmtId="0" fontId="32" fillId="3" borderId="23" xfId="0" applyFont="1" applyFill="1" applyBorder="1" applyAlignment="1">
      <alignment horizontal="center" vertical="center" wrapText="1"/>
    </xf>
    <xf numFmtId="0" fontId="32" fillId="2" borderId="24" xfId="0" applyFont="1" applyFill="1" applyBorder="1" applyAlignment="1" applyProtection="1">
      <alignment horizontal="center" vertical="center"/>
      <protection locked="0"/>
    </xf>
    <xf numFmtId="0" fontId="32" fillId="3" borderId="0" xfId="0" applyFont="1" applyFill="1" applyAlignment="1">
      <alignment horizontal="center" vertical="center"/>
    </xf>
    <xf numFmtId="0" fontId="32" fillId="3" borderId="23" xfId="0" applyFont="1" applyFill="1" applyBorder="1" applyAlignment="1">
      <alignment horizontal="center" vertical="center"/>
    </xf>
    <xf numFmtId="0" fontId="49" fillId="0" borderId="2" xfId="1" applyFont="1" applyFill="1" applyBorder="1" applyAlignment="1" applyProtection="1">
      <alignment horizontal="center" vertical="center"/>
    </xf>
    <xf numFmtId="0" fontId="49" fillId="0" borderId="3" xfId="1" applyFont="1" applyFill="1" applyBorder="1" applyAlignment="1" applyProtection="1">
      <alignment horizontal="center" vertical="center"/>
    </xf>
    <xf numFmtId="0" fontId="49" fillId="0" borderId="4" xfId="1" applyFont="1" applyFill="1" applyBorder="1" applyAlignment="1" applyProtection="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1" fontId="57" fillId="0" borderId="7" xfId="0" applyNumberFormat="1" applyFont="1" applyBorder="1" applyAlignment="1">
      <alignment horizontal="center" vertical="center"/>
    </xf>
    <xf numFmtId="0" fontId="57" fillId="0" borderId="9" xfId="0" applyFont="1" applyBorder="1" applyAlignment="1">
      <alignment horizontal="center" vertical="center"/>
    </xf>
    <xf numFmtId="0" fontId="57" fillId="0" borderId="6" xfId="0" applyFont="1" applyBorder="1" applyAlignment="1">
      <alignment horizontal="center" vertical="center"/>
    </xf>
    <xf numFmtId="0" fontId="57" fillId="0" borderId="5" xfId="0"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12" fillId="0" borderId="2" xfId="1" applyFont="1" applyFill="1" applyBorder="1" applyAlignment="1" applyProtection="1">
      <alignment horizontal="center" wrapText="1"/>
    </xf>
    <xf numFmtId="0" fontId="12" fillId="0" borderId="3" xfId="1" applyFont="1" applyFill="1" applyBorder="1" applyAlignment="1" applyProtection="1">
      <alignment horizontal="center" wrapText="1"/>
    </xf>
    <xf numFmtId="0" fontId="12" fillId="0" borderId="4" xfId="1" applyFont="1" applyFill="1" applyBorder="1" applyAlignment="1" applyProtection="1">
      <alignment horizontal="center" wrapText="1"/>
    </xf>
    <xf numFmtId="1" fontId="43" fillId="3" borderId="7" xfId="0" applyNumberFormat="1" applyFont="1" applyFill="1" applyBorder="1" applyAlignment="1">
      <alignment horizontal="center" vertical="center"/>
    </xf>
    <xf numFmtId="1" fontId="43" fillId="3" borderId="9" xfId="0" applyNumberFormat="1" applyFont="1" applyFill="1" applyBorder="1" applyAlignment="1">
      <alignment horizontal="center" vertical="center"/>
    </xf>
    <xf numFmtId="1" fontId="43" fillId="3" borderId="6" xfId="0" applyNumberFormat="1" applyFont="1" applyFill="1" applyBorder="1" applyAlignment="1">
      <alignment horizontal="center" vertical="center"/>
    </xf>
    <xf numFmtId="1" fontId="43" fillId="3" borderId="5" xfId="0" applyNumberFormat="1" applyFont="1" applyFill="1" applyBorder="1" applyAlignment="1">
      <alignment horizontal="center" vertical="center"/>
    </xf>
    <xf numFmtId="1" fontId="43" fillId="3" borderId="10" xfId="0" applyNumberFormat="1" applyFont="1" applyFill="1" applyBorder="1" applyAlignment="1">
      <alignment horizontal="center" vertical="center"/>
    </xf>
    <xf numFmtId="1" fontId="43" fillId="3" borderId="11" xfId="0" applyNumberFormat="1" applyFont="1" applyFill="1" applyBorder="1" applyAlignment="1">
      <alignment horizontal="center" vertical="center"/>
    </xf>
    <xf numFmtId="1" fontId="43" fillId="9" borderId="7" xfId="0" applyNumberFormat="1" applyFont="1" applyFill="1" applyBorder="1" applyAlignment="1">
      <alignment horizontal="center" vertical="center"/>
    </xf>
    <xf numFmtId="1" fontId="43" fillId="9" borderId="9" xfId="0" applyNumberFormat="1" applyFont="1" applyFill="1" applyBorder="1" applyAlignment="1">
      <alignment horizontal="center" vertical="center"/>
    </xf>
    <xf numFmtId="1" fontId="43" fillId="9" borderId="6" xfId="0" applyNumberFormat="1" applyFont="1" applyFill="1" applyBorder="1" applyAlignment="1">
      <alignment horizontal="center" vertical="center"/>
    </xf>
    <xf numFmtId="1" fontId="43" fillId="9" borderId="5" xfId="0" applyNumberFormat="1" applyFont="1" applyFill="1" applyBorder="1" applyAlignment="1">
      <alignment horizontal="center" vertical="center"/>
    </xf>
    <xf numFmtId="1" fontId="43" fillId="9" borderId="10" xfId="0" applyNumberFormat="1" applyFont="1" applyFill="1" applyBorder="1" applyAlignment="1">
      <alignment horizontal="center" vertical="center"/>
    </xf>
    <xf numFmtId="1" fontId="43" fillId="9" borderId="11" xfId="0" applyNumberFormat="1" applyFont="1" applyFill="1" applyBorder="1" applyAlignment="1">
      <alignment horizontal="center" vertical="center"/>
    </xf>
    <xf numFmtId="0" fontId="45" fillId="9" borderId="2" xfId="0" applyFont="1" applyFill="1" applyBorder="1" applyAlignment="1">
      <alignment horizontal="center" vertical="center"/>
    </xf>
    <xf numFmtId="0" fontId="45" fillId="9" borderId="3" xfId="0" applyFont="1" applyFill="1" applyBorder="1" applyAlignment="1">
      <alignment horizontal="center" vertical="center"/>
    </xf>
    <xf numFmtId="0" fontId="45" fillId="9" borderId="4"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32" fillId="14" borderId="7" xfId="0" applyFont="1" applyFill="1" applyBorder="1" applyAlignment="1">
      <alignment horizontal="center"/>
    </xf>
    <xf numFmtId="0" fontId="32" fillId="14" borderId="9" xfId="0" applyFont="1" applyFill="1" applyBorder="1" applyAlignment="1">
      <alignment horizontal="center"/>
    </xf>
    <xf numFmtId="0" fontId="32" fillId="14" borderId="10" xfId="0" applyFont="1" applyFill="1" applyBorder="1" applyAlignment="1">
      <alignment horizontal="center"/>
    </xf>
    <xf numFmtId="0" fontId="32" fillId="14" borderId="11" xfId="0" applyFont="1" applyFill="1" applyBorder="1" applyAlignment="1">
      <alignment horizontal="center"/>
    </xf>
    <xf numFmtId="9" fontId="56" fillId="2" borderId="7" xfId="0" applyNumberFormat="1" applyFont="1" applyFill="1" applyBorder="1" applyAlignment="1">
      <alignment horizontal="center" vertical="center"/>
    </xf>
    <xf numFmtId="9" fontId="56" fillId="2" borderId="8" xfId="0" applyNumberFormat="1" applyFont="1" applyFill="1" applyBorder="1" applyAlignment="1">
      <alignment horizontal="center" vertical="center"/>
    </xf>
    <xf numFmtId="9" fontId="56" fillId="2" borderId="9" xfId="0" applyNumberFormat="1" applyFont="1" applyFill="1" applyBorder="1" applyAlignment="1">
      <alignment horizontal="center" vertical="center"/>
    </xf>
    <xf numFmtId="9" fontId="56" fillId="2" borderId="6" xfId="0" applyNumberFormat="1" applyFont="1" applyFill="1" applyBorder="1" applyAlignment="1">
      <alignment horizontal="center" vertical="center"/>
    </xf>
    <xf numFmtId="9" fontId="56" fillId="2" borderId="0" xfId="0" applyNumberFormat="1" applyFont="1" applyFill="1" applyAlignment="1">
      <alignment horizontal="center" vertical="center"/>
    </xf>
    <xf numFmtId="9" fontId="56" fillId="2" borderId="5" xfId="0" applyNumberFormat="1" applyFont="1" applyFill="1" applyBorder="1" applyAlignment="1">
      <alignment horizontal="center" vertical="center"/>
    </xf>
    <xf numFmtId="9" fontId="56" fillId="2" borderId="10" xfId="0" applyNumberFormat="1" applyFont="1" applyFill="1" applyBorder="1" applyAlignment="1">
      <alignment horizontal="center" vertical="center"/>
    </xf>
    <xf numFmtId="9" fontId="56" fillId="2" borderId="1" xfId="0" applyNumberFormat="1" applyFont="1" applyFill="1" applyBorder="1" applyAlignment="1">
      <alignment horizontal="center" vertical="center"/>
    </xf>
    <xf numFmtId="9" fontId="56" fillId="2" borderId="11" xfId="0" applyNumberFormat="1" applyFont="1" applyFill="1" applyBorder="1" applyAlignment="1">
      <alignment horizontal="center" vertical="center"/>
    </xf>
    <xf numFmtId="0" fontId="56" fillId="2" borderId="8" xfId="0" applyFont="1" applyFill="1" applyBorder="1" applyAlignment="1">
      <alignment horizontal="center" vertical="center"/>
    </xf>
    <xf numFmtId="0" fontId="56" fillId="2" borderId="9" xfId="0" applyFont="1" applyFill="1" applyBorder="1" applyAlignment="1">
      <alignment horizontal="center" vertical="center"/>
    </xf>
    <xf numFmtId="0" fontId="56" fillId="2" borderId="6" xfId="0" applyFont="1" applyFill="1" applyBorder="1" applyAlignment="1">
      <alignment horizontal="center" vertical="center"/>
    </xf>
    <xf numFmtId="0" fontId="56" fillId="2" borderId="0" xfId="0" applyFont="1" applyFill="1" applyAlignment="1">
      <alignment horizontal="center" vertical="center"/>
    </xf>
    <xf numFmtId="0" fontId="56" fillId="2" borderId="5" xfId="0" applyFont="1" applyFill="1" applyBorder="1" applyAlignment="1">
      <alignment horizontal="center" vertical="center"/>
    </xf>
    <xf numFmtId="0" fontId="56" fillId="2" borderId="10" xfId="0" applyFont="1" applyFill="1" applyBorder="1" applyAlignment="1">
      <alignment horizontal="center" vertical="center"/>
    </xf>
    <xf numFmtId="0" fontId="56" fillId="2" borderId="1" xfId="0" applyFont="1" applyFill="1" applyBorder="1" applyAlignment="1">
      <alignment horizontal="center" vertical="center"/>
    </xf>
    <xf numFmtId="0" fontId="56" fillId="2" borderId="11"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1" xfId="0" applyFont="1" applyFill="1" applyBorder="1" applyAlignment="1">
      <alignment horizontal="center" vertical="center"/>
    </xf>
    <xf numFmtId="0" fontId="32" fillId="0" borderId="6" xfId="0" applyFont="1" applyBorder="1" applyAlignment="1">
      <alignment horizontal="center"/>
    </xf>
    <xf numFmtId="0" fontId="32" fillId="0" borderId="5" xfId="0" applyFont="1" applyBorder="1" applyAlignment="1">
      <alignment horizontal="center"/>
    </xf>
    <xf numFmtId="164" fontId="33" fillId="12" borderId="45" xfId="0" applyNumberFormat="1" applyFont="1" applyFill="1" applyBorder="1" applyAlignment="1">
      <alignment horizontal="center" vertical="center"/>
    </xf>
    <xf numFmtId="164" fontId="33" fillId="12" borderId="46" xfId="0" applyNumberFormat="1" applyFont="1" applyFill="1" applyBorder="1" applyAlignment="1">
      <alignment horizontal="center" vertical="center"/>
    </xf>
    <xf numFmtId="164" fontId="33" fillId="12" borderId="47" xfId="0" applyNumberFormat="1" applyFont="1" applyFill="1" applyBorder="1" applyAlignment="1">
      <alignment horizontal="center" vertical="center"/>
    </xf>
    <xf numFmtId="164" fontId="33" fillId="12" borderId="10" xfId="0" applyNumberFormat="1" applyFont="1" applyFill="1" applyBorder="1" applyAlignment="1">
      <alignment horizontal="center" vertical="center"/>
    </xf>
    <xf numFmtId="164" fontId="33" fillId="12" borderId="1" xfId="0" applyNumberFormat="1" applyFont="1" applyFill="1" applyBorder="1" applyAlignment="1">
      <alignment horizontal="center" vertical="center"/>
    </xf>
    <xf numFmtId="164" fontId="33" fillId="12" borderId="11" xfId="0" applyNumberFormat="1" applyFont="1" applyFill="1" applyBorder="1" applyAlignment="1">
      <alignment horizontal="center" vertical="center"/>
    </xf>
    <xf numFmtId="0" fontId="19" fillId="2" borderId="24" xfId="0" applyFont="1" applyFill="1" applyBorder="1" applyAlignment="1">
      <alignment horizontal="center" wrapText="1"/>
    </xf>
    <xf numFmtId="0" fontId="19" fillId="11" borderId="20" xfId="0" applyFont="1" applyFill="1" applyBorder="1" applyAlignment="1">
      <alignment horizontal="left" vertical="center" wrapText="1" indent="1"/>
    </xf>
    <xf numFmtId="0" fontId="19" fillId="11" borderId="17" xfId="0" applyFont="1" applyFill="1" applyBorder="1" applyAlignment="1">
      <alignment horizontal="left" vertical="center" wrapText="1" indent="1"/>
    </xf>
    <xf numFmtId="0" fontId="19" fillId="11" borderId="22" xfId="0" applyFont="1" applyFill="1" applyBorder="1" applyAlignment="1">
      <alignment horizontal="left" vertical="center" wrapText="1" indent="1"/>
    </xf>
    <xf numFmtId="0" fontId="19" fillId="11" borderId="21" xfId="0" applyFont="1" applyFill="1" applyBorder="1" applyAlignment="1">
      <alignment horizontal="left" vertical="center" wrapText="1" indent="1"/>
    </xf>
    <xf numFmtId="0" fontId="19" fillId="11" borderId="0" xfId="0" applyFont="1" applyFill="1" applyAlignment="1">
      <alignment horizontal="left" vertical="center" wrapText="1" indent="1"/>
    </xf>
    <xf numFmtId="0" fontId="19" fillId="11" borderId="23" xfId="0" applyFont="1" applyFill="1" applyBorder="1" applyAlignment="1">
      <alignment horizontal="left" vertical="center" wrapText="1" indent="1"/>
    </xf>
    <xf numFmtId="0" fontId="19" fillId="11" borderId="18" xfId="0" applyFont="1" applyFill="1" applyBorder="1" applyAlignment="1">
      <alignment horizontal="left" vertical="center" wrapText="1" indent="1"/>
    </xf>
    <xf numFmtId="0" fontId="19" fillId="11" borderId="16" xfId="0" applyFont="1" applyFill="1" applyBorder="1" applyAlignment="1">
      <alignment horizontal="left" vertical="center" wrapText="1" indent="1"/>
    </xf>
    <xf numFmtId="0" fontId="19" fillId="11" borderId="19" xfId="0" applyFont="1" applyFill="1" applyBorder="1" applyAlignment="1">
      <alignment horizontal="left" vertical="center" wrapText="1" indent="1"/>
    </xf>
    <xf numFmtId="0" fontId="37" fillId="2" borderId="0" xfId="0" applyFont="1" applyFill="1" applyAlignment="1">
      <alignment horizontal="center"/>
    </xf>
    <xf numFmtId="0" fontId="14" fillId="2" borderId="16" xfId="0" applyFont="1" applyFill="1" applyBorder="1" applyAlignment="1">
      <alignment horizontal="center"/>
    </xf>
    <xf numFmtId="0" fontId="19" fillId="2" borderId="0" xfId="0" applyFont="1" applyFill="1" applyAlignment="1">
      <alignment horizontal="left" vertical="center" wrapText="1" indent="1"/>
    </xf>
    <xf numFmtId="0" fontId="0" fillId="11" borderId="20" xfId="0" applyFill="1" applyBorder="1" applyAlignment="1">
      <alignment horizontal="left" vertical="center" wrapText="1" indent="1"/>
    </xf>
    <xf numFmtId="0" fontId="0" fillId="11" borderId="17" xfId="0" applyFill="1" applyBorder="1" applyAlignment="1">
      <alignment horizontal="left" vertical="center" wrapText="1" indent="1"/>
    </xf>
    <xf numFmtId="0" fontId="0" fillId="11" borderId="22" xfId="0" applyFill="1" applyBorder="1" applyAlignment="1">
      <alignment horizontal="left" vertical="center" wrapText="1" indent="1"/>
    </xf>
    <xf numFmtId="0" fontId="0" fillId="11" borderId="21" xfId="0" applyFill="1" applyBorder="1" applyAlignment="1">
      <alignment horizontal="left" vertical="center" wrapText="1" indent="1"/>
    </xf>
    <xf numFmtId="0" fontId="0" fillId="11" borderId="0" xfId="0" applyFill="1" applyAlignment="1">
      <alignment horizontal="left" vertical="center" wrapText="1" indent="1"/>
    </xf>
    <xf numFmtId="0" fontId="0" fillId="11" borderId="23" xfId="0" applyFill="1" applyBorder="1" applyAlignment="1">
      <alignment horizontal="left" vertical="center" wrapText="1" indent="1"/>
    </xf>
    <xf numFmtId="16" fontId="4" fillId="2" borderId="6" xfId="0" applyNumberFormat="1" applyFont="1" applyFill="1" applyBorder="1" applyAlignment="1">
      <alignment horizontal="center" vertical="center"/>
    </xf>
    <xf numFmtId="16" fontId="4" fillId="2" borderId="0" xfId="0" applyNumberFormat="1" applyFont="1" applyFill="1" applyAlignment="1">
      <alignment horizontal="center" vertical="center"/>
    </xf>
    <xf numFmtId="16" fontId="4" fillId="2" borderId="5" xfId="0" applyNumberFormat="1" applyFont="1" applyFill="1" applyBorder="1" applyAlignment="1">
      <alignment horizontal="center" vertical="center"/>
    </xf>
    <xf numFmtId="0" fontId="8" fillId="0" borderId="0" xfId="1" applyAlignment="1" applyProtection="1">
      <alignment horizontal="center"/>
    </xf>
    <xf numFmtId="0" fontId="0" fillId="0" borderId="0" xfId="0" applyAlignment="1">
      <alignment horizontal="center"/>
    </xf>
    <xf numFmtId="0" fontId="30" fillId="9" borderId="25" xfId="0" applyFont="1" applyFill="1" applyBorder="1" applyAlignment="1">
      <alignment horizontal="center"/>
    </xf>
    <xf numFmtId="0" fontId="30" fillId="9" borderId="24" xfId="0" applyFont="1" applyFill="1" applyBorder="1" applyAlignment="1">
      <alignment horizontal="center"/>
    </xf>
    <xf numFmtId="0" fontId="30" fillId="9" borderId="26" xfId="0" applyFont="1" applyFill="1" applyBorder="1" applyAlignment="1">
      <alignment horizontal="center"/>
    </xf>
    <xf numFmtId="0" fontId="0" fillId="9" borderId="37" xfId="0" applyFill="1" applyBorder="1" applyAlignment="1">
      <alignment horizontal="center"/>
    </xf>
    <xf numFmtId="0" fontId="0" fillId="9" borderId="38" xfId="0" applyFill="1" applyBorder="1" applyAlignment="1">
      <alignment horizontal="center"/>
    </xf>
    <xf numFmtId="0" fontId="0" fillId="9" borderId="39" xfId="0" applyFill="1" applyBorder="1" applyAlignment="1">
      <alignment horizontal="center"/>
    </xf>
    <xf numFmtId="0" fontId="0" fillId="3" borderId="37" xfId="0"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30" fillId="3" borderId="25" xfId="0" applyFont="1" applyFill="1" applyBorder="1" applyAlignment="1">
      <alignment horizontal="center"/>
    </xf>
    <xf numFmtId="0" fontId="30" fillId="3" borderId="24" xfId="0" applyFont="1" applyFill="1" applyBorder="1" applyAlignment="1">
      <alignment horizontal="center"/>
    </xf>
    <xf numFmtId="0" fontId="30" fillId="0" borderId="0" xfId="0" applyFont="1" applyAlignment="1">
      <alignment horizontal="center"/>
    </xf>
    <xf numFmtId="0" fontId="0" fillId="9" borderId="43" xfId="0" applyFill="1" applyBorder="1" applyAlignment="1">
      <alignment horizontal="center" wrapText="1"/>
    </xf>
    <xf numFmtId="0" fontId="0" fillId="9" borderId="44" xfId="0" applyFill="1" applyBorder="1" applyAlignment="1">
      <alignment horizontal="center" wrapText="1"/>
    </xf>
    <xf numFmtId="0" fontId="54" fillId="0" borderId="16" xfId="0" applyFont="1" applyBorder="1" applyAlignment="1">
      <alignment horizontal="center"/>
    </xf>
    <xf numFmtId="0" fontId="55" fillId="4" borderId="25" xfId="0" applyFont="1" applyFill="1" applyBorder="1" applyAlignment="1" applyProtection="1">
      <alignment horizontal="center" vertical="center"/>
      <protection locked="0"/>
    </xf>
    <xf numFmtId="0" fontId="55" fillId="4" borderId="24" xfId="0" applyFont="1" applyFill="1" applyBorder="1" applyAlignment="1" applyProtection="1">
      <alignment horizontal="center" vertical="center"/>
      <protection locked="0"/>
    </xf>
    <xf numFmtId="0" fontId="55" fillId="4" borderId="26" xfId="0" applyFont="1" applyFill="1" applyBorder="1" applyAlignment="1" applyProtection="1">
      <alignment horizontal="center" vertical="center"/>
      <protection locked="0"/>
    </xf>
    <xf numFmtId="0" fontId="54" fillId="0" borderId="0" xfId="0" applyFont="1" applyAlignment="1">
      <alignment horizontal="center"/>
    </xf>
    <xf numFmtId="49" fontId="33" fillId="0" borderId="0" xfId="0" applyNumberFormat="1" applyFont="1" applyAlignment="1" applyProtection="1">
      <alignment horizontal="center" vertical="center"/>
      <protection locked="0"/>
    </xf>
    <xf numFmtId="0" fontId="55" fillId="3" borderId="25" xfId="0" applyFont="1" applyFill="1" applyBorder="1" applyAlignment="1">
      <alignment horizontal="center"/>
    </xf>
    <xf numFmtId="0" fontId="55" fillId="3" borderId="24" xfId="0" applyFont="1" applyFill="1" applyBorder="1" applyAlignment="1">
      <alignment horizontal="center"/>
    </xf>
    <xf numFmtId="0" fontId="55" fillId="3" borderId="26" xfId="0" applyFont="1" applyFill="1" applyBorder="1" applyAlignment="1">
      <alignment horizontal="center"/>
    </xf>
  </cellXfs>
  <cellStyles count="87">
    <cellStyle name="Comma" xfId="84" builtinId="3"/>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6" builtinId="9" hidden="1"/>
    <cellStyle name="Hyperlink" xfId="1" builtinId="8"/>
    <cellStyle name="Hyperlink 10" xfId="24" xr:uid="{00000000-0005-0000-0000-000029000000}"/>
    <cellStyle name="Hyperlink 11" xfId="26" xr:uid="{00000000-0005-0000-0000-00002A000000}"/>
    <cellStyle name="Hyperlink 12" xfId="28" xr:uid="{00000000-0005-0000-0000-00002B000000}"/>
    <cellStyle name="Hyperlink 13" xfId="30" xr:uid="{00000000-0005-0000-0000-00002C000000}"/>
    <cellStyle name="Hyperlink 14" xfId="32" xr:uid="{00000000-0005-0000-0000-00002D000000}"/>
    <cellStyle name="Hyperlink 15" xfId="34" xr:uid="{00000000-0005-0000-0000-00002E000000}"/>
    <cellStyle name="Hyperlink 16" xfId="36" xr:uid="{00000000-0005-0000-0000-00002F000000}"/>
    <cellStyle name="Hyperlink 17" xfId="38" xr:uid="{00000000-0005-0000-0000-000030000000}"/>
    <cellStyle name="Hyperlink 18" xfId="40" xr:uid="{00000000-0005-0000-0000-000031000000}"/>
    <cellStyle name="Hyperlink 19" xfId="42" xr:uid="{00000000-0005-0000-0000-000032000000}"/>
    <cellStyle name="Hyperlink 2" xfId="5" xr:uid="{00000000-0005-0000-0000-000033000000}"/>
    <cellStyle name="Hyperlink 20" xfId="44" xr:uid="{00000000-0005-0000-0000-000034000000}"/>
    <cellStyle name="Hyperlink 21" xfId="46" xr:uid="{00000000-0005-0000-0000-000035000000}"/>
    <cellStyle name="Hyperlink 22" xfId="48" xr:uid="{00000000-0005-0000-0000-000036000000}"/>
    <cellStyle name="Hyperlink 23" xfId="50" xr:uid="{00000000-0005-0000-0000-000037000000}"/>
    <cellStyle name="Hyperlink 24" xfId="52" xr:uid="{00000000-0005-0000-0000-000038000000}"/>
    <cellStyle name="Hyperlink 25" xfId="54" xr:uid="{00000000-0005-0000-0000-000039000000}"/>
    <cellStyle name="Hyperlink 26" xfId="56" xr:uid="{00000000-0005-0000-0000-00003A000000}"/>
    <cellStyle name="Hyperlink 27" xfId="58" xr:uid="{00000000-0005-0000-0000-00003B000000}"/>
    <cellStyle name="Hyperlink 28" xfId="60" xr:uid="{00000000-0005-0000-0000-00003C000000}"/>
    <cellStyle name="Hyperlink 29" xfId="62" xr:uid="{00000000-0005-0000-0000-00003D000000}"/>
    <cellStyle name="Hyperlink 3" xfId="9" xr:uid="{00000000-0005-0000-0000-00003E000000}"/>
    <cellStyle name="Hyperlink 30" xfId="64" xr:uid="{00000000-0005-0000-0000-00003F000000}"/>
    <cellStyle name="Hyperlink 31" xfId="66" xr:uid="{00000000-0005-0000-0000-000040000000}"/>
    <cellStyle name="Hyperlink 32" xfId="68" xr:uid="{00000000-0005-0000-0000-000041000000}"/>
    <cellStyle name="Hyperlink 33" xfId="70" xr:uid="{00000000-0005-0000-0000-000042000000}"/>
    <cellStyle name="Hyperlink 34" xfId="72" xr:uid="{00000000-0005-0000-0000-000043000000}"/>
    <cellStyle name="Hyperlink 35" xfId="74" xr:uid="{00000000-0005-0000-0000-000044000000}"/>
    <cellStyle name="Hyperlink 36" xfId="76" xr:uid="{00000000-0005-0000-0000-000045000000}"/>
    <cellStyle name="Hyperlink 37" xfId="78" xr:uid="{00000000-0005-0000-0000-000046000000}"/>
    <cellStyle name="Hyperlink 38" xfId="80" xr:uid="{00000000-0005-0000-0000-000047000000}"/>
    <cellStyle name="Hyperlink 39" xfId="82" xr:uid="{00000000-0005-0000-0000-000048000000}"/>
    <cellStyle name="Hyperlink 4" xfId="12" xr:uid="{00000000-0005-0000-0000-000049000000}"/>
    <cellStyle name="Hyperlink 5" xfId="14" xr:uid="{00000000-0005-0000-0000-00004A000000}"/>
    <cellStyle name="Hyperlink 6" xfId="16" xr:uid="{00000000-0005-0000-0000-00004B000000}"/>
    <cellStyle name="Hyperlink 7" xfId="18" xr:uid="{00000000-0005-0000-0000-00004C000000}"/>
    <cellStyle name="Hyperlink 8" xfId="20" xr:uid="{00000000-0005-0000-0000-00004D000000}"/>
    <cellStyle name="Hyperlink 9" xfId="22" xr:uid="{00000000-0005-0000-0000-00004E000000}"/>
    <cellStyle name="Normal" xfId="0" builtinId="0"/>
    <cellStyle name="Normal 2" xfId="6" xr:uid="{00000000-0005-0000-0000-000050000000}"/>
    <cellStyle name="Normal 3" xfId="8" xr:uid="{00000000-0005-0000-0000-000051000000}"/>
    <cellStyle name="Normal 4" xfId="7" xr:uid="{00000000-0005-0000-0000-000052000000}"/>
    <cellStyle name="Normal 5" xfId="4" xr:uid="{00000000-0005-0000-0000-000053000000}"/>
    <cellStyle name="Normal 6" xfId="10" xr:uid="{00000000-0005-0000-0000-000054000000}"/>
    <cellStyle name="Percent" xfId="3" builtinId="5"/>
    <cellStyle name="Percent 2" xfId="2" xr:uid="{00000000-0005-0000-0000-000056000000}"/>
  </cellStyles>
  <dxfs count="64">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FF00"/>
        </patternFill>
      </fill>
    </dxf>
    <dxf>
      <font>
        <color auto="1"/>
      </font>
      <fill>
        <patternFill>
          <bgColor rgb="FF00B05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00B050"/>
        </patternFill>
      </fill>
    </dxf>
    <dxf>
      <fill>
        <patternFill>
          <bgColor rgb="FFFFFF00"/>
        </patternFill>
      </fill>
    </dxf>
    <dxf>
      <font>
        <color theme="0"/>
      </font>
      <fill>
        <patternFill>
          <bgColor theme="1"/>
        </patternFill>
      </fill>
    </dxf>
    <dxf>
      <fill>
        <patternFill>
          <bgColor rgb="FFFF0000"/>
        </patternFill>
      </fill>
    </dxf>
    <dxf>
      <fill>
        <patternFill>
          <bgColor rgb="FF00B050"/>
        </patternFill>
      </fill>
    </dxf>
    <dxf>
      <fill>
        <patternFill>
          <bgColor rgb="FFFFFF0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00B050"/>
        </patternFill>
      </fill>
    </dxf>
    <dxf>
      <font>
        <color theme="0"/>
      </font>
      <fill>
        <patternFill>
          <bgColor theme="1"/>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FF00"/>
        </patternFill>
      </fill>
    </dxf>
    <dxf>
      <font>
        <color auto="1"/>
      </font>
      <fill>
        <patternFill>
          <bgColor rgb="FF00B05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FF00"/>
        </patternFill>
      </fill>
    </dxf>
    <dxf>
      <font>
        <color theme="0"/>
      </font>
      <fill>
        <patternFill>
          <bgColor theme="1"/>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ont>
        <color theme="0"/>
      </font>
      <fill>
        <patternFill>
          <bgColor theme="1"/>
        </patternFill>
      </fill>
    </dxf>
    <dxf>
      <fill>
        <patternFill>
          <bgColor rgb="FF00B050"/>
        </patternFill>
      </fill>
    </dxf>
    <dxf>
      <fill>
        <patternFill>
          <bgColor rgb="FFFFFF00"/>
        </patternFill>
      </fill>
    </dxf>
    <dxf>
      <fill>
        <patternFill>
          <bgColor rgb="FFFF0000"/>
        </patternFill>
      </fill>
    </dxf>
    <dxf>
      <font>
        <color theme="0"/>
      </font>
      <fill>
        <patternFill>
          <bgColor theme="1"/>
        </patternFill>
      </fill>
    </dxf>
    <dxf>
      <fill>
        <patternFill>
          <bgColor rgb="FFFFFF00"/>
        </patternFill>
      </fill>
    </dxf>
    <dxf>
      <font>
        <color theme="0"/>
      </font>
      <fill>
        <patternFill>
          <bgColor theme="1"/>
        </patternFill>
      </fill>
    </dxf>
    <dxf>
      <fill>
        <patternFill>
          <bgColor rgb="FF00B050"/>
        </patternFill>
      </fill>
    </dxf>
    <dxf>
      <fill>
        <patternFill>
          <bgColor rgb="FFFF00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28365556422"/>
          <c:y val="6.2993047631897101E-2"/>
          <c:w val="0.87055335567611702"/>
          <c:h val="0.69052088703675096"/>
        </c:manualLayout>
      </c:layout>
      <c:lineChart>
        <c:grouping val="standard"/>
        <c:varyColors val="0"/>
        <c:ser>
          <c:idx val="0"/>
          <c:order val="0"/>
          <c:tx>
            <c:strRef>
              <c:f>calculations!$H$47</c:f>
              <c:strCache>
                <c:ptCount val="1"/>
                <c:pt idx="0">
                  <c:v>Util. %</c:v>
                </c:pt>
              </c:strCache>
            </c:strRef>
          </c:tx>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calculations!$H$48:$H$59</c:f>
              <c:numCache>
                <c:formatCode>0%</c:formatCode>
                <c:ptCount val="12"/>
                <c:pt idx="0">
                  <c:v>0.72151898734177211</c:v>
                </c:pt>
                <c:pt idx="1">
                  <c:v>0.660377358490566</c:v>
                </c:pt>
                <c:pt idx="2">
                  <c:v>0.60606060606060608</c:v>
                </c:pt>
                <c:pt idx="3">
                  <c:v>0.580952380952381</c:v>
                </c:pt>
                <c:pt idx="4">
                  <c:v>0.56454720616570331</c:v>
                </c:pt>
                <c:pt idx="5">
                  <c:v>0.49119718309859156</c:v>
                </c:pt>
                <c:pt idx="6">
                  <c:v>0.49566724436741766</c:v>
                </c:pt>
                <c:pt idx="7">
                  <c:v>0.49912739965095987</c:v>
                </c:pt>
                <c:pt idx="8">
                  <c:v>0.51672862453531598</c:v>
                </c:pt>
                <c:pt idx="9">
                  <c:v>0.46904315196998125</c:v>
                </c:pt>
                <c:pt idx="10">
                  <c:v>0.43308550185873607</c:v>
                </c:pt>
                <c:pt idx="11">
                  <c:v>0.38606403013182672</c:v>
                </c:pt>
              </c:numCache>
            </c:numRef>
          </c:val>
          <c:smooth val="0"/>
          <c:extLst>
            <c:ext xmlns:c16="http://schemas.microsoft.com/office/drawing/2014/chart" uri="{C3380CC4-5D6E-409C-BE32-E72D297353CC}">
              <c16:uniqueId val="{00000000-FBE7-4CFA-BEED-5E06A9ED46AB}"/>
            </c:ext>
          </c:extLst>
        </c:ser>
        <c:ser>
          <c:idx val="1"/>
          <c:order val="1"/>
          <c:tx>
            <c:strRef>
              <c:f>calculations!$A$60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(calculations!$P$48:$P$59,calculations!$H$60)</c:f>
              <c:numCache>
                <c:formatCode>General</c:formatCode>
                <c:ptCount val="13"/>
                <c:pt idx="12" formatCode="0%">
                  <c:v>0.53263910475598386</c:v>
                </c:pt>
              </c:numCache>
            </c:numRef>
          </c:val>
          <c:smooth val="0"/>
          <c:extLst>
            <c:ext xmlns:c16="http://schemas.microsoft.com/office/drawing/2014/chart" uri="{C3380CC4-5D6E-409C-BE32-E72D297353CC}">
              <c16:uniqueId val="{00000001-FBE7-4CFA-BEED-5E06A9ED46AB}"/>
            </c:ext>
          </c:extLst>
        </c:ser>
        <c:dLbls>
          <c:showLegendKey val="0"/>
          <c:showVal val="0"/>
          <c:showCatName val="0"/>
          <c:showSerName val="0"/>
          <c:showPercent val="0"/>
          <c:showBubbleSize val="0"/>
        </c:dLbls>
        <c:marker val="1"/>
        <c:smooth val="0"/>
        <c:axId val="-2103260560"/>
        <c:axId val="1799217504"/>
      </c:lineChart>
      <c:catAx>
        <c:axId val="-2103260560"/>
        <c:scaling>
          <c:orientation val="minMax"/>
        </c:scaling>
        <c:delete val="0"/>
        <c:axPos val="b"/>
        <c:numFmt formatCode="[$-409]mmm\-yy;@" sourceLinked="0"/>
        <c:majorTickMark val="out"/>
        <c:minorTickMark val="none"/>
        <c:tickLblPos val="nextTo"/>
        <c:crossAx val="1799217504"/>
        <c:crosses val="autoZero"/>
        <c:auto val="1"/>
        <c:lblAlgn val="ctr"/>
        <c:lblOffset val="100"/>
        <c:noMultiLvlLbl val="1"/>
      </c:catAx>
      <c:valAx>
        <c:axId val="1799217504"/>
        <c:scaling>
          <c:orientation val="minMax"/>
          <c:max val="1.6"/>
          <c:min val="0"/>
        </c:scaling>
        <c:delete val="0"/>
        <c:axPos val="l"/>
        <c:majorGridlines/>
        <c:numFmt formatCode="0%" sourceLinked="0"/>
        <c:majorTickMark val="out"/>
        <c:minorTickMark val="none"/>
        <c:tickLblPos val="nextTo"/>
        <c:crossAx val="-2103260560"/>
        <c:crosses val="autoZero"/>
        <c:crossBetween val="between"/>
        <c:majorUnit val="0.32"/>
      </c:valAx>
    </c:plotArea>
    <c:plotVisOnly val="1"/>
    <c:dispBlanksAs val="gap"/>
    <c:showDLblsOverMax val="0"/>
  </c:chart>
  <c:spPr>
    <a:solidFill>
      <a:schemeClr val="tx2">
        <a:lumMod val="20000"/>
        <a:lumOff val="80000"/>
      </a:schemeClr>
    </a:solidFill>
  </c:spPr>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69270045469668495"/>
        </c:manualLayout>
      </c:layout>
      <c:lineChart>
        <c:grouping val="standard"/>
        <c:varyColors val="0"/>
        <c:ser>
          <c:idx val="0"/>
          <c:order val="0"/>
          <c:tx>
            <c:strRef>
              <c:f>calculations!$E$47</c:f>
              <c:strCache>
                <c:ptCount val="1"/>
                <c:pt idx="0">
                  <c:v>Staff %</c:v>
                </c:pt>
              </c:strCache>
            </c:strRef>
          </c:tx>
          <c:marker>
            <c:spPr>
              <a:ln w="28575"/>
            </c:spPr>
          </c:marker>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calculations!$E$48:$E$59</c:f>
              <c:numCache>
                <c:formatCode>0%</c:formatCode>
                <c:ptCount val="12"/>
                <c:pt idx="0">
                  <c:v>0.8</c:v>
                </c:pt>
                <c:pt idx="1">
                  <c:v>0.86842105263157898</c:v>
                </c:pt>
                <c:pt idx="2">
                  <c:v>0.86842105263157898</c:v>
                </c:pt>
                <c:pt idx="3">
                  <c:v>0.86184210526315785</c:v>
                </c:pt>
                <c:pt idx="4">
                  <c:v>0.84868421052631582</c:v>
                </c:pt>
                <c:pt idx="5">
                  <c:v>0.90789473684210531</c:v>
                </c:pt>
                <c:pt idx="6">
                  <c:v>0.92763157894736847</c:v>
                </c:pt>
                <c:pt idx="7">
                  <c:v>0.90322580645161288</c:v>
                </c:pt>
                <c:pt idx="8">
                  <c:v>0.85806451612903223</c:v>
                </c:pt>
                <c:pt idx="9">
                  <c:v>0.85806451612903223</c:v>
                </c:pt>
                <c:pt idx="10">
                  <c:v>0.87096774193548387</c:v>
                </c:pt>
                <c:pt idx="11">
                  <c:v>0.85806451612903223</c:v>
                </c:pt>
              </c:numCache>
            </c:numRef>
          </c:val>
          <c:smooth val="0"/>
          <c:extLst>
            <c:ext xmlns:c16="http://schemas.microsoft.com/office/drawing/2014/chart" uri="{C3380CC4-5D6E-409C-BE32-E72D297353CC}">
              <c16:uniqueId val="{00000000-CB14-470A-B7C2-D18511E07237}"/>
            </c:ext>
          </c:extLst>
        </c:ser>
        <c:ser>
          <c:idx val="1"/>
          <c:order val="1"/>
          <c:tx>
            <c:strRef>
              <c:f>calculations!$A$60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(calculations!$P$48:$P$59,calculations!$E$60)</c:f>
              <c:numCache>
                <c:formatCode>General</c:formatCode>
                <c:ptCount val="13"/>
                <c:pt idx="12" formatCode="0%">
                  <c:v>0.86973180076628342</c:v>
                </c:pt>
              </c:numCache>
            </c:numRef>
          </c:val>
          <c:smooth val="0"/>
          <c:extLst>
            <c:ext xmlns:c16="http://schemas.microsoft.com/office/drawing/2014/chart" uri="{C3380CC4-5D6E-409C-BE32-E72D297353CC}">
              <c16:uniqueId val="{00000001-CB14-470A-B7C2-D18511E07237}"/>
            </c:ext>
          </c:extLst>
        </c:ser>
        <c:dLbls>
          <c:showLegendKey val="0"/>
          <c:showVal val="0"/>
          <c:showCatName val="0"/>
          <c:showSerName val="0"/>
          <c:showPercent val="0"/>
          <c:showBubbleSize val="0"/>
        </c:dLbls>
        <c:marker val="1"/>
        <c:smooth val="0"/>
        <c:axId val="2143805536"/>
        <c:axId val="1716539904"/>
      </c:lineChart>
      <c:catAx>
        <c:axId val="2143805536"/>
        <c:scaling>
          <c:orientation val="minMax"/>
        </c:scaling>
        <c:delete val="0"/>
        <c:axPos val="b"/>
        <c:numFmt formatCode="[$-409]mmm\-yy;@" sourceLinked="0"/>
        <c:majorTickMark val="out"/>
        <c:minorTickMark val="none"/>
        <c:tickLblPos val="nextTo"/>
        <c:crossAx val="1716539904"/>
        <c:crosses val="autoZero"/>
        <c:auto val="1"/>
        <c:lblAlgn val="ctr"/>
        <c:lblOffset val="100"/>
        <c:noMultiLvlLbl val="1"/>
      </c:catAx>
      <c:valAx>
        <c:axId val="1716539904"/>
        <c:scaling>
          <c:orientation val="minMax"/>
          <c:max val="1.2"/>
          <c:min val="0"/>
        </c:scaling>
        <c:delete val="0"/>
        <c:axPos val="l"/>
        <c:majorGridlines/>
        <c:numFmt formatCode="0%" sourceLinked="1"/>
        <c:majorTickMark val="out"/>
        <c:minorTickMark val="none"/>
        <c:tickLblPos val="nextTo"/>
        <c:crossAx val="2143805536"/>
        <c:crosses val="autoZero"/>
        <c:crossBetween val="between"/>
        <c:majorUnit val="0.2"/>
      </c:valAx>
    </c:plotArea>
    <c:plotVisOnly val="1"/>
    <c:dispBlanksAs val="gap"/>
    <c:showDLblsOverMax val="0"/>
  </c:chart>
  <c:spPr>
    <a:solidFill>
      <a:schemeClr val="tx2">
        <a:lumMod val="20000"/>
        <a:lumOff val="80000"/>
      </a:schemeClr>
    </a:solidFill>
  </c:spPr>
  <c:printSettings>
    <c:headerFooter/>
    <c:pageMargins b="0.750000000000001" l="0.70000000000000095" r="0.70000000000000095"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19543403338"/>
          <c:y val="6.2993047631897101E-2"/>
          <c:w val="0.87330961431908805"/>
          <c:h val="0.69052088703675096"/>
        </c:manualLayout>
      </c:layout>
      <c:lineChart>
        <c:grouping val="standard"/>
        <c:varyColors val="0"/>
        <c:ser>
          <c:idx val="0"/>
          <c:order val="0"/>
          <c:tx>
            <c:strRef>
              <c:f>calculations!$J$47</c:f>
              <c:strCache>
                <c:ptCount val="1"/>
                <c:pt idx="0">
                  <c:v>Current Cap.</c:v>
                </c:pt>
              </c:strCache>
            </c:strRef>
          </c:tx>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calculations!$J$48:$J$59</c:f>
              <c:numCache>
                <c:formatCode>0%</c:formatCode>
                <c:ptCount val="12"/>
                <c:pt idx="0">
                  <c:v>0.86181818181818182</c:v>
                </c:pt>
                <c:pt idx="1">
                  <c:v>0.87314662273476107</c:v>
                </c:pt>
                <c:pt idx="2">
                  <c:v>0.86985172981878089</c:v>
                </c:pt>
                <c:pt idx="3">
                  <c:v>0.86490939044481052</c:v>
                </c:pt>
                <c:pt idx="4">
                  <c:v>0.85502471169686989</c:v>
                </c:pt>
                <c:pt idx="5">
                  <c:v>0.93574958813838549</c:v>
                </c:pt>
                <c:pt idx="6">
                  <c:v>0.9505766062602965</c:v>
                </c:pt>
                <c:pt idx="7">
                  <c:v>0.94398682042833604</c:v>
                </c:pt>
                <c:pt idx="8">
                  <c:v>0.88632619439868199</c:v>
                </c:pt>
                <c:pt idx="9">
                  <c:v>0.87808896210873144</c:v>
                </c:pt>
                <c:pt idx="10">
                  <c:v>0.88632619439868199</c:v>
                </c:pt>
                <c:pt idx="11">
                  <c:v>0.87479406919275127</c:v>
                </c:pt>
              </c:numCache>
            </c:numRef>
          </c:val>
          <c:smooth val="0"/>
          <c:extLst>
            <c:ext xmlns:c16="http://schemas.microsoft.com/office/drawing/2014/chart" uri="{C3380CC4-5D6E-409C-BE32-E72D297353CC}">
              <c16:uniqueId val="{00000000-86D3-43D1-956D-EFA51BD5067C}"/>
            </c:ext>
          </c:extLst>
        </c:ser>
        <c:ser>
          <c:idx val="1"/>
          <c:order val="1"/>
          <c:tx>
            <c:strRef>
              <c:f>calculations!$A$60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(calculations!$P$48:$P$59,calculations!$J$60)</c:f>
              <c:numCache>
                <c:formatCode>General</c:formatCode>
                <c:ptCount val="13"/>
                <c:pt idx="12" formatCode="0%">
                  <c:v>0.89027258890272587</c:v>
                </c:pt>
              </c:numCache>
            </c:numRef>
          </c:val>
          <c:smooth val="0"/>
          <c:extLst>
            <c:ext xmlns:c16="http://schemas.microsoft.com/office/drawing/2014/chart" uri="{C3380CC4-5D6E-409C-BE32-E72D297353CC}">
              <c16:uniqueId val="{00000001-86D3-43D1-956D-EFA51BD5067C}"/>
            </c:ext>
          </c:extLst>
        </c:ser>
        <c:dLbls>
          <c:showLegendKey val="0"/>
          <c:showVal val="0"/>
          <c:showCatName val="0"/>
          <c:showSerName val="0"/>
          <c:showPercent val="0"/>
          <c:showBubbleSize val="0"/>
        </c:dLbls>
        <c:marker val="1"/>
        <c:smooth val="0"/>
        <c:axId val="1739469408"/>
        <c:axId val="1738550736"/>
      </c:lineChart>
      <c:catAx>
        <c:axId val="1739469408"/>
        <c:scaling>
          <c:orientation val="minMax"/>
        </c:scaling>
        <c:delete val="0"/>
        <c:axPos val="b"/>
        <c:numFmt formatCode="[$-409]mmm\-yy;@" sourceLinked="0"/>
        <c:majorTickMark val="out"/>
        <c:minorTickMark val="none"/>
        <c:tickLblPos val="nextTo"/>
        <c:crossAx val="1738550736"/>
        <c:crosses val="autoZero"/>
        <c:auto val="1"/>
        <c:lblAlgn val="ctr"/>
        <c:lblOffset val="100"/>
        <c:noMultiLvlLbl val="1"/>
      </c:catAx>
      <c:valAx>
        <c:axId val="1738550736"/>
        <c:scaling>
          <c:orientation val="minMax"/>
          <c:max val="1.2"/>
          <c:min val="0"/>
        </c:scaling>
        <c:delete val="0"/>
        <c:axPos val="l"/>
        <c:majorGridlines/>
        <c:numFmt formatCode="0%" sourceLinked="1"/>
        <c:majorTickMark val="out"/>
        <c:minorTickMark val="none"/>
        <c:tickLblPos val="nextTo"/>
        <c:crossAx val="1739469408"/>
        <c:crosses val="autoZero"/>
        <c:crossBetween val="between"/>
        <c:majorUnit val="0.2"/>
      </c:valAx>
    </c:plotArea>
    <c:plotVisOnly val="1"/>
    <c:dispBlanksAs val="gap"/>
    <c:showDLblsOverMax val="0"/>
  </c:chart>
  <c:spPr>
    <a:solidFill>
      <a:schemeClr val="tx2">
        <a:lumMod val="20000"/>
        <a:lumOff val="80000"/>
      </a:schemeClr>
    </a:solidFill>
  </c:spPr>
  <c:printSettings>
    <c:headerFooter/>
    <c:pageMargins b="0.750000000000001" l="0.70000000000000095" r="0.70000000000000095"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calculations!$M$47</c:f>
              <c:strCache>
                <c:ptCount val="1"/>
                <c:pt idx="0">
                  <c:v>Discharge %</c:v>
                </c:pt>
              </c:strCache>
            </c:strRef>
          </c:tx>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calculations!$M$48:$M$59</c:f>
              <c:numCache>
                <c:formatCode>0%</c:formatCode>
                <c:ptCount val="12"/>
                <c:pt idx="0">
                  <c:v>0.76315789473684215</c:v>
                </c:pt>
                <c:pt idx="1">
                  <c:v>0.6071428571428571</c:v>
                </c:pt>
                <c:pt idx="2">
                  <c:v>0.54545454545454541</c:v>
                </c:pt>
                <c:pt idx="3">
                  <c:v>0.48837209302325579</c:v>
                </c:pt>
                <c:pt idx="4">
                  <c:v>0.73809523809523814</c:v>
                </c:pt>
                <c:pt idx="5">
                  <c:v>0.5</c:v>
                </c:pt>
                <c:pt idx="6">
                  <c:v>0.68571428571428572</c:v>
                </c:pt>
                <c:pt idx="7">
                  <c:v>0.43333333333333335</c:v>
                </c:pt>
                <c:pt idx="8">
                  <c:v>0.5714285714285714</c:v>
                </c:pt>
                <c:pt idx="9">
                  <c:v>0.68</c:v>
                </c:pt>
                <c:pt idx="10">
                  <c:v>0.5357142857142857</c:v>
                </c:pt>
                <c:pt idx="11">
                  <c:v>0.69230769230769229</c:v>
                </c:pt>
              </c:numCache>
            </c:numRef>
          </c:val>
          <c:smooth val="0"/>
          <c:extLst>
            <c:ext xmlns:c16="http://schemas.microsoft.com/office/drawing/2014/chart" uri="{C3380CC4-5D6E-409C-BE32-E72D297353CC}">
              <c16:uniqueId val="{00000000-A7A6-464B-A88F-345299CE70B2}"/>
            </c:ext>
          </c:extLst>
        </c:ser>
        <c:ser>
          <c:idx val="1"/>
          <c:order val="1"/>
          <c:tx>
            <c:strRef>
              <c:f>calculations!$A$60</c:f>
              <c:strCache>
                <c:ptCount val="1"/>
                <c:pt idx="0">
                  <c:v>12 Month Ave.</c:v>
                </c:pt>
              </c:strCache>
            </c:strRef>
          </c:tx>
          <c:spPr>
            <a:ln>
              <a:solidFill>
                <a:schemeClr val="accent4"/>
              </a:solidFill>
            </a:ln>
          </c:spPr>
          <c:marker>
            <c:spPr>
              <a:solidFill>
                <a:schemeClr val="accent4"/>
              </a:solidFill>
              <a:ln>
                <a:solidFill>
                  <a:schemeClr val="accent4"/>
                </a:solidFill>
              </a:ln>
            </c:spPr>
          </c:marker>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(calculations!$P$48:$P$59,calculations!$M$60)</c:f>
              <c:numCache>
                <c:formatCode>General</c:formatCode>
                <c:ptCount val="13"/>
                <c:pt idx="12" formatCode="0%">
                  <c:v>0.60326086956521741</c:v>
                </c:pt>
              </c:numCache>
            </c:numRef>
          </c:val>
          <c:smooth val="0"/>
          <c:extLst>
            <c:ext xmlns:c16="http://schemas.microsoft.com/office/drawing/2014/chart" uri="{C3380CC4-5D6E-409C-BE32-E72D297353CC}">
              <c16:uniqueId val="{00000000-BEFC-451A-BF5E-33A1C5CE8EB1}"/>
            </c:ext>
          </c:extLst>
        </c:ser>
        <c:dLbls>
          <c:showLegendKey val="0"/>
          <c:showVal val="0"/>
          <c:showCatName val="0"/>
          <c:showSerName val="0"/>
          <c:showPercent val="0"/>
          <c:showBubbleSize val="0"/>
        </c:dLbls>
        <c:marker val="1"/>
        <c:smooth val="0"/>
        <c:axId val="2143464864"/>
        <c:axId val="2143555920"/>
      </c:lineChart>
      <c:catAx>
        <c:axId val="2143464864"/>
        <c:scaling>
          <c:orientation val="minMax"/>
        </c:scaling>
        <c:delete val="0"/>
        <c:axPos val="b"/>
        <c:numFmt formatCode="[$-409]mmm\-yy;@" sourceLinked="0"/>
        <c:majorTickMark val="out"/>
        <c:minorTickMark val="none"/>
        <c:tickLblPos val="nextTo"/>
        <c:crossAx val="2143555920"/>
        <c:crosses val="autoZero"/>
        <c:auto val="1"/>
        <c:lblAlgn val="ctr"/>
        <c:lblOffset val="100"/>
        <c:noMultiLvlLbl val="1"/>
      </c:catAx>
      <c:valAx>
        <c:axId val="2143555920"/>
        <c:scaling>
          <c:orientation val="minMax"/>
          <c:max val="1"/>
        </c:scaling>
        <c:delete val="0"/>
        <c:axPos val="l"/>
        <c:majorGridlines/>
        <c:numFmt formatCode="0%" sourceLinked="1"/>
        <c:majorTickMark val="out"/>
        <c:minorTickMark val="none"/>
        <c:tickLblPos val="nextTo"/>
        <c:crossAx val="2143464864"/>
        <c:crosses val="autoZero"/>
        <c:crossBetween val="between"/>
        <c:majorUnit val="0.2"/>
      </c:valAx>
    </c:plotArea>
    <c:plotVisOnly val="1"/>
    <c:dispBlanksAs val="gap"/>
    <c:showDLblsOverMax val="0"/>
  </c:chart>
  <c:spPr>
    <a:solidFill>
      <a:schemeClr val="tx2">
        <a:lumMod val="20000"/>
        <a:lumOff val="80000"/>
      </a:schemeClr>
    </a:solidFill>
  </c:spPr>
  <c:printSettings>
    <c:headerFooter/>
    <c:pageMargins b="0.750000000000001" l="0.70000000000000095" r="0.70000000000000095" t="0.750000000000001"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9.2729840312091374E-2"/>
          <c:y val="6.8516917807792302E-2"/>
          <c:w val="0.90661093292077899"/>
          <c:h val="0.69329447768013797"/>
        </c:manualLayout>
      </c:layout>
      <c:bar3DChart>
        <c:barDir val="col"/>
        <c:grouping val="stacked"/>
        <c:varyColors val="0"/>
        <c:ser>
          <c:idx val="1"/>
          <c:order val="0"/>
          <c:tx>
            <c:strRef>
              <c:f>calculations!$O$47</c:f>
              <c:strCache>
                <c:ptCount val="1"/>
                <c:pt idx="0">
                  <c:v>Carryover Cases</c:v>
                </c:pt>
              </c:strCache>
            </c:strRef>
          </c:tx>
          <c:spPr>
            <a:solidFill>
              <a:srgbClr val="7030A0"/>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calculations!$B$48:$B$59</c:f>
              <c:numCache>
                <c:formatCode>[$-409]mmm\-yy;@</c:formatCode>
                <c:ptCount val="12"/>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numCache>
            </c:numRef>
          </c:cat>
          <c:val>
            <c:numRef>
              <c:f>calculations!$O$48:$O$59</c:f>
              <c:numCache>
                <c:formatCode>_(* #,##0.0_);_(* \(#,##0.0\);_(* "-"??_);_(@_)</c:formatCode>
                <c:ptCount val="12"/>
                <c:pt idx="0">
                  <c:v>311</c:v>
                </c:pt>
                <c:pt idx="1">
                  <c:v>325</c:v>
                </c:pt>
                <c:pt idx="2">
                  <c:v>311</c:v>
                </c:pt>
                <c:pt idx="3">
                  <c:v>281</c:v>
                </c:pt>
                <c:pt idx="4">
                  <c:v>261</c:v>
                </c:pt>
                <c:pt idx="5">
                  <c:v>257</c:v>
                </c:pt>
                <c:pt idx="6">
                  <c:v>247</c:v>
                </c:pt>
                <c:pt idx="7">
                  <c:v>250</c:v>
                </c:pt>
                <c:pt idx="8">
                  <c:v>263</c:v>
                </c:pt>
                <c:pt idx="9">
                  <c:v>243</c:v>
                </c:pt>
                <c:pt idx="10">
                  <c:v>220</c:v>
                </c:pt>
                <c:pt idx="11">
                  <c:v>193</c:v>
                </c:pt>
              </c:numCache>
            </c:numRef>
          </c:val>
          <c:extLst>
            <c:ext xmlns:c16="http://schemas.microsoft.com/office/drawing/2014/chart" uri="{C3380CC4-5D6E-409C-BE32-E72D297353CC}">
              <c16:uniqueId val="{00000000-7CDE-4EA0-AD89-C0161DC4CF9A}"/>
            </c:ext>
          </c:extLst>
        </c:ser>
        <c:ser>
          <c:idx val="0"/>
          <c:order val="1"/>
          <c:tx>
            <c:strRef>
              <c:f>calculations!$N$47</c:f>
              <c:strCache>
                <c:ptCount val="1"/>
                <c:pt idx="0">
                  <c:v>New Cases</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calculations!$B$48:$B$59</c:f>
              <c:numCache>
                <c:formatCode>[$-409]mmm\-yy;@</c:formatCode>
                <c:ptCount val="12"/>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numCache>
            </c:numRef>
          </c:cat>
          <c:val>
            <c:numRef>
              <c:f>calculations!$N$48:$N$59</c:f>
              <c:numCache>
                <c:formatCode>_(* #,##0.0_);_(* \(#,##0.0\);_(* "-"??_);_(@_)</c:formatCode>
                <c:ptCount val="12"/>
                <c:pt idx="0">
                  <c:v>31</c:v>
                </c:pt>
                <c:pt idx="1">
                  <c:v>25</c:v>
                </c:pt>
                <c:pt idx="2">
                  <c:v>9</c:v>
                </c:pt>
                <c:pt idx="3">
                  <c:v>24</c:v>
                </c:pt>
                <c:pt idx="4">
                  <c:v>32</c:v>
                </c:pt>
                <c:pt idx="5">
                  <c:v>22</c:v>
                </c:pt>
                <c:pt idx="6">
                  <c:v>39</c:v>
                </c:pt>
                <c:pt idx="7">
                  <c:v>36</c:v>
                </c:pt>
                <c:pt idx="8">
                  <c:v>15</c:v>
                </c:pt>
                <c:pt idx="9">
                  <c:v>7</c:v>
                </c:pt>
                <c:pt idx="10">
                  <c:v>13</c:v>
                </c:pt>
                <c:pt idx="11">
                  <c:v>12</c:v>
                </c:pt>
              </c:numCache>
            </c:numRef>
          </c:val>
          <c:extLst>
            <c:ext xmlns:c16="http://schemas.microsoft.com/office/drawing/2014/chart" uri="{C3380CC4-5D6E-409C-BE32-E72D297353CC}">
              <c16:uniqueId val="{00000001-7CDE-4EA0-AD89-C0161DC4CF9A}"/>
            </c:ext>
          </c:extLst>
        </c:ser>
        <c:dLbls>
          <c:showLegendKey val="0"/>
          <c:showVal val="0"/>
          <c:showCatName val="0"/>
          <c:showSerName val="0"/>
          <c:showPercent val="0"/>
          <c:showBubbleSize val="0"/>
        </c:dLbls>
        <c:gapWidth val="50"/>
        <c:gapDepth val="50"/>
        <c:shape val="box"/>
        <c:axId val="-2103252240"/>
        <c:axId val="-2144523376"/>
        <c:axId val="0"/>
      </c:bar3DChart>
      <c:dateAx>
        <c:axId val="-2103252240"/>
        <c:scaling>
          <c:orientation val="minMax"/>
        </c:scaling>
        <c:delete val="0"/>
        <c:axPos val="b"/>
        <c:numFmt formatCode="[$-409]mmm\-yy;@" sourceLinked="1"/>
        <c:majorTickMark val="out"/>
        <c:minorTickMark val="none"/>
        <c:tickLblPos val="nextTo"/>
        <c:crossAx val="-2144523376"/>
        <c:crosses val="autoZero"/>
        <c:auto val="1"/>
        <c:lblOffset val="100"/>
        <c:baseTimeUnit val="months"/>
      </c:dateAx>
      <c:valAx>
        <c:axId val="-2144523376"/>
        <c:scaling>
          <c:orientation val="minMax"/>
        </c:scaling>
        <c:delete val="0"/>
        <c:axPos val="l"/>
        <c:majorGridlines/>
        <c:numFmt formatCode="#,##0" sourceLinked="0"/>
        <c:majorTickMark val="out"/>
        <c:minorTickMark val="none"/>
        <c:tickLblPos val="nextTo"/>
        <c:crossAx val="-2103252240"/>
        <c:crosses val="autoZero"/>
        <c:crossBetween val="between"/>
      </c:valAx>
      <c:spPr>
        <a:solidFill>
          <a:schemeClr val="tx2">
            <a:lumMod val="20000"/>
            <a:lumOff val="80000"/>
          </a:schemeClr>
        </a:solidFill>
      </c:spPr>
    </c:plotArea>
    <c:legend>
      <c:legendPos val="b"/>
      <c:layout>
        <c:manualLayout>
          <c:xMode val="edge"/>
          <c:yMode val="edge"/>
          <c:x val="0.38177673551629882"/>
          <c:y val="0.86787556983008707"/>
          <c:w val="0.27098497789122628"/>
          <c:h val="0.11896653543307087"/>
        </c:manualLayout>
      </c:layout>
      <c:overlay val="0"/>
    </c:legend>
    <c:plotVisOnly val="1"/>
    <c:dispBlanksAs val="gap"/>
    <c:showDLblsOverMax val="0"/>
  </c:chart>
  <c:spPr>
    <a:solidFill>
      <a:schemeClr val="tx2">
        <a:lumMod val="20000"/>
        <a:lumOff val="80000"/>
      </a:schemeClr>
    </a:solidFill>
  </c:spPr>
  <c:printSettings>
    <c:headerFooter/>
    <c:pageMargins b="0.750000000000001" l="0.70000000000000095" r="0.70000000000000095" t="0.750000000000001"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69270045469668495"/>
        </c:manualLayout>
      </c:layout>
      <c:lineChart>
        <c:grouping val="standard"/>
        <c:varyColors val="0"/>
        <c:ser>
          <c:idx val="0"/>
          <c:order val="0"/>
          <c:tx>
            <c:strRef>
              <c:f>calculations!$E$47</c:f>
              <c:strCache>
                <c:ptCount val="1"/>
                <c:pt idx="0">
                  <c:v>Staff %</c:v>
                </c:pt>
              </c:strCache>
            </c:strRef>
          </c:tx>
          <c:spPr>
            <a:ln w="28575">
              <a:solidFill>
                <a:schemeClr val="tx1"/>
              </a:solidFill>
            </a:ln>
          </c:spPr>
          <c:marker>
            <c:spPr>
              <a:solidFill>
                <a:schemeClr val="tx1"/>
              </a:solidFill>
              <a:ln w="28575">
                <a:solidFill>
                  <a:schemeClr val="tx1"/>
                </a:solidFill>
              </a:ln>
            </c:spPr>
          </c:marker>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calculations!$V$48:$V$59</c:f>
              <c:numCache>
                <c:formatCode>0%</c:formatCode>
                <c:ptCount val="12"/>
                <c:pt idx="0">
                  <c:v>0.8</c:v>
                </c:pt>
                <c:pt idx="1">
                  <c:v>0.86842105263157898</c:v>
                </c:pt>
                <c:pt idx="2">
                  <c:v>0.86842105263157898</c:v>
                </c:pt>
                <c:pt idx="3">
                  <c:v>0.86184210526315785</c:v>
                </c:pt>
                <c:pt idx="4">
                  <c:v>0.84868421052631582</c:v>
                </c:pt>
                <c:pt idx="5">
                  <c:v>0.90789473684210531</c:v>
                </c:pt>
                <c:pt idx="6">
                  <c:v>0.92763157894736847</c:v>
                </c:pt>
                <c:pt idx="7">
                  <c:v>0.90322580645161288</c:v>
                </c:pt>
                <c:pt idx="8">
                  <c:v>0.85806451612903223</c:v>
                </c:pt>
                <c:pt idx="9">
                  <c:v>0.85806451612903223</c:v>
                </c:pt>
                <c:pt idx="10">
                  <c:v>0.87096774193548387</c:v>
                </c:pt>
                <c:pt idx="11">
                  <c:v>0.85806451612903223</c:v>
                </c:pt>
              </c:numCache>
            </c:numRef>
          </c:val>
          <c:smooth val="0"/>
          <c:extLst>
            <c:ext xmlns:c16="http://schemas.microsoft.com/office/drawing/2014/chart" uri="{C3380CC4-5D6E-409C-BE32-E72D297353CC}">
              <c16:uniqueId val="{00000000-5AF7-4F63-A0D6-4C939BA037A4}"/>
            </c:ext>
          </c:extLst>
        </c:ser>
        <c:ser>
          <c:idx val="1"/>
          <c:order val="1"/>
          <c:tx>
            <c:strRef>
              <c:f>calculations!$R$60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(calculations!$P$48:$P$59,calculations!$V$60)</c:f>
              <c:numCache>
                <c:formatCode>General</c:formatCode>
                <c:ptCount val="13"/>
                <c:pt idx="12" formatCode="0%">
                  <c:v>0.86973180076628342</c:v>
                </c:pt>
              </c:numCache>
            </c:numRef>
          </c:val>
          <c:smooth val="0"/>
          <c:extLst>
            <c:ext xmlns:c16="http://schemas.microsoft.com/office/drawing/2014/chart" uri="{C3380CC4-5D6E-409C-BE32-E72D297353CC}">
              <c16:uniqueId val="{00000001-5AF7-4F63-A0D6-4C939BA037A4}"/>
            </c:ext>
          </c:extLst>
        </c:ser>
        <c:dLbls>
          <c:showLegendKey val="0"/>
          <c:showVal val="0"/>
          <c:showCatName val="0"/>
          <c:showSerName val="0"/>
          <c:showPercent val="0"/>
          <c:showBubbleSize val="0"/>
        </c:dLbls>
        <c:marker val="1"/>
        <c:smooth val="0"/>
        <c:axId val="2143805536"/>
        <c:axId val="1716539904"/>
      </c:lineChart>
      <c:catAx>
        <c:axId val="2143805536"/>
        <c:scaling>
          <c:orientation val="minMax"/>
        </c:scaling>
        <c:delete val="0"/>
        <c:axPos val="b"/>
        <c:numFmt formatCode="[$-409]mmm\-yy;@" sourceLinked="0"/>
        <c:majorTickMark val="out"/>
        <c:minorTickMark val="none"/>
        <c:tickLblPos val="nextTo"/>
        <c:crossAx val="1716539904"/>
        <c:crosses val="autoZero"/>
        <c:auto val="1"/>
        <c:lblAlgn val="ctr"/>
        <c:lblOffset val="100"/>
        <c:noMultiLvlLbl val="1"/>
      </c:catAx>
      <c:valAx>
        <c:axId val="1716539904"/>
        <c:scaling>
          <c:orientation val="minMax"/>
          <c:max val="1.2"/>
          <c:min val="0"/>
        </c:scaling>
        <c:delete val="0"/>
        <c:axPos val="l"/>
        <c:majorGridlines/>
        <c:numFmt formatCode="0%" sourceLinked="1"/>
        <c:majorTickMark val="out"/>
        <c:minorTickMark val="none"/>
        <c:tickLblPos val="nextTo"/>
        <c:crossAx val="2143805536"/>
        <c:crosses val="autoZero"/>
        <c:crossBetween val="between"/>
        <c:majorUnit val="0.2"/>
      </c:valAx>
    </c:plotArea>
    <c:plotVisOnly val="1"/>
    <c:dispBlanksAs val="gap"/>
    <c:showDLblsOverMax val="0"/>
  </c:chart>
  <c:spPr>
    <a:solidFill>
      <a:schemeClr val="bg1">
        <a:lumMod val="85000"/>
      </a:schemeClr>
    </a:solidFill>
  </c:spPr>
  <c:printSettings>
    <c:headerFooter/>
    <c:pageMargins b="0.750000000000001" l="0.70000000000000095" r="0.70000000000000095" t="0.750000000000001"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69270045469668495"/>
        </c:manualLayout>
      </c:layout>
      <c:lineChart>
        <c:grouping val="standard"/>
        <c:varyColors val="0"/>
        <c:ser>
          <c:idx val="0"/>
          <c:order val="0"/>
          <c:tx>
            <c:strRef>
              <c:f>calculations!$AA$47</c:f>
              <c:strCache>
                <c:ptCount val="1"/>
                <c:pt idx="0">
                  <c:v>Current Cap.</c:v>
                </c:pt>
              </c:strCache>
            </c:strRef>
          </c:tx>
          <c:spPr>
            <a:ln>
              <a:solidFill>
                <a:schemeClr val="tx1"/>
              </a:solidFill>
            </a:ln>
          </c:spPr>
          <c:marker>
            <c:spPr>
              <a:solidFill>
                <a:schemeClr val="tx1"/>
              </a:solidFill>
              <a:ln w="28575">
                <a:solidFill>
                  <a:schemeClr val="tx1"/>
                </a:solidFill>
              </a:ln>
            </c:spPr>
          </c:marker>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calculations!$AA$48:$AA$59</c:f>
              <c:numCache>
                <c:formatCode>0%</c:formatCode>
                <c:ptCount val="12"/>
                <c:pt idx="0">
                  <c:v>0.86181818181818182</c:v>
                </c:pt>
                <c:pt idx="1">
                  <c:v>0.87314662273476107</c:v>
                </c:pt>
                <c:pt idx="2">
                  <c:v>0.86985172981878089</c:v>
                </c:pt>
                <c:pt idx="3">
                  <c:v>0.86490939044481052</c:v>
                </c:pt>
                <c:pt idx="4">
                  <c:v>0.85502471169686989</c:v>
                </c:pt>
                <c:pt idx="5">
                  <c:v>0.93574958813838549</c:v>
                </c:pt>
                <c:pt idx="6">
                  <c:v>0.9505766062602965</c:v>
                </c:pt>
                <c:pt idx="7">
                  <c:v>0.94398682042833604</c:v>
                </c:pt>
                <c:pt idx="8">
                  <c:v>0.88632619439868199</c:v>
                </c:pt>
                <c:pt idx="9">
                  <c:v>0.87808896210873144</c:v>
                </c:pt>
                <c:pt idx="10">
                  <c:v>0.88632619439868199</c:v>
                </c:pt>
                <c:pt idx="11">
                  <c:v>0.87479406919275127</c:v>
                </c:pt>
              </c:numCache>
            </c:numRef>
          </c:val>
          <c:smooth val="0"/>
          <c:extLst>
            <c:ext xmlns:c16="http://schemas.microsoft.com/office/drawing/2014/chart" uri="{C3380CC4-5D6E-409C-BE32-E72D297353CC}">
              <c16:uniqueId val="{00000000-0777-4EC2-B37C-A3947BA5D85A}"/>
            </c:ext>
          </c:extLst>
        </c:ser>
        <c:ser>
          <c:idx val="1"/>
          <c:order val="1"/>
          <c:tx>
            <c:strRef>
              <c:f>calculations!$R$60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(calculations!$P$48:$P$59,calculations!$AA$60)</c:f>
              <c:numCache>
                <c:formatCode>General</c:formatCode>
                <c:ptCount val="13"/>
                <c:pt idx="12" formatCode="0%">
                  <c:v>0.89027258890272587</c:v>
                </c:pt>
              </c:numCache>
            </c:numRef>
          </c:val>
          <c:smooth val="0"/>
          <c:extLst>
            <c:ext xmlns:c16="http://schemas.microsoft.com/office/drawing/2014/chart" uri="{C3380CC4-5D6E-409C-BE32-E72D297353CC}">
              <c16:uniqueId val="{00000001-0777-4EC2-B37C-A3947BA5D85A}"/>
            </c:ext>
          </c:extLst>
        </c:ser>
        <c:dLbls>
          <c:showLegendKey val="0"/>
          <c:showVal val="0"/>
          <c:showCatName val="0"/>
          <c:showSerName val="0"/>
          <c:showPercent val="0"/>
          <c:showBubbleSize val="0"/>
        </c:dLbls>
        <c:marker val="1"/>
        <c:smooth val="0"/>
        <c:axId val="2143805536"/>
        <c:axId val="1716539904"/>
      </c:lineChart>
      <c:catAx>
        <c:axId val="2143805536"/>
        <c:scaling>
          <c:orientation val="minMax"/>
        </c:scaling>
        <c:delete val="0"/>
        <c:axPos val="b"/>
        <c:numFmt formatCode="[$-409]mmm\-yy;@" sourceLinked="0"/>
        <c:majorTickMark val="out"/>
        <c:minorTickMark val="none"/>
        <c:tickLblPos val="nextTo"/>
        <c:crossAx val="1716539904"/>
        <c:crosses val="autoZero"/>
        <c:auto val="1"/>
        <c:lblAlgn val="ctr"/>
        <c:lblOffset val="100"/>
        <c:noMultiLvlLbl val="1"/>
      </c:catAx>
      <c:valAx>
        <c:axId val="1716539904"/>
        <c:scaling>
          <c:orientation val="minMax"/>
          <c:max val="1.2"/>
          <c:min val="0"/>
        </c:scaling>
        <c:delete val="0"/>
        <c:axPos val="l"/>
        <c:majorGridlines/>
        <c:numFmt formatCode="0%" sourceLinked="1"/>
        <c:majorTickMark val="out"/>
        <c:minorTickMark val="none"/>
        <c:tickLblPos val="nextTo"/>
        <c:crossAx val="2143805536"/>
        <c:crosses val="autoZero"/>
        <c:crossBetween val="between"/>
        <c:majorUnit val="0.2"/>
      </c:valAx>
    </c:plotArea>
    <c:plotVisOnly val="1"/>
    <c:dispBlanksAs val="gap"/>
    <c:showDLblsOverMax val="0"/>
  </c:chart>
  <c:spPr>
    <a:solidFill>
      <a:schemeClr val="bg1">
        <a:lumMod val="85000"/>
      </a:schemeClr>
    </a:solidFill>
  </c:spPr>
  <c:printSettings>
    <c:headerFooter/>
    <c:pageMargins b="0.750000000000001" l="0.70000000000000095" r="0.70000000000000095" t="0.750000000000001"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69270045469668495"/>
        </c:manualLayout>
      </c:layout>
      <c:lineChart>
        <c:grouping val="standard"/>
        <c:varyColors val="0"/>
        <c:ser>
          <c:idx val="0"/>
          <c:order val="0"/>
          <c:tx>
            <c:strRef>
              <c:f>calculations!$Y$47</c:f>
              <c:strCache>
                <c:ptCount val="1"/>
                <c:pt idx="0">
                  <c:v>Util. %</c:v>
                </c:pt>
              </c:strCache>
            </c:strRef>
          </c:tx>
          <c:spPr>
            <a:ln>
              <a:solidFill>
                <a:schemeClr val="tx1"/>
              </a:solidFill>
            </a:ln>
          </c:spPr>
          <c:marker>
            <c:spPr>
              <a:solidFill>
                <a:schemeClr val="tx1"/>
              </a:solidFill>
              <a:ln w="28575">
                <a:solidFill>
                  <a:schemeClr val="tx1"/>
                </a:solidFill>
              </a:ln>
            </c:spPr>
          </c:marker>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calculations!$Y$48:$Y$59</c:f>
              <c:numCache>
                <c:formatCode>0%</c:formatCode>
                <c:ptCount val="12"/>
                <c:pt idx="0">
                  <c:v>0.72151898734177211</c:v>
                </c:pt>
                <c:pt idx="1">
                  <c:v>0.660377358490566</c:v>
                </c:pt>
                <c:pt idx="2">
                  <c:v>0.60606060606060608</c:v>
                </c:pt>
                <c:pt idx="3">
                  <c:v>0.580952380952381</c:v>
                </c:pt>
                <c:pt idx="4">
                  <c:v>0.56454720616570331</c:v>
                </c:pt>
                <c:pt idx="5">
                  <c:v>0.49119718309859156</c:v>
                </c:pt>
                <c:pt idx="6">
                  <c:v>0.49566724436741766</c:v>
                </c:pt>
                <c:pt idx="7">
                  <c:v>0.49912739965095987</c:v>
                </c:pt>
                <c:pt idx="8">
                  <c:v>0.51672862453531598</c:v>
                </c:pt>
                <c:pt idx="9">
                  <c:v>0.46904315196998125</c:v>
                </c:pt>
                <c:pt idx="10">
                  <c:v>0.43308550185873607</c:v>
                </c:pt>
                <c:pt idx="11">
                  <c:v>0.38606403013182672</c:v>
                </c:pt>
              </c:numCache>
            </c:numRef>
          </c:val>
          <c:smooth val="0"/>
          <c:extLst>
            <c:ext xmlns:c16="http://schemas.microsoft.com/office/drawing/2014/chart" uri="{C3380CC4-5D6E-409C-BE32-E72D297353CC}">
              <c16:uniqueId val="{00000000-BA09-4725-BEFE-4123F5374E43}"/>
            </c:ext>
          </c:extLst>
        </c:ser>
        <c:ser>
          <c:idx val="1"/>
          <c:order val="1"/>
          <c:tx>
            <c:strRef>
              <c:f>calculations!$R$60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calculations!$B$48:$B$60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(calculations!$P$48:$P$59,calculations!$Y$60)</c:f>
              <c:numCache>
                <c:formatCode>General</c:formatCode>
                <c:ptCount val="13"/>
                <c:pt idx="12" formatCode="0%">
                  <c:v>0.53263910475598386</c:v>
                </c:pt>
              </c:numCache>
            </c:numRef>
          </c:val>
          <c:smooth val="0"/>
          <c:extLst>
            <c:ext xmlns:c16="http://schemas.microsoft.com/office/drawing/2014/chart" uri="{C3380CC4-5D6E-409C-BE32-E72D297353CC}">
              <c16:uniqueId val="{00000001-BA09-4725-BEFE-4123F5374E43}"/>
            </c:ext>
          </c:extLst>
        </c:ser>
        <c:dLbls>
          <c:showLegendKey val="0"/>
          <c:showVal val="0"/>
          <c:showCatName val="0"/>
          <c:showSerName val="0"/>
          <c:showPercent val="0"/>
          <c:showBubbleSize val="0"/>
        </c:dLbls>
        <c:marker val="1"/>
        <c:smooth val="0"/>
        <c:axId val="2143805536"/>
        <c:axId val="1716539904"/>
      </c:lineChart>
      <c:catAx>
        <c:axId val="2143805536"/>
        <c:scaling>
          <c:orientation val="minMax"/>
        </c:scaling>
        <c:delete val="0"/>
        <c:axPos val="b"/>
        <c:numFmt formatCode="[$-409]mmm\-yy;@" sourceLinked="0"/>
        <c:majorTickMark val="out"/>
        <c:minorTickMark val="none"/>
        <c:tickLblPos val="nextTo"/>
        <c:crossAx val="1716539904"/>
        <c:crosses val="autoZero"/>
        <c:auto val="1"/>
        <c:lblAlgn val="ctr"/>
        <c:lblOffset val="100"/>
        <c:noMultiLvlLbl val="1"/>
      </c:catAx>
      <c:valAx>
        <c:axId val="1716539904"/>
        <c:scaling>
          <c:orientation val="minMax"/>
          <c:max val="1.2"/>
          <c:min val="0"/>
        </c:scaling>
        <c:delete val="0"/>
        <c:axPos val="l"/>
        <c:majorGridlines/>
        <c:numFmt formatCode="0%" sourceLinked="1"/>
        <c:majorTickMark val="out"/>
        <c:minorTickMark val="none"/>
        <c:tickLblPos val="nextTo"/>
        <c:crossAx val="2143805536"/>
        <c:crosses val="autoZero"/>
        <c:crossBetween val="between"/>
        <c:majorUnit val="0.2"/>
      </c:valAx>
    </c:plotArea>
    <c:plotVisOnly val="1"/>
    <c:dispBlanksAs val="gap"/>
    <c:showDLblsOverMax val="0"/>
  </c:chart>
  <c:spPr>
    <a:solidFill>
      <a:schemeClr val="bg1">
        <a:lumMod val="85000"/>
      </a:schemeClr>
    </a:solidFill>
  </c:spPr>
  <c:printSettings>
    <c:headerFooter/>
    <c:pageMargins b="0.750000000000001" l="0.70000000000000095" r="0.70000000000000095" t="0.750000000000001"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69270045469668495"/>
        </c:manualLayout>
      </c:layout>
      <c:lineChart>
        <c:grouping val="standard"/>
        <c:varyColors val="0"/>
        <c:ser>
          <c:idx val="0"/>
          <c:order val="0"/>
          <c:tx>
            <c:strRef>
              <c:f>calculations!$AD$47</c:f>
              <c:strCache>
                <c:ptCount val="1"/>
                <c:pt idx="0">
                  <c:v>Discharge %</c:v>
                </c:pt>
              </c:strCache>
            </c:strRef>
          </c:tx>
          <c:spPr>
            <a:ln>
              <a:solidFill>
                <a:schemeClr val="tx1"/>
              </a:solidFill>
            </a:ln>
          </c:spPr>
          <c:marker>
            <c:spPr>
              <a:solidFill>
                <a:schemeClr val="tx1"/>
              </a:solidFill>
              <a:ln w="28575">
                <a:solidFill>
                  <a:schemeClr val="tx1"/>
                </a:solidFill>
              </a:ln>
            </c:spPr>
          </c:marker>
          <c:cat>
            <c:strRef>
              <c:f>calculations!$S$48:$S$60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calculations!$AD$48:$AD$59</c:f>
              <c:numCache>
                <c:formatCode>0%</c:formatCode>
                <c:ptCount val="12"/>
                <c:pt idx="0">
                  <c:v>0.76315789473684215</c:v>
                </c:pt>
                <c:pt idx="1">
                  <c:v>0.6071428571428571</c:v>
                </c:pt>
                <c:pt idx="2">
                  <c:v>0.54545454545454541</c:v>
                </c:pt>
                <c:pt idx="3">
                  <c:v>0.48837209302325579</c:v>
                </c:pt>
                <c:pt idx="4">
                  <c:v>0.73809523809523814</c:v>
                </c:pt>
                <c:pt idx="5">
                  <c:v>0.5</c:v>
                </c:pt>
                <c:pt idx="6">
                  <c:v>0.68571428571428572</c:v>
                </c:pt>
                <c:pt idx="7">
                  <c:v>0.43333333333333335</c:v>
                </c:pt>
                <c:pt idx="8">
                  <c:v>0.5714285714285714</c:v>
                </c:pt>
                <c:pt idx="9">
                  <c:v>0.68</c:v>
                </c:pt>
                <c:pt idx="10">
                  <c:v>0.5357142857142857</c:v>
                </c:pt>
                <c:pt idx="11">
                  <c:v>0.69230769230769229</c:v>
                </c:pt>
              </c:numCache>
            </c:numRef>
          </c:val>
          <c:smooth val="0"/>
          <c:extLst>
            <c:ext xmlns:c16="http://schemas.microsoft.com/office/drawing/2014/chart" uri="{C3380CC4-5D6E-409C-BE32-E72D297353CC}">
              <c16:uniqueId val="{00000000-3D86-40DE-871F-A609ED0A7A63}"/>
            </c:ext>
          </c:extLst>
        </c:ser>
        <c:ser>
          <c:idx val="1"/>
          <c:order val="1"/>
          <c:tx>
            <c:strRef>
              <c:f>calculations!$R$60</c:f>
              <c:strCache>
                <c:ptCount val="1"/>
                <c:pt idx="0">
                  <c:v>12 Month Ave.</c:v>
                </c:pt>
              </c:strCache>
            </c:strRef>
          </c:tx>
          <c:spPr>
            <a:ln>
              <a:solidFill>
                <a:srgbClr val="7030A0"/>
              </a:solidFill>
            </a:ln>
          </c:spPr>
          <c:marker>
            <c:spPr>
              <a:solidFill>
                <a:srgbClr val="7030A0"/>
              </a:solidFill>
              <a:ln>
                <a:solidFill>
                  <a:srgbClr val="7030A0"/>
                </a:solidFill>
              </a:ln>
            </c:spPr>
          </c:marker>
          <c:cat>
            <c:strRef>
              <c:f>calculations!$S$48:$S$60</c:f>
              <c:strCache>
                <c:ptCount val="13"/>
                <c:pt idx="0">
                  <c:v>Sep-22</c:v>
                </c:pt>
                <c:pt idx="1">
                  <c:v>Oct-22</c:v>
                </c:pt>
                <c:pt idx="2">
                  <c:v>Nov-22</c:v>
                </c:pt>
                <c:pt idx="3">
                  <c:v>Dec-22</c:v>
                </c:pt>
                <c:pt idx="4">
                  <c:v>Jan-23</c:v>
                </c:pt>
                <c:pt idx="5">
                  <c:v>Feb-23</c:v>
                </c:pt>
                <c:pt idx="6">
                  <c:v>Mar-23</c:v>
                </c:pt>
                <c:pt idx="7">
                  <c:v>Apr-23</c:v>
                </c:pt>
                <c:pt idx="8">
                  <c:v>May-23</c:v>
                </c:pt>
                <c:pt idx="9">
                  <c:v>Jun-23</c:v>
                </c:pt>
                <c:pt idx="10">
                  <c:v>Jul-23</c:v>
                </c:pt>
                <c:pt idx="11">
                  <c:v>Aug-23</c:v>
                </c:pt>
                <c:pt idx="12">
                  <c:v>Ave.</c:v>
                </c:pt>
              </c:strCache>
            </c:strRef>
          </c:cat>
          <c:val>
            <c:numRef>
              <c:f>(calculations!$P$48:$P$59,calculations!$AD$60)</c:f>
              <c:numCache>
                <c:formatCode>General</c:formatCode>
                <c:ptCount val="13"/>
                <c:pt idx="12" formatCode="0%">
                  <c:v>0.60326086956521741</c:v>
                </c:pt>
              </c:numCache>
            </c:numRef>
          </c:val>
          <c:smooth val="0"/>
          <c:extLst>
            <c:ext xmlns:c16="http://schemas.microsoft.com/office/drawing/2014/chart" uri="{C3380CC4-5D6E-409C-BE32-E72D297353CC}">
              <c16:uniqueId val="{00000001-3D86-40DE-871F-A609ED0A7A63}"/>
            </c:ext>
          </c:extLst>
        </c:ser>
        <c:dLbls>
          <c:showLegendKey val="0"/>
          <c:showVal val="0"/>
          <c:showCatName val="0"/>
          <c:showSerName val="0"/>
          <c:showPercent val="0"/>
          <c:showBubbleSize val="0"/>
        </c:dLbls>
        <c:marker val="1"/>
        <c:smooth val="0"/>
        <c:axId val="2143805536"/>
        <c:axId val="1716539904"/>
      </c:lineChart>
      <c:catAx>
        <c:axId val="2143805536"/>
        <c:scaling>
          <c:orientation val="minMax"/>
        </c:scaling>
        <c:delete val="0"/>
        <c:axPos val="b"/>
        <c:numFmt formatCode="[$-409]mmm\-yy;@" sourceLinked="0"/>
        <c:majorTickMark val="out"/>
        <c:minorTickMark val="none"/>
        <c:tickLblPos val="nextTo"/>
        <c:crossAx val="1716539904"/>
        <c:crosses val="autoZero"/>
        <c:auto val="1"/>
        <c:lblAlgn val="ctr"/>
        <c:lblOffset val="100"/>
        <c:noMultiLvlLbl val="1"/>
      </c:catAx>
      <c:valAx>
        <c:axId val="1716539904"/>
        <c:scaling>
          <c:orientation val="minMax"/>
          <c:max val="1"/>
          <c:min val="0"/>
        </c:scaling>
        <c:delete val="0"/>
        <c:axPos val="l"/>
        <c:majorGridlines/>
        <c:numFmt formatCode="0%" sourceLinked="1"/>
        <c:majorTickMark val="out"/>
        <c:minorTickMark val="none"/>
        <c:tickLblPos val="nextTo"/>
        <c:crossAx val="2143805536"/>
        <c:crosses val="autoZero"/>
        <c:crossBetween val="between"/>
        <c:majorUnit val="0.2"/>
      </c:valAx>
    </c:plotArea>
    <c:plotVisOnly val="1"/>
    <c:dispBlanksAs val="gap"/>
    <c:showDLblsOverMax val="0"/>
  </c:chart>
  <c:spPr>
    <a:solidFill>
      <a:schemeClr val="bg1">
        <a:lumMod val="85000"/>
      </a:schemeClr>
    </a:solidFill>
  </c:spPr>
  <c:printSettings>
    <c:headerFooter/>
    <c:pageMargins b="0.750000000000001" l="0.70000000000000095" r="0.70000000000000095" t="0.750000000000001"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4410609759102894E-2"/>
          <c:y val="6.2428496034739898E-2"/>
          <c:w val="0.90661093292077899"/>
          <c:h val="0.69329447768013797"/>
        </c:manualLayout>
      </c:layout>
      <c:bar3DChart>
        <c:barDir val="col"/>
        <c:grouping val="stacked"/>
        <c:varyColors val="0"/>
        <c:ser>
          <c:idx val="1"/>
          <c:order val="0"/>
          <c:tx>
            <c:strRef>
              <c:f>calculations!$AF$47</c:f>
              <c:strCache>
                <c:ptCount val="1"/>
                <c:pt idx="0">
                  <c:v>Carryover Cases</c:v>
                </c:pt>
              </c:strCache>
            </c:strRef>
          </c:tx>
          <c:spPr>
            <a:solidFill>
              <a:srgbClr val="7030A0"/>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calculations!$B$48:$B$59</c:f>
              <c:numCache>
                <c:formatCode>[$-409]mmm\-yy;@</c:formatCode>
                <c:ptCount val="12"/>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numCache>
            </c:numRef>
          </c:cat>
          <c:val>
            <c:numRef>
              <c:f>calculations!$AF$48:$AF$59</c:f>
              <c:numCache>
                <c:formatCode>_(* #,##0.0_);_(* \(#,##0.0\);_(* "-"??_);_(@_)</c:formatCode>
                <c:ptCount val="12"/>
                <c:pt idx="0">
                  <c:v>311</c:v>
                </c:pt>
                <c:pt idx="1">
                  <c:v>325</c:v>
                </c:pt>
                <c:pt idx="2">
                  <c:v>311</c:v>
                </c:pt>
                <c:pt idx="3">
                  <c:v>281</c:v>
                </c:pt>
                <c:pt idx="4">
                  <c:v>261</c:v>
                </c:pt>
                <c:pt idx="5">
                  <c:v>257</c:v>
                </c:pt>
                <c:pt idx="6">
                  <c:v>247</c:v>
                </c:pt>
                <c:pt idx="7">
                  <c:v>250</c:v>
                </c:pt>
                <c:pt idx="8">
                  <c:v>263</c:v>
                </c:pt>
                <c:pt idx="9">
                  <c:v>243</c:v>
                </c:pt>
                <c:pt idx="10">
                  <c:v>220</c:v>
                </c:pt>
                <c:pt idx="11">
                  <c:v>193</c:v>
                </c:pt>
              </c:numCache>
            </c:numRef>
          </c:val>
          <c:extLst>
            <c:ext xmlns:c16="http://schemas.microsoft.com/office/drawing/2014/chart" uri="{C3380CC4-5D6E-409C-BE32-E72D297353CC}">
              <c16:uniqueId val="{00000000-D512-4AA5-8EE4-B4FABF0A79C3}"/>
            </c:ext>
          </c:extLst>
        </c:ser>
        <c:ser>
          <c:idx val="0"/>
          <c:order val="1"/>
          <c:tx>
            <c:strRef>
              <c:f>calculations!$AE$47</c:f>
              <c:strCache>
                <c:ptCount val="1"/>
                <c:pt idx="0">
                  <c:v>New Cases</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calculations!$B$48:$B$59</c:f>
              <c:numCache>
                <c:formatCode>[$-409]mmm\-yy;@</c:formatCode>
                <c:ptCount val="12"/>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numCache>
            </c:numRef>
          </c:cat>
          <c:val>
            <c:numRef>
              <c:f>calculations!$AE$48:$AE$59</c:f>
              <c:numCache>
                <c:formatCode>_(* #,##0.0_);_(* \(#,##0.0\);_(* "-"??_);_(@_)</c:formatCode>
                <c:ptCount val="12"/>
                <c:pt idx="0">
                  <c:v>31</c:v>
                </c:pt>
                <c:pt idx="1">
                  <c:v>25</c:v>
                </c:pt>
                <c:pt idx="2">
                  <c:v>9</c:v>
                </c:pt>
                <c:pt idx="3">
                  <c:v>24</c:v>
                </c:pt>
                <c:pt idx="4">
                  <c:v>32</c:v>
                </c:pt>
                <c:pt idx="5">
                  <c:v>22</c:v>
                </c:pt>
                <c:pt idx="6">
                  <c:v>39</c:v>
                </c:pt>
                <c:pt idx="7">
                  <c:v>36</c:v>
                </c:pt>
                <c:pt idx="8">
                  <c:v>15</c:v>
                </c:pt>
                <c:pt idx="9">
                  <c:v>7</c:v>
                </c:pt>
                <c:pt idx="10">
                  <c:v>13</c:v>
                </c:pt>
                <c:pt idx="11">
                  <c:v>12</c:v>
                </c:pt>
              </c:numCache>
            </c:numRef>
          </c:val>
          <c:extLst>
            <c:ext xmlns:c16="http://schemas.microsoft.com/office/drawing/2014/chart" uri="{C3380CC4-5D6E-409C-BE32-E72D297353CC}">
              <c16:uniqueId val="{00000001-D512-4AA5-8EE4-B4FABF0A79C3}"/>
            </c:ext>
          </c:extLst>
        </c:ser>
        <c:dLbls>
          <c:showLegendKey val="0"/>
          <c:showVal val="0"/>
          <c:showCatName val="0"/>
          <c:showSerName val="0"/>
          <c:showPercent val="0"/>
          <c:showBubbleSize val="0"/>
        </c:dLbls>
        <c:gapWidth val="50"/>
        <c:gapDepth val="50"/>
        <c:shape val="box"/>
        <c:axId val="-2103252240"/>
        <c:axId val="-2144523376"/>
        <c:axId val="0"/>
      </c:bar3DChart>
      <c:dateAx>
        <c:axId val="-2103252240"/>
        <c:scaling>
          <c:orientation val="minMax"/>
        </c:scaling>
        <c:delete val="0"/>
        <c:axPos val="b"/>
        <c:numFmt formatCode="[$-409]mmm\-yy;@" sourceLinked="1"/>
        <c:majorTickMark val="out"/>
        <c:minorTickMark val="none"/>
        <c:tickLblPos val="nextTo"/>
        <c:crossAx val="-2144523376"/>
        <c:crosses val="autoZero"/>
        <c:auto val="1"/>
        <c:lblOffset val="100"/>
        <c:baseTimeUnit val="months"/>
      </c:dateAx>
      <c:valAx>
        <c:axId val="-2144523376"/>
        <c:scaling>
          <c:orientation val="minMax"/>
        </c:scaling>
        <c:delete val="0"/>
        <c:axPos val="l"/>
        <c:majorGridlines/>
        <c:numFmt formatCode="#,##0" sourceLinked="0"/>
        <c:majorTickMark val="out"/>
        <c:minorTickMark val="none"/>
        <c:tickLblPos val="nextTo"/>
        <c:crossAx val="-2103252240"/>
        <c:crosses val="autoZero"/>
        <c:crossBetween val="between"/>
      </c:valAx>
    </c:plotArea>
    <c:legend>
      <c:legendPos val="b"/>
      <c:layout>
        <c:manualLayout>
          <c:xMode val="edge"/>
          <c:yMode val="edge"/>
          <c:x val="0.36433658387285106"/>
          <c:y val="0.86787550138598291"/>
          <c:w val="0.27132669610414506"/>
          <c:h val="0.1189665970610221"/>
        </c:manualLayout>
      </c:layout>
      <c:overlay val="0"/>
    </c:legend>
    <c:plotVisOnly val="1"/>
    <c:dispBlanksAs val="gap"/>
    <c:showDLblsOverMax val="0"/>
  </c:chart>
  <c:spPr>
    <a:solidFill>
      <a:schemeClr val="bg1">
        <a:lumMod val="85000"/>
      </a:schemeClr>
    </a:solidFill>
  </c:spPr>
  <c:printSettings>
    <c:headerFooter/>
    <c:pageMargins b="0.750000000000001" l="0.70000000000000095" r="0.70000000000000095" t="0.750000000000001"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v>Model Utilization</c:v>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0779-4B4C-AB0A-D03E27DD4EEF}"/>
              </c:ext>
            </c:extLst>
          </c:dPt>
          <c:dPt>
            <c:idx val="1"/>
            <c:invertIfNegative val="0"/>
            <c:bubble3D val="0"/>
            <c:extLst>
              <c:ext xmlns:c16="http://schemas.microsoft.com/office/drawing/2014/chart" uri="{C3380CC4-5D6E-409C-BE32-E72D297353CC}">
                <c16:uniqueId val="{00000003-0779-4B4C-AB0A-D03E27DD4EEF}"/>
              </c:ext>
            </c:extLst>
          </c:dPt>
          <c:dPt>
            <c:idx val="2"/>
            <c:invertIfNegative val="0"/>
            <c:bubble3D val="0"/>
            <c:extLst>
              <c:ext xmlns:c16="http://schemas.microsoft.com/office/drawing/2014/chart" uri="{C3380CC4-5D6E-409C-BE32-E72D297353CC}">
                <c16:uniqueId val="{00000005-0779-4B4C-AB0A-D03E27DD4EEF}"/>
              </c:ext>
            </c:extLst>
          </c:dPt>
          <c:dPt>
            <c:idx val="3"/>
            <c:invertIfNegative val="0"/>
            <c:bubble3D val="0"/>
            <c:extLst>
              <c:ext xmlns:c16="http://schemas.microsoft.com/office/drawing/2014/chart" uri="{C3380CC4-5D6E-409C-BE32-E72D297353CC}">
                <c16:uniqueId val="{00000007-0779-4B4C-AB0A-D03E27DD4EEF}"/>
              </c:ext>
            </c:extLst>
          </c:dPt>
          <c:dPt>
            <c:idx val="5"/>
            <c:invertIfNegative val="0"/>
            <c:bubble3D val="0"/>
            <c:extLst>
              <c:ext xmlns:c16="http://schemas.microsoft.com/office/drawing/2014/chart" uri="{C3380CC4-5D6E-409C-BE32-E72D297353CC}">
                <c16:uniqueId val="{00000009-0779-4B4C-AB0A-D03E27DD4EEF}"/>
              </c:ext>
            </c:extLst>
          </c:dPt>
          <c:dPt>
            <c:idx val="7"/>
            <c:invertIfNegative val="0"/>
            <c:bubble3D val="0"/>
            <c:extLst>
              <c:ext xmlns:c16="http://schemas.microsoft.com/office/drawing/2014/chart" uri="{C3380CC4-5D6E-409C-BE32-E72D297353CC}">
                <c16:uniqueId val="{0000000B-0779-4B4C-AB0A-D03E27DD4EEF}"/>
              </c:ext>
            </c:extLst>
          </c:dPt>
          <c:dPt>
            <c:idx val="8"/>
            <c:invertIfNegative val="0"/>
            <c:bubble3D val="0"/>
            <c:extLst>
              <c:ext xmlns:c16="http://schemas.microsoft.com/office/drawing/2014/chart" uri="{C3380CC4-5D6E-409C-BE32-E72D297353CC}">
                <c16:uniqueId val="{0000000D-0779-4B4C-AB0A-D03E27DD4EEF}"/>
              </c:ext>
            </c:extLst>
          </c:dPt>
          <c:dPt>
            <c:idx val="9"/>
            <c:invertIfNegative val="0"/>
            <c:bubble3D val="0"/>
            <c:extLst>
              <c:ext xmlns:c16="http://schemas.microsoft.com/office/drawing/2014/chart" uri="{C3380CC4-5D6E-409C-BE32-E72D297353CC}">
                <c16:uniqueId val="{0000000F-0779-4B4C-AB0A-D03E27DD4EEF}"/>
              </c:ext>
            </c:extLst>
          </c:dPt>
          <c:cat>
            <c:strRef>
              <c:f>'graphs data'!$F$121:$F$133</c:f>
              <c:strCache>
                <c:ptCount val="13"/>
                <c:pt idx="0">
                  <c:v>All</c:v>
                </c:pt>
                <c:pt idx="1">
                  <c:v>CPP-FV</c:v>
                </c:pt>
                <c:pt idx="2">
                  <c:v>FFT</c:v>
                </c:pt>
                <c:pt idx="3">
                  <c:v>PCIT</c:v>
                </c:pt>
                <c:pt idx="4">
                  <c:v>MST</c:v>
                </c:pt>
                <c:pt idx="5">
                  <c:v>TIP</c:v>
                </c:pt>
                <c:pt idx="6">
                  <c:v>TST</c:v>
                </c:pt>
                <c:pt idx="7">
                  <c:v>TF-CBT</c:v>
                </c:pt>
                <c:pt idx="8">
                  <c:v>PCIT-T</c:v>
                </c:pt>
                <c:pt idx="9">
                  <c:v>ABC</c:v>
                </c:pt>
                <c:pt idx="10">
                  <c:v>SFCR</c:v>
                </c:pt>
                <c:pt idx="11">
                  <c:v>*MST-PSB</c:v>
                </c:pt>
                <c:pt idx="12">
                  <c:v>*A-CRA</c:v>
                </c:pt>
              </c:strCache>
            </c:strRef>
          </c:cat>
          <c:val>
            <c:numRef>
              <c:f>'graphs data'!$G$121:$G$133</c:f>
              <c:numCache>
                <c:formatCode>0%</c:formatCode>
                <c:ptCount val="13"/>
                <c:pt idx="0">
                  <c:v>0.60606060606060608</c:v>
                </c:pt>
                <c:pt idx="1">
                  <c:v>0.85000199999999992</c:v>
                </c:pt>
                <c:pt idx="2">
                  <c:v>0.68750299999999998</c:v>
                </c:pt>
                <c:pt idx="3">
                  <c:v>0.66667266666666658</c:v>
                </c:pt>
                <c:pt idx="4">
                  <c:v>0.66667066666666663</c:v>
                </c:pt>
                <c:pt idx="5">
                  <c:v>0.64584333333333332</c:v>
                </c:pt>
                <c:pt idx="6">
                  <c:v>0.63637463636363634</c:v>
                </c:pt>
                <c:pt idx="7">
                  <c:v>0.45653073913043474</c:v>
                </c:pt>
                <c:pt idx="8">
                  <c:v>0.1111181111111111</c:v>
                </c:pt>
                <c:pt idx="9">
                  <c:v>6.2510999999999997E-2</c:v>
                </c:pt>
                <c:pt idx="10">
                  <c:v>7.9999999999999996E-6</c:v>
                </c:pt>
                <c:pt idx="11">
                  <c:v>5.0000000000000004E-6</c:v>
                </c:pt>
                <c:pt idx="12">
                  <c:v>9.9999999999999995E-7</c:v>
                </c:pt>
              </c:numCache>
            </c:numRef>
          </c:val>
          <c:extLst>
            <c:ext xmlns:c16="http://schemas.microsoft.com/office/drawing/2014/chart" uri="{C3380CC4-5D6E-409C-BE32-E72D297353CC}">
              <c16:uniqueId val="{00000010-0779-4B4C-AB0A-D03E27DD4EEF}"/>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E8DD-4454-AF9E-8EDDAE9CEC73}"/>
              </c:ext>
            </c:extLst>
          </c:dPt>
          <c:dPt>
            <c:idx val="1"/>
            <c:invertIfNegative val="0"/>
            <c:bubble3D val="0"/>
            <c:extLst>
              <c:ext xmlns:c16="http://schemas.microsoft.com/office/drawing/2014/chart" uri="{C3380CC4-5D6E-409C-BE32-E72D297353CC}">
                <c16:uniqueId val="{00000003-E8DD-4454-AF9E-8EDDAE9CEC73}"/>
              </c:ext>
            </c:extLst>
          </c:dPt>
          <c:dPt>
            <c:idx val="2"/>
            <c:invertIfNegative val="0"/>
            <c:bubble3D val="0"/>
            <c:extLst>
              <c:ext xmlns:c16="http://schemas.microsoft.com/office/drawing/2014/chart" uri="{C3380CC4-5D6E-409C-BE32-E72D297353CC}">
                <c16:uniqueId val="{00000005-E8DD-4454-AF9E-8EDDAE9CEC73}"/>
              </c:ext>
            </c:extLst>
          </c:dPt>
          <c:dPt>
            <c:idx val="3"/>
            <c:invertIfNegative val="0"/>
            <c:bubble3D val="0"/>
            <c:extLst>
              <c:ext xmlns:c16="http://schemas.microsoft.com/office/drawing/2014/chart" uri="{C3380CC4-5D6E-409C-BE32-E72D297353CC}">
                <c16:uniqueId val="{00000007-E8DD-4454-AF9E-8EDDAE9CEC73}"/>
              </c:ext>
            </c:extLst>
          </c:dPt>
          <c:dPt>
            <c:idx val="5"/>
            <c:invertIfNegative val="0"/>
            <c:bubble3D val="0"/>
            <c:extLst>
              <c:ext xmlns:c16="http://schemas.microsoft.com/office/drawing/2014/chart" uri="{C3380CC4-5D6E-409C-BE32-E72D297353CC}">
                <c16:uniqueId val="{00000009-E8DD-4454-AF9E-8EDDAE9CEC73}"/>
              </c:ext>
            </c:extLst>
          </c:dPt>
          <c:dPt>
            <c:idx val="7"/>
            <c:invertIfNegative val="0"/>
            <c:bubble3D val="0"/>
            <c:extLst>
              <c:ext xmlns:c16="http://schemas.microsoft.com/office/drawing/2014/chart" uri="{C3380CC4-5D6E-409C-BE32-E72D297353CC}">
                <c16:uniqueId val="{0000000B-E8DD-4454-AF9E-8EDDAE9CEC73}"/>
              </c:ext>
            </c:extLst>
          </c:dPt>
          <c:dPt>
            <c:idx val="8"/>
            <c:invertIfNegative val="0"/>
            <c:bubble3D val="0"/>
            <c:extLst>
              <c:ext xmlns:c16="http://schemas.microsoft.com/office/drawing/2014/chart" uri="{C3380CC4-5D6E-409C-BE32-E72D297353CC}">
                <c16:uniqueId val="{0000000D-E8DD-4454-AF9E-8EDDAE9CEC73}"/>
              </c:ext>
            </c:extLst>
          </c:dPt>
          <c:dPt>
            <c:idx val="9"/>
            <c:invertIfNegative val="0"/>
            <c:bubble3D val="0"/>
            <c:extLst>
              <c:ext xmlns:c16="http://schemas.microsoft.com/office/drawing/2014/chart" uri="{C3380CC4-5D6E-409C-BE32-E72D297353CC}">
                <c16:uniqueId val="{0000000F-E8DD-4454-AF9E-8EDDAE9CEC73}"/>
              </c:ext>
            </c:extLst>
          </c:dPt>
          <c:cat>
            <c:strRef>
              <c:f>'graphs data'!$N$121:$N$133</c:f>
              <c:strCache>
                <c:ptCount val="13"/>
                <c:pt idx="0">
                  <c:v>All</c:v>
                </c:pt>
                <c:pt idx="1">
                  <c:v>PCIT-T</c:v>
                </c:pt>
                <c:pt idx="2">
                  <c:v>PCIT</c:v>
                </c:pt>
                <c:pt idx="3">
                  <c:v>FFT</c:v>
                </c:pt>
                <c:pt idx="4">
                  <c:v>ABC</c:v>
                </c:pt>
                <c:pt idx="5">
                  <c:v>CPP-FV</c:v>
                </c:pt>
                <c:pt idx="6">
                  <c:v>TIP</c:v>
                </c:pt>
                <c:pt idx="7">
                  <c:v>TF-CBT</c:v>
                </c:pt>
                <c:pt idx="8">
                  <c:v>MST</c:v>
                </c:pt>
                <c:pt idx="9">
                  <c:v>TST</c:v>
                </c:pt>
                <c:pt idx="10">
                  <c:v>SFCR</c:v>
                </c:pt>
                <c:pt idx="11">
                  <c:v>*MST-PSB</c:v>
                </c:pt>
                <c:pt idx="12">
                  <c:v>*A-CRA</c:v>
                </c:pt>
              </c:strCache>
            </c:strRef>
          </c:cat>
          <c:val>
            <c:numRef>
              <c:f>'graphs data'!$O$121:$O$133</c:f>
              <c:numCache>
                <c:formatCode>0%</c:formatCode>
                <c:ptCount val="13"/>
                <c:pt idx="0">
                  <c:v>0.86842105263157898</c:v>
                </c:pt>
                <c:pt idx="1">
                  <c:v>1.0000089999999999</c:v>
                </c:pt>
                <c:pt idx="2">
                  <c:v>1.000008</c:v>
                </c:pt>
                <c:pt idx="3">
                  <c:v>1.0000039999999999</c:v>
                </c:pt>
                <c:pt idx="4">
                  <c:v>1.0000009999999999</c:v>
                </c:pt>
                <c:pt idx="5">
                  <c:v>0.87500299999999998</c:v>
                </c:pt>
                <c:pt idx="6">
                  <c:v>0.85715485714285711</c:v>
                </c:pt>
                <c:pt idx="7">
                  <c:v>0.85001099999999996</c:v>
                </c:pt>
                <c:pt idx="8">
                  <c:v>0.75000500000000003</c:v>
                </c:pt>
                <c:pt idx="9">
                  <c:v>0.50012999999999996</c:v>
                </c:pt>
                <c:pt idx="10">
                  <c:v>1.0000000000000001E-5</c:v>
                </c:pt>
                <c:pt idx="11">
                  <c:v>6.9999999999999999E-6</c:v>
                </c:pt>
                <c:pt idx="12">
                  <c:v>1.9999999999999999E-6</c:v>
                </c:pt>
              </c:numCache>
            </c:numRef>
          </c:val>
          <c:extLst>
            <c:ext xmlns:c16="http://schemas.microsoft.com/office/drawing/2014/chart" uri="{C3380CC4-5D6E-409C-BE32-E72D297353CC}">
              <c16:uniqueId val="{00000010-E8DD-4454-AF9E-8EDDAE9CEC73}"/>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FBEE-4D66-BC42-0DCF48749610}"/>
              </c:ext>
            </c:extLst>
          </c:dPt>
          <c:dPt>
            <c:idx val="1"/>
            <c:invertIfNegative val="0"/>
            <c:bubble3D val="0"/>
            <c:extLst>
              <c:ext xmlns:c16="http://schemas.microsoft.com/office/drawing/2014/chart" uri="{C3380CC4-5D6E-409C-BE32-E72D297353CC}">
                <c16:uniqueId val="{00000003-FBEE-4D66-BC42-0DCF48749610}"/>
              </c:ext>
            </c:extLst>
          </c:dPt>
          <c:dPt>
            <c:idx val="2"/>
            <c:invertIfNegative val="0"/>
            <c:bubble3D val="0"/>
            <c:extLst>
              <c:ext xmlns:c16="http://schemas.microsoft.com/office/drawing/2014/chart" uri="{C3380CC4-5D6E-409C-BE32-E72D297353CC}">
                <c16:uniqueId val="{00000005-FBEE-4D66-BC42-0DCF48749610}"/>
              </c:ext>
            </c:extLst>
          </c:dPt>
          <c:dPt>
            <c:idx val="3"/>
            <c:invertIfNegative val="0"/>
            <c:bubble3D val="0"/>
            <c:extLst>
              <c:ext xmlns:c16="http://schemas.microsoft.com/office/drawing/2014/chart" uri="{C3380CC4-5D6E-409C-BE32-E72D297353CC}">
                <c16:uniqueId val="{00000007-FBEE-4D66-BC42-0DCF48749610}"/>
              </c:ext>
            </c:extLst>
          </c:dPt>
          <c:dPt>
            <c:idx val="5"/>
            <c:invertIfNegative val="0"/>
            <c:bubble3D val="0"/>
            <c:extLst>
              <c:ext xmlns:c16="http://schemas.microsoft.com/office/drawing/2014/chart" uri="{C3380CC4-5D6E-409C-BE32-E72D297353CC}">
                <c16:uniqueId val="{00000009-FBEE-4D66-BC42-0DCF48749610}"/>
              </c:ext>
            </c:extLst>
          </c:dPt>
          <c:dPt>
            <c:idx val="7"/>
            <c:invertIfNegative val="0"/>
            <c:bubble3D val="0"/>
            <c:extLst>
              <c:ext xmlns:c16="http://schemas.microsoft.com/office/drawing/2014/chart" uri="{C3380CC4-5D6E-409C-BE32-E72D297353CC}">
                <c16:uniqueId val="{0000000B-FBEE-4D66-BC42-0DCF48749610}"/>
              </c:ext>
            </c:extLst>
          </c:dPt>
          <c:dPt>
            <c:idx val="8"/>
            <c:invertIfNegative val="0"/>
            <c:bubble3D val="0"/>
            <c:extLst>
              <c:ext xmlns:c16="http://schemas.microsoft.com/office/drawing/2014/chart" uri="{C3380CC4-5D6E-409C-BE32-E72D297353CC}">
                <c16:uniqueId val="{0000000D-FBEE-4D66-BC42-0DCF48749610}"/>
              </c:ext>
            </c:extLst>
          </c:dPt>
          <c:cat>
            <c:strRef>
              <c:f>'graphs data'!$V$121:$V$133</c:f>
              <c:strCache>
                <c:ptCount val="13"/>
                <c:pt idx="0">
                  <c:v>All</c:v>
                </c:pt>
                <c:pt idx="1">
                  <c:v>CPP-FV</c:v>
                </c:pt>
                <c:pt idx="2">
                  <c:v>FFT</c:v>
                </c:pt>
                <c:pt idx="3">
                  <c:v>TIP</c:v>
                </c:pt>
                <c:pt idx="4">
                  <c:v>MST</c:v>
                </c:pt>
                <c:pt idx="5">
                  <c:v>TST</c:v>
                </c:pt>
                <c:pt idx="6">
                  <c:v>TF-CBT</c:v>
                </c:pt>
                <c:pt idx="7">
                  <c:v>SFCR</c:v>
                </c:pt>
                <c:pt idx="8">
                  <c:v>PCIT-T</c:v>
                </c:pt>
                <c:pt idx="9">
                  <c:v>PCIT</c:v>
                </c:pt>
                <c:pt idx="10">
                  <c:v>*MST-PSB</c:v>
                </c:pt>
                <c:pt idx="11">
                  <c:v>*A-CRA</c:v>
                </c:pt>
                <c:pt idx="12">
                  <c:v>ABC</c:v>
                </c:pt>
              </c:strCache>
            </c:strRef>
          </c:cat>
          <c:val>
            <c:numRef>
              <c:f>'graphs data'!$W$121:$W$133</c:f>
              <c:numCache>
                <c:formatCode>0%</c:formatCode>
                <c:ptCount val="13"/>
                <c:pt idx="0">
                  <c:v>0.54545454545454541</c:v>
                </c:pt>
                <c:pt idx="1">
                  <c:v>1.000003</c:v>
                </c:pt>
                <c:pt idx="2">
                  <c:v>0.66667066666666663</c:v>
                </c:pt>
                <c:pt idx="3">
                  <c:v>0.60001099999999996</c:v>
                </c:pt>
                <c:pt idx="4">
                  <c:v>0.50000500000000003</c:v>
                </c:pt>
                <c:pt idx="5">
                  <c:v>1.2E-5</c:v>
                </c:pt>
                <c:pt idx="6">
                  <c:v>1.0000000000000001E-5</c:v>
                </c:pt>
                <c:pt idx="7">
                  <c:v>9.0000000000000002E-6</c:v>
                </c:pt>
                <c:pt idx="8">
                  <c:v>7.9999999999999996E-6</c:v>
                </c:pt>
                <c:pt idx="9">
                  <c:v>6.9999999999999999E-6</c:v>
                </c:pt>
                <c:pt idx="10">
                  <c:v>6.0000000000000002E-6</c:v>
                </c:pt>
                <c:pt idx="11">
                  <c:v>1.9999999999999999E-6</c:v>
                </c:pt>
                <c:pt idx="12">
                  <c:v>9.9999999999999995E-7</c:v>
                </c:pt>
              </c:numCache>
            </c:numRef>
          </c:val>
          <c:extLst>
            <c:ext xmlns:c16="http://schemas.microsoft.com/office/drawing/2014/chart" uri="{C3380CC4-5D6E-409C-BE32-E72D297353CC}">
              <c16:uniqueId val="{0000000E-FBEE-4D66-BC42-0DCF4874961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D820-4494-A0D8-96ECF6848014}"/>
              </c:ext>
            </c:extLst>
          </c:dPt>
          <c:dPt>
            <c:idx val="1"/>
            <c:invertIfNegative val="0"/>
            <c:bubble3D val="0"/>
            <c:extLst>
              <c:ext xmlns:c16="http://schemas.microsoft.com/office/drawing/2014/chart" uri="{C3380CC4-5D6E-409C-BE32-E72D297353CC}">
                <c16:uniqueId val="{00000003-D820-4494-A0D8-96ECF6848014}"/>
              </c:ext>
            </c:extLst>
          </c:dPt>
          <c:dPt>
            <c:idx val="2"/>
            <c:invertIfNegative val="0"/>
            <c:bubble3D val="0"/>
            <c:extLst>
              <c:ext xmlns:c16="http://schemas.microsoft.com/office/drawing/2014/chart" uri="{C3380CC4-5D6E-409C-BE32-E72D297353CC}">
                <c16:uniqueId val="{00000005-D820-4494-A0D8-96ECF6848014}"/>
              </c:ext>
            </c:extLst>
          </c:dPt>
          <c:dPt>
            <c:idx val="3"/>
            <c:invertIfNegative val="0"/>
            <c:bubble3D val="0"/>
            <c:extLst>
              <c:ext xmlns:c16="http://schemas.microsoft.com/office/drawing/2014/chart" uri="{C3380CC4-5D6E-409C-BE32-E72D297353CC}">
                <c16:uniqueId val="{00000007-D820-4494-A0D8-96ECF6848014}"/>
              </c:ext>
            </c:extLst>
          </c:dPt>
          <c:dPt>
            <c:idx val="5"/>
            <c:invertIfNegative val="0"/>
            <c:bubble3D val="0"/>
            <c:extLst>
              <c:ext xmlns:c16="http://schemas.microsoft.com/office/drawing/2014/chart" uri="{C3380CC4-5D6E-409C-BE32-E72D297353CC}">
                <c16:uniqueId val="{00000009-D820-4494-A0D8-96ECF6848014}"/>
              </c:ext>
            </c:extLst>
          </c:dPt>
          <c:dPt>
            <c:idx val="7"/>
            <c:invertIfNegative val="0"/>
            <c:bubble3D val="0"/>
            <c:extLst>
              <c:ext xmlns:c16="http://schemas.microsoft.com/office/drawing/2014/chart" uri="{C3380CC4-5D6E-409C-BE32-E72D297353CC}">
                <c16:uniqueId val="{0000000B-D820-4494-A0D8-96ECF6848014}"/>
              </c:ext>
            </c:extLst>
          </c:dPt>
          <c:dPt>
            <c:idx val="8"/>
            <c:invertIfNegative val="0"/>
            <c:bubble3D val="0"/>
            <c:extLst>
              <c:ext xmlns:c16="http://schemas.microsoft.com/office/drawing/2014/chart" uri="{C3380CC4-5D6E-409C-BE32-E72D297353CC}">
                <c16:uniqueId val="{0000000D-D820-4494-A0D8-96ECF6848014}"/>
              </c:ext>
            </c:extLst>
          </c:dPt>
          <c:dPt>
            <c:idx val="9"/>
            <c:invertIfNegative val="0"/>
            <c:bubble3D val="0"/>
            <c:extLst>
              <c:ext xmlns:c16="http://schemas.microsoft.com/office/drawing/2014/chart" uri="{C3380CC4-5D6E-409C-BE32-E72D297353CC}">
                <c16:uniqueId val="{0000000F-D820-4494-A0D8-96ECF6848014}"/>
              </c:ext>
            </c:extLst>
          </c:dPt>
          <c:cat>
            <c:strRef>
              <c:f>'graphs data'!$F$149:$F$160</c:f>
              <c:strCache>
                <c:ptCount val="12"/>
                <c:pt idx="0">
                  <c:v>TIP</c:v>
                </c:pt>
                <c:pt idx="1">
                  <c:v>CC</c:v>
                </c:pt>
                <c:pt idx="2">
                  <c:v>PASS</c:v>
                </c:pt>
                <c:pt idx="3">
                  <c:v>LES</c:v>
                </c:pt>
                <c:pt idx="4">
                  <c:v>MBI</c:v>
                </c:pt>
                <c:pt idx="5">
                  <c:v>UTS</c:v>
                </c:pt>
                <c:pt idx="6">
                  <c:v>WP</c:v>
                </c:pt>
                <c:pt idx="7">
                  <c:v>*Uni</c:v>
                </c:pt>
                <c:pt idx="8">
                  <c:v>*TFCC</c:v>
                </c:pt>
                <c:pt idx="9">
                  <c:v>*GD</c:v>
                </c:pt>
                <c:pt idx="10">
                  <c:v>*FPS</c:v>
                </c:pt>
                <c:pt idx="11">
                  <c:v>*Cont</c:v>
                </c:pt>
              </c:strCache>
            </c:strRef>
          </c:cat>
          <c:val>
            <c:numRef>
              <c:f>'graphs data'!$G$149:$G$160</c:f>
              <c:numCache>
                <c:formatCode>0%</c:formatCode>
                <c:ptCount val="12"/>
                <c:pt idx="0">
                  <c:v>0.64583333333333337</c:v>
                </c:pt>
                <c:pt idx="1">
                  <c:v>1.3888898888888888</c:v>
                </c:pt>
                <c:pt idx="2">
                  <c:v>0.60000699999999996</c:v>
                </c:pt>
                <c:pt idx="3">
                  <c:v>0.57143357142857143</c:v>
                </c:pt>
                <c:pt idx="4">
                  <c:v>0.50382279389312967</c:v>
                </c:pt>
                <c:pt idx="5">
                  <c:v>0.3939483939393939</c:v>
                </c:pt>
                <c:pt idx="6">
                  <c:v>1.1E-5</c:v>
                </c:pt>
                <c:pt idx="7">
                  <c:v>1.0000000000000001E-5</c:v>
                </c:pt>
                <c:pt idx="8">
                  <c:v>7.9999999999999996E-6</c:v>
                </c:pt>
                <c:pt idx="9">
                  <c:v>3.9999999999999998E-6</c:v>
                </c:pt>
                <c:pt idx="10">
                  <c:v>3.0000000000000001E-6</c:v>
                </c:pt>
                <c:pt idx="11">
                  <c:v>1.9999999999999999E-6</c:v>
                </c:pt>
              </c:numCache>
            </c:numRef>
          </c:val>
          <c:extLst>
            <c:ext xmlns:c16="http://schemas.microsoft.com/office/drawing/2014/chart" uri="{C3380CC4-5D6E-409C-BE32-E72D297353CC}">
              <c16:uniqueId val="{00000010-D820-4494-A0D8-96ECF6848014}"/>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bg1">
              <a:lumMod val="85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6518-4284-82CC-6CA8C836FA92}"/>
              </c:ext>
            </c:extLst>
          </c:dPt>
          <c:dPt>
            <c:idx val="1"/>
            <c:invertIfNegative val="0"/>
            <c:bubble3D val="0"/>
            <c:extLst>
              <c:ext xmlns:c16="http://schemas.microsoft.com/office/drawing/2014/chart" uri="{C3380CC4-5D6E-409C-BE32-E72D297353CC}">
                <c16:uniqueId val="{00000003-6518-4284-82CC-6CA8C836FA92}"/>
              </c:ext>
            </c:extLst>
          </c:dPt>
          <c:dPt>
            <c:idx val="2"/>
            <c:invertIfNegative val="0"/>
            <c:bubble3D val="0"/>
            <c:extLst>
              <c:ext xmlns:c16="http://schemas.microsoft.com/office/drawing/2014/chart" uri="{C3380CC4-5D6E-409C-BE32-E72D297353CC}">
                <c16:uniqueId val="{00000005-6518-4284-82CC-6CA8C836FA92}"/>
              </c:ext>
            </c:extLst>
          </c:dPt>
          <c:dPt>
            <c:idx val="3"/>
            <c:invertIfNegative val="0"/>
            <c:bubble3D val="0"/>
            <c:extLst>
              <c:ext xmlns:c16="http://schemas.microsoft.com/office/drawing/2014/chart" uri="{C3380CC4-5D6E-409C-BE32-E72D297353CC}">
                <c16:uniqueId val="{00000007-6518-4284-82CC-6CA8C836FA92}"/>
              </c:ext>
            </c:extLst>
          </c:dPt>
          <c:dPt>
            <c:idx val="5"/>
            <c:invertIfNegative val="0"/>
            <c:bubble3D val="0"/>
            <c:extLst>
              <c:ext xmlns:c16="http://schemas.microsoft.com/office/drawing/2014/chart" uri="{C3380CC4-5D6E-409C-BE32-E72D297353CC}">
                <c16:uniqueId val="{00000009-6518-4284-82CC-6CA8C836FA92}"/>
              </c:ext>
            </c:extLst>
          </c:dPt>
          <c:dPt>
            <c:idx val="7"/>
            <c:invertIfNegative val="0"/>
            <c:bubble3D val="0"/>
            <c:extLst>
              <c:ext xmlns:c16="http://schemas.microsoft.com/office/drawing/2014/chart" uri="{C3380CC4-5D6E-409C-BE32-E72D297353CC}">
                <c16:uniqueId val="{0000000B-6518-4284-82CC-6CA8C836FA92}"/>
              </c:ext>
            </c:extLst>
          </c:dPt>
          <c:dPt>
            <c:idx val="8"/>
            <c:invertIfNegative val="0"/>
            <c:bubble3D val="0"/>
            <c:extLst>
              <c:ext xmlns:c16="http://schemas.microsoft.com/office/drawing/2014/chart" uri="{C3380CC4-5D6E-409C-BE32-E72D297353CC}">
                <c16:uniqueId val="{0000000D-6518-4284-82CC-6CA8C836FA92}"/>
              </c:ext>
            </c:extLst>
          </c:dPt>
          <c:dPt>
            <c:idx val="9"/>
            <c:invertIfNegative val="0"/>
            <c:bubble3D val="0"/>
            <c:extLst>
              <c:ext xmlns:c16="http://schemas.microsoft.com/office/drawing/2014/chart" uri="{C3380CC4-5D6E-409C-BE32-E72D297353CC}">
                <c16:uniqueId val="{0000000F-6518-4284-82CC-6CA8C836FA92}"/>
              </c:ext>
            </c:extLst>
          </c:dPt>
          <c:cat>
            <c:strRef>
              <c:f>'graphs data'!$N$149:$N$160</c:f>
              <c:strCache>
                <c:ptCount val="12"/>
                <c:pt idx="0">
                  <c:v>TIP</c:v>
                </c:pt>
                <c:pt idx="1">
                  <c:v>UTS</c:v>
                </c:pt>
                <c:pt idx="2">
                  <c:v>PASS</c:v>
                </c:pt>
                <c:pt idx="3">
                  <c:v>MBI</c:v>
                </c:pt>
                <c:pt idx="4">
                  <c:v>LES</c:v>
                </c:pt>
                <c:pt idx="5">
                  <c:v>CC</c:v>
                </c:pt>
                <c:pt idx="6">
                  <c:v>WP</c:v>
                </c:pt>
                <c:pt idx="7">
                  <c:v>*Uni</c:v>
                </c:pt>
                <c:pt idx="8">
                  <c:v>*TFCC</c:v>
                </c:pt>
                <c:pt idx="9">
                  <c:v>*GD</c:v>
                </c:pt>
                <c:pt idx="10">
                  <c:v>*FPS</c:v>
                </c:pt>
                <c:pt idx="11">
                  <c:v>*Cont</c:v>
                </c:pt>
              </c:strCache>
            </c:strRef>
          </c:cat>
          <c:val>
            <c:numRef>
              <c:f>'graphs data'!$O$149:$O$160</c:f>
              <c:numCache>
                <c:formatCode>0%</c:formatCode>
                <c:ptCount val="12"/>
                <c:pt idx="0">
                  <c:v>0.8571428571428571</c:v>
                </c:pt>
                <c:pt idx="1">
                  <c:v>1.0000089999999999</c:v>
                </c:pt>
                <c:pt idx="2">
                  <c:v>1.0000070000000001</c:v>
                </c:pt>
                <c:pt idx="3">
                  <c:v>1.000006</c:v>
                </c:pt>
                <c:pt idx="4">
                  <c:v>1.000005</c:v>
                </c:pt>
                <c:pt idx="5">
                  <c:v>0.63636463636363638</c:v>
                </c:pt>
                <c:pt idx="6">
                  <c:v>1.1E-5</c:v>
                </c:pt>
                <c:pt idx="7">
                  <c:v>1.0000000000000001E-5</c:v>
                </c:pt>
                <c:pt idx="8">
                  <c:v>7.9999999999999996E-6</c:v>
                </c:pt>
                <c:pt idx="9">
                  <c:v>3.9999999999999998E-6</c:v>
                </c:pt>
                <c:pt idx="10">
                  <c:v>3.0000000000000001E-6</c:v>
                </c:pt>
                <c:pt idx="11">
                  <c:v>1.9999999999999999E-6</c:v>
                </c:pt>
              </c:numCache>
            </c:numRef>
          </c:val>
          <c:extLst>
            <c:ext xmlns:c16="http://schemas.microsoft.com/office/drawing/2014/chart" uri="{C3380CC4-5D6E-409C-BE32-E72D297353CC}">
              <c16:uniqueId val="{00000010-6518-4284-82CC-6CA8C836FA92}"/>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5379-42C7-A965-C1583EBE6460}"/>
              </c:ext>
            </c:extLst>
          </c:dPt>
          <c:dPt>
            <c:idx val="1"/>
            <c:invertIfNegative val="0"/>
            <c:bubble3D val="0"/>
            <c:extLst>
              <c:ext xmlns:c16="http://schemas.microsoft.com/office/drawing/2014/chart" uri="{C3380CC4-5D6E-409C-BE32-E72D297353CC}">
                <c16:uniqueId val="{00000003-5379-42C7-A965-C1583EBE6460}"/>
              </c:ext>
            </c:extLst>
          </c:dPt>
          <c:dPt>
            <c:idx val="2"/>
            <c:invertIfNegative val="0"/>
            <c:bubble3D val="0"/>
            <c:extLst>
              <c:ext xmlns:c16="http://schemas.microsoft.com/office/drawing/2014/chart" uri="{C3380CC4-5D6E-409C-BE32-E72D297353CC}">
                <c16:uniqueId val="{00000005-5379-42C7-A965-C1583EBE6460}"/>
              </c:ext>
            </c:extLst>
          </c:dPt>
          <c:dPt>
            <c:idx val="3"/>
            <c:invertIfNegative val="0"/>
            <c:bubble3D val="0"/>
            <c:extLst>
              <c:ext xmlns:c16="http://schemas.microsoft.com/office/drawing/2014/chart" uri="{C3380CC4-5D6E-409C-BE32-E72D297353CC}">
                <c16:uniqueId val="{00000007-5379-42C7-A965-C1583EBE6460}"/>
              </c:ext>
            </c:extLst>
          </c:dPt>
          <c:dPt>
            <c:idx val="5"/>
            <c:invertIfNegative val="0"/>
            <c:bubble3D val="0"/>
            <c:extLst>
              <c:ext xmlns:c16="http://schemas.microsoft.com/office/drawing/2014/chart" uri="{C3380CC4-5D6E-409C-BE32-E72D297353CC}">
                <c16:uniqueId val="{00000009-5379-42C7-A965-C1583EBE6460}"/>
              </c:ext>
            </c:extLst>
          </c:dPt>
          <c:dPt>
            <c:idx val="7"/>
            <c:invertIfNegative val="0"/>
            <c:bubble3D val="0"/>
            <c:extLst>
              <c:ext xmlns:c16="http://schemas.microsoft.com/office/drawing/2014/chart" uri="{C3380CC4-5D6E-409C-BE32-E72D297353CC}">
                <c16:uniqueId val="{0000000B-5379-42C7-A965-C1583EBE6460}"/>
              </c:ext>
            </c:extLst>
          </c:dPt>
          <c:dPt>
            <c:idx val="8"/>
            <c:invertIfNegative val="0"/>
            <c:bubble3D val="0"/>
            <c:extLst>
              <c:ext xmlns:c16="http://schemas.microsoft.com/office/drawing/2014/chart" uri="{C3380CC4-5D6E-409C-BE32-E72D297353CC}">
                <c16:uniqueId val="{0000000D-5379-42C7-A965-C1583EBE6460}"/>
              </c:ext>
            </c:extLst>
          </c:dPt>
          <c:dPt>
            <c:idx val="9"/>
            <c:invertIfNegative val="0"/>
            <c:bubble3D val="0"/>
            <c:extLst>
              <c:ext xmlns:c16="http://schemas.microsoft.com/office/drawing/2014/chart" uri="{C3380CC4-5D6E-409C-BE32-E72D297353CC}">
                <c16:uniqueId val="{0000000F-5379-42C7-A965-C1583EBE6460}"/>
              </c:ext>
            </c:extLst>
          </c:dPt>
          <c:cat>
            <c:strRef>
              <c:f>'graphs data'!$V$149:$V$160</c:f>
              <c:strCache>
                <c:ptCount val="12"/>
                <c:pt idx="0">
                  <c:v>TIP</c:v>
                </c:pt>
                <c:pt idx="1">
                  <c:v>WP</c:v>
                </c:pt>
                <c:pt idx="2">
                  <c:v>MBI</c:v>
                </c:pt>
                <c:pt idx="3">
                  <c:v>PASS</c:v>
                </c:pt>
                <c:pt idx="4">
                  <c:v>CC</c:v>
                </c:pt>
                <c:pt idx="5">
                  <c:v>*Uni</c:v>
                </c:pt>
                <c:pt idx="6">
                  <c:v>UTS</c:v>
                </c:pt>
                <c:pt idx="7">
                  <c:v>*TFCC</c:v>
                </c:pt>
                <c:pt idx="8">
                  <c:v>LES</c:v>
                </c:pt>
                <c:pt idx="9">
                  <c:v>*GD</c:v>
                </c:pt>
                <c:pt idx="10">
                  <c:v>*FPS</c:v>
                </c:pt>
                <c:pt idx="11">
                  <c:v>*Cont</c:v>
                </c:pt>
              </c:strCache>
            </c:strRef>
          </c:cat>
          <c:val>
            <c:numRef>
              <c:f>'graphs data'!$W$149:$W$160</c:f>
              <c:numCache>
                <c:formatCode>0%</c:formatCode>
                <c:ptCount val="12"/>
                <c:pt idx="0">
                  <c:v>0.6</c:v>
                </c:pt>
                <c:pt idx="1">
                  <c:v>1.000011</c:v>
                </c:pt>
                <c:pt idx="2">
                  <c:v>1.000006</c:v>
                </c:pt>
                <c:pt idx="3">
                  <c:v>0.83334033333333335</c:v>
                </c:pt>
                <c:pt idx="4">
                  <c:v>9.9999999999999995E-7</c:v>
                </c:pt>
                <c:pt idx="5">
                  <c:v>1.0000000000000001E-5</c:v>
                </c:pt>
                <c:pt idx="6">
                  <c:v>9.0000000000000002E-6</c:v>
                </c:pt>
                <c:pt idx="7">
                  <c:v>7.9999999999999996E-6</c:v>
                </c:pt>
                <c:pt idx="8">
                  <c:v>5.0000000000000004E-6</c:v>
                </c:pt>
                <c:pt idx="9">
                  <c:v>3.9999999999999998E-6</c:v>
                </c:pt>
                <c:pt idx="10">
                  <c:v>3.0000000000000001E-6</c:v>
                </c:pt>
                <c:pt idx="11">
                  <c:v>1.9999999999999999E-6</c:v>
                </c:pt>
              </c:numCache>
            </c:numRef>
          </c:val>
          <c:extLst>
            <c:ext xmlns:c16="http://schemas.microsoft.com/office/drawing/2014/chart" uri="{C3380CC4-5D6E-409C-BE32-E72D297353CC}">
              <c16:uniqueId val="{00000010-5379-42C7-A965-C1583EBE646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25134</xdr:colOff>
      <xdr:row>41</xdr:row>
      <xdr:rowOff>7408</xdr:rowOff>
    </xdr:from>
    <xdr:to>
      <xdr:col>13</xdr:col>
      <xdr:colOff>624416</xdr:colOff>
      <xdr:row>46</xdr:row>
      <xdr:rowOff>226482</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14551</xdr:colOff>
      <xdr:row>21</xdr:row>
      <xdr:rowOff>21167</xdr:rowOff>
    </xdr:from>
    <xdr:to>
      <xdr:col>13</xdr:col>
      <xdr:colOff>624417</xdr:colOff>
      <xdr:row>26</xdr:row>
      <xdr:rowOff>222250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26458</xdr:colOff>
      <xdr:row>31</xdr:row>
      <xdr:rowOff>22490</xdr:rowOff>
    </xdr:from>
    <xdr:to>
      <xdr:col>13</xdr:col>
      <xdr:colOff>624417</xdr:colOff>
      <xdr:row>36</xdr:row>
      <xdr:rowOff>222250</xdr:rowOff>
    </xdr:to>
    <xdr:graphicFrame macro="">
      <xdr:nvGraphicFramePr>
        <xdr:cNvPr id="25" name="Chart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xdr:colOff>
      <xdr:row>51</xdr:row>
      <xdr:rowOff>23812</xdr:rowOff>
    </xdr:from>
    <xdr:to>
      <xdr:col>13</xdr:col>
      <xdr:colOff>624417</xdr:colOff>
      <xdr:row>56</xdr:row>
      <xdr:rowOff>222250</xdr:rowOff>
    </xdr:to>
    <xdr:graphicFrame macro="">
      <xdr:nvGraphicFramePr>
        <xdr:cNvPr id="26" name="Chart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595313</xdr:colOff>
      <xdr:row>44</xdr:row>
      <xdr:rowOff>226218</xdr:rowOff>
    </xdr:from>
    <xdr:to>
      <xdr:col>9</xdr:col>
      <xdr:colOff>833438</xdr:colOff>
      <xdr:row>46</xdr:row>
      <xdr:rowOff>0</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2824163" y="1693068"/>
          <a:ext cx="238125" cy="295275"/>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a:t>
          </a:r>
        </a:p>
      </xdr:txBody>
    </xdr:sp>
    <xdr:clientData/>
  </xdr:twoCellAnchor>
  <xdr:twoCellAnchor>
    <xdr:from>
      <xdr:col>0</xdr:col>
      <xdr:colOff>11906</xdr:colOff>
      <xdr:row>61</xdr:row>
      <xdr:rowOff>21167</xdr:rowOff>
    </xdr:from>
    <xdr:to>
      <xdr:col>13</xdr:col>
      <xdr:colOff>624417</xdr:colOff>
      <xdr:row>69</xdr:row>
      <xdr:rowOff>0</xdr:rowOff>
    </xdr:to>
    <xdr:graphicFrame macro="">
      <xdr:nvGraphicFramePr>
        <xdr:cNvPr id="32" name="Chart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267773</xdr:colOff>
      <xdr:row>1</xdr:row>
      <xdr:rowOff>235403</xdr:rowOff>
    </xdr:from>
    <xdr:to>
      <xdr:col>21</xdr:col>
      <xdr:colOff>124877</xdr:colOff>
      <xdr:row>5</xdr:row>
      <xdr:rowOff>122021</xdr:rowOff>
    </xdr:to>
    <xdr:pic>
      <xdr:nvPicPr>
        <xdr:cNvPr id="35" name="Picture 426">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66949" y="302638"/>
          <a:ext cx="2137756" cy="704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642937</xdr:colOff>
      <xdr:row>42</xdr:row>
      <xdr:rowOff>1</xdr:rowOff>
    </xdr:from>
    <xdr:to>
      <xdr:col>4</xdr:col>
      <xdr:colOff>881062</xdr:colOff>
      <xdr:row>42</xdr:row>
      <xdr:rowOff>297657</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3986212" y="914401"/>
          <a:ext cx="238125" cy="297656"/>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a:t>
          </a:r>
        </a:p>
      </xdr:txBody>
    </xdr:sp>
    <xdr:clientData/>
  </xdr:twoCellAnchor>
  <xdr:twoCellAnchor>
    <xdr:from>
      <xdr:col>4</xdr:col>
      <xdr:colOff>595313</xdr:colOff>
      <xdr:row>44</xdr:row>
      <xdr:rowOff>226218</xdr:rowOff>
    </xdr:from>
    <xdr:to>
      <xdr:col>4</xdr:col>
      <xdr:colOff>833438</xdr:colOff>
      <xdr:row>46</xdr:row>
      <xdr:rowOff>0</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3938588" y="1693068"/>
          <a:ext cx="238125" cy="295275"/>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ysClr val="windowText" lastClr="000000"/>
              </a:solidFill>
            </a:rPr>
            <a:t>-</a:t>
          </a:r>
        </a:p>
      </xdr:txBody>
    </xdr:sp>
    <xdr:clientData/>
  </xdr:twoCellAnchor>
  <mc:AlternateContent xmlns:mc="http://schemas.openxmlformats.org/markup-compatibility/2006">
    <mc:Choice xmlns:a14="http://schemas.microsoft.com/office/drawing/2010/main" Requires="a14">
      <xdr:twoCellAnchor>
        <xdr:from>
          <xdr:col>1</xdr:col>
          <xdr:colOff>381000</xdr:colOff>
          <xdr:row>1</xdr:row>
          <xdr:rowOff>228600</xdr:rowOff>
        </xdr:from>
        <xdr:to>
          <xdr:col>5</xdr:col>
          <xdr:colOff>368300</xdr:colOff>
          <xdr:row>5</xdr:row>
          <xdr:rowOff>101600</xdr:rowOff>
        </xdr:to>
        <xdr:sp macro="" textlink="">
          <xdr:nvSpPr>
            <xdr:cNvPr id="152578" name="Object 2" hidden="1">
              <a:extLst>
                <a:ext uri="{63B3BB69-23CF-44E3-9099-C40C66FF867C}">
                  <a14:compatExt spid="_x0000_s152578"/>
                </a:ext>
                <a:ext uri="{FF2B5EF4-FFF2-40B4-BE49-F238E27FC236}">
                  <a16:creationId xmlns:a16="http://schemas.microsoft.com/office/drawing/2014/main" id="{00000000-0008-0000-0000-00000254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24</xdr:col>
      <xdr:colOff>642937</xdr:colOff>
      <xdr:row>1</xdr:row>
      <xdr:rowOff>1</xdr:rowOff>
    </xdr:from>
    <xdr:to>
      <xdr:col>24</xdr:col>
      <xdr:colOff>881062</xdr:colOff>
      <xdr:row>1</xdr:row>
      <xdr:rowOff>297657</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8501062" y="1893095"/>
          <a:ext cx="76200" cy="297656"/>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a:t>
          </a:r>
        </a:p>
      </xdr:txBody>
    </xdr:sp>
    <xdr:clientData/>
  </xdr:twoCellAnchor>
  <xdr:twoCellAnchor>
    <xdr:from>
      <xdr:col>18</xdr:col>
      <xdr:colOff>21167</xdr:colOff>
      <xdr:row>21</xdr:row>
      <xdr:rowOff>10583</xdr:rowOff>
    </xdr:from>
    <xdr:to>
      <xdr:col>31</xdr:col>
      <xdr:colOff>634999</xdr:colOff>
      <xdr:row>26</xdr:row>
      <xdr:rowOff>222250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21166</xdr:colOff>
      <xdr:row>31</xdr:row>
      <xdr:rowOff>10583</xdr:rowOff>
    </xdr:from>
    <xdr:to>
      <xdr:col>31</xdr:col>
      <xdr:colOff>624416</xdr:colOff>
      <xdr:row>36</xdr:row>
      <xdr:rowOff>222250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21167</xdr:colOff>
      <xdr:row>41</xdr:row>
      <xdr:rowOff>10583</xdr:rowOff>
    </xdr:from>
    <xdr:to>
      <xdr:col>31</xdr:col>
      <xdr:colOff>634999</xdr:colOff>
      <xdr:row>46</xdr:row>
      <xdr:rowOff>222250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10584</xdr:colOff>
      <xdr:row>51</xdr:row>
      <xdr:rowOff>10583</xdr:rowOff>
    </xdr:from>
    <xdr:to>
      <xdr:col>31</xdr:col>
      <xdr:colOff>624417</xdr:colOff>
      <xdr:row>56</xdr:row>
      <xdr:rowOff>222250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21168</xdr:colOff>
      <xdr:row>61</xdr:row>
      <xdr:rowOff>10583</xdr:rowOff>
    </xdr:from>
    <xdr:to>
      <xdr:col>31</xdr:col>
      <xdr:colOff>624417</xdr:colOff>
      <xdr:row>68</xdr:row>
      <xdr:rowOff>237066</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152400</xdr:rowOff>
    </xdr:from>
    <xdr:to>
      <xdr:col>5</xdr:col>
      <xdr:colOff>590324</xdr:colOff>
      <xdr:row>13</xdr:row>
      <xdr:rowOff>133299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8800" y="2247900"/>
          <a:ext cx="1809524" cy="409524"/>
        </a:xfrm>
        <a:prstGeom prst="rect">
          <a:avLst/>
        </a:prstGeom>
      </xdr:spPr>
    </xdr:pic>
    <xdr:clientData/>
  </xdr:twoCellAnchor>
  <xdr:twoCellAnchor editAs="oneCell">
    <xdr:from>
      <xdr:col>1</xdr:col>
      <xdr:colOff>266700</xdr:colOff>
      <xdr:row>18</xdr:row>
      <xdr:rowOff>180975</xdr:rowOff>
    </xdr:from>
    <xdr:to>
      <xdr:col>7</xdr:col>
      <xdr:colOff>18624</xdr:colOff>
      <xdr:row>20</xdr:row>
      <xdr:rowOff>142820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76300" y="3038475"/>
          <a:ext cx="3409524" cy="438095"/>
        </a:xfrm>
        <a:prstGeom prst="rect">
          <a:avLst/>
        </a:prstGeom>
      </xdr:spPr>
    </xdr:pic>
    <xdr:clientData/>
  </xdr:twoCellAnchor>
  <xdr:twoCellAnchor editAs="oneCell">
    <xdr:from>
      <xdr:col>1</xdr:col>
      <xdr:colOff>104775</xdr:colOff>
      <xdr:row>26</xdr:row>
      <xdr:rowOff>0</xdr:rowOff>
    </xdr:from>
    <xdr:to>
      <xdr:col>7</xdr:col>
      <xdr:colOff>304318</xdr:colOff>
      <xdr:row>27</xdr:row>
      <xdr:rowOff>161868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14375" y="4191000"/>
          <a:ext cx="3857143" cy="4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23811</xdr:colOff>
      <xdr:row>7</xdr:row>
      <xdr:rowOff>9525</xdr:rowOff>
    </xdr:from>
    <xdr:to>
      <xdr:col>5</xdr:col>
      <xdr:colOff>600074</xdr:colOff>
      <xdr:row>17</xdr:row>
      <xdr:rowOff>257175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7</xdr:row>
      <xdr:rowOff>9526</xdr:rowOff>
    </xdr:from>
    <xdr:to>
      <xdr:col>11</xdr:col>
      <xdr:colOff>590550</xdr:colOff>
      <xdr:row>17</xdr:row>
      <xdr:rowOff>257175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600075</xdr:colOff>
      <xdr:row>7</xdr:row>
      <xdr:rowOff>9525</xdr:rowOff>
    </xdr:from>
    <xdr:to>
      <xdr:col>18</xdr:col>
      <xdr:colOff>0</xdr:colOff>
      <xdr:row>17</xdr:row>
      <xdr:rowOff>257175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20</xdr:row>
      <xdr:rowOff>9525</xdr:rowOff>
    </xdr:from>
    <xdr:to>
      <xdr:col>6</xdr:col>
      <xdr:colOff>0</xdr:colOff>
      <xdr:row>31</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xdr:colOff>
      <xdr:row>20</xdr:row>
      <xdr:rowOff>9525</xdr:rowOff>
    </xdr:from>
    <xdr:to>
      <xdr:col>11</xdr:col>
      <xdr:colOff>600075</xdr:colOff>
      <xdr:row>31</xdr:row>
      <xdr:rowOff>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20</xdr:row>
      <xdr:rowOff>9525</xdr:rowOff>
    </xdr:from>
    <xdr:to>
      <xdr:col>17</xdr:col>
      <xdr:colOff>600075</xdr:colOff>
      <xdr:row>30</xdr:row>
      <xdr:rowOff>257175</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0.11914</cdr:x>
      <cdr:y>0.25456</cdr:y>
    </cdr:from>
    <cdr:to>
      <cdr:x>0.95226</cdr:x>
      <cdr:y>0.25456</cdr:y>
    </cdr:to>
    <cdr:cxnSp macro="">
      <cdr:nvCxnSpPr>
        <cdr:cNvPr id="2" name="Straight Connector 1">
          <a:extLst xmlns:a="http://schemas.openxmlformats.org/drawingml/2006/main">
            <a:ext uri="{FF2B5EF4-FFF2-40B4-BE49-F238E27FC236}">
              <a16:creationId xmlns:a16="http://schemas.microsoft.com/office/drawing/2014/main" id="{197DB4DA-F0A1-46F0-879B-584A6D1B26C7}"/>
            </a:ext>
          </a:extLst>
        </cdr:cNvPr>
        <cdr:cNvCxnSpPr/>
      </cdr:nvCxnSpPr>
      <cdr:spPr>
        <a:xfrm xmlns:a="http://schemas.openxmlformats.org/drawingml/2006/main">
          <a:off x="431795" y="720128"/>
          <a:ext cx="3019446"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0.7131</cdr:x>
      <cdr:y>0.16324</cdr:y>
    </cdr:from>
    <cdr:to>
      <cdr:x>0.947</cdr:x>
      <cdr:y>0.30023</cdr:y>
    </cdr:to>
    <cdr:sp macro="" textlink="">
      <cdr:nvSpPr>
        <cdr:cNvPr id="3" name="TextBox 1">
          <a:extLst xmlns:a="http://schemas.openxmlformats.org/drawingml/2006/main">
            <a:ext uri="{FF2B5EF4-FFF2-40B4-BE49-F238E27FC236}">
              <a16:creationId xmlns:a16="http://schemas.microsoft.com/office/drawing/2014/main" id="{9234D84D-2FD1-4DE2-B143-66271CE6D104}"/>
            </a:ext>
          </a:extLst>
        </cdr:cNvPr>
        <cdr:cNvSpPr txBox="1"/>
      </cdr:nvSpPr>
      <cdr:spPr>
        <a:xfrm xmlns:a="http://schemas.openxmlformats.org/drawingml/2006/main">
          <a:off x="2584462" y="335848"/>
          <a:ext cx="847715" cy="281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85% Target</a:t>
          </a:r>
        </a:p>
      </cdr:txBody>
    </cdr:sp>
  </cdr:relSizeAnchor>
</c:userShapes>
</file>

<file path=xl/drawings/drawing5.xml><?xml version="1.0" encoding="utf-8"?>
<c:userShapes xmlns:c="http://schemas.openxmlformats.org/drawingml/2006/chart">
  <cdr:relSizeAnchor xmlns:cdr="http://schemas.openxmlformats.org/drawingml/2006/chartDrawing">
    <cdr:from>
      <cdr:x>0.70768</cdr:x>
      <cdr:y>0.19014</cdr:y>
    </cdr:from>
    <cdr:to>
      <cdr:x>0.99738</cdr:x>
      <cdr:y>0.32651</cdr:y>
    </cdr:to>
    <cdr:sp macro="" textlink="">
      <cdr:nvSpPr>
        <cdr:cNvPr id="2" name="TextBox 1">
          <a:extLst xmlns:a="http://schemas.openxmlformats.org/drawingml/2006/main">
            <a:ext uri="{FF2B5EF4-FFF2-40B4-BE49-F238E27FC236}">
              <a16:creationId xmlns:a16="http://schemas.microsoft.com/office/drawing/2014/main" id="{58C73083-3728-4F14-9D4D-79FDBFFB4066}"/>
            </a:ext>
          </a:extLst>
        </cdr:cNvPr>
        <cdr:cNvSpPr txBox="1"/>
      </cdr:nvSpPr>
      <cdr:spPr>
        <a:xfrm xmlns:a="http://schemas.openxmlformats.org/drawingml/2006/main">
          <a:off x="2574919" y="393002"/>
          <a:ext cx="1054088" cy="281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dr:relSizeAnchor xmlns:cdr="http://schemas.openxmlformats.org/drawingml/2006/chartDrawing">
    <cdr:from>
      <cdr:x>0.12216</cdr:x>
      <cdr:y>0.27558</cdr:y>
    </cdr:from>
    <cdr:to>
      <cdr:x>0.952</cdr:x>
      <cdr:y>0.27558</cdr:y>
    </cdr:to>
    <cdr:cxnSp macro="">
      <cdr:nvCxnSpPr>
        <cdr:cNvPr id="3" name="Straight Connector 2">
          <a:extLst xmlns:a="http://schemas.openxmlformats.org/drawingml/2006/main">
            <a:ext uri="{FF2B5EF4-FFF2-40B4-BE49-F238E27FC236}">
              <a16:creationId xmlns:a16="http://schemas.microsoft.com/office/drawing/2014/main" id="{ABD99E73-FCFA-4FF2-8ED0-5EABE18AFEF7}"/>
            </a:ext>
          </a:extLst>
        </cdr:cNvPr>
        <cdr:cNvCxnSpPr/>
      </cdr:nvCxnSpPr>
      <cdr:spPr>
        <a:xfrm xmlns:a="http://schemas.openxmlformats.org/drawingml/2006/main">
          <a:off x="444485" y="782224"/>
          <a:ext cx="3019415"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0.7103</cdr:x>
      <cdr:y>0.23066</cdr:y>
    </cdr:from>
    <cdr:to>
      <cdr:x>1</cdr:x>
      <cdr:y>0.36703</cdr:y>
    </cdr:to>
    <cdr:sp macro="" textlink="">
      <cdr:nvSpPr>
        <cdr:cNvPr id="2" name="TextBox 1">
          <a:extLst xmlns:a="http://schemas.openxmlformats.org/drawingml/2006/main">
            <a:ext uri="{FF2B5EF4-FFF2-40B4-BE49-F238E27FC236}">
              <a16:creationId xmlns:a16="http://schemas.microsoft.com/office/drawing/2014/main" id="{4EBFDD1A-913E-4EC0-90D6-BE557B32FBD5}"/>
            </a:ext>
          </a:extLst>
        </cdr:cNvPr>
        <cdr:cNvSpPr txBox="1"/>
      </cdr:nvSpPr>
      <cdr:spPr>
        <a:xfrm xmlns:a="http://schemas.openxmlformats.org/drawingml/2006/main">
          <a:off x="2584462" y="478958"/>
          <a:ext cx="1054088" cy="2831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dr:relSizeAnchor xmlns:cdr="http://schemas.openxmlformats.org/drawingml/2006/chartDrawing">
    <cdr:from>
      <cdr:x>0.12303</cdr:x>
      <cdr:y>0.33212</cdr:y>
    </cdr:from>
    <cdr:to>
      <cdr:x>0.95288</cdr:x>
      <cdr:y>0.33212</cdr:y>
    </cdr:to>
    <cdr:cxnSp macro="">
      <cdr:nvCxnSpPr>
        <cdr:cNvPr id="3" name="Straight Connector 2">
          <a:extLst xmlns:a="http://schemas.openxmlformats.org/drawingml/2006/main">
            <a:ext uri="{FF2B5EF4-FFF2-40B4-BE49-F238E27FC236}">
              <a16:creationId xmlns:a16="http://schemas.microsoft.com/office/drawing/2014/main" id="{BB0E3D76-E051-4564-9376-5B21AD75FA9B}"/>
            </a:ext>
          </a:extLst>
        </cdr:cNvPr>
        <cdr:cNvCxnSpPr/>
      </cdr:nvCxnSpPr>
      <cdr:spPr>
        <a:xfrm xmlns:a="http://schemas.openxmlformats.org/drawingml/2006/main">
          <a:off x="451166" y="942718"/>
          <a:ext cx="3043164"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0.12352</cdr:x>
      <cdr:y>0.27337</cdr:y>
    </cdr:from>
    <cdr:to>
      <cdr:x>0.95663</cdr:x>
      <cdr:y>0.27337</cdr:y>
    </cdr:to>
    <cdr:cxnSp macro="">
      <cdr:nvCxnSpPr>
        <cdr:cNvPr id="3" name="Straight Connector 2">
          <a:extLst xmlns:a="http://schemas.openxmlformats.org/drawingml/2006/main">
            <a:ext uri="{FF2B5EF4-FFF2-40B4-BE49-F238E27FC236}">
              <a16:creationId xmlns:a16="http://schemas.microsoft.com/office/drawing/2014/main" id="{4D0B822F-5377-4229-B88A-6D77EFC1E180}"/>
            </a:ext>
          </a:extLst>
        </cdr:cNvPr>
        <cdr:cNvCxnSpPr/>
      </cdr:nvCxnSpPr>
      <cdr:spPr>
        <a:xfrm xmlns:a="http://schemas.openxmlformats.org/drawingml/2006/main">
          <a:off x="450610" y="799372"/>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0.72011</cdr:x>
      <cdr:y>0.16895</cdr:y>
    </cdr:from>
    <cdr:to>
      <cdr:x>0.95401</cdr:x>
      <cdr:y>0.30594</cdr:y>
    </cdr:to>
    <cdr:sp macro="" textlink="">
      <cdr:nvSpPr>
        <cdr:cNvPr id="4" name="TextBox 3">
          <a:extLst xmlns:a="http://schemas.openxmlformats.org/drawingml/2006/main">
            <a:ext uri="{FF2B5EF4-FFF2-40B4-BE49-F238E27FC236}">
              <a16:creationId xmlns:a16="http://schemas.microsoft.com/office/drawing/2014/main" id="{5E55CD58-A71C-46B0-8B19-46E8DAF7FD40}"/>
            </a:ext>
          </a:extLst>
        </cdr:cNvPr>
        <cdr:cNvSpPr txBox="1"/>
      </cdr:nvSpPr>
      <cdr:spPr>
        <a:xfrm xmlns:a="http://schemas.openxmlformats.org/drawingml/2006/main">
          <a:off x="2609852" y="352418"/>
          <a:ext cx="847716" cy="285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85% Target</a:t>
          </a:r>
        </a:p>
      </cdr:txBody>
    </cdr:sp>
  </cdr:relSizeAnchor>
</c:userShapes>
</file>

<file path=xl/drawings/drawing8.xml><?xml version="1.0" encoding="utf-8"?>
<c:userShapes xmlns:c="http://schemas.openxmlformats.org/drawingml/2006/chart">
  <cdr:relSizeAnchor xmlns:cdr="http://schemas.openxmlformats.org/drawingml/2006/chartDrawing">
    <cdr:from>
      <cdr:x>0.12703</cdr:x>
      <cdr:y>0.27881</cdr:y>
    </cdr:from>
    <cdr:to>
      <cdr:x>0.96014</cdr:x>
      <cdr:y>0.27881</cdr:y>
    </cdr:to>
    <cdr:cxnSp macro="">
      <cdr:nvCxnSpPr>
        <cdr:cNvPr id="2" name="Straight Connector 1">
          <a:extLst xmlns:a="http://schemas.openxmlformats.org/drawingml/2006/main">
            <a:ext uri="{FF2B5EF4-FFF2-40B4-BE49-F238E27FC236}">
              <a16:creationId xmlns:a16="http://schemas.microsoft.com/office/drawing/2014/main" id="{43671D15-78A5-41D1-8DBB-7B39D0F8740B}"/>
            </a:ext>
          </a:extLst>
        </cdr:cNvPr>
        <cdr:cNvCxnSpPr/>
      </cdr:nvCxnSpPr>
      <cdr:spPr>
        <a:xfrm xmlns:a="http://schemas.openxmlformats.org/drawingml/2006/main">
          <a:off x="462205" y="815291"/>
          <a:ext cx="3031312"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0.70784</cdr:x>
      <cdr:y>0.18873</cdr:y>
    </cdr:from>
    <cdr:to>
      <cdr:x>0.99868</cdr:x>
      <cdr:y>0.32572</cdr:y>
    </cdr:to>
    <cdr:sp macro="" textlink="">
      <cdr:nvSpPr>
        <cdr:cNvPr id="3" name="TextBox 1">
          <a:extLst xmlns:a="http://schemas.openxmlformats.org/drawingml/2006/main">
            <a:ext uri="{FF2B5EF4-FFF2-40B4-BE49-F238E27FC236}">
              <a16:creationId xmlns:a16="http://schemas.microsoft.com/office/drawing/2014/main" id="{0DF26A17-0714-4489-8A69-2A86E7799B92}"/>
            </a:ext>
          </a:extLst>
        </cdr:cNvPr>
        <cdr:cNvSpPr txBox="1"/>
      </cdr:nvSpPr>
      <cdr:spPr>
        <a:xfrm xmlns:a="http://schemas.openxmlformats.org/drawingml/2006/main">
          <a:off x="2565412" y="393693"/>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userShapes>
</file>

<file path=xl/drawings/drawing9.xml><?xml version="1.0" encoding="utf-8"?>
<c:userShapes xmlns:c="http://schemas.openxmlformats.org/drawingml/2006/chart">
  <cdr:relSizeAnchor xmlns:cdr="http://schemas.openxmlformats.org/drawingml/2006/chartDrawing">
    <cdr:from>
      <cdr:x>0.12004</cdr:x>
      <cdr:y>0.34304</cdr:y>
    </cdr:from>
    <cdr:to>
      <cdr:x>0.95315</cdr:x>
      <cdr:y>0.34304</cdr:y>
    </cdr:to>
    <cdr:cxnSp macro="">
      <cdr:nvCxnSpPr>
        <cdr:cNvPr id="2" name="Straight Connector 1">
          <a:extLst xmlns:a="http://schemas.openxmlformats.org/drawingml/2006/main">
            <a:ext uri="{FF2B5EF4-FFF2-40B4-BE49-F238E27FC236}">
              <a16:creationId xmlns:a16="http://schemas.microsoft.com/office/drawing/2014/main" id="{64497D71-9CD2-473E-9A8A-7BABC7FB32D3}"/>
            </a:ext>
          </a:extLst>
        </cdr:cNvPr>
        <cdr:cNvCxnSpPr/>
      </cdr:nvCxnSpPr>
      <cdr:spPr>
        <a:xfrm xmlns:a="http://schemas.openxmlformats.org/drawingml/2006/main">
          <a:off x="437911" y="973694"/>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0.70259</cdr:x>
      <cdr:y>0.23896</cdr:y>
    </cdr:from>
    <cdr:to>
      <cdr:x>0.99343</cdr:x>
      <cdr:y>0.37595</cdr:y>
    </cdr:to>
    <cdr:sp macro="" textlink="">
      <cdr:nvSpPr>
        <cdr:cNvPr id="3" name="TextBox 1">
          <a:extLst xmlns:a="http://schemas.openxmlformats.org/drawingml/2006/main">
            <a:ext uri="{FF2B5EF4-FFF2-40B4-BE49-F238E27FC236}">
              <a16:creationId xmlns:a16="http://schemas.microsoft.com/office/drawing/2014/main" id="{6BC16529-330E-4879-A588-F176C4CB978C}"/>
            </a:ext>
          </a:extLst>
        </cdr:cNvPr>
        <cdr:cNvSpPr txBox="1"/>
      </cdr:nvSpPr>
      <cdr:spPr>
        <a:xfrm xmlns:a="http://schemas.openxmlformats.org/drawingml/2006/main">
          <a:off x="2546362" y="498468"/>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EBA/March%202020/CFSA%20possible%20dashboard%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play"/>
      <sheetName val="instructions"/>
      <sheetName val="definitions"/>
      <sheetName val="data2"/>
      <sheetName val="calculations"/>
      <sheetName val="lists"/>
      <sheetName val="graphs data"/>
      <sheetName val="graph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A1:AF516"/>
  <sheetViews>
    <sheetView tabSelected="1" topLeftCell="C1" zoomScale="110" zoomScaleNormal="110" zoomScalePageLayoutView="90" workbookViewId="0">
      <pane ySplit="19" topLeftCell="A20" activePane="bottomLeft" state="frozen"/>
      <selection pane="bottomLeft" activeCell="G11" sqref="G11:M11"/>
    </sheetView>
  </sheetViews>
  <sheetFormatPr baseColWidth="10" defaultColWidth="9.1640625" defaultRowHeight="117.75" customHeight="1" x14ac:dyDescent="0.2"/>
  <cols>
    <col min="1" max="1" width="10.1640625" customWidth="1"/>
    <col min="2" max="13" width="7.6640625" customWidth="1"/>
    <col min="14" max="14" width="9.6640625" customWidth="1"/>
    <col min="15" max="18" width="8.6640625" customWidth="1"/>
    <col min="19" max="19" width="10" customWidth="1"/>
    <col min="20" max="31" width="7.6640625" customWidth="1"/>
    <col min="32" max="32" width="9.6640625" customWidth="1"/>
    <col min="33" max="36" width="7.6640625" customWidth="1"/>
    <col min="16384" max="16384" width="2.33203125" customWidth="1"/>
  </cols>
  <sheetData>
    <row r="1" spans="1:32" ht="9" customHeight="1" thickTop="1" thickBot="1" x14ac:dyDescent="0.25">
      <c r="A1" s="78"/>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2"/>
    </row>
    <row r="2" spans="1:32" ht="30" customHeight="1" thickTop="1" thickBot="1" x14ac:dyDescent="0.25">
      <c r="A2" s="74"/>
      <c r="B2" s="237" t="s">
        <v>1005</v>
      </c>
      <c r="C2" s="238"/>
      <c r="D2" s="238"/>
      <c r="E2" s="238"/>
      <c r="F2" s="238"/>
      <c r="G2" s="238"/>
      <c r="H2" s="238"/>
      <c r="I2" s="238"/>
      <c r="J2" s="238"/>
      <c r="K2" s="238"/>
      <c r="L2" s="238"/>
      <c r="M2" s="238"/>
      <c r="N2" s="238"/>
      <c r="O2" s="238"/>
      <c r="P2" s="238"/>
      <c r="Q2" s="238"/>
      <c r="R2" s="238"/>
      <c r="S2" s="238"/>
      <c r="T2" s="238"/>
      <c r="U2" s="238"/>
      <c r="V2" s="239"/>
      <c r="W2" s="163"/>
      <c r="X2" s="234" t="s">
        <v>381</v>
      </c>
      <c r="Y2" s="235"/>
      <c r="Z2" s="235"/>
      <c r="AA2" s="235"/>
      <c r="AB2" s="235"/>
      <c r="AC2" s="235"/>
      <c r="AD2" s="235"/>
      <c r="AE2" s="236"/>
      <c r="AF2" s="164"/>
    </row>
    <row r="3" spans="1:32" ht="5.25" customHeight="1" thickTop="1" x14ac:dyDescent="0.2">
      <c r="A3" s="74"/>
      <c r="B3" s="101"/>
      <c r="C3" s="79"/>
      <c r="D3" s="79"/>
      <c r="E3" s="79"/>
      <c r="F3" s="79"/>
      <c r="G3" s="79"/>
      <c r="H3" s="79"/>
      <c r="I3" s="79"/>
      <c r="J3" s="79"/>
      <c r="K3" s="79"/>
      <c r="L3" s="79"/>
      <c r="M3" s="79"/>
      <c r="N3" s="79"/>
      <c r="O3" s="79"/>
      <c r="P3" s="79"/>
      <c r="Q3" s="79"/>
      <c r="R3" s="79"/>
      <c r="S3" s="79"/>
      <c r="T3" s="79"/>
      <c r="U3" s="79"/>
      <c r="V3" s="43"/>
      <c r="W3" s="73"/>
      <c r="X3" s="266" t="s">
        <v>1056</v>
      </c>
      <c r="Y3" s="267"/>
      <c r="Z3" s="272" t="s">
        <v>1057</v>
      </c>
      <c r="AA3" s="273"/>
      <c r="AB3" s="278" t="s">
        <v>1061</v>
      </c>
      <c r="AC3" s="279"/>
      <c r="AD3" s="284" t="s">
        <v>1063</v>
      </c>
      <c r="AE3" s="285"/>
      <c r="AF3" s="165"/>
    </row>
    <row r="4" spans="1:32" ht="22.5" customHeight="1" x14ac:dyDescent="0.2">
      <c r="A4" s="166"/>
      <c r="B4" s="240" t="s">
        <v>1236</v>
      </c>
      <c r="C4" s="241"/>
      <c r="D4" s="241"/>
      <c r="E4" s="241"/>
      <c r="F4" s="241"/>
      <c r="G4" s="241"/>
      <c r="H4" s="241"/>
      <c r="I4" s="241"/>
      <c r="J4" s="241"/>
      <c r="K4" s="241"/>
      <c r="L4" s="241"/>
      <c r="M4" s="241"/>
      <c r="N4" s="241"/>
      <c r="O4" s="241"/>
      <c r="P4" s="241"/>
      <c r="Q4" s="241"/>
      <c r="R4" s="241"/>
      <c r="S4" s="241"/>
      <c r="T4" s="241"/>
      <c r="U4" s="241"/>
      <c r="V4" s="242"/>
      <c r="W4" s="167"/>
      <c r="X4" s="262"/>
      <c r="Y4" s="263"/>
      <c r="Z4" s="268"/>
      <c r="AA4" s="269"/>
      <c r="AB4" s="274"/>
      <c r="AC4" s="275"/>
      <c r="AD4" s="280"/>
      <c r="AE4" s="281"/>
      <c r="AF4" s="168"/>
    </row>
    <row r="5" spans="1:32" ht="6" customHeight="1" x14ac:dyDescent="0.2">
      <c r="A5" s="74"/>
      <c r="B5" s="157"/>
      <c r="C5" s="100"/>
      <c r="D5" s="100"/>
      <c r="E5" s="100"/>
      <c r="F5" s="100"/>
      <c r="G5" s="100"/>
      <c r="H5" s="100"/>
      <c r="I5" s="100"/>
      <c r="J5" s="100"/>
      <c r="K5" s="100"/>
      <c r="L5" s="79"/>
      <c r="M5" s="79"/>
      <c r="N5" s="79"/>
      <c r="O5" s="79"/>
      <c r="P5" s="79"/>
      <c r="Q5" s="79"/>
      <c r="R5" s="79"/>
      <c r="S5" s="79"/>
      <c r="T5" s="100"/>
      <c r="U5" s="100"/>
      <c r="V5" s="174"/>
      <c r="W5" s="73"/>
      <c r="X5" s="262" t="s">
        <v>1058</v>
      </c>
      <c r="Y5" s="263"/>
      <c r="Z5" s="268" t="s">
        <v>1059</v>
      </c>
      <c r="AA5" s="269"/>
      <c r="AB5" s="274" t="s">
        <v>1060</v>
      </c>
      <c r="AC5" s="275"/>
      <c r="AD5" s="280" t="s">
        <v>1062</v>
      </c>
      <c r="AE5" s="281"/>
      <c r="AF5" s="165"/>
    </row>
    <row r="6" spans="1:32" ht="22.5" customHeight="1" thickBot="1" x14ac:dyDescent="0.25">
      <c r="A6" s="74"/>
      <c r="B6" s="243" t="str">
        <f>"Results for the Time Period "&amp;O12&amp;" Through "&amp;O18</f>
        <v>Results for the Time Period Sep-22 Through Aug-23</v>
      </c>
      <c r="C6" s="244"/>
      <c r="D6" s="244"/>
      <c r="E6" s="244"/>
      <c r="F6" s="244"/>
      <c r="G6" s="244"/>
      <c r="H6" s="244"/>
      <c r="I6" s="244"/>
      <c r="J6" s="244"/>
      <c r="K6" s="244"/>
      <c r="L6" s="244"/>
      <c r="M6" s="244"/>
      <c r="N6" s="244"/>
      <c r="O6" s="244"/>
      <c r="P6" s="244"/>
      <c r="Q6" s="244"/>
      <c r="R6" s="244"/>
      <c r="S6" s="244"/>
      <c r="T6" s="244"/>
      <c r="U6" s="244"/>
      <c r="V6" s="245"/>
      <c r="W6" s="167"/>
      <c r="X6" s="264"/>
      <c r="Y6" s="265"/>
      <c r="Z6" s="270"/>
      <c r="AA6" s="271"/>
      <c r="AB6" s="276"/>
      <c r="AC6" s="277"/>
      <c r="AD6" s="282"/>
      <c r="AE6" s="283"/>
      <c r="AF6" s="169"/>
    </row>
    <row r="7" spans="1:32" ht="9" customHeight="1" thickTop="1" thickBot="1" x14ac:dyDescent="0.25">
      <c r="A7" s="74"/>
      <c r="B7" s="170"/>
      <c r="C7" s="170"/>
      <c r="D7" s="170"/>
      <c r="E7" s="175"/>
      <c r="F7" s="175"/>
      <c r="G7" s="175"/>
      <c r="H7" s="175"/>
      <c r="I7" s="175"/>
      <c r="J7" s="170"/>
      <c r="K7" s="167"/>
      <c r="L7" s="167"/>
      <c r="M7" s="167"/>
      <c r="N7" s="167"/>
      <c r="O7" s="167"/>
      <c r="P7" s="167"/>
      <c r="Q7" s="167"/>
      <c r="R7" s="167"/>
      <c r="S7" s="167"/>
      <c r="T7" s="167"/>
      <c r="U7" s="167"/>
      <c r="V7" s="167"/>
      <c r="W7" s="167"/>
      <c r="X7" s="73"/>
      <c r="Y7" s="73"/>
      <c r="Z7" s="73"/>
      <c r="AA7" s="73"/>
      <c r="AB7" s="73"/>
      <c r="AC7" s="73"/>
      <c r="AD7" s="73"/>
      <c r="AE7" s="73"/>
      <c r="AF7" s="171"/>
    </row>
    <row r="8" spans="1:32" ht="9.75" customHeight="1" thickTop="1" thickBot="1" x14ac:dyDescent="0.25">
      <c r="A8" s="259" t="s">
        <v>390</v>
      </c>
      <c r="B8" s="253"/>
      <c r="C8" s="253"/>
      <c r="D8" s="254"/>
      <c r="E8" s="156"/>
      <c r="F8" s="79"/>
      <c r="G8" s="79"/>
      <c r="H8" s="79"/>
      <c r="I8" s="79"/>
      <c r="J8" s="155"/>
      <c r="K8" s="155"/>
      <c r="L8" s="155"/>
      <c r="M8" s="155"/>
      <c r="N8" s="155"/>
      <c r="O8" s="331" t="s">
        <v>389</v>
      </c>
      <c r="P8" s="332"/>
      <c r="Q8" s="332"/>
      <c r="R8" s="333"/>
      <c r="S8" s="253" t="s">
        <v>391</v>
      </c>
      <c r="T8" s="253"/>
      <c r="U8" s="253"/>
      <c r="V8" s="254"/>
      <c r="W8" s="160"/>
      <c r="X8" s="158"/>
      <c r="Y8" s="158"/>
      <c r="Z8" s="158"/>
      <c r="AA8" s="158"/>
      <c r="AB8" s="158"/>
      <c r="AC8" s="158"/>
      <c r="AD8" s="158"/>
      <c r="AE8" s="158"/>
      <c r="AF8" s="159"/>
    </row>
    <row r="9" spans="1:32" ht="23.25" customHeight="1" thickBot="1" x14ac:dyDescent="0.25">
      <c r="A9" s="260"/>
      <c r="B9" s="255"/>
      <c r="C9" s="255"/>
      <c r="D9" s="256"/>
      <c r="E9" s="337" t="s">
        <v>998</v>
      </c>
      <c r="F9" s="338"/>
      <c r="G9" s="248" t="s">
        <v>1002</v>
      </c>
      <c r="H9" s="249"/>
      <c r="I9" s="250"/>
      <c r="J9" s="337" t="s">
        <v>54</v>
      </c>
      <c r="K9" s="338"/>
      <c r="L9" s="251" t="s">
        <v>52</v>
      </c>
      <c r="M9" s="252"/>
      <c r="N9" s="198"/>
      <c r="O9" s="334"/>
      <c r="P9" s="335"/>
      <c r="Q9" s="335"/>
      <c r="R9" s="336"/>
      <c r="S9" s="255"/>
      <c r="T9" s="255"/>
      <c r="U9" s="255"/>
      <c r="V9" s="256"/>
      <c r="W9" s="246" t="s">
        <v>998</v>
      </c>
      <c r="X9" s="247"/>
      <c r="Y9" s="248" t="s">
        <v>1002</v>
      </c>
      <c r="Z9" s="249"/>
      <c r="AA9" s="250"/>
      <c r="AB9" s="308" t="s">
        <v>54</v>
      </c>
      <c r="AC9" s="309"/>
      <c r="AD9" s="251" t="s">
        <v>52</v>
      </c>
      <c r="AE9" s="252"/>
      <c r="AF9" s="125"/>
    </row>
    <row r="10" spans="1:32" ht="9.75" customHeight="1" thickBot="1" x14ac:dyDescent="0.25">
      <c r="A10" s="260"/>
      <c r="B10" s="255"/>
      <c r="C10" s="255"/>
      <c r="D10" s="256"/>
      <c r="E10" s="119"/>
      <c r="F10" s="119"/>
      <c r="G10" s="119"/>
      <c r="H10" s="119"/>
      <c r="I10" s="119"/>
      <c r="J10" s="119"/>
      <c r="K10" s="119"/>
      <c r="L10" s="119"/>
      <c r="M10" s="119"/>
      <c r="N10" s="119"/>
      <c r="O10" s="199"/>
      <c r="P10" s="122"/>
      <c r="Q10" s="122"/>
      <c r="R10" s="200"/>
      <c r="S10" s="255"/>
      <c r="T10" s="255"/>
      <c r="U10" s="255"/>
      <c r="V10" s="256"/>
      <c r="W10" s="45"/>
      <c r="X10" s="45"/>
      <c r="Y10" s="45"/>
      <c r="Z10" s="45"/>
      <c r="AA10" s="45"/>
      <c r="AB10" s="45"/>
      <c r="AC10" s="45"/>
      <c r="AD10" s="45"/>
      <c r="AE10" s="124"/>
      <c r="AF10" s="125"/>
    </row>
    <row r="11" spans="1:32" ht="24.75" customHeight="1" thickBot="1" x14ac:dyDescent="0.3">
      <c r="A11" s="260"/>
      <c r="B11" s="255"/>
      <c r="C11" s="255"/>
      <c r="D11" s="256"/>
      <c r="E11" s="340" t="s">
        <v>20</v>
      </c>
      <c r="F11" s="341"/>
      <c r="G11" s="251" t="s">
        <v>52</v>
      </c>
      <c r="H11" s="339"/>
      <c r="I11" s="339"/>
      <c r="J11" s="339"/>
      <c r="K11" s="339"/>
      <c r="L11" s="339"/>
      <c r="M11" s="252"/>
      <c r="N11" s="79"/>
      <c r="O11" s="286" t="s">
        <v>23892</v>
      </c>
      <c r="P11" s="287"/>
      <c r="Q11" s="287"/>
      <c r="R11" s="288"/>
      <c r="S11" s="255"/>
      <c r="T11" s="255"/>
      <c r="U11" s="255"/>
      <c r="V11" s="256"/>
      <c r="W11" s="324" t="s">
        <v>20</v>
      </c>
      <c r="X11" s="309"/>
      <c r="Y11" s="251" t="s">
        <v>52</v>
      </c>
      <c r="Z11" s="339"/>
      <c r="AA11" s="339"/>
      <c r="AB11" s="339"/>
      <c r="AC11" s="339"/>
      <c r="AD11" s="339"/>
      <c r="AE11" s="252"/>
      <c r="AF11" s="125"/>
    </row>
    <row r="12" spans="1:32" ht="9.75" customHeight="1" thickBot="1" x14ac:dyDescent="0.25">
      <c r="A12" s="261"/>
      <c r="B12" s="257"/>
      <c r="C12" s="257"/>
      <c r="D12" s="258"/>
      <c r="E12" s="123"/>
      <c r="F12" s="123"/>
      <c r="G12" s="123"/>
      <c r="H12" s="123"/>
      <c r="I12" s="123"/>
      <c r="J12" s="123"/>
      <c r="K12" s="123"/>
      <c r="L12" s="123"/>
      <c r="M12" s="123"/>
      <c r="N12" s="123"/>
      <c r="O12" s="289" t="s">
        <v>33411</v>
      </c>
      <c r="P12" s="290"/>
      <c r="Q12" s="290"/>
      <c r="R12" s="291"/>
      <c r="S12" s="257"/>
      <c r="T12" s="257"/>
      <c r="U12" s="257"/>
      <c r="V12" s="258"/>
      <c r="W12" s="127"/>
      <c r="X12" s="127"/>
      <c r="Y12" s="127"/>
      <c r="Z12" s="127"/>
      <c r="AA12" s="127"/>
      <c r="AB12" s="127"/>
      <c r="AC12" s="127"/>
      <c r="AD12" s="127"/>
      <c r="AE12" s="126"/>
      <c r="AF12" s="128"/>
    </row>
    <row r="13" spans="1:32" ht="10.5" customHeight="1" thickTop="1" thickBot="1" x14ac:dyDescent="0.25">
      <c r="A13" s="195"/>
      <c r="B13" s="196"/>
      <c r="C13" s="196"/>
      <c r="D13" s="196"/>
      <c r="E13" s="196"/>
      <c r="F13" s="196"/>
      <c r="G13" s="196"/>
      <c r="H13" s="196"/>
      <c r="I13" s="196"/>
      <c r="J13" s="196"/>
      <c r="K13" s="196"/>
      <c r="L13" s="196"/>
      <c r="M13" s="196"/>
      <c r="N13" s="196"/>
      <c r="O13" s="292"/>
      <c r="P13" s="293"/>
      <c r="Q13" s="293"/>
      <c r="R13" s="294"/>
      <c r="S13" s="196"/>
      <c r="T13" s="196"/>
      <c r="U13" s="196"/>
      <c r="V13" s="196"/>
      <c r="W13" s="196"/>
      <c r="X13" s="196"/>
      <c r="Y13" s="196"/>
      <c r="Z13" s="196"/>
      <c r="AA13" s="196"/>
      <c r="AB13" s="196"/>
      <c r="AC13" s="196"/>
      <c r="AD13" s="196"/>
      <c r="AE13" s="196"/>
      <c r="AF13" s="197"/>
    </row>
    <row r="14" spans="1:32" ht="10.5" customHeight="1" thickTop="1" x14ac:dyDescent="0.2">
      <c r="A14" s="395" t="str">
        <f>O21</f>
        <v>Staffing</v>
      </c>
      <c r="B14" s="396"/>
      <c r="C14" s="397"/>
      <c r="D14" s="395" t="str">
        <f>O31</f>
        <v>Capacity</v>
      </c>
      <c r="E14" s="396"/>
      <c r="F14" s="397"/>
      <c r="G14" s="395" t="str">
        <f>O41</f>
        <v>Utilization</v>
      </c>
      <c r="H14" s="396"/>
      <c r="I14" s="397"/>
      <c r="J14" s="395" t="str">
        <f>O51</f>
        <v>Outcomes</v>
      </c>
      <c r="K14" s="396"/>
      <c r="L14" s="397"/>
      <c r="M14" s="374" t="str">
        <f>O61</f>
        <v>Youth Seen</v>
      </c>
      <c r="N14" s="375"/>
      <c r="O14" s="193"/>
      <c r="P14" s="193"/>
      <c r="Q14" s="193"/>
      <c r="R14" s="193"/>
      <c r="S14" s="395" t="str">
        <f>O21</f>
        <v>Staffing</v>
      </c>
      <c r="T14" s="396"/>
      <c r="U14" s="397"/>
      <c r="V14" s="395" t="str">
        <f>O31</f>
        <v>Capacity</v>
      </c>
      <c r="W14" s="396"/>
      <c r="X14" s="397"/>
      <c r="Y14" s="395" t="str">
        <f>O41</f>
        <v>Utilization</v>
      </c>
      <c r="Z14" s="396"/>
      <c r="AA14" s="397"/>
      <c r="AB14" s="395" t="str">
        <f>O51</f>
        <v>Outcomes</v>
      </c>
      <c r="AC14" s="396"/>
      <c r="AD14" s="397"/>
      <c r="AE14" s="374" t="str">
        <f>O61</f>
        <v>Youth Seen</v>
      </c>
      <c r="AF14" s="375"/>
    </row>
    <row r="15" spans="1:32" ht="10.5" customHeight="1" thickBot="1" x14ac:dyDescent="0.25">
      <c r="A15" s="398"/>
      <c r="B15" s="399"/>
      <c r="C15" s="400"/>
      <c r="D15" s="398"/>
      <c r="E15" s="399"/>
      <c r="F15" s="400"/>
      <c r="G15" s="398"/>
      <c r="H15" s="399"/>
      <c r="I15" s="400"/>
      <c r="J15" s="398"/>
      <c r="K15" s="399"/>
      <c r="L15" s="400"/>
      <c r="M15" s="376"/>
      <c r="N15" s="377"/>
      <c r="O15" s="193"/>
      <c r="P15" s="193"/>
      <c r="Q15" s="193"/>
      <c r="R15" s="193"/>
      <c r="S15" s="398"/>
      <c r="T15" s="399"/>
      <c r="U15" s="400"/>
      <c r="V15" s="398"/>
      <c r="W15" s="399"/>
      <c r="X15" s="400"/>
      <c r="Y15" s="398"/>
      <c r="Z15" s="399"/>
      <c r="AA15" s="400"/>
      <c r="AB15" s="398"/>
      <c r="AC15" s="399"/>
      <c r="AD15" s="400"/>
      <c r="AE15" s="376"/>
      <c r="AF15" s="377"/>
    </row>
    <row r="16" spans="1:32" ht="10.5" customHeight="1" thickTop="1" x14ac:dyDescent="0.2">
      <c r="A16" s="378">
        <f>O25</f>
        <v>0.86973180076628342</v>
      </c>
      <c r="B16" s="379"/>
      <c r="C16" s="380"/>
      <c r="D16" s="378">
        <f>O35</f>
        <v>0.89027258890272587</v>
      </c>
      <c r="E16" s="387"/>
      <c r="F16" s="388"/>
      <c r="G16" s="378">
        <f>O45</f>
        <v>0.53263910475598386</v>
      </c>
      <c r="H16" s="387"/>
      <c r="I16" s="388"/>
      <c r="J16" s="378">
        <f>O55</f>
        <v>0.60326086956521741</v>
      </c>
      <c r="K16" s="387"/>
      <c r="L16" s="388"/>
      <c r="M16" s="348">
        <f>O65</f>
        <v>615</v>
      </c>
      <c r="N16" s="349"/>
      <c r="O16" s="401" t="s">
        <v>23893</v>
      </c>
      <c r="P16" s="287"/>
      <c r="Q16" s="287"/>
      <c r="R16" s="402"/>
      <c r="S16" s="378">
        <f>Q25</f>
        <v>0.86973180076628342</v>
      </c>
      <c r="T16" s="379"/>
      <c r="U16" s="380"/>
      <c r="V16" s="378">
        <f>Q35</f>
        <v>0.89027258890272587</v>
      </c>
      <c r="W16" s="387"/>
      <c r="X16" s="388"/>
      <c r="Y16" s="378">
        <f>Q45</f>
        <v>0.53263910475598386</v>
      </c>
      <c r="Z16" s="387"/>
      <c r="AA16" s="388"/>
      <c r="AB16" s="378">
        <f>Q55</f>
        <v>0.60326086956521741</v>
      </c>
      <c r="AC16" s="387"/>
      <c r="AD16" s="388"/>
      <c r="AE16" s="348">
        <f>Q65</f>
        <v>615</v>
      </c>
      <c r="AF16" s="349"/>
    </row>
    <row r="17" spans="1:32" ht="10.5" customHeight="1" x14ac:dyDescent="0.2">
      <c r="A17" s="381"/>
      <c r="B17" s="382"/>
      <c r="C17" s="383"/>
      <c r="D17" s="389"/>
      <c r="E17" s="390"/>
      <c r="F17" s="391"/>
      <c r="G17" s="389"/>
      <c r="H17" s="390"/>
      <c r="I17" s="391"/>
      <c r="J17" s="389"/>
      <c r="K17" s="390"/>
      <c r="L17" s="391"/>
      <c r="M17" s="350"/>
      <c r="N17" s="351"/>
      <c r="O17" s="401"/>
      <c r="P17" s="287"/>
      <c r="Q17" s="287"/>
      <c r="R17" s="402"/>
      <c r="S17" s="381"/>
      <c r="T17" s="382"/>
      <c r="U17" s="383"/>
      <c r="V17" s="389"/>
      <c r="W17" s="390"/>
      <c r="X17" s="391"/>
      <c r="Y17" s="389"/>
      <c r="Z17" s="390"/>
      <c r="AA17" s="391"/>
      <c r="AB17" s="389"/>
      <c r="AC17" s="390"/>
      <c r="AD17" s="391"/>
      <c r="AE17" s="350"/>
      <c r="AF17" s="351"/>
    </row>
    <row r="18" spans="1:32" ht="10.5" customHeight="1" x14ac:dyDescent="0.2">
      <c r="A18" s="381"/>
      <c r="B18" s="382"/>
      <c r="C18" s="383"/>
      <c r="D18" s="389"/>
      <c r="E18" s="390"/>
      <c r="F18" s="391"/>
      <c r="G18" s="389"/>
      <c r="H18" s="390"/>
      <c r="I18" s="391"/>
      <c r="J18" s="389"/>
      <c r="K18" s="390"/>
      <c r="L18" s="391"/>
      <c r="M18" s="350"/>
      <c r="N18" s="351"/>
      <c r="O18" s="403" t="s">
        <v>33422</v>
      </c>
      <c r="P18" s="404"/>
      <c r="Q18" s="404"/>
      <c r="R18" s="405"/>
      <c r="S18" s="381"/>
      <c r="T18" s="382"/>
      <c r="U18" s="383"/>
      <c r="V18" s="389"/>
      <c r="W18" s="390"/>
      <c r="X18" s="391"/>
      <c r="Y18" s="389"/>
      <c r="Z18" s="390"/>
      <c r="AA18" s="391"/>
      <c r="AB18" s="389"/>
      <c r="AC18" s="390"/>
      <c r="AD18" s="391"/>
      <c r="AE18" s="350"/>
      <c r="AF18" s="351"/>
    </row>
    <row r="19" spans="1:32" ht="10.5" customHeight="1" thickBot="1" x14ac:dyDescent="0.25">
      <c r="A19" s="384"/>
      <c r="B19" s="385"/>
      <c r="C19" s="386"/>
      <c r="D19" s="392"/>
      <c r="E19" s="393"/>
      <c r="F19" s="394"/>
      <c r="G19" s="392"/>
      <c r="H19" s="393"/>
      <c r="I19" s="394"/>
      <c r="J19" s="392"/>
      <c r="K19" s="393"/>
      <c r="L19" s="394"/>
      <c r="M19" s="352"/>
      <c r="N19" s="353"/>
      <c r="O19" s="406"/>
      <c r="P19" s="407"/>
      <c r="Q19" s="407"/>
      <c r="R19" s="408"/>
      <c r="S19" s="384"/>
      <c r="T19" s="385"/>
      <c r="U19" s="386"/>
      <c r="V19" s="392"/>
      <c r="W19" s="393"/>
      <c r="X19" s="394"/>
      <c r="Y19" s="392"/>
      <c r="Z19" s="393"/>
      <c r="AA19" s="394"/>
      <c r="AB19" s="392"/>
      <c r="AC19" s="393"/>
      <c r="AD19" s="394"/>
      <c r="AE19" s="352"/>
      <c r="AF19" s="353"/>
    </row>
    <row r="20" spans="1:32" ht="10.5" customHeight="1" thickTop="1" thickBot="1" x14ac:dyDescent="0.25">
      <c r="A20" s="190"/>
      <c r="B20" s="191"/>
      <c r="C20" s="191"/>
      <c r="D20" s="191"/>
      <c r="E20" s="191"/>
      <c r="F20" s="191"/>
      <c r="G20" s="191"/>
      <c r="H20" s="191"/>
      <c r="I20" s="191"/>
      <c r="J20" s="191"/>
      <c r="K20" s="191"/>
      <c r="L20" s="191"/>
      <c r="M20" s="191"/>
      <c r="N20" s="191"/>
      <c r="O20" s="194"/>
      <c r="P20" s="194"/>
      <c r="Q20" s="194"/>
      <c r="R20" s="194"/>
      <c r="S20" s="191"/>
      <c r="T20" s="191"/>
      <c r="U20" s="191"/>
      <c r="V20" s="191"/>
      <c r="W20" s="191"/>
      <c r="X20" s="191"/>
      <c r="Y20" s="191"/>
      <c r="Z20" s="191"/>
      <c r="AA20" s="191"/>
      <c r="AB20" s="191"/>
      <c r="AC20" s="191"/>
      <c r="AD20" s="191"/>
      <c r="AE20" s="191"/>
      <c r="AF20" s="192"/>
    </row>
    <row r="21" spans="1:32" ht="35.25" customHeight="1" thickTop="1" thickBot="1" x14ac:dyDescent="0.25">
      <c r="A21" s="342" t="str">
        <f>G11&amp;" "&amp;L9&amp;" "&amp;G9&amp;" Staffing: "&amp;O12&amp;" through "&amp;O18</f>
        <v>All All Combined Staffing: Sep-22 through Aug-23</v>
      </c>
      <c r="B21" s="343"/>
      <c r="C21" s="343"/>
      <c r="D21" s="343"/>
      <c r="E21" s="343"/>
      <c r="F21" s="343"/>
      <c r="G21" s="343"/>
      <c r="H21" s="343"/>
      <c r="I21" s="343"/>
      <c r="J21" s="343"/>
      <c r="K21" s="343"/>
      <c r="L21" s="343"/>
      <c r="M21" s="343"/>
      <c r="N21" s="344"/>
      <c r="O21" s="345" t="s">
        <v>31</v>
      </c>
      <c r="P21" s="346"/>
      <c r="Q21" s="346"/>
      <c r="R21" s="347"/>
      <c r="S21" s="328" t="str">
        <f>Y11&amp;" "&amp;AD9&amp;" Staffing: "&amp;O12&amp;" through "&amp;O18</f>
        <v>All All Staffing: Sep-22 through Aug-23</v>
      </c>
      <c r="T21" s="329"/>
      <c r="U21" s="329"/>
      <c r="V21" s="329"/>
      <c r="W21" s="329"/>
      <c r="X21" s="329"/>
      <c r="Y21" s="329"/>
      <c r="Z21" s="329"/>
      <c r="AA21" s="329"/>
      <c r="AB21" s="329"/>
      <c r="AC21" s="329"/>
      <c r="AD21" s="329"/>
      <c r="AE21" s="329"/>
      <c r="AF21" s="330"/>
    </row>
    <row r="22" spans="1:32" ht="20" customHeight="1" thickTop="1" thickBot="1" x14ac:dyDescent="0.25">
      <c r="A22" s="4"/>
      <c r="B22" s="9"/>
      <c r="C22" s="9"/>
      <c r="D22" s="61"/>
      <c r="N22" s="40"/>
      <c r="O22" s="227" t="str">
        <f>"Averages Between "&amp;O12&amp;" - "&amp;O18</f>
        <v>Averages Between Sep-22 - Aug-23</v>
      </c>
      <c r="P22" s="228"/>
      <c r="Q22" s="228"/>
      <c r="R22" s="229"/>
      <c r="S22" s="33"/>
      <c r="Y22" s="8"/>
      <c r="Z22" s="3"/>
      <c r="AF22" s="40"/>
    </row>
    <row r="23" spans="1:32" ht="21.75" customHeight="1" thickTop="1" x14ac:dyDescent="0.2">
      <c r="A23" s="4"/>
      <c r="B23" s="9"/>
      <c r="C23" s="9"/>
      <c r="D23" s="61"/>
      <c r="N23" s="40"/>
      <c r="O23" s="230" t="str">
        <f>G11&amp;" "&amp;L9&amp;" "&amp;G9</f>
        <v>All All Combined</v>
      </c>
      <c r="P23" s="231"/>
      <c r="Q23" s="295" t="str">
        <f>Y11&amp;" "&amp;AD9&amp;" "&amp;Y9</f>
        <v>All All Combined</v>
      </c>
      <c r="R23" s="296"/>
      <c r="S23" s="33"/>
      <c r="Y23" s="8"/>
      <c r="Z23" s="3"/>
      <c r="AF23" s="40"/>
    </row>
    <row r="24" spans="1:32" ht="21.75" customHeight="1" thickBot="1" x14ac:dyDescent="0.25">
      <c r="A24" s="4"/>
      <c r="B24" s="9"/>
      <c r="C24" s="9"/>
      <c r="D24" s="61"/>
      <c r="N24" s="40"/>
      <c r="O24" s="232"/>
      <c r="P24" s="233"/>
      <c r="Q24" s="297"/>
      <c r="R24" s="298"/>
      <c r="S24" s="33"/>
      <c r="Y24" s="76"/>
      <c r="Z24" s="77"/>
      <c r="AF24" s="40"/>
    </row>
    <row r="25" spans="1:32" ht="20" customHeight="1" thickTop="1" x14ac:dyDescent="0.2">
      <c r="A25" s="4"/>
      <c r="B25" s="9"/>
      <c r="C25" s="9"/>
      <c r="D25" s="61"/>
      <c r="N25" s="40"/>
      <c r="O25" s="299">
        <f>calculations!E60</f>
        <v>0.86973180076628342</v>
      </c>
      <c r="P25" s="300"/>
      <c r="Q25" s="310">
        <f>calculations!V60</f>
        <v>0.86973180076628342</v>
      </c>
      <c r="R25" s="311"/>
      <c r="S25" s="33"/>
      <c r="Y25" s="8"/>
      <c r="Z25" s="3"/>
      <c r="AF25" s="40"/>
    </row>
    <row r="26" spans="1:32" ht="20" customHeight="1" x14ac:dyDescent="0.2">
      <c r="A26" s="4"/>
      <c r="B26" s="9"/>
      <c r="C26" s="9"/>
      <c r="D26" s="61"/>
      <c r="N26" s="40"/>
      <c r="O26" s="301"/>
      <c r="P26" s="302"/>
      <c r="Q26" s="312"/>
      <c r="R26" s="313"/>
      <c r="S26" s="33"/>
      <c r="Y26" s="8"/>
      <c r="Z26" s="3"/>
      <c r="AF26" s="40"/>
    </row>
    <row r="27" spans="1:32" ht="20" customHeight="1" thickBot="1" x14ac:dyDescent="0.25">
      <c r="A27" s="28"/>
      <c r="B27" s="10"/>
      <c r="C27" s="10"/>
      <c r="D27" s="99"/>
      <c r="N27" s="40"/>
      <c r="O27" s="314" t="str">
        <f>"("&amp;ROUND(calculations!C60,1)&amp;"/"&amp;ROUND(calculations!D60,1)&amp;")"</f>
        <v>(66.2/76.1)</v>
      </c>
      <c r="P27" s="315"/>
      <c r="Q27" s="316" t="str">
        <f>"("&amp;ROUND(calculations!T60,1)&amp;"/"&amp;ROUND(calculations!U60,1)&amp;")"</f>
        <v>(66.2/76.1)</v>
      </c>
      <c r="R27" s="317"/>
      <c r="S27" s="116"/>
      <c r="T27" s="117"/>
      <c r="U27" s="117"/>
      <c r="V27" s="117"/>
      <c r="W27" s="117"/>
      <c r="X27" s="117"/>
      <c r="Y27" s="53"/>
      <c r="Z27" s="55"/>
      <c r="AA27" s="117"/>
      <c r="AB27" s="117"/>
      <c r="AC27" s="117"/>
      <c r="AD27" s="117"/>
      <c r="AE27" s="117"/>
      <c r="AF27" s="118"/>
    </row>
    <row r="28" spans="1:32" ht="20" customHeight="1" thickTop="1" x14ac:dyDescent="0.2">
      <c r="A28" s="225" t="s">
        <v>376</v>
      </c>
      <c r="B28" s="129">
        <f>calculations!B48</f>
        <v>44805</v>
      </c>
      <c r="C28" s="129">
        <f>calculations!B49</f>
        <v>44835</v>
      </c>
      <c r="D28" s="129">
        <f>calculations!B50</f>
        <v>44866</v>
      </c>
      <c r="E28" s="129">
        <f>calculations!B51</f>
        <v>44896</v>
      </c>
      <c r="F28" s="129">
        <f>calculations!B52</f>
        <v>44927</v>
      </c>
      <c r="G28" s="129">
        <f>calculations!B53</f>
        <v>44958</v>
      </c>
      <c r="H28" s="129">
        <f>calculations!B54</f>
        <v>44986</v>
      </c>
      <c r="I28" s="129">
        <f>calculations!B55</f>
        <v>45017</v>
      </c>
      <c r="J28" s="129">
        <f>calculations!B56</f>
        <v>45047</v>
      </c>
      <c r="K28" s="129">
        <f>calculations!B57</f>
        <v>45078</v>
      </c>
      <c r="L28" s="129">
        <f>calculations!B58</f>
        <v>45108</v>
      </c>
      <c r="M28" s="129">
        <f>calculations!B59</f>
        <v>45139</v>
      </c>
      <c r="N28" s="130" t="s">
        <v>380</v>
      </c>
      <c r="O28" s="318" t="str">
        <f>O$23&amp;" is "&amp;(ROUND(calculations!D60/calculations!U60,2))*100&amp;"% of "&amp;Q$23&amp;" "&amp;O$21</f>
        <v>All All Combined is 100% of All All Combined Staffing</v>
      </c>
      <c r="P28" s="319"/>
      <c r="Q28" s="319"/>
      <c r="R28" s="320"/>
      <c r="S28" s="225" t="s">
        <v>376</v>
      </c>
      <c r="T28" s="114">
        <f>calculations!S48</f>
        <v>44805</v>
      </c>
      <c r="U28" s="114">
        <f>calculations!S49</f>
        <v>44835</v>
      </c>
      <c r="V28" s="114">
        <f>calculations!S50</f>
        <v>44866</v>
      </c>
      <c r="W28" s="114">
        <f>calculations!S51</f>
        <v>44896</v>
      </c>
      <c r="X28" s="114">
        <f>calculations!S52</f>
        <v>44927</v>
      </c>
      <c r="Y28" s="114">
        <f>calculations!S53</f>
        <v>44958</v>
      </c>
      <c r="Z28" s="114">
        <f>calculations!S54</f>
        <v>44986</v>
      </c>
      <c r="AA28" s="114">
        <f>calculations!S55</f>
        <v>45017</v>
      </c>
      <c r="AB28" s="114">
        <f>calculations!S56</f>
        <v>45047</v>
      </c>
      <c r="AC28" s="114">
        <f>calculations!S57</f>
        <v>45078</v>
      </c>
      <c r="AD28" s="114">
        <f>calculations!S58</f>
        <v>45108</v>
      </c>
      <c r="AE28" s="114">
        <f>calculations!S59</f>
        <v>45139</v>
      </c>
      <c r="AF28" s="115" t="s">
        <v>380</v>
      </c>
    </row>
    <row r="29" spans="1:32" ht="20" customHeight="1" thickBot="1" x14ac:dyDescent="0.25">
      <c r="A29" s="226"/>
      <c r="B29" s="111" t="str">
        <f>IF(calculations!B48="","",IF(calculations!D48="","",ROUND(calculations!C48,1)&amp;"/"&amp;calculations!D48))</f>
        <v>56/70</v>
      </c>
      <c r="C29" s="112" t="str">
        <f>IF(calculations!B49="","",IF(calculations!D49="","",ROUND(calculations!C49,1)&amp;"/"&amp;calculations!D49))</f>
        <v>66/76</v>
      </c>
      <c r="D29" s="112" t="str">
        <f>IF(calculations!B50="","",IF(calculations!D50="","",ROUND(calculations!C50,1)&amp;"/"&amp;calculations!D50))</f>
        <v>66/76</v>
      </c>
      <c r="E29" s="112" t="str">
        <f>IF(calculations!B51="","",IF(calculations!D51="","",ROUND(calculations!C51,1)&amp;"/"&amp;calculations!D51))</f>
        <v>65.5/76</v>
      </c>
      <c r="F29" s="112" t="str">
        <f>IF(calculations!B52="","",IF(calculations!D52="","",ROUND(calculations!C52,1)&amp;"/"&amp;calculations!D52))</f>
        <v>64.5/76</v>
      </c>
      <c r="G29" s="112" t="str">
        <f>IF(calculations!B53="","",IF(calculations!D53="","",ROUND(calculations!C53,1)&amp;"/"&amp;calculations!D53))</f>
        <v>69/76</v>
      </c>
      <c r="H29" s="112" t="str">
        <f>IF(calculations!$B54="","",IF(calculations!D54="","",ROUND(calculations!$C54,1)&amp;"/"&amp;calculations!$D54))</f>
        <v>70.5/76</v>
      </c>
      <c r="I29" s="112" t="str">
        <f>IF(calculations!B55="","",IF(calculations!D55="","",ROUND(calculations!$C55,1)&amp;"/"&amp;calculations!$D55))</f>
        <v>70/77.5</v>
      </c>
      <c r="J29" s="112" t="str">
        <f>IF(calculations!B56="","",IF(calculations!D56="","",ROUND(calculations!$C56,1)&amp;"/"&amp;calculations!$D56))</f>
        <v>66.5/77.5</v>
      </c>
      <c r="K29" s="112" t="str">
        <f>IF(calculations!B57="","",IF(calculations!D57="","",ROUND(calculations!$C57,1)&amp;"/"&amp;calculations!$D57))</f>
        <v>66.5/77.5</v>
      </c>
      <c r="L29" s="112" t="str">
        <f>IF(calculations!B58="","",IF(calculations!D58="","",ROUND(calculations!$C58,1)&amp;"/"&amp;calculations!$D58))</f>
        <v>67.5/77.5</v>
      </c>
      <c r="M29" s="112" t="str">
        <f>IF(calculations!B59="","",IF(calculations!D59="","",ROUND(calculations!$C59,1)&amp;"/"&amp;calculations!$D59))</f>
        <v>66.5/77.5</v>
      </c>
      <c r="N29" s="113" t="str">
        <f>ROUND(calculations!C60,1)&amp;"/"&amp;ROUND(calculations!D60,1)</f>
        <v>66.2/76.1</v>
      </c>
      <c r="O29" s="321"/>
      <c r="P29" s="322"/>
      <c r="Q29" s="322"/>
      <c r="R29" s="323"/>
      <c r="S29" s="226"/>
      <c r="T29" s="111" t="str">
        <f>IF(calculations!S48="","",IF(calculations!U48="","",ROUND(calculations!T48,1)&amp;"/"&amp;calculations!U48))</f>
        <v>56/70</v>
      </c>
      <c r="U29" s="112" t="str">
        <f>IF(calculations!S49="","",IF(calculations!U49="","",ROUND(calculations!T49,1)&amp;"/"&amp;calculations!U49))</f>
        <v>66/76</v>
      </c>
      <c r="V29" s="112" t="str">
        <f>IF(calculations!S50="","",IF(calculations!U50="","",ROUND(calculations!T50,1)&amp;"/"&amp;calculations!U50))</f>
        <v>66/76</v>
      </c>
      <c r="W29" s="112" t="str">
        <f>IF(calculations!S51="","",IF(calculations!U51="","",ROUND(calculations!T51,1)&amp;"/"&amp;calculations!U51))</f>
        <v>65.5/76</v>
      </c>
      <c r="X29" s="112" t="str">
        <f>IF(calculations!S52="","",IF(calculations!U52="","",ROUND(calculations!T52,1)&amp;"/"&amp;calculations!U52))</f>
        <v>64.5/76</v>
      </c>
      <c r="Y29" s="112" t="str">
        <f>IF(calculations!S53="","",IF(calculations!U53="","",ROUND(calculations!T53,1)&amp;"/"&amp;calculations!U53))</f>
        <v>69/76</v>
      </c>
      <c r="Z29" s="112" t="str">
        <f>IF(calculations!S54="","",IF(calculations!U54="","",ROUND(calculations!$T54,1)&amp;"/"&amp;calculations!$U54))</f>
        <v>70.5/76</v>
      </c>
      <c r="AA29" s="112" t="str">
        <f>IF(calculations!S55="","",IF(calculations!U55="","",ROUND(calculations!$T55,1)&amp;"/"&amp;calculations!$U55))</f>
        <v>70/77.5</v>
      </c>
      <c r="AB29" s="112" t="str">
        <f>IF(calculations!S56="","",IF(calculations!U56="","",ROUND(calculations!$T56,1)&amp;"/"&amp;calculations!$U56))</f>
        <v>66.5/77.5</v>
      </c>
      <c r="AC29" s="112" t="str">
        <f>IF(calculations!S57="","",IF(calculations!U57="","",ROUND(calculations!$T57,1)&amp;"/"&amp;calculations!$U57))</f>
        <v>66.5/77.5</v>
      </c>
      <c r="AD29" s="112" t="str">
        <f>IF(calculations!S58="","",IF(calculations!U58="","",ROUND(calculations!$T58,1)&amp;"/"&amp;calculations!$U58))</f>
        <v>67.5/77.5</v>
      </c>
      <c r="AE29" s="112" t="str">
        <f>IF(calculations!S59="","",IF(calculations!U59="","",ROUND(calculations!$T59,1)&amp;"/"&amp;calculations!$U59))</f>
        <v>66.5/77.5</v>
      </c>
      <c r="AF29" s="113" t="str">
        <f>ROUND(calculations!T60,1)&amp;"/"&amp;ROUND(calculations!U60,1)</f>
        <v>66.2/76.1</v>
      </c>
    </row>
    <row r="30" spans="1:32" ht="10.5" customHeight="1" thickTop="1" thickBot="1" x14ac:dyDescent="0.25">
      <c r="A30" s="305"/>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7"/>
    </row>
    <row r="31" spans="1:32" ht="35.25" customHeight="1" thickTop="1" thickBot="1" x14ac:dyDescent="0.25">
      <c r="A31" s="328" t="str">
        <f>G11&amp;" "&amp;L9&amp;" Capacity: "&amp;O12&amp;" through "&amp;O18</f>
        <v>All All Capacity: Sep-22 through Aug-23</v>
      </c>
      <c r="B31" s="329"/>
      <c r="C31" s="329"/>
      <c r="D31" s="329"/>
      <c r="E31" s="329"/>
      <c r="F31" s="329"/>
      <c r="G31" s="329"/>
      <c r="H31" s="329"/>
      <c r="I31" s="329"/>
      <c r="J31" s="329"/>
      <c r="K31" s="329"/>
      <c r="L31" s="329"/>
      <c r="M31" s="329"/>
      <c r="N31" s="330"/>
      <c r="O31" s="345" t="s">
        <v>2</v>
      </c>
      <c r="P31" s="346"/>
      <c r="Q31" s="346"/>
      <c r="R31" s="347"/>
      <c r="S31" s="328" t="str">
        <f>Y11&amp;" "&amp;AD9&amp;" Capacity: "&amp;O12&amp;" through "&amp;O18</f>
        <v>All All Capacity: Sep-22 through Aug-23</v>
      </c>
      <c r="T31" s="329"/>
      <c r="U31" s="329"/>
      <c r="V31" s="329"/>
      <c r="W31" s="329"/>
      <c r="X31" s="329"/>
      <c r="Y31" s="329"/>
      <c r="Z31" s="329"/>
      <c r="AA31" s="329"/>
      <c r="AB31" s="329"/>
      <c r="AC31" s="329"/>
      <c r="AD31" s="329"/>
      <c r="AE31" s="329"/>
      <c r="AF31" s="330"/>
    </row>
    <row r="32" spans="1:32" ht="20" customHeight="1" thickTop="1" thickBot="1" x14ac:dyDescent="0.25">
      <c r="A32" s="54"/>
      <c r="B32" s="5"/>
      <c r="C32" s="6"/>
      <c r="D32" s="7" t="str">
        <f>IF(E32&gt;3.49,"A",IF(E32&gt;2.99,"B",IF(E32&gt;2.49,"C",IF(E32&gt;1.99,"D","F"))))</f>
        <v>F</v>
      </c>
      <c r="E32" s="8">
        <f>M92</f>
        <v>0</v>
      </c>
      <c r="O32" s="227" t="str">
        <f>"Averages Between "&amp;O$12&amp;" - "&amp;O$18</f>
        <v>Averages Between Sep-22 - Aug-23</v>
      </c>
      <c r="P32" s="228"/>
      <c r="Q32" s="228"/>
      <c r="R32" s="229"/>
      <c r="S32" s="33"/>
      <c r="Y32" s="8"/>
      <c r="Z32" s="3"/>
      <c r="AF32" s="40"/>
    </row>
    <row r="33" spans="1:32" ht="21.75" customHeight="1" thickTop="1" x14ac:dyDescent="0.2">
      <c r="A33" s="54"/>
      <c r="B33" s="5"/>
      <c r="C33" s="6"/>
      <c r="D33" s="7" t="str">
        <f>IF(N92=1,IF(O92=1,IF(Q92=1,"A","B"),IF(Q92=1,"B","C")),"F")</f>
        <v>F</v>
      </c>
      <c r="E33" s="8"/>
      <c r="O33" s="230" t="str">
        <f>G11&amp;" "&amp;L9</f>
        <v>All All</v>
      </c>
      <c r="P33" s="231"/>
      <c r="Q33" s="295" t="str">
        <f>Y11&amp;" "&amp;AD9</f>
        <v>All All</v>
      </c>
      <c r="R33" s="296"/>
      <c r="S33" s="33"/>
      <c r="Y33" s="8"/>
      <c r="Z33" s="3"/>
      <c r="AF33" s="40"/>
    </row>
    <row r="34" spans="1:32" ht="21.75" customHeight="1" thickBot="1" x14ac:dyDescent="0.25">
      <c r="A34" s="54"/>
      <c r="B34" s="5"/>
      <c r="C34" s="56"/>
      <c r="D34" s="57"/>
      <c r="E34" s="57"/>
      <c r="O34" s="232"/>
      <c r="P34" s="233"/>
      <c r="Q34" s="297"/>
      <c r="R34" s="298"/>
      <c r="S34" s="33"/>
      <c r="Y34" s="76"/>
      <c r="Z34" s="77"/>
      <c r="AF34" s="40"/>
    </row>
    <row r="35" spans="1:32" ht="20" customHeight="1" thickTop="1" x14ac:dyDescent="0.2">
      <c r="A35" s="54"/>
      <c r="B35" s="5"/>
      <c r="C35" s="6"/>
      <c r="D35" s="7"/>
      <c r="E35" s="8"/>
      <c r="O35" s="299">
        <f>calculations!J60</f>
        <v>0.89027258890272587</v>
      </c>
      <c r="P35" s="300"/>
      <c r="Q35" s="310">
        <f>calculations!AA60</f>
        <v>0.89027258890272587</v>
      </c>
      <c r="R35" s="311"/>
      <c r="S35" s="33"/>
      <c r="Y35" s="8"/>
      <c r="Z35" s="3"/>
      <c r="AF35" s="40"/>
    </row>
    <row r="36" spans="1:32" ht="20" customHeight="1" x14ac:dyDescent="0.2">
      <c r="A36" s="54"/>
      <c r="B36" s="5"/>
      <c r="C36" s="6"/>
      <c r="D36" s="7"/>
      <c r="E36" s="8"/>
      <c r="O36" s="301"/>
      <c r="P36" s="302"/>
      <c r="Q36" s="312"/>
      <c r="R36" s="313"/>
      <c r="S36" s="33"/>
      <c r="Y36" s="8"/>
      <c r="Z36" s="3"/>
      <c r="AF36" s="40"/>
    </row>
    <row r="37" spans="1:32" ht="20" customHeight="1" thickBot="1" x14ac:dyDescent="0.25">
      <c r="A37" s="28"/>
      <c r="B37" s="10"/>
      <c r="C37" s="6"/>
      <c r="D37" s="7">
        <f>X92</f>
        <v>0</v>
      </c>
      <c r="E37" s="8"/>
      <c r="O37" s="314" t="str">
        <f>"("&amp;ROUND(calculations!G60,1)&amp;"/"&amp;ROUND(calculations!I60,1)&amp;")"</f>
        <v>(536.2/602.3)</v>
      </c>
      <c r="P37" s="315"/>
      <c r="Q37" s="316" t="str">
        <f>"("&amp;ROUND(calculations!X60,1)&amp;"/"&amp;ROUND(calculations!Z60,1)&amp;")"</f>
        <v>(536.2/602.3)</v>
      </c>
      <c r="R37" s="317"/>
      <c r="S37" s="116"/>
      <c r="T37" s="117"/>
      <c r="U37" s="117"/>
      <c r="V37" s="117"/>
      <c r="W37" s="117"/>
      <c r="X37" s="117"/>
      <c r="Y37" s="53"/>
      <c r="Z37" s="55"/>
      <c r="AA37" s="117"/>
      <c r="AB37" s="117"/>
      <c r="AC37" s="117"/>
      <c r="AD37" s="117"/>
      <c r="AE37" s="117"/>
      <c r="AF37" s="118"/>
    </row>
    <row r="38" spans="1:32" ht="20" customHeight="1" thickTop="1" x14ac:dyDescent="0.2">
      <c r="A38" s="225" t="s">
        <v>377</v>
      </c>
      <c r="B38" s="149">
        <f t="shared" ref="B38:M38" si="0">B28</f>
        <v>44805</v>
      </c>
      <c r="C38" s="131">
        <f t="shared" si="0"/>
        <v>44835</v>
      </c>
      <c r="D38" s="131">
        <f t="shared" si="0"/>
        <v>44866</v>
      </c>
      <c r="E38" s="131">
        <f t="shared" si="0"/>
        <v>44896</v>
      </c>
      <c r="F38" s="131">
        <f t="shared" si="0"/>
        <v>44927</v>
      </c>
      <c r="G38" s="131">
        <f t="shared" si="0"/>
        <v>44958</v>
      </c>
      <c r="H38" s="131">
        <f t="shared" si="0"/>
        <v>44986</v>
      </c>
      <c r="I38" s="131">
        <f t="shared" si="0"/>
        <v>45017</v>
      </c>
      <c r="J38" s="131">
        <f t="shared" si="0"/>
        <v>45047</v>
      </c>
      <c r="K38" s="131">
        <f t="shared" si="0"/>
        <v>45078</v>
      </c>
      <c r="L38" s="131">
        <f t="shared" si="0"/>
        <v>45108</v>
      </c>
      <c r="M38" s="131">
        <f t="shared" si="0"/>
        <v>45139</v>
      </c>
      <c r="N38" s="132" t="s">
        <v>380</v>
      </c>
      <c r="O38" s="318" t="str">
        <f>O$33&amp;" is "&amp;(ROUND(calculations!I60/calculations!Z60,2))*100&amp;"% of "&amp;Q$33&amp;" "&amp;O$31</f>
        <v>All All is 100% of All All Capacity</v>
      </c>
      <c r="P38" s="319"/>
      <c r="Q38" s="319"/>
      <c r="R38" s="320"/>
      <c r="S38" s="225" t="s">
        <v>377</v>
      </c>
      <c r="T38" s="114">
        <f t="shared" ref="T38:AE38" si="1">T28</f>
        <v>44805</v>
      </c>
      <c r="U38" s="114">
        <f t="shared" si="1"/>
        <v>44835</v>
      </c>
      <c r="V38" s="114">
        <f t="shared" si="1"/>
        <v>44866</v>
      </c>
      <c r="W38" s="114">
        <f t="shared" si="1"/>
        <v>44896</v>
      </c>
      <c r="X38" s="114">
        <f t="shared" si="1"/>
        <v>44927</v>
      </c>
      <c r="Y38" s="114">
        <f t="shared" si="1"/>
        <v>44958</v>
      </c>
      <c r="Z38" s="114">
        <f t="shared" si="1"/>
        <v>44986</v>
      </c>
      <c r="AA38" s="114">
        <f t="shared" si="1"/>
        <v>45017</v>
      </c>
      <c r="AB38" s="114">
        <f t="shared" si="1"/>
        <v>45047</v>
      </c>
      <c r="AC38" s="114">
        <f t="shared" si="1"/>
        <v>45078</v>
      </c>
      <c r="AD38" s="114">
        <f t="shared" si="1"/>
        <v>45108</v>
      </c>
      <c r="AE38" s="114">
        <f t="shared" si="1"/>
        <v>45139</v>
      </c>
      <c r="AF38" s="115" t="s">
        <v>380</v>
      </c>
    </row>
    <row r="39" spans="1:32" ht="20" customHeight="1" thickBot="1" x14ac:dyDescent="0.25">
      <c r="A39" s="226"/>
      <c r="B39" s="111" t="str">
        <f>IF(calculations!B48="","",IF(calculations!I48="","",ROUND(calculations!G48,1)&amp;"/"&amp;calculations!I48))</f>
        <v>474/550</v>
      </c>
      <c r="C39" s="111" t="str">
        <f>IF(calculations!$B49="","",IF(calculations!I49="","",ROUND(calculations!$G49,1)&amp;"/"&amp;calculations!$I49))</f>
        <v>530/607</v>
      </c>
      <c r="D39" s="111" t="str">
        <f>IF(calculations!$B50="","",IF(calculations!I50="","",ROUND(calculations!$G50,1)&amp;"/"&amp;calculations!$I50))</f>
        <v>528/607</v>
      </c>
      <c r="E39" s="111" t="str">
        <f>IF(calculations!$B51="","",IF(calculations!I51="","",ROUND(calculations!$G51,1)&amp;"/"&amp;calculations!$I51))</f>
        <v>525/607</v>
      </c>
      <c r="F39" s="111" t="str">
        <f>IF(calculations!$B52="","",IF(calculations!I52="","",ROUND(calculations!$G52,1)&amp;"/"&amp;calculations!$I52))</f>
        <v>519/607</v>
      </c>
      <c r="G39" s="111" t="str">
        <f>IF(calculations!$B53="","",IF(calculations!I53="","",ROUND(calculations!$G53,1)&amp;"/"&amp;calculations!$I53))</f>
        <v>568/607</v>
      </c>
      <c r="H39" s="111" t="str">
        <f>IF(calculations!$B54="","",IF(calculations!I54="","",ROUND(calculations!$G54,1)&amp;"/"&amp;calculations!$I54))</f>
        <v>577/607</v>
      </c>
      <c r="I39" s="111" t="str">
        <f>IF(calculations!$B55="","",IF(calculations!I55="","",ROUND(calculations!$G55,1)&amp;"/"&amp;calculations!$I55))</f>
        <v>573/607</v>
      </c>
      <c r="J39" s="111" t="str">
        <f>IF(calculations!$B56="","",IF(calculations!I56="","",ROUND(calculations!$G56,1)&amp;"/"&amp;calculations!$I56))</f>
        <v>538/607</v>
      </c>
      <c r="K39" s="111" t="str">
        <f>IF(calculations!$B57="","",IF(calculations!I57="","",ROUND(calculations!$G57,1)&amp;"/"&amp;calculations!$I57))</f>
        <v>533/607</v>
      </c>
      <c r="L39" s="111" t="str">
        <f>IF(calculations!$B58="","",IF(calculations!I58="","",ROUND(calculations!$G58,1)&amp;"/"&amp;calculations!$I58))</f>
        <v>538/607</v>
      </c>
      <c r="M39" s="111" t="str">
        <f>IF(calculations!$B59="","",IF(calculations!I59="","",ROUND(calculations!$G59,1)&amp;"/"&amp;calculations!$I59))</f>
        <v>531/607</v>
      </c>
      <c r="N39" s="113" t="str">
        <f>ROUND(calculations!G60,1)&amp;"/"&amp;ROUND(calculations!I60,1)</f>
        <v>536.2/602.3</v>
      </c>
      <c r="O39" s="321"/>
      <c r="P39" s="322"/>
      <c r="Q39" s="322"/>
      <c r="R39" s="323"/>
      <c r="S39" s="226"/>
      <c r="T39" s="111" t="str">
        <f>IF(calculations!S48="","",IF(calculations!Z48="","",ROUND(calculations!X48,1)&amp;"/"&amp;calculations!Z48))</f>
        <v>474/550</v>
      </c>
      <c r="U39" s="111" t="str">
        <f>IF(calculations!$S49="","",IF(calculations!Z49="","",ROUND(calculations!X49,1)&amp;"/"&amp;calculations!Z49))</f>
        <v>530/607</v>
      </c>
      <c r="V39" s="111" t="str">
        <f>IF(calculations!$S50="","",IF(calculations!Z50="","",ROUND(calculations!X50,1)&amp;"/"&amp;calculations!Z50))</f>
        <v>528/607</v>
      </c>
      <c r="W39" s="111" t="str">
        <f>IF(calculations!$S51="","",IF(calculations!Z51="","",ROUND(calculations!X51,1)&amp;"/"&amp;calculations!Z51))</f>
        <v>525/607</v>
      </c>
      <c r="X39" s="111" t="str">
        <f>IF(calculations!$S52="","",IF(calculations!Z52="","",ROUND(calculations!X52,1)&amp;"/"&amp;calculations!Z52))</f>
        <v>519/607</v>
      </c>
      <c r="Y39" s="111" t="str">
        <f>IF(calculations!$S53="","",IF(calculations!Z53="","",ROUND(calculations!X53,1)&amp;"/"&amp;calculations!Z53))</f>
        <v>568/607</v>
      </c>
      <c r="Z39" s="111" t="str">
        <f>IF(calculations!$S54="","",IF(calculations!Z54="","",ROUND(calculations!$X54,1)&amp;"/"&amp;calculations!$Z54))</f>
        <v>577/607</v>
      </c>
      <c r="AA39" s="111" t="str">
        <f>IF(calculations!$S55="","",IF(calculations!Z55="","",ROUND(calculations!$X55,1)&amp;"/"&amp;calculations!$Z55))</f>
        <v>573/607</v>
      </c>
      <c r="AB39" s="111" t="str">
        <f>IF(calculations!$S56="","",IF(calculations!Z56="","",ROUND(calculations!$X56,1)&amp;"/"&amp;calculations!$Z56))</f>
        <v>538/607</v>
      </c>
      <c r="AC39" s="111" t="str">
        <f>IF(calculations!$S57="","",IF(calculations!Z57="","",ROUND(calculations!$X57,1)&amp;"/"&amp;calculations!$Z57))</f>
        <v>533/607</v>
      </c>
      <c r="AD39" s="111" t="str">
        <f>IF(calculations!$S58="","",IF(calculations!Z58="","",ROUND(calculations!$X58,1)&amp;"/"&amp;calculations!$Z58))</f>
        <v>538/607</v>
      </c>
      <c r="AE39" s="111" t="str">
        <f>IF(calculations!$S59="","",IF(calculations!Z59="","",ROUND(calculations!$X59,1)&amp;"/"&amp;calculations!$Z59))</f>
        <v>531/607</v>
      </c>
      <c r="AF39" s="113" t="str">
        <f>ROUND(calculations!X60,1)&amp;"/"&amp;ROUND(calculations!Z60,1)</f>
        <v>536.2/602.3</v>
      </c>
    </row>
    <row r="40" spans="1:32" ht="10.5" customHeight="1" thickTop="1" thickBot="1" x14ac:dyDescent="0.25">
      <c r="A40" s="305"/>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7"/>
    </row>
    <row r="41" spans="1:32" ht="35.25" customHeight="1" thickTop="1" thickBot="1" x14ac:dyDescent="0.25">
      <c r="A41" s="328" t="str">
        <f>G11&amp;" "&amp;L9&amp;" Utilization: "&amp;O12&amp;" through "&amp;O18</f>
        <v>All All Utilization: Sep-22 through Aug-23</v>
      </c>
      <c r="B41" s="329"/>
      <c r="C41" s="329"/>
      <c r="D41" s="329"/>
      <c r="E41" s="329"/>
      <c r="F41" s="329"/>
      <c r="G41" s="329"/>
      <c r="H41" s="329"/>
      <c r="I41" s="329"/>
      <c r="J41" s="329"/>
      <c r="K41" s="329"/>
      <c r="L41" s="329"/>
      <c r="M41" s="329"/>
      <c r="N41" s="330"/>
      <c r="O41" s="345" t="s">
        <v>0</v>
      </c>
      <c r="P41" s="346"/>
      <c r="Q41" s="346"/>
      <c r="R41" s="347"/>
      <c r="S41" s="328" t="str">
        <f>Y11&amp;" "&amp;AD9&amp;" Utilization: "&amp;O12&amp;" through "&amp;O18</f>
        <v>All All Utilization: Sep-22 through Aug-23</v>
      </c>
      <c r="T41" s="329"/>
      <c r="U41" s="329"/>
      <c r="V41" s="329"/>
      <c r="W41" s="329"/>
      <c r="X41" s="329"/>
      <c r="Y41" s="329"/>
      <c r="Z41" s="329"/>
      <c r="AA41" s="329"/>
      <c r="AB41" s="329"/>
      <c r="AC41" s="329"/>
      <c r="AD41" s="329"/>
      <c r="AE41" s="329"/>
      <c r="AF41" s="330"/>
    </row>
    <row r="42" spans="1:32" ht="20" customHeight="1" thickTop="1" thickBot="1" x14ac:dyDescent="0.25">
      <c r="A42" s="58">
        <f>IF(D32="A",1,IF(D32="B",2,IF(D32="C",3,IF(D32="D",4,IF(D32="F",5,"N/A")))))</f>
        <v>5</v>
      </c>
      <c r="B42" s="38"/>
      <c r="C42" s="38"/>
      <c r="D42" s="38"/>
      <c r="E42" s="38"/>
      <c r="F42" s="38"/>
      <c r="G42" s="38"/>
      <c r="H42" s="110"/>
      <c r="I42" s="104"/>
      <c r="J42" s="104"/>
      <c r="K42" s="102"/>
      <c r="L42" s="102"/>
      <c r="M42" s="102"/>
      <c r="N42" s="102"/>
      <c r="O42" s="227" t="str">
        <f>"Averages Between "&amp;O$12&amp;" - "&amp;O$18</f>
        <v>Averages Between Sep-22 - Aug-23</v>
      </c>
      <c r="P42" s="228"/>
      <c r="Q42" s="228"/>
      <c r="R42" s="229"/>
      <c r="S42" s="33"/>
      <c r="Y42" s="8"/>
      <c r="Z42" s="3"/>
      <c r="AF42" s="40"/>
    </row>
    <row r="43" spans="1:32" ht="21.75" customHeight="1" thickTop="1" x14ac:dyDescent="0.2">
      <c r="A43" s="59">
        <f>(N92+O92+Q92)/3</f>
        <v>0</v>
      </c>
      <c r="B43" s="38"/>
      <c r="C43" s="38"/>
      <c r="D43" s="38"/>
      <c r="E43" s="38"/>
      <c r="F43" s="38"/>
      <c r="G43" s="38"/>
      <c r="H43" s="3"/>
      <c r="I43" s="109"/>
      <c r="K43" s="103"/>
      <c r="L43" s="103"/>
      <c r="M43" s="103"/>
      <c r="N43" s="103"/>
      <c r="O43" s="230" t="str">
        <f>G11&amp;" "&amp;L9</f>
        <v>All All</v>
      </c>
      <c r="P43" s="231"/>
      <c r="Q43" s="295" t="str">
        <f>Y11&amp;" "&amp;AD9</f>
        <v>All All</v>
      </c>
      <c r="R43" s="296"/>
      <c r="S43" s="33"/>
      <c r="Y43" s="8"/>
      <c r="Z43" s="3"/>
      <c r="AF43" s="40"/>
    </row>
    <row r="44" spans="1:32" ht="21.75" customHeight="1" thickBot="1" x14ac:dyDescent="0.25">
      <c r="A44" s="60"/>
      <c r="B44" s="56"/>
      <c r="C44" s="56"/>
      <c r="D44" s="56"/>
      <c r="E44" s="56"/>
      <c r="F44" s="56"/>
      <c r="G44" s="75"/>
      <c r="H44" s="77"/>
      <c r="I44" s="107"/>
      <c r="K44" s="106"/>
      <c r="L44" s="106"/>
      <c r="M44" s="105"/>
      <c r="N44" s="105"/>
      <c r="O44" s="232"/>
      <c r="P44" s="233"/>
      <c r="Q44" s="297"/>
      <c r="R44" s="298"/>
      <c r="S44" s="33"/>
      <c r="Y44" s="76"/>
      <c r="Z44" s="77"/>
      <c r="AF44" s="40"/>
    </row>
    <row r="45" spans="1:32" ht="20" customHeight="1" thickTop="1" x14ac:dyDescent="0.2">
      <c r="A45" s="59"/>
      <c r="B45" s="38"/>
      <c r="C45" s="38"/>
      <c r="D45" s="38"/>
      <c r="E45" s="38"/>
      <c r="F45" s="38"/>
      <c r="G45" s="38"/>
      <c r="H45" s="3"/>
      <c r="I45" s="108"/>
      <c r="K45" s="106"/>
      <c r="L45" s="106"/>
      <c r="M45" s="105"/>
      <c r="N45" s="105"/>
      <c r="O45" s="299">
        <f>calculations!H60</f>
        <v>0.53263910475598386</v>
      </c>
      <c r="P45" s="300"/>
      <c r="Q45" s="310">
        <f>calculations!Y60</f>
        <v>0.53263910475598386</v>
      </c>
      <c r="R45" s="311"/>
      <c r="S45" s="33"/>
      <c r="Y45" s="8"/>
      <c r="Z45" s="3"/>
      <c r="AF45" s="40"/>
    </row>
    <row r="46" spans="1:32" ht="20" customHeight="1" x14ac:dyDescent="0.3">
      <c r="A46" s="59"/>
      <c r="B46" s="38"/>
      <c r="C46" s="38"/>
      <c r="D46" s="38"/>
      <c r="E46" s="38"/>
      <c r="F46" s="38"/>
      <c r="G46" s="38"/>
      <c r="H46" s="3"/>
      <c r="I46" s="52"/>
      <c r="J46" s="73"/>
      <c r="K46" s="44"/>
      <c r="L46" s="44"/>
      <c r="M46" s="44"/>
      <c r="N46" s="44"/>
      <c r="O46" s="301"/>
      <c r="P46" s="302"/>
      <c r="Q46" s="312"/>
      <c r="R46" s="313"/>
      <c r="S46" s="33"/>
      <c r="Y46" s="8"/>
      <c r="Z46" s="3"/>
      <c r="AF46" s="40"/>
    </row>
    <row r="47" spans="1:32" ht="20" customHeight="1" thickBot="1" x14ac:dyDescent="0.3">
      <c r="A47" s="59" t="str">
        <f>IF(D37="A",1,IF(D37="B",2,IF(D37="C",3,IF(D37="D",4,IF(D37="F",5,"N/A")))))</f>
        <v>N/A</v>
      </c>
      <c r="B47" s="38"/>
      <c r="C47" s="38"/>
      <c r="D47" s="38"/>
      <c r="E47" s="38"/>
      <c r="F47" s="38"/>
      <c r="G47" s="38"/>
      <c r="H47" s="3"/>
      <c r="I47" s="14"/>
      <c r="J47" s="14"/>
      <c r="K47" s="13"/>
      <c r="L47" s="15"/>
      <c r="M47" s="16"/>
      <c r="O47" s="314" t="str">
        <f>"("&amp;ROUND(calculations!F60,1)&amp;"/"&amp;ROUND(calculations!G60,1)&amp;")"</f>
        <v>(285.6/536.2)</v>
      </c>
      <c r="P47" s="315"/>
      <c r="Q47" s="316" t="str">
        <f>"("&amp;ROUND(calculations!W60,1)&amp;"/"&amp;ROUND(calculations!X60,1)&amp;")"</f>
        <v>(285.6/536.2)</v>
      </c>
      <c r="R47" s="317"/>
      <c r="S47" s="116"/>
      <c r="T47" s="117"/>
      <c r="U47" s="117"/>
      <c r="V47" s="117"/>
      <c r="W47" s="117"/>
      <c r="X47" s="117"/>
      <c r="Y47" s="53"/>
      <c r="Z47" s="55"/>
      <c r="AA47" s="117"/>
      <c r="AB47" s="117"/>
      <c r="AC47" s="117"/>
      <c r="AD47" s="117"/>
      <c r="AE47" s="117"/>
      <c r="AF47" s="118"/>
    </row>
    <row r="48" spans="1:32" ht="20" customHeight="1" thickTop="1" x14ac:dyDescent="0.2">
      <c r="A48" s="303" t="s">
        <v>378</v>
      </c>
      <c r="B48" s="131">
        <f t="shared" ref="B48:M48" si="2">B38</f>
        <v>44805</v>
      </c>
      <c r="C48" s="131">
        <f t="shared" si="2"/>
        <v>44835</v>
      </c>
      <c r="D48" s="131">
        <f t="shared" si="2"/>
        <v>44866</v>
      </c>
      <c r="E48" s="131">
        <f t="shared" si="2"/>
        <v>44896</v>
      </c>
      <c r="F48" s="131">
        <f t="shared" si="2"/>
        <v>44927</v>
      </c>
      <c r="G48" s="131">
        <f t="shared" si="2"/>
        <v>44958</v>
      </c>
      <c r="H48" s="131">
        <f t="shared" si="2"/>
        <v>44986</v>
      </c>
      <c r="I48" s="131">
        <f t="shared" si="2"/>
        <v>45017</v>
      </c>
      <c r="J48" s="131">
        <f t="shared" si="2"/>
        <v>45047</v>
      </c>
      <c r="K48" s="131">
        <f t="shared" si="2"/>
        <v>45078</v>
      </c>
      <c r="L48" s="131">
        <f t="shared" si="2"/>
        <v>45108</v>
      </c>
      <c r="M48" s="131">
        <f t="shared" si="2"/>
        <v>45139</v>
      </c>
      <c r="N48" s="133" t="s">
        <v>380</v>
      </c>
      <c r="O48" s="318" t="str">
        <f>O$43&amp;" is "&amp;(ROUND(calculations!G60/calculations!X60,2))*100&amp;"% of "&amp;Q$43&amp;" "&amp;O$41</f>
        <v>All All is 100% of All All Utilization</v>
      </c>
      <c r="P48" s="319"/>
      <c r="Q48" s="319"/>
      <c r="R48" s="320"/>
      <c r="S48" s="225" t="s">
        <v>378</v>
      </c>
      <c r="T48" s="114">
        <f t="shared" ref="T48:AE48" si="3">T38</f>
        <v>44805</v>
      </c>
      <c r="U48" s="114">
        <f t="shared" si="3"/>
        <v>44835</v>
      </c>
      <c r="V48" s="114">
        <f t="shared" si="3"/>
        <v>44866</v>
      </c>
      <c r="W48" s="114">
        <f t="shared" si="3"/>
        <v>44896</v>
      </c>
      <c r="X48" s="114">
        <f t="shared" si="3"/>
        <v>44927</v>
      </c>
      <c r="Y48" s="114">
        <f t="shared" si="3"/>
        <v>44958</v>
      </c>
      <c r="Z48" s="114">
        <f t="shared" si="3"/>
        <v>44986</v>
      </c>
      <c r="AA48" s="114">
        <f t="shared" si="3"/>
        <v>45017</v>
      </c>
      <c r="AB48" s="114">
        <f t="shared" si="3"/>
        <v>45047</v>
      </c>
      <c r="AC48" s="114">
        <f t="shared" si="3"/>
        <v>45078</v>
      </c>
      <c r="AD48" s="114">
        <f t="shared" si="3"/>
        <v>45108</v>
      </c>
      <c r="AE48" s="114">
        <f t="shared" si="3"/>
        <v>45139</v>
      </c>
      <c r="AF48" s="115" t="s">
        <v>380</v>
      </c>
    </row>
    <row r="49" spans="1:32" ht="20" customHeight="1" thickBot="1" x14ac:dyDescent="0.25">
      <c r="A49" s="304"/>
      <c r="B49" s="150" t="str">
        <f>IF(calculations!B48="","",IF(calculations!G48="","",ROUND(calculations!F48,1)&amp;"/"&amp;calculations!G48))</f>
        <v>342/474</v>
      </c>
      <c r="C49" s="150" t="str">
        <f>IF(calculations!$B49="","",IF(calculations!$G49="","",ROUND(calculations!$F49,1)&amp;"/"&amp;calculations!$G49))</f>
        <v>350/530</v>
      </c>
      <c r="D49" s="150" t="str">
        <f>IF(calculations!$B50="","",IF(calculations!$G50="","",ROUND(calculations!$F50,1)&amp;"/"&amp;calculations!$G50))</f>
        <v>320/528</v>
      </c>
      <c r="E49" s="150" t="str">
        <f>IF(calculations!$B51="","",IF(calculations!$G51="","",ROUND(calculations!$F51,1)&amp;"/"&amp;calculations!$G51))</f>
        <v>305/525</v>
      </c>
      <c r="F49" s="150" t="str">
        <f>IF(calculations!$B52="","",IF(calculations!$G52="","",ROUND(calculations!$F52,1)&amp;"/"&amp;calculations!$G52))</f>
        <v>293/519</v>
      </c>
      <c r="G49" s="150" t="str">
        <f>IF(calculations!$B53="","",IF(calculations!$G53="","",ROUND(calculations!$F53,1)&amp;"/"&amp;calculations!$G53))</f>
        <v>279/568</v>
      </c>
      <c r="H49" s="150" t="str">
        <f>IF(calculations!$B54="","",IF(calculations!$G54="","",ROUND(calculations!$F54,1)&amp;"/"&amp;calculations!$G54))</f>
        <v>286/577</v>
      </c>
      <c r="I49" s="150" t="str">
        <f>IF(calculations!$B55="","",IF(calculations!$G55="","",ROUND(calculations!$F55,1)&amp;"/"&amp;calculations!$G55))</f>
        <v>286/573</v>
      </c>
      <c r="J49" s="150" t="str">
        <f>IF(calculations!$B56="","",IF(calculations!$G56="","",ROUND(calculations!$F56,1)&amp;"/"&amp;calculations!$G56))</f>
        <v>278/538</v>
      </c>
      <c r="K49" s="150" t="str">
        <f>IF(calculations!$B57="","",IF(calculations!$G57="","",ROUND(calculations!$F57,1)&amp;"/"&amp;calculations!$G57))</f>
        <v>250/533</v>
      </c>
      <c r="L49" s="150" t="str">
        <f>IF(calculations!$B58="","",IF(calculations!$G58="","",ROUND(calculations!$F58,1)&amp;"/"&amp;calculations!$G58))</f>
        <v>233/538</v>
      </c>
      <c r="M49" s="150" t="str">
        <f>IF(calculations!$B59="","",IF(calculations!$G59="","",ROUND(calculations!$F59,1)&amp;"/"&amp;calculations!$G59))</f>
        <v>205/531</v>
      </c>
      <c r="N49" s="113" t="str">
        <f>ROUND(calculations!F60,1)&amp;"/"&amp;ROUND(calculations!G60,1)</f>
        <v>285.6/536.2</v>
      </c>
      <c r="O49" s="321"/>
      <c r="P49" s="322"/>
      <c r="Q49" s="322"/>
      <c r="R49" s="323"/>
      <c r="S49" s="226"/>
      <c r="T49" s="111" t="str">
        <f>IF(calculations!$S48="","",IF(calculations!$X48="","",ROUND(calculations!$W48,1)&amp;"/"&amp;calculations!$X48))</f>
        <v>342/474</v>
      </c>
      <c r="U49" s="111" t="str">
        <f>IF(calculations!$S49="","",IF(calculations!$X49="","",ROUND(calculations!$W49,1)&amp;"/"&amp;calculations!$X49))</f>
        <v>350/530</v>
      </c>
      <c r="V49" s="111" t="str">
        <f>IF(calculations!$S50="","",IF(calculations!$X50="","",ROUND(calculations!$W50,1)&amp;"/"&amp;calculations!$X50))</f>
        <v>320/528</v>
      </c>
      <c r="W49" s="111" t="str">
        <f>IF(calculations!$S51="","",IF(calculations!$X51="","",ROUND(calculations!$W51,1)&amp;"/"&amp;calculations!$X51))</f>
        <v>305/525</v>
      </c>
      <c r="X49" s="111" t="str">
        <f>IF(calculations!$S52="","",IF(calculations!$X52="","",ROUND(calculations!$W52,1)&amp;"/"&amp;calculations!$X52))</f>
        <v>293/519</v>
      </c>
      <c r="Y49" s="111" t="str">
        <f>IF(calculations!$S53="","",IF(calculations!$X53="","",ROUND(calculations!$W53,1)&amp;"/"&amp;calculations!$X53))</f>
        <v>279/568</v>
      </c>
      <c r="Z49" s="111" t="str">
        <f>IF(calculations!$S54="","",IF(calculations!$X54="","",ROUND(calculations!$W54,1)&amp;"/"&amp;calculations!$X54))</f>
        <v>286/577</v>
      </c>
      <c r="AA49" s="111" t="str">
        <f>IF(calculations!$S55="","",IF(calculations!$X55="","",ROUND(calculations!$W55,1)&amp;"/"&amp;calculations!$X55))</f>
        <v>286/573</v>
      </c>
      <c r="AB49" s="111" t="str">
        <f>IF(calculations!$S56="","",IF(calculations!$X56="","",ROUND(calculations!$W56,1)&amp;"/"&amp;calculations!$X56))</f>
        <v>278/538</v>
      </c>
      <c r="AC49" s="111" t="str">
        <f>IF(calculations!$S57="","",IF(calculations!$X57="","",ROUND(calculations!$W57,1)&amp;"/"&amp;calculations!$X57))</f>
        <v>250/533</v>
      </c>
      <c r="AD49" s="111" t="str">
        <f>IF(calculations!$S58="","",IF(calculations!$X58="","",ROUND(calculations!$W58,1)&amp;"/"&amp;calculations!$X58))</f>
        <v>233/538</v>
      </c>
      <c r="AE49" s="111" t="str">
        <f>IF(calculations!$S59="","",IF(calculations!$X59="","",ROUND(calculations!$W59,1)&amp;"/"&amp;calculations!$X59))</f>
        <v>205/531</v>
      </c>
      <c r="AF49" s="113" t="str">
        <f>ROUND(calculations!W60,1)&amp;"/"&amp;ROUND(calculations!X60,1)</f>
        <v>285.6/536.2</v>
      </c>
    </row>
    <row r="50" spans="1:32" ht="10.5" customHeight="1" thickTop="1" thickBot="1" x14ac:dyDescent="0.25">
      <c r="A50" s="305"/>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7"/>
    </row>
    <row r="51" spans="1:32" s="151" customFormat="1" ht="35.25" customHeight="1" thickTop="1" thickBot="1" x14ac:dyDescent="0.35">
      <c r="A51" s="325" t="str">
        <f>G11&amp;" "&amp;L9&amp;" Outcomes: "&amp;O12&amp;" through "&amp;O18</f>
        <v>All All Outcomes: Sep-22 through Aug-23</v>
      </c>
      <c r="B51" s="326"/>
      <c r="C51" s="326"/>
      <c r="D51" s="326"/>
      <c r="E51" s="326"/>
      <c r="F51" s="326"/>
      <c r="G51" s="326"/>
      <c r="H51" s="326"/>
      <c r="I51" s="326"/>
      <c r="J51" s="326"/>
      <c r="K51" s="326"/>
      <c r="L51" s="326"/>
      <c r="M51" s="326"/>
      <c r="N51" s="327"/>
      <c r="O51" s="345" t="s">
        <v>4</v>
      </c>
      <c r="P51" s="346"/>
      <c r="Q51" s="346"/>
      <c r="R51" s="347"/>
      <c r="S51" s="325" t="str">
        <f>Y11&amp;" "&amp;AD9&amp;" Outcomes: "&amp;O12&amp;" through "&amp;O18</f>
        <v>All All Outcomes: Sep-22 through Aug-23</v>
      </c>
      <c r="T51" s="326"/>
      <c r="U51" s="326"/>
      <c r="V51" s="326"/>
      <c r="W51" s="326"/>
      <c r="X51" s="326"/>
      <c r="Y51" s="326"/>
      <c r="Z51" s="326"/>
      <c r="AA51" s="326"/>
      <c r="AB51" s="326"/>
      <c r="AC51" s="326"/>
      <c r="AD51" s="326"/>
      <c r="AE51" s="326"/>
      <c r="AF51" s="327"/>
    </row>
    <row r="52" spans="1:32" ht="20" customHeight="1" thickTop="1" thickBot="1" x14ac:dyDescent="0.25">
      <c r="A52" s="33"/>
      <c r="D52" s="40"/>
      <c r="O52" s="227" t="str">
        <f>"Averages Between "&amp;O$12&amp;" - "&amp;O$18</f>
        <v>Averages Between Sep-22 - Aug-23</v>
      </c>
      <c r="P52" s="228"/>
      <c r="Q52" s="228"/>
      <c r="R52" s="229"/>
      <c r="S52" s="33"/>
      <c r="Y52" s="8"/>
      <c r="Z52" s="3"/>
      <c r="AF52" s="40"/>
    </row>
    <row r="53" spans="1:32" ht="21.75" customHeight="1" thickTop="1" x14ac:dyDescent="0.2">
      <c r="A53" s="33"/>
      <c r="D53" s="40"/>
      <c r="O53" s="230" t="str">
        <f>G11&amp;" "&amp;L9</f>
        <v>All All</v>
      </c>
      <c r="P53" s="231"/>
      <c r="Q53" s="295" t="str">
        <f>Y11&amp;" "&amp;AD9</f>
        <v>All All</v>
      </c>
      <c r="R53" s="296"/>
      <c r="S53" s="33"/>
      <c r="Y53" s="8"/>
      <c r="Z53" s="3"/>
      <c r="AF53" s="40"/>
    </row>
    <row r="54" spans="1:32" ht="21.75" customHeight="1" thickBot="1" x14ac:dyDescent="0.25">
      <c r="A54" s="33"/>
      <c r="D54" s="40"/>
      <c r="O54" s="232"/>
      <c r="P54" s="233"/>
      <c r="Q54" s="297"/>
      <c r="R54" s="298"/>
      <c r="S54" s="33"/>
      <c r="Y54" s="76"/>
      <c r="Z54" s="77"/>
      <c r="AF54" s="40"/>
    </row>
    <row r="55" spans="1:32" ht="20" customHeight="1" thickTop="1" x14ac:dyDescent="0.2">
      <c r="A55" s="33"/>
      <c r="D55" s="40"/>
      <c r="O55" s="299">
        <f>calculations!M60</f>
        <v>0.60326086956521741</v>
      </c>
      <c r="P55" s="300"/>
      <c r="Q55" s="310">
        <f>calculations!AD60</f>
        <v>0.60326086956521741</v>
      </c>
      <c r="R55" s="311"/>
      <c r="S55" s="33"/>
      <c r="Y55" s="8"/>
      <c r="Z55" s="3"/>
      <c r="AF55" s="40"/>
    </row>
    <row r="56" spans="1:32" ht="20" customHeight="1" x14ac:dyDescent="0.2">
      <c r="A56" s="33"/>
      <c r="D56" s="40"/>
      <c r="O56" s="301"/>
      <c r="P56" s="302"/>
      <c r="Q56" s="312"/>
      <c r="R56" s="313"/>
      <c r="S56" s="33"/>
      <c r="Y56" s="8"/>
      <c r="Z56" s="3"/>
      <c r="AF56" s="40"/>
    </row>
    <row r="57" spans="1:32" ht="20" customHeight="1" thickBot="1" x14ac:dyDescent="0.25">
      <c r="A57" s="33"/>
      <c r="D57" s="40"/>
      <c r="O57" s="314" t="str">
        <f>"("&amp;ROUND(calculations!K60,1)&amp;"/"&amp;ROUND(calculations!L60,1)&amp;")"</f>
        <v>(18.5/30.7)</v>
      </c>
      <c r="P57" s="315"/>
      <c r="Q57" s="316" t="str">
        <f>"("&amp;ROUND(calculations!AB60,1)&amp;"/"&amp;ROUND(calculations!AC60,1)&amp;")"</f>
        <v>(18.5/30.7)</v>
      </c>
      <c r="R57" s="317"/>
      <c r="S57" s="116"/>
      <c r="T57" s="117"/>
      <c r="U57" s="117"/>
      <c r="V57" s="117"/>
      <c r="W57" s="117"/>
      <c r="X57" s="117"/>
      <c r="Y57" s="53"/>
      <c r="Z57" s="55"/>
      <c r="AA57" s="117"/>
      <c r="AB57" s="117"/>
      <c r="AC57" s="117"/>
      <c r="AD57" s="117"/>
      <c r="AE57" s="117"/>
      <c r="AF57" s="118"/>
    </row>
    <row r="58" spans="1:32" ht="20" customHeight="1" thickTop="1" x14ac:dyDescent="0.2">
      <c r="A58" s="303" t="s">
        <v>379</v>
      </c>
      <c r="B58" s="131">
        <f t="shared" ref="B58:M58" si="4">B48</f>
        <v>44805</v>
      </c>
      <c r="C58" s="131">
        <f t="shared" si="4"/>
        <v>44835</v>
      </c>
      <c r="D58" s="131">
        <f t="shared" si="4"/>
        <v>44866</v>
      </c>
      <c r="E58" s="131">
        <f t="shared" si="4"/>
        <v>44896</v>
      </c>
      <c r="F58" s="131">
        <f t="shared" si="4"/>
        <v>44927</v>
      </c>
      <c r="G58" s="131">
        <f t="shared" si="4"/>
        <v>44958</v>
      </c>
      <c r="H58" s="131">
        <f t="shared" si="4"/>
        <v>44986</v>
      </c>
      <c r="I58" s="131">
        <f t="shared" si="4"/>
        <v>45017</v>
      </c>
      <c r="J58" s="131">
        <f t="shared" si="4"/>
        <v>45047</v>
      </c>
      <c r="K58" s="131">
        <f t="shared" si="4"/>
        <v>45078</v>
      </c>
      <c r="L58" s="131">
        <f t="shared" si="4"/>
        <v>45108</v>
      </c>
      <c r="M58" s="131">
        <f t="shared" si="4"/>
        <v>45139</v>
      </c>
      <c r="N58" s="133" t="s">
        <v>27951</v>
      </c>
      <c r="O58" s="318" t="str">
        <f>O$53&amp;" is "&amp;(ROUND(calculations!L60/calculations!AC60,2))*100&amp;"% of "&amp;Q$53&amp;" "&amp;O$51</f>
        <v>All All is 100% of All All Outcomes</v>
      </c>
      <c r="P58" s="319"/>
      <c r="Q58" s="319"/>
      <c r="R58" s="320"/>
      <c r="S58" s="225" t="s">
        <v>379</v>
      </c>
      <c r="T58" s="114">
        <f t="shared" ref="T58:AE58" si="5">T48</f>
        <v>44805</v>
      </c>
      <c r="U58" s="114">
        <f t="shared" si="5"/>
        <v>44835</v>
      </c>
      <c r="V58" s="114">
        <f t="shared" si="5"/>
        <v>44866</v>
      </c>
      <c r="W58" s="114">
        <f t="shared" si="5"/>
        <v>44896</v>
      </c>
      <c r="X58" s="114">
        <f t="shared" si="5"/>
        <v>44927</v>
      </c>
      <c r="Y58" s="114">
        <f t="shared" si="5"/>
        <v>44958</v>
      </c>
      <c r="Z58" s="114">
        <f t="shared" si="5"/>
        <v>44986</v>
      </c>
      <c r="AA58" s="114">
        <f t="shared" si="5"/>
        <v>45017</v>
      </c>
      <c r="AB58" s="114">
        <f t="shared" si="5"/>
        <v>45047</v>
      </c>
      <c r="AC58" s="114">
        <f t="shared" si="5"/>
        <v>45078</v>
      </c>
      <c r="AD58" s="114">
        <f t="shared" si="5"/>
        <v>45108</v>
      </c>
      <c r="AE58" s="114">
        <f t="shared" si="5"/>
        <v>45139</v>
      </c>
      <c r="AF58" s="152" t="s">
        <v>27951</v>
      </c>
    </row>
    <row r="59" spans="1:32" ht="20" customHeight="1" thickBot="1" x14ac:dyDescent="0.25">
      <c r="A59" s="304"/>
      <c r="B59" s="214" t="str">
        <f>IF(calculations!$B48="","",IF(calculations!$L48="","",ROUND(calculations!$K48,1)&amp;"/"&amp;calculations!$L48))</f>
        <v>29/38</v>
      </c>
      <c r="C59" s="214" t="str">
        <f>IF(calculations!$B49="","",IF(calculations!$L49="","",ROUND(calculations!$K49,1)&amp;"/"&amp;calculations!$L49))</f>
        <v>17/28</v>
      </c>
      <c r="D59" s="214" t="str">
        <f>IF(calculations!$B50="","",IF(calculations!$L50="","",ROUND(calculations!$K50,1)&amp;"/"&amp;calculations!$L50))</f>
        <v>18/33</v>
      </c>
      <c r="E59" s="214" t="str">
        <f>IF(calculations!$B51="","",IF(calculations!$L51="","",ROUND(calculations!$K51,1)&amp;"/"&amp;calculations!$L51))</f>
        <v>21/43</v>
      </c>
      <c r="F59" s="214" t="str">
        <f>IF(calculations!$B52="","",IF(calculations!$L52="","",ROUND(calculations!$K52,1)&amp;"/"&amp;calculations!$L52))</f>
        <v>31/42</v>
      </c>
      <c r="G59" s="214" t="str">
        <f>IF(calculations!$B53="","",IF(calculations!$L53="","",ROUND(calculations!$K53,1)&amp;"/"&amp;calculations!$L53))</f>
        <v>16/32</v>
      </c>
      <c r="H59" s="214" t="str">
        <f>IF(calculations!$B54="","",IF(calculations!$L54="","",ROUND(calculations!$K54,1)&amp;"/"&amp;calculations!$L54))</f>
        <v>24/35</v>
      </c>
      <c r="I59" s="214" t="str">
        <f>IF(calculations!$B55="","",IF(calculations!$L55="","",ROUND(calculations!$K55,1)&amp;"/"&amp;calculations!$L55))</f>
        <v>13/30</v>
      </c>
      <c r="J59" s="214" t="str">
        <f>IF(calculations!$B56="","",IF(calculations!$L56="","",ROUND(calculations!$K56,1)&amp;"/"&amp;calculations!$L56))</f>
        <v>12/21</v>
      </c>
      <c r="K59" s="214" t="str">
        <f>IF(calculations!$B57="","",IF(calculations!$L57="","",ROUND(calculations!$K57,1)&amp;"/"&amp;calculations!$L57))</f>
        <v>17/25</v>
      </c>
      <c r="L59" s="214" t="str">
        <f>IF(calculations!$B58="","",IF(calculations!$L58="","",ROUND(calculations!$K58,1)&amp;"/"&amp;calculations!$L58))</f>
        <v>15/28</v>
      </c>
      <c r="M59" s="214" t="str">
        <f>IF(calculations!$B59="","",IF(calculations!$L59="","",ROUND(calculations!$K59,1)&amp;"/"&amp;calculations!$L59))</f>
        <v>9/13</v>
      </c>
      <c r="N59" s="221" t="str">
        <f>ROUND(calculations!K61,0)&amp;"/"&amp;ROUND(calculations!L61,0)</f>
        <v>222/368</v>
      </c>
      <c r="O59" s="321"/>
      <c r="P59" s="322"/>
      <c r="Q59" s="322"/>
      <c r="R59" s="323"/>
      <c r="S59" s="226"/>
      <c r="T59" s="222" t="str">
        <f>IF(calculations!$S48="","",IF(calculations!$AC48="","",ROUND(calculations!$AB48,1)&amp;"/"&amp;calculations!$AC48))</f>
        <v>29/38</v>
      </c>
      <c r="U59" s="222" t="str">
        <f>IF(calculations!$S49="","",IF(calculations!$AC49="","",ROUND(calculations!$AB49,1)&amp;"/"&amp;calculations!$AC49))</f>
        <v>17/28</v>
      </c>
      <c r="V59" s="222" t="str">
        <f>IF(calculations!$S50="","",IF(calculations!$AC50="","",ROUND(calculations!$AB50,1)&amp;"/"&amp;calculations!$AC50))</f>
        <v>18/33</v>
      </c>
      <c r="W59" s="222" t="str">
        <f>IF(calculations!$S51="","",IF(calculations!$AC51="","",ROUND(calculations!$AB51,1)&amp;"/"&amp;calculations!$AC51))</f>
        <v>21/43</v>
      </c>
      <c r="X59" s="222" t="str">
        <f>IF(calculations!$S52="","",IF(calculations!$AC52="","",ROUND(calculations!$AB52,1)&amp;"/"&amp;calculations!$AC52))</f>
        <v>31/42</v>
      </c>
      <c r="Y59" s="222" t="str">
        <f>IF(calculations!$S53="","",IF(calculations!$AC53="","",ROUND(calculations!$AB53,1)&amp;"/"&amp;calculations!$AC53))</f>
        <v>16/32</v>
      </c>
      <c r="Z59" s="222" t="str">
        <f>IF(calculations!$S54="","",IF(calculations!$AC54="","",ROUND(calculations!$AB54,1)&amp;"/"&amp;calculations!$AC54))</f>
        <v>24/35</v>
      </c>
      <c r="AA59" s="222" t="str">
        <f>IF(calculations!$S55="","",IF(calculations!$AC55="","",ROUND(calculations!$AB55,1)&amp;"/"&amp;calculations!$AC55))</f>
        <v>13/30</v>
      </c>
      <c r="AB59" s="222" t="str">
        <f>IF(calculations!$S56="","",IF(calculations!$AC56="","",ROUND(calculations!$AB56,1)&amp;"/"&amp;calculations!$AC56))</f>
        <v>12/21</v>
      </c>
      <c r="AC59" s="222" t="str">
        <f>IF(calculations!$S57="","",IF(calculations!$AC57="","",ROUND(calculations!$AB57,1)&amp;"/"&amp;calculations!$AC57))</f>
        <v>17/25</v>
      </c>
      <c r="AD59" s="222" t="str">
        <f>IF(calculations!$S58="","",IF(calculations!$AC58="","",ROUND(calculations!$AB58,1)&amp;"/"&amp;calculations!$AC58))</f>
        <v>15/28</v>
      </c>
      <c r="AE59" s="222" t="str">
        <f>IF(calculations!$S59="","",IF(calculations!$AC59="","",ROUND(calculations!$AB59,1)&amp;"/"&amp;calculations!$AC59))</f>
        <v>9/13</v>
      </c>
      <c r="AF59" s="220" t="str">
        <f>ROUND(calculations!AB61,0)&amp;"/"&amp;ROUND(calculations!AC61,0)</f>
        <v>222/368</v>
      </c>
    </row>
    <row r="60" spans="1:32" ht="10.5" customHeight="1" thickTop="1" thickBot="1" x14ac:dyDescent="0.25">
      <c r="A60" s="305"/>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7"/>
    </row>
    <row r="61" spans="1:32" ht="35.25" customHeight="1" thickTop="1" thickBot="1" x14ac:dyDescent="0.25">
      <c r="A61" s="325" t="str">
        <f>G11&amp;" "&amp;L9&amp;" Youth Seen: "&amp;O12&amp;" through "&amp;O18</f>
        <v>All All Youth Seen: Sep-22 through Aug-23</v>
      </c>
      <c r="B61" s="326"/>
      <c r="C61" s="326"/>
      <c r="D61" s="326"/>
      <c r="E61" s="326"/>
      <c r="F61" s="326"/>
      <c r="G61" s="326"/>
      <c r="H61" s="326"/>
      <c r="I61" s="326"/>
      <c r="J61" s="326"/>
      <c r="K61" s="326"/>
      <c r="L61" s="326"/>
      <c r="M61" s="326"/>
      <c r="N61" s="327"/>
      <c r="O61" s="345" t="s">
        <v>388</v>
      </c>
      <c r="P61" s="346"/>
      <c r="Q61" s="346"/>
      <c r="R61" s="347"/>
      <c r="S61" s="369" t="str">
        <f>Y11&amp;" "&amp;AD9&amp;" Youth Seen: "&amp;O12&amp;" through "&amp;O18</f>
        <v>All All Youth Seen: Sep-22 through Aug-23</v>
      </c>
      <c r="T61" s="370"/>
      <c r="U61" s="370"/>
      <c r="V61" s="370"/>
      <c r="W61" s="370"/>
      <c r="X61" s="370"/>
      <c r="Y61" s="370"/>
      <c r="Z61" s="370"/>
      <c r="AA61" s="370"/>
      <c r="AB61" s="370"/>
      <c r="AC61" s="370"/>
      <c r="AD61" s="370"/>
      <c r="AE61" s="370"/>
      <c r="AF61" s="371"/>
    </row>
    <row r="62" spans="1:32" ht="20" customHeight="1" thickTop="1" thickBot="1" x14ac:dyDescent="0.25">
      <c r="A62" s="33"/>
      <c r="D62" s="40"/>
      <c r="G62" s="120"/>
      <c r="H62" s="121"/>
      <c r="O62" s="227" t="str">
        <f>"Totals Between "&amp;O$12&amp;" - "&amp;O$18</f>
        <v>Totals Between Sep-22 - Aug-23</v>
      </c>
      <c r="P62" s="228"/>
      <c r="Q62" s="228"/>
      <c r="R62" s="229"/>
      <c r="S62" s="33"/>
      <c r="AF62" s="40"/>
    </row>
    <row r="63" spans="1:32" ht="22.5" customHeight="1" thickTop="1" x14ac:dyDescent="0.2">
      <c r="A63" s="33"/>
      <c r="C63" s="42"/>
      <c r="D63" s="64"/>
      <c r="H63" s="40"/>
      <c r="O63" s="230" t="str">
        <f>G11&amp;" "&amp;L9</f>
        <v>All All</v>
      </c>
      <c r="P63" s="231"/>
      <c r="Q63" s="295" t="str">
        <f>Y11&amp;" "&amp;AD9</f>
        <v>All All</v>
      </c>
      <c r="R63" s="296"/>
      <c r="S63" s="33"/>
      <c r="AF63" s="40"/>
    </row>
    <row r="64" spans="1:32" ht="22.5" customHeight="1" thickBot="1" x14ac:dyDescent="0.25">
      <c r="A64" s="33"/>
      <c r="C64" s="68"/>
      <c r="D64" s="65"/>
      <c r="H64" s="40"/>
      <c r="O64" s="232"/>
      <c r="P64" s="233"/>
      <c r="Q64" s="297"/>
      <c r="R64" s="298"/>
      <c r="S64" s="33"/>
      <c r="AF64" s="40"/>
    </row>
    <row r="65" spans="1:32" ht="20" customHeight="1" thickTop="1" x14ac:dyDescent="0.2">
      <c r="A65" s="33"/>
      <c r="C65" s="62"/>
      <c r="D65" s="63"/>
      <c r="H65" s="40"/>
      <c r="O65" s="357">
        <f>SUM(calculations!N48:N59)+calculations!F46</f>
        <v>615</v>
      </c>
      <c r="P65" s="358"/>
      <c r="Q65" s="363">
        <f>SUM(calculations!AE48:AE59)+calculations!W46</f>
        <v>615</v>
      </c>
      <c r="R65" s="364"/>
      <c r="S65" s="33"/>
      <c r="AF65" s="40"/>
    </row>
    <row r="66" spans="1:32" ht="20" customHeight="1" x14ac:dyDescent="0.2">
      <c r="A66" s="33"/>
      <c r="C66" s="68"/>
      <c r="D66" s="65"/>
      <c r="H66" s="40"/>
      <c r="O66" s="359"/>
      <c r="P66" s="360"/>
      <c r="Q66" s="365"/>
      <c r="R66" s="366"/>
      <c r="S66" s="33"/>
      <c r="AF66" s="40"/>
    </row>
    <row r="67" spans="1:32" ht="20" customHeight="1" thickBot="1" x14ac:dyDescent="0.25">
      <c r="A67" s="33"/>
      <c r="C67" s="68"/>
      <c r="D67" s="65"/>
      <c r="H67" s="40"/>
      <c r="O67" s="361"/>
      <c r="P67" s="362"/>
      <c r="Q67" s="367"/>
      <c r="R67" s="368"/>
      <c r="S67" s="33"/>
      <c r="AF67" s="40"/>
    </row>
    <row r="68" spans="1:32" ht="20" customHeight="1" thickTop="1" x14ac:dyDescent="0.2">
      <c r="A68" s="33"/>
      <c r="C68" s="68"/>
      <c r="D68" s="65"/>
      <c r="G68" s="67"/>
      <c r="H68" s="66"/>
      <c r="O68" s="318" t="str">
        <f>O$63&amp;" is "&amp;(ROUND(O65/Q65,2))*100&amp;"% of "&amp;Q$63&amp;" "&amp;O$61</f>
        <v>All All is 100% of All All Youth Seen</v>
      </c>
      <c r="P68" s="319"/>
      <c r="Q68" s="319"/>
      <c r="R68" s="320"/>
      <c r="S68" s="33"/>
      <c r="AF68" s="40"/>
    </row>
    <row r="69" spans="1:32" ht="20" customHeight="1" thickBot="1" x14ac:dyDescent="0.25">
      <c r="A69" s="33"/>
      <c r="C69" s="42"/>
      <c r="D69" s="64"/>
      <c r="H69" s="40"/>
      <c r="O69" s="321"/>
      <c r="P69" s="322"/>
      <c r="Q69" s="322"/>
      <c r="R69" s="323"/>
      <c r="S69" s="116"/>
      <c r="T69" s="117"/>
      <c r="U69" s="117"/>
      <c r="V69" s="117"/>
      <c r="W69" s="117"/>
      <c r="X69" s="117"/>
      <c r="Y69" s="117"/>
      <c r="Z69" s="117"/>
      <c r="AA69" s="117"/>
      <c r="AB69" s="117"/>
      <c r="AC69" s="117"/>
      <c r="AD69" s="117"/>
      <c r="AE69" s="117"/>
      <c r="AF69" s="118"/>
    </row>
    <row r="70" spans="1:32" ht="20" customHeight="1" thickTop="1" x14ac:dyDescent="0.2">
      <c r="A70" s="210" t="s">
        <v>466</v>
      </c>
      <c r="B70" s="131">
        <f t="shared" ref="B70:M70" si="6">B58</f>
        <v>44805</v>
      </c>
      <c r="C70" s="131">
        <f t="shared" si="6"/>
        <v>44835</v>
      </c>
      <c r="D70" s="131">
        <f t="shared" si="6"/>
        <v>44866</v>
      </c>
      <c r="E70" s="131">
        <f t="shared" si="6"/>
        <v>44896</v>
      </c>
      <c r="F70" s="131">
        <f t="shared" si="6"/>
        <v>44927</v>
      </c>
      <c r="G70" s="131">
        <f t="shared" si="6"/>
        <v>44958</v>
      </c>
      <c r="H70" s="131">
        <f t="shared" si="6"/>
        <v>44986</v>
      </c>
      <c r="I70" s="131">
        <f t="shared" si="6"/>
        <v>45017</v>
      </c>
      <c r="J70" s="131">
        <f t="shared" si="6"/>
        <v>45047</v>
      </c>
      <c r="K70" s="131">
        <f t="shared" si="6"/>
        <v>45078</v>
      </c>
      <c r="L70" s="131">
        <f t="shared" si="6"/>
        <v>45108</v>
      </c>
      <c r="M70" s="131">
        <f t="shared" si="6"/>
        <v>45139</v>
      </c>
      <c r="N70" s="216" t="s">
        <v>27951</v>
      </c>
      <c r="O70" s="318" t="str">
        <f>O63&amp;" admitted "&amp;N71&amp;" and served a total of "&amp;N72</f>
        <v>All All admitted 265 and served a total of 615</v>
      </c>
      <c r="P70" s="320"/>
      <c r="Q70" s="318" t="str">
        <f>Q63&amp;" admitted "&amp;AF71&amp;" and served a total of "&amp;AF72</f>
        <v>All All admitted 265 and served a total of 615</v>
      </c>
      <c r="R70" s="320"/>
      <c r="S70" s="219" t="s">
        <v>466</v>
      </c>
      <c r="T70" s="114">
        <f t="shared" ref="T70:AE70" si="7">T58</f>
        <v>44805</v>
      </c>
      <c r="U70" s="114">
        <f t="shared" si="7"/>
        <v>44835</v>
      </c>
      <c r="V70" s="114">
        <f t="shared" si="7"/>
        <v>44866</v>
      </c>
      <c r="W70" s="114">
        <f t="shared" si="7"/>
        <v>44896</v>
      </c>
      <c r="X70" s="114">
        <f t="shared" si="7"/>
        <v>44927</v>
      </c>
      <c r="Y70" s="114">
        <f t="shared" si="7"/>
        <v>44958</v>
      </c>
      <c r="Z70" s="114">
        <f t="shared" si="7"/>
        <v>44986</v>
      </c>
      <c r="AA70" s="114">
        <f t="shared" si="7"/>
        <v>45017</v>
      </c>
      <c r="AB70" s="114">
        <f t="shared" si="7"/>
        <v>45047</v>
      </c>
      <c r="AC70" s="114">
        <f t="shared" si="7"/>
        <v>45078</v>
      </c>
      <c r="AD70" s="114">
        <f t="shared" si="7"/>
        <v>45108</v>
      </c>
      <c r="AE70" s="114">
        <f t="shared" si="7"/>
        <v>45139</v>
      </c>
      <c r="AF70" s="152" t="s">
        <v>27951</v>
      </c>
    </row>
    <row r="71" spans="1:32" ht="20" customHeight="1" x14ac:dyDescent="0.2">
      <c r="A71" s="211" t="s">
        <v>27952</v>
      </c>
      <c r="B71" s="213">
        <f>IF(calculations!$B48="","",IF(calculations!$F48="","",ROUND(calculations!$N48,0)))</f>
        <v>31</v>
      </c>
      <c r="C71" s="213">
        <f>IF(calculations!$B49="","",IF(calculations!$F49="","",ROUND(calculations!$N49,0)))</f>
        <v>25</v>
      </c>
      <c r="D71" s="213">
        <f>IF(calculations!$B50="","",IF(calculations!$F50="","",ROUND(calculations!$N50,0)))</f>
        <v>9</v>
      </c>
      <c r="E71" s="213">
        <f>IF(calculations!$B51="","",IF(calculations!$F51="","",ROUND(calculations!$N51,0)))</f>
        <v>24</v>
      </c>
      <c r="F71" s="213">
        <f>IF(calculations!$B52="","",IF(calculations!$F52="","",ROUND(calculations!$N52,0)))</f>
        <v>32</v>
      </c>
      <c r="G71" s="213">
        <f>IF(calculations!$B53="","",IF(calculations!$F53="","",ROUND(calculations!$N53,0)))</f>
        <v>22</v>
      </c>
      <c r="H71" s="213">
        <f>IF(calculations!$B54="","",IF(calculations!$F54="","",ROUND(calculations!$N54,0)))</f>
        <v>39</v>
      </c>
      <c r="I71" s="213">
        <f>IF(calculations!$B55="","",IF(calculations!$F55="","",ROUND(calculations!$N55,0)))</f>
        <v>36</v>
      </c>
      <c r="J71" s="213">
        <f>IF(calculations!$B56="","",IF(calculations!$F56="","",ROUND(calculations!$N56,0)))</f>
        <v>15</v>
      </c>
      <c r="K71" s="213">
        <f>IF(calculations!$B57="","",IF(calculations!$F57="","",ROUND(calculations!$N57,0)))</f>
        <v>7</v>
      </c>
      <c r="L71" s="213">
        <f>IF(calculations!$B58="","",IF(calculations!$F58="","",ROUND(calculations!$N58,0)))</f>
        <v>13</v>
      </c>
      <c r="M71" s="213">
        <f>IF(calculations!$B59="","",IF(calculations!$F59="","",ROUND(calculations!$N59,0)))</f>
        <v>12</v>
      </c>
      <c r="N71" s="217">
        <f>ROUND(calculations!N61,0)</f>
        <v>265</v>
      </c>
      <c r="O71" s="372"/>
      <c r="P71" s="373"/>
      <c r="Q71" s="372"/>
      <c r="R71" s="373"/>
      <c r="S71" s="211" t="s">
        <v>27952</v>
      </c>
      <c r="T71" s="213">
        <f>IF(calculations!$S48="","",IF(calculations!$W48="","",ROUND(calculations!$AE48,0)))</f>
        <v>31</v>
      </c>
      <c r="U71" s="213">
        <f>IF(calculations!$S49="","",IF(calculations!$W49="","",ROUND(calculations!$AE49,0)))</f>
        <v>25</v>
      </c>
      <c r="V71" s="213">
        <f>IF(calculations!$S50="","",IF(calculations!$W50="","",ROUND(calculations!$AE50,0)))</f>
        <v>9</v>
      </c>
      <c r="W71" s="213">
        <f>IF(calculations!$S51="","",IF(calculations!$W51="","",ROUND(calculations!$AE51,0)))</f>
        <v>24</v>
      </c>
      <c r="X71" s="213">
        <f>IF(calculations!$S52="","",IF(calculations!$W52="","",ROUND(calculations!$AE52,0)))</f>
        <v>32</v>
      </c>
      <c r="Y71" s="213">
        <f>IF(calculations!$S53="","",IF(calculations!$W53="","",ROUND(calculations!$AE53,0)))</f>
        <v>22</v>
      </c>
      <c r="Z71" s="213">
        <f>IF(calculations!$S54="","",IF(calculations!$W54="","",ROUND(calculations!$AE54,0)))</f>
        <v>39</v>
      </c>
      <c r="AA71" s="213">
        <f>IF(calculations!$S55="","",IF(calculations!$W55="","",ROUND(calculations!$AE55,0)))</f>
        <v>36</v>
      </c>
      <c r="AB71" s="213">
        <f>IF(calculations!$S56="","",IF(calculations!$W56="","",ROUND(calculations!$AE56,0)))</f>
        <v>15</v>
      </c>
      <c r="AC71" s="213">
        <f>IF(calculations!$S57="","",IF(calculations!$W57="","",ROUND(calculations!$AE57,0)))</f>
        <v>7</v>
      </c>
      <c r="AD71" s="213">
        <f>IF(calculations!$S58="","",IF(calculations!$W58="","",ROUND(calculations!$AE58,0)))</f>
        <v>13</v>
      </c>
      <c r="AE71" s="213">
        <f>IF(calculations!$S59="","",IF(calculations!$W59="","",ROUND(calculations!$AE59,0)))</f>
        <v>12</v>
      </c>
      <c r="AF71" s="215">
        <f>ROUND(calculations!AE61,0)</f>
        <v>265</v>
      </c>
    </row>
    <row r="72" spans="1:32" ht="20" customHeight="1" thickBot="1" x14ac:dyDescent="0.25">
      <c r="A72" s="212" t="s">
        <v>27953</v>
      </c>
      <c r="B72" s="214">
        <f>IF(calculations!$B48="","",IF(calculations!$F48="","",ROUND((calculations!$N48+calculations!$F46),0)))</f>
        <v>381</v>
      </c>
      <c r="C72" s="214">
        <f>IF(calculations!$B49="","",IF(calculations!$F49="","",ROUND((calculations!$N49+calculations!$F48),0)))</f>
        <v>367</v>
      </c>
      <c r="D72" s="214">
        <f>IF(calculations!$B50="","",IF(calculations!$F50="","",ROUND((calculations!$N50+calculations!$F49),0)))</f>
        <v>359</v>
      </c>
      <c r="E72" s="214">
        <f>IF(calculations!$B51="","",IF(calculations!$F51="","",ROUND((calculations!$N51+calculations!$F50),0)))</f>
        <v>344</v>
      </c>
      <c r="F72" s="214">
        <f>IF(calculations!$B52="","",IF(calculations!$F52="","",ROUND((calculations!$N52+calculations!$F51),0)))</f>
        <v>337</v>
      </c>
      <c r="G72" s="214">
        <f>IF(calculations!$B53="","",IF(calculations!$F53="","",ROUND((calculations!$N53+calculations!$F52),0)))</f>
        <v>315</v>
      </c>
      <c r="H72" s="214">
        <f>IF(calculations!$B54="","",IF(calculations!$F54="","",ROUND((calculations!$N54+calculations!$F53),0)))</f>
        <v>318</v>
      </c>
      <c r="I72" s="214">
        <f>IF(calculations!$B55="","",IF(calculations!$F55="","",ROUND((calculations!$N55+calculations!$F54),0)))</f>
        <v>322</v>
      </c>
      <c r="J72" s="214">
        <f>IF(calculations!$B56="","",IF(calculations!$F56="","",ROUND((calculations!$N56+calculations!$F55),0)))</f>
        <v>301</v>
      </c>
      <c r="K72" s="214">
        <f>IF(calculations!$B57="","",IF(calculations!$F57="","",ROUND((calculations!$N57+calculations!$F56),0)))</f>
        <v>285</v>
      </c>
      <c r="L72" s="214">
        <f>IF(calculations!$B58="","",IF(calculations!$F58="","",ROUND((calculations!$N58+calculations!$F57),0)))</f>
        <v>263</v>
      </c>
      <c r="M72" s="214">
        <f>IF(calculations!$B59="","",IF(calculations!$F59="","",ROUND((calculations!$N59+calculations!$F58),0)))</f>
        <v>245</v>
      </c>
      <c r="N72" s="218">
        <f>IF(calculations!$B61="","",IF(calculations!$F60="","",ROUND((calculations!$N61+calculations!$F46),0)))</f>
        <v>615</v>
      </c>
      <c r="O72" s="321"/>
      <c r="P72" s="323"/>
      <c r="Q72" s="321"/>
      <c r="R72" s="323"/>
      <c r="S72" s="212" t="s">
        <v>27953</v>
      </c>
      <c r="T72" s="214">
        <f>IF(calculations!$S48="","",IF(calculations!$W48="","",ROUND((calculations!$AE48+calculations!$W46),0)))</f>
        <v>381</v>
      </c>
      <c r="U72" s="214">
        <f>IF(calculations!$S49="","",IF(calculations!$W49="","",ROUND((calculations!$AE49+calculations!$W48),0)))</f>
        <v>367</v>
      </c>
      <c r="V72" s="214">
        <f>IF(calculations!$S50="","",IF(calculations!$W50="","",ROUND((calculations!$AE50+calculations!$W49),0)))</f>
        <v>359</v>
      </c>
      <c r="W72" s="214">
        <f>IF(calculations!$S51="","",IF(calculations!$W51="","",ROUND((calculations!$AE51+calculations!$W50),0)))</f>
        <v>344</v>
      </c>
      <c r="X72" s="214">
        <f>IF(calculations!$S52="","",IF(calculations!$W52="","",ROUND((calculations!$AE52+calculations!$W51),0)))</f>
        <v>337</v>
      </c>
      <c r="Y72" s="214">
        <f>IF(calculations!$S53="","",IF(calculations!$W53="","",ROUND((calculations!$AE53+calculations!$W52),0)))</f>
        <v>315</v>
      </c>
      <c r="Z72" s="214">
        <f>IF(calculations!$S54="","",IF(calculations!$W54="","",ROUND((calculations!$AE54+calculations!$W53),0)))</f>
        <v>318</v>
      </c>
      <c r="AA72" s="214">
        <f>IF(calculations!$S55="","",IF(calculations!$W55="","",ROUND((calculations!$AE55+calculations!$W54),0)))</f>
        <v>322</v>
      </c>
      <c r="AB72" s="214">
        <f>IF(calculations!$S56="","",IF(calculations!$W56="","",ROUND((calculations!$AE56+calculations!$W55),0)))</f>
        <v>301</v>
      </c>
      <c r="AC72" s="214">
        <f>IF(calculations!$S57="","",IF(calculations!$W57="","",ROUND((calculations!$AE57+calculations!$W56),0)))</f>
        <v>285</v>
      </c>
      <c r="AD72" s="214">
        <f>IF(calculations!$S58="","",IF(calculations!$W58="","",ROUND((calculations!$AE58+calculations!$W57),0)))</f>
        <v>263</v>
      </c>
      <c r="AE72" s="214">
        <f>IF(calculations!$S59="","",IF(calculations!$W59="","",ROUND((calculations!$AE59+calculations!$W58),0)))</f>
        <v>245</v>
      </c>
      <c r="AF72" s="220">
        <f>IF(calculations!$S61="","",IF(calculations!$W60="","",ROUND((calculations!$AE61+calculations!$W46),0)))</f>
        <v>615</v>
      </c>
    </row>
    <row r="73" spans="1:32" ht="55.5" customHeight="1" thickTop="1" thickBot="1" x14ac:dyDescent="0.35">
      <c r="A73" s="354" t="s">
        <v>209</v>
      </c>
      <c r="B73" s="355"/>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6"/>
    </row>
    <row r="74" spans="1:32" ht="117.75" customHeight="1" thickTop="1" x14ac:dyDescent="0.2"/>
    <row r="181" spans="2:2" ht="117.75" customHeight="1" x14ac:dyDescent="0.2">
      <c r="B181" s="21"/>
    </row>
    <row r="182" spans="2:2" ht="117.75" customHeight="1" x14ac:dyDescent="0.2">
      <c r="B182" s="21"/>
    </row>
    <row r="183" spans="2:2" ht="117.75" customHeight="1" x14ac:dyDescent="0.2">
      <c r="B183" s="21"/>
    </row>
    <row r="184" spans="2:2" ht="117.75" customHeight="1" x14ac:dyDescent="0.2">
      <c r="B184" s="21"/>
    </row>
    <row r="185" spans="2:2" ht="117.75" customHeight="1" x14ac:dyDescent="0.2">
      <c r="B185" s="21"/>
    </row>
    <row r="186" spans="2:2" ht="117.75" customHeight="1" x14ac:dyDescent="0.2">
      <c r="B186" s="21"/>
    </row>
    <row r="194" spans="2:23" ht="117.75" customHeight="1" x14ac:dyDescent="0.2">
      <c r="B194" s="23"/>
    </row>
    <row r="195" spans="2:23" ht="117.75" customHeight="1" x14ac:dyDescent="0.2">
      <c r="B195" s="23"/>
    </row>
    <row r="196" spans="2:23" ht="117.75" customHeight="1" x14ac:dyDescent="0.2">
      <c r="B196" s="23"/>
    </row>
    <row r="201" spans="2:23" ht="117.75" customHeight="1" x14ac:dyDescent="0.2">
      <c r="D201" s="24"/>
      <c r="E201" s="24"/>
      <c r="F201" s="20"/>
      <c r="G201" s="24"/>
      <c r="H201" s="24"/>
      <c r="I201" s="20"/>
      <c r="J201" s="24"/>
      <c r="K201" s="20"/>
      <c r="L201" s="35"/>
      <c r="M201" s="20"/>
      <c r="N201" s="35"/>
      <c r="O201" s="35"/>
      <c r="P201" s="35"/>
      <c r="Q201" s="20"/>
      <c r="R201" s="20"/>
      <c r="S201" s="20"/>
      <c r="T201" s="20"/>
      <c r="U201" s="20"/>
      <c r="V201" s="20"/>
      <c r="W201" s="35"/>
    </row>
    <row r="202" spans="2:23" ht="117.75" customHeight="1" x14ac:dyDescent="0.2">
      <c r="D202" s="24"/>
      <c r="E202" s="24"/>
      <c r="F202" s="20"/>
      <c r="G202" s="24"/>
      <c r="H202" s="24"/>
      <c r="I202" s="20"/>
      <c r="J202" s="24"/>
      <c r="K202" s="20"/>
      <c r="L202" s="35"/>
      <c r="M202" s="20"/>
      <c r="N202" s="35"/>
      <c r="O202" s="35"/>
      <c r="P202" s="35"/>
      <c r="Q202" s="20"/>
      <c r="R202" s="20"/>
      <c r="S202" s="20"/>
      <c r="T202" s="20"/>
      <c r="U202" s="20"/>
      <c r="V202" s="20"/>
      <c r="W202" s="35"/>
    </row>
    <row r="203" spans="2:23" ht="117.75" customHeight="1" x14ac:dyDescent="0.2">
      <c r="D203" s="24"/>
      <c r="E203" s="24"/>
      <c r="F203" s="20"/>
      <c r="G203" s="24"/>
      <c r="H203" s="24"/>
      <c r="I203" s="20"/>
      <c r="J203" s="24"/>
      <c r="K203" s="20"/>
      <c r="L203" s="35"/>
      <c r="M203" s="20"/>
      <c r="N203" s="35"/>
      <c r="O203" s="35"/>
      <c r="P203" s="35"/>
      <c r="Q203" s="20"/>
      <c r="R203" s="20"/>
      <c r="S203" s="20"/>
      <c r="T203" s="20"/>
      <c r="U203" s="20"/>
      <c r="V203" s="20"/>
      <c r="W203" s="35"/>
    </row>
    <row r="204" spans="2:23" ht="117.75" customHeight="1" x14ac:dyDescent="0.2">
      <c r="D204" s="24"/>
      <c r="E204" s="24"/>
      <c r="F204" s="20"/>
      <c r="G204" s="24"/>
      <c r="H204" s="24"/>
      <c r="I204" s="20"/>
      <c r="J204" s="24"/>
      <c r="K204" s="20"/>
      <c r="L204" s="35"/>
      <c r="M204" s="20"/>
      <c r="N204" s="35"/>
      <c r="O204" s="35"/>
      <c r="P204" s="35"/>
      <c r="Q204" s="20"/>
      <c r="R204" s="20"/>
      <c r="S204" s="20"/>
      <c r="T204" s="20"/>
      <c r="U204" s="20"/>
      <c r="V204" s="20"/>
      <c r="W204" s="35"/>
    </row>
    <row r="205" spans="2:23" ht="117.75" customHeight="1" x14ac:dyDescent="0.2">
      <c r="D205" s="24"/>
      <c r="E205" s="24"/>
      <c r="F205" s="20"/>
      <c r="G205" s="24"/>
      <c r="H205" s="24"/>
      <c r="I205" s="20"/>
      <c r="J205" s="24"/>
      <c r="K205" s="20"/>
      <c r="L205" s="35"/>
      <c r="M205" s="20"/>
      <c r="N205" s="35"/>
      <c r="O205" s="35"/>
      <c r="P205" s="35"/>
      <c r="Q205" s="20"/>
      <c r="R205" s="20"/>
      <c r="S205" s="20"/>
      <c r="T205" s="20"/>
      <c r="U205" s="20"/>
      <c r="V205" s="20"/>
      <c r="W205" s="35"/>
    </row>
    <row r="206" spans="2:23" ht="117.75" customHeight="1" x14ac:dyDescent="0.2">
      <c r="D206" s="24"/>
      <c r="E206" s="24"/>
      <c r="F206" s="20"/>
      <c r="G206" s="24"/>
      <c r="H206" s="24"/>
      <c r="I206" s="20"/>
      <c r="J206" s="24"/>
      <c r="K206" s="20"/>
      <c r="L206" s="35"/>
      <c r="M206" s="20"/>
      <c r="N206" s="35"/>
      <c r="O206" s="35"/>
      <c r="P206" s="35"/>
      <c r="Q206" s="20"/>
      <c r="R206" s="20"/>
      <c r="S206" s="20"/>
      <c r="T206" s="20"/>
      <c r="U206" s="20"/>
      <c r="V206" s="20"/>
      <c r="W206" s="35"/>
    </row>
    <row r="211" spans="2:13" ht="117.75" customHeight="1" x14ac:dyDescent="0.2">
      <c r="F211" s="20"/>
      <c r="I211" s="20"/>
      <c r="K211" s="20"/>
    </row>
    <row r="212" spans="2:13" ht="117.75" customHeight="1" x14ac:dyDescent="0.2">
      <c r="F212" s="20"/>
      <c r="I212" s="20"/>
      <c r="K212" s="20"/>
    </row>
    <row r="213" spans="2:13" ht="117.75" customHeight="1" x14ac:dyDescent="0.2">
      <c r="F213" s="20"/>
      <c r="I213" s="20"/>
      <c r="K213" s="20"/>
    </row>
    <row r="214" spans="2:13" ht="117.75" customHeight="1" x14ac:dyDescent="0.2">
      <c r="F214" s="27"/>
      <c r="I214" s="27"/>
      <c r="K214" s="27"/>
    </row>
    <row r="215" spans="2:13" ht="117.75" customHeight="1" x14ac:dyDescent="0.2">
      <c r="F215" s="27"/>
      <c r="I215" s="27"/>
      <c r="K215" s="27"/>
    </row>
    <row r="216" spans="2:13" ht="117.75" customHeight="1" x14ac:dyDescent="0.2">
      <c r="F216" s="27"/>
      <c r="I216" s="27"/>
      <c r="K216" s="27"/>
    </row>
    <row r="217" spans="2:13" ht="117.75" customHeight="1" x14ac:dyDescent="0.2">
      <c r="F217" s="20"/>
      <c r="I217" s="20"/>
      <c r="K217" s="20"/>
    </row>
    <row r="221" spans="2:13" ht="117.75" customHeight="1" x14ac:dyDescent="0.2">
      <c r="F221" s="32"/>
      <c r="H221" s="25"/>
      <c r="J221" s="25"/>
      <c r="L221" s="25"/>
    </row>
    <row r="222" spans="2:13" ht="117.75" customHeight="1" x14ac:dyDescent="0.2">
      <c r="H222" s="22"/>
      <c r="J222" s="22"/>
      <c r="L222" s="22"/>
    </row>
    <row r="223" spans="2:13" ht="117.75" customHeight="1" x14ac:dyDescent="0.2">
      <c r="B223" s="23"/>
      <c r="C223" s="26"/>
      <c r="D223" s="25"/>
      <c r="E223" s="23"/>
      <c r="F223" s="26"/>
      <c r="G223" s="25"/>
      <c r="H223" s="26"/>
      <c r="I223" s="25"/>
      <c r="J223" s="26"/>
      <c r="K223" s="25"/>
      <c r="L223" s="26"/>
      <c r="M223" s="25"/>
    </row>
    <row r="224" spans="2:13" ht="117.75" customHeight="1" x14ac:dyDescent="0.2">
      <c r="B224" s="23"/>
      <c r="C224" s="26"/>
      <c r="D224" s="25"/>
      <c r="E224" s="23"/>
      <c r="F224" s="26"/>
      <c r="G224" s="25"/>
      <c r="H224" s="26"/>
      <c r="I224" s="25"/>
      <c r="J224" s="26"/>
      <c r="K224" s="25"/>
      <c r="L224" s="26"/>
      <c r="M224" s="25"/>
    </row>
    <row r="225" spans="2:13" ht="117.75" customHeight="1" x14ac:dyDescent="0.2">
      <c r="B225" s="23"/>
      <c r="C225" s="26"/>
      <c r="D225" s="25"/>
      <c r="E225" s="23"/>
      <c r="F225" s="26"/>
      <c r="G225" s="25"/>
      <c r="H225" s="26"/>
      <c r="I225" s="25"/>
      <c r="J225" s="26"/>
      <c r="K225" s="25"/>
      <c r="L225" s="26"/>
      <c r="M225" s="25"/>
    </row>
    <row r="226" spans="2:13" ht="117.75" customHeight="1" x14ac:dyDescent="0.2">
      <c r="C226" s="26"/>
      <c r="F226" s="29"/>
      <c r="H226" s="26"/>
      <c r="J226" s="26"/>
      <c r="L226" s="26"/>
    </row>
    <row r="227" spans="2:13" ht="117.75" customHeight="1" x14ac:dyDescent="0.2">
      <c r="C227" s="29"/>
    </row>
    <row r="230" spans="2:13" ht="117.75" customHeight="1" x14ac:dyDescent="0.2">
      <c r="E230" s="23"/>
      <c r="F230" s="26"/>
      <c r="G230" s="25"/>
      <c r="H230" s="26"/>
      <c r="I230" s="25"/>
      <c r="J230" s="26"/>
      <c r="K230" s="25"/>
      <c r="L230" s="26"/>
      <c r="M230" s="25"/>
    </row>
    <row r="231" spans="2:13" ht="117.75" customHeight="1" x14ac:dyDescent="0.2">
      <c r="B231" s="23"/>
      <c r="C231" s="26"/>
      <c r="D231" s="25"/>
      <c r="E231" s="23"/>
      <c r="F231" s="26"/>
      <c r="G231" s="25"/>
      <c r="H231" s="26"/>
      <c r="I231" s="25"/>
      <c r="J231" s="26"/>
      <c r="K231" s="25"/>
      <c r="L231" s="26"/>
      <c r="M231" s="25"/>
    </row>
    <row r="232" spans="2:13" ht="117.75" customHeight="1" x14ac:dyDescent="0.2">
      <c r="B232" s="23"/>
      <c r="C232" s="26"/>
      <c r="D232" s="25"/>
      <c r="E232" s="23"/>
      <c r="F232" s="26"/>
      <c r="G232" s="25"/>
      <c r="H232" s="26"/>
      <c r="I232" s="25"/>
      <c r="J232" s="26"/>
      <c r="K232" s="25"/>
      <c r="L232" s="26"/>
      <c r="M232" s="25"/>
    </row>
    <row r="233" spans="2:13" ht="117.75" customHeight="1" x14ac:dyDescent="0.2">
      <c r="B233" s="23"/>
      <c r="C233" s="26"/>
      <c r="D233" s="25"/>
      <c r="F233" s="26"/>
      <c r="H233" s="26"/>
      <c r="J233" s="26"/>
      <c r="L233" s="26"/>
    </row>
    <row r="234" spans="2:13" ht="117.75" customHeight="1" x14ac:dyDescent="0.2">
      <c r="B234" s="18"/>
      <c r="C234" s="26"/>
    </row>
    <row r="235" spans="2:13" ht="117.75" customHeight="1" x14ac:dyDescent="0.2">
      <c r="B235" s="18"/>
      <c r="C235" s="29"/>
    </row>
    <row r="236" spans="2:13" ht="117.75" customHeight="1" x14ac:dyDescent="0.2">
      <c r="B236" s="18"/>
    </row>
    <row r="237" spans="2:13" ht="117.75" customHeight="1" x14ac:dyDescent="0.2">
      <c r="B237" s="18"/>
    </row>
    <row r="238" spans="2:13" ht="117.75" customHeight="1" x14ac:dyDescent="0.2">
      <c r="B238" s="18"/>
    </row>
    <row r="242" spans="1:25" ht="117.75" customHeight="1" x14ac:dyDescent="0.2">
      <c r="A242" s="19"/>
      <c r="E242" s="18"/>
      <c r="F242" s="18"/>
      <c r="G242" s="18"/>
      <c r="H242" s="18"/>
      <c r="I242" s="18"/>
      <c r="J242" s="18"/>
      <c r="K242" s="18"/>
      <c r="L242" s="18"/>
      <c r="M242" s="18"/>
      <c r="N242" s="18"/>
    </row>
    <row r="243" spans="1:25" ht="117.75" customHeight="1" x14ac:dyDescent="0.2">
      <c r="A243" s="22"/>
      <c r="C243" s="34"/>
      <c r="D243" s="37"/>
      <c r="E243" s="37"/>
      <c r="F243" s="37"/>
      <c r="G243" s="37"/>
      <c r="H243" s="37"/>
      <c r="I243" s="37"/>
      <c r="J243" s="37"/>
      <c r="K243" s="37"/>
      <c r="L243" s="31"/>
      <c r="M243" s="31"/>
      <c r="N243" s="37"/>
      <c r="O243" s="37"/>
      <c r="P243" s="37"/>
      <c r="Q243" s="37"/>
      <c r="R243" s="41"/>
      <c r="S243" s="41"/>
      <c r="T243" s="41"/>
      <c r="U243" s="41"/>
      <c r="V243" s="41"/>
      <c r="W243" s="41"/>
    </row>
    <row r="244" spans="1:25" ht="117.75" customHeight="1" x14ac:dyDescent="0.2">
      <c r="A244" s="25"/>
      <c r="C244" s="23"/>
      <c r="D244" s="26"/>
      <c r="E244" s="26"/>
      <c r="F244" s="27"/>
      <c r="G244" s="24"/>
      <c r="H244" s="24"/>
      <c r="I244" s="24"/>
      <c r="J244" s="24"/>
      <c r="K244" s="27"/>
      <c r="L244" s="35"/>
      <c r="M244" s="27"/>
      <c r="N244" s="35"/>
      <c r="O244" s="35"/>
      <c r="P244" s="35"/>
      <c r="Q244" s="27"/>
      <c r="R244" s="27"/>
      <c r="S244" s="27"/>
      <c r="T244" s="27"/>
      <c r="U244" s="27"/>
      <c r="V244" s="27"/>
      <c r="W244" s="35"/>
      <c r="Y244" s="18"/>
    </row>
    <row r="245" spans="1:25" ht="117.75" customHeight="1" x14ac:dyDescent="0.2">
      <c r="A245" s="25"/>
      <c r="C245" s="23"/>
      <c r="D245" s="26"/>
      <c r="E245" s="26"/>
      <c r="F245" s="27"/>
      <c r="G245" s="24"/>
      <c r="H245" s="24"/>
      <c r="I245" s="24"/>
      <c r="J245" s="24"/>
      <c r="K245" s="27"/>
      <c r="L245" s="35"/>
      <c r="M245" s="27"/>
      <c r="N245" s="35"/>
      <c r="O245" s="35"/>
      <c r="P245" s="35"/>
      <c r="Q245" s="27"/>
      <c r="R245" s="27"/>
      <c r="S245" s="27"/>
      <c r="T245" s="27"/>
      <c r="U245" s="27"/>
      <c r="V245" s="27"/>
      <c r="W245" s="35"/>
      <c r="Y245" s="18"/>
    </row>
    <row r="246" spans="1:25" ht="117.75" customHeight="1" x14ac:dyDescent="0.2">
      <c r="A246" s="25"/>
      <c r="C246" s="23"/>
      <c r="D246" s="26"/>
      <c r="E246" s="26"/>
      <c r="F246" s="27"/>
      <c r="G246" s="24"/>
      <c r="H246" s="24"/>
      <c r="I246" s="24"/>
      <c r="J246" s="24"/>
      <c r="K246" s="27"/>
      <c r="L246" s="35"/>
      <c r="M246" s="27"/>
      <c r="N246" s="35"/>
      <c r="O246" s="35"/>
      <c r="P246" s="35"/>
      <c r="Q246" s="27"/>
      <c r="R246" s="27"/>
      <c r="S246" s="27"/>
      <c r="T246" s="27"/>
      <c r="U246" s="27"/>
      <c r="V246" s="27"/>
      <c r="W246" s="35"/>
      <c r="Y246" s="18"/>
    </row>
    <row r="247" spans="1:25" ht="117.75" customHeight="1" x14ac:dyDescent="0.2">
      <c r="A247" s="25"/>
      <c r="C247" s="23"/>
      <c r="D247" s="26"/>
      <c r="E247" s="26"/>
      <c r="F247" s="27"/>
      <c r="G247" s="24"/>
      <c r="H247" s="24"/>
      <c r="I247" s="24"/>
      <c r="J247" s="24"/>
      <c r="K247" s="27"/>
      <c r="L247" s="35"/>
      <c r="M247" s="27"/>
      <c r="N247" s="35"/>
      <c r="O247" s="35"/>
      <c r="P247" s="35"/>
      <c r="Q247" s="27"/>
      <c r="R247" s="27"/>
      <c r="S247" s="27"/>
      <c r="T247" s="27"/>
      <c r="U247" s="27"/>
      <c r="V247" s="27"/>
      <c r="W247" s="35"/>
      <c r="Y247" s="18"/>
    </row>
    <row r="248" spans="1:25" ht="117.75" customHeight="1" x14ac:dyDescent="0.2">
      <c r="A248" s="25"/>
      <c r="C248" s="23"/>
      <c r="D248" s="26"/>
      <c r="E248" s="26"/>
      <c r="F248" s="27"/>
      <c r="G248" s="24"/>
      <c r="H248" s="24"/>
      <c r="I248" s="27"/>
      <c r="J248" s="24"/>
      <c r="K248" s="27"/>
      <c r="L248" s="35"/>
      <c r="M248" s="27"/>
      <c r="N248" s="35"/>
      <c r="O248" s="35"/>
      <c r="P248" s="35"/>
      <c r="Q248" s="27"/>
      <c r="R248" s="27"/>
      <c r="S248" s="27"/>
      <c r="T248" s="27"/>
      <c r="U248" s="27"/>
      <c r="V248" s="27"/>
      <c r="W248" s="35"/>
      <c r="Y248" s="18"/>
    </row>
    <row r="249" spans="1:25" ht="117.75" customHeight="1" x14ac:dyDescent="0.2">
      <c r="A249" s="25"/>
      <c r="C249" s="23"/>
      <c r="D249" s="26"/>
      <c r="E249" s="26"/>
      <c r="F249" s="27"/>
      <c r="G249" s="24"/>
      <c r="H249" s="24"/>
      <c r="I249" s="27"/>
      <c r="J249" s="24"/>
      <c r="K249" s="27"/>
      <c r="L249" s="35"/>
      <c r="M249" s="27"/>
      <c r="N249" s="35"/>
      <c r="O249" s="35"/>
      <c r="P249" s="35"/>
      <c r="Q249" s="27"/>
      <c r="R249" s="27"/>
      <c r="S249" s="27"/>
      <c r="T249" s="27"/>
      <c r="U249" s="27"/>
      <c r="V249" s="27"/>
      <c r="W249" s="35"/>
      <c r="Y249" s="18"/>
    </row>
    <row r="250" spans="1:25" ht="117.75" customHeight="1" x14ac:dyDescent="0.2">
      <c r="A250" s="25"/>
      <c r="C250" s="23"/>
      <c r="D250" s="26"/>
      <c r="E250" s="26"/>
      <c r="F250" s="27"/>
      <c r="G250" s="24"/>
      <c r="H250" s="24"/>
      <c r="I250" s="27"/>
      <c r="J250" s="24"/>
      <c r="K250" s="27"/>
      <c r="L250" s="35"/>
      <c r="M250" s="27"/>
      <c r="N250" s="35"/>
      <c r="O250" s="35"/>
      <c r="P250" s="35"/>
      <c r="Q250" s="27"/>
      <c r="R250" s="27"/>
      <c r="S250" s="27"/>
      <c r="T250" s="27"/>
      <c r="U250" s="27"/>
      <c r="V250" s="27"/>
      <c r="W250" s="35"/>
      <c r="Y250" s="18"/>
    </row>
    <row r="251" spans="1:25" ht="117.75" customHeight="1" x14ac:dyDescent="0.2">
      <c r="A251" s="25"/>
      <c r="C251" s="23"/>
      <c r="D251" s="26"/>
      <c r="E251" s="26"/>
      <c r="F251" s="27"/>
      <c r="G251" s="24"/>
      <c r="H251" s="24"/>
      <c r="I251" s="27"/>
      <c r="J251" s="24"/>
      <c r="K251" s="27"/>
      <c r="L251" s="35"/>
      <c r="M251" s="27"/>
      <c r="N251" s="35"/>
      <c r="O251" s="35"/>
      <c r="P251" s="35"/>
      <c r="Q251" s="27"/>
      <c r="R251" s="27"/>
      <c r="S251" s="27"/>
      <c r="T251" s="27"/>
      <c r="U251" s="27"/>
      <c r="V251" s="27"/>
      <c r="W251" s="35"/>
      <c r="Y251" s="18"/>
    </row>
    <row r="252" spans="1:25" ht="117.75" customHeight="1" x14ac:dyDescent="0.2">
      <c r="A252" s="25"/>
      <c r="C252" s="23"/>
      <c r="D252" s="26"/>
      <c r="E252" s="26"/>
      <c r="F252" s="27"/>
      <c r="G252" s="24"/>
      <c r="H252" s="24"/>
      <c r="I252" s="27"/>
      <c r="J252" s="24"/>
      <c r="K252" s="27"/>
      <c r="L252" s="35"/>
      <c r="M252" s="27"/>
      <c r="N252" s="35"/>
      <c r="O252" s="35"/>
      <c r="P252" s="35"/>
      <c r="Q252" s="27"/>
      <c r="R252" s="27"/>
      <c r="S252" s="27"/>
      <c r="T252" s="27"/>
      <c r="U252" s="27"/>
      <c r="V252" s="27"/>
      <c r="W252" s="35"/>
      <c r="Y252" s="18"/>
    </row>
    <row r="253" spans="1:25" ht="117.75" customHeight="1" x14ac:dyDescent="0.2">
      <c r="A253" s="25"/>
      <c r="C253" s="23"/>
      <c r="D253" s="26"/>
      <c r="E253" s="26"/>
      <c r="F253" s="27"/>
      <c r="G253" s="24"/>
      <c r="H253" s="24"/>
      <c r="I253" s="27"/>
      <c r="J253" s="24"/>
      <c r="K253" s="27"/>
      <c r="L253" s="35"/>
      <c r="M253" s="27"/>
      <c r="N253" s="35"/>
      <c r="O253" s="35"/>
      <c r="P253" s="35"/>
      <c r="Q253" s="27"/>
      <c r="R253" s="27"/>
      <c r="S253" s="27"/>
      <c r="T253" s="27"/>
      <c r="U253" s="27"/>
      <c r="V253" s="27"/>
      <c r="W253" s="35"/>
      <c r="Y253" s="18"/>
    </row>
    <row r="254" spans="1:25" ht="117.75" customHeight="1" x14ac:dyDescent="0.2">
      <c r="A254" s="25"/>
      <c r="C254" s="23"/>
      <c r="D254" s="26"/>
      <c r="E254" s="26"/>
      <c r="F254" s="27"/>
      <c r="G254" s="24"/>
      <c r="H254" s="24"/>
      <c r="I254" s="27"/>
      <c r="J254" s="24"/>
      <c r="K254" s="27"/>
      <c r="L254" s="35"/>
      <c r="M254" s="27"/>
      <c r="N254" s="35"/>
      <c r="O254" s="35"/>
      <c r="P254" s="35"/>
      <c r="Q254" s="27"/>
      <c r="R254" s="27"/>
      <c r="S254" s="27"/>
      <c r="T254" s="27"/>
      <c r="U254" s="27"/>
      <c r="V254" s="27"/>
      <c r="W254" s="35"/>
      <c r="X254" s="20"/>
    </row>
    <row r="255" spans="1:25" ht="117.75" customHeight="1" x14ac:dyDescent="0.2">
      <c r="A255" s="25"/>
      <c r="C255" s="23"/>
      <c r="D255" s="26"/>
      <c r="E255" s="26"/>
      <c r="F255" s="27"/>
      <c r="G255" s="24"/>
      <c r="H255" s="24"/>
      <c r="I255" s="24"/>
      <c r="J255" s="24"/>
      <c r="K255" s="27"/>
      <c r="L255" s="35"/>
      <c r="M255" s="27"/>
      <c r="N255" s="35"/>
      <c r="O255" s="35"/>
      <c r="P255" s="35"/>
      <c r="Q255" s="27"/>
      <c r="R255" s="27"/>
      <c r="S255" s="27"/>
      <c r="T255" s="27"/>
      <c r="U255" s="27"/>
      <c r="V255" s="27"/>
      <c r="W255" s="35"/>
    </row>
    <row r="256" spans="1:25" ht="117.75" customHeight="1" x14ac:dyDescent="0.2">
      <c r="A256" s="25"/>
      <c r="C256" s="23"/>
      <c r="D256" s="26"/>
      <c r="E256" s="26"/>
      <c r="F256" s="27"/>
      <c r="G256" s="24"/>
      <c r="H256" s="24"/>
      <c r="I256" s="24"/>
      <c r="J256" s="24"/>
      <c r="K256" s="27"/>
      <c r="L256" s="35"/>
      <c r="M256" s="27"/>
      <c r="N256" s="35"/>
      <c r="O256" s="35"/>
      <c r="P256" s="35"/>
      <c r="Q256" s="27"/>
      <c r="R256" s="27"/>
      <c r="S256" s="27"/>
      <c r="T256" s="27"/>
      <c r="U256" s="27"/>
      <c r="V256" s="27"/>
      <c r="W256" s="35"/>
    </row>
    <row r="257" spans="1:23" ht="117.75" customHeight="1" x14ac:dyDescent="0.2">
      <c r="A257" s="25"/>
      <c r="C257" s="23"/>
      <c r="D257" s="26"/>
      <c r="E257" s="26"/>
      <c r="F257" s="27"/>
      <c r="G257" s="24"/>
      <c r="H257" s="24"/>
      <c r="I257" s="24"/>
      <c r="J257" s="24"/>
      <c r="K257" s="27"/>
      <c r="L257" s="35"/>
      <c r="M257" s="27"/>
      <c r="N257" s="35"/>
      <c r="O257" s="35"/>
      <c r="P257" s="35"/>
      <c r="Q257" s="27"/>
      <c r="R257" s="27"/>
      <c r="S257" s="27"/>
      <c r="T257" s="27"/>
      <c r="U257" s="27"/>
      <c r="V257" s="27"/>
      <c r="W257" s="35"/>
    </row>
    <row r="258" spans="1:23" ht="117.75" customHeight="1" x14ac:dyDescent="0.2">
      <c r="A258" s="25"/>
      <c r="C258" s="23"/>
      <c r="D258" s="26"/>
      <c r="E258" s="26"/>
      <c r="F258" s="27"/>
      <c r="G258" s="24"/>
      <c r="H258" s="24"/>
      <c r="I258" s="24"/>
      <c r="J258" s="24"/>
      <c r="K258" s="27"/>
      <c r="L258" s="35"/>
      <c r="M258" s="27"/>
      <c r="N258" s="35"/>
      <c r="O258" s="35"/>
      <c r="P258" s="35"/>
      <c r="Q258" s="27"/>
      <c r="R258" s="27"/>
      <c r="S258" s="27"/>
      <c r="T258" s="27"/>
      <c r="U258" s="27"/>
      <c r="V258" s="27"/>
      <c r="W258" s="35"/>
    </row>
    <row r="259" spans="1:23" ht="117.75" customHeight="1" x14ac:dyDescent="0.2">
      <c r="A259" s="25"/>
      <c r="C259" s="23"/>
      <c r="D259" s="26"/>
      <c r="E259" s="26"/>
      <c r="F259" s="27"/>
      <c r="G259" s="24"/>
      <c r="H259" s="24"/>
      <c r="I259" s="27"/>
      <c r="J259" s="24"/>
      <c r="K259" s="27"/>
      <c r="L259" s="35"/>
      <c r="M259" s="27"/>
      <c r="N259" s="35"/>
      <c r="O259" s="35"/>
      <c r="P259" s="35"/>
      <c r="Q259" s="27"/>
      <c r="R259" s="27"/>
      <c r="S259" s="27"/>
      <c r="T259" s="27"/>
      <c r="U259" s="27"/>
      <c r="V259" s="27"/>
      <c r="W259" s="35"/>
    </row>
    <row r="260" spans="1:23" ht="117.75" customHeight="1" x14ac:dyDescent="0.2">
      <c r="A260" s="25"/>
      <c r="C260" s="23"/>
      <c r="D260" s="26"/>
      <c r="E260" s="26"/>
      <c r="F260" s="27"/>
      <c r="G260" s="24"/>
      <c r="H260" s="24"/>
      <c r="I260" s="27"/>
      <c r="J260" s="24"/>
      <c r="K260" s="27"/>
      <c r="L260" s="35"/>
      <c r="M260" s="27"/>
      <c r="N260" s="35"/>
      <c r="O260" s="35"/>
      <c r="P260" s="35"/>
      <c r="Q260" s="27"/>
      <c r="R260" s="27"/>
      <c r="S260" s="27"/>
      <c r="T260" s="27"/>
      <c r="U260" s="27"/>
      <c r="V260" s="27"/>
      <c r="W260" s="35"/>
    </row>
    <row r="261" spans="1:23" ht="117.75" customHeight="1" x14ac:dyDescent="0.2">
      <c r="A261" s="25"/>
      <c r="C261" s="23"/>
      <c r="D261" s="26"/>
      <c r="E261" s="26"/>
      <c r="F261" s="27"/>
      <c r="G261" s="24"/>
      <c r="H261" s="24"/>
      <c r="I261" s="27"/>
      <c r="J261" s="24"/>
      <c r="K261" s="27"/>
      <c r="L261" s="35"/>
      <c r="M261" s="27"/>
      <c r="N261" s="35"/>
      <c r="O261" s="35"/>
      <c r="P261" s="35"/>
      <c r="Q261" s="27"/>
      <c r="R261" s="27"/>
      <c r="S261" s="27"/>
      <c r="T261" s="27"/>
      <c r="U261" s="27"/>
      <c r="V261" s="27"/>
      <c r="W261" s="35"/>
    </row>
    <row r="262" spans="1:23" ht="117.75" customHeight="1" x14ac:dyDescent="0.2">
      <c r="A262" s="25"/>
      <c r="C262" s="23"/>
      <c r="D262" s="26"/>
      <c r="E262" s="26"/>
      <c r="F262" s="27"/>
      <c r="G262" s="24"/>
      <c r="H262" s="24"/>
      <c r="I262" s="27"/>
      <c r="J262" s="24"/>
      <c r="K262" s="27"/>
      <c r="L262" s="35"/>
      <c r="M262" s="27"/>
      <c r="N262" s="35"/>
      <c r="O262" s="35"/>
      <c r="P262" s="35"/>
      <c r="Q262" s="27"/>
      <c r="R262" s="27"/>
      <c r="S262" s="27"/>
      <c r="T262" s="27"/>
      <c r="U262" s="27"/>
      <c r="V262" s="27"/>
      <c r="W262" s="35"/>
    </row>
    <row r="263" spans="1:23" ht="117.75" customHeight="1" x14ac:dyDescent="0.2">
      <c r="A263" s="25"/>
      <c r="C263" s="23"/>
      <c r="D263" s="26"/>
      <c r="E263" s="26"/>
      <c r="F263" s="27"/>
      <c r="G263" s="24"/>
      <c r="H263" s="24"/>
      <c r="I263" s="27"/>
      <c r="J263" s="24"/>
      <c r="K263" s="27"/>
      <c r="L263" s="35"/>
      <c r="M263" s="27"/>
      <c r="N263" s="35"/>
      <c r="O263" s="35"/>
      <c r="P263" s="35"/>
      <c r="Q263" s="27"/>
      <c r="R263" s="27"/>
      <c r="S263" s="27"/>
      <c r="T263" s="27"/>
      <c r="U263" s="27"/>
      <c r="V263" s="27"/>
      <c r="W263" s="35"/>
    </row>
    <row r="264" spans="1:23" ht="117.75" customHeight="1" x14ac:dyDescent="0.2">
      <c r="A264" s="25"/>
      <c r="C264" s="23"/>
      <c r="D264" s="26"/>
      <c r="E264" s="26"/>
      <c r="F264" s="27"/>
      <c r="G264" s="24"/>
      <c r="H264" s="24"/>
      <c r="I264" s="27"/>
      <c r="J264" s="24"/>
      <c r="K264" s="27"/>
      <c r="L264" s="35"/>
      <c r="M264" s="27"/>
      <c r="N264" s="35"/>
      <c r="O264" s="35"/>
      <c r="P264" s="35"/>
      <c r="Q264" s="27"/>
      <c r="R264" s="27"/>
      <c r="S264" s="27"/>
      <c r="T264" s="27"/>
      <c r="U264" s="27"/>
      <c r="V264" s="27"/>
      <c r="W264" s="35"/>
    </row>
    <row r="265" spans="1:23" ht="117.75" customHeight="1" x14ac:dyDescent="0.2">
      <c r="A265" s="25"/>
      <c r="C265" s="23"/>
      <c r="D265" s="26"/>
      <c r="E265" s="26"/>
      <c r="F265" s="27"/>
      <c r="G265" s="24"/>
      <c r="H265" s="24"/>
      <c r="I265" s="27"/>
      <c r="J265" s="24"/>
      <c r="K265" s="27"/>
      <c r="L265" s="35"/>
      <c r="M265" s="27"/>
      <c r="N265" s="35"/>
      <c r="O265" s="35"/>
      <c r="P265" s="35"/>
      <c r="Q265" s="27"/>
      <c r="R265" s="27"/>
      <c r="S265" s="27"/>
      <c r="T265" s="27"/>
      <c r="U265" s="27"/>
      <c r="V265" s="27"/>
      <c r="W265" s="35"/>
    </row>
    <row r="266" spans="1:23" ht="117.75" customHeight="1" x14ac:dyDescent="0.2">
      <c r="A266" s="25"/>
      <c r="C266" s="23"/>
      <c r="D266" s="26"/>
      <c r="E266" s="26"/>
      <c r="F266" s="27"/>
      <c r="G266" s="24"/>
      <c r="H266" s="24"/>
      <c r="I266" s="27"/>
      <c r="J266" s="24"/>
      <c r="K266" s="27"/>
      <c r="L266" s="35"/>
      <c r="M266" s="27"/>
      <c r="N266" s="35"/>
      <c r="O266" s="35"/>
      <c r="P266" s="35"/>
      <c r="Q266" s="27"/>
      <c r="R266" s="27"/>
      <c r="S266" s="27"/>
      <c r="T266" s="27"/>
      <c r="U266" s="27"/>
      <c r="V266" s="27"/>
      <c r="W266" s="35"/>
    </row>
    <row r="267" spans="1:23" ht="117.75" customHeight="1" x14ac:dyDescent="0.2">
      <c r="A267" s="25"/>
      <c r="C267" s="23"/>
      <c r="D267" s="26"/>
      <c r="E267" s="26"/>
      <c r="F267" s="27"/>
      <c r="G267" s="24"/>
      <c r="H267" s="24"/>
      <c r="I267" s="27"/>
      <c r="J267" s="24"/>
      <c r="K267" s="27"/>
      <c r="L267" s="35"/>
      <c r="M267" s="27"/>
      <c r="N267" s="35"/>
      <c r="O267" s="35"/>
      <c r="P267" s="35"/>
      <c r="Q267" s="27"/>
      <c r="R267" s="27"/>
      <c r="S267" s="27"/>
      <c r="T267" s="27"/>
      <c r="U267" s="27"/>
      <c r="V267" s="27"/>
      <c r="W267" s="35"/>
    </row>
    <row r="268" spans="1:23" ht="117.75" customHeight="1" x14ac:dyDescent="0.2">
      <c r="A268" s="25"/>
      <c r="C268" s="23"/>
      <c r="D268" s="26"/>
      <c r="E268" s="26"/>
      <c r="F268" s="27"/>
      <c r="G268" s="24"/>
      <c r="H268" s="24"/>
      <c r="I268" s="27"/>
      <c r="J268" s="24"/>
      <c r="K268" s="27"/>
      <c r="L268" s="35"/>
      <c r="M268" s="27"/>
      <c r="N268" s="35"/>
      <c r="O268" s="35"/>
      <c r="P268" s="35"/>
      <c r="Q268" s="27"/>
      <c r="R268" s="27"/>
      <c r="S268" s="27"/>
      <c r="T268" s="27"/>
      <c r="U268" s="27"/>
      <c r="V268" s="27"/>
      <c r="W268" s="35"/>
    </row>
    <row r="269" spans="1:23" ht="117.75" customHeight="1" x14ac:dyDescent="0.2">
      <c r="A269" s="25"/>
      <c r="C269" s="23"/>
      <c r="D269" s="26"/>
      <c r="E269" s="26"/>
      <c r="F269" s="27"/>
      <c r="G269" s="24"/>
      <c r="H269" s="24"/>
      <c r="I269" s="27"/>
      <c r="J269" s="24"/>
      <c r="K269" s="27"/>
      <c r="L269" s="35"/>
      <c r="M269" s="27"/>
      <c r="N269" s="35"/>
      <c r="O269" s="35"/>
      <c r="P269" s="35"/>
      <c r="Q269" s="27"/>
      <c r="R269" s="27"/>
      <c r="S269" s="27"/>
      <c r="T269" s="27"/>
      <c r="U269" s="27"/>
      <c r="V269" s="27"/>
      <c r="W269" s="35"/>
    </row>
    <row r="270" spans="1:23" ht="117.75" customHeight="1" x14ac:dyDescent="0.2">
      <c r="A270" s="25"/>
      <c r="C270" s="23"/>
      <c r="D270" s="26"/>
      <c r="E270" s="26"/>
      <c r="F270" s="27"/>
      <c r="G270" s="24"/>
      <c r="H270" s="24"/>
      <c r="I270" s="27"/>
      <c r="J270" s="24"/>
      <c r="K270" s="27"/>
      <c r="L270" s="35"/>
      <c r="M270" s="27"/>
      <c r="N270" s="35"/>
      <c r="O270" s="35"/>
      <c r="P270" s="35"/>
      <c r="Q270" s="27"/>
      <c r="R270" s="27"/>
      <c r="S270" s="27"/>
      <c r="T270" s="27"/>
      <c r="U270" s="27"/>
      <c r="V270" s="27"/>
      <c r="W270" s="35"/>
    </row>
    <row r="271" spans="1:23" ht="117.75" customHeight="1" x14ac:dyDescent="0.2">
      <c r="A271" s="25"/>
      <c r="C271" s="23"/>
      <c r="D271" s="26"/>
      <c r="E271" s="26"/>
      <c r="F271" s="27"/>
      <c r="G271" s="24"/>
      <c r="H271" s="24"/>
      <c r="I271" s="27"/>
      <c r="J271" s="24"/>
      <c r="K271" s="27"/>
      <c r="L271" s="35"/>
      <c r="M271" s="27"/>
      <c r="N271" s="35"/>
      <c r="O271" s="35"/>
      <c r="P271" s="35"/>
      <c r="Q271" s="27"/>
      <c r="R271" s="27"/>
      <c r="S271" s="27"/>
      <c r="T271" s="27"/>
      <c r="U271" s="27"/>
      <c r="V271" s="27"/>
      <c r="W271" s="35"/>
    </row>
    <row r="272" spans="1:23" ht="117.75" customHeight="1" x14ac:dyDescent="0.2">
      <c r="A272" s="25"/>
      <c r="C272" s="23"/>
      <c r="D272" s="26"/>
      <c r="E272" s="26"/>
      <c r="F272" s="27"/>
      <c r="G272" s="24"/>
      <c r="H272" s="24"/>
      <c r="I272" s="27"/>
      <c r="J272" s="24"/>
      <c r="K272" s="27"/>
      <c r="L272" s="35"/>
      <c r="M272" s="27"/>
      <c r="N272" s="35"/>
      <c r="O272" s="35"/>
      <c r="P272" s="35"/>
      <c r="Q272" s="27"/>
      <c r="R272" s="27"/>
      <c r="S272" s="27"/>
      <c r="T272" s="27"/>
      <c r="U272" s="27"/>
      <c r="V272" s="27"/>
      <c r="W272" s="35"/>
    </row>
    <row r="273" spans="1:23" ht="117.75" customHeight="1" x14ac:dyDescent="0.2">
      <c r="A273" s="25"/>
      <c r="C273" s="23"/>
      <c r="D273" s="26"/>
      <c r="E273" s="26"/>
      <c r="F273" s="27"/>
      <c r="G273" s="24"/>
      <c r="H273" s="24"/>
      <c r="I273" s="27"/>
      <c r="J273" s="24"/>
      <c r="K273" s="27"/>
      <c r="L273" s="35"/>
      <c r="M273" s="27"/>
      <c r="N273" s="35"/>
      <c r="O273" s="35"/>
      <c r="P273" s="35"/>
      <c r="Q273" s="27"/>
      <c r="R273" s="27"/>
      <c r="S273" s="27"/>
      <c r="T273" s="27"/>
      <c r="U273" s="27"/>
      <c r="V273" s="27"/>
      <c r="W273" s="35"/>
    </row>
    <row r="274" spans="1:23" ht="117.75" customHeight="1" x14ac:dyDescent="0.2">
      <c r="A274" s="25"/>
      <c r="C274" s="23"/>
      <c r="D274" s="26"/>
      <c r="E274" s="26"/>
      <c r="F274" s="27"/>
      <c r="G274" s="24"/>
      <c r="H274" s="24"/>
      <c r="I274" s="27"/>
      <c r="J274" s="24"/>
      <c r="K274" s="27"/>
      <c r="L274" s="35"/>
      <c r="M274" s="27"/>
      <c r="N274" s="35"/>
      <c r="O274" s="35"/>
      <c r="P274" s="35"/>
      <c r="Q274" s="27"/>
      <c r="R274" s="27"/>
      <c r="S274" s="27"/>
      <c r="T274" s="27"/>
      <c r="U274" s="27"/>
      <c r="V274" s="27"/>
      <c r="W274" s="35"/>
    </row>
    <row r="275" spans="1:23" ht="117.75" customHeight="1" x14ac:dyDescent="0.2">
      <c r="A275" s="25"/>
      <c r="C275" s="23"/>
      <c r="D275" s="26"/>
      <c r="E275" s="26"/>
      <c r="F275" s="27"/>
      <c r="G275" s="24"/>
      <c r="H275" s="24"/>
      <c r="I275" s="27"/>
      <c r="J275" s="24"/>
      <c r="K275" s="27"/>
      <c r="L275" s="35"/>
      <c r="M275" s="27"/>
      <c r="N275" s="35"/>
      <c r="O275" s="35"/>
      <c r="P275" s="35"/>
      <c r="Q275" s="27"/>
      <c r="R275" s="27"/>
      <c r="S275" s="27"/>
      <c r="T275" s="27"/>
      <c r="U275" s="27"/>
      <c r="V275" s="27"/>
      <c r="W275" s="35"/>
    </row>
    <row r="276" spans="1:23" ht="117.75" customHeight="1" x14ac:dyDescent="0.2">
      <c r="A276" s="25"/>
      <c r="C276" s="23"/>
      <c r="D276" s="26"/>
      <c r="E276" s="26"/>
      <c r="F276" s="27"/>
      <c r="G276" s="24"/>
      <c r="H276" s="24"/>
      <c r="I276" s="27"/>
      <c r="J276" s="24"/>
      <c r="K276" s="27"/>
      <c r="L276" s="35"/>
      <c r="M276" s="27"/>
      <c r="N276" s="35"/>
      <c r="O276" s="35"/>
      <c r="P276" s="35"/>
      <c r="Q276" s="27"/>
      <c r="R276" s="27"/>
      <c r="S276" s="27"/>
      <c r="T276" s="27"/>
      <c r="U276" s="27"/>
      <c r="V276" s="27"/>
      <c r="W276" s="35"/>
    </row>
    <row r="277" spans="1:23" ht="117.75" customHeight="1" x14ac:dyDescent="0.2">
      <c r="A277" s="25"/>
      <c r="C277" s="23"/>
      <c r="D277" s="26"/>
      <c r="E277" s="26"/>
      <c r="F277" s="27"/>
      <c r="G277" s="24"/>
      <c r="H277" s="24"/>
      <c r="I277" s="27"/>
      <c r="J277" s="24"/>
      <c r="K277" s="27"/>
      <c r="L277" s="35"/>
      <c r="M277" s="27"/>
      <c r="N277" s="35"/>
      <c r="O277" s="35"/>
      <c r="P277" s="35"/>
      <c r="Q277" s="27"/>
      <c r="R277" s="27"/>
      <c r="S277" s="27"/>
      <c r="T277" s="27"/>
      <c r="U277" s="27"/>
      <c r="V277" s="27"/>
      <c r="W277" s="35"/>
    </row>
    <row r="278" spans="1:23" ht="117.75" customHeight="1" x14ac:dyDescent="0.2">
      <c r="A278" s="25"/>
      <c r="C278" s="23"/>
      <c r="D278" s="26"/>
      <c r="E278" s="26"/>
      <c r="F278" s="27"/>
      <c r="G278" s="24"/>
      <c r="H278" s="24"/>
      <c r="I278" s="27"/>
      <c r="J278" s="24"/>
      <c r="K278" s="27"/>
      <c r="L278" s="35"/>
      <c r="M278" s="27"/>
      <c r="N278" s="35"/>
      <c r="O278" s="35"/>
      <c r="P278" s="35"/>
      <c r="Q278" s="27"/>
      <c r="R278" s="27"/>
      <c r="S278" s="27"/>
      <c r="T278" s="27"/>
      <c r="U278" s="27"/>
      <c r="V278" s="27"/>
      <c r="W278" s="35"/>
    </row>
    <row r="279" spans="1:23" ht="117.75" customHeight="1" x14ac:dyDescent="0.2">
      <c r="A279" s="25"/>
      <c r="C279" s="23"/>
      <c r="D279" s="26"/>
      <c r="E279" s="26"/>
      <c r="F279" s="27"/>
      <c r="G279" s="24"/>
      <c r="H279" s="24"/>
      <c r="I279" s="27"/>
      <c r="J279" s="24"/>
      <c r="K279" s="27"/>
      <c r="L279" s="35"/>
      <c r="M279" s="27"/>
      <c r="N279" s="35"/>
      <c r="O279" s="35"/>
      <c r="P279" s="35"/>
      <c r="Q279" s="27"/>
      <c r="R279" s="27"/>
      <c r="S279" s="27"/>
      <c r="T279" s="27"/>
      <c r="U279" s="27"/>
      <c r="V279" s="27"/>
      <c r="W279" s="35"/>
    </row>
    <row r="280" spans="1:23" ht="117.75" customHeight="1" x14ac:dyDescent="0.2">
      <c r="A280" s="25"/>
      <c r="C280" s="23"/>
      <c r="D280" s="26"/>
      <c r="E280" s="26"/>
      <c r="F280" s="27"/>
      <c r="G280" s="24"/>
      <c r="H280" s="24"/>
      <c r="I280" s="27"/>
      <c r="J280" s="24"/>
      <c r="K280" s="27"/>
      <c r="L280" s="35"/>
      <c r="M280" s="27"/>
      <c r="N280" s="35"/>
      <c r="O280" s="35"/>
      <c r="P280" s="35"/>
      <c r="Q280" s="27"/>
      <c r="R280" s="27"/>
      <c r="S280" s="27"/>
      <c r="T280" s="27"/>
      <c r="U280" s="27"/>
      <c r="V280" s="27"/>
      <c r="W280" s="35"/>
    </row>
    <row r="281" spans="1:23" ht="117.75" customHeight="1" x14ac:dyDescent="0.2">
      <c r="A281" s="25"/>
      <c r="C281" s="23"/>
      <c r="D281" s="26"/>
      <c r="E281" s="26"/>
      <c r="F281" s="27"/>
      <c r="G281" s="24"/>
      <c r="H281" s="24"/>
      <c r="I281" s="27"/>
      <c r="J281" s="24"/>
      <c r="K281" s="27"/>
      <c r="L281" s="35"/>
      <c r="M281" s="27"/>
      <c r="N281" s="35"/>
      <c r="O281" s="35"/>
      <c r="P281" s="35"/>
      <c r="Q281" s="27"/>
      <c r="R281" s="27"/>
      <c r="S281" s="27"/>
      <c r="T281" s="27"/>
      <c r="U281" s="27"/>
      <c r="V281" s="27"/>
      <c r="W281" s="35"/>
    </row>
    <row r="282" spans="1:23" ht="117.75" customHeight="1" x14ac:dyDescent="0.2">
      <c r="A282" s="25"/>
      <c r="C282" s="23"/>
      <c r="D282" s="26"/>
      <c r="E282" s="26"/>
      <c r="F282" s="27"/>
      <c r="G282" s="24"/>
      <c r="H282" s="24"/>
      <c r="I282" s="27"/>
      <c r="J282" s="24"/>
      <c r="K282" s="27"/>
      <c r="L282" s="35"/>
      <c r="M282" s="27"/>
      <c r="N282" s="35"/>
      <c r="O282" s="35"/>
      <c r="P282" s="35"/>
      <c r="Q282" s="27"/>
      <c r="R282" s="27"/>
      <c r="S282" s="27"/>
      <c r="T282" s="27"/>
      <c r="U282" s="27"/>
      <c r="V282" s="27"/>
      <c r="W282" s="35"/>
    </row>
    <row r="283" spans="1:23" ht="117.75" customHeight="1" x14ac:dyDescent="0.2">
      <c r="A283" s="25"/>
      <c r="C283" s="23"/>
      <c r="D283" s="26"/>
      <c r="E283" s="26"/>
      <c r="F283" s="27"/>
      <c r="G283" s="24"/>
      <c r="H283" s="24"/>
      <c r="I283" s="27"/>
      <c r="J283" s="24"/>
      <c r="K283" s="27"/>
      <c r="L283" s="35"/>
      <c r="M283" s="27"/>
      <c r="N283" s="35"/>
      <c r="O283" s="35"/>
      <c r="P283" s="35"/>
      <c r="Q283" s="27"/>
      <c r="R283" s="27"/>
      <c r="S283" s="27"/>
      <c r="T283" s="27"/>
      <c r="U283" s="27"/>
      <c r="V283" s="27"/>
      <c r="W283" s="35"/>
    </row>
    <row r="284" spans="1:23" ht="117.75" customHeight="1" x14ac:dyDescent="0.2">
      <c r="A284" s="25"/>
      <c r="C284" s="23"/>
      <c r="D284" s="26"/>
      <c r="E284" s="26"/>
      <c r="F284" s="27"/>
      <c r="G284" s="24"/>
      <c r="H284" s="24"/>
      <c r="I284" s="27"/>
      <c r="J284" s="24"/>
      <c r="K284" s="27"/>
      <c r="L284" s="35"/>
      <c r="M284" s="27"/>
      <c r="N284" s="35"/>
      <c r="O284" s="35"/>
      <c r="P284" s="35"/>
      <c r="Q284" s="27"/>
      <c r="R284" s="27"/>
      <c r="S284" s="27"/>
      <c r="T284" s="27"/>
      <c r="U284" s="27"/>
      <c r="V284" s="27"/>
      <c r="W284" s="35"/>
    </row>
    <row r="285" spans="1:23" ht="117.75" customHeight="1" x14ac:dyDescent="0.2">
      <c r="A285" s="25"/>
      <c r="C285" s="23"/>
      <c r="D285" s="26"/>
      <c r="E285" s="26"/>
      <c r="F285" s="27"/>
      <c r="G285" s="24"/>
      <c r="H285" s="24"/>
      <c r="I285" s="27"/>
      <c r="J285" s="24"/>
      <c r="K285" s="27"/>
      <c r="L285" s="35"/>
      <c r="M285" s="27"/>
      <c r="N285" s="35"/>
      <c r="O285" s="35"/>
      <c r="P285" s="35"/>
      <c r="Q285" s="27"/>
      <c r="R285" s="27"/>
      <c r="S285" s="27"/>
      <c r="T285" s="27"/>
      <c r="U285" s="27"/>
      <c r="V285" s="27"/>
      <c r="W285" s="35"/>
    </row>
    <row r="286" spans="1:23" ht="117.75" customHeight="1" x14ac:dyDescent="0.2">
      <c r="O286" s="20"/>
      <c r="P286" s="20"/>
    </row>
    <row r="287" spans="1:23" ht="117.75" customHeight="1" x14ac:dyDescent="0.2">
      <c r="C287" s="23"/>
      <c r="O287" s="20"/>
      <c r="P287" s="20"/>
    </row>
    <row r="288" spans="1:23" ht="117.75" customHeight="1" x14ac:dyDescent="0.2">
      <c r="C288" s="23"/>
      <c r="O288" s="20"/>
      <c r="P288" s="20"/>
    </row>
    <row r="289" spans="3:16" ht="117.75" customHeight="1" x14ac:dyDescent="0.2">
      <c r="O289" s="20"/>
      <c r="P289" s="20"/>
    </row>
    <row r="290" spans="3:16" ht="117.75" customHeight="1" x14ac:dyDescent="0.2">
      <c r="O290" s="20"/>
      <c r="P290" s="20"/>
    </row>
    <row r="291" spans="3:16" ht="117.75" customHeight="1" x14ac:dyDescent="0.2">
      <c r="O291" s="20"/>
      <c r="P291" s="20"/>
    </row>
    <row r="292" spans="3:16" ht="117.75" customHeight="1" x14ac:dyDescent="0.2">
      <c r="O292" s="20"/>
      <c r="P292" s="20"/>
    </row>
    <row r="293" spans="3:16" ht="117.75" customHeight="1" x14ac:dyDescent="0.2">
      <c r="O293" s="20"/>
      <c r="P293" s="20"/>
    </row>
    <row r="294" spans="3:16" ht="117.75" customHeight="1" x14ac:dyDescent="0.2">
      <c r="O294" s="20"/>
      <c r="P294" s="20"/>
    </row>
    <row r="295" spans="3:16" ht="117.75" customHeight="1" x14ac:dyDescent="0.2">
      <c r="C295" s="23"/>
      <c r="O295" s="20"/>
      <c r="P295" s="20"/>
    </row>
    <row r="296" spans="3:16" ht="117.75" customHeight="1" x14ac:dyDescent="0.2">
      <c r="C296" s="23"/>
      <c r="O296" s="20"/>
      <c r="P296" s="20"/>
    </row>
    <row r="297" spans="3:16" ht="117.75" customHeight="1" x14ac:dyDescent="0.2">
      <c r="O297" s="20"/>
      <c r="P297" s="20"/>
    </row>
    <row r="298" spans="3:16" ht="117.75" customHeight="1" x14ac:dyDescent="0.2">
      <c r="O298" s="20"/>
      <c r="P298" s="20"/>
    </row>
    <row r="299" spans="3:16" ht="117.75" customHeight="1" x14ac:dyDescent="0.2">
      <c r="O299" s="20"/>
      <c r="P299" s="20"/>
    </row>
    <row r="300" spans="3:16" ht="117.75" customHeight="1" x14ac:dyDescent="0.2">
      <c r="O300" s="20"/>
      <c r="P300" s="20"/>
    </row>
    <row r="301" spans="3:16" ht="117.75" customHeight="1" x14ac:dyDescent="0.2">
      <c r="O301" s="20"/>
      <c r="P301" s="20"/>
    </row>
    <row r="302" spans="3:16" ht="117.75" customHeight="1" x14ac:dyDescent="0.2">
      <c r="O302" s="20"/>
      <c r="P302" s="20"/>
    </row>
    <row r="303" spans="3:16" ht="117.75" customHeight="1" x14ac:dyDescent="0.2">
      <c r="C303" s="23"/>
      <c r="O303" s="20"/>
      <c r="P303" s="20"/>
    </row>
    <row r="304" spans="3:16" ht="117.75" customHeight="1" x14ac:dyDescent="0.2">
      <c r="C304" s="23"/>
      <c r="O304" s="20"/>
      <c r="P304" s="20"/>
    </row>
    <row r="305" spans="3:16" ht="117.75" customHeight="1" x14ac:dyDescent="0.2">
      <c r="O305" s="20"/>
      <c r="P305" s="20"/>
    </row>
    <row r="306" spans="3:16" ht="117.75" customHeight="1" x14ac:dyDescent="0.2">
      <c r="O306" s="20"/>
      <c r="P306" s="20"/>
    </row>
    <row r="307" spans="3:16" ht="117.75" customHeight="1" x14ac:dyDescent="0.2">
      <c r="O307" s="20"/>
      <c r="P307" s="20"/>
    </row>
    <row r="308" spans="3:16" ht="117.75" customHeight="1" x14ac:dyDescent="0.2">
      <c r="O308" s="20"/>
      <c r="P308" s="20"/>
    </row>
    <row r="309" spans="3:16" ht="117.75" customHeight="1" x14ac:dyDescent="0.2">
      <c r="O309" s="20"/>
      <c r="P309" s="20"/>
    </row>
    <row r="310" spans="3:16" ht="117.75" customHeight="1" x14ac:dyDescent="0.2">
      <c r="O310" s="20"/>
      <c r="P310" s="20"/>
    </row>
    <row r="311" spans="3:16" ht="117.75" customHeight="1" x14ac:dyDescent="0.2">
      <c r="C311" s="23"/>
      <c r="O311" s="20"/>
      <c r="P311" s="20"/>
    </row>
    <row r="312" spans="3:16" ht="117.75" customHeight="1" x14ac:dyDescent="0.2">
      <c r="C312" s="23"/>
      <c r="O312" s="20"/>
      <c r="P312" s="20"/>
    </row>
    <row r="313" spans="3:16" ht="117.75" customHeight="1" x14ac:dyDescent="0.2">
      <c r="O313" s="20"/>
      <c r="P313" s="20"/>
    </row>
    <row r="314" spans="3:16" ht="117.75" customHeight="1" x14ac:dyDescent="0.2">
      <c r="O314" s="20"/>
      <c r="P314" s="20"/>
    </row>
    <row r="315" spans="3:16" ht="117.75" customHeight="1" x14ac:dyDescent="0.2">
      <c r="O315" s="20"/>
      <c r="P315" s="20"/>
    </row>
    <row r="316" spans="3:16" ht="117.75" customHeight="1" x14ac:dyDescent="0.2">
      <c r="O316" s="20"/>
      <c r="P316" s="20"/>
    </row>
    <row r="317" spans="3:16" ht="117.75" customHeight="1" x14ac:dyDescent="0.2">
      <c r="O317" s="20"/>
      <c r="P317" s="20"/>
    </row>
    <row r="318" spans="3:16" ht="117.75" customHeight="1" x14ac:dyDescent="0.2">
      <c r="O318" s="20"/>
      <c r="P318" s="20"/>
    </row>
    <row r="319" spans="3:16" ht="117.75" customHeight="1" x14ac:dyDescent="0.2">
      <c r="C319" s="23"/>
      <c r="O319" s="20"/>
      <c r="P319" s="20"/>
    </row>
    <row r="320" spans="3:16" ht="117.75" customHeight="1" x14ac:dyDescent="0.2">
      <c r="C320" s="23"/>
      <c r="O320" s="20"/>
      <c r="P320" s="20"/>
    </row>
    <row r="321" spans="3:16" ht="117.75" customHeight="1" x14ac:dyDescent="0.2">
      <c r="O321" s="20"/>
      <c r="P321" s="20"/>
    </row>
    <row r="322" spans="3:16" ht="117.75" customHeight="1" x14ac:dyDescent="0.2">
      <c r="O322" s="20"/>
      <c r="P322" s="20"/>
    </row>
    <row r="323" spans="3:16" ht="117.75" customHeight="1" x14ac:dyDescent="0.2">
      <c r="O323" s="20"/>
      <c r="P323" s="20"/>
    </row>
    <row r="324" spans="3:16" ht="117.75" customHeight="1" x14ac:dyDescent="0.2">
      <c r="O324" s="20"/>
      <c r="P324" s="20"/>
    </row>
    <row r="325" spans="3:16" ht="117.75" customHeight="1" x14ac:dyDescent="0.2">
      <c r="O325" s="20"/>
      <c r="P325" s="20"/>
    </row>
    <row r="326" spans="3:16" ht="117.75" customHeight="1" x14ac:dyDescent="0.2">
      <c r="O326" s="20"/>
      <c r="P326" s="20"/>
    </row>
    <row r="327" spans="3:16" ht="117.75" customHeight="1" x14ac:dyDescent="0.2">
      <c r="C327" s="23"/>
      <c r="O327" s="20"/>
      <c r="P327" s="20"/>
    </row>
    <row r="328" spans="3:16" ht="117.75" customHeight="1" x14ac:dyDescent="0.2">
      <c r="C328" s="23"/>
      <c r="O328" s="20"/>
      <c r="P328" s="20"/>
    </row>
    <row r="329" spans="3:16" ht="117.75" customHeight="1" x14ac:dyDescent="0.2">
      <c r="O329" s="20"/>
      <c r="P329" s="20"/>
    </row>
    <row r="330" spans="3:16" ht="117.75" customHeight="1" x14ac:dyDescent="0.2">
      <c r="O330" s="20"/>
      <c r="P330" s="20"/>
    </row>
    <row r="331" spans="3:16" ht="117.75" customHeight="1" x14ac:dyDescent="0.2">
      <c r="O331" s="20"/>
      <c r="P331" s="20"/>
    </row>
    <row r="332" spans="3:16" ht="117.75" customHeight="1" x14ac:dyDescent="0.2">
      <c r="O332" s="20"/>
      <c r="P332" s="20"/>
    </row>
    <row r="333" spans="3:16" ht="117.75" customHeight="1" x14ac:dyDescent="0.2">
      <c r="O333" s="20"/>
      <c r="P333" s="20"/>
    </row>
    <row r="334" spans="3:16" ht="117.75" customHeight="1" x14ac:dyDescent="0.2">
      <c r="O334" s="20"/>
      <c r="P334" s="20"/>
    </row>
    <row r="335" spans="3:16" ht="117.75" customHeight="1" x14ac:dyDescent="0.2">
      <c r="C335" s="23"/>
      <c r="O335" s="20"/>
      <c r="P335" s="20"/>
    </row>
    <row r="336" spans="3:16" ht="117.75" customHeight="1" x14ac:dyDescent="0.2">
      <c r="C336" s="23"/>
      <c r="O336" s="20"/>
      <c r="P336" s="20"/>
    </row>
    <row r="337" spans="1:22" ht="117.75" customHeight="1" x14ac:dyDescent="0.2">
      <c r="O337" s="20"/>
      <c r="P337" s="20"/>
    </row>
    <row r="338" spans="1:22" ht="117.75" customHeight="1" x14ac:dyDescent="0.2">
      <c r="O338" s="20"/>
      <c r="P338" s="20"/>
    </row>
    <row r="339" spans="1:22" ht="117.75" customHeight="1" x14ac:dyDescent="0.2">
      <c r="O339" s="20"/>
      <c r="P339" s="20"/>
    </row>
    <row r="340" spans="1:22" ht="117.75" customHeight="1" x14ac:dyDescent="0.2">
      <c r="O340" s="20"/>
      <c r="P340" s="20"/>
    </row>
    <row r="341" spans="1:22" ht="117.75" customHeight="1" x14ac:dyDescent="0.2">
      <c r="O341" s="20"/>
      <c r="P341" s="20"/>
    </row>
    <row r="342" spans="1:22" ht="117.75" customHeight="1" x14ac:dyDescent="0.2">
      <c r="A342" s="22"/>
      <c r="C342" s="34"/>
      <c r="D342" s="34"/>
      <c r="E342" s="31"/>
      <c r="F342" s="31"/>
      <c r="G342" s="31"/>
      <c r="H342" s="31"/>
      <c r="I342" s="31"/>
      <c r="J342" s="31"/>
      <c r="K342" s="31"/>
      <c r="L342" s="31"/>
      <c r="M342" s="31"/>
      <c r="N342" s="31"/>
      <c r="O342" s="31"/>
      <c r="P342" s="36"/>
      <c r="Q342" s="36"/>
      <c r="R342" s="36"/>
      <c r="S342" s="36"/>
      <c r="T342" s="36"/>
      <c r="U342" s="36"/>
      <c r="V342" s="36"/>
    </row>
    <row r="343" spans="1:22" ht="117.75" customHeight="1" x14ac:dyDescent="0.2">
      <c r="C343" s="23"/>
    </row>
    <row r="344" spans="1:22" ht="117.75" customHeight="1" x14ac:dyDescent="0.2">
      <c r="C344" s="23"/>
    </row>
    <row r="345" spans="1:22" ht="117.75" customHeight="1" x14ac:dyDescent="0.2">
      <c r="C345" s="23"/>
    </row>
    <row r="346" spans="1:22" ht="117.75" customHeight="1" x14ac:dyDescent="0.2">
      <c r="C346" s="23"/>
    </row>
    <row r="347" spans="1:22" ht="117.75" customHeight="1" x14ac:dyDescent="0.2">
      <c r="C347" s="23"/>
    </row>
    <row r="348" spans="1:22" ht="117.75" customHeight="1" x14ac:dyDescent="0.2">
      <c r="C348" s="23"/>
    </row>
    <row r="349" spans="1:22" ht="117.75" customHeight="1" x14ac:dyDescent="0.2">
      <c r="C349" s="23"/>
    </row>
    <row r="350" spans="1:22" ht="117.75" customHeight="1" x14ac:dyDescent="0.2">
      <c r="C350" s="23"/>
    </row>
    <row r="351" spans="1:22" ht="117.75" customHeight="1" x14ac:dyDescent="0.2">
      <c r="C351" s="23"/>
    </row>
    <row r="352" spans="1:22" ht="117.75" customHeight="1" x14ac:dyDescent="0.2">
      <c r="C352" s="23"/>
    </row>
    <row r="353" spans="3:3" ht="117.75" customHeight="1" x14ac:dyDescent="0.2">
      <c r="C353" s="23"/>
    </row>
    <row r="354" spans="3:3" ht="117.75" customHeight="1" x14ac:dyDescent="0.2">
      <c r="C354" s="23"/>
    </row>
    <row r="355" spans="3:3" ht="117.75" customHeight="1" x14ac:dyDescent="0.2">
      <c r="C355" s="23"/>
    </row>
    <row r="356" spans="3:3" ht="117.75" customHeight="1" x14ac:dyDescent="0.2">
      <c r="C356" s="23"/>
    </row>
    <row r="357" spans="3:3" ht="117.75" customHeight="1" x14ac:dyDescent="0.2">
      <c r="C357" s="23"/>
    </row>
    <row r="358" spans="3:3" ht="117.75" customHeight="1" x14ac:dyDescent="0.2">
      <c r="C358" s="23"/>
    </row>
    <row r="359" spans="3:3" ht="117.75" customHeight="1" x14ac:dyDescent="0.2">
      <c r="C359" s="23"/>
    </row>
    <row r="360" spans="3:3" ht="117.75" customHeight="1" x14ac:dyDescent="0.2">
      <c r="C360" s="23"/>
    </row>
    <row r="361" spans="3:3" ht="117.75" customHeight="1" x14ac:dyDescent="0.2">
      <c r="C361" s="23"/>
    </row>
    <row r="362" spans="3:3" ht="117.75" customHeight="1" x14ac:dyDescent="0.2">
      <c r="C362" s="23"/>
    </row>
    <row r="363" spans="3:3" ht="117.75" customHeight="1" x14ac:dyDescent="0.2">
      <c r="C363" s="23"/>
    </row>
    <row r="364" spans="3:3" ht="117.75" customHeight="1" x14ac:dyDescent="0.2">
      <c r="C364" s="23"/>
    </row>
    <row r="365" spans="3:3" ht="117.75" customHeight="1" x14ac:dyDescent="0.2">
      <c r="C365" s="23"/>
    </row>
    <row r="366" spans="3:3" ht="117.75" customHeight="1" x14ac:dyDescent="0.2">
      <c r="C366" s="23"/>
    </row>
    <row r="367" spans="3:3" ht="117.75" customHeight="1" x14ac:dyDescent="0.2">
      <c r="C367" s="23"/>
    </row>
    <row r="368" spans="3:3" ht="117.75" customHeight="1" x14ac:dyDescent="0.2">
      <c r="C368" s="23"/>
    </row>
    <row r="369" spans="3:3" ht="117.75" customHeight="1" x14ac:dyDescent="0.2">
      <c r="C369" s="23"/>
    </row>
    <row r="370" spans="3:3" ht="117.75" customHeight="1" x14ac:dyDescent="0.2">
      <c r="C370" s="23"/>
    </row>
    <row r="371" spans="3:3" ht="117.75" customHeight="1" x14ac:dyDescent="0.2">
      <c r="C371" s="23"/>
    </row>
    <row r="372" spans="3:3" ht="117.75" customHeight="1" x14ac:dyDescent="0.2">
      <c r="C372" s="23"/>
    </row>
    <row r="373" spans="3:3" ht="117.75" customHeight="1" x14ac:dyDescent="0.2">
      <c r="C373" s="23"/>
    </row>
    <row r="374" spans="3:3" ht="117.75" customHeight="1" x14ac:dyDescent="0.2">
      <c r="C374" s="23"/>
    </row>
    <row r="375" spans="3:3" ht="117.75" customHeight="1" x14ac:dyDescent="0.2">
      <c r="C375" s="23"/>
    </row>
    <row r="376" spans="3:3" ht="117.75" customHeight="1" x14ac:dyDescent="0.2">
      <c r="C376" s="23"/>
    </row>
    <row r="377" spans="3:3" ht="117.75" customHeight="1" x14ac:dyDescent="0.2">
      <c r="C377" s="23"/>
    </row>
    <row r="378" spans="3:3" ht="117.75" customHeight="1" x14ac:dyDescent="0.2">
      <c r="C378" s="23"/>
    </row>
    <row r="379" spans="3:3" ht="117.75" customHeight="1" x14ac:dyDescent="0.2">
      <c r="C379" s="23"/>
    </row>
    <row r="380" spans="3:3" ht="117.75" customHeight="1" x14ac:dyDescent="0.2">
      <c r="C380" s="23"/>
    </row>
    <row r="381" spans="3:3" ht="117.75" customHeight="1" x14ac:dyDescent="0.2">
      <c r="C381" s="23"/>
    </row>
    <row r="382" spans="3:3" ht="117.75" customHeight="1" x14ac:dyDescent="0.2">
      <c r="C382" s="23"/>
    </row>
    <row r="383" spans="3:3" ht="117.75" customHeight="1" x14ac:dyDescent="0.2">
      <c r="C383" s="23"/>
    </row>
    <row r="384" spans="3:3" ht="117.75" customHeight="1" x14ac:dyDescent="0.2">
      <c r="C384" s="23"/>
    </row>
    <row r="385" spans="3:3" ht="117.75" customHeight="1" x14ac:dyDescent="0.2">
      <c r="C385" s="23"/>
    </row>
    <row r="386" spans="3:3" ht="117.75" customHeight="1" x14ac:dyDescent="0.2">
      <c r="C386" s="23"/>
    </row>
    <row r="387" spans="3:3" ht="117.75" customHeight="1" x14ac:dyDescent="0.2">
      <c r="C387" s="23"/>
    </row>
    <row r="388" spans="3:3" ht="117.75" customHeight="1" x14ac:dyDescent="0.2">
      <c r="C388" s="23"/>
    </row>
    <row r="389" spans="3:3" ht="117.75" customHeight="1" x14ac:dyDescent="0.2">
      <c r="C389" s="23"/>
    </row>
    <row r="390" spans="3:3" ht="117.75" customHeight="1" x14ac:dyDescent="0.2">
      <c r="C390" s="23"/>
    </row>
    <row r="391" spans="3:3" ht="117.75" customHeight="1" x14ac:dyDescent="0.2">
      <c r="C391" s="23"/>
    </row>
    <row r="392" spans="3:3" ht="117.75" customHeight="1" x14ac:dyDescent="0.2">
      <c r="C392" s="23"/>
    </row>
    <row r="393" spans="3:3" ht="117.75" customHeight="1" x14ac:dyDescent="0.2">
      <c r="C393" s="23"/>
    </row>
    <row r="394" spans="3:3" ht="117.75" customHeight="1" x14ac:dyDescent="0.2">
      <c r="C394" s="23"/>
    </row>
    <row r="395" spans="3:3" ht="117.75" customHeight="1" x14ac:dyDescent="0.2">
      <c r="C395" s="23"/>
    </row>
    <row r="396" spans="3:3" ht="117.75" customHeight="1" x14ac:dyDescent="0.2">
      <c r="C396" s="23"/>
    </row>
    <row r="397" spans="3:3" ht="117.75" customHeight="1" x14ac:dyDescent="0.2">
      <c r="C397" s="23"/>
    </row>
    <row r="398" spans="3:3" ht="117.75" customHeight="1" x14ac:dyDescent="0.2">
      <c r="C398" s="23"/>
    </row>
    <row r="399" spans="3:3" ht="117.75" customHeight="1" x14ac:dyDescent="0.2">
      <c r="C399" s="23"/>
    </row>
    <row r="400" spans="3:3" ht="117.75" customHeight="1" x14ac:dyDescent="0.2">
      <c r="C400" s="23"/>
    </row>
    <row r="401" spans="3:3" ht="117.75" customHeight="1" x14ac:dyDescent="0.2">
      <c r="C401" s="23"/>
    </row>
    <row r="402" spans="3:3" ht="117.75" customHeight="1" x14ac:dyDescent="0.2">
      <c r="C402" s="23"/>
    </row>
    <row r="403" spans="3:3" ht="117.75" customHeight="1" x14ac:dyDescent="0.2">
      <c r="C403" s="23"/>
    </row>
    <row r="404" spans="3:3" ht="117.75" customHeight="1" x14ac:dyDescent="0.2">
      <c r="C404" s="23"/>
    </row>
    <row r="405" spans="3:3" ht="117.75" customHeight="1" x14ac:dyDescent="0.2">
      <c r="C405" s="23"/>
    </row>
    <row r="406" spans="3:3" ht="117.75" customHeight="1" x14ac:dyDescent="0.2">
      <c r="C406" s="23"/>
    </row>
    <row r="407" spans="3:3" ht="117.75" customHeight="1" x14ac:dyDescent="0.2">
      <c r="C407" s="23"/>
    </row>
    <row r="408" spans="3:3" ht="117.75" customHeight="1" x14ac:dyDescent="0.2">
      <c r="C408" s="23"/>
    </row>
    <row r="409" spans="3:3" ht="117.75" customHeight="1" x14ac:dyDescent="0.2">
      <c r="C409" s="23"/>
    </row>
    <row r="410" spans="3:3" ht="117.75" customHeight="1" x14ac:dyDescent="0.2">
      <c r="C410" s="23"/>
    </row>
    <row r="411" spans="3:3" ht="117.75" customHeight="1" x14ac:dyDescent="0.2">
      <c r="C411" s="23"/>
    </row>
    <row r="412" spans="3:3" ht="117.75" customHeight="1" x14ac:dyDescent="0.2">
      <c r="C412" s="23"/>
    </row>
    <row r="413" spans="3:3" ht="117.75" customHeight="1" x14ac:dyDescent="0.2">
      <c r="C413" s="23"/>
    </row>
    <row r="414" spans="3:3" ht="117.75" customHeight="1" x14ac:dyDescent="0.2">
      <c r="C414" s="23"/>
    </row>
    <row r="415" spans="3:3" ht="117.75" customHeight="1" x14ac:dyDescent="0.2">
      <c r="C415" s="23"/>
    </row>
    <row r="416" spans="3:3" ht="117.75" customHeight="1" x14ac:dyDescent="0.2">
      <c r="C416" s="23"/>
    </row>
    <row r="417" spans="3:3" ht="117.75" customHeight="1" x14ac:dyDescent="0.2">
      <c r="C417" s="23"/>
    </row>
    <row r="418" spans="3:3" ht="117.75" customHeight="1" x14ac:dyDescent="0.2">
      <c r="C418" s="23"/>
    </row>
    <row r="419" spans="3:3" ht="117.75" customHeight="1" x14ac:dyDescent="0.2">
      <c r="C419" s="23"/>
    </row>
    <row r="420" spans="3:3" ht="117.75" customHeight="1" x14ac:dyDescent="0.2">
      <c r="C420" s="23"/>
    </row>
    <row r="421" spans="3:3" ht="117.75" customHeight="1" x14ac:dyDescent="0.2">
      <c r="C421" s="23"/>
    </row>
    <row r="422" spans="3:3" ht="117.75" customHeight="1" x14ac:dyDescent="0.2">
      <c r="C422" s="23"/>
    </row>
    <row r="423" spans="3:3" ht="117.75" customHeight="1" x14ac:dyDescent="0.2">
      <c r="C423" s="23"/>
    </row>
    <row r="424" spans="3:3" ht="117.75" customHeight="1" x14ac:dyDescent="0.2">
      <c r="C424" s="23"/>
    </row>
    <row r="425" spans="3:3" ht="117.75" customHeight="1" x14ac:dyDescent="0.2">
      <c r="C425" s="23"/>
    </row>
    <row r="426" spans="3:3" ht="117.75" customHeight="1" x14ac:dyDescent="0.2">
      <c r="C426" s="23"/>
    </row>
    <row r="427" spans="3:3" ht="117.75" customHeight="1" x14ac:dyDescent="0.2">
      <c r="C427" s="23"/>
    </row>
    <row r="428" spans="3:3" ht="117.75" customHeight="1" x14ac:dyDescent="0.2">
      <c r="C428" s="23"/>
    </row>
    <row r="429" spans="3:3" ht="117.75" customHeight="1" x14ac:dyDescent="0.2">
      <c r="C429" s="23"/>
    </row>
    <row r="430" spans="3:3" ht="117.75" customHeight="1" x14ac:dyDescent="0.2">
      <c r="C430" s="23"/>
    </row>
    <row r="431" spans="3:3" ht="117.75" customHeight="1" x14ac:dyDescent="0.2">
      <c r="C431" s="23"/>
    </row>
    <row r="432" spans="3:3" ht="117.75" customHeight="1" x14ac:dyDescent="0.2">
      <c r="C432" s="23"/>
    </row>
    <row r="433" spans="3:3" ht="117.75" customHeight="1" x14ac:dyDescent="0.2">
      <c r="C433" s="23"/>
    </row>
    <row r="434" spans="3:3" ht="117.75" customHeight="1" x14ac:dyDescent="0.2">
      <c r="C434" s="23"/>
    </row>
    <row r="435" spans="3:3" ht="117.75" customHeight="1" x14ac:dyDescent="0.2">
      <c r="C435" s="23"/>
    </row>
    <row r="436" spans="3:3" ht="117.75" customHeight="1" x14ac:dyDescent="0.2">
      <c r="C436" s="23"/>
    </row>
    <row r="437" spans="3:3" ht="117.75" customHeight="1" x14ac:dyDescent="0.2">
      <c r="C437" s="23"/>
    </row>
    <row r="438" spans="3:3" ht="117.75" customHeight="1" x14ac:dyDescent="0.2">
      <c r="C438" s="23"/>
    </row>
    <row r="439" spans="3:3" ht="117.75" customHeight="1" x14ac:dyDescent="0.2">
      <c r="C439" s="23"/>
    </row>
    <row r="440" spans="3:3" ht="117.75" customHeight="1" x14ac:dyDescent="0.2">
      <c r="C440" s="23"/>
    </row>
    <row r="441" spans="3:3" ht="117.75" customHeight="1" x14ac:dyDescent="0.2">
      <c r="C441" s="23"/>
    </row>
    <row r="442" spans="3:3" ht="117.75" customHeight="1" x14ac:dyDescent="0.2">
      <c r="C442" s="23"/>
    </row>
    <row r="443" spans="3:3" ht="117.75" customHeight="1" x14ac:dyDescent="0.2">
      <c r="C443" s="23"/>
    </row>
    <row r="444" spans="3:3" ht="117.75" customHeight="1" x14ac:dyDescent="0.2">
      <c r="C444" s="23"/>
    </row>
    <row r="445" spans="3:3" ht="117.75" customHeight="1" x14ac:dyDescent="0.2">
      <c r="C445" s="23"/>
    </row>
    <row r="446" spans="3:3" ht="117.75" customHeight="1" x14ac:dyDescent="0.2">
      <c r="C446" s="23"/>
    </row>
    <row r="447" spans="3:3" ht="117.75" customHeight="1" x14ac:dyDescent="0.2">
      <c r="C447" s="23"/>
    </row>
    <row r="448" spans="3:3" ht="117.75" customHeight="1" x14ac:dyDescent="0.2">
      <c r="C448" s="23"/>
    </row>
    <row r="449" spans="3:3" ht="117.75" customHeight="1" x14ac:dyDescent="0.2">
      <c r="C449" s="23"/>
    </row>
    <row r="450" spans="3:3" ht="117.75" customHeight="1" x14ac:dyDescent="0.2">
      <c r="C450" s="23"/>
    </row>
    <row r="451" spans="3:3" ht="117.75" customHeight="1" x14ac:dyDescent="0.2">
      <c r="C451" s="23"/>
    </row>
    <row r="452" spans="3:3" ht="117.75" customHeight="1" x14ac:dyDescent="0.2">
      <c r="C452" s="23"/>
    </row>
    <row r="453" spans="3:3" ht="117.75" customHeight="1" x14ac:dyDescent="0.2">
      <c r="C453" s="23"/>
    </row>
    <row r="454" spans="3:3" ht="117.75" customHeight="1" x14ac:dyDescent="0.2">
      <c r="C454" s="23"/>
    </row>
    <row r="455" spans="3:3" ht="117.75" customHeight="1" x14ac:dyDescent="0.2">
      <c r="C455" s="23"/>
    </row>
    <row r="456" spans="3:3" ht="117.75" customHeight="1" x14ac:dyDescent="0.2">
      <c r="C456" s="23"/>
    </row>
    <row r="457" spans="3:3" ht="117.75" customHeight="1" x14ac:dyDescent="0.2">
      <c r="C457" s="23"/>
    </row>
    <row r="458" spans="3:3" ht="117.75" customHeight="1" x14ac:dyDescent="0.2">
      <c r="C458" s="23"/>
    </row>
    <row r="459" spans="3:3" ht="117.75" customHeight="1" x14ac:dyDescent="0.2">
      <c r="C459" s="23"/>
    </row>
    <row r="460" spans="3:3" ht="117.75" customHeight="1" x14ac:dyDescent="0.2">
      <c r="C460" s="23"/>
    </row>
    <row r="461" spans="3:3" ht="117.75" customHeight="1" x14ac:dyDescent="0.2">
      <c r="C461" s="23"/>
    </row>
    <row r="462" spans="3:3" ht="117.75" customHeight="1" x14ac:dyDescent="0.2">
      <c r="C462" s="23"/>
    </row>
    <row r="463" spans="3:3" ht="117.75" customHeight="1" x14ac:dyDescent="0.2">
      <c r="C463" s="23"/>
    </row>
    <row r="464" spans="3:3" ht="117.75" customHeight="1" x14ac:dyDescent="0.2">
      <c r="C464" s="23"/>
    </row>
    <row r="465" spans="3:3" ht="117.75" customHeight="1" x14ac:dyDescent="0.2">
      <c r="C465" s="23"/>
    </row>
    <row r="466" spans="3:3" ht="117.75" customHeight="1" x14ac:dyDescent="0.2">
      <c r="C466" s="23"/>
    </row>
    <row r="467" spans="3:3" ht="117.75" customHeight="1" x14ac:dyDescent="0.2">
      <c r="C467" s="23"/>
    </row>
    <row r="468" spans="3:3" ht="117.75" customHeight="1" x14ac:dyDescent="0.2">
      <c r="C468" s="23"/>
    </row>
    <row r="469" spans="3:3" ht="117.75" customHeight="1" x14ac:dyDescent="0.2">
      <c r="C469" s="23"/>
    </row>
    <row r="470" spans="3:3" ht="117.75" customHeight="1" x14ac:dyDescent="0.2">
      <c r="C470" s="23"/>
    </row>
    <row r="471" spans="3:3" ht="117.75" customHeight="1" x14ac:dyDescent="0.2">
      <c r="C471" s="23"/>
    </row>
    <row r="472" spans="3:3" ht="117.75" customHeight="1" x14ac:dyDescent="0.2">
      <c r="C472" s="23"/>
    </row>
    <row r="473" spans="3:3" ht="117.75" customHeight="1" x14ac:dyDescent="0.2">
      <c r="C473" s="23"/>
    </row>
    <row r="474" spans="3:3" ht="117.75" customHeight="1" x14ac:dyDescent="0.2">
      <c r="C474" s="23"/>
    </row>
    <row r="475" spans="3:3" ht="117.75" customHeight="1" x14ac:dyDescent="0.2">
      <c r="C475" s="23"/>
    </row>
    <row r="476" spans="3:3" ht="117.75" customHeight="1" x14ac:dyDescent="0.2">
      <c r="C476" s="23"/>
    </row>
    <row r="477" spans="3:3" ht="117.75" customHeight="1" x14ac:dyDescent="0.2">
      <c r="C477" s="23"/>
    </row>
    <row r="478" spans="3:3" ht="117.75" customHeight="1" x14ac:dyDescent="0.2">
      <c r="C478" s="23"/>
    </row>
    <row r="479" spans="3:3" ht="117.75" customHeight="1" x14ac:dyDescent="0.2">
      <c r="C479" s="23"/>
    </row>
    <row r="480" spans="3:3" ht="117.75" customHeight="1" x14ac:dyDescent="0.2">
      <c r="C480" s="23"/>
    </row>
    <row r="481" spans="3:3" ht="117.75" customHeight="1" x14ac:dyDescent="0.2">
      <c r="C481" s="23"/>
    </row>
    <row r="482" spans="3:3" ht="117.75" customHeight="1" x14ac:dyDescent="0.2">
      <c r="C482" s="23"/>
    </row>
    <row r="483" spans="3:3" ht="117.75" customHeight="1" x14ac:dyDescent="0.2">
      <c r="C483" s="23"/>
    </row>
    <row r="484" spans="3:3" ht="117.75" customHeight="1" x14ac:dyDescent="0.2">
      <c r="C484" s="23"/>
    </row>
    <row r="485" spans="3:3" ht="117.75" customHeight="1" x14ac:dyDescent="0.2">
      <c r="C485" s="23"/>
    </row>
    <row r="486" spans="3:3" ht="117.75" customHeight="1" x14ac:dyDescent="0.2">
      <c r="C486" s="23"/>
    </row>
    <row r="487" spans="3:3" ht="117.75" customHeight="1" x14ac:dyDescent="0.2">
      <c r="C487" s="23"/>
    </row>
    <row r="488" spans="3:3" ht="117.75" customHeight="1" x14ac:dyDescent="0.2">
      <c r="C488" s="23"/>
    </row>
    <row r="489" spans="3:3" ht="117.75" customHeight="1" x14ac:dyDescent="0.2">
      <c r="C489" s="23"/>
    </row>
    <row r="490" spans="3:3" ht="117.75" customHeight="1" x14ac:dyDescent="0.2">
      <c r="C490" s="23"/>
    </row>
    <row r="491" spans="3:3" ht="117.75" customHeight="1" x14ac:dyDescent="0.2">
      <c r="C491" s="23"/>
    </row>
    <row r="492" spans="3:3" ht="117.75" customHeight="1" x14ac:dyDescent="0.2">
      <c r="C492" s="23"/>
    </row>
    <row r="493" spans="3:3" ht="117.75" customHeight="1" x14ac:dyDescent="0.2">
      <c r="C493" s="23"/>
    </row>
    <row r="494" spans="3:3" ht="117.75" customHeight="1" x14ac:dyDescent="0.2">
      <c r="C494" s="23"/>
    </row>
    <row r="495" spans="3:3" ht="117.75" customHeight="1" x14ac:dyDescent="0.2">
      <c r="C495" s="23"/>
    </row>
    <row r="496" spans="3:3" ht="117.75" customHeight="1" x14ac:dyDescent="0.2">
      <c r="C496" s="23"/>
    </row>
    <row r="497" spans="3:3" ht="117.75" customHeight="1" x14ac:dyDescent="0.2">
      <c r="C497" s="23"/>
    </row>
    <row r="498" spans="3:3" ht="117.75" customHeight="1" x14ac:dyDescent="0.2">
      <c r="C498" s="23"/>
    </row>
    <row r="499" spans="3:3" ht="117.75" customHeight="1" x14ac:dyDescent="0.2">
      <c r="C499" s="23"/>
    </row>
    <row r="500" spans="3:3" ht="117.75" customHeight="1" x14ac:dyDescent="0.2">
      <c r="C500" s="23"/>
    </row>
    <row r="501" spans="3:3" ht="117.75" customHeight="1" x14ac:dyDescent="0.2">
      <c r="C501" s="23"/>
    </row>
    <row r="502" spans="3:3" ht="117.75" customHeight="1" x14ac:dyDescent="0.2">
      <c r="C502" s="23"/>
    </row>
    <row r="503" spans="3:3" ht="117.75" customHeight="1" x14ac:dyDescent="0.2">
      <c r="C503" s="23"/>
    </row>
    <row r="504" spans="3:3" ht="117.75" customHeight="1" x14ac:dyDescent="0.2">
      <c r="C504" s="23"/>
    </row>
    <row r="505" spans="3:3" ht="117.75" customHeight="1" x14ac:dyDescent="0.2">
      <c r="C505" s="23"/>
    </row>
    <row r="506" spans="3:3" ht="117.75" customHeight="1" x14ac:dyDescent="0.2">
      <c r="C506" s="23"/>
    </row>
    <row r="507" spans="3:3" ht="117.75" customHeight="1" x14ac:dyDescent="0.2">
      <c r="C507" s="23"/>
    </row>
    <row r="508" spans="3:3" ht="117.75" customHeight="1" x14ac:dyDescent="0.2">
      <c r="C508" s="23"/>
    </row>
    <row r="509" spans="3:3" ht="117.75" customHeight="1" x14ac:dyDescent="0.2">
      <c r="C509" s="23"/>
    </row>
    <row r="510" spans="3:3" ht="117.75" customHeight="1" x14ac:dyDescent="0.2">
      <c r="C510" s="23"/>
    </row>
    <row r="511" spans="3:3" ht="117.75" customHeight="1" x14ac:dyDescent="0.2">
      <c r="C511" s="23"/>
    </row>
    <row r="512" spans="3:3" ht="117.75" customHeight="1" x14ac:dyDescent="0.2">
      <c r="C512" s="23"/>
    </row>
    <row r="513" spans="3:3" ht="117.75" customHeight="1" x14ac:dyDescent="0.2">
      <c r="C513" s="23"/>
    </row>
    <row r="514" spans="3:3" ht="117.75" customHeight="1" x14ac:dyDescent="0.2">
      <c r="C514" s="23"/>
    </row>
    <row r="515" spans="3:3" ht="117.75" customHeight="1" x14ac:dyDescent="0.2">
      <c r="C515" s="23"/>
    </row>
    <row r="516" spans="3:3" ht="117.75" customHeight="1" x14ac:dyDescent="0.2">
      <c r="C516" s="23"/>
    </row>
  </sheetData>
  <sheetProtection selectLockedCells="1"/>
  <mergeCells count="119">
    <mergeCell ref="O70:P72"/>
    <mergeCell ref="Q70:R72"/>
    <mergeCell ref="AE14:AF15"/>
    <mergeCell ref="A16:C19"/>
    <mergeCell ref="D16:F19"/>
    <mergeCell ref="G16:I19"/>
    <mergeCell ref="J16:L19"/>
    <mergeCell ref="M16:N19"/>
    <mergeCell ref="S14:U15"/>
    <mergeCell ref="V14:X15"/>
    <mergeCell ref="Y14:AA15"/>
    <mergeCell ref="AB14:AD15"/>
    <mergeCell ref="A14:C15"/>
    <mergeCell ref="D14:F15"/>
    <mergeCell ref="G14:I15"/>
    <mergeCell ref="J14:L15"/>
    <mergeCell ref="M14:N15"/>
    <mergeCell ref="O16:R17"/>
    <mergeCell ref="O18:R19"/>
    <mergeCell ref="S16:U19"/>
    <mergeCell ref="V16:X19"/>
    <mergeCell ref="Y16:AA19"/>
    <mergeCell ref="AB16:AD19"/>
    <mergeCell ref="O47:P47"/>
    <mergeCell ref="A73:AF73"/>
    <mergeCell ref="O37:P37"/>
    <mergeCell ref="Q37:R37"/>
    <mergeCell ref="O38:R39"/>
    <mergeCell ref="O32:R32"/>
    <mergeCell ref="O33:P34"/>
    <mergeCell ref="Q33:R34"/>
    <mergeCell ref="O35:P36"/>
    <mergeCell ref="Q35:R36"/>
    <mergeCell ref="S38:S39"/>
    <mergeCell ref="S41:AF41"/>
    <mergeCell ref="A40:AF40"/>
    <mergeCell ref="A50:AF50"/>
    <mergeCell ref="A48:A49"/>
    <mergeCell ref="O45:P46"/>
    <mergeCell ref="O41:R41"/>
    <mergeCell ref="O68:R69"/>
    <mergeCell ref="O65:P67"/>
    <mergeCell ref="Q65:R67"/>
    <mergeCell ref="O51:R51"/>
    <mergeCell ref="A61:N61"/>
    <mergeCell ref="S61:AF61"/>
    <mergeCell ref="O61:R61"/>
    <mergeCell ref="O62:R62"/>
    <mergeCell ref="O27:P27"/>
    <mergeCell ref="Q45:R46"/>
    <mergeCell ref="O8:R9"/>
    <mergeCell ref="A38:A39"/>
    <mergeCell ref="A30:AF30"/>
    <mergeCell ref="Q25:R26"/>
    <mergeCell ref="L9:M9"/>
    <mergeCell ref="J9:K9"/>
    <mergeCell ref="E9:F9"/>
    <mergeCell ref="Y11:AE11"/>
    <mergeCell ref="G9:I9"/>
    <mergeCell ref="E11:F11"/>
    <mergeCell ref="G11:M11"/>
    <mergeCell ref="S28:S29"/>
    <mergeCell ref="Q27:R27"/>
    <mergeCell ref="A31:N31"/>
    <mergeCell ref="A21:N21"/>
    <mergeCell ref="S21:AF21"/>
    <mergeCell ref="O21:R21"/>
    <mergeCell ref="S31:AF31"/>
    <mergeCell ref="O28:R29"/>
    <mergeCell ref="O31:R31"/>
    <mergeCell ref="AE16:AF19"/>
    <mergeCell ref="O63:P64"/>
    <mergeCell ref="Q63:R64"/>
    <mergeCell ref="A58:A59"/>
    <mergeCell ref="A60:AF60"/>
    <mergeCell ref="AB9:AC9"/>
    <mergeCell ref="S58:S59"/>
    <mergeCell ref="O52:R52"/>
    <mergeCell ref="O53:P54"/>
    <mergeCell ref="Q53:R54"/>
    <mergeCell ref="O55:P56"/>
    <mergeCell ref="Q55:R56"/>
    <mergeCell ref="O57:P57"/>
    <mergeCell ref="Q57:R57"/>
    <mergeCell ref="O58:R59"/>
    <mergeCell ref="W11:X11"/>
    <mergeCell ref="A51:N51"/>
    <mergeCell ref="S51:AF51"/>
    <mergeCell ref="O48:R49"/>
    <mergeCell ref="A41:N41"/>
    <mergeCell ref="A28:A29"/>
    <mergeCell ref="Q47:R47"/>
    <mergeCell ref="O42:R42"/>
    <mergeCell ref="O43:P44"/>
    <mergeCell ref="Q43:R44"/>
    <mergeCell ref="S48:S49"/>
    <mergeCell ref="O22:R22"/>
    <mergeCell ref="O23:P24"/>
    <mergeCell ref="X2:AE2"/>
    <mergeCell ref="B2:V2"/>
    <mergeCell ref="B4:V4"/>
    <mergeCell ref="B6:V6"/>
    <mergeCell ref="W9:X9"/>
    <mergeCell ref="Y9:AA9"/>
    <mergeCell ref="AD9:AE9"/>
    <mergeCell ref="S8:V12"/>
    <mergeCell ref="A8:D12"/>
    <mergeCell ref="X5:Y6"/>
    <mergeCell ref="X3:Y4"/>
    <mergeCell ref="Z5:AA6"/>
    <mergeCell ref="Z3:AA4"/>
    <mergeCell ref="AB5:AC6"/>
    <mergeCell ref="AB3:AC4"/>
    <mergeCell ref="AD5:AE6"/>
    <mergeCell ref="AD3:AE4"/>
    <mergeCell ref="O11:R11"/>
    <mergeCell ref="O12:R13"/>
    <mergeCell ref="Q23:R24"/>
    <mergeCell ref="O25:P26"/>
  </mergeCells>
  <conditionalFormatting sqref="A32">
    <cfRule type="iconSet" priority="145">
      <iconSet>
        <cfvo type="percent" val="0"/>
        <cfvo type="num" val="1.8"/>
        <cfvo type="num" val="3"/>
      </iconSet>
    </cfRule>
  </conditionalFormatting>
  <conditionalFormatting sqref="A61">
    <cfRule type="iconSet" priority="125">
      <iconSet>
        <cfvo type="percent" val="0"/>
        <cfvo type="num" val="2.99"/>
        <cfvo type="num" val="3.5"/>
      </iconSet>
    </cfRule>
    <cfRule type="iconSet" priority="126">
      <iconSet>
        <cfvo type="percent" val="0"/>
        <cfvo type="num" val="1.8"/>
        <cfvo type="num" val="3"/>
      </iconSet>
    </cfRule>
    <cfRule type="iconSet" priority="127">
      <iconSet reverse="1">
        <cfvo type="percent" val="0"/>
        <cfvo type="num" val="2"/>
        <cfvo type="num" val="3.5"/>
      </iconSet>
    </cfRule>
  </conditionalFormatting>
  <conditionalFormatting sqref="A73">
    <cfRule type="iconSet" priority="157">
      <iconSet reverse="1">
        <cfvo type="percent" val="0"/>
        <cfvo type="num" val="0.3"/>
        <cfvo type="num" val="0.4"/>
      </iconSet>
    </cfRule>
    <cfRule type="iconSet" priority="156">
      <iconSet reverse="1">
        <cfvo type="percent" val="0"/>
        <cfvo type="num" val="0.18"/>
        <cfvo type="num" val="0.21"/>
      </iconSet>
    </cfRule>
    <cfRule type="iconSet" priority="158">
      <iconSet>
        <cfvo type="percent" val="0"/>
        <cfvo type="num" val="1.8"/>
        <cfvo type="num" val="3"/>
      </iconSet>
    </cfRule>
  </conditionalFormatting>
  <conditionalFormatting sqref="S61">
    <cfRule type="iconSet" priority="47">
      <iconSet>
        <cfvo type="percent" val="0"/>
        <cfvo type="num" val="1.8"/>
        <cfvo type="num" val="3"/>
      </iconSet>
    </cfRule>
    <cfRule type="iconSet" priority="46">
      <iconSet>
        <cfvo type="percent" val="0"/>
        <cfvo type="num" val="2.99"/>
        <cfvo type="num" val="3.5"/>
      </iconSet>
    </cfRule>
    <cfRule type="iconSet" priority="48">
      <iconSet reverse="1">
        <cfvo type="percent" val="0"/>
        <cfvo type="num" val="2"/>
        <cfvo type="num" val="3.5"/>
      </iconSet>
    </cfRule>
  </conditionalFormatting>
  <printOptions horizontalCentered="1"/>
  <pageMargins left="0.2" right="0.2" top="0.25" bottom="0.25" header="0.3" footer="0.3"/>
  <pageSetup scale="46" orientation="landscape" r:id="rId1"/>
  <drawing r:id="rId2"/>
  <legacyDrawing r:id="rId3"/>
  <oleObjects>
    <mc:AlternateContent xmlns:mc="http://schemas.openxmlformats.org/markup-compatibility/2006">
      <mc:Choice Requires="x14">
        <oleObject shapeId="152578" r:id="rId4">
          <objectPr defaultSize="0" autoPict="0" r:id="rId5">
            <anchor moveWithCells="1" sizeWithCells="1">
              <from>
                <xdr:col>1</xdr:col>
                <xdr:colOff>381000</xdr:colOff>
                <xdr:row>1</xdr:row>
                <xdr:rowOff>228600</xdr:rowOff>
              </from>
              <to>
                <xdr:col>5</xdr:col>
                <xdr:colOff>368300</xdr:colOff>
                <xdr:row>5</xdr:row>
                <xdr:rowOff>101600</xdr:rowOff>
              </to>
            </anchor>
          </objectPr>
        </oleObject>
      </mc:Choice>
      <mc:Fallback>
        <oleObject shapeId="152578"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450" id="{00000000-000E-0000-0000-00007E010000}">
            <xm:f>calculations!E60&lt;0.75</xm:f>
            <x14:dxf>
              <fill>
                <patternFill>
                  <bgColor rgb="FFFF0000"/>
                </patternFill>
              </fill>
            </x14:dxf>
          </x14:cfRule>
          <x14:cfRule type="expression" priority="453" id="{00000000-000E-0000-0000-000081010000}">
            <xm:f>AND(calculations!E60&gt;=0.85,calculations!E60&lt;=0.93999)</xm:f>
            <x14:dxf>
              <fill>
                <patternFill>
                  <bgColor rgb="FF00B050"/>
                </patternFill>
              </fill>
            </x14:dxf>
          </x14:cfRule>
          <x14:cfRule type="expression" priority="452" id="{00000000-000E-0000-0000-000080010000}">
            <xm:f>calculations!E60&gt;0.94</xm:f>
            <x14:dxf>
              <font>
                <color theme="0"/>
              </font>
              <fill>
                <patternFill>
                  <bgColor theme="1"/>
                </patternFill>
              </fill>
            </x14:dxf>
          </x14:cfRule>
          <x14:cfRule type="expression" priority="451" id="{00000000-000E-0000-0000-00007F010000}">
            <xm:f>AND(calculations!E60&gt;=0.75,calculations!E60&lt;=0.84999)</xm:f>
            <x14:dxf>
              <fill>
                <patternFill>
                  <bgColor rgb="FFFFFF00"/>
                </patternFill>
              </fill>
            </x14:dxf>
          </x14:cfRule>
          <xm:sqref>A21</xm:sqref>
        </x14:conditionalFormatting>
        <x14:conditionalFormatting xmlns:xm="http://schemas.microsoft.com/office/excel/2006/main">
          <x14:cfRule type="expression" priority="456" id="{00000000-000E-0000-0000-000084010000}">
            <xm:f>calculations!J60&gt;0.94</xm:f>
            <x14:dxf>
              <font>
                <color theme="0"/>
              </font>
              <fill>
                <patternFill>
                  <bgColor theme="1"/>
                </patternFill>
              </fill>
            </x14:dxf>
          </x14:cfRule>
          <x14:cfRule type="expression" priority="454" id="{00000000-000E-0000-0000-000082010000}">
            <xm:f>calculations!J60&lt;0.75</xm:f>
            <x14:dxf>
              <fill>
                <patternFill>
                  <bgColor rgb="FFFF0000"/>
                </patternFill>
              </fill>
            </x14:dxf>
          </x14:cfRule>
          <x14:cfRule type="expression" priority="455" id="{00000000-000E-0000-0000-000083010000}">
            <xm:f>AND(calculations!J60&gt;=0.75,calculations!J60&lt;=0.84999)</xm:f>
            <x14:dxf>
              <fill>
                <patternFill>
                  <bgColor rgb="FFFFFF00"/>
                </patternFill>
              </fill>
            </x14:dxf>
          </x14:cfRule>
          <x14:cfRule type="expression" priority="457" id="{00000000-000E-0000-0000-000085010000}">
            <xm:f>AND(calculations!J60&gt;=0.85,calculations!J60&lt;=0.93999)</xm:f>
            <x14:dxf>
              <fill>
                <patternFill>
                  <bgColor rgb="FF00B050"/>
                </patternFill>
              </fill>
            </x14:dxf>
          </x14:cfRule>
          <xm:sqref>A31</xm:sqref>
        </x14:conditionalFormatting>
        <x14:conditionalFormatting xmlns:xm="http://schemas.microsoft.com/office/excel/2006/main">
          <x14:cfRule type="expression" priority="460" id="{00000000-000E-0000-0000-000088010000}">
            <xm:f>calculations!H60&gt;0.94</xm:f>
            <x14:dxf>
              <font>
                <color theme="0"/>
              </font>
              <fill>
                <patternFill>
                  <bgColor theme="1"/>
                </patternFill>
              </fill>
            </x14:dxf>
          </x14:cfRule>
          <x14:cfRule type="expression" priority="459" id="{00000000-000E-0000-0000-000087010000}">
            <xm:f>AND(calculations!H60&gt;=0.75,calculations!H60&lt;=0.84999)</xm:f>
            <x14:dxf>
              <fill>
                <patternFill>
                  <bgColor rgb="FFFFFF00"/>
                </patternFill>
              </fill>
            </x14:dxf>
          </x14:cfRule>
          <x14:cfRule type="expression" priority="461" id="{00000000-000E-0000-0000-000089010000}">
            <xm:f>AND(calculations!H60&gt;=0.85,calculations!H60&lt;=0.93999)</xm:f>
            <x14:dxf>
              <fill>
                <patternFill>
                  <bgColor rgb="FF00B050"/>
                </patternFill>
              </fill>
            </x14:dxf>
          </x14:cfRule>
          <x14:cfRule type="expression" priority="458" id="{00000000-000E-0000-0000-000086010000}">
            <xm:f>calculations!H60&lt;0.75</xm:f>
            <x14:dxf>
              <fill>
                <patternFill>
                  <bgColor rgb="FFFF0000"/>
                </patternFill>
              </fill>
            </x14:dxf>
          </x14:cfRule>
          <xm:sqref>A41</xm:sqref>
        </x14:conditionalFormatting>
        <x14:conditionalFormatting xmlns:xm="http://schemas.microsoft.com/office/excel/2006/main">
          <x14:cfRule type="expression" priority="466" id="{1F432AFE-B48C-40FD-8391-1CF76A390695}">
            <xm:f>calculations!M60&lt;0.75</xm:f>
            <x14:dxf>
              <fill>
                <patternFill>
                  <bgColor rgb="FFFF0000"/>
                </patternFill>
              </fill>
            </x14:dxf>
          </x14:cfRule>
          <x14:cfRule type="expression" priority="467" id="{5D5C14AC-6869-4800-8974-9F994D93A503}">
            <xm:f>AND(calculations!M60&gt;=0.85,calculations!M60&lt;=0.94)</xm:f>
            <x14:dxf>
              <fill>
                <patternFill>
                  <bgColor rgb="FF00B050"/>
                </patternFill>
              </fill>
            </x14:dxf>
          </x14:cfRule>
          <x14:cfRule type="expression" priority="469" id="{E3602DCB-D481-4BD6-AF8E-E5E5AA7F5D43}">
            <xm:f>calculations!M60&gt;0.94</xm:f>
            <x14:dxf>
              <font>
                <color theme="0"/>
              </font>
              <fill>
                <patternFill>
                  <bgColor theme="1"/>
                </patternFill>
              </fill>
            </x14:dxf>
          </x14:cfRule>
          <x14:cfRule type="expression" priority="468" id="{542F8E34-8368-41DE-A0BA-6662B2AD935A}">
            <xm:f>AND(calculations!M60&gt;=0.75,calculations!M60&lt;=0.84999)</xm:f>
            <x14:dxf>
              <fill>
                <patternFill>
                  <bgColor rgb="FFFFFF00"/>
                </patternFill>
              </fill>
            </x14:dxf>
          </x14:cfRule>
          <xm:sqref>A51</xm:sqref>
        </x14:conditionalFormatting>
        <x14:conditionalFormatting xmlns:xm="http://schemas.microsoft.com/office/excel/2006/main">
          <x14:cfRule type="expression" priority="32" id="{D3731D3B-E31D-4E15-A512-1AAF99BB4FDE}">
            <xm:f>calculations!$E$60&gt;0.94</xm:f>
            <x14:dxf>
              <font>
                <color theme="0"/>
              </font>
              <fill>
                <patternFill>
                  <bgColor theme="1"/>
                </patternFill>
              </fill>
            </x14:dxf>
          </x14:cfRule>
          <x14:cfRule type="expression" priority="31" id="{AAF98278-8F42-41AE-9833-E25A4105AAE0}">
            <xm:f>AND(calculations!$E$60&gt;=0.85,calculations!$E$60&lt;=0.93999)</xm:f>
            <x14:dxf>
              <fill>
                <patternFill>
                  <bgColor rgb="FF00B050"/>
                </patternFill>
              </fill>
            </x14:dxf>
          </x14:cfRule>
          <x14:cfRule type="expression" priority="30" id="{FE8AA6CB-F536-4439-8C58-AA714BC0661A}">
            <xm:f>AND(calculations!$E$60&gt;=0.75,calculations!$E$60&lt;=0.84999)</xm:f>
            <x14:dxf>
              <fill>
                <patternFill>
                  <bgColor rgb="FFFFFF00"/>
                </patternFill>
              </fill>
            </x14:dxf>
          </x14:cfRule>
          <x14:cfRule type="expression" priority="29" id="{9C01CB44-C6E7-4EA1-9232-C198FEF1C7D3}">
            <xm:f>calculations!$E$60&lt;0.75</xm:f>
            <x14:dxf>
              <fill>
                <patternFill>
                  <bgColor rgb="FFFF0000"/>
                </patternFill>
              </fill>
            </x14:dxf>
          </x14:cfRule>
          <xm:sqref>A14:C15</xm:sqref>
        </x14:conditionalFormatting>
        <x14:conditionalFormatting xmlns:xm="http://schemas.microsoft.com/office/excel/2006/main">
          <x14:cfRule type="expression" priority="28" id="{58C28EA6-C24B-45EA-B5E5-D2BA98DC7A92}">
            <xm:f>calculations!$J$60&gt;0.94</xm:f>
            <x14:dxf>
              <font>
                <color theme="0"/>
              </font>
              <fill>
                <patternFill>
                  <bgColor theme="1"/>
                </patternFill>
              </fill>
            </x14:dxf>
          </x14:cfRule>
          <x14:cfRule type="expression" priority="27" id="{2BA26AA2-B26D-42CF-9E0A-B51B4D63A258}">
            <xm:f>AND(calculations!$J$60&gt;0.85,calculations!$J$60&lt;=0.93999)</xm:f>
            <x14:dxf>
              <font>
                <color auto="1"/>
              </font>
              <fill>
                <patternFill>
                  <bgColor rgb="FF00B050"/>
                </patternFill>
              </fill>
            </x14:dxf>
          </x14:cfRule>
          <x14:cfRule type="expression" priority="26" id="{1FE154B8-556A-44D9-841A-81EDA1893ADA}">
            <xm:f>AND(calculations!$J$60&gt;0.75,calculations!$J$60&lt;=0.84999)</xm:f>
            <x14:dxf>
              <fill>
                <patternFill>
                  <bgColor rgb="FFFFFF00"/>
                </patternFill>
              </fill>
            </x14:dxf>
          </x14:cfRule>
          <x14:cfRule type="expression" priority="25" id="{21AB08CA-F0FC-4167-9735-66816A78B119}">
            <xm:f>calculations!$J$60&lt;0.75</xm:f>
            <x14:dxf>
              <fill>
                <patternFill>
                  <bgColor rgb="FFFF0000"/>
                </patternFill>
              </fill>
            </x14:dxf>
          </x14:cfRule>
          <xm:sqref>D14:F15</xm:sqref>
        </x14:conditionalFormatting>
        <x14:conditionalFormatting xmlns:xm="http://schemas.microsoft.com/office/excel/2006/main">
          <x14:cfRule type="expression" priority="24" id="{D9182291-661B-4174-8A23-238A739EA005}">
            <xm:f>calculations!$H$60&gt;0.94</xm:f>
            <x14:dxf>
              <font>
                <color theme="0"/>
              </font>
              <fill>
                <patternFill>
                  <bgColor theme="1"/>
                </patternFill>
              </fill>
            </x14:dxf>
          </x14:cfRule>
          <x14:cfRule type="expression" priority="23" id="{1D6BCEC3-1E8A-4568-829B-8FCA70C3E29C}">
            <xm:f>AND(calculations!$H$60&gt;=0.85,calculations!$H$60&lt;=0.93999)</xm:f>
            <x14:dxf>
              <fill>
                <patternFill>
                  <bgColor rgb="FF00B050"/>
                </patternFill>
              </fill>
            </x14:dxf>
          </x14:cfRule>
          <x14:cfRule type="expression" priority="22" id="{D21DF101-F9A4-4678-B30B-E0BA46D336B1}">
            <xm:f>AND(calculations!$H$60&gt;=0.75,calculations!$H$60&lt;=0.84999)</xm:f>
            <x14:dxf>
              <fill>
                <patternFill>
                  <bgColor rgb="FFFFFF00"/>
                </patternFill>
              </fill>
            </x14:dxf>
          </x14:cfRule>
          <x14:cfRule type="expression" priority="21" id="{6C8E6307-AA7C-4C9D-9E1E-B4B3DF649452}">
            <xm:f>calculations!$H$60&lt;0.75</xm:f>
            <x14:dxf>
              <fill>
                <patternFill>
                  <bgColor rgb="FFFF0000"/>
                </patternFill>
              </fill>
            </x14:dxf>
          </x14:cfRule>
          <xm:sqref>G14:I15</xm:sqref>
        </x14:conditionalFormatting>
        <x14:conditionalFormatting xmlns:xm="http://schemas.microsoft.com/office/excel/2006/main">
          <x14:cfRule type="iconSet" priority="449" id="{64AF7A9C-4B6C-4C63-9B02-771FE75064A4}">
            <x14:iconSet iconSet="4TrafficLights" custom="1">
              <x14:cfvo type="percent">
                <xm:f>0</xm:f>
              </x14:cfvo>
              <x14:cfvo type="num">
                <xm:f>3</xm:f>
              </x14:cfvo>
              <x14:cfvo type="num">
                <xm:f>3.4</xm:f>
              </x14:cfvo>
              <x14:cfvo type="num" gte="0">
                <xm:f>3.75</xm:f>
              </x14:cfvo>
              <x14:cfIcon iconSet="3TrafficLights1" iconId="0"/>
              <x14:cfIcon iconSet="3TrafficLights1" iconId="1"/>
              <x14:cfIcon iconSet="3TrafficLights1" iconId="2"/>
              <x14:cfIcon iconSet="4TrafficLights" iconId="0"/>
            </x14:iconSet>
          </x14:cfRule>
          <xm:sqref>I43:I46</xm:sqref>
        </x14:conditionalFormatting>
        <x14:conditionalFormatting xmlns:xm="http://schemas.microsoft.com/office/excel/2006/main">
          <x14:cfRule type="expression" priority="20" id="{70F61C24-A31D-4A29-A566-945415C6CE87}">
            <xm:f>calculations!$M$60&gt;0.94</xm:f>
            <x14:dxf>
              <font>
                <color theme="0"/>
              </font>
              <fill>
                <patternFill>
                  <bgColor theme="1"/>
                </patternFill>
              </fill>
            </x14:dxf>
          </x14:cfRule>
          <x14:cfRule type="expression" priority="19" id="{64105347-B261-4458-A07F-14AF7887DD9C}">
            <xm:f>AND('https://carnevaleassociates.sharepoint.com/Shared Documents/EBA/March 2020/[CFSA possible dashboard sample.xlsx]calculations'!#REF!&gt;=0.85,'https://carnevaleassociates.sharepoint.com/Shared Documents/EBA/March 2020/[CFSA possible dashboard sample.xlsx]calculations'!#REF!&lt;=0.93999)</xm:f>
            <x14:dxf>
              <fill>
                <patternFill>
                  <bgColor rgb="FF00B050"/>
                </patternFill>
              </fill>
            </x14:dxf>
          </x14:cfRule>
          <x14:cfRule type="expression" priority="18" id="{8671AD37-83E8-49B1-A472-FD59AA68C267}">
            <xm:f>AND(calculations!$M$60&gt;=0.75,calculations!$M$60&lt;=0.84999)</xm:f>
            <x14:dxf>
              <fill>
                <patternFill>
                  <bgColor rgb="FFFFFF00"/>
                </patternFill>
              </fill>
            </x14:dxf>
          </x14:cfRule>
          <x14:cfRule type="expression" priority="17" id="{87A31BB2-41E8-49AE-9764-E455EF6C9BA9}">
            <xm:f>calculations!$M$60&lt;0.75</xm:f>
            <x14:dxf>
              <fill>
                <patternFill>
                  <bgColor rgb="FFFF0000"/>
                </patternFill>
              </fill>
            </x14:dxf>
          </x14:cfRule>
          <xm:sqref>J14:L15</xm:sqref>
        </x14:conditionalFormatting>
        <x14:conditionalFormatting xmlns:xm="http://schemas.microsoft.com/office/excel/2006/main">
          <x14:cfRule type="expression" priority="42" id="{C7B8C264-FA54-45D9-904A-3563F50E8C54}">
            <xm:f>calculations!V60&lt;0.75</xm:f>
            <x14:dxf>
              <fill>
                <patternFill>
                  <bgColor rgb="FFFF0000"/>
                </patternFill>
              </fill>
            </x14:dxf>
          </x14:cfRule>
          <x14:cfRule type="expression" priority="43" id="{4696B18B-14D3-4FA9-8E10-F3410ED461DD}">
            <xm:f>AND(calculations!V60&gt;=0.75,calculations!V60&lt;=0.84999)</xm:f>
            <x14:dxf>
              <fill>
                <patternFill>
                  <bgColor rgb="FFFFFF00"/>
                </patternFill>
              </fill>
            </x14:dxf>
          </x14:cfRule>
          <x14:cfRule type="expression" priority="44" id="{1851A584-28F2-446B-8CE1-3996C144E7BF}">
            <xm:f>calculations!V60&gt;0.94</xm:f>
            <x14:dxf>
              <font>
                <color theme="0"/>
              </font>
              <fill>
                <patternFill>
                  <bgColor theme="1"/>
                </patternFill>
              </fill>
            </x14:dxf>
          </x14:cfRule>
          <x14:cfRule type="expression" priority="45" id="{76BD946F-D404-4D11-9828-EC740A564AE2}">
            <xm:f>AND(calculations!V60&gt;=0.85,calculations!V60&lt;=0.93999)</xm:f>
            <x14:dxf>
              <fill>
                <patternFill>
                  <bgColor rgb="FF00B050"/>
                </patternFill>
              </fill>
            </x14:dxf>
          </x14:cfRule>
          <xm:sqref>S21</xm:sqref>
        </x14:conditionalFormatting>
        <x14:conditionalFormatting xmlns:xm="http://schemas.microsoft.com/office/excel/2006/main">
          <x14:cfRule type="expression" priority="470" stopIfTrue="1" id="{00000000-000E-0000-0000-000080010000}">
            <xm:f>calculations!AA60&gt;0.94</xm:f>
            <x14:dxf>
              <font>
                <color theme="0"/>
              </font>
              <fill>
                <patternFill>
                  <bgColor theme="1"/>
                </patternFill>
              </fill>
            </x14:dxf>
          </x14:cfRule>
          <x14:cfRule type="expression" priority="471" stopIfTrue="1" id="{00000000-000E-0000-0000-000081010000}">
            <xm:f>AND(calculations!AA60&gt;=0.85,calculations!AA60&lt;=0.93999)</xm:f>
            <x14:dxf>
              <fill>
                <patternFill>
                  <bgColor rgb="FF00B050"/>
                </patternFill>
              </fill>
            </x14:dxf>
          </x14:cfRule>
          <x14:cfRule type="expression" priority="472" stopIfTrue="1" id="{00000000-000E-0000-0000-00007F010000}">
            <xm:f>AND(calculations!AA60&gt;=0.75,calculations!AA60&lt;=0.84999)</xm:f>
            <x14:dxf>
              <fill>
                <patternFill>
                  <bgColor rgb="FFFFFF00"/>
                </patternFill>
              </fill>
            </x14:dxf>
          </x14:cfRule>
          <x14:cfRule type="expression" priority="473" id="{00000000-000E-0000-0000-00007E010000}">
            <xm:f>calculations!AA60&lt;0.75</xm:f>
            <x14:dxf>
              <fill>
                <patternFill>
                  <bgColor rgb="FFFF0000"/>
                </patternFill>
              </fill>
            </x14:dxf>
          </x14:cfRule>
          <xm:sqref>S31</xm:sqref>
        </x14:conditionalFormatting>
        <x14:conditionalFormatting xmlns:xm="http://schemas.microsoft.com/office/excel/2006/main">
          <x14:cfRule type="expression" priority="38" id="{EA17EC75-29DC-4C33-8E74-6314FC07F8DA}">
            <xm:f>calculations!$Y$60&gt;0.94</xm:f>
            <x14:dxf>
              <font>
                <color theme="0"/>
              </font>
              <fill>
                <patternFill>
                  <bgColor theme="1"/>
                </patternFill>
              </fill>
            </x14:dxf>
          </x14:cfRule>
          <x14:cfRule type="expression" priority="41" id="{FF335796-B731-41E1-A99D-CF982E4EA417}">
            <xm:f>AND(calculations!$Y$60&gt;=0.75,calculations!$Y$60&lt;=0.84999)</xm:f>
            <x14:dxf>
              <fill>
                <patternFill>
                  <bgColor rgb="FFFFFF00"/>
                </patternFill>
              </fill>
            </x14:dxf>
          </x14:cfRule>
          <x14:cfRule type="expression" priority="40" id="{2913FC94-5D22-4A4C-BC75-1BFBF0378DED}">
            <xm:f>AND(calculations!$Y$60&gt;=0.85,calculations!$Y$60&lt;=0.93999)</xm:f>
            <x14:dxf>
              <fill>
                <patternFill>
                  <bgColor rgb="FF00B050"/>
                </patternFill>
              </fill>
            </x14:dxf>
          </x14:cfRule>
          <x14:cfRule type="expression" priority="37" id="{23C92A72-64FD-49E8-BF9E-D28122654E99}">
            <xm:f>calculations!$Y$60&lt;0.75</xm:f>
            <x14:dxf>
              <fill>
                <patternFill>
                  <bgColor rgb="FFFF0000"/>
                </patternFill>
              </fill>
            </x14:dxf>
          </x14:cfRule>
          <xm:sqref>S41</xm:sqref>
        </x14:conditionalFormatting>
        <x14:conditionalFormatting xmlns:xm="http://schemas.microsoft.com/office/excel/2006/main">
          <x14:cfRule type="expression" priority="36" id="{7501E859-A3CC-4BD4-880B-10D2FC33644E}">
            <xm:f>calculations!AD60&gt;0.94</xm:f>
            <x14:dxf>
              <font>
                <color theme="0"/>
              </font>
              <fill>
                <patternFill>
                  <bgColor theme="1"/>
                </patternFill>
              </fill>
            </x14:dxf>
          </x14:cfRule>
          <x14:cfRule type="expression" priority="35" id="{645F65C3-7D0A-44E1-8847-93DB4F6853AF}">
            <xm:f>AND(calculations!AD60&gt;=0.75,calculations!AD60&lt;=0.84999)</xm:f>
            <x14:dxf>
              <fill>
                <patternFill>
                  <bgColor rgb="FFFFFF00"/>
                </patternFill>
              </fill>
            </x14:dxf>
          </x14:cfRule>
          <x14:cfRule type="expression" priority="34" id="{73A73533-E3EE-4A57-802B-5D44C6A5588B}">
            <xm:f>AND(calculations!AD60&gt;=0.85,calculations!AD60&lt;=0.94)</xm:f>
            <x14:dxf>
              <fill>
                <patternFill>
                  <bgColor rgb="FF00B050"/>
                </patternFill>
              </fill>
            </x14:dxf>
          </x14:cfRule>
          <x14:cfRule type="expression" priority="33" id="{3BD305D7-B857-41C4-B768-10005D284FF6}">
            <xm:f>calculations!AD60&lt;0.75</xm:f>
            <x14:dxf>
              <fill>
                <patternFill>
                  <bgColor rgb="FFFF0000"/>
                </patternFill>
              </fill>
            </x14:dxf>
          </x14:cfRule>
          <xm:sqref>S51</xm:sqref>
        </x14:conditionalFormatting>
        <x14:conditionalFormatting xmlns:xm="http://schemas.microsoft.com/office/excel/2006/main">
          <x14:cfRule type="expression" priority="16" id="{B156D2FE-5C6A-4E50-976C-2BD263AD1EF4}">
            <xm:f>calculations!$V$60&gt;0.94</xm:f>
            <x14:dxf>
              <font>
                <color theme="0"/>
              </font>
              <fill>
                <patternFill>
                  <bgColor theme="1"/>
                </patternFill>
              </fill>
            </x14:dxf>
          </x14:cfRule>
          <x14:cfRule type="expression" priority="15" id="{B45C18E0-5F09-4D03-B5D5-082D667BFAEE}">
            <xm:f>AND(calculations!$V$60&gt;=0.85,calculations!$V$60&lt;=0.93999)</xm:f>
            <x14:dxf>
              <fill>
                <patternFill>
                  <bgColor rgb="FF00B050"/>
                </patternFill>
              </fill>
            </x14:dxf>
          </x14:cfRule>
          <x14:cfRule type="expression" priority="14" id="{2DCCAEA6-3389-405A-8476-A5F26E4A5044}">
            <xm:f>AND(calculations!$V$60&gt;=0.75,calculations!$V$60&lt;=0.84999)</xm:f>
            <x14:dxf>
              <fill>
                <patternFill>
                  <bgColor rgb="FFFFFF00"/>
                </patternFill>
              </fill>
            </x14:dxf>
          </x14:cfRule>
          <x14:cfRule type="expression" priority="13" id="{82EB9C53-992C-493D-BE61-71A9B305D443}">
            <xm:f>calculations!$V$60&lt;0.75</xm:f>
            <x14:dxf>
              <fill>
                <patternFill>
                  <bgColor rgb="FFFF0000"/>
                </patternFill>
              </fill>
            </x14:dxf>
          </x14:cfRule>
          <xm:sqref>S14:U15</xm:sqref>
        </x14:conditionalFormatting>
        <x14:conditionalFormatting xmlns:xm="http://schemas.microsoft.com/office/excel/2006/main">
          <x14:cfRule type="expression" priority="12" id="{A8545329-C7A8-4877-8E1C-676DDE473608}">
            <xm:f>calculations!$AA$60&gt;0.94</xm:f>
            <x14:dxf>
              <font>
                <color theme="0"/>
              </font>
              <fill>
                <patternFill>
                  <bgColor theme="1"/>
                </patternFill>
              </fill>
            </x14:dxf>
          </x14:cfRule>
          <x14:cfRule type="expression" priority="11" id="{C0E3B572-D6C2-4806-95E3-4C2DF62F18D7}">
            <xm:f>AND(calculations!$AA$60&gt;0.85,calculations!$AA$60&lt;=0.93999)</xm:f>
            <x14:dxf>
              <font>
                <color auto="1"/>
              </font>
              <fill>
                <patternFill>
                  <bgColor rgb="FF00B050"/>
                </patternFill>
              </fill>
            </x14:dxf>
          </x14:cfRule>
          <x14:cfRule type="expression" priority="10" id="{720CCC59-5E81-4088-9D8F-EDBF4B94D86F}">
            <xm:f>AND(calculations!$AA$60&gt;0.75,calculations!$AA$60&lt;=0.84999)</xm:f>
            <x14:dxf>
              <fill>
                <patternFill>
                  <bgColor rgb="FFFFFF00"/>
                </patternFill>
              </fill>
            </x14:dxf>
          </x14:cfRule>
          <x14:cfRule type="expression" priority="9" id="{6B07447C-B2E4-4B20-8224-20C5CA57C04A}">
            <xm:f>calculations!$AA$60&lt;0.75</xm:f>
            <x14:dxf>
              <fill>
                <patternFill>
                  <bgColor rgb="FFFF0000"/>
                </patternFill>
              </fill>
            </x14:dxf>
          </x14:cfRule>
          <xm:sqref>V14:X15</xm:sqref>
        </x14:conditionalFormatting>
        <x14:conditionalFormatting xmlns:xm="http://schemas.microsoft.com/office/excel/2006/main">
          <x14:cfRule type="expression" priority="8" id="{C1C12085-3055-4540-96F2-98E910D00D4F}">
            <xm:f>calculations!$Y$60&gt;0.94</xm:f>
            <x14:dxf>
              <font>
                <color theme="0"/>
              </font>
              <fill>
                <patternFill>
                  <bgColor theme="1"/>
                </patternFill>
              </fill>
            </x14:dxf>
          </x14:cfRule>
          <x14:cfRule type="expression" priority="7" id="{9A1C62F0-9A0E-4F73-816B-0F16A9A29F84}">
            <xm:f>AND(calculations!$Y$60&gt;=0.85,calculations!$Y$60&lt;=0.93999)</xm:f>
            <x14:dxf>
              <fill>
                <patternFill>
                  <bgColor rgb="FF00B050"/>
                </patternFill>
              </fill>
            </x14:dxf>
          </x14:cfRule>
          <x14:cfRule type="expression" priority="6" id="{837C3FB1-0449-4E42-8A5D-098EC6BEA089}">
            <xm:f>AND(calculations!$Y$60&gt;=0.75,calculations!$Y$60&lt;=0.84999)</xm:f>
            <x14:dxf>
              <fill>
                <patternFill>
                  <bgColor rgb="FFFFFF00"/>
                </patternFill>
              </fill>
            </x14:dxf>
          </x14:cfRule>
          <x14:cfRule type="expression" priority="5" id="{A322CF56-3E5F-48FB-804A-27E21A912218}">
            <xm:f>calculations!$Y$60&lt;0.75</xm:f>
            <x14:dxf>
              <fill>
                <patternFill>
                  <bgColor rgb="FFFF0000"/>
                </patternFill>
              </fill>
            </x14:dxf>
          </x14:cfRule>
          <xm:sqref>Y14:AA15</xm:sqref>
        </x14:conditionalFormatting>
        <x14:conditionalFormatting xmlns:xm="http://schemas.microsoft.com/office/excel/2006/main">
          <x14:cfRule type="expression" priority="4" id="{BA4BAED6-2DFA-47C8-9FE1-07842F3DB864}">
            <xm:f>calculations!$AD$60&gt;0.94</xm:f>
            <x14:dxf>
              <font>
                <color theme="0"/>
              </font>
              <fill>
                <patternFill>
                  <bgColor theme="1"/>
                </patternFill>
              </fill>
            </x14:dxf>
          </x14:cfRule>
          <x14:cfRule type="expression" priority="3" id="{9F9C65E4-0BDB-45EA-8DBB-B86A0E5C82B0}">
            <xm:f>AND(calculations!$AD$60&gt;=0.85,calculations!$AD$60&lt;=0.93999)</xm:f>
            <x14:dxf>
              <fill>
                <patternFill>
                  <bgColor rgb="FF00B050"/>
                </patternFill>
              </fill>
            </x14:dxf>
          </x14:cfRule>
          <x14:cfRule type="expression" priority="2" id="{A27444F8-E006-4126-BEE3-4E6A1CC27448}">
            <xm:f>AND(calculations!$AD$60&gt;=0.75,calculations!$AD$60&lt;=0.84999)</xm:f>
            <x14:dxf>
              <fill>
                <patternFill>
                  <bgColor rgb="FFFFFF00"/>
                </patternFill>
              </fill>
            </x14:dxf>
          </x14:cfRule>
          <x14:cfRule type="expression" priority="1" id="{558B3D4B-F876-42D0-B622-D93614338677}">
            <xm:f>calculations!$AD$60&lt;0.75</xm:f>
            <x14:dxf>
              <fill>
                <patternFill>
                  <bgColor rgb="FFFF0000"/>
                </patternFill>
              </fill>
            </x14:dxf>
          </x14:cfRule>
          <xm:sqref>AB14:AD15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calculations!$S$6:$S$45</xm:f>
          </x14:formula1>
          <xm:sqref>Y11</xm:sqref>
        </x14:dataValidation>
        <x14:dataValidation type="list" allowBlank="1" showInputMessage="1" showErrorMessage="1" xr:uid="{00000000-0002-0000-0000-000003000000}">
          <x14:formula1>
            <xm:f>calculations!$B$6:$B$45</xm:f>
          </x14:formula1>
          <xm:sqref>G11</xm:sqref>
        </x14:dataValidation>
        <x14:dataValidation type="list" allowBlank="1" showInputMessage="1" showErrorMessage="1" xr:uid="{88619DB2-4052-4588-B15D-8CB0B89D9E2A}">
          <x14:formula1>
            <xm:f>lists!$A$25:$A$27</xm:f>
          </x14:formula1>
          <xm:sqref>G9:I9 Y9</xm:sqref>
        </x14:dataValidation>
        <x14:dataValidation type="list" allowBlank="1" showInputMessage="1" showErrorMessage="1" xr:uid="{95E7304C-D6CD-44B2-A673-2B6D19D772CE}">
          <x14:formula1>
            <xm:f>lists!$A$4:$A$16</xm:f>
          </x14:formula1>
          <xm:sqref>AD9:AE9 L9:M9</xm:sqref>
        </x14:dataValidation>
        <x14:dataValidation type="list" allowBlank="1" showInputMessage="1" showErrorMessage="1" xr:uid="{9CFE1A45-4577-4B6C-8A4A-60B6FCAD8405}">
          <x14:formula1>
            <xm:f>lists!$G$5:$G$144</xm:f>
          </x14:formula1>
          <xm:sqref>O18:R19 O12:R13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pageSetUpPr fitToPage="1"/>
  </sheetPr>
  <dimension ref="A1:T57"/>
  <sheetViews>
    <sheetView workbookViewId="0">
      <selection activeCell="R1" sqref="R1"/>
    </sheetView>
  </sheetViews>
  <sheetFormatPr baseColWidth="10" defaultColWidth="0" defaultRowHeight="15" zeroHeight="1" x14ac:dyDescent="0.2"/>
  <cols>
    <col min="1" max="20" width="9.1640625" customWidth="1"/>
    <col min="21" max="16384" width="9.1640625" hidden="1"/>
  </cols>
  <sheetData>
    <row r="1" spans="1:20" ht="31" x14ac:dyDescent="0.35">
      <c r="A1" s="419" t="s">
        <v>294</v>
      </c>
      <c r="B1" s="419"/>
      <c r="C1" s="419"/>
      <c r="D1" s="419"/>
      <c r="E1" s="419"/>
      <c r="F1" s="419"/>
      <c r="G1" s="419"/>
      <c r="H1" s="419"/>
      <c r="I1" s="419"/>
      <c r="J1" s="419"/>
      <c r="K1" s="419"/>
      <c r="L1" s="419"/>
      <c r="M1" s="419"/>
      <c r="N1" s="419"/>
      <c r="O1" s="419"/>
      <c r="P1" s="419"/>
      <c r="Q1" s="73"/>
      <c r="R1" s="84" t="s">
        <v>50</v>
      </c>
      <c r="S1" s="73"/>
      <c r="T1" s="73"/>
    </row>
    <row r="2" spans="1:20" x14ac:dyDescent="0.2">
      <c r="A2" s="73"/>
      <c r="B2" s="73"/>
      <c r="C2" s="73"/>
      <c r="D2" s="73"/>
      <c r="E2" s="73"/>
      <c r="F2" s="73"/>
      <c r="G2" s="73"/>
      <c r="H2" s="73"/>
      <c r="I2" s="73"/>
      <c r="J2" s="73"/>
      <c r="K2" s="73"/>
      <c r="L2" s="73"/>
      <c r="M2" s="73"/>
      <c r="N2" s="73"/>
      <c r="O2" s="73"/>
      <c r="P2" s="73"/>
      <c r="Q2" s="73"/>
      <c r="R2" s="73"/>
      <c r="S2" s="73"/>
      <c r="T2" s="73"/>
    </row>
    <row r="3" spans="1:20" ht="20" thickBot="1" x14ac:dyDescent="0.3">
      <c r="A3" s="420" t="s">
        <v>295</v>
      </c>
      <c r="B3" s="420"/>
      <c r="C3" s="420"/>
      <c r="D3" s="420"/>
      <c r="E3" s="420"/>
      <c r="F3" s="420"/>
      <c r="G3" s="420"/>
      <c r="H3" s="420"/>
      <c r="I3" s="420"/>
      <c r="J3" s="96"/>
      <c r="K3" s="96"/>
      <c r="L3" s="96"/>
      <c r="M3" s="96"/>
      <c r="N3" s="96"/>
      <c r="O3" s="96"/>
      <c r="P3" s="96"/>
      <c r="Q3" s="96"/>
      <c r="R3" s="96"/>
      <c r="S3" s="96"/>
      <c r="T3" s="73"/>
    </row>
    <row r="4" spans="1:20" x14ac:dyDescent="0.2">
      <c r="A4" s="86" t="s">
        <v>296</v>
      </c>
      <c r="B4" s="73"/>
      <c r="C4" s="73"/>
      <c r="D4" s="73"/>
      <c r="E4" s="73"/>
      <c r="F4" s="73"/>
      <c r="G4" s="73"/>
      <c r="H4" s="73"/>
      <c r="I4" s="73"/>
      <c r="J4" s="73"/>
      <c r="K4" s="73"/>
      <c r="L4" s="73"/>
      <c r="M4" s="73"/>
      <c r="N4" s="73"/>
      <c r="O4" s="73"/>
      <c r="P4" s="73"/>
      <c r="Q4" s="73"/>
      <c r="R4" s="73"/>
      <c r="S4" s="73"/>
      <c r="T4" s="73"/>
    </row>
    <row r="5" spans="1:20" x14ac:dyDescent="0.2">
      <c r="A5" s="73"/>
      <c r="B5" s="73"/>
      <c r="C5" s="73"/>
      <c r="D5" s="73"/>
      <c r="E5" s="73"/>
      <c r="F5" s="73"/>
      <c r="G5" s="73"/>
      <c r="H5" s="73"/>
      <c r="I5" s="73"/>
      <c r="J5" s="73"/>
      <c r="K5" s="73"/>
      <c r="L5" s="73"/>
      <c r="M5" s="73"/>
      <c r="N5" s="73"/>
      <c r="O5" s="73"/>
      <c r="P5" s="73"/>
      <c r="Q5" s="73"/>
      <c r="R5" s="73"/>
      <c r="S5" s="73"/>
      <c r="T5" s="73"/>
    </row>
    <row r="6" spans="1:20" ht="20" thickBot="1" x14ac:dyDescent="0.3">
      <c r="A6" s="420" t="s">
        <v>301</v>
      </c>
      <c r="B6" s="420"/>
      <c r="C6" s="420"/>
      <c r="D6" s="420"/>
      <c r="E6" s="420"/>
      <c r="F6" s="420"/>
      <c r="G6" s="420"/>
      <c r="H6" s="420"/>
      <c r="I6" s="420"/>
      <c r="J6" s="73"/>
      <c r="K6" s="420" t="s">
        <v>297</v>
      </c>
      <c r="L6" s="420"/>
      <c r="M6" s="420"/>
      <c r="N6" s="420"/>
      <c r="O6" s="420"/>
      <c r="P6" s="420"/>
      <c r="Q6" s="420"/>
      <c r="R6" s="420"/>
      <c r="S6" s="420"/>
      <c r="T6" s="73"/>
    </row>
    <row r="7" spans="1:20" ht="23.25" customHeight="1" x14ac:dyDescent="0.2">
      <c r="A7" s="421" t="s">
        <v>299</v>
      </c>
      <c r="B7" s="421"/>
      <c r="C7" s="421"/>
      <c r="D7" s="421"/>
      <c r="E7" s="421"/>
      <c r="F7" s="421"/>
      <c r="G7" s="421"/>
      <c r="H7" s="421"/>
      <c r="I7" s="421"/>
      <c r="J7" s="73"/>
      <c r="K7" s="410" t="s">
        <v>302</v>
      </c>
      <c r="L7" s="411"/>
      <c r="M7" s="411"/>
      <c r="N7" s="411"/>
      <c r="O7" s="411"/>
      <c r="P7" s="411"/>
      <c r="Q7" s="411"/>
      <c r="R7" s="411"/>
      <c r="S7" s="412"/>
      <c r="T7" s="73"/>
    </row>
    <row r="8" spans="1:20" ht="23.25" customHeight="1" thickBot="1" x14ac:dyDescent="0.25">
      <c r="A8" s="421"/>
      <c r="B8" s="421"/>
      <c r="C8" s="421"/>
      <c r="D8" s="421"/>
      <c r="E8" s="421"/>
      <c r="F8" s="421"/>
      <c r="G8" s="421"/>
      <c r="H8" s="421"/>
      <c r="I8" s="421"/>
      <c r="J8" s="73"/>
      <c r="K8" s="416"/>
      <c r="L8" s="417"/>
      <c r="M8" s="417"/>
      <c r="N8" s="417"/>
      <c r="O8" s="417"/>
      <c r="P8" s="417"/>
      <c r="Q8" s="417"/>
      <c r="R8" s="417"/>
      <c r="S8" s="418"/>
      <c r="T8" s="73"/>
    </row>
    <row r="9" spans="1:20" ht="10.5" customHeight="1" thickBot="1" x14ac:dyDescent="0.25">
      <c r="A9" s="85"/>
      <c r="B9" s="85"/>
      <c r="C9" s="85"/>
      <c r="D9" s="85"/>
      <c r="E9" s="85"/>
      <c r="F9" s="85"/>
      <c r="G9" s="85"/>
      <c r="H9" s="85"/>
      <c r="I9" s="85"/>
      <c r="J9" s="73"/>
      <c r="K9" s="409"/>
      <c r="L9" s="409"/>
      <c r="M9" s="409"/>
      <c r="N9" s="409"/>
      <c r="O9" s="409"/>
      <c r="P9" s="409"/>
      <c r="Q9" s="409"/>
      <c r="R9" s="409"/>
      <c r="S9" s="409"/>
      <c r="T9" s="73"/>
    </row>
    <row r="10" spans="1:20" ht="23.25" customHeight="1" x14ac:dyDescent="0.2">
      <c r="A10" s="422" t="s">
        <v>308</v>
      </c>
      <c r="B10" s="423"/>
      <c r="C10" s="423"/>
      <c r="D10" s="423"/>
      <c r="E10" s="423"/>
      <c r="F10" s="423"/>
      <c r="G10" s="423"/>
      <c r="H10" s="423"/>
      <c r="I10" s="424"/>
      <c r="J10" s="73"/>
      <c r="K10" s="410" t="s">
        <v>304</v>
      </c>
      <c r="L10" s="411"/>
      <c r="M10" s="411"/>
      <c r="N10" s="411"/>
      <c r="O10" s="411"/>
      <c r="P10" s="411"/>
      <c r="Q10" s="411"/>
      <c r="R10" s="411"/>
      <c r="S10" s="412"/>
      <c r="T10" s="73"/>
    </row>
    <row r="11" spans="1:20" ht="23.25" customHeight="1" x14ac:dyDescent="0.2">
      <c r="A11" s="425"/>
      <c r="B11" s="426"/>
      <c r="C11" s="426"/>
      <c r="D11" s="426"/>
      <c r="E11" s="426"/>
      <c r="F11" s="426"/>
      <c r="G11" s="426"/>
      <c r="H11" s="426"/>
      <c r="I11" s="427"/>
      <c r="J11" s="73"/>
      <c r="K11" s="413"/>
      <c r="L11" s="414"/>
      <c r="M11" s="414"/>
      <c r="N11" s="414"/>
      <c r="O11" s="414"/>
      <c r="P11" s="414"/>
      <c r="Q11" s="414"/>
      <c r="R11" s="414"/>
      <c r="S11" s="415"/>
      <c r="T11" s="73"/>
    </row>
    <row r="12" spans="1:20" ht="23.25" customHeight="1" thickBot="1" x14ac:dyDescent="0.25">
      <c r="A12" s="87"/>
      <c r="B12" s="88"/>
      <c r="C12" s="88"/>
      <c r="D12" s="88"/>
      <c r="E12" s="88"/>
      <c r="F12" s="88"/>
      <c r="G12" s="88"/>
      <c r="H12" s="88"/>
      <c r="I12" s="89"/>
      <c r="J12" s="73"/>
      <c r="K12" s="416"/>
      <c r="L12" s="417"/>
      <c r="M12" s="417"/>
      <c r="N12" s="417"/>
      <c r="O12" s="417"/>
      <c r="P12" s="417"/>
      <c r="Q12" s="417"/>
      <c r="R12" s="417"/>
      <c r="S12" s="418"/>
      <c r="T12" s="73"/>
    </row>
    <row r="13" spans="1:20" ht="10.5" customHeight="1" thickBot="1" x14ac:dyDescent="0.25">
      <c r="A13" s="90"/>
      <c r="B13" s="91"/>
      <c r="C13" s="91"/>
      <c r="D13" s="91"/>
      <c r="E13" s="91"/>
      <c r="F13" s="91"/>
      <c r="G13" s="91"/>
      <c r="H13" s="91"/>
      <c r="I13" s="92"/>
      <c r="J13" s="73"/>
      <c r="K13" s="409"/>
      <c r="L13" s="409"/>
      <c r="M13" s="409"/>
      <c r="N13" s="409"/>
      <c r="O13" s="409"/>
      <c r="P13" s="409"/>
      <c r="Q13" s="409"/>
      <c r="R13" s="409"/>
      <c r="S13" s="409"/>
      <c r="T13" s="73"/>
    </row>
    <row r="14" spans="1:20" ht="23.25" customHeight="1" x14ac:dyDescent="0.2">
      <c r="A14" s="90"/>
      <c r="B14" s="91"/>
      <c r="C14" s="91"/>
      <c r="D14" s="91"/>
      <c r="E14" s="91"/>
      <c r="F14" s="91"/>
      <c r="G14" s="91"/>
      <c r="H14" s="91"/>
      <c r="I14" s="92"/>
      <c r="J14" s="73"/>
      <c r="K14" s="410" t="s">
        <v>303</v>
      </c>
      <c r="L14" s="411"/>
      <c r="M14" s="411"/>
      <c r="N14" s="411"/>
      <c r="O14" s="411"/>
      <c r="P14" s="411"/>
      <c r="Q14" s="411"/>
      <c r="R14" s="411"/>
      <c r="S14" s="412"/>
      <c r="T14" s="73"/>
    </row>
    <row r="15" spans="1:20" ht="23.25" customHeight="1" thickBot="1" x14ac:dyDescent="0.25">
      <c r="A15" s="93"/>
      <c r="B15" s="94"/>
      <c r="C15" s="94"/>
      <c r="D15" s="94"/>
      <c r="E15" s="94"/>
      <c r="F15" s="94"/>
      <c r="G15" s="94"/>
      <c r="H15" s="94"/>
      <c r="I15" s="95"/>
      <c r="J15" s="73"/>
      <c r="K15" s="416"/>
      <c r="L15" s="417"/>
      <c r="M15" s="417"/>
      <c r="N15" s="417"/>
      <c r="O15" s="417"/>
      <c r="P15" s="417"/>
      <c r="Q15" s="417"/>
      <c r="R15" s="417"/>
      <c r="S15" s="418"/>
      <c r="T15" s="73"/>
    </row>
    <row r="16" spans="1:20" ht="10.5" customHeight="1" thickBot="1" x14ac:dyDescent="0.25">
      <c r="A16" s="85"/>
      <c r="B16" s="85"/>
      <c r="C16" s="85"/>
      <c r="D16" s="85"/>
      <c r="E16" s="85"/>
      <c r="F16" s="85"/>
      <c r="G16" s="85"/>
      <c r="H16" s="85"/>
      <c r="I16" s="85"/>
      <c r="J16" s="73"/>
      <c r="K16" s="409"/>
      <c r="L16" s="409"/>
      <c r="M16" s="409"/>
      <c r="N16" s="409"/>
      <c r="O16" s="409"/>
      <c r="P16" s="409"/>
      <c r="Q16" s="409"/>
      <c r="R16" s="409"/>
      <c r="S16" s="409"/>
      <c r="T16" s="73"/>
    </row>
    <row r="17" spans="1:20" ht="23.25" customHeight="1" x14ac:dyDescent="0.2">
      <c r="A17" s="422" t="s">
        <v>298</v>
      </c>
      <c r="B17" s="423"/>
      <c r="C17" s="423"/>
      <c r="D17" s="423"/>
      <c r="E17" s="423"/>
      <c r="F17" s="423"/>
      <c r="G17" s="423"/>
      <c r="H17" s="423"/>
      <c r="I17" s="424"/>
      <c r="J17" s="73"/>
      <c r="K17" s="410" t="s">
        <v>309</v>
      </c>
      <c r="L17" s="411"/>
      <c r="M17" s="411"/>
      <c r="N17" s="411"/>
      <c r="O17" s="411"/>
      <c r="P17" s="411"/>
      <c r="Q17" s="411"/>
      <c r="R17" s="411"/>
      <c r="S17" s="412"/>
      <c r="T17" s="73"/>
    </row>
    <row r="18" spans="1:20" ht="23.25" customHeight="1" thickBot="1" x14ac:dyDescent="0.25">
      <c r="A18" s="425"/>
      <c r="B18" s="426"/>
      <c r="C18" s="426"/>
      <c r="D18" s="426"/>
      <c r="E18" s="426"/>
      <c r="F18" s="426"/>
      <c r="G18" s="426"/>
      <c r="H18" s="426"/>
      <c r="I18" s="427"/>
      <c r="J18" s="73"/>
      <c r="K18" s="416"/>
      <c r="L18" s="417"/>
      <c r="M18" s="417"/>
      <c r="N18" s="417"/>
      <c r="O18" s="417"/>
      <c r="P18" s="417"/>
      <c r="Q18" s="417"/>
      <c r="R18" s="417"/>
      <c r="S18" s="418"/>
      <c r="T18" s="73"/>
    </row>
    <row r="19" spans="1:20" ht="10.5" customHeight="1" thickBot="1" x14ac:dyDescent="0.25">
      <c r="A19" s="90"/>
      <c r="B19" s="91"/>
      <c r="C19" s="91"/>
      <c r="D19" s="91"/>
      <c r="E19" s="91"/>
      <c r="F19" s="91"/>
      <c r="G19" s="91"/>
      <c r="H19" s="91"/>
      <c r="I19" s="92"/>
      <c r="J19" s="73"/>
      <c r="K19" s="409"/>
      <c r="L19" s="409"/>
      <c r="M19" s="409"/>
      <c r="N19" s="409"/>
      <c r="O19" s="409"/>
      <c r="P19" s="409"/>
      <c r="Q19" s="409"/>
      <c r="R19" s="409"/>
      <c r="S19" s="409"/>
      <c r="T19" s="73"/>
    </row>
    <row r="20" spans="1:20" ht="23.25" customHeight="1" x14ac:dyDescent="0.2">
      <c r="A20" s="90"/>
      <c r="B20" s="91"/>
      <c r="C20" s="91"/>
      <c r="D20" s="91"/>
      <c r="E20" s="91"/>
      <c r="F20" s="91"/>
      <c r="G20" s="91"/>
      <c r="H20" s="91"/>
      <c r="I20" s="92"/>
      <c r="J20" s="73"/>
      <c r="K20" s="410" t="s">
        <v>305</v>
      </c>
      <c r="L20" s="411"/>
      <c r="M20" s="411"/>
      <c r="N20" s="411"/>
      <c r="O20" s="411"/>
      <c r="P20" s="411"/>
      <c r="Q20" s="411"/>
      <c r="R20" s="411"/>
      <c r="S20" s="412"/>
      <c r="T20" s="73"/>
    </row>
    <row r="21" spans="1:20" ht="23.25" customHeight="1" x14ac:dyDescent="0.2">
      <c r="A21" s="90"/>
      <c r="B21" s="91"/>
      <c r="C21" s="91"/>
      <c r="D21" s="91"/>
      <c r="E21" s="91"/>
      <c r="F21" s="91"/>
      <c r="G21" s="91"/>
      <c r="H21" s="91"/>
      <c r="I21" s="92"/>
      <c r="J21" s="73"/>
      <c r="K21" s="413"/>
      <c r="L21" s="414"/>
      <c r="M21" s="414"/>
      <c r="N21" s="414"/>
      <c r="O21" s="414"/>
      <c r="P21" s="414"/>
      <c r="Q21" s="414"/>
      <c r="R21" s="414"/>
      <c r="S21" s="415"/>
      <c r="T21" s="73"/>
    </row>
    <row r="22" spans="1:20" ht="23.25" customHeight="1" thickBot="1" x14ac:dyDescent="0.25">
      <c r="A22" s="93"/>
      <c r="B22" s="94"/>
      <c r="C22" s="94"/>
      <c r="D22" s="94"/>
      <c r="E22" s="94"/>
      <c r="F22" s="94"/>
      <c r="G22" s="94"/>
      <c r="H22" s="94"/>
      <c r="I22" s="95"/>
      <c r="J22" s="73"/>
      <c r="K22" s="416"/>
      <c r="L22" s="417"/>
      <c r="M22" s="417"/>
      <c r="N22" s="417"/>
      <c r="O22" s="417"/>
      <c r="P22" s="417"/>
      <c r="Q22" s="417"/>
      <c r="R22" s="417"/>
      <c r="S22" s="418"/>
      <c r="T22" s="73"/>
    </row>
    <row r="23" spans="1:20" ht="10.5" customHeight="1" thickBot="1" x14ac:dyDescent="0.25">
      <c r="A23" s="85"/>
      <c r="B23" s="85"/>
      <c r="C23" s="85"/>
      <c r="D23" s="85"/>
      <c r="E23" s="85"/>
      <c r="F23" s="85"/>
      <c r="G23" s="85"/>
      <c r="H23" s="85"/>
      <c r="I23" s="85"/>
      <c r="J23" s="73"/>
      <c r="K23" s="409"/>
      <c r="L23" s="409"/>
      <c r="M23" s="409"/>
      <c r="N23" s="409"/>
      <c r="O23" s="409"/>
      <c r="P23" s="409"/>
      <c r="Q23" s="409"/>
      <c r="R23" s="409"/>
      <c r="S23" s="409"/>
      <c r="T23" s="73"/>
    </row>
    <row r="24" spans="1:20" ht="23.25" customHeight="1" x14ac:dyDescent="0.2">
      <c r="A24" s="422" t="s">
        <v>300</v>
      </c>
      <c r="B24" s="423"/>
      <c r="C24" s="423"/>
      <c r="D24" s="423"/>
      <c r="E24" s="423"/>
      <c r="F24" s="423"/>
      <c r="G24" s="423"/>
      <c r="H24" s="423"/>
      <c r="I24" s="424"/>
      <c r="J24" s="73"/>
      <c r="K24" s="410" t="s">
        <v>306</v>
      </c>
      <c r="L24" s="411"/>
      <c r="M24" s="411"/>
      <c r="N24" s="411"/>
      <c r="O24" s="411"/>
      <c r="P24" s="411"/>
      <c r="Q24" s="411"/>
      <c r="R24" s="411"/>
      <c r="S24" s="412"/>
      <c r="T24" s="73"/>
    </row>
    <row r="25" spans="1:20" ht="23.25" customHeight="1" thickBot="1" x14ac:dyDescent="0.25">
      <c r="A25" s="425"/>
      <c r="B25" s="426"/>
      <c r="C25" s="426"/>
      <c r="D25" s="426"/>
      <c r="E25" s="426"/>
      <c r="F25" s="426"/>
      <c r="G25" s="426"/>
      <c r="H25" s="426"/>
      <c r="I25" s="427"/>
      <c r="J25" s="73"/>
      <c r="K25" s="416"/>
      <c r="L25" s="417"/>
      <c r="M25" s="417"/>
      <c r="N25" s="417"/>
      <c r="O25" s="417"/>
      <c r="P25" s="417"/>
      <c r="Q25" s="417"/>
      <c r="R25" s="417"/>
      <c r="S25" s="418"/>
      <c r="T25" s="73"/>
    </row>
    <row r="26" spans="1:20" ht="10.5" customHeight="1" thickBot="1" x14ac:dyDescent="0.25">
      <c r="A26" s="90"/>
      <c r="B26" s="91"/>
      <c r="C26" s="91"/>
      <c r="D26" s="91"/>
      <c r="E26" s="91"/>
      <c r="F26" s="91"/>
      <c r="G26" s="91"/>
      <c r="H26" s="91"/>
      <c r="I26" s="92"/>
      <c r="J26" s="73"/>
      <c r="K26" s="409"/>
      <c r="L26" s="409"/>
      <c r="M26" s="409"/>
      <c r="N26" s="409"/>
      <c r="O26" s="409"/>
      <c r="P26" s="409"/>
      <c r="Q26" s="409"/>
      <c r="R26" s="409"/>
      <c r="S26" s="409"/>
      <c r="T26" s="73"/>
    </row>
    <row r="27" spans="1:20" ht="23.25" customHeight="1" x14ac:dyDescent="0.2">
      <c r="A27" s="90"/>
      <c r="B27" s="91"/>
      <c r="C27" s="91"/>
      <c r="D27" s="91"/>
      <c r="E27" s="91"/>
      <c r="F27" s="91"/>
      <c r="G27" s="91"/>
      <c r="H27" s="91"/>
      <c r="I27" s="92"/>
      <c r="J27" s="73"/>
      <c r="K27" s="410" t="s">
        <v>307</v>
      </c>
      <c r="L27" s="411"/>
      <c r="M27" s="411"/>
      <c r="N27" s="411"/>
      <c r="O27" s="411"/>
      <c r="P27" s="411"/>
      <c r="Q27" s="411"/>
      <c r="R27" s="411"/>
      <c r="S27" s="412"/>
      <c r="T27" s="73"/>
    </row>
    <row r="28" spans="1:20" ht="23.25" customHeight="1" thickBot="1" x14ac:dyDescent="0.25">
      <c r="A28" s="90"/>
      <c r="B28" s="91"/>
      <c r="C28" s="91"/>
      <c r="D28" s="91"/>
      <c r="E28" s="91"/>
      <c r="F28" s="91"/>
      <c r="G28" s="91"/>
      <c r="H28" s="91"/>
      <c r="I28" s="92"/>
      <c r="J28" s="73"/>
      <c r="K28" s="416"/>
      <c r="L28" s="417"/>
      <c r="M28" s="417"/>
      <c r="N28" s="417"/>
      <c r="O28" s="417"/>
      <c r="P28" s="417"/>
      <c r="Q28" s="417"/>
      <c r="R28" s="417"/>
      <c r="S28" s="418"/>
      <c r="T28" s="73"/>
    </row>
    <row r="29" spans="1:20" ht="10.5" customHeight="1" thickBot="1" x14ac:dyDescent="0.25">
      <c r="A29" s="93"/>
      <c r="B29" s="94"/>
      <c r="C29" s="94"/>
      <c r="D29" s="94"/>
      <c r="E29" s="94"/>
      <c r="F29" s="94"/>
      <c r="G29" s="94"/>
      <c r="H29" s="94"/>
      <c r="I29" s="95"/>
      <c r="J29" s="73"/>
      <c r="K29" s="97"/>
      <c r="L29" s="97"/>
      <c r="M29" s="97"/>
      <c r="N29" s="97"/>
      <c r="O29" s="97"/>
      <c r="P29" s="97"/>
      <c r="Q29" s="97"/>
      <c r="R29" s="97"/>
      <c r="S29" s="97"/>
      <c r="T29" s="73"/>
    </row>
    <row r="30" spans="1:20" s="73" customFormat="1" ht="23.25" customHeight="1" x14ac:dyDescent="0.2">
      <c r="K30" s="410" t="s">
        <v>310</v>
      </c>
      <c r="L30" s="411"/>
      <c r="M30" s="411"/>
      <c r="N30" s="411"/>
      <c r="O30" s="411"/>
      <c r="P30" s="411"/>
      <c r="Q30" s="411"/>
      <c r="R30" s="411"/>
      <c r="S30" s="412"/>
    </row>
    <row r="31" spans="1:20" ht="23.25" customHeight="1" x14ac:dyDescent="0.2">
      <c r="A31" s="73"/>
      <c r="B31" s="73"/>
      <c r="C31" s="73"/>
      <c r="D31" s="73"/>
      <c r="E31" s="73"/>
      <c r="F31" s="73"/>
      <c r="G31" s="73"/>
      <c r="H31" s="73"/>
      <c r="I31" s="73"/>
      <c r="J31" s="73"/>
      <c r="K31" s="413"/>
      <c r="L31" s="414"/>
      <c r="M31" s="414"/>
      <c r="N31" s="414"/>
      <c r="O31" s="414"/>
      <c r="P31" s="414"/>
      <c r="Q31" s="414"/>
      <c r="R31" s="414"/>
      <c r="S31" s="415"/>
      <c r="T31" s="73"/>
    </row>
    <row r="32" spans="1:20" ht="23.25" customHeight="1" thickBot="1" x14ac:dyDescent="0.25">
      <c r="A32" s="73"/>
      <c r="B32" s="73"/>
      <c r="C32" s="73"/>
      <c r="D32" s="73"/>
      <c r="E32" s="73"/>
      <c r="F32" s="73"/>
      <c r="G32" s="73"/>
      <c r="H32" s="73"/>
      <c r="I32" s="73"/>
      <c r="J32" s="73"/>
      <c r="K32" s="416"/>
      <c r="L32" s="417"/>
      <c r="M32" s="417"/>
      <c r="N32" s="417"/>
      <c r="O32" s="417"/>
      <c r="P32" s="417"/>
      <c r="Q32" s="417"/>
      <c r="R32" s="417"/>
      <c r="S32" s="418"/>
      <c r="T32" s="73"/>
    </row>
    <row r="33" spans="1:20" x14ac:dyDescent="0.2">
      <c r="A33" s="73"/>
      <c r="B33" s="73"/>
      <c r="C33" s="73"/>
      <c r="D33" s="73"/>
      <c r="E33" s="73"/>
      <c r="F33" s="73"/>
      <c r="G33" s="73"/>
      <c r="H33" s="73"/>
      <c r="I33" s="73"/>
      <c r="J33" s="73"/>
      <c r="K33" s="73"/>
      <c r="L33" s="73"/>
      <c r="M33" s="73"/>
      <c r="N33" s="73"/>
      <c r="O33" s="73"/>
      <c r="P33" s="73"/>
      <c r="Q33" s="73"/>
      <c r="R33" s="73"/>
      <c r="S33" s="73"/>
      <c r="T33" s="73"/>
    </row>
    <row r="34" spans="1:20" hidden="1" x14ac:dyDescent="0.2">
      <c r="J34" s="73"/>
      <c r="K34" s="73"/>
      <c r="L34" s="73"/>
      <c r="M34" s="73"/>
      <c r="N34" s="73"/>
      <c r="O34" s="73"/>
      <c r="P34" s="73"/>
      <c r="Q34" s="73"/>
    </row>
    <row r="35" spans="1:20" hidden="1" x14ac:dyDescent="0.2">
      <c r="J35" s="73"/>
      <c r="K35" s="73"/>
      <c r="L35" s="73"/>
      <c r="M35" s="73"/>
      <c r="N35" s="73"/>
      <c r="O35" s="73"/>
      <c r="P35" s="73"/>
      <c r="Q35" s="73"/>
    </row>
    <row r="36" spans="1:20" hidden="1" x14ac:dyDescent="0.2">
      <c r="J36" s="73"/>
      <c r="K36" s="73"/>
      <c r="L36" s="73"/>
      <c r="M36" s="73"/>
      <c r="N36" s="73"/>
      <c r="O36" s="73"/>
      <c r="P36" s="73"/>
      <c r="Q36" s="73"/>
    </row>
    <row r="37" spans="1:20" hidden="1" x14ac:dyDescent="0.2">
      <c r="J37" s="73"/>
      <c r="K37" s="73"/>
      <c r="L37" s="73"/>
      <c r="M37" s="73"/>
      <c r="N37" s="73"/>
      <c r="O37" s="73"/>
      <c r="P37" s="73"/>
      <c r="Q37" s="73"/>
    </row>
    <row r="38" spans="1:20" hidden="1" x14ac:dyDescent="0.2">
      <c r="J38" s="73"/>
      <c r="K38" s="73"/>
      <c r="L38" s="73"/>
      <c r="M38" s="73"/>
      <c r="N38" s="73"/>
      <c r="O38" s="73"/>
      <c r="P38" s="73"/>
      <c r="Q38" s="73"/>
    </row>
    <row r="39" spans="1:20" hidden="1" x14ac:dyDescent="0.2">
      <c r="J39" s="73"/>
      <c r="K39" s="73"/>
      <c r="L39" s="73"/>
      <c r="M39" s="73"/>
      <c r="N39" s="73"/>
      <c r="O39" s="73"/>
      <c r="P39" s="73"/>
      <c r="Q39" s="73"/>
    </row>
    <row r="40" spans="1:20" hidden="1" x14ac:dyDescent="0.2">
      <c r="J40" s="73"/>
      <c r="K40" s="73"/>
      <c r="L40" s="73"/>
      <c r="M40" s="73"/>
      <c r="N40" s="73"/>
      <c r="O40" s="73"/>
      <c r="P40" s="73"/>
      <c r="Q40" s="73"/>
    </row>
    <row r="41" spans="1:20" hidden="1" x14ac:dyDescent="0.2">
      <c r="J41" s="73"/>
      <c r="K41" s="73"/>
      <c r="L41" s="73"/>
      <c r="M41" s="73"/>
      <c r="N41" s="73"/>
      <c r="O41" s="73"/>
      <c r="P41" s="73"/>
      <c r="Q41" s="73"/>
    </row>
    <row r="42" spans="1:20" hidden="1" x14ac:dyDescent="0.2">
      <c r="J42" s="73"/>
      <c r="K42" s="73"/>
      <c r="L42" s="73"/>
      <c r="M42" s="73"/>
      <c r="N42" s="73"/>
      <c r="O42" s="73"/>
      <c r="P42" s="73"/>
      <c r="Q42" s="73"/>
    </row>
    <row r="43" spans="1:20" hidden="1" x14ac:dyDescent="0.2">
      <c r="J43" s="73"/>
      <c r="K43" s="73"/>
      <c r="L43" s="73"/>
      <c r="M43" s="73"/>
      <c r="N43" s="73"/>
      <c r="O43" s="73"/>
      <c r="P43" s="73"/>
      <c r="Q43" s="73"/>
    </row>
    <row r="44" spans="1:20" hidden="1" x14ac:dyDescent="0.2">
      <c r="J44" s="73"/>
      <c r="K44" s="73"/>
      <c r="L44" s="73"/>
      <c r="M44" s="73"/>
      <c r="N44" s="73"/>
      <c r="O44" s="73"/>
      <c r="P44" s="73"/>
      <c r="Q44" s="73"/>
    </row>
    <row r="45" spans="1:20" hidden="1" x14ac:dyDescent="0.2">
      <c r="J45" s="73"/>
      <c r="K45" s="73"/>
      <c r="L45" s="73"/>
      <c r="M45" s="73"/>
      <c r="N45" s="73"/>
      <c r="O45" s="73"/>
      <c r="P45" s="73"/>
      <c r="Q45" s="73"/>
    </row>
    <row r="46" spans="1:20" hidden="1" x14ac:dyDescent="0.2">
      <c r="J46" s="73"/>
      <c r="K46" s="73"/>
      <c r="L46" s="73"/>
      <c r="M46" s="73"/>
      <c r="N46" s="73"/>
      <c r="O46" s="73"/>
      <c r="P46" s="73"/>
      <c r="Q46" s="73"/>
    </row>
    <row r="47" spans="1:20" hidden="1" x14ac:dyDescent="0.2">
      <c r="J47" s="73"/>
      <c r="K47" s="73"/>
      <c r="L47" s="73"/>
      <c r="M47" s="73"/>
      <c r="N47" s="73"/>
      <c r="O47" s="73"/>
      <c r="P47" s="73"/>
      <c r="Q47" s="73"/>
    </row>
    <row r="48" spans="1:20" hidden="1" x14ac:dyDescent="0.2">
      <c r="J48" s="73"/>
      <c r="K48" s="73"/>
      <c r="L48" s="73"/>
      <c r="M48" s="73"/>
      <c r="N48" s="73"/>
      <c r="O48" s="73"/>
      <c r="P48" s="73"/>
      <c r="Q48" s="73"/>
    </row>
    <row r="49" spans="1:17" hidden="1" x14ac:dyDescent="0.2">
      <c r="J49" s="73"/>
      <c r="K49" s="73"/>
      <c r="L49" s="73"/>
      <c r="M49" s="73"/>
      <c r="N49" s="73"/>
      <c r="O49" s="73"/>
      <c r="P49" s="73"/>
      <c r="Q49" s="73"/>
    </row>
    <row r="50" spans="1:17" hidden="1" x14ac:dyDescent="0.2">
      <c r="J50" s="73"/>
      <c r="K50" s="73"/>
      <c r="L50" s="73"/>
      <c r="M50" s="73"/>
      <c r="N50" s="73"/>
      <c r="O50" s="73"/>
      <c r="P50" s="73"/>
      <c r="Q50" s="73"/>
    </row>
    <row r="51" spans="1:17" hidden="1" x14ac:dyDescent="0.2">
      <c r="J51" s="73"/>
      <c r="K51" s="73"/>
      <c r="L51" s="73"/>
      <c r="M51" s="73"/>
      <c r="N51" s="73"/>
      <c r="O51" s="73"/>
      <c r="P51" s="73"/>
      <c r="Q51" s="73"/>
    </row>
    <row r="52" spans="1:17" ht="15" hidden="1" customHeight="1" x14ac:dyDescent="0.2">
      <c r="J52" s="73"/>
      <c r="K52" s="73"/>
      <c r="L52" s="73"/>
      <c r="M52" s="73"/>
      <c r="N52" s="73"/>
      <c r="O52" s="73"/>
      <c r="P52" s="73"/>
      <c r="Q52" s="73"/>
    </row>
    <row r="53" spans="1:17" hidden="1" x14ac:dyDescent="0.2">
      <c r="J53" s="73"/>
      <c r="K53" s="73"/>
      <c r="L53" s="73"/>
      <c r="M53" s="73"/>
      <c r="N53" s="73"/>
      <c r="O53" s="73"/>
      <c r="P53" s="73"/>
      <c r="Q53" s="73"/>
    </row>
    <row r="54" spans="1:17" hidden="1" x14ac:dyDescent="0.2">
      <c r="A54" s="73"/>
      <c r="B54" s="73"/>
      <c r="C54" s="73"/>
      <c r="D54" s="73"/>
      <c r="E54" s="73"/>
      <c r="F54" s="73"/>
      <c r="G54" s="73"/>
      <c r="H54" s="73"/>
      <c r="I54" s="73"/>
      <c r="J54" s="73"/>
      <c r="K54" s="73"/>
      <c r="L54" s="73"/>
      <c r="M54" s="73"/>
      <c r="N54" s="73"/>
      <c r="O54" s="73"/>
      <c r="P54" s="73"/>
      <c r="Q54" s="73"/>
    </row>
    <row r="55" spans="1:17" hidden="1" x14ac:dyDescent="0.2">
      <c r="A55" s="73"/>
      <c r="B55" s="73"/>
      <c r="C55" s="73"/>
      <c r="D55" s="73"/>
      <c r="E55" s="73"/>
      <c r="F55" s="73"/>
      <c r="G55" s="73"/>
      <c r="H55" s="73"/>
      <c r="I55" s="73"/>
      <c r="J55" s="73"/>
      <c r="K55" s="73"/>
      <c r="L55" s="73"/>
      <c r="M55" s="73"/>
      <c r="N55" s="73"/>
      <c r="O55" s="73"/>
      <c r="P55" s="73"/>
      <c r="Q55" s="73"/>
    </row>
    <row r="56" spans="1:17" hidden="1" x14ac:dyDescent="0.2">
      <c r="A56" s="73"/>
      <c r="B56" s="73"/>
      <c r="C56" s="73"/>
      <c r="D56" s="73"/>
      <c r="E56" s="73"/>
      <c r="F56" s="73"/>
      <c r="G56" s="73"/>
      <c r="H56" s="73"/>
      <c r="I56" s="73"/>
      <c r="J56" s="73"/>
      <c r="K56" s="73"/>
      <c r="L56" s="73"/>
      <c r="M56" s="73"/>
      <c r="N56" s="73"/>
      <c r="O56" s="73"/>
      <c r="P56" s="73"/>
      <c r="Q56" s="73"/>
    </row>
    <row r="57" spans="1:17" hidden="1" x14ac:dyDescent="0.2">
      <c r="A57" s="73"/>
      <c r="B57" s="73"/>
      <c r="C57" s="73"/>
      <c r="D57" s="73"/>
      <c r="E57" s="73"/>
      <c r="F57" s="73"/>
      <c r="G57" s="73"/>
      <c r="H57" s="73"/>
      <c r="I57" s="73"/>
      <c r="J57" s="73"/>
      <c r="K57" s="73"/>
      <c r="L57" s="73"/>
      <c r="M57" s="73"/>
      <c r="N57" s="73"/>
      <c r="O57" s="73"/>
      <c r="P57" s="73"/>
      <c r="Q57" s="73"/>
    </row>
  </sheetData>
  <mergeCells count="22">
    <mergeCell ref="K17:S18"/>
    <mergeCell ref="A7:I8"/>
    <mergeCell ref="A24:I25"/>
    <mergeCell ref="A10:I11"/>
    <mergeCell ref="A17:I18"/>
    <mergeCell ref="K19:S19"/>
    <mergeCell ref="K23:S23"/>
    <mergeCell ref="A1:P1"/>
    <mergeCell ref="A3:I3"/>
    <mergeCell ref="K9:S9"/>
    <mergeCell ref="K13:S13"/>
    <mergeCell ref="K16:S16"/>
    <mergeCell ref="K6:S6"/>
    <mergeCell ref="K7:S8"/>
    <mergeCell ref="K10:S12"/>
    <mergeCell ref="K14:S15"/>
    <mergeCell ref="A6:I6"/>
    <mergeCell ref="K26:S26"/>
    <mergeCell ref="K30:S32"/>
    <mergeCell ref="K20:S22"/>
    <mergeCell ref="K24:S25"/>
    <mergeCell ref="K27:S28"/>
  </mergeCells>
  <hyperlinks>
    <hyperlink ref="R1" location="display!C2" display="Return to Main Dashboard" xr:uid="{00000000-0004-0000-0200-000000000000}"/>
  </hyperlinks>
  <printOptions horizontalCentered="1"/>
  <pageMargins left="0.2" right="0.2" top="0.25" bottom="0.2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7"/>
  </sheetPr>
  <dimension ref="A1:D10"/>
  <sheetViews>
    <sheetView workbookViewId="0">
      <selection activeCell="B3" sqref="B3"/>
    </sheetView>
  </sheetViews>
  <sheetFormatPr baseColWidth="10" defaultColWidth="8.83203125" defaultRowHeight="15" x14ac:dyDescent="0.2"/>
  <sheetData>
    <row r="1" spans="1:4" ht="25" thickBot="1" x14ac:dyDescent="0.25">
      <c r="A1" s="428" t="s">
        <v>315</v>
      </c>
      <c r="B1" s="429"/>
      <c r="C1" s="429"/>
      <c r="D1" s="430"/>
    </row>
    <row r="2" spans="1:4" ht="20" thickTop="1" x14ac:dyDescent="0.2">
      <c r="A2" s="46" t="s">
        <v>31</v>
      </c>
      <c r="B2" s="47" t="s">
        <v>35</v>
      </c>
      <c r="C2" s="47"/>
      <c r="D2" s="48"/>
    </row>
    <row r="3" spans="1:4" ht="19" x14ac:dyDescent="0.2">
      <c r="A3" s="11" t="s">
        <v>2</v>
      </c>
      <c r="B3" s="12" t="s">
        <v>34</v>
      </c>
      <c r="C3" s="12"/>
      <c r="D3" s="17"/>
    </row>
    <row r="4" spans="1:4" ht="19" x14ac:dyDescent="0.2">
      <c r="A4" s="1" t="s">
        <v>0</v>
      </c>
      <c r="B4" s="2" t="s">
        <v>38</v>
      </c>
      <c r="C4" s="2"/>
      <c r="D4" s="39"/>
    </row>
    <row r="5" spans="1:4" ht="19" x14ac:dyDescent="0.2">
      <c r="A5" s="11" t="s">
        <v>3</v>
      </c>
      <c r="B5" s="12" t="s">
        <v>7</v>
      </c>
      <c r="C5" s="12"/>
      <c r="D5" s="17"/>
    </row>
    <row r="6" spans="1:4" ht="19" x14ac:dyDescent="0.2">
      <c r="A6" s="1" t="s">
        <v>4</v>
      </c>
      <c r="B6" s="2" t="s">
        <v>36</v>
      </c>
      <c r="C6" s="2"/>
      <c r="D6" s="98"/>
    </row>
    <row r="7" spans="1:4" ht="19" x14ac:dyDescent="0.2">
      <c r="A7" s="11" t="s">
        <v>312</v>
      </c>
      <c r="B7" s="12" t="s">
        <v>313</v>
      </c>
      <c r="C7" s="12"/>
      <c r="D7" s="17"/>
    </row>
    <row r="8" spans="1:4" ht="20" thickBot="1" x14ac:dyDescent="0.25">
      <c r="A8" s="49" t="s">
        <v>311</v>
      </c>
      <c r="B8" s="50" t="s">
        <v>314</v>
      </c>
      <c r="C8" s="50"/>
      <c r="D8" s="51"/>
    </row>
    <row r="9" spans="1:4" ht="16" thickTop="1" x14ac:dyDescent="0.2"/>
    <row r="10" spans="1:4" x14ac:dyDescent="0.2">
      <c r="A10" s="431" t="s">
        <v>50</v>
      </c>
      <c r="B10" s="431"/>
      <c r="C10" s="431"/>
    </row>
  </sheetData>
  <mergeCells count="2">
    <mergeCell ref="A1:D1"/>
    <mergeCell ref="A10:C10"/>
  </mergeCells>
  <conditionalFormatting sqref="D2:D3">
    <cfRule type="iconSet" priority="8">
      <iconSet>
        <cfvo type="percent" val="0"/>
        <cfvo type="num" val="0.8"/>
        <cfvo type="num" val="0.85"/>
      </iconSet>
    </cfRule>
  </conditionalFormatting>
  <conditionalFormatting sqref="D3:D4">
    <cfRule type="iconSet" priority="11">
      <iconSet>
        <cfvo type="percent" val="0"/>
        <cfvo type="num" val="0.8"/>
        <cfvo type="num" val="0.85"/>
      </iconSet>
    </cfRule>
  </conditionalFormatting>
  <conditionalFormatting sqref="D4">
    <cfRule type="iconSet" priority="6">
      <iconSet reverse="1">
        <cfvo type="percent" val="0"/>
        <cfvo type="num" val="2"/>
        <cfvo type="num" val="2.8"/>
      </iconSet>
    </cfRule>
  </conditionalFormatting>
  <conditionalFormatting sqref="D5">
    <cfRule type="iconSet" priority="7">
      <iconSet>
        <cfvo type="percent" val="0"/>
        <cfvo type="num" val="0.69989999999999997"/>
        <cfvo type="num" val="0.7"/>
      </iconSet>
    </cfRule>
    <cfRule type="iconSet" priority="9">
      <iconSet reverse="1">
        <cfvo type="percent" val="0"/>
        <cfvo type="num" val="2"/>
        <cfvo type="num" val="2.8"/>
      </iconSet>
    </cfRule>
  </conditionalFormatting>
  <conditionalFormatting sqref="D6">
    <cfRule type="iconSet" priority="5">
      <iconSet reverse="1">
        <cfvo type="percent" val="0"/>
        <cfvo type="num" val="0.25"/>
        <cfvo type="num" val="0.39"/>
      </iconSet>
    </cfRule>
    <cfRule type="iconSet" priority="10">
      <iconSet>
        <cfvo type="percent" val="0"/>
        <cfvo type="num" val="0.69989999999999997"/>
        <cfvo type="num" val="0.7"/>
      </iconSet>
    </cfRule>
  </conditionalFormatting>
  <conditionalFormatting sqref="D7">
    <cfRule type="iconSet" priority="2">
      <iconSet>
        <cfvo type="percent" val="0"/>
        <cfvo type="num" val="0.69989999999999997"/>
        <cfvo type="num" val="0.7"/>
      </iconSet>
    </cfRule>
    <cfRule type="iconSet" priority="3">
      <iconSet reverse="1">
        <cfvo type="percent" val="0"/>
        <cfvo type="num" val="2"/>
        <cfvo type="num" val="2.8"/>
      </iconSet>
    </cfRule>
  </conditionalFormatting>
  <conditionalFormatting sqref="D8">
    <cfRule type="iconSet" priority="4">
      <iconSet>
        <cfvo type="percent" val="0"/>
        <cfvo type="num" val="0.69989999999999997"/>
        <cfvo type="num" val="0.7"/>
      </iconSet>
    </cfRule>
    <cfRule type="iconSet" priority="1">
      <iconSet reverse="1">
        <cfvo type="percent" val="0"/>
        <cfvo type="num" val="0.25"/>
        <cfvo type="num" val="0.39"/>
      </iconSet>
    </cfRule>
  </conditionalFormatting>
  <hyperlinks>
    <hyperlink ref="A10:B10" location="display!A1" display="Return to Main Page" xr:uid="{00000000-0004-0000-03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3935-7638-4E48-A822-225953F563D0}">
  <sheetPr codeName="Sheet2"/>
  <dimension ref="A1:T19821"/>
  <sheetViews>
    <sheetView zoomScale="90" zoomScaleNormal="90" workbookViewId="0">
      <pane ySplit="1" topLeftCell="A19797" activePane="bottomLeft" state="frozen"/>
      <selection pane="bottomLeft" activeCell="C19822" sqref="C19822"/>
    </sheetView>
  </sheetViews>
  <sheetFormatPr baseColWidth="10" defaultColWidth="8.83203125" defaultRowHeight="15" x14ac:dyDescent="0.2"/>
  <cols>
    <col min="1" max="1" width="48.83203125" bestFit="1" customWidth="1"/>
    <col min="2" max="2" width="55.83203125" bestFit="1" customWidth="1"/>
    <col min="3" max="3" width="64.5" customWidth="1"/>
    <col min="4" max="4" width="10.1640625" bestFit="1" customWidth="1"/>
    <col min="5" max="5" width="10.6640625" style="23" bestFit="1" customWidth="1"/>
  </cols>
  <sheetData>
    <row r="1" spans="1:19" x14ac:dyDescent="0.2">
      <c r="A1" t="s">
        <v>494</v>
      </c>
      <c r="B1" t="s">
        <v>493</v>
      </c>
      <c r="C1" t="s">
        <v>492</v>
      </c>
      <c r="D1" s="18" t="s">
        <v>998</v>
      </c>
      <c r="E1" s="23" t="s">
        <v>21</v>
      </c>
      <c r="F1" t="s">
        <v>22</v>
      </c>
      <c r="G1" t="s">
        <v>23</v>
      </c>
      <c r="H1" t="s">
        <v>33</v>
      </c>
      <c r="I1" t="s">
        <v>24</v>
      </c>
      <c r="J1" t="s">
        <v>32</v>
      </c>
      <c r="K1" t="s">
        <v>8</v>
      </c>
      <c r="L1" t="s">
        <v>27</v>
      </c>
      <c r="M1" t="s">
        <v>9</v>
      </c>
      <c r="N1" t="s">
        <v>40</v>
      </c>
      <c r="O1" t="s">
        <v>382</v>
      </c>
      <c r="P1" t="s">
        <v>25</v>
      </c>
      <c r="Q1" t="s">
        <v>26</v>
      </c>
      <c r="R1" t="s">
        <v>37</v>
      </c>
      <c r="S1" t="s">
        <v>39</v>
      </c>
    </row>
    <row r="2" spans="1:19" x14ac:dyDescent="0.2">
      <c r="A2" t="s">
        <v>11459</v>
      </c>
      <c r="B2" t="s">
        <v>11460</v>
      </c>
      <c r="C2" t="s">
        <v>198</v>
      </c>
      <c r="D2" t="s">
        <v>1002</v>
      </c>
      <c r="E2" s="23">
        <v>41000</v>
      </c>
    </row>
    <row r="3" spans="1:19" x14ac:dyDescent="0.2">
      <c r="A3" t="s">
        <v>13175</v>
      </c>
      <c r="B3" t="s">
        <v>13086</v>
      </c>
      <c r="C3" t="s">
        <v>1051</v>
      </c>
      <c r="D3" t="s">
        <v>1002</v>
      </c>
      <c r="E3" s="23">
        <v>41000</v>
      </c>
    </row>
    <row r="4" spans="1:19" x14ac:dyDescent="0.2">
      <c r="A4" t="s">
        <v>2964</v>
      </c>
      <c r="B4" t="s">
        <v>2965</v>
      </c>
      <c r="C4" t="s">
        <v>242</v>
      </c>
      <c r="D4" t="s">
        <v>1000</v>
      </c>
      <c r="E4" s="23">
        <v>41000</v>
      </c>
      <c r="F4">
        <v>0</v>
      </c>
      <c r="G4">
        <v>0</v>
      </c>
      <c r="H4" t="e">
        <v>#DIV/0!</v>
      </c>
      <c r="I4">
        <v>0</v>
      </c>
      <c r="J4">
        <v>0</v>
      </c>
      <c r="L4">
        <v>0</v>
      </c>
      <c r="M4" t="e">
        <v>#DIV/0!</v>
      </c>
      <c r="N4">
        <v>0</v>
      </c>
      <c r="P4">
        <v>0</v>
      </c>
      <c r="Q4">
        <v>0</v>
      </c>
      <c r="R4" t="e">
        <v>#DIV/0!</v>
      </c>
      <c r="S4">
        <v>0</v>
      </c>
    </row>
    <row r="5" spans="1:19" x14ac:dyDescent="0.2">
      <c r="A5" t="s">
        <v>2789</v>
      </c>
      <c r="B5" t="s">
        <v>2790</v>
      </c>
      <c r="C5" t="s">
        <v>2724</v>
      </c>
      <c r="D5" t="s">
        <v>1000</v>
      </c>
      <c r="E5" s="23">
        <v>41000</v>
      </c>
      <c r="F5">
        <v>0</v>
      </c>
      <c r="G5">
        <v>0</v>
      </c>
      <c r="H5" t="e">
        <v>#DIV/0!</v>
      </c>
      <c r="I5">
        <v>0</v>
      </c>
      <c r="J5">
        <v>0</v>
      </c>
      <c r="L5">
        <v>0</v>
      </c>
      <c r="M5" t="e">
        <v>#DIV/0!</v>
      </c>
      <c r="N5">
        <v>0</v>
      </c>
      <c r="P5">
        <v>0</v>
      </c>
      <c r="Q5">
        <v>0</v>
      </c>
      <c r="R5" t="e">
        <v>#DIV/0!</v>
      </c>
      <c r="S5">
        <v>0</v>
      </c>
    </row>
    <row r="6" spans="1:19" x14ac:dyDescent="0.2">
      <c r="A6" t="s">
        <v>2544</v>
      </c>
      <c r="B6" t="s">
        <v>2545</v>
      </c>
      <c r="C6" t="s">
        <v>237</v>
      </c>
      <c r="D6" t="s">
        <v>1000</v>
      </c>
      <c r="E6" s="23">
        <v>41000</v>
      </c>
      <c r="F6">
        <v>0</v>
      </c>
      <c r="G6">
        <v>0</v>
      </c>
      <c r="H6" t="e">
        <v>#DIV/0!</v>
      </c>
      <c r="I6">
        <v>0</v>
      </c>
      <c r="J6">
        <v>0</v>
      </c>
      <c r="K6" t="e">
        <v>#DIV/0!</v>
      </c>
      <c r="L6">
        <v>0</v>
      </c>
      <c r="M6" t="e">
        <v>#DIV/0!</v>
      </c>
      <c r="N6">
        <v>0</v>
      </c>
      <c r="O6">
        <v>0</v>
      </c>
      <c r="P6">
        <v>0</v>
      </c>
      <c r="Q6">
        <v>0</v>
      </c>
      <c r="R6" t="e">
        <v>#DIV/0!</v>
      </c>
      <c r="S6">
        <v>0</v>
      </c>
    </row>
    <row r="7" spans="1:19" x14ac:dyDescent="0.2">
      <c r="A7" t="s">
        <v>892</v>
      </c>
      <c r="B7" t="s">
        <v>893</v>
      </c>
      <c r="C7" t="s">
        <v>238</v>
      </c>
      <c r="D7" t="s">
        <v>1000</v>
      </c>
      <c r="E7" s="23">
        <v>41000</v>
      </c>
      <c r="F7">
        <v>0</v>
      </c>
      <c r="G7">
        <v>0</v>
      </c>
      <c r="I7">
        <v>0</v>
      </c>
      <c r="J7">
        <v>0</v>
      </c>
      <c r="L7">
        <v>0</v>
      </c>
      <c r="M7" t="e">
        <v>#DIV/0!</v>
      </c>
      <c r="N7">
        <v>0</v>
      </c>
      <c r="O7">
        <v>0</v>
      </c>
      <c r="P7">
        <v>9</v>
      </c>
      <c r="Q7">
        <v>12</v>
      </c>
      <c r="R7">
        <v>0.75</v>
      </c>
      <c r="S7">
        <v>0</v>
      </c>
    </row>
    <row r="8" spans="1:19" x14ac:dyDescent="0.2">
      <c r="A8" t="s">
        <v>2196</v>
      </c>
      <c r="B8" t="s">
        <v>2197</v>
      </c>
      <c r="C8" t="s">
        <v>239</v>
      </c>
      <c r="D8" t="s">
        <v>1000</v>
      </c>
      <c r="E8" s="23">
        <v>41000</v>
      </c>
      <c r="F8">
        <v>0</v>
      </c>
      <c r="G8">
        <v>0</v>
      </c>
      <c r="H8" t="e">
        <v>#DIV/0!</v>
      </c>
      <c r="I8">
        <v>0</v>
      </c>
      <c r="J8">
        <v>0</v>
      </c>
      <c r="L8">
        <v>0</v>
      </c>
      <c r="M8" t="e">
        <v>#DIV/0!</v>
      </c>
      <c r="N8">
        <v>0</v>
      </c>
      <c r="O8">
        <v>0</v>
      </c>
      <c r="P8">
        <v>0</v>
      </c>
      <c r="Q8">
        <v>0</v>
      </c>
      <c r="R8" t="e">
        <v>#DIV/0!</v>
      </c>
      <c r="S8">
        <v>0</v>
      </c>
    </row>
    <row r="9" spans="1:19" x14ac:dyDescent="0.2">
      <c r="A9" t="s">
        <v>2021</v>
      </c>
      <c r="B9" t="s">
        <v>2022</v>
      </c>
      <c r="C9" t="s">
        <v>1988</v>
      </c>
      <c r="D9" t="s">
        <v>1000</v>
      </c>
      <c r="E9" s="23">
        <v>41000</v>
      </c>
      <c r="F9">
        <v>0</v>
      </c>
      <c r="G9">
        <v>0</v>
      </c>
      <c r="H9" t="e">
        <v>#DIV/0!</v>
      </c>
      <c r="I9">
        <v>0</v>
      </c>
      <c r="L9">
        <v>0</v>
      </c>
      <c r="M9" t="e">
        <v>#DIV/0!</v>
      </c>
      <c r="N9">
        <v>0</v>
      </c>
      <c r="P9">
        <v>0</v>
      </c>
      <c r="Q9">
        <v>1</v>
      </c>
      <c r="R9">
        <v>0</v>
      </c>
      <c r="S9">
        <v>0</v>
      </c>
    </row>
    <row r="10" spans="1:19" x14ac:dyDescent="0.2">
      <c r="A10" t="s">
        <v>1773</v>
      </c>
      <c r="B10" t="s">
        <v>1774</v>
      </c>
      <c r="C10" t="s">
        <v>240</v>
      </c>
      <c r="D10" t="s">
        <v>1000</v>
      </c>
      <c r="E10" s="23">
        <v>41000</v>
      </c>
      <c r="F10">
        <v>0</v>
      </c>
      <c r="G10">
        <v>0</v>
      </c>
      <c r="H10" t="e">
        <v>#DIV/0!</v>
      </c>
      <c r="I10">
        <v>0</v>
      </c>
      <c r="J10">
        <v>0</v>
      </c>
      <c r="L10">
        <v>0</v>
      </c>
      <c r="M10" t="e">
        <v>#DIV/0!</v>
      </c>
      <c r="N10">
        <v>0</v>
      </c>
      <c r="P10">
        <v>0</v>
      </c>
      <c r="Q10">
        <v>0</v>
      </c>
      <c r="R10" t="e">
        <v>#DIV/0!</v>
      </c>
      <c r="S10">
        <v>0</v>
      </c>
    </row>
    <row r="11" spans="1:19" x14ac:dyDescent="0.2">
      <c r="A11" t="s">
        <v>1598</v>
      </c>
      <c r="B11" t="s">
        <v>1599</v>
      </c>
      <c r="C11" t="s">
        <v>241</v>
      </c>
      <c r="D11" t="s">
        <v>1000</v>
      </c>
      <c r="E11" s="23">
        <v>41000</v>
      </c>
      <c r="F11">
        <v>0</v>
      </c>
      <c r="G11">
        <v>0</v>
      </c>
      <c r="H11" t="e">
        <v>#DIV/0!</v>
      </c>
      <c r="I11">
        <v>0</v>
      </c>
      <c r="L11">
        <v>0</v>
      </c>
      <c r="M11" t="e">
        <v>#DIV/0!</v>
      </c>
      <c r="N11">
        <v>0</v>
      </c>
      <c r="P11">
        <v>0</v>
      </c>
      <c r="Q11">
        <v>0</v>
      </c>
      <c r="R11" t="e">
        <v>#DIV/0!</v>
      </c>
    </row>
    <row r="12" spans="1:19" x14ac:dyDescent="0.2">
      <c r="A12" t="s">
        <v>1064</v>
      </c>
      <c r="B12" t="s">
        <v>1148</v>
      </c>
      <c r="C12" t="s">
        <v>235</v>
      </c>
      <c r="D12" t="s">
        <v>1002</v>
      </c>
      <c r="E12" s="23">
        <v>41000</v>
      </c>
      <c r="F12">
        <v>0</v>
      </c>
      <c r="G12">
        <v>0</v>
      </c>
      <c r="H12" t="e">
        <v>#DIV/0!</v>
      </c>
      <c r="I12">
        <v>0</v>
      </c>
      <c r="J12">
        <v>0</v>
      </c>
      <c r="K12" t="e">
        <v>#DIV/0!</v>
      </c>
      <c r="L12">
        <v>0</v>
      </c>
      <c r="M12" t="e">
        <v>#DIV/0!</v>
      </c>
      <c r="N12">
        <v>0</v>
      </c>
      <c r="P12">
        <v>9</v>
      </c>
      <c r="Q12">
        <v>13</v>
      </c>
      <c r="R12">
        <v>0.69230769230769229</v>
      </c>
      <c r="S12">
        <v>0</v>
      </c>
    </row>
    <row r="13" spans="1:19" x14ac:dyDescent="0.2">
      <c r="A13" t="s">
        <v>11461</v>
      </c>
      <c r="B13" t="s">
        <v>11462</v>
      </c>
      <c r="C13" t="s">
        <v>199</v>
      </c>
      <c r="D13" t="s">
        <v>1002</v>
      </c>
      <c r="E13" s="23">
        <v>41000</v>
      </c>
      <c r="N13">
        <v>0</v>
      </c>
      <c r="S13">
        <v>0</v>
      </c>
    </row>
    <row r="14" spans="1:19" x14ac:dyDescent="0.2">
      <c r="A14" t="s">
        <v>11378</v>
      </c>
      <c r="B14" t="s">
        <v>11379</v>
      </c>
      <c r="C14" t="s">
        <v>201</v>
      </c>
      <c r="D14" t="s">
        <v>1000</v>
      </c>
      <c r="E14" s="23">
        <v>41000</v>
      </c>
    </row>
    <row r="15" spans="1:19" x14ac:dyDescent="0.2">
      <c r="A15" t="s">
        <v>12176</v>
      </c>
      <c r="B15" t="s">
        <v>12177</v>
      </c>
      <c r="C15" t="s">
        <v>200</v>
      </c>
      <c r="D15" t="s">
        <v>1000</v>
      </c>
      <c r="E15" s="23">
        <v>41000</v>
      </c>
      <c r="R15" t="e">
        <v>#DIV/0!</v>
      </c>
    </row>
    <row r="16" spans="1:19" x14ac:dyDescent="0.2">
      <c r="A16" t="s">
        <v>12460</v>
      </c>
      <c r="B16" t="s">
        <v>12461</v>
      </c>
      <c r="C16" t="s">
        <v>202</v>
      </c>
      <c r="D16" t="s">
        <v>1000</v>
      </c>
      <c r="E16" s="23">
        <v>41000</v>
      </c>
    </row>
    <row r="17" spans="1:19" x14ac:dyDescent="0.2">
      <c r="A17" t="s">
        <v>10997</v>
      </c>
      <c r="B17" t="s">
        <v>10998</v>
      </c>
      <c r="C17" t="s">
        <v>228</v>
      </c>
      <c r="D17" t="s">
        <v>1000</v>
      </c>
      <c r="E17" s="23">
        <v>41000</v>
      </c>
    </row>
    <row r="18" spans="1:19" x14ac:dyDescent="0.2">
      <c r="A18" t="s">
        <v>10822</v>
      </c>
      <c r="B18" t="s">
        <v>10823</v>
      </c>
      <c r="C18" t="s">
        <v>227</v>
      </c>
      <c r="D18" t="s">
        <v>1002</v>
      </c>
      <c r="E18" s="23">
        <v>41000</v>
      </c>
    </row>
    <row r="19" spans="1:19" x14ac:dyDescent="0.2">
      <c r="A19" t="s">
        <v>10647</v>
      </c>
      <c r="B19" t="s">
        <v>10648</v>
      </c>
      <c r="C19" t="s">
        <v>203</v>
      </c>
      <c r="D19" t="s">
        <v>1002</v>
      </c>
      <c r="E19" s="23">
        <v>41000</v>
      </c>
    </row>
    <row r="20" spans="1:19" x14ac:dyDescent="0.2">
      <c r="A20" t="s">
        <v>10472</v>
      </c>
      <c r="B20" t="s">
        <v>10473</v>
      </c>
      <c r="C20" t="s">
        <v>205</v>
      </c>
      <c r="D20" t="s">
        <v>1000</v>
      </c>
      <c r="E20" s="23">
        <v>41000</v>
      </c>
    </row>
    <row r="21" spans="1:19" x14ac:dyDescent="0.2">
      <c r="A21" t="s">
        <v>10296</v>
      </c>
      <c r="B21" t="s">
        <v>10297</v>
      </c>
      <c r="C21" t="s">
        <v>204</v>
      </c>
      <c r="D21" t="s">
        <v>1000</v>
      </c>
      <c r="E21" s="23">
        <v>41000</v>
      </c>
    </row>
    <row r="22" spans="1:19" x14ac:dyDescent="0.2">
      <c r="A22" t="s">
        <v>10231</v>
      </c>
      <c r="B22" t="s">
        <v>10232</v>
      </c>
      <c r="C22" t="s">
        <v>206</v>
      </c>
      <c r="D22" t="s">
        <v>1000</v>
      </c>
      <c r="E22" s="23">
        <v>41000</v>
      </c>
    </row>
    <row r="23" spans="1:19" x14ac:dyDescent="0.2">
      <c r="A23" t="s">
        <v>9800</v>
      </c>
      <c r="B23" t="s">
        <v>9801</v>
      </c>
      <c r="C23" t="s">
        <v>223</v>
      </c>
      <c r="D23" t="s">
        <v>1002</v>
      </c>
      <c r="E23" s="23">
        <v>41000</v>
      </c>
      <c r="R23" t="e">
        <v>#DIV/0!</v>
      </c>
    </row>
    <row r="24" spans="1:19" x14ac:dyDescent="0.2">
      <c r="A24" t="s">
        <v>9625</v>
      </c>
      <c r="B24" t="s">
        <v>9626</v>
      </c>
      <c r="C24" t="s">
        <v>224</v>
      </c>
      <c r="D24" t="s">
        <v>1000</v>
      </c>
      <c r="E24" s="23">
        <v>41000</v>
      </c>
      <c r="R24" t="e">
        <v>#DIV/0!</v>
      </c>
    </row>
    <row r="25" spans="1:19" x14ac:dyDescent="0.2">
      <c r="A25" t="s">
        <v>9234</v>
      </c>
      <c r="B25" t="s">
        <v>9235</v>
      </c>
      <c r="C25" t="s">
        <v>211</v>
      </c>
      <c r="D25" t="s">
        <v>1000</v>
      </c>
      <c r="E25" s="23">
        <v>41000</v>
      </c>
    </row>
    <row r="26" spans="1:19" x14ac:dyDescent="0.2">
      <c r="A26" t="s">
        <v>9059</v>
      </c>
      <c r="B26" t="s">
        <v>9060</v>
      </c>
      <c r="C26" t="s">
        <v>207</v>
      </c>
      <c r="D26" t="s">
        <v>1002</v>
      </c>
      <c r="E26" s="23">
        <v>41000</v>
      </c>
      <c r="N26">
        <v>0</v>
      </c>
      <c r="P26">
        <v>0</v>
      </c>
      <c r="Q26">
        <v>0</v>
      </c>
      <c r="R26" t="e">
        <v>#DIV/0!</v>
      </c>
      <c r="S26">
        <v>0</v>
      </c>
    </row>
    <row r="27" spans="1:19" x14ac:dyDescent="0.2">
      <c r="A27" t="s">
        <v>8994</v>
      </c>
      <c r="B27" t="s">
        <v>8995</v>
      </c>
      <c r="C27" t="s">
        <v>894</v>
      </c>
      <c r="D27" t="s">
        <v>1000</v>
      </c>
      <c r="E27" s="23">
        <v>41000</v>
      </c>
      <c r="R27" t="e">
        <v>#DIV/0!</v>
      </c>
    </row>
    <row r="28" spans="1:19" x14ac:dyDescent="0.2">
      <c r="A28" t="s">
        <v>8819</v>
      </c>
      <c r="B28" t="s">
        <v>8820</v>
      </c>
      <c r="C28" t="s">
        <v>210</v>
      </c>
      <c r="D28" t="s">
        <v>1000</v>
      </c>
      <c r="E28" s="23">
        <v>41000</v>
      </c>
    </row>
    <row r="29" spans="1:19" x14ac:dyDescent="0.2">
      <c r="A29" t="s">
        <v>8644</v>
      </c>
      <c r="B29" t="s">
        <v>8645</v>
      </c>
      <c r="C29" t="s">
        <v>208</v>
      </c>
      <c r="D29" t="s">
        <v>1000</v>
      </c>
      <c r="E29" s="23">
        <v>41000</v>
      </c>
      <c r="R29" t="e">
        <v>#DIV/0!</v>
      </c>
    </row>
    <row r="30" spans="1:19" x14ac:dyDescent="0.2">
      <c r="A30" t="s">
        <v>8395</v>
      </c>
      <c r="B30" t="s">
        <v>8396</v>
      </c>
      <c r="C30" t="s">
        <v>213</v>
      </c>
      <c r="D30" t="s">
        <v>1000</v>
      </c>
      <c r="E30" s="23">
        <v>41000</v>
      </c>
    </row>
    <row r="31" spans="1:19" x14ac:dyDescent="0.2">
      <c r="A31" t="s">
        <v>8220</v>
      </c>
      <c r="B31" t="s">
        <v>8221</v>
      </c>
      <c r="C31" t="s">
        <v>212</v>
      </c>
      <c r="D31" t="s">
        <v>1002</v>
      </c>
      <c r="E31" s="23">
        <v>41000</v>
      </c>
      <c r="F31">
        <v>0</v>
      </c>
      <c r="G31">
        <v>0</v>
      </c>
      <c r="H31" t="e">
        <v>#DIV/0!</v>
      </c>
      <c r="I31">
        <v>0</v>
      </c>
      <c r="J31">
        <v>0</v>
      </c>
      <c r="K31" t="e">
        <v>#DIV/0!</v>
      </c>
      <c r="L31">
        <v>0</v>
      </c>
      <c r="M31" t="e">
        <v>#DIV/0!</v>
      </c>
      <c r="N31">
        <v>0</v>
      </c>
      <c r="P31">
        <v>0</v>
      </c>
      <c r="Q31">
        <v>0</v>
      </c>
      <c r="R31" t="e">
        <v>#DIV/0!</v>
      </c>
      <c r="S31">
        <v>0</v>
      </c>
    </row>
    <row r="32" spans="1:19" x14ac:dyDescent="0.2">
      <c r="A32" t="s">
        <v>8155</v>
      </c>
      <c r="B32" t="s">
        <v>8156</v>
      </c>
      <c r="C32" t="s">
        <v>8154</v>
      </c>
      <c r="D32" t="s">
        <v>1000</v>
      </c>
      <c r="E32" s="23">
        <v>41000</v>
      </c>
    </row>
    <row r="33" spans="1:20" x14ac:dyDescent="0.2">
      <c r="A33" t="s">
        <v>7919</v>
      </c>
      <c r="B33" t="s">
        <v>7920</v>
      </c>
      <c r="C33" t="s">
        <v>225</v>
      </c>
      <c r="D33" t="s">
        <v>1002</v>
      </c>
      <c r="E33" s="23">
        <v>41000</v>
      </c>
      <c r="R33" t="e">
        <v>#DIV/0!</v>
      </c>
    </row>
    <row r="34" spans="1:20" x14ac:dyDescent="0.2">
      <c r="A34" t="s">
        <v>7718</v>
      </c>
      <c r="B34" t="s">
        <v>7719</v>
      </c>
      <c r="C34" t="s">
        <v>226</v>
      </c>
      <c r="D34" t="s">
        <v>1000</v>
      </c>
      <c r="E34" s="23">
        <v>41000</v>
      </c>
      <c r="R34" t="e">
        <v>#DIV/0!</v>
      </c>
    </row>
    <row r="35" spans="1:20" x14ac:dyDescent="0.2">
      <c r="A35" t="s">
        <v>7531</v>
      </c>
      <c r="B35" t="s">
        <v>7532</v>
      </c>
      <c r="C35" t="s">
        <v>901</v>
      </c>
      <c r="D35" t="s">
        <v>1000</v>
      </c>
      <c r="E35" s="23">
        <v>41000</v>
      </c>
      <c r="P35">
        <v>0</v>
      </c>
      <c r="Q35">
        <v>1</v>
      </c>
      <c r="R35">
        <v>0</v>
      </c>
    </row>
    <row r="36" spans="1:20" x14ac:dyDescent="0.2">
      <c r="A36" t="s">
        <v>7184</v>
      </c>
      <c r="B36" t="s">
        <v>7185</v>
      </c>
      <c r="C36" t="s">
        <v>1052</v>
      </c>
      <c r="D36" t="s">
        <v>1000</v>
      </c>
      <c r="E36" s="23">
        <v>41000</v>
      </c>
      <c r="P36">
        <v>0</v>
      </c>
      <c r="Q36">
        <v>1</v>
      </c>
      <c r="R36">
        <v>0</v>
      </c>
    </row>
    <row r="37" spans="1:20" x14ac:dyDescent="0.2">
      <c r="A37" t="s">
        <v>6979</v>
      </c>
      <c r="B37" t="s">
        <v>6980</v>
      </c>
      <c r="C37" t="s">
        <v>232</v>
      </c>
      <c r="D37" t="s">
        <v>1002</v>
      </c>
      <c r="E37" s="23">
        <v>41000</v>
      </c>
      <c r="R37" t="e">
        <v>#DIV/0!</v>
      </c>
    </row>
    <row r="38" spans="1:20" x14ac:dyDescent="0.2">
      <c r="A38" t="s">
        <v>6788</v>
      </c>
      <c r="B38" t="s">
        <v>6789</v>
      </c>
      <c r="C38" t="s">
        <v>231</v>
      </c>
      <c r="D38" t="s">
        <v>1000</v>
      </c>
      <c r="E38" s="23">
        <v>41000</v>
      </c>
      <c r="R38" t="e">
        <v>#DIV/0!</v>
      </c>
    </row>
    <row r="39" spans="1:20" x14ac:dyDescent="0.2">
      <c r="A39" t="s">
        <v>6613</v>
      </c>
      <c r="B39" t="s">
        <v>6614</v>
      </c>
      <c r="C39" t="s">
        <v>317</v>
      </c>
      <c r="D39" t="s">
        <v>1002</v>
      </c>
      <c r="E39" s="23">
        <v>41000</v>
      </c>
      <c r="R39" t="e">
        <v>#DIV/0!</v>
      </c>
    </row>
    <row r="40" spans="1:20" x14ac:dyDescent="0.2">
      <c r="A40" t="s">
        <v>6438</v>
      </c>
      <c r="B40" t="s">
        <v>6439</v>
      </c>
      <c r="C40" t="s">
        <v>316</v>
      </c>
      <c r="D40" t="s">
        <v>1000</v>
      </c>
      <c r="E40" s="23">
        <v>41000</v>
      </c>
      <c r="R40" t="e">
        <v>#DIV/0!</v>
      </c>
    </row>
    <row r="41" spans="1:20" x14ac:dyDescent="0.2">
      <c r="A41" t="s">
        <v>6189</v>
      </c>
      <c r="B41" t="s">
        <v>6190</v>
      </c>
      <c r="C41" t="s">
        <v>214</v>
      </c>
      <c r="D41" t="s">
        <v>1002</v>
      </c>
      <c r="E41" s="23">
        <v>41000</v>
      </c>
    </row>
    <row r="42" spans="1:20" x14ac:dyDescent="0.2">
      <c r="A42" t="s">
        <v>6014</v>
      </c>
      <c r="B42" t="s">
        <v>6015</v>
      </c>
      <c r="C42" t="s">
        <v>215</v>
      </c>
      <c r="D42" t="s">
        <v>1000</v>
      </c>
      <c r="E42" s="23">
        <v>41000</v>
      </c>
    </row>
    <row r="43" spans="1:20" x14ac:dyDescent="0.2">
      <c r="A43" t="s">
        <v>5839</v>
      </c>
      <c r="B43" t="s">
        <v>5840</v>
      </c>
      <c r="C43" t="s">
        <v>216</v>
      </c>
      <c r="D43" t="s">
        <v>1000</v>
      </c>
      <c r="E43" s="23">
        <v>41000</v>
      </c>
    </row>
    <row r="44" spans="1:20" x14ac:dyDescent="0.2">
      <c r="A44" t="s">
        <v>5411</v>
      </c>
      <c r="B44" t="s">
        <v>5412</v>
      </c>
      <c r="C44" t="s">
        <v>903</v>
      </c>
      <c r="D44" t="s">
        <v>1000</v>
      </c>
      <c r="E44" s="23">
        <v>41000</v>
      </c>
    </row>
    <row r="45" spans="1:20" x14ac:dyDescent="0.2">
      <c r="A45" t="s">
        <v>5595</v>
      </c>
      <c r="B45" t="s">
        <v>5596</v>
      </c>
      <c r="C45" t="s">
        <v>1047</v>
      </c>
      <c r="D45" t="s">
        <v>1000</v>
      </c>
      <c r="E45" s="23">
        <v>41000</v>
      </c>
      <c r="R45" t="e">
        <v>#DIV/0!</v>
      </c>
    </row>
    <row r="46" spans="1:20" x14ac:dyDescent="0.2">
      <c r="A46" t="s">
        <v>5176</v>
      </c>
      <c r="B46" t="s">
        <v>5177</v>
      </c>
      <c r="C46" t="s">
        <v>1053</v>
      </c>
      <c r="D46" t="s">
        <v>1000</v>
      </c>
      <c r="E46" s="23">
        <v>41000</v>
      </c>
    </row>
    <row r="47" spans="1:20" x14ac:dyDescent="0.2">
      <c r="A47" t="s">
        <v>4971</v>
      </c>
      <c r="B47" t="s">
        <v>4972</v>
      </c>
      <c r="C47" t="s">
        <v>229</v>
      </c>
      <c r="D47" t="s">
        <v>1000</v>
      </c>
      <c r="E47" s="23">
        <v>41000</v>
      </c>
    </row>
    <row r="48" spans="1:20" x14ac:dyDescent="0.2">
      <c r="A48" t="s">
        <v>4796</v>
      </c>
      <c r="B48" t="s">
        <v>4797</v>
      </c>
      <c r="C48" t="s">
        <v>230</v>
      </c>
      <c r="D48" t="s">
        <v>1002</v>
      </c>
      <c r="E48" s="23">
        <v>41000</v>
      </c>
      <c r="T48">
        <v>0</v>
      </c>
    </row>
    <row r="49" spans="1:20" x14ac:dyDescent="0.2">
      <c r="A49" t="s">
        <v>4621</v>
      </c>
      <c r="B49" t="s">
        <v>4622</v>
      </c>
      <c r="C49" t="s">
        <v>234</v>
      </c>
      <c r="D49" t="s">
        <v>1002</v>
      </c>
      <c r="E49" s="23">
        <v>41000</v>
      </c>
      <c r="R49" t="e">
        <v>#DIV/0!</v>
      </c>
      <c r="T49" t="e">
        <v>#DIV/0!</v>
      </c>
    </row>
    <row r="50" spans="1:20" x14ac:dyDescent="0.2">
      <c r="A50" t="s">
        <v>4446</v>
      </c>
      <c r="B50" t="s">
        <v>4447</v>
      </c>
      <c r="C50" t="s">
        <v>233</v>
      </c>
      <c r="D50" t="s">
        <v>1000</v>
      </c>
      <c r="E50" s="23">
        <v>41000</v>
      </c>
      <c r="R50" t="e">
        <v>#DIV/0!</v>
      </c>
      <c r="T50">
        <v>0</v>
      </c>
    </row>
    <row r="51" spans="1:20" x14ac:dyDescent="0.2">
      <c r="A51" t="s">
        <v>4271</v>
      </c>
      <c r="B51" t="s">
        <v>4272</v>
      </c>
      <c r="C51" t="s">
        <v>217</v>
      </c>
      <c r="D51" t="s">
        <v>1002</v>
      </c>
      <c r="E51" s="23">
        <v>41000</v>
      </c>
      <c r="R51" t="e">
        <v>#DIV/0!</v>
      </c>
      <c r="T51">
        <v>0</v>
      </c>
    </row>
    <row r="52" spans="1:20" x14ac:dyDescent="0.2">
      <c r="A52" t="s">
        <v>4206</v>
      </c>
      <c r="B52" t="s">
        <v>4207</v>
      </c>
      <c r="C52" t="s">
        <v>895</v>
      </c>
      <c r="D52" t="s">
        <v>1000</v>
      </c>
      <c r="E52" s="23">
        <v>41000</v>
      </c>
      <c r="T52">
        <v>0</v>
      </c>
    </row>
    <row r="53" spans="1:20" x14ac:dyDescent="0.2">
      <c r="A53" t="s">
        <v>4031</v>
      </c>
      <c r="B53" t="s">
        <v>4032</v>
      </c>
      <c r="C53" t="s">
        <v>218</v>
      </c>
      <c r="D53" t="s">
        <v>1000</v>
      </c>
      <c r="E53" s="23">
        <v>41000</v>
      </c>
      <c r="R53" t="e">
        <v>#DIV/0!</v>
      </c>
      <c r="T53">
        <v>0</v>
      </c>
    </row>
    <row r="54" spans="1:20" x14ac:dyDescent="0.2">
      <c r="A54" t="s">
        <v>3856</v>
      </c>
      <c r="B54" t="s">
        <v>3857</v>
      </c>
      <c r="C54" t="s">
        <v>219</v>
      </c>
      <c r="D54" t="s">
        <v>1000</v>
      </c>
      <c r="E54" s="23">
        <v>41000</v>
      </c>
      <c r="T54">
        <v>0</v>
      </c>
    </row>
    <row r="55" spans="1:20" x14ac:dyDescent="0.2">
      <c r="A55" t="s">
        <v>3489</v>
      </c>
      <c r="B55" t="s">
        <v>3490</v>
      </c>
      <c r="C55" t="s">
        <v>220</v>
      </c>
      <c r="D55" t="s">
        <v>1002</v>
      </c>
      <c r="E55" s="23">
        <v>41000</v>
      </c>
      <c r="P55">
        <v>9</v>
      </c>
      <c r="Q55">
        <v>12</v>
      </c>
      <c r="R55">
        <v>0.75</v>
      </c>
      <c r="T55">
        <v>0</v>
      </c>
    </row>
    <row r="56" spans="1:20" x14ac:dyDescent="0.2">
      <c r="A56" t="s">
        <v>3314</v>
      </c>
      <c r="B56" t="s">
        <v>3315</v>
      </c>
      <c r="C56" t="s">
        <v>221</v>
      </c>
      <c r="D56" t="s">
        <v>1000</v>
      </c>
      <c r="E56" s="23">
        <v>41000</v>
      </c>
      <c r="P56">
        <v>9</v>
      </c>
      <c r="Q56">
        <v>12</v>
      </c>
      <c r="R56">
        <v>0.75</v>
      </c>
      <c r="T56" t="e">
        <v>#DIV/0!</v>
      </c>
    </row>
    <row r="57" spans="1:20" x14ac:dyDescent="0.2">
      <c r="A57" t="s">
        <v>3139</v>
      </c>
      <c r="B57" t="s">
        <v>3140</v>
      </c>
      <c r="C57" t="s">
        <v>222</v>
      </c>
      <c r="D57" t="s">
        <v>1000</v>
      </c>
      <c r="E57" s="23">
        <v>41000</v>
      </c>
    </row>
    <row r="58" spans="1:20" x14ac:dyDescent="0.2">
      <c r="A58" t="s">
        <v>11973</v>
      </c>
      <c r="B58" t="s">
        <v>11974</v>
      </c>
      <c r="C58" t="s">
        <v>1051</v>
      </c>
      <c r="D58" t="s">
        <v>1000</v>
      </c>
      <c r="E58" s="23">
        <v>41000</v>
      </c>
    </row>
    <row r="59" spans="1:20" x14ac:dyDescent="0.2">
      <c r="A59" t="s">
        <v>13339</v>
      </c>
      <c r="B59" t="s">
        <v>13340</v>
      </c>
      <c r="C59" t="s">
        <v>242</v>
      </c>
      <c r="D59" t="s">
        <v>1002</v>
      </c>
      <c r="E59" s="23">
        <v>41000</v>
      </c>
      <c r="F59">
        <v>0</v>
      </c>
      <c r="G59">
        <v>0</v>
      </c>
      <c r="H59" t="e">
        <v>#DIV/0!</v>
      </c>
      <c r="I59">
        <v>0</v>
      </c>
      <c r="J59">
        <v>0</v>
      </c>
      <c r="L59">
        <v>0</v>
      </c>
      <c r="M59" t="e">
        <v>#DIV/0!</v>
      </c>
      <c r="N59">
        <v>0</v>
      </c>
      <c r="P59">
        <v>0</v>
      </c>
      <c r="Q59">
        <v>0</v>
      </c>
      <c r="R59" t="e">
        <v>#DIV/0!</v>
      </c>
      <c r="S59">
        <v>0</v>
      </c>
    </row>
    <row r="60" spans="1:20" x14ac:dyDescent="0.2">
      <c r="A60" t="s">
        <v>13516</v>
      </c>
      <c r="B60" t="s">
        <v>13517</v>
      </c>
      <c r="C60" t="s">
        <v>237</v>
      </c>
      <c r="D60" t="s">
        <v>1002</v>
      </c>
      <c r="E60" s="23">
        <v>41000</v>
      </c>
      <c r="F60">
        <v>0</v>
      </c>
      <c r="G60">
        <v>0</v>
      </c>
      <c r="H60" t="e">
        <v>#DIV/0!</v>
      </c>
      <c r="I60">
        <v>0</v>
      </c>
      <c r="J60">
        <v>0</v>
      </c>
      <c r="K60" t="e">
        <v>#DIV/0!</v>
      </c>
      <c r="L60">
        <v>0</v>
      </c>
      <c r="M60" t="e">
        <v>#DIV/0!</v>
      </c>
      <c r="N60">
        <v>0</v>
      </c>
      <c r="O60">
        <v>0</v>
      </c>
      <c r="P60">
        <v>0</v>
      </c>
      <c r="Q60">
        <v>0</v>
      </c>
      <c r="R60" t="e">
        <v>#DIV/0!</v>
      </c>
      <c r="S60">
        <v>0</v>
      </c>
    </row>
    <row r="61" spans="1:20" x14ac:dyDescent="0.2">
      <c r="A61" t="s">
        <v>892</v>
      </c>
      <c r="B61" t="s">
        <v>893</v>
      </c>
      <c r="C61" t="s">
        <v>238</v>
      </c>
      <c r="D61" t="s">
        <v>1002</v>
      </c>
      <c r="E61" s="23">
        <v>41000</v>
      </c>
      <c r="F61">
        <v>0</v>
      </c>
      <c r="G61">
        <v>0</v>
      </c>
      <c r="I61">
        <v>0</v>
      </c>
      <c r="J61">
        <v>0</v>
      </c>
      <c r="L61">
        <v>0</v>
      </c>
      <c r="M61" t="e">
        <v>#DIV/0!</v>
      </c>
      <c r="N61">
        <v>0</v>
      </c>
      <c r="O61">
        <v>0</v>
      </c>
      <c r="P61">
        <v>9</v>
      </c>
      <c r="Q61">
        <v>12</v>
      </c>
      <c r="R61">
        <v>0.75</v>
      </c>
      <c r="S61">
        <v>0</v>
      </c>
    </row>
    <row r="62" spans="1:20" x14ac:dyDescent="0.2">
      <c r="A62" t="s">
        <v>13868</v>
      </c>
      <c r="B62" t="s">
        <v>13869</v>
      </c>
      <c r="C62" t="s">
        <v>239</v>
      </c>
      <c r="D62" t="s">
        <v>1002</v>
      </c>
      <c r="E62" s="23">
        <v>41000</v>
      </c>
      <c r="F62">
        <v>0</v>
      </c>
      <c r="G62">
        <v>0</v>
      </c>
      <c r="H62" t="e">
        <v>#DIV/0!</v>
      </c>
      <c r="I62">
        <v>0</v>
      </c>
      <c r="J62">
        <v>0</v>
      </c>
      <c r="L62">
        <v>0</v>
      </c>
      <c r="M62" t="e">
        <v>#DIV/0!</v>
      </c>
      <c r="N62">
        <v>0</v>
      </c>
      <c r="O62">
        <v>0</v>
      </c>
      <c r="P62">
        <v>0</v>
      </c>
      <c r="Q62">
        <v>0</v>
      </c>
      <c r="R62" t="e">
        <v>#DIV/0!</v>
      </c>
      <c r="S62">
        <v>0</v>
      </c>
    </row>
    <row r="63" spans="1:20" x14ac:dyDescent="0.2">
      <c r="A63" t="s">
        <v>14055</v>
      </c>
      <c r="B63" t="s">
        <v>14056</v>
      </c>
      <c r="C63" t="s">
        <v>240</v>
      </c>
      <c r="D63" t="s">
        <v>1002</v>
      </c>
      <c r="E63" s="23">
        <v>41000</v>
      </c>
      <c r="F63">
        <v>0</v>
      </c>
      <c r="G63">
        <v>0</v>
      </c>
      <c r="H63" t="e">
        <v>#DIV/0!</v>
      </c>
      <c r="I63">
        <v>0</v>
      </c>
      <c r="J63">
        <v>0</v>
      </c>
      <c r="L63">
        <v>0</v>
      </c>
      <c r="M63" t="e">
        <v>#DIV/0!</v>
      </c>
      <c r="N63">
        <v>0</v>
      </c>
      <c r="P63">
        <v>0</v>
      </c>
      <c r="Q63">
        <v>0</v>
      </c>
      <c r="R63" t="e">
        <v>#DIV/0!</v>
      </c>
      <c r="S63">
        <v>0</v>
      </c>
    </row>
    <row r="64" spans="1:20" x14ac:dyDescent="0.2">
      <c r="A64" t="s">
        <v>14232</v>
      </c>
      <c r="B64" t="s">
        <v>14233</v>
      </c>
      <c r="C64" t="s">
        <v>241</v>
      </c>
      <c r="D64" t="s">
        <v>1002</v>
      </c>
      <c r="E64" s="23">
        <v>41000</v>
      </c>
      <c r="F64">
        <v>0</v>
      </c>
      <c r="G64">
        <v>0</v>
      </c>
      <c r="H64" t="e">
        <v>#DIV/0!</v>
      </c>
      <c r="I64">
        <v>0</v>
      </c>
      <c r="L64">
        <v>0</v>
      </c>
      <c r="M64" t="e">
        <v>#DIV/0!</v>
      </c>
      <c r="N64">
        <v>0</v>
      </c>
      <c r="P64">
        <v>0</v>
      </c>
      <c r="Q64">
        <v>0</v>
      </c>
      <c r="R64" t="e">
        <v>#DIV/0!</v>
      </c>
    </row>
    <row r="65" spans="1:19" x14ac:dyDescent="0.2">
      <c r="A65" t="s">
        <v>14561</v>
      </c>
      <c r="B65" t="s">
        <v>14562</v>
      </c>
      <c r="C65" t="s">
        <v>199</v>
      </c>
      <c r="D65" t="s">
        <v>1000</v>
      </c>
      <c r="E65" s="23">
        <v>41000</v>
      </c>
      <c r="N65">
        <v>0</v>
      </c>
      <c r="S65">
        <v>0</v>
      </c>
    </row>
    <row r="66" spans="1:19" x14ac:dyDescent="0.2">
      <c r="A66" t="s">
        <v>14736</v>
      </c>
      <c r="B66" t="s">
        <v>14737</v>
      </c>
      <c r="C66" t="s">
        <v>201</v>
      </c>
      <c r="D66" t="s">
        <v>1002</v>
      </c>
      <c r="E66" s="23">
        <v>41000</v>
      </c>
    </row>
    <row r="67" spans="1:19" x14ac:dyDescent="0.2">
      <c r="A67" t="s">
        <v>14827</v>
      </c>
      <c r="B67" t="s">
        <v>14828</v>
      </c>
      <c r="C67" t="s">
        <v>200</v>
      </c>
      <c r="D67" t="s">
        <v>1002</v>
      </c>
      <c r="E67" s="23">
        <v>41000</v>
      </c>
      <c r="R67" t="e">
        <v>#DIV/0!</v>
      </c>
    </row>
    <row r="68" spans="1:19" x14ac:dyDescent="0.2">
      <c r="A68" t="s">
        <v>15004</v>
      </c>
      <c r="B68" t="s">
        <v>15005</v>
      </c>
      <c r="C68" t="s">
        <v>202</v>
      </c>
      <c r="D68" t="s">
        <v>1002</v>
      </c>
      <c r="E68" s="23">
        <v>41000</v>
      </c>
    </row>
    <row r="69" spans="1:19" x14ac:dyDescent="0.2">
      <c r="A69" t="s">
        <v>15547</v>
      </c>
      <c r="B69" t="s">
        <v>15548</v>
      </c>
      <c r="C69" t="s">
        <v>228</v>
      </c>
      <c r="D69" t="s">
        <v>1002</v>
      </c>
      <c r="E69" s="23">
        <v>41000</v>
      </c>
    </row>
    <row r="70" spans="1:19" x14ac:dyDescent="0.2">
      <c r="A70" t="s">
        <v>15708</v>
      </c>
      <c r="B70" t="s">
        <v>15709</v>
      </c>
      <c r="C70" t="s">
        <v>227</v>
      </c>
      <c r="D70" t="s">
        <v>1000</v>
      </c>
      <c r="E70" s="23">
        <v>41000</v>
      </c>
    </row>
    <row r="71" spans="1:19" x14ac:dyDescent="0.2">
      <c r="A71" t="s">
        <v>15885</v>
      </c>
      <c r="B71" t="s">
        <v>15886</v>
      </c>
      <c r="C71" t="s">
        <v>203</v>
      </c>
      <c r="D71" t="s">
        <v>1000</v>
      </c>
      <c r="E71" s="23">
        <v>41000</v>
      </c>
    </row>
    <row r="72" spans="1:19" x14ac:dyDescent="0.2">
      <c r="A72" t="s">
        <v>16064</v>
      </c>
      <c r="B72" t="s">
        <v>16065</v>
      </c>
      <c r="C72" t="s">
        <v>205</v>
      </c>
      <c r="D72" t="s">
        <v>1002</v>
      </c>
      <c r="E72" s="23">
        <v>41000</v>
      </c>
    </row>
    <row r="73" spans="1:19" x14ac:dyDescent="0.2">
      <c r="A73" t="s">
        <v>16241</v>
      </c>
      <c r="B73" t="s">
        <v>16242</v>
      </c>
      <c r="C73" t="s">
        <v>204</v>
      </c>
      <c r="D73" t="s">
        <v>1002</v>
      </c>
      <c r="E73" s="23">
        <v>41000</v>
      </c>
    </row>
    <row r="74" spans="1:19" x14ac:dyDescent="0.2">
      <c r="A74" t="s">
        <v>16418</v>
      </c>
      <c r="B74" t="s">
        <v>16419</v>
      </c>
      <c r="C74" t="s">
        <v>206</v>
      </c>
      <c r="D74" t="s">
        <v>1002</v>
      </c>
      <c r="E74" s="23">
        <v>41000</v>
      </c>
    </row>
    <row r="75" spans="1:19" x14ac:dyDescent="0.2">
      <c r="A75" t="s">
        <v>16559</v>
      </c>
      <c r="B75" t="s">
        <v>16560</v>
      </c>
      <c r="C75" t="s">
        <v>223</v>
      </c>
      <c r="D75" t="s">
        <v>1000</v>
      </c>
      <c r="E75" s="23">
        <v>41000</v>
      </c>
      <c r="R75" t="e">
        <v>#DIV/0!</v>
      </c>
    </row>
    <row r="76" spans="1:19" x14ac:dyDescent="0.2">
      <c r="A76" t="s">
        <v>16738</v>
      </c>
      <c r="B76" t="s">
        <v>16739</v>
      </c>
      <c r="C76" t="s">
        <v>224</v>
      </c>
      <c r="D76" t="s">
        <v>1002</v>
      </c>
      <c r="E76" s="23">
        <v>41000</v>
      </c>
      <c r="R76" t="e">
        <v>#DIV/0!</v>
      </c>
    </row>
    <row r="77" spans="1:19" x14ac:dyDescent="0.2">
      <c r="A77" t="s">
        <v>17175</v>
      </c>
      <c r="B77" t="s">
        <v>17176</v>
      </c>
      <c r="C77" t="s">
        <v>225</v>
      </c>
      <c r="D77" t="s">
        <v>1000</v>
      </c>
      <c r="E77" s="23">
        <v>41000</v>
      </c>
      <c r="R77" t="e">
        <v>#DIV/0!</v>
      </c>
    </row>
    <row r="78" spans="1:19" x14ac:dyDescent="0.2">
      <c r="A78" t="s">
        <v>17382</v>
      </c>
      <c r="B78" t="s">
        <v>17383</v>
      </c>
      <c r="C78" t="s">
        <v>226</v>
      </c>
      <c r="D78" t="s">
        <v>1002</v>
      </c>
      <c r="E78" s="23">
        <v>41000</v>
      </c>
      <c r="R78" t="e">
        <v>#DIV/0!</v>
      </c>
    </row>
    <row r="79" spans="1:19" x14ac:dyDescent="0.2">
      <c r="A79" t="s">
        <v>17559</v>
      </c>
      <c r="B79" t="s">
        <v>17560</v>
      </c>
      <c r="C79" t="s">
        <v>232</v>
      </c>
      <c r="D79" t="s">
        <v>1000</v>
      </c>
      <c r="E79" s="23">
        <v>41000</v>
      </c>
      <c r="R79" t="e">
        <v>#DIV/0!</v>
      </c>
    </row>
    <row r="80" spans="1:19" x14ac:dyDescent="0.2">
      <c r="A80" t="s">
        <v>17756</v>
      </c>
      <c r="B80" t="s">
        <v>17757</v>
      </c>
      <c r="C80" t="s">
        <v>231</v>
      </c>
      <c r="D80" t="s">
        <v>1002</v>
      </c>
      <c r="E80" s="23">
        <v>41000</v>
      </c>
      <c r="R80" t="e">
        <v>#DIV/0!</v>
      </c>
    </row>
    <row r="81" spans="1:19" x14ac:dyDescent="0.2">
      <c r="A81" t="s">
        <v>17933</v>
      </c>
      <c r="B81" t="s">
        <v>17934</v>
      </c>
      <c r="C81" t="s">
        <v>317</v>
      </c>
      <c r="D81" t="s">
        <v>1000</v>
      </c>
      <c r="E81" s="23">
        <v>41000</v>
      </c>
      <c r="R81" t="e">
        <v>#DIV/0!</v>
      </c>
    </row>
    <row r="82" spans="1:19" x14ac:dyDescent="0.2">
      <c r="A82" t="s">
        <v>18112</v>
      </c>
      <c r="B82" t="s">
        <v>18113</v>
      </c>
      <c r="C82" t="s">
        <v>316</v>
      </c>
      <c r="D82" t="s">
        <v>1002</v>
      </c>
      <c r="E82" s="23">
        <v>41000</v>
      </c>
      <c r="R82" t="e">
        <v>#DIV/0!</v>
      </c>
    </row>
    <row r="83" spans="1:19" x14ac:dyDescent="0.2">
      <c r="A83" t="s">
        <v>18365</v>
      </c>
      <c r="B83" t="s">
        <v>18366</v>
      </c>
      <c r="C83" t="s">
        <v>214</v>
      </c>
      <c r="D83" t="s">
        <v>1000</v>
      </c>
      <c r="E83" s="23">
        <v>41000</v>
      </c>
    </row>
    <row r="84" spans="1:19" x14ac:dyDescent="0.2">
      <c r="A84" t="s">
        <v>18544</v>
      </c>
      <c r="B84" t="s">
        <v>18545</v>
      </c>
      <c r="C84" t="s">
        <v>215</v>
      </c>
      <c r="D84" t="s">
        <v>1002</v>
      </c>
      <c r="E84" s="23">
        <v>41000</v>
      </c>
    </row>
    <row r="85" spans="1:19" x14ac:dyDescent="0.2">
      <c r="A85" t="s">
        <v>18721</v>
      </c>
      <c r="B85" t="s">
        <v>18722</v>
      </c>
      <c r="C85" t="s">
        <v>216</v>
      </c>
      <c r="D85" t="s">
        <v>1002</v>
      </c>
      <c r="E85" s="23">
        <v>41000</v>
      </c>
    </row>
    <row r="86" spans="1:19" x14ac:dyDescent="0.2">
      <c r="A86" t="s">
        <v>18898</v>
      </c>
      <c r="B86" t="s">
        <v>18899</v>
      </c>
      <c r="C86" t="s">
        <v>229</v>
      </c>
      <c r="D86" t="s">
        <v>1002</v>
      </c>
      <c r="E86" s="23">
        <v>41000</v>
      </c>
    </row>
    <row r="87" spans="1:19" x14ac:dyDescent="0.2">
      <c r="A87" t="s">
        <v>19075</v>
      </c>
      <c r="B87" t="s">
        <v>19076</v>
      </c>
      <c r="C87" t="s">
        <v>230</v>
      </c>
      <c r="D87" t="s">
        <v>1000</v>
      </c>
      <c r="E87" s="23">
        <v>41000</v>
      </c>
    </row>
    <row r="88" spans="1:19" x14ac:dyDescent="0.2">
      <c r="A88" t="s">
        <v>19254</v>
      </c>
      <c r="B88" t="s">
        <v>19255</v>
      </c>
      <c r="C88" t="s">
        <v>234</v>
      </c>
      <c r="D88" t="s">
        <v>1000</v>
      </c>
      <c r="E88" s="23">
        <v>41000</v>
      </c>
      <c r="R88" t="e">
        <v>#DIV/0!</v>
      </c>
    </row>
    <row r="89" spans="1:19" x14ac:dyDescent="0.2">
      <c r="A89" t="s">
        <v>19433</v>
      </c>
      <c r="B89" t="s">
        <v>19434</v>
      </c>
      <c r="C89" t="s">
        <v>233</v>
      </c>
      <c r="D89" t="s">
        <v>1002</v>
      </c>
      <c r="E89" s="23">
        <v>41000</v>
      </c>
      <c r="R89" t="e">
        <v>#DIV/0!</v>
      </c>
    </row>
    <row r="90" spans="1:19" x14ac:dyDescent="0.2">
      <c r="A90" t="s">
        <v>19808</v>
      </c>
      <c r="B90" t="s">
        <v>19809</v>
      </c>
      <c r="C90" t="s">
        <v>220</v>
      </c>
      <c r="D90" t="s">
        <v>1000</v>
      </c>
      <c r="E90" s="23">
        <v>41000</v>
      </c>
      <c r="P90">
        <v>9</v>
      </c>
      <c r="Q90">
        <v>12</v>
      </c>
      <c r="R90">
        <v>0.75</v>
      </c>
    </row>
    <row r="91" spans="1:19" x14ac:dyDescent="0.2">
      <c r="A91" t="s">
        <v>19987</v>
      </c>
      <c r="B91" t="s">
        <v>19988</v>
      </c>
      <c r="C91" t="s">
        <v>221</v>
      </c>
      <c r="D91" t="s">
        <v>1002</v>
      </c>
      <c r="E91" s="23">
        <v>41000</v>
      </c>
      <c r="P91">
        <v>9</v>
      </c>
      <c r="Q91">
        <v>12</v>
      </c>
      <c r="R91">
        <v>0.75</v>
      </c>
    </row>
    <row r="92" spans="1:19" x14ac:dyDescent="0.2">
      <c r="A92" t="s">
        <v>20164</v>
      </c>
      <c r="B92" t="s">
        <v>20165</v>
      </c>
      <c r="C92" t="s">
        <v>222</v>
      </c>
      <c r="D92" t="s">
        <v>1002</v>
      </c>
      <c r="E92" s="23">
        <v>41000</v>
      </c>
    </row>
    <row r="93" spans="1:19" x14ac:dyDescent="0.2">
      <c r="A93" t="s">
        <v>20341</v>
      </c>
      <c r="B93" t="s">
        <v>20342</v>
      </c>
      <c r="C93" t="s">
        <v>211</v>
      </c>
      <c r="D93" t="s">
        <v>1002</v>
      </c>
      <c r="E93" s="23">
        <v>41000</v>
      </c>
    </row>
    <row r="94" spans="1:19" x14ac:dyDescent="0.2">
      <c r="A94" t="s">
        <v>20518</v>
      </c>
      <c r="B94" t="s">
        <v>20519</v>
      </c>
      <c r="C94" t="s">
        <v>207</v>
      </c>
      <c r="D94" t="s">
        <v>1000</v>
      </c>
      <c r="E94" s="23">
        <v>41000</v>
      </c>
      <c r="N94">
        <v>0</v>
      </c>
      <c r="P94">
        <v>0</v>
      </c>
      <c r="Q94">
        <v>0</v>
      </c>
      <c r="R94" t="e">
        <v>#DIV/0!</v>
      </c>
      <c r="S94">
        <v>0</v>
      </c>
    </row>
    <row r="95" spans="1:19" x14ac:dyDescent="0.2">
      <c r="A95" t="s">
        <v>20697</v>
      </c>
      <c r="B95" t="s">
        <v>20698</v>
      </c>
      <c r="C95" t="s">
        <v>894</v>
      </c>
      <c r="D95" t="s">
        <v>1002</v>
      </c>
      <c r="E95" s="23">
        <v>41000</v>
      </c>
      <c r="R95" t="e">
        <v>#DIV/0!</v>
      </c>
    </row>
    <row r="96" spans="1:19" x14ac:dyDescent="0.2">
      <c r="A96" t="s">
        <v>20762</v>
      </c>
      <c r="B96" t="s">
        <v>20763</v>
      </c>
      <c r="C96" t="s">
        <v>210</v>
      </c>
      <c r="D96" t="s">
        <v>1002</v>
      </c>
      <c r="E96" s="23">
        <v>41000</v>
      </c>
    </row>
    <row r="97" spans="1:20" x14ac:dyDescent="0.2">
      <c r="A97" t="s">
        <v>20939</v>
      </c>
      <c r="B97" t="s">
        <v>20940</v>
      </c>
      <c r="C97" t="s">
        <v>208</v>
      </c>
      <c r="D97" t="s">
        <v>1002</v>
      </c>
      <c r="E97" s="23">
        <v>41000</v>
      </c>
      <c r="R97" t="e">
        <v>#DIV/0!</v>
      </c>
    </row>
    <row r="98" spans="1:20" x14ac:dyDescent="0.2">
      <c r="A98" t="s">
        <v>21194</v>
      </c>
      <c r="B98" t="s">
        <v>21195</v>
      </c>
      <c r="C98" t="s">
        <v>213</v>
      </c>
      <c r="D98" t="s">
        <v>1002</v>
      </c>
      <c r="E98" s="23">
        <v>41000</v>
      </c>
    </row>
    <row r="99" spans="1:20" x14ac:dyDescent="0.2">
      <c r="A99" t="s">
        <v>21371</v>
      </c>
      <c r="B99" t="s">
        <v>21372</v>
      </c>
      <c r="C99" t="s">
        <v>8154</v>
      </c>
      <c r="D99" t="s">
        <v>1002</v>
      </c>
      <c r="E99" s="23">
        <v>41000</v>
      </c>
    </row>
    <row r="100" spans="1:20" x14ac:dyDescent="0.2">
      <c r="A100" t="s">
        <v>21436</v>
      </c>
      <c r="B100" t="s">
        <v>21437</v>
      </c>
      <c r="C100" t="s">
        <v>212</v>
      </c>
      <c r="D100" t="s">
        <v>1000</v>
      </c>
      <c r="E100" s="23">
        <v>41000</v>
      </c>
      <c r="F100">
        <v>0</v>
      </c>
      <c r="G100">
        <v>0</v>
      </c>
      <c r="H100" t="e">
        <v>#DIV/0!</v>
      </c>
      <c r="I100">
        <v>0</v>
      </c>
      <c r="J100">
        <v>0</v>
      </c>
      <c r="K100" t="e">
        <v>#DIV/0!</v>
      </c>
      <c r="L100">
        <v>0</v>
      </c>
      <c r="M100" t="e">
        <v>#DIV/0!</v>
      </c>
      <c r="N100">
        <v>0</v>
      </c>
      <c r="P100">
        <v>0</v>
      </c>
      <c r="Q100">
        <v>0</v>
      </c>
      <c r="R100" t="e">
        <v>#DIV/0!</v>
      </c>
      <c r="S100">
        <v>0</v>
      </c>
    </row>
    <row r="101" spans="1:20" x14ac:dyDescent="0.2">
      <c r="A101" t="s">
        <v>21645</v>
      </c>
      <c r="B101" t="s">
        <v>21646</v>
      </c>
      <c r="C101" t="s">
        <v>217</v>
      </c>
      <c r="D101" t="s">
        <v>1000</v>
      </c>
      <c r="E101" s="23">
        <v>41000</v>
      </c>
      <c r="R101" t="e">
        <v>#DIV/0!</v>
      </c>
    </row>
    <row r="102" spans="1:20" x14ac:dyDescent="0.2">
      <c r="A102" t="s">
        <v>21824</v>
      </c>
      <c r="B102" t="s">
        <v>21825</v>
      </c>
      <c r="C102" t="s">
        <v>895</v>
      </c>
      <c r="D102" t="s">
        <v>1002</v>
      </c>
      <c r="E102" s="23">
        <v>41000</v>
      </c>
    </row>
    <row r="103" spans="1:20" x14ac:dyDescent="0.2">
      <c r="A103" t="s">
        <v>21889</v>
      </c>
      <c r="B103" t="s">
        <v>21890</v>
      </c>
      <c r="C103" t="s">
        <v>218</v>
      </c>
      <c r="D103" t="s">
        <v>1002</v>
      </c>
      <c r="E103" s="23">
        <v>41000</v>
      </c>
      <c r="R103" t="e">
        <v>#DIV/0!</v>
      </c>
    </row>
    <row r="104" spans="1:20" x14ac:dyDescent="0.2">
      <c r="A104" t="s">
        <v>22066</v>
      </c>
      <c r="B104" t="s">
        <v>22067</v>
      </c>
      <c r="C104" t="s">
        <v>219</v>
      </c>
      <c r="D104" t="s">
        <v>1002</v>
      </c>
      <c r="E104" s="23">
        <v>41000</v>
      </c>
      <c r="T104">
        <v>0</v>
      </c>
    </row>
    <row r="105" spans="1:20" x14ac:dyDescent="0.2">
      <c r="A105" t="s">
        <v>11463</v>
      </c>
      <c r="B105" t="s">
        <v>11464</v>
      </c>
      <c r="C105" t="s">
        <v>198</v>
      </c>
      <c r="D105" t="s">
        <v>1002</v>
      </c>
      <c r="E105" s="23">
        <v>41030</v>
      </c>
      <c r="T105" t="e">
        <v>#DIV/0!</v>
      </c>
    </row>
    <row r="106" spans="1:20" x14ac:dyDescent="0.2">
      <c r="A106" t="s">
        <v>13176</v>
      </c>
      <c r="B106" t="s">
        <v>13087</v>
      </c>
      <c r="C106" t="s">
        <v>1051</v>
      </c>
      <c r="D106" t="s">
        <v>1002</v>
      </c>
      <c r="E106" s="23">
        <v>41030</v>
      </c>
      <c r="T106">
        <v>0</v>
      </c>
    </row>
    <row r="107" spans="1:20" x14ac:dyDescent="0.2">
      <c r="A107" t="s">
        <v>2966</v>
      </c>
      <c r="B107" t="s">
        <v>2967</v>
      </c>
      <c r="C107" t="s">
        <v>242</v>
      </c>
      <c r="D107" t="s">
        <v>1000</v>
      </c>
      <c r="E107" s="23">
        <v>41030</v>
      </c>
      <c r="F107">
        <v>0</v>
      </c>
      <c r="G107">
        <v>0</v>
      </c>
      <c r="H107" t="e">
        <v>#DIV/0!</v>
      </c>
      <c r="I107">
        <v>0</v>
      </c>
      <c r="J107">
        <v>0</v>
      </c>
      <c r="L107">
        <v>0</v>
      </c>
      <c r="M107" t="e">
        <v>#DIV/0!</v>
      </c>
      <c r="N107">
        <v>0</v>
      </c>
      <c r="P107">
        <v>0</v>
      </c>
      <c r="Q107">
        <v>0</v>
      </c>
      <c r="R107" t="e">
        <v>#DIV/0!</v>
      </c>
      <c r="S107">
        <v>0</v>
      </c>
      <c r="T107">
        <v>0</v>
      </c>
    </row>
    <row r="108" spans="1:20" x14ac:dyDescent="0.2">
      <c r="A108" t="s">
        <v>2791</v>
      </c>
      <c r="B108" t="s">
        <v>2792</v>
      </c>
      <c r="C108" t="s">
        <v>2724</v>
      </c>
      <c r="D108" t="s">
        <v>1000</v>
      </c>
      <c r="E108" s="23">
        <v>41030</v>
      </c>
      <c r="F108">
        <v>0</v>
      </c>
      <c r="G108">
        <v>0</v>
      </c>
      <c r="H108" t="e">
        <v>#DIV/0!</v>
      </c>
      <c r="I108">
        <v>0</v>
      </c>
      <c r="J108">
        <v>0</v>
      </c>
      <c r="L108">
        <v>0</v>
      </c>
      <c r="M108" t="e">
        <v>#DIV/0!</v>
      </c>
      <c r="N108">
        <v>0</v>
      </c>
      <c r="P108">
        <v>0</v>
      </c>
      <c r="Q108">
        <v>0</v>
      </c>
      <c r="R108" t="e">
        <v>#DIV/0!</v>
      </c>
      <c r="S108">
        <v>0</v>
      </c>
      <c r="T108">
        <v>0</v>
      </c>
    </row>
    <row r="109" spans="1:20" x14ac:dyDescent="0.2">
      <c r="A109" t="s">
        <v>2546</v>
      </c>
      <c r="B109" t="s">
        <v>2547</v>
      </c>
      <c r="C109" t="s">
        <v>237</v>
      </c>
      <c r="D109" t="s">
        <v>1000</v>
      </c>
      <c r="E109" s="23">
        <v>41030</v>
      </c>
      <c r="F109">
        <v>0</v>
      </c>
      <c r="G109">
        <v>0</v>
      </c>
      <c r="H109" t="e">
        <v>#DIV/0!</v>
      </c>
      <c r="I109">
        <v>0</v>
      </c>
      <c r="J109">
        <v>0</v>
      </c>
      <c r="K109" t="e">
        <v>#DIV/0!</v>
      </c>
      <c r="L109">
        <v>0</v>
      </c>
      <c r="M109" t="e">
        <v>#DIV/0!</v>
      </c>
      <c r="N109">
        <v>0</v>
      </c>
      <c r="O109">
        <v>0</v>
      </c>
      <c r="P109">
        <v>1</v>
      </c>
      <c r="Q109">
        <v>1</v>
      </c>
      <c r="R109">
        <v>1</v>
      </c>
      <c r="S109">
        <v>0</v>
      </c>
      <c r="T109">
        <v>0</v>
      </c>
    </row>
    <row r="110" spans="1:20" x14ac:dyDescent="0.2">
      <c r="A110" t="s">
        <v>2371</v>
      </c>
      <c r="B110" t="s">
        <v>2372</v>
      </c>
      <c r="C110" t="s">
        <v>238</v>
      </c>
      <c r="D110" t="s">
        <v>1000</v>
      </c>
      <c r="E110" s="23">
        <v>41030</v>
      </c>
      <c r="F110">
        <v>0</v>
      </c>
      <c r="G110">
        <v>0</v>
      </c>
      <c r="I110">
        <v>0</v>
      </c>
      <c r="J110">
        <v>0</v>
      </c>
      <c r="L110">
        <v>0</v>
      </c>
      <c r="M110" t="e">
        <v>#DIV/0!</v>
      </c>
      <c r="N110">
        <v>0</v>
      </c>
      <c r="O110">
        <v>0</v>
      </c>
      <c r="P110">
        <v>5</v>
      </c>
      <c r="Q110">
        <v>5</v>
      </c>
      <c r="R110">
        <v>1</v>
      </c>
      <c r="S110">
        <v>0</v>
      </c>
      <c r="T110">
        <v>0</v>
      </c>
    </row>
    <row r="111" spans="1:20" x14ac:dyDescent="0.2">
      <c r="A111" t="s">
        <v>2198</v>
      </c>
      <c r="B111" t="s">
        <v>2199</v>
      </c>
      <c r="C111" t="s">
        <v>239</v>
      </c>
      <c r="D111" t="s">
        <v>1000</v>
      </c>
      <c r="E111" s="23">
        <v>41030</v>
      </c>
      <c r="F111">
        <v>0</v>
      </c>
      <c r="G111">
        <v>0</v>
      </c>
      <c r="H111" t="e">
        <v>#DIV/0!</v>
      </c>
      <c r="I111">
        <v>0</v>
      </c>
      <c r="J111">
        <v>0</v>
      </c>
      <c r="L111">
        <v>0</v>
      </c>
      <c r="M111" t="e">
        <v>#DIV/0!</v>
      </c>
      <c r="N111">
        <v>0</v>
      </c>
      <c r="O111">
        <v>0</v>
      </c>
      <c r="P111">
        <v>1</v>
      </c>
      <c r="Q111">
        <v>1</v>
      </c>
      <c r="R111">
        <v>1</v>
      </c>
      <c r="S111">
        <v>0</v>
      </c>
      <c r="T111">
        <v>0</v>
      </c>
    </row>
    <row r="112" spans="1:20" x14ac:dyDescent="0.2">
      <c r="A112" t="s">
        <v>2023</v>
      </c>
      <c r="B112" t="s">
        <v>2024</v>
      </c>
      <c r="C112" t="s">
        <v>1988</v>
      </c>
      <c r="D112" t="s">
        <v>1000</v>
      </c>
      <c r="E112" s="23">
        <v>41030</v>
      </c>
      <c r="F112">
        <v>0</v>
      </c>
      <c r="G112">
        <v>0</v>
      </c>
      <c r="H112" t="e">
        <v>#DIV/0!</v>
      </c>
      <c r="I112">
        <v>0</v>
      </c>
      <c r="L112">
        <v>0</v>
      </c>
      <c r="M112" t="e">
        <v>#DIV/0!</v>
      </c>
      <c r="N112">
        <v>0</v>
      </c>
      <c r="P112">
        <v>0</v>
      </c>
      <c r="Q112">
        <v>0</v>
      </c>
      <c r="R112" t="e">
        <v>#DIV/0!</v>
      </c>
      <c r="S112">
        <v>0</v>
      </c>
      <c r="T112" t="e">
        <v>#DIV/0!</v>
      </c>
    </row>
    <row r="113" spans="1:19" x14ac:dyDescent="0.2">
      <c r="A113" t="s">
        <v>1775</v>
      </c>
      <c r="B113" t="s">
        <v>1776</v>
      </c>
      <c r="C113" t="s">
        <v>240</v>
      </c>
      <c r="D113" t="s">
        <v>1000</v>
      </c>
      <c r="E113" s="23">
        <v>41030</v>
      </c>
      <c r="F113">
        <v>0</v>
      </c>
      <c r="G113">
        <v>0</v>
      </c>
      <c r="H113" t="e">
        <v>#DIV/0!</v>
      </c>
      <c r="I113">
        <v>0</v>
      </c>
      <c r="J113">
        <v>0</v>
      </c>
      <c r="L113">
        <v>0</v>
      </c>
      <c r="M113" t="e">
        <v>#DIV/0!</v>
      </c>
      <c r="N113">
        <v>0</v>
      </c>
      <c r="P113">
        <v>0</v>
      </c>
      <c r="Q113">
        <v>0</v>
      </c>
      <c r="R113" t="e">
        <v>#DIV/0!</v>
      </c>
      <c r="S113">
        <v>0</v>
      </c>
    </row>
    <row r="114" spans="1:19" x14ac:dyDescent="0.2">
      <c r="A114" t="s">
        <v>1600</v>
      </c>
      <c r="B114" t="s">
        <v>1601</v>
      </c>
      <c r="C114" t="s">
        <v>241</v>
      </c>
      <c r="D114" t="s">
        <v>1000</v>
      </c>
      <c r="E114" s="23">
        <v>41030</v>
      </c>
      <c r="F114">
        <v>0</v>
      </c>
      <c r="G114">
        <v>0</v>
      </c>
      <c r="H114" t="e">
        <v>#DIV/0!</v>
      </c>
      <c r="I114">
        <v>0</v>
      </c>
      <c r="L114">
        <v>0</v>
      </c>
      <c r="M114" t="e">
        <v>#DIV/0!</v>
      </c>
      <c r="N114">
        <v>0</v>
      </c>
      <c r="P114">
        <v>0</v>
      </c>
      <c r="Q114">
        <v>0</v>
      </c>
      <c r="R114" t="e">
        <v>#DIV/0!</v>
      </c>
    </row>
    <row r="115" spans="1:19" x14ac:dyDescent="0.2">
      <c r="A115" t="s">
        <v>1065</v>
      </c>
      <c r="B115" t="s">
        <v>1149</v>
      </c>
      <c r="C115" t="s">
        <v>235</v>
      </c>
      <c r="D115" t="s">
        <v>1002</v>
      </c>
      <c r="E115" s="23">
        <v>41030</v>
      </c>
      <c r="F115">
        <v>0</v>
      </c>
      <c r="G115">
        <v>0</v>
      </c>
      <c r="H115" t="e">
        <v>#DIV/0!</v>
      </c>
      <c r="I115">
        <v>0</v>
      </c>
      <c r="J115">
        <v>0</v>
      </c>
      <c r="K115" t="e">
        <v>#DIV/0!</v>
      </c>
      <c r="L115">
        <v>0</v>
      </c>
      <c r="M115" t="e">
        <v>#DIV/0!</v>
      </c>
      <c r="N115">
        <v>0</v>
      </c>
      <c r="P115">
        <v>7</v>
      </c>
      <c r="Q115">
        <v>7</v>
      </c>
      <c r="R115">
        <v>1</v>
      </c>
      <c r="S115">
        <v>0</v>
      </c>
    </row>
    <row r="116" spans="1:19" x14ac:dyDescent="0.2">
      <c r="A116" t="s">
        <v>11465</v>
      </c>
      <c r="B116" t="s">
        <v>11466</v>
      </c>
      <c r="C116" t="s">
        <v>199</v>
      </c>
      <c r="D116" t="s">
        <v>1002</v>
      </c>
      <c r="E116" s="23">
        <v>41030</v>
      </c>
      <c r="N116">
        <v>0</v>
      </c>
      <c r="P116">
        <v>1</v>
      </c>
      <c r="Q116">
        <v>1</v>
      </c>
      <c r="R116">
        <v>1</v>
      </c>
      <c r="S116">
        <v>0</v>
      </c>
    </row>
    <row r="117" spans="1:19" x14ac:dyDescent="0.2">
      <c r="A117" t="s">
        <v>11380</v>
      </c>
      <c r="B117" t="s">
        <v>11381</v>
      </c>
      <c r="C117" t="s">
        <v>201</v>
      </c>
      <c r="D117" t="s">
        <v>1000</v>
      </c>
      <c r="E117" s="23">
        <v>41030</v>
      </c>
      <c r="P117">
        <v>1</v>
      </c>
      <c r="Q117">
        <v>1</v>
      </c>
      <c r="R117">
        <v>1</v>
      </c>
    </row>
    <row r="118" spans="1:19" x14ac:dyDescent="0.2">
      <c r="A118" t="s">
        <v>12178</v>
      </c>
      <c r="B118" t="s">
        <v>12179</v>
      </c>
      <c r="C118" t="s">
        <v>200</v>
      </c>
      <c r="D118" t="s">
        <v>1000</v>
      </c>
      <c r="E118" s="23">
        <v>41030</v>
      </c>
      <c r="R118" t="e">
        <v>#DIV/0!</v>
      </c>
    </row>
    <row r="119" spans="1:19" x14ac:dyDescent="0.2">
      <c r="A119" t="s">
        <v>12462</v>
      </c>
      <c r="B119" t="s">
        <v>12463</v>
      </c>
      <c r="C119" t="s">
        <v>202</v>
      </c>
      <c r="D119" t="s">
        <v>1000</v>
      </c>
      <c r="E119" s="23">
        <v>41030</v>
      </c>
      <c r="R119" t="e">
        <v>#DIV/0!</v>
      </c>
    </row>
    <row r="120" spans="1:19" x14ac:dyDescent="0.2">
      <c r="A120" t="s">
        <v>10999</v>
      </c>
      <c r="B120" t="s">
        <v>11000</v>
      </c>
      <c r="C120" t="s">
        <v>228</v>
      </c>
      <c r="D120" t="s">
        <v>1000</v>
      </c>
      <c r="E120" s="23">
        <v>41030</v>
      </c>
    </row>
    <row r="121" spans="1:19" x14ac:dyDescent="0.2">
      <c r="A121" t="s">
        <v>10824</v>
      </c>
      <c r="B121" t="s">
        <v>10825</v>
      </c>
      <c r="C121" t="s">
        <v>227</v>
      </c>
      <c r="D121" t="s">
        <v>1002</v>
      </c>
      <c r="E121" s="23">
        <v>41030</v>
      </c>
    </row>
    <row r="122" spans="1:19" x14ac:dyDescent="0.2">
      <c r="A122" t="s">
        <v>10649</v>
      </c>
      <c r="B122" t="s">
        <v>10650</v>
      </c>
      <c r="C122" t="s">
        <v>203</v>
      </c>
      <c r="D122" t="s">
        <v>1002</v>
      </c>
      <c r="E122" s="23">
        <v>41030</v>
      </c>
    </row>
    <row r="123" spans="1:19" x14ac:dyDescent="0.2">
      <c r="A123" t="s">
        <v>10474</v>
      </c>
      <c r="B123" t="s">
        <v>10475</v>
      </c>
      <c r="C123" t="s">
        <v>205</v>
      </c>
      <c r="D123" t="s">
        <v>1000</v>
      </c>
      <c r="E123" s="23">
        <v>41030</v>
      </c>
    </row>
    <row r="124" spans="1:19" x14ac:dyDescent="0.2">
      <c r="A124" t="s">
        <v>10298</v>
      </c>
      <c r="B124" t="s">
        <v>10299</v>
      </c>
      <c r="C124" t="s">
        <v>204</v>
      </c>
      <c r="D124" t="s">
        <v>1000</v>
      </c>
      <c r="E124" s="23">
        <v>41030</v>
      </c>
    </row>
    <row r="125" spans="1:19" x14ac:dyDescent="0.2">
      <c r="A125" t="s">
        <v>10233</v>
      </c>
      <c r="B125" t="s">
        <v>10234</v>
      </c>
      <c r="C125" t="s">
        <v>206</v>
      </c>
      <c r="D125" t="s">
        <v>1000</v>
      </c>
      <c r="E125" s="23">
        <v>41030</v>
      </c>
    </row>
    <row r="126" spans="1:19" x14ac:dyDescent="0.2">
      <c r="A126" t="s">
        <v>9802</v>
      </c>
      <c r="B126" t="s">
        <v>9803</v>
      </c>
      <c r="C126" t="s">
        <v>223</v>
      </c>
      <c r="D126" t="s">
        <v>1002</v>
      </c>
      <c r="E126" s="23">
        <v>41030</v>
      </c>
      <c r="R126" t="e">
        <v>#DIV/0!</v>
      </c>
    </row>
    <row r="127" spans="1:19" x14ac:dyDescent="0.2">
      <c r="A127" t="s">
        <v>9627</v>
      </c>
      <c r="B127" t="s">
        <v>9628</v>
      </c>
      <c r="C127" t="s">
        <v>224</v>
      </c>
      <c r="D127" t="s">
        <v>1000</v>
      </c>
      <c r="E127" s="23">
        <v>41030</v>
      </c>
      <c r="R127" t="e">
        <v>#DIV/0!</v>
      </c>
    </row>
    <row r="128" spans="1:19" x14ac:dyDescent="0.2">
      <c r="A128" t="s">
        <v>9236</v>
      </c>
      <c r="B128" t="s">
        <v>9237</v>
      </c>
      <c r="C128" t="s">
        <v>211</v>
      </c>
      <c r="D128" t="s">
        <v>1000</v>
      </c>
      <c r="E128" s="23">
        <v>41030</v>
      </c>
    </row>
    <row r="129" spans="1:19" x14ac:dyDescent="0.2">
      <c r="A129" t="s">
        <v>9061</v>
      </c>
      <c r="B129" t="s">
        <v>9062</v>
      </c>
      <c r="C129" t="s">
        <v>207</v>
      </c>
      <c r="D129" t="s">
        <v>1002</v>
      </c>
      <c r="E129" s="23">
        <v>41030</v>
      </c>
      <c r="N129">
        <v>0</v>
      </c>
      <c r="P129">
        <v>0</v>
      </c>
      <c r="Q129">
        <v>0</v>
      </c>
      <c r="R129" t="e">
        <v>#DIV/0!</v>
      </c>
      <c r="S129">
        <v>0</v>
      </c>
    </row>
    <row r="130" spans="1:19" x14ac:dyDescent="0.2">
      <c r="A130" t="s">
        <v>8996</v>
      </c>
      <c r="B130" t="s">
        <v>8997</v>
      </c>
      <c r="C130" t="s">
        <v>894</v>
      </c>
      <c r="D130" t="s">
        <v>1000</v>
      </c>
      <c r="E130" s="23">
        <v>41030</v>
      </c>
      <c r="R130" t="e">
        <v>#DIV/0!</v>
      </c>
    </row>
    <row r="131" spans="1:19" x14ac:dyDescent="0.2">
      <c r="A131" t="s">
        <v>8821</v>
      </c>
      <c r="B131" t="s">
        <v>8822</v>
      </c>
      <c r="C131" t="s">
        <v>210</v>
      </c>
      <c r="D131" t="s">
        <v>1000</v>
      </c>
      <c r="E131" s="23">
        <v>41030</v>
      </c>
    </row>
    <row r="132" spans="1:19" x14ac:dyDescent="0.2">
      <c r="A132" t="s">
        <v>8646</v>
      </c>
      <c r="B132" t="s">
        <v>8647</v>
      </c>
      <c r="C132" t="s">
        <v>208</v>
      </c>
      <c r="D132" t="s">
        <v>1000</v>
      </c>
      <c r="E132" s="23">
        <v>41030</v>
      </c>
      <c r="R132" t="e">
        <v>#DIV/0!</v>
      </c>
    </row>
    <row r="133" spans="1:19" x14ac:dyDescent="0.2">
      <c r="A133" t="s">
        <v>8397</v>
      </c>
      <c r="B133" t="s">
        <v>8398</v>
      </c>
      <c r="C133" t="s">
        <v>213</v>
      </c>
      <c r="D133" t="s">
        <v>1000</v>
      </c>
      <c r="E133" s="23">
        <v>41030</v>
      </c>
    </row>
    <row r="134" spans="1:19" x14ac:dyDescent="0.2">
      <c r="A134" t="s">
        <v>8222</v>
      </c>
      <c r="B134" t="s">
        <v>8223</v>
      </c>
      <c r="C134" t="s">
        <v>212</v>
      </c>
      <c r="D134" t="s">
        <v>1002</v>
      </c>
      <c r="E134" s="23">
        <v>41030</v>
      </c>
      <c r="F134">
        <v>0</v>
      </c>
      <c r="G134">
        <v>0</v>
      </c>
      <c r="H134" t="e">
        <v>#DIV/0!</v>
      </c>
      <c r="I134">
        <v>0</v>
      </c>
      <c r="J134">
        <v>0</v>
      </c>
      <c r="K134" t="e">
        <v>#DIV/0!</v>
      </c>
      <c r="L134">
        <v>0</v>
      </c>
      <c r="M134" t="e">
        <v>#DIV/0!</v>
      </c>
      <c r="N134">
        <v>0</v>
      </c>
      <c r="P134">
        <v>0</v>
      </c>
      <c r="Q134">
        <v>0</v>
      </c>
      <c r="R134" t="e">
        <v>#DIV/0!</v>
      </c>
      <c r="S134">
        <v>0</v>
      </c>
    </row>
    <row r="135" spans="1:19" x14ac:dyDescent="0.2">
      <c r="A135" t="s">
        <v>8157</v>
      </c>
      <c r="B135" t="s">
        <v>8158</v>
      </c>
      <c r="C135" t="s">
        <v>8154</v>
      </c>
      <c r="D135" t="s">
        <v>1000</v>
      </c>
      <c r="E135" s="23">
        <v>41030</v>
      </c>
    </row>
    <row r="136" spans="1:19" x14ac:dyDescent="0.2">
      <c r="A136" t="s">
        <v>7921</v>
      </c>
      <c r="B136" t="s">
        <v>7922</v>
      </c>
      <c r="C136" t="s">
        <v>225</v>
      </c>
      <c r="D136" t="s">
        <v>1002</v>
      </c>
      <c r="E136" s="23">
        <v>41030</v>
      </c>
      <c r="R136" t="e">
        <v>#DIV/0!</v>
      </c>
    </row>
    <row r="137" spans="1:19" x14ac:dyDescent="0.2">
      <c r="A137" t="s">
        <v>7720</v>
      </c>
      <c r="B137" t="s">
        <v>7721</v>
      </c>
      <c r="C137" t="s">
        <v>226</v>
      </c>
      <c r="D137" t="s">
        <v>1000</v>
      </c>
      <c r="E137" s="23">
        <v>41030</v>
      </c>
      <c r="R137" t="e">
        <v>#DIV/0!</v>
      </c>
    </row>
    <row r="138" spans="1:19" x14ac:dyDescent="0.2">
      <c r="A138" t="s">
        <v>7533</v>
      </c>
      <c r="B138" t="s">
        <v>7534</v>
      </c>
      <c r="C138" t="s">
        <v>901</v>
      </c>
      <c r="D138" t="s">
        <v>1000</v>
      </c>
      <c r="E138" s="23">
        <v>41030</v>
      </c>
      <c r="P138">
        <v>0</v>
      </c>
      <c r="Q138">
        <v>0</v>
      </c>
      <c r="R138" t="e">
        <v>#DIV/0!</v>
      </c>
    </row>
    <row r="139" spans="1:19" x14ac:dyDescent="0.2">
      <c r="A139" t="s">
        <v>7186</v>
      </c>
      <c r="B139" t="s">
        <v>7187</v>
      </c>
      <c r="C139" t="s">
        <v>1052</v>
      </c>
      <c r="D139" t="s">
        <v>1000</v>
      </c>
      <c r="E139" s="23">
        <v>41030</v>
      </c>
      <c r="P139">
        <v>0</v>
      </c>
      <c r="Q139">
        <v>0</v>
      </c>
      <c r="R139" t="e">
        <v>#DIV/0!</v>
      </c>
    </row>
    <row r="140" spans="1:19" x14ac:dyDescent="0.2">
      <c r="A140" t="s">
        <v>6981</v>
      </c>
      <c r="B140" t="s">
        <v>6982</v>
      </c>
      <c r="C140" t="s">
        <v>232</v>
      </c>
      <c r="D140" t="s">
        <v>1002</v>
      </c>
      <c r="E140" s="23">
        <v>41030</v>
      </c>
      <c r="R140" t="e">
        <v>#DIV/0!</v>
      </c>
    </row>
    <row r="141" spans="1:19" x14ac:dyDescent="0.2">
      <c r="A141" t="s">
        <v>6790</v>
      </c>
      <c r="B141" t="s">
        <v>6791</v>
      </c>
      <c r="C141" t="s">
        <v>231</v>
      </c>
      <c r="D141" t="s">
        <v>1000</v>
      </c>
      <c r="E141" s="23">
        <v>41030</v>
      </c>
      <c r="R141" t="e">
        <v>#DIV/0!</v>
      </c>
    </row>
    <row r="142" spans="1:19" x14ac:dyDescent="0.2">
      <c r="A142" t="s">
        <v>6615</v>
      </c>
      <c r="B142" t="s">
        <v>6616</v>
      </c>
      <c r="C142" t="s">
        <v>317</v>
      </c>
      <c r="D142" t="s">
        <v>1002</v>
      </c>
      <c r="E142" s="23">
        <v>41030</v>
      </c>
      <c r="R142" t="e">
        <v>#DIV/0!</v>
      </c>
    </row>
    <row r="143" spans="1:19" x14ac:dyDescent="0.2">
      <c r="A143" t="s">
        <v>6440</v>
      </c>
      <c r="B143" t="s">
        <v>6441</v>
      </c>
      <c r="C143" t="s">
        <v>316</v>
      </c>
      <c r="D143" t="s">
        <v>1000</v>
      </c>
      <c r="E143" s="23">
        <v>41030</v>
      </c>
      <c r="R143" t="e">
        <v>#DIV/0!</v>
      </c>
    </row>
    <row r="144" spans="1:19" x14ac:dyDescent="0.2">
      <c r="A144" t="s">
        <v>6191</v>
      </c>
      <c r="B144" t="s">
        <v>6192</v>
      </c>
      <c r="C144" t="s">
        <v>214</v>
      </c>
      <c r="D144" t="s">
        <v>1002</v>
      </c>
      <c r="E144" s="23">
        <v>41030</v>
      </c>
    </row>
    <row r="145" spans="1:20" x14ac:dyDescent="0.2">
      <c r="A145" t="s">
        <v>6016</v>
      </c>
      <c r="B145" t="s">
        <v>6017</v>
      </c>
      <c r="C145" t="s">
        <v>215</v>
      </c>
      <c r="D145" t="s">
        <v>1000</v>
      </c>
      <c r="E145" s="23">
        <v>41030</v>
      </c>
    </row>
    <row r="146" spans="1:20" x14ac:dyDescent="0.2">
      <c r="A146" t="s">
        <v>5841</v>
      </c>
      <c r="B146" t="s">
        <v>5842</v>
      </c>
      <c r="C146" t="s">
        <v>216</v>
      </c>
      <c r="D146" t="s">
        <v>1000</v>
      </c>
      <c r="E146" s="23">
        <v>41030</v>
      </c>
    </row>
    <row r="147" spans="1:20" x14ac:dyDescent="0.2">
      <c r="A147" t="s">
        <v>5413</v>
      </c>
      <c r="B147" t="s">
        <v>5414</v>
      </c>
      <c r="C147" t="s">
        <v>903</v>
      </c>
      <c r="D147" t="s">
        <v>1000</v>
      </c>
      <c r="E147" s="23">
        <v>41030</v>
      </c>
    </row>
    <row r="148" spans="1:20" x14ac:dyDescent="0.2">
      <c r="A148" t="s">
        <v>5597</v>
      </c>
      <c r="B148" t="s">
        <v>5598</v>
      </c>
      <c r="C148" t="s">
        <v>1047</v>
      </c>
      <c r="D148" t="s">
        <v>1000</v>
      </c>
      <c r="E148" s="23">
        <v>41030</v>
      </c>
      <c r="R148" t="e">
        <v>#DIV/0!</v>
      </c>
    </row>
    <row r="149" spans="1:20" x14ac:dyDescent="0.2">
      <c r="A149" t="s">
        <v>5178</v>
      </c>
      <c r="B149" t="s">
        <v>5179</v>
      </c>
      <c r="C149" t="s">
        <v>1053</v>
      </c>
      <c r="D149" t="s">
        <v>1000</v>
      </c>
      <c r="E149" s="23">
        <v>41030</v>
      </c>
    </row>
    <row r="150" spans="1:20" x14ac:dyDescent="0.2">
      <c r="A150" t="s">
        <v>4973</v>
      </c>
      <c r="B150" t="s">
        <v>4974</v>
      </c>
      <c r="C150" t="s">
        <v>229</v>
      </c>
      <c r="D150" t="s">
        <v>1000</v>
      </c>
      <c r="E150" s="23">
        <v>41030</v>
      </c>
    </row>
    <row r="151" spans="1:20" x14ac:dyDescent="0.2">
      <c r="A151" t="s">
        <v>4798</v>
      </c>
      <c r="B151" t="s">
        <v>4799</v>
      </c>
      <c r="C151" t="s">
        <v>230</v>
      </c>
      <c r="D151" t="s">
        <v>1002</v>
      </c>
      <c r="E151" s="23">
        <v>41030</v>
      </c>
    </row>
    <row r="152" spans="1:20" x14ac:dyDescent="0.2">
      <c r="A152" t="s">
        <v>4623</v>
      </c>
      <c r="B152" t="s">
        <v>4624</v>
      </c>
      <c r="C152" t="s">
        <v>234</v>
      </c>
      <c r="D152" t="s">
        <v>1002</v>
      </c>
      <c r="E152" s="23">
        <v>41030</v>
      </c>
      <c r="R152" t="e">
        <v>#DIV/0!</v>
      </c>
    </row>
    <row r="153" spans="1:20" x14ac:dyDescent="0.2">
      <c r="A153" t="s">
        <v>4448</v>
      </c>
      <c r="B153" t="s">
        <v>4449</v>
      </c>
      <c r="C153" t="s">
        <v>233</v>
      </c>
      <c r="D153" t="s">
        <v>1000</v>
      </c>
      <c r="E153" s="23">
        <v>41030</v>
      </c>
      <c r="R153" t="e">
        <v>#DIV/0!</v>
      </c>
    </row>
    <row r="154" spans="1:20" x14ac:dyDescent="0.2">
      <c r="A154" t="s">
        <v>4273</v>
      </c>
      <c r="B154" t="s">
        <v>4274</v>
      </c>
      <c r="C154" t="s">
        <v>217</v>
      </c>
      <c r="D154" t="s">
        <v>1002</v>
      </c>
      <c r="E154" s="23">
        <v>41030</v>
      </c>
      <c r="R154" t="e">
        <v>#DIV/0!</v>
      </c>
    </row>
    <row r="155" spans="1:20" x14ac:dyDescent="0.2">
      <c r="A155" t="s">
        <v>4208</v>
      </c>
      <c r="B155" t="s">
        <v>4209</v>
      </c>
      <c r="C155" t="s">
        <v>895</v>
      </c>
      <c r="D155" t="s">
        <v>1000</v>
      </c>
      <c r="E155" s="23">
        <v>41030</v>
      </c>
    </row>
    <row r="156" spans="1:20" x14ac:dyDescent="0.2">
      <c r="A156" t="s">
        <v>4033</v>
      </c>
      <c r="B156" t="s">
        <v>4034</v>
      </c>
      <c r="C156" t="s">
        <v>218</v>
      </c>
      <c r="D156" t="s">
        <v>1000</v>
      </c>
      <c r="E156" s="23">
        <v>41030</v>
      </c>
      <c r="R156" t="e">
        <v>#DIV/0!</v>
      </c>
    </row>
    <row r="157" spans="1:20" x14ac:dyDescent="0.2">
      <c r="A157" t="s">
        <v>3858</v>
      </c>
      <c r="B157" t="s">
        <v>3859</v>
      </c>
      <c r="C157" t="s">
        <v>219</v>
      </c>
      <c r="D157" t="s">
        <v>1000</v>
      </c>
      <c r="E157" s="23">
        <v>41030</v>
      </c>
    </row>
    <row r="158" spans="1:20" x14ac:dyDescent="0.2">
      <c r="A158" t="s">
        <v>3491</v>
      </c>
      <c r="B158" t="s">
        <v>3492</v>
      </c>
      <c r="C158" t="s">
        <v>220</v>
      </c>
      <c r="D158" t="s">
        <v>1002</v>
      </c>
      <c r="E158" s="23">
        <v>41030</v>
      </c>
      <c r="P158">
        <v>6</v>
      </c>
      <c r="Q158">
        <v>6</v>
      </c>
      <c r="R158">
        <v>1</v>
      </c>
    </row>
    <row r="159" spans="1:20" x14ac:dyDescent="0.2">
      <c r="A159" t="s">
        <v>3316</v>
      </c>
      <c r="B159" t="s">
        <v>3317</v>
      </c>
      <c r="C159" t="s">
        <v>221</v>
      </c>
      <c r="D159" t="s">
        <v>1000</v>
      </c>
      <c r="E159" s="23">
        <v>41030</v>
      </c>
      <c r="P159">
        <v>5</v>
      </c>
      <c r="Q159">
        <v>5</v>
      </c>
      <c r="R159">
        <v>1</v>
      </c>
    </row>
    <row r="160" spans="1:20" x14ac:dyDescent="0.2">
      <c r="A160" t="s">
        <v>3141</v>
      </c>
      <c r="B160" t="s">
        <v>3142</v>
      </c>
      <c r="C160" t="s">
        <v>222</v>
      </c>
      <c r="D160" t="s">
        <v>1000</v>
      </c>
      <c r="E160" s="23">
        <v>41030</v>
      </c>
      <c r="P160">
        <v>1</v>
      </c>
      <c r="Q160">
        <v>1</v>
      </c>
      <c r="R160">
        <v>1</v>
      </c>
      <c r="T160">
        <v>0</v>
      </c>
    </row>
    <row r="161" spans="1:20" x14ac:dyDescent="0.2">
      <c r="A161" t="s">
        <v>11975</v>
      </c>
      <c r="B161" t="s">
        <v>11976</v>
      </c>
      <c r="C161" t="s">
        <v>1051</v>
      </c>
      <c r="D161" t="s">
        <v>1000</v>
      </c>
      <c r="E161" s="23">
        <v>41030</v>
      </c>
      <c r="T161" t="e">
        <v>#DIV/0!</v>
      </c>
    </row>
    <row r="162" spans="1:20" x14ac:dyDescent="0.2">
      <c r="A162" t="s">
        <v>13341</v>
      </c>
      <c r="B162" t="s">
        <v>13342</v>
      </c>
      <c r="C162" t="s">
        <v>242</v>
      </c>
      <c r="D162" t="s">
        <v>1002</v>
      </c>
      <c r="E162" s="23">
        <v>41030</v>
      </c>
      <c r="F162">
        <v>0</v>
      </c>
      <c r="G162">
        <v>0</v>
      </c>
      <c r="H162" t="e">
        <v>#DIV/0!</v>
      </c>
      <c r="I162">
        <v>0</v>
      </c>
      <c r="J162">
        <v>0</v>
      </c>
      <c r="L162">
        <v>0</v>
      </c>
      <c r="M162" t="e">
        <v>#DIV/0!</v>
      </c>
      <c r="N162">
        <v>0</v>
      </c>
      <c r="P162">
        <v>0</v>
      </c>
      <c r="Q162">
        <v>0</v>
      </c>
      <c r="R162" t="e">
        <v>#DIV/0!</v>
      </c>
      <c r="S162">
        <v>0</v>
      </c>
      <c r="T162">
        <v>0</v>
      </c>
    </row>
    <row r="163" spans="1:20" x14ac:dyDescent="0.2">
      <c r="A163" t="s">
        <v>13518</v>
      </c>
      <c r="B163" t="s">
        <v>13519</v>
      </c>
      <c r="C163" t="s">
        <v>237</v>
      </c>
      <c r="D163" t="s">
        <v>1002</v>
      </c>
      <c r="E163" s="23">
        <v>41030</v>
      </c>
      <c r="F163">
        <v>0</v>
      </c>
      <c r="G163">
        <v>0</v>
      </c>
      <c r="H163" t="e">
        <v>#DIV/0!</v>
      </c>
      <c r="I163">
        <v>0</v>
      </c>
      <c r="J163">
        <v>0</v>
      </c>
      <c r="K163" t="e">
        <v>#DIV/0!</v>
      </c>
      <c r="L163">
        <v>0</v>
      </c>
      <c r="M163" t="e">
        <v>#DIV/0!</v>
      </c>
      <c r="N163">
        <v>0</v>
      </c>
      <c r="O163">
        <v>0</v>
      </c>
      <c r="P163">
        <v>1</v>
      </c>
      <c r="Q163">
        <v>1</v>
      </c>
      <c r="R163">
        <v>1</v>
      </c>
      <c r="S163">
        <v>0</v>
      </c>
      <c r="T163">
        <v>0.82499999999999996</v>
      </c>
    </row>
    <row r="164" spans="1:20" x14ac:dyDescent="0.2">
      <c r="A164" t="s">
        <v>13693</v>
      </c>
      <c r="B164" t="s">
        <v>13694</v>
      </c>
      <c r="C164" t="s">
        <v>238</v>
      </c>
      <c r="D164" t="s">
        <v>1002</v>
      </c>
      <c r="E164" s="23">
        <v>41030</v>
      </c>
      <c r="F164">
        <v>0</v>
      </c>
      <c r="G164">
        <v>0</v>
      </c>
      <c r="I164">
        <v>0</v>
      </c>
      <c r="J164">
        <v>0</v>
      </c>
      <c r="L164">
        <v>0</v>
      </c>
      <c r="M164" t="e">
        <v>#DIV/0!</v>
      </c>
      <c r="N164">
        <v>0</v>
      </c>
      <c r="O164">
        <v>0</v>
      </c>
      <c r="P164">
        <v>5</v>
      </c>
      <c r="Q164">
        <v>5</v>
      </c>
      <c r="R164">
        <v>1</v>
      </c>
      <c r="S164">
        <v>0</v>
      </c>
      <c r="T164">
        <v>0</v>
      </c>
    </row>
    <row r="165" spans="1:20" x14ac:dyDescent="0.2">
      <c r="A165" t="s">
        <v>13870</v>
      </c>
      <c r="B165" t="s">
        <v>13871</v>
      </c>
      <c r="C165" t="s">
        <v>239</v>
      </c>
      <c r="D165" t="s">
        <v>1002</v>
      </c>
      <c r="E165" s="23">
        <v>41030</v>
      </c>
      <c r="F165">
        <v>0</v>
      </c>
      <c r="G165">
        <v>0</v>
      </c>
      <c r="H165" t="e">
        <v>#DIV/0!</v>
      </c>
      <c r="I165">
        <v>0</v>
      </c>
      <c r="J165">
        <v>0</v>
      </c>
      <c r="L165">
        <v>0</v>
      </c>
      <c r="M165" t="e">
        <v>#DIV/0!</v>
      </c>
      <c r="N165">
        <v>0</v>
      </c>
      <c r="O165">
        <v>0</v>
      </c>
      <c r="P165">
        <v>1</v>
      </c>
      <c r="Q165">
        <v>1</v>
      </c>
      <c r="R165">
        <v>1</v>
      </c>
      <c r="S165">
        <v>0</v>
      </c>
      <c r="T165">
        <v>0</v>
      </c>
    </row>
    <row r="166" spans="1:20" x14ac:dyDescent="0.2">
      <c r="A166" t="s">
        <v>14057</v>
      </c>
      <c r="B166" t="s">
        <v>14058</v>
      </c>
      <c r="C166" t="s">
        <v>240</v>
      </c>
      <c r="D166" t="s">
        <v>1002</v>
      </c>
      <c r="E166" s="23">
        <v>41030</v>
      </c>
      <c r="F166">
        <v>0</v>
      </c>
      <c r="G166">
        <v>0</v>
      </c>
      <c r="H166" t="e">
        <v>#DIV/0!</v>
      </c>
      <c r="I166">
        <v>0</v>
      </c>
      <c r="J166">
        <v>0</v>
      </c>
      <c r="L166">
        <v>0</v>
      </c>
      <c r="M166" t="e">
        <v>#DIV/0!</v>
      </c>
      <c r="N166">
        <v>0</v>
      </c>
      <c r="P166">
        <v>0</v>
      </c>
      <c r="Q166">
        <v>0</v>
      </c>
      <c r="R166" t="e">
        <v>#DIV/0!</v>
      </c>
      <c r="S166">
        <v>0</v>
      </c>
      <c r="T166">
        <v>0</v>
      </c>
    </row>
    <row r="167" spans="1:20" x14ac:dyDescent="0.2">
      <c r="A167" t="s">
        <v>14234</v>
      </c>
      <c r="B167" t="s">
        <v>14235</v>
      </c>
      <c r="C167" t="s">
        <v>241</v>
      </c>
      <c r="D167" t="s">
        <v>1002</v>
      </c>
      <c r="E167" s="23">
        <v>41030</v>
      </c>
      <c r="F167">
        <v>0</v>
      </c>
      <c r="G167">
        <v>0</v>
      </c>
      <c r="H167" t="e">
        <v>#DIV/0!</v>
      </c>
      <c r="I167">
        <v>0</v>
      </c>
      <c r="L167">
        <v>0</v>
      </c>
      <c r="M167" t="e">
        <v>#DIV/0!</v>
      </c>
      <c r="N167">
        <v>0</v>
      </c>
      <c r="P167">
        <v>0</v>
      </c>
      <c r="Q167">
        <v>0</v>
      </c>
      <c r="R167" t="e">
        <v>#DIV/0!</v>
      </c>
      <c r="T167">
        <v>0</v>
      </c>
    </row>
    <row r="168" spans="1:20" x14ac:dyDescent="0.2">
      <c r="A168" t="s">
        <v>14563</v>
      </c>
      <c r="B168" t="s">
        <v>14564</v>
      </c>
      <c r="C168" t="s">
        <v>199</v>
      </c>
      <c r="D168" t="s">
        <v>1000</v>
      </c>
      <c r="E168" s="23">
        <v>41030</v>
      </c>
      <c r="N168">
        <v>0</v>
      </c>
      <c r="P168">
        <v>1</v>
      </c>
      <c r="Q168">
        <v>1</v>
      </c>
      <c r="R168">
        <v>1</v>
      </c>
      <c r="S168">
        <v>0</v>
      </c>
      <c r="T168" t="e">
        <v>#DIV/0!</v>
      </c>
    </row>
    <row r="169" spans="1:20" x14ac:dyDescent="0.2">
      <c r="A169" t="s">
        <v>14738</v>
      </c>
      <c r="B169" t="s">
        <v>14739</v>
      </c>
      <c r="C169" t="s">
        <v>201</v>
      </c>
      <c r="D169" t="s">
        <v>1002</v>
      </c>
      <c r="E169" s="23">
        <v>41030</v>
      </c>
      <c r="P169">
        <v>1</v>
      </c>
      <c r="Q169">
        <v>1</v>
      </c>
      <c r="R169">
        <v>1</v>
      </c>
    </row>
    <row r="170" spans="1:20" x14ac:dyDescent="0.2">
      <c r="A170" t="s">
        <v>14829</v>
      </c>
      <c r="B170" t="s">
        <v>14830</v>
      </c>
      <c r="C170" t="s">
        <v>200</v>
      </c>
      <c r="D170" t="s">
        <v>1002</v>
      </c>
      <c r="E170" s="23">
        <v>41030</v>
      </c>
      <c r="R170" t="e">
        <v>#DIV/0!</v>
      </c>
    </row>
    <row r="171" spans="1:20" x14ac:dyDescent="0.2">
      <c r="A171" t="s">
        <v>15006</v>
      </c>
      <c r="B171" t="s">
        <v>15007</v>
      </c>
      <c r="C171" t="s">
        <v>202</v>
      </c>
      <c r="D171" t="s">
        <v>1002</v>
      </c>
      <c r="E171" s="23">
        <v>41030</v>
      </c>
      <c r="R171" t="e">
        <v>#DIV/0!</v>
      </c>
    </row>
    <row r="172" spans="1:20" x14ac:dyDescent="0.2">
      <c r="A172" t="s">
        <v>15549</v>
      </c>
      <c r="B172" t="s">
        <v>15550</v>
      </c>
      <c r="C172" t="s">
        <v>228</v>
      </c>
      <c r="D172" t="s">
        <v>1002</v>
      </c>
      <c r="E172" s="23">
        <v>41030</v>
      </c>
    </row>
    <row r="173" spans="1:20" x14ac:dyDescent="0.2">
      <c r="A173" t="s">
        <v>15710</v>
      </c>
      <c r="B173" t="s">
        <v>15711</v>
      </c>
      <c r="C173" t="s">
        <v>227</v>
      </c>
      <c r="D173" t="s">
        <v>1000</v>
      </c>
      <c r="E173" s="23">
        <v>41030</v>
      </c>
    </row>
    <row r="174" spans="1:20" x14ac:dyDescent="0.2">
      <c r="A174" t="s">
        <v>15887</v>
      </c>
      <c r="B174" t="s">
        <v>15888</v>
      </c>
      <c r="C174" t="s">
        <v>203</v>
      </c>
      <c r="D174" t="s">
        <v>1000</v>
      </c>
      <c r="E174" s="23">
        <v>41030</v>
      </c>
    </row>
    <row r="175" spans="1:20" x14ac:dyDescent="0.2">
      <c r="A175" t="s">
        <v>16066</v>
      </c>
      <c r="B175" t="s">
        <v>16067</v>
      </c>
      <c r="C175" t="s">
        <v>205</v>
      </c>
      <c r="D175" t="s">
        <v>1002</v>
      </c>
      <c r="E175" s="23">
        <v>41030</v>
      </c>
    </row>
    <row r="176" spans="1:20" x14ac:dyDescent="0.2">
      <c r="A176" t="s">
        <v>16243</v>
      </c>
      <c r="B176" t="s">
        <v>16244</v>
      </c>
      <c r="C176" t="s">
        <v>204</v>
      </c>
      <c r="D176" t="s">
        <v>1002</v>
      </c>
      <c r="E176" s="23">
        <v>41030</v>
      </c>
    </row>
    <row r="177" spans="1:18" x14ac:dyDescent="0.2">
      <c r="A177" t="s">
        <v>16420</v>
      </c>
      <c r="B177" t="s">
        <v>16421</v>
      </c>
      <c r="C177" t="s">
        <v>206</v>
      </c>
      <c r="D177" t="s">
        <v>1002</v>
      </c>
      <c r="E177" s="23">
        <v>41030</v>
      </c>
    </row>
    <row r="178" spans="1:18" x14ac:dyDescent="0.2">
      <c r="A178" t="s">
        <v>16561</v>
      </c>
      <c r="B178" t="s">
        <v>16562</v>
      </c>
      <c r="C178" t="s">
        <v>223</v>
      </c>
      <c r="D178" t="s">
        <v>1000</v>
      </c>
      <c r="E178" s="23">
        <v>41030</v>
      </c>
      <c r="R178" t="e">
        <v>#DIV/0!</v>
      </c>
    </row>
    <row r="179" spans="1:18" x14ac:dyDescent="0.2">
      <c r="A179" t="s">
        <v>16740</v>
      </c>
      <c r="B179" t="s">
        <v>16741</v>
      </c>
      <c r="C179" t="s">
        <v>224</v>
      </c>
      <c r="D179" t="s">
        <v>1002</v>
      </c>
      <c r="E179" s="23">
        <v>41030</v>
      </c>
      <c r="R179" t="e">
        <v>#DIV/0!</v>
      </c>
    </row>
    <row r="180" spans="1:18" x14ac:dyDescent="0.2">
      <c r="A180" t="s">
        <v>17177</v>
      </c>
      <c r="B180" t="s">
        <v>17178</v>
      </c>
      <c r="C180" t="s">
        <v>225</v>
      </c>
      <c r="D180" t="s">
        <v>1000</v>
      </c>
      <c r="E180" s="23">
        <v>41030</v>
      </c>
      <c r="R180" t="e">
        <v>#DIV/0!</v>
      </c>
    </row>
    <row r="181" spans="1:18" x14ac:dyDescent="0.2">
      <c r="A181" t="s">
        <v>17384</v>
      </c>
      <c r="B181" t="s">
        <v>17385</v>
      </c>
      <c r="C181" t="s">
        <v>226</v>
      </c>
      <c r="D181" t="s">
        <v>1002</v>
      </c>
      <c r="E181" s="23">
        <v>41030</v>
      </c>
      <c r="R181" t="e">
        <v>#DIV/0!</v>
      </c>
    </row>
    <row r="182" spans="1:18" x14ac:dyDescent="0.2">
      <c r="A182" t="s">
        <v>17561</v>
      </c>
      <c r="B182" t="s">
        <v>17562</v>
      </c>
      <c r="C182" t="s">
        <v>232</v>
      </c>
      <c r="D182" t="s">
        <v>1000</v>
      </c>
      <c r="E182" s="23">
        <v>41030</v>
      </c>
      <c r="R182" t="e">
        <v>#DIV/0!</v>
      </c>
    </row>
    <row r="183" spans="1:18" x14ac:dyDescent="0.2">
      <c r="A183" t="s">
        <v>17758</v>
      </c>
      <c r="B183" t="s">
        <v>17759</v>
      </c>
      <c r="C183" t="s">
        <v>231</v>
      </c>
      <c r="D183" t="s">
        <v>1002</v>
      </c>
      <c r="E183" s="23">
        <v>41030</v>
      </c>
      <c r="R183" t="e">
        <v>#DIV/0!</v>
      </c>
    </row>
    <row r="184" spans="1:18" x14ac:dyDescent="0.2">
      <c r="A184" t="s">
        <v>17935</v>
      </c>
      <c r="B184" t="s">
        <v>17936</v>
      </c>
      <c r="C184" t="s">
        <v>317</v>
      </c>
      <c r="D184" t="s">
        <v>1000</v>
      </c>
      <c r="E184" s="23">
        <v>41030</v>
      </c>
      <c r="R184" t="e">
        <v>#DIV/0!</v>
      </c>
    </row>
    <row r="185" spans="1:18" x14ac:dyDescent="0.2">
      <c r="A185" t="s">
        <v>18114</v>
      </c>
      <c r="B185" t="s">
        <v>18115</v>
      </c>
      <c r="C185" t="s">
        <v>316</v>
      </c>
      <c r="D185" t="s">
        <v>1002</v>
      </c>
      <c r="E185" s="23">
        <v>41030</v>
      </c>
      <c r="R185" t="e">
        <v>#DIV/0!</v>
      </c>
    </row>
    <row r="186" spans="1:18" x14ac:dyDescent="0.2">
      <c r="A186" t="s">
        <v>18367</v>
      </c>
      <c r="B186" t="s">
        <v>18368</v>
      </c>
      <c r="C186" t="s">
        <v>214</v>
      </c>
      <c r="D186" t="s">
        <v>1000</v>
      </c>
      <c r="E186" s="23">
        <v>41030</v>
      </c>
    </row>
    <row r="187" spans="1:18" x14ac:dyDescent="0.2">
      <c r="A187" t="s">
        <v>18546</v>
      </c>
      <c r="B187" t="s">
        <v>18547</v>
      </c>
      <c r="C187" t="s">
        <v>215</v>
      </c>
      <c r="D187" t="s">
        <v>1002</v>
      </c>
      <c r="E187" s="23">
        <v>41030</v>
      </c>
    </row>
    <row r="188" spans="1:18" x14ac:dyDescent="0.2">
      <c r="A188" t="s">
        <v>18723</v>
      </c>
      <c r="B188" t="s">
        <v>18724</v>
      </c>
      <c r="C188" t="s">
        <v>216</v>
      </c>
      <c r="D188" t="s">
        <v>1002</v>
      </c>
      <c r="E188" s="23">
        <v>41030</v>
      </c>
    </row>
    <row r="189" spans="1:18" x14ac:dyDescent="0.2">
      <c r="A189" t="s">
        <v>18900</v>
      </c>
      <c r="B189" t="s">
        <v>18901</v>
      </c>
      <c r="C189" t="s">
        <v>229</v>
      </c>
      <c r="D189" t="s">
        <v>1002</v>
      </c>
      <c r="E189" s="23">
        <v>41030</v>
      </c>
    </row>
    <row r="190" spans="1:18" x14ac:dyDescent="0.2">
      <c r="A190" t="s">
        <v>19077</v>
      </c>
      <c r="B190" t="s">
        <v>19078</v>
      </c>
      <c r="C190" t="s">
        <v>230</v>
      </c>
      <c r="D190" t="s">
        <v>1000</v>
      </c>
      <c r="E190" s="23">
        <v>41030</v>
      </c>
    </row>
    <row r="191" spans="1:18" x14ac:dyDescent="0.2">
      <c r="A191" t="s">
        <v>19256</v>
      </c>
      <c r="B191" t="s">
        <v>19257</v>
      </c>
      <c r="C191" t="s">
        <v>234</v>
      </c>
      <c r="D191" t="s">
        <v>1000</v>
      </c>
      <c r="E191" s="23">
        <v>41030</v>
      </c>
      <c r="R191" t="e">
        <v>#DIV/0!</v>
      </c>
    </row>
    <row r="192" spans="1:18" x14ac:dyDescent="0.2">
      <c r="A192" t="s">
        <v>19435</v>
      </c>
      <c r="B192" t="s">
        <v>19436</v>
      </c>
      <c r="C192" t="s">
        <v>233</v>
      </c>
      <c r="D192" t="s">
        <v>1002</v>
      </c>
      <c r="E192" s="23">
        <v>41030</v>
      </c>
      <c r="R192" t="e">
        <v>#DIV/0!</v>
      </c>
    </row>
    <row r="193" spans="1:19" x14ac:dyDescent="0.2">
      <c r="A193" t="s">
        <v>19810</v>
      </c>
      <c r="B193" t="s">
        <v>19811</v>
      </c>
      <c r="C193" t="s">
        <v>220</v>
      </c>
      <c r="D193" t="s">
        <v>1000</v>
      </c>
      <c r="E193" s="23">
        <v>41030</v>
      </c>
      <c r="P193">
        <v>6</v>
      </c>
      <c r="Q193">
        <v>6</v>
      </c>
      <c r="R193">
        <v>1</v>
      </c>
    </row>
    <row r="194" spans="1:19" x14ac:dyDescent="0.2">
      <c r="A194" t="s">
        <v>19989</v>
      </c>
      <c r="B194" t="s">
        <v>19990</v>
      </c>
      <c r="C194" t="s">
        <v>221</v>
      </c>
      <c r="D194" t="s">
        <v>1002</v>
      </c>
      <c r="E194" s="23">
        <v>41030</v>
      </c>
      <c r="P194">
        <v>5</v>
      </c>
      <c r="Q194">
        <v>5</v>
      </c>
      <c r="R194">
        <v>1</v>
      </c>
    </row>
    <row r="195" spans="1:19" x14ac:dyDescent="0.2">
      <c r="A195" t="s">
        <v>20166</v>
      </c>
      <c r="B195" t="s">
        <v>20167</v>
      </c>
      <c r="C195" t="s">
        <v>222</v>
      </c>
      <c r="D195" t="s">
        <v>1002</v>
      </c>
      <c r="E195" s="23">
        <v>41030</v>
      </c>
      <c r="P195">
        <v>1</v>
      </c>
      <c r="Q195">
        <v>1</v>
      </c>
      <c r="R195">
        <v>1</v>
      </c>
    </row>
    <row r="196" spans="1:19" x14ac:dyDescent="0.2">
      <c r="A196" t="s">
        <v>20343</v>
      </c>
      <c r="B196" t="s">
        <v>20344</v>
      </c>
      <c r="C196" t="s">
        <v>211</v>
      </c>
      <c r="D196" t="s">
        <v>1002</v>
      </c>
      <c r="E196" s="23">
        <v>41030</v>
      </c>
    </row>
    <row r="197" spans="1:19" x14ac:dyDescent="0.2">
      <c r="A197" t="s">
        <v>20520</v>
      </c>
      <c r="B197" t="s">
        <v>20521</v>
      </c>
      <c r="C197" t="s">
        <v>207</v>
      </c>
      <c r="D197" t="s">
        <v>1000</v>
      </c>
      <c r="E197" s="23">
        <v>41030</v>
      </c>
      <c r="N197">
        <v>0</v>
      </c>
      <c r="P197">
        <v>0</v>
      </c>
      <c r="Q197">
        <v>0</v>
      </c>
      <c r="R197" t="e">
        <v>#DIV/0!</v>
      </c>
      <c r="S197">
        <v>0</v>
      </c>
    </row>
    <row r="198" spans="1:19" x14ac:dyDescent="0.2">
      <c r="A198" t="s">
        <v>20699</v>
      </c>
      <c r="B198" t="s">
        <v>20700</v>
      </c>
      <c r="C198" t="s">
        <v>894</v>
      </c>
      <c r="D198" t="s">
        <v>1002</v>
      </c>
      <c r="E198" s="23">
        <v>41030</v>
      </c>
      <c r="R198" t="e">
        <v>#DIV/0!</v>
      </c>
    </row>
    <row r="199" spans="1:19" x14ac:dyDescent="0.2">
      <c r="A199" t="s">
        <v>20764</v>
      </c>
      <c r="B199" t="s">
        <v>20765</v>
      </c>
      <c r="C199" t="s">
        <v>210</v>
      </c>
      <c r="D199" t="s">
        <v>1002</v>
      </c>
      <c r="E199" s="23">
        <v>41030</v>
      </c>
    </row>
    <row r="200" spans="1:19" x14ac:dyDescent="0.2">
      <c r="A200" t="s">
        <v>20941</v>
      </c>
      <c r="B200" t="s">
        <v>20942</v>
      </c>
      <c r="C200" t="s">
        <v>208</v>
      </c>
      <c r="D200" t="s">
        <v>1002</v>
      </c>
      <c r="E200" s="23">
        <v>41030</v>
      </c>
      <c r="R200" t="e">
        <v>#DIV/0!</v>
      </c>
    </row>
    <row r="201" spans="1:19" x14ac:dyDescent="0.2">
      <c r="A201" t="s">
        <v>21196</v>
      </c>
      <c r="B201" t="s">
        <v>21197</v>
      </c>
      <c r="C201" t="s">
        <v>213</v>
      </c>
      <c r="D201" t="s">
        <v>1002</v>
      </c>
      <c r="E201" s="23">
        <v>41030</v>
      </c>
    </row>
    <row r="202" spans="1:19" x14ac:dyDescent="0.2">
      <c r="A202" t="s">
        <v>21373</v>
      </c>
      <c r="B202" t="s">
        <v>21374</v>
      </c>
      <c r="C202" t="s">
        <v>8154</v>
      </c>
      <c r="D202" t="s">
        <v>1002</v>
      </c>
      <c r="E202" s="23">
        <v>41030</v>
      </c>
    </row>
    <row r="203" spans="1:19" x14ac:dyDescent="0.2">
      <c r="A203" t="s">
        <v>21438</v>
      </c>
      <c r="B203" t="s">
        <v>21439</v>
      </c>
      <c r="C203" t="s">
        <v>212</v>
      </c>
      <c r="D203" t="s">
        <v>1000</v>
      </c>
      <c r="E203" s="23">
        <v>41030</v>
      </c>
      <c r="F203">
        <v>0</v>
      </c>
      <c r="G203">
        <v>0</v>
      </c>
      <c r="H203" t="e">
        <v>#DIV/0!</v>
      </c>
      <c r="I203">
        <v>0</v>
      </c>
      <c r="J203">
        <v>0</v>
      </c>
      <c r="K203" t="e">
        <v>#DIV/0!</v>
      </c>
      <c r="L203">
        <v>0</v>
      </c>
      <c r="M203" t="e">
        <v>#DIV/0!</v>
      </c>
      <c r="N203">
        <v>0</v>
      </c>
      <c r="P203">
        <v>0</v>
      </c>
      <c r="Q203">
        <v>0</v>
      </c>
      <c r="R203" t="e">
        <v>#DIV/0!</v>
      </c>
      <c r="S203">
        <v>0</v>
      </c>
    </row>
    <row r="204" spans="1:19" x14ac:dyDescent="0.2">
      <c r="A204" t="s">
        <v>21647</v>
      </c>
      <c r="B204" t="s">
        <v>21648</v>
      </c>
      <c r="C204" t="s">
        <v>217</v>
      </c>
      <c r="D204" t="s">
        <v>1000</v>
      </c>
      <c r="E204" s="23">
        <v>41030</v>
      </c>
      <c r="R204" t="e">
        <v>#DIV/0!</v>
      </c>
    </row>
    <row r="205" spans="1:19" x14ac:dyDescent="0.2">
      <c r="A205" t="s">
        <v>21826</v>
      </c>
      <c r="B205" t="s">
        <v>21827</v>
      </c>
      <c r="C205" t="s">
        <v>895</v>
      </c>
      <c r="D205" t="s">
        <v>1002</v>
      </c>
      <c r="E205" s="23">
        <v>41030</v>
      </c>
    </row>
    <row r="206" spans="1:19" x14ac:dyDescent="0.2">
      <c r="A206" t="s">
        <v>21891</v>
      </c>
      <c r="B206" t="s">
        <v>21892</v>
      </c>
      <c r="C206" t="s">
        <v>218</v>
      </c>
      <c r="D206" t="s">
        <v>1002</v>
      </c>
      <c r="E206" s="23">
        <v>41030</v>
      </c>
      <c r="R206" t="e">
        <v>#DIV/0!</v>
      </c>
    </row>
    <row r="207" spans="1:19" x14ac:dyDescent="0.2">
      <c r="A207" t="s">
        <v>22068</v>
      </c>
      <c r="B207" t="s">
        <v>22069</v>
      </c>
      <c r="C207" t="s">
        <v>219</v>
      </c>
      <c r="D207" t="s">
        <v>1002</v>
      </c>
      <c r="E207" s="23">
        <v>41030</v>
      </c>
    </row>
    <row r="208" spans="1:19" x14ac:dyDescent="0.2">
      <c r="A208" t="s">
        <v>11463</v>
      </c>
      <c r="B208" t="s">
        <v>11467</v>
      </c>
      <c r="C208" t="s">
        <v>198</v>
      </c>
      <c r="D208" t="s">
        <v>1002</v>
      </c>
      <c r="E208" s="23">
        <v>41061</v>
      </c>
    </row>
    <row r="209" spans="1:20" x14ac:dyDescent="0.2">
      <c r="A209" t="s">
        <v>13176</v>
      </c>
      <c r="B209" t="s">
        <v>13088</v>
      </c>
      <c r="C209" t="s">
        <v>1051</v>
      </c>
      <c r="D209" t="s">
        <v>1002</v>
      </c>
      <c r="E209" s="23">
        <v>41061</v>
      </c>
    </row>
    <row r="210" spans="1:20" x14ac:dyDescent="0.2">
      <c r="A210" t="s">
        <v>2966</v>
      </c>
      <c r="B210" t="s">
        <v>2968</v>
      </c>
      <c r="C210" t="s">
        <v>242</v>
      </c>
      <c r="D210" t="s">
        <v>1000</v>
      </c>
      <c r="E210" s="23">
        <v>41061</v>
      </c>
      <c r="F210">
        <v>0</v>
      </c>
      <c r="G210">
        <v>0</v>
      </c>
      <c r="H210" t="e">
        <v>#DIV/0!</v>
      </c>
      <c r="I210">
        <v>0</v>
      </c>
      <c r="J210">
        <v>0</v>
      </c>
      <c r="L210">
        <v>0</v>
      </c>
      <c r="M210" t="e">
        <v>#DIV/0!</v>
      </c>
      <c r="N210">
        <v>0</v>
      </c>
      <c r="P210">
        <v>0</v>
      </c>
      <c r="Q210">
        <v>0</v>
      </c>
      <c r="R210" t="e">
        <v>#DIV/0!</v>
      </c>
      <c r="S210">
        <v>0</v>
      </c>
    </row>
    <row r="211" spans="1:20" x14ac:dyDescent="0.2">
      <c r="A211" t="s">
        <v>2791</v>
      </c>
      <c r="B211" t="s">
        <v>2793</v>
      </c>
      <c r="C211" t="s">
        <v>2724</v>
      </c>
      <c r="D211" t="s">
        <v>1000</v>
      </c>
      <c r="E211" s="23">
        <v>41061</v>
      </c>
      <c r="F211">
        <v>0</v>
      </c>
      <c r="G211">
        <v>0</v>
      </c>
      <c r="H211" t="e">
        <v>#DIV/0!</v>
      </c>
      <c r="I211">
        <v>0</v>
      </c>
      <c r="J211">
        <v>0</v>
      </c>
      <c r="L211">
        <v>0</v>
      </c>
      <c r="M211" t="e">
        <v>#DIV/0!</v>
      </c>
      <c r="N211">
        <v>0</v>
      </c>
      <c r="P211">
        <v>0</v>
      </c>
      <c r="Q211">
        <v>0</v>
      </c>
      <c r="R211" t="e">
        <v>#DIV/0!</v>
      </c>
      <c r="S211">
        <v>0</v>
      </c>
      <c r="T211">
        <v>0.82499999999999996</v>
      </c>
    </row>
    <row r="212" spans="1:20" x14ac:dyDescent="0.2">
      <c r="A212" t="s">
        <v>2546</v>
      </c>
      <c r="B212" t="s">
        <v>2548</v>
      </c>
      <c r="C212" t="s">
        <v>237</v>
      </c>
      <c r="D212" t="s">
        <v>1000</v>
      </c>
      <c r="E212" s="23">
        <v>41061</v>
      </c>
      <c r="F212">
        <v>0</v>
      </c>
      <c r="G212">
        <v>0</v>
      </c>
      <c r="H212" t="e">
        <v>#DIV/0!</v>
      </c>
      <c r="I212">
        <v>0</v>
      </c>
      <c r="J212">
        <v>0</v>
      </c>
      <c r="K212" t="e">
        <v>#DIV/0!</v>
      </c>
      <c r="L212">
        <v>0</v>
      </c>
      <c r="M212" t="e">
        <v>#DIV/0!</v>
      </c>
      <c r="N212">
        <v>0</v>
      </c>
      <c r="O212">
        <v>0</v>
      </c>
      <c r="P212">
        <v>0</v>
      </c>
      <c r="Q212">
        <v>0</v>
      </c>
      <c r="R212" t="e">
        <v>#DIV/0!</v>
      </c>
      <c r="S212">
        <v>0</v>
      </c>
      <c r="T212">
        <v>0.82499999999999996</v>
      </c>
    </row>
    <row r="213" spans="1:20" x14ac:dyDescent="0.2">
      <c r="A213" t="s">
        <v>2371</v>
      </c>
      <c r="B213" t="s">
        <v>2373</v>
      </c>
      <c r="C213" t="s">
        <v>238</v>
      </c>
      <c r="D213" t="s">
        <v>1000</v>
      </c>
      <c r="E213" s="23">
        <v>41061</v>
      </c>
      <c r="F213">
        <v>0</v>
      </c>
      <c r="G213">
        <v>0</v>
      </c>
      <c r="I213">
        <v>0</v>
      </c>
      <c r="J213">
        <v>0</v>
      </c>
      <c r="L213">
        <v>0</v>
      </c>
      <c r="M213" t="e">
        <v>#DIV/0!</v>
      </c>
      <c r="N213">
        <v>0</v>
      </c>
      <c r="O213">
        <v>0</v>
      </c>
      <c r="P213">
        <v>7</v>
      </c>
      <c r="Q213">
        <v>11</v>
      </c>
      <c r="R213">
        <v>0.63636363636363635</v>
      </c>
      <c r="S213">
        <v>0</v>
      </c>
    </row>
    <row r="214" spans="1:20" x14ac:dyDescent="0.2">
      <c r="A214" t="s">
        <v>2198</v>
      </c>
      <c r="B214" t="s">
        <v>2200</v>
      </c>
      <c r="C214" t="s">
        <v>239</v>
      </c>
      <c r="D214" t="s">
        <v>1000</v>
      </c>
      <c r="E214" s="23">
        <v>41061</v>
      </c>
      <c r="F214">
        <v>0</v>
      </c>
      <c r="G214">
        <v>0</v>
      </c>
      <c r="H214" t="e">
        <v>#DIV/0!</v>
      </c>
      <c r="I214">
        <v>0</v>
      </c>
      <c r="J214">
        <v>0</v>
      </c>
      <c r="L214">
        <v>0</v>
      </c>
      <c r="M214" t="e">
        <v>#DIV/0!</v>
      </c>
      <c r="N214">
        <v>0</v>
      </c>
      <c r="O214">
        <v>0</v>
      </c>
      <c r="P214">
        <v>0</v>
      </c>
      <c r="Q214">
        <v>0</v>
      </c>
      <c r="R214" t="e">
        <v>#DIV/0!</v>
      </c>
      <c r="S214">
        <v>0</v>
      </c>
    </row>
    <row r="215" spans="1:20" x14ac:dyDescent="0.2">
      <c r="A215" t="s">
        <v>2023</v>
      </c>
      <c r="B215" t="s">
        <v>2025</v>
      </c>
      <c r="C215" t="s">
        <v>1988</v>
      </c>
      <c r="D215" t="s">
        <v>1000</v>
      </c>
      <c r="E215" s="23">
        <v>41061</v>
      </c>
      <c r="F215">
        <v>0</v>
      </c>
      <c r="G215">
        <v>0</v>
      </c>
      <c r="H215" t="e">
        <v>#DIV/0!</v>
      </c>
      <c r="I215">
        <v>0</v>
      </c>
      <c r="L215">
        <v>0</v>
      </c>
      <c r="M215" t="e">
        <v>#DIV/0!</v>
      </c>
      <c r="N215">
        <v>0</v>
      </c>
      <c r="P215">
        <v>0</v>
      </c>
      <c r="Q215">
        <v>0</v>
      </c>
      <c r="R215" t="e">
        <v>#DIV/0!</v>
      </c>
      <c r="S215">
        <v>0</v>
      </c>
    </row>
    <row r="216" spans="1:20" x14ac:dyDescent="0.2">
      <c r="A216" t="s">
        <v>1775</v>
      </c>
      <c r="B216" t="s">
        <v>1777</v>
      </c>
      <c r="C216" t="s">
        <v>240</v>
      </c>
      <c r="D216" t="s">
        <v>1000</v>
      </c>
      <c r="E216" s="23">
        <v>41061</v>
      </c>
      <c r="F216">
        <v>0</v>
      </c>
      <c r="G216">
        <v>0</v>
      </c>
      <c r="H216" t="e">
        <v>#DIV/0!</v>
      </c>
      <c r="I216">
        <v>0</v>
      </c>
      <c r="J216">
        <v>0</v>
      </c>
      <c r="L216">
        <v>0</v>
      </c>
      <c r="M216" t="e">
        <v>#DIV/0!</v>
      </c>
      <c r="N216">
        <v>0</v>
      </c>
      <c r="P216">
        <v>0</v>
      </c>
      <c r="Q216">
        <v>0</v>
      </c>
      <c r="R216" t="e">
        <v>#DIV/0!</v>
      </c>
      <c r="S216">
        <v>0</v>
      </c>
      <c r="T216">
        <v>0</v>
      </c>
    </row>
    <row r="217" spans="1:20" x14ac:dyDescent="0.2">
      <c r="A217" t="s">
        <v>1600</v>
      </c>
      <c r="B217" t="s">
        <v>1602</v>
      </c>
      <c r="C217" t="s">
        <v>241</v>
      </c>
      <c r="D217" t="s">
        <v>1000</v>
      </c>
      <c r="E217" s="23">
        <v>41061</v>
      </c>
      <c r="F217">
        <v>0</v>
      </c>
      <c r="G217">
        <v>0</v>
      </c>
      <c r="H217" t="e">
        <v>#DIV/0!</v>
      </c>
      <c r="I217">
        <v>0</v>
      </c>
      <c r="L217">
        <v>0</v>
      </c>
      <c r="M217" t="e">
        <v>#DIV/0!</v>
      </c>
      <c r="N217">
        <v>0</v>
      </c>
      <c r="P217">
        <v>0</v>
      </c>
      <c r="Q217">
        <v>0</v>
      </c>
      <c r="R217" t="e">
        <v>#DIV/0!</v>
      </c>
      <c r="T217">
        <v>0</v>
      </c>
    </row>
    <row r="218" spans="1:20" x14ac:dyDescent="0.2">
      <c r="A218" t="s">
        <v>1065</v>
      </c>
      <c r="B218" t="s">
        <v>1150</v>
      </c>
      <c r="C218" t="s">
        <v>235</v>
      </c>
      <c r="D218" t="s">
        <v>1002</v>
      </c>
      <c r="E218" s="23">
        <v>41061</v>
      </c>
      <c r="F218">
        <v>0</v>
      </c>
      <c r="G218">
        <v>0</v>
      </c>
      <c r="H218" t="e">
        <v>#DIV/0!</v>
      </c>
      <c r="I218">
        <v>0</v>
      </c>
      <c r="J218">
        <v>0</v>
      </c>
      <c r="K218" t="e">
        <v>#DIV/0!</v>
      </c>
      <c r="L218">
        <v>0</v>
      </c>
      <c r="M218" t="e">
        <v>#DIV/0!</v>
      </c>
      <c r="N218">
        <v>0</v>
      </c>
      <c r="P218">
        <v>7</v>
      </c>
      <c r="Q218">
        <v>11</v>
      </c>
      <c r="R218">
        <v>0.63636363636363635</v>
      </c>
      <c r="S218">
        <v>0</v>
      </c>
      <c r="T218">
        <v>0</v>
      </c>
    </row>
    <row r="219" spans="1:20" x14ac:dyDescent="0.2">
      <c r="A219" t="s">
        <v>11465</v>
      </c>
      <c r="B219" t="s">
        <v>11468</v>
      </c>
      <c r="C219" t="s">
        <v>199</v>
      </c>
      <c r="D219" t="s">
        <v>1002</v>
      </c>
      <c r="E219" s="23">
        <v>41061</v>
      </c>
      <c r="N219">
        <v>0</v>
      </c>
      <c r="S219">
        <v>0</v>
      </c>
      <c r="T219">
        <v>0.82499999999999996</v>
      </c>
    </row>
    <row r="220" spans="1:20" x14ac:dyDescent="0.2">
      <c r="A220" t="s">
        <v>11380</v>
      </c>
      <c r="B220" t="s">
        <v>11382</v>
      </c>
      <c r="C220" t="s">
        <v>201</v>
      </c>
      <c r="D220" t="s">
        <v>1000</v>
      </c>
      <c r="E220" s="23">
        <v>41061</v>
      </c>
      <c r="R220" t="e">
        <v>#DIV/0!</v>
      </c>
      <c r="T220">
        <v>0</v>
      </c>
    </row>
    <row r="221" spans="1:20" x14ac:dyDescent="0.2">
      <c r="A221" t="s">
        <v>12178</v>
      </c>
      <c r="B221" t="s">
        <v>10300</v>
      </c>
      <c r="C221" t="s">
        <v>200</v>
      </c>
      <c r="D221" t="s">
        <v>1000</v>
      </c>
      <c r="E221" s="23">
        <v>41061</v>
      </c>
      <c r="R221" t="e">
        <v>#DIV/0!</v>
      </c>
      <c r="T221">
        <v>0</v>
      </c>
    </row>
    <row r="222" spans="1:20" x14ac:dyDescent="0.2">
      <c r="A222" t="s">
        <v>12462</v>
      </c>
      <c r="B222" t="s">
        <v>12464</v>
      </c>
      <c r="C222" t="s">
        <v>202</v>
      </c>
      <c r="D222" t="s">
        <v>1000</v>
      </c>
      <c r="E222" s="23">
        <v>41061</v>
      </c>
      <c r="R222" t="e">
        <v>#DIV/0!</v>
      </c>
      <c r="T222">
        <v>0</v>
      </c>
    </row>
    <row r="223" spans="1:20" x14ac:dyDescent="0.2">
      <c r="A223" t="s">
        <v>10298</v>
      </c>
      <c r="B223" t="s">
        <v>10471</v>
      </c>
      <c r="C223" t="s">
        <v>204</v>
      </c>
      <c r="D223" t="s">
        <v>1000</v>
      </c>
      <c r="E223" s="23">
        <v>41061</v>
      </c>
      <c r="T223">
        <v>0</v>
      </c>
    </row>
    <row r="224" spans="1:20" x14ac:dyDescent="0.2">
      <c r="A224" t="s">
        <v>10999</v>
      </c>
      <c r="B224" t="s">
        <v>11001</v>
      </c>
      <c r="C224" t="s">
        <v>228</v>
      </c>
      <c r="D224" t="s">
        <v>1000</v>
      </c>
      <c r="E224" s="23">
        <v>41061</v>
      </c>
      <c r="T224">
        <v>0.82499999999999996</v>
      </c>
    </row>
    <row r="225" spans="1:20" x14ac:dyDescent="0.2">
      <c r="A225" t="s">
        <v>10824</v>
      </c>
      <c r="B225" t="s">
        <v>10826</v>
      </c>
      <c r="C225" t="s">
        <v>227</v>
      </c>
      <c r="D225" t="s">
        <v>1002</v>
      </c>
      <c r="E225" s="23">
        <v>41061</v>
      </c>
      <c r="T225">
        <v>0</v>
      </c>
    </row>
    <row r="226" spans="1:20" x14ac:dyDescent="0.2">
      <c r="A226" t="s">
        <v>10649</v>
      </c>
      <c r="B226" t="s">
        <v>10651</v>
      </c>
      <c r="C226" t="s">
        <v>203</v>
      </c>
      <c r="D226" t="s">
        <v>1002</v>
      </c>
      <c r="E226" s="23">
        <v>41061</v>
      </c>
    </row>
    <row r="227" spans="1:20" x14ac:dyDescent="0.2">
      <c r="A227" t="s">
        <v>10474</v>
      </c>
      <c r="B227" t="s">
        <v>10476</v>
      </c>
      <c r="C227" t="s">
        <v>205</v>
      </c>
      <c r="D227" t="s">
        <v>1000</v>
      </c>
      <c r="E227" s="23">
        <v>41061</v>
      </c>
    </row>
    <row r="228" spans="1:20" x14ac:dyDescent="0.2">
      <c r="A228" t="s">
        <v>10233</v>
      </c>
      <c r="B228" t="s">
        <v>10235</v>
      </c>
      <c r="C228" t="s">
        <v>206</v>
      </c>
      <c r="D228" t="s">
        <v>1000</v>
      </c>
      <c r="E228" s="23">
        <v>41061</v>
      </c>
    </row>
    <row r="229" spans="1:20" x14ac:dyDescent="0.2">
      <c r="A229" t="s">
        <v>9802</v>
      </c>
      <c r="B229" t="s">
        <v>9804</v>
      </c>
      <c r="C229" t="s">
        <v>223</v>
      </c>
      <c r="D229" t="s">
        <v>1002</v>
      </c>
      <c r="E229" s="23">
        <v>41061</v>
      </c>
      <c r="R229" t="e">
        <v>#DIV/0!</v>
      </c>
    </row>
    <row r="230" spans="1:20" x14ac:dyDescent="0.2">
      <c r="A230" t="s">
        <v>9627</v>
      </c>
      <c r="B230" t="s">
        <v>9629</v>
      </c>
      <c r="C230" t="s">
        <v>224</v>
      </c>
      <c r="D230" t="s">
        <v>1000</v>
      </c>
      <c r="E230" s="23">
        <v>41061</v>
      </c>
      <c r="R230" t="e">
        <v>#DIV/0!</v>
      </c>
    </row>
    <row r="231" spans="1:20" x14ac:dyDescent="0.2">
      <c r="A231" t="s">
        <v>9236</v>
      </c>
      <c r="B231" t="s">
        <v>9238</v>
      </c>
      <c r="C231" t="s">
        <v>211</v>
      </c>
      <c r="D231" t="s">
        <v>1000</v>
      </c>
      <c r="E231" s="23">
        <v>41061</v>
      </c>
      <c r="T231">
        <v>0</v>
      </c>
    </row>
    <row r="232" spans="1:20" x14ac:dyDescent="0.2">
      <c r="A232" t="s">
        <v>9061</v>
      </c>
      <c r="B232" t="s">
        <v>9063</v>
      </c>
      <c r="C232" t="s">
        <v>207</v>
      </c>
      <c r="D232" t="s">
        <v>1002</v>
      </c>
      <c r="E232" s="23">
        <v>41061</v>
      </c>
      <c r="N232">
        <v>0</v>
      </c>
      <c r="P232">
        <v>0</v>
      </c>
      <c r="Q232">
        <v>0</v>
      </c>
      <c r="R232" t="e">
        <v>#DIV/0!</v>
      </c>
      <c r="S232">
        <v>0</v>
      </c>
    </row>
    <row r="233" spans="1:20" x14ac:dyDescent="0.2">
      <c r="A233" t="s">
        <v>8996</v>
      </c>
      <c r="B233" t="s">
        <v>8998</v>
      </c>
      <c r="C233" t="s">
        <v>894</v>
      </c>
      <c r="D233" t="s">
        <v>1000</v>
      </c>
      <c r="E233" s="23">
        <v>41061</v>
      </c>
      <c r="R233" t="e">
        <v>#DIV/0!</v>
      </c>
    </row>
    <row r="234" spans="1:20" x14ac:dyDescent="0.2">
      <c r="A234" t="s">
        <v>8821</v>
      </c>
      <c r="B234" t="s">
        <v>8823</v>
      </c>
      <c r="C234" t="s">
        <v>210</v>
      </c>
      <c r="D234" t="s">
        <v>1000</v>
      </c>
      <c r="E234" s="23">
        <v>41061</v>
      </c>
    </row>
    <row r="235" spans="1:20" x14ac:dyDescent="0.2">
      <c r="A235" t="s">
        <v>8646</v>
      </c>
      <c r="B235" t="s">
        <v>8648</v>
      </c>
      <c r="C235" t="s">
        <v>208</v>
      </c>
      <c r="D235" t="s">
        <v>1000</v>
      </c>
      <c r="E235" s="23">
        <v>41061</v>
      </c>
      <c r="R235" t="e">
        <v>#DIV/0!</v>
      </c>
    </row>
    <row r="236" spans="1:20" x14ac:dyDescent="0.2">
      <c r="A236" t="s">
        <v>8397</v>
      </c>
      <c r="B236" t="s">
        <v>8399</v>
      </c>
      <c r="C236" t="s">
        <v>213</v>
      </c>
      <c r="D236" t="s">
        <v>1000</v>
      </c>
      <c r="E236" s="23">
        <v>41061</v>
      </c>
    </row>
    <row r="237" spans="1:20" x14ac:dyDescent="0.2">
      <c r="A237" t="s">
        <v>8222</v>
      </c>
      <c r="B237" t="s">
        <v>8224</v>
      </c>
      <c r="C237" t="s">
        <v>212</v>
      </c>
      <c r="D237" t="s">
        <v>1002</v>
      </c>
      <c r="E237" s="23">
        <v>41061</v>
      </c>
      <c r="F237">
        <v>0</v>
      </c>
      <c r="G237">
        <v>0</v>
      </c>
      <c r="H237" t="e">
        <v>#DIV/0!</v>
      </c>
      <c r="I237">
        <v>0</v>
      </c>
      <c r="J237">
        <v>0</v>
      </c>
      <c r="K237" t="e">
        <v>#DIV/0!</v>
      </c>
      <c r="L237">
        <v>0</v>
      </c>
      <c r="M237" t="e">
        <v>#DIV/0!</v>
      </c>
      <c r="N237">
        <v>0</v>
      </c>
      <c r="P237">
        <v>0</v>
      </c>
      <c r="Q237">
        <v>0</v>
      </c>
      <c r="R237" t="e">
        <v>#DIV/0!</v>
      </c>
      <c r="S237">
        <v>0</v>
      </c>
    </row>
    <row r="238" spans="1:20" x14ac:dyDescent="0.2">
      <c r="A238" t="s">
        <v>8157</v>
      </c>
      <c r="B238" t="s">
        <v>8159</v>
      </c>
      <c r="C238" t="s">
        <v>8154</v>
      </c>
      <c r="D238" t="s">
        <v>1000</v>
      </c>
      <c r="E238" s="23">
        <v>41061</v>
      </c>
      <c r="T238">
        <v>0</v>
      </c>
    </row>
    <row r="239" spans="1:20" x14ac:dyDescent="0.2">
      <c r="A239" t="s">
        <v>7921</v>
      </c>
      <c r="B239" t="s">
        <v>7923</v>
      </c>
      <c r="C239" t="s">
        <v>225</v>
      </c>
      <c r="D239" t="s">
        <v>1002</v>
      </c>
      <c r="E239" s="23">
        <v>41061</v>
      </c>
      <c r="R239" t="e">
        <v>#DIV/0!</v>
      </c>
    </row>
    <row r="240" spans="1:20" x14ac:dyDescent="0.2">
      <c r="A240" t="s">
        <v>7720</v>
      </c>
      <c r="B240" t="s">
        <v>7722</v>
      </c>
      <c r="C240" t="s">
        <v>226</v>
      </c>
      <c r="D240" t="s">
        <v>1000</v>
      </c>
      <c r="E240" s="23">
        <v>41061</v>
      </c>
      <c r="R240" t="e">
        <v>#DIV/0!</v>
      </c>
    </row>
    <row r="241" spans="1:18" x14ac:dyDescent="0.2">
      <c r="A241" t="s">
        <v>7533</v>
      </c>
      <c r="B241" t="s">
        <v>7535</v>
      </c>
      <c r="C241" t="s">
        <v>901</v>
      </c>
      <c r="D241" t="s">
        <v>1000</v>
      </c>
      <c r="E241" s="23">
        <v>41061</v>
      </c>
      <c r="P241">
        <v>0</v>
      </c>
      <c r="Q241">
        <v>0</v>
      </c>
      <c r="R241" t="e">
        <v>#DIV/0!</v>
      </c>
    </row>
    <row r="242" spans="1:18" x14ac:dyDescent="0.2">
      <c r="A242" t="s">
        <v>7186</v>
      </c>
      <c r="B242" t="s">
        <v>7188</v>
      </c>
      <c r="C242" t="s">
        <v>1052</v>
      </c>
      <c r="D242" t="s">
        <v>1000</v>
      </c>
      <c r="E242" s="23">
        <v>41061</v>
      </c>
      <c r="P242">
        <v>0</v>
      </c>
      <c r="Q242">
        <v>0</v>
      </c>
      <c r="R242" t="e">
        <v>#DIV/0!</v>
      </c>
    </row>
    <row r="243" spans="1:18" x14ac:dyDescent="0.2">
      <c r="A243" t="s">
        <v>6981</v>
      </c>
      <c r="B243" t="s">
        <v>6983</v>
      </c>
      <c r="C243" t="s">
        <v>232</v>
      </c>
      <c r="D243" t="s">
        <v>1002</v>
      </c>
      <c r="E243" s="23">
        <v>41061</v>
      </c>
      <c r="R243" t="e">
        <v>#DIV/0!</v>
      </c>
    </row>
    <row r="244" spans="1:18" x14ac:dyDescent="0.2">
      <c r="A244" t="s">
        <v>6790</v>
      </c>
      <c r="B244" t="s">
        <v>6792</v>
      </c>
      <c r="C244" t="s">
        <v>231</v>
      </c>
      <c r="D244" t="s">
        <v>1000</v>
      </c>
      <c r="E244" s="23">
        <v>41061</v>
      </c>
      <c r="R244" t="e">
        <v>#DIV/0!</v>
      </c>
    </row>
    <row r="245" spans="1:18" x14ac:dyDescent="0.2">
      <c r="A245" t="s">
        <v>6615</v>
      </c>
      <c r="B245" t="s">
        <v>6617</v>
      </c>
      <c r="C245" t="s">
        <v>317</v>
      </c>
      <c r="D245" t="s">
        <v>1002</v>
      </c>
      <c r="E245" s="23">
        <v>41061</v>
      </c>
      <c r="R245" t="e">
        <v>#DIV/0!</v>
      </c>
    </row>
    <row r="246" spans="1:18" x14ac:dyDescent="0.2">
      <c r="A246" t="s">
        <v>6440</v>
      </c>
      <c r="B246" t="s">
        <v>6442</v>
      </c>
      <c r="C246" t="s">
        <v>316</v>
      </c>
      <c r="D246" t="s">
        <v>1000</v>
      </c>
      <c r="E246" s="23">
        <v>41061</v>
      </c>
      <c r="R246" t="e">
        <v>#DIV/0!</v>
      </c>
    </row>
    <row r="247" spans="1:18" x14ac:dyDescent="0.2">
      <c r="A247" t="s">
        <v>6191</v>
      </c>
      <c r="B247" t="s">
        <v>6193</v>
      </c>
      <c r="C247" t="s">
        <v>214</v>
      </c>
      <c r="D247" t="s">
        <v>1002</v>
      </c>
      <c r="E247" s="23">
        <v>41061</v>
      </c>
    </row>
    <row r="248" spans="1:18" x14ac:dyDescent="0.2">
      <c r="A248" t="s">
        <v>6016</v>
      </c>
      <c r="B248" t="s">
        <v>6018</v>
      </c>
      <c r="C248" t="s">
        <v>215</v>
      </c>
      <c r="D248" t="s">
        <v>1000</v>
      </c>
      <c r="E248" s="23">
        <v>41061</v>
      </c>
    </row>
    <row r="249" spans="1:18" x14ac:dyDescent="0.2">
      <c r="A249" t="s">
        <v>5841</v>
      </c>
      <c r="B249" t="s">
        <v>5843</v>
      </c>
      <c r="C249" t="s">
        <v>216</v>
      </c>
      <c r="D249" t="s">
        <v>1000</v>
      </c>
      <c r="E249" s="23">
        <v>41061</v>
      </c>
    </row>
    <row r="250" spans="1:18" x14ac:dyDescent="0.2">
      <c r="A250" t="s">
        <v>5413</v>
      </c>
      <c r="B250" t="s">
        <v>5415</v>
      </c>
      <c r="C250" t="s">
        <v>903</v>
      </c>
      <c r="D250" t="s">
        <v>1000</v>
      </c>
      <c r="E250" s="23">
        <v>41061</v>
      </c>
    </row>
    <row r="251" spans="1:18" x14ac:dyDescent="0.2">
      <c r="A251" t="s">
        <v>5597</v>
      </c>
      <c r="B251" t="s">
        <v>5599</v>
      </c>
      <c r="C251" t="s">
        <v>1047</v>
      </c>
      <c r="D251" t="s">
        <v>1000</v>
      </c>
      <c r="E251" s="23">
        <v>41061</v>
      </c>
      <c r="R251" t="e">
        <v>#DIV/0!</v>
      </c>
    </row>
    <row r="252" spans="1:18" x14ac:dyDescent="0.2">
      <c r="A252" t="s">
        <v>5178</v>
      </c>
      <c r="B252" t="s">
        <v>5180</v>
      </c>
      <c r="C252" t="s">
        <v>1053</v>
      </c>
      <c r="D252" t="s">
        <v>1000</v>
      </c>
      <c r="E252" s="23">
        <v>41061</v>
      </c>
    </row>
    <row r="253" spans="1:18" x14ac:dyDescent="0.2">
      <c r="A253" t="s">
        <v>4973</v>
      </c>
      <c r="B253" t="s">
        <v>4975</v>
      </c>
      <c r="C253" t="s">
        <v>229</v>
      </c>
      <c r="D253" t="s">
        <v>1000</v>
      </c>
      <c r="E253" s="23">
        <v>41061</v>
      </c>
    </row>
    <row r="254" spans="1:18" x14ac:dyDescent="0.2">
      <c r="A254" t="s">
        <v>4798</v>
      </c>
      <c r="B254" t="s">
        <v>4800</v>
      </c>
      <c r="C254" t="s">
        <v>230</v>
      </c>
      <c r="D254" t="s">
        <v>1002</v>
      </c>
      <c r="E254" s="23">
        <v>41061</v>
      </c>
    </row>
    <row r="255" spans="1:18" x14ac:dyDescent="0.2">
      <c r="A255" t="s">
        <v>4623</v>
      </c>
      <c r="B255" t="s">
        <v>4625</v>
      </c>
      <c r="C255" t="s">
        <v>234</v>
      </c>
      <c r="D255" t="s">
        <v>1002</v>
      </c>
      <c r="E255" s="23">
        <v>41061</v>
      </c>
      <c r="R255" t="e">
        <v>#DIV/0!</v>
      </c>
    </row>
    <row r="256" spans="1:18" x14ac:dyDescent="0.2">
      <c r="A256" t="s">
        <v>4448</v>
      </c>
      <c r="B256" t="s">
        <v>4450</v>
      </c>
      <c r="C256" t="s">
        <v>233</v>
      </c>
      <c r="D256" t="s">
        <v>1000</v>
      </c>
      <c r="E256" s="23">
        <v>41061</v>
      </c>
      <c r="R256" t="e">
        <v>#DIV/0!</v>
      </c>
    </row>
    <row r="257" spans="1:20" x14ac:dyDescent="0.2">
      <c r="A257" t="s">
        <v>4273</v>
      </c>
      <c r="B257" t="s">
        <v>4275</v>
      </c>
      <c r="C257" t="s">
        <v>217</v>
      </c>
      <c r="D257" t="s">
        <v>1002</v>
      </c>
      <c r="E257" s="23">
        <v>41061</v>
      </c>
      <c r="R257" t="e">
        <v>#DIV/0!</v>
      </c>
    </row>
    <row r="258" spans="1:20" x14ac:dyDescent="0.2">
      <c r="A258" t="s">
        <v>4208</v>
      </c>
      <c r="B258" t="s">
        <v>4210</v>
      </c>
      <c r="C258" t="s">
        <v>895</v>
      </c>
      <c r="D258" t="s">
        <v>1000</v>
      </c>
      <c r="E258" s="23">
        <v>41061</v>
      </c>
    </row>
    <row r="259" spans="1:20" x14ac:dyDescent="0.2">
      <c r="A259" t="s">
        <v>4033</v>
      </c>
      <c r="B259" t="s">
        <v>4035</v>
      </c>
      <c r="C259" t="s">
        <v>218</v>
      </c>
      <c r="D259" t="s">
        <v>1000</v>
      </c>
      <c r="E259" s="23">
        <v>41061</v>
      </c>
      <c r="R259" t="e">
        <v>#DIV/0!</v>
      </c>
    </row>
    <row r="260" spans="1:20" x14ac:dyDescent="0.2">
      <c r="A260" t="s">
        <v>3858</v>
      </c>
      <c r="B260" t="s">
        <v>3860</v>
      </c>
      <c r="C260" t="s">
        <v>219</v>
      </c>
      <c r="D260" t="s">
        <v>1000</v>
      </c>
      <c r="E260" s="23">
        <v>41061</v>
      </c>
    </row>
    <row r="261" spans="1:20" x14ac:dyDescent="0.2">
      <c r="A261" t="s">
        <v>3491</v>
      </c>
      <c r="B261" t="s">
        <v>3493</v>
      </c>
      <c r="C261" t="s">
        <v>220</v>
      </c>
      <c r="D261" t="s">
        <v>1002</v>
      </c>
      <c r="E261" s="23">
        <v>41061</v>
      </c>
      <c r="P261">
        <v>7</v>
      </c>
      <c r="Q261">
        <v>11</v>
      </c>
      <c r="R261">
        <v>0.63636363636363635</v>
      </c>
    </row>
    <row r="262" spans="1:20" x14ac:dyDescent="0.2">
      <c r="A262" t="s">
        <v>3316</v>
      </c>
      <c r="B262" t="s">
        <v>3318</v>
      </c>
      <c r="C262" t="s">
        <v>221</v>
      </c>
      <c r="D262" t="s">
        <v>1000</v>
      </c>
      <c r="E262" s="23">
        <v>41061</v>
      </c>
      <c r="P262">
        <v>7</v>
      </c>
      <c r="Q262">
        <v>11</v>
      </c>
      <c r="R262">
        <v>0.63636363636363635</v>
      </c>
    </row>
    <row r="263" spans="1:20" x14ac:dyDescent="0.2">
      <c r="A263" t="s">
        <v>3141</v>
      </c>
      <c r="B263" t="s">
        <v>3143</v>
      </c>
      <c r="C263" t="s">
        <v>222</v>
      </c>
      <c r="D263" t="s">
        <v>1000</v>
      </c>
      <c r="E263" s="23">
        <v>41061</v>
      </c>
    </row>
    <row r="264" spans="1:20" x14ac:dyDescent="0.2">
      <c r="A264" t="s">
        <v>11975</v>
      </c>
      <c r="B264" t="s">
        <v>11977</v>
      </c>
      <c r="C264" t="s">
        <v>1051</v>
      </c>
      <c r="D264" t="s">
        <v>1000</v>
      </c>
      <c r="E264" s="23">
        <v>41061</v>
      </c>
    </row>
    <row r="265" spans="1:20" x14ac:dyDescent="0.2">
      <c r="A265" t="s">
        <v>13341</v>
      </c>
      <c r="B265" t="s">
        <v>13343</v>
      </c>
      <c r="C265" t="s">
        <v>242</v>
      </c>
      <c r="D265" t="s">
        <v>1002</v>
      </c>
      <c r="E265" s="23">
        <v>41061</v>
      </c>
      <c r="F265">
        <v>0</v>
      </c>
      <c r="G265">
        <v>0</v>
      </c>
      <c r="H265" t="e">
        <v>#DIV/0!</v>
      </c>
      <c r="I265">
        <v>0</v>
      </c>
      <c r="J265">
        <v>0</v>
      </c>
      <c r="L265">
        <v>0</v>
      </c>
      <c r="M265" t="e">
        <v>#DIV/0!</v>
      </c>
      <c r="N265">
        <v>0</v>
      </c>
      <c r="P265">
        <v>0</v>
      </c>
      <c r="Q265">
        <v>0</v>
      </c>
      <c r="R265" t="e">
        <v>#DIV/0!</v>
      </c>
      <c r="S265">
        <v>0</v>
      </c>
    </row>
    <row r="266" spans="1:20" x14ac:dyDescent="0.2">
      <c r="A266" t="s">
        <v>13518</v>
      </c>
      <c r="B266" t="s">
        <v>13520</v>
      </c>
      <c r="C266" t="s">
        <v>237</v>
      </c>
      <c r="D266" t="s">
        <v>1002</v>
      </c>
      <c r="E266" s="23">
        <v>41061</v>
      </c>
      <c r="F266">
        <v>0</v>
      </c>
      <c r="G266">
        <v>0</v>
      </c>
      <c r="H266" t="e">
        <v>#DIV/0!</v>
      </c>
      <c r="I266">
        <v>0</v>
      </c>
      <c r="J266">
        <v>0</v>
      </c>
      <c r="K266" t="e">
        <v>#DIV/0!</v>
      </c>
      <c r="L266">
        <v>0</v>
      </c>
      <c r="M266" t="e">
        <v>#DIV/0!</v>
      </c>
      <c r="N266">
        <v>0</v>
      </c>
      <c r="O266">
        <v>0</v>
      </c>
      <c r="P266">
        <v>0</v>
      </c>
      <c r="Q266">
        <v>0</v>
      </c>
      <c r="R266" t="e">
        <v>#DIV/0!</v>
      </c>
      <c r="S266">
        <v>0</v>
      </c>
    </row>
    <row r="267" spans="1:20" x14ac:dyDescent="0.2">
      <c r="A267" t="s">
        <v>13693</v>
      </c>
      <c r="B267" t="s">
        <v>13695</v>
      </c>
      <c r="C267" t="s">
        <v>238</v>
      </c>
      <c r="D267" t="s">
        <v>1002</v>
      </c>
      <c r="E267" s="23">
        <v>41061</v>
      </c>
      <c r="F267">
        <v>0</v>
      </c>
      <c r="G267">
        <v>0</v>
      </c>
      <c r="I267">
        <v>0</v>
      </c>
      <c r="J267">
        <v>0</v>
      </c>
      <c r="L267">
        <v>0</v>
      </c>
      <c r="M267" t="e">
        <v>#DIV/0!</v>
      </c>
      <c r="N267">
        <v>0</v>
      </c>
      <c r="O267">
        <v>0</v>
      </c>
      <c r="P267">
        <v>7</v>
      </c>
      <c r="Q267">
        <v>11</v>
      </c>
      <c r="R267">
        <v>0.63636363636363635</v>
      </c>
      <c r="S267">
        <v>0</v>
      </c>
      <c r="T267">
        <v>0.82499999999999996</v>
      </c>
    </row>
    <row r="268" spans="1:20" x14ac:dyDescent="0.2">
      <c r="A268" t="s">
        <v>13870</v>
      </c>
      <c r="B268" t="s">
        <v>13872</v>
      </c>
      <c r="C268" t="s">
        <v>239</v>
      </c>
      <c r="D268" t="s">
        <v>1002</v>
      </c>
      <c r="E268" s="23">
        <v>41061</v>
      </c>
      <c r="F268">
        <v>0</v>
      </c>
      <c r="G268">
        <v>0</v>
      </c>
      <c r="H268" t="e">
        <v>#DIV/0!</v>
      </c>
      <c r="I268">
        <v>0</v>
      </c>
      <c r="J268">
        <v>0</v>
      </c>
      <c r="L268">
        <v>0</v>
      </c>
      <c r="M268" t="e">
        <v>#DIV/0!</v>
      </c>
      <c r="N268">
        <v>0</v>
      </c>
      <c r="O268">
        <v>0</v>
      </c>
      <c r="P268">
        <v>0</v>
      </c>
      <c r="Q268">
        <v>0</v>
      </c>
      <c r="R268" t="e">
        <v>#DIV/0!</v>
      </c>
      <c r="S268">
        <v>0</v>
      </c>
      <c r="T268">
        <v>0.82499999999999996</v>
      </c>
    </row>
    <row r="269" spans="1:20" x14ac:dyDescent="0.2">
      <c r="A269" t="s">
        <v>14057</v>
      </c>
      <c r="B269" t="s">
        <v>14059</v>
      </c>
      <c r="C269" t="s">
        <v>240</v>
      </c>
      <c r="D269" t="s">
        <v>1002</v>
      </c>
      <c r="E269" s="23">
        <v>41061</v>
      </c>
      <c r="F269">
        <v>0</v>
      </c>
      <c r="G269">
        <v>0</v>
      </c>
      <c r="H269" t="e">
        <v>#DIV/0!</v>
      </c>
      <c r="I269">
        <v>0</v>
      </c>
      <c r="J269">
        <v>0</v>
      </c>
      <c r="L269">
        <v>0</v>
      </c>
      <c r="M269" t="e">
        <v>#DIV/0!</v>
      </c>
      <c r="N269">
        <v>0</v>
      </c>
      <c r="P269">
        <v>0</v>
      </c>
      <c r="Q269">
        <v>0</v>
      </c>
      <c r="R269" t="e">
        <v>#DIV/0!</v>
      </c>
      <c r="S269">
        <v>0</v>
      </c>
    </row>
    <row r="270" spans="1:20" x14ac:dyDescent="0.2">
      <c r="A270" t="s">
        <v>14234</v>
      </c>
      <c r="B270" t="s">
        <v>14236</v>
      </c>
      <c r="C270" t="s">
        <v>241</v>
      </c>
      <c r="D270" t="s">
        <v>1002</v>
      </c>
      <c r="E270" s="23">
        <v>41061</v>
      </c>
      <c r="F270">
        <v>0</v>
      </c>
      <c r="G270">
        <v>0</v>
      </c>
      <c r="H270" t="e">
        <v>#DIV/0!</v>
      </c>
      <c r="I270">
        <v>0</v>
      </c>
      <c r="L270">
        <v>0</v>
      </c>
      <c r="M270" t="e">
        <v>#DIV/0!</v>
      </c>
      <c r="N270">
        <v>0</v>
      </c>
      <c r="P270">
        <v>0</v>
      </c>
      <c r="Q270">
        <v>0</v>
      </c>
      <c r="R270" t="e">
        <v>#DIV/0!</v>
      </c>
    </row>
    <row r="271" spans="1:20" x14ac:dyDescent="0.2">
      <c r="A271" t="s">
        <v>14563</v>
      </c>
      <c r="B271" t="s">
        <v>14565</v>
      </c>
      <c r="C271" t="s">
        <v>199</v>
      </c>
      <c r="D271" t="s">
        <v>1000</v>
      </c>
      <c r="E271" s="23">
        <v>41061</v>
      </c>
      <c r="N271">
        <v>0</v>
      </c>
      <c r="S271">
        <v>0</v>
      </c>
    </row>
    <row r="272" spans="1:20" x14ac:dyDescent="0.2">
      <c r="A272" t="s">
        <v>14738</v>
      </c>
      <c r="B272" t="s">
        <v>14740</v>
      </c>
      <c r="C272" t="s">
        <v>201</v>
      </c>
      <c r="D272" t="s">
        <v>1002</v>
      </c>
      <c r="E272" s="23">
        <v>41061</v>
      </c>
      <c r="R272" t="e">
        <v>#DIV/0!</v>
      </c>
      <c r="T272">
        <v>0</v>
      </c>
    </row>
    <row r="273" spans="1:20" x14ac:dyDescent="0.2">
      <c r="A273" t="s">
        <v>14829</v>
      </c>
      <c r="B273" t="s">
        <v>14831</v>
      </c>
      <c r="C273" t="s">
        <v>200</v>
      </c>
      <c r="D273" t="s">
        <v>1002</v>
      </c>
      <c r="E273" s="23">
        <v>41061</v>
      </c>
      <c r="R273" t="e">
        <v>#DIV/0!</v>
      </c>
      <c r="T273">
        <v>0</v>
      </c>
    </row>
    <row r="274" spans="1:20" x14ac:dyDescent="0.2">
      <c r="A274" t="s">
        <v>15006</v>
      </c>
      <c r="B274" t="s">
        <v>15008</v>
      </c>
      <c r="C274" t="s">
        <v>202</v>
      </c>
      <c r="D274" t="s">
        <v>1002</v>
      </c>
      <c r="E274" s="23">
        <v>41061</v>
      </c>
      <c r="R274" t="e">
        <v>#DIV/0!</v>
      </c>
      <c r="T274">
        <v>0</v>
      </c>
    </row>
    <row r="275" spans="1:20" x14ac:dyDescent="0.2">
      <c r="A275" t="s">
        <v>15549</v>
      </c>
      <c r="B275" t="s">
        <v>15551</v>
      </c>
      <c r="C275" t="s">
        <v>228</v>
      </c>
      <c r="D275" t="s">
        <v>1002</v>
      </c>
      <c r="E275" s="23">
        <v>41061</v>
      </c>
      <c r="T275">
        <v>0.82499999999999996</v>
      </c>
    </row>
    <row r="276" spans="1:20" x14ac:dyDescent="0.2">
      <c r="A276" t="s">
        <v>15710</v>
      </c>
      <c r="B276" t="s">
        <v>15712</v>
      </c>
      <c r="C276" t="s">
        <v>227</v>
      </c>
      <c r="D276" t="s">
        <v>1000</v>
      </c>
      <c r="E276" s="23">
        <v>41061</v>
      </c>
      <c r="T276">
        <v>0</v>
      </c>
    </row>
    <row r="277" spans="1:20" x14ac:dyDescent="0.2">
      <c r="A277" t="s">
        <v>15887</v>
      </c>
      <c r="B277" t="s">
        <v>15889</v>
      </c>
      <c r="C277" t="s">
        <v>203</v>
      </c>
      <c r="D277" t="s">
        <v>1000</v>
      </c>
      <c r="E277" s="23">
        <v>41061</v>
      </c>
      <c r="T277">
        <v>0</v>
      </c>
    </row>
    <row r="278" spans="1:20" x14ac:dyDescent="0.2">
      <c r="A278" t="s">
        <v>16066</v>
      </c>
      <c r="B278" t="s">
        <v>16068</v>
      </c>
      <c r="C278" t="s">
        <v>205</v>
      </c>
      <c r="D278" t="s">
        <v>1002</v>
      </c>
      <c r="E278" s="23">
        <v>41061</v>
      </c>
      <c r="T278">
        <v>0</v>
      </c>
    </row>
    <row r="279" spans="1:20" x14ac:dyDescent="0.2">
      <c r="A279" t="s">
        <v>16243</v>
      </c>
      <c r="B279" t="s">
        <v>16245</v>
      </c>
      <c r="C279" t="s">
        <v>204</v>
      </c>
      <c r="D279" t="s">
        <v>1002</v>
      </c>
      <c r="E279" s="23">
        <v>41061</v>
      </c>
      <c r="T279">
        <v>0</v>
      </c>
    </row>
    <row r="280" spans="1:20" x14ac:dyDescent="0.2">
      <c r="A280" t="s">
        <v>16420</v>
      </c>
      <c r="B280" t="s">
        <v>16422</v>
      </c>
      <c r="C280" t="s">
        <v>206</v>
      </c>
      <c r="D280" t="s">
        <v>1002</v>
      </c>
      <c r="E280" s="23">
        <v>41061</v>
      </c>
      <c r="T280">
        <v>0.82499999999999996</v>
      </c>
    </row>
    <row r="281" spans="1:20" x14ac:dyDescent="0.2">
      <c r="A281" t="s">
        <v>16561</v>
      </c>
      <c r="B281" t="s">
        <v>16563</v>
      </c>
      <c r="C281" t="s">
        <v>223</v>
      </c>
      <c r="D281" t="s">
        <v>1000</v>
      </c>
      <c r="E281" s="23">
        <v>41061</v>
      </c>
      <c r="R281" t="e">
        <v>#DIV/0!</v>
      </c>
      <c r="T281">
        <v>0</v>
      </c>
    </row>
    <row r="282" spans="1:20" x14ac:dyDescent="0.2">
      <c r="A282" t="s">
        <v>16740</v>
      </c>
      <c r="B282" t="s">
        <v>16742</v>
      </c>
      <c r="C282" t="s">
        <v>224</v>
      </c>
      <c r="D282" t="s">
        <v>1002</v>
      </c>
      <c r="E282" s="23">
        <v>41061</v>
      </c>
      <c r="R282" t="e">
        <v>#DIV/0!</v>
      </c>
    </row>
    <row r="283" spans="1:20" x14ac:dyDescent="0.2">
      <c r="A283" t="s">
        <v>17177</v>
      </c>
      <c r="B283" t="s">
        <v>17179</v>
      </c>
      <c r="C283" t="s">
        <v>225</v>
      </c>
      <c r="D283" t="s">
        <v>1000</v>
      </c>
      <c r="E283" s="23">
        <v>41061</v>
      </c>
      <c r="R283" t="e">
        <v>#DIV/0!</v>
      </c>
    </row>
    <row r="284" spans="1:20" x14ac:dyDescent="0.2">
      <c r="A284" t="s">
        <v>17384</v>
      </c>
      <c r="B284" t="s">
        <v>17386</v>
      </c>
      <c r="C284" t="s">
        <v>226</v>
      </c>
      <c r="D284" t="s">
        <v>1002</v>
      </c>
      <c r="E284" s="23">
        <v>41061</v>
      </c>
      <c r="R284" t="e">
        <v>#DIV/0!</v>
      </c>
    </row>
    <row r="285" spans="1:20" x14ac:dyDescent="0.2">
      <c r="A285" t="s">
        <v>17561</v>
      </c>
      <c r="B285" t="s">
        <v>17563</v>
      </c>
      <c r="C285" t="s">
        <v>232</v>
      </c>
      <c r="D285" t="s">
        <v>1000</v>
      </c>
      <c r="E285" s="23">
        <v>41061</v>
      </c>
      <c r="R285" t="e">
        <v>#DIV/0!</v>
      </c>
    </row>
    <row r="286" spans="1:20" x14ac:dyDescent="0.2">
      <c r="A286" t="s">
        <v>17758</v>
      </c>
      <c r="B286" t="s">
        <v>17760</v>
      </c>
      <c r="C286" t="s">
        <v>231</v>
      </c>
      <c r="D286" t="s">
        <v>1002</v>
      </c>
      <c r="E286" s="23">
        <v>41061</v>
      </c>
      <c r="R286" t="e">
        <v>#DIV/0!</v>
      </c>
    </row>
    <row r="287" spans="1:20" x14ac:dyDescent="0.2">
      <c r="A287" t="s">
        <v>17935</v>
      </c>
      <c r="B287" t="s">
        <v>17937</v>
      </c>
      <c r="C287" t="s">
        <v>317</v>
      </c>
      <c r="D287" t="s">
        <v>1000</v>
      </c>
      <c r="E287" s="23">
        <v>41061</v>
      </c>
      <c r="R287" t="e">
        <v>#DIV/0!</v>
      </c>
      <c r="T287">
        <v>0</v>
      </c>
    </row>
    <row r="288" spans="1:20" x14ac:dyDescent="0.2">
      <c r="A288" t="s">
        <v>18114</v>
      </c>
      <c r="B288" t="s">
        <v>18116</v>
      </c>
      <c r="C288" t="s">
        <v>316</v>
      </c>
      <c r="D288" t="s">
        <v>1002</v>
      </c>
      <c r="E288" s="23">
        <v>41061</v>
      </c>
      <c r="R288" t="e">
        <v>#DIV/0!</v>
      </c>
    </row>
    <row r="289" spans="1:20" x14ac:dyDescent="0.2">
      <c r="A289" t="s">
        <v>18367</v>
      </c>
      <c r="B289" t="s">
        <v>18369</v>
      </c>
      <c r="C289" t="s">
        <v>214</v>
      </c>
      <c r="D289" t="s">
        <v>1000</v>
      </c>
      <c r="E289" s="23">
        <v>41061</v>
      </c>
    </row>
    <row r="290" spans="1:20" x14ac:dyDescent="0.2">
      <c r="A290" t="s">
        <v>18546</v>
      </c>
      <c r="B290" t="s">
        <v>18548</v>
      </c>
      <c r="C290" t="s">
        <v>215</v>
      </c>
      <c r="D290" t="s">
        <v>1002</v>
      </c>
      <c r="E290" s="23">
        <v>41061</v>
      </c>
    </row>
    <row r="291" spans="1:20" x14ac:dyDescent="0.2">
      <c r="A291" t="s">
        <v>18723</v>
      </c>
      <c r="B291" t="s">
        <v>18725</v>
      </c>
      <c r="C291" t="s">
        <v>216</v>
      </c>
      <c r="D291" t="s">
        <v>1002</v>
      </c>
      <c r="E291" s="23">
        <v>41061</v>
      </c>
    </row>
    <row r="292" spans="1:20" x14ac:dyDescent="0.2">
      <c r="A292" t="s">
        <v>18900</v>
      </c>
      <c r="B292" t="s">
        <v>18902</v>
      </c>
      <c r="C292" t="s">
        <v>229</v>
      </c>
      <c r="D292" t="s">
        <v>1002</v>
      </c>
      <c r="E292" s="23">
        <v>41061</v>
      </c>
    </row>
    <row r="293" spans="1:20" x14ac:dyDescent="0.2">
      <c r="A293" t="s">
        <v>19077</v>
      </c>
      <c r="B293" t="s">
        <v>19079</v>
      </c>
      <c r="C293" t="s">
        <v>230</v>
      </c>
      <c r="D293" t="s">
        <v>1000</v>
      </c>
      <c r="E293" s="23">
        <v>41061</v>
      </c>
    </row>
    <row r="294" spans="1:20" x14ac:dyDescent="0.2">
      <c r="A294" t="s">
        <v>19256</v>
      </c>
      <c r="B294" t="s">
        <v>19258</v>
      </c>
      <c r="C294" t="s">
        <v>234</v>
      </c>
      <c r="D294" t="s">
        <v>1000</v>
      </c>
      <c r="E294" s="23">
        <v>41061</v>
      </c>
      <c r="R294" t="e">
        <v>#DIV/0!</v>
      </c>
      <c r="T294">
        <v>0</v>
      </c>
    </row>
    <row r="295" spans="1:20" x14ac:dyDescent="0.2">
      <c r="A295" t="s">
        <v>19435</v>
      </c>
      <c r="B295" t="s">
        <v>19437</v>
      </c>
      <c r="C295" t="s">
        <v>233</v>
      </c>
      <c r="D295" t="s">
        <v>1002</v>
      </c>
      <c r="E295" s="23">
        <v>41061</v>
      </c>
      <c r="R295" t="e">
        <v>#DIV/0!</v>
      </c>
    </row>
    <row r="296" spans="1:20" x14ac:dyDescent="0.2">
      <c r="A296" t="s">
        <v>19810</v>
      </c>
      <c r="B296" t="s">
        <v>19812</v>
      </c>
      <c r="C296" t="s">
        <v>220</v>
      </c>
      <c r="D296" t="s">
        <v>1000</v>
      </c>
      <c r="E296" s="23">
        <v>41061</v>
      </c>
      <c r="P296">
        <v>7</v>
      </c>
      <c r="Q296">
        <v>11</v>
      </c>
      <c r="R296">
        <v>0.63636363636363635</v>
      </c>
    </row>
    <row r="297" spans="1:20" x14ac:dyDescent="0.2">
      <c r="A297" t="s">
        <v>19989</v>
      </c>
      <c r="B297" t="s">
        <v>19991</v>
      </c>
      <c r="C297" t="s">
        <v>221</v>
      </c>
      <c r="D297" t="s">
        <v>1002</v>
      </c>
      <c r="E297" s="23">
        <v>41061</v>
      </c>
      <c r="P297">
        <v>7</v>
      </c>
      <c r="Q297">
        <v>11</v>
      </c>
      <c r="R297">
        <v>0.63636363636363635</v>
      </c>
    </row>
    <row r="298" spans="1:20" x14ac:dyDescent="0.2">
      <c r="A298" t="s">
        <v>20166</v>
      </c>
      <c r="B298" t="s">
        <v>20168</v>
      </c>
      <c r="C298" t="s">
        <v>222</v>
      </c>
      <c r="D298" t="s">
        <v>1002</v>
      </c>
      <c r="E298" s="23">
        <v>41061</v>
      </c>
    </row>
    <row r="299" spans="1:20" x14ac:dyDescent="0.2">
      <c r="A299" t="s">
        <v>20343</v>
      </c>
      <c r="B299" t="s">
        <v>20345</v>
      </c>
      <c r="C299" t="s">
        <v>211</v>
      </c>
      <c r="D299" t="s">
        <v>1002</v>
      </c>
      <c r="E299" s="23">
        <v>41061</v>
      </c>
    </row>
    <row r="300" spans="1:20" x14ac:dyDescent="0.2">
      <c r="A300" t="s">
        <v>20520</v>
      </c>
      <c r="B300" t="s">
        <v>20522</v>
      </c>
      <c r="C300" t="s">
        <v>207</v>
      </c>
      <c r="D300" t="s">
        <v>1000</v>
      </c>
      <c r="E300" s="23">
        <v>41061</v>
      </c>
      <c r="N300">
        <v>0</v>
      </c>
      <c r="P300">
        <v>0</v>
      </c>
      <c r="Q300">
        <v>0</v>
      </c>
      <c r="R300" t="e">
        <v>#DIV/0!</v>
      </c>
      <c r="S300">
        <v>0</v>
      </c>
    </row>
    <row r="301" spans="1:20" x14ac:dyDescent="0.2">
      <c r="A301" t="s">
        <v>20699</v>
      </c>
      <c r="B301" t="s">
        <v>20701</v>
      </c>
      <c r="C301" t="s">
        <v>894</v>
      </c>
      <c r="D301" t="s">
        <v>1002</v>
      </c>
      <c r="E301" s="23">
        <v>41061</v>
      </c>
      <c r="R301" t="e">
        <v>#DIV/0!</v>
      </c>
    </row>
    <row r="302" spans="1:20" x14ac:dyDescent="0.2">
      <c r="A302" t="s">
        <v>20764</v>
      </c>
      <c r="B302" t="s">
        <v>20766</v>
      </c>
      <c r="C302" t="s">
        <v>210</v>
      </c>
      <c r="D302" t="s">
        <v>1002</v>
      </c>
      <c r="E302" s="23">
        <v>41061</v>
      </c>
    </row>
    <row r="303" spans="1:20" x14ac:dyDescent="0.2">
      <c r="A303" t="s">
        <v>20941</v>
      </c>
      <c r="B303" t="s">
        <v>20943</v>
      </c>
      <c r="C303" t="s">
        <v>208</v>
      </c>
      <c r="D303" t="s">
        <v>1002</v>
      </c>
      <c r="E303" s="23">
        <v>41061</v>
      </c>
      <c r="R303" t="e">
        <v>#DIV/0!</v>
      </c>
    </row>
    <row r="304" spans="1:20" x14ac:dyDescent="0.2">
      <c r="A304" t="s">
        <v>21196</v>
      </c>
      <c r="B304" t="s">
        <v>21198</v>
      </c>
      <c r="C304" t="s">
        <v>213</v>
      </c>
      <c r="D304" t="s">
        <v>1002</v>
      </c>
      <c r="E304" s="23">
        <v>41061</v>
      </c>
    </row>
    <row r="305" spans="1:19" x14ac:dyDescent="0.2">
      <c r="A305" t="s">
        <v>21373</v>
      </c>
      <c r="B305" t="s">
        <v>21375</v>
      </c>
      <c r="C305" t="s">
        <v>8154</v>
      </c>
      <c r="D305" t="s">
        <v>1002</v>
      </c>
      <c r="E305" s="23">
        <v>41061</v>
      </c>
    </row>
    <row r="306" spans="1:19" x14ac:dyDescent="0.2">
      <c r="A306" t="s">
        <v>21438</v>
      </c>
      <c r="B306" t="s">
        <v>21440</v>
      </c>
      <c r="C306" t="s">
        <v>212</v>
      </c>
      <c r="D306" t="s">
        <v>1000</v>
      </c>
      <c r="E306" s="23">
        <v>41061</v>
      </c>
      <c r="F306">
        <v>0</v>
      </c>
      <c r="G306">
        <v>0</v>
      </c>
      <c r="H306" t="e">
        <v>#DIV/0!</v>
      </c>
      <c r="I306">
        <v>0</v>
      </c>
      <c r="J306">
        <v>0</v>
      </c>
      <c r="K306" t="e">
        <v>#DIV/0!</v>
      </c>
      <c r="L306">
        <v>0</v>
      </c>
      <c r="M306" t="e">
        <v>#DIV/0!</v>
      </c>
      <c r="N306">
        <v>0</v>
      </c>
      <c r="P306">
        <v>0</v>
      </c>
      <c r="Q306">
        <v>0</v>
      </c>
      <c r="R306" t="e">
        <v>#DIV/0!</v>
      </c>
      <c r="S306">
        <v>0</v>
      </c>
    </row>
    <row r="307" spans="1:19" x14ac:dyDescent="0.2">
      <c r="A307" t="s">
        <v>21647</v>
      </c>
      <c r="B307" t="s">
        <v>21649</v>
      </c>
      <c r="C307" t="s">
        <v>217</v>
      </c>
      <c r="D307" t="s">
        <v>1000</v>
      </c>
      <c r="E307" s="23">
        <v>41061</v>
      </c>
      <c r="R307" t="e">
        <v>#DIV/0!</v>
      </c>
    </row>
    <row r="308" spans="1:19" x14ac:dyDescent="0.2">
      <c r="A308" t="s">
        <v>21826</v>
      </c>
      <c r="B308" t="s">
        <v>21828</v>
      </c>
      <c r="C308" t="s">
        <v>895</v>
      </c>
      <c r="D308" t="s">
        <v>1002</v>
      </c>
      <c r="E308" s="23">
        <v>41061</v>
      </c>
    </row>
    <row r="309" spans="1:19" x14ac:dyDescent="0.2">
      <c r="A309" t="s">
        <v>21891</v>
      </c>
      <c r="B309" t="s">
        <v>21893</v>
      </c>
      <c r="C309" t="s">
        <v>218</v>
      </c>
      <c r="D309" t="s">
        <v>1002</v>
      </c>
      <c r="E309" s="23">
        <v>41061</v>
      </c>
      <c r="R309" t="e">
        <v>#DIV/0!</v>
      </c>
    </row>
    <row r="310" spans="1:19" x14ac:dyDescent="0.2">
      <c r="A310" t="s">
        <v>22068</v>
      </c>
      <c r="B310" t="s">
        <v>22070</v>
      </c>
      <c r="C310" t="s">
        <v>219</v>
      </c>
      <c r="D310" t="s">
        <v>1002</v>
      </c>
      <c r="E310" s="23">
        <v>41061</v>
      </c>
    </row>
    <row r="311" spans="1:19" x14ac:dyDescent="0.2">
      <c r="A311" t="s">
        <v>11469</v>
      </c>
      <c r="B311" t="s">
        <v>11470</v>
      </c>
      <c r="C311" t="s">
        <v>198</v>
      </c>
      <c r="D311" t="s">
        <v>1002</v>
      </c>
      <c r="E311" s="23">
        <v>41091</v>
      </c>
    </row>
    <row r="312" spans="1:19" x14ac:dyDescent="0.2">
      <c r="A312" t="s">
        <v>13177</v>
      </c>
      <c r="B312" t="s">
        <v>13089</v>
      </c>
      <c r="C312" t="s">
        <v>1051</v>
      </c>
      <c r="D312" t="s">
        <v>1002</v>
      </c>
      <c r="E312" s="23">
        <v>41091</v>
      </c>
    </row>
    <row r="313" spans="1:19" x14ac:dyDescent="0.2">
      <c r="A313" t="s">
        <v>2969</v>
      </c>
      <c r="B313" t="s">
        <v>2970</v>
      </c>
      <c r="C313" t="s">
        <v>242</v>
      </c>
      <c r="D313" t="s">
        <v>1000</v>
      </c>
      <c r="E313" s="23">
        <v>41091</v>
      </c>
      <c r="F313">
        <v>0</v>
      </c>
      <c r="G313">
        <v>0</v>
      </c>
      <c r="H313" t="e">
        <v>#DIV/0!</v>
      </c>
      <c r="I313">
        <v>0</v>
      </c>
      <c r="J313">
        <v>0</v>
      </c>
      <c r="L313">
        <v>0</v>
      </c>
      <c r="M313" t="e">
        <v>#DIV/0!</v>
      </c>
      <c r="N313">
        <v>0</v>
      </c>
      <c r="P313">
        <v>0</v>
      </c>
      <c r="Q313">
        <v>0</v>
      </c>
      <c r="R313" t="e">
        <v>#DIV/0!</v>
      </c>
      <c r="S313">
        <v>0</v>
      </c>
    </row>
    <row r="314" spans="1:19" x14ac:dyDescent="0.2">
      <c r="A314" t="s">
        <v>2794</v>
      </c>
      <c r="B314" t="s">
        <v>2795</v>
      </c>
      <c r="C314" t="s">
        <v>2724</v>
      </c>
      <c r="D314" t="s">
        <v>1000</v>
      </c>
      <c r="E314" s="23">
        <v>41091</v>
      </c>
      <c r="F314">
        <v>0</v>
      </c>
      <c r="G314">
        <v>0</v>
      </c>
      <c r="H314" t="e">
        <v>#DIV/0!</v>
      </c>
      <c r="I314">
        <v>0</v>
      </c>
      <c r="J314">
        <v>0</v>
      </c>
      <c r="L314">
        <v>0</v>
      </c>
      <c r="M314" t="e">
        <v>#DIV/0!</v>
      </c>
      <c r="N314">
        <v>0</v>
      </c>
      <c r="P314">
        <v>0</v>
      </c>
      <c r="Q314">
        <v>0</v>
      </c>
      <c r="R314" t="e">
        <v>#DIV/0!</v>
      </c>
      <c r="S314">
        <v>0</v>
      </c>
    </row>
    <row r="315" spans="1:19" x14ac:dyDescent="0.2">
      <c r="A315" t="s">
        <v>2549</v>
      </c>
      <c r="B315" t="s">
        <v>2550</v>
      </c>
      <c r="C315" t="s">
        <v>237</v>
      </c>
      <c r="D315" t="s">
        <v>1000</v>
      </c>
      <c r="E315" s="23">
        <v>41091</v>
      </c>
      <c r="F315">
        <v>0</v>
      </c>
      <c r="G315">
        <v>0</v>
      </c>
      <c r="H315" t="e">
        <v>#DIV/0!</v>
      </c>
      <c r="I315">
        <v>0</v>
      </c>
      <c r="J315">
        <v>0</v>
      </c>
      <c r="K315" t="e">
        <v>#DIV/0!</v>
      </c>
      <c r="L315">
        <v>0</v>
      </c>
      <c r="M315" t="e">
        <v>#DIV/0!</v>
      </c>
      <c r="N315">
        <v>0</v>
      </c>
      <c r="O315">
        <v>0</v>
      </c>
      <c r="P315">
        <v>0</v>
      </c>
      <c r="Q315">
        <v>0</v>
      </c>
      <c r="R315" t="e">
        <v>#DIV/0!</v>
      </c>
      <c r="S315">
        <v>0</v>
      </c>
    </row>
    <row r="316" spans="1:19" x14ac:dyDescent="0.2">
      <c r="A316" t="s">
        <v>2374</v>
      </c>
      <c r="B316" t="s">
        <v>2375</v>
      </c>
      <c r="C316" t="s">
        <v>238</v>
      </c>
      <c r="D316" t="s">
        <v>1000</v>
      </c>
      <c r="E316" s="23">
        <v>41091</v>
      </c>
      <c r="F316">
        <v>0</v>
      </c>
      <c r="G316">
        <v>0</v>
      </c>
      <c r="I316">
        <v>0</v>
      </c>
      <c r="J316">
        <v>0</v>
      </c>
      <c r="L316">
        <v>0</v>
      </c>
      <c r="M316" t="e">
        <v>#DIV/0!</v>
      </c>
      <c r="N316">
        <v>0</v>
      </c>
      <c r="O316">
        <v>0.82499999999999996</v>
      </c>
      <c r="P316">
        <v>3</v>
      </c>
      <c r="Q316">
        <v>4</v>
      </c>
      <c r="R316">
        <v>0.75</v>
      </c>
      <c r="S316">
        <v>0</v>
      </c>
    </row>
    <row r="317" spans="1:19" x14ac:dyDescent="0.2">
      <c r="A317" t="s">
        <v>2201</v>
      </c>
      <c r="B317" t="s">
        <v>2202</v>
      </c>
      <c r="C317" t="s">
        <v>239</v>
      </c>
      <c r="D317" t="s">
        <v>1000</v>
      </c>
      <c r="E317" s="23">
        <v>41091</v>
      </c>
      <c r="F317">
        <v>0</v>
      </c>
      <c r="G317">
        <v>0</v>
      </c>
      <c r="H317" t="e">
        <v>#DIV/0!</v>
      </c>
      <c r="I317">
        <v>0</v>
      </c>
      <c r="J317">
        <v>0</v>
      </c>
      <c r="L317">
        <v>0</v>
      </c>
      <c r="M317" t="e">
        <v>#DIV/0!</v>
      </c>
      <c r="N317">
        <v>0</v>
      </c>
      <c r="O317">
        <v>0</v>
      </c>
      <c r="P317">
        <v>0</v>
      </c>
      <c r="Q317">
        <v>0</v>
      </c>
      <c r="R317" t="e">
        <v>#DIV/0!</v>
      </c>
      <c r="S317">
        <v>0</v>
      </c>
    </row>
    <row r="318" spans="1:19" x14ac:dyDescent="0.2">
      <c r="A318" t="s">
        <v>2026</v>
      </c>
      <c r="B318" t="s">
        <v>2027</v>
      </c>
      <c r="C318" t="s">
        <v>1988</v>
      </c>
      <c r="D318" t="s">
        <v>1000</v>
      </c>
      <c r="E318" s="23">
        <v>41091</v>
      </c>
      <c r="F318">
        <v>0</v>
      </c>
      <c r="G318">
        <v>0</v>
      </c>
      <c r="H318" t="e">
        <v>#DIV/0!</v>
      </c>
      <c r="I318">
        <v>0</v>
      </c>
      <c r="L318">
        <v>0</v>
      </c>
      <c r="M318" t="e">
        <v>#DIV/0!</v>
      </c>
      <c r="N318">
        <v>0</v>
      </c>
      <c r="P318">
        <v>0</v>
      </c>
      <c r="Q318">
        <v>0</v>
      </c>
      <c r="R318" t="e">
        <v>#DIV/0!</v>
      </c>
      <c r="S318">
        <v>0</v>
      </c>
    </row>
    <row r="319" spans="1:19" x14ac:dyDescent="0.2">
      <c r="A319" t="s">
        <v>1778</v>
      </c>
      <c r="B319" t="s">
        <v>1779</v>
      </c>
      <c r="C319" t="s">
        <v>240</v>
      </c>
      <c r="D319" t="s">
        <v>1000</v>
      </c>
      <c r="E319" s="23">
        <v>41091</v>
      </c>
      <c r="F319">
        <v>0</v>
      </c>
      <c r="G319">
        <v>0</v>
      </c>
      <c r="H319" t="e">
        <v>#DIV/0!</v>
      </c>
      <c r="I319">
        <v>0</v>
      </c>
      <c r="J319">
        <v>0</v>
      </c>
      <c r="L319">
        <v>0</v>
      </c>
      <c r="M319" t="e">
        <v>#DIV/0!</v>
      </c>
      <c r="N319">
        <v>0</v>
      </c>
      <c r="P319">
        <v>0</v>
      </c>
      <c r="Q319">
        <v>0</v>
      </c>
      <c r="R319" t="e">
        <v>#DIV/0!</v>
      </c>
      <c r="S319">
        <v>0</v>
      </c>
    </row>
    <row r="320" spans="1:19" x14ac:dyDescent="0.2">
      <c r="A320" t="s">
        <v>1603</v>
      </c>
      <c r="B320" t="s">
        <v>1604</v>
      </c>
      <c r="C320" t="s">
        <v>241</v>
      </c>
      <c r="D320" t="s">
        <v>1000</v>
      </c>
      <c r="E320" s="23">
        <v>41091</v>
      </c>
      <c r="F320">
        <v>0</v>
      </c>
      <c r="G320">
        <v>0</v>
      </c>
      <c r="H320" t="e">
        <v>#DIV/0!</v>
      </c>
      <c r="I320">
        <v>0</v>
      </c>
      <c r="L320">
        <v>0</v>
      </c>
      <c r="M320" t="e">
        <v>#DIV/0!</v>
      </c>
      <c r="N320">
        <v>0</v>
      </c>
      <c r="P320">
        <v>0</v>
      </c>
      <c r="Q320">
        <v>0</v>
      </c>
      <c r="R320" t="e">
        <v>#DIV/0!</v>
      </c>
    </row>
    <row r="321" spans="1:20" x14ac:dyDescent="0.2">
      <c r="A321" t="s">
        <v>1066</v>
      </c>
      <c r="B321" t="s">
        <v>1151</v>
      </c>
      <c r="C321" t="s">
        <v>235</v>
      </c>
      <c r="D321" t="s">
        <v>1002</v>
      </c>
      <c r="E321" s="23">
        <v>41091</v>
      </c>
      <c r="F321">
        <v>0</v>
      </c>
      <c r="G321">
        <v>0</v>
      </c>
      <c r="H321" t="e">
        <v>#DIV/0!</v>
      </c>
      <c r="I321">
        <v>0</v>
      </c>
      <c r="J321">
        <v>0</v>
      </c>
      <c r="K321" t="e">
        <v>#DIV/0!</v>
      </c>
      <c r="L321">
        <v>0</v>
      </c>
      <c r="M321" t="e">
        <v>#DIV/0!</v>
      </c>
      <c r="N321">
        <v>0</v>
      </c>
      <c r="P321">
        <v>3</v>
      </c>
      <c r="Q321">
        <v>4</v>
      </c>
      <c r="R321">
        <v>0.75</v>
      </c>
      <c r="S321">
        <v>0</v>
      </c>
    </row>
    <row r="322" spans="1:20" x14ac:dyDescent="0.2">
      <c r="A322" t="s">
        <v>11471</v>
      </c>
      <c r="B322" t="s">
        <v>11472</v>
      </c>
      <c r="C322" t="s">
        <v>199</v>
      </c>
      <c r="D322" t="s">
        <v>1002</v>
      </c>
      <c r="E322" s="23">
        <v>41091</v>
      </c>
      <c r="N322">
        <v>0</v>
      </c>
      <c r="S322">
        <v>0</v>
      </c>
    </row>
    <row r="323" spans="1:20" x14ac:dyDescent="0.2">
      <c r="A323" t="s">
        <v>11383</v>
      </c>
      <c r="B323" t="s">
        <v>11384</v>
      </c>
      <c r="C323" t="s">
        <v>201</v>
      </c>
      <c r="D323" t="s">
        <v>1000</v>
      </c>
      <c r="E323" s="23">
        <v>41091</v>
      </c>
      <c r="R323" t="e">
        <v>#DIV/0!</v>
      </c>
      <c r="T323">
        <v>0.82499999999999996</v>
      </c>
    </row>
    <row r="324" spans="1:20" x14ac:dyDescent="0.2">
      <c r="A324" t="s">
        <v>12180</v>
      </c>
      <c r="B324" t="s">
        <v>12181</v>
      </c>
      <c r="C324" t="s">
        <v>200</v>
      </c>
      <c r="D324" t="s">
        <v>1000</v>
      </c>
      <c r="E324" s="23">
        <v>41091</v>
      </c>
      <c r="R324" t="e">
        <v>#DIV/0!</v>
      </c>
      <c r="T324">
        <v>0.82499999999999996</v>
      </c>
    </row>
    <row r="325" spans="1:20" x14ac:dyDescent="0.2">
      <c r="A325" t="s">
        <v>12465</v>
      </c>
      <c r="B325" t="s">
        <v>12466</v>
      </c>
      <c r="C325" t="s">
        <v>202</v>
      </c>
      <c r="D325" t="s">
        <v>1000</v>
      </c>
      <c r="E325" s="23">
        <v>41091</v>
      </c>
      <c r="R325" t="e">
        <v>#DIV/0!</v>
      </c>
    </row>
    <row r="326" spans="1:20" x14ac:dyDescent="0.2">
      <c r="A326" t="s">
        <v>11002</v>
      </c>
      <c r="B326" t="s">
        <v>11003</v>
      </c>
      <c r="C326" t="s">
        <v>228</v>
      </c>
      <c r="D326" t="s">
        <v>1000</v>
      </c>
      <c r="E326" s="23">
        <v>41091</v>
      </c>
    </row>
    <row r="327" spans="1:20" x14ac:dyDescent="0.2">
      <c r="A327" t="s">
        <v>10827</v>
      </c>
      <c r="B327" t="s">
        <v>10828</v>
      </c>
      <c r="C327" t="s">
        <v>227</v>
      </c>
      <c r="D327" t="s">
        <v>1002</v>
      </c>
      <c r="E327" s="23">
        <v>41091</v>
      </c>
    </row>
    <row r="328" spans="1:20" x14ac:dyDescent="0.2">
      <c r="A328" t="s">
        <v>10652</v>
      </c>
      <c r="B328" t="s">
        <v>10653</v>
      </c>
      <c r="C328" t="s">
        <v>203</v>
      </c>
      <c r="D328" t="s">
        <v>1002</v>
      </c>
      <c r="E328" s="23">
        <v>41091</v>
      </c>
      <c r="P328">
        <v>0</v>
      </c>
      <c r="Q328">
        <v>0</v>
      </c>
      <c r="T328">
        <v>0</v>
      </c>
    </row>
    <row r="329" spans="1:20" x14ac:dyDescent="0.2">
      <c r="A329" t="s">
        <v>10477</v>
      </c>
      <c r="B329" t="s">
        <v>10478</v>
      </c>
      <c r="C329" t="s">
        <v>205</v>
      </c>
      <c r="D329" t="s">
        <v>1000</v>
      </c>
      <c r="E329" s="23">
        <v>41091</v>
      </c>
      <c r="T329">
        <v>0</v>
      </c>
    </row>
    <row r="330" spans="1:20" x14ac:dyDescent="0.2">
      <c r="A330" t="s">
        <v>10301</v>
      </c>
      <c r="B330" t="s">
        <v>10302</v>
      </c>
      <c r="C330" t="s">
        <v>204</v>
      </c>
      <c r="D330" t="s">
        <v>1000</v>
      </c>
      <c r="E330" s="23">
        <v>41091</v>
      </c>
      <c r="T330">
        <v>0</v>
      </c>
    </row>
    <row r="331" spans="1:20" x14ac:dyDescent="0.2">
      <c r="A331" t="s">
        <v>10236</v>
      </c>
      <c r="B331" t="s">
        <v>10237</v>
      </c>
      <c r="C331" t="s">
        <v>206</v>
      </c>
      <c r="D331" t="s">
        <v>1000</v>
      </c>
      <c r="E331" s="23">
        <v>41091</v>
      </c>
      <c r="T331">
        <v>0.84399999999999997</v>
      </c>
    </row>
    <row r="332" spans="1:20" x14ac:dyDescent="0.2">
      <c r="A332" t="s">
        <v>9805</v>
      </c>
      <c r="B332" t="s">
        <v>9806</v>
      </c>
      <c r="C332" t="s">
        <v>223</v>
      </c>
      <c r="D332" t="s">
        <v>1002</v>
      </c>
      <c r="E332" s="23">
        <v>41091</v>
      </c>
      <c r="R332" t="e">
        <v>#DIV/0!</v>
      </c>
      <c r="T332">
        <v>0.96399999999999997</v>
      </c>
    </row>
    <row r="333" spans="1:20" x14ac:dyDescent="0.2">
      <c r="A333" t="s">
        <v>9630</v>
      </c>
      <c r="B333" t="s">
        <v>9631</v>
      </c>
      <c r="C333" t="s">
        <v>224</v>
      </c>
      <c r="D333" t="s">
        <v>1000</v>
      </c>
      <c r="E333" s="23">
        <v>41091</v>
      </c>
      <c r="R333" t="e">
        <v>#DIV/0!</v>
      </c>
      <c r="T333">
        <v>0</v>
      </c>
    </row>
    <row r="334" spans="1:20" x14ac:dyDescent="0.2">
      <c r="A334" t="s">
        <v>9239</v>
      </c>
      <c r="B334" t="s">
        <v>9240</v>
      </c>
      <c r="C334" t="s">
        <v>211</v>
      </c>
      <c r="D334" t="s">
        <v>1000</v>
      </c>
      <c r="E334" s="23">
        <v>41091</v>
      </c>
      <c r="T334">
        <v>0</v>
      </c>
    </row>
    <row r="335" spans="1:20" x14ac:dyDescent="0.2">
      <c r="A335" t="s">
        <v>9064</v>
      </c>
      <c r="B335" t="s">
        <v>9065</v>
      </c>
      <c r="C335" t="s">
        <v>207</v>
      </c>
      <c r="D335" t="s">
        <v>1002</v>
      </c>
      <c r="E335" s="23">
        <v>41091</v>
      </c>
      <c r="N335">
        <v>0</v>
      </c>
      <c r="P335">
        <v>0</v>
      </c>
      <c r="Q335">
        <v>0</v>
      </c>
      <c r="R335" t="e">
        <v>#DIV/0!</v>
      </c>
      <c r="S335">
        <v>0</v>
      </c>
      <c r="T335">
        <v>0</v>
      </c>
    </row>
    <row r="336" spans="1:20" x14ac:dyDescent="0.2">
      <c r="A336" t="s">
        <v>8999</v>
      </c>
      <c r="B336" t="s">
        <v>9000</v>
      </c>
      <c r="C336" t="s">
        <v>894</v>
      </c>
      <c r="D336" t="s">
        <v>1000</v>
      </c>
      <c r="E336" s="23">
        <v>41091</v>
      </c>
      <c r="R336" t="e">
        <v>#DIV/0!</v>
      </c>
      <c r="T336">
        <v>0.90399999999999991</v>
      </c>
    </row>
    <row r="337" spans="1:20" x14ac:dyDescent="0.2">
      <c r="A337" t="s">
        <v>8824</v>
      </c>
      <c r="B337" t="s">
        <v>8825</v>
      </c>
      <c r="C337" t="s">
        <v>210</v>
      </c>
      <c r="D337" t="s">
        <v>1000</v>
      </c>
      <c r="E337" s="23">
        <v>41091</v>
      </c>
      <c r="T337">
        <v>0</v>
      </c>
    </row>
    <row r="338" spans="1:20" x14ac:dyDescent="0.2">
      <c r="A338" t="s">
        <v>8649</v>
      </c>
      <c r="B338" t="s">
        <v>8650</v>
      </c>
      <c r="C338" t="s">
        <v>208</v>
      </c>
      <c r="D338" t="s">
        <v>1000</v>
      </c>
      <c r="E338" s="23">
        <v>41091</v>
      </c>
      <c r="R338" t="e">
        <v>#DIV/0!</v>
      </c>
    </row>
    <row r="339" spans="1:20" x14ac:dyDescent="0.2">
      <c r="A339" t="s">
        <v>8400</v>
      </c>
      <c r="B339" t="s">
        <v>8401</v>
      </c>
      <c r="C339" t="s">
        <v>213</v>
      </c>
      <c r="D339" t="s">
        <v>1000</v>
      </c>
      <c r="E339" s="23">
        <v>41091</v>
      </c>
    </row>
    <row r="340" spans="1:20" x14ac:dyDescent="0.2">
      <c r="A340" t="s">
        <v>8225</v>
      </c>
      <c r="B340" t="s">
        <v>8226</v>
      </c>
      <c r="C340" t="s">
        <v>212</v>
      </c>
      <c r="D340" t="s">
        <v>1002</v>
      </c>
      <c r="E340" s="23">
        <v>41091</v>
      </c>
      <c r="F340">
        <v>0</v>
      </c>
      <c r="G340">
        <v>0</v>
      </c>
      <c r="H340" t="e">
        <v>#DIV/0!</v>
      </c>
      <c r="I340">
        <v>0</v>
      </c>
      <c r="J340">
        <v>0</v>
      </c>
      <c r="K340" t="e">
        <v>#DIV/0!</v>
      </c>
      <c r="L340">
        <v>0</v>
      </c>
      <c r="M340" t="e">
        <v>#DIV/0!</v>
      </c>
      <c r="N340">
        <v>0</v>
      </c>
      <c r="P340">
        <v>0</v>
      </c>
      <c r="Q340">
        <v>0</v>
      </c>
      <c r="R340" t="e">
        <v>#DIV/0!</v>
      </c>
      <c r="S340">
        <v>0</v>
      </c>
    </row>
    <row r="341" spans="1:20" x14ac:dyDescent="0.2">
      <c r="A341" t="s">
        <v>8160</v>
      </c>
      <c r="B341" t="s">
        <v>8161</v>
      </c>
      <c r="C341" t="s">
        <v>8154</v>
      </c>
      <c r="D341" t="s">
        <v>1000</v>
      </c>
      <c r="E341" s="23">
        <v>41091</v>
      </c>
    </row>
    <row r="342" spans="1:20" x14ac:dyDescent="0.2">
      <c r="A342" t="s">
        <v>7924</v>
      </c>
      <c r="B342" t="s">
        <v>7925</v>
      </c>
      <c r="C342" t="s">
        <v>225</v>
      </c>
      <c r="D342" t="s">
        <v>1002</v>
      </c>
      <c r="E342" s="23">
        <v>41091</v>
      </c>
      <c r="R342" t="e">
        <v>#DIV/0!</v>
      </c>
    </row>
    <row r="343" spans="1:20" x14ac:dyDescent="0.2">
      <c r="A343" t="s">
        <v>7723</v>
      </c>
      <c r="B343" t="s">
        <v>7724</v>
      </c>
      <c r="C343" t="s">
        <v>226</v>
      </c>
      <c r="D343" t="s">
        <v>1000</v>
      </c>
      <c r="E343" s="23">
        <v>41091</v>
      </c>
      <c r="R343" t="e">
        <v>#DIV/0!</v>
      </c>
      <c r="T343">
        <v>0</v>
      </c>
    </row>
    <row r="344" spans="1:20" x14ac:dyDescent="0.2">
      <c r="A344" t="s">
        <v>7536</v>
      </c>
      <c r="B344" t="s">
        <v>7537</v>
      </c>
      <c r="C344" t="s">
        <v>901</v>
      </c>
      <c r="D344" t="s">
        <v>1000</v>
      </c>
      <c r="E344" s="23">
        <v>41091</v>
      </c>
      <c r="P344">
        <v>0</v>
      </c>
      <c r="Q344">
        <v>0</v>
      </c>
      <c r="R344" t="e">
        <v>#DIV/0!</v>
      </c>
    </row>
    <row r="345" spans="1:20" x14ac:dyDescent="0.2">
      <c r="A345" t="s">
        <v>7189</v>
      </c>
      <c r="B345" t="s">
        <v>7190</v>
      </c>
      <c r="C345" t="s">
        <v>1052</v>
      </c>
      <c r="D345" t="s">
        <v>1000</v>
      </c>
      <c r="E345" s="23">
        <v>41091</v>
      </c>
      <c r="P345">
        <v>0</v>
      </c>
      <c r="Q345">
        <v>0</v>
      </c>
      <c r="R345" t="e">
        <v>#DIV/0!</v>
      </c>
    </row>
    <row r="346" spans="1:20" x14ac:dyDescent="0.2">
      <c r="A346" t="s">
        <v>6984</v>
      </c>
      <c r="B346" t="s">
        <v>6985</v>
      </c>
      <c r="C346" t="s">
        <v>232</v>
      </c>
      <c r="D346" t="s">
        <v>1002</v>
      </c>
      <c r="E346" s="23">
        <v>41091</v>
      </c>
      <c r="R346" t="e">
        <v>#DIV/0!</v>
      </c>
    </row>
    <row r="347" spans="1:20" x14ac:dyDescent="0.2">
      <c r="A347" t="s">
        <v>6793</v>
      </c>
      <c r="B347" t="s">
        <v>6794</v>
      </c>
      <c r="C347" t="s">
        <v>231</v>
      </c>
      <c r="D347" t="s">
        <v>1000</v>
      </c>
      <c r="E347" s="23">
        <v>41091</v>
      </c>
      <c r="R347" t="e">
        <v>#DIV/0!</v>
      </c>
    </row>
    <row r="348" spans="1:20" x14ac:dyDescent="0.2">
      <c r="A348" t="s">
        <v>6618</v>
      </c>
      <c r="B348" t="s">
        <v>6619</v>
      </c>
      <c r="C348" t="s">
        <v>317</v>
      </c>
      <c r="D348" t="s">
        <v>1002</v>
      </c>
      <c r="E348" s="23">
        <v>41091</v>
      </c>
      <c r="R348" t="e">
        <v>#DIV/0!</v>
      </c>
    </row>
    <row r="349" spans="1:20" x14ac:dyDescent="0.2">
      <c r="A349" t="s">
        <v>6443</v>
      </c>
      <c r="B349" t="s">
        <v>6444</v>
      </c>
      <c r="C349" t="s">
        <v>316</v>
      </c>
      <c r="D349" t="s">
        <v>1000</v>
      </c>
      <c r="E349" s="23">
        <v>41091</v>
      </c>
      <c r="R349" t="e">
        <v>#DIV/0!</v>
      </c>
    </row>
    <row r="350" spans="1:20" x14ac:dyDescent="0.2">
      <c r="A350" t="s">
        <v>6194</v>
      </c>
      <c r="B350" t="s">
        <v>6195</v>
      </c>
      <c r="C350" t="s">
        <v>214</v>
      </c>
      <c r="D350" t="s">
        <v>1002</v>
      </c>
      <c r="E350" s="23">
        <v>41091</v>
      </c>
      <c r="T350">
        <v>0</v>
      </c>
    </row>
    <row r="351" spans="1:20" x14ac:dyDescent="0.2">
      <c r="A351" t="s">
        <v>6019</v>
      </c>
      <c r="B351" t="s">
        <v>6020</v>
      </c>
      <c r="C351" t="s">
        <v>215</v>
      </c>
      <c r="D351" t="s">
        <v>1000</v>
      </c>
      <c r="E351" s="23">
        <v>41091</v>
      </c>
    </row>
    <row r="352" spans="1:20" x14ac:dyDescent="0.2">
      <c r="A352" t="s">
        <v>5844</v>
      </c>
      <c r="B352" t="s">
        <v>5845</v>
      </c>
      <c r="C352" t="s">
        <v>216</v>
      </c>
      <c r="D352" t="s">
        <v>1000</v>
      </c>
      <c r="E352" s="23">
        <v>41091</v>
      </c>
    </row>
    <row r="353" spans="1:19" x14ac:dyDescent="0.2">
      <c r="A353" t="s">
        <v>5416</v>
      </c>
      <c r="B353" t="s">
        <v>5417</v>
      </c>
      <c r="C353" t="s">
        <v>903</v>
      </c>
      <c r="D353" t="s">
        <v>1000</v>
      </c>
      <c r="E353" s="23">
        <v>41091</v>
      </c>
    </row>
    <row r="354" spans="1:19" x14ac:dyDescent="0.2">
      <c r="A354" t="s">
        <v>5600</v>
      </c>
      <c r="B354" t="s">
        <v>5601</v>
      </c>
      <c r="C354" t="s">
        <v>1047</v>
      </c>
      <c r="D354" t="s">
        <v>1000</v>
      </c>
      <c r="E354" s="23">
        <v>41091</v>
      </c>
      <c r="R354" t="e">
        <v>#DIV/0!</v>
      </c>
    </row>
    <row r="355" spans="1:19" x14ac:dyDescent="0.2">
      <c r="A355" t="s">
        <v>5181</v>
      </c>
      <c r="B355" t="s">
        <v>5182</v>
      </c>
      <c r="C355" t="s">
        <v>1053</v>
      </c>
      <c r="D355" t="s">
        <v>1000</v>
      </c>
      <c r="E355" s="23">
        <v>41091</v>
      </c>
    </row>
    <row r="356" spans="1:19" x14ac:dyDescent="0.2">
      <c r="A356" t="s">
        <v>4976</v>
      </c>
      <c r="B356" t="s">
        <v>4977</v>
      </c>
      <c r="C356" t="s">
        <v>229</v>
      </c>
      <c r="D356" t="s">
        <v>1000</v>
      </c>
      <c r="E356" s="23">
        <v>41091</v>
      </c>
    </row>
    <row r="357" spans="1:19" x14ac:dyDescent="0.2">
      <c r="A357" t="s">
        <v>4801</v>
      </c>
      <c r="B357" t="s">
        <v>4802</v>
      </c>
      <c r="C357" t="s">
        <v>230</v>
      </c>
      <c r="D357" t="s">
        <v>1002</v>
      </c>
      <c r="E357" s="23">
        <v>41091</v>
      </c>
    </row>
    <row r="358" spans="1:19" x14ac:dyDescent="0.2">
      <c r="A358" t="s">
        <v>4626</v>
      </c>
      <c r="B358" t="s">
        <v>4627</v>
      </c>
      <c r="C358" t="s">
        <v>234</v>
      </c>
      <c r="D358" t="s">
        <v>1002</v>
      </c>
      <c r="E358" s="23">
        <v>41091</v>
      </c>
      <c r="R358" t="e">
        <v>#DIV/0!</v>
      </c>
    </row>
    <row r="359" spans="1:19" x14ac:dyDescent="0.2">
      <c r="A359" t="s">
        <v>4451</v>
      </c>
      <c r="B359" t="s">
        <v>4452</v>
      </c>
      <c r="C359" t="s">
        <v>233</v>
      </c>
      <c r="D359" t="s">
        <v>1000</v>
      </c>
      <c r="E359" s="23">
        <v>41091</v>
      </c>
      <c r="R359" t="e">
        <v>#DIV/0!</v>
      </c>
    </row>
    <row r="360" spans="1:19" x14ac:dyDescent="0.2">
      <c r="A360" t="s">
        <v>4276</v>
      </c>
      <c r="B360" t="s">
        <v>4277</v>
      </c>
      <c r="C360" t="s">
        <v>217</v>
      </c>
      <c r="D360" t="s">
        <v>1002</v>
      </c>
      <c r="E360" s="23">
        <v>41091</v>
      </c>
      <c r="R360" t="e">
        <v>#DIV/0!</v>
      </c>
    </row>
    <row r="361" spans="1:19" x14ac:dyDescent="0.2">
      <c r="A361" t="s">
        <v>4211</v>
      </c>
      <c r="B361" t="s">
        <v>4212</v>
      </c>
      <c r="C361" t="s">
        <v>895</v>
      </c>
      <c r="D361" t="s">
        <v>1000</v>
      </c>
      <c r="E361" s="23">
        <v>41091</v>
      </c>
    </row>
    <row r="362" spans="1:19" x14ac:dyDescent="0.2">
      <c r="A362" t="s">
        <v>4036</v>
      </c>
      <c r="B362" t="s">
        <v>4037</v>
      </c>
      <c r="C362" t="s">
        <v>218</v>
      </c>
      <c r="D362" t="s">
        <v>1000</v>
      </c>
      <c r="E362" s="23">
        <v>41091</v>
      </c>
      <c r="R362" t="e">
        <v>#DIV/0!</v>
      </c>
    </row>
    <row r="363" spans="1:19" x14ac:dyDescent="0.2">
      <c r="A363" t="s">
        <v>3861</v>
      </c>
      <c r="B363" t="s">
        <v>3862</v>
      </c>
      <c r="C363" t="s">
        <v>219</v>
      </c>
      <c r="D363" t="s">
        <v>1000</v>
      </c>
      <c r="E363" s="23">
        <v>41091</v>
      </c>
    </row>
    <row r="364" spans="1:19" x14ac:dyDescent="0.2">
      <c r="A364" t="s">
        <v>3494</v>
      </c>
      <c r="B364" t="s">
        <v>3495</v>
      </c>
      <c r="C364" t="s">
        <v>220</v>
      </c>
      <c r="D364" t="s">
        <v>1002</v>
      </c>
      <c r="E364" s="23">
        <v>41091</v>
      </c>
      <c r="P364">
        <v>3</v>
      </c>
      <c r="Q364">
        <v>4</v>
      </c>
      <c r="R364">
        <v>0.75</v>
      </c>
    </row>
    <row r="365" spans="1:19" x14ac:dyDescent="0.2">
      <c r="A365" t="s">
        <v>3319</v>
      </c>
      <c r="B365" t="s">
        <v>3320</v>
      </c>
      <c r="C365" t="s">
        <v>221</v>
      </c>
      <c r="D365" t="s">
        <v>1000</v>
      </c>
      <c r="E365" s="23">
        <v>41091</v>
      </c>
      <c r="O365">
        <v>0.82499999999999996</v>
      </c>
      <c r="P365">
        <v>3</v>
      </c>
      <c r="Q365">
        <v>4</v>
      </c>
      <c r="R365">
        <v>0.75</v>
      </c>
    </row>
    <row r="366" spans="1:19" x14ac:dyDescent="0.2">
      <c r="A366" t="s">
        <v>3144</v>
      </c>
      <c r="B366" t="s">
        <v>3145</v>
      </c>
      <c r="C366" t="s">
        <v>222</v>
      </c>
      <c r="D366" t="s">
        <v>1000</v>
      </c>
      <c r="E366" s="23">
        <v>41091</v>
      </c>
    </row>
    <row r="367" spans="1:19" x14ac:dyDescent="0.2">
      <c r="A367" t="s">
        <v>11978</v>
      </c>
      <c r="B367" t="s">
        <v>11979</v>
      </c>
      <c r="C367" t="s">
        <v>1051</v>
      </c>
      <c r="D367" t="s">
        <v>1000</v>
      </c>
      <c r="E367" s="23">
        <v>41091</v>
      </c>
    </row>
    <row r="368" spans="1:19" x14ac:dyDescent="0.2">
      <c r="A368" t="s">
        <v>13344</v>
      </c>
      <c r="B368" t="s">
        <v>13345</v>
      </c>
      <c r="C368" t="s">
        <v>242</v>
      </c>
      <c r="D368" t="s">
        <v>1002</v>
      </c>
      <c r="E368" s="23">
        <v>41091</v>
      </c>
      <c r="F368">
        <v>0</v>
      </c>
      <c r="G368">
        <v>0</v>
      </c>
      <c r="H368" t="e">
        <v>#DIV/0!</v>
      </c>
      <c r="I368">
        <v>0</v>
      </c>
      <c r="J368">
        <v>0</v>
      </c>
      <c r="L368">
        <v>0</v>
      </c>
      <c r="M368" t="e">
        <v>#DIV/0!</v>
      </c>
      <c r="N368">
        <v>0</v>
      </c>
      <c r="P368">
        <v>0</v>
      </c>
      <c r="Q368">
        <v>0</v>
      </c>
      <c r="R368" t="e">
        <v>#DIV/0!</v>
      </c>
      <c r="S368">
        <v>0</v>
      </c>
    </row>
    <row r="369" spans="1:20" x14ac:dyDescent="0.2">
      <c r="A369" t="s">
        <v>13521</v>
      </c>
      <c r="B369" t="s">
        <v>13522</v>
      </c>
      <c r="C369" t="s">
        <v>237</v>
      </c>
      <c r="D369" t="s">
        <v>1002</v>
      </c>
      <c r="E369" s="23">
        <v>41091</v>
      </c>
      <c r="F369">
        <v>0</v>
      </c>
      <c r="G369">
        <v>0</v>
      </c>
      <c r="H369" t="e">
        <v>#DIV/0!</v>
      </c>
      <c r="I369">
        <v>0</v>
      </c>
      <c r="J369">
        <v>0</v>
      </c>
      <c r="K369" t="e">
        <v>#DIV/0!</v>
      </c>
      <c r="L369">
        <v>0</v>
      </c>
      <c r="M369" t="e">
        <v>#DIV/0!</v>
      </c>
      <c r="N369">
        <v>0</v>
      </c>
      <c r="O369">
        <v>0</v>
      </c>
      <c r="P369">
        <v>0</v>
      </c>
      <c r="Q369">
        <v>0</v>
      </c>
      <c r="R369" t="e">
        <v>#DIV/0!</v>
      </c>
      <c r="S369">
        <v>0</v>
      </c>
    </row>
    <row r="370" spans="1:20" x14ac:dyDescent="0.2">
      <c r="A370" t="s">
        <v>13696</v>
      </c>
      <c r="B370" t="s">
        <v>13697</v>
      </c>
      <c r="C370" t="s">
        <v>238</v>
      </c>
      <c r="D370" t="s">
        <v>1002</v>
      </c>
      <c r="E370" s="23">
        <v>41091</v>
      </c>
      <c r="F370">
        <v>0</v>
      </c>
      <c r="G370">
        <v>0</v>
      </c>
      <c r="I370">
        <v>0</v>
      </c>
      <c r="J370">
        <v>0</v>
      </c>
      <c r="L370">
        <v>0</v>
      </c>
      <c r="M370" t="e">
        <v>#DIV/0!</v>
      </c>
      <c r="N370">
        <v>0</v>
      </c>
      <c r="O370">
        <v>0.82499999999999996</v>
      </c>
      <c r="P370">
        <v>3</v>
      </c>
      <c r="Q370">
        <v>4</v>
      </c>
      <c r="R370">
        <v>0.75</v>
      </c>
      <c r="S370">
        <v>0</v>
      </c>
    </row>
    <row r="371" spans="1:20" x14ac:dyDescent="0.2">
      <c r="A371" t="s">
        <v>13873</v>
      </c>
      <c r="B371" t="s">
        <v>13874</v>
      </c>
      <c r="C371" t="s">
        <v>239</v>
      </c>
      <c r="D371" t="s">
        <v>1002</v>
      </c>
      <c r="E371" s="23">
        <v>41091</v>
      </c>
      <c r="F371">
        <v>0</v>
      </c>
      <c r="G371">
        <v>0</v>
      </c>
      <c r="H371" t="e">
        <v>#DIV/0!</v>
      </c>
      <c r="I371">
        <v>0</v>
      </c>
      <c r="J371">
        <v>0</v>
      </c>
      <c r="L371">
        <v>0</v>
      </c>
      <c r="M371" t="e">
        <v>#DIV/0!</v>
      </c>
      <c r="N371">
        <v>0</v>
      </c>
      <c r="O371">
        <v>0</v>
      </c>
      <c r="P371">
        <v>0</v>
      </c>
      <c r="Q371">
        <v>0</v>
      </c>
      <c r="R371" t="e">
        <v>#DIV/0!</v>
      </c>
      <c r="S371">
        <v>0</v>
      </c>
    </row>
    <row r="372" spans="1:20" x14ac:dyDescent="0.2">
      <c r="A372" t="s">
        <v>14060</v>
      </c>
      <c r="B372" t="s">
        <v>14061</v>
      </c>
      <c r="C372" t="s">
        <v>240</v>
      </c>
      <c r="D372" t="s">
        <v>1002</v>
      </c>
      <c r="E372" s="23">
        <v>41091</v>
      </c>
      <c r="F372">
        <v>0</v>
      </c>
      <c r="G372">
        <v>0</v>
      </c>
      <c r="H372" t="e">
        <v>#DIV/0!</v>
      </c>
      <c r="I372">
        <v>0</v>
      </c>
      <c r="J372">
        <v>0</v>
      </c>
      <c r="L372">
        <v>0</v>
      </c>
      <c r="M372" t="e">
        <v>#DIV/0!</v>
      </c>
      <c r="N372">
        <v>0</v>
      </c>
      <c r="P372">
        <v>0</v>
      </c>
      <c r="Q372">
        <v>0</v>
      </c>
      <c r="R372" t="e">
        <v>#DIV/0!</v>
      </c>
      <c r="S372">
        <v>0</v>
      </c>
    </row>
    <row r="373" spans="1:20" x14ac:dyDescent="0.2">
      <c r="A373" t="s">
        <v>14237</v>
      </c>
      <c r="B373" t="s">
        <v>14238</v>
      </c>
      <c r="C373" t="s">
        <v>241</v>
      </c>
      <c r="D373" t="s">
        <v>1002</v>
      </c>
      <c r="E373" s="23">
        <v>41091</v>
      </c>
      <c r="F373">
        <v>0</v>
      </c>
      <c r="G373">
        <v>0</v>
      </c>
      <c r="H373" t="e">
        <v>#DIV/0!</v>
      </c>
      <c r="I373">
        <v>0</v>
      </c>
      <c r="L373">
        <v>0</v>
      </c>
      <c r="M373" t="e">
        <v>#DIV/0!</v>
      </c>
      <c r="N373">
        <v>0</v>
      </c>
      <c r="P373">
        <v>0</v>
      </c>
      <c r="Q373">
        <v>0</v>
      </c>
      <c r="R373" t="e">
        <v>#DIV/0!</v>
      </c>
    </row>
    <row r="374" spans="1:20" x14ac:dyDescent="0.2">
      <c r="A374" t="s">
        <v>14566</v>
      </c>
      <c r="B374" t="s">
        <v>14567</v>
      </c>
      <c r="C374" t="s">
        <v>199</v>
      </c>
      <c r="D374" t="s">
        <v>1000</v>
      </c>
      <c r="E374" s="23">
        <v>41091</v>
      </c>
      <c r="N374">
        <v>0</v>
      </c>
      <c r="S374">
        <v>0</v>
      </c>
    </row>
    <row r="375" spans="1:20" x14ac:dyDescent="0.2">
      <c r="A375" t="s">
        <v>14741</v>
      </c>
      <c r="B375" t="s">
        <v>14742</v>
      </c>
      <c r="C375" t="s">
        <v>201</v>
      </c>
      <c r="D375" t="s">
        <v>1002</v>
      </c>
      <c r="E375" s="23">
        <v>41091</v>
      </c>
      <c r="R375" t="e">
        <v>#DIV/0!</v>
      </c>
    </row>
    <row r="376" spans="1:20" x14ac:dyDescent="0.2">
      <c r="A376" t="s">
        <v>14832</v>
      </c>
      <c r="B376" t="s">
        <v>14833</v>
      </c>
      <c r="C376" t="s">
        <v>200</v>
      </c>
      <c r="D376" t="s">
        <v>1002</v>
      </c>
      <c r="E376" s="23">
        <v>41091</v>
      </c>
      <c r="R376" t="e">
        <v>#DIV/0!</v>
      </c>
    </row>
    <row r="377" spans="1:20" x14ac:dyDescent="0.2">
      <c r="A377" t="s">
        <v>15009</v>
      </c>
      <c r="B377" t="s">
        <v>15010</v>
      </c>
      <c r="C377" t="s">
        <v>202</v>
      </c>
      <c r="D377" t="s">
        <v>1002</v>
      </c>
      <c r="E377" s="23">
        <v>41091</v>
      </c>
      <c r="R377" t="e">
        <v>#DIV/0!</v>
      </c>
    </row>
    <row r="378" spans="1:20" x14ac:dyDescent="0.2">
      <c r="A378" t="s">
        <v>15552</v>
      </c>
      <c r="B378" t="s">
        <v>15553</v>
      </c>
      <c r="C378" t="s">
        <v>228</v>
      </c>
      <c r="D378" t="s">
        <v>1002</v>
      </c>
      <c r="E378" s="23">
        <v>41091</v>
      </c>
    </row>
    <row r="379" spans="1:20" x14ac:dyDescent="0.2">
      <c r="A379" t="s">
        <v>15713</v>
      </c>
      <c r="B379" t="s">
        <v>15714</v>
      </c>
      <c r="C379" t="s">
        <v>227</v>
      </c>
      <c r="D379" t="s">
        <v>1000</v>
      </c>
      <c r="E379" s="23">
        <v>41091</v>
      </c>
      <c r="T379">
        <v>0.85019999999999996</v>
      </c>
    </row>
    <row r="380" spans="1:20" x14ac:dyDescent="0.2">
      <c r="A380" t="s">
        <v>15890</v>
      </c>
      <c r="B380" t="s">
        <v>15891</v>
      </c>
      <c r="C380" t="s">
        <v>203</v>
      </c>
      <c r="D380" t="s">
        <v>1000</v>
      </c>
      <c r="E380" s="23">
        <v>41091</v>
      </c>
      <c r="P380">
        <v>0</v>
      </c>
      <c r="Q380">
        <v>0</v>
      </c>
      <c r="T380">
        <v>0.84399999999999997</v>
      </c>
    </row>
    <row r="381" spans="1:20" x14ac:dyDescent="0.2">
      <c r="A381" t="s">
        <v>16069</v>
      </c>
      <c r="B381" t="s">
        <v>16070</v>
      </c>
      <c r="C381" t="s">
        <v>205</v>
      </c>
      <c r="D381" t="s">
        <v>1002</v>
      </c>
      <c r="E381" s="23">
        <v>41091</v>
      </c>
      <c r="T381">
        <v>0.96399999999999997</v>
      </c>
    </row>
    <row r="382" spans="1:20" x14ac:dyDescent="0.2">
      <c r="A382" t="s">
        <v>16246</v>
      </c>
      <c r="B382" t="s">
        <v>16247</v>
      </c>
      <c r="C382" t="s">
        <v>204</v>
      </c>
      <c r="D382" t="s">
        <v>1002</v>
      </c>
      <c r="E382" s="23">
        <v>41091</v>
      </c>
    </row>
    <row r="383" spans="1:20" x14ac:dyDescent="0.2">
      <c r="A383" t="s">
        <v>16423</v>
      </c>
      <c r="B383" t="s">
        <v>16424</v>
      </c>
      <c r="C383" t="s">
        <v>206</v>
      </c>
      <c r="D383" t="s">
        <v>1002</v>
      </c>
      <c r="E383" s="23">
        <v>41091</v>
      </c>
    </row>
    <row r="384" spans="1:20" x14ac:dyDescent="0.2">
      <c r="A384" t="s">
        <v>16564</v>
      </c>
      <c r="B384" t="s">
        <v>16565</v>
      </c>
      <c r="C384" t="s">
        <v>223</v>
      </c>
      <c r="D384" t="s">
        <v>1000</v>
      </c>
      <c r="E384" s="23">
        <v>41091</v>
      </c>
      <c r="R384" t="e">
        <v>#DIV/0!</v>
      </c>
      <c r="T384">
        <v>0</v>
      </c>
    </row>
    <row r="385" spans="1:20" x14ac:dyDescent="0.2">
      <c r="A385" t="s">
        <v>16743</v>
      </c>
      <c r="B385" t="s">
        <v>16744</v>
      </c>
      <c r="C385" t="s">
        <v>224</v>
      </c>
      <c r="D385" t="s">
        <v>1002</v>
      </c>
      <c r="E385" s="23">
        <v>41091</v>
      </c>
      <c r="R385" t="e">
        <v>#DIV/0!</v>
      </c>
      <c r="T385">
        <v>0</v>
      </c>
    </row>
    <row r="386" spans="1:20" x14ac:dyDescent="0.2">
      <c r="A386" t="s">
        <v>17180</v>
      </c>
      <c r="B386" t="s">
        <v>17181</v>
      </c>
      <c r="C386" t="s">
        <v>225</v>
      </c>
      <c r="D386" t="s">
        <v>1000</v>
      </c>
      <c r="E386" s="23">
        <v>41091</v>
      </c>
      <c r="R386" t="e">
        <v>#DIV/0!</v>
      </c>
      <c r="T386">
        <v>0</v>
      </c>
    </row>
    <row r="387" spans="1:20" x14ac:dyDescent="0.2">
      <c r="A387" t="s">
        <v>17387</v>
      </c>
      <c r="B387" t="s">
        <v>17388</v>
      </c>
      <c r="C387" t="s">
        <v>226</v>
      </c>
      <c r="D387" t="s">
        <v>1002</v>
      </c>
      <c r="E387" s="23">
        <v>41091</v>
      </c>
      <c r="R387" t="e">
        <v>#DIV/0!</v>
      </c>
      <c r="T387">
        <v>0.84399999999999997</v>
      </c>
    </row>
    <row r="388" spans="1:20" x14ac:dyDescent="0.2">
      <c r="A388" t="s">
        <v>17564</v>
      </c>
      <c r="B388" t="s">
        <v>17565</v>
      </c>
      <c r="C388" t="s">
        <v>232</v>
      </c>
      <c r="D388" t="s">
        <v>1000</v>
      </c>
      <c r="E388" s="23">
        <v>41091</v>
      </c>
      <c r="R388" t="e">
        <v>#DIV/0!</v>
      </c>
      <c r="T388">
        <v>0.96399999999999997</v>
      </c>
    </row>
    <row r="389" spans="1:20" x14ac:dyDescent="0.2">
      <c r="A389" t="s">
        <v>17761</v>
      </c>
      <c r="B389" t="s">
        <v>17762</v>
      </c>
      <c r="C389" t="s">
        <v>231</v>
      </c>
      <c r="D389" t="s">
        <v>1002</v>
      </c>
      <c r="E389" s="23">
        <v>41091</v>
      </c>
      <c r="R389" t="e">
        <v>#DIV/0!</v>
      </c>
      <c r="T389">
        <v>0</v>
      </c>
    </row>
    <row r="390" spans="1:20" x14ac:dyDescent="0.2">
      <c r="A390" t="s">
        <v>17938</v>
      </c>
      <c r="B390" t="s">
        <v>17939</v>
      </c>
      <c r="C390" t="s">
        <v>317</v>
      </c>
      <c r="D390" t="s">
        <v>1000</v>
      </c>
      <c r="E390" s="23">
        <v>41091</v>
      </c>
      <c r="R390" t="e">
        <v>#DIV/0!</v>
      </c>
      <c r="T390">
        <v>0</v>
      </c>
    </row>
    <row r="391" spans="1:20" x14ac:dyDescent="0.2">
      <c r="A391" t="s">
        <v>18117</v>
      </c>
      <c r="B391" t="s">
        <v>18118</v>
      </c>
      <c r="C391" t="s">
        <v>316</v>
      </c>
      <c r="D391" t="s">
        <v>1002</v>
      </c>
      <c r="E391" s="23">
        <v>41091</v>
      </c>
      <c r="R391" t="e">
        <v>#DIV/0!</v>
      </c>
      <c r="T391">
        <v>0</v>
      </c>
    </row>
    <row r="392" spans="1:20" x14ac:dyDescent="0.2">
      <c r="A392" t="s">
        <v>18370</v>
      </c>
      <c r="B392" t="s">
        <v>18371</v>
      </c>
      <c r="C392" t="s">
        <v>214</v>
      </c>
      <c r="D392" t="s">
        <v>1000</v>
      </c>
      <c r="E392" s="23">
        <v>41091</v>
      </c>
      <c r="T392">
        <v>0.90400000000000003</v>
      </c>
    </row>
    <row r="393" spans="1:20" x14ac:dyDescent="0.2">
      <c r="A393" t="s">
        <v>18549</v>
      </c>
      <c r="B393" t="s">
        <v>18550</v>
      </c>
      <c r="C393" t="s">
        <v>215</v>
      </c>
      <c r="D393" t="s">
        <v>1002</v>
      </c>
      <c r="E393" s="23">
        <v>41091</v>
      </c>
      <c r="T393">
        <v>0</v>
      </c>
    </row>
    <row r="394" spans="1:20" x14ac:dyDescent="0.2">
      <c r="A394" t="s">
        <v>18726</v>
      </c>
      <c r="B394" t="s">
        <v>18727</v>
      </c>
      <c r="C394" t="s">
        <v>216</v>
      </c>
      <c r="D394" t="s">
        <v>1002</v>
      </c>
      <c r="E394" s="23">
        <v>41091</v>
      </c>
    </row>
    <row r="395" spans="1:20" x14ac:dyDescent="0.2">
      <c r="A395" t="s">
        <v>18903</v>
      </c>
      <c r="B395" t="s">
        <v>18904</v>
      </c>
      <c r="C395" t="s">
        <v>229</v>
      </c>
      <c r="D395" t="s">
        <v>1002</v>
      </c>
      <c r="E395" s="23">
        <v>41091</v>
      </c>
    </row>
    <row r="396" spans="1:20" x14ac:dyDescent="0.2">
      <c r="A396" t="s">
        <v>19080</v>
      </c>
      <c r="B396" t="s">
        <v>19081</v>
      </c>
      <c r="C396" t="s">
        <v>230</v>
      </c>
      <c r="D396" t="s">
        <v>1000</v>
      </c>
      <c r="E396" s="23">
        <v>41091</v>
      </c>
    </row>
    <row r="397" spans="1:20" x14ac:dyDescent="0.2">
      <c r="A397" t="s">
        <v>19259</v>
      </c>
      <c r="B397" t="s">
        <v>19260</v>
      </c>
      <c r="C397" t="s">
        <v>234</v>
      </c>
      <c r="D397" t="s">
        <v>1000</v>
      </c>
      <c r="E397" s="23">
        <v>41091</v>
      </c>
      <c r="R397" t="e">
        <v>#DIV/0!</v>
      </c>
    </row>
    <row r="398" spans="1:20" x14ac:dyDescent="0.2">
      <c r="A398" t="s">
        <v>19438</v>
      </c>
      <c r="B398" t="s">
        <v>19439</v>
      </c>
      <c r="C398" t="s">
        <v>233</v>
      </c>
      <c r="D398" t="s">
        <v>1002</v>
      </c>
      <c r="E398" s="23">
        <v>41091</v>
      </c>
      <c r="R398" t="e">
        <v>#DIV/0!</v>
      </c>
    </row>
    <row r="399" spans="1:20" x14ac:dyDescent="0.2">
      <c r="A399" t="s">
        <v>19813</v>
      </c>
      <c r="B399" t="s">
        <v>19814</v>
      </c>
      <c r="C399" t="s">
        <v>220</v>
      </c>
      <c r="D399" t="s">
        <v>1000</v>
      </c>
      <c r="E399" s="23">
        <v>41091</v>
      </c>
      <c r="P399">
        <v>3</v>
      </c>
      <c r="Q399">
        <v>4</v>
      </c>
      <c r="R399">
        <v>0.75</v>
      </c>
      <c r="T399">
        <v>0</v>
      </c>
    </row>
    <row r="400" spans="1:20" x14ac:dyDescent="0.2">
      <c r="A400" t="s">
        <v>19992</v>
      </c>
      <c r="B400" t="s">
        <v>19993</v>
      </c>
      <c r="C400" t="s">
        <v>221</v>
      </c>
      <c r="D400" t="s">
        <v>1002</v>
      </c>
      <c r="E400" s="23">
        <v>41091</v>
      </c>
      <c r="O400">
        <v>0.82499999999999996</v>
      </c>
      <c r="P400">
        <v>3</v>
      </c>
      <c r="Q400">
        <v>4</v>
      </c>
      <c r="R400">
        <v>0.75</v>
      </c>
    </row>
    <row r="401" spans="1:20" x14ac:dyDescent="0.2">
      <c r="A401" t="s">
        <v>20169</v>
      </c>
      <c r="B401" t="s">
        <v>20170</v>
      </c>
      <c r="C401" t="s">
        <v>222</v>
      </c>
      <c r="D401" t="s">
        <v>1002</v>
      </c>
      <c r="E401" s="23">
        <v>41091</v>
      </c>
    </row>
    <row r="402" spans="1:20" x14ac:dyDescent="0.2">
      <c r="A402" t="s">
        <v>20346</v>
      </c>
      <c r="B402" t="s">
        <v>20347</v>
      </c>
      <c r="C402" t="s">
        <v>211</v>
      </c>
      <c r="D402" t="s">
        <v>1002</v>
      </c>
      <c r="E402" s="23">
        <v>41091</v>
      </c>
    </row>
    <row r="403" spans="1:20" x14ac:dyDescent="0.2">
      <c r="A403" t="s">
        <v>20523</v>
      </c>
      <c r="B403" t="s">
        <v>20524</v>
      </c>
      <c r="C403" t="s">
        <v>207</v>
      </c>
      <c r="D403" t="s">
        <v>1000</v>
      </c>
      <c r="E403" s="23">
        <v>41091</v>
      </c>
      <c r="N403">
        <v>0</v>
      </c>
      <c r="P403">
        <v>0</v>
      </c>
      <c r="Q403">
        <v>0</v>
      </c>
      <c r="R403" t="e">
        <v>#DIV/0!</v>
      </c>
      <c r="S403">
        <v>0</v>
      </c>
    </row>
    <row r="404" spans="1:20" x14ac:dyDescent="0.2">
      <c r="A404" t="s">
        <v>20702</v>
      </c>
      <c r="B404" t="s">
        <v>20703</v>
      </c>
      <c r="C404" t="s">
        <v>894</v>
      </c>
      <c r="D404" t="s">
        <v>1002</v>
      </c>
      <c r="E404" s="23">
        <v>41091</v>
      </c>
      <c r="R404" t="e">
        <v>#DIV/0!</v>
      </c>
    </row>
    <row r="405" spans="1:20" x14ac:dyDescent="0.2">
      <c r="A405" t="s">
        <v>20767</v>
      </c>
      <c r="B405" t="s">
        <v>20768</v>
      </c>
      <c r="C405" t="s">
        <v>210</v>
      </c>
      <c r="D405" t="s">
        <v>1002</v>
      </c>
      <c r="E405" s="23">
        <v>41091</v>
      </c>
    </row>
    <row r="406" spans="1:20" x14ac:dyDescent="0.2">
      <c r="A406" t="s">
        <v>20944</v>
      </c>
      <c r="B406" t="s">
        <v>20945</v>
      </c>
      <c r="C406" t="s">
        <v>208</v>
      </c>
      <c r="D406" t="s">
        <v>1002</v>
      </c>
      <c r="E406" s="23">
        <v>41091</v>
      </c>
      <c r="R406" t="e">
        <v>#DIV/0!</v>
      </c>
      <c r="T406">
        <v>0</v>
      </c>
    </row>
    <row r="407" spans="1:20" x14ac:dyDescent="0.2">
      <c r="A407" t="s">
        <v>21199</v>
      </c>
      <c r="B407" t="s">
        <v>21200</v>
      </c>
      <c r="C407" t="s">
        <v>213</v>
      </c>
      <c r="D407" t="s">
        <v>1002</v>
      </c>
      <c r="E407" s="23">
        <v>41091</v>
      </c>
    </row>
    <row r="408" spans="1:20" x14ac:dyDescent="0.2">
      <c r="A408" t="s">
        <v>21376</v>
      </c>
      <c r="B408" t="s">
        <v>21377</v>
      </c>
      <c r="C408" t="s">
        <v>8154</v>
      </c>
      <c r="D408" t="s">
        <v>1002</v>
      </c>
      <c r="E408" s="23">
        <v>41091</v>
      </c>
    </row>
    <row r="409" spans="1:20" x14ac:dyDescent="0.2">
      <c r="A409" t="s">
        <v>21441</v>
      </c>
      <c r="B409" t="s">
        <v>21442</v>
      </c>
      <c r="C409" t="s">
        <v>212</v>
      </c>
      <c r="D409" t="s">
        <v>1000</v>
      </c>
      <c r="E409" s="23">
        <v>41091</v>
      </c>
      <c r="F409">
        <v>0</v>
      </c>
      <c r="G409">
        <v>0</v>
      </c>
      <c r="H409" t="e">
        <v>#DIV/0!</v>
      </c>
      <c r="I409">
        <v>0</v>
      </c>
      <c r="J409">
        <v>0</v>
      </c>
      <c r="K409" t="e">
        <v>#DIV/0!</v>
      </c>
      <c r="L409">
        <v>0</v>
      </c>
      <c r="M409" t="e">
        <v>#DIV/0!</v>
      </c>
      <c r="N409">
        <v>0</v>
      </c>
      <c r="P409">
        <v>0</v>
      </c>
      <c r="Q409">
        <v>0</v>
      </c>
      <c r="R409" t="e">
        <v>#DIV/0!</v>
      </c>
      <c r="S409">
        <v>0</v>
      </c>
    </row>
    <row r="410" spans="1:20" x14ac:dyDescent="0.2">
      <c r="A410" t="s">
        <v>21650</v>
      </c>
      <c r="B410" t="s">
        <v>21651</v>
      </c>
      <c r="C410" t="s">
        <v>217</v>
      </c>
      <c r="D410" t="s">
        <v>1000</v>
      </c>
      <c r="E410" s="23">
        <v>41091</v>
      </c>
      <c r="R410" t="e">
        <v>#DIV/0!</v>
      </c>
    </row>
    <row r="411" spans="1:20" x14ac:dyDescent="0.2">
      <c r="A411" t="s">
        <v>21829</v>
      </c>
      <c r="B411" t="s">
        <v>21830</v>
      </c>
      <c r="C411" t="s">
        <v>895</v>
      </c>
      <c r="D411" t="s">
        <v>1002</v>
      </c>
      <c r="E411" s="23">
        <v>41091</v>
      </c>
    </row>
    <row r="412" spans="1:20" x14ac:dyDescent="0.2">
      <c r="A412" t="s">
        <v>21894</v>
      </c>
      <c r="B412" t="s">
        <v>21895</v>
      </c>
      <c r="C412" t="s">
        <v>218</v>
      </c>
      <c r="D412" t="s">
        <v>1002</v>
      </c>
      <c r="E412" s="23">
        <v>41091</v>
      </c>
      <c r="R412" t="e">
        <v>#DIV/0!</v>
      </c>
    </row>
    <row r="413" spans="1:20" x14ac:dyDescent="0.2">
      <c r="A413" t="s">
        <v>22071</v>
      </c>
      <c r="B413" t="s">
        <v>22072</v>
      </c>
      <c r="C413" t="s">
        <v>219</v>
      </c>
      <c r="D413" t="s">
        <v>1002</v>
      </c>
      <c r="E413" s="23">
        <v>41091</v>
      </c>
    </row>
    <row r="414" spans="1:20" x14ac:dyDescent="0.2">
      <c r="A414" t="s">
        <v>11473</v>
      </c>
      <c r="B414" t="s">
        <v>11474</v>
      </c>
      <c r="C414" t="s">
        <v>198</v>
      </c>
      <c r="D414" t="s">
        <v>1002</v>
      </c>
      <c r="E414" s="23">
        <v>41122</v>
      </c>
      <c r="F414">
        <v>1</v>
      </c>
      <c r="G414">
        <v>2.5</v>
      </c>
      <c r="H414">
        <v>0.4</v>
      </c>
      <c r="I414">
        <v>2</v>
      </c>
      <c r="K414" t="e">
        <v>#DIV/0!</v>
      </c>
      <c r="L414">
        <v>14.5</v>
      </c>
      <c r="M414">
        <v>0</v>
      </c>
      <c r="R414" t="e">
        <v>#DIV/0!</v>
      </c>
    </row>
    <row r="415" spans="1:20" x14ac:dyDescent="0.2">
      <c r="A415" t="s">
        <v>13178</v>
      </c>
      <c r="B415" t="s">
        <v>13090</v>
      </c>
      <c r="C415" t="s">
        <v>1051</v>
      </c>
      <c r="D415" t="s">
        <v>1002</v>
      </c>
      <c r="E415" s="23">
        <v>41122</v>
      </c>
      <c r="F415">
        <v>1</v>
      </c>
      <c r="G415">
        <v>2.5</v>
      </c>
      <c r="H415">
        <v>0.4</v>
      </c>
      <c r="I415">
        <v>2</v>
      </c>
      <c r="K415" t="e">
        <v>#DIV/0!</v>
      </c>
      <c r="L415">
        <v>14.5</v>
      </c>
      <c r="M415">
        <v>0</v>
      </c>
      <c r="R415" t="e">
        <v>#DIV/0!</v>
      </c>
    </row>
    <row r="416" spans="1:20" x14ac:dyDescent="0.2">
      <c r="A416" t="s">
        <v>2971</v>
      </c>
      <c r="B416" t="s">
        <v>2972</v>
      </c>
      <c r="C416" t="s">
        <v>242</v>
      </c>
      <c r="D416" t="s">
        <v>1000</v>
      </c>
      <c r="E416" s="23">
        <v>41122</v>
      </c>
      <c r="F416">
        <v>0</v>
      </c>
      <c r="G416">
        <v>0</v>
      </c>
      <c r="H416" t="e">
        <v>#DIV/0!</v>
      </c>
      <c r="I416">
        <v>0</v>
      </c>
      <c r="J416">
        <v>0</v>
      </c>
      <c r="L416">
        <v>0</v>
      </c>
      <c r="M416" t="e">
        <v>#DIV/0!</v>
      </c>
      <c r="N416">
        <v>0</v>
      </c>
      <c r="P416">
        <v>0</v>
      </c>
      <c r="Q416">
        <v>0</v>
      </c>
      <c r="R416" t="e">
        <v>#DIV/0!</v>
      </c>
      <c r="S416">
        <v>0</v>
      </c>
    </row>
    <row r="417" spans="1:19" x14ac:dyDescent="0.2">
      <c r="A417" t="s">
        <v>2796</v>
      </c>
      <c r="B417" t="s">
        <v>2797</v>
      </c>
      <c r="C417" t="s">
        <v>2724</v>
      </c>
      <c r="D417" t="s">
        <v>1000</v>
      </c>
      <c r="E417" s="23">
        <v>41122</v>
      </c>
      <c r="F417">
        <v>2.5</v>
      </c>
      <c r="G417">
        <v>4</v>
      </c>
      <c r="H417">
        <v>0.625</v>
      </c>
      <c r="I417">
        <v>4</v>
      </c>
      <c r="J417">
        <v>29</v>
      </c>
      <c r="K417">
        <v>0.13793103448275862</v>
      </c>
      <c r="L417">
        <v>29</v>
      </c>
      <c r="M417">
        <v>1</v>
      </c>
      <c r="N417">
        <v>0</v>
      </c>
      <c r="P417">
        <v>0</v>
      </c>
      <c r="Q417">
        <v>0</v>
      </c>
      <c r="R417" t="e">
        <v>#DIV/0!</v>
      </c>
      <c r="S417">
        <v>0</v>
      </c>
    </row>
    <row r="418" spans="1:19" x14ac:dyDescent="0.2">
      <c r="A418" t="s">
        <v>2551</v>
      </c>
      <c r="B418" t="s">
        <v>2552</v>
      </c>
      <c r="C418" t="s">
        <v>237</v>
      </c>
      <c r="D418" t="s">
        <v>1000</v>
      </c>
      <c r="E418" s="23">
        <v>41122</v>
      </c>
      <c r="F418">
        <v>0</v>
      </c>
      <c r="G418">
        <v>0</v>
      </c>
      <c r="H418" t="e">
        <v>#DIV/0!</v>
      </c>
      <c r="I418">
        <v>2</v>
      </c>
      <c r="J418">
        <v>0</v>
      </c>
      <c r="K418" t="e">
        <v>#DIV/0!</v>
      </c>
      <c r="L418">
        <v>0</v>
      </c>
      <c r="M418" t="e">
        <v>#DIV/0!</v>
      </c>
      <c r="N418">
        <v>0</v>
      </c>
      <c r="O418">
        <v>0</v>
      </c>
      <c r="P418">
        <v>0</v>
      </c>
      <c r="Q418">
        <v>0</v>
      </c>
      <c r="R418" t="e">
        <v>#DIV/0!</v>
      </c>
      <c r="S418">
        <v>0</v>
      </c>
    </row>
    <row r="419" spans="1:19" x14ac:dyDescent="0.2">
      <c r="A419" t="s">
        <v>2376</v>
      </c>
      <c r="B419" t="s">
        <v>2377</v>
      </c>
      <c r="C419" t="s">
        <v>238</v>
      </c>
      <c r="D419" t="s">
        <v>1000</v>
      </c>
      <c r="E419" s="23">
        <v>41122</v>
      </c>
      <c r="F419">
        <v>9.5</v>
      </c>
      <c r="G419">
        <v>10</v>
      </c>
      <c r="H419">
        <v>0.95</v>
      </c>
      <c r="I419">
        <v>29</v>
      </c>
      <c r="J419">
        <v>0</v>
      </c>
      <c r="L419">
        <v>45</v>
      </c>
      <c r="M419">
        <v>0</v>
      </c>
      <c r="N419">
        <v>0</v>
      </c>
      <c r="O419">
        <v>0.82499999999999996</v>
      </c>
      <c r="P419">
        <v>5</v>
      </c>
      <c r="Q419">
        <v>10</v>
      </c>
      <c r="R419">
        <v>0.5</v>
      </c>
      <c r="S419">
        <v>0</v>
      </c>
    </row>
    <row r="420" spans="1:19" x14ac:dyDescent="0.2">
      <c r="A420" t="s">
        <v>2203</v>
      </c>
      <c r="B420" t="s">
        <v>2204</v>
      </c>
      <c r="C420" t="s">
        <v>239</v>
      </c>
      <c r="D420" t="s">
        <v>1000</v>
      </c>
      <c r="E420" s="23">
        <v>41122</v>
      </c>
      <c r="F420">
        <v>0.5</v>
      </c>
      <c r="G420">
        <v>5</v>
      </c>
      <c r="H420">
        <v>0.1</v>
      </c>
      <c r="I420">
        <v>2</v>
      </c>
      <c r="J420">
        <v>0</v>
      </c>
      <c r="K420" t="e">
        <v>#DIV/0!</v>
      </c>
      <c r="L420">
        <v>9</v>
      </c>
      <c r="M420">
        <v>0</v>
      </c>
      <c r="N420">
        <v>0</v>
      </c>
      <c r="O420">
        <v>0</v>
      </c>
      <c r="P420">
        <v>0</v>
      </c>
      <c r="Q420">
        <v>0</v>
      </c>
      <c r="R420" t="e">
        <v>#DIV/0!</v>
      </c>
      <c r="S420">
        <v>0</v>
      </c>
    </row>
    <row r="421" spans="1:19" x14ac:dyDescent="0.2">
      <c r="A421" t="s">
        <v>2028</v>
      </c>
      <c r="B421" t="s">
        <v>2029</v>
      </c>
      <c r="C421" t="s">
        <v>1988</v>
      </c>
      <c r="D421" t="s">
        <v>1000</v>
      </c>
      <c r="E421" s="23">
        <v>41122</v>
      </c>
      <c r="F421">
        <v>3.3</v>
      </c>
      <c r="G421">
        <v>3.3</v>
      </c>
      <c r="H421">
        <v>1</v>
      </c>
      <c r="I421">
        <v>8</v>
      </c>
      <c r="J421">
        <v>23</v>
      </c>
      <c r="L421">
        <v>23</v>
      </c>
      <c r="M421">
        <v>1</v>
      </c>
      <c r="N421">
        <v>0</v>
      </c>
      <c r="P421">
        <v>0</v>
      </c>
      <c r="Q421">
        <v>4</v>
      </c>
      <c r="R421">
        <v>0</v>
      </c>
      <c r="S421">
        <v>0</v>
      </c>
    </row>
    <row r="422" spans="1:19" x14ac:dyDescent="0.2">
      <c r="A422" t="s">
        <v>1780</v>
      </c>
      <c r="B422" t="s">
        <v>1781</v>
      </c>
      <c r="C422" t="s">
        <v>240</v>
      </c>
      <c r="D422" t="s">
        <v>1000</v>
      </c>
      <c r="E422" s="23">
        <v>41122</v>
      </c>
      <c r="F422">
        <v>19</v>
      </c>
      <c r="G422">
        <v>15</v>
      </c>
      <c r="H422">
        <v>1.2666666666666666</v>
      </c>
      <c r="I422">
        <v>0</v>
      </c>
      <c r="J422">
        <v>17</v>
      </c>
      <c r="L422">
        <v>74.5</v>
      </c>
      <c r="M422">
        <v>0.22818791946308725</v>
      </c>
      <c r="N422">
        <v>0</v>
      </c>
      <c r="P422">
        <v>0</v>
      </c>
      <c r="Q422">
        <v>0</v>
      </c>
      <c r="R422" t="e">
        <v>#DIV/0!</v>
      </c>
      <c r="S422">
        <v>0</v>
      </c>
    </row>
    <row r="423" spans="1:19" x14ac:dyDescent="0.2">
      <c r="A423" t="s">
        <v>1605</v>
      </c>
      <c r="B423" t="s">
        <v>1606</v>
      </c>
      <c r="C423" t="s">
        <v>241</v>
      </c>
      <c r="D423" t="s">
        <v>1000</v>
      </c>
      <c r="E423" s="23">
        <v>41122</v>
      </c>
      <c r="F423">
        <v>0</v>
      </c>
      <c r="G423">
        <v>0</v>
      </c>
      <c r="H423" t="e">
        <v>#DIV/0!</v>
      </c>
      <c r="I423">
        <v>0</v>
      </c>
      <c r="J423">
        <v>0</v>
      </c>
      <c r="L423">
        <v>0</v>
      </c>
      <c r="M423" t="e">
        <v>#DIV/0!</v>
      </c>
      <c r="N423">
        <v>0</v>
      </c>
      <c r="P423">
        <v>0</v>
      </c>
      <c r="Q423">
        <v>0</v>
      </c>
      <c r="R423" t="e">
        <v>#DIV/0!</v>
      </c>
    </row>
    <row r="424" spans="1:19" x14ac:dyDescent="0.2">
      <c r="A424" t="s">
        <v>1067</v>
      </c>
      <c r="B424" t="s">
        <v>1152</v>
      </c>
      <c r="C424" t="s">
        <v>235</v>
      </c>
      <c r="D424" t="s">
        <v>1002</v>
      </c>
      <c r="E424" s="23">
        <v>41122</v>
      </c>
      <c r="F424">
        <v>34.799999999999997</v>
      </c>
      <c r="G424">
        <v>37.299999999999997</v>
      </c>
      <c r="H424">
        <v>0.93297587131367288</v>
      </c>
      <c r="I424">
        <v>45</v>
      </c>
      <c r="J424">
        <v>69</v>
      </c>
      <c r="K424">
        <v>0.65217391304347827</v>
      </c>
      <c r="L424">
        <v>180.5</v>
      </c>
      <c r="M424">
        <v>0.38227146814404434</v>
      </c>
      <c r="N424">
        <v>0</v>
      </c>
      <c r="P424">
        <v>5</v>
      </c>
      <c r="Q424">
        <v>14</v>
      </c>
      <c r="R424">
        <v>0.35714285714285715</v>
      </c>
      <c r="S424">
        <v>0</v>
      </c>
    </row>
    <row r="425" spans="1:19" x14ac:dyDescent="0.2">
      <c r="A425" t="s">
        <v>11475</v>
      </c>
      <c r="B425" t="s">
        <v>11476</v>
      </c>
      <c r="C425" t="s">
        <v>199</v>
      </c>
      <c r="D425" t="s">
        <v>1002</v>
      </c>
      <c r="E425" s="23">
        <v>41122</v>
      </c>
      <c r="F425">
        <v>6</v>
      </c>
      <c r="G425">
        <v>4</v>
      </c>
      <c r="H425">
        <v>1.5</v>
      </c>
      <c r="I425">
        <v>2</v>
      </c>
      <c r="J425">
        <v>0</v>
      </c>
      <c r="K425" t="e">
        <v>#DIV/0!</v>
      </c>
      <c r="L425">
        <v>20</v>
      </c>
      <c r="M425">
        <v>0</v>
      </c>
      <c r="N425">
        <v>0</v>
      </c>
      <c r="P425">
        <v>0</v>
      </c>
      <c r="Q425">
        <v>0</v>
      </c>
      <c r="R425" t="e">
        <v>#DIV/0!</v>
      </c>
      <c r="S425">
        <v>0</v>
      </c>
    </row>
    <row r="426" spans="1:19" x14ac:dyDescent="0.2">
      <c r="A426" t="s">
        <v>11385</v>
      </c>
      <c r="B426" t="s">
        <v>11386</v>
      </c>
      <c r="C426" t="s">
        <v>201</v>
      </c>
      <c r="D426" t="s">
        <v>1000</v>
      </c>
      <c r="E426" s="23">
        <v>41122</v>
      </c>
      <c r="H426" t="e">
        <v>#DIV/0!</v>
      </c>
      <c r="I426">
        <v>2</v>
      </c>
      <c r="L426">
        <v>0</v>
      </c>
      <c r="M426" t="e">
        <v>#DIV/0!</v>
      </c>
      <c r="R426" t="e">
        <v>#DIV/0!</v>
      </c>
    </row>
    <row r="427" spans="1:19" x14ac:dyDescent="0.2">
      <c r="A427" t="s">
        <v>12182</v>
      </c>
      <c r="B427" t="s">
        <v>12183</v>
      </c>
      <c r="C427" t="s">
        <v>200</v>
      </c>
      <c r="D427" t="s">
        <v>1000</v>
      </c>
      <c r="E427" s="23">
        <v>41122</v>
      </c>
      <c r="F427">
        <v>6</v>
      </c>
      <c r="G427">
        <v>4</v>
      </c>
      <c r="H427">
        <v>1.5</v>
      </c>
      <c r="K427" t="e">
        <v>#DIV/0!</v>
      </c>
      <c r="L427">
        <v>20</v>
      </c>
      <c r="M427">
        <v>0</v>
      </c>
      <c r="R427" t="e">
        <v>#DIV/0!</v>
      </c>
    </row>
    <row r="428" spans="1:19" x14ac:dyDescent="0.2">
      <c r="A428" t="s">
        <v>12467</v>
      </c>
      <c r="B428" t="s">
        <v>12468</v>
      </c>
      <c r="C428" t="s">
        <v>202</v>
      </c>
      <c r="D428" t="s">
        <v>1000</v>
      </c>
      <c r="E428" s="23">
        <v>41122</v>
      </c>
      <c r="H428" t="e">
        <v>#DIV/0!</v>
      </c>
      <c r="M428" t="e">
        <v>#DIV/0!</v>
      </c>
      <c r="R428" t="e">
        <v>#DIV/0!</v>
      </c>
    </row>
    <row r="429" spans="1:19" x14ac:dyDescent="0.2">
      <c r="A429" t="s">
        <v>11004</v>
      </c>
      <c r="B429" t="s">
        <v>11005</v>
      </c>
      <c r="C429" t="s">
        <v>228</v>
      </c>
      <c r="D429" t="s">
        <v>1000</v>
      </c>
      <c r="E429" s="23">
        <v>41122</v>
      </c>
      <c r="H429" t="e">
        <v>#DIV/0!</v>
      </c>
      <c r="K429" t="e">
        <v>#DIV/0!</v>
      </c>
      <c r="M429" t="e">
        <v>#DIV/0!</v>
      </c>
      <c r="R429" t="e">
        <v>#DIV/0!</v>
      </c>
    </row>
    <row r="430" spans="1:19" x14ac:dyDescent="0.2">
      <c r="A430" t="s">
        <v>10829</v>
      </c>
      <c r="B430" t="s">
        <v>10830</v>
      </c>
      <c r="C430" t="s">
        <v>227</v>
      </c>
      <c r="D430" t="s">
        <v>1002</v>
      </c>
      <c r="E430" s="23">
        <v>41122</v>
      </c>
      <c r="H430" t="e">
        <v>#DIV/0!</v>
      </c>
      <c r="K430" t="e">
        <v>#DIV/0!</v>
      </c>
      <c r="M430" t="e">
        <v>#DIV/0!</v>
      </c>
      <c r="R430" t="e">
        <v>#DIV/0!</v>
      </c>
    </row>
    <row r="431" spans="1:19" x14ac:dyDescent="0.2">
      <c r="A431" t="s">
        <v>10654</v>
      </c>
      <c r="B431" t="s">
        <v>10655</v>
      </c>
      <c r="C431" t="s">
        <v>203</v>
      </c>
      <c r="D431" t="s">
        <v>1002</v>
      </c>
      <c r="E431" s="23">
        <v>41122</v>
      </c>
      <c r="F431">
        <v>6</v>
      </c>
      <c r="G431">
        <v>4</v>
      </c>
      <c r="H431">
        <v>1.5</v>
      </c>
      <c r="I431">
        <v>0</v>
      </c>
      <c r="J431">
        <v>0</v>
      </c>
      <c r="K431" t="e">
        <v>#DIV/0!</v>
      </c>
      <c r="L431">
        <v>27.5</v>
      </c>
      <c r="M431">
        <v>0</v>
      </c>
      <c r="P431">
        <v>0</v>
      </c>
      <c r="Q431">
        <v>0</v>
      </c>
    </row>
    <row r="432" spans="1:19" x14ac:dyDescent="0.2">
      <c r="A432" t="s">
        <v>10479</v>
      </c>
      <c r="B432" t="s">
        <v>10480</v>
      </c>
      <c r="C432" t="s">
        <v>205</v>
      </c>
      <c r="D432" t="s">
        <v>1000</v>
      </c>
      <c r="E432" s="23">
        <v>41122</v>
      </c>
    </row>
    <row r="433" spans="1:20" x14ac:dyDescent="0.2">
      <c r="A433" t="s">
        <v>10303</v>
      </c>
      <c r="B433" t="s">
        <v>10304</v>
      </c>
      <c r="C433" t="s">
        <v>204</v>
      </c>
      <c r="D433" t="s">
        <v>1000</v>
      </c>
      <c r="E433" s="23">
        <v>41122</v>
      </c>
      <c r="F433">
        <v>6</v>
      </c>
      <c r="G433">
        <v>4</v>
      </c>
      <c r="H433">
        <v>1.5</v>
      </c>
      <c r="K433" t="e">
        <v>#DIV/0!</v>
      </c>
      <c r="L433">
        <v>27.5</v>
      </c>
      <c r="M433">
        <v>0</v>
      </c>
      <c r="R433" t="e">
        <v>#DIV/0!</v>
      </c>
    </row>
    <row r="434" spans="1:20" x14ac:dyDescent="0.2">
      <c r="A434" t="s">
        <v>10238</v>
      </c>
      <c r="B434" t="s">
        <v>10239</v>
      </c>
      <c r="C434" t="s">
        <v>206</v>
      </c>
      <c r="D434" t="s">
        <v>1000</v>
      </c>
      <c r="E434" s="23">
        <v>41122</v>
      </c>
    </row>
    <row r="435" spans="1:20" x14ac:dyDescent="0.2">
      <c r="A435" t="s">
        <v>9807</v>
      </c>
      <c r="B435" t="s">
        <v>9808</v>
      </c>
      <c r="C435" t="s">
        <v>223</v>
      </c>
      <c r="D435" t="s">
        <v>1002</v>
      </c>
      <c r="E435" s="23">
        <v>41122</v>
      </c>
      <c r="R435" t="e">
        <v>#DIV/0!</v>
      </c>
      <c r="T435">
        <v>0.85019999999999996</v>
      </c>
    </row>
    <row r="436" spans="1:20" x14ac:dyDescent="0.2">
      <c r="A436" t="s">
        <v>9632</v>
      </c>
      <c r="B436" t="s">
        <v>9633</v>
      </c>
      <c r="C436" t="s">
        <v>224</v>
      </c>
      <c r="D436" t="s">
        <v>1000</v>
      </c>
      <c r="E436" s="23">
        <v>41122</v>
      </c>
      <c r="R436" t="e">
        <v>#DIV/0!</v>
      </c>
      <c r="T436">
        <v>0.84399999999999997</v>
      </c>
    </row>
    <row r="437" spans="1:20" x14ac:dyDescent="0.2">
      <c r="A437" t="s">
        <v>9241</v>
      </c>
      <c r="B437" t="s">
        <v>9242</v>
      </c>
      <c r="C437" t="s">
        <v>211</v>
      </c>
      <c r="D437" t="s">
        <v>1000</v>
      </c>
      <c r="E437" s="23">
        <v>41122</v>
      </c>
      <c r="T437">
        <v>0.96399999999999997</v>
      </c>
    </row>
    <row r="438" spans="1:20" x14ac:dyDescent="0.2">
      <c r="A438" t="s">
        <v>9066</v>
      </c>
      <c r="B438" t="s">
        <v>9067</v>
      </c>
      <c r="C438" t="s">
        <v>207</v>
      </c>
      <c r="D438" t="s">
        <v>1002</v>
      </c>
      <c r="E438" s="23">
        <v>41122</v>
      </c>
      <c r="F438">
        <v>3</v>
      </c>
      <c r="G438">
        <v>3</v>
      </c>
      <c r="H438">
        <v>1</v>
      </c>
      <c r="I438">
        <v>0</v>
      </c>
      <c r="J438">
        <v>17</v>
      </c>
      <c r="K438">
        <v>0</v>
      </c>
      <c r="L438">
        <v>27</v>
      </c>
      <c r="M438">
        <v>0.62962962962962965</v>
      </c>
      <c r="N438">
        <v>0</v>
      </c>
      <c r="P438">
        <v>0</v>
      </c>
      <c r="Q438">
        <v>0</v>
      </c>
      <c r="R438" t="e">
        <v>#DIV/0!</v>
      </c>
      <c r="S438">
        <v>0</v>
      </c>
    </row>
    <row r="439" spans="1:20" x14ac:dyDescent="0.2">
      <c r="A439" t="s">
        <v>9001</v>
      </c>
      <c r="B439" t="s">
        <v>9002</v>
      </c>
      <c r="C439" t="s">
        <v>894</v>
      </c>
      <c r="D439" t="s">
        <v>1000</v>
      </c>
      <c r="E439" s="23">
        <v>41122</v>
      </c>
      <c r="H439" t="e">
        <v>#DIV/0!</v>
      </c>
      <c r="K439" t="e">
        <v>#DIV/0!</v>
      </c>
      <c r="M439" t="e">
        <v>#DIV/0!</v>
      </c>
      <c r="R439" t="e">
        <v>#DIV/0!</v>
      </c>
    </row>
    <row r="440" spans="1:20" x14ac:dyDescent="0.2">
      <c r="A440" t="s">
        <v>8826</v>
      </c>
      <c r="B440" t="s">
        <v>8827</v>
      </c>
      <c r="C440" t="s">
        <v>210</v>
      </c>
      <c r="D440" t="s">
        <v>1000</v>
      </c>
      <c r="E440" s="23">
        <v>41122</v>
      </c>
      <c r="T440">
        <v>0</v>
      </c>
    </row>
    <row r="441" spans="1:20" x14ac:dyDescent="0.2">
      <c r="A441" t="s">
        <v>8651</v>
      </c>
      <c r="B441" t="s">
        <v>8652</v>
      </c>
      <c r="C441" t="s">
        <v>208</v>
      </c>
      <c r="D441" t="s">
        <v>1000</v>
      </c>
      <c r="E441" s="23">
        <v>41122</v>
      </c>
      <c r="F441">
        <v>3</v>
      </c>
      <c r="G441">
        <v>3</v>
      </c>
      <c r="H441">
        <v>1</v>
      </c>
      <c r="J441">
        <v>17</v>
      </c>
      <c r="K441">
        <v>0</v>
      </c>
      <c r="L441">
        <v>27</v>
      </c>
      <c r="M441">
        <v>0.62962962962962965</v>
      </c>
      <c r="R441" t="e">
        <v>#DIV/0!</v>
      </c>
      <c r="T441">
        <v>0</v>
      </c>
    </row>
    <row r="442" spans="1:20" x14ac:dyDescent="0.2">
      <c r="A442" t="s">
        <v>8402</v>
      </c>
      <c r="B442" t="s">
        <v>8403</v>
      </c>
      <c r="C442" t="s">
        <v>213</v>
      </c>
      <c r="D442" t="s">
        <v>1000</v>
      </c>
      <c r="E442" s="23">
        <v>41122</v>
      </c>
      <c r="H442" t="e">
        <v>#DIV/0!</v>
      </c>
      <c r="K442" t="e">
        <v>#DIV/0!</v>
      </c>
      <c r="M442" t="e">
        <v>#DIV/0!</v>
      </c>
      <c r="R442" t="e">
        <v>#DIV/0!</v>
      </c>
      <c r="T442">
        <v>0</v>
      </c>
    </row>
    <row r="443" spans="1:20" x14ac:dyDescent="0.2">
      <c r="A443" t="s">
        <v>8227</v>
      </c>
      <c r="B443" t="s">
        <v>8228</v>
      </c>
      <c r="C443" t="s">
        <v>212</v>
      </c>
      <c r="D443" t="s">
        <v>1002</v>
      </c>
      <c r="E443" s="23">
        <v>41122</v>
      </c>
      <c r="F443">
        <v>1.5</v>
      </c>
      <c r="G443">
        <v>1.5</v>
      </c>
      <c r="H443">
        <v>1</v>
      </c>
      <c r="I443">
        <v>2</v>
      </c>
      <c r="J443">
        <v>0</v>
      </c>
      <c r="K443" t="e">
        <v>#DIV/0!</v>
      </c>
      <c r="L443">
        <v>14.5</v>
      </c>
      <c r="M443">
        <v>0</v>
      </c>
      <c r="N443">
        <v>0</v>
      </c>
      <c r="P443">
        <v>0</v>
      </c>
      <c r="Q443">
        <v>0</v>
      </c>
      <c r="R443" t="e">
        <v>#DIV/0!</v>
      </c>
      <c r="S443">
        <v>0</v>
      </c>
      <c r="T443">
        <v>0.84399999999999997</v>
      </c>
    </row>
    <row r="444" spans="1:20" x14ac:dyDescent="0.2">
      <c r="A444" t="s">
        <v>8162</v>
      </c>
      <c r="B444" t="s">
        <v>8163</v>
      </c>
      <c r="C444" t="s">
        <v>8154</v>
      </c>
      <c r="D444" t="s">
        <v>1000</v>
      </c>
      <c r="E444" s="23">
        <v>41122</v>
      </c>
      <c r="F444">
        <v>1.5</v>
      </c>
      <c r="G444">
        <v>1.5</v>
      </c>
      <c r="H444">
        <v>1</v>
      </c>
      <c r="I444">
        <v>2</v>
      </c>
      <c r="K444" t="e">
        <v>#DIV/0!</v>
      </c>
      <c r="L444">
        <v>14.5</v>
      </c>
      <c r="M444">
        <v>0</v>
      </c>
      <c r="R444" t="e">
        <v>#DIV/0!</v>
      </c>
      <c r="T444">
        <v>0.96399999999999997</v>
      </c>
    </row>
    <row r="445" spans="1:20" x14ac:dyDescent="0.2">
      <c r="A445" t="s">
        <v>7926</v>
      </c>
      <c r="B445" t="s">
        <v>7927</v>
      </c>
      <c r="C445" t="s">
        <v>225</v>
      </c>
      <c r="D445" t="s">
        <v>1002</v>
      </c>
      <c r="E445" s="23">
        <v>41122</v>
      </c>
      <c r="R445" t="e">
        <v>#DIV/0!</v>
      </c>
      <c r="T445">
        <v>0</v>
      </c>
    </row>
    <row r="446" spans="1:20" x14ac:dyDescent="0.2">
      <c r="A446" t="s">
        <v>7725</v>
      </c>
      <c r="B446" t="s">
        <v>7726</v>
      </c>
      <c r="C446" t="s">
        <v>226</v>
      </c>
      <c r="D446" t="s">
        <v>1000</v>
      </c>
      <c r="E446" s="23">
        <v>41122</v>
      </c>
      <c r="R446" t="e">
        <v>#DIV/0!</v>
      </c>
      <c r="T446">
        <v>0</v>
      </c>
    </row>
    <row r="447" spans="1:20" x14ac:dyDescent="0.2">
      <c r="A447" t="s">
        <v>7538</v>
      </c>
      <c r="B447" t="s">
        <v>7539</v>
      </c>
      <c r="C447" t="s">
        <v>901</v>
      </c>
      <c r="D447" t="s">
        <v>1000</v>
      </c>
      <c r="E447" s="23">
        <v>41122</v>
      </c>
      <c r="P447">
        <v>0</v>
      </c>
      <c r="Q447">
        <v>2</v>
      </c>
      <c r="R447">
        <v>0</v>
      </c>
      <c r="T447">
        <v>0</v>
      </c>
    </row>
    <row r="448" spans="1:20" x14ac:dyDescent="0.2">
      <c r="A448" t="s">
        <v>7191</v>
      </c>
      <c r="B448" t="s">
        <v>7192</v>
      </c>
      <c r="C448" t="s">
        <v>1052</v>
      </c>
      <c r="D448" t="s">
        <v>1000</v>
      </c>
      <c r="E448" s="23">
        <v>41122</v>
      </c>
      <c r="P448">
        <v>0</v>
      </c>
      <c r="Q448">
        <v>2</v>
      </c>
      <c r="R448">
        <v>0</v>
      </c>
      <c r="T448">
        <v>0.90400000000000003</v>
      </c>
    </row>
    <row r="449" spans="1:20" x14ac:dyDescent="0.2">
      <c r="A449" t="s">
        <v>6986</v>
      </c>
      <c r="B449" t="s">
        <v>6987</v>
      </c>
      <c r="C449" t="s">
        <v>232</v>
      </c>
      <c r="D449" t="s">
        <v>1002</v>
      </c>
      <c r="E449" s="23">
        <v>41122</v>
      </c>
      <c r="R449" t="e">
        <v>#DIV/0!</v>
      </c>
      <c r="T449">
        <v>0</v>
      </c>
    </row>
    <row r="450" spans="1:20" x14ac:dyDescent="0.2">
      <c r="A450" t="s">
        <v>6795</v>
      </c>
      <c r="B450" t="s">
        <v>6796</v>
      </c>
      <c r="C450" t="s">
        <v>231</v>
      </c>
      <c r="D450" t="s">
        <v>1000</v>
      </c>
      <c r="E450" s="23">
        <v>41122</v>
      </c>
      <c r="R450" t="e">
        <v>#DIV/0!</v>
      </c>
    </row>
    <row r="451" spans="1:20" x14ac:dyDescent="0.2">
      <c r="A451" t="s">
        <v>6620</v>
      </c>
      <c r="B451" t="s">
        <v>6621</v>
      </c>
      <c r="C451" t="s">
        <v>317</v>
      </c>
      <c r="D451" t="s">
        <v>1002</v>
      </c>
      <c r="E451" s="23">
        <v>41122</v>
      </c>
      <c r="F451">
        <v>3</v>
      </c>
      <c r="G451">
        <v>3</v>
      </c>
      <c r="H451">
        <v>1</v>
      </c>
      <c r="K451" t="e">
        <v>#DIV/0!</v>
      </c>
      <c r="M451" t="e">
        <v>#DIV/0!</v>
      </c>
      <c r="R451" t="e">
        <v>#DIV/0!</v>
      </c>
    </row>
    <row r="452" spans="1:20" x14ac:dyDescent="0.2">
      <c r="A452" t="s">
        <v>6445</v>
      </c>
      <c r="B452" t="s">
        <v>6446</v>
      </c>
      <c r="C452" t="s">
        <v>316</v>
      </c>
      <c r="D452" t="s">
        <v>1000</v>
      </c>
      <c r="E452" s="23">
        <v>41122</v>
      </c>
      <c r="F452">
        <v>3</v>
      </c>
      <c r="G452">
        <v>3</v>
      </c>
      <c r="H452">
        <v>1</v>
      </c>
      <c r="K452" t="e">
        <v>#DIV/0!</v>
      </c>
      <c r="M452" t="e">
        <v>#DIV/0!</v>
      </c>
      <c r="R452" t="e">
        <v>#DIV/0!</v>
      </c>
    </row>
    <row r="453" spans="1:20" x14ac:dyDescent="0.2">
      <c r="A453" t="s">
        <v>6196</v>
      </c>
      <c r="B453" t="s">
        <v>6197</v>
      </c>
      <c r="C453" t="s">
        <v>214</v>
      </c>
      <c r="D453" t="s">
        <v>1002</v>
      </c>
      <c r="E453" s="23">
        <v>41122</v>
      </c>
    </row>
    <row r="454" spans="1:20" x14ac:dyDescent="0.2">
      <c r="A454" t="s">
        <v>6021</v>
      </c>
      <c r="B454" t="s">
        <v>6022</v>
      </c>
      <c r="C454" t="s">
        <v>215</v>
      </c>
      <c r="D454" t="s">
        <v>1000</v>
      </c>
      <c r="E454" s="23">
        <v>41122</v>
      </c>
    </row>
    <row r="455" spans="1:20" x14ac:dyDescent="0.2">
      <c r="A455" t="s">
        <v>5846</v>
      </c>
      <c r="B455" t="s">
        <v>5847</v>
      </c>
      <c r="C455" t="s">
        <v>216</v>
      </c>
      <c r="D455" t="s">
        <v>1000</v>
      </c>
      <c r="E455" s="23">
        <v>41122</v>
      </c>
      <c r="T455">
        <v>0</v>
      </c>
    </row>
    <row r="456" spans="1:20" x14ac:dyDescent="0.2">
      <c r="A456" t="s">
        <v>5418</v>
      </c>
      <c r="B456" t="s">
        <v>5419</v>
      </c>
      <c r="C456" t="s">
        <v>903</v>
      </c>
      <c r="D456" t="s">
        <v>1000</v>
      </c>
      <c r="E456" s="23">
        <v>41122</v>
      </c>
      <c r="F456">
        <v>3.3</v>
      </c>
      <c r="G456">
        <v>3.3</v>
      </c>
      <c r="H456">
        <v>1</v>
      </c>
      <c r="I456">
        <v>8</v>
      </c>
      <c r="J456">
        <v>0</v>
      </c>
      <c r="L456">
        <v>23</v>
      </c>
      <c r="M456">
        <v>0</v>
      </c>
      <c r="P456">
        <v>0</v>
      </c>
      <c r="Q456">
        <v>2</v>
      </c>
      <c r="R456">
        <v>0</v>
      </c>
    </row>
    <row r="457" spans="1:20" x14ac:dyDescent="0.2">
      <c r="A457" t="s">
        <v>5602</v>
      </c>
      <c r="B457" t="s">
        <v>5603</v>
      </c>
      <c r="C457" t="s">
        <v>1047</v>
      </c>
      <c r="D457" t="s">
        <v>1000</v>
      </c>
      <c r="E457" s="23">
        <v>41122</v>
      </c>
      <c r="H457" t="e">
        <v>#DIV/0!</v>
      </c>
      <c r="K457" t="e">
        <v>#DIV/0!</v>
      </c>
      <c r="M457" t="e">
        <v>#DIV/0!</v>
      </c>
      <c r="R457" t="e">
        <v>#DIV/0!</v>
      </c>
    </row>
    <row r="458" spans="1:20" x14ac:dyDescent="0.2">
      <c r="A458" t="s">
        <v>5183</v>
      </c>
      <c r="B458" t="s">
        <v>5184</v>
      </c>
      <c r="C458" t="s">
        <v>1053</v>
      </c>
      <c r="D458" t="s">
        <v>1000</v>
      </c>
      <c r="E458" s="23">
        <v>41122</v>
      </c>
      <c r="F458">
        <v>3.3</v>
      </c>
      <c r="G458">
        <v>3.3</v>
      </c>
      <c r="H458">
        <v>1</v>
      </c>
      <c r="I458">
        <v>8</v>
      </c>
      <c r="K458" t="e">
        <v>#DIV/0!</v>
      </c>
      <c r="L458">
        <v>23</v>
      </c>
      <c r="M458">
        <v>0</v>
      </c>
      <c r="P458">
        <v>0</v>
      </c>
      <c r="Q458">
        <v>2</v>
      </c>
      <c r="R458">
        <v>0</v>
      </c>
    </row>
    <row r="459" spans="1:20" x14ac:dyDescent="0.2">
      <c r="A459" t="s">
        <v>4978</v>
      </c>
      <c r="B459" t="s">
        <v>4979</v>
      </c>
      <c r="C459" t="s">
        <v>229</v>
      </c>
      <c r="D459" t="s">
        <v>1000</v>
      </c>
      <c r="E459" s="23">
        <v>41122</v>
      </c>
      <c r="H459" t="e">
        <v>#DIV/0!</v>
      </c>
      <c r="K459" t="e">
        <v>#DIV/0!</v>
      </c>
      <c r="M459" t="e">
        <v>#DIV/0!</v>
      </c>
      <c r="R459" t="e">
        <v>#DIV/0!</v>
      </c>
    </row>
    <row r="460" spans="1:20" x14ac:dyDescent="0.2">
      <c r="A460" t="s">
        <v>4803</v>
      </c>
      <c r="B460" t="s">
        <v>4804</v>
      </c>
      <c r="C460" t="s">
        <v>230</v>
      </c>
      <c r="D460" t="s">
        <v>1002</v>
      </c>
      <c r="E460" s="23">
        <v>41122</v>
      </c>
      <c r="H460" t="e">
        <v>#DIV/0!</v>
      </c>
      <c r="K460" t="e">
        <v>#DIV/0!</v>
      </c>
      <c r="M460" t="e">
        <v>#DIV/0!</v>
      </c>
      <c r="R460" t="e">
        <v>#DIV/0!</v>
      </c>
    </row>
    <row r="461" spans="1:20" x14ac:dyDescent="0.2">
      <c r="A461" t="s">
        <v>4628</v>
      </c>
      <c r="B461" t="s">
        <v>4629</v>
      </c>
      <c r="C461" t="s">
        <v>234</v>
      </c>
      <c r="D461" t="s">
        <v>1002</v>
      </c>
      <c r="E461" s="23">
        <v>41122</v>
      </c>
      <c r="R461" t="e">
        <v>#DIV/0!</v>
      </c>
    </row>
    <row r="462" spans="1:20" x14ac:dyDescent="0.2">
      <c r="A462" t="s">
        <v>4453</v>
      </c>
      <c r="B462" t="s">
        <v>4454</v>
      </c>
      <c r="C462" t="s">
        <v>233</v>
      </c>
      <c r="D462" t="s">
        <v>1000</v>
      </c>
      <c r="E462" s="23">
        <v>41122</v>
      </c>
      <c r="R462" t="e">
        <v>#DIV/0!</v>
      </c>
      <c r="T462">
        <v>0</v>
      </c>
    </row>
    <row r="463" spans="1:20" x14ac:dyDescent="0.2">
      <c r="A463" t="s">
        <v>4278</v>
      </c>
      <c r="B463" t="s">
        <v>4279</v>
      </c>
      <c r="C463" t="s">
        <v>217</v>
      </c>
      <c r="D463" t="s">
        <v>1002</v>
      </c>
      <c r="E463" s="23">
        <v>41122</v>
      </c>
      <c r="F463">
        <v>1</v>
      </c>
      <c r="G463">
        <v>1</v>
      </c>
      <c r="H463">
        <v>1</v>
      </c>
      <c r="I463">
        <v>0</v>
      </c>
      <c r="L463">
        <v>0</v>
      </c>
      <c r="M463" t="e">
        <v>#DIV/0!</v>
      </c>
      <c r="R463" t="e">
        <v>#DIV/0!</v>
      </c>
    </row>
    <row r="464" spans="1:20" x14ac:dyDescent="0.2">
      <c r="A464" t="s">
        <v>4213</v>
      </c>
      <c r="B464" t="s">
        <v>4214</v>
      </c>
      <c r="C464" t="s">
        <v>895</v>
      </c>
      <c r="D464" t="s">
        <v>1000</v>
      </c>
      <c r="E464" s="23">
        <v>41122</v>
      </c>
      <c r="H464" t="e">
        <v>#DIV/0!</v>
      </c>
      <c r="K464" t="e">
        <v>#DIV/0!</v>
      </c>
      <c r="M464" t="e">
        <v>#DIV/0!</v>
      </c>
      <c r="R464" t="e">
        <v>#DIV/0!</v>
      </c>
    </row>
    <row r="465" spans="1:19" x14ac:dyDescent="0.2">
      <c r="A465" t="s">
        <v>4038</v>
      </c>
      <c r="B465" t="s">
        <v>4039</v>
      </c>
      <c r="C465" t="s">
        <v>218</v>
      </c>
      <c r="D465" t="s">
        <v>1000</v>
      </c>
      <c r="E465" s="23">
        <v>41122</v>
      </c>
      <c r="F465">
        <v>1</v>
      </c>
      <c r="G465">
        <v>1</v>
      </c>
      <c r="H465">
        <v>1</v>
      </c>
      <c r="K465" t="e">
        <v>#DIV/0!</v>
      </c>
      <c r="M465" t="e">
        <v>#DIV/0!</v>
      </c>
      <c r="R465" t="e">
        <v>#DIV/0!</v>
      </c>
    </row>
    <row r="466" spans="1:19" x14ac:dyDescent="0.2">
      <c r="A466" t="s">
        <v>3863</v>
      </c>
      <c r="B466" t="s">
        <v>3864</v>
      </c>
      <c r="C466" t="s">
        <v>219</v>
      </c>
      <c r="D466" t="s">
        <v>1000</v>
      </c>
      <c r="E466" s="23">
        <v>41122</v>
      </c>
      <c r="H466" t="e">
        <v>#DIV/0!</v>
      </c>
      <c r="K466" t="e">
        <v>#DIV/0!</v>
      </c>
      <c r="M466" t="e">
        <v>#DIV/0!</v>
      </c>
      <c r="R466" t="e">
        <v>#DIV/0!</v>
      </c>
    </row>
    <row r="467" spans="1:19" x14ac:dyDescent="0.2">
      <c r="A467" t="s">
        <v>3496</v>
      </c>
      <c r="B467" t="s">
        <v>3497</v>
      </c>
      <c r="C467" t="s">
        <v>220</v>
      </c>
      <c r="D467" t="s">
        <v>1002</v>
      </c>
      <c r="E467" s="23">
        <v>41122</v>
      </c>
      <c r="F467">
        <v>10</v>
      </c>
      <c r="G467">
        <v>15</v>
      </c>
      <c r="H467">
        <v>0.66666666666666663</v>
      </c>
      <c r="I467">
        <v>31</v>
      </c>
      <c r="K467" t="e">
        <v>#DIV/0!</v>
      </c>
      <c r="L467">
        <v>54</v>
      </c>
      <c r="M467">
        <v>0</v>
      </c>
      <c r="P467">
        <v>5</v>
      </c>
      <c r="Q467">
        <v>10</v>
      </c>
      <c r="R467">
        <v>0.5</v>
      </c>
    </row>
    <row r="468" spans="1:19" x14ac:dyDescent="0.2">
      <c r="A468" t="s">
        <v>3321</v>
      </c>
      <c r="B468" t="s">
        <v>3322</v>
      </c>
      <c r="C468" t="s">
        <v>221</v>
      </c>
      <c r="D468" t="s">
        <v>1000</v>
      </c>
      <c r="E468" s="23">
        <v>41122</v>
      </c>
      <c r="F468">
        <v>9.5</v>
      </c>
      <c r="G468">
        <v>10</v>
      </c>
      <c r="H468">
        <v>0.95</v>
      </c>
      <c r="I468">
        <v>29</v>
      </c>
      <c r="K468" t="e">
        <v>#DIV/0!</v>
      </c>
      <c r="L468">
        <v>45</v>
      </c>
      <c r="M468">
        <v>0</v>
      </c>
      <c r="O468">
        <v>0.82499999999999996</v>
      </c>
      <c r="P468">
        <v>5</v>
      </c>
      <c r="Q468">
        <v>10</v>
      </c>
      <c r="R468">
        <v>0.5</v>
      </c>
    </row>
    <row r="469" spans="1:19" x14ac:dyDescent="0.2">
      <c r="A469" t="s">
        <v>3146</v>
      </c>
      <c r="B469" t="s">
        <v>3147</v>
      </c>
      <c r="C469" t="s">
        <v>222</v>
      </c>
      <c r="D469" t="s">
        <v>1000</v>
      </c>
      <c r="E469" s="23">
        <v>41122</v>
      </c>
      <c r="F469">
        <v>0.5</v>
      </c>
      <c r="G469">
        <v>5</v>
      </c>
      <c r="H469">
        <v>0.1</v>
      </c>
      <c r="I469">
        <v>2</v>
      </c>
      <c r="L469">
        <v>9</v>
      </c>
      <c r="M469">
        <v>0</v>
      </c>
    </row>
    <row r="470" spans="1:19" x14ac:dyDescent="0.2">
      <c r="A470" t="s">
        <v>11980</v>
      </c>
      <c r="B470" t="s">
        <v>11981</v>
      </c>
      <c r="C470" t="s">
        <v>1051</v>
      </c>
      <c r="D470" t="s">
        <v>1000</v>
      </c>
      <c r="E470" s="23">
        <v>41122</v>
      </c>
      <c r="F470">
        <v>1</v>
      </c>
      <c r="G470">
        <v>2.5</v>
      </c>
      <c r="H470">
        <v>0.4</v>
      </c>
      <c r="I470">
        <v>2</v>
      </c>
      <c r="K470" t="e">
        <v>#DIV/0!</v>
      </c>
      <c r="L470">
        <v>14.5</v>
      </c>
      <c r="M470">
        <v>0</v>
      </c>
      <c r="R470" t="e">
        <v>#DIV/0!</v>
      </c>
    </row>
    <row r="471" spans="1:19" x14ac:dyDescent="0.2">
      <c r="A471" t="s">
        <v>13346</v>
      </c>
      <c r="B471" t="s">
        <v>13347</v>
      </c>
      <c r="C471" t="s">
        <v>242</v>
      </c>
      <c r="D471" t="s">
        <v>1002</v>
      </c>
      <c r="E471" s="23">
        <v>41122</v>
      </c>
      <c r="F471">
        <v>0</v>
      </c>
      <c r="G471">
        <v>0</v>
      </c>
      <c r="H471" t="e">
        <v>#DIV/0!</v>
      </c>
      <c r="I471">
        <v>0</v>
      </c>
      <c r="J471">
        <v>0</v>
      </c>
      <c r="L471">
        <v>0</v>
      </c>
      <c r="M471" t="e">
        <v>#DIV/0!</v>
      </c>
      <c r="N471">
        <v>0</v>
      </c>
      <c r="P471">
        <v>0</v>
      </c>
      <c r="Q471">
        <v>0</v>
      </c>
      <c r="R471" t="e">
        <v>#DIV/0!</v>
      </c>
      <c r="S471">
        <v>0</v>
      </c>
    </row>
    <row r="472" spans="1:19" x14ac:dyDescent="0.2">
      <c r="A472" t="s">
        <v>13523</v>
      </c>
      <c r="B472" t="s">
        <v>13524</v>
      </c>
      <c r="C472" t="s">
        <v>237</v>
      </c>
      <c r="D472" t="s">
        <v>1002</v>
      </c>
      <c r="E472" s="23">
        <v>41122</v>
      </c>
      <c r="F472">
        <v>0</v>
      </c>
      <c r="G472">
        <v>0</v>
      </c>
      <c r="H472" t="e">
        <v>#DIV/0!</v>
      </c>
      <c r="I472">
        <v>2</v>
      </c>
      <c r="J472">
        <v>0</v>
      </c>
      <c r="K472" t="e">
        <v>#DIV/0!</v>
      </c>
      <c r="L472">
        <v>0</v>
      </c>
      <c r="M472" t="e">
        <v>#DIV/0!</v>
      </c>
      <c r="N472">
        <v>0</v>
      </c>
      <c r="O472">
        <v>0</v>
      </c>
      <c r="P472">
        <v>0</v>
      </c>
      <c r="Q472">
        <v>0</v>
      </c>
      <c r="R472" t="e">
        <v>#DIV/0!</v>
      </c>
      <c r="S472">
        <v>0</v>
      </c>
    </row>
    <row r="473" spans="1:19" x14ac:dyDescent="0.2">
      <c r="A473" t="s">
        <v>13698</v>
      </c>
      <c r="B473" t="s">
        <v>13699</v>
      </c>
      <c r="C473" t="s">
        <v>238</v>
      </c>
      <c r="D473" t="s">
        <v>1002</v>
      </c>
      <c r="E473" s="23">
        <v>41122</v>
      </c>
      <c r="F473">
        <v>9.5</v>
      </c>
      <c r="G473">
        <v>10</v>
      </c>
      <c r="H473">
        <v>0.95</v>
      </c>
      <c r="I473">
        <v>29</v>
      </c>
      <c r="J473">
        <v>0</v>
      </c>
      <c r="L473">
        <v>45</v>
      </c>
      <c r="M473">
        <v>0</v>
      </c>
      <c r="N473">
        <v>0</v>
      </c>
      <c r="O473">
        <v>0.82499999999999996</v>
      </c>
      <c r="P473">
        <v>5</v>
      </c>
      <c r="Q473">
        <v>10</v>
      </c>
      <c r="R473">
        <v>0.5</v>
      </c>
      <c r="S473">
        <v>0</v>
      </c>
    </row>
    <row r="474" spans="1:19" x14ac:dyDescent="0.2">
      <c r="A474" t="s">
        <v>13875</v>
      </c>
      <c r="B474" t="s">
        <v>13876</v>
      </c>
      <c r="C474" t="s">
        <v>239</v>
      </c>
      <c r="D474" t="s">
        <v>1002</v>
      </c>
      <c r="E474" s="23">
        <v>41122</v>
      </c>
      <c r="F474">
        <v>0.5</v>
      </c>
      <c r="G474">
        <v>5</v>
      </c>
      <c r="H474">
        <v>0.1</v>
      </c>
      <c r="I474">
        <v>2</v>
      </c>
      <c r="J474">
        <v>0</v>
      </c>
      <c r="K474" t="e">
        <v>#DIV/0!</v>
      </c>
      <c r="L474">
        <v>9</v>
      </c>
      <c r="M474">
        <v>0</v>
      </c>
      <c r="N474">
        <v>0</v>
      </c>
      <c r="O474">
        <v>0</v>
      </c>
      <c r="P474">
        <v>0</v>
      </c>
      <c r="Q474">
        <v>0</v>
      </c>
      <c r="R474" t="e">
        <v>#DIV/0!</v>
      </c>
      <c r="S474">
        <v>0</v>
      </c>
    </row>
    <row r="475" spans="1:19" x14ac:dyDescent="0.2">
      <c r="A475" t="s">
        <v>14062</v>
      </c>
      <c r="B475" t="s">
        <v>14063</v>
      </c>
      <c r="C475" t="s">
        <v>240</v>
      </c>
      <c r="D475" t="s">
        <v>1002</v>
      </c>
      <c r="E475" s="23">
        <v>41122</v>
      </c>
      <c r="F475">
        <v>19</v>
      </c>
      <c r="G475">
        <v>15</v>
      </c>
      <c r="H475">
        <v>1.2666666666666666</v>
      </c>
      <c r="I475">
        <v>0</v>
      </c>
      <c r="J475">
        <v>17</v>
      </c>
      <c r="L475">
        <v>74.5</v>
      </c>
      <c r="M475">
        <v>0.22818791946308725</v>
      </c>
      <c r="N475">
        <v>0</v>
      </c>
      <c r="P475">
        <v>0</v>
      </c>
      <c r="Q475">
        <v>0</v>
      </c>
      <c r="R475" t="e">
        <v>#DIV/0!</v>
      </c>
      <c r="S475">
        <v>0</v>
      </c>
    </row>
    <row r="476" spans="1:19" x14ac:dyDescent="0.2">
      <c r="A476" t="s">
        <v>14239</v>
      </c>
      <c r="B476" t="s">
        <v>14240</v>
      </c>
      <c r="C476" t="s">
        <v>241</v>
      </c>
      <c r="D476" t="s">
        <v>1002</v>
      </c>
      <c r="E476" s="23">
        <v>41122</v>
      </c>
      <c r="F476">
        <v>0</v>
      </c>
      <c r="G476">
        <v>0</v>
      </c>
      <c r="H476" t="e">
        <v>#DIV/0!</v>
      </c>
      <c r="I476">
        <v>0</v>
      </c>
      <c r="J476">
        <v>0</v>
      </c>
      <c r="L476">
        <v>0</v>
      </c>
      <c r="M476" t="e">
        <v>#DIV/0!</v>
      </c>
      <c r="N476">
        <v>0</v>
      </c>
      <c r="P476">
        <v>0</v>
      </c>
      <c r="Q476">
        <v>0</v>
      </c>
      <c r="R476" t="e">
        <v>#DIV/0!</v>
      </c>
    </row>
    <row r="477" spans="1:19" x14ac:dyDescent="0.2">
      <c r="A477" t="s">
        <v>14568</v>
      </c>
      <c r="B477" t="s">
        <v>14569</v>
      </c>
      <c r="C477" t="s">
        <v>199</v>
      </c>
      <c r="D477" t="s">
        <v>1000</v>
      </c>
      <c r="E477" s="23">
        <v>41122</v>
      </c>
      <c r="F477">
        <v>6</v>
      </c>
      <c r="G477">
        <v>4</v>
      </c>
      <c r="H477">
        <v>1.5</v>
      </c>
      <c r="I477">
        <v>2</v>
      </c>
      <c r="J477">
        <v>0</v>
      </c>
      <c r="K477" t="e">
        <v>#DIV/0!</v>
      </c>
      <c r="L477">
        <v>20</v>
      </c>
      <c r="M477">
        <v>0</v>
      </c>
      <c r="N477">
        <v>0</v>
      </c>
      <c r="P477">
        <v>0</v>
      </c>
      <c r="Q477">
        <v>0</v>
      </c>
      <c r="R477" t="e">
        <v>#DIV/0!</v>
      </c>
      <c r="S477">
        <v>0</v>
      </c>
    </row>
    <row r="478" spans="1:19" x14ac:dyDescent="0.2">
      <c r="A478" t="s">
        <v>14743</v>
      </c>
      <c r="B478" t="s">
        <v>14744</v>
      </c>
      <c r="C478" t="s">
        <v>201</v>
      </c>
      <c r="D478" t="s">
        <v>1002</v>
      </c>
      <c r="E478" s="23">
        <v>41122</v>
      </c>
      <c r="H478" t="e">
        <v>#DIV/0!</v>
      </c>
      <c r="I478">
        <v>2</v>
      </c>
      <c r="L478">
        <v>0</v>
      </c>
      <c r="M478" t="e">
        <v>#DIV/0!</v>
      </c>
      <c r="R478" t="e">
        <v>#DIV/0!</v>
      </c>
    </row>
    <row r="479" spans="1:19" x14ac:dyDescent="0.2">
      <c r="A479" t="s">
        <v>14834</v>
      </c>
      <c r="B479" t="s">
        <v>14835</v>
      </c>
      <c r="C479" t="s">
        <v>200</v>
      </c>
      <c r="D479" t="s">
        <v>1002</v>
      </c>
      <c r="E479" s="23">
        <v>41122</v>
      </c>
      <c r="F479">
        <v>6</v>
      </c>
      <c r="G479">
        <v>4</v>
      </c>
      <c r="H479">
        <v>1.5</v>
      </c>
      <c r="K479" t="e">
        <v>#DIV/0!</v>
      </c>
      <c r="L479">
        <v>20</v>
      </c>
      <c r="M479">
        <v>0</v>
      </c>
      <c r="R479" t="e">
        <v>#DIV/0!</v>
      </c>
    </row>
    <row r="480" spans="1:19" x14ac:dyDescent="0.2">
      <c r="A480" t="s">
        <v>15011</v>
      </c>
      <c r="B480" t="s">
        <v>15012</v>
      </c>
      <c r="C480" t="s">
        <v>202</v>
      </c>
      <c r="D480" t="s">
        <v>1002</v>
      </c>
      <c r="E480" s="23">
        <v>41122</v>
      </c>
      <c r="H480" t="e">
        <v>#DIV/0!</v>
      </c>
      <c r="M480" t="e">
        <v>#DIV/0!</v>
      </c>
      <c r="R480" t="e">
        <v>#DIV/0!</v>
      </c>
    </row>
    <row r="481" spans="1:20" x14ac:dyDescent="0.2">
      <c r="A481" t="s">
        <v>15554</v>
      </c>
      <c r="B481" t="s">
        <v>15555</v>
      </c>
      <c r="C481" t="s">
        <v>228</v>
      </c>
      <c r="D481" t="s">
        <v>1002</v>
      </c>
      <c r="E481" s="23">
        <v>41122</v>
      </c>
      <c r="H481" t="e">
        <v>#DIV/0!</v>
      </c>
      <c r="K481" t="e">
        <v>#DIV/0!</v>
      </c>
      <c r="M481" t="e">
        <v>#DIV/0!</v>
      </c>
      <c r="R481" t="e">
        <v>#DIV/0!</v>
      </c>
    </row>
    <row r="482" spans="1:20" x14ac:dyDescent="0.2">
      <c r="A482" t="s">
        <v>15715</v>
      </c>
      <c r="B482" t="s">
        <v>15716</v>
      </c>
      <c r="C482" t="s">
        <v>227</v>
      </c>
      <c r="D482" t="s">
        <v>1000</v>
      </c>
      <c r="E482" s="23">
        <v>41122</v>
      </c>
      <c r="H482" t="e">
        <v>#DIV/0!</v>
      </c>
      <c r="K482" t="e">
        <v>#DIV/0!</v>
      </c>
      <c r="M482" t="e">
        <v>#DIV/0!</v>
      </c>
      <c r="R482" t="e">
        <v>#DIV/0!</v>
      </c>
    </row>
    <row r="483" spans="1:20" x14ac:dyDescent="0.2">
      <c r="A483" t="s">
        <v>15892</v>
      </c>
      <c r="B483" t="s">
        <v>15893</v>
      </c>
      <c r="C483" t="s">
        <v>203</v>
      </c>
      <c r="D483" t="s">
        <v>1000</v>
      </c>
      <c r="E483" s="23">
        <v>41122</v>
      </c>
      <c r="F483">
        <v>6</v>
      </c>
      <c r="G483">
        <v>4</v>
      </c>
      <c r="H483">
        <v>1.5</v>
      </c>
      <c r="I483">
        <v>0</v>
      </c>
      <c r="J483">
        <v>0</v>
      </c>
      <c r="K483" t="e">
        <v>#DIV/0!</v>
      </c>
      <c r="L483">
        <v>27.5</v>
      </c>
      <c r="M483">
        <v>0</v>
      </c>
      <c r="P483">
        <v>0</v>
      </c>
      <c r="Q483">
        <v>0</v>
      </c>
    </row>
    <row r="484" spans="1:20" x14ac:dyDescent="0.2">
      <c r="A484" t="s">
        <v>16071</v>
      </c>
      <c r="B484" t="s">
        <v>16072</v>
      </c>
      <c r="C484" t="s">
        <v>205</v>
      </c>
      <c r="D484" t="s">
        <v>1002</v>
      </c>
      <c r="E484" s="23">
        <v>41122</v>
      </c>
    </row>
    <row r="485" spans="1:20" x14ac:dyDescent="0.2">
      <c r="A485" t="s">
        <v>16248</v>
      </c>
      <c r="B485" t="s">
        <v>16249</v>
      </c>
      <c r="C485" t="s">
        <v>204</v>
      </c>
      <c r="D485" t="s">
        <v>1002</v>
      </c>
      <c r="E485" s="23">
        <v>41122</v>
      </c>
      <c r="F485">
        <v>6</v>
      </c>
      <c r="G485">
        <v>4</v>
      </c>
      <c r="H485">
        <v>1.5</v>
      </c>
      <c r="K485" t="e">
        <v>#DIV/0!</v>
      </c>
      <c r="L485">
        <v>27.5</v>
      </c>
      <c r="M485">
        <v>0</v>
      </c>
      <c r="R485" t="e">
        <v>#DIV/0!</v>
      </c>
    </row>
    <row r="486" spans="1:20" x14ac:dyDescent="0.2">
      <c r="A486" t="s">
        <v>16425</v>
      </c>
      <c r="B486" t="s">
        <v>16426</v>
      </c>
      <c r="C486" t="s">
        <v>206</v>
      </c>
      <c r="D486" t="s">
        <v>1002</v>
      </c>
      <c r="E486" s="23">
        <v>41122</v>
      </c>
    </row>
    <row r="487" spans="1:20" x14ac:dyDescent="0.2">
      <c r="A487" t="s">
        <v>16566</v>
      </c>
      <c r="B487" t="s">
        <v>16567</v>
      </c>
      <c r="C487" t="s">
        <v>223</v>
      </c>
      <c r="D487" t="s">
        <v>1000</v>
      </c>
      <c r="E487" s="23">
        <v>41122</v>
      </c>
      <c r="R487" t="e">
        <v>#DIV/0!</v>
      </c>
    </row>
    <row r="488" spans="1:20" x14ac:dyDescent="0.2">
      <c r="A488" t="s">
        <v>16745</v>
      </c>
      <c r="B488" t="s">
        <v>16746</v>
      </c>
      <c r="C488" t="s">
        <v>224</v>
      </c>
      <c r="D488" t="s">
        <v>1002</v>
      </c>
      <c r="E488" s="23">
        <v>41122</v>
      </c>
      <c r="R488" t="e">
        <v>#DIV/0!</v>
      </c>
    </row>
    <row r="489" spans="1:20" x14ac:dyDescent="0.2">
      <c r="A489" t="s">
        <v>17182</v>
      </c>
      <c r="B489" t="s">
        <v>17183</v>
      </c>
      <c r="C489" t="s">
        <v>225</v>
      </c>
      <c r="D489" t="s">
        <v>1000</v>
      </c>
      <c r="E489" s="23">
        <v>41122</v>
      </c>
      <c r="R489" t="e">
        <v>#DIV/0!</v>
      </c>
    </row>
    <row r="490" spans="1:20" x14ac:dyDescent="0.2">
      <c r="A490" t="s">
        <v>17389</v>
      </c>
      <c r="B490" t="s">
        <v>17390</v>
      </c>
      <c r="C490" t="s">
        <v>226</v>
      </c>
      <c r="D490" t="s">
        <v>1002</v>
      </c>
      <c r="E490" s="23">
        <v>41122</v>
      </c>
      <c r="R490" t="e">
        <v>#DIV/0!</v>
      </c>
    </row>
    <row r="491" spans="1:20" x14ac:dyDescent="0.2">
      <c r="A491" t="s">
        <v>17566</v>
      </c>
      <c r="B491" t="s">
        <v>17567</v>
      </c>
      <c r="C491" t="s">
        <v>232</v>
      </c>
      <c r="D491" t="s">
        <v>1000</v>
      </c>
      <c r="E491" s="23">
        <v>41122</v>
      </c>
      <c r="R491" t="e">
        <v>#DIV/0!</v>
      </c>
      <c r="T491">
        <v>0.85019999999999996</v>
      </c>
    </row>
    <row r="492" spans="1:20" x14ac:dyDescent="0.2">
      <c r="A492" t="s">
        <v>17763</v>
      </c>
      <c r="B492" t="s">
        <v>17764</v>
      </c>
      <c r="C492" t="s">
        <v>231</v>
      </c>
      <c r="D492" t="s">
        <v>1002</v>
      </c>
      <c r="E492" s="23">
        <v>41122</v>
      </c>
      <c r="R492" t="e">
        <v>#DIV/0!</v>
      </c>
      <c r="T492">
        <v>0.84399999999999997</v>
      </c>
    </row>
    <row r="493" spans="1:20" x14ac:dyDescent="0.2">
      <c r="A493" t="s">
        <v>17940</v>
      </c>
      <c r="B493" t="s">
        <v>17941</v>
      </c>
      <c r="C493" t="s">
        <v>317</v>
      </c>
      <c r="D493" t="s">
        <v>1000</v>
      </c>
      <c r="E493" s="23">
        <v>41122</v>
      </c>
      <c r="F493">
        <v>3</v>
      </c>
      <c r="G493">
        <v>3</v>
      </c>
      <c r="H493">
        <v>1</v>
      </c>
      <c r="K493" t="e">
        <v>#DIV/0!</v>
      </c>
      <c r="M493" t="e">
        <v>#DIV/0!</v>
      </c>
      <c r="R493" t="e">
        <v>#DIV/0!</v>
      </c>
      <c r="T493">
        <v>0.96399999999999997</v>
      </c>
    </row>
    <row r="494" spans="1:20" x14ac:dyDescent="0.2">
      <c r="A494" t="s">
        <v>18119</v>
      </c>
      <c r="B494" t="s">
        <v>18120</v>
      </c>
      <c r="C494" t="s">
        <v>316</v>
      </c>
      <c r="D494" t="s">
        <v>1002</v>
      </c>
      <c r="E494" s="23">
        <v>41122</v>
      </c>
      <c r="F494">
        <v>3</v>
      </c>
      <c r="G494">
        <v>3</v>
      </c>
      <c r="H494">
        <v>1</v>
      </c>
      <c r="K494" t="e">
        <v>#DIV/0!</v>
      </c>
      <c r="M494" t="e">
        <v>#DIV/0!</v>
      </c>
      <c r="R494" t="e">
        <v>#DIV/0!</v>
      </c>
    </row>
    <row r="495" spans="1:20" x14ac:dyDescent="0.2">
      <c r="A495" t="s">
        <v>18372</v>
      </c>
      <c r="B495" t="s">
        <v>18373</v>
      </c>
      <c r="C495" t="s">
        <v>214</v>
      </c>
      <c r="D495" t="s">
        <v>1000</v>
      </c>
      <c r="E495" s="23">
        <v>41122</v>
      </c>
    </row>
    <row r="496" spans="1:20" x14ac:dyDescent="0.2">
      <c r="A496" t="s">
        <v>18551</v>
      </c>
      <c r="B496" t="s">
        <v>18552</v>
      </c>
      <c r="C496" t="s">
        <v>215</v>
      </c>
      <c r="D496" t="s">
        <v>1002</v>
      </c>
      <c r="E496" s="23">
        <v>41122</v>
      </c>
      <c r="T496">
        <v>0</v>
      </c>
    </row>
    <row r="497" spans="1:20" x14ac:dyDescent="0.2">
      <c r="A497" t="s">
        <v>18728</v>
      </c>
      <c r="B497" t="s">
        <v>18729</v>
      </c>
      <c r="C497" t="s">
        <v>216</v>
      </c>
      <c r="D497" t="s">
        <v>1002</v>
      </c>
      <c r="E497" s="23">
        <v>41122</v>
      </c>
      <c r="T497">
        <v>0</v>
      </c>
    </row>
    <row r="498" spans="1:20" x14ac:dyDescent="0.2">
      <c r="A498" t="s">
        <v>18905</v>
      </c>
      <c r="B498" t="s">
        <v>18906</v>
      </c>
      <c r="C498" t="s">
        <v>229</v>
      </c>
      <c r="D498" t="s">
        <v>1002</v>
      </c>
      <c r="E498" s="23">
        <v>41122</v>
      </c>
      <c r="H498" t="e">
        <v>#DIV/0!</v>
      </c>
      <c r="K498" t="e">
        <v>#DIV/0!</v>
      </c>
      <c r="M498" t="e">
        <v>#DIV/0!</v>
      </c>
      <c r="R498" t="e">
        <v>#DIV/0!</v>
      </c>
      <c r="T498">
        <v>0</v>
      </c>
    </row>
    <row r="499" spans="1:20" x14ac:dyDescent="0.2">
      <c r="A499" t="s">
        <v>19082</v>
      </c>
      <c r="B499" t="s">
        <v>19083</v>
      </c>
      <c r="C499" t="s">
        <v>230</v>
      </c>
      <c r="D499" t="s">
        <v>1000</v>
      </c>
      <c r="E499" s="23">
        <v>41122</v>
      </c>
      <c r="H499" t="e">
        <v>#DIV/0!</v>
      </c>
      <c r="K499" t="e">
        <v>#DIV/0!</v>
      </c>
      <c r="M499" t="e">
        <v>#DIV/0!</v>
      </c>
      <c r="R499" t="e">
        <v>#DIV/0!</v>
      </c>
      <c r="T499">
        <v>0</v>
      </c>
    </row>
    <row r="500" spans="1:20" x14ac:dyDescent="0.2">
      <c r="A500" t="s">
        <v>19261</v>
      </c>
      <c r="B500" t="s">
        <v>19262</v>
      </c>
      <c r="C500" t="s">
        <v>234</v>
      </c>
      <c r="D500" t="s">
        <v>1000</v>
      </c>
      <c r="E500" s="23">
        <v>41122</v>
      </c>
      <c r="R500" t="e">
        <v>#DIV/0!</v>
      </c>
      <c r="T500">
        <v>0</v>
      </c>
    </row>
    <row r="501" spans="1:20" x14ac:dyDescent="0.2">
      <c r="A501" t="s">
        <v>19440</v>
      </c>
      <c r="B501" t="s">
        <v>19441</v>
      </c>
      <c r="C501" t="s">
        <v>233</v>
      </c>
      <c r="D501" t="s">
        <v>1002</v>
      </c>
      <c r="E501" s="23">
        <v>41122</v>
      </c>
      <c r="R501" t="e">
        <v>#DIV/0!</v>
      </c>
      <c r="T501">
        <v>0</v>
      </c>
    </row>
    <row r="502" spans="1:20" x14ac:dyDescent="0.2">
      <c r="A502" t="s">
        <v>19815</v>
      </c>
      <c r="B502" t="s">
        <v>19816</v>
      </c>
      <c r="C502" t="s">
        <v>220</v>
      </c>
      <c r="D502" t="s">
        <v>1000</v>
      </c>
      <c r="E502" s="23">
        <v>41122</v>
      </c>
      <c r="F502">
        <v>10</v>
      </c>
      <c r="G502">
        <v>15</v>
      </c>
      <c r="H502">
        <v>0.66666666666666663</v>
      </c>
      <c r="I502">
        <v>31</v>
      </c>
      <c r="K502" t="e">
        <v>#DIV/0!</v>
      </c>
      <c r="L502">
        <v>54</v>
      </c>
      <c r="M502">
        <v>0</v>
      </c>
      <c r="P502">
        <v>5</v>
      </c>
      <c r="Q502">
        <v>10</v>
      </c>
      <c r="R502">
        <v>0.5</v>
      </c>
      <c r="T502">
        <v>0</v>
      </c>
    </row>
    <row r="503" spans="1:20" x14ac:dyDescent="0.2">
      <c r="A503" t="s">
        <v>19994</v>
      </c>
      <c r="B503" t="s">
        <v>19995</v>
      </c>
      <c r="C503" t="s">
        <v>221</v>
      </c>
      <c r="D503" t="s">
        <v>1002</v>
      </c>
      <c r="E503" s="23">
        <v>41122</v>
      </c>
      <c r="F503">
        <v>9.5</v>
      </c>
      <c r="G503">
        <v>10</v>
      </c>
      <c r="H503">
        <v>0.95</v>
      </c>
      <c r="I503">
        <v>29</v>
      </c>
      <c r="K503" t="e">
        <v>#DIV/0!</v>
      </c>
      <c r="L503">
        <v>45</v>
      </c>
      <c r="M503">
        <v>0</v>
      </c>
      <c r="O503">
        <v>0.82499999999999996</v>
      </c>
      <c r="P503">
        <v>5</v>
      </c>
      <c r="Q503">
        <v>10</v>
      </c>
      <c r="R503">
        <v>0.5</v>
      </c>
      <c r="T503">
        <v>0</v>
      </c>
    </row>
    <row r="504" spans="1:20" x14ac:dyDescent="0.2">
      <c r="A504" t="s">
        <v>20171</v>
      </c>
      <c r="B504" t="s">
        <v>20172</v>
      </c>
      <c r="C504" t="s">
        <v>222</v>
      </c>
      <c r="D504" t="s">
        <v>1002</v>
      </c>
      <c r="E504" s="23">
        <v>41122</v>
      </c>
      <c r="F504">
        <v>0.5</v>
      </c>
      <c r="G504">
        <v>5</v>
      </c>
      <c r="H504">
        <v>0.1</v>
      </c>
      <c r="I504">
        <v>2</v>
      </c>
      <c r="L504">
        <v>9</v>
      </c>
      <c r="M504">
        <v>0</v>
      </c>
      <c r="T504" t="e">
        <v>#DIV/0!</v>
      </c>
    </row>
    <row r="505" spans="1:20" x14ac:dyDescent="0.2">
      <c r="A505" t="s">
        <v>20348</v>
      </c>
      <c r="B505" t="s">
        <v>20349</v>
      </c>
      <c r="C505" t="s">
        <v>211</v>
      </c>
      <c r="D505" t="s">
        <v>1002</v>
      </c>
      <c r="E505" s="23">
        <v>41122</v>
      </c>
      <c r="T505">
        <v>0</v>
      </c>
    </row>
    <row r="506" spans="1:20" x14ac:dyDescent="0.2">
      <c r="A506" t="s">
        <v>20525</v>
      </c>
      <c r="B506" t="s">
        <v>20526</v>
      </c>
      <c r="C506" t="s">
        <v>207</v>
      </c>
      <c r="D506" t="s">
        <v>1000</v>
      </c>
      <c r="E506" s="23">
        <v>41122</v>
      </c>
      <c r="F506">
        <v>3</v>
      </c>
      <c r="G506">
        <v>3</v>
      </c>
      <c r="H506">
        <v>1</v>
      </c>
      <c r="I506">
        <v>0</v>
      </c>
      <c r="J506">
        <v>17</v>
      </c>
      <c r="K506">
        <v>0</v>
      </c>
      <c r="L506">
        <v>27</v>
      </c>
      <c r="M506">
        <v>0.62962962962962965</v>
      </c>
      <c r="N506">
        <v>0</v>
      </c>
      <c r="P506">
        <v>0</v>
      </c>
      <c r="Q506">
        <v>0</v>
      </c>
      <c r="R506" t="e">
        <v>#DIV/0!</v>
      </c>
      <c r="S506">
        <v>0</v>
      </c>
    </row>
    <row r="507" spans="1:20" x14ac:dyDescent="0.2">
      <c r="A507" t="s">
        <v>20704</v>
      </c>
      <c r="B507" t="s">
        <v>20705</v>
      </c>
      <c r="C507" t="s">
        <v>894</v>
      </c>
      <c r="D507" t="s">
        <v>1002</v>
      </c>
      <c r="E507" s="23">
        <v>41122</v>
      </c>
      <c r="H507" t="e">
        <v>#DIV/0!</v>
      </c>
      <c r="K507" t="e">
        <v>#DIV/0!</v>
      </c>
      <c r="M507" t="e">
        <v>#DIV/0!</v>
      </c>
      <c r="R507" t="e">
        <v>#DIV/0!</v>
      </c>
    </row>
    <row r="508" spans="1:20" x14ac:dyDescent="0.2">
      <c r="A508" t="s">
        <v>20769</v>
      </c>
      <c r="B508" t="s">
        <v>20770</v>
      </c>
      <c r="C508" t="s">
        <v>210</v>
      </c>
      <c r="D508" t="s">
        <v>1002</v>
      </c>
      <c r="E508" s="23">
        <v>41122</v>
      </c>
    </row>
    <row r="509" spans="1:20" x14ac:dyDescent="0.2">
      <c r="A509" t="s">
        <v>20946</v>
      </c>
      <c r="B509" t="s">
        <v>20947</v>
      </c>
      <c r="C509" t="s">
        <v>208</v>
      </c>
      <c r="D509" t="s">
        <v>1002</v>
      </c>
      <c r="E509" s="23">
        <v>41122</v>
      </c>
      <c r="F509">
        <v>3</v>
      </c>
      <c r="G509">
        <v>3</v>
      </c>
      <c r="H509">
        <v>1</v>
      </c>
      <c r="J509">
        <v>17</v>
      </c>
      <c r="K509">
        <v>0</v>
      </c>
      <c r="L509">
        <v>27</v>
      </c>
      <c r="M509">
        <v>0.62962962962962965</v>
      </c>
      <c r="R509" t="e">
        <v>#DIV/0!</v>
      </c>
    </row>
    <row r="510" spans="1:20" x14ac:dyDescent="0.2">
      <c r="A510" t="s">
        <v>21201</v>
      </c>
      <c r="B510" t="s">
        <v>21202</v>
      </c>
      <c r="C510" t="s">
        <v>213</v>
      </c>
      <c r="D510" t="s">
        <v>1002</v>
      </c>
      <c r="E510" s="23">
        <v>41122</v>
      </c>
      <c r="H510" t="e">
        <v>#DIV/0!</v>
      </c>
      <c r="K510" t="e">
        <v>#DIV/0!</v>
      </c>
      <c r="M510" t="e">
        <v>#DIV/0!</v>
      </c>
      <c r="R510" t="e">
        <v>#DIV/0!</v>
      </c>
    </row>
    <row r="511" spans="1:20" x14ac:dyDescent="0.2">
      <c r="A511" t="s">
        <v>21378</v>
      </c>
      <c r="B511" t="s">
        <v>21379</v>
      </c>
      <c r="C511" t="s">
        <v>8154</v>
      </c>
      <c r="D511" t="s">
        <v>1002</v>
      </c>
      <c r="E511" s="23">
        <v>41122</v>
      </c>
      <c r="F511">
        <v>1.5</v>
      </c>
      <c r="G511">
        <v>1.5</v>
      </c>
      <c r="H511">
        <v>1</v>
      </c>
      <c r="I511">
        <v>2</v>
      </c>
      <c r="K511" t="e">
        <v>#DIV/0!</v>
      </c>
      <c r="L511">
        <v>14.5</v>
      </c>
      <c r="M511">
        <v>0</v>
      </c>
      <c r="R511" t="e">
        <v>#DIV/0!</v>
      </c>
      <c r="T511">
        <v>0</v>
      </c>
    </row>
    <row r="512" spans="1:20" x14ac:dyDescent="0.2">
      <c r="A512" t="s">
        <v>21443</v>
      </c>
      <c r="B512" t="s">
        <v>21444</v>
      </c>
      <c r="C512" t="s">
        <v>212</v>
      </c>
      <c r="D512" t="s">
        <v>1000</v>
      </c>
      <c r="E512" s="23">
        <v>41122</v>
      </c>
      <c r="F512">
        <v>1.5</v>
      </c>
      <c r="G512">
        <v>1.5</v>
      </c>
      <c r="H512">
        <v>1</v>
      </c>
      <c r="I512">
        <v>2</v>
      </c>
      <c r="J512">
        <v>0</v>
      </c>
      <c r="K512" t="e">
        <v>#DIV/0!</v>
      </c>
      <c r="L512">
        <v>14.5</v>
      </c>
      <c r="M512">
        <v>0</v>
      </c>
      <c r="N512">
        <v>0</v>
      </c>
      <c r="P512">
        <v>0</v>
      </c>
      <c r="Q512">
        <v>0</v>
      </c>
      <c r="R512" t="e">
        <v>#DIV/0!</v>
      </c>
      <c r="S512">
        <v>0</v>
      </c>
    </row>
    <row r="513" spans="1:20" x14ac:dyDescent="0.2">
      <c r="A513" t="s">
        <v>21652</v>
      </c>
      <c r="B513" t="s">
        <v>21653</v>
      </c>
      <c r="C513" t="s">
        <v>217</v>
      </c>
      <c r="D513" t="s">
        <v>1000</v>
      </c>
      <c r="E513" s="23">
        <v>41122</v>
      </c>
      <c r="F513">
        <v>1</v>
      </c>
      <c r="G513">
        <v>1</v>
      </c>
      <c r="H513">
        <v>1</v>
      </c>
      <c r="I513">
        <v>0</v>
      </c>
      <c r="L513">
        <v>0</v>
      </c>
      <c r="M513" t="e">
        <v>#DIV/0!</v>
      </c>
      <c r="R513" t="e">
        <v>#DIV/0!</v>
      </c>
    </row>
    <row r="514" spans="1:20" x14ac:dyDescent="0.2">
      <c r="A514" t="s">
        <v>21831</v>
      </c>
      <c r="B514" t="s">
        <v>21832</v>
      </c>
      <c r="C514" t="s">
        <v>895</v>
      </c>
      <c r="D514" t="s">
        <v>1002</v>
      </c>
      <c r="E514" s="23">
        <v>41122</v>
      </c>
      <c r="H514" t="e">
        <v>#DIV/0!</v>
      </c>
      <c r="K514" t="e">
        <v>#DIV/0!</v>
      </c>
      <c r="M514" t="e">
        <v>#DIV/0!</v>
      </c>
      <c r="R514" t="e">
        <v>#DIV/0!</v>
      </c>
    </row>
    <row r="515" spans="1:20" x14ac:dyDescent="0.2">
      <c r="A515" t="s">
        <v>21896</v>
      </c>
      <c r="B515" t="s">
        <v>21897</v>
      </c>
      <c r="C515" t="s">
        <v>218</v>
      </c>
      <c r="D515" t="s">
        <v>1002</v>
      </c>
      <c r="E515" s="23">
        <v>41122</v>
      </c>
      <c r="F515">
        <v>1</v>
      </c>
      <c r="G515">
        <v>1</v>
      </c>
      <c r="H515">
        <v>1</v>
      </c>
      <c r="K515" t="e">
        <v>#DIV/0!</v>
      </c>
      <c r="M515" t="e">
        <v>#DIV/0!</v>
      </c>
      <c r="R515" t="e">
        <v>#DIV/0!</v>
      </c>
    </row>
    <row r="516" spans="1:20" x14ac:dyDescent="0.2">
      <c r="A516" t="s">
        <v>22073</v>
      </c>
      <c r="B516" t="s">
        <v>22074</v>
      </c>
      <c r="C516" t="s">
        <v>219</v>
      </c>
      <c r="D516" t="s">
        <v>1002</v>
      </c>
      <c r="E516" s="23">
        <v>41122</v>
      </c>
      <c r="H516" t="e">
        <v>#DIV/0!</v>
      </c>
      <c r="K516" t="e">
        <v>#DIV/0!</v>
      </c>
      <c r="M516" t="e">
        <v>#DIV/0!</v>
      </c>
      <c r="R516" t="e">
        <v>#DIV/0!</v>
      </c>
    </row>
    <row r="517" spans="1:20" x14ac:dyDescent="0.2">
      <c r="A517" t="s">
        <v>11477</v>
      </c>
      <c r="B517" t="s">
        <v>11478</v>
      </c>
      <c r="C517" t="s">
        <v>198</v>
      </c>
      <c r="D517" t="s">
        <v>1002</v>
      </c>
      <c r="E517" s="23">
        <v>41153</v>
      </c>
      <c r="F517">
        <v>1</v>
      </c>
      <c r="G517">
        <v>2.5</v>
      </c>
      <c r="H517">
        <v>0.4</v>
      </c>
      <c r="I517">
        <v>4</v>
      </c>
      <c r="K517" t="e">
        <v>#DIV/0!</v>
      </c>
      <c r="L517">
        <v>14.5</v>
      </c>
      <c r="M517">
        <v>0</v>
      </c>
      <c r="R517" t="e">
        <v>#DIV/0!</v>
      </c>
    </row>
    <row r="518" spans="1:20" x14ac:dyDescent="0.2">
      <c r="A518" t="s">
        <v>13179</v>
      </c>
      <c r="B518" t="s">
        <v>13091</v>
      </c>
      <c r="C518" t="s">
        <v>1051</v>
      </c>
      <c r="D518" t="s">
        <v>1002</v>
      </c>
      <c r="E518" s="23">
        <v>41153</v>
      </c>
      <c r="F518">
        <v>1</v>
      </c>
      <c r="G518">
        <v>2.5</v>
      </c>
      <c r="H518">
        <v>0.4</v>
      </c>
      <c r="I518">
        <v>4</v>
      </c>
      <c r="K518" t="e">
        <v>#DIV/0!</v>
      </c>
      <c r="L518">
        <v>14.5</v>
      </c>
      <c r="M518">
        <v>0</v>
      </c>
      <c r="R518" t="e">
        <v>#DIV/0!</v>
      </c>
      <c r="T518">
        <v>0</v>
      </c>
    </row>
    <row r="519" spans="1:20" x14ac:dyDescent="0.2">
      <c r="A519" t="s">
        <v>2973</v>
      </c>
      <c r="B519" t="s">
        <v>2974</v>
      </c>
      <c r="C519" t="s">
        <v>242</v>
      </c>
      <c r="D519" t="s">
        <v>1000</v>
      </c>
      <c r="E519" s="23">
        <v>41153</v>
      </c>
      <c r="F519">
        <v>0</v>
      </c>
      <c r="G519">
        <v>0</v>
      </c>
      <c r="H519" t="e">
        <v>#DIV/0!</v>
      </c>
      <c r="I519">
        <v>0</v>
      </c>
      <c r="J519">
        <v>0</v>
      </c>
      <c r="L519">
        <v>0</v>
      </c>
      <c r="M519" t="e">
        <v>#DIV/0!</v>
      </c>
      <c r="N519">
        <v>0</v>
      </c>
      <c r="P519">
        <v>0</v>
      </c>
      <c r="Q519">
        <v>1</v>
      </c>
      <c r="R519">
        <v>0</v>
      </c>
      <c r="S519">
        <v>0</v>
      </c>
    </row>
    <row r="520" spans="1:20" x14ac:dyDescent="0.2">
      <c r="A520" t="s">
        <v>2798</v>
      </c>
      <c r="B520" t="s">
        <v>2799</v>
      </c>
      <c r="C520" t="s">
        <v>2724</v>
      </c>
      <c r="D520" t="s">
        <v>1000</v>
      </c>
      <c r="E520" s="23">
        <v>41153</v>
      </c>
      <c r="F520">
        <v>2.5</v>
      </c>
      <c r="G520">
        <v>4</v>
      </c>
      <c r="H520">
        <v>0.625</v>
      </c>
      <c r="I520">
        <v>6</v>
      </c>
      <c r="J520">
        <v>29</v>
      </c>
      <c r="K520">
        <v>0.20689655172413793</v>
      </c>
      <c r="L520">
        <v>29</v>
      </c>
      <c r="M520">
        <v>1</v>
      </c>
      <c r="N520">
        <v>0</v>
      </c>
      <c r="P520">
        <v>0</v>
      </c>
      <c r="Q520">
        <v>0</v>
      </c>
      <c r="R520" t="e">
        <v>#DIV/0!</v>
      </c>
      <c r="S520">
        <v>0</v>
      </c>
    </row>
    <row r="521" spans="1:20" x14ac:dyDescent="0.2">
      <c r="A521" t="s">
        <v>2553</v>
      </c>
      <c r="B521" t="s">
        <v>2554</v>
      </c>
      <c r="C521" t="s">
        <v>237</v>
      </c>
      <c r="D521" t="s">
        <v>1000</v>
      </c>
      <c r="E521" s="23">
        <v>41153</v>
      </c>
      <c r="F521">
        <v>0</v>
      </c>
      <c r="G521">
        <v>0</v>
      </c>
      <c r="I521">
        <v>2</v>
      </c>
      <c r="J521">
        <v>0</v>
      </c>
      <c r="K521" t="e">
        <v>#DIV/0!</v>
      </c>
      <c r="L521">
        <v>0</v>
      </c>
      <c r="N521">
        <v>0</v>
      </c>
      <c r="O521">
        <v>0</v>
      </c>
      <c r="P521">
        <v>0</v>
      </c>
      <c r="Q521">
        <v>0</v>
      </c>
      <c r="R521" t="e">
        <v>#DIV/0!</v>
      </c>
      <c r="S521">
        <v>0</v>
      </c>
    </row>
    <row r="522" spans="1:20" x14ac:dyDescent="0.2">
      <c r="A522" t="s">
        <v>2378</v>
      </c>
      <c r="B522" t="s">
        <v>2379</v>
      </c>
      <c r="C522" t="s">
        <v>238</v>
      </c>
      <c r="D522" t="s">
        <v>1000</v>
      </c>
      <c r="E522" s="23">
        <v>41153</v>
      </c>
      <c r="F522">
        <v>9.5</v>
      </c>
      <c r="G522">
        <v>10</v>
      </c>
      <c r="H522">
        <v>0.95</v>
      </c>
      <c r="I522">
        <v>29</v>
      </c>
      <c r="J522">
        <v>0</v>
      </c>
      <c r="L522">
        <v>45</v>
      </c>
      <c r="M522">
        <v>0</v>
      </c>
      <c r="N522">
        <v>0</v>
      </c>
      <c r="O522">
        <v>0.82499999999999996</v>
      </c>
      <c r="P522">
        <v>5</v>
      </c>
      <c r="Q522">
        <v>6</v>
      </c>
      <c r="R522">
        <v>0.83333333333333337</v>
      </c>
      <c r="S522">
        <v>0</v>
      </c>
    </row>
    <row r="523" spans="1:20" x14ac:dyDescent="0.2">
      <c r="A523" t="s">
        <v>2205</v>
      </c>
      <c r="B523" t="s">
        <v>2206</v>
      </c>
      <c r="C523" t="s">
        <v>239</v>
      </c>
      <c r="D523" t="s">
        <v>1000</v>
      </c>
      <c r="E523" s="23">
        <v>41153</v>
      </c>
      <c r="F523">
        <v>0.5</v>
      </c>
      <c r="G523">
        <v>5</v>
      </c>
      <c r="H523">
        <v>0.1</v>
      </c>
      <c r="I523">
        <v>2</v>
      </c>
      <c r="J523">
        <v>0</v>
      </c>
      <c r="K523" t="e">
        <v>#DIV/0!</v>
      </c>
      <c r="L523">
        <v>9</v>
      </c>
      <c r="M523">
        <v>0</v>
      </c>
      <c r="N523">
        <v>0</v>
      </c>
      <c r="O523">
        <v>0</v>
      </c>
      <c r="P523">
        <v>0</v>
      </c>
      <c r="Q523">
        <v>0</v>
      </c>
      <c r="R523" t="e">
        <v>#DIV/0!</v>
      </c>
      <c r="S523">
        <v>0</v>
      </c>
    </row>
    <row r="524" spans="1:20" x14ac:dyDescent="0.2">
      <c r="A524" t="s">
        <v>2030</v>
      </c>
      <c r="B524" t="s">
        <v>2031</v>
      </c>
      <c r="C524" t="s">
        <v>1988</v>
      </c>
      <c r="D524" t="s">
        <v>1000</v>
      </c>
      <c r="E524" s="23">
        <v>41153</v>
      </c>
      <c r="F524">
        <v>3.3</v>
      </c>
      <c r="G524">
        <v>3.3</v>
      </c>
      <c r="H524">
        <v>1</v>
      </c>
      <c r="I524">
        <v>9</v>
      </c>
      <c r="J524">
        <v>23</v>
      </c>
      <c r="L524">
        <v>23</v>
      </c>
      <c r="M524">
        <v>1</v>
      </c>
      <c r="N524">
        <v>0</v>
      </c>
      <c r="P524">
        <v>0</v>
      </c>
      <c r="Q524">
        <v>2</v>
      </c>
      <c r="R524">
        <v>0</v>
      </c>
      <c r="S524">
        <v>0</v>
      </c>
    </row>
    <row r="525" spans="1:20" x14ac:dyDescent="0.2">
      <c r="A525" t="s">
        <v>1782</v>
      </c>
      <c r="B525" t="s">
        <v>1783</v>
      </c>
      <c r="C525" t="s">
        <v>240</v>
      </c>
      <c r="D525" t="s">
        <v>1000</v>
      </c>
      <c r="E525" s="23">
        <v>41153</v>
      </c>
      <c r="F525">
        <v>19</v>
      </c>
      <c r="G525">
        <v>15</v>
      </c>
      <c r="H525">
        <v>1.2666666666666666</v>
      </c>
      <c r="I525">
        <v>0</v>
      </c>
      <c r="J525">
        <v>17</v>
      </c>
      <c r="L525">
        <v>74.5</v>
      </c>
      <c r="M525">
        <v>0.22818791946308725</v>
      </c>
      <c r="N525">
        <v>0</v>
      </c>
      <c r="P525">
        <v>0</v>
      </c>
      <c r="Q525">
        <v>1</v>
      </c>
      <c r="R525">
        <v>0</v>
      </c>
      <c r="S525">
        <v>0</v>
      </c>
    </row>
    <row r="526" spans="1:20" x14ac:dyDescent="0.2">
      <c r="A526" t="s">
        <v>1607</v>
      </c>
      <c r="B526" t="s">
        <v>1608</v>
      </c>
      <c r="C526" t="s">
        <v>241</v>
      </c>
      <c r="D526" t="s">
        <v>1000</v>
      </c>
      <c r="E526" s="23">
        <v>41153</v>
      </c>
      <c r="F526">
        <v>0</v>
      </c>
      <c r="G526">
        <v>0</v>
      </c>
      <c r="H526" t="e">
        <v>#DIV/0!</v>
      </c>
      <c r="I526">
        <v>0</v>
      </c>
      <c r="J526">
        <v>0</v>
      </c>
      <c r="L526">
        <v>0</v>
      </c>
      <c r="M526" t="e">
        <v>#DIV/0!</v>
      </c>
      <c r="N526">
        <v>0</v>
      </c>
      <c r="P526">
        <v>0</v>
      </c>
      <c r="Q526">
        <v>0</v>
      </c>
      <c r="R526" t="e">
        <v>#DIV/0!</v>
      </c>
    </row>
    <row r="527" spans="1:20" x14ac:dyDescent="0.2">
      <c r="A527" t="s">
        <v>1068</v>
      </c>
      <c r="B527" t="s">
        <v>1153</v>
      </c>
      <c r="C527" t="s">
        <v>235</v>
      </c>
      <c r="D527" t="s">
        <v>1002</v>
      </c>
      <c r="E527" s="23">
        <v>41153</v>
      </c>
      <c r="F527">
        <v>34.799999999999997</v>
      </c>
      <c r="G527">
        <v>37.299999999999997</v>
      </c>
      <c r="H527">
        <v>0.93297587131367288</v>
      </c>
      <c r="I527">
        <v>48</v>
      </c>
      <c r="J527">
        <v>69</v>
      </c>
      <c r="K527">
        <v>0.69565217391304346</v>
      </c>
      <c r="L527">
        <v>180.5</v>
      </c>
      <c r="M527">
        <v>0.38227146814404434</v>
      </c>
      <c r="N527">
        <v>0</v>
      </c>
      <c r="P527">
        <v>5</v>
      </c>
      <c r="Q527">
        <v>11</v>
      </c>
      <c r="R527">
        <v>0.45454545454545453</v>
      </c>
      <c r="S527">
        <v>0</v>
      </c>
    </row>
    <row r="528" spans="1:20" x14ac:dyDescent="0.2">
      <c r="A528" t="s">
        <v>11479</v>
      </c>
      <c r="B528" t="s">
        <v>11480</v>
      </c>
      <c r="C528" t="s">
        <v>199</v>
      </c>
      <c r="D528" t="s">
        <v>1002</v>
      </c>
      <c r="E528" s="23">
        <v>41153</v>
      </c>
      <c r="F528">
        <v>6</v>
      </c>
      <c r="G528">
        <v>4</v>
      </c>
      <c r="H528">
        <v>1.5</v>
      </c>
      <c r="I528">
        <v>2</v>
      </c>
      <c r="J528">
        <v>0</v>
      </c>
      <c r="K528" t="e">
        <v>#DIV/0!</v>
      </c>
      <c r="L528">
        <v>20</v>
      </c>
      <c r="M528">
        <v>0</v>
      </c>
      <c r="N528">
        <v>0</v>
      </c>
      <c r="P528">
        <v>0</v>
      </c>
      <c r="Q528">
        <v>0</v>
      </c>
      <c r="R528" t="e">
        <v>#DIV/0!</v>
      </c>
      <c r="S528">
        <v>0</v>
      </c>
    </row>
    <row r="529" spans="1:19" x14ac:dyDescent="0.2">
      <c r="A529" t="s">
        <v>11387</v>
      </c>
      <c r="B529" t="s">
        <v>11388</v>
      </c>
      <c r="C529" t="s">
        <v>201</v>
      </c>
      <c r="D529" t="s">
        <v>1000</v>
      </c>
      <c r="E529" s="23">
        <v>41153</v>
      </c>
      <c r="H529" t="e">
        <v>#DIV/0!</v>
      </c>
      <c r="I529">
        <v>2</v>
      </c>
      <c r="L529">
        <v>0</v>
      </c>
      <c r="M529" t="e">
        <v>#DIV/0!</v>
      </c>
      <c r="R529" t="e">
        <v>#DIV/0!</v>
      </c>
    </row>
    <row r="530" spans="1:19" x14ac:dyDescent="0.2">
      <c r="A530" t="s">
        <v>12184</v>
      </c>
      <c r="B530" t="s">
        <v>12185</v>
      </c>
      <c r="C530" t="s">
        <v>200</v>
      </c>
      <c r="D530" t="s">
        <v>1000</v>
      </c>
      <c r="E530" s="23">
        <v>41153</v>
      </c>
      <c r="F530">
        <v>6</v>
      </c>
      <c r="G530">
        <v>4</v>
      </c>
      <c r="H530">
        <v>1.5</v>
      </c>
      <c r="K530" t="e">
        <v>#DIV/0!</v>
      </c>
      <c r="L530">
        <v>20</v>
      </c>
      <c r="M530">
        <v>0</v>
      </c>
      <c r="R530" t="e">
        <v>#DIV/0!</v>
      </c>
    </row>
    <row r="531" spans="1:19" x14ac:dyDescent="0.2">
      <c r="A531" t="s">
        <v>12469</v>
      </c>
      <c r="B531" t="s">
        <v>12470</v>
      </c>
      <c r="C531" t="s">
        <v>202</v>
      </c>
      <c r="D531" t="s">
        <v>1000</v>
      </c>
      <c r="E531" s="23">
        <v>41153</v>
      </c>
      <c r="H531" t="e">
        <v>#DIV/0!</v>
      </c>
      <c r="M531" t="e">
        <v>#DIV/0!</v>
      </c>
      <c r="R531" t="e">
        <v>#DIV/0!</v>
      </c>
    </row>
    <row r="532" spans="1:19" x14ac:dyDescent="0.2">
      <c r="A532" t="s">
        <v>11006</v>
      </c>
      <c r="B532" t="s">
        <v>11007</v>
      </c>
      <c r="C532" t="s">
        <v>228</v>
      </c>
      <c r="D532" t="s">
        <v>1000</v>
      </c>
      <c r="E532" s="23">
        <v>41153</v>
      </c>
      <c r="H532" t="e">
        <v>#DIV/0!</v>
      </c>
      <c r="K532" t="e">
        <v>#DIV/0!</v>
      </c>
      <c r="M532" t="e">
        <v>#DIV/0!</v>
      </c>
      <c r="R532" t="e">
        <v>#DIV/0!</v>
      </c>
    </row>
    <row r="533" spans="1:19" x14ac:dyDescent="0.2">
      <c r="A533" t="s">
        <v>10831</v>
      </c>
      <c r="B533" t="s">
        <v>10832</v>
      </c>
      <c r="C533" t="s">
        <v>227</v>
      </c>
      <c r="D533" t="s">
        <v>1002</v>
      </c>
      <c r="E533" s="23">
        <v>41153</v>
      </c>
      <c r="H533" t="e">
        <v>#DIV/0!</v>
      </c>
      <c r="K533" t="e">
        <v>#DIV/0!</v>
      </c>
      <c r="M533" t="e">
        <v>#DIV/0!</v>
      </c>
      <c r="R533" t="e">
        <v>#DIV/0!</v>
      </c>
    </row>
    <row r="534" spans="1:19" x14ac:dyDescent="0.2">
      <c r="A534" t="s">
        <v>10656</v>
      </c>
      <c r="B534" t="s">
        <v>10657</v>
      </c>
      <c r="C534" t="s">
        <v>203</v>
      </c>
      <c r="D534" t="s">
        <v>1002</v>
      </c>
      <c r="E534" s="23">
        <v>41153</v>
      </c>
      <c r="F534">
        <v>6</v>
      </c>
      <c r="G534">
        <v>4</v>
      </c>
      <c r="H534">
        <v>1.5</v>
      </c>
      <c r="I534">
        <v>0</v>
      </c>
      <c r="J534">
        <v>0</v>
      </c>
      <c r="K534" t="e">
        <v>#DIV/0!</v>
      </c>
      <c r="L534">
        <v>27.5</v>
      </c>
      <c r="M534">
        <v>0</v>
      </c>
      <c r="P534">
        <v>0</v>
      </c>
      <c r="Q534">
        <v>0</v>
      </c>
    </row>
    <row r="535" spans="1:19" x14ac:dyDescent="0.2">
      <c r="A535" t="s">
        <v>10481</v>
      </c>
      <c r="B535" t="s">
        <v>10482</v>
      </c>
      <c r="C535" t="s">
        <v>205</v>
      </c>
      <c r="D535" t="s">
        <v>1000</v>
      </c>
      <c r="E535" s="23">
        <v>41153</v>
      </c>
    </row>
    <row r="536" spans="1:19" x14ac:dyDescent="0.2">
      <c r="A536" t="s">
        <v>10305</v>
      </c>
      <c r="B536" t="s">
        <v>10306</v>
      </c>
      <c r="C536" t="s">
        <v>204</v>
      </c>
      <c r="D536" t="s">
        <v>1000</v>
      </c>
      <c r="E536" s="23">
        <v>41153</v>
      </c>
      <c r="F536">
        <v>6</v>
      </c>
      <c r="G536">
        <v>4</v>
      </c>
      <c r="H536">
        <v>1.5</v>
      </c>
      <c r="K536" t="e">
        <v>#DIV/0!</v>
      </c>
      <c r="L536">
        <v>27.5</v>
      </c>
      <c r="M536">
        <v>0</v>
      </c>
      <c r="R536" t="e">
        <v>#DIV/0!</v>
      </c>
    </row>
    <row r="537" spans="1:19" x14ac:dyDescent="0.2">
      <c r="A537" t="s">
        <v>10240</v>
      </c>
      <c r="B537" t="s">
        <v>10241</v>
      </c>
      <c r="C537" t="s">
        <v>206</v>
      </c>
      <c r="D537" t="s">
        <v>1000</v>
      </c>
      <c r="E537" s="23">
        <v>41153</v>
      </c>
    </row>
    <row r="538" spans="1:19" x14ac:dyDescent="0.2">
      <c r="A538" t="s">
        <v>9809</v>
      </c>
      <c r="B538" t="s">
        <v>9810</v>
      </c>
      <c r="C538" t="s">
        <v>223</v>
      </c>
      <c r="D538" t="s">
        <v>1002</v>
      </c>
      <c r="E538" s="23">
        <v>41153</v>
      </c>
      <c r="R538" t="e">
        <v>#DIV/0!</v>
      </c>
    </row>
    <row r="539" spans="1:19" x14ac:dyDescent="0.2">
      <c r="A539" t="s">
        <v>9634</v>
      </c>
      <c r="B539" t="s">
        <v>9635</v>
      </c>
      <c r="C539" t="s">
        <v>224</v>
      </c>
      <c r="D539" t="s">
        <v>1000</v>
      </c>
      <c r="E539" s="23">
        <v>41153</v>
      </c>
      <c r="R539" t="e">
        <v>#DIV/0!</v>
      </c>
    </row>
    <row r="540" spans="1:19" x14ac:dyDescent="0.2">
      <c r="A540" t="s">
        <v>9243</v>
      </c>
      <c r="B540" t="s">
        <v>9244</v>
      </c>
      <c r="C540" t="s">
        <v>211</v>
      </c>
      <c r="D540" t="s">
        <v>1000</v>
      </c>
      <c r="E540" s="23">
        <v>41153</v>
      </c>
    </row>
    <row r="541" spans="1:19" x14ac:dyDescent="0.2">
      <c r="A541" t="s">
        <v>9068</v>
      </c>
      <c r="B541" t="s">
        <v>9069</v>
      </c>
      <c r="C541" t="s">
        <v>207</v>
      </c>
      <c r="D541" t="s">
        <v>1002</v>
      </c>
      <c r="E541" s="23">
        <v>41153</v>
      </c>
      <c r="F541">
        <v>3</v>
      </c>
      <c r="G541">
        <v>3</v>
      </c>
      <c r="H541">
        <v>1</v>
      </c>
      <c r="I541">
        <v>0</v>
      </c>
      <c r="J541">
        <v>17</v>
      </c>
      <c r="K541">
        <v>0</v>
      </c>
      <c r="L541">
        <v>27</v>
      </c>
      <c r="M541">
        <v>0.62962962962962965</v>
      </c>
      <c r="N541">
        <v>0</v>
      </c>
      <c r="P541">
        <v>0</v>
      </c>
      <c r="Q541">
        <v>0</v>
      </c>
      <c r="R541" t="e">
        <v>#DIV/0!</v>
      </c>
      <c r="S541">
        <v>0</v>
      </c>
    </row>
    <row r="542" spans="1:19" x14ac:dyDescent="0.2">
      <c r="A542" t="s">
        <v>9003</v>
      </c>
      <c r="B542" t="s">
        <v>9004</v>
      </c>
      <c r="C542" t="s">
        <v>894</v>
      </c>
      <c r="D542" t="s">
        <v>1000</v>
      </c>
      <c r="E542" s="23">
        <v>41153</v>
      </c>
      <c r="H542" t="e">
        <v>#DIV/0!</v>
      </c>
      <c r="K542" t="e">
        <v>#DIV/0!</v>
      </c>
      <c r="M542" t="e">
        <v>#DIV/0!</v>
      </c>
      <c r="R542" t="e">
        <v>#DIV/0!</v>
      </c>
    </row>
    <row r="543" spans="1:19" x14ac:dyDescent="0.2">
      <c r="A543" t="s">
        <v>8828</v>
      </c>
      <c r="B543" t="s">
        <v>8829</v>
      </c>
      <c r="C543" t="s">
        <v>210</v>
      </c>
      <c r="D543" t="s">
        <v>1000</v>
      </c>
      <c r="E543" s="23">
        <v>41153</v>
      </c>
    </row>
    <row r="544" spans="1:19" x14ac:dyDescent="0.2">
      <c r="A544" t="s">
        <v>8653</v>
      </c>
      <c r="B544" t="s">
        <v>8654</v>
      </c>
      <c r="C544" t="s">
        <v>208</v>
      </c>
      <c r="D544" t="s">
        <v>1000</v>
      </c>
      <c r="E544" s="23">
        <v>41153</v>
      </c>
      <c r="F544">
        <v>3</v>
      </c>
      <c r="G544">
        <v>3</v>
      </c>
      <c r="H544">
        <v>1</v>
      </c>
      <c r="J544">
        <v>17</v>
      </c>
      <c r="K544">
        <v>0</v>
      </c>
      <c r="L544">
        <v>27</v>
      </c>
      <c r="M544">
        <v>0.62962962962962965</v>
      </c>
      <c r="R544" t="e">
        <v>#DIV/0!</v>
      </c>
    </row>
    <row r="545" spans="1:20" x14ac:dyDescent="0.2">
      <c r="A545" t="s">
        <v>8404</v>
      </c>
      <c r="B545" t="s">
        <v>8405</v>
      </c>
      <c r="C545" t="s">
        <v>213</v>
      </c>
      <c r="D545" t="s">
        <v>1000</v>
      </c>
      <c r="E545" s="23">
        <v>41153</v>
      </c>
      <c r="H545" t="e">
        <v>#DIV/0!</v>
      </c>
      <c r="K545" t="e">
        <v>#DIV/0!</v>
      </c>
      <c r="M545" t="e">
        <v>#DIV/0!</v>
      </c>
      <c r="R545" t="e">
        <v>#DIV/0!</v>
      </c>
    </row>
    <row r="546" spans="1:20" x14ac:dyDescent="0.2">
      <c r="A546" t="s">
        <v>8229</v>
      </c>
      <c r="B546" t="s">
        <v>8230</v>
      </c>
      <c r="C546" t="s">
        <v>212</v>
      </c>
      <c r="D546" t="s">
        <v>1002</v>
      </c>
      <c r="E546" s="23">
        <v>41153</v>
      </c>
      <c r="F546">
        <v>1.5</v>
      </c>
      <c r="G546">
        <v>1.5</v>
      </c>
      <c r="H546">
        <v>1</v>
      </c>
      <c r="I546">
        <v>2</v>
      </c>
      <c r="J546">
        <v>0</v>
      </c>
      <c r="K546" t="e">
        <v>#DIV/0!</v>
      </c>
      <c r="L546">
        <v>14.5</v>
      </c>
      <c r="M546">
        <v>0</v>
      </c>
      <c r="N546">
        <v>0</v>
      </c>
      <c r="P546">
        <v>0</v>
      </c>
      <c r="Q546">
        <v>0</v>
      </c>
      <c r="R546" t="e">
        <v>#DIV/0!</v>
      </c>
      <c r="S546">
        <v>0</v>
      </c>
    </row>
    <row r="547" spans="1:20" x14ac:dyDescent="0.2">
      <c r="A547" t="s">
        <v>8164</v>
      </c>
      <c r="B547" t="s">
        <v>8165</v>
      </c>
      <c r="C547" t="s">
        <v>8154</v>
      </c>
      <c r="D547" t="s">
        <v>1000</v>
      </c>
      <c r="E547" s="23">
        <v>41153</v>
      </c>
      <c r="F547">
        <v>1.5</v>
      </c>
      <c r="G547">
        <v>1.5</v>
      </c>
      <c r="H547">
        <v>1</v>
      </c>
      <c r="I547">
        <v>2</v>
      </c>
      <c r="K547" t="e">
        <v>#DIV/0!</v>
      </c>
      <c r="L547">
        <v>14.5</v>
      </c>
      <c r="M547">
        <v>0</v>
      </c>
      <c r="R547" t="e">
        <v>#DIV/0!</v>
      </c>
    </row>
    <row r="548" spans="1:20" x14ac:dyDescent="0.2">
      <c r="A548" t="s">
        <v>7928</v>
      </c>
      <c r="B548" t="s">
        <v>7929</v>
      </c>
      <c r="C548" t="s">
        <v>225</v>
      </c>
      <c r="D548" t="s">
        <v>1002</v>
      </c>
      <c r="E548" s="23">
        <v>41153</v>
      </c>
      <c r="R548" t="e">
        <v>#DIV/0!</v>
      </c>
    </row>
    <row r="549" spans="1:20" x14ac:dyDescent="0.2">
      <c r="A549" t="s">
        <v>7727</v>
      </c>
      <c r="B549" t="s">
        <v>7728</v>
      </c>
      <c r="C549" t="s">
        <v>226</v>
      </c>
      <c r="D549" t="s">
        <v>1000</v>
      </c>
      <c r="E549" s="23">
        <v>41153</v>
      </c>
      <c r="R549" t="e">
        <v>#DIV/0!</v>
      </c>
    </row>
    <row r="550" spans="1:20" x14ac:dyDescent="0.2">
      <c r="A550" t="s">
        <v>7540</v>
      </c>
      <c r="B550" t="s">
        <v>7541</v>
      </c>
      <c r="C550" t="s">
        <v>901</v>
      </c>
      <c r="D550" t="s">
        <v>1000</v>
      </c>
      <c r="E550" s="23">
        <v>41153</v>
      </c>
      <c r="P550">
        <v>0</v>
      </c>
      <c r="Q550">
        <v>1</v>
      </c>
      <c r="R550">
        <v>0</v>
      </c>
    </row>
    <row r="551" spans="1:20" x14ac:dyDescent="0.2">
      <c r="A551" t="s">
        <v>7193</v>
      </c>
      <c r="B551" t="s">
        <v>7194</v>
      </c>
      <c r="C551" t="s">
        <v>1052</v>
      </c>
      <c r="D551" t="s">
        <v>1000</v>
      </c>
      <c r="E551" s="23">
        <v>41153</v>
      </c>
      <c r="P551">
        <v>0</v>
      </c>
      <c r="Q551">
        <v>1</v>
      </c>
      <c r="R551">
        <v>0</v>
      </c>
    </row>
    <row r="552" spans="1:20" x14ac:dyDescent="0.2">
      <c r="A552" t="s">
        <v>6988</v>
      </c>
      <c r="B552" t="s">
        <v>6989</v>
      </c>
      <c r="C552" t="s">
        <v>232</v>
      </c>
      <c r="D552" t="s">
        <v>1002</v>
      </c>
      <c r="E552" s="23">
        <v>41153</v>
      </c>
      <c r="R552" t="e">
        <v>#DIV/0!</v>
      </c>
      <c r="T552">
        <v>0</v>
      </c>
    </row>
    <row r="553" spans="1:20" x14ac:dyDescent="0.2">
      <c r="A553" t="s">
        <v>6797</v>
      </c>
      <c r="B553" t="s">
        <v>6798</v>
      </c>
      <c r="C553" t="s">
        <v>231</v>
      </c>
      <c r="D553" t="s">
        <v>1000</v>
      </c>
      <c r="E553" s="23">
        <v>41153</v>
      </c>
      <c r="R553" t="e">
        <v>#DIV/0!</v>
      </c>
      <c r="T553">
        <v>0</v>
      </c>
    </row>
    <row r="554" spans="1:20" x14ac:dyDescent="0.2">
      <c r="A554" t="s">
        <v>6622</v>
      </c>
      <c r="B554" t="s">
        <v>6623</v>
      </c>
      <c r="C554" t="s">
        <v>317</v>
      </c>
      <c r="D554" t="s">
        <v>1002</v>
      </c>
      <c r="E554" s="23">
        <v>41153</v>
      </c>
      <c r="F554">
        <v>3</v>
      </c>
      <c r="G554">
        <v>3</v>
      </c>
      <c r="H554">
        <v>1</v>
      </c>
      <c r="K554" t="e">
        <v>#DIV/0!</v>
      </c>
      <c r="M554" t="e">
        <v>#DIV/0!</v>
      </c>
      <c r="R554" t="e">
        <v>#DIV/0!</v>
      </c>
      <c r="T554">
        <v>0.93125000000000002</v>
      </c>
    </row>
    <row r="555" spans="1:20" x14ac:dyDescent="0.2">
      <c r="A555" t="s">
        <v>6447</v>
      </c>
      <c r="B555" t="s">
        <v>6448</v>
      </c>
      <c r="C555" t="s">
        <v>316</v>
      </c>
      <c r="D555" t="s">
        <v>1000</v>
      </c>
      <c r="E555" s="23">
        <v>41153</v>
      </c>
      <c r="F555">
        <v>3</v>
      </c>
      <c r="G555">
        <v>3</v>
      </c>
      <c r="H555">
        <v>1</v>
      </c>
      <c r="K555" t="e">
        <v>#DIV/0!</v>
      </c>
      <c r="M555" t="e">
        <v>#DIV/0!</v>
      </c>
      <c r="R555" t="e">
        <v>#DIV/0!</v>
      </c>
      <c r="T555">
        <v>0.75</v>
      </c>
    </row>
    <row r="556" spans="1:20" x14ac:dyDescent="0.2">
      <c r="A556" t="s">
        <v>6198</v>
      </c>
      <c r="B556" t="s">
        <v>6199</v>
      </c>
      <c r="C556" t="s">
        <v>214</v>
      </c>
      <c r="D556" t="s">
        <v>1002</v>
      </c>
      <c r="E556" s="23">
        <v>41153</v>
      </c>
      <c r="T556">
        <v>1</v>
      </c>
    </row>
    <row r="557" spans="1:20" x14ac:dyDescent="0.2">
      <c r="A557" t="s">
        <v>6023</v>
      </c>
      <c r="B557" t="s">
        <v>6024</v>
      </c>
      <c r="C557" t="s">
        <v>215</v>
      </c>
      <c r="D557" t="s">
        <v>1000</v>
      </c>
      <c r="E557" s="23">
        <v>41153</v>
      </c>
      <c r="T557">
        <v>0</v>
      </c>
    </row>
    <row r="558" spans="1:20" x14ac:dyDescent="0.2">
      <c r="A558" t="s">
        <v>5848</v>
      </c>
      <c r="B558" t="s">
        <v>5849</v>
      </c>
      <c r="C558" t="s">
        <v>216</v>
      </c>
      <c r="D558" t="s">
        <v>1000</v>
      </c>
      <c r="E558" s="23">
        <v>41153</v>
      </c>
      <c r="T558">
        <v>0</v>
      </c>
    </row>
    <row r="559" spans="1:20" x14ac:dyDescent="0.2">
      <c r="A559" t="s">
        <v>5420</v>
      </c>
      <c r="B559" t="s">
        <v>5421</v>
      </c>
      <c r="C559" t="s">
        <v>903</v>
      </c>
      <c r="D559" t="s">
        <v>1000</v>
      </c>
      <c r="E559" s="23">
        <v>41153</v>
      </c>
      <c r="F559">
        <v>3.3</v>
      </c>
      <c r="G559">
        <v>3.3</v>
      </c>
      <c r="H559">
        <v>1</v>
      </c>
      <c r="I559">
        <v>9</v>
      </c>
      <c r="J559">
        <v>0</v>
      </c>
      <c r="L559">
        <v>23</v>
      </c>
      <c r="M559">
        <v>0</v>
      </c>
      <c r="P559">
        <v>0</v>
      </c>
      <c r="Q559">
        <v>1</v>
      </c>
      <c r="R559">
        <v>0</v>
      </c>
      <c r="T559">
        <v>0</v>
      </c>
    </row>
    <row r="560" spans="1:20" x14ac:dyDescent="0.2">
      <c r="A560" t="s">
        <v>5604</v>
      </c>
      <c r="B560" t="s">
        <v>5605</v>
      </c>
      <c r="C560" t="s">
        <v>1047</v>
      </c>
      <c r="D560" t="s">
        <v>1000</v>
      </c>
      <c r="E560" s="23">
        <v>41153</v>
      </c>
      <c r="H560" t="e">
        <v>#DIV/0!</v>
      </c>
      <c r="K560" t="e">
        <v>#DIV/0!</v>
      </c>
      <c r="M560" t="e">
        <v>#DIV/0!</v>
      </c>
      <c r="R560" t="e">
        <v>#DIV/0!</v>
      </c>
      <c r="T560">
        <v>0.99722222222222223</v>
      </c>
    </row>
    <row r="561" spans="1:20" x14ac:dyDescent="0.2">
      <c r="A561" t="s">
        <v>5185</v>
      </c>
      <c r="B561" t="s">
        <v>5186</v>
      </c>
      <c r="C561" t="s">
        <v>1053</v>
      </c>
      <c r="D561" t="s">
        <v>1000</v>
      </c>
      <c r="E561" s="23">
        <v>41153</v>
      </c>
      <c r="F561">
        <v>3.3</v>
      </c>
      <c r="G561">
        <v>3.3</v>
      </c>
      <c r="H561">
        <v>1</v>
      </c>
      <c r="I561">
        <v>9</v>
      </c>
      <c r="K561" t="e">
        <v>#DIV/0!</v>
      </c>
      <c r="L561">
        <v>23</v>
      </c>
      <c r="M561">
        <v>0</v>
      </c>
      <c r="P561">
        <v>0</v>
      </c>
      <c r="Q561">
        <v>1</v>
      </c>
      <c r="R561">
        <v>0</v>
      </c>
      <c r="T561">
        <v>0.5</v>
      </c>
    </row>
    <row r="562" spans="1:20" x14ac:dyDescent="0.2">
      <c r="A562" t="s">
        <v>4980</v>
      </c>
      <c r="B562" t="s">
        <v>4981</v>
      </c>
      <c r="C562" t="s">
        <v>229</v>
      </c>
      <c r="D562" t="s">
        <v>1000</v>
      </c>
      <c r="E562" s="23">
        <v>41153</v>
      </c>
      <c r="H562" t="e">
        <v>#DIV/0!</v>
      </c>
      <c r="K562" t="e">
        <v>#DIV/0!</v>
      </c>
      <c r="M562" t="e">
        <v>#DIV/0!</v>
      </c>
      <c r="R562" t="e">
        <v>#DIV/0!</v>
      </c>
      <c r="T562">
        <v>0.9375</v>
      </c>
    </row>
    <row r="563" spans="1:20" x14ac:dyDescent="0.2">
      <c r="A563" t="s">
        <v>4805</v>
      </c>
      <c r="B563" t="s">
        <v>4806</v>
      </c>
      <c r="C563" t="s">
        <v>230</v>
      </c>
      <c r="D563" t="s">
        <v>1002</v>
      </c>
      <c r="E563" s="23">
        <v>41153</v>
      </c>
      <c r="H563" t="e">
        <v>#DIV/0!</v>
      </c>
      <c r="K563" t="e">
        <v>#DIV/0!</v>
      </c>
      <c r="M563" t="e">
        <v>#DIV/0!</v>
      </c>
      <c r="R563" t="e">
        <v>#DIV/0!</v>
      </c>
    </row>
    <row r="564" spans="1:20" x14ac:dyDescent="0.2">
      <c r="A564" t="s">
        <v>4630</v>
      </c>
      <c r="B564" t="s">
        <v>4631</v>
      </c>
      <c r="C564" t="s">
        <v>234</v>
      </c>
      <c r="D564" t="s">
        <v>1002</v>
      </c>
      <c r="E564" s="23">
        <v>41153</v>
      </c>
      <c r="R564" t="e">
        <v>#DIV/0!</v>
      </c>
    </row>
    <row r="565" spans="1:20" x14ac:dyDescent="0.2">
      <c r="A565" t="s">
        <v>4455</v>
      </c>
      <c r="B565" t="s">
        <v>4456</v>
      </c>
      <c r="C565" t="s">
        <v>233</v>
      </c>
      <c r="D565" t="s">
        <v>1000</v>
      </c>
      <c r="E565" s="23">
        <v>41153</v>
      </c>
      <c r="R565" t="e">
        <v>#DIV/0!</v>
      </c>
    </row>
    <row r="566" spans="1:20" x14ac:dyDescent="0.2">
      <c r="A566" t="s">
        <v>4280</v>
      </c>
      <c r="B566" t="s">
        <v>4281</v>
      </c>
      <c r="C566" t="s">
        <v>217</v>
      </c>
      <c r="D566" t="s">
        <v>1002</v>
      </c>
      <c r="E566" s="23">
        <v>41153</v>
      </c>
      <c r="F566">
        <v>1</v>
      </c>
      <c r="G566">
        <v>1</v>
      </c>
      <c r="H566">
        <v>1</v>
      </c>
      <c r="I566">
        <v>0</v>
      </c>
      <c r="L566">
        <v>0</v>
      </c>
      <c r="M566" t="e">
        <v>#DIV/0!</v>
      </c>
      <c r="R566" t="e">
        <v>#DIV/0!</v>
      </c>
    </row>
    <row r="567" spans="1:20" x14ac:dyDescent="0.2">
      <c r="A567" t="s">
        <v>4215</v>
      </c>
      <c r="B567" t="s">
        <v>4216</v>
      </c>
      <c r="C567" t="s">
        <v>895</v>
      </c>
      <c r="D567" t="s">
        <v>1000</v>
      </c>
      <c r="E567" s="23">
        <v>41153</v>
      </c>
      <c r="H567" t="e">
        <v>#DIV/0!</v>
      </c>
      <c r="K567" t="e">
        <v>#DIV/0!</v>
      </c>
      <c r="M567" t="e">
        <v>#DIV/0!</v>
      </c>
      <c r="R567" t="e">
        <v>#DIV/0!</v>
      </c>
      <c r="T567">
        <v>0.52</v>
      </c>
    </row>
    <row r="568" spans="1:20" x14ac:dyDescent="0.2">
      <c r="A568" t="s">
        <v>4040</v>
      </c>
      <c r="B568" t="s">
        <v>4041</v>
      </c>
      <c r="C568" t="s">
        <v>218</v>
      </c>
      <c r="D568" t="s">
        <v>1000</v>
      </c>
      <c r="E568" s="23">
        <v>41153</v>
      </c>
      <c r="F568">
        <v>1</v>
      </c>
      <c r="G568">
        <v>1</v>
      </c>
      <c r="H568">
        <v>1</v>
      </c>
      <c r="K568" t="e">
        <v>#DIV/0!</v>
      </c>
      <c r="M568" t="e">
        <v>#DIV/0!</v>
      </c>
      <c r="R568" t="e">
        <v>#DIV/0!</v>
      </c>
      <c r="T568">
        <v>0.97500000000000009</v>
      </c>
    </row>
    <row r="569" spans="1:20" x14ac:dyDescent="0.2">
      <c r="A569" t="s">
        <v>3865</v>
      </c>
      <c r="B569" t="s">
        <v>3866</v>
      </c>
      <c r="C569" t="s">
        <v>219</v>
      </c>
      <c r="D569" t="s">
        <v>1000</v>
      </c>
      <c r="E569" s="23">
        <v>41153</v>
      </c>
      <c r="H569" t="e">
        <v>#DIV/0!</v>
      </c>
      <c r="K569" t="e">
        <v>#DIV/0!</v>
      </c>
      <c r="M569" t="e">
        <v>#DIV/0!</v>
      </c>
      <c r="R569" t="e">
        <v>#DIV/0!</v>
      </c>
    </row>
    <row r="570" spans="1:20" x14ac:dyDescent="0.2">
      <c r="A570" t="s">
        <v>3498</v>
      </c>
      <c r="B570" t="s">
        <v>3499</v>
      </c>
      <c r="C570" t="s">
        <v>220</v>
      </c>
      <c r="D570" t="s">
        <v>1002</v>
      </c>
      <c r="E570" s="23">
        <v>41153</v>
      </c>
      <c r="F570">
        <v>10</v>
      </c>
      <c r="G570">
        <v>15</v>
      </c>
      <c r="H570">
        <v>0.66666666666666663</v>
      </c>
      <c r="I570">
        <v>31</v>
      </c>
      <c r="K570" t="e">
        <v>#DIV/0!</v>
      </c>
      <c r="L570">
        <v>54</v>
      </c>
      <c r="M570">
        <v>0</v>
      </c>
      <c r="P570">
        <v>5</v>
      </c>
      <c r="Q570">
        <v>6</v>
      </c>
      <c r="R570">
        <v>0.83333333333333337</v>
      </c>
    </row>
    <row r="571" spans="1:20" x14ac:dyDescent="0.2">
      <c r="A571" t="s">
        <v>3323</v>
      </c>
      <c r="B571" t="s">
        <v>3324</v>
      </c>
      <c r="C571" t="s">
        <v>221</v>
      </c>
      <c r="D571" t="s">
        <v>1000</v>
      </c>
      <c r="E571" s="23">
        <v>41153</v>
      </c>
      <c r="F571">
        <v>9.5</v>
      </c>
      <c r="G571">
        <v>10</v>
      </c>
      <c r="H571">
        <v>0.95</v>
      </c>
      <c r="I571">
        <v>29</v>
      </c>
      <c r="K571" t="e">
        <v>#DIV/0!</v>
      </c>
      <c r="L571">
        <v>45</v>
      </c>
      <c r="M571">
        <v>0</v>
      </c>
      <c r="O571">
        <v>0.82499999999999996</v>
      </c>
      <c r="P571">
        <v>5</v>
      </c>
      <c r="Q571">
        <v>6</v>
      </c>
      <c r="R571">
        <v>0.83333333333333337</v>
      </c>
    </row>
    <row r="572" spans="1:20" x14ac:dyDescent="0.2">
      <c r="A572" t="s">
        <v>3148</v>
      </c>
      <c r="B572" t="s">
        <v>3149</v>
      </c>
      <c r="C572" t="s">
        <v>222</v>
      </c>
      <c r="D572" t="s">
        <v>1000</v>
      </c>
      <c r="E572" s="23">
        <v>41153</v>
      </c>
      <c r="F572">
        <v>0.5</v>
      </c>
      <c r="G572">
        <v>5</v>
      </c>
      <c r="H572">
        <v>0.1</v>
      </c>
      <c r="I572">
        <v>2</v>
      </c>
      <c r="L572">
        <v>9</v>
      </c>
      <c r="M572">
        <v>0</v>
      </c>
      <c r="R572" t="e">
        <v>#DIV/0!</v>
      </c>
    </row>
    <row r="573" spans="1:20" x14ac:dyDescent="0.2">
      <c r="A573" t="s">
        <v>11982</v>
      </c>
      <c r="B573" t="s">
        <v>11983</v>
      </c>
      <c r="C573" t="s">
        <v>1051</v>
      </c>
      <c r="D573" t="s">
        <v>1000</v>
      </c>
      <c r="E573" s="23">
        <v>41153</v>
      </c>
      <c r="F573">
        <v>1</v>
      </c>
      <c r="G573">
        <v>2.5</v>
      </c>
      <c r="H573">
        <v>0.4</v>
      </c>
      <c r="I573">
        <v>4</v>
      </c>
      <c r="K573" t="e">
        <v>#DIV/0!</v>
      </c>
      <c r="L573">
        <v>14.5</v>
      </c>
      <c r="M573">
        <v>0</v>
      </c>
      <c r="R573" t="e">
        <v>#DIV/0!</v>
      </c>
    </row>
    <row r="574" spans="1:20" x14ac:dyDescent="0.2">
      <c r="A574" t="s">
        <v>13348</v>
      </c>
      <c r="B574" t="s">
        <v>13349</v>
      </c>
      <c r="C574" t="s">
        <v>242</v>
      </c>
      <c r="D574" t="s">
        <v>1002</v>
      </c>
      <c r="E574" s="23">
        <v>41153</v>
      </c>
      <c r="F574">
        <v>0</v>
      </c>
      <c r="G574">
        <v>0</v>
      </c>
      <c r="H574" t="e">
        <v>#DIV/0!</v>
      </c>
      <c r="I574">
        <v>0</v>
      </c>
      <c r="J574">
        <v>0</v>
      </c>
      <c r="L574">
        <v>0</v>
      </c>
      <c r="M574" t="e">
        <v>#DIV/0!</v>
      </c>
      <c r="N574">
        <v>0</v>
      </c>
      <c r="P574">
        <v>0</v>
      </c>
      <c r="Q574">
        <v>1</v>
      </c>
      <c r="R574">
        <v>0</v>
      </c>
      <c r="S574">
        <v>0</v>
      </c>
      <c r="T574">
        <v>0.90476190476190477</v>
      </c>
    </row>
    <row r="575" spans="1:20" x14ac:dyDescent="0.2">
      <c r="A575" t="s">
        <v>13525</v>
      </c>
      <c r="B575" t="s">
        <v>13526</v>
      </c>
      <c r="C575" t="s">
        <v>237</v>
      </c>
      <c r="D575" t="s">
        <v>1002</v>
      </c>
      <c r="E575" s="23">
        <v>41153</v>
      </c>
      <c r="F575">
        <v>0</v>
      </c>
      <c r="G575">
        <v>0</v>
      </c>
      <c r="I575">
        <v>2</v>
      </c>
      <c r="J575">
        <v>0</v>
      </c>
      <c r="K575" t="e">
        <v>#DIV/0!</v>
      </c>
      <c r="L575">
        <v>0</v>
      </c>
      <c r="N575">
        <v>0</v>
      </c>
      <c r="O575">
        <v>0</v>
      </c>
      <c r="P575">
        <v>0</v>
      </c>
      <c r="Q575">
        <v>0</v>
      </c>
      <c r="R575" t="e">
        <v>#DIV/0!</v>
      </c>
      <c r="S575">
        <v>0</v>
      </c>
    </row>
    <row r="576" spans="1:20" x14ac:dyDescent="0.2">
      <c r="A576" t="s">
        <v>13700</v>
      </c>
      <c r="B576" t="s">
        <v>13701</v>
      </c>
      <c r="C576" t="s">
        <v>238</v>
      </c>
      <c r="D576" t="s">
        <v>1002</v>
      </c>
      <c r="E576" s="23">
        <v>41153</v>
      </c>
      <c r="F576">
        <v>9.5</v>
      </c>
      <c r="G576">
        <v>10</v>
      </c>
      <c r="H576">
        <v>0.95</v>
      </c>
      <c r="I576">
        <v>29</v>
      </c>
      <c r="J576">
        <v>0</v>
      </c>
      <c r="L576">
        <v>45</v>
      </c>
      <c r="M576">
        <v>0</v>
      </c>
      <c r="N576">
        <v>0</v>
      </c>
      <c r="O576">
        <v>0.82499999999999996</v>
      </c>
      <c r="P576">
        <v>5</v>
      </c>
      <c r="Q576">
        <v>6</v>
      </c>
      <c r="R576">
        <v>0.83333333333333337</v>
      </c>
      <c r="S576">
        <v>0</v>
      </c>
      <c r="T576">
        <v>1.1875</v>
      </c>
    </row>
    <row r="577" spans="1:20" x14ac:dyDescent="0.2">
      <c r="A577" t="s">
        <v>13877</v>
      </c>
      <c r="B577" t="s">
        <v>13878</v>
      </c>
      <c r="C577" t="s">
        <v>239</v>
      </c>
      <c r="D577" t="s">
        <v>1002</v>
      </c>
      <c r="E577" s="23">
        <v>41153</v>
      </c>
      <c r="F577">
        <v>0.5</v>
      </c>
      <c r="G577">
        <v>5</v>
      </c>
      <c r="H577">
        <v>0.1</v>
      </c>
      <c r="I577">
        <v>2</v>
      </c>
      <c r="J577">
        <v>0</v>
      </c>
      <c r="K577" t="e">
        <v>#DIV/0!</v>
      </c>
      <c r="L577">
        <v>9</v>
      </c>
      <c r="M577">
        <v>0</v>
      </c>
      <c r="N577">
        <v>0</v>
      </c>
      <c r="O577">
        <v>0</v>
      </c>
      <c r="P577">
        <v>0</v>
      </c>
      <c r="Q577">
        <v>0</v>
      </c>
      <c r="R577" t="e">
        <v>#DIV/0!</v>
      </c>
      <c r="S577">
        <v>0</v>
      </c>
    </row>
    <row r="578" spans="1:20" x14ac:dyDescent="0.2">
      <c r="A578" t="s">
        <v>14064</v>
      </c>
      <c r="B578" t="s">
        <v>14065</v>
      </c>
      <c r="C578" t="s">
        <v>240</v>
      </c>
      <c r="D578" t="s">
        <v>1002</v>
      </c>
      <c r="E578" s="23">
        <v>41153</v>
      </c>
      <c r="F578">
        <v>19</v>
      </c>
      <c r="G578">
        <v>15</v>
      </c>
      <c r="H578">
        <v>1.2666666666666666</v>
      </c>
      <c r="I578">
        <v>0</v>
      </c>
      <c r="J578">
        <v>17</v>
      </c>
      <c r="L578">
        <v>74.5</v>
      </c>
      <c r="M578">
        <v>0.22818791946308725</v>
      </c>
      <c r="N578">
        <v>0</v>
      </c>
      <c r="P578">
        <v>0</v>
      </c>
      <c r="Q578">
        <v>1</v>
      </c>
      <c r="R578">
        <v>0</v>
      </c>
      <c r="S578">
        <v>0</v>
      </c>
    </row>
    <row r="579" spans="1:20" x14ac:dyDescent="0.2">
      <c r="A579" t="s">
        <v>14241</v>
      </c>
      <c r="B579" t="s">
        <v>14242</v>
      </c>
      <c r="C579" t="s">
        <v>241</v>
      </c>
      <c r="D579" t="s">
        <v>1002</v>
      </c>
      <c r="E579" s="23">
        <v>41153</v>
      </c>
      <c r="F579">
        <v>0</v>
      </c>
      <c r="G579">
        <v>0</v>
      </c>
      <c r="H579" t="e">
        <v>#DIV/0!</v>
      </c>
      <c r="I579">
        <v>0</v>
      </c>
      <c r="J579">
        <v>0</v>
      </c>
      <c r="L579">
        <v>0</v>
      </c>
      <c r="M579" t="e">
        <v>#DIV/0!</v>
      </c>
      <c r="N579">
        <v>0</v>
      </c>
      <c r="P579">
        <v>0</v>
      </c>
      <c r="Q579">
        <v>0</v>
      </c>
      <c r="R579" t="e">
        <v>#DIV/0!</v>
      </c>
    </row>
    <row r="580" spans="1:20" x14ac:dyDescent="0.2">
      <c r="A580" t="s">
        <v>14570</v>
      </c>
      <c r="B580" t="s">
        <v>14571</v>
      </c>
      <c r="C580" t="s">
        <v>199</v>
      </c>
      <c r="D580" t="s">
        <v>1000</v>
      </c>
      <c r="E580" s="23">
        <v>41153</v>
      </c>
      <c r="F580">
        <v>6</v>
      </c>
      <c r="G580">
        <v>4</v>
      </c>
      <c r="H580">
        <v>1.5</v>
      </c>
      <c r="I580">
        <v>2</v>
      </c>
      <c r="J580">
        <v>0</v>
      </c>
      <c r="K580" t="e">
        <v>#DIV/0!</v>
      </c>
      <c r="L580">
        <v>20</v>
      </c>
      <c r="M580">
        <v>0</v>
      </c>
      <c r="N580">
        <v>0</v>
      </c>
      <c r="P580">
        <v>0</v>
      </c>
      <c r="Q580">
        <v>0</v>
      </c>
      <c r="R580" t="e">
        <v>#DIV/0!</v>
      </c>
      <c r="S580">
        <v>0</v>
      </c>
    </row>
    <row r="581" spans="1:20" x14ac:dyDescent="0.2">
      <c r="A581" t="s">
        <v>14745</v>
      </c>
      <c r="B581" t="s">
        <v>14746</v>
      </c>
      <c r="C581" t="s">
        <v>201</v>
      </c>
      <c r="D581" t="s">
        <v>1002</v>
      </c>
      <c r="E581" s="23">
        <v>41153</v>
      </c>
      <c r="H581" t="e">
        <v>#DIV/0!</v>
      </c>
      <c r="I581">
        <v>2</v>
      </c>
      <c r="L581">
        <v>0</v>
      </c>
      <c r="M581" t="e">
        <v>#DIV/0!</v>
      </c>
      <c r="R581" t="e">
        <v>#DIV/0!</v>
      </c>
    </row>
    <row r="582" spans="1:20" x14ac:dyDescent="0.2">
      <c r="A582" t="s">
        <v>14836</v>
      </c>
      <c r="B582" t="s">
        <v>14837</v>
      </c>
      <c r="C582" t="s">
        <v>200</v>
      </c>
      <c r="D582" t="s">
        <v>1002</v>
      </c>
      <c r="E582" s="23">
        <v>41153</v>
      </c>
      <c r="F582">
        <v>6</v>
      </c>
      <c r="G582">
        <v>4</v>
      </c>
      <c r="H582">
        <v>1.5</v>
      </c>
      <c r="K582" t="e">
        <v>#DIV/0!</v>
      </c>
      <c r="L582">
        <v>20</v>
      </c>
      <c r="M582">
        <v>0</v>
      </c>
      <c r="R582" t="e">
        <v>#DIV/0!</v>
      </c>
    </row>
    <row r="583" spans="1:20" x14ac:dyDescent="0.2">
      <c r="A583" t="s">
        <v>15013</v>
      </c>
      <c r="B583" t="s">
        <v>15014</v>
      </c>
      <c r="C583" t="s">
        <v>202</v>
      </c>
      <c r="D583" t="s">
        <v>1002</v>
      </c>
      <c r="E583" s="23">
        <v>41153</v>
      </c>
      <c r="H583" t="e">
        <v>#DIV/0!</v>
      </c>
      <c r="M583" t="e">
        <v>#DIV/0!</v>
      </c>
      <c r="R583" t="e">
        <v>#DIV/0!</v>
      </c>
    </row>
    <row r="584" spans="1:20" x14ac:dyDescent="0.2">
      <c r="A584" t="s">
        <v>15556</v>
      </c>
      <c r="B584" t="s">
        <v>15557</v>
      </c>
      <c r="C584" t="s">
        <v>228</v>
      </c>
      <c r="D584" t="s">
        <v>1002</v>
      </c>
      <c r="E584" s="23">
        <v>41153</v>
      </c>
      <c r="H584" t="e">
        <v>#DIV/0!</v>
      </c>
      <c r="K584" t="e">
        <v>#DIV/0!</v>
      </c>
      <c r="M584" t="e">
        <v>#DIV/0!</v>
      </c>
      <c r="R584" t="e">
        <v>#DIV/0!</v>
      </c>
    </row>
    <row r="585" spans="1:20" x14ac:dyDescent="0.2">
      <c r="A585" t="s">
        <v>15717</v>
      </c>
      <c r="B585" t="s">
        <v>15718</v>
      </c>
      <c r="C585" t="s">
        <v>227</v>
      </c>
      <c r="D585" t="s">
        <v>1000</v>
      </c>
      <c r="E585" s="23">
        <v>41153</v>
      </c>
      <c r="H585" t="e">
        <v>#DIV/0!</v>
      </c>
      <c r="K585" t="e">
        <v>#DIV/0!</v>
      </c>
      <c r="M585" t="e">
        <v>#DIV/0!</v>
      </c>
      <c r="R585" t="e">
        <v>#DIV/0!</v>
      </c>
    </row>
    <row r="586" spans="1:20" x14ac:dyDescent="0.2">
      <c r="A586" t="s">
        <v>15894</v>
      </c>
      <c r="B586" t="s">
        <v>15895</v>
      </c>
      <c r="C586" t="s">
        <v>203</v>
      </c>
      <c r="D586" t="s">
        <v>1000</v>
      </c>
      <c r="E586" s="23">
        <v>41153</v>
      </c>
      <c r="F586">
        <v>6</v>
      </c>
      <c r="G586">
        <v>4</v>
      </c>
      <c r="H586">
        <v>1.5</v>
      </c>
      <c r="I586">
        <v>0</v>
      </c>
      <c r="J586">
        <v>0</v>
      </c>
      <c r="K586" t="e">
        <v>#DIV/0!</v>
      </c>
      <c r="L586">
        <v>27.5</v>
      </c>
      <c r="M586">
        <v>0</v>
      </c>
      <c r="P586">
        <v>0</v>
      </c>
      <c r="Q586">
        <v>0</v>
      </c>
    </row>
    <row r="587" spans="1:20" x14ac:dyDescent="0.2">
      <c r="A587" t="s">
        <v>16073</v>
      </c>
      <c r="B587" t="s">
        <v>16074</v>
      </c>
      <c r="C587" t="s">
        <v>205</v>
      </c>
      <c r="D587" t="s">
        <v>1002</v>
      </c>
      <c r="E587" s="23">
        <v>41153</v>
      </c>
    </row>
    <row r="588" spans="1:20" x14ac:dyDescent="0.2">
      <c r="A588" t="s">
        <v>16250</v>
      </c>
      <c r="B588" t="s">
        <v>16251</v>
      </c>
      <c r="C588" t="s">
        <v>204</v>
      </c>
      <c r="D588" t="s">
        <v>1002</v>
      </c>
      <c r="E588" s="23">
        <v>41153</v>
      </c>
      <c r="F588">
        <v>6</v>
      </c>
      <c r="G588">
        <v>4</v>
      </c>
      <c r="H588">
        <v>1.5</v>
      </c>
      <c r="K588" t="e">
        <v>#DIV/0!</v>
      </c>
      <c r="L588">
        <v>27.5</v>
      </c>
      <c r="M588">
        <v>0</v>
      </c>
      <c r="R588" t="e">
        <v>#DIV/0!</v>
      </c>
    </row>
    <row r="589" spans="1:20" x14ac:dyDescent="0.2">
      <c r="A589" t="s">
        <v>16427</v>
      </c>
      <c r="B589" t="s">
        <v>16428</v>
      </c>
      <c r="C589" t="s">
        <v>206</v>
      </c>
      <c r="D589" t="s">
        <v>1002</v>
      </c>
      <c r="E589" s="23">
        <v>41153</v>
      </c>
      <c r="T589">
        <v>0.83333333333333337</v>
      </c>
    </row>
    <row r="590" spans="1:20" x14ac:dyDescent="0.2">
      <c r="A590" t="s">
        <v>16568</v>
      </c>
      <c r="B590" t="s">
        <v>16569</v>
      </c>
      <c r="C590" t="s">
        <v>223</v>
      </c>
      <c r="D590" t="s">
        <v>1000</v>
      </c>
      <c r="E590" s="23">
        <v>41153</v>
      </c>
      <c r="R590" t="e">
        <v>#DIV/0!</v>
      </c>
      <c r="T590">
        <v>0.625</v>
      </c>
    </row>
    <row r="591" spans="1:20" x14ac:dyDescent="0.2">
      <c r="A591" t="s">
        <v>16747</v>
      </c>
      <c r="B591" t="s">
        <v>16748</v>
      </c>
      <c r="C591" t="s">
        <v>224</v>
      </c>
      <c r="D591" t="s">
        <v>1002</v>
      </c>
      <c r="E591" s="23">
        <v>41153</v>
      </c>
      <c r="R591" t="e">
        <v>#DIV/0!</v>
      </c>
    </row>
    <row r="592" spans="1:20" x14ac:dyDescent="0.2">
      <c r="A592" t="s">
        <v>17184</v>
      </c>
      <c r="B592" t="s">
        <v>17185</v>
      </c>
      <c r="C592" t="s">
        <v>225</v>
      </c>
      <c r="D592" t="s">
        <v>1000</v>
      </c>
      <c r="E592" s="23">
        <v>41153</v>
      </c>
      <c r="R592" t="e">
        <v>#DIV/0!</v>
      </c>
    </row>
    <row r="593" spans="1:20" x14ac:dyDescent="0.2">
      <c r="A593" t="s">
        <v>17391</v>
      </c>
      <c r="B593" t="s">
        <v>17392</v>
      </c>
      <c r="C593" t="s">
        <v>226</v>
      </c>
      <c r="D593" t="s">
        <v>1002</v>
      </c>
      <c r="E593" s="23">
        <v>41153</v>
      </c>
      <c r="R593" t="e">
        <v>#DIV/0!</v>
      </c>
    </row>
    <row r="594" spans="1:20" x14ac:dyDescent="0.2">
      <c r="A594" t="s">
        <v>17568</v>
      </c>
      <c r="B594" t="s">
        <v>17569</v>
      </c>
      <c r="C594" t="s">
        <v>232</v>
      </c>
      <c r="D594" t="s">
        <v>1000</v>
      </c>
      <c r="E594" s="23">
        <v>41153</v>
      </c>
      <c r="R594" t="e">
        <v>#DIV/0!</v>
      </c>
    </row>
    <row r="595" spans="1:20" x14ac:dyDescent="0.2">
      <c r="A595" t="s">
        <v>17765</v>
      </c>
      <c r="B595" t="s">
        <v>17766</v>
      </c>
      <c r="C595" t="s">
        <v>231</v>
      </c>
      <c r="D595" t="s">
        <v>1002</v>
      </c>
      <c r="E595" s="23">
        <v>41153</v>
      </c>
      <c r="R595" t="e">
        <v>#DIV/0!</v>
      </c>
    </row>
    <row r="596" spans="1:20" x14ac:dyDescent="0.2">
      <c r="A596" t="s">
        <v>17942</v>
      </c>
      <c r="B596" t="s">
        <v>17943</v>
      </c>
      <c r="C596" t="s">
        <v>317</v>
      </c>
      <c r="D596" t="s">
        <v>1000</v>
      </c>
      <c r="E596" s="23">
        <v>41153</v>
      </c>
      <c r="F596">
        <v>3</v>
      </c>
      <c r="G596">
        <v>3</v>
      </c>
      <c r="H596">
        <v>1</v>
      </c>
      <c r="K596" t="e">
        <v>#DIV/0!</v>
      </c>
      <c r="M596" t="e">
        <v>#DIV/0!</v>
      </c>
      <c r="R596" t="e">
        <v>#DIV/0!</v>
      </c>
    </row>
    <row r="597" spans="1:20" x14ac:dyDescent="0.2">
      <c r="A597" t="s">
        <v>18121</v>
      </c>
      <c r="B597" t="s">
        <v>18122</v>
      </c>
      <c r="C597" t="s">
        <v>316</v>
      </c>
      <c r="D597" t="s">
        <v>1002</v>
      </c>
      <c r="E597" s="23">
        <v>41153</v>
      </c>
      <c r="F597">
        <v>3</v>
      </c>
      <c r="G597">
        <v>3</v>
      </c>
      <c r="H597">
        <v>1</v>
      </c>
      <c r="K597" t="e">
        <v>#DIV/0!</v>
      </c>
      <c r="M597" t="e">
        <v>#DIV/0!</v>
      </c>
      <c r="R597" t="e">
        <v>#DIV/0!</v>
      </c>
    </row>
    <row r="598" spans="1:20" x14ac:dyDescent="0.2">
      <c r="A598" t="s">
        <v>18374</v>
      </c>
      <c r="B598" t="s">
        <v>18375</v>
      </c>
      <c r="C598" t="s">
        <v>214</v>
      </c>
      <c r="D598" t="s">
        <v>1000</v>
      </c>
      <c r="E598" s="23">
        <v>41153</v>
      </c>
    </row>
    <row r="599" spans="1:20" x14ac:dyDescent="0.2">
      <c r="A599" t="s">
        <v>18553</v>
      </c>
      <c r="B599" t="s">
        <v>18554</v>
      </c>
      <c r="C599" t="s">
        <v>215</v>
      </c>
      <c r="D599" t="s">
        <v>1002</v>
      </c>
      <c r="E599" s="23">
        <v>41153</v>
      </c>
    </row>
    <row r="600" spans="1:20" x14ac:dyDescent="0.2">
      <c r="A600" t="s">
        <v>18730</v>
      </c>
      <c r="B600" t="s">
        <v>18731</v>
      </c>
      <c r="C600" t="s">
        <v>216</v>
      </c>
      <c r="D600" t="s">
        <v>1002</v>
      </c>
      <c r="E600" s="23">
        <v>41153</v>
      </c>
    </row>
    <row r="601" spans="1:20" x14ac:dyDescent="0.2">
      <c r="A601" t="s">
        <v>18907</v>
      </c>
      <c r="B601" t="s">
        <v>18908</v>
      </c>
      <c r="C601" t="s">
        <v>229</v>
      </c>
      <c r="D601" t="s">
        <v>1002</v>
      </c>
      <c r="E601" s="23">
        <v>41153</v>
      </c>
      <c r="H601" t="e">
        <v>#DIV/0!</v>
      </c>
      <c r="K601" t="e">
        <v>#DIV/0!</v>
      </c>
      <c r="M601" t="e">
        <v>#DIV/0!</v>
      </c>
      <c r="R601" t="e">
        <v>#DIV/0!</v>
      </c>
    </row>
    <row r="602" spans="1:20" x14ac:dyDescent="0.2">
      <c r="A602" t="s">
        <v>19084</v>
      </c>
      <c r="B602" t="s">
        <v>19085</v>
      </c>
      <c r="C602" t="s">
        <v>230</v>
      </c>
      <c r="D602" t="s">
        <v>1000</v>
      </c>
      <c r="E602" s="23">
        <v>41153</v>
      </c>
      <c r="H602" t="e">
        <v>#DIV/0!</v>
      </c>
      <c r="K602" t="e">
        <v>#DIV/0!</v>
      </c>
      <c r="M602" t="e">
        <v>#DIV/0!</v>
      </c>
      <c r="R602" t="e">
        <v>#DIV/0!</v>
      </c>
    </row>
    <row r="603" spans="1:20" x14ac:dyDescent="0.2">
      <c r="A603" t="s">
        <v>19263</v>
      </c>
      <c r="B603" t="s">
        <v>19264</v>
      </c>
      <c r="C603" t="s">
        <v>234</v>
      </c>
      <c r="D603" t="s">
        <v>1000</v>
      </c>
      <c r="E603" s="23">
        <v>41153</v>
      </c>
      <c r="R603" t="e">
        <v>#DIV/0!</v>
      </c>
      <c r="T603">
        <v>0.77575757575757576</v>
      </c>
    </row>
    <row r="604" spans="1:20" x14ac:dyDescent="0.2">
      <c r="A604" t="s">
        <v>19442</v>
      </c>
      <c r="B604" t="s">
        <v>19443</v>
      </c>
      <c r="C604" t="s">
        <v>233</v>
      </c>
      <c r="D604" t="s">
        <v>1002</v>
      </c>
      <c r="E604" s="23">
        <v>41153</v>
      </c>
      <c r="R604" t="e">
        <v>#DIV/0!</v>
      </c>
      <c r="T604">
        <v>0.75</v>
      </c>
    </row>
    <row r="605" spans="1:20" x14ac:dyDescent="0.2">
      <c r="A605" t="s">
        <v>19817</v>
      </c>
      <c r="B605" t="s">
        <v>19818</v>
      </c>
      <c r="C605" t="s">
        <v>220</v>
      </c>
      <c r="D605" t="s">
        <v>1000</v>
      </c>
      <c r="E605" s="23">
        <v>41153</v>
      </c>
      <c r="F605">
        <v>10</v>
      </c>
      <c r="G605">
        <v>15</v>
      </c>
      <c r="H605">
        <v>0.66666666666666663</v>
      </c>
      <c r="I605">
        <v>31</v>
      </c>
      <c r="K605" t="e">
        <v>#DIV/0!</v>
      </c>
      <c r="L605">
        <v>54</v>
      </c>
      <c r="M605">
        <v>0</v>
      </c>
      <c r="P605">
        <v>5</v>
      </c>
      <c r="Q605">
        <v>6</v>
      </c>
      <c r="R605">
        <v>0.83333333333333337</v>
      </c>
      <c r="T605">
        <v>1</v>
      </c>
    </row>
    <row r="606" spans="1:20" x14ac:dyDescent="0.2">
      <c r="A606" t="s">
        <v>19996</v>
      </c>
      <c r="B606" t="s">
        <v>19997</v>
      </c>
      <c r="C606" t="s">
        <v>221</v>
      </c>
      <c r="D606" t="s">
        <v>1002</v>
      </c>
      <c r="E606" s="23">
        <v>41153</v>
      </c>
      <c r="F606">
        <v>9.5</v>
      </c>
      <c r="G606">
        <v>10</v>
      </c>
      <c r="H606">
        <v>0.95</v>
      </c>
      <c r="I606">
        <v>29</v>
      </c>
      <c r="K606" t="e">
        <v>#DIV/0!</v>
      </c>
      <c r="L606">
        <v>45</v>
      </c>
      <c r="M606">
        <v>0</v>
      </c>
      <c r="O606">
        <v>0.82499999999999996</v>
      </c>
      <c r="P606">
        <v>5</v>
      </c>
      <c r="Q606">
        <v>6</v>
      </c>
      <c r="R606">
        <v>0.83333333333333337</v>
      </c>
    </row>
    <row r="607" spans="1:20" x14ac:dyDescent="0.2">
      <c r="A607" t="s">
        <v>20173</v>
      </c>
      <c r="B607" t="s">
        <v>20174</v>
      </c>
      <c r="C607" t="s">
        <v>222</v>
      </c>
      <c r="D607" t="s">
        <v>1002</v>
      </c>
      <c r="E607" s="23">
        <v>41153</v>
      </c>
      <c r="F607">
        <v>0.5</v>
      </c>
      <c r="G607">
        <v>5</v>
      </c>
      <c r="H607">
        <v>0.1</v>
      </c>
      <c r="I607">
        <v>2</v>
      </c>
      <c r="L607">
        <v>9</v>
      </c>
      <c r="M607">
        <v>0</v>
      </c>
      <c r="R607" t="e">
        <v>#DIV/0!</v>
      </c>
    </row>
    <row r="608" spans="1:20" x14ac:dyDescent="0.2">
      <c r="A608" t="s">
        <v>20350</v>
      </c>
      <c r="B608" t="s">
        <v>20351</v>
      </c>
      <c r="C608" t="s">
        <v>211</v>
      </c>
      <c r="D608" t="s">
        <v>1002</v>
      </c>
      <c r="E608" s="23">
        <v>41153</v>
      </c>
      <c r="T608">
        <v>0</v>
      </c>
    </row>
    <row r="609" spans="1:20" x14ac:dyDescent="0.2">
      <c r="A609" t="s">
        <v>20527</v>
      </c>
      <c r="B609" t="s">
        <v>20528</v>
      </c>
      <c r="C609" t="s">
        <v>207</v>
      </c>
      <c r="D609" t="s">
        <v>1000</v>
      </c>
      <c r="E609" s="23">
        <v>41153</v>
      </c>
      <c r="F609">
        <v>3</v>
      </c>
      <c r="G609">
        <v>3</v>
      </c>
      <c r="H609">
        <v>1</v>
      </c>
      <c r="I609">
        <v>0</v>
      </c>
      <c r="J609">
        <v>17</v>
      </c>
      <c r="K609">
        <v>0</v>
      </c>
      <c r="L609">
        <v>27</v>
      </c>
      <c r="M609">
        <v>0.62962962962962965</v>
      </c>
      <c r="N609">
        <v>0</v>
      </c>
      <c r="P609">
        <v>0</v>
      </c>
      <c r="Q609">
        <v>0</v>
      </c>
      <c r="R609" t="e">
        <v>#DIV/0!</v>
      </c>
      <c r="S609">
        <v>0</v>
      </c>
      <c r="T609" t="e">
        <v>#DIV/0!</v>
      </c>
    </row>
    <row r="610" spans="1:20" x14ac:dyDescent="0.2">
      <c r="A610" t="s">
        <v>20706</v>
      </c>
      <c r="B610" t="s">
        <v>20707</v>
      </c>
      <c r="C610" t="s">
        <v>894</v>
      </c>
      <c r="D610" t="s">
        <v>1002</v>
      </c>
      <c r="E610" s="23">
        <v>41153</v>
      </c>
      <c r="H610" t="e">
        <v>#DIV/0!</v>
      </c>
      <c r="K610" t="e">
        <v>#DIV/0!</v>
      </c>
      <c r="M610" t="e">
        <v>#DIV/0!</v>
      </c>
      <c r="R610" t="e">
        <v>#DIV/0!</v>
      </c>
      <c r="T610">
        <v>0.96562499999999996</v>
      </c>
    </row>
    <row r="611" spans="1:20" x14ac:dyDescent="0.2">
      <c r="A611" t="s">
        <v>20771</v>
      </c>
      <c r="B611" t="s">
        <v>20772</v>
      </c>
      <c r="C611" t="s">
        <v>210</v>
      </c>
      <c r="D611" t="s">
        <v>1002</v>
      </c>
      <c r="E611" s="23">
        <v>41153</v>
      </c>
      <c r="T611">
        <v>0.75</v>
      </c>
    </row>
    <row r="612" spans="1:20" x14ac:dyDescent="0.2">
      <c r="A612" t="s">
        <v>20948</v>
      </c>
      <c r="B612" t="s">
        <v>20949</v>
      </c>
      <c r="C612" t="s">
        <v>208</v>
      </c>
      <c r="D612" t="s">
        <v>1002</v>
      </c>
      <c r="E612" s="23">
        <v>41153</v>
      </c>
      <c r="F612">
        <v>3</v>
      </c>
      <c r="G612">
        <v>3</v>
      </c>
      <c r="H612">
        <v>1</v>
      </c>
      <c r="J612">
        <v>17</v>
      </c>
      <c r="K612">
        <v>0</v>
      </c>
      <c r="L612">
        <v>27</v>
      </c>
      <c r="M612">
        <v>0.62962962962962965</v>
      </c>
      <c r="R612" t="e">
        <v>#DIV/0!</v>
      </c>
      <c r="T612">
        <v>1</v>
      </c>
    </row>
    <row r="613" spans="1:20" x14ac:dyDescent="0.2">
      <c r="A613" t="s">
        <v>21203</v>
      </c>
      <c r="B613" t="s">
        <v>21204</v>
      </c>
      <c r="C613" t="s">
        <v>213</v>
      </c>
      <c r="D613" t="s">
        <v>1002</v>
      </c>
      <c r="E613" s="23">
        <v>41153</v>
      </c>
      <c r="H613" t="e">
        <v>#DIV/0!</v>
      </c>
      <c r="K613" t="e">
        <v>#DIV/0!</v>
      </c>
      <c r="M613" t="e">
        <v>#DIV/0!</v>
      </c>
      <c r="R613" t="e">
        <v>#DIV/0!</v>
      </c>
      <c r="T613">
        <v>0</v>
      </c>
    </row>
    <row r="614" spans="1:20" x14ac:dyDescent="0.2">
      <c r="A614" t="s">
        <v>21380</v>
      </c>
      <c r="B614" t="s">
        <v>21381</v>
      </c>
      <c r="C614" t="s">
        <v>8154</v>
      </c>
      <c r="D614" t="s">
        <v>1002</v>
      </c>
      <c r="E614" s="23">
        <v>41153</v>
      </c>
      <c r="F614">
        <v>1.5</v>
      </c>
      <c r="G614">
        <v>1.5</v>
      </c>
      <c r="H614">
        <v>1</v>
      </c>
      <c r="I614">
        <v>2</v>
      </c>
      <c r="K614" t="e">
        <v>#DIV/0!</v>
      </c>
      <c r="L614">
        <v>14.5</v>
      </c>
      <c r="M614">
        <v>0</v>
      </c>
      <c r="R614" t="e">
        <v>#DIV/0!</v>
      </c>
      <c r="T614">
        <v>0</v>
      </c>
    </row>
    <row r="615" spans="1:20" x14ac:dyDescent="0.2">
      <c r="A615" t="s">
        <v>21445</v>
      </c>
      <c r="B615" t="s">
        <v>21446</v>
      </c>
      <c r="C615" t="s">
        <v>212</v>
      </c>
      <c r="D615" t="s">
        <v>1000</v>
      </c>
      <c r="E615" s="23">
        <v>41153</v>
      </c>
      <c r="F615">
        <v>1.5</v>
      </c>
      <c r="G615">
        <v>1.5</v>
      </c>
      <c r="H615">
        <v>1</v>
      </c>
      <c r="I615">
        <v>2</v>
      </c>
      <c r="J615">
        <v>0</v>
      </c>
      <c r="K615" t="e">
        <v>#DIV/0!</v>
      </c>
      <c r="L615">
        <v>14.5</v>
      </c>
      <c r="M615">
        <v>0</v>
      </c>
      <c r="N615">
        <v>0</v>
      </c>
      <c r="P615">
        <v>0</v>
      </c>
      <c r="Q615">
        <v>0</v>
      </c>
      <c r="R615" t="e">
        <v>#DIV/0!</v>
      </c>
      <c r="S615">
        <v>0</v>
      </c>
      <c r="T615">
        <v>0</v>
      </c>
    </row>
    <row r="616" spans="1:20" x14ac:dyDescent="0.2">
      <c r="A616" t="s">
        <v>21654</v>
      </c>
      <c r="B616" t="s">
        <v>21655</v>
      </c>
      <c r="C616" t="s">
        <v>217</v>
      </c>
      <c r="D616" t="s">
        <v>1000</v>
      </c>
      <c r="E616" s="23">
        <v>41153</v>
      </c>
      <c r="F616">
        <v>1</v>
      </c>
      <c r="G616">
        <v>1</v>
      </c>
      <c r="H616">
        <v>1</v>
      </c>
      <c r="I616">
        <v>0</v>
      </c>
      <c r="L616">
        <v>0</v>
      </c>
      <c r="M616" t="e">
        <v>#DIV/0!</v>
      </c>
      <c r="R616" t="e">
        <v>#DIV/0!</v>
      </c>
      <c r="T616">
        <v>1.0125</v>
      </c>
    </row>
    <row r="617" spans="1:20" x14ac:dyDescent="0.2">
      <c r="A617" t="s">
        <v>21833</v>
      </c>
      <c r="B617" t="s">
        <v>21834</v>
      </c>
      <c r="C617" t="s">
        <v>895</v>
      </c>
      <c r="D617" t="s">
        <v>1002</v>
      </c>
      <c r="E617" s="23">
        <v>41153</v>
      </c>
      <c r="H617" t="e">
        <v>#DIV/0!</v>
      </c>
      <c r="K617" t="e">
        <v>#DIV/0!</v>
      </c>
      <c r="M617" t="e">
        <v>#DIV/0!</v>
      </c>
      <c r="R617" t="e">
        <v>#DIV/0!</v>
      </c>
      <c r="T617">
        <v>0.7142857142857143</v>
      </c>
    </row>
    <row r="618" spans="1:20" x14ac:dyDescent="0.2">
      <c r="A618" t="s">
        <v>21898</v>
      </c>
      <c r="B618" t="s">
        <v>21899</v>
      </c>
      <c r="C618" t="s">
        <v>218</v>
      </c>
      <c r="D618" t="s">
        <v>1002</v>
      </c>
      <c r="E618" s="23">
        <v>41153</v>
      </c>
      <c r="F618">
        <v>1</v>
      </c>
      <c r="G618">
        <v>1</v>
      </c>
      <c r="H618">
        <v>1</v>
      </c>
      <c r="K618" t="e">
        <v>#DIV/0!</v>
      </c>
      <c r="M618" t="e">
        <v>#DIV/0!</v>
      </c>
      <c r="R618" t="e">
        <v>#DIV/0!</v>
      </c>
      <c r="T618">
        <v>0.9375</v>
      </c>
    </row>
    <row r="619" spans="1:20" x14ac:dyDescent="0.2">
      <c r="A619" t="s">
        <v>22075</v>
      </c>
      <c r="B619" t="s">
        <v>22076</v>
      </c>
      <c r="C619" t="s">
        <v>219</v>
      </c>
      <c r="D619" t="s">
        <v>1002</v>
      </c>
      <c r="E619" s="23">
        <v>41153</v>
      </c>
      <c r="H619" t="e">
        <v>#DIV/0!</v>
      </c>
      <c r="K619" t="e">
        <v>#DIV/0!</v>
      </c>
      <c r="M619" t="e">
        <v>#DIV/0!</v>
      </c>
      <c r="R619" t="e">
        <v>#DIV/0!</v>
      </c>
    </row>
    <row r="620" spans="1:20" x14ac:dyDescent="0.2">
      <c r="A620" t="s">
        <v>11481</v>
      </c>
      <c r="B620" t="s">
        <v>11482</v>
      </c>
      <c r="C620" t="s">
        <v>198</v>
      </c>
      <c r="D620" t="s">
        <v>1002</v>
      </c>
      <c r="E620" s="23">
        <v>41183</v>
      </c>
      <c r="F620">
        <v>2.5</v>
      </c>
      <c r="G620">
        <v>2.5</v>
      </c>
      <c r="H620">
        <v>1</v>
      </c>
      <c r="I620">
        <v>8</v>
      </c>
      <c r="J620">
        <v>15</v>
      </c>
      <c r="K620">
        <v>0.53333333333333333</v>
      </c>
      <c r="L620">
        <v>14.5</v>
      </c>
      <c r="M620">
        <v>1.0344827586206897</v>
      </c>
      <c r="R620" t="e">
        <v>#DIV/0!</v>
      </c>
    </row>
    <row r="621" spans="1:20" x14ac:dyDescent="0.2">
      <c r="A621" t="s">
        <v>13180</v>
      </c>
      <c r="B621" t="s">
        <v>13092</v>
      </c>
      <c r="C621" t="s">
        <v>1051</v>
      </c>
      <c r="D621" t="s">
        <v>1002</v>
      </c>
      <c r="E621" s="23">
        <v>41183</v>
      </c>
      <c r="F621">
        <v>2.5</v>
      </c>
      <c r="G621">
        <v>2.5</v>
      </c>
      <c r="H621">
        <v>1</v>
      </c>
      <c r="I621">
        <v>8</v>
      </c>
      <c r="J621">
        <v>15</v>
      </c>
      <c r="K621">
        <v>0.53333333333333333</v>
      </c>
      <c r="L621">
        <v>14.5</v>
      </c>
      <c r="M621">
        <v>1.0344827586206897</v>
      </c>
      <c r="R621" t="e">
        <v>#DIV/0!</v>
      </c>
    </row>
    <row r="622" spans="1:20" x14ac:dyDescent="0.2">
      <c r="A622" t="s">
        <v>2975</v>
      </c>
      <c r="B622" t="s">
        <v>2976</v>
      </c>
      <c r="C622" t="s">
        <v>242</v>
      </c>
      <c r="D622" t="s">
        <v>1000</v>
      </c>
      <c r="E622" s="23">
        <v>41183</v>
      </c>
      <c r="F622">
        <v>0</v>
      </c>
      <c r="G622">
        <v>0</v>
      </c>
      <c r="H622" t="e">
        <v>#DIV/0!</v>
      </c>
      <c r="I622">
        <v>0</v>
      </c>
      <c r="J622">
        <v>0</v>
      </c>
      <c r="L622">
        <v>0</v>
      </c>
      <c r="M622" t="e">
        <v>#DIV/0!</v>
      </c>
      <c r="N622">
        <v>0</v>
      </c>
      <c r="P622">
        <v>0</v>
      </c>
      <c r="Q622">
        <v>0</v>
      </c>
      <c r="R622" t="e">
        <v>#DIV/0!</v>
      </c>
      <c r="S622">
        <v>0</v>
      </c>
    </row>
    <row r="623" spans="1:20" x14ac:dyDescent="0.2">
      <c r="A623" t="s">
        <v>2800</v>
      </c>
      <c r="B623" t="s">
        <v>2801</v>
      </c>
      <c r="C623" t="s">
        <v>2724</v>
      </c>
      <c r="D623" t="s">
        <v>1000</v>
      </c>
      <c r="E623" s="23">
        <v>41183</v>
      </c>
      <c r="F623">
        <v>4</v>
      </c>
      <c r="G623">
        <v>4</v>
      </c>
      <c r="H623">
        <v>1</v>
      </c>
      <c r="I623">
        <v>10</v>
      </c>
      <c r="J623">
        <v>29</v>
      </c>
      <c r="K623">
        <v>0.34482758620689657</v>
      </c>
      <c r="L623">
        <v>29</v>
      </c>
      <c r="M623">
        <v>1</v>
      </c>
      <c r="N623">
        <v>0</v>
      </c>
      <c r="P623">
        <v>0</v>
      </c>
      <c r="Q623">
        <v>1</v>
      </c>
      <c r="R623">
        <v>0</v>
      </c>
      <c r="S623">
        <v>0</v>
      </c>
      <c r="T623">
        <v>0.53333333333333333</v>
      </c>
    </row>
    <row r="624" spans="1:20" x14ac:dyDescent="0.2">
      <c r="A624" t="s">
        <v>2555</v>
      </c>
      <c r="B624" t="s">
        <v>2556</v>
      </c>
      <c r="C624" t="s">
        <v>237</v>
      </c>
      <c r="D624" t="s">
        <v>1000</v>
      </c>
      <c r="E624" s="23">
        <v>41183</v>
      </c>
      <c r="F624">
        <v>16</v>
      </c>
      <c r="G624">
        <v>14</v>
      </c>
      <c r="H624">
        <v>1.1428571428571428</v>
      </c>
      <c r="I624">
        <v>73</v>
      </c>
      <c r="J624">
        <v>96</v>
      </c>
      <c r="K624">
        <v>0.76041666666666663</v>
      </c>
      <c r="L624">
        <v>112</v>
      </c>
      <c r="M624">
        <v>0.8571428571428571</v>
      </c>
      <c r="N624">
        <v>0</v>
      </c>
      <c r="O624">
        <v>0</v>
      </c>
      <c r="P624">
        <v>8</v>
      </c>
      <c r="Q624">
        <v>8</v>
      </c>
      <c r="R624">
        <v>1</v>
      </c>
      <c r="S624">
        <v>0</v>
      </c>
      <c r="T624">
        <v>1</v>
      </c>
    </row>
    <row r="625" spans="1:20" x14ac:dyDescent="0.2">
      <c r="A625" t="s">
        <v>2380</v>
      </c>
      <c r="B625" t="s">
        <v>2381</v>
      </c>
      <c r="C625" t="s">
        <v>238</v>
      </c>
      <c r="D625" t="s">
        <v>1000</v>
      </c>
      <c r="E625" s="23">
        <v>41183</v>
      </c>
      <c r="F625">
        <v>7.17</v>
      </c>
      <c r="G625">
        <v>8</v>
      </c>
      <c r="H625">
        <v>0.89624999999999999</v>
      </c>
      <c r="I625">
        <v>29</v>
      </c>
      <c r="J625">
        <v>0</v>
      </c>
      <c r="L625">
        <v>45</v>
      </c>
      <c r="M625">
        <v>0</v>
      </c>
      <c r="N625">
        <v>0</v>
      </c>
      <c r="O625">
        <v>0.84399999999999997</v>
      </c>
      <c r="P625">
        <v>0</v>
      </c>
      <c r="Q625">
        <v>2</v>
      </c>
      <c r="R625">
        <v>0</v>
      </c>
      <c r="S625">
        <v>0</v>
      </c>
    </row>
    <row r="626" spans="1:20" x14ac:dyDescent="0.2">
      <c r="A626" t="s">
        <v>2207</v>
      </c>
      <c r="B626" t="s">
        <v>2208</v>
      </c>
      <c r="C626" t="s">
        <v>239</v>
      </c>
      <c r="D626" t="s">
        <v>1000</v>
      </c>
      <c r="E626" s="23">
        <v>41183</v>
      </c>
      <c r="F626">
        <v>1.08</v>
      </c>
      <c r="G626">
        <v>5</v>
      </c>
      <c r="H626">
        <v>0.21600000000000003</v>
      </c>
      <c r="I626">
        <v>4</v>
      </c>
      <c r="J626">
        <v>0</v>
      </c>
      <c r="K626" t="e">
        <v>#DIV/0!</v>
      </c>
      <c r="L626">
        <v>9</v>
      </c>
      <c r="M626">
        <v>0</v>
      </c>
      <c r="N626">
        <v>0</v>
      </c>
      <c r="O626">
        <v>0.96399999999999997</v>
      </c>
      <c r="P626">
        <v>0</v>
      </c>
      <c r="Q626">
        <v>0</v>
      </c>
      <c r="R626" t="e">
        <v>#DIV/0!</v>
      </c>
      <c r="S626">
        <v>0</v>
      </c>
    </row>
    <row r="627" spans="1:20" x14ac:dyDescent="0.2">
      <c r="A627" t="s">
        <v>2032</v>
      </c>
      <c r="B627" t="s">
        <v>2033</v>
      </c>
      <c r="C627" t="s">
        <v>1988</v>
      </c>
      <c r="D627" t="s">
        <v>1000</v>
      </c>
      <c r="E627" s="23">
        <v>41183</v>
      </c>
      <c r="F627">
        <v>8.3000000000000007</v>
      </c>
      <c r="G627">
        <v>7.3</v>
      </c>
      <c r="H627">
        <v>1.1369863013698631</v>
      </c>
      <c r="I627">
        <v>12</v>
      </c>
      <c r="J627">
        <v>50</v>
      </c>
      <c r="L627">
        <v>50</v>
      </c>
      <c r="M627">
        <v>1</v>
      </c>
      <c r="N627">
        <v>0</v>
      </c>
      <c r="P627">
        <v>0</v>
      </c>
      <c r="Q627">
        <v>4</v>
      </c>
      <c r="R627">
        <v>0</v>
      </c>
      <c r="S627">
        <v>0</v>
      </c>
    </row>
    <row r="628" spans="1:20" x14ac:dyDescent="0.2">
      <c r="A628" t="s">
        <v>1784</v>
      </c>
      <c r="B628" t="s">
        <v>1785</v>
      </c>
      <c r="C628" t="s">
        <v>240</v>
      </c>
      <c r="D628" t="s">
        <v>1000</v>
      </c>
      <c r="E628" s="23">
        <v>41183</v>
      </c>
      <c r="F628">
        <v>19</v>
      </c>
      <c r="G628">
        <v>15</v>
      </c>
      <c r="H628">
        <v>1.2666666666666666</v>
      </c>
      <c r="I628">
        <v>0</v>
      </c>
      <c r="J628">
        <v>17</v>
      </c>
      <c r="L628">
        <v>74.5</v>
      </c>
      <c r="M628">
        <v>0.22818791946308725</v>
      </c>
      <c r="N628">
        <v>0</v>
      </c>
      <c r="P628">
        <v>0</v>
      </c>
      <c r="Q628">
        <v>0</v>
      </c>
      <c r="R628" t="e">
        <v>#DIV/0!</v>
      </c>
      <c r="S628">
        <v>0</v>
      </c>
    </row>
    <row r="629" spans="1:20" x14ac:dyDescent="0.2">
      <c r="A629" t="s">
        <v>1609</v>
      </c>
      <c r="B629" t="s">
        <v>1610</v>
      </c>
      <c r="C629" t="s">
        <v>241</v>
      </c>
      <c r="D629" t="s">
        <v>1000</v>
      </c>
      <c r="E629" s="23">
        <v>41183</v>
      </c>
      <c r="F629">
        <v>0</v>
      </c>
      <c r="G629">
        <v>0</v>
      </c>
      <c r="H629" t="e">
        <v>#DIV/0!</v>
      </c>
      <c r="I629">
        <v>0</v>
      </c>
      <c r="J629">
        <v>0</v>
      </c>
      <c r="L629">
        <v>0</v>
      </c>
      <c r="M629" t="e">
        <v>#DIV/0!</v>
      </c>
      <c r="N629" t="e">
        <v>#DIV/0!</v>
      </c>
      <c r="P629">
        <v>0</v>
      </c>
      <c r="Q629">
        <v>0</v>
      </c>
      <c r="R629" t="e">
        <v>#DIV/0!</v>
      </c>
    </row>
    <row r="630" spans="1:20" x14ac:dyDescent="0.2">
      <c r="A630" t="s">
        <v>1069</v>
      </c>
      <c r="B630" t="s">
        <v>1154</v>
      </c>
      <c r="C630" t="s">
        <v>235</v>
      </c>
      <c r="D630" t="s">
        <v>1002</v>
      </c>
      <c r="E630" s="23">
        <v>41183</v>
      </c>
      <c r="F630">
        <v>55.55</v>
      </c>
      <c r="G630">
        <v>53.3</v>
      </c>
      <c r="H630">
        <v>1.0422138836772983</v>
      </c>
      <c r="I630">
        <v>128</v>
      </c>
      <c r="J630">
        <v>192</v>
      </c>
      <c r="K630">
        <v>0.66666666666666663</v>
      </c>
      <c r="L630">
        <v>319.5</v>
      </c>
      <c r="M630">
        <v>0.60093896713615025</v>
      </c>
      <c r="N630" t="e">
        <v>#DIV/0!</v>
      </c>
      <c r="P630">
        <v>8</v>
      </c>
      <c r="Q630">
        <v>15</v>
      </c>
      <c r="R630">
        <v>0.53333333333333333</v>
      </c>
      <c r="S630">
        <v>0</v>
      </c>
      <c r="T630">
        <v>0.89523809523809528</v>
      </c>
    </row>
    <row r="631" spans="1:20" x14ac:dyDescent="0.2">
      <c r="A631" t="s">
        <v>11483</v>
      </c>
      <c r="B631" t="s">
        <v>11484</v>
      </c>
      <c r="C631" t="s">
        <v>199</v>
      </c>
      <c r="D631" t="s">
        <v>1002</v>
      </c>
      <c r="E631" s="23">
        <v>41183</v>
      </c>
      <c r="F631">
        <v>6</v>
      </c>
      <c r="G631">
        <v>4</v>
      </c>
      <c r="H631">
        <v>1.5</v>
      </c>
      <c r="I631">
        <v>4</v>
      </c>
      <c r="J631">
        <v>0</v>
      </c>
      <c r="K631" t="e">
        <v>#DIV/0!</v>
      </c>
      <c r="L631">
        <v>20</v>
      </c>
      <c r="M631">
        <v>0</v>
      </c>
      <c r="N631">
        <v>0</v>
      </c>
      <c r="P631">
        <v>0</v>
      </c>
      <c r="Q631">
        <v>0</v>
      </c>
      <c r="R631" t="e">
        <v>#DIV/0!</v>
      </c>
      <c r="S631">
        <v>0</v>
      </c>
    </row>
    <row r="632" spans="1:20" x14ac:dyDescent="0.2">
      <c r="A632" t="s">
        <v>11389</v>
      </c>
      <c r="B632" t="s">
        <v>11390</v>
      </c>
      <c r="C632" t="s">
        <v>201</v>
      </c>
      <c r="D632" t="s">
        <v>1000</v>
      </c>
      <c r="E632" s="23">
        <v>41183</v>
      </c>
      <c r="H632" t="e">
        <v>#DIV/0!</v>
      </c>
      <c r="I632">
        <v>4</v>
      </c>
      <c r="L632">
        <v>0</v>
      </c>
      <c r="M632" t="e">
        <v>#DIV/0!</v>
      </c>
      <c r="R632" t="e">
        <v>#DIV/0!</v>
      </c>
      <c r="T632">
        <v>1.175</v>
      </c>
    </row>
    <row r="633" spans="1:20" x14ac:dyDescent="0.2">
      <c r="A633" t="s">
        <v>12186</v>
      </c>
      <c r="B633" t="s">
        <v>12187</v>
      </c>
      <c r="C633" t="s">
        <v>200</v>
      </c>
      <c r="D633" t="s">
        <v>1000</v>
      </c>
      <c r="E633" s="23">
        <v>41183</v>
      </c>
      <c r="F633">
        <v>6</v>
      </c>
      <c r="G633">
        <v>4</v>
      </c>
      <c r="H633">
        <v>1.5</v>
      </c>
      <c r="K633" t="e">
        <v>#DIV/0!</v>
      </c>
      <c r="L633">
        <v>20</v>
      </c>
      <c r="M633">
        <v>0</v>
      </c>
      <c r="R633" t="e">
        <v>#DIV/0!</v>
      </c>
    </row>
    <row r="634" spans="1:20" x14ac:dyDescent="0.2">
      <c r="A634" t="s">
        <v>12471</v>
      </c>
      <c r="B634" t="s">
        <v>12472</v>
      </c>
      <c r="C634" t="s">
        <v>202</v>
      </c>
      <c r="D634" t="s">
        <v>1000</v>
      </c>
      <c r="E634" s="23">
        <v>41183</v>
      </c>
      <c r="H634" t="e">
        <v>#DIV/0!</v>
      </c>
      <c r="M634" t="e">
        <v>#DIV/0!</v>
      </c>
      <c r="R634" t="e">
        <v>#DIV/0!</v>
      </c>
    </row>
    <row r="635" spans="1:20" x14ac:dyDescent="0.2">
      <c r="A635" t="s">
        <v>11008</v>
      </c>
      <c r="B635" t="s">
        <v>11009</v>
      </c>
      <c r="C635" t="s">
        <v>228</v>
      </c>
      <c r="D635" t="s">
        <v>1000</v>
      </c>
      <c r="E635" s="23">
        <v>41183</v>
      </c>
      <c r="H635" t="e">
        <v>#DIV/0!</v>
      </c>
      <c r="K635" t="e">
        <v>#DIV/0!</v>
      </c>
      <c r="M635" t="e">
        <v>#DIV/0!</v>
      </c>
      <c r="R635" t="e">
        <v>#DIV/0!</v>
      </c>
    </row>
    <row r="636" spans="1:20" x14ac:dyDescent="0.2">
      <c r="A636" t="s">
        <v>10833</v>
      </c>
      <c r="B636" t="s">
        <v>10834</v>
      </c>
      <c r="C636" t="s">
        <v>227</v>
      </c>
      <c r="D636" t="s">
        <v>1002</v>
      </c>
      <c r="E636" s="23">
        <v>41183</v>
      </c>
      <c r="H636" t="e">
        <v>#DIV/0!</v>
      </c>
      <c r="K636" t="e">
        <v>#DIV/0!</v>
      </c>
      <c r="M636" t="e">
        <v>#DIV/0!</v>
      </c>
      <c r="R636" t="e">
        <v>#DIV/0!</v>
      </c>
    </row>
    <row r="637" spans="1:20" x14ac:dyDescent="0.2">
      <c r="A637" t="s">
        <v>10658</v>
      </c>
      <c r="B637" t="s">
        <v>10659</v>
      </c>
      <c r="C637" t="s">
        <v>203</v>
      </c>
      <c r="D637" t="s">
        <v>1002</v>
      </c>
      <c r="E637" s="23">
        <v>41183</v>
      </c>
      <c r="F637">
        <v>11</v>
      </c>
      <c r="G637">
        <v>9</v>
      </c>
      <c r="H637">
        <v>1.2222222222222223</v>
      </c>
      <c r="I637">
        <v>25</v>
      </c>
      <c r="J637">
        <v>32</v>
      </c>
      <c r="K637">
        <v>0.78125</v>
      </c>
      <c r="L637">
        <v>59.5</v>
      </c>
      <c r="M637">
        <v>0.53781512605042014</v>
      </c>
      <c r="P637">
        <v>8</v>
      </c>
      <c r="Q637">
        <v>8</v>
      </c>
      <c r="R637">
        <v>1</v>
      </c>
    </row>
    <row r="638" spans="1:20" x14ac:dyDescent="0.2">
      <c r="A638" t="s">
        <v>10483</v>
      </c>
      <c r="B638" t="s">
        <v>10484</v>
      </c>
      <c r="C638" t="s">
        <v>205</v>
      </c>
      <c r="D638" t="s">
        <v>1000</v>
      </c>
      <c r="E638" s="23">
        <v>41183</v>
      </c>
      <c r="F638">
        <v>5</v>
      </c>
      <c r="G638">
        <v>5</v>
      </c>
      <c r="H638">
        <v>1</v>
      </c>
      <c r="I638">
        <v>25</v>
      </c>
      <c r="J638">
        <v>32</v>
      </c>
      <c r="K638">
        <v>0.78125</v>
      </c>
      <c r="L638">
        <v>32</v>
      </c>
      <c r="M638">
        <v>1</v>
      </c>
      <c r="P638">
        <v>8</v>
      </c>
      <c r="Q638">
        <v>8</v>
      </c>
      <c r="R638">
        <v>1</v>
      </c>
    </row>
    <row r="639" spans="1:20" x14ac:dyDescent="0.2">
      <c r="A639" t="s">
        <v>10307</v>
      </c>
      <c r="B639" t="s">
        <v>10308</v>
      </c>
      <c r="C639" t="s">
        <v>204</v>
      </c>
      <c r="D639" t="s">
        <v>1000</v>
      </c>
      <c r="E639" s="23">
        <v>41183</v>
      </c>
      <c r="F639">
        <v>6</v>
      </c>
      <c r="G639">
        <v>4</v>
      </c>
      <c r="H639">
        <v>1.5</v>
      </c>
      <c r="K639" t="e">
        <v>#DIV/0!</v>
      </c>
      <c r="L639">
        <v>27.5</v>
      </c>
      <c r="M639">
        <v>0</v>
      </c>
      <c r="R639" t="e">
        <v>#DIV/0!</v>
      </c>
    </row>
    <row r="640" spans="1:20" x14ac:dyDescent="0.2">
      <c r="A640" t="s">
        <v>10242</v>
      </c>
      <c r="B640" t="s">
        <v>10243</v>
      </c>
      <c r="C640" t="s">
        <v>206</v>
      </c>
      <c r="D640" t="s">
        <v>1000</v>
      </c>
      <c r="E640" s="23">
        <v>41183</v>
      </c>
      <c r="H640" t="e">
        <v>#DIV/0!</v>
      </c>
      <c r="K640" t="e">
        <v>#DIV/0!</v>
      </c>
      <c r="M640" t="e">
        <v>#DIV/0!</v>
      </c>
      <c r="R640" t="e">
        <v>#DIV/0!</v>
      </c>
    </row>
    <row r="641" spans="1:20" x14ac:dyDescent="0.2">
      <c r="A641" t="s">
        <v>9811</v>
      </c>
      <c r="B641" t="s">
        <v>9812</v>
      </c>
      <c r="C641" t="s">
        <v>223</v>
      </c>
      <c r="D641" t="s">
        <v>1002</v>
      </c>
      <c r="E641" s="23">
        <v>41183</v>
      </c>
      <c r="H641" t="e">
        <v>#DIV/0!</v>
      </c>
      <c r="K641" t="e">
        <v>#DIV/0!</v>
      </c>
      <c r="M641" t="e">
        <v>#DIV/0!</v>
      </c>
      <c r="R641" t="e">
        <v>#DIV/0!</v>
      </c>
    </row>
    <row r="642" spans="1:20" x14ac:dyDescent="0.2">
      <c r="A642" t="s">
        <v>9636</v>
      </c>
      <c r="B642" t="s">
        <v>9637</v>
      </c>
      <c r="C642" t="s">
        <v>224</v>
      </c>
      <c r="D642" t="s">
        <v>1000</v>
      </c>
      <c r="E642" s="23">
        <v>41183</v>
      </c>
      <c r="H642" t="e">
        <v>#DIV/0!</v>
      </c>
      <c r="K642" t="e">
        <v>#DIV/0!</v>
      </c>
      <c r="M642" t="e">
        <v>#DIV/0!</v>
      </c>
      <c r="R642" t="e">
        <v>#DIV/0!</v>
      </c>
    </row>
    <row r="643" spans="1:20" x14ac:dyDescent="0.2">
      <c r="A643" t="s">
        <v>9245</v>
      </c>
      <c r="B643" t="s">
        <v>9246</v>
      </c>
      <c r="C643" t="s">
        <v>211</v>
      </c>
      <c r="D643" t="s">
        <v>1000</v>
      </c>
      <c r="E643" s="23">
        <v>41183</v>
      </c>
      <c r="H643" t="e">
        <v>#DIV/0!</v>
      </c>
      <c r="K643" t="e">
        <v>#DIV/0!</v>
      </c>
      <c r="M643" t="e">
        <v>#DIV/0!</v>
      </c>
      <c r="R643" t="e">
        <v>#DIV/0!</v>
      </c>
    </row>
    <row r="644" spans="1:20" x14ac:dyDescent="0.2">
      <c r="A644" t="s">
        <v>9070</v>
      </c>
      <c r="B644" t="s">
        <v>9071</v>
      </c>
      <c r="C644" t="s">
        <v>207</v>
      </c>
      <c r="D644" t="s">
        <v>1002</v>
      </c>
      <c r="E644" s="23">
        <v>41183</v>
      </c>
      <c r="F644">
        <v>7</v>
      </c>
      <c r="G644">
        <v>7</v>
      </c>
      <c r="H644">
        <v>1</v>
      </c>
      <c r="I644">
        <v>35</v>
      </c>
      <c r="J644">
        <v>52</v>
      </c>
      <c r="K644">
        <v>0.67307692307692313</v>
      </c>
      <c r="L644">
        <v>72</v>
      </c>
      <c r="M644">
        <v>0.72222222222222221</v>
      </c>
      <c r="N644">
        <v>0</v>
      </c>
      <c r="P644">
        <v>0</v>
      </c>
      <c r="Q644">
        <v>0</v>
      </c>
      <c r="R644" t="e">
        <v>#DIV/0!</v>
      </c>
      <c r="S644">
        <v>0</v>
      </c>
    </row>
    <row r="645" spans="1:20" x14ac:dyDescent="0.2">
      <c r="A645" t="s">
        <v>9005</v>
      </c>
      <c r="B645" t="s">
        <v>9006</v>
      </c>
      <c r="C645" t="s">
        <v>894</v>
      </c>
      <c r="D645" t="s">
        <v>1000</v>
      </c>
      <c r="E645" s="23">
        <v>41183</v>
      </c>
      <c r="H645" t="e">
        <v>#DIV/0!</v>
      </c>
      <c r="K645" t="e">
        <v>#DIV/0!</v>
      </c>
      <c r="M645" t="e">
        <v>#DIV/0!</v>
      </c>
      <c r="R645" t="e">
        <v>#DIV/0!</v>
      </c>
      <c r="T645">
        <v>1</v>
      </c>
    </row>
    <row r="646" spans="1:20" x14ac:dyDescent="0.2">
      <c r="A646" t="s">
        <v>8830</v>
      </c>
      <c r="B646" t="s">
        <v>8831</v>
      </c>
      <c r="C646" t="s">
        <v>210</v>
      </c>
      <c r="D646" t="s">
        <v>1000</v>
      </c>
      <c r="E646" s="23">
        <v>41183</v>
      </c>
      <c r="F646">
        <v>4</v>
      </c>
      <c r="G646">
        <v>4</v>
      </c>
      <c r="H646">
        <v>1</v>
      </c>
      <c r="I646">
        <v>35</v>
      </c>
      <c r="J646">
        <v>35</v>
      </c>
      <c r="K646">
        <v>1</v>
      </c>
      <c r="L646">
        <v>45</v>
      </c>
      <c r="M646">
        <v>0.77777777777777779</v>
      </c>
      <c r="P646">
        <v>0</v>
      </c>
      <c r="Q646">
        <v>0</v>
      </c>
      <c r="R646" t="e">
        <v>#DIV/0!</v>
      </c>
      <c r="T646">
        <v>0.75</v>
      </c>
    </row>
    <row r="647" spans="1:20" x14ac:dyDescent="0.2">
      <c r="A647" t="s">
        <v>8655</v>
      </c>
      <c r="B647" t="s">
        <v>8656</v>
      </c>
      <c r="C647" t="s">
        <v>208</v>
      </c>
      <c r="D647" t="s">
        <v>1000</v>
      </c>
      <c r="E647" s="23">
        <v>41183</v>
      </c>
      <c r="F647">
        <v>3</v>
      </c>
      <c r="G647">
        <v>3</v>
      </c>
      <c r="H647">
        <v>1</v>
      </c>
      <c r="J647">
        <v>17</v>
      </c>
      <c r="K647">
        <v>0</v>
      </c>
      <c r="L647">
        <v>27</v>
      </c>
      <c r="M647">
        <v>0.62962962962962965</v>
      </c>
      <c r="R647" t="e">
        <v>#DIV/0!</v>
      </c>
    </row>
    <row r="648" spans="1:20" x14ac:dyDescent="0.2">
      <c r="A648" t="s">
        <v>8406</v>
      </c>
      <c r="B648" t="s">
        <v>8407</v>
      </c>
      <c r="C648" t="s">
        <v>213</v>
      </c>
      <c r="D648" t="s">
        <v>1000</v>
      </c>
      <c r="E648" s="23">
        <v>41183</v>
      </c>
      <c r="H648" t="e">
        <v>#DIV/0!</v>
      </c>
      <c r="K648" t="e">
        <v>#DIV/0!</v>
      </c>
      <c r="M648" t="e">
        <v>#DIV/0!</v>
      </c>
      <c r="R648" t="e">
        <v>#DIV/0!</v>
      </c>
    </row>
    <row r="649" spans="1:20" x14ac:dyDescent="0.2">
      <c r="A649" t="s">
        <v>8231</v>
      </c>
      <c r="B649" t="s">
        <v>8232</v>
      </c>
      <c r="C649" t="s">
        <v>212</v>
      </c>
      <c r="D649" t="s">
        <v>1002</v>
      </c>
      <c r="E649" s="23">
        <v>41183</v>
      </c>
      <c r="F649">
        <v>1.5</v>
      </c>
      <c r="G649">
        <v>1.5</v>
      </c>
      <c r="H649">
        <v>1</v>
      </c>
      <c r="I649">
        <v>2</v>
      </c>
      <c r="J649">
        <v>0</v>
      </c>
      <c r="K649" t="e">
        <v>#DIV/0!</v>
      </c>
      <c r="L649">
        <v>14.5</v>
      </c>
      <c r="M649">
        <v>0</v>
      </c>
      <c r="N649">
        <v>0</v>
      </c>
      <c r="P649">
        <v>0</v>
      </c>
      <c r="Q649">
        <v>0</v>
      </c>
      <c r="R649" t="e">
        <v>#DIV/0!</v>
      </c>
      <c r="S649">
        <v>0</v>
      </c>
    </row>
    <row r="650" spans="1:20" x14ac:dyDescent="0.2">
      <c r="A650" t="s">
        <v>8166</v>
      </c>
      <c r="B650" t="s">
        <v>8167</v>
      </c>
      <c r="C650" t="s">
        <v>8154</v>
      </c>
      <c r="D650" t="s">
        <v>1000</v>
      </c>
      <c r="E650" s="23">
        <v>41183</v>
      </c>
      <c r="F650">
        <v>1.5</v>
      </c>
      <c r="G650">
        <v>1.5</v>
      </c>
      <c r="H650">
        <v>1</v>
      </c>
      <c r="I650">
        <v>2</v>
      </c>
      <c r="K650" t="e">
        <v>#DIV/0!</v>
      </c>
      <c r="L650">
        <v>14.5</v>
      </c>
      <c r="M650">
        <v>0</v>
      </c>
      <c r="R650" t="e">
        <v>#DIV/0!</v>
      </c>
    </row>
    <row r="651" spans="1:20" x14ac:dyDescent="0.2">
      <c r="A651" t="s">
        <v>7930</v>
      </c>
      <c r="B651" t="s">
        <v>7931</v>
      </c>
      <c r="C651" t="s">
        <v>225</v>
      </c>
      <c r="D651" t="s">
        <v>1002</v>
      </c>
      <c r="E651" s="23">
        <v>41183</v>
      </c>
      <c r="H651" t="e">
        <v>#DIV/0!</v>
      </c>
      <c r="K651" t="e">
        <v>#DIV/0!</v>
      </c>
      <c r="M651" t="e">
        <v>#DIV/0!</v>
      </c>
      <c r="R651" t="e">
        <v>#DIV/0!</v>
      </c>
    </row>
    <row r="652" spans="1:20" x14ac:dyDescent="0.2">
      <c r="A652" t="s">
        <v>7729</v>
      </c>
      <c r="B652" t="s">
        <v>7730</v>
      </c>
      <c r="C652" t="s">
        <v>226</v>
      </c>
      <c r="D652" t="s">
        <v>1000</v>
      </c>
      <c r="E652" s="23">
        <v>41183</v>
      </c>
      <c r="H652" t="e">
        <v>#DIV/0!</v>
      </c>
      <c r="K652" t="e">
        <v>#DIV/0!</v>
      </c>
      <c r="M652" t="e">
        <v>#DIV/0!</v>
      </c>
      <c r="R652" t="e">
        <v>#DIV/0!</v>
      </c>
    </row>
    <row r="653" spans="1:20" x14ac:dyDescent="0.2">
      <c r="A653" t="s">
        <v>7542</v>
      </c>
      <c r="B653" t="s">
        <v>7543</v>
      </c>
      <c r="C653" t="s">
        <v>901</v>
      </c>
      <c r="D653" t="s">
        <v>1000</v>
      </c>
      <c r="E653" s="23">
        <v>41183</v>
      </c>
      <c r="F653">
        <v>5</v>
      </c>
      <c r="G653">
        <v>4</v>
      </c>
      <c r="H653">
        <v>1.25</v>
      </c>
      <c r="I653">
        <v>2</v>
      </c>
      <c r="K653" t="e">
        <v>#DIV/0!</v>
      </c>
      <c r="L653">
        <v>27</v>
      </c>
      <c r="M653">
        <v>0</v>
      </c>
      <c r="P653">
        <v>0</v>
      </c>
      <c r="Q653">
        <v>1</v>
      </c>
      <c r="R653">
        <v>0</v>
      </c>
    </row>
    <row r="654" spans="1:20" x14ac:dyDescent="0.2">
      <c r="A654" t="s">
        <v>7195</v>
      </c>
      <c r="B654" t="s">
        <v>7196</v>
      </c>
      <c r="C654" t="s">
        <v>1052</v>
      </c>
      <c r="D654" t="s">
        <v>1000</v>
      </c>
      <c r="E654" s="23">
        <v>41183</v>
      </c>
      <c r="F654">
        <v>5</v>
      </c>
      <c r="G654">
        <v>4</v>
      </c>
      <c r="H654">
        <v>1.25</v>
      </c>
      <c r="I654">
        <v>2</v>
      </c>
      <c r="K654" t="e">
        <v>#DIV/0!</v>
      </c>
      <c r="L654">
        <v>27</v>
      </c>
      <c r="M654">
        <v>0</v>
      </c>
      <c r="P654">
        <v>0</v>
      </c>
      <c r="Q654">
        <v>1</v>
      </c>
      <c r="R654">
        <v>0</v>
      </c>
    </row>
    <row r="655" spans="1:20" x14ac:dyDescent="0.2">
      <c r="A655" t="s">
        <v>6990</v>
      </c>
      <c r="B655" t="s">
        <v>6991</v>
      </c>
      <c r="C655" t="s">
        <v>232</v>
      </c>
      <c r="D655" t="s">
        <v>1002</v>
      </c>
      <c r="E655" s="23">
        <v>41183</v>
      </c>
      <c r="H655" t="e">
        <v>#DIV/0!</v>
      </c>
      <c r="K655" t="e">
        <v>#DIV/0!</v>
      </c>
      <c r="M655" t="e">
        <v>#DIV/0!</v>
      </c>
      <c r="R655" t="e">
        <v>#DIV/0!</v>
      </c>
    </row>
    <row r="656" spans="1:20" x14ac:dyDescent="0.2">
      <c r="A656" t="s">
        <v>6799</v>
      </c>
      <c r="B656" t="s">
        <v>6800</v>
      </c>
      <c r="C656" t="s">
        <v>231</v>
      </c>
      <c r="D656" t="s">
        <v>1000</v>
      </c>
      <c r="E656" s="23">
        <v>41183</v>
      </c>
      <c r="H656" t="e">
        <v>#DIV/0!</v>
      </c>
      <c r="K656" t="e">
        <v>#DIV/0!</v>
      </c>
      <c r="M656" t="e">
        <v>#DIV/0!</v>
      </c>
      <c r="R656" t="e">
        <v>#DIV/0!</v>
      </c>
    </row>
    <row r="657" spans="1:20" x14ac:dyDescent="0.2">
      <c r="A657" t="s">
        <v>6624</v>
      </c>
      <c r="B657" t="s">
        <v>6625</v>
      </c>
      <c r="C657" t="s">
        <v>317</v>
      </c>
      <c r="D657" t="s">
        <v>1002</v>
      </c>
      <c r="E657" s="23">
        <v>41183</v>
      </c>
      <c r="F657">
        <v>3</v>
      </c>
      <c r="G657">
        <v>3</v>
      </c>
      <c r="H657">
        <v>1</v>
      </c>
      <c r="K657" t="e">
        <v>#DIV/0!</v>
      </c>
      <c r="M657" t="e">
        <v>#DIV/0!</v>
      </c>
      <c r="R657" t="e">
        <v>#DIV/0!</v>
      </c>
    </row>
    <row r="658" spans="1:20" x14ac:dyDescent="0.2">
      <c r="A658" t="s">
        <v>6449</v>
      </c>
      <c r="B658" t="s">
        <v>6450</v>
      </c>
      <c r="C658" t="s">
        <v>316</v>
      </c>
      <c r="D658" t="s">
        <v>1000</v>
      </c>
      <c r="E658" s="23">
        <v>41183</v>
      </c>
      <c r="F658">
        <v>3</v>
      </c>
      <c r="G658">
        <v>3</v>
      </c>
      <c r="H658">
        <v>1</v>
      </c>
      <c r="K658" t="e">
        <v>#DIV/0!</v>
      </c>
      <c r="M658" t="e">
        <v>#DIV/0!</v>
      </c>
      <c r="R658" t="e">
        <v>#DIV/0!</v>
      </c>
    </row>
    <row r="659" spans="1:20" x14ac:dyDescent="0.2">
      <c r="A659" t="s">
        <v>6200</v>
      </c>
      <c r="B659" t="s">
        <v>6201</v>
      </c>
      <c r="C659" t="s">
        <v>214</v>
      </c>
      <c r="D659" t="s">
        <v>1002</v>
      </c>
      <c r="E659" s="23">
        <v>41183</v>
      </c>
      <c r="F659">
        <v>7</v>
      </c>
      <c r="G659">
        <v>5</v>
      </c>
      <c r="H659">
        <v>1.4</v>
      </c>
      <c r="I659">
        <v>9</v>
      </c>
      <c r="J659">
        <v>29</v>
      </c>
      <c r="K659">
        <v>0.31034482758620691</v>
      </c>
      <c r="L659">
        <v>35</v>
      </c>
      <c r="M659">
        <v>0.82857142857142863</v>
      </c>
      <c r="P659">
        <v>0</v>
      </c>
      <c r="Q659">
        <v>0</v>
      </c>
      <c r="R659" t="e">
        <v>#DIV/0!</v>
      </c>
      <c r="T659">
        <v>0.76923076923076927</v>
      </c>
    </row>
    <row r="660" spans="1:20" x14ac:dyDescent="0.2">
      <c r="A660" t="s">
        <v>6025</v>
      </c>
      <c r="B660" t="s">
        <v>6026</v>
      </c>
      <c r="C660" t="s">
        <v>215</v>
      </c>
      <c r="D660" t="s">
        <v>1000</v>
      </c>
      <c r="E660" s="23">
        <v>41183</v>
      </c>
      <c r="F660">
        <v>7</v>
      </c>
      <c r="G660">
        <v>5</v>
      </c>
      <c r="H660">
        <v>1.4</v>
      </c>
      <c r="I660">
        <v>9</v>
      </c>
      <c r="J660">
        <v>29</v>
      </c>
      <c r="K660">
        <v>0.31034482758620691</v>
      </c>
      <c r="L660">
        <v>35</v>
      </c>
      <c r="M660">
        <v>0.82857142857142863</v>
      </c>
      <c r="P660">
        <v>0</v>
      </c>
      <c r="Q660">
        <v>0</v>
      </c>
      <c r="R660" t="e">
        <v>#DIV/0!</v>
      </c>
      <c r="T660">
        <v>0.75</v>
      </c>
    </row>
    <row r="661" spans="1:20" x14ac:dyDescent="0.2">
      <c r="A661" t="s">
        <v>5850</v>
      </c>
      <c r="B661" t="s">
        <v>5851</v>
      </c>
      <c r="C661" t="s">
        <v>216</v>
      </c>
      <c r="D661" t="s">
        <v>1000</v>
      </c>
      <c r="E661" s="23">
        <v>41183</v>
      </c>
      <c r="H661" t="e">
        <v>#DIV/0!</v>
      </c>
      <c r="K661" t="e">
        <v>#DIV/0!</v>
      </c>
      <c r="M661" t="e">
        <v>#DIV/0!</v>
      </c>
      <c r="R661" t="e">
        <v>#DIV/0!</v>
      </c>
      <c r="T661">
        <v>1</v>
      </c>
    </row>
    <row r="662" spans="1:20" x14ac:dyDescent="0.2">
      <c r="A662" t="s">
        <v>5422</v>
      </c>
      <c r="B662" t="s">
        <v>5423</v>
      </c>
      <c r="C662" t="s">
        <v>903</v>
      </c>
      <c r="D662" t="s">
        <v>1000</v>
      </c>
      <c r="E662" s="23">
        <v>41183</v>
      </c>
      <c r="F662">
        <v>3.3</v>
      </c>
      <c r="G662">
        <v>3.3</v>
      </c>
      <c r="H662">
        <v>1</v>
      </c>
      <c r="I662">
        <v>10</v>
      </c>
      <c r="J662">
        <v>0</v>
      </c>
      <c r="L662">
        <v>23</v>
      </c>
      <c r="M662">
        <v>0</v>
      </c>
      <c r="P662">
        <v>0</v>
      </c>
      <c r="Q662">
        <v>3</v>
      </c>
      <c r="R662">
        <v>0</v>
      </c>
    </row>
    <row r="663" spans="1:20" x14ac:dyDescent="0.2">
      <c r="A663" t="s">
        <v>5606</v>
      </c>
      <c r="B663" t="s">
        <v>5607</v>
      </c>
      <c r="C663" t="s">
        <v>1047</v>
      </c>
      <c r="D663" t="s">
        <v>1000</v>
      </c>
      <c r="E663" s="23">
        <v>41183</v>
      </c>
      <c r="H663" t="e">
        <v>#DIV/0!</v>
      </c>
      <c r="K663" t="e">
        <v>#DIV/0!</v>
      </c>
      <c r="M663" t="e">
        <v>#DIV/0!</v>
      </c>
      <c r="R663" t="e">
        <v>#DIV/0!</v>
      </c>
    </row>
    <row r="664" spans="1:20" x14ac:dyDescent="0.2">
      <c r="A664" t="s">
        <v>5187</v>
      </c>
      <c r="B664" t="s">
        <v>5188</v>
      </c>
      <c r="C664" t="s">
        <v>1053</v>
      </c>
      <c r="D664" t="s">
        <v>1000</v>
      </c>
      <c r="E664" s="23">
        <v>41183</v>
      </c>
      <c r="F664">
        <v>3.3</v>
      </c>
      <c r="G664">
        <v>3.3</v>
      </c>
      <c r="H664">
        <v>1</v>
      </c>
      <c r="I664">
        <v>10</v>
      </c>
      <c r="K664" t="e">
        <v>#DIV/0!</v>
      </c>
      <c r="L664">
        <v>23</v>
      </c>
      <c r="M664">
        <v>0</v>
      </c>
      <c r="P664">
        <v>0</v>
      </c>
      <c r="Q664">
        <v>3</v>
      </c>
      <c r="R664">
        <v>0</v>
      </c>
      <c r="T664">
        <v>0</v>
      </c>
    </row>
    <row r="665" spans="1:20" x14ac:dyDescent="0.2">
      <c r="A665" t="s">
        <v>4982</v>
      </c>
      <c r="B665" t="s">
        <v>4983</v>
      </c>
      <c r="C665" t="s">
        <v>229</v>
      </c>
      <c r="D665" t="s">
        <v>1000</v>
      </c>
      <c r="E665" s="23">
        <v>41183</v>
      </c>
      <c r="H665" t="e">
        <v>#DIV/0!</v>
      </c>
      <c r="K665" t="e">
        <v>#DIV/0!</v>
      </c>
      <c r="M665" t="e">
        <v>#DIV/0!</v>
      </c>
      <c r="R665" t="e">
        <v>#DIV/0!</v>
      </c>
      <c r="T665" t="e">
        <v>#DIV/0!</v>
      </c>
    </row>
    <row r="666" spans="1:20" x14ac:dyDescent="0.2">
      <c r="A666" t="s">
        <v>4807</v>
      </c>
      <c r="B666" t="s">
        <v>4808</v>
      </c>
      <c r="C666" t="s">
        <v>230</v>
      </c>
      <c r="D666" t="s">
        <v>1002</v>
      </c>
      <c r="E666" s="23">
        <v>41183</v>
      </c>
      <c r="H666" t="e">
        <v>#DIV/0!</v>
      </c>
      <c r="K666" t="e">
        <v>#DIV/0!</v>
      </c>
      <c r="M666" t="e">
        <v>#DIV/0!</v>
      </c>
      <c r="R666" t="e">
        <v>#DIV/0!</v>
      </c>
      <c r="T666">
        <v>0.97500000000000009</v>
      </c>
    </row>
    <row r="667" spans="1:20" x14ac:dyDescent="0.2">
      <c r="A667" t="s">
        <v>4632</v>
      </c>
      <c r="B667" t="s">
        <v>4633</v>
      </c>
      <c r="C667" t="s">
        <v>234</v>
      </c>
      <c r="D667" t="s">
        <v>1002</v>
      </c>
      <c r="E667" s="23">
        <v>41183</v>
      </c>
      <c r="H667" t="e">
        <v>#DIV/0!</v>
      </c>
      <c r="K667" t="e">
        <v>#DIV/0!</v>
      </c>
      <c r="M667" t="e">
        <v>#DIV/0!</v>
      </c>
      <c r="R667" t="e">
        <v>#DIV/0!</v>
      </c>
      <c r="T667">
        <v>0.75</v>
      </c>
    </row>
    <row r="668" spans="1:20" x14ac:dyDescent="0.2">
      <c r="A668" t="s">
        <v>4457</v>
      </c>
      <c r="B668" t="s">
        <v>4458</v>
      </c>
      <c r="C668" t="s">
        <v>233</v>
      </c>
      <c r="D668" t="s">
        <v>1000</v>
      </c>
      <c r="E668" s="23">
        <v>41183</v>
      </c>
      <c r="H668" t="e">
        <v>#DIV/0!</v>
      </c>
      <c r="K668" t="e">
        <v>#DIV/0!</v>
      </c>
      <c r="M668" t="e">
        <v>#DIV/0!</v>
      </c>
      <c r="R668" t="e">
        <v>#DIV/0!</v>
      </c>
      <c r="T668">
        <v>1</v>
      </c>
    </row>
    <row r="669" spans="1:20" x14ac:dyDescent="0.2">
      <c r="A669" t="s">
        <v>4282</v>
      </c>
      <c r="B669" t="s">
        <v>4283</v>
      </c>
      <c r="C669" t="s">
        <v>217</v>
      </c>
      <c r="D669" t="s">
        <v>1002</v>
      </c>
      <c r="E669" s="23">
        <v>41183</v>
      </c>
      <c r="F669">
        <v>1</v>
      </c>
      <c r="G669">
        <v>1</v>
      </c>
      <c r="H669">
        <v>1</v>
      </c>
      <c r="I669">
        <v>0</v>
      </c>
      <c r="L669">
        <v>0</v>
      </c>
      <c r="M669" t="e">
        <v>#DIV/0!</v>
      </c>
      <c r="R669" t="e">
        <v>#DIV/0!</v>
      </c>
      <c r="T669">
        <v>0</v>
      </c>
    </row>
    <row r="670" spans="1:20" x14ac:dyDescent="0.2">
      <c r="A670" t="s">
        <v>4217</v>
      </c>
      <c r="B670" t="s">
        <v>4218</v>
      </c>
      <c r="C670" t="s">
        <v>895</v>
      </c>
      <c r="D670" t="s">
        <v>1000</v>
      </c>
      <c r="E670" s="23">
        <v>41183</v>
      </c>
      <c r="H670" t="e">
        <v>#DIV/0!</v>
      </c>
      <c r="K670" t="e">
        <v>#DIV/0!</v>
      </c>
      <c r="M670" t="e">
        <v>#DIV/0!</v>
      </c>
      <c r="R670" t="e">
        <v>#DIV/0!</v>
      </c>
      <c r="T670">
        <v>0</v>
      </c>
    </row>
    <row r="671" spans="1:20" x14ac:dyDescent="0.2">
      <c r="A671" t="s">
        <v>4042</v>
      </c>
      <c r="B671" t="s">
        <v>4043</v>
      </c>
      <c r="C671" t="s">
        <v>218</v>
      </c>
      <c r="D671" t="s">
        <v>1000</v>
      </c>
      <c r="E671" s="23">
        <v>41183</v>
      </c>
      <c r="F671">
        <v>1</v>
      </c>
      <c r="G671">
        <v>1</v>
      </c>
      <c r="H671">
        <v>1</v>
      </c>
      <c r="K671" t="e">
        <v>#DIV/0!</v>
      </c>
      <c r="M671" t="e">
        <v>#DIV/0!</v>
      </c>
      <c r="R671" t="e">
        <v>#DIV/0!</v>
      </c>
      <c r="T671">
        <v>0</v>
      </c>
    </row>
    <row r="672" spans="1:20" x14ac:dyDescent="0.2">
      <c r="A672" t="s">
        <v>3867</v>
      </c>
      <c r="B672" t="s">
        <v>3868</v>
      </c>
      <c r="C672" t="s">
        <v>219</v>
      </c>
      <c r="D672" t="s">
        <v>1000</v>
      </c>
      <c r="E672" s="23">
        <v>41183</v>
      </c>
      <c r="H672" t="e">
        <v>#DIV/0!</v>
      </c>
      <c r="K672" t="e">
        <v>#DIV/0!</v>
      </c>
      <c r="M672" t="e">
        <v>#DIV/0!</v>
      </c>
      <c r="R672" t="e">
        <v>#DIV/0!</v>
      </c>
      <c r="T672">
        <v>1.0166666666666666</v>
      </c>
    </row>
    <row r="673" spans="1:20" x14ac:dyDescent="0.2">
      <c r="A673" t="s">
        <v>3500</v>
      </c>
      <c r="B673" t="s">
        <v>3501</v>
      </c>
      <c r="C673" t="s">
        <v>220</v>
      </c>
      <c r="D673" t="s">
        <v>1002</v>
      </c>
      <c r="E673" s="23">
        <v>41183</v>
      </c>
      <c r="F673">
        <v>8.25</v>
      </c>
      <c r="G673">
        <v>13</v>
      </c>
      <c r="H673">
        <v>0.63461538461538458</v>
      </c>
      <c r="I673">
        <v>33</v>
      </c>
      <c r="K673" t="e">
        <v>#DIV/0!</v>
      </c>
      <c r="L673">
        <v>54</v>
      </c>
      <c r="M673">
        <v>0</v>
      </c>
      <c r="P673">
        <v>0</v>
      </c>
      <c r="Q673">
        <v>2</v>
      </c>
      <c r="R673">
        <v>0</v>
      </c>
      <c r="T673">
        <v>0.8571428571428571</v>
      </c>
    </row>
    <row r="674" spans="1:20" x14ac:dyDescent="0.2">
      <c r="A674" t="s">
        <v>3325</v>
      </c>
      <c r="B674" t="s">
        <v>3326</v>
      </c>
      <c r="C674" t="s">
        <v>221</v>
      </c>
      <c r="D674" t="s">
        <v>1000</v>
      </c>
      <c r="E674" s="23">
        <v>41183</v>
      </c>
      <c r="F674">
        <v>7.17</v>
      </c>
      <c r="G674">
        <v>8</v>
      </c>
      <c r="H674">
        <v>0.89624999999999999</v>
      </c>
      <c r="I674">
        <v>29</v>
      </c>
      <c r="K674" t="e">
        <v>#DIV/0!</v>
      </c>
      <c r="L674">
        <v>45</v>
      </c>
      <c r="M674">
        <v>0</v>
      </c>
      <c r="O674">
        <v>0.84399999999999997</v>
      </c>
      <c r="P674">
        <v>0</v>
      </c>
      <c r="Q674">
        <v>2</v>
      </c>
      <c r="R674">
        <v>0</v>
      </c>
      <c r="T674">
        <v>1.125</v>
      </c>
    </row>
    <row r="675" spans="1:20" x14ac:dyDescent="0.2">
      <c r="A675" t="s">
        <v>3150</v>
      </c>
      <c r="B675" t="s">
        <v>3151</v>
      </c>
      <c r="C675" t="s">
        <v>222</v>
      </c>
      <c r="D675" t="s">
        <v>1000</v>
      </c>
      <c r="E675" s="23">
        <v>41183</v>
      </c>
      <c r="F675">
        <v>1.08</v>
      </c>
      <c r="G675">
        <v>5</v>
      </c>
      <c r="H675">
        <v>0.21600000000000003</v>
      </c>
      <c r="I675">
        <v>4</v>
      </c>
      <c r="L675">
        <v>9</v>
      </c>
      <c r="M675">
        <v>0</v>
      </c>
      <c r="O675">
        <v>0.96399999999999997</v>
      </c>
      <c r="R675" t="e">
        <v>#DIV/0!</v>
      </c>
    </row>
    <row r="676" spans="1:20" x14ac:dyDescent="0.2">
      <c r="A676" t="s">
        <v>11984</v>
      </c>
      <c r="B676" t="s">
        <v>11985</v>
      </c>
      <c r="C676" t="s">
        <v>1051</v>
      </c>
      <c r="D676" t="s">
        <v>1000</v>
      </c>
      <c r="E676" s="23">
        <v>41183</v>
      </c>
      <c r="F676">
        <v>2.5</v>
      </c>
      <c r="G676">
        <v>2.5</v>
      </c>
      <c r="H676">
        <v>1</v>
      </c>
      <c r="I676">
        <v>8</v>
      </c>
      <c r="J676">
        <v>15</v>
      </c>
      <c r="K676">
        <v>0.53333333333333333</v>
      </c>
      <c r="L676">
        <v>14.5</v>
      </c>
      <c r="M676">
        <v>1.0344827586206897</v>
      </c>
      <c r="R676" t="e">
        <v>#DIV/0!</v>
      </c>
    </row>
    <row r="677" spans="1:20" x14ac:dyDescent="0.2">
      <c r="A677" t="s">
        <v>13350</v>
      </c>
      <c r="B677" t="s">
        <v>13351</v>
      </c>
      <c r="C677" t="s">
        <v>242</v>
      </c>
      <c r="D677" t="s">
        <v>1002</v>
      </c>
      <c r="E677" s="23">
        <v>41183</v>
      </c>
      <c r="F677">
        <v>0</v>
      </c>
      <c r="G677">
        <v>0</v>
      </c>
      <c r="H677" t="e">
        <v>#DIV/0!</v>
      </c>
      <c r="I677">
        <v>0</v>
      </c>
      <c r="J677">
        <v>0</v>
      </c>
      <c r="L677">
        <v>0</v>
      </c>
      <c r="M677" t="e">
        <v>#DIV/0!</v>
      </c>
      <c r="N677">
        <v>0</v>
      </c>
      <c r="P677">
        <v>0</v>
      </c>
      <c r="Q677">
        <v>0</v>
      </c>
      <c r="R677" t="e">
        <v>#DIV/0!</v>
      </c>
      <c r="S677">
        <v>0</v>
      </c>
    </row>
    <row r="678" spans="1:20" x14ac:dyDescent="0.2">
      <c r="A678" t="s">
        <v>13527</v>
      </c>
      <c r="B678" t="s">
        <v>13528</v>
      </c>
      <c r="C678" t="s">
        <v>237</v>
      </c>
      <c r="D678" t="s">
        <v>1002</v>
      </c>
      <c r="E678" s="23">
        <v>41183</v>
      </c>
      <c r="F678">
        <v>16</v>
      </c>
      <c r="G678">
        <v>14</v>
      </c>
      <c r="H678">
        <v>1.1428571428571428</v>
      </c>
      <c r="I678">
        <v>73</v>
      </c>
      <c r="J678">
        <v>96</v>
      </c>
      <c r="K678">
        <v>0.76041666666666663</v>
      </c>
      <c r="L678">
        <v>112</v>
      </c>
      <c r="M678">
        <v>0.8571428571428571</v>
      </c>
      <c r="N678">
        <v>0</v>
      </c>
      <c r="O678">
        <v>0</v>
      </c>
      <c r="P678">
        <v>8</v>
      </c>
      <c r="Q678">
        <v>8</v>
      </c>
      <c r="R678">
        <v>1</v>
      </c>
      <c r="S678">
        <v>0</v>
      </c>
    </row>
    <row r="679" spans="1:20" x14ac:dyDescent="0.2">
      <c r="A679" t="s">
        <v>13702</v>
      </c>
      <c r="B679" t="s">
        <v>13703</v>
      </c>
      <c r="C679" t="s">
        <v>238</v>
      </c>
      <c r="D679" t="s">
        <v>1002</v>
      </c>
      <c r="E679" s="23">
        <v>41183</v>
      </c>
      <c r="F679">
        <v>7.17</v>
      </c>
      <c r="G679">
        <v>8</v>
      </c>
      <c r="H679">
        <v>0.89624999999999999</v>
      </c>
      <c r="I679">
        <v>29</v>
      </c>
      <c r="J679">
        <v>0</v>
      </c>
      <c r="L679">
        <v>45</v>
      </c>
      <c r="M679">
        <v>0</v>
      </c>
      <c r="N679">
        <v>0</v>
      </c>
      <c r="O679">
        <v>0.84399999999999997</v>
      </c>
      <c r="P679">
        <v>0</v>
      </c>
      <c r="Q679">
        <v>2</v>
      </c>
      <c r="R679">
        <v>0</v>
      </c>
      <c r="S679">
        <v>0</v>
      </c>
      <c r="T679">
        <v>0.52</v>
      </c>
    </row>
    <row r="680" spans="1:20" x14ac:dyDescent="0.2">
      <c r="A680" t="s">
        <v>13879</v>
      </c>
      <c r="B680" t="s">
        <v>13880</v>
      </c>
      <c r="C680" t="s">
        <v>239</v>
      </c>
      <c r="D680" t="s">
        <v>1002</v>
      </c>
      <c r="E680" s="23">
        <v>41183</v>
      </c>
      <c r="F680">
        <v>1.08</v>
      </c>
      <c r="G680">
        <v>5</v>
      </c>
      <c r="H680">
        <v>0.21600000000000003</v>
      </c>
      <c r="I680">
        <v>4</v>
      </c>
      <c r="J680">
        <v>0</v>
      </c>
      <c r="K680" t="e">
        <v>#DIV/0!</v>
      </c>
      <c r="L680">
        <v>9</v>
      </c>
      <c r="M680">
        <v>0</v>
      </c>
      <c r="N680">
        <v>0</v>
      </c>
      <c r="O680">
        <v>0.96399999999999997</v>
      </c>
      <c r="P680">
        <v>0</v>
      </c>
      <c r="Q680">
        <v>0</v>
      </c>
      <c r="R680" t="e">
        <v>#DIV/0!</v>
      </c>
      <c r="S680">
        <v>0</v>
      </c>
      <c r="T680">
        <v>0.97500000000000009</v>
      </c>
    </row>
    <row r="681" spans="1:20" x14ac:dyDescent="0.2">
      <c r="A681" t="s">
        <v>14066</v>
      </c>
      <c r="B681" t="s">
        <v>14067</v>
      </c>
      <c r="C681" t="s">
        <v>240</v>
      </c>
      <c r="D681" t="s">
        <v>1002</v>
      </c>
      <c r="E681" s="23">
        <v>41183</v>
      </c>
      <c r="F681">
        <v>19</v>
      </c>
      <c r="G681">
        <v>15</v>
      </c>
      <c r="H681">
        <v>1.2666666666666666</v>
      </c>
      <c r="I681">
        <v>0</v>
      </c>
      <c r="J681">
        <v>17</v>
      </c>
      <c r="L681">
        <v>74.5</v>
      </c>
      <c r="M681">
        <v>0.22818791946308725</v>
      </c>
      <c r="N681">
        <v>0</v>
      </c>
      <c r="P681">
        <v>0</v>
      </c>
      <c r="Q681">
        <v>0</v>
      </c>
      <c r="R681" t="e">
        <v>#DIV/0!</v>
      </c>
      <c r="S681">
        <v>0</v>
      </c>
    </row>
    <row r="682" spans="1:20" x14ac:dyDescent="0.2">
      <c r="A682" t="s">
        <v>14243</v>
      </c>
      <c r="B682" t="s">
        <v>14244</v>
      </c>
      <c r="C682" t="s">
        <v>241</v>
      </c>
      <c r="D682" t="s">
        <v>1002</v>
      </c>
      <c r="E682" s="23">
        <v>41183</v>
      </c>
      <c r="F682">
        <v>0</v>
      </c>
      <c r="G682">
        <v>0</v>
      </c>
      <c r="H682" t="e">
        <v>#DIV/0!</v>
      </c>
      <c r="I682">
        <v>0</v>
      </c>
      <c r="J682">
        <v>0</v>
      </c>
      <c r="L682">
        <v>0</v>
      </c>
      <c r="M682" t="e">
        <v>#DIV/0!</v>
      </c>
      <c r="N682" t="e">
        <v>#DIV/0!</v>
      </c>
      <c r="P682">
        <v>0</v>
      </c>
      <c r="Q682">
        <v>0</v>
      </c>
      <c r="R682" t="e">
        <v>#DIV/0!</v>
      </c>
    </row>
    <row r="683" spans="1:20" x14ac:dyDescent="0.2">
      <c r="A683" t="s">
        <v>14572</v>
      </c>
      <c r="B683" t="s">
        <v>14573</v>
      </c>
      <c r="C683" t="s">
        <v>199</v>
      </c>
      <c r="D683" t="s">
        <v>1000</v>
      </c>
      <c r="E683" s="23">
        <v>41183</v>
      </c>
      <c r="F683">
        <v>6</v>
      </c>
      <c r="G683">
        <v>4</v>
      </c>
      <c r="H683">
        <v>1.5</v>
      </c>
      <c r="I683">
        <v>4</v>
      </c>
      <c r="J683">
        <v>0</v>
      </c>
      <c r="K683" t="e">
        <v>#DIV/0!</v>
      </c>
      <c r="L683">
        <v>20</v>
      </c>
      <c r="M683">
        <v>0</v>
      </c>
      <c r="N683">
        <v>0</v>
      </c>
      <c r="P683">
        <v>0</v>
      </c>
      <c r="Q683">
        <v>0</v>
      </c>
      <c r="R683" t="e">
        <v>#DIV/0!</v>
      </c>
      <c r="S683">
        <v>0</v>
      </c>
    </row>
    <row r="684" spans="1:20" x14ac:dyDescent="0.2">
      <c r="A684" t="s">
        <v>14747</v>
      </c>
      <c r="B684" t="s">
        <v>14748</v>
      </c>
      <c r="C684" t="s">
        <v>201</v>
      </c>
      <c r="D684" t="s">
        <v>1002</v>
      </c>
      <c r="E684" s="23">
        <v>41183</v>
      </c>
      <c r="H684" t="e">
        <v>#DIV/0!</v>
      </c>
      <c r="I684">
        <v>4</v>
      </c>
      <c r="L684">
        <v>0</v>
      </c>
      <c r="M684" t="e">
        <v>#DIV/0!</v>
      </c>
      <c r="R684" t="e">
        <v>#DIV/0!</v>
      </c>
    </row>
    <row r="685" spans="1:20" x14ac:dyDescent="0.2">
      <c r="A685" t="s">
        <v>14838</v>
      </c>
      <c r="B685" t="s">
        <v>14839</v>
      </c>
      <c r="C685" t="s">
        <v>200</v>
      </c>
      <c r="D685" t="s">
        <v>1002</v>
      </c>
      <c r="E685" s="23">
        <v>41183</v>
      </c>
      <c r="F685">
        <v>6</v>
      </c>
      <c r="G685">
        <v>4</v>
      </c>
      <c r="H685">
        <v>1.5</v>
      </c>
      <c r="K685" t="e">
        <v>#DIV/0!</v>
      </c>
      <c r="L685">
        <v>20</v>
      </c>
      <c r="M685">
        <v>0</v>
      </c>
      <c r="R685" t="e">
        <v>#DIV/0!</v>
      </c>
    </row>
    <row r="686" spans="1:20" x14ac:dyDescent="0.2">
      <c r="A686" t="s">
        <v>15015</v>
      </c>
      <c r="B686" t="s">
        <v>15016</v>
      </c>
      <c r="C686" t="s">
        <v>202</v>
      </c>
      <c r="D686" t="s">
        <v>1002</v>
      </c>
      <c r="E686" s="23">
        <v>41183</v>
      </c>
      <c r="H686" t="e">
        <v>#DIV/0!</v>
      </c>
      <c r="M686" t="e">
        <v>#DIV/0!</v>
      </c>
      <c r="R686" t="e">
        <v>#DIV/0!</v>
      </c>
      <c r="T686">
        <v>0.74285714285714288</v>
      </c>
    </row>
    <row r="687" spans="1:20" x14ac:dyDescent="0.2">
      <c r="A687" t="s">
        <v>15558</v>
      </c>
      <c r="B687" t="s">
        <v>15559</v>
      </c>
      <c r="C687" t="s">
        <v>228</v>
      </c>
      <c r="D687" t="s">
        <v>1002</v>
      </c>
      <c r="E687" s="23">
        <v>41183</v>
      </c>
      <c r="H687" t="e">
        <v>#DIV/0!</v>
      </c>
      <c r="K687" t="e">
        <v>#DIV/0!</v>
      </c>
      <c r="M687" t="e">
        <v>#DIV/0!</v>
      </c>
      <c r="R687" t="e">
        <v>#DIV/0!</v>
      </c>
    </row>
    <row r="688" spans="1:20" x14ac:dyDescent="0.2">
      <c r="A688" t="s">
        <v>15719</v>
      </c>
      <c r="B688" t="s">
        <v>15720</v>
      </c>
      <c r="C688" t="s">
        <v>227</v>
      </c>
      <c r="D688" t="s">
        <v>1000</v>
      </c>
      <c r="E688" s="23">
        <v>41183</v>
      </c>
      <c r="H688" t="e">
        <v>#DIV/0!</v>
      </c>
      <c r="K688" t="e">
        <v>#DIV/0!</v>
      </c>
      <c r="M688" t="e">
        <v>#DIV/0!</v>
      </c>
      <c r="R688" t="e">
        <v>#DIV/0!</v>
      </c>
      <c r="T688">
        <v>0.97500000000000009</v>
      </c>
    </row>
    <row r="689" spans="1:20" x14ac:dyDescent="0.2">
      <c r="A689" t="s">
        <v>15896</v>
      </c>
      <c r="B689" t="s">
        <v>15897</v>
      </c>
      <c r="C689" t="s">
        <v>203</v>
      </c>
      <c r="D689" t="s">
        <v>1000</v>
      </c>
      <c r="E689" s="23">
        <v>41183</v>
      </c>
      <c r="F689">
        <v>11</v>
      </c>
      <c r="G689">
        <v>9</v>
      </c>
      <c r="H689">
        <v>1.2222222222222223</v>
      </c>
      <c r="I689">
        <v>25</v>
      </c>
      <c r="J689">
        <v>32</v>
      </c>
      <c r="K689">
        <v>0.78125</v>
      </c>
      <c r="L689">
        <v>59.5</v>
      </c>
      <c r="M689">
        <v>0.53781512605042014</v>
      </c>
      <c r="P689">
        <v>8</v>
      </c>
      <c r="Q689">
        <v>8</v>
      </c>
      <c r="R689">
        <v>1</v>
      </c>
    </row>
    <row r="690" spans="1:20" x14ac:dyDescent="0.2">
      <c r="A690" t="s">
        <v>16075</v>
      </c>
      <c r="B690" t="s">
        <v>16076</v>
      </c>
      <c r="C690" t="s">
        <v>205</v>
      </c>
      <c r="D690" t="s">
        <v>1002</v>
      </c>
      <c r="E690" s="23">
        <v>41183</v>
      </c>
      <c r="F690">
        <v>5</v>
      </c>
      <c r="G690">
        <v>5</v>
      </c>
      <c r="H690">
        <v>1</v>
      </c>
      <c r="I690">
        <v>25</v>
      </c>
      <c r="J690">
        <v>32</v>
      </c>
      <c r="K690">
        <v>0.78125</v>
      </c>
      <c r="L690">
        <v>32</v>
      </c>
      <c r="M690">
        <v>1</v>
      </c>
      <c r="P690">
        <v>8</v>
      </c>
      <c r="Q690">
        <v>8</v>
      </c>
      <c r="R690">
        <v>1</v>
      </c>
    </row>
    <row r="691" spans="1:20" x14ac:dyDescent="0.2">
      <c r="A691" t="s">
        <v>16252</v>
      </c>
      <c r="B691" t="s">
        <v>16253</v>
      </c>
      <c r="C691" t="s">
        <v>204</v>
      </c>
      <c r="D691" t="s">
        <v>1002</v>
      </c>
      <c r="E691" s="23">
        <v>41183</v>
      </c>
      <c r="F691">
        <v>6</v>
      </c>
      <c r="G691">
        <v>4</v>
      </c>
      <c r="H691">
        <v>1.5</v>
      </c>
      <c r="K691" t="e">
        <v>#DIV/0!</v>
      </c>
      <c r="L691">
        <v>27.5</v>
      </c>
      <c r="M691">
        <v>0</v>
      </c>
      <c r="R691" t="e">
        <v>#DIV/0!</v>
      </c>
    </row>
    <row r="692" spans="1:20" x14ac:dyDescent="0.2">
      <c r="A692" t="s">
        <v>16429</v>
      </c>
      <c r="B692" t="s">
        <v>16430</v>
      </c>
      <c r="C692" t="s">
        <v>206</v>
      </c>
      <c r="D692" t="s">
        <v>1002</v>
      </c>
      <c r="E692" s="23">
        <v>41183</v>
      </c>
      <c r="H692" t="e">
        <v>#DIV/0!</v>
      </c>
      <c r="K692" t="e">
        <v>#DIV/0!</v>
      </c>
      <c r="M692" t="e">
        <v>#DIV/0!</v>
      </c>
      <c r="R692" t="e">
        <v>#DIV/0!</v>
      </c>
    </row>
    <row r="693" spans="1:20" x14ac:dyDescent="0.2">
      <c r="A693" t="s">
        <v>16570</v>
      </c>
      <c r="B693" t="s">
        <v>16571</v>
      </c>
      <c r="C693" t="s">
        <v>223</v>
      </c>
      <c r="D693" t="s">
        <v>1000</v>
      </c>
      <c r="E693" s="23">
        <v>41183</v>
      </c>
      <c r="H693" t="e">
        <v>#DIV/0!</v>
      </c>
      <c r="K693" t="e">
        <v>#DIV/0!</v>
      </c>
      <c r="M693" t="e">
        <v>#DIV/0!</v>
      </c>
      <c r="R693" t="e">
        <v>#DIV/0!</v>
      </c>
    </row>
    <row r="694" spans="1:20" x14ac:dyDescent="0.2">
      <c r="A694" t="s">
        <v>16749</v>
      </c>
      <c r="B694" t="s">
        <v>16750</v>
      </c>
      <c r="C694" t="s">
        <v>224</v>
      </c>
      <c r="D694" t="s">
        <v>1002</v>
      </c>
      <c r="E694" s="23">
        <v>41183</v>
      </c>
      <c r="H694" t="e">
        <v>#DIV/0!</v>
      </c>
      <c r="K694" t="e">
        <v>#DIV/0!</v>
      </c>
      <c r="M694" t="e">
        <v>#DIV/0!</v>
      </c>
      <c r="R694" t="e">
        <v>#DIV/0!</v>
      </c>
    </row>
    <row r="695" spans="1:20" x14ac:dyDescent="0.2">
      <c r="A695" t="s">
        <v>17186</v>
      </c>
      <c r="B695" t="s">
        <v>17187</v>
      </c>
      <c r="C695" t="s">
        <v>225</v>
      </c>
      <c r="D695" t="s">
        <v>1000</v>
      </c>
      <c r="E695" s="23">
        <v>41183</v>
      </c>
      <c r="H695" t="e">
        <v>#DIV/0!</v>
      </c>
      <c r="K695" t="e">
        <v>#DIV/0!</v>
      </c>
      <c r="M695" t="e">
        <v>#DIV/0!</v>
      </c>
      <c r="R695" t="e">
        <v>#DIV/0!</v>
      </c>
    </row>
    <row r="696" spans="1:20" x14ac:dyDescent="0.2">
      <c r="A696" t="s">
        <v>17393</v>
      </c>
      <c r="B696" t="s">
        <v>17394</v>
      </c>
      <c r="C696" t="s">
        <v>226</v>
      </c>
      <c r="D696" t="s">
        <v>1002</v>
      </c>
      <c r="E696" s="23">
        <v>41183</v>
      </c>
      <c r="H696" t="e">
        <v>#DIV/0!</v>
      </c>
      <c r="K696" t="e">
        <v>#DIV/0!</v>
      </c>
      <c r="M696" t="e">
        <v>#DIV/0!</v>
      </c>
      <c r="R696" t="e">
        <v>#DIV/0!</v>
      </c>
    </row>
    <row r="697" spans="1:20" x14ac:dyDescent="0.2">
      <c r="A697" t="s">
        <v>17570</v>
      </c>
      <c r="B697" t="s">
        <v>17571</v>
      </c>
      <c r="C697" t="s">
        <v>232</v>
      </c>
      <c r="D697" t="s">
        <v>1000</v>
      </c>
      <c r="E697" s="23">
        <v>41183</v>
      </c>
      <c r="H697" t="e">
        <v>#DIV/0!</v>
      </c>
      <c r="K697" t="e">
        <v>#DIV/0!</v>
      </c>
      <c r="M697" t="e">
        <v>#DIV/0!</v>
      </c>
      <c r="R697" t="e">
        <v>#DIV/0!</v>
      </c>
    </row>
    <row r="698" spans="1:20" x14ac:dyDescent="0.2">
      <c r="A698" t="s">
        <v>17767</v>
      </c>
      <c r="B698" t="s">
        <v>17768</v>
      </c>
      <c r="C698" t="s">
        <v>231</v>
      </c>
      <c r="D698" t="s">
        <v>1002</v>
      </c>
      <c r="E698" s="23">
        <v>41183</v>
      </c>
      <c r="H698" t="e">
        <v>#DIV/0!</v>
      </c>
      <c r="K698" t="e">
        <v>#DIV/0!</v>
      </c>
      <c r="M698" t="e">
        <v>#DIV/0!</v>
      </c>
      <c r="R698" t="e">
        <v>#DIV/0!</v>
      </c>
    </row>
    <row r="699" spans="1:20" x14ac:dyDescent="0.2">
      <c r="A699" t="s">
        <v>17944</v>
      </c>
      <c r="B699" t="s">
        <v>17945</v>
      </c>
      <c r="C699" t="s">
        <v>317</v>
      </c>
      <c r="D699" t="s">
        <v>1000</v>
      </c>
      <c r="E699" s="23">
        <v>41183</v>
      </c>
      <c r="F699">
        <v>3</v>
      </c>
      <c r="G699">
        <v>3</v>
      </c>
      <c r="H699">
        <v>1</v>
      </c>
      <c r="K699" t="e">
        <v>#DIV/0!</v>
      </c>
      <c r="M699" t="e">
        <v>#DIV/0!</v>
      </c>
      <c r="R699" t="e">
        <v>#DIV/0!</v>
      </c>
    </row>
    <row r="700" spans="1:20" x14ac:dyDescent="0.2">
      <c r="A700" t="s">
        <v>18123</v>
      </c>
      <c r="B700" t="s">
        <v>18124</v>
      </c>
      <c r="C700" t="s">
        <v>316</v>
      </c>
      <c r="D700" t="s">
        <v>1002</v>
      </c>
      <c r="E700" s="23">
        <v>41183</v>
      </c>
      <c r="F700">
        <v>3</v>
      </c>
      <c r="G700">
        <v>3</v>
      </c>
      <c r="H700">
        <v>1</v>
      </c>
      <c r="K700" t="e">
        <v>#DIV/0!</v>
      </c>
      <c r="M700" t="e">
        <v>#DIV/0!</v>
      </c>
      <c r="R700" t="e">
        <v>#DIV/0!</v>
      </c>
    </row>
    <row r="701" spans="1:20" x14ac:dyDescent="0.2">
      <c r="A701" t="s">
        <v>18376</v>
      </c>
      <c r="B701" t="s">
        <v>18377</v>
      </c>
      <c r="C701" t="s">
        <v>214</v>
      </c>
      <c r="D701" t="s">
        <v>1000</v>
      </c>
      <c r="E701" s="23">
        <v>41183</v>
      </c>
      <c r="F701">
        <v>7</v>
      </c>
      <c r="G701">
        <v>5</v>
      </c>
      <c r="H701">
        <v>1.4</v>
      </c>
      <c r="I701">
        <v>9</v>
      </c>
      <c r="J701">
        <v>29</v>
      </c>
      <c r="K701">
        <v>0.31034482758620691</v>
      </c>
      <c r="L701">
        <v>35</v>
      </c>
      <c r="M701">
        <v>0.82857142857142863</v>
      </c>
      <c r="P701">
        <v>0</v>
      </c>
      <c r="Q701">
        <v>0</v>
      </c>
      <c r="R701" t="e">
        <v>#DIV/0!</v>
      </c>
      <c r="T701">
        <v>1.0999999999999999</v>
      </c>
    </row>
    <row r="702" spans="1:20" x14ac:dyDescent="0.2">
      <c r="A702" t="s">
        <v>18555</v>
      </c>
      <c r="B702" t="s">
        <v>18556</v>
      </c>
      <c r="C702" t="s">
        <v>215</v>
      </c>
      <c r="D702" t="s">
        <v>1002</v>
      </c>
      <c r="E702" s="23">
        <v>41183</v>
      </c>
      <c r="F702">
        <v>7</v>
      </c>
      <c r="G702">
        <v>5</v>
      </c>
      <c r="H702">
        <v>1.4</v>
      </c>
      <c r="I702">
        <v>9</v>
      </c>
      <c r="J702">
        <v>29</v>
      </c>
      <c r="K702">
        <v>0.31034482758620691</v>
      </c>
      <c r="L702">
        <v>35</v>
      </c>
      <c r="M702">
        <v>0.82857142857142863</v>
      </c>
      <c r="P702">
        <v>0</v>
      </c>
      <c r="Q702">
        <v>0</v>
      </c>
      <c r="R702" t="e">
        <v>#DIV/0!</v>
      </c>
      <c r="T702">
        <v>0.82499999999999996</v>
      </c>
    </row>
    <row r="703" spans="1:20" x14ac:dyDescent="0.2">
      <c r="A703" t="s">
        <v>18732</v>
      </c>
      <c r="B703" t="s">
        <v>18733</v>
      </c>
      <c r="C703" t="s">
        <v>216</v>
      </c>
      <c r="D703" t="s">
        <v>1002</v>
      </c>
      <c r="E703" s="23">
        <v>41183</v>
      </c>
      <c r="H703" t="e">
        <v>#DIV/0!</v>
      </c>
      <c r="K703" t="e">
        <v>#DIV/0!</v>
      </c>
      <c r="M703" t="e">
        <v>#DIV/0!</v>
      </c>
      <c r="R703" t="e">
        <v>#DIV/0!</v>
      </c>
    </row>
    <row r="704" spans="1:20" x14ac:dyDescent="0.2">
      <c r="A704" t="s">
        <v>18909</v>
      </c>
      <c r="B704" t="s">
        <v>18910</v>
      </c>
      <c r="C704" t="s">
        <v>229</v>
      </c>
      <c r="D704" t="s">
        <v>1002</v>
      </c>
      <c r="E704" s="23">
        <v>41183</v>
      </c>
      <c r="H704" t="e">
        <v>#DIV/0!</v>
      </c>
      <c r="K704" t="e">
        <v>#DIV/0!</v>
      </c>
      <c r="M704" t="e">
        <v>#DIV/0!</v>
      </c>
      <c r="R704" t="e">
        <v>#DIV/0!</v>
      </c>
    </row>
    <row r="705" spans="1:20" x14ac:dyDescent="0.2">
      <c r="A705" t="s">
        <v>19086</v>
      </c>
      <c r="B705" t="s">
        <v>19087</v>
      </c>
      <c r="C705" t="s">
        <v>230</v>
      </c>
      <c r="D705" t="s">
        <v>1000</v>
      </c>
      <c r="E705" s="23">
        <v>41183</v>
      </c>
      <c r="H705" t="e">
        <v>#DIV/0!</v>
      </c>
      <c r="K705" t="e">
        <v>#DIV/0!</v>
      </c>
      <c r="M705" t="e">
        <v>#DIV/0!</v>
      </c>
      <c r="R705" t="e">
        <v>#DIV/0!</v>
      </c>
    </row>
    <row r="706" spans="1:20" x14ac:dyDescent="0.2">
      <c r="A706" t="s">
        <v>19265</v>
      </c>
      <c r="B706" t="s">
        <v>19266</v>
      </c>
      <c r="C706" t="s">
        <v>234</v>
      </c>
      <c r="D706" t="s">
        <v>1000</v>
      </c>
      <c r="E706" s="23">
        <v>41183</v>
      </c>
      <c r="H706" t="e">
        <v>#DIV/0!</v>
      </c>
      <c r="K706" t="e">
        <v>#DIV/0!</v>
      </c>
      <c r="M706" t="e">
        <v>#DIV/0!</v>
      </c>
      <c r="R706" t="e">
        <v>#DIV/0!</v>
      </c>
    </row>
    <row r="707" spans="1:20" x14ac:dyDescent="0.2">
      <c r="A707" t="s">
        <v>19444</v>
      </c>
      <c r="B707" t="s">
        <v>19445</v>
      </c>
      <c r="C707" t="s">
        <v>233</v>
      </c>
      <c r="D707" t="s">
        <v>1002</v>
      </c>
      <c r="E707" s="23">
        <v>41183</v>
      </c>
      <c r="H707" t="e">
        <v>#DIV/0!</v>
      </c>
      <c r="K707" t="e">
        <v>#DIV/0!</v>
      </c>
      <c r="M707" t="e">
        <v>#DIV/0!</v>
      </c>
      <c r="R707" t="e">
        <v>#DIV/0!</v>
      </c>
    </row>
    <row r="708" spans="1:20" x14ac:dyDescent="0.2">
      <c r="A708" t="s">
        <v>19819</v>
      </c>
      <c r="B708" t="s">
        <v>19820</v>
      </c>
      <c r="C708" t="s">
        <v>220</v>
      </c>
      <c r="D708" t="s">
        <v>1000</v>
      </c>
      <c r="E708" s="23">
        <v>41183</v>
      </c>
      <c r="F708">
        <v>8.25</v>
      </c>
      <c r="G708">
        <v>13</v>
      </c>
      <c r="H708">
        <v>0.63461538461538458</v>
      </c>
      <c r="I708">
        <v>33</v>
      </c>
      <c r="K708" t="e">
        <v>#DIV/0!</v>
      </c>
      <c r="L708">
        <v>54</v>
      </c>
      <c r="M708">
        <v>0</v>
      </c>
      <c r="P708">
        <v>0</v>
      </c>
      <c r="Q708">
        <v>2</v>
      </c>
      <c r="R708">
        <v>0</v>
      </c>
    </row>
    <row r="709" spans="1:20" x14ac:dyDescent="0.2">
      <c r="A709" t="s">
        <v>19998</v>
      </c>
      <c r="B709" t="s">
        <v>19999</v>
      </c>
      <c r="C709" t="s">
        <v>221</v>
      </c>
      <c r="D709" t="s">
        <v>1002</v>
      </c>
      <c r="E709" s="23">
        <v>41183</v>
      </c>
      <c r="F709">
        <v>7.17</v>
      </c>
      <c r="G709">
        <v>8</v>
      </c>
      <c r="H709">
        <v>0.89624999999999999</v>
      </c>
      <c r="I709">
        <v>29</v>
      </c>
      <c r="K709" t="e">
        <v>#DIV/0!</v>
      </c>
      <c r="L709">
        <v>45</v>
      </c>
      <c r="M709">
        <v>0</v>
      </c>
      <c r="O709">
        <v>0.84399999999999997</v>
      </c>
      <c r="P709">
        <v>0</v>
      </c>
      <c r="Q709">
        <v>2</v>
      </c>
      <c r="R709">
        <v>0</v>
      </c>
    </row>
    <row r="710" spans="1:20" x14ac:dyDescent="0.2">
      <c r="A710" t="s">
        <v>20175</v>
      </c>
      <c r="B710" t="s">
        <v>20176</v>
      </c>
      <c r="C710" t="s">
        <v>222</v>
      </c>
      <c r="D710" t="s">
        <v>1002</v>
      </c>
      <c r="E710" s="23">
        <v>41183</v>
      </c>
      <c r="F710">
        <v>1.08</v>
      </c>
      <c r="G710">
        <v>5</v>
      </c>
      <c r="H710">
        <v>0.21600000000000003</v>
      </c>
      <c r="I710">
        <v>4</v>
      </c>
      <c r="L710">
        <v>9</v>
      </c>
      <c r="M710">
        <v>0</v>
      </c>
      <c r="O710">
        <v>0.96399999999999997</v>
      </c>
      <c r="R710" t="e">
        <v>#DIV/0!</v>
      </c>
    </row>
    <row r="711" spans="1:20" x14ac:dyDescent="0.2">
      <c r="A711" t="s">
        <v>20352</v>
      </c>
      <c r="B711" t="s">
        <v>20353</v>
      </c>
      <c r="C711" t="s">
        <v>211</v>
      </c>
      <c r="D711" t="s">
        <v>1002</v>
      </c>
      <c r="E711" s="23">
        <v>41183</v>
      </c>
      <c r="H711" t="e">
        <v>#DIV/0!</v>
      </c>
      <c r="K711" t="e">
        <v>#DIV/0!</v>
      </c>
      <c r="M711" t="e">
        <v>#DIV/0!</v>
      </c>
      <c r="R711" t="e">
        <v>#DIV/0!</v>
      </c>
    </row>
    <row r="712" spans="1:20" x14ac:dyDescent="0.2">
      <c r="A712" t="s">
        <v>20529</v>
      </c>
      <c r="B712" t="s">
        <v>20530</v>
      </c>
      <c r="C712" t="s">
        <v>207</v>
      </c>
      <c r="D712" t="s">
        <v>1000</v>
      </c>
      <c r="E712" s="23">
        <v>41183</v>
      </c>
      <c r="F712">
        <v>7</v>
      </c>
      <c r="G712">
        <v>7</v>
      </c>
      <c r="H712">
        <v>1</v>
      </c>
      <c r="I712">
        <v>35</v>
      </c>
      <c r="J712">
        <v>52</v>
      </c>
      <c r="K712">
        <v>0.67307692307692313</v>
      </c>
      <c r="L712">
        <v>72</v>
      </c>
      <c r="M712">
        <v>0.72222222222222221</v>
      </c>
      <c r="N712">
        <v>0</v>
      </c>
      <c r="P712">
        <v>0</v>
      </c>
      <c r="Q712">
        <v>0</v>
      </c>
      <c r="R712" t="e">
        <v>#DIV/0!</v>
      </c>
      <c r="S712">
        <v>0</v>
      </c>
    </row>
    <row r="713" spans="1:20" x14ac:dyDescent="0.2">
      <c r="A713" t="s">
        <v>20708</v>
      </c>
      <c r="B713" t="s">
        <v>20709</v>
      </c>
      <c r="C713" t="s">
        <v>894</v>
      </c>
      <c r="D713" t="s">
        <v>1002</v>
      </c>
      <c r="E713" s="23">
        <v>41183</v>
      </c>
      <c r="H713" t="e">
        <v>#DIV/0!</v>
      </c>
      <c r="K713" t="e">
        <v>#DIV/0!</v>
      </c>
      <c r="M713" t="e">
        <v>#DIV/0!</v>
      </c>
      <c r="R713" t="e">
        <v>#DIV/0!</v>
      </c>
    </row>
    <row r="714" spans="1:20" x14ac:dyDescent="0.2">
      <c r="A714" t="s">
        <v>20773</v>
      </c>
      <c r="B714" t="s">
        <v>20774</v>
      </c>
      <c r="C714" t="s">
        <v>210</v>
      </c>
      <c r="D714" t="s">
        <v>1002</v>
      </c>
      <c r="E714" s="23">
        <v>41183</v>
      </c>
      <c r="F714">
        <v>4</v>
      </c>
      <c r="G714">
        <v>4</v>
      </c>
      <c r="H714">
        <v>1</v>
      </c>
      <c r="I714">
        <v>35</v>
      </c>
      <c r="J714">
        <v>35</v>
      </c>
      <c r="K714">
        <v>1</v>
      </c>
      <c r="L714">
        <v>45</v>
      </c>
      <c r="M714">
        <v>0.77777777777777779</v>
      </c>
      <c r="P714">
        <v>0</v>
      </c>
      <c r="Q714">
        <v>0</v>
      </c>
      <c r="R714" t="e">
        <v>#DIV/0!</v>
      </c>
    </row>
    <row r="715" spans="1:20" x14ac:dyDescent="0.2">
      <c r="A715" t="s">
        <v>20950</v>
      </c>
      <c r="B715" t="s">
        <v>20951</v>
      </c>
      <c r="C715" t="s">
        <v>208</v>
      </c>
      <c r="D715" t="s">
        <v>1002</v>
      </c>
      <c r="E715" s="23">
        <v>41183</v>
      </c>
      <c r="F715">
        <v>3</v>
      </c>
      <c r="G715">
        <v>3</v>
      </c>
      <c r="H715">
        <v>1</v>
      </c>
      <c r="J715">
        <v>17</v>
      </c>
      <c r="K715">
        <v>0</v>
      </c>
      <c r="L715">
        <v>27</v>
      </c>
      <c r="M715">
        <v>0.62962962962962965</v>
      </c>
      <c r="R715" t="e">
        <v>#DIV/0!</v>
      </c>
      <c r="T715">
        <v>0.78866666666666663</v>
      </c>
    </row>
    <row r="716" spans="1:20" x14ac:dyDescent="0.2">
      <c r="A716" t="s">
        <v>21205</v>
      </c>
      <c r="B716" t="s">
        <v>21206</v>
      </c>
      <c r="C716" t="s">
        <v>213</v>
      </c>
      <c r="D716" t="s">
        <v>1002</v>
      </c>
      <c r="E716" s="23">
        <v>41183</v>
      </c>
      <c r="H716" t="e">
        <v>#DIV/0!</v>
      </c>
      <c r="K716" t="e">
        <v>#DIV/0!</v>
      </c>
      <c r="M716" t="e">
        <v>#DIV/0!</v>
      </c>
      <c r="R716" t="e">
        <v>#DIV/0!</v>
      </c>
      <c r="T716">
        <v>0.75</v>
      </c>
    </row>
    <row r="717" spans="1:20" x14ac:dyDescent="0.2">
      <c r="A717" t="s">
        <v>21382</v>
      </c>
      <c r="B717" t="s">
        <v>21383</v>
      </c>
      <c r="C717" t="s">
        <v>8154</v>
      </c>
      <c r="D717" t="s">
        <v>1002</v>
      </c>
      <c r="E717" s="23">
        <v>41183</v>
      </c>
      <c r="F717">
        <v>1.5</v>
      </c>
      <c r="G717">
        <v>1.5</v>
      </c>
      <c r="H717">
        <v>1</v>
      </c>
      <c r="I717">
        <v>2</v>
      </c>
      <c r="K717" t="e">
        <v>#DIV/0!</v>
      </c>
      <c r="L717">
        <v>14.5</v>
      </c>
      <c r="M717">
        <v>0</v>
      </c>
      <c r="R717" t="e">
        <v>#DIV/0!</v>
      </c>
      <c r="T717">
        <v>1</v>
      </c>
    </row>
    <row r="718" spans="1:20" x14ac:dyDescent="0.2">
      <c r="A718" t="s">
        <v>21447</v>
      </c>
      <c r="B718" t="s">
        <v>21448</v>
      </c>
      <c r="C718" t="s">
        <v>212</v>
      </c>
      <c r="D718" t="s">
        <v>1000</v>
      </c>
      <c r="E718" s="23">
        <v>41183</v>
      </c>
      <c r="F718">
        <v>1.5</v>
      </c>
      <c r="G718">
        <v>1.5</v>
      </c>
      <c r="H718">
        <v>1</v>
      </c>
      <c r="I718">
        <v>2</v>
      </c>
      <c r="J718">
        <v>0</v>
      </c>
      <c r="K718" t="e">
        <v>#DIV/0!</v>
      </c>
      <c r="L718">
        <v>14.5</v>
      </c>
      <c r="M718">
        <v>0</v>
      </c>
      <c r="N718">
        <v>0</v>
      </c>
      <c r="P718">
        <v>0</v>
      </c>
      <c r="Q718">
        <v>0</v>
      </c>
      <c r="R718" t="e">
        <v>#DIV/0!</v>
      </c>
      <c r="S718">
        <v>0</v>
      </c>
    </row>
    <row r="719" spans="1:20" x14ac:dyDescent="0.2">
      <c r="A719" t="s">
        <v>21656</v>
      </c>
      <c r="B719" t="s">
        <v>21657</v>
      </c>
      <c r="C719" t="s">
        <v>217</v>
      </c>
      <c r="D719" t="s">
        <v>1000</v>
      </c>
      <c r="E719" s="23">
        <v>41183</v>
      </c>
      <c r="F719">
        <v>1</v>
      </c>
      <c r="G719">
        <v>1</v>
      </c>
      <c r="H719">
        <v>1</v>
      </c>
      <c r="I719">
        <v>0</v>
      </c>
      <c r="L719">
        <v>0</v>
      </c>
      <c r="M719" t="e">
        <v>#DIV/0!</v>
      </c>
      <c r="R719" t="e">
        <v>#DIV/0!</v>
      </c>
    </row>
    <row r="720" spans="1:20" x14ac:dyDescent="0.2">
      <c r="A720" t="s">
        <v>21835</v>
      </c>
      <c r="B720" t="s">
        <v>21836</v>
      </c>
      <c r="C720" t="s">
        <v>895</v>
      </c>
      <c r="D720" t="s">
        <v>1002</v>
      </c>
      <c r="E720" s="23">
        <v>41183</v>
      </c>
      <c r="H720" t="e">
        <v>#DIV/0!</v>
      </c>
      <c r="K720" t="e">
        <v>#DIV/0!</v>
      </c>
      <c r="M720" t="e">
        <v>#DIV/0!</v>
      </c>
      <c r="R720" t="e">
        <v>#DIV/0!</v>
      </c>
      <c r="T720">
        <v>0</v>
      </c>
    </row>
    <row r="721" spans="1:20" x14ac:dyDescent="0.2">
      <c r="A721" t="s">
        <v>21900</v>
      </c>
      <c r="B721" t="s">
        <v>21901</v>
      </c>
      <c r="C721" t="s">
        <v>218</v>
      </c>
      <c r="D721" t="s">
        <v>1002</v>
      </c>
      <c r="E721" s="23">
        <v>41183</v>
      </c>
      <c r="F721">
        <v>1</v>
      </c>
      <c r="G721">
        <v>1</v>
      </c>
      <c r="H721">
        <v>1</v>
      </c>
      <c r="K721" t="e">
        <v>#DIV/0!</v>
      </c>
      <c r="M721" t="e">
        <v>#DIV/0!</v>
      </c>
      <c r="R721" t="e">
        <v>#DIV/0!</v>
      </c>
      <c r="T721" t="e">
        <v>#DIV/0!</v>
      </c>
    </row>
    <row r="722" spans="1:20" x14ac:dyDescent="0.2">
      <c r="A722" t="s">
        <v>22077</v>
      </c>
      <c r="B722" t="s">
        <v>22078</v>
      </c>
      <c r="C722" t="s">
        <v>219</v>
      </c>
      <c r="D722" t="s">
        <v>1002</v>
      </c>
      <c r="E722" s="23">
        <v>41183</v>
      </c>
      <c r="H722" t="e">
        <v>#DIV/0!</v>
      </c>
      <c r="K722" t="e">
        <v>#DIV/0!</v>
      </c>
      <c r="M722" t="e">
        <v>#DIV/0!</v>
      </c>
      <c r="R722" t="e">
        <v>#DIV/0!</v>
      </c>
      <c r="T722">
        <v>0.95</v>
      </c>
    </row>
    <row r="723" spans="1:20" x14ac:dyDescent="0.2">
      <c r="A723" t="s">
        <v>11485</v>
      </c>
      <c r="B723" t="s">
        <v>11486</v>
      </c>
      <c r="C723" t="s">
        <v>198</v>
      </c>
      <c r="D723" t="s">
        <v>1002</v>
      </c>
      <c r="E723" s="23">
        <v>41214</v>
      </c>
      <c r="F723">
        <v>4</v>
      </c>
      <c r="G723">
        <v>2.5</v>
      </c>
      <c r="H723">
        <v>1.6</v>
      </c>
      <c r="K723" t="e">
        <v>#DIV/0!</v>
      </c>
      <c r="L723">
        <v>14.5</v>
      </c>
      <c r="M723">
        <v>0</v>
      </c>
      <c r="R723" t="e">
        <v>#DIV/0!</v>
      </c>
      <c r="T723">
        <v>1</v>
      </c>
    </row>
    <row r="724" spans="1:20" x14ac:dyDescent="0.2">
      <c r="A724" t="s">
        <v>13181</v>
      </c>
      <c r="B724" t="s">
        <v>13093</v>
      </c>
      <c r="C724" t="s">
        <v>1051</v>
      </c>
      <c r="D724" t="s">
        <v>1002</v>
      </c>
      <c r="E724" s="23">
        <v>41214</v>
      </c>
      <c r="F724">
        <v>4</v>
      </c>
      <c r="G724">
        <v>2.5</v>
      </c>
      <c r="H724">
        <v>1.6</v>
      </c>
      <c r="K724" t="e">
        <v>#DIV/0!</v>
      </c>
      <c r="L724">
        <v>14.5</v>
      </c>
      <c r="M724">
        <v>0</v>
      </c>
      <c r="R724" t="e">
        <v>#DIV/0!</v>
      </c>
      <c r="T724">
        <v>0.83</v>
      </c>
    </row>
    <row r="725" spans="1:20" x14ac:dyDescent="0.2">
      <c r="A725" t="s">
        <v>2977</v>
      </c>
      <c r="B725" t="s">
        <v>2978</v>
      </c>
      <c r="C725" t="s">
        <v>242</v>
      </c>
      <c r="D725" t="s">
        <v>1000</v>
      </c>
      <c r="E725" s="23">
        <v>41214</v>
      </c>
      <c r="F725">
        <v>0</v>
      </c>
      <c r="G725">
        <v>0</v>
      </c>
      <c r="H725" t="e">
        <v>#DIV/0!</v>
      </c>
      <c r="I725">
        <v>0</v>
      </c>
      <c r="J725">
        <v>0</v>
      </c>
      <c r="L725">
        <v>0</v>
      </c>
      <c r="M725" t="e">
        <v>#DIV/0!</v>
      </c>
      <c r="N725">
        <v>0</v>
      </c>
      <c r="P725">
        <v>0</v>
      </c>
      <c r="Q725">
        <v>0</v>
      </c>
      <c r="R725" t="e">
        <v>#DIV/0!</v>
      </c>
      <c r="S725">
        <v>0</v>
      </c>
      <c r="T725">
        <v>0</v>
      </c>
    </row>
    <row r="726" spans="1:20" x14ac:dyDescent="0.2">
      <c r="A726" t="s">
        <v>2802</v>
      </c>
      <c r="B726" t="s">
        <v>2803</v>
      </c>
      <c r="C726" t="s">
        <v>2724</v>
      </c>
      <c r="D726" t="s">
        <v>1000</v>
      </c>
      <c r="E726" s="23">
        <v>41214</v>
      </c>
      <c r="F726">
        <v>5.5</v>
      </c>
      <c r="G726">
        <v>4</v>
      </c>
      <c r="H726">
        <v>1.375</v>
      </c>
      <c r="I726">
        <v>2</v>
      </c>
      <c r="J726">
        <v>29</v>
      </c>
      <c r="K726">
        <v>6.8965517241379309E-2</v>
      </c>
      <c r="L726">
        <v>29</v>
      </c>
      <c r="M726">
        <v>1</v>
      </c>
      <c r="N726">
        <v>0</v>
      </c>
      <c r="P726">
        <v>0</v>
      </c>
      <c r="Q726">
        <v>0</v>
      </c>
      <c r="R726" t="e">
        <v>#DIV/0!</v>
      </c>
      <c r="S726">
        <v>0</v>
      </c>
      <c r="T726">
        <v>0</v>
      </c>
    </row>
    <row r="727" spans="1:20" x14ac:dyDescent="0.2">
      <c r="A727" t="s">
        <v>2557</v>
      </c>
      <c r="B727" t="s">
        <v>2558</v>
      </c>
      <c r="C727" t="s">
        <v>237</v>
      </c>
      <c r="D727" t="s">
        <v>1000</v>
      </c>
      <c r="E727" s="23">
        <v>41214</v>
      </c>
      <c r="F727">
        <v>13</v>
      </c>
      <c r="G727">
        <v>14</v>
      </c>
      <c r="H727">
        <v>0.9285714285714286</v>
      </c>
      <c r="I727">
        <v>65</v>
      </c>
      <c r="J727">
        <v>88</v>
      </c>
      <c r="K727">
        <v>0.73863636363636365</v>
      </c>
      <c r="L727">
        <v>94</v>
      </c>
      <c r="M727">
        <v>0.93617021276595747</v>
      </c>
      <c r="N727">
        <v>0</v>
      </c>
      <c r="O727">
        <v>0</v>
      </c>
      <c r="P727">
        <v>16</v>
      </c>
      <c r="Q727">
        <v>16</v>
      </c>
      <c r="R727">
        <v>1</v>
      </c>
      <c r="S727">
        <v>0</v>
      </c>
      <c r="T727">
        <v>0</v>
      </c>
    </row>
    <row r="728" spans="1:20" x14ac:dyDescent="0.2">
      <c r="A728" t="s">
        <v>2382</v>
      </c>
      <c r="B728" t="s">
        <v>2383</v>
      </c>
      <c r="C728" t="s">
        <v>238</v>
      </c>
      <c r="D728" t="s">
        <v>1000</v>
      </c>
      <c r="E728" s="23">
        <v>41214</v>
      </c>
      <c r="F728">
        <v>7.25</v>
      </c>
      <c r="G728">
        <v>8</v>
      </c>
      <c r="H728">
        <v>0.90625</v>
      </c>
      <c r="I728">
        <v>33</v>
      </c>
      <c r="J728">
        <v>0</v>
      </c>
      <c r="L728">
        <v>45</v>
      </c>
      <c r="M728">
        <v>0</v>
      </c>
      <c r="N728">
        <v>0</v>
      </c>
      <c r="O728">
        <v>0.84399999999999997</v>
      </c>
      <c r="P728">
        <v>5</v>
      </c>
      <c r="Q728">
        <v>7</v>
      </c>
      <c r="R728">
        <v>0.7142857142857143</v>
      </c>
      <c r="S728">
        <v>0</v>
      </c>
      <c r="T728">
        <v>1.0322222222222222</v>
      </c>
    </row>
    <row r="729" spans="1:20" x14ac:dyDescent="0.2">
      <c r="A729" t="s">
        <v>2209</v>
      </c>
      <c r="B729" t="s">
        <v>2210</v>
      </c>
      <c r="C729" t="s">
        <v>239</v>
      </c>
      <c r="D729" t="s">
        <v>1000</v>
      </c>
      <c r="E729" s="23">
        <v>41214</v>
      </c>
      <c r="F729">
        <v>1</v>
      </c>
      <c r="G729">
        <v>5</v>
      </c>
      <c r="H729">
        <v>0.2</v>
      </c>
      <c r="I729">
        <v>5</v>
      </c>
      <c r="J729">
        <v>0</v>
      </c>
      <c r="K729" t="e">
        <v>#DIV/0!</v>
      </c>
      <c r="L729">
        <v>9</v>
      </c>
      <c r="M729">
        <v>0</v>
      </c>
      <c r="N729">
        <v>0</v>
      </c>
      <c r="O729">
        <v>0.96399999999999997</v>
      </c>
      <c r="P729">
        <v>2</v>
      </c>
      <c r="Q729">
        <v>2</v>
      </c>
      <c r="R729">
        <v>1</v>
      </c>
      <c r="S729">
        <v>0</v>
      </c>
      <c r="T729">
        <v>0.97777777777777786</v>
      </c>
    </row>
    <row r="730" spans="1:20" x14ac:dyDescent="0.2">
      <c r="A730" t="s">
        <v>2034</v>
      </c>
      <c r="B730" t="s">
        <v>2035</v>
      </c>
      <c r="C730" t="s">
        <v>1988</v>
      </c>
      <c r="D730" t="s">
        <v>1000</v>
      </c>
      <c r="E730" s="23">
        <v>41214</v>
      </c>
      <c r="F730">
        <v>8.3000000000000007</v>
      </c>
      <c r="G730">
        <v>7.3</v>
      </c>
      <c r="H730">
        <v>1.1369863013698631</v>
      </c>
      <c r="I730">
        <v>12</v>
      </c>
      <c r="J730">
        <v>50</v>
      </c>
      <c r="L730">
        <v>50</v>
      </c>
      <c r="M730">
        <v>1</v>
      </c>
      <c r="N730">
        <v>1</v>
      </c>
      <c r="P730">
        <v>0</v>
      </c>
      <c r="Q730">
        <v>1</v>
      </c>
      <c r="R730">
        <v>0</v>
      </c>
      <c r="S730">
        <v>1</v>
      </c>
      <c r="T730">
        <v>1.1000000000000001</v>
      </c>
    </row>
    <row r="731" spans="1:20" x14ac:dyDescent="0.2">
      <c r="A731" t="s">
        <v>1786</v>
      </c>
      <c r="B731" t="s">
        <v>1787</v>
      </c>
      <c r="C731" t="s">
        <v>240</v>
      </c>
      <c r="D731" t="s">
        <v>1000</v>
      </c>
      <c r="E731" s="23">
        <v>41214</v>
      </c>
      <c r="F731">
        <v>19</v>
      </c>
      <c r="G731">
        <v>15</v>
      </c>
      <c r="H731">
        <v>1.2666666666666666</v>
      </c>
      <c r="I731">
        <v>0</v>
      </c>
      <c r="J731">
        <v>17</v>
      </c>
      <c r="L731">
        <v>74.5</v>
      </c>
      <c r="M731">
        <v>0.22818791946308725</v>
      </c>
      <c r="N731">
        <v>0</v>
      </c>
      <c r="P731">
        <v>0</v>
      </c>
      <c r="Q731">
        <v>0</v>
      </c>
      <c r="R731" t="e">
        <v>#DIV/0!</v>
      </c>
      <c r="S731">
        <v>0</v>
      </c>
    </row>
    <row r="732" spans="1:20" x14ac:dyDescent="0.2">
      <c r="A732" t="s">
        <v>1611</v>
      </c>
      <c r="B732" t="s">
        <v>1612</v>
      </c>
      <c r="C732" t="s">
        <v>241</v>
      </c>
      <c r="D732" t="s">
        <v>1000</v>
      </c>
      <c r="E732" s="23">
        <v>41214</v>
      </c>
      <c r="F732">
        <v>0</v>
      </c>
      <c r="G732">
        <v>0</v>
      </c>
      <c r="H732" t="e">
        <v>#DIV/0!</v>
      </c>
      <c r="I732">
        <v>0</v>
      </c>
      <c r="J732">
        <v>0</v>
      </c>
      <c r="L732">
        <v>0</v>
      </c>
      <c r="M732" t="e">
        <v>#DIV/0!</v>
      </c>
      <c r="N732" t="e">
        <v>#DIV/0!</v>
      </c>
      <c r="P732">
        <v>0</v>
      </c>
      <c r="Q732">
        <v>0</v>
      </c>
      <c r="R732" t="e">
        <v>#DIV/0!</v>
      </c>
    </row>
    <row r="733" spans="1:20" x14ac:dyDescent="0.2">
      <c r="A733" t="s">
        <v>1070</v>
      </c>
      <c r="B733" t="s">
        <v>1155</v>
      </c>
      <c r="C733" t="s">
        <v>235</v>
      </c>
      <c r="D733" t="s">
        <v>1002</v>
      </c>
      <c r="E733" s="23">
        <v>41214</v>
      </c>
      <c r="F733">
        <v>54.05</v>
      </c>
      <c r="G733">
        <v>53.3</v>
      </c>
      <c r="H733">
        <v>1.0140712945590995</v>
      </c>
      <c r="I733">
        <v>117</v>
      </c>
      <c r="J733">
        <v>184</v>
      </c>
      <c r="K733">
        <v>0.63586956521739135</v>
      </c>
      <c r="L733">
        <v>301.5</v>
      </c>
      <c r="M733">
        <v>0.61028192371475953</v>
      </c>
      <c r="N733" t="e">
        <v>#DIV/0!</v>
      </c>
      <c r="P733">
        <v>23</v>
      </c>
      <c r="Q733">
        <v>26</v>
      </c>
      <c r="R733">
        <v>0.88461538461538458</v>
      </c>
      <c r="S733">
        <v>1</v>
      </c>
    </row>
    <row r="734" spans="1:20" x14ac:dyDescent="0.2">
      <c r="A734" t="s">
        <v>11487</v>
      </c>
      <c r="B734" t="s">
        <v>11488</v>
      </c>
      <c r="C734" t="s">
        <v>199</v>
      </c>
      <c r="D734" t="s">
        <v>1002</v>
      </c>
      <c r="E734" s="23">
        <v>41214</v>
      </c>
      <c r="F734">
        <v>6</v>
      </c>
      <c r="G734">
        <v>4</v>
      </c>
      <c r="H734">
        <v>1.5</v>
      </c>
      <c r="I734">
        <v>5</v>
      </c>
      <c r="J734">
        <v>0</v>
      </c>
      <c r="K734" t="e">
        <v>#DIV/0!</v>
      </c>
      <c r="L734">
        <v>20</v>
      </c>
      <c r="M734">
        <v>0</v>
      </c>
      <c r="N734">
        <v>0</v>
      </c>
      <c r="P734">
        <v>2</v>
      </c>
      <c r="Q734">
        <v>2</v>
      </c>
      <c r="R734">
        <v>1</v>
      </c>
      <c r="S734">
        <v>0</v>
      </c>
    </row>
    <row r="735" spans="1:20" x14ac:dyDescent="0.2">
      <c r="A735" t="s">
        <v>11391</v>
      </c>
      <c r="B735" t="s">
        <v>11392</v>
      </c>
      <c r="C735" t="s">
        <v>201</v>
      </c>
      <c r="D735" t="s">
        <v>1000</v>
      </c>
      <c r="E735" s="23">
        <v>41214</v>
      </c>
      <c r="H735" t="e">
        <v>#DIV/0!</v>
      </c>
      <c r="I735">
        <v>5</v>
      </c>
      <c r="L735">
        <v>0</v>
      </c>
      <c r="M735" t="e">
        <v>#DIV/0!</v>
      </c>
      <c r="P735">
        <v>2</v>
      </c>
      <c r="Q735">
        <v>2</v>
      </c>
      <c r="R735">
        <v>1</v>
      </c>
      <c r="T735">
        <v>0.53333333333333333</v>
      </c>
    </row>
    <row r="736" spans="1:20" x14ac:dyDescent="0.2">
      <c r="A736" t="s">
        <v>12188</v>
      </c>
      <c r="B736" t="s">
        <v>12189</v>
      </c>
      <c r="C736" t="s">
        <v>200</v>
      </c>
      <c r="D736" t="s">
        <v>1000</v>
      </c>
      <c r="E736" s="23">
        <v>41214</v>
      </c>
      <c r="F736">
        <v>6</v>
      </c>
      <c r="G736">
        <v>4</v>
      </c>
      <c r="H736">
        <v>1.5</v>
      </c>
      <c r="K736" t="e">
        <v>#DIV/0!</v>
      </c>
      <c r="L736">
        <v>20</v>
      </c>
      <c r="M736">
        <v>0</v>
      </c>
      <c r="R736" t="e">
        <v>#DIV/0!</v>
      </c>
      <c r="T736">
        <v>1</v>
      </c>
    </row>
    <row r="737" spans="1:20" x14ac:dyDescent="0.2">
      <c r="A737" t="s">
        <v>12473</v>
      </c>
      <c r="B737" t="s">
        <v>12474</v>
      </c>
      <c r="C737" t="s">
        <v>202</v>
      </c>
      <c r="D737" t="s">
        <v>1000</v>
      </c>
      <c r="E737" s="23">
        <v>41214</v>
      </c>
      <c r="H737" t="e">
        <v>#DIV/0!</v>
      </c>
      <c r="M737" t="e">
        <v>#DIV/0!</v>
      </c>
      <c r="R737" t="e">
        <v>#DIV/0!</v>
      </c>
    </row>
    <row r="738" spans="1:20" x14ac:dyDescent="0.2">
      <c r="A738" t="s">
        <v>11010</v>
      </c>
      <c r="B738" t="s">
        <v>11011</v>
      </c>
      <c r="C738" t="s">
        <v>228</v>
      </c>
      <c r="D738" t="s">
        <v>1000</v>
      </c>
      <c r="E738" s="23">
        <v>41214</v>
      </c>
      <c r="H738" t="e">
        <v>#DIV/0!</v>
      </c>
      <c r="K738" t="e">
        <v>#DIV/0!</v>
      </c>
      <c r="M738" t="e">
        <v>#DIV/0!</v>
      </c>
      <c r="R738" t="e">
        <v>#DIV/0!</v>
      </c>
    </row>
    <row r="739" spans="1:20" x14ac:dyDescent="0.2">
      <c r="A739" t="s">
        <v>10835</v>
      </c>
      <c r="B739" t="s">
        <v>10836</v>
      </c>
      <c r="C739" t="s">
        <v>227</v>
      </c>
      <c r="D739" t="s">
        <v>1002</v>
      </c>
      <c r="E739" s="23">
        <v>41214</v>
      </c>
      <c r="H739" t="e">
        <v>#DIV/0!</v>
      </c>
      <c r="K739" t="e">
        <v>#DIV/0!</v>
      </c>
      <c r="M739" t="e">
        <v>#DIV/0!</v>
      </c>
      <c r="R739" t="e">
        <v>#DIV/0!</v>
      </c>
    </row>
    <row r="740" spans="1:20" x14ac:dyDescent="0.2">
      <c r="A740" t="s">
        <v>10660</v>
      </c>
      <c r="B740" t="s">
        <v>10661</v>
      </c>
      <c r="C740" t="s">
        <v>203</v>
      </c>
      <c r="D740" t="s">
        <v>1002</v>
      </c>
      <c r="E740" s="23">
        <v>41214</v>
      </c>
      <c r="F740">
        <v>10</v>
      </c>
      <c r="G740">
        <v>9</v>
      </c>
      <c r="H740">
        <v>1.1111111111111112</v>
      </c>
      <c r="I740">
        <v>16</v>
      </c>
      <c r="J740">
        <v>24</v>
      </c>
      <c r="K740">
        <v>0.66666666666666663</v>
      </c>
      <c r="L740">
        <v>51.5</v>
      </c>
      <c r="M740">
        <v>0.46601941747572817</v>
      </c>
      <c r="P740">
        <v>7</v>
      </c>
      <c r="Q740">
        <v>7</v>
      </c>
      <c r="R740">
        <v>1</v>
      </c>
    </row>
    <row r="741" spans="1:20" x14ac:dyDescent="0.2">
      <c r="A741" t="s">
        <v>10485</v>
      </c>
      <c r="B741" t="s">
        <v>10486</v>
      </c>
      <c r="C741" t="s">
        <v>205</v>
      </c>
      <c r="D741" t="s">
        <v>1000</v>
      </c>
      <c r="E741" s="23">
        <v>41214</v>
      </c>
      <c r="F741">
        <v>4</v>
      </c>
      <c r="G741">
        <v>5</v>
      </c>
      <c r="H741">
        <v>0.8</v>
      </c>
      <c r="I741">
        <v>16</v>
      </c>
      <c r="J741">
        <v>24</v>
      </c>
      <c r="K741">
        <v>0.66666666666666663</v>
      </c>
      <c r="L741">
        <v>24</v>
      </c>
      <c r="M741">
        <v>1</v>
      </c>
      <c r="P741">
        <v>7</v>
      </c>
      <c r="Q741">
        <v>7</v>
      </c>
      <c r="R741">
        <v>1</v>
      </c>
    </row>
    <row r="742" spans="1:20" x14ac:dyDescent="0.2">
      <c r="A742" t="s">
        <v>10309</v>
      </c>
      <c r="B742" t="s">
        <v>10310</v>
      </c>
      <c r="C742" t="s">
        <v>204</v>
      </c>
      <c r="D742" t="s">
        <v>1000</v>
      </c>
      <c r="E742" s="23">
        <v>41214</v>
      </c>
      <c r="F742">
        <v>6</v>
      </c>
      <c r="G742">
        <v>4</v>
      </c>
      <c r="H742">
        <v>1.5</v>
      </c>
      <c r="K742" t="e">
        <v>#DIV/0!</v>
      </c>
      <c r="L742">
        <v>27.5</v>
      </c>
      <c r="M742">
        <v>0</v>
      </c>
      <c r="R742" t="e">
        <v>#DIV/0!</v>
      </c>
      <c r="T742">
        <v>0.83809523809523812</v>
      </c>
    </row>
    <row r="743" spans="1:20" x14ac:dyDescent="0.2">
      <c r="A743" t="s">
        <v>10244</v>
      </c>
      <c r="B743" t="s">
        <v>10245</v>
      </c>
      <c r="C743" t="s">
        <v>206</v>
      </c>
      <c r="D743" t="s">
        <v>1000</v>
      </c>
      <c r="E743" s="23">
        <v>41214</v>
      </c>
      <c r="H743" t="e">
        <v>#DIV/0!</v>
      </c>
      <c r="K743" t="e">
        <v>#DIV/0!</v>
      </c>
      <c r="M743" t="e">
        <v>#DIV/0!</v>
      </c>
      <c r="R743" t="e">
        <v>#DIV/0!</v>
      </c>
    </row>
    <row r="744" spans="1:20" x14ac:dyDescent="0.2">
      <c r="A744" t="s">
        <v>9813</v>
      </c>
      <c r="B744" t="s">
        <v>9814</v>
      </c>
      <c r="C744" t="s">
        <v>223</v>
      </c>
      <c r="D744" t="s">
        <v>1002</v>
      </c>
      <c r="E744" s="23">
        <v>41214</v>
      </c>
      <c r="H744" t="e">
        <v>#DIV/0!</v>
      </c>
      <c r="K744" t="e">
        <v>#DIV/0!</v>
      </c>
      <c r="M744" t="e">
        <v>#DIV/0!</v>
      </c>
      <c r="R744" t="e">
        <v>#DIV/0!</v>
      </c>
      <c r="T744">
        <v>1.1000000000000001</v>
      </c>
    </row>
    <row r="745" spans="1:20" x14ac:dyDescent="0.2">
      <c r="A745" t="s">
        <v>9638</v>
      </c>
      <c r="B745" t="s">
        <v>9639</v>
      </c>
      <c r="C745" t="s">
        <v>224</v>
      </c>
      <c r="D745" t="s">
        <v>1000</v>
      </c>
      <c r="E745" s="23">
        <v>41214</v>
      </c>
      <c r="H745" t="e">
        <v>#DIV/0!</v>
      </c>
      <c r="K745" t="e">
        <v>#DIV/0!</v>
      </c>
      <c r="M745" t="e">
        <v>#DIV/0!</v>
      </c>
      <c r="R745" t="e">
        <v>#DIV/0!</v>
      </c>
    </row>
    <row r="746" spans="1:20" x14ac:dyDescent="0.2">
      <c r="A746" t="s">
        <v>9247</v>
      </c>
      <c r="B746" t="s">
        <v>9248</v>
      </c>
      <c r="C746" t="s">
        <v>211</v>
      </c>
      <c r="D746" t="s">
        <v>1000</v>
      </c>
      <c r="E746" s="23">
        <v>41214</v>
      </c>
      <c r="H746" t="e">
        <v>#DIV/0!</v>
      </c>
      <c r="K746" t="e">
        <v>#DIV/0!</v>
      </c>
      <c r="M746" t="e">
        <v>#DIV/0!</v>
      </c>
      <c r="R746" t="e">
        <v>#DIV/0!</v>
      </c>
    </row>
    <row r="747" spans="1:20" x14ac:dyDescent="0.2">
      <c r="A747" t="s">
        <v>9072</v>
      </c>
      <c r="B747" t="s">
        <v>9073</v>
      </c>
      <c r="C747" t="s">
        <v>207</v>
      </c>
      <c r="D747" t="s">
        <v>1002</v>
      </c>
      <c r="E747" s="23">
        <v>41214</v>
      </c>
      <c r="F747">
        <v>7</v>
      </c>
      <c r="G747">
        <v>7</v>
      </c>
      <c r="H747">
        <v>1</v>
      </c>
      <c r="I747">
        <v>27</v>
      </c>
      <c r="J747">
        <v>52</v>
      </c>
      <c r="K747">
        <v>0.51923076923076927</v>
      </c>
      <c r="L747">
        <v>72</v>
      </c>
      <c r="M747">
        <v>0.72222222222222221</v>
      </c>
      <c r="N747">
        <v>0</v>
      </c>
      <c r="P747">
        <v>7</v>
      </c>
      <c r="Q747">
        <v>7</v>
      </c>
      <c r="R747">
        <v>1</v>
      </c>
      <c r="S747">
        <v>0</v>
      </c>
    </row>
    <row r="748" spans="1:20" x14ac:dyDescent="0.2">
      <c r="A748" t="s">
        <v>9007</v>
      </c>
      <c r="B748" t="s">
        <v>9008</v>
      </c>
      <c r="C748" t="s">
        <v>894</v>
      </c>
      <c r="D748" t="s">
        <v>1000</v>
      </c>
      <c r="E748" s="23">
        <v>41214</v>
      </c>
      <c r="H748" t="e">
        <v>#DIV/0!</v>
      </c>
      <c r="K748" t="e">
        <v>#DIV/0!</v>
      </c>
      <c r="M748" t="e">
        <v>#DIV/0!</v>
      </c>
      <c r="R748" t="e">
        <v>#DIV/0!</v>
      </c>
    </row>
    <row r="749" spans="1:20" x14ac:dyDescent="0.2">
      <c r="A749" t="s">
        <v>8832</v>
      </c>
      <c r="B749" t="s">
        <v>8833</v>
      </c>
      <c r="C749" t="s">
        <v>210</v>
      </c>
      <c r="D749" t="s">
        <v>1000</v>
      </c>
      <c r="E749" s="23">
        <v>41214</v>
      </c>
      <c r="F749">
        <v>4</v>
      </c>
      <c r="G749">
        <v>4</v>
      </c>
      <c r="H749">
        <v>1</v>
      </c>
      <c r="I749">
        <v>27</v>
      </c>
      <c r="J749">
        <v>35</v>
      </c>
      <c r="K749">
        <v>0.77142857142857146</v>
      </c>
      <c r="L749">
        <v>45</v>
      </c>
      <c r="M749">
        <v>0.77777777777777779</v>
      </c>
      <c r="P749">
        <v>7</v>
      </c>
      <c r="Q749">
        <v>7</v>
      </c>
      <c r="R749">
        <v>1</v>
      </c>
    </row>
    <row r="750" spans="1:20" x14ac:dyDescent="0.2">
      <c r="A750" t="s">
        <v>8657</v>
      </c>
      <c r="B750" t="s">
        <v>8658</v>
      </c>
      <c r="C750" t="s">
        <v>208</v>
      </c>
      <c r="D750" t="s">
        <v>1000</v>
      </c>
      <c r="E750" s="23">
        <v>41214</v>
      </c>
      <c r="F750">
        <v>3</v>
      </c>
      <c r="G750">
        <v>3</v>
      </c>
      <c r="H750">
        <v>1</v>
      </c>
      <c r="J750">
        <v>17</v>
      </c>
      <c r="K750">
        <v>0</v>
      </c>
      <c r="L750">
        <v>27</v>
      </c>
      <c r="M750">
        <v>0.62962962962962965</v>
      </c>
      <c r="R750" t="e">
        <v>#DIV/0!</v>
      </c>
    </row>
    <row r="751" spans="1:20" x14ac:dyDescent="0.2">
      <c r="A751" t="s">
        <v>8408</v>
      </c>
      <c r="B751" t="s">
        <v>8409</v>
      </c>
      <c r="C751" t="s">
        <v>213</v>
      </c>
      <c r="D751" t="s">
        <v>1000</v>
      </c>
      <c r="E751" s="23">
        <v>41214</v>
      </c>
      <c r="H751" t="e">
        <v>#DIV/0!</v>
      </c>
      <c r="K751" t="e">
        <v>#DIV/0!</v>
      </c>
      <c r="M751" t="e">
        <v>#DIV/0!</v>
      </c>
      <c r="R751" t="e">
        <v>#DIV/0!</v>
      </c>
    </row>
    <row r="752" spans="1:20" x14ac:dyDescent="0.2">
      <c r="A752" t="s">
        <v>8233</v>
      </c>
      <c r="B752" t="s">
        <v>8234</v>
      </c>
      <c r="C752" t="s">
        <v>212</v>
      </c>
      <c r="D752" t="s">
        <v>1002</v>
      </c>
      <c r="E752" s="23">
        <v>41214</v>
      </c>
      <c r="F752">
        <v>1.5</v>
      </c>
      <c r="G752">
        <v>1.5</v>
      </c>
      <c r="H752">
        <v>1</v>
      </c>
      <c r="I752">
        <v>2</v>
      </c>
      <c r="J752">
        <v>0</v>
      </c>
      <c r="K752" t="e">
        <v>#DIV/0!</v>
      </c>
      <c r="L752">
        <v>14.5</v>
      </c>
      <c r="M752">
        <v>0</v>
      </c>
      <c r="N752">
        <v>0</v>
      </c>
      <c r="P752">
        <v>0</v>
      </c>
      <c r="Q752">
        <v>0</v>
      </c>
      <c r="R752" t="e">
        <v>#DIV/0!</v>
      </c>
      <c r="S752">
        <v>0</v>
      </c>
    </row>
    <row r="753" spans="1:20" x14ac:dyDescent="0.2">
      <c r="A753" t="s">
        <v>8168</v>
      </c>
      <c r="B753" t="s">
        <v>8169</v>
      </c>
      <c r="C753" t="s">
        <v>8154</v>
      </c>
      <c r="D753" t="s">
        <v>1000</v>
      </c>
      <c r="E753" s="23">
        <v>41214</v>
      </c>
      <c r="F753">
        <v>1.5</v>
      </c>
      <c r="G753">
        <v>1.5</v>
      </c>
      <c r="H753">
        <v>1</v>
      </c>
      <c r="I753">
        <v>2</v>
      </c>
      <c r="K753" t="e">
        <v>#DIV/0!</v>
      </c>
      <c r="L753">
        <v>14.5</v>
      </c>
      <c r="M753">
        <v>0</v>
      </c>
      <c r="R753" t="e">
        <v>#DIV/0!</v>
      </c>
    </row>
    <row r="754" spans="1:20" x14ac:dyDescent="0.2">
      <c r="A754" t="s">
        <v>7932</v>
      </c>
      <c r="B754" t="s">
        <v>7933</v>
      </c>
      <c r="C754" t="s">
        <v>225</v>
      </c>
      <c r="D754" t="s">
        <v>1002</v>
      </c>
      <c r="E754" s="23">
        <v>41214</v>
      </c>
      <c r="H754" t="e">
        <v>#DIV/0!</v>
      </c>
      <c r="K754" t="e">
        <v>#DIV/0!</v>
      </c>
      <c r="M754" t="e">
        <v>#DIV/0!</v>
      </c>
      <c r="R754" t="e">
        <v>#DIV/0!</v>
      </c>
    </row>
    <row r="755" spans="1:20" x14ac:dyDescent="0.2">
      <c r="A755" t="s">
        <v>7731</v>
      </c>
      <c r="B755" t="s">
        <v>7732</v>
      </c>
      <c r="C755" t="s">
        <v>226</v>
      </c>
      <c r="D755" t="s">
        <v>1000</v>
      </c>
      <c r="E755" s="23">
        <v>41214</v>
      </c>
      <c r="H755" t="e">
        <v>#DIV/0!</v>
      </c>
      <c r="K755" t="e">
        <v>#DIV/0!</v>
      </c>
      <c r="M755" t="e">
        <v>#DIV/0!</v>
      </c>
      <c r="R755" t="e">
        <v>#DIV/0!</v>
      </c>
    </row>
    <row r="756" spans="1:20" x14ac:dyDescent="0.2">
      <c r="A756" t="s">
        <v>7544</v>
      </c>
      <c r="B756" t="s">
        <v>7545</v>
      </c>
      <c r="C756" t="s">
        <v>901</v>
      </c>
      <c r="D756" t="s">
        <v>1000</v>
      </c>
      <c r="E756" s="23">
        <v>41214</v>
      </c>
      <c r="F756">
        <v>5</v>
      </c>
      <c r="G756">
        <v>4</v>
      </c>
      <c r="H756">
        <v>1.25</v>
      </c>
      <c r="I756">
        <v>2</v>
      </c>
      <c r="K756" t="e">
        <v>#DIV/0!</v>
      </c>
      <c r="L756">
        <v>27</v>
      </c>
      <c r="M756">
        <v>0</v>
      </c>
      <c r="N756">
        <v>1</v>
      </c>
      <c r="P756">
        <v>0</v>
      </c>
      <c r="Q756">
        <v>1</v>
      </c>
      <c r="R756">
        <v>0</v>
      </c>
      <c r="S756">
        <v>1</v>
      </c>
    </row>
    <row r="757" spans="1:20" x14ac:dyDescent="0.2">
      <c r="A757" t="s">
        <v>7197</v>
      </c>
      <c r="B757" t="s">
        <v>7198</v>
      </c>
      <c r="C757" t="s">
        <v>1052</v>
      </c>
      <c r="D757" t="s">
        <v>1000</v>
      </c>
      <c r="E757" s="23">
        <v>41214</v>
      </c>
      <c r="F757">
        <v>5</v>
      </c>
      <c r="G757">
        <v>4</v>
      </c>
      <c r="H757">
        <v>1.25</v>
      </c>
      <c r="I757">
        <v>2</v>
      </c>
      <c r="K757" t="e">
        <v>#DIV/0!</v>
      </c>
      <c r="L757">
        <v>27</v>
      </c>
      <c r="M757">
        <v>0</v>
      </c>
      <c r="N757">
        <v>1</v>
      </c>
      <c r="P757">
        <v>0</v>
      </c>
      <c r="Q757">
        <v>1</v>
      </c>
      <c r="R757">
        <v>0</v>
      </c>
      <c r="S757">
        <v>1</v>
      </c>
      <c r="T757">
        <v>0.79999999999999993</v>
      </c>
    </row>
    <row r="758" spans="1:20" x14ac:dyDescent="0.2">
      <c r="A758" t="s">
        <v>6992</v>
      </c>
      <c r="B758" t="s">
        <v>6993</v>
      </c>
      <c r="C758" t="s">
        <v>232</v>
      </c>
      <c r="D758" t="s">
        <v>1002</v>
      </c>
      <c r="E758" s="23">
        <v>41214</v>
      </c>
      <c r="H758" t="e">
        <v>#DIV/0!</v>
      </c>
      <c r="K758" t="e">
        <v>#DIV/0!</v>
      </c>
      <c r="M758" t="e">
        <v>#DIV/0!</v>
      </c>
      <c r="R758" t="e">
        <v>#DIV/0!</v>
      </c>
      <c r="T758">
        <v>0.6</v>
      </c>
    </row>
    <row r="759" spans="1:20" x14ac:dyDescent="0.2">
      <c r="A759" t="s">
        <v>6801</v>
      </c>
      <c r="B759" t="s">
        <v>6802</v>
      </c>
      <c r="C759" t="s">
        <v>231</v>
      </c>
      <c r="D759" t="s">
        <v>1000</v>
      </c>
      <c r="E759" s="23">
        <v>41214</v>
      </c>
      <c r="H759" t="e">
        <v>#DIV/0!</v>
      </c>
      <c r="K759" t="e">
        <v>#DIV/0!</v>
      </c>
      <c r="M759" t="e">
        <v>#DIV/0!</v>
      </c>
      <c r="R759" t="e">
        <v>#DIV/0!</v>
      </c>
    </row>
    <row r="760" spans="1:20" x14ac:dyDescent="0.2">
      <c r="A760" t="s">
        <v>6626</v>
      </c>
      <c r="B760" t="s">
        <v>6627</v>
      </c>
      <c r="C760" t="s">
        <v>317</v>
      </c>
      <c r="D760" t="s">
        <v>1002</v>
      </c>
      <c r="E760" s="23">
        <v>41214</v>
      </c>
      <c r="F760">
        <v>3</v>
      </c>
      <c r="G760">
        <v>3</v>
      </c>
      <c r="H760">
        <v>1</v>
      </c>
      <c r="K760" t="e">
        <v>#DIV/0!</v>
      </c>
      <c r="M760" t="e">
        <v>#DIV/0!</v>
      </c>
      <c r="R760" t="e">
        <v>#DIV/0!</v>
      </c>
    </row>
    <row r="761" spans="1:20" x14ac:dyDescent="0.2">
      <c r="A761" t="s">
        <v>6451</v>
      </c>
      <c r="B761" t="s">
        <v>6452</v>
      </c>
      <c r="C761" t="s">
        <v>316</v>
      </c>
      <c r="D761" t="s">
        <v>1000</v>
      </c>
      <c r="E761" s="23">
        <v>41214</v>
      </c>
      <c r="F761">
        <v>3</v>
      </c>
      <c r="G761">
        <v>3</v>
      </c>
      <c r="H761">
        <v>1</v>
      </c>
      <c r="K761" t="e">
        <v>#DIV/0!</v>
      </c>
      <c r="M761" t="e">
        <v>#DIV/0!</v>
      </c>
      <c r="R761" t="e">
        <v>#DIV/0!</v>
      </c>
    </row>
    <row r="762" spans="1:20" x14ac:dyDescent="0.2">
      <c r="A762" t="s">
        <v>6202</v>
      </c>
      <c r="B762" t="s">
        <v>6203</v>
      </c>
      <c r="C762" t="s">
        <v>214</v>
      </c>
      <c r="D762" t="s">
        <v>1002</v>
      </c>
      <c r="E762" s="23">
        <v>41214</v>
      </c>
      <c r="F762">
        <v>5</v>
      </c>
      <c r="G762">
        <v>5</v>
      </c>
      <c r="H762">
        <v>1</v>
      </c>
      <c r="I762">
        <v>17</v>
      </c>
      <c r="J762">
        <v>29</v>
      </c>
      <c r="K762">
        <v>0.58620689655172409</v>
      </c>
      <c r="L762">
        <v>25</v>
      </c>
      <c r="M762">
        <v>1.1599999999999999</v>
      </c>
      <c r="P762">
        <v>0</v>
      </c>
      <c r="Q762">
        <v>0</v>
      </c>
      <c r="R762" t="e">
        <v>#DIV/0!</v>
      </c>
    </row>
    <row r="763" spans="1:20" x14ac:dyDescent="0.2">
      <c r="A763" t="s">
        <v>6027</v>
      </c>
      <c r="B763" t="s">
        <v>6028</v>
      </c>
      <c r="C763" t="s">
        <v>215</v>
      </c>
      <c r="D763" t="s">
        <v>1000</v>
      </c>
      <c r="E763" s="23">
        <v>41214</v>
      </c>
      <c r="F763">
        <v>5</v>
      </c>
      <c r="G763">
        <v>5</v>
      </c>
      <c r="H763">
        <v>1</v>
      </c>
      <c r="I763">
        <v>17</v>
      </c>
      <c r="J763">
        <v>29</v>
      </c>
      <c r="K763">
        <v>0.58620689655172409</v>
      </c>
      <c r="L763">
        <v>25</v>
      </c>
      <c r="M763">
        <v>1.1599999999999999</v>
      </c>
      <c r="P763">
        <v>0</v>
      </c>
      <c r="Q763">
        <v>0</v>
      </c>
      <c r="R763" t="e">
        <v>#DIV/0!</v>
      </c>
    </row>
    <row r="764" spans="1:20" x14ac:dyDescent="0.2">
      <c r="A764" t="s">
        <v>5852</v>
      </c>
      <c r="B764" t="s">
        <v>5853</v>
      </c>
      <c r="C764" t="s">
        <v>216</v>
      </c>
      <c r="D764" t="s">
        <v>1000</v>
      </c>
      <c r="E764" s="23">
        <v>41214</v>
      </c>
      <c r="H764" t="e">
        <v>#DIV/0!</v>
      </c>
      <c r="K764" t="e">
        <v>#DIV/0!</v>
      </c>
      <c r="M764" t="e">
        <v>#DIV/0!</v>
      </c>
      <c r="R764" t="e">
        <v>#DIV/0!</v>
      </c>
    </row>
    <row r="765" spans="1:20" x14ac:dyDescent="0.2">
      <c r="A765" t="s">
        <v>5424</v>
      </c>
      <c r="B765" t="s">
        <v>5425</v>
      </c>
      <c r="C765" t="s">
        <v>903</v>
      </c>
      <c r="D765" t="s">
        <v>1000</v>
      </c>
      <c r="E765" s="23">
        <v>41214</v>
      </c>
      <c r="F765">
        <v>3.3</v>
      </c>
      <c r="G765">
        <v>3.3</v>
      </c>
      <c r="H765">
        <v>1</v>
      </c>
      <c r="I765">
        <v>10</v>
      </c>
      <c r="J765">
        <v>0</v>
      </c>
      <c r="L765">
        <v>23</v>
      </c>
      <c r="M765">
        <v>0</v>
      </c>
      <c r="P765">
        <v>0</v>
      </c>
      <c r="Q765">
        <v>0</v>
      </c>
      <c r="R765" t="e">
        <v>#DIV/0!</v>
      </c>
    </row>
    <row r="766" spans="1:20" x14ac:dyDescent="0.2">
      <c r="A766" t="s">
        <v>5608</v>
      </c>
      <c r="B766" t="s">
        <v>5609</v>
      </c>
      <c r="C766" t="s">
        <v>1047</v>
      </c>
      <c r="D766" t="s">
        <v>1000</v>
      </c>
      <c r="E766" s="23">
        <v>41214</v>
      </c>
      <c r="H766" t="e">
        <v>#DIV/0!</v>
      </c>
      <c r="K766" t="e">
        <v>#DIV/0!</v>
      </c>
      <c r="M766" t="e">
        <v>#DIV/0!</v>
      </c>
      <c r="R766" t="e">
        <v>#DIV/0!</v>
      </c>
    </row>
    <row r="767" spans="1:20" x14ac:dyDescent="0.2">
      <c r="A767" t="s">
        <v>5189</v>
      </c>
      <c r="B767" t="s">
        <v>5190</v>
      </c>
      <c r="C767" t="s">
        <v>1053</v>
      </c>
      <c r="D767" t="s">
        <v>1000</v>
      </c>
      <c r="E767" s="23">
        <v>41214</v>
      </c>
      <c r="F767">
        <v>3.3</v>
      </c>
      <c r="G767">
        <v>3.3</v>
      </c>
      <c r="H767">
        <v>1</v>
      </c>
      <c r="I767">
        <v>10</v>
      </c>
      <c r="K767" t="e">
        <v>#DIV/0!</v>
      </c>
      <c r="L767">
        <v>23</v>
      </c>
      <c r="M767">
        <v>0</v>
      </c>
      <c r="P767">
        <v>0</v>
      </c>
      <c r="Q767">
        <v>0</v>
      </c>
      <c r="R767" t="e">
        <v>#DIV/0!</v>
      </c>
    </row>
    <row r="768" spans="1:20" x14ac:dyDescent="0.2">
      <c r="A768" t="s">
        <v>4984</v>
      </c>
      <c r="B768" t="s">
        <v>4985</v>
      </c>
      <c r="C768" t="s">
        <v>229</v>
      </c>
      <c r="D768" t="s">
        <v>1000</v>
      </c>
      <c r="E768" s="23">
        <v>41214</v>
      </c>
      <c r="H768" t="e">
        <v>#DIV/0!</v>
      </c>
      <c r="K768" t="e">
        <v>#DIV/0!</v>
      </c>
      <c r="M768" t="e">
        <v>#DIV/0!</v>
      </c>
      <c r="R768" t="e">
        <v>#DIV/0!</v>
      </c>
    </row>
    <row r="769" spans="1:20" x14ac:dyDescent="0.2">
      <c r="A769" t="s">
        <v>4809</v>
      </c>
      <c r="B769" t="s">
        <v>4810</v>
      </c>
      <c r="C769" t="s">
        <v>230</v>
      </c>
      <c r="D769" t="s">
        <v>1002</v>
      </c>
      <c r="E769" s="23">
        <v>41214</v>
      </c>
      <c r="H769" t="e">
        <v>#DIV/0!</v>
      </c>
      <c r="K769" t="e">
        <v>#DIV/0!</v>
      </c>
      <c r="M769" t="e">
        <v>#DIV/0!</v>
      </c>
      <c r="R769" t="e">
        <v>#DIV/0!</v>
      </c>
    </row>
    <row r="770" spans="1:20" x14ac:dyDescent="0.2">
      <c r="A770" t="s">
        <v>4634</v>
      </c>
      <c r="B770" t="s">
        <v>4635</v>
      </c>
      <c r="C770" t="s">
        <v>234</v>
      </c>
      <c r="D770" t="s">
        <v>1002</v>
      </c>
      <c r="E770" s="23">
        <v>41214</v>
      </c>
      <c r="H770" t="e">
        <v>#DIV/0!</v>
      </c>
      <c r="K770" t="e">
        <v>#DIV/0!</v>
      </c>
      <c r="M770" t="e">
        <v>#DIV/0!</v>
      </c>
      <c r="R770" t="e">
        <v>#DIV/0!</v>
      </c>
    </row>
    <row r="771" spans="1:20" x14ac:dyDescent="0.2">
      <c r="A771" t="s">
        <v>4459</v>
      </c>
      <c r="B771" t="s">
        <v>4460</v>
      </c>
      <c r="C771" t="s">
        <v>233</v>
      </c>
      <c r="D771" t="s">
        <v>1000</v>
      </c>
      <c r="E771" s="23">
        <v>41214</v>
      </c>
      <c r="H771" t="e">
        <v>#DIV/0!</v>
      </c>
      <c r="K771" t="e">
        <v>#DIV/0!</v>
      </c>
      <c r="M771" t="e">
        <v>#DIV/0!</v>
      </c>
      <c r="R771" t="e">
        <v>#DIV/0!</v>
      </c>
      <c r="T771">
        <v>0.9731777777777777</v>
      </c>
    </row>
    <row r="772" spans="1:20" x14ac:dyDescent="0.2">
      <c r="A772" t="s">
        <v>4284</v>
      </c>
      <c r="B772" t="s">
        <v>4285</v>
      </c>
      <c r="C772" t="s">
        <v>217</v>
      </c>
      <c r="D772" t="s">
        <v>1002</v>
      </c>
      <c r="E772" s="23">
        <v>41214</v>
      </c>
      <c r="F772">
        <v>1</v>
      </c>
      <c r="G772">
        <v>1</v>
      </c>
      <c r="H772">
        <v>1</v>
      </c>
      <c r="I772">
        <v>0</v>
      </c>
      <c r="L772">
        <v>0</v>
      </c>
      <c r="M772" t="e">
        <v>#DIV/0!</v>
      </c>
      <c r="R772" t="e">
        <v>#DIV/0!</v>
      </c>
      <c r="T772">
        <v>1</v>
      </c>
    </row>
    <row r="773" spans="1:20" x14ac:dyDescent="0.2">
      <c r="A773" t="s">
        <v>4219</v>
      </c>
      <c r="B773" t="s">
        <v>4220</v>
      </c>
      <c r="C773" t="s">
        <v>895</v>
      </c>
      <c r="D773" t="s">
        <v>1000</v>
      </c>
      <c r="E773" s="23">
        <v>41214</v>
      </c>
      <c r="H773" t="e">
        <v>#DIV/0!</v>
      </c>
      <c r="K773" t="e">
        <v>#DIV/0!</v>
      </c>
      <c r="M773" t="e">
        <v>#DIV/0!</v>
      </c>
      <c r="R773" t="e">
        <v>#DIV/0!</v>
      </c>
      <c r="T773">
        <v>0.83</v>
      </c>
    </row>
    <row r="774" spans="1:20" x14ac:dyDescent="0.2">
      <c r="A774" t="s">
        <v>4044</v>
      </c>
      <c r="B774" t="s">
        <v>4045</v>
      </c>
      <c r="C774" t="s">
        <v>218</v>
      </c>
      <c r="D774" t="s">
        <v>1000</v>
      </c>
      <c r="E774" s="23">
        <v>41214</v>
      </c>
      <c r="F774">
        <v>1</v>
      </c>
      <c r="G774">
        <v>1</v>
      </c>
      <c r="H774">
        <v>1</v>
      </c>
      <c r="K774" t="e">
        <v>#DIV/0!</v>
      </c>
      <c r="M774" t="e">
        <v>#DIV/0!</v>
      </c>
      <c r="R774" t="e">
        <v>#DIV/0!</v>
      </c>
    </row>
    <row r="775" spans="1:20" x14ac:dyDescent="0.2">
      <c r="A775" t="s">
        <v>3869</v>
      </c>
      <c r="B775" t="s">
        <v>3870</v>
      </c>
      <c r="C775" t="s">
        <v>219</v>
      </c>
      <c r="D775" t="s">
        <v>1000</v>
      </c>
      <c r="E775" s="23">
        <v>41214</v>
      </c>
      <c r="H775" t="e">
        <v>#DIV/0!</v>
      </c>
      <c r="K775" t="e">
        <v>#DIV/0!</v>
      </c>
      <c r="M775" t="e">
        <v>#DIV/0!</v>
      </c>
      <c r="R775" t="e">
        <v>#DIV/0!</v>
      </c>
    </row>
    <row r="776" spans="1:20" x14ac:dyDescent="0.2">
      <c r="A776" t="s">
        <v>3502</v>
      </c>
      <c r="B776" t="s">
        <v>3503</v>
      </c>
      <c r="C776" t="s">
        <v>220</v>
      </c>
      <c r="D776" t="s">
        <v>1002</v>
      </c>
      <c r="E776" s="23">
        <v>41214</v>
      </c>
      <c r="F776">
        <v>8.25</v>
      </c>
      <c r="G776">
        <v>13</v>
      </c>
      <c r="H776">
        <v>0.63461538461538458</v>
      </c>
      <c r="I776">
        <v>38</v>
      </c>
      <c r="K776" t="e">
        <v>#DIV/0!</v>
      </c>
      <c r="L776">
        <v>54</v>
      </c>
      <c r="M776">
        <v>0</v>
      </c>
      <c r="P776">
        <v>7</v>
      </c>
      <c r="Q776">
        <v>9</v>
      </c>
      <c r="R776">
        <v>0.77777777777777779</v>
      </c>
      <c r="T776">
        <v>0</v>
      </c>
    </row>
    <row r="777" spans="1:20" x14ac:dyDescent="0.2">
      <c r="A777" t="s">
        <v>3327</v>
      </c>
      <c r="B777" t="s">
        <v>3328</v>
      </c>
      <c r="C777" t="s">
        <v>221</v>
      </c>
      <c r="D777" t="s">
        <v>1000</v>
      </c>
      <c r="E777" s="23">
        <v>41214</v>
      </c>
      <c r="F777">
        <v>7.25</v>
      </c>
      <c r="G777">
        <v>8</v>
      </c>
      <c r="H777">
        <v>0.90625</v>
      </c>
      <c r="I777">
        <v>33</v>
      </c>
      <c r="K777" t="e">
        <v>#DIV/0!</v>
      </c>
      <c r="L777">
        <v>45</v>
      </c>
      <c r="M777">
        <v>0</v>
      </c>
      <c r="O777">
        <v>0.84399999999999997</v>
      </c>
      <c r="P777">
        <v>5</v>
      </c>
      <c r="Q777">
        <v>7</v>
      </c>
      <c r="R777">
        <v>0.7142857142857143</v>
      </c>
      <c r="T777" t="e">
        <v>#DIV/0!</v>
      </c>
    </row>
    <row r="778" spans="1:20" x14ac:dyDescent="0.2">
      <c r="A778" t="s">
        <v>3152</v>
      </c>
      <c r="B778" t="s">
        <v>3153</v>
      </c>
      <c r="C778" t="s">
        <v>222</v>
      </c>
      <c r="D778" t="s">
        <v>1000</v>
      </c>
      <c r="E778" s="23">
        <v>41214</v>
      </c>
      <c r="F778">
        <v>1</v>
      </c>
      <c r="G778">
        <v>5</v>
      </c>
      <c r="H778">
        <v>0.2</v>
      </c>
      <c r="I778">
        <v>5</v>
      </c>
      <c r="L778">
        <v>9</v>
      </c>
      <c r="M778">
        <v>0</v>
      </c>
      <c r="O778">
        <v>0.96399999999999997</v>
      </c>
      <c r="P778">
        <v>2</v>
      </c>
      <c r="Q778">
        <v>2</v>
      </c>
      <c r="R778">
        <v>1</v>
      </c>
      <c r="T778">
        <v>0.95000000000000018</v>
      </c>
    </row>
    <row r="779" spans="1:20" x14ac:dyDescent="0.2">
      <c r="A779" t="s">
        <v>11986</v>
      </c>
      <c r="B779" t="s">
        <v>11987</v>
      </c>
      <c r="C779" t="s">
        <v>1051</v>
      </c>
      <c r="D779" t="s">
        <v>1000</v>
      </c>
      <c r="E779" s="23">
        <v>41214</v>
      </c>
      <c r="F779">
        <v>4</v>
      </c>
      <c r="G779">
        <v>2.5</v>
      </c>
      <c r="H779">
        <v>1.6</v>
      </c>
      <c r="K779" t="e">
        <v>#DIV/0!</v>
      </c>
      <c r="L779">
        <v>14.5</v>
      </c>
      <c r="M779">
        <v>0</v>
      </c>
      <c r="R779" t="e">
        <v>#DIV/0!</v>
      </c>
      <c r="T779">
        <v>1</v>
      </c>
    </row>
    <row r="780" spans="1:20" x14ac:dyDescent="0.2">
      <c r="A780" t="s">
        <v>13352</v>
      </c>
      <c r="B780" t="s">
        <v>13353</v>
      </c>
      <c r="C780" t="s">
        <v>242</v>
      </c>
      <c r="D780" t="s">
        <v>1002</v>
      </c>
      <c r="E780" s="23">
        <v>41214</v>
      </c>
      <c r="F780">
        <v>0</v>
      </c>
      <c r="G780">
        <v>0</v>
      </c>
      <c r="H780" t="e">
        <v>#DIV/0!</v>
      </c>
      <c r="I780">
        <v>0</v>
      </c>
      <c r="J780">
        <v>0</v>
      </c>
      <c r="L780">
        <v>0</v>
      </c>
      <c r="M780" t="e">
        <v>#DIV/0!</v>
      </c>
      <c r="N780">
        <v>0</v>
      </c>
      <c r="P780">
        <v>0</v>
      </c>
      <c r="Q780">
        <v>0</v>
      </c>
      <c r="R780" t="e">
        <v>#DIV/0!</v>
      </c>
      <c r="S780">
        <v>0</v>
      </c>
      <c r="T780">
        <v>0.83</v>
      </c>
    </row>
    <row r="781" spans="1:20" x14ac:dyDescent="0.2">
      <c r="A781" t="s">
        <v>13529</v>
      </c>
      <c r="B781" t="s">
        <v>13530</v>
      </c>
      <c r="C781" t="s">
        <v>237</v>
      </c>
      <c r="D781" t="s">
        <v>1002</v>
      </c>
      <c r="E781" s="23">
        <v>41214</v>
      </c>
      <c r="F781">
        <v>13</v>
      </c>
      <c r="G781">
        <v>14</v>
      </c>
      <c r="H781">
        <v>0.9285714285714286</v>
      </c>
      <c r="I781">
        <v>65</v>
      </c>
      <c r="J781">
        <v>88</v>
      </c>
      <c r="K781">
        <v>0.73863636363636365</v>
      </c>
      <c r="L781">
        <v>94</v>
      </c>
      <c r="M781">
        <v>0.93617021276595747</v>
      </c>
      <c r="N781">
        <v>0</v>
      </c>
      <c r="O781">
        <v>0</v>
      </c>
      <c r="P781">
        <v>16</v>
      </c>
      <c r="Q781">
        <v>16</v>
      </c>
      <c r="R781">
        <v>1</v>
      </c>
      <c r="S781">
        <v>0</v>
      </c>
      <c r="T781">
        <v>0</v>
      </c>
    </row>
    <row r="782" spans="1:20" x14ac:dyDescent="0.2">
      <c r="A782" t="s">
        <v>13704</v>
      </c>
      <c r="B782" t="s">
        <v>13705</v>
      </c>
      <c r="C782" t="s">
        <v>238</v>
      </c>
      <c r="D782" t="s">
        <v>1002</v>
      </c>
      <c r="E782" s="23">
        <v>41214</v>
      </c>
      <c r="F782">
        <v>7.25</v>
      </c>
      <c r="G782">
        <v>8</v>
      </c>
      <c r="H782">
        <v>0.90625</v>
      </c>
      <c r="I782">
        <v>33</v>
      </c>
      <c r="J782">
        <v>0</v>
      </c>
      <c r="L782">
        <v>45</v>
      </c>
      <c r="M782">
        <v>0</v>
      </c>
      <c r="N782">
        <v>0</v>
      </c>
      <c r="O782">
        <v>0.84399999999999997</v>
      </c>
      <c r="P782">
        <v>5</v>
      </c>
      <c r="Q782">
        <v>7</v>
      </c>
      <c r="R782">
        <v>0.7142857142857143</v>
      </c>
      <c r="S782">
        <v>0</v>
      </c>
      <c r="T782">
        <v>0</v>
      </c>
    </row>
    <row r="783" spans="1:20" x14ac:dyDescent="0.2">
      <c r="A783" t="s">
        <v>13881</v>
      </c>
      <c r="B783" t="s">
        <v>13882</v>
      </c>
      <c r="C783" t="s">
        <v>239</v>
      </c>
      <c r="D783" t="s">
        <v>1002</v>
      </c>
      <c r="E783" s="23">
        <v>41214</v>
      </c>
      <c r="F783">
        <v>1</v>
      </c>
      <c r="G783">
        <v>5</v>
      </c>
      <c r="H783">
        <v>0.2</v>
      </c>
      <c r="I783">
        <v>5</v>
      </c>
      <c r="J783">
        <v>0</v>
      </c>
      <c r="K783" t="e">
        <v>#DIV/0!</v>
      </c>
      <c r="L783">
        <v>9</v>
      </c>
      <c r="M783">
        <v>0</v>
      </c>
      <c r="N783">
        <v>0</v>
      </c>
      <c r="O783">
        <v>0.96399999999999997</v>
      </c>
      <c r="P783">
        <v>2</v>
      </c>
      <c r="Q783">
        <v>2</v>
      </c>
      <c r="R783">
        <v>1</v>
      </c>
      <c r="S783">
        <v>0</v>
      </c>
      <c r="T783">
        <v>0</v>
      </c>
    </row>
    <row r="784" spans="1:20" x14ac:dyDescent="0.2">
      <c r="A784" t="s">
        <v>14068</v>
      </c>
      <c r="B784" t="s">
        <v>14069</v>
      </c>
      <c r="C784" t="s">
        <v>240</v>
      </c>
      <c r="D784" t="s">
        <v>1002</v>
      </c>
      <c r="E784" s="23">
        <v>41214</v>
      </c>
      <c r="F784">
        <v>19</v>
      </c>
      <c r="G784">
        <v>15</v>
      </c>
      <c r="H784">
        <v>1.2666666666666666</v>
      </c>
      <c r="I784">
        <v>0</v>
      </c>
      <c r="J784">
        <v>17</v>
      </c>
      <c r="L784">
        <v>74.5</v>
      </c>
      <c r="M784">
        <v>0.22818791946308725</v>
      </c>
      <c r="N784">
        <v>0</v>
      </c>
      <c r="P784">
        <v>0</v>
      </c>
      <c r="Q784">
        <v>0</v>
      </c>
      <c r="R784" t="e">
        <v>#DIV/0!</v>
      </c>
      <c r="S784">
        <v>0</v>
      </c>
      <c r="T784">
        <v>1.0322222222222222</v>
      </c>
    </row>
    <row r="785" spans="1:20" x14ac:dyDescent="0.2">
      <c r="A785" t="s">
        <v>14245</v>
      </c>
      <c r="B785" t="s">
        <v>14246</v>
      </c>
      <c r="C785" t="s">
        <v>241</v>
      </c>
      <c r="D785" t="s">
        <v>1002</v>
      </c>
      <c r="E785" s="23">
        <v>41214</v>
      </c>
      <c r="F785">
        <v>0</v>
      </c>
      <c r="G785">
        <v>0</v>
      </c>
      <c r="H785" t="e">
        <v>#DIV/0!</v>
      </c>
      <c r="I785">
        <v>0</v>
      </c>
      <c r="J785">
        <v>0</v>
      </c>
      <c r="L785">
        <v>0</v>
      </c>
      <c r="M785" t="e">
        <v>#DIV/0!</v>
      </c>
      <c r="N785" t="e">
        <v>#DIV/0!</v>
      </c>
      <c r="P785">
        <v>0</v>
      </c>
      <c r="Q785">
        <v>0</v>
      </c>
      <c r="R785" t="e">
        <v>#DIV/0!</v>
      </c>
      <c r="T785">
        <v>1.2333333333333334</v>
      </c>
    </row>
    <row r="786" spans="1:20" x14ac:dyDescent="0.2">
      <c r="A786" t="s">
        <v>14574</v>
      </c>
      <c r="B786" t="s">
        <v>14575</v>
      </c>
      <c r="C786" t="s">
        <v>199</v>
      </c>
      <c r="D786" t="s">
        <v>1000</v>
      </c>
      <c r="E786" s="23">
        <v>41214</v>
      </c>
      <c r="F786">
        <v>6</v>
      </c>
      <c r="G786">
        <v>4</v>
      </c>
      <c r="H786">
        <v>1.5</v>
      </c>
      <c r="I786">
        <v>5</v>
      </c>
      <c r="J786">
        <v>0</v>
      </c>
      <c r="K786" t="e">
        <v>#DIV/0!</v>
      </c>
      <c r="L786">
        <v>20</v>
      </c>
      <c r="M786">
        <v>0</v>
      </c>
      <c r="N786">
        <v>0</v>
      </c>
      <c r="P786">
        <v>2</v>
      </c>
      <c r="Q786">
        <v>2</v>
      </c>
      <c r="R786">
        <v>1</v>
      </c>
      <c r="S786">
        <v>0</v>
      </c>
      <c r="T786">
        <v>0.92500000000000004</v>
      </c>
    </row>
    <row r="787" spans="1:20" x14ac:dyDescent="0.2">
      <c r="A787" t="s">
        <v>14749</v>
      </c>
      <c r="B787" t="s">
        <v>14750</v>
      </c>
      <c r="C787" t="s">
        <v>201</v>
      </c>
      <c r="D787" t="s">
        <v>1002</v>
      </c>
      <c r="E787" s="23">
        <v>41214</v>
      </c>
      <c r="H787" t="e">
        <v>#DIV/0!</v>
      </c>
      <c r="I787">
        <v>5</v>
      </c>
      <c r="L787">
        <v>0</v>
      </c>
      <c r="M787" t="e">
        <v>#DIV/0!</v>
      </c>
      <c r="P787">
        <v>2</v>
      </c>
      <c r="Q787">
        <v>2</v>
      </c>
      <c r="R787">
        <v>1</v>
      </c>
    </row>
    <row r="788" spans="1:20" x14ac:dyDescent="0.2">
      <c r="A788" t="s">
        <v>14840</v>
      </c>
      <c r="B788" t="s">
        <v>14841</v>
      </c>
      <c r="C788" t="s">
        <v>200</v>
      </c>
      <c r="D788" t="s">
        <v>1002</v>
      </c>
      <c r="E788" s="23">
        <v>41214</v>
      </c>
      <c r="F788">
        <v>6</v>
      </c>
      <c r="G788">
        <v>4</v>
      </c>
      <c r="H788">
        <v>1.5</v>
      </c>
      <c r="K788" t="e">
        <v>#DIV/0!</v>
      </c>
      <c r="L788">
        <v>20</v>
      </c>
      <c r="M788">
        <v>0</v>
      </c>
      <c r="R788" t="e">
        <v>#DIV/0!</v>
      </c>
    </row>
    <row r="789" spans="1:20" x14ac:dyDescent="0.2">
      <c r="A789" t="s">
        <v>15017</v>
      </c>
      <c r="B789" t="s">
        <v>15018</v>
      </c>
      <c r="C789" t="s">
        <v>202</v>
      </c>
      <c r="D789" t="s">
        <v>1002</v>
      </c>
      <c r="E789" s="23">
        <v>41214</v>
      </c>
      <c r="H789" t="e">
        <v>#DIV/0!</v>
      </c>
      <c r="M789" t="e">
        <v>#DIV/0!</v>
      </c>
      <c r="R789" t="e">
        <v>#DIV/0!</v>
      </c>
    </row>
    <row r="790" spans="1:20" x14ac:dyDescent="0.2">
      <c r="A790" t="s">
        <v>15560</v>
      </c>
      <c r="B790" t="s">
        <v>15561</v>
      </c>
      <c r="C790" t="s">
        <v>228</v>
      </c>
      <c r="D790" t="s">
        <v>1002</v>
      </c>
      <c r="E790" s="23">
        <v>41214</v>
      </c>
      <c r="H790" t="e">
        <v>#DIV/0!</v>
      </c>
      <c r="K790" t="e">
        <v>#DIV/0!</v>
      </c>
      <c r="M790" t="e">
        <v>#DIV/0!</v>
      </c>
      <c r="R790" t="e">
        <v>#DIV/0!</v>
      </c>
    </row>
    <row r="791" spans="1:20" x14ac:dyDescent="0.2">
      <c r="A791" t="s">
        <v>15721</v>
      </c>
      <c r="B791" t="s">
        <v>15722</v>
      </c>
      <c r="C791" t="s">
        <v>227</v>
      </c>
      <c r="D791" t="s">
        <v>1000</v>
      </c>
      <c r="E791" s="23">
        <v>41214</v>
      </c>
      <c r="H791" t="e">
        <v>#DIV/0!</v>
      </c>
      <c r="K791" t="e">
        <v>#DIV/0!</v>
      </c>
      <c r="M791" t="e">
        <v>#DIV/0!</v>
      </c>
      <c r="R791" t="e">
        <v>#DIV/0!</v>
      </c>
      <c r="T791">
        <v>1.4000000000000001</v>
      </c>
    </row>
    <row r="792" spans="1:20" x14ac:dyDescent="0.2">
      <c r="A792" t="s">
        <v>15898</v>
      </c>
      <c r="B792" t="s">
        <v>15899</v>
      </c>
      <c r="C792" t="s">
        <v>203</v>
      </c>
      <c r="D792" t="s">
        <v>1000</v>
      </c>
      <c r="E792" s="23">
        <v>41214</v>
      </c>
      <c r="F792">
        <v>10</v>
      </c>
      <c r="G792">
        <v>9</v>
      </c>
      <c r="H792">
        <v>1.1111111111111112</v>
      </c>
      <c r="I792">
        <v>16</v>
      </c>
      <c r="J792">
        <v>24</v>
      </c>
      <c r="K792">
        <v>0.66666666666666663</v>
      </c>
      <c r="L792">
        <v>51.5</v>
      </c>
      <c r="M792">
        <v>0.46601941747572817</v>
      </c>
      <c r="P792">
        <v>7</v>
      </c>
      <c r="Q792">
        <v>7</v>
      </c>
      <c r="R792">
        <v>1</v>
      </c>
      <c r="T792">
        <v>1.05</v>
      </c>
    </row>
    <row r="793" spans="1:20" x14ac:dyDescent="0.2">
      <c r="A793" t="s">
        <v>16077</v>
      </c>
      <c r="B793" t="s">
        <v>16078</v>
      </c>
      <c r="C793" t="s">
        <v>205</v>
      </c>
      <c r="D793" t="s">
        <v>1002</v>
      </c>
      <c r="E793" s="23">
        <v>41214</v>
      </c>
      <c r="F793">
        <v>4</v>
      </c>
      <c r="G793">
        <v>5</v>
      </c>
      <c r="H793">
        <v>0.8</v>
      </c>
      <c r="I793">
        <v>16</v>
      </c>
      <c r="J793">
        <v>24</v>
      </c>
      <c r="K793">
        <v>0.66666666666666663</v>
      </c>
      <c r="L793">
        <v>24</v>
      </c>
      <c r="M793">
        <v>1</v>
      </c>
      <c r="P793">
        <v>7</v>
      </c>
      <c r="Q793">
        <v>7</v>
      </c>
      <c r="R793">
        <v>1</v>
      </c>
    </row>
    <row r="794" spans="1:20" x14ac:dyDescent="0.2">
      <c r="A794" t="s">
        <v>16254</v>
      </c>
      <c r="B794" t="s">
        <v>16255</v>
      </c>
      <c r="C794" t="s">
        <v>204</v>
      </c>
      <c r="D794" t="s">
        <v>1002</v>
      </c>
      <c r="E794" s="23">
        <v>41214</v>
      </c>
      <c r="F794">
        <v>6</v>
      </c>
      <c r="G794">
        <v>4</v>
      </c>
      <c r="H794">
        <v>1.5</v>
      </c>
      <c r="K794" t="e">
        <v>#DIV/0!</v>
      </c>
      <c r="L794">
        <v>27.5</v>
      </c>
      <c r="M794">
        <v>0</v>
      </c>
      <c r="R794" t="e">
        <v>#DIV/0!</v>
      </c>
    </row>
    <row r="795" spans="1:20" x14ac:dyDescent="0.2">
      <c r="A795" t="s">
        <v>16431</v>
      </c>
      <c r="B795" t="s">
        <v>16432</v>
      </c>
      <c r="C795" t="s">
        <v>206</v>
      </c>
      <c r="D795" t="s">
        <v>1002</v>
      </c>
      <c r="E795" s="23">
        <v>41214</v>
      </c>
      <c r="H795" t="e">
        <v>#DIV/0!</v>
      </c>
      <c r="K795" t="e">
        <v>#DIV/0!</v>
      </c>
      <c r="M795" t="e">
        <v>#DIV/0!</v>
      </c>
      <c r="R795" t="e">
        <v>#DIV/0!</v>
      </c>
    </row>
    <row r="796" spans="1:20" x14ac:dyDescent="0.2">
      <c r="A796" t="s">
        <v>16572</v>
      </c>
      <c r="B796" t="s">
        <v>16573</v>
      </c>
      <c r="C796" t="s">
        <v>223</v>
      </c>
      <c r="D796" t="s">
        <v>1000</v>
      </c>
      <c r="E796" s="23">
        <v>41214</v>
      </c>
      <c r="H796" t="e">
        <v>#DIV/0!</v>
      </c>
      <c r="K796" t="e">
        <v>#DIV/0!</v>
      </c>
      <c r="M796" t="e">
        <v>#DIV/0!</v>
      </c>
      <c r="R796" t="e">
        <v>#DIV/0!</v>
      </c>
    </row>
    <row r="797" spans="1:20" x14ac:dyDescent="0.2">
      <c r="A797" t="s">
        <v>16751</v>
      </c>
      <c r="B797" t="s">
        <v>16752</v>
      </c>
      <c r="C797" t="s">
        <v>224</v>
      </c>
      <c r="D797" t="s">
        <v>1002</v>
      </c>
      <c r="E797" s="23">
        <v>41214</v>
      </c>
      <c r="H797" t="e">
        <v>#DIV/0!</v>
      </c>
      <c r="K797" t="e">
        <v>#DIV/0!</v>
      </c>
      <c r="M797" t="e">
        <v>#DIV/0!</v>
      </c>
      <c r="R797" t="e">
        <v>#DIV/0!</v>
      </c>
    </row>
    <row r="798" spans="1:20" x14ac:dyDescent="0.2">
      <c r="A798" t="s">
        <v>17188</v>
      </c>
      <c r="B798" t="s">
        <v>17189</v>
      </c>
      <c r="C798" t="s">
        <v>225</v>
      </c>
      <c r="D798" t="s">
        <v>1000</v>
      </c>
      <c r="E798" s="23">
        <v>41214</v>
      </c>
      <c r="H798" t="e">
        <v>#DIV/0!</v>
      </c>
      <c r="K798" t="e">
        <v>#DIV/0!</v>
      </c>
      <c r="M798" t="e">
        <v>#DIV/0!</v>
      </c>
      <c r="R798" t="e">
        <v>#DIV/0!</v>
      </c>
      <c r="T798">
        <v>0.81904761904761902</v>
      </c>
    </row>
    <row r="799" spans="1:20" x14ac:dyDescent="0.2">
      <c r="A799" t="s">
        <v>17395</v>
      </c>
      <c r="B799" t="s">
        <v>17396</v>
      </c>
      <c r="C799" t="s">
        <v>226</v>
      </c>
      <c r="D799" t="s">
        <v>1002</v>
      </c>
      <c r="E799" s="23">
        <v>41214</v>
      </c>
      <c r="H799" t="e">
        <v>#DIV/0!</v>
      </c>
      <c r="K799" t="e">
        <v>#DIV/0!</v>
      </c>
      <c r="M799" t="e">
        <v>#DIV/0!</v>
      </c>
      <c r="R799" t="e">
        <v>#DIV/0!</v>
      </c>
    </row>
    <row r="800" spans="1:20" x14ac:dyDescent="0.2">
      <c r="A800" t="s">
        <v>17572</v>
      </c>
      <c r="B800" t="s">
        <v>17573</v>
      </c>
      <c r="C800" t="s">
        <v>232</v>
      </c>
      <c r="D800" t="s">
        <v>1000</v>
      </c>
      <c r="E800" s="23">
        <v>41214</v>
      </c>
      <c r="H800" t="e">
        <v>#DIV/0!</v>
      </c>
      <c r="K800" t="e">
        <v>#DIV/0!</v>
      </c>
      <c r="M800" t="e">
        <v>#DIV/0!</v>
      </c>
      <c r="R800" t="e">
        <v>#DIV/0!</v>
      </c>
      <c r="T800">
        <v>1.075</v>
      </c>
    </row>
    <row r="801" spans="1:20" x14ac:dyDescent="0.2">
      <c r="A801" t="s">
        <v>17769</v>
      </c>
      <c r="B801" t="s">
        <v>17770</v>
      </c>
      <c r="C801" t="s">
        <v>231</v>
      </c>
      <c r="D801" t="s">
        <v>1002</v>
      </c>
      <c r="E801" s="23">
        <v>41214</v>
      </c>
      <c r="H801" t="e">
        <v>#DIV/0!</v>
      </c>
      <c r="K801" t="e">
        <v>#DIV/0!</v>
      </c>
      <c r="M801" t="e">
        <v>#DIV/0!</v>
      </c>
      <c r="R801" t="e">
        <v>#DIV/0!</v>
      </c>
    </row>
    <row r="802" spans="1:20" x14ac:dyDescent="0.2">
      <c r="A802" t="s">
        <v>17946</v>
      </c>
      <c r="B802" t="s">
        <v>17947</v>
      </c>
      <c r="C802" t="s">
        <v>317</v>
      </c>
      <c r="D802" t="s">
        <v>1000</v>
      </c>
      <c r="E802" s="23">
        <v>41214</v>
      </c>
      <c r="F802">
        <v>3</v>
      </c>
      <c r="G802">
        <v>3</v>
      </c>
      <c r="H802">
        <v>1</v>
      </c>
      <c r="K802" t="e">
        <v>#DIV/0!</v>
      </c>
      <c r="M802" t="e">
        <v>#DIV/0!</v>
      </c>
      <c r="R802" t="e">
        <v>#DIV/0!</v>
      </c>
    </row>
    <row r="803" spans="1:20" x14ac:dyDescent="0.2">
      <c r="A803" t="s">
        <v>18125</v>
      </c>
      <c r="B803" t="s">
        <v>18126</v>
      </c>
      <c r="C803" t="s">
        <v>316</v>
      </c>
      <c r="D803" t="s">
        <v>1002</v>
      </c>
      <c r="E803" s="23">
        <v>41214</v>
      </c>
      <c r="F803">
        <v>3</v>
      </c>
      <c r="G803">
        <v>3</v>
      </c>
      <c r="H803">
        <v>1</v>
      </c>
      <c r="K803" t="e">
        <v>#DIV/0!</v>
      </c>
      <c r="M803" t="e">
        <v>#DIV/0!</v>
      </c>
      <c r="R803" t="e">
        <v>#DIV/0!</v>
      </c>
    </row>
    <row r="804" spans="1:20" x14ac:dyDescent="0.2">
      <c r="A804" t="s">
        <v>18378</v>
      </c>
      <c r="B804" t="s">
        <v>18379</v>
      </c>
      <c r="C804" t="s">
        <v>214</v>
      </c>
      <c r="D804" t="s">
        <v>1000</v>
      </c>
      <c r="E804" s="23">
        <v>41214</v>
      </c>
      <c r="F804">
        <v>5</v>
      </c>
      <c r="G804">
        <v>5</v>
      </c>
      <c r="H804">
        <v>1</v>
      </c>
      <c r="I804">
        <v>17</v>
      </c>
      <c r="J804">
        <v>29</v>
      </c>
      <c r="K804">
        <v>0.58620689655172409</v>
      </c>
      <c r="L804">
        <v>25</v>
      </c>
      <c r="M804">
        <v>1.1599999999999999</v>
      </c>
      <c r="P804">
        <v>0</v>
      </c>
      <c r="Q804">
        <v>0</v>
      </c>
      <c r="R804" t="e">
        <v>#DIV/0!</v>
      </c>
    </row>
    <row r="805" spans="1:20" x14ac:dyDescent="0.2">
      <c r="A805" t="s">
        <v>18557</v>
      </c>
      <c r="B805" t="s">
        <v>18558</v>
      </c>
      <c r="C805" t="s">
        <v>215</v>
      </c>
      <c r="D805" t="s">
        <v>1002</v>
      </c>
      <c r="E805" s="23">
        <v>41214</v>
      </c>
      <c r="F805">
        <v>5</v>
      </c>
      <c r="G805">
        <v>5</v>
      </c>
      <c r="H805">
        <v>1</v>
      </c>
      <c r="I805">
        <v>17</v>
      </c>
      <c r="J805">
        <v>29</v>
      </c>
      <c r="K805">
        <v>0.58620689655172409</v>
      </c>
      <c r="L805">
        <v>25</v>
      </c>
      <c r="M805">
        <v>1.1599999999999999</v>
      </c>
      <c r="P805">
        <v>0</v>
      </c>
      <c r="Q805">
        <v>0</v>
      </c>
      <c r="R805" t="e">
        <v>#DIV/0!</v>
      </c>
    </row>
    <row r="806" spans="1:20" x14ac:dyDescent="0.2">
      <c r="A806" t="s">
        <v>18734</v>
      </c>
      <c r="B806" t="s">
        <v>18735</v>
      </c>
      <c r="C806" t="s">
        <v>216</v>
      </c>
      <c r="D806" t="s">
        <v>1002</v>
      </c>
      <c r="E806" s="23">
        <v>41214</v>
      </c>
      <c r="H806" t="e">
        <v>#DIV/0!</v>
      </c>
      <c r="K806" t="e">
        <v>#DIV/0!</v>
      </c>
      <c r="M806" t="e">
        <v>#DIV/0!</v>
      </c>
      <c r="R806" t="e">
        <v>#DIV/0!</v>
      </c>
    </row>
    <row r="807" spans="1:20" x14ac:dyDescent="0.2">
      <c r="A807" t="s">
        <v>18911</v>
      </c>
      <c r="B807" t="s">
        <v>18912</v>
      </c>
      <c r="C807" t="s">
        <v>229</v>
      </c>
      <c r="D807" t="s">
        <v>1002</v>
      </c>
      <c r="E807" s="23">
        <v>41214</v>
      </c>
      <c r="H807" t="e">
        <v>#DIV/0!</v>
      </c>
      <c r="K807" t="e">
        <v>#DIV/0!</v>
      </c>
      <c r="M807" t="e">
        <v>#DIV/0!</v>
      </c>
      <c r="R807" t="e">
        <v>#DIV/0!</v>
      </c>
    </row>
    <row r="808" spans="1:20" x14ac:dyDescent="0.2">
      <c r="A808" t="s">
        <v>19088</v>
      </c>
      <c r="B808" t="s">
        <v>19089</v>
      </c>
      <c r="C808" t="s">
        <v>230</v>
      </c>
      <c r="D808" t="s">
        <v>1000</v>
      </c>
      <c r="E808" s="23">
        <v>41214</v>
      </c>
      <c r="H808" t="e">
        <v>#DIV/0!</v>
      </c>
      <c r="K808" t="e">
        <v>#DIV/0!</v>
      </c>
      <c r="M808" t="e">
        <v>#DIV/0!</v>
      </c>
      <c r="R808" t="e">
        <v>#DIV/0!</v>
      </c>
    </row>
    <row r="809" spans="1:20" x14ac:dyDescent="0.2">
      <c r="A809" t="s">
        <v>19267</v>
      </c>
      <c r="B809" t="s">
        <v>19268</v>
      </c>
      <c r="C809" t="s">
        <v>234</v>
      </c>
      <c r="D809" t="s">
        <v>1000</v>
      </c>
      <c r="E809" s="23">
        <v>41214</v>
      </c>
      <c r="H809" t="e">
        <v>#DIV/0!</v>
      </c>
      <c r="K809" t="e">
        <v>#DIV/0!</v>
      </c>
      <c r="M809" t="e">
        <v>#DIV/0!</v>
      </c>
      <c r="R809" t="e">
        <v>#DIV/0!</v>
      </c>
    </row>
    <row r="810" spans="1:20" x14ac:dyDescent="0.2">
      <c r="A810" t="s">
        <v>19446</v>
      </c>
      <c r="B810" t="s">
        <v>19447</v>
      </c>
      <c r="C810" t="s">
        <v>233</v>
      </c>
      <c r="D810" t="s">
        <v>1002</v>
      </c>
      <c r="E810" s="23">
        <v>41214</v>
      </c>
      <c r="H810" t="e">
        <v>#DIV/0!</v>
      </c>
      <c r="K810" t="e">
        <v>#DIV/0!</v>
      </c>
      <c r="M810" t="e">
        <v>#DIV/0!</v>
      </c>
      <c r="R810" t="e">
        <v>#DIV/0!</v>
      </c>
    </row>
    <row r="811" spans="1:20" x14ac:dyDescent="0.2">
      <c r="A811" t="s">
        <v>19821</v>
      </c>
      <c r="B811" t="s">
        <v>19822</v>
      </c>
      <c r="C811" t="s">
        <v>220</v>
      </c>
      <c r="D811" t="s">
        <v>1000</v>
      </c>
      <c r="E811" s="23">
        <v>41214</v>
      </c>
      <c r="F811">
        <v>8.25</v>
      </c>
      <c r="G811">
        <v>13</v>
      </c>
      <c r="H811">
        <v>0.63461538461538458</v>
      </c>
      <c r="I811">
        <v>38</v>
      </c>
      <c r="K811" t="e">
        <v>#DIV/0!</v>
      </c>
      <c r="L811">
        <v>54</v>
      </c>
      <c r="M811">
        <v>0</v>
      </c>
      <c r="P811">
        <v>7</v>
      </c>
      <c r="Q811">
        <v>9</v>
      </c>
      <c r="R811">
        <v>0.77777777777777779</v>
      </c>
    </row>
    <row r="812" spans="1:20" x14ac:dyDescent="0.2">
      <c r="A812" t="s">
        <v>20000</v>
      </c>
      <c r="B812" t="s">
        <v>20001</v>
      </c>
      <c r="C812" t="s">
        <v>221</v>
      </c>
      <c r="D812" t="s">
        <v>1002</v>
      </c>
      <c r="E812" s="23">
        <v>41214</v>
      </c>
      <c r="F812">
        <v>7.25</v>
      </c>
      <c r="G812">
        <v>8</v>
      </c>
      <c r="H812">
        <v>0.90625</v>
      </c>
      <c r="I812">
        <v>33</v>
      </c>
      <c r="K812" t="e">
        <v>#DIV/0!</v>
      </c>
      <c r="L812">
        <v>45</v>
      </c>
      <c r="M812">
        <v>0</v>
      </c>
      <c r="O812">
        <v>0.84399999999999997</v>
      </c>
      <c r="P812">
        <v>5</v>
      </c>
      <c r="Q812">
        <v>7</v>
      </c>
      <c r="R812">
        <v>0.7142857142857143</v>
      </c>
    </row>
    <row r="813" spans="1:20" x14ac:dyDescent="0.2">
      <c r="A813" t="s">
        <v>20177</v>
      </c>
      <c r="B813" t="s">
        <v>20178</v>
      </c>
      <c r="C813" t="s">
        <v>222</v>
      </c>
      <c r="D813" t="s">
        <v>1002</v>
      </c>
      <c r="E813" s="23">
        <v>41214</v>
      </c>
      <c r="F813">
        <v>1</v>
      </c>
      <c r="G813">
        <v>5</v>
      </c>
      <c r="H813">
        <v>0.2</v>
      </c>
      <c r="I813">
        <v>5</v>
      </c>
      <c r="L813">
        <v>9</v>
      </c>
      <c r="M813">
        <v>0</v>
      </c>
      <c r="O813">
        <v>0.96399999999999997</v>
      </c>
      <c r="P813">
        <v>2</v>
      </c>
      <c r="Q813">
        <v>2</v>
      </c>
      <c r="R813">
        <v>1</v>
      </c>
      <c r="T813">
        <v>1</v>
      </c>
    </row>
    <row r="814" spans="1:20" x14ac:dyDescent="0.2">
      <c r="A814" t="s">
        <v>20354</v>
      </c>
      <c r="B814" t="s">
        <v>20355</v>
      </c>
      <c r="C814" t="s">
        <v>211</v>
      </c>
      <c r="D814" t="s">
        <v>1002</v>
      </c>
      <c r="E814" s="23">
        <v>41214</v>
      </c>
      <c r="H814" t="e">
        <v>#DIV/0!</v>
      </c>
      <c r="K814" t="e">
        <v>#DIV/0!</v>
      </c>
      <c r="M814" t="e">
        <v>#DIV/0!</v>
      </c>
      <c r="R814" t="e">
        <v>#DIV/0!</v>
      </c>
      <c r="T814">
        <v>0.75</v>
      </c>
    </row>
    <row r="815" spans="1:20" x14ac:dyDescent="0.2">
      <c r="A815" t="s">
        <v>20531</v>
      </c>
      <c r="B815" t="s">
        <v>20532</v>
      </c>
      <c r="C815" t="s">
        <v>207</v>
      </c>
      <c r="D815" t="s">
        <v>1000</v>
      </c>
      <c r="E815" s="23">
        <v>41214</v>
      </c>
      <c r="F815">
        <v>7</v>
      </c>
      <c r="G815">
        <v>7</v>
      </c>
      <c r="H815">
        <v>1</v>
      </c>
      <c r="I815">
        <v>27</v>
      </c>
      <c r="J815">
        <v>52</v>
      </c>
      <c r="K815">
        <v>0.51923076923076927</v>
      </c>
      <c r="L815">
        <v>72</v>
      </c>
      <c r="M815">
        <v>0.72222222222222221</v>
      </c>
      <c r="N815">
        <v>0</v>
      </c>
      <c r="P815">
        <v>7</v>
      </c>
      <c r="Q815">
        <v>7</v>
      </c>
      <c r="R815">
        <v>1</v>
      </c>
      <c r="S815">
        <v>0</v>
      </c>
    </row>
    <row r="816" spans="1:20" x14ac:dyDescent="0.2">
      <c r="A816" t="s">
        <v>20710</v>
      </c>
      <c r="B816" t="s">
        <v>20711</v>
      </c>
      <c r="C816" t="s">
        <v>894</v>
      </c>
      <c r="D816" t="s">
        <v>1002</v>
      </c>
      <c r="E816" s="23">
        <v>41214</v>
      </c>
      <c r="H816" t="e">
        <v>#DIV/0!</v>
      </c>
      <c r="K816" t="e">
        <v>#DIV/0!</v>
      </c>
      <c r="M816" t="e">
        <v>#DIV/0!</v>
      </c>
      <c r="R816" t="e">
        <v>#DIV/0!</v>
      </c>
    </row>
    <row r="817" spans="1:20" x14ac:dyDescent="0.2">
      <c r="A817" t="s">
        <v>20775</v>
      </c>
      <c r="B817" t="s">
        <v>20776</v>
      </c>
      <c r="C817" t="s">
        <v>210</v>
      </c>
      <c r="D817" t="s">
        <v>1002</v>
      </c>
      <c r="E817" s="23">
        <v>41214</v>
      </c>
      <c r="F817">
        <v>4</v>
      </c>
      <c r="G817">
        <v>4</v>
      </c>
      <c r="H817">
        <v>1</v>
      </c>
      <c r="I817">
        <v>27</v>
      </c>
      <c r="J817">
        <v>35</v>
      </c>
      <c r="K817">
        <v>0.77142857142857146</v>
      </c>
      <c r="L817">
        <v>45</v>
      </c>
      <c r="M817">
        <v>0.77777777777777779</v>
      </c>
      <c r="P817">
        <v>7</v>
      </c>
      <c r="Q817">
        <v>7</v>
      </c>
      <c r="R817">
        <v>1</v>
      </c>
    </row>
    <row r="818" spans="1:20" x14ac:dyDescent="0.2">
      <c r="A818" t="s">
        <v>20952</v>
      </c>
      <c r="B818" t="s">
        <v>20953</v>
      </c>
      <c r="C818" t="s">
        <v>208</v>
      </c>
      <c r="D818" t="s">
        <v>1002</v>
      </c>
      <c r="E818" s="23">
        <v>41214</v>
      </c>
      <c r="F818">
        <v>3</v>
      </c>
      <c r="G818">
        <v>3</v>
      </c>
      <c r="H818">
        <v>1</v>
      </c>
      <c r="J818">
        <v>17</v>
      </c>
      <c r="K818">
        <v>0</v>
      </c>
      <c r="L818">
        <v>27</v>
      </c>
      <c r="M818">
        <v>0.62962962962962965</v>
      </c>
      <c r="R818" t="e">
        <v>#DIV/0!</v>
      </c>
    </row>
    <row r="819" spans="1:20" x14ac:dyDescent="0.2">
      <c r="A819" t="s">
        <v>21207</v>
      </c>
      <c r="B819" t="s">
        <v>21208</v>
      </c>
      <c r="C819" t="s">
        <v>213</v>
      </c>
      <c r="D819" t="s">
        <v>1002</v>
      </c>
      <c r="E819" s="23">
        <v>41214</v>
      </c>
      <c r="H819" t="e">
        <v>#DIV/0!</v>
      </c>
      <c r="K819" t="e">
        <v>#DIV/0!</v>
      </c>
      <c r="M819" t="e">
        <v>#DIV/0!</v>
      </c>
      <c r="R819" t="e">
        <v>#DIV/0!</v>
      </c>
    </row>
    <row r="820" spans="1:20" x14ac:dyDescent="0.2">
      <c r="A820" t="s">
        <v>21384</v>
      </c>
      <c r="B820" t="s">
        <v>21385</v>
      </c>
      <c r="C820" t="s">
        <v>8154</v>
      </c>
      <c r="D820" t="s">
        <v>1002</v>
      </c>
      <c r="E820" s="23">
        <v>41214</v>
      </c>
      <c r="F820">
        <v>1.5</v>
      </c>
      <c r="G820">
        <v>1.5</v>
      </c>
      <c r="H820">
        <v>1</v>
      </c>
      <c r="I820">
        <v>2</v>
      </c>
      <c r="K820" t="e">
        <v>#DIV/0!</v>
      </c>
      <c r="L820">
        <v>14.5</v>
      </c>
      <c r="M820">
        <v>0</v>
      </c>
      <c r="R820" t="e">
        <v>#DIV/0!</v>
      </c>
    </row>
    <row r="821" spans="1:20" x14ac:dyDescent="0.2">
      <c r="A821" t="s">
        <v>21449</v>
      </c>
      <c r="B821" t="s">
        <v>21450</v>
      </c>
      <c r="C821" t="s">
        <v>212</v>
      </c>
      <c r="D821" t="s">
        <v>1000</v>
      </c>
      <c r="E821" s="23">
        <v>41214</v>
      </c>
      <c r="F821">
        <v>1.5</v>
      </c>
      <c r="G821">
        <v>1.5</v>
      </c>
      <c r="H821">
        <v>1</v>
      </c>
      <c r="I821">
        <v>2</v>
      </c>
      <c r="J821">
        <v>0</v>
      </c>
      <c r="K821" t="e">
        <v>#DIV/0!</v>
      </c>
      <c r="L821">
        <v>14.5</v>
      </c>
      <c r="M821">
        <v>0</v>
      </c>
      <c r="N821">
        <v>0</v>
      </c>
      <c r="P821">
        <v>0</v>
      </c>
      <c r="Q821">
        <v>0</v>
      </c>
      <c r="R821" t="e">
        <v>#DIV/0!</v>
      </c>
      <c r="S821">
        <v>0</v>
      </c>
    </row>
    <row r="822" spans="1:20" x14ac:dyDescent="0.2">
      <c r="A822" t="s">
        <v>21658</v>
      </c>
      <c r="B822" t="s">
        <v>21659</v>
      </c>
      <c r="C822" t="s">
        <v>217</v>
      </c>
      <c r="D822" t="s">
        <v>1000</v>
      </c>
      <c r="E822" s="23">
        <v>41214</v>
      </c>
      <c r="F822">
        <v>1</v>
      </c>
      <c r="G822">
        <v>1</v>
      </c>
      <c r="H822">
        <v>1</v>
      </c>
      <c r="I822">
        <v>0</v>
      </c>
      <c r="L822">
        <v>0</v>
      </c>
      <c r="M822" t="e">
        <v>#DIV/0!</v>
      </c>
      <c r="R822" t="e">
        <v>#DIV/0!</v>
      </c>
    </row>
    <row r="823" spans="1:20" x14ac:dyDescent="0.2">
      <c r="A823" t="s">
        <v>21837</v>
      </c>
      <c r="B823" t="s">
        <v>21838</v>
      </c>
      <c r="C823" t="s">
        <v>895</v>
      </c>
      <c r="D823" t="s">
        <v>1002</v>
      </c>
      <c r="E823" s="23">
        <v>41214</v>
      </c>
      <c r="H823" t="e">
        <v>#DIV/0!</v>
      </c>
      <c r="K823" t="e">
        <v>#DIV/0!</v>
      </c>
      <c r="M823" t="e">
        <v>#DIV/0!</v>
      </c>
      <c r="R823" t="e">
        <v>#DIV/0!</v>
      </c>
    </row>
    <row r="824" spans="1:20" x14ac:dyDescent="0.2">
      <c r="A824" t="s">
        <v>21902</v>
      </c>
      <c r="B824" t="s">
        <v>21903</v>
      </c>
      <c r="C824" t="s">
        <v>218</v>
      </c>
      <c r="D824" t="s">
        <v>1002</v>
      </c>
      <c r="E824" s="23">
        <v>41214</v>
      </c>
      <c r="F824">
        <v>1</v>
      </c>
      <c r="G824">
        <v>1</v>
      </c>
      <c r="H824">
        <v>1</v>
      </c>
      <c r="K824" t="e">
        <v>#DIV/0!</v>
      </c>
      <c r="M824" t="e">
        <v>#DIV/0!</v>
      </c>
      <c r="R824" t="e">
        <v>#DIV/0!</v>
      </c>
    </row>
    <row r="825" spans="1:20" x14ac:dyDescent="0.2">
      <c r="A825" t="s">
        <v>22079</v>
      </c>
      <c r="B825" t="s">
        <v>22080</v>
      </c>
      <c r="C825" t="s">
        <v>219</v>
      </c>
      <c r="D825" t="s">
        <v>1002</v>
      </c>
      <c r="E825" s="23">
        <v>41214</v>
      </c>
      <c r="H825" t="e">
        <v>#DIV/0!</v>
      </c>
      <c r="K825" t="e">
        <v>#DIV/0!</v>
      </c>
      <c r="M825" t="e">
        <v>#DIV/0!</v>
      </c>
      <c r="R825" t="e">
        <v>#DIV/0!</v>
      </c>
    </row>
    <row r="826" spans="1:20" x14ac:dyDescent="0.2">
      <c r="A826" t="s">
        <v>11489</v>
      </c>
      <c r="B826" t="s">
        <v>11490</v>
      </c>
      <c r="C826" t="s">
        <v>198</v>
      </c>
      <c r="D826" t="s">
        <v>1002</v>
      </c>
      <c r="E826" s="23">
        <v>41244</v>
      </c>
      <c r="F826">
        <v>4</v>
      </c>
      <c r="G826">
        <v>2.5</v>
      </c>
      <c r="H826">
        <v>1.6</v>
      </c>
      <c r="K826" t="e">
        <v>#DIV/0!</v>
      </c>
      <c r="L826">
        <v>14.5</v>
      </c>
      <c r="M826">
        <v>0</v>
      </c>
      <c r="R826" t="e">
        <v>#DIV/0!</v>
      </c>
    </row>
    <row r="827" spans="1:20" x14ac:dyDescent="0.2">
      <c r="A827" t="s">
        <v>13182</v>
      </c>
      <c r="B827" t="s">
        <v>13094</v>
      </c>
      <c r="C827" t="s">
        <v>1051</v>
      </c>
      <c r="D827" t="s">
        <v>1002</v>
      </c>
      <c r="E827" s="23">
        <v>41244</v>
      </c>
      <c r="F827">
        <v>4</v>
      </c>
      <c r="G827">
        <v>2.5</v>
      </c>
      <c r="H827">
        <v>1.6</v>
      </c>
      <c r="K827" t="e">
        <v>#DIV/0!</v>
      </c>
      <c r="L827">
        <v>14.5</v>
      </c>
      <c r="M827">
        <v>0</v>
      </c>
      <c r="R827" t="e">
        <v>#DIV/0!</v>
      </c>
      <c r="T827">
        <v>0.97700952380952377</v>
      </c>
    </row>
    <row r="828" spans="1:20" x14ac:dyDescent="0.2">
      <c r="A828" t="s">
        <v>2979</v>
      </c>
      <c r="B828" t="s">
        <v>2980</v>
      </c>
      <c r="C828" t="s">
        <v>242</v>
      </c>
      <c r="D828" t="s">
        <v>1000</v>
      </c>
      <c r="E828" s="23">
        <v>41244</v>
      </c>
      <c r="F828">
        <v>0</v>
      </c>
      <c r="G828">
        <v>0</v>
      </c>
      <c r="H828" t="e">
        <v>#DIV/0!</v>
      </c>
      <c r="I828">
        <v>0</v>
      </c>
      <c r="J828">
        <v>0</v>
      </c>
      <c r="K828" t="e">
        <v>#DIV/0!</v>
      </c>
      <c r="L828">
        <v>0</v>
      </c>
      <c r="M828" t="e">
        <v>#DIV/0!</v>
      </c>
      <c r="N828">
        <v>0</v>
      </c>
      <c r="P828">
        <v>0</v>
      </c>
      <c r="Q828">
        <v>0</v>
      </c>
      <c r="R828" t="e">
        <v>#DIV/0!</v>
      </c>
      <c r="S828">
        <v>0</v>
      </c>
      <c r="T828">
        <v>1</v>
      </c>
    </row>
    <row r="829" spans="1:20" x14ac:dyDescent="0.2">
      <c r="A829" t="s">
        <v>2804</v>
      </c>
      <c r="B829" t="s">
        <v>2805</v>
      </c>
      <c r="C829" t="s">
        <v>2724</v>
      </c>
      <c r="D829" t="s">
        <v>1000</v>
      </c>
      <c r="E829" s="23">
        <v>41244</v>
      </c>
      <c r="F829">
        <v>5.5</v>
      </c>
      <c r="G829">
        <v>4</v>
      </c>
      <c r="H829">
        <v>1.375</v>
      </c>
      <c r="I829">
        <v>2</v>
      </c>
      <c r="J829">
        <v>29</v>
      </c>
      <c r="K829">
        <v>6.8965517241379309E-2</v>
      </c>
      <c r="L829">
        <v>29</v>
      </c>
      <c r="M829">
        <v>1</v>
      </c>
      <c r="N829">
        <v>0</v>
      </c>
      <c r="P829">
        <v>0</v>
      </c>
      <c r="Q829">
        <v>0</v>
      </c>
      <c r="R829" t="e">
        <v>#DIV/0!</v>
      </c>
      <c r="S829">
        <v>0</v>
      </c>
      <c r="T829">
        <v>0.83</v>
      </c>
    </row>
    <row r="830" spans="1:20" x14ac:dyDescent="0.2">
      <c r="A830" t="s">
        <v>2559</v>
      </c>
      <c r="B830" t="s">
        <v>2560</v>
      </c>
      <c r="C830" t="s">
        <v>237</v>
      </c>
      <c r="D830" t="s">
        <v>1000</v>
      </c>
      <c r="E830" s="23">
        <v>41244</v>
      </c>
      <c r="F830">
        <v>12</v>
      </c>
      <c r="G830">
        <v>14</v>
      </c>
      <c r="H830">
        <v>0.8571428571428571</v>
      </c>
      <c r="I830">
        <v>70</v>
      </c>
      <c r="J830">
        <v>88</v>
      </c>
      <c r="K830">
        <v>0.79545454545454541</v>
      </c>
      <c r="L830">
        <v>95</v>
      </c>
      <c r="M830">
        <v>0.9263157894736842</v>
      </c>
      <c r="N830">
        <v>0</v>
      </c>
      <c r="O830">
        <v>0</v>
      </c>
      <c r="P830">
        <v>12</v>
      </c>
      <c r="Q830">
        <v>15</v>
      </c>
      <c r="R830">
        <v>0.8</v>
      </c>
      <c r="S830">
        <v>0</v>
      </c>
    </row>
    <row r="831" spans="1:20" x14ac:dyDescent="0.2">
      <c r="A831" t="s">
        <v>2384</v>
      </c>
      <c r="B831" t="s">
        <v>2385</v>
      </c>
      <c r="C831" t="s">
        <v>238</v>
      </c>
      <c r="D831" t="s">
        <v>1000</v>
      </c>
      <c r="E831" s="23">
        <v>41244</v>
      </c>
      <c r="F831">
        <v>7.4824999999999999</v>
      </c>
      <c r="G831">
        <v>8</v>
      </c>
      <c r="H831">
        <v>0.93531249999999999</v>
      </c>
      <c r="I831">
        <v>33</v>
      </c>
      <c r="J831">
        <v>0</v>
      </c>
      <c r="L831">
        <v>45</v>
      </c>
      <c r="M831">
        <v>0</v>
      </c>
      <c r="N831">
        <v>0</v>
      </c>
      <c r="O831">
        <v>0.84399999999999997</v>
      </c>
      <c r="P831">
        <v>8</v>
      </c>
      <c r="Q831">
        <v>12</v>
      </c>
      <c r="R831">
        <v>0.66666666666666663</v>
      </c>
      <c r="S831">
        <v>0</v>
      </c>
    </row>
    <row r="832" spans="1:20" x14ac:dyDescent="0.2">
      <c r="A832" t="s">
        <v>2211</v>
      </c>
      <c r="B832" t="s">
        <v>2212</v>
      </c>
      <c r="C832" t="s">
        <v>239</v>
      </c>
      <c r="D832" t="s">
        <v>1000</v>
      </c>
      <c r="E832" s="23">
        <v>41244</v>
      </c>
      <c r="F832">
        <v>0.51749999999999996</v>
      </c>
      <c r="G832">
        <v>5</v>
      </c>
      <c r="H832">
        <v>0.10349999999999999</v>
      </c>
      <c r="I832">
        <v>5</v>
      </c>
      <c r="J832">
        <v>0</v>
      </c>
      <c r="K832" t="e">
        <v>#DIV/0!</v>
      </c>
      <c r="L832">
        <v>9</v>
      </c>
      <c r="M832">
        <v>0</v>
      </c>
      <c r="N832">
        <v>0</v>
      </c>
      <c r="O832">
        <v>0.96399999999999997</v>
      </c>
      <c r="P832">
        <v>0</v>
      </c>
      <c r="Q832">
        <v>0</v>
      </c>
      <c r="R832" t="e">
        <v>#DIV/0!</v>
      </c>
      <c r="S832">
        <v>0</v>
      </c>
      <c r="T832">
        <v>0</v>
      </c>
    </row>
    <row r="833" spans="1:20" x14ac:dyDescent="0.2">
      <c r="A833" t="s">
        <v>2036</v>
      </c>
      <c r="B833" t="s">
        <v>2037</v>
      </c>
      <c r="C833" t="s">
        <v>1988</v>
      </c>
      <c r="D833" t="s">
        <v>1000</v>
      </c>
      <c r="E833" s="23">
        <v>41244</v>
      </c>
      <c r="F833">
        <v>7.3</v>
      </c>
      <c r="G833">
        <v>7.3</v>
      </c>
      <c r="H833">
        <v>1</v>
      </c>
      <c r="I833">
        <v>19</v>
      </c>
      <c r="J833">
        <v>47</v>
      </c>
      <c r="L833">
        <v>47</v>
      </c>
      <c r="M833">
        <v>1</v>
      </c>
      <c r="N833">
        <v>0</v>
      </c>
      <c r="P833">
        <v>0</v>
      </c>
      <c r="Q833">
        <v>2</v>
      </c>
      <c r="R833">
        <v>0</v>
      </c>
      <c r="S833">
        <v>5</v>
      </c>
      <c r="T833">
        <v>0</v>
      </c>
    </row>
    <row r="834" spans="1:20" x14ac:dyDescent="0.2">
      <c r="A834" t="s">
        <v>1788</v>
      </c>
      <c r="B834" t="s">
        <v>1789</v>
      </c>
      <c r="C834" t="s">
        <v>240</v>
      </c>
      <c r="D834" t="s">
        <v>1000</v>
      </c>
      <c r="E834" s="23">
        <v>41244</v>
      </c>
      <c r="F834">
        <v>19</v>
      </c>
      <c r="G834">
        <v>15</v>
      </c>
      <c r="H834">
        <v>1.2666666666666666</v>
      </c>
      <c r="I834">
        <v>18</v>
      </c>
      <c r="J834">
        <v>17</v>
      </c>
      <c r="K834">
        <v>1.0588235294117647</v>
      </c>
      <c r="L834">
        <v>74.5</v>
      </c>
      <c r="M834">
        <v>0.22818791946308725</v>
      </c>
      <c r="N834">
        <v>0</v>
      </c>
      <c r="P834">
        <v>0</v>
      </c>
      <c r="Q834">
        <v>0</v>
      </c>
      <c r="R834" t="e">
        <v>#DIV/0!</v>
      </c>
      <c r="S834">
        <v>0</v>
      </c>
      <c r="T834">
        <v>1.0562500000000001</v>
      </c>
    </row>
    <row r="835" spans="1:20" x14ac:dyDescent="0.2">
      <c r="A835" t="s">
        <v>1613</v>
      </c>
      <c r="B835" t="s">
        <v>1614</v>
      </c>
      <c r="C835" t="s">
        <v>241</v>
      </c>
      <c r="D835" t="s">
        <v>1000</v>
      </c>
      <c r="E835" s="23">
        <v>41244</v>
      </c>
      <c r="F835">
        <v>0</v>
      </c>
      <c r="G835">
        <v>0</v>
      </c>
      <c r="H835" t="e">
        <v>#DIV/0!</v>
      </c>
      <c r="I835">
        <v>0</v>
      </c>
      <c r="J835">
        <v>0</v>
      </c>
      <c r="L835">
        <v>0</v>
      </c>
      <c r="M835" t="e">
        <v>#DIV/0!</v>
      </c>
      <c r="N835">
        <v>0</v>
      </c>
      <c r="P835">
        <v>0</v>
      </c>
      <c r="Q835">
        <v>0</v>
      </c>
      <c r="R835" t="e">
        <v>#DIV/0!</v>
      </c>
      <c r="T835">
        <v>0.77700000000000002</v>
      </c>
    </row>
    <row r="836" spans="1:20" x14ac:dyDescent="0.2">
      <c r="A836" t="s">
        <v>1071</v>
      </c>
      <c r="B836" t="s">
        <v>1156</v>
      </c>
      <c r="C836" t="s">
        <v>235</v>
      </c>
      <c r="D836" t="s">
        <v>1002</v>
      </c>
      <c r="E836" s="23">
        <v>41244</v>
      </c>
      <c r="F836">
        <v>51.8</v>
      </c>
      <c r="G836">
        <v>53.3</v>
      </c>
      <c r="H836">
        <v>0.97185741088180111</v>
      </c>
      <c r="I836">
        <v>147</v>
      </c>
      <c r="J836">
        <v>181</v>
      </c>
      <c r="K836">
        <v>0.81215469613259672</v>
      </c>
      <c r="L836">
        <v>299.5</v>
      </c>
      <c r="M836">
        <v>0.60434056761268784</v>
      </c>
      <c r="N836">
        <v>0</v>
      </c>
      <c r="P836">
        <v>20</v>
      </c>
      <c r="Q836">
        <v>29</v>
      </c>
      <c r="R836">
        <v>0.68965517241379315</v>
      </c>
      <c r="S836">
        <v>5</v>
      </c>
      <c r="T836">
        <v>0.89</v>
      </c>
    </row>
    <row r="837" spans="1:20" x14ac:dyDescent="0.2">
      <c r="A837" t="s">
        <v>11491</v>
      </c>
      <c r="B837" t="s">
        <v>11492</v>
      </c>
      <c r="C837" t="s">
        <v>199</v>
      </c>
      <c r="D837" t="s">
        <v>1002</v>
      </c>
      <c r="E837" s="23">
        <v>41244</v>
      </c>
      <c r="F837">
        <v>6</v>
      </c>
      <c r="G837">
        <v>4</v>
      </c>
      <c r="H837">
        <v>1.5</v>
      </c>
      <c r="I837">
        <v>5</v>
      </c>
      <c r="J837">
        <v>0</v>
      </c>
      <c r="K837" t="e">
        <v>#DIV/0!</v>
      </c>
      <c r="L837">
        <v>20</v>
      </c>
      <c r="M837">
        <v>0</v>
      </c>
      <c r="N837">
        <v>0</v>
      </c>
      <c r="P837">
        <v>0</v>
      </c>
      <c r="Q837">
        <v>0</v>
      </c>
      <c r="R837" t="e">
        <v>#DIV/0!</v>
      </c>
      <c r="S837">
        <v>0</v>
      </c>
      <c r="T837">
        <v>0.85000000000000009</v>
      </c>
    </row>
    <row r="838" spans="1:20" x14ac:dyDescent="0.2">
      <c r="A838" t="s">
        <v>11393</v>
      </c>
      <c r="B838" t="s">
        <v>11394</v>
      </c>
      <c r="C838" t="s">
        <v>201</v>
      </c>
      <c r="D838" t="s">
        <v>1000</v>
      </c>
      <c r="E838" s="23">
        <v>41244</v>
      </c>
      <c r="H838" t="e">
        <v>#DIV/0!</v>
      </c>
      <c r="I838">
        <v>5</v>
      </c>
      <c r="L838">
        <v>0</v>
      </c>
      <c r="M838" t="e">
        <v>#DIV/0!</v>
      </c>
      <c r="R838" t="e">
        <v>#DIV/0!</v>
      </c>
      <c r="T838">
        <v>0.72909090909090901</v>
      </c>
    </row>
    <row r="839" spans="1:20" x14ac:dyDescent="0.2">
      <c r="A839" t="s">
        <v>12190</v>
      </c>
      <c r="B839" t="s">
        <v>12191</v>
      </c>
      <c r="C839" t="s">
        <v>200</v>
      </c>
      <c r="D839" t="s">
        <v>1000</v>
      </c>
      <c r="E839" s="23">
        <v>41244</v>
      </c>
      <c r="F839">
        <v>6</v>
      </c>
      <c r="G839">
        <v>4</v>
      </c>
      <c r="H839">
        <v>1.5</v>
      </c>
      <c r="K839" t="e">
        <v>#DIV/0!</v>
      </c>
      <c r="L839">
        <v>20</v>
      </c>
      <c r="M839">
        <v>0</v>
      </c>
      <c r="R839" t="e">
        <v>#DIV/0!</v>
      </c>
      <c r="T839">
        <v>0</v>
      </c>
    </row>
    <row r="840" spans="1:20" x14ac:dyDescent="0.2">
      <c r="A840" t="s">
        <v>12475</v>
      </c>
      <c r="B840" t="s">
        <v>12476</v>
      </c>
      <c r="C840" t="s">
        <v>202</v>
      </c>
      <c r="D840" t="s">
        <v>1000</v>
      </c>
      <c r="E840" s="23">
        <v>41244</v>
      </c>
      <c r="H840" t="e">
        <v>#DIV/0!</v>
      </c>
      <c r="M840" t="e">
        <v>#DIV/0!</v>
      </c>
      <c r="R840" t="e">
        <v>#DIV/0!</v>
      </c>
      <c r="T840">
        <v>0.93088484848484865</v>
      </c>
    </row>
    <row r="841" spans="1:20" x14ac:dyDescent="0.2">
      <c r="A841" t="s">
        <v>11012</v>
      </c>
      <c r="B841" t="s">
        <v>11013</v>
      </c>
      <c r="C841" t="s">
        <v>228</v>
      </c>
      <c r="D841" t="s">
        <v>1000</v>
      </c>
      <c r="E841" s="23">
        <v>41244</v>
      </c>
      <c r="H841" t="e">
        <v>#DIV/0!</v>
      </c>
      <c r="K841" t="e">
        <v>#DIV/0!</v>
      </c>
      <c r="M841" t="e">
        <v>#DIV/0!</v>
      </c>
      <c r="R841" t="e">
        <v>#DIV/0!</v>
      </c>
      <c r="T841">
        <v>1.5</v>
      </c>
    </row>
    <row r="842" spans="1:20" x14ac:dyDescent="0.2">
      <c r="A842" t="s">
        <v>10837</v>
      </c>
      <c r="B842" t="s">
        <v>10838</v>
      </c>
      <c r="C842" t="s">
        <v>227</v>
      </c>
      <c r="D842" t="s">
        <v>1002</v>
      </c>
      <c r="E842" s="23">
        <v>41244</v>
      </c>
      <c r="H842" t="e">
        <v>#DIV/0!</v>
      </c>
      <c r="K842" t="e">
        <v>#DIV/0!</v>
      </c>
      <c r="M842" t="e">
        <v>#DIV/0!</v>
      </c>
      <c r="R842" t="e">
        <v>#DIV/0!</v>
      </c>
      <c r="T842">
        <v>1.125</v>
      </c>
    </row>
    <row r="843" spans="1:20" x14ac:dyDescent="0.2">
      <c r="A843" t="s">
        <v>10662</v>
      </c>
      <c r="B843" t="s">
        <v>10663</v>
      </c>
      <c r="C843" t="s">
        <v>203</v>
      </c>
      <c r="D843" t="s">
        <v>1002</v>
      </c>
      <c r="E843" s="23">
        <v>41244</v>
      </c>
      <c r="F843">
        <v>9</v>
      </c>
      <c r="G843">
        <v>9</v>
      </c>
      <c r="H843">
        <v>1</v>
      </c>
      <c r="I843">
        <v>42</v>
      </c>
      <c r="J843">
        <v>24</v>
      </c>
      <c r="K843">
        <v>1.75</v>
      </c>
      <c r="L843">
        <v>51.5</v>
      </c>
      <c r="M843">
        <v>0.46601941747572817</v>
      </c>
      <c r="P843">
        <v>6</v>
      </c>
      <c r="Q843">
        <v>7</v>
      </c>
      <c r="R843">
        <v>0.8571428571428571</v>
      </c>
      <c r="T843">
        <v>0.7</v>
      </c>
    </row>
    <row r="844" spans="1:20" x14ac:dyDescent="0.2">
      <c r="A844" t="s">
        <v>10487</v>
      </c>
      <c r="B844" t="s">
        <v>10488</v>
      </c>
      <c r="C844" t="s">
        <v>205</v>
      </c>
      <c r="D844" t="s">
        <v>1000</v>
      </c>
      <c r="E844" s="23">
        <v>41244</v>
      </c>
      <c r="F844">
        <v>3</v>
      </c>
      <c r="G844">
        <v>5</v>
      </c>
      <c r="H844">
        <v>0.6</v>
      </c>
      <c r="I844">
        <v>24</v>
      </c>
      <c r="J844">
        <v>24</v>
      </c>
      <c r="K844">
        <v>1</v>
      </c>
      <c r="L844">
        <v>24</v>
      </c>
      <c r="M844">
        <v>1</v>
      </c>
      <c r="P844">
        <v>6</v>
      </c>
      <c r="Q844">
        <v>7</v>
      </c>
      <c r="R844">
        <v>0.8571428571428571</v>
      </c>
    </row>
    <row r="845" spans="1:20" x14ac:dyDescent="0.2">
      <c r="A845" t="s">
        <v>10311</v>
      </c>
      <c r="B845" t="s">
        <v>10312</v>
      </c>
      <c r="C845" t="s">
        <v>204</v>
      </c>
      <c r="D845" t="s">
        <v>1000</v>
      </c>
      <c r="E845" s="23">
        <v>41244</v>
      </c>
      <c r="F845">
        <v>6</v>
      </c>
      <c r="G845">
        <v>4</v>
      </c>
      <c r="H845">
        <v>1.5</v>
      </c>
      <c r="I845">
        <v>18</v>
      </c>
      <c r="K845" t="e">
        <v>#DIV/0!</v>
      </c>
      <c r="L845">
        <v>27.5</v>
      </c>
      <c r="M845">
        <v>0</v>
      </c>
      <c r="R845" t="e">
        <v>#DIV/0!</v>
      </c>
    </row>
    <row r="846" spans="1:20" x14ac:dyDescent="0.2">
      <c r="A846" t="s">
        <v>10246</v>
      </c>
      <c r="B846" t="s">
        <v>10247</v>
      </c>
      <c r="C846" t="s">
        <v>206</v>
      </c>
      <c r="D846" t="s">
        <v>1000</v>
      </c>
      <c r="E846" s="23">
        <v>41244</v>
      </c>
      <c r="H846" t="e">
        <v>#DIV/0!</v>
      </c>
      <c r="K846" t="e">
        <v>#DIV/0!</v>
      </c>
      <c r="M846" t="e">
        <v>#DIV/0!</v>
      </c>
      <c r="R846" t="e">
        <v>#DIV/0!</v>
      </c>
    </row>
    <row r="847" spans="1:20" x14ac:dyDescent="0.2">
      <c r="A847" t="s">
        <v>9815</v>
      </c>
      <c r="B847" t="s">
        <v>9816</v>
      </c>
      <c r="C847" t="s">
        <v>223</v>
      </c>
      <c r="D847" t="s">
        <v>1002</v>
      </c>
      <c r="E847" s="23">
        <v>41244</v>
      </c>
      <c r="H847" t="e">
        <v>#DIV/0!</v>
      </c>
      <c r="K847" t="e">
        <v>#DIV/0!</v>
      </c>
      <c r="M847" t="e">
        <v>#DIV/0!</v>
      </c>
      <c r="R847" t="e">
        <v>#DIV/0!</v>
      </c>
      <c r="T847">
        <v>1.0176308539944903</v>
      </c>
    </row>
    <row r="848" spans="1:20" x14ac:dyDescent="0.2">
      <c r="A848" t="s">
        <v>9640</v>
      </c>
      <c r="B848" t="s">
        <v>9641</v>
      </c>
      <c r="C848" t="s">
        <v>224</v>
      </c>
      <c r="D848" t="s">
        <v>1000</v>
      </c>
      <c r="E848" s="23">
        <v>41244</v>
      </c>
      <c r="H848" t="e">
        <v>#DIV/0!</v>
      </c>
      <c r="K848" t="e">
        <v>#DIV/0!</v>
      </c>
      <c r="M848" t="e">
        <v>#DIV/0!</v>
      </c>
      <c r="R848" t="e">
        <v>#DIV/0!</v>
      </c>
      <c r="T848">
        <v>1.0249999999999999</v>
      </c>
    </row>
    <row r="849" spans="1:20" x14ac:dyDescent="0.2">
      <c r="A849" t="s">
        <v>9249</v>
      </c>
      <c r="B849" t="s">
        <v>9250</v>
      </c>
      <c r="C849" t="s">
        <v>211</v>
      </c>
      <c r="D849" t="s">
        <v>1000</v>
      </c>
      <c r="E849" s="23">
        <v>41244</v>
      </c>
      <c r="H849" t="e">
        <v>#DIV/0!</v>
      </c>
      <c r="K849" t="e">
        <v>#DIV/0!</v>
      </c>
      <c r="M849" t="e">
        <v>#DIV/0!</v>
      </c>
      <c r="R849" t="e">
        <v>#DIV/0!</v>
      </c>
      <c r="T849">
        <v>0.81818181818181823</v>
      </c>
    </row>
    <row r="850" spans="1:20" x14ac:dyDescent="0.2">
      <c r="A850" t="s">
        <v>9074</v>
      </c>
      <c r="B850" t="s">
        <v>9075</v>
      </c>
      <c r="C850" t="s">
        <v>207</v>
      </c>
      <c r="D850" t="s">
        <v>1002</v>
      </c>
      <c r="E850" s="23">
        <v>41244</v>
      </c>
      <c r="F850">
        <v>7</v>
      </c>
      <c r="G850">
        <v>7</v>
      </c>
      <c r="H850">
        <v>1</v>
      </c>
      <c r="I850">
        <v>23</v>
      </c>
      <c r="J850">
        <v>52</v>
      </c>
      <c r="K850">
        <v>0.44230769230769229</v>
      </c>
      <c r="L850">
        <v>73</v>
      </c>
      <c r="M850">
        <v>0.71232876712328763</v>
      </c>
      <c r="N850">
        <v>0</v>
      </c>
      <c r="P850">
        <v>6</v>
      </c>
      <c r="Q850">
        <v>7</v>
      </c>
      <c r="R850">
        <v>0.8571428571428571</v>
      </c>
      <c r="S850">
        <v>0</v>
      </c>
    </row>
    <row r="851" spans="1:20" x14ac:dyDescent="0.2">
      <c r="A851" t="s">
        <v>9009</v>
      </c>
      <c r="B851" t="s">
        <v>9010</v>
      </c>
      <c r="C851" t="s">
        <v>894</v>
      </c>
      <c r="D851" t="s">
        <v>1000</v>
      </c>
      <c r="E851" s="23">
        <v>41244</v>
      </c>
      <c r="H851" t="e">
        <v>#DIV/0!</v>
      </c>
      <c r="K851" t="e">
        <v>#DIV/0!</v>
      </c>
      <c r="M851" t="e">
        <v>#DIV/0!</v>
      </c>
      <c r="R851" t="e">
        <v>#DIV/0!</v>
      </c>
    </row>
    <row r="852" spans="1:20" x14ac:dyDescent="0.2">
      <c r="A852" t="s">
        <v>8834</v>
      </c>
      <c r="B852" t="s">
        <v>8835</v>
      </c>
      <c r="C852" t="s">
        <v>210</v>
      </c>
      <c r="D852" t="s">
        <v>1000</v>
      </c>
      <c r="E852" s="23">
        <v>41244</v>
      </c>
      <c r="F852">
        <v>4</v>
      </c>
      <c r="G852">
        <v>4</v>
      </c>
      <c r="H852">
        <v>1</v>
      </c>
      <c r="I852">
        <v>23</v>
      </c>
      <c r="J852">
        <v>35</v>
      </c>
      <c r="K852">
        <v>0.65714285714285714</v>
      </c>
      <c r="L852">
        <v>46</v>
      </c>
      <c r="M852">
        <v>0.76086956521739135</v>
      </c>
      <c r="P852">
        <v>6</v>
      </c>
      <c r="Q852">
        <v>7</v>
      </c>
      <c r="R852">
        <v>0.8571428571428571</v>
      </c>
    </row>
    <row r="853" spans="1:20" x14ac:dyDescent="0.2">
      <c r="A853" t="s">
        <v>8659</v>
      </c>
      <c r="B853" t="s">
        <v>8660</v>
      </c>
      <c r="C853" t="s">
        <v>208</v>
      </c>
      <c r="D853" t="s">
        <v>1000</v>
      </c>
      <c r="E853" s="23">
        <v>41244</v>
      </c>
      <c r="F853">
        <v>3</v>
      </c>
      <c r="G853">
        <v>3</v>
      </c>
      <c r="H853">
        <v>1</v>
      </c>
      <c r="J853">
        <v>17</v>
      </c>
      <c r="K853">
        <v>0</v>
      </c>
      <c r="L853">
        <v>27</v>
      </c>
      <c r="M853">
        <v>0.62962962962962965</v>
      </c>
      <c r="R853" t="e">
        <v>#DIV/0!</v>
      </c>
    </row>
    <row r="854" spans="1:20" x14ac:dyDescent="0.2">
      <c r="A854" t="s">
        <v>8410</v>
      </c>
      <c r="B854" t="s">
        <v>8411</v>
      </c>
      <c r="C854" t="s">
        <v>213</v>
      </c>
      <c r="D854" t="s">
        <v>1000</v>
      </c>
      <c r="E854" s="23">
        <v>41244</v>
      </c>
      <c r="H854" t="e">
        <v>#DIV/0!</v>
      </c>
      <c r="K854" t="e">
        <v>#DIV/0!</v>
      </c>
      <c r="M854" t="e">
        <v>#DIV/0!</v>
      </c>
      <c r="R854" t="e">
        <v>#DIV/0!</v>
      </c>
      <c r="T854">
        <v>0.77575757575757587</v>
      </c>
    </row>
    <row r="855" spans="1:20" x14ac:dyDescent="0.2">
      <c r="A855" t="s">
        <v>8235</v>
      </c>
      <c r="B855" t="s">
        <v>8236</v>
      </c>
      <c r="C855" t="s">
        <v>212</v>
      </c>
      <c r="D855" t="s">
        <v>1002</v>
      </c>
      <c r="E855" s="23">
        <v>41244</v>
      </c>
      <c r="F855">
        <v>1.5</v>
      </c>
      <c r="G855">
        <v>1.5</v>
      </c>
      <c r="H855">
        <v>1</v>
      </c>
      <c r="I855">
        <v>2</v>
      </c>
      <c r="J855">
        <v>0</v>
      </c>
      <c r="K855" t="e">
        <v>#DIV/0!</v>
      </c>
      <c r="L855">
        <v>14.5</v>
      </c>
      <c r="M855">
        <v>0</v>
      </c>
      <c r="N855">
        <v>0</v>
      </c>
      <c r="P855">
        <v>0</v>
      </c>
      <c r="Q855">
        <v>0</v>
      </c>
      <c r="R855" t="e">
        <v>#DIV/0!</v>
      </c>
      <c r="S855">
        <v>0</v>
      </c>
    </row>
    <row r="856" spans="1:20" x14ac:dyDescent="0.2">
      <c r="A856" t="s">
        <v>8170</v>
      </c>
      <c r="B856" t="s">
        <v>8171</v>
      </c>
      <c r="C856" t="s">
        <v>8154</v>
      </c>
      <c r="D856" t="s">
        <v>1000</v>
      </c>
      <c r="E856" s="23">
        <v>41244</v>
      </c>
      <c r="F856">
        <v>1.5</v>
      </c>
      <c r="G856">
        <v>1.5</v>
      </c>
      <c r="H856">
        <v>1</v>
      </c>
      <c r="I856">
        <v>2</v>
      </c>
      <c r="K856" t="e">
        <v>#DIV/0!</v>
      </c>
      <c r="L856">
        <v>14.5</v>
      </c>
      <c r="M856">
        <v>0</v>
      </c>
      <c r="R856" t="e">
        <v>#DIV/0!</v>
      </c>
      <c r="T856">
        <v>1.2250000000000001</v>
      </c>
    </row>
    <row r="857" spans="1:20" x14ac:dyDescent="0.2">
      <c r="A857" t="s">
        <v>7934</v>
      </c>
      <c r="B857" t="s">
        <v>7935</v>
      </c>
      <c r="C857" t="s">
        <v>225</v>
      </c>
      <c r="D857" t="s">
        <v>1002</v>
      </c>
      <c r="E857" s="23">
        <v>41244</v>
      </c>
      <c r="H857" t="e">
        <v>#DIV/0!</v>
      </c>
      <c r="K857" t="e">
        <v>#DIV/0!</v>
      </c>
      <c r="M857" t="e">
        <v>#DIV/0!</v>
      </c>
      <c r="R857" t="e">
        <v>#DIV/0!</v>
      </c>
      <c r="T857">
        <v>0.4</v>
      </c>
    </row>
    <row r="858" spans="1:20" x14ac:dyDescent="0.2">
      <c r="A858" t="s">
        <v>7733</v>
      </c>
      <c r="B858" t="s">
        <v>7734</v>
      </c>
      <c r="C858" t="s">
        <v>226</v>
      </c>
      <c r="D858" t="s">
        <v>1000</v>
      </c>
      <c r="E858" s="23">
        <v>41244</v>
      </c>
      <c r="H858" t="e">
        <v>#DIV/0!</v>
      </c>
      <c r="K858" t="e">
        <v>#DIV/0!</v>
      </c>
      <c r="M858" t="e">
        <v>#DIV/0!</v>
      </c>
      <c r="R858" t="e">
        <v>#DIV/0!</v>
      </c>
    </row>
    <row r="859" spans="1:20" x14ac:dyDescent="0.2">
      <c r="A859" t="s">
        <v>7546</v>
      </c>
      <c r="B859" t="s">
        <v>7547</v>
      </c>
      <c r="C859" t="s">
        <v>901</v>
      </c>
      <c r="D859" t="s">
        <v>1000</v>
      </c>
      <c r="E859" s="23">
        <v>41244</v>
      </c>
      <c r="F859">
        <v>4</v>
      </c>
      <c r="G859">
        <v>4</v>
      </c>
      <c r="H859">
        <v>1</v>
      </c>
      <c r="I859">
        <v>5</v>
      </c>
      <c r="K859" t="e">
        <v>#DIV/0!</v>
      </c>
      <c r="L859">
        <v>24</v>
      </c>
      <c r="M859">
        <v>0</v>
      </c>
      <c r="N859">
        <v>0</v>
      </c>
      <c r="P859">
        <v>0</v>
      </c>
      <c r="Q859">
        <v>2</v>
      </c>
      <c r="R859">
        <v>0</v>
      </c>
      <c r="S859">
        <v>5</v>
      </c>
    </row>
    <row r="860" spans="1:20" x14ac:dyDescent="0.2">
      <c r="A860" t="s">
        <v>7199</v>
      </c>
      <c r="B860" t="s">
        <v>7200</v>
      </c>
      <c r="C860" t="s">
        <v>1052</v>
      </c>
      <c r="D860" t="s">
        <v>1000</v>
      </c>
      <c r="E860" s="23">
        <v>41244</v>
      </c>
      <c r="F860">
        <v>4</v>
      </c>
      <c r="G860">
        <v>4</v>
      </c>
      <c r="H860">
        <v>1</v>
      </c>
      <c r="I860">
        <v>5</v>
      </c>
      <c r="K860" t="e">
        <v>#DIV/0!</v>
      </c>
      <c r="L860">
        <v>24</v>
      </c>
      <c r="M860">
        <v>0</v>
      </c>
      <c r="N860">
        <v>0</v>
      </c>
      <c r="P860">
        <v>0</v>
      </c>
      <c r="Q860">
        <v>2</v>
      </c>
      <c r="R860">
        <v>0</v>
      </c>
      <c r="S860">
        <v>5</v>
      </c>
    </row>
    <row r="861" spans="1:20" x14ac:dyDescent="0.2">
      <c r="A861" t="s">
        <v>6994</v>
      </c>
      <c r="B861" t="s">
        <v>6995</v>
      </c>
      <c r="C861" t="s">
        <v>232</v>
      </c>
      <c r="D861" t="s">
        <v>1002</v>
      </c>
      <c r="E861" s="23">
        <v>41244</v>
      </c>
      <c r="H861" t="e">
        <v>#DIV/0!</v>
      </c>
      <c r="K861" t="e">
        <v>#DIV/0!</v>
      </c>
      <c r="M861" t="e">
        <v>#DIV/0!</v>
      </c>
      <c r="R861" t="e">
        <v>#DIV/0!</v>
      </c>
    </row>
    <row r="862" spans="1:20" x14ac:dyDescent="0.2">
      <c r="A862" t="s">
        <v>6803</v>
      </c>
      <c r="B862" t="s">
        <v>6804</v>
      </c>
      <c r="C862" t="s">
        <v>231</v>
      </c>
      <c r="D862" t="s">
        <v>1000</v>
      </c>
      <c r="E862" s="23">
        <v>41244</v>
      </c>
      <c r="H862" t="e">
        <v>#DIV/0!</v>
      </c>
      <c r="K862" t="e">
        <v>#DIV/0!</v>
      </c>
      <c r="M862" t="e">
        <v>#DIV/0!</v>
      </c>
      <c r="R862" t="e">
        <v>#DIV/0!</v>
      </c>
    </row>
    <row r="863" spans="1:20" x14ac:dyDescent="0.2">
      <c r="A863" t="s">
        <v>6628</v>
      </c>
      <c r="B863" t="s">
        <v>6629</v>
      </c>
      <c r="C863" t="s">
        <v>317</v>
      </c>
      <c r="D863" t="s">
        <v>1002</v>
      </c>
      <c r="E863" s="23">
        <v>41244</v>
      </c>
      <c r="F863">
        <v>3</v>
      </c>
      <c r="G863">
        <v>3</v>
      </c>
      <c r="H863">
        <v>1</v>
      </c>
      <c r="K863" t="e">
        <v>#DIV/0!</v>
      </c>
      <c r="M863" t="e">
        <v>#DIV/0!</v>
      </c>
      <c r="R863" t="e">
        <v>#DIV/0!</v>
      </c>
      <c r="T863">
        <v>0.91</v>
      </c>
    </row>
    <row r="864" spans="1:20" x14ac:dyDescent="0.2">
      <c r="A864" t="s">
        <v>6453</v>
      </c>
      <c r="B864" t="s">
        <v>6454</v>
      </c>
      <c r="C864" t="s">
        <v>316</v>
      </c>
      <c r="D864" t="s">
        <v>1000</v>
      </c>
      <c r="E864" s="23">
        <v>41244</v>
      </c>
      <c r="F864">
        <v>3</v>
      </c>
      <c r="G864">
        <v>3</v>
      </c>
      <c r="H864">
        <v>1</v>
      </c>
      <c r="K864" t="e">
        <v>#DIV/0!</v>
      </c>
      <c r="M864" t="e">
        <v>#DIV/0!</v>
      </c>
      <c r="R864" t="e">
        <v>#DIV/0!</v>
      </c>
      <c r="T864">
        <v>0.91</v>
      </c>
    </row>
    <row r="865" spans="1:20" x14ac:dyDescent="0.2">
      <c r="A865" t="s">
        <v>6204</v>
      </c>
      <c r="B865" t="s">
        <v>6205</v>
      </c>
      <c r="C865" t="s">
        <v>214</v>
      </c>
      <c r="D865" t="s">
        <v>1002</v>
      </c>
      <c r="E865" s="23">
        <v>41244</v>
      </c>
      <c r="F865">
        <v>5</v>
      </c>
      <c r="G865">
        <v>5</v>
      </c>
      <c r="H865">
        <v>1</v>
      </c>
      <c r="I865">
        <v>18</v>
      </c>
      <c r="J865">
        <v>29</v>
      </c>
      <c r="K865">
        <v>0.62068965517241381</v>
      </c>
      <c r="L865">
        <v>25</v>
      </c>
      <c r="M865">
        <v>1.1599999999999999</v>
      </c>
      <c r="P865">
        <v>0</v>
      </c>
      <c r="Q865">
        <v>1</v>
      </c>
      <c r="R865">
        <v>0</v>
      </c>
    </row>
    <row r="866" spans="1:20" x14ac:dyDescent="0.2">
      <c r="A866" t="s">
        <v>6029</v>
      </c>
      <c r="B866" t="s">
        <v>6030</v>
      </c>
      <c r="C866" t="s">
        <v>215</v>
      </c>
      <c r="D866" t="s">
        <v>1000</v>
      </c>
      <c r="E866" s="23">
        <v>41244</v>
      </c>
      <c r="F866">
        <v>5</v>
      </c>
      <c r="G866">
        <v>5</v>
      </c>
      <c r="H866">
        <v>1</v>
      </c>
      <c r="I866">
        <v>18</v>
      </c>
      <c r="J866">
        <v>29</v>
      </c>
      <c r="K866">
        <v>0.62068965517241381</v>
      </c>
      <c r="L866">
        <v>25</v>
      </c>
      <c r="M866">
        <v>1.1599999999999999</v>
      </c>
      <c r="P866">
        <v>0</v>
      </c>
      <c r="Q866">
        <v>1</v>
      </c>
      <c r="R866">
        <v>0</v>
      </c>
    </row>
    <row r="867" spans="1:20" x14ac:dyDescent="0.2">
      <c r="A867" t="s">
        <v>5854</v>
      </c>
      <c r="B867" t="s">
        <v>5855</v>
      </c>
      <c r="C867" t="s">
        <v>216</v>
      </c>
      <c r="D867" t="s">
        <v>1000</v>
      </c>
      <c r="E867" s="23">
        <v>41244</v>
      </c>
      <c r="H867" t="e">
        <v>#DIV/0!</v>
      </c>
      <c r="K867" t="e">
        <v>#DIV/0!</v>
      </c>
      <c r="M867" t="e">
        <v>#DIV/0!</v>
      </c>
      <c r="R867" t="e">
        <v>#DIV/0!</v>
      </c>
      <c r="T867">
        <v>1</v>
      </c>
    </row>
    <row r="868" spans="1:20" x14ac:dyDescent="0.2">
      <c r="A868" t="s">
        <v>5426</v>
      </c>
      <c r="B868" t="s">
        <v>5427</v>
      </c>
      <c r="C868" t="s">
        <v>903</v>
      </c>
      <c r="D868" t="s">
        <v>1000</v>
      </c>
      <c r="E868" s="23">
        <v>41244</v>
      </c>
      <c r="F868">
        <v>3.3</v>
      </c>
      <c r="G868">
        <v>3.3</v>
      </c>
      <c r="H868">
        <v>1</v>
      </c>
      <c r="I868">
        <v>14</v>
      </c>
      <c r="J868">
        <v>0</v>
      </c>
      <c r="L868">
        <v>23</v>
      </c>
      <c r="M868">
        <v>0</v>
      </c>
      <c r="P868">
        <v>0</v>
      </c>
      <c r="Q868">
        <v>0</v>
      </c>
      <c r="R868" t="e">
        <v>#DIV/0!</v>
      </c>
      <c r="T868">
        <v>1</v>
      </c>
    </row>
    <row r="869" spans="1:20" x14ac:dyDescent="0.2">
      <c r="A869" t="s">
        <v>5610</v>
      </c>
      <c r="B869" t="s">
        <v>5611</v>
      </c>
      <c r="C869" t="s">
        <v>1047</v>
      </c>
      <c r="D869" t="s">
        <v>1000</v>
      </c>
      <c r="E869" s="23">
        <v>41244</v>
      </c>
      <c r="H869" t="e">
        <v>#DIV/0!</v>
      </c>
      <c r="K869" t="e">
        <v>#DIV/0!</v>
      </c>
      <c r="M869" t="e">
        <v>#DIV/0!</v>
      </c>
      <c r="R869" t="e">
        <v>#DIV/0!</v>
      </c>
      <c r="T869">
        <v>1.1333333333333333</v>
      </c>
    </row>
    <row r="870" spans="1:20" x14ac:dyDescent="0.2">
      <c r="A870" t="s">
        <v>5191</v>
      </c>
      <c r="B870" t="s">
        <v>5192</v>
      </c>
      <c r="C870" t="s">
        <v>1053</v>
      </c>
      <c r="D870" t="s">
        <v>1000</v>
      </c>
      <c r="E870" s="23">
        <v>41244</v>
      </c>
      <c r="F870">
        <v>3.3</v>
      </c>
      <c r="G870">
        <v>3.3</v>
      </c>
      <c r="H870">
        <v>1</v>
      </c>
      <c r="I870">
        <v>14</v>
      </c>
      <c r="K870" t="e">
        <v>#DIV/0!</v>
      </c>
      <c r="L870">
        <v>23</v>
      </c>
      <c r="M870">
        <v>0</v>
      </c>
      <c r="P870">
        <v>0</v>
      </c>
      <c r="Q870">
        <v>0</v>
      </c>
      <c r="R870" t="e">
        <v>#DIV/0!</v>
      </c>
      <c r="T870">
        <v>0.85</v>
      </c>
    </row>
    <row r="871" spans="1:20" x14ac:dyDescent="0.2">
      <c r="A871" t="s">
        <v>4986</v>
      </c>
      <c r="B871" t="s">
        <v>4987</v>
      </c>
      <c r="C871" t="s">
        <v>229</v>
      </c>
      <c r="D871" t="s">
        <v>1000</v>
      </c>
      <c r="E871" s="23">
        <v>41244</v>
      </c>
      <c r="H871" t="e">
        <v>#DIV/0!</v>
      </c>
      <c r="K871" t="e">
        <v>#DIV/0!</v>
      </c>
      <c r="M871" t="e">
        <v>#DIV/0!</v>
      </c>
      <c r="R871" t="e">
        <v>#DIV/0!</v>
      </c>
    </row>
    <row r="872" spans="1:20" x14ac:dyDescent="0.2">
      <c r="A872" t="s">
        <v>4811</v>
      </c>
      <c r="B872" t="s">
        <v>4812</v>
      </c>
      <c r="C872" t="s">
        <v>230</v>
      </c>
      <c r="D872" t="s">
        <v>1002</v>
      </c>
      <c r="E872" s="23">
        <v>41244</v>
      </c>
      <c r="H872" t="e">
        <v>#DIV/0!</v>
      </c>
      <c r="K872" t="e">
        <v>#DIV/0!</v>
      </c>
      <c r="M872" t="e">
        <v>#DIV/0!</v>
      </c>
      <c r="R872" t="e">
        <v>#DIV/0!</v>
      </c>
      <c r="T872">
        <v>0.43888888888888888</v>
      </c>
    </row>
    <row r="873" spans="1:20" x14ac:dyDescent="0.2">
      <c r="A873" t="s">
        <v>4636</v>
      </c>
      <c r="B873" t="s">
        <v>4637</v>
      </c>
      <c r="C873" t="s">
        <v>234</v>
      </c>
      <c r="D873" t="s">
        <v>1002</v>
      </c>
      <c r="E873" s="23">
        <v>41244</v>
      </c>
      <c r="H873" t="e">
        <v>#DIV/0!</v>
      </c>
      <c r="K873" t="e">
        <v>#DIV/0!</v>
      </c>
      <c r="M873" t="e">
        <v>#DIV/0!</v>
      </c>
      <c r="R873" t="e">
        <v>#DIV/0!</v>
      </c>
    </row>
    <row r="874" spans="1:20" x14ac:dyDescent="0.2">
      <c r="A874" t="s">
        <v>4461</v>
      </c>
      <c r="B874" t="s">
        <v>4462</v>
      </c>
      <c r="C874" t="s">
        <v>233</v>
      </c>
      <c r="D874" t="s">
        <v>1000</v>
      </c>
      <c r="E874" s="23">
        <v>41244</v>
      </c>
      <c r="H874" t="e">
        <v>#DIV/0!</v>
      </c>
      <c r="K874" t="e">
        <v>#DIV/0!</v>
      </c>
      <c r="M874" t="e">
        <v>#DIV/0!</v>
      </c>
      <c r="R874" t="e">
        <v>#DIV/0!</v>
      </c>
      <c r="T874">
        <v>0.79</v>
      </c>
    </row>
    <row r="875" spans="1:20" x14ac:dyDescent="0.2">
      <c r="A875" t="s">
        <v>4286</v>
      </c>
      <c r="B875" t="s">
        <v>4287</v>
      </c>
      <c r="C875" t="s">
        <v>217</v>
      </c>
      <c r="D875" t="s">
        <v>1002</v>
      </c>
      <c r="E875" s="23">
        <v>41244</v>
      </c>
      <c r="F875">
        <v>1</v>
      </c>
      <c r="G875">
        <v>1</v>
      </c>
      <c r="H875">
        <v>1</v>
      </c>
      <c r="I875">
        <v>0</v>
      </c>
      <c r="L875">
        <v>0</v>
      </c>
      <c r="M875" t="e">
        <v>#DIV/0!</v>
      </c>
      <c r="R875" t="e">
        <v>#DIV/0!</v>
      </c>
    </row>
    <row r="876" spans="1:20" x14ac:dyDescent="0.2">
      <c r="A876" t="s">
        <v>4221</v>
      </c>
      <c r="B876" t="s">
        <v>4222</v>
      </c>
      <c r="C876" t="s">
        <v>895</v>
      </c>
      <c r="D876" t="s">
        <v>1000</v>
      </c>
      <c r="E876" s="23">
        <v>41244</v>
      </c>
      <c r="H876" t="e">
        <v>#DIV/0!</v>
      </c>
      <c r="K876" t="e">
        <v>#DIV/0!</v>
      </c>
      <c r="M876" t="e">
        <v>#DIV/0!</v>
      </c>
      <c r="R876" t="e">
        <v>#DIV/0!</v>
      </c>
    </row>
    <row r="877" spans="1:20" x14ac:dyDescent="0.2">
      <c r="A877" t="s">
        <v>4046</v>
      </c>
      <c r="B877" t="s">
        <v>4047</v>
      </c>
      <c r="C877" t="s">
        <v>218</v>
      </c>
      <c r="D877" t="s">
        <v>1000</v>
      </c>
      <c r="E877" s="23">
        <v>41244</v>
      </c>
      <c r="F877">
        <v>1</v>
      </c>
      <c r="G877">
        <v>1</v>
      </c>
      <c r="H877">
        <v>1</v>
      </c>
      <c r="K877" t="e">
        <v>#DIV/0!</v>
      </c>
      <c r="M877" t="e">
        <v>#DIV/0!</v>
      </c>
      <c r="R877" t="e">
        <v>#DIV/0!</v>
      </c>
    </row>
    <row r="878" spans="1:20" x14ac:dyDescent="0.2">
      <c r="A878" t="s">
        <v>3871</v>
      </c>
      <c r="B878" t="s">
        <v>3872</v>
      </c>
      <c r="C878" t="s">
        <v>219</v>
      </c>
      <c r="D878" t="s">
        <v>1000</v>
      </c>
      <c r="E878" s="23">
        <v>41244</v>
      </c>
      <c r="H878" t="e">
        <v>#DIV/0!</v>
      </c>
      <c r="K878" t="e">
        <v>#DIV/0!</v>
      </c>
      <c r="M878" t="e">
        <v>#DIV/0!</v>
      </c>
      <c r="R878" t="e">
        <v>#DIV/0!</v>
      </c>
    </row>
    <row r="879" spans="1:20" x14ac:dyDescent="0.2">
      <c r="A879" t="s">
        <v>3504</v>
      </c>
      <c r="B879" t="s">
        <v>3505</v>
      </c>
      <c r="C879" t="s">
        <v>220</v>
      </c>
      <c r="D879" t="s">
        <v>1002</v>
      </c>
      <c r="E879" s="23">
        <v>41244</v>
      </c>
      <c r="F879">
        <v>8</v>
      </c>
      <c r="G879">
        <v>13</v>
      </c>
      <c r="H879">
        <v>0.61538461538461542</v>
      </c>
      <c r="I879">
        <v>38</v>
      </c>
      <c r="K879" t="e">
        <v>#DIV/0!</v>
      </c>
      <c r="L879">
        <v>54</v>
      </c>
      <c r="M879">
        <v>0</v>
      </c>
      <c r="P879">
        <v>8</v>
      </c>
      <c r="Q879">
        <v>12</v>
      </c>
      <c r="R879">
        <v>0.66666666666666663</v>
      </c>
      <c r="T879">
        <v>0.72727272727272729</v>
      </c>
    </row>
    <row r="880" spans="1:20" x14ac:dyDescent="0.2">
      <c r="A880" t="s">
        <v>3329</v>
      </c>
      <c r="B880" t="s">
        <v>3330</v>
      </c>
      <c r="C880" t="s">
        <v>221</v>
      </c>
      <c r="D880" t="s">
        <v>1000</v>
      </c>
      <c r="E880" s="23">
        <v>41244</v>
      </c>
      <c r="F880">
        <v>7.4824999999999999</v>
      </c>
      <c r="G880">
        <v>8</v>
      </c>
      <c r="H880">
        <v>0.93531249999999999</v>
      </c>
      <c r="I880">
        <v>33</v>
      </c>
      <c r="K880" t="e">
        <v>#DIV/0!</v>
      </c>
      <c r="L880">
        <v>45</v>
      </c>
      <c r="M880">
        <v>0</v>
      </c>
      <c r="O880">
        <v>0.84399999999999997</v>
      </c>
      <c r="P880">
        <v>8</v>
      </c>
      <c r="Q880">
        <v>12</v>
      </c>
      <c r="R880">
        <v>0.66666666666666663</v>
      </c>
    </row>
    <row r="881" spans="1:20" x14ac:dyDescent="0.2">
      <c r="A881" t="s">
        <v>3154</v>
      </c>
      <c r="B881" t="s">
        <v>3155</v>
      </c>
      <c r="C881" t="s">
        <v>222</v>
      </c>
      <c r="D881" t="s">
        <v>1000</v>
      </c>
      <c r="E881" s="23">
        <v>41244</v>
      </c>
      <c r="F881">
        <v>0.51749999999999996</v>
      </c>
      <c r="G881">
        <v>5</v>
      </c>
      <c r="H881">
        <v>0.10349999999999999</v>
      </c>
      <c r="I881">
        <v>5</v>
      </c>
      <c r="L881">
        <v>9</v>
      </c>
      <c r="M881">
        <v>0</v>
      </c>
      <c r="O881">
        <v>0.96399999999999997</v>
      </c>
      <c r="R881" t="e">
        <v>#DIV/0!</v>
      </c>
      <c r="T881">
        <v>0.72727272727272729</v>
      </c>
    </row>
    <row r="882" spans="1:20" x14ac:dyDescent="0.2">
      <c r="A882" t="s">
        <v>11988</v>
      </c>
      <c r="B882" t="s">
        <v>11989</v>
      </c>
      <c r="C882" t="s">
        <v>1051</v>
      </c>
      <c r="D882" t="s">
        <v>1000</v>
      </c>
      <c r="E882" s="23">
        <v>41244</v>
      </c>
      <c r="F882">
        <v>4</v>
      </c>
      <c r="G882">
        <v>2.5</v>
      </c>
      <c r="H882">
        <v>1.6</v>
      </c>
      <c r="K882" t="e">
        <v>#DIV/0!</v>
      </c>
      <c r="L882">
        <v>14.5</v>
      </c>
      <c r="M882">
        <v>0</v>
      </c>
      <c r="R882" t="e">
        <v>#DIV/0!</v>
      </c>
    </row>
    <row r="883" spans="1:20" x14ac:dyDescent="0.2">
      <c r="A883" t="s">
        <v>13354</v>
      </c>
      <c r="B883" t="s">
        <v>13355</v>
      </c>
      <c r="C883" t="s">
        <v>242</v>
      </c>
      <c r="D883" t="s">
        <v>1002</v>
      </c>
      <c r="E883" s="23">
        <v>41244</v>
      </c>
      <c r="F883">
        <v>0</v>
      </c>
      <c r="G883">
        <v>0</v>
      </c>
      <c r="H883" t="e">
        <v>#DIV/0!</v>
      </c>
      <c r="I883">
        <v>0</v>
      </c>
      <c r="J883">
        <v>0</v>
      </c>
      <c r="K883" t="e">
        <v>#DIV/0!</v>
      </c>
      <c r="L883">
        <v>0</v>
      </c>
      <c r="M883" t="e">
        <v>#DIV/0!</v>
      </c>
      <c r="N883">
        <v>0</v>
      </c>
      <c r="P883">
        <v>0</v>
      </c>
      <c r="Q883">
        <v>0</v>
      </c>
      <c r="R883" t="e">
        <v>#DIV/0!</v>
      </c>
      <c r="S883">
        <v>0</v>
      </c>
      <c r="T883">
        <v>0.80525000000000002</v>
      </c>
    </row>
    <row r="884" spans="1:20" x14ac:dyDescent="0.2">
      <c r="A884" t="s">
        <v>13531</v>
      </c>
      <c r="B884" t="s">
        <v>13532</v>
      </c>
      <c r="C884" t="s">
        <v>237</v>
      </c>
      <c r="D884" t="s">
        <v>1002</v>
      </c>
      <c r="E884" s="23">
        <v>41244</v>
      </c>
      <c r="F884">
        <v>12</v>
      </c>
      <c r="G884">
        <v>14</v>
      </c>
      <c r="H884">
        <v>0.8571428571428571</v>
      </c>
      <c r="I884">
        <v>70</v>
      </c>
      <c r="J884">
        <v>88</v>
      </c>
      <c r="K884">
        <v>0.79545454545454541</v>
      </c>
      <c r="L884">
        <v>95</v>
      </c>
      <c r="M884">
        <v>0.9263157894736842</v>
      </c>
      <c r="N884">
        <v>0</v>
      </c>
      <c r="O884">
        <v>0</v>
      </c>
      <c r="P884">
        <v>12</v>
      </c>
      <c r="Q884">
        <v>15</v>
      </c>
      <c r="R884">
        <v>0.8</v>
      </c>
      <c r="S884">
        <v>0</v>
      </c>
      <c r="T884">
        <v>0.77700000000000002</v>
      </c>
    </row>
    <row r="885" spans="1:20" x14ac:dyDescent="0.2">
      <c r="A885" t="s">
        <v>13706</v>
      </c>
      <c r="B885" t="s">
        <v>13707</v>
      </c>
      <c r="C885" t="s">
        <v>238</v>
      </c>
      <c r="D885" t="s">
        <v>1002</v>
      </c>
      <c r="E885" s="23">
        <v>41244</v>
      </c>
      <c r="F885">
        <v>7.4824999999999999</v>
      </c>
      <c r="G885">
        <v>8</v>
      </c>
      <c r="H885">
        <v>0.93531249999999999</v>
      </c>
      <c r="I885">
        <v>33</v>
      </c>
      <c r="J885">
        <v>0</v>
      </c>
      <c r="L885">
        <v>45</v>
      </c>
      <c r="M885">
        <v>0</v>
      </c>
      <c r="N885">
        <v>0</v>
      </c>
      <c r="O885">
        <v>0.84399999999999997</v>
      </c>
      <c r="P885">
        <v>8</v>
      </c>
      <c r="Q885">
        <v>12</v>
      </c>
      <c r="R885">
        <v>0.66666666666666663</v>
      </c>
      <c r="S885">
        <v>0</v>
      </c>
      <c r="T885">
        <v>0.89</v>
      </c>
    </row>
    <row r="886" spans="1:20" x14ac:dyDescent="0.2">
      <c r="A886" t="s">
        <v>13883</v>
      </c>
      <c r="B886" t="s">
        <v>13884</v>
      </c>
      <c r="C886" t="s">
        <v>239</v>
      </c>
      <c r="D886" t="s">
        <v>1002</v>
      </c>
      <c r="E886" s="23">
        <v>41244</v>
      </c>
      <c r="F886">
        <v>0.51749999999999996</v>
      </c>
      <c r="G886">
        <v>5</v>
      </c>
      <c r="H886">
        <v>0.10349999999999999</v>
      </c>
      <c r="I886">
        <v>5</v>
      </c>
      <c r="J886">
        <v>0</v>
      </c>
      <c r="K886" t="e">
        <v>#DIV/0!</v>
      </c>
      <c r="L886">
        <v>9</v>
      </c>
      <c r="M886">
        <v>0</v>
      </c>
      <c r="N886">
        <v>0</v>
      </c>
      <c r="O886">
        <v>0.96399999999999997</v>
      </c>
      <c r="P886">
        <v>0</v>
      </c>
      <c r="Q886">
        <v>0</v>
      </c>
      <c r="R886" t="e">
        <v>#DIV/0!</v>
      </c>
      <c r="S886">
        <v>0</v>
      </c>
      <c r="T886">
        <v>0.18</v>
      </c>
    </row>
    <row r="887" spans="1:20" x14ac:dyDescent="0.2">
      <c r="A887" t="s">
        <v>14070</v>
      </c>
      <c r="B887" t="s">
        <v>14071</v>
      </c>
      <c r="C887" t="s">
        <v>240</v>
      </c>
      <c r="D887" t="s">
        <v>1002</v>
      </c>
      <c r="E887" s="23">
        <v>41244</v>
      </c>
      <c r="F887">
        <v>19</v>
      </c>
      <c r="G887">
        <v>15</v>
      </c>
      <c r="H887">
        <v>1.2666666666666666</v>
      </c>
      <c r="I887">
        <v>18</v>
      </c>
      <c r="J887">
        <v>17</v>
      </c>
      <c r="K887">
        <v>1.0588235294117647</v>
      </c>
      <c r="L887">
        <v>74.5</v>
      </c>
      <c r="M887">
        <v>0.22818791946308725</v>
      </c>
      <c r="N887">
        <v>0</v>
      </c>
      <c r="P887">
        <v>0</v>
      </c>
      <c r="Q887">
        <v>0</v>
      </c>
      <c r="R887" t="e">
        <v>#DIV/0!</v>
      </c>
      <c r="S887">
        <v>0</v>
      </c>
      <c r="T887">
        <v>0.18</v>
      </c>
    </row>
    <row r="888" spans="1:20" x14ac:dyDescent="0.2">
      <c r="A888" t="s">
        <v>14247</v>
      </c>
      <c r="B888" t="s">
        <v>14248</v>
      </c>
      <c r="C888" t="s">
        <v>241</v>
      </c>
      <c r="D888" t="s">
        <v>1002</v>
      </c>
      <c r="E888" s="23">
        <v>41244</v>
      </c>
      <c r="F888">
        <v>0</v>
      </c>
      <c r="G888">
        <v>0</v>
      </c>
      <c r="H888" t="e">
        <v>#DIV/0!</v>
      </c>
      <c r="I888">
        <v>0</v>
      </c>
      <c r="J888">
        <v>0</v>
      </c>
      <c r="L888">
        <v>0</v>
      </c>
      <c r="M888" t="e">
        <v>#DIV/0!</v>
      </c>
      <c r="N888">
        <v>0</v>
      </c>
      <c r="P888">
        <v>0</v>
      </c>
      <c r="Q888">
        <v>0</v>
      </c>
      <c r="R888" t="e">
        <v>#DIV/0!</v>
      </c>
      <c r="T888">
        <v>0</v>
      </c>
    </row>
    <row r="889" spans="1:20" x14ac:dyDescent="0.2">
      <c r="A889" t="s">
        <v>14576</v>
      </c>
      <c r="B889" t="s">
        <v>14577</v>
      </c>
      <c r="C889" t="s">
        <v>199</v>
      </c>
      <c r="D889" t="s">
        <v>1000</v>
      </c>
      <c r="E889" s="23">
        <v>41244</v>
      </c>
      <c r="F889">
        <v>6</v>
      </c>
      <c r="G889">
        <v>4</v>
      </c>
      <c r="H889">
        <v>1.5</v>
      </c>
      <c r="I889">
        <v>5</v>
      </c>
      <c r="J889">
        <v>0</v>
      </c>
      <c r="K889" t="e">
        <v>#DIV/0!</v>
      </c>
      <c r="L889">
        <v>20</v>
      </c>
      <c r="M889">
        <v>0</v>
      </c>
      <c r="N889">
        <v>0</v>
      </c>
      <c r="P889">
        <v>0</v>
      </c>
      <c r="Q889">
        <v>0</v>
      </c>
      <c r="R889" t="e">
        <v>#DIV/0!</v>
      </c>
      <c r="S889">
        <v>0</v>
      </c>
      <c r="T889">
        <v>0.36692307692307691</v>
      </c>
    </row>
    <row r="890" spans="1:20" x14ac:dyDescent="0.2">
      <c r="A890" t="s">
        <v>14751</v>
      </c>
      <c r="B890" t="s">
        <v>14752</v>
      </c>
      <c r="C890" t="s">
        <v>201</v>
      </c>
      <c r="D890" t="s">
        <v>1002</v>
      </c>
      <c r="E890" s="23">
        <v>41244</v>
      </c>
      <c r="H890" t="e">
        <v>#DIV/0!</v>
      </c>
      <c r="I890">
        <v>5</v>
      </c>
      <c r="L890">
        <v>0</v>
      </c>
      <c r="M890" t="e">
        <v>#DIV/0!</v>
      </c>
      <c r="R890" t="e">
        <v>#DIV/0!</v>
      </c>
      <c r="T890">
        <v>1.09375</v>
      </c>
    </row>
    <row r="891" spans="1:20" x14ac:dyDescent="0.2">
      <c r="A891" t="s">
        <v>14842</v>
      </c>
      <c r="B891" t="s">
        <v>14843</v>
      </c>
      <c r="C891" t="s">
        <v>200</v>
      </c>
      <c r="D891" t="s">
        <v>1002</v>
      </c>
      <c r="E891" s="23">
        <v>41244</v>
      </c>
      <c r="F891">
        <v>6</v>
      </c>
      <c r="G891">
        <v>4</v>
      </c>
      <c r="H891">
        <v>1.5</v>
      </c>
      <c r="K891" t="e">
        <v>#DIV/0!</v>
      </c>
      <c r="L891">
        <v>20</v>
      </c>
      <c r="M891">
        <v>0</v>
      </c>
      <c r="R891" t="e">
        <v>#DIV/0!</v>
      </c>
      <c r="T891">
        <v>0.77700000000000002</v>
      </c>
    </row>
    <row r="892" spans="1:20" x14ac:dyDescent="0.2">
      <c r="A892" t="s">
        <v>15019</v>
      </c>
      <c r="B892" t="s">
        <v>15020</v>
      </c>
      <c r="C892" t="s">
        <v>202</v>
      </c>
      <c r="D892" t="s">
        <v>1002</v>
      </c>
      <c r="E892" s="23">
        <v>41244</v>
      </c>
      <c r="H892" t="e">
        <v>#DIV/0!</v>
      </c>
      <c r="M892" t="e">
        <v>#DIV/0!</v>
      </c>
      <c r="R892" t="e">
        <v>#DIV/0!</v>
      </c>
      <c r="T892">
        <v>0.89</v>
      </c>
    </row>
    <row r="893" spans="1:20" x14ac:dyDescent="0.2">
      <c r="A893" t="s">
        <v>15562</v>
      </c>
      <c r="B893" t="s">
        <v>15563</v>
      </c>
      <c r="C893" t="s">
        <v>228</v>
      </c>
      <c r="D893" t="s">
        <v>1002</v>
      </c>
      <c r="E893" s="23">
        <v>41244</v>
      </c>
      <c r="H893" t="e">
        <v>#DIV/0!</v>
      </c>
      <c r="K893" t="e">
        <v>#DIV/0!</v>
      </c>
      <c r="M893" t="e">
        <v>#DIV/0!</v>
      </c>
      <c r="R893" t="e">
        <v>#DIV/0!</v>
      </c>
      <c r="T893">
        <v>0.85000000000000009</v>
      </c>
    </row>
    <row r="894" spans="1:20" x14ac:dyDescent="0.2">
      <c r="A894" t="s">
        <v>15723</v>
      </c>
      <c r="B894" t="s">
        <v>15724</v>
      </c>
      <c r="C894" t="s">
        <v>227</v>
      </c>
      <c r="D894" t="s">
        <v>1000</v>
      </c>
      <c r="E894" s="23">
        <v>41244</v>
      </c>
      <c r="H894" t="e">
        <v>#DIV/0!</v>
      </c>
      <c r="K894" t="e">
        <v>#DIV/0!</v>
      </c>
      <c r="M894" t="e">
        <v>#DIV/0!</v>
      </c>
      <c r="R894" t="e">
        <v>#DIV/0!</v>
      </c>
      <c r="T894">
        <v>0.54164274322169059</v>
      </c>
    </row>
    <row r="895" spans="1:20" x14ac:dyDescent="0.2">
      <c r="A895" t="s">
        <v>15900</v>
      </c>
      <c r="B895" t="s">
        <v>15901</v>
      </c>
      <c r="C895" t="s">
        <v>203</v>
      </c>
      <c r="D895" t="s">
        <v>1000</v>
      </c>
      <c r="E895" s="23">
        <v>41244</v>
      </c>
      <c r="F895">
        <v>9</v>
      </c>
      <c r="G895">
        <v>9</v>
      </c>
      <c r="H895">
        <v>1</v>
      </c>
      <c r="I895">
        <v>42</v>
      </c>
      <c r="J895">
        <v>24</v>
      </c>
      <c r="K895">
        <v>1.75</v>
      </c>
      <c r="L895">
        <v>51.5</v>
      </c>
      <c r="M895">
        <v>0.46601941747572817</v>
      </c>
      <c r="P895">
        <v>6</v>
      </c>
      <c r="Q895">
        <v>7</v>
      </c>
      <c r="R895">
        <v>0.8571428571428571</v>
      </c>
      <c r="T895">
        <v>0</v>
      </c>
    </row>
    <row r="896" spans="1:20" x14ac:dyDescent="0.2">
      <c r="A896" t="s">
        <v>16079</v>
      </c>
      <c r="B896" t="s">
        <v>16080</v>
      </c>
      <c r="C896" t="s">
        <v>205</v>
      </c>
      <c r="D896" t="s">
        <v>1002</v>
      </c>
      <c r="E896" s="23">
        <v>41244</v>
      </c>
      <c r="F896">
        <v>3</v>
      </c>
      <c r="G896">
        <v>5</v>
      </c>
      <c r="H896">
        <v>0.6</v>
      </c>
      <c r="I896">
        <v>24</v>
      </c>
      <c r="J896">
        <v>24</v>
      </c>
      <c r="K896">
        <v>1</v>
      </c>
      <c r="L896">
        <v>24</v>
      </c>
      <c r="M896">
        <v>1</v>
      </c>
      <c r="P896">
        <v>6</v>
      </c>
      <c r="Q896">
        <v>7</v>
      </c>
      <c r="R896">
        <v>0.8571428571428571</v>
      </c>
      <c r="T896">
        <v>0.8139831922463503</v>
      </c>
    </row>
    <row r="897" spans="1:20" x14ac:dyDescent="0.2">
      <c r="A897" t="s">
        <v>16256</v>
      </c>
      <c r="B897" t="s">
        <v>16257</v>
      </c>
      <c r="C897" t="s">
        <v>204</v>
      </c>
      <c r="D897" t="s">
        <v>1002</v>
      </c>
      <c r="E897" s="23">
        <v>41244</v>
      </c>
      <c r="F897">
        <v>6</v>
      </c>
      <c r="G897">
        <v>4</v>
      </c>
      <c r="H897">
        <v>1.5</v>
      </c>
      <c r="I897">
        <v>18</v>
      </c>
      <c r="K897" t="e">
        <v>#DIV/0!</v>
      </c>
      <c r="L897">
        <v>27.5</v>
      </c>
      <c r="M897">
        <v>0</v>
      </c>
      <c r="R897" t="e">
        <v>#DIV/0!</v>
      </c>
      <c r="T897">
        <v>0.95128205128205134</v>
      </c>
    </row>
    <row r="898" spans="1:20" x14ac:dyDescent="0.2">
      <c r="A898" t="s">
        <v>16433</v>
      </c>
      <c r="B898" t="s">
        <v>16434</v>
      </c>
      <c r="C898" t="s">
        <v>206</v>
      </c>
      <c r="D898" t="s">
        <v>1002</v>
      </c>
      <c r="E898" s="23">
        <v>41244</v>
      </c>
      <c r="H898" t="e">
        <v>#DIV/0!</v>
      </c>
      <c r="K898" t="e">
        <v>#DIV/0!</v>
      </c>
      <c r="M898" t="e">
        <v>#DIV/0!</v>
      </c>
      <c r="R898" t="e">
        <v>#DIV/0!</v>
      </c>
      <c r="T898">
        <v>0.8</v>
      </c>
    </row>
    <row r="899" spans="1:20" x14ac:dyDescent="0.2">
      <c r="A899" t="s">
        <v>16574</v>
      </c>
      <c r="B899" t="s">
        <v>16575</v>
      </c>
      <c r="C899" t="s">
        <v>223</v>
      </c>
      <c r="D899" t="s">
        <v>1000</v>
      </c>
      <c r="E899" s="23">
        <v>41244</v>
      </c>
      <c r="H899" t="e">
        <v>#DIV/0!</v>
      </c>
      <c r="K899" t="e">
        <v>#DIV/0!</v>
      </c>
      <c r="M899" t="e">
        <v>#DIV/0!</v>
      </c>
      <c r="R899" t="e">
        <v>#DIV/0!</v>
      </c>
      <c r="T899">
        <v>0.9</v>
      </c>
    </row>
    <row r="900" spans="1:20" x14ac:dyDescent="0.2">
      <c r="A900" t="s">
        <v>16753</v>
      </c>
      <c r="B900" t="s">
        <v>16754</v>
      </c>
      <c r="C900" t="s">
        <v>224</v>
      </c>
      <c r="D900" t="s">
        <v>1002</v>
      </c>
      <c r="E900" s="23">
        <v>41244</v>
      </c>
      <c r="H900" t="e">
        <v>#DIV/0!</v>
      </c>
      <c r="K900" t="e">
        <v>#DIV/0!</v>
      </c>
      <c r="M900" t="e">
        <v>#DIV/0!</v>
      </c>
      <c r="R900" t="e">
        <v>#DIV/0!</v>
      </c>
    </row>
    <row r="901" spans="1:20" x14ac:dyDescent="0.2">
      <c r="A901" t="s">
        <v>17190</v>
      </c>
      <c r="B901" t="s">
        <v>17191</v>
      </c>
      <c r="C901" t="s">
        <v>225</v>
      </c>
      <c r="D901" t="s">
        <v>1000</v>
      </c>
      <c r="E901" s="23">
        <v>41244</v>
      </c>
      <c r="H901" t="e">
        <v>#DIV/0!</v>
      </c>
      <c r="K901" t="e">
        <v>#DIV/0!</v>
      </c>
      <c r="M901" t="e">
        <v>#DIV/0!</v>
      </c>
      <c r="R901" t="e">
        <v>#DIV/0!</v>
      </c>
    </row>
    <row r="902" spans="1:20" x14ac:dyDescent="0.2">
      <c r="A902" t="s">
        <v>17397</v>
      </c>
      <c r="B902" t="s">
        <v>17398</v>
      </c>
      <c r="C902" t="s">
        <v>226</v>
      </c>
      <c r="D902" t="s">
        <v>1002</v>
      </c>
      <c r="E902" s="23">
        <v>41244</v>
      </c>
      <c r="H902" t="e">
        <v>#DIV/0!</v>
      </c>
      <c r="K902" t="e">
        <v>#DIV/0!</v>
      </c>
      <c r="M902" t="e">
        <v>#DIV/0!</v>
      </c>
      <c r="R902" t="e">
        <v>#DIV/0!</v>
      </c>
    </row>
    <row r="903" spans="1:20" x14ac:dyDescent="0.2">
      <c r="A903" t="s">
        <v>17574</v>
      </c>
      <c r="B903" t="s">
        <v>17575</v>
      </c>
      <c r="C903" t="s">
        <v>232</v>
      </c>
      <c r="D903" t="s">
        <v>1000</v>
      </c>
      <c r="E903" s="23">
        <v>41244</v>
      </c>
      <c r="H903" t="e">
        <v>#DIV/0!</v>
      </c>
      <c r="K903" t="e">
        <v>#DIV/0!</v>
      </c>
      <c r="M903" t="e">
        <v>#DIV/0!</v>
      </c>
      <c r="R903" t="e">
        <v>#DIV/0!</v>
      </c>
      <c r="T903">
        <v>1.2878787878787878</v>
      </c>
    </row>
    <row r="904" spans="1:20" x14ac:dyDescent="0.2">
      <c r="A904" t="s">
        <v>17771</v>
      </c>
      <c r="B904" t="s">
        <v>17772</v>
      </c>
      <c r="C904" t="s">
        <v>231</v>
      </c>
      <c r="D904" t="s">
        <v>1002</v>
      </c>
      <c r="E904" s="23">
        <v>41244</v>
      </c>
      <c r="H904" t="e">
        <v>#DIV/0!</v>
      </c>
      <c r="K904" t="e">
        <v>#DIV/0!</v>
      </c>
      <c r="M904" t="e">
        <v>#DIV/0!</v>
      </c>
      <c r="R904" t="e">
        <v>#DIV/0!</v>
      </c>
      <c r="T904">
        <v>1.25</v>
      </c>
    </row>
    <row r="905" spans="1:20" x14ac:dyDescent="0.2">
      <c r="A905" t="s">
        <v>17948</v>
      </c>
      <c r="B905" t="s">
        <v>17949</v>
      </c>
      <c r="C905" t="s">
        <v>317</v>
      </c>
      <c r="D905" t="s">
        <v>1000</v>
      </c>
      <c r="E905" s="23">
        <v>41244</v>
      </c>
      <c r="F905">
        <v>3</v>
      </c>
      <c r="G905">
        <v>3</v>
      </c>
      <c r="H905">
        <v>1</v>
      </c>
      <c r="K905" t="e">
        <v>#DIV/0!</v>
      </c>
      <c r="M905" t="e">
        <v>#DIV/0!</v>
      </c>
      <c r="R905" t="e">
        <v>#DIV/0!</v>
      </c>
      <c r="T905">
        <v>0.90909090909090906</v>
      </c>
    </row>
    <row r="906" spans="1:20" x14ac:dyDescent="0.2">
      <c r="A906" t="s">
        <v>18127</v>
      </c>
      <c r="B906" t="s">
        <v>18128</v>
      </c>
      <c r="C906" t="s">
        <v>316</v>
      </c>
      <c r="D906" t="s">
        <v>1002</v>
      </c>
      <c r="E906" s="23">
        <v>41244</v>
      </c>
      <c r="F906">
        <v>3</v>
      </c>
      <c r="G906">
        <v>3</v>
      </c>
      <c r="H906">
        <v>1</v>
      </c>
      <c r="K906" t="e">
        <v>#DIV/0!</v>
      </c>
      <c r="M906" t="e">
        <v>#DIV/0!</v>
      </c>
      <c r="R906" t="e">
        <v>#DIV/0!</v>
      </c>
    </row>
    <row r="907" spans="1:20" x14ac:dyDescent="0.2">
      <c r="A907" t="s">
        <v>18380</v>
      </c>
      <c r="B907" t="s">
        <v>18381</v>
      </c>
      <c r="C907" t="s">
        <v>214</v>
      </c>
      <c r="D907" t="s">
        <v>1000</v>
      </c>
      <c r="E907" s="23">
        <v>41244</v>
      </c>
      <c r="F907">
        <v>5</v>
      </c>
      <c r="G907">
        <v>5</v>
      </c>
      <c r="H907">
        <v>1</v>
      </c>
      <c r="I907">
        <v>18</v>
      </c>
      <c r="J907">
        <v>29</v>
      </c>
      <c r="K907">
        <v>0.62068965517241381</v>
      </c>
      <c r="L907">
        <v>25</v>
      </c>
      <c r="M907">
        <v>1.1599999999999999</v>
      </c>
      <c r="P907">
        <v>0</v>
      </c>
      <c r="Q907">
        <v>1</v>
      </c>
      <c r="R907">
        <v>0</v>
      </c>
    </row>
    <row r="908" spans="1:20" x14ac:dyDescent="0.2">
      <c r="A908" t="s">
        <v>18559</v>
      </c>
      <c r="B908" t="s">
        <v>18560</v>
      </c>
      <c r="C908" t="s">
        <v>215</v>
      </c>
      <c r="D908" t="s">
        <v>1002</v>
      </c>
      <c r="E908" s="23">
        <v>41244</v>
      </c>
      <c r="F908">
        <v>5</v>
      </c>
      <c r="G908">
        <v>5</v>
      </c>
      <c r="H908">
        <v>1</v>
      </c>
      <c r="I908">
        <v>18</v>
      </c>
      <c r="J908">
        <v>29</v>
      </c>
      <c r="K908">
        <v>0.62068965517241381</v>
      </c>
      <c r="L908">
        <v>25</v>
      </c>
      <c r="M908">
        <v>1.1599999999999999</v>
      </c>
      <c r="P908">
        <v>0</v>
      </c>
      <c r="Q908">
        <v>1</v>
      </c>
      <c r="R908">
        <v>0</v>
      </c>
    </row>
    <row r="909" spans="1:20" x14ac:dyDescent="0.2">
      <c r="A909" t="s">
        <v>18736</v>
      </c>
      <c r="B909" t="s">
        <v>18737</v>
      </c>
      <c r="C909" t="s">
        <v>216</v>
      </c>
      <c r="D909" t="s">
        <v>1002</v>
      </c>
      <c r="E909" s="23">
        <v>41244</v>
      </c>
      <c r="H909" t="e">
        <v>#DIV/0!</v>
      </c>
      <c r="K909" t="e">
        <v>#DIV/0!</v>
      </c>
      <c r="M909" t="e">
        <v>#DIV/0!</v>
      </c>
      <c r="R909" t="e">
        <v>#DIV/0!</v>
      </c>
    </row>
    <row r="910" spans="1:20" x14ac:dyDescent="0.2">
      <c r="A910" t="s">
        <v>18913</v>
      </c>
      <c r="B910" t="s">
        <v>18914</v>
      </c>
      <c r="C910" t="s">
        <v>229</v>
      </c>
      <c r="D910" t="s">
        <v>1002</v>
      </c>
      <c r="E910" s="23">
        <v>41244</v>
      </c>
      <c r="H910" t="e">
        <v>#DIV/0!</v>
      </c>
      <c r="K910" t="e">
        <v>#DIV/0!</v>
      </c>
      <c r="M910" t="e">
        <v>#DIV/0!</v>
      </c>
      <c r="R910" t="e">
        <v>#DIV/0!</v>
      </c>
      <c r="T910">
        <v>0.71345029239766078</v>
      </c>
    </row>
    <row r="911" spans="1:20" x14ac:dyDescent="0.2">
      <c r="A911" t="s">
        <v>19090</v>
      </c>
      <c r="B911" t="s">
        <v>19091</v>
      </c>
      <c r="C911" t="s">
        <v>230</v>
      </c>
      <c r="D911" t="s">
        <v>1000</v>
      </c>
      <c r="E911" s="23">
        <v>41244</v>
      </c>
      <c r="H911" t="e">
        <v>#DIV/0!</v>
      </c>
      <c r="K911" t="e">
        <v>#DIV/0!</v>
      </c>
      <c r="M911" t="e">
        <v>#DIV/0!</v>
      </c>
      <c r="R911" t="e">
        <v>#DIV/0!</v>
      </c>
    </row>
    <row r="912" spans="1:20" x14ac:dyDescent="0.2">
      <c r="A912" t="s">
        <v>19269</v>
      </c>
      <c r="B912" t="s">
        <v>19270</v>
      </c>
      <c r="C912" t="s">
        <v>234</v>
      </c>
      <c r="D912" t="s">
        <v>1000</v>
      </c>
      <c r="E912" s="23">
        <v>41244</v>
      </c>
      <c r="H912" t="e">
        <v>#DIV/0!</v>
      </c>
      <c r="K912" t="e">
        <v>#DIV/0!</v>
      </c>
      <c r="M912" t="e">
        <v>#DIV/0!</v>
      </c>
      <c r="R912" t="e">
        <v>#DIV/0!</v>
      </c>
      <c r="T912">
        <v>1.25</v>
      </c>
    </row>
    <row r="913" spans="1:20" x14ac:dyDescent="0.2">
      <c r="A913" t="s">
        <v>19448</v>
      </c>
      <c r="B913" t="s">
        <v>19449</v>
      </c>
      <c r="C913" t="s">
        <v>233</v>
      </c>
      <c r="D913" t="s">
        <v>1002</v>
      </c>
      <c r="E913" s="23">
        <v>41244</v>
      </c>
      <c r="H913" t="e">
        <v>#DIV/0!</v>
      </c>
      <c r="K913" t="e">
        <v>#DIV/0!</v>
      </c>
      <c r="M913" t="e">
        <v>#DIV/0!</v>
      </c>
      <c r="R913" t="e">
        <v>#DIV/0!</v>
      </c>
      <c r="T913">
        <v>0.31578947368421051</v>
      </c>
    </row>
    <row r="914" spans="1:20" x14ac:dyDescent="0.2">
      <c r="A914" t="s">
        <v>19823</v>
      </c>
      <c r="B914" t="s">
        <v>19824</v>
      </c>
      <c r="C914" t="s">
        <v>220</v>
      </c>
      <c r="D914" t="s">
        <v>1000</v>
      </c>
      <c r="E914" s="23">
        <v>41244</v>
      </c>
      <c r="F914">
        <v>8</v>
      </c>
      <c r="G914">
        <v>13</v>
      </c>
      <c r="H914">
        <v>0.61538461538461542</v>
      </c>
      <c r="I914">
        <v>38</v>
      </c>
      <c r="K914" t="e">
        <v>#DIV/0!</v>
      </c>
      <c r="L914">
        <v>54</v>
      </c>
      <c r="M914">
        <v>0</v>
      </c>
      <c r="P914">
        <v>8</v>
      </c>
      <c r="Q914">
        <v>12</v>
      </c>
      <c r="R914">
        <v>0.66666666666666663</v>
      </c>
    </row>
    <row r="915" spans="1:20" x14ac:dyDescent="0.2">
      <c r="A915" t="s">
        <v>20002</v>
      </c>
      <c r="B915" t="s">
        <v>20003</v>
      </c>
      <c r="C915" t="s">
        <v>221</v>
      </c>
      <c r="D915" t="s">
        <v>1002</v>
      </c>
      <c r="E915" s="23">
        <v>41244</v>
      </c>
      <c r="F915">
        <v>7.4824999999999999</v>
      </c>
      <c r="G915">
        <v>8</v>
      </c>
      <c r="H915">
        <v>0.93531249999999999</v>
      </c>
      <c r="I915">
        <v>33</v>
      </c>
      <c r="K915" t="e">
        <v>#DIV/0!</v>
      </c>
      <c r="L915">
        <v>45</v>
      </c>
      <c r="M915">
        <v>0</v>
      </c>
      <c r="O915">
        <v>0.84399999999999997</v>
      </c>
      <c r="P915">
        <v>8</v>
      </c>
      <c r="Q915">
        <v>12</v>
      </c>
      <c r="R915">
        <v>0.66666666666666663</v>
      </c>
      <c r="T915">
        <v>0.71</v>
      </c>
    </row>
    <row r="916" spans="1:20" x14ac:dyDescent="0.2">
      <c r="A916" t="s">
        <v>20179</v>
      </c>
      <c r="B916" t="s">
        <v>20180</v>
      </c>
      <c r="C916" t="s">
        <v>222</v>
      </c>
      <c r="D916" t="s">
        <v>1002</v>
      </c>
      <c r="E916" s="23">
        <v>41244</v>
      </c>
      <c r="F916">
        <v>0.51749999999999996</v>
      </c>
      <c r="G916">
        <v>5</v>
      </c>
      <c r="H916">
        <v>0.10349999999999999</v>
      </c>
      <c r="I916">
        <v>5</v>
      </c>
      <c r="L916">
        <v>9</v>
      </c>
      <c r="M916">
        <v>0</v>
      </c>
      <c r="O916">
        <v>0.96399999999999997</v>
      </c>
      <c r="R916" t="e">
        <v>#DIV/0!</v>
      </c>
      <c r="T916">
        <v>0.71</v>
      </c>
    </row>
    <row r="917" spans="1:20" x14ac:dyDescent="0.2">
      <c r="A917" t="s">
        <v>20356</v>
      </c>
      <c r="B917" t="s">
        <v>20357</v>
      </c>
      <c r="C917" t="s">
        <v>211</v>
      </c>
      <c r="D917" t="s">
        <v>1002</v>
      </c>
      <c r="E917" s="23">
        <v>41244</v>
      </c>
      <c r="H917" t="e">
        <v>#DIV/0!</v>
      </c>
      <c r="K917" t="e">
        <v>#DIV/0!</v>
      </c>
      <c r="M917" t="e">
        <v>#DIV/0!</v>
      </c>
      <c r="R917" t="e">
        <v>#DIV/0!</v>
      </c>
    </row>
    <row r="918" spans="1:20" x14ac:dyDescent="0.2">
      <c r="A918" t="s">
        <v>20533</v>
      </c>
      <c r="B918" t="s">
        <v>20534</v>
      </c>
      <c r="C918" t="s">
        <v>207</v>
      </c>
      <c r="D918" t="s">
        <v>1000</v>
      </c>
      <c r="E918" s="23">
        <v>41244</v>
      </c>
      <c r="F918">
        <v>7</v>
      </c>
      <c r="G918">
        <v>7</v>
      </c>
      <c r="H918">
        <v>1</v>
      </c>
      <c r="I918">
        <v>23</v>
      </c>
      <c r="J918">
        <v>52</v>
      </c>
      <c r="K918">
        <v>0.44230769230769229</v>
      </c>
      <c r="L918">
        <v>73</v>
      </c>
      <c r="M918">
        <v>0.71232876712328763</v>
      </c>
      <c r="N918">
        <v>0</v>
      </c>
      <c r="P918">
        <v>6</v>
      </c>
      <c r="Q918">
        <v>7</v>
      </c>
      <c r="R918">
        <v>0.8571428571428571</v>
      </c>
      <c r="S918">
        <v>0</v>
      </c>
    </row>
    <row r="919" spans="1:20" x14ac:dyDescent="0.2">
      <c r="A919" t="s">
        <v>20712</v>
      </c>
      <c r="B919" t="s">
        <v>20713</v>
      </c>
      <c r="C919" t="s">
        <v>894</v>
      </c>
      <c r="D919" t="s">
        <v>1002</v>
      </c>
      <c r="E919" s="23">
        <v>41244</v>
      </c>
      <c r="H919" t="e">
        <v>#DIV/0!</v>
      </c>
      <c r="K919" t="e">
        <v>#DIV/0!</v>
      </c>
      <c r="M919" t="e">
        <v>#DIV/0!</v>
      </c>
      <c r="R919" t="e">
        <v>#DIV/0!</v>
      </c>
      <c r="T919">
        <v>0.91</v>
      </c>
    </row>
    <row r="920" spans="1:20" x14ac:dyDescent="0.2">
      <c r="A920" t="s">
        <v>20777</v>
      </c>
      <c r="B920" t="s">
        <v>20778</v>
      </c>
      <c r="C920" t="s">
        <v>210</v>
      </c>
      <c r="D920" t="s">
        <v>1002</v>
      </c>
      <c r="E920" s="23">
        <v>41244</v>
      </c>
      <c r="F920">
        <v>4</v>
      </c>
      <c r="G920">
        <v>4</v>
      </c>
      <c r="H920">
        <v>1</v>
      </c>
      <c r="I920">
        <v>23</v>
      </c>
      <c r="J920">
        <v>35</v>
      </c>
      <c r="K920">
        <v>0.65714285714285714</v>
      </c>
      <c r="L920">
        <v>46</v>
      </c>
      <c r="M920">
        <v>0.76086956521739135</v>
      </c>
      <c r="P920">
        <v>6</v>
      </c>
      <c r="Q920">
        <v>7</v>
      </c>
      <c r="R920">
        <v>0.8571428571428571</v>
      </c>
      <c r="T920">
        <v>0.91</v>
      </c>
    </row>
    <row r="921" spans="1:20" x14ac:dyDescent="0.2">
      <c r="A921" t="s">
        <v>20954</v>
      </c>
      <c r="B921" t="s">
        <v>20955</v>
      </c>
      <c r="C921" t="s">
        <v>208</v>
      </c>
      <c r="D921" t="s">
        <v>1002</v>
      </c>
      <c r="E921" s="23">
        <v>41244</v>
      </c>
      <c r="F921">
        <v>3</v>
      </c>
      <c r="G921">
        <v>3</v>
      </c>
      <c r="H921">
        <v>1</v>
      </c>
      <c r="J921">
        <v>17</v>
      </c>
      <c r="K921">
        <v>0</v>
      </c>
      <c r="L921">
        <v>27</v>
      </c>
      <c r="M921">
        <v>0.62962962962962965</v>
      </c>
      <c r="R921" t="e">
        <v>#DIV/0!</v>
      </c>
    </row>
    <row r="922" spans="1:20" x14ac:dyDescent="0.2">
      <c r="A922" t="s">
        <v>21209</v>
      </c>
      <c r="B922" t="s">
        <v>21210</v>
      </c>
      <c r="C922" t="s">
        <v>213</v>
      </c>
      <c r="D922" t="s">
        <v>1002</v>
      </c>
      <c r="E922" s="23">
        <v>41244</v>
      </c>
      <c r="H922" t="e">
        <v>#DIV/0!</v>
      </c>
      <c r="K922" t="e">
        <v>#DIV/0!</v>
      </c>
      <c r="M922" t="e">
        <v>#DIV/0!</v>
      </c>
      <c r="R922" t="e">
        <v>#DIV/0!</v>
      </c>
    </row>
    <row r="923" spans="1:20" x14ac:dyDescent="0.2">
      <c r="A923" t="s">
        <v>21386</v>
      </c>
      <c r="B923" t="s">
        <v>21387</v>
      </c>
      <c r="C923" t="s">
        <v>8154</v>
      </c>
      <c r="D923" t="s">
        <v>1002</v>
      </c>
      <c r="E923" s="23">
        <v>41244</v>
      </c>
      <c r="F923">
        <v>1.5</v>
      </c>
      <c r="G923">
        <v>1.5</v>
      </c>
      <c r="H923">
        <v>1</v>
      </c>
      <c r="I923">
        <v>2</v>
      </c>
      <c r="K923" t="e">
        <v>#DIV/0!</v>
      </c>
      <c r="L923">
        <v>14.5</v>
      </c>
      <c r="M923">
        <v>0</v>
      </c>
      <c r="R923" t="e">
        <v>#DIV/0!</v>
      </c>
      <c r="T923">
        <v>0</v>
      </c>
    </row>
    <row r="924" spans="1:20" x14ac:dyDescent="0.2">
      <c r="A924" t="s">
        <v>21451</v>
      </c>
      <c r="B924" t="s">
        <v>21452</v>
      </c>
      <c r="C924" t="s">
        <v>212</v>
      </c>
      <c r="D924" t="s">
        <v>1000</v>
      </c>
      <c r="E924" s="23">
        <v>41244</v>
      </c>
      <c r="F924">
        <v>1.5</v>
      </c>
      <c r="G924">
        <v>1.5</v>
      </c>
      <c r="H924">
        <v>1</v>
      </c>
      <c r="I924">
        <v>2</v>
      </c>
      <c r="J924">
        <v>0</v>
      </c>
      <c r="K924" t="e">
        <v>#DIV/0!</v>
      </c>
      <c r="L924">
        <v>14.5</v>
      </c>
      <c r="M924">
        <v>0</v>
      </c>
      <c r="N924">
        <v>0</v>
      </c>
      <c r="P924">
        <v>0</v>
      </c>
      <c r="Q924">
        <v>0</v>
      </c>
      <c r="R924" t="e">
        <v>#DIV/0!</v>
      </c>
      <c r="S924">
        <v>0</v>
      </c>
      <c r="T924">
        <v>0</v>
      </c>
    </row>
    <row r="925" spans="1:20" x14ac:dyDescent="0.2">
      <c r="A925" t="s">
        <v>21660</v>
      </c>
      <c r="B925" t="s">
        <v>21661</v>
      </c>
      <c r="C925" t="s">
        <v>217</v>
      </c>
      <c r="D925" t="s">
        <v>1000</v>
      </c>
      <c r="E925" s="23">
        <v>41244</v>
      </c>
      <c r="F925">
        <v>1</v>
      </c>
      <c r="G925">
        <v>1</v>
      </c>
      <c r="H925">
        <v>1</v>
      </c>
      <c r="I925">
        <v>0</v>
      </c>
      <c r="L925">
        <v>0</v>
      </c>
      <c r="M925" t="e">
        <v>#DIV/0!</v>
      </c>
      <c r="R925" t="e">
        <v>#DIV/0!</v>
      </c>
      <c r="T925">
        <v>1.4333333333333333</v>
      </c>
    </row>
    <row r="926" spans="1:20" x14ac:dyDescent="0.2">
      <c r="A926" t="s">
        <v>21839</v>
      </c>
      <c r="B926" t="s">
        <v>21840</v>
      </c>
      <c r="C926" t="s">
        <v>895</v>
      </c>
      <c r="D926" t="s">
        <v>1002</v>
      </c>
      <c r="E926" s="23">
        <v>41244</v>
      </c>
      <c r="H926" t="e">
        <v>#DIV/0!</v>
      </c>
      <c r="K926" t="e">
        <v>#DIV/0!</v>
      </c>
      <c r="M926" t="e">
        <v>#DIV/0!</v>
      </c>
      <c r="R926" t="e">
        <v>#DIV/0!</v>
      </c>
      <c r="T926">
        <v>1.075</v>
      </c>
    </row>
    <row r="927" spans="1:20" x14ac:dyDescent="0.2">
      <c r="A927" t="s">
        <v>21904</v>
      </c>
      <c r="B927" t="s">
        <v>21905</v>
      </c>
      <c r="C927" t="s">
        <v>218</v>
      </c>
      <c r="D927" t="s">
        <v>1002</v>
      </c>
      <c r="E927" s="23">
        <v>41244</v>
      </c>
      <c r="F927">
        <v>1</v>
      </c>
      <c r="G927">
        <v>1</v>
      </c>
      <c r="H927">
        <v>1</v>
      </c>
      <c r="K927" t="e">
        <v>#DIV/0!</v>
      </c>
      <c r="M927" t="e">
        <v>#DIV/0!</v>
      </c>
      <c r="R927" t="e">
        <v>#DIV/0!</v>
      </c>
    </row>
    <row r="928" spans="1:20" x14ac:dyDescent="0.2">
      <c r="A928" t="s">
        <v>22081</v>
      </c>
      <c r="B928" t="s">
        <v>22082</v>
      </c>
      <c r="C928" t="s">
        <v>219</v>
      </c>
      <c r="D928" t="s">
        <v>1002</v>
      </c>
      <c r="E928" s="23">
        <v>41244</v>
      </c>
      <c r="H928" t="e">
        <v>#DIV/0!</v>
      </c>
      <c r="K928" t="e">
        <v>#DIV/0!</v>
      </c>
      <c r="M928" t="e">
        <v>#DIV/0!</v>
      </c>
      <c r="R928" t="e">
        <v>#DIV/0!</v>
      </c>
      <c r="T928">
        <v>0.63500000000000001</v>
      </c>
    </row>
    <row r="929" spans="1:20" x14ac:dyDescent="0.2">
      <c r="A929" t="s">
        <v>11493</v>
      </c>
      <c r="B929" t="s">
        <v>11494</v>
      </c>
      <c r="C929" t="s">
        <v>198</v>
      </c>
      <c r="D929" t="s">
        <v>1002</v>
      </c>
      <c r="E929" s="23">
        <v>41275</v>
      </c>
      <c r="F929">
        <v>4</v>
      </c>
      <c r="G929">
        <v>2.5</v>
      </c>
      <c r="H929">
        <v>1.6</v>
      </c>
      <c r="K929" t="e">
        <v>#DIV/0!</v>
      </c>
      <c r="L929">
        <v>14.5</v>
      </c>
      <c r="M929">
        <v>0</v>
      </c>
      <c r="R929" t="e">
        <v>#DIV/0!</v>
      </c>
      <c r="T929">
        <v>0.48</v>
      </c>
    </row>
    <row r="930" spans="1:20" x14ac:dyDescent="0.2">
      <c r="A930" t="s">
        <v>13183</v>
      </c>
      <c r="B930" t="s">
        <v>13095</v>
      </c>
      <c r="C930" t="s">
        <v>1051</v>
      </c>
      <c r="D930" t="s">
        <v>1002</v>
      </c>
      <c r="E930" s="23">
        <v>41275</v>
      </c>
      <c r="F930">
        <v>4</v>
      </c>
      <c r="G930">
        <v>2.5</v>
      </c>
      <c r="H930">
        <v>1.6</v>
      </c>
      <c r="K930" t="e">
        <v>#DIV/0!</v>
      </c>
      <c r="L930">
        <v>14.5</v>
      </c>
      <c r="M930">
        <v>0</v>
      </c>
      <c r="R930" t="e">
        <v>#DIV/0!</v>
      </c>
      <c r="T930">
        <v>0.79</v>
      </c>
    </row>
    <row r="931" spans="1:20" x14ac:dyDescent="0.2">
      <c r="A931" t="s">
        <v>2981</v>
      </c>
      <c r="B931" t="s">
        <v>2982</v>
      </c>
      <c r="C931" t="s">
        <v>242</v>
      </c>
      <c r="D931" t="s">
        <v>1000</v>
      </c>
      <c r="E931" s="23">
        <v>41275</v>
      </c>
      <c r="F931">
        <v>0</v>
      </c>
      <c r="G931">
        <v>0</v>
      </c>
      <c r="H931" t="e">
        <v>#DIV/0!</v>
      </c>
      <c r="I931">
        <v>0</v>
      </c>
      <c r="J931">
        <v>0</v>
      </c>
      <c r="L931">
        <v>0</v>
      </c>
      <c r="M931" t="e">
        <v>#DIV/0!</v>
      </c>
      <c r="N931">
        <v>0</v>
      </c>
      <c r="P931">
        <v>0</v>
      </c>
      <c r="Q931">
        <v>0</v>
      </c>
      <c r="R931" t="e">
        <v>#DIV/0!</v>
      </c>
      <c r="S931">
        <v>0</v>
      </c>
    </row>
    <row r="932" spans="1:20" x14ac:dyDescent="0.2">
      <c r="A932" t="s">
        <v>2806</v>
      </c>
      <c r="B932" t="s">
        <v>2807</v>
      </c>
      <c r="C932" t="s">
        <v>2724</v>
      </c>
      <c r="D932" t="s">
        <v>1000</v>
      </c>
      <c r="E932" s="23">
        <v>41275</v>
      </c>
      <c r="F932">
        <v>5.5</v>
      </c>
      <c r="G932">
        <v>4</v>
      </c>
      <c r="H932">
        <v>1.375</v>
      </c>
      <c r="I932">
        <v>2</v>
      </c>
      <c r="J932">
        <v>29</v>
      </c>
      <c r="K932">
        <v>6.8965517241379309E-2</v>
      </c>
      <c r="L932">
        <v>29</v>
      </c>
      <c r="M932">
        <v>1</v>
      </c>
      <c r="N932">
        <v>0</v>
      </c>
      <c r="P932">
        <v>0</v>
      </c>
      <c r="Q932">
        <v>0</v>
      </c>
      <c r="R932" t="e">
        <v>#DIV/0!</v>
      </c>
      <c r="S932">
        <v>0</v>
      </c>
    </row>
    <row r="933" spans="1:20" x14ac:dyDescent="0.2">
      <c r="A933" t="s">
        <v>2561</v>
      </c>
      <c r="B933" t="s">
        <v>2562</v>
      </c>
      <c r="C933" t="s">
        <v>237</v>
      </c>
      <c r="D933" t="s">
        <v>1000</v>
      </c>
      <c r="E933" s="23">
        <v>41275</v>
      </c>
      <c r="F933">
        <v>16</v>
      </c>
      <c r="G933">
        <v>18</v>
      </c>
      <c r="H933">
        <v>0.88888888888888884</v>
      </c>
      <c r="I933">
        <v>85</v>
      </c>
      <c r="J933">
        <v>108</v>
      </c>
      <c r="K933">
        <v>0.78703703703703709</v>
      </c>
      <c r="L933">
        <v>115</v>
      </c>
      <c r="M933">
        <v>0.93913043478260871</v>
      </c>
      <c r="N933">
        <v>0</v>
      </c>
      <c r="O933">
        <v>0</v>
      </c>
      <c r="P933">
        <v>5</v>
      </c>
      <c r="Q933">
        <v>13</v>
      </c>
      <c r="R933">
        <v>0.38461538461538464</v>
      </c>
      <c r="S933">
        <v>0</v>
      </c>
    </row>
    <row r="934" spans="1:20" x14ac:dyDescent="0.2">
      <c r="A934" t="s">
        <v>2386</v>
      </c>
      <c r="B934" t="s">
        <v>2387</v>
      </c>
      <c r="C934" t="s">
        <v>238</v>
      </c>
      <c r="D934" t="s">
        <v>1000</v>
      </c>
      <c r="E934" s="23">
        <v>41275</v>
      </c>
      <c r="F934">
        <v>6.5</v>
      </c>
      <c r="G934">
        <v>8</v>
      </c>
      <c r="H934">
        <v>0.8125</v>
      </c>
      <c r="I934">
        <v>29</v>
      </c>
      <c r="J934">
        <v>0</v>
      </c>
      <c r="L934">
        <v>45</v>
      </c>
      <c r="M934">
        <v>0</v>
      </c>
      <c r="N934">
        <v>0</v>
      </c>
      <c r="O934">
        <v>0.84399999999999997</v>
      </c>
      <c r="P934">
        <v>3</v>
      </c>
      <c r="Q934">
        <v>5</v>
      </c>
      <c r="R934">
        <v>0.6</v>
      </c>
      <c r="S934">
        <v>0</v>
      </c>
    </row>
    <row r="935" spans="1:20" x14ac:dyDescent="0.2">
      <c r="A935" t="s">
        <v>2213</v>
      </c>
      <c r="B935" t="s">
        <v>2214</v>
      </c>
      <c r="C935" t="s">
        <v>239</v>
      </c>
      <c r="D935" t="s">
        <v>1000</v>
      </c>
      <c r="E935" s="23">
        <v>41275</v>
      </c>
      <c r="F935">
        <v>0.75</v>
      </c>
      <c r="G935">
        <v>5</v>
      </c>
      <c r="H935">
        <v>0.15</v>
      </c>
      <c r="I935">
        <v>5</v>
      </c>
      <c r="J935">
        <v>0</v>
      </c>
      <c r="K935" t="e">
        <v>#DIV/0!</v>
      </c>
      <c r="L935">
        <v>9</v>
      </c>
      <c r="M935">
        <v>0</v>
      </c>
      <c r="N935">
        <v>0</v>
      </c>
      <c r="O935">
        <v>0.96399999999999997</v>
      </c>
      <c r="P935">
        <v>0</v>
      </c>
      <c r="Q935">
        <v>0</v>
      </c>
      <c r="R935" t="e">
        <v>#DIV/0!</v>
      </c>
      <c r="S935">
        <v>0</v>
      </c>
      <c r="T935">
        <v>0.58333333333333337</v>
      </c>
    </row>
    <row r="936" spans="1:20" x14ac:dyDescent="0.2">
      <c r="A936" t="s">
        <v>2038</v>
      </c>
      <c r="B936" t="s">
        <v>2039</v>
      </c>
      <c r="C936" t="s">
        <v>1988</v>
      </c>
      <c r="D936" t="s">
        <v>1000</v>
      </c>
      <c r="E936" s="23">
        <v>41275</v>
      </c>
      <c r="F936">
        <v>7.3</v>
      </c>
      <c r="G936">
        <v>7.3</v>
      </c>
      <c r="H936">
        <v>1</v>
      </c>
      <c r="I936">
        <v>24</v>
      </c>
      <c r="J936">
        <v>47</v>
      </c>
      <c r="L936">
        <v>47</v>
      </c>
      <c r="M936">
        <v>1</v>
      </c>
      <c r="N936">
        <v>4</v>
      </c>
      <c r="P936">
        <v>0</v>
      </c>
      <c r="Q936">
        <v>4</v>
      </c>
      <c r="R936">
        <v>0</v>
      </c>
      <c r="S936">
        <v>3</v>
      </c>
    </row>
    <row r="937" spans="1:20" x14ac:dyDescent="0.2">
      <c r="A937" t="s">
        <v>1790</v>
      </c>
      <c r="B937" t="s">
        <v>1791</v>
      </c>
      <c r="C937" t="s">
        <v>240</v>
      </c>
      <c r="D937" t="s">
        <v>1000</v>
      </c>
      <c r="E937" s="23">
        <v>41275</v>
      </c>
      <c r="F937">
        <v>19</v>
      </c>
      <c r="G937">
        <v>15</v>
      </c>
      <c r="H937">
        <v>1.2666666666666666</v>
      </c>
      <c r="I937">
        <v>0</v>
      </c>
      <c r="J937">
        <v>17</v>
      </c>
      <c r="L937">
        <v>74.5</v>
      </c>
      <c r="M937">
        <v>0.22818791946308725</v>
      </c>
      <c r="N937">
        <v>0</v>
      </c>
      <c r="P937">
        <v>0</v>
      </c>
      <c r="Q937">
        <v>0</v>
      </c>
      <c r="R937" t="e">
        <v>#DIV/0!</v>
      </c>
      <c r="S937">
        <v>0</v>
      </c>
      <c r="T937">
        <v>0.58333333333333337</v>
      </c>
    </row>
    <row r="938" spans="1:20" x14ac:dyDescent="0.2">
      <c r="A938" t="s">
        <v>1615</v>
      </c>
      <c r="B938" t="s">
        <v>1616</v>
      </c>
      <c r="C938" t="s">
        <v>241</v>
      </c>
      <c r="D938" t="s">
        <v>1000</v>
      </c>
      <c r="E938" s="23">
        <v>41275</v>
      </c>
      <c r="F938">
        <v>0</v>
      </c>
      <c r="G938">
        <v>0</v>
      </c>
      <c r="H938" t="e">
        <v>#DIV/0!</v>
      </c>
      <c r="I938">
        <v>0</v>
      </c>
      <c r="J938">
        <v>0</v>
      </c>
      <c r="L938">
        <v>0</v>
      </c>
      <c r="M938" t="e">
        <v>#DIV/0!</v>
      </c>
      <c r="N938">
        <v>0</v>
      </c>
      <c r="P938">
        <v>0</v>
      </c>
      <c r="Q938">
        <v>0</v>
      </c>
      <c r="R938" t="e">
        <v>#DIV/0!</v>
      </c>
    </row>
    <row r="939" spans="1:20" x14ac:dyDescent="0.2">
      <c r="A939" t="s">
        <v>1072</v>
      </c>
      <c r="B939" t="s">
        <v>1157</v>
      </c>
      <c r="C939" t="s">
        <v>235</v>
      </c>
      <c r="D939" t="s">
        <v>1002</v>
      </c>
      <c r="E939" s="23">
        <v>41275</v>
      </c>
      <c r="F939">
        <v>55.05</v>
      </c>
      <c r="G939">
        <v>57.3</v>
      </c>
      <c r="H939">
        <v>0.96073298429319376</v>
      </c>
      <c r="I939">
        <v>145</v>
      </c>
      <c r="J939">
        <v>201</v>
      </c>
      <c r="K939">
        <v>0.72139303482587069</v>
      </c>
      <c r="L939">
        <v>319.5</v>
      </c>
      <c r="M939">
        <v>0.62910798122065725</v>
      </c>
      <c r="N939">
        <v>4</v>
      </c>
      <c r="P939">
        <v>8</v>
      </c>
      <c r="Q939">
        <v>22</v>
      </c>
      <c r="R939">
        <v>0.36363636363636365</v>
      </c>
      <c r="S939">
        <v>3</v>
      </c>
      <c r="T939">
        <v>0.80307692307692313</v>
      </c>
    </row>
    <row r="940" spans="1:20" x14ac:dyDescent="0.2">
      <c r="A940" t="s">
        <v>11495</v>
      </c>
      <c r="B940" t="s">
        <v>11496</v>
      </c>
      <c r="C940" t="s">
        <v>199</v>
      </c>
      <c r="D940" t="s">
        <v>1002</v>
      </c>
      <c r="E940" s="23">
        <v>41275</v>
      </c>
      <c r="F940">
        <v>10</v>
      </c>
      <c r="G940">
        <v>8</v>
      </c>
      <c r="H940">
        <v>1.25</v>
      </c>
      <c r="I940">
        <v>11</v>
      </c>
      <c r="J940">
        <v>20</v>
      </c>
      <c r="K940">
        <v>0.55000000000000004</v>
      </c>
      <c r="L940">
        <v>40</v>
      </c>
      <c r="M940">
        <v>0.5</v>
      </c>
      <c r="N940">
        <v>0</v>
      </c>
      <c r="P940">
        <v>1</v>
      </c>
      <c r="Q940">
        <v>2</v>
      </c>
      <c r="R940">
        <v>0.5</v>
      </c>
      <c r="S940">
        <v>0</v>
      </c>
      <c r="T940">
        <v>0.77700000000000002</v>
      </c>
    </row>
    <row r="941" spans="1:20" x14ac:dyDescent="0.2">
      <c r="A941" t="s">
        <v>11395</v>
      </c>
      <c r="B941" t="s">
        <v>11396</v>
      </c>
      <c r="C941" t="s">
        <v>201</v>
      </c>
      <c r="D941" t="s">
        <v>1000</v>
      </c>
      <c r="E941" s="23">
        <v>41275</v>
      </c>
      <c r="F941">
        <v>4</v>
      </c>
      <c r="G941">
        <v>4</v>
      </c>
      <c r="H941">
        <v>1</v>
      </c>
      <c r="I941">
        <v>11</v>
      </c>
      <c r="J941">
        <v>20</v>
      </c>
      <c r="K941">
        <v>0.55000000000000004</v>
      </c>
      <c r="L941">
        <v>20</v>
      </c>
      <c r="M941">
        <v>1</v>
      </c>
      <c r="P941">
        <v>1</v>
      </c>
      <c r="Q941">
        <v>2</v>
      </c>
      <c r="R941">
        <v>0.5</v>
      </c>
      <c r="T941">
        <v>0.89</v>
      </c>
    </row>
    <row r="942" spans="1:20" x14ac:dyDescent="0.2">
      <c r="A942" t="s">
        <v>12192</v>
      </c>
      <c r="B942" t="s">
        <v>12193</v>
      </c>
      <c r="C942" t="s">
        <v>200</v>
      </c>
      <c r="D942" t="s">
        <v>1000</v>
      </c>
      <c r="E942" s="23">
        <v>41275</v>
      </c>
      <c r="F942">
        <v>6</v>
      </c>
      <c r="G942">
        <v>4</v>
      </c>
      <c r="H942">
        <v>1.5</v>
      </c>
      <c r="K942" t="e">
        <v>#DIV/0!</v>
      </c>
      <c r="L942">
        <v>20</v>
      </c>
      <c r="M942">
        <v>0</v>
      </c>
      <c r="R942">
        <v>0</v>
      </c>
      <c r="T942">
        <v>0.18</v>
      </c>
    </row>
    <row r="943" spans="1:20" x14ac:dyDescent="0.2">
      <c r="A943" t="s">
        <v>12477</v>
      </c>
      <c r="B943" t="s">
        <v>12478</v>
      </c>
      <c r="C943" t="s">
        <v>202</v>
      </c>
      <c r="D943" t="s">
        <v>1000</v>
      </c>
      <c r="E943" s="23">
        <v>41275</v>
      </c>
      <c r="H943" t="e">
        <v>#DIV/0!</v>
      </c>
      <c r="K943" t="e">
        <v>#DIV/0!</v>
      </c>
      <c r="M943" t="e">
        <v>#DIV/0!</v>
      </c>
      <c r="R943" t="e">
        <v>#DIV/0!</v>
      </c>
      <c r="T943">
        <v>0.18</v>
      </c>
    </row>
    <row r="944" spans="1:20" x14ac:dyDescent="0.2">
      <c r="A944" t="s">
        <v>11014</v>
      </c>
      <c r="B944" t="s">
        <v>11015</v>
      </c>
      <c r="C944" t="s">
        <v>228</v>
      </c>
      <c r="D944" t="s">
        <v>1000</v>
      </c>
      <c r="E944" s="23">
        <v>41275</v>
      </c>
      <c r="H944" t="e">
        <v>#DIV/0!</v>
      </c>
      <c r="K944" t="e">
        <v>#DIV/0!</v>
      </c>
      <c r="M944" t="e">
        <v>#DIV/0!</v>
      </c>
      <c r="R944" t="e">
        <v>#DIV/0!</v>
      </c>
      <c r="T944">
        <v>0</v>
      </c>
    </row>
    <row r="945" spans="1:20" x14ac:dyDescent="0.2">
      <c r="A945" t="s">
        <v>10839</v>
      </c>
      <c r="B945" t="s">
        <v>10840</v>
      </c>
      <c r="C945" t="s">
        <v>227</v>
      </c>
      <c r="D945" t="s">
        <v>1002</v>
      </c>
      <c r="E945" s="23">
        <v>41275</v>
      </c>
      <c r="H945" t="e">
        <v>#DIV/0!</v>
      </c>
      <c r="K945" t="e">
        <v>#DIV/0!</v>
      </c>
      <c r="M945" t="e">
        <v>#DIV/0!</v>
      </c>
      <c r="R945" t="e">
        <v>#DIV/0!</v>
      </c>
      <c r="T945">
        <v>0.41833333333333328</v>
      </c>
    </row>
    <row r="946" spans="1:20" x14ac:dyDescent="0.2">
      <c r="A946" t="s">
        <v>10664</v>
      </c>
      <c r="B946" t="s">
        <v>10665</v>
      </c>
      <c r="C946" t="s">
        <v>203</v>
      </c>
      <c r="D946" t="s">
        <v>1002</v>
      </c>
      <c r="E946" s="23">
        <v>41275</v>
      </c>
      <c r="F946">
        <v>9</v>
      </c>
      <c r="G946">
        <v>9</v>
      </c>
      <c r="H946">
        <v>1</v>
      </c>
      <c r="I946">
        <v>27</v>
      </c>
      <c r="J946">
        <v>24</v>
      </c>
      <c r="K946">
        <v>1.125</v>
      </c>
      <c r="L946">
        <v>51.5</v>
      </c>
      <c r="M946">
        <v>0.46601941747572817</v>
      </c>
      <c r="P946">
        <v>1</v>
      </c>
      <c r="Q946">
        <v>2</v>
      </c>
      <c r="R946">
        <v>0.5</v>
      </c>
      <c r="T946">
        <v>1.0125000000000002</v>
      </c>
    </row>
    <row r="947" spans="1:20" x14ac:dyDescent="0.2">
      <c r="A947" t="s">
        <v>10489</v>
      </c>
      <c r="B947" t="s">
        <v>10490</v>
      </c>
      <c r="C947" t="s">
        <v>205</v>
      </c>
      <c r="D947" t="s">
        <v>1000</v>
      </c>
      <c r="E947" s="23">
        <v>41275</v>
      </c>
      <c r="F947">
        <v>3</v>
      </c>
      <c r="G947">
        <v>5</v>
      </c>
      <c r="H947">
        <v>0.6</v>
      </c>
      <c r="I947">
        <v>27</v>
      </c>
      <c r="J947">
        <v>24</v>
      </c>
      <c r="K947">
        <v>1.125</v>
      </c>
      <c r="L947">
        <v>24</v>
      </c>
      <c r="M947">
        <v>1</v>
      </c>
      <c r="P947">
        <v>1</v>
      </c>
      <c r="Q947">
        <v>2</v>
      </c>
      <c r="R947">
        <v>0.5</v>
      </c>
      <c r="T947">
        <v>0.77700000000000002</v>
      </c>
    </row>
    <row r="948" spans="1:20" x14ac:dyDescent="0.2">
      <c r="A948" t="s">
        <v>10313</v>
      </c>
      <c r="B948" t="s">
        <v>10314</v>
      </c>
      <c r="C948" t="s">
        <v>204</v>
      </c>
      <c r="D948" t="s">
        <v>1000</v>
      </c>
      <c r="E948" s="23">
        <v>41275</v>
      </c>
      <c r="F948">
        <v>6</v>
      </c>
      <c r="G948">
        <v>4</v>
      </c>
      <c r="H948">
        <v>1.5</v>
      </c>
      <c r="K948" t="e">
        <v>#DIV/0!</v>
      </c>
      <c r="L948">
        <v>27.5</v>
      </c>
      <c r="M948">
        <v>0</v>
      </c>
      <c r="Q948">
        <v>0</v>
      </c>
      <c r="R948" t="e">
        <v>#DIV/0!</v>
      </c>
      <c r="T948">
        <v>0.89</v>
      </c>
    </row>
    <row r="949" spans="1:20" x14ac:dyDescent="0.2">
      <c r="A949" t="s">
        <v>10248</v>
      </c>
      <c r="B949" t="s">
        <v>10249</v>
      </c>
      <c r="C949" t="s">
        <v>206</v>
      </c>
      <c r="D949" t="s">
        <v>1000</v>
      </c>
      <c r="E949" s="23">
        <v>41275</v>
      </c>
      <c r="H949" t="e">
        <v>#DIV/0!</v>
      </c>
      <c r="K949" t="e">
        <v>#DIV/0!</v>
      </c>
      <c r="M949" t="e">
        <v>#DIV/0!</v>
      </c>
      <c r="R949" t="e">
        <v>#DIV/0!</v>
      </c>
      <c r="T949">
        <v>0.625</v>
      </c>
    </row>
    <row r="950" spans="1:20" x14ac:dyDescent="0.2">
      <c r="A950" t="s">
        <v>9817</v>
      </c>
      <c r="B950" t="s">
        <v>9818</v>
      </c>
      <c r="C950" t="s">
        <v>223</v>
      </c>
      <c r="D950" t="s">
        <v>1002</v>
      </c>
      <c r="E950" s="23">
        <v>41275</v>
      </c>
      <c r="H950" t="e">
        <v>#DIV/0!</v>
      </c>
      <c r="K950" t="e">
        <v>#DIV/0!</v>
      </c>
      <c r="M950" t="e">
        <v>#DIV/0!</v>
      </c>
      <c r="R950" t="e">
        <v>#DIV/0!</v>
      </c>
      <c r="T950">
        <v>0.42648018648018643</v>
      </c>
    </row>
    <row r="951" spans="1:20" x14ac:dyDescent="0.2">
      <c r="A951" t="s">
        <v>9642</v>
      </c>
      <c r="B951" t="s">
        <v>9643</v>
      </c>
      <c r="C951" t="s">
        <v>224</v>
      </c>
      <c r="D951" t="s">
        <v>1000</v>
      </c>
      <c r="E951" s="23">
        <v>41275</v>
      </c>
      <c r="H951" t="e">
        <v>#DIV/0!</v>
      </c>
      <c r="K951" t="e">
        <v>#DIV/0!</v>
      </c>
      <c r="M951" t="e">
        <v>#DIV/0!</v>
      </c>
      <c r="R951" t="e">
        <v>#DIV/0!</v>
      </c>
      <c r="T951">
        <v>0</v>
      </c>
    </row>
    <row r="952" spans="1:20" x14ac:dyDescent="0.2">
      <c r="A952" t="s">
        <v>9251</v>
      </c>
      <c r="B952" t="s">
        <v>9252</v>
      </c>
      <c r="C952" t="s">
        <v>211</v>
      </c>
      <c r="D952" t="s">
        <v>1000</v>
      </c>
      <c r="E952" s="23">
        <v>41275</v>
      </c>
      <c r="H952" t="e">
        <v>#DIV/0!</v>
      </c>
      <c r="K952" t="e">
        <v>#DIV/0!</v>
      </c>
      <c r="M952" t="e">
        <v>#DIV/0!</v>
      </c>
      <c r="R952" t="e">
        <v>#DIV/0!</v>
      </c>
      <c r="T952">
        <v>0.74780225330225336</v>
      </c>
    </row>
    <row r="953" spans="1:20" x14ac:dyDescent="0.2">
      <c r="A953" t="s">
        <v>9076</v>
      </c>
      <c r="B953" t="s">
        <v>9077</v>
      </c>
      <c r="C953" t="s">
        <v>207</v>
      </c>
      <c r="D953" t="s">
        <v>1002</v>
      </c>
      <c r="E953" s="23">
        <v>41275</v>
      </c>
      <c r="F953">
        <v>7</v>
      </c>
      <c r="G953">
        <v>7</v>
      </c>
      <c r="H953">
        <v>1</v>
      </c>
      <c r="I953">
        <v>26</v>
      </c>
      <c r="J953">
        <v>52</v>
      </c>
      <c r="K953">
        <v>0.5</v>
      </c>
      <c r="L953">
        <v>73</v>
      </c>
      <c r="M953">
        <v>0.71232876712328763</v>
      </c>
      <c r="N953">
        <v>0</v>
      </c>
      <c r="P953">
        <v>2</v>
      </c>
      <c r="Q953">
        <v>4</v>
      </c>
      <c r="R953">
        <v>0.5</v>
      </c>
      <c r="S953">
        <v>0</v>
      </c>
      <c r="T953">
        <v>0.8727272727272728</v>
      </c>
    </row>
    <row r="954" spans="1:20" x14ac:dyDescent="0.2">
      <c r="A954" t="s">
        <v>9011</v>
      </c>
      <c r="B954" t="s">
        <v>9012</v>
      </c>
      <c r="C954" t="s">
        <v>894</v>
      </c>
      <c r="D954" t="s">
        <v>1000</v>
      </c>
      <c r="E954" s="23">
        <v>41275</v>
      </c>
      <c r="H954" t="e">
        <v>#DIV/0!</v>
      </c>
      <c r="K954" t="e">
        <v>#DIV/0!</v>
      </c>
      <c r="M954" t="e">
        <v>#DIV/0!</v>
      </c>
      <c r="R954" t="e">
        <v>#DIV/0!</v>
      </c>
      <c r="T954">
        <v>0.89999999999999991</v>
      </c>
    </row>
    <row r="955" spans="1:20" x14ac:dyDescent="0.2">
      <c r="A955" t="s">
        <v>8836</v>
      </c>
      <c r="B955" t="s">
        <v>8837</v>
      </c>
      <c r="C955" t="s">
        <v>210</v>
      </c>
      <c r="D955" t="s">
        <v>1000</v>
      </c>
      <c r="E955" s="23">
        <v>41275</v>
      </c>
      <c r="F955">
        <v>4</v>
      </c>
      <c r="G955">
        <v>4</v>
      </c>
      <c r="H955">
        <v>1</v>
      </c>
      <c r="I955">
        <v>26</v>
      </c>
      <c r="J955">
        <v>35</v>
      </c>
      <c r="K955">
        <v>0.74285714285714288</v>
      </c>
      <c r="L955">
        <v>46</v>
      </c>
      <c r="M955">
        <v>0.76086956521739135</v>
      </c>
      <c r="P955">
        <v>2</v>
      </c>
      <c r="Q955">
        <v>4</v>
      </c>
      <c r="R955">
        <v>0.5</v>
      </c>
      <c r="T955">
        <v>0.72727272727272729</v>
      </c>
    </row>
    <row r="956" spans="1:20" x14ac:dyDescent="0.2">
      <c r="A956" t="s">
        <v>8661</v>
      </c>
      <c r="B956" t="s">
        <v>8662</v>
      </c>
      <c r="C956" t="s">
        <v>208</v>
      </c>
      <c r="D956" t="s">
        <v>1000</v>
      </c>
      <c r="E956" s="23">
        <v>41275</v>
      </c>
      <c r="F956">
        <v>3</v>
      </c>
      <c r="G956">
        <v>3</v>
      </c>
      <c r="H956">
        <v>1</v>
      </c>
      <c r="J956">
        <v>17</v>
      </c>
      <c r="K956">
        <v>0</v>
      </c>
      <c r="L956">
        <v>27</v>
      </c>
      <c r="M956">
        <v>0.62962962962962965</v>
      </c>
      <c r="R956" t="e">
        <v>#DIV/0!</v>
      </c>
    </row>
    <row r="957" spans="1:20" x14ac:dyDescent="0.2">
      <c r="A957" t="s">
        <v>8412</v>
      </c>
      <c r="B957" t="s">
        <v>8413</v>
      </c>
      <c r="C957" t="s">
        <v>213</v>
      </c>
      <c r="D957" t="s">
        <v>1000</v>
      </c>
      <c r="E957" s="23">
        <v>41275</v>
      </c>
      <c r="H957" t="e">
        <v>#DIV/0!</v>
      </c>
      <c r="K957" t="e">
        <v>#DIV/0!</v>
      </c>
      <c r="M957" t="e">
        <v>#DIV/0!</v>
      </c>
      <c r="R957" t="e">
        <v>#DIV/0!</v>
      </c>
    </row>
    <row r="958" spans="1:20" x14ac:dyDescent="0.2">
      <c r="A958" t="s">
        <v>8237</v>
      </c>
      <c r="B958" t="s">
        <v>8238</v>
      </c>
      <c r="C958" t="s">
        <v>212</v>
      </c>
      <c r="D958" t="s">
        <v>1002</v>
      </c>
      <c r="E958" s="23">
        <v>41275</v>
      </c>
      <c r="F958">
        <v>1.5</v>
      </c>
      <c r="G958">
        <v>1.5</v>
      </c>
      <c r="H958">
        <v>1</v>
      </c>
      <c r="I958">
        <v>2</v>
      </c>
      <c r="J958">
        <v>0</v>
      </c>
      <c r="K958" t="e">
        <v>#DIV/0!</v>
      </c>
      <c r="L958">
        <v>14.5</v>
      </c>
      <c r="M958">
        <v>0</v>
      </c>
      <c r="N958">
        <v>0</v>
      </c>
      <c r="P958">
        <v>0</v>
      </c>
      <c r="Q958">
        <v>0</v>
      </c>
      <c r="R958" t="e">
        <v>#DIV/0!</v>
      </c>
      <c r="S958">
        <v>0</v>
      </c>
    </row>
    <row r="959" spans="1:20" x14ac:dyDescent="0.2">
      <c r="A959" t="s">
        <v>8172</v>
      </c>
      <c r="B959" t="s">
        <v>8173</v>
      </c>
      <c r="C959" t="s">
        <v>8154</v>
      </c>
      <c r="D959" t="s">
        <v>1000</v>
      </c>
      <c r="E959" s="23">
        <v>41275</v>
      </c>
      <c r="F959">
        <v>1.5</v>
      </c>
      <c r="G959">
        <v>1.5</v>
      </c>
      <c r="H959">
        <v>1</v>
      </c>
      <c r="I959">
        <v>2</v>
      </c>
      <c r="K959" t="e">
        <v>#DIV/0!</v>
      </c>
      <c r="L959">
        <v>14.5</v>
      </c>
      <c r="M959">
        <v>0</v>
      </c>
      <c r="R959" t="e">
        <v>#DIV/0!</v>
      </c>
      <c r="T959">
        <v>1.1199999999999999</v>
      </c>
    </row>
    <row r="960" spans="1:20" x14ac:dyDescent="0.2">
      <c r="A960" t="s">
        <v>7936</v>
      </c>
      <c r="B960" t="s">
        <v>7937</v>
      </c>
      <c r="C960" t="s">
        <v>225</v>
      </c>
      <c r="D960" t="s">
        <v>1002</v>
      </c>
      <c r="E960" s="23">
        <v>41275</v>
      </c>
      <c r="H960" t="e">
        <v>#DIV/0!</v>
      </c>
      <c r="K960" t="e">
        <v>#DIV/0!</v>
      </c>
      <c r="M960" t="e">
        <v>#DIV/0!</v>
      </c>
      <c r="R960" t="e">
        <v>#DIV/0!</v>
      </c>
      <c r="T960">
        <v>1.125</v>
      </c>
    </row>
    <row r="961" spans="1:20" x14ac:dyDescent="0.2">
      <c r="A961" t="s">
        <v>7735</v>
      </c>
      <c r="B961" t="s">
        <v>7736</v>
      </c>
      <c r="C961" t="s">
        <v>226</v>
      </c>
      <c r="D961" t="s">
        <v>1000</v>
      </c>
      <c r="E961" s="23">
        <v>41275</v>
      </c>
      <c r="H961" t="e">
        <v>#DIV/0!</v>
      </c>
      <c r="K961" t="e">
        <v>#DIV/0!</v>
      </c>
      <c r="M961" t="e">
        <v>#DIV/0!</v>
      </c>
      <c r="R961" t="e">
        <v>#DIV/0!</v>
      </c>
      <c r="T961">
        <v>0.8666666666666667</v>
      </c>
    </row>
    <row r="962" spans="1:20" x14ac:dyDescent="0.2">
      <c r="A962" t="s">
        <v>7548</v>
      </c>
      <c r="B962" t="s">
        <v>7549</v>
      </c>
      <c r="C962" t="s">
        <v>901</v>
      </c>
      <c r="D962" t="s">
        <v>1000</v>
      </c>
      <c r="E962" s="23">
        <v>41275</v>
      </c>
      <c r="F962">
        <v>4</v>
      </c>
      <c r="G962">
        <v>4</v>
      </c>
      <c r="H962">
        <v>1</v>
      </c>
      <c r="I962">
        <v>7</v>
      </c>
      <c r="K962" t="e">
        <v>#DIV/0!</v>
      </c>
      <c r="L962">
        <v>24</v>
      </c>
      <c r="M962">
        <v>0</v>
      </c>
      <c r="N962">
        <v>4</v>
      </c>
      <c r="P962">
        <v>0</v>
      </c>
      <c r="Q962">
        <v>1</v>
      </c>
      <c r="R962">
        <v>0</v>
      </c>
      <c r="S962">
        <v>3</v>
      </c>
    </row>
    <row r="963" spans="1:20" x14ac:dyDescent="0.2">
      <c r="A963" t="s">
        <v>7201</v>
      </c>
      <c r="B963" t="s">
        <v>7202</v>
      </c>
      <c r="C963" t="s">
        <v>1052</v>
      </c>
      <c r="D963" t="s">
        <v>1000</v>
      </c>
      <c r="E963" s="23">
        <v>41275</v>
      </c>
      <c r="F963">
        <v>4</v>
      </c>
      <c r="G963">
        <v>4</v>
      </c>
      <c r="H963">
        <v>1</v>
      </c>
      <c r="I963">
        <v>7</v>
      </c>
      <c r="K963" t="e">
        <v>#DIV/0!</v>
      </c>
      <c r="L963">
        <v>24</v>
      </c>
      <c r="M963">
        <v>0</v>
      </c>
      <c r="N963">
        <v>4</v>
      </c>
      <c r="P963">
        <v>0</v>
      </c>
      <c r="Q963">
        <v>1</v>
      </c>
      <c r="R963">
        <v>0</v>
      </c>
      <c r="S963">
        <v>3</v>
      </c>
    </row>
    <row r="964" spans="1:20" x14ac:dyDescent="0.2">
      <c r="A964" t="s">
        <v>6996</v>
      </c>
      <c r="B964" t="s">
        <v>6997</v>
      </c>
      <c r="C964" t="s">
        <v>232</v>
      </c>
      <c r="D964" t="s">
        <v>1002</v>
      </c>
      <c r="E964" s="23">
        <v>41275</v>
      </c>
      <c r="H964" t="e">
        <v>#DIV/0!</v>
      </c>
      <c r="K964" t="e">
        <v>#DIV/0!</v>
      </c>
      <c r="M964" t="e">
        <v>#DIV/0!</v>
      </c>
      <c r="R964" t="e">
        <v>#DIV/0!</v>
      </c>
    </row>
    <row r="965" spans="1:20" x14ac:dyDescent="0.2">
      <c r="A965" t="s">
        <v>6805</v>
      </c>
      <c r="B965" t="s">
        <v>6806</v>
      </c>
      <c r="C965" t="s">
        <v>231</v>
      </c>
      <c r="D965" t="s">
        <v>1000</v>
      </c>
      <c r="E965" s="23">
        <v>41275</v>
      </c>
      <c r="H965" t="e">
        <v>#DIV/0!</v>
      </c>
      <c r="K965" t="e">
        <v>#DIV/0!</v>
      </c>
      <c r="M965" t="e">
        <v>#DIV/0!</v>
      </c>
      <c r="R965" t="e">
        <v>#DIV/0!</v>
      </c>
    </row>
    <row r="966" spans="1:20" x14ac:dyDescent="0.2">
      <c r="A966" t="s">
        <v>6630</v>
      </c>
      <c r="B966" t="s">
        <v>6631</v>
      </c>
      <c r="C966" t="s">
        <v>317</v>
      </c>
      <c r="D966" t="s">
        <v>1002</v>
      </c>
      <c r="E966" s="23">
        <v>41275</v>
      </c>
      <c r="F966">
        <v>3</v>
      </c>
      <c r="G966">
        <v>3</v>
      </c>
      <c r="H966">
        <v>1</v>
      </c>
      <c r="K966" t="e">
        <v>#DIV/0!</v>
      </c>
      <c r="M966" t="e">
        <v>#DIV/0!</v>
      </c>
      <c r="R966" t="e">
        <v>#DIV/0!</v>
      </c>
      <c r="T966">
        <v>0.65333333333333343</v>
      </c>
    </row>
    <row r="967" spans="1:20" x14ac:dyDescent="0.2">
      <c r="A967" t="s">
        <v>6455</v>
      </c>
      <c r="B967" t="s">
        <v>6456</v>
      </c>
      <c r="C967" t="s">
        <v>316</v>
      </c>
      <c r="D967" t="s">
        <v>1000</v>
      </c>
      <c r="E967" s="23">
        <v>41275</v>
      </c>
      <c r="F967">
        <v>3</v>
      </c>
      <c r="G967">
        <v>3</v>
      </c>
      <c r="H967">
        <v>1</v>
      </c>
      <c r="K967" t="e">
        <v>#DIV/0!</v>
      </c>
      <c r="M967" t="e">
        <v>#DIV/0!</v>
      </c>
      <c r="R967" t="e">
        <v>#DIV/0!</v>
      </c>
    </row>
    <row r="968" spans="1:20" x14ac:dyDescent="0.2">
      <c r="A968" t="s">
        <v>6206</v>
      </c>
      <c r="B968" t="s">
        <v>6207</v>
      </c>
      <c r="C968" t="s">
        <v>214</v>
      </c>
      <c r="D968" t="s">
        <v>1002</v>
      </c>
      <c r="E968" s="23">
        <v>41275</v>
      </c>
      <c r="F968">
        <v>5</v>
      </c>
      <c r="G968">
        <v>5</v>
      </c>
      <c r="H968">
        <v>1</v>
      </c>
      <c r="I968">
        <v>21</v>
      </c>
      <c r="J968">
        <v>29</v>
      </c>
      <c r="K968">
        <v>0.72413793103448276</v>
      </c>
      <c r="L968">
        <v>25</v>
      </c>
      <c r="M968">
        <v>1.1599999999999999</v>
      </c>
      <c r="P968">
        <v>1</v>
      </c>
      <c r="Q968">
        <v>5</v>
      </c>
      <c r="R968">
        <v>0.2</v>
      </c>
      <c r="T968">
        <v>1.2250000000000001</v>
      </c>
    </row>
    <row r="969" spans="1:20" x14ac:dyDescent="0.2">
      <c r="A969" t="s">
        <v>6031</v>
      </c>
      <c r="B969" t="s">
        <v>6032</v>
      </c>
      <c r="C969" t="s">
        <v>215</v>
      </c>
      <c r="D969" t="s">
        <v>1000</v>
      </c>
      <c r="E969" s="23">
        <v>41275</v>
      </c>
      <c r="F969">
        <v>5</v>
      </c>
      <c r="G969">
        <v>5</v>
      </c>
      <c r="H969">
        <v>1</v>
      </c>
      <c r="I969">
        <v>21</v>
      </c>
      <c r="J969">
        <v>29</v>
      </c>
      <c r="K969">
        <v>0.72413793103448276</v>
      </c>
      <c r="L969">
        <v>25</v>
      </c>
      <c r="M969">
        <v>1.1599999999999999</v>
      </c>
      <c r="P969">
        <v>1</v>
      </c>
      <c r="Q969">
        <v>5</v>
      </c>
      <c r="R969">
        <v>0.2</v>
      </c>
    </row>
    <row r="970" spans="1:20" x14ac:dyDescent="0.2">
      <c r="A970" t="s">
        <v>5856</v>
      </c>
      <c r="B970" t="s">
        <v>5857</v>
      </c>
      <c r="C970" t="s">
        <v>216</v>
      </c>
      <c r="D970" t="s">
        <v>1000</v>
      </c>
      <c r="E970" s="23">
        <v>41275</v>
      </c>
      <c r="H970" t="e">
        <v>#DIV/0!</v>
      </c>
      <c r="K970" t="e">
        <v>#DIV/0!</v>
      </c>
      <c r="M970" t="e">
        <v>#DIV/0!</v>
      </c>
      <c r="R970" t="e">
        <v>#DIV/0!</v>
      </c>
    </row>
    <row r="971" spans="1:20" x14ac:dyDescent="0.2">
      <c r="A971" t="s">
        <v>5428</v>
      </c>
      <c r="B971" t="s">
        <v>5429</v>
      </c>
      <c r="C971" t="s">
        <v>903</v>
      </c>
      <c r="D971" t="s">
        <v>1000</v>
      </c>
      <c r="E971" s="23">
        <v>41275</v>
      </c>
      <c r="F971">
        <v>3.3</v>
      </c>
      <c r="G971">
        <v>3.3</v>
      </c>
      <c r="H971">
        <v>1</v>
      </c>
      <c r="I971">
        <v>17</v>
      </c>
      <c r="J971">
        <v>0</v>
      </c>
      <c r="L971">
        <v>23</v>
      </c>
      <c r="M971">
        <v>0</v>
      </c>
      <c r="P971">
        <v>0</v>
      </c>
      <c r="Q971">
        <v>3</v>
      </c>
      <c r="R971">
        <v>0</v>
      </c>
      <c r="T971">
        <v>0.71</v>
      </c>
    </row>
    <row r="972" spans="1:20" x14ac:dyDescent="0.2">
      <c r="A972" t="s">
        <v>5612</v>
      </c>
      <c r="B972" t="s">
        <v>5613</v>
      </c>
      <c r="C972" t="s">
        <v>1047</v>
      </c>
      <c r="D972" t="s">
        <v>1000</v>
      </c>
      <c r="E972" s="23">
        <v>41275</v>
      </c>
      <c r="H972" t="e">
        <v>#DIV/0!</v>
      </c>
      <c r="K972" t="e">
        <v>#DIV/0!</v>
      </c>
      <c r="M972" t="e">
        <v>#DIV/0!</v>
      </c>
      <c r="R972" t="e">
        <v>#DIV/0!</v>
      </c>
      <c r="T972">
        <v>0.71</v>
      </c>
    </row>
    <row r="973" spans="1:20" x14ac:dyDescent="0.2">
      <c r="A973" t="s">
        <v>5193</v>
      </c>
      <c r="B973" t="s">
        <v>5194</v>
      </c>
      <c r="C973" t="s">
        <v>1053</v>
      </c>
      <c r="D973" t="s">
        <v>1000</v>
      </c>
      <c r="E973" s="23">
        <v>41275</v>
      </c>
      <c r="F973">
        <v>3.3</v>
      </c>
      <c r="G973">
        <v>3.3</v>
      </c>
      <c r="H973">
        <v>1</v>
      </c>
      <c r="I973">
        <v>17</v>
      </c>
      <c r="K973" t="e">
        <v>#DIV/0!</v>
      </c>
      <c r="L973">
        <v>23</v>
      </c>
      <c r="M973">
        <v>0</v>
      </c>
      <c r="P973">
        <v>0</v>
      </c>
      <c r="Q973">
        <v>3</v>
      </c>
      <c r="R973">
        <v>0</v>
      </c>
    </row>
    <row r="974" spans="1:20" x14ac:dyDescent="0.2">
      <c r="A974" t="s">
        <v>4988</v>
      </c>
      <c r="B974" t="s">
        <v>4989</v>
      </c>
      <c r="C974" t="s">
        <v>229</v>
      </c>
      <c r="D974" t="s">
        <v>1000</v>
      </c>
      <c r="E974" s="23">
        <v>41275</v>
      </c>
      <c r="H974" t="e">
        <v>#DIV/0!</v>
      </c>
      <c r="K974" t="e">
        <v>#DIV/0!</v>
      </c>
      <c r="M974" t="e">
        <v>#DIV/0!</v>
      </c>
      <c r="R974" t="e">
        <v>#DIV/0!</v>
      </c>
    </row>
    <row r="975" spans="1:20" x14ac:dyDescent="0.2">
      <c r="A975" t="s">
        <v>4813</v>
      </c>
      <c r="B975" t="s">
        <v>4814</v>
      </c>
      <c r="C975" t="s">
        <v>230</v>
      </c>
      <c r="D975" t="s">
        <v>1002</v>
      </c>
      <c r="E975" s="23">
        <v>41275</v>
      </c>
      <c r="H975" t="e">
        <v>#DIV/0!</v>
      </c>
      <c r="K975" t="e">
        <v>#DIV/0!</v>
      </c>
      <c r="M975" t="e">
        <v>#DIV/0!</v>
      </c>
      <c r="R975" t="e">
        <v>#DIV/0!</v>
      </c>
      <c r="T975">
        <v>1</v>
      </c>
    </row>
    <row r="976" spans="1:20" x14ac:dyDescent="0.2">
      <c r="A976" t="s">
        <v>4638</v>
      </c>
      <c r="B976" t="s">
        <v>4639</v>
      </c>
      <c r="C976" t="s">
        <v>234</v>
      </c>
      <c r="D976" t="s">
        <v>1002</v>
      </c>
      <c r="E976" s="23">
        <v>41275</v>
      </c>
      <c r="H976" t="e">
        <v>#DIV/0!</v>
      </c>
      <c r="K976" t="e">
        <v>#DIV/0!</v>
      </c>
      <c r="M976" t="e">
        <v>#DIV/0!</v>
      </c>
      <c r="R976" t="e">
        <v>#DIV/0!</v>
      </c>
      <c r="T976">
        <v>1</v>
      </c>
    </row>
    <row r="977" spans="1:20" x14ac:dyDescent="0.2">
      <c r="A977" t="s">
        <v>4463</v>
      </c>
      <c r="B977" t="s">
        <v>4464</v>
      </c>
      <c r="C977" t="s">
        <v>233</v>
      </c>
      <c r="D977" t="s">
        <v>1000</v>
      </c>
      <c r="E977" s="23">
        <v>41275</v>
      </c>
      <c r="H977" t="e">
        <v>#DIV/0!</v>
      </c>
      <c r="K977" t="e">
        <v>#DIV/0!</v>
      </c>
      <c r="M977" t="e">
        <v>#DIV/0!</v>
      </c>
      <c r="R977" t="e">
        <v>#DIV/0!</v>
      </c>
    </row>
    <row r="978" spans="1:20" x14ac:dyDescent="0.2">
      <c r="A978" t="s">
        <v>4288</v>
      </c>
      <c r="B978" t="s">
        <v>4289</v>
      </c>
      <c r="C978" t="s">
        <v>217</v>
      </c>
      <c r="D978" t="s">
        <v>1002</v>
      </c>
      <c r="E978" s="23">
        <v>41275</v>
      </c>
      <c r="F978">
        <v>1</v>
      </c>
      <c r="G978">
        <v>1</v>
      </c>
      <c r="H978">
        <v>1</v>
      </c>
      <c r="I978">
        <v>0</v>
      </c>
      <c r="L978">
        <v>0</v>
      </c>
      <c r="M978" t="e">
        <v>#DIV/0!</v>
      </c>
      <c r="R978" t="e">
        <v>#DIV/0!</v>
      </c>
    </row>
    <row r="979" spans="1:20" x14ac:dyDescent="0.2">
      <c r="A979" t="s">
        <v>4223</v>
      </c>
      <c r="B979" t="s">
        <v>4224</v>
      </c>
      <c r="C979" t="s">
        <v>895</v>
      </c>
      <c r="D979" t="s">
        <v>1000</v>
      </c>
      <c r="E979" s="23">
        <v>41275</v>
      </c>
      <c r="H979" t="e">
        <v>#DIV/0!</v>
      </c>
      <c r="K979" t="e">
        <v>#DIV/0!</v>
      </c>
      <c r="M979" t="e">
        <v>#DIV/0!</v>
      </c>
      <c r="R979" t="e">
        <v>#DIV/0!</v>
      </c>
      <c r="T979">
        <v>0</v>
      </c>
    </row>
    <row r="980" spans="1:20" x14ac:dyDescent="0.2">
      <c r="A980" t="s">
        <v>4048</v>
      </c>
      <c r="B980" t="s">
        <v>4049</v>
      </c>
      <c r="C980" t="s">
        <v>218</v>
      </c>
      <c r="D980" t="s">
        <v>1000</v>
      </c>
      <c r="E980" s="23">
        <v>41275</v>
      </c>
      <c r="F980">
        <v>1</v>
      </c>
      <c r="G980">
        <v>1</v>
      </c>
      <c r="H980">
        <v>1</v>
      </c>
      <c r="K980" t="e">
        <v>#DIV/0!</v>
      </c>
      <c r="M980" t="e">
        <v>#DIV/0!</v>
      </c>
      <c r="R980" t="e">
        <v>#DIV/0!</v>
      </c>
      <c r="T980">
        <v>0</v>
      </c>
    </row>
    <row r="981" spans="1:20" x14ac:dyDescent="0.2">
      <c r="A981" t="s">
        <v>3873</v>
      </c>
      <c r="B981" t="s">
        <v>3874</v>
      </c>
      <c r="C981" t="s">
        <v>219</v>
      </c>
      <c r="D981" t="s">
        <v>1000</v>
      </c>
      <c r="E981" s="23">
        <v>41275</v>
      </c>
      <c r="H981" t="e">
        <v>#DIV/0!</v>
      </c>
      <c r="K981" t="e">
        <v>#DIV/0!</v>
      </c>
      <c r="M981" t="e">
        <v>#DIV/0!</v>
      </c>
      <c r="R981" t="e">
        <v>#DIV/0!</v>
      </c>
      <c r="T981">
        <v>1.0666666666666667</v>
      </c>
    </row>
    <row r="982" spans="1:20" x14ac:dyDescent="0.2">
      <c r="A982" t="s">
        <v>3506</v>
      </c>
      <c r="B982" t="s">
        <v>3507</v>
      </c>
      <c r="C982" t="s">
        <v>220</v>
      </c>
      <c r="D982" t="s">
        <v>1002</v>
      </c>
      <c r="E982" s="23">
        <v>41275</v>
      </c>
      <c r="F982">
        <v>7.25</v>
      </c>
      <c r="G982">
        <v>13</v>
      </c>
      <c r="H982">
        <v>0.55769230769230771</v>
      </c>
      <c r="I982">
        <v>34</v>
      </c>
      <c r="K982" t="e">
        <v>#DIV/0!</v>
      </c>
      <c r="L982">
        <v>54</v>
      </c>
      <c r="M982">
        <v>0</v>
      </c>
      <c r="P982">
        <v>3</v>
      </c>
      <c r="Q982">
        <v>5</v>
      </c>
      <c r="R982">
        <v>0.6</v>
      </c>
      <c r="T982">
        <v>0.8</v>
      </c>
    </row>
    <row r="983" spans="1:20" x14ac:dyDescent="0.2">
      <c r="A983" t="s">
        <v>3331</v>
      </c>
      <c r="B983" t="s">
        <v>3332</v>
      </c>
      <c r="C983" t="s">
        <v>221</v>
      </c>
      <c r="D983" t="s">
        <v>1000</v>
      </c>
      <c r="E983" s="23">
        <v>41275</v>
      </c>
      <c r="F983">
        <v>6.5</v>
      </c>
      <c r="G983">
        <v>8</v>
      </c>
      <c r="H983">
        <v>0.8125</v>
      </c>
      <c r="I983">
        <v>29</v>
      </c>
      <c r="K983" t="e">
        <v>#DIV/0!</v>
      </c>
      <c r="L983">
        <v>45</v>
      </c>
      <c r="M983">
        <v>0</v>
      </c>
      <c r="P983">
        <v>3</v>
      </c>
      <c r="Q983">
        <v>5</v>
      </c>
      <c r="R983">
        <v>0.6</v>
      </c>
    </row>
    <row r="984" spans="1:20" x14ac:dyDescent="0.2">
      <c r="A984" t="s">
        <v>3156</v>
      </c>
      <c r="B984" t="s">
        <v>3157</v>
      </c>
      <c r="C984" t="s">
        <v>222</v>
      </c>
      <c r="D984" t="s">
        <v>1000</v>
      </c>
      <c r="E984" s="23">
        <v>41275</v>
      </c>
      <c r="F984">
        <v>0.75</v>
      </c>
      <c r="G984">
        <v>5</v>
      </c>
      <c r="H984">
        <v>0.15</v>
      </c>
      <c r="I984">
        <v>5</v>
      </c>
      <c r="L984">
        <v>9</v>
      </c>
      <c r="M984">
        <v>0</v>
      </c>
      <c r="R984" t="e">
        <v>#DIV/0!</v>
      </c>
      <c r="T984">
        <v>0.37545454545454543</v>
      </c>
    </row>
    <row r="985" spans="1:20" x14ac:dyDescent="0.2">
      <c r="A985" t="s">
        <v>11990</v>
      </c>
      <c r="B985" t="s">
        <v>11991</v>
      </c>
      <c r="C985" t="s">
        <v>1051</v>
      </c>
      <c r="D985" t="s">
        <v>1000</v>
      </c>
      <c r="E985" s="23">
        <v>41275</v>
      </c>
      <c r="F985">
        <v>4</v>
      </c>
      <c r="G985">
        <v>2.5</v>
      </c>
      <c r="H985">
        <v>1.6</v>
      </c>
      <c r="K985" t="e">
        <v>#DIV/0!</v>
      </c>
      <c r="L985">
        <v>14.5</v>
      </c>
      <c r="M985">
        <v>0</v>
      </c>
      <c r="R985" t="e">
        <v>#DIV/0!</v>
      </c>
      <c r="T985">
        <v>0.48</v>
      </c>
    </row>
    <row r="986" spans="1:20" x14ac:dyDescent="0.2">
      <c r="A986" t="s">
        <v>13356</v>
      </c>
      <c r="B986" t="s">
        <v>13357</v>
      </c>
      <c r="C986" t="s">
        <v>242</v>
      </c>
      <c r="D986" t="s">
        <v>1002</v>
      </c>
      <c r="E986" s="23">
        <v>41275</v>
      </c>
      <c r="F986">
        <v>0</v>
      </c>
      <c r="G986">
        <v>0</v>
      </c>
      <c r="H986" t="e">
        <v>#DIV/0!</v>
      </c>
      <c r="I986">
        <v>0</v>
      </c>
      <c r="J986">
        <v>0</v>
      </c>
      <c r="L986">
        <v>0</v>
      </c>
      <c r="M986" t="e">
        <v>#DIV/0!</v>
      </c>
      <c r="N986">
        <v>0</v>
      </c>
      <c r="P986">
        <v>0</v>
      </c>
      <c r="Q986">
        <v>0</v>
      </c>
      <c r="R986" t="e">
        <v>#DIV/0!</v>
      </c>
      <c r="S986">
        <v>0</v>
      </c>
      <c r="T986">
        <v>0.25</v>
      </c>
    </row>
    <row r="987" spans="1:20" x14ac:dyDescent="0.2">
      <c r="A987" t="s">
        <v>13533</v>
      </c>
      <c r="B987" t="s">
        <v>13534</v>
      </c>
      <c r="C987" t="s">
        <v>237</v>
      </c>
      <c r="D987" t="s">
        <v>1002</v>
      </c>
      <c r="E987" s="23">
        <v>41275</v>
      </c>
      <c r="F987">
        <v>16</v>
      </c>
      <c r="G987">
        <v>18</v>
      </c>
      <c r="H987">
        <v>0.88888888888888884</v>
      </c>
      <c r="I987">
        <v>85</v>
      </c>
      <c r="J987">
        <v>108</v>
      </c>
      <c r="K987">
        <v>0.78703703703703709</v>
      </c>
      <c r="L987">
        <v>115</v>
      </c>
      <c r="M987">
        <v>0.93913043478260871</v>
      </c>
      <c r="N987">
        <v>0</v>
      </c>
      <c r="O987">
        <v>0</v>
      </c>
      <c r="P987">
        <v>5</v>
      </c>
      <c r="Q987">
        <v>13</v>
      </c>
      <c r="R987">
        <v>0.38461538461538464</v>
      </c>
      <c r="S987">
        <v>0</v>
      </c>
    </row>
    <row r="988" spans="1:20" x14ac:dyDescent="0.2">
      <c r="A988" t="s">
        <v>13708</v>
      </c>
      <c r="B988" t="s">
        <v>13709</v>
      </c>
      <c r="C988" t="s">
        <v>238</v>
      </c>
      <c r="D988" t="s">
        <v>1002</v>
      </c>
      <c r="E988" s="23">
        <v>41275</v>
      </c>
      <c r="F988">
        <v>6.5</v>
      </c>
      <c r="G988">
        <v>8</v>
      </c>
      <c r="H988">
        <v>0.8125</v>
      </c>
      <c r="I988">
        <v>29</v>
      </c>
      <c r="J988">
        <v>0</v>
      </c>
      <c r="L988">
        <v>45</v>
      </c>
      <c r="M988">
        <v>0</v>
      </c>
      <c r="N988">
        <v>0</v>
      </c>
      <c r="O988">
        <v>0.84399999999999997</v>
      </c>
      <c r="P988">
        <v>3</v>
      </c>
      <c r="Q988">
        <v>5</v>
      </c>
      <c r="R988">
        <v>0.6</v>
      </c>
      <c r="S988">
        <v>0</v>
      </c>
    </row>
    <row r="989" spans="1:20" x14ac:dyDescent="0.2">
      <c r="A989" t="s">
        <v>13885</v>
      </c>
      <c r="B989" t="s">
        <v>13886</v>
      </c>
      <c r="C989" t="s">
        <v>239</v>
      </c>
      <c r="D989" t="s">
        <v>1002</v>
      </c>
      <c r="E989" s="23">
        <v>41275</v>
      </c>
      <c r="F989">
        <v>0.75</v>
      </c>
      <c r="G989">
        <v>5</v>
      </c>
      <c r="H989">
        <v>0.15</v>
      </c>
      <c r="I989">
        <v>5</v>
      </c>
      <c r="J989">
        <v>0</v>
      </c>
      <c r="K989" t="e">
        <v>#DIV/0!</v>
      </c>
      <c r="L989">
        <v>9</v>
      </c>
      <c r="M989">
        <v>0</v>
      </c>
      <c r="N989">
        <v>0</v>
      </c>
      <c r="O989">
        <v>0.96399999999999997</v>
      </c>
      <c r="P989">
        <v>0</v>
      </c>
      <c r="Q989">
        <v>0</v>
      </c>
      <c r="R989" t="e">
        <v>#DIV/0!</v>
      </c>
      <c r="S989">
        <v>0</v>
      </c>
    </row>
    <row r="990" spans="1:20" x14ac:dyDescent="0.2">
      <c r="A990" t="s">
        <v>14072</v>
      </c>
      <c r="B990" t="s">
        <v>14073</v>
      </c>
      <c r="C990" t="s">
        <v>240</v>
      </c>
      <c r="D990" t="s">
        <v>1002</v>
      </c>
      <c r="E990" s="23">
        <v>41275</v>
      </c>
      <c r="F990">
        <v>19</v>
      </c>
      <c r="G990">
        <v>15</v>
      </c>
      <c r="H990">
        <v>1.2666666666666666</v>
      </c>
      <c r="I990">
        <v>0</v>
      </c>
      <c r="J990">
        <v>17</v>
      </c>
      <c r="L990">
        <v>74.5</v>
      </c>
      <c r="M990">
        <v>0.22818791946308725</v>
      </c>
      <c r="N990">
        <v>0</v>
      </c>
      <c r="P990">
        <v>0</v>
      </c>
      <c r="Q990">
        <v>0</v>
      </c>
      <c r="R990" t="e">
        <v>#DIV/0!</v>
      </c>
      <c r="S990">
        <v>0</v>
      </c>
    </row>
    <row r="991" spans="1:20" x14ac:dyDescent="0.2">
      <c r="A991" t="s">
        <v>14249</v>
      </c>
      <c r="B991" t="s">
        <v>14250</v>
      </c>
      <c r="C991" t="s">
        <v>241</v>
      </c>
      <c r="D991" t="s">
        <v>1002</v>
      </c>
      <c r="E991" s="23">
        <v>41275</v>
      </c>
      <c r="F991">
        <v>0</v>
      </c>
      <c r="G991">
        <v>0</v>
      </c>
      <c r="H991" t="e">
        <v>#DIV/0!</v>
      </c>
      <c r="I991">
        <v>0</v>
      </c>
      <c r="J991">
        <v>0</v>
      </c>
      <c r="L991">
        <v>0</v>
      </c>
      <c r="M991" t="e">
        <v>#DIV/0!</v>
      </c>
      <c r="N991">
        <v>0</v>
      </c>
      <c r="P991">
        <v>0</v>
      </c>
      <c r="Q991">
        <v>0</v>
      </c>
      <c r="R991" t="e">
        <v>#DIV/0!</v>
      </c>
      <c r="T991">
        <v>0.53846153846153844</v>
      </c>
    </row>
    <row r="992" spans="1:20" x14ac:dyDescent="0.2">
      <c r="A992" t="s">
        <v>14578</v>
      </c>
      <c r="B992" t="s">
        <v>14579</v>
      </c>
      <c r="C992" t="s">
        <v>199</v>
      </c>
      <c r="D992" t="s">
        <v>1000</v>
      </c>
      <c r="E992" s="23">
        <v>41275</v>
      </c>
      <c r="F992">
        <v>10</v>
      </c>
      <c r="G992">
        <v>8</v>
      </c>
      <c r="H992">
        <v>1.25</v>
      </c>
      <c r="I992">
        <v>11</v>
      </c>
      <c r="J992">
        <v>20</v>
      </c>
      <c r="K992">
        <v>0.55000000000000004</v>
      </c>
      <c r="L992">
        <v>40</v>
      </c>
      <c r="M992">
        <v>0.5</v>
      </c>
      <c r="N992">
        <v>0</v>
      </c>
      <c r="P992">
        <v>1</v>
      </c>
      <c r="Q992">
        <v>2</v>
      </c>
      <c r="R992">
        <v>0.5</v>
      </c>
      <c r="S992">
        <v>0</v>
      </c>
    </row>
    <row r="993" spans="1:20" x14ac:dyDescent="0.2">
      <c r="A993" t="s">
        <v>14753</v>
      </c>
      <c r="B993" t="s">
        <v>14754</v>
      </c>
      <c r="C993" t="s">
        <v>201</v>
      </c>
      <c r="D993" t="s">
        <v>1002</v>
      </c>
      <c r="E993" s="23">
        <v>41275</v>
      </c>
      <c r="F993">
        <v>4</v>
      </c>
      <c r="G993">
        <v>4</v>
      </c>
      <c r="H993">
        <v>1</v>
      </c>
      <c r="I993">
        <v>11</v>
      </c>
      <c r="J993">
        <v>20</v>
      </c>
      <c r="K993">
        <v>0.55000000000000004</v>
      </c>
      <c r="L993">
        <v>20</v>
      </c>
      <c r="M993">
        <v>1</v>
      </c>
      <c r="P993">
        <v>1</v>
      </c>
      <c r="Q993">
        <v>2</v>
      </c>
      <c r="R993">
        <v>0.5</v>
      </c>
      <c r="T993">
        <v>0.53846153846153844</v>
      </c>
    </row>
    <row r="994" spans="1:20" x14ac:dyDescent="0.2">
      <c r="A994" t="s">
        <v>14844</v>
      </c>
      <c r="B994" t="s">
        <v>14845</v>
      </c>
      <c r="C994" t="s">
        <v>200</v>
      </c>
      <c r="D994" t="s">
        <v>1002</v>
      </c>
      <c r="E994" s="23">
        <v>41275</v>
      </c>
      <c r="F994">
        <v>6</v>
      </c>
      <c r="G994">
        <v>4</v>
      </c>
      <c r="H994">
        <v>1.5</v>
      </c>
      <c r="K994" t="e">
        <v>#DIV/0!</v>
      </c>
      <c r="L994">
        <v>20</v>
      </c>
      <c r="M994">
        <v>0</v>
      </c>
      <c r="R994">
        <v>0</v>
      </c>
    </row>
    <row r="995" spans="1:20" x14ac:dyDescent="0.2">
      <c r="A995" t="s">
        <v>15021</v>
      </c>
      <c r="B995" t="s">
        <v>15022</v>
      </c>
      <c r="C995" t="s">
        <v>202</v>
      </c>
      <c r="D995" t="s">
        <v>1002</v>
      </c>
      <c r="E995" s="23">
        <v>41275</v>
      </c>
      <c r="H995" t="e">
        <v>#DIV/0!</v>
      </c>
      <c r="K995" t="e">
        <v>#DIV/0!</v>
      </c>
      <c r="M995" t="e">
        <v>#DIV/0!</v>
      </c>
      <c r="R995" t="e">
        <v>#DIV/0!</v>
      </c>
      <c r="T995">
        <v>0.80121428571428577</v>
      </c>
    </row>
    <row r="996" spans="1:20" x14ac:dyDescent="0.2">
      <c r="A996" t="s">
        <v>15564</v>
      </c>
      <c r="B996" t="s">
        <v>15565</v>
      </c>
      <c r="C996" t="s">
        <v>228</v>
      </c>
      <c r="D996" t="s">
        <v>1002</v>
      </c>
      <c r="E996" s="23">
        <v>41275</v>
      </c>
      <c r="H996" t="e">
        <v>#DIV/0!</v>
      </c>
      <c r="K996" t="e">
        <v>#DIV/0!</v>
      </c>
      <c r="M996" t="e">
        <v>#DIV/0!</v>
      </c>
      <c r="R996" t="e">
        <v>#DIV/0!</v>
      </c>
      <c r="T996">
        <v>0.77700000000000002</v>
      </c>
    </row>
    <row r="997" spans="1:20" x14ac:dyDescent="0.2">
      <c r="A997" t="s">
        <v>15725</v>
      </c>
      <c r="B997" t="s">
        <v>15726</v>
      </c>
      <c r="C997" t="s">
        <v>227</v>
      </c>
      <c r="D997" t="s">
        <v>1000</v>
      </c>
      <c r="E997" s="23">
        <v>41275</v>
      </c>
      <c r="H997" t="e">
        <v>#DIV/0!</v>
      </c>
      <c r="K997" t="e">
        <v>#DIV/0!</v>
      </c>
      <c r="M997" t="e">
        <v>#DIV/0!</v>
      </c>
      <c r="R997" t="e">
        <v>#DIV/0!</v>
      </c>
      <c r="T997">
        <v>0.89</v>
      </c>
    </row>
    <row r="998" spans="1:20" x14ac:dyDescent="0.2">
      <c r="A998" t="s">
        <v>15902</v>
      </c>
      <c r="B998" t="s">
        <v>15903</v>
      </c>
      <c r="C998" t="s">
        <v>203</v>
      </c>
      <c r="D998" t="s">
        <v>1000</v>
      </c>
      <c r="E998" s="23">
        <v>41275</v>
      </c>
      <c r="F998">
        <v>9</v>
      </c>
      <c r="G998">
        <v>9</v>
      </c>
      <c r="H998">
        <v>1</v>
      </c>
      <c r="I998">
        <v>27</v>
      </c>
      <c r="J998">
        <v>24</v>
      </c>
      <c r="K998">
        <v>1.125</v>
      </c>
      <c r="L998">
        <v>51.5</v>
      </c>
      <c r="M998">
        <v>0.46601941747572817</v>
      </c>
      <c r="P998">
        <v>1</v>
      </c>
      <c r="Q998">
        <v>2</v>
      </c>
      <c r="R998">
        <v>0.5</v>
      </c>
    </row>
    <row r="999" spans="1:20" x14ac:dyDescent="0.2">
      <c r="A999" t="s">
        <v>16081</v>
      </c>
      <c r="B999" t="s">
        <v>16082</v>
      </c>
      <c r="C999" t="s">
        <v>205</v>
      </c>
      <c r="D999" t="s">
        <v>1002</v>
      </c>
      <c r="E999" s="23">
        <v>41275</v>
      </c>
      <c r="F999">
        <v>3</v>
      </c>
      <c r="G999">
        <v>5</v>
      </c>
      <c r="H999">
        <v>0.6</v>
      </c>
      <c r="I999">
        <v>27</v>
      </c>
      <c r="J999">
        <v>24</v>
      </c>
      <c r="K999">
        <v>1.125</v>
      </c>
      <c r="L999">
        <v>24</v>
      </c>
      <c r="M999">
        <v>1</v>
      </c>
      <c r="P999">
        <v>1</v>
      </c>
      <c r="Q999">
        <v>2</v>
      </c>
      <c r="R999">
        <v>0.5</v>
      </c>
    </row>
    <row r="1000" spans="1:20" x14ac:dyDescent="0.2">
      <c r="A1000" t="s">
        <v>16258</v>
      </c>
      <c r="B1000" t="s">
        <v>16259</v>
      </c>
      <c r="C1000" t="s">
        <v>204</v>
      </c>
      <c r="D1000" t="s">
        <v>1002</v>
      </c>
      <c r="E1000" s="23">
        <v>41275</v>
      </c>
      <c r="F1000">
        <v>6</v>
      </c>
      <c r="G1000">
        <v>4</v>
      </c>
      <c r="H1000">
        <v>1.5</v>
      </c>
      <c r="K1000" t="e">
        <v>#DIV/0!</v>
      </c>
      <c r="L1000">
        <v>27.5</v>
      </c>
      <c r="M1000">
        <v>0</v>
      </c>
      <c r="Q1000">
        <v>0</v>
      </c>
      <c r="R1000" t="e">
        <v>#DIV/0!</v>
      </c>
      <c r="T1000">
        <v>0</v>
      </c>
    </row>
    <row r="1001" spans="1:20" x14ac:dyDescent="0.2">
      <c r="A1001" t="s">
        <v>16435</v>
      </c>
      <c r="B1001" t="s">
        <v>16436</v>
      </c>
      <c r="C1001" t="s">
        <v>206</v>
      </c>
      <c r="D1001" t="s">
        <v>1002</v>
      </c>
      <c r="E1001" s="23">
        <v>41275</v>
      </c>
      <c r="H1001" t="e">
        <v>#DIV/0!</v>
      </c>
      <c r="K1001" t="e">
        <v>#DIV/0!</v>
      </c>
      <c r="M1001" t="e">
        <v>#DIV/0!</v>
      </c>
      <c r="R1001" t="e">
        <v>#DIV/0!</v>
      </c>
      <c r="T1001">
        <v>0</v>
      </c>
    </row>
    <row r="1002" spans="1:20" x14ac:dyDescent="0.2">
      <c r="A1002" t="s">
        <v>16576</v>
      </c>
      <c r="B1002" t="s">
        <v>16577</v>
      </c>
      <c r="C1002" t="s">
        <v>223</v>
      </c>
      <c r="D1002" t="s">
        <v>1000</v>
      </c>
      <c r="E1002" s="23">
        <v>41275</v>
      </c>
      <c r="H1002" t="e">
        <v>#DIV/0!</v>
      </c>
      <c r="K1002" t="e">
        <v>#DIV/0!</v>
      </c>
      <c r="M1002" t="e">
        <v>#DIV/0!</v>
      </c>
      <c r="R1002" t="e">
        <v>#DIV/0!</v>
      </c>
      <c r="T1002">
        <v>0.94374999999999998</v>
      </c>
    </row>
    <row r="1003" spans="1:20" x14ac:dyDescent="0.2">
      <c r="A1003" t="s">
        <v>16755</v>
      </c>
      <c r="B1003" t="s">
        <v>16756</v>
      </c>
      <c r="C1003" t="s">
        <v>224</v>
      </c>
      <c r="D1003" t="s">
        <v>1002</v>
      </c>
      <c r="E1003" s="23">
        <v>41275</v>
      </c>
      <c r="H1003" t="e">
        <v>#DIV/0!</v>
      </c>
      <c r="K1003" t="e">
        <v>#DIV/0!</v>
      </c>
      <c r="M1003" t="e">
        <v>#DIV/0!</v>
      </c>
      <c r="R1003" t="e">
        <v>#DIV/0!</v>
      </c>
      <c r="T1003">
        <v>0.81945000000000001</v>
      </c>
    </row>
    <row r="1004" spans="1:20" x14ac:dyDescent="0.2">
      <c r="A1004" t="s">
        <v>17192</v>
      </c>
      <c r="B1004" t="s">
        <v>17193</v>
      </c>
      <c r="C1004" t="s">
        <v>225</v>
      </c>
      <c r="D1004" t="s">
        <v>1000</v>
      </c>
      <c r="E1004" s="23">
        <v>41275</v>
      </c>
      <c r="H1004" t="e">
        <v>#DIV/0!</v>
      </c>
      <c r="K1004" t="e">
        <v>#DIV/0!</v>
      </c>
      <c r="M1004" t="e">
        <v>#DIV/0!</v>
      </c>
      <c r="R1004" t="e">
        <v>#DIV/0!</v>
      </c>
      <c r="T1004">
        <v>1</v>
      </c>
    </row>
    <row r="1005" spans="1:20" x14ac:dyDescent="0.2">
      <c r="A1005" t="s">
        <v>17399</v>
      </c>
      <c r="B1005" t="s">
        <v>17400</v>
      </c>
      <c r="C1005" t="s">
        <v>226</v>
      </c>
      <c r="D1005" t="s">
        <v>1002</v>
      </c>
      <c r="E1005" s="23">
        <v>41275</v>
      </c>
      <c r="H1005" t="e">
        <v>#DIV/0!</v>
      </c>
      <c r="K1005" t="e">
        <v>#DIV/0!</v>
      </c>
      <c r="M1005" t="e">
        <v>#DIV/0!</v>
      </c>
      <c r="R1005" t="e">
        <v>#DIV/0!</v>
      </c>
      <c r="T1005">
        <v>0.625</v>
      </c>
    </row>
    <row r="1006" spans="1:20" x14ac:dyDescent="0.2">
      <c r="A1006" t="s">
        <v>17576</v>
      </c>
      <c r="B1006" t="s">
        <v>17577</v>
      </c>
      <c r="C1006" t="s">
        <v>232</v>
      </c>
      <c r="D1006" t="s">
        <v>1000</v>
      </c>
      <c r="E1006" s="23">
        <v>41275</v>
      </c>
      <c r="H1006" t="e">
        <v>#DIV/0!</v>
      </c>
      <c r="K1006" t="e">
        <v>#DIV/0!</v>
      </c>
      <c r="M1006" t="e">
        <v>#DIV/0!</v>
      </c>
      <c r="R1006" t="e">
        <v>#DIV/0!</v>
      </c>
      <c r="T1006">
        <v>0.34947368421052627</v>
      </c>
    </row>
    <row r="1007" spans="1:20" x14ac:dyDescent="0.2">
      <c r="A1007" t="s">
        <v>17773</v>
      </c>
      <c r="B1007" t="s">
        <v>17774</v>
      </c>
      <c r="C1007" t="s">
        <v>231</v>
      </c>
      <c r="D1007" t="s">
        <v>1002</v>
      </c>
      <c r="E1007" s="23">
        <v>41275</v>
      </c>
      <c r="H1007" t="e">
        <v>#DIV/0!</v>
      </c>
      <c r="K1007" t="e">
        <v>#DIV/0!</v>
      </c>
      <c r="M1007" t="e">
        <v>#DIV/0!</v>
      </c>
      <c r="R1007" t="e">
        <v>#DIV/0!</v>
      </c>
      <c r="T1007">
        <v>0</v>
      </c>
    </row>
    <row r="1008" spans="1:20" x14ac:dyDescent="0.2">
      <c r="A1008" t="s">
        <v>17950</v>
      </c>
      <c r="B1008" t="s">
        <v>17951</v>
      </c>
      <c r="C1008" t="s">
        <v>317</v>
      </c>
      <c r="D1008" t="s">
        <v>1000</v>
      </c>
      <c r="E1008" s="23">
        <v>41275</v>
      </c>
      <c r="F1008">
        <v>3</v>
      </c>
      <c r="G1008">
        <v>3</v>
      </c>
      <c r="H1008">
        <v>1</v>
      </c>
      <c r="K1008" t="e">
        <v>#DIV/0!</v>
      </c>
      <c r="M1008" t="e">
        <v>#DIV/0!</v>
      </c>
      <c r="R1008" t="e">
        <v>#DIV/0!</v>
      </c>
      <c r="T1008">
        <v>0.81045140350877198</v>
      </c>
    </row>
    <row r="1009" spans="1:20" x14ac:dyDescent="0.2">
      <c r="A1009" t="s">
        <v>18129</v>
      </c>
      <c r="B1009" t="s">
        <v>18130</v>
      </c>
      <c r="C1009" t="s">
        <v>316</v>
      </c>
      <c r="D1009" t="s">
        <v>1002</v>
      </c>
      <c r="E1009" s="23">
        <v>41275</v>
      </c>
      <c r="F1009">
        <v>3</v>
      </c>
      <c r="G1009">
        <v>3</v>
      </c>
      <c r="H1009">
        <v>1</v>
      </c>
      <c r="K1009" t="e">
        <v>#DIV/0!</v>
      </c>
      <c r="M1009" t="e">
        <v>#DIV/0!</v>
      </c>
      <c r="R1009" t="e">
        <v>#DIV/0!</v>
      </c>
      <c r="T1009">
        <v>0.51538461538461533</v>
      </c>
    </row>
    <row r="1010" spans="1:20" x14ac:dyDescent="0.2">
      <c r="A1010" t="s">
        <v>18382</v>
      </c>
      <c r="B1010" t="s">
        <v>18383</v>
      </c>
      <c r="C1010" t="s">
        <v>214</v>
      </c>
      <c r="D1010" t="s">
        <v>1000</v>
      </c>
      <c r="E1010" s="23">
        <v>41275</v>
      </c>
      <c r="F1010">
        <v>5</v>
      </c>
      <c r="G1010">
        <v>5</v>
      </c>
      <c r="H1010">
        <v>1</v>
      </c>
      <c r="I1010">
        <v>21</v>
      </c>
      <c r="J1010">
        <v>29</v>
      </c>
      <c r="K1010">
        <v>0.72413793103448276</v>
      </c>
      <c r="L1010">
        <v>25</v>
      </c>
      <c r="M1010">
        <v>1.1599999999999999</v>
      </c>
      <c r="P1010">
        <v>1</v>
      </c>
      <c r="Q1010">
        <v>5</v>
      </c>
      <c r="R1010">
        <v>0.2</v>
      </c>
      <c r="T1010">
        <v>0.75</v>
      </c>
    </row>
    <row r="1011" spans="1:20" x14ac:dyDescent="0.2">
      <c r="A1011" t="s">
        <v>18561</v>
      </c>
      <c r="B1011" t="s">
        <v>18562</v>
      </c>
      <c r="C1011" t="s">
        <v>215</v>
      </c>
      <c r="D1011" t="s">
        <v>1002</v>
      </c>
      <c r="E1011" s="23">
        <v>41275</v>
      </c>
      <c r="F1011">
        <v>5</v>
      </c>
      <c r="G1011">
        <v>5</v>
      </c>
      <c r="H1011">
        <v>1</v>
      </c>
      <c r="I1011">
        <v>21</v>
      </c>
      <c r="J1011">
        <v>29</v>
      </c>
      <c r="K1011">
        <v>0.72413793103448276</v>
      </c>
      <c r="L1011">
        <v>25</v>
      </c>
      <c r="M1011">
        <v>1.1599999999999999</v>
      </c>
      <c r="P1011">
        <v>1</v>
      </c>
      <c r="Q1011">
        <v>5</v>
      </c>
      <c r="R1011">
        <v>0.2</v>
      </c>
      <c r="T1011">
        <v>0.3</v>
      </c>
    </row>
    <row r="1012" spans="1:20" x14ac:dyDescent="0.2">
      <c r="A1012" t="s">
        <v>18738</v>
      </c>
      <c r="B1012" t="s">
        <v>18739</v>
      </c>
      <c r="C1012" t="s">
        <v>216</v>
      </c>
      <c r="D1012" t="s">
        <v>1002</v>
      </c>
      <c r="E1012" s="23">
        <v>41275</v>
      </c>
      <c r="H1012" t="e">
        <v>#DIV/0!</v>
      </c>
      <c r="K1012" t="e">
        <v>#DIV/0!</v>
      </c>
      <c r="M1012" t="e">
        <v>#DIV/0!</v>
      </c>
      <c r="R1012" t="e">
        <v>#DIV/0!</v>
      </c>
    </row>
    <row r="1013" spans="1:20" x14ac:dyDescent="0.2">
      <c r="A1013" t="s">
        <v>18915</v>
      </c>
      <c r="B1013" t="s">
        <v>18916</v>
      </c>
      <c r="C1013" t="s">
        <v>229</v>
      </c>
      <c r="D1013" t="s">
        <v>1002</v>
      </c>
      <c r="E1013" s="23">
        <v>41275</v>
      </c>
      <c r="H1013" t="e">
        <v>#DIV/0!</v>
      </c>
      <c r="K1013" t="e">
        <v>#DIV/0!</v>
      </c>
      <c r="M1013" t="e">
        <v>#DIV/0!</v>
      </c>
      <c r="R1013" t="e">
        <v>#DIV/0!</v>
      </c>
    </row>
    <row r="1014" spans="1:20" x14ac:dyDescent="0.2">
      <c r="A1014" t="s">
        <v>19092</v>
      </c>
      <c r="B1014" t="s">
        <v>19093</v>
      </c>
      <c r="C1014" t="s">
        <v>230</v>
      </c>
      <c r="D1014" t="s">
        <v>1000</v>
      </c>
      <c r="E1014" s="23">
        <v>41275</v>
      </c>
      <c r="H1014" t="e">
        <v>#DIV/0!</v>
      </c>
      <c r="K1014" t="e">
        <v>#DIV/0!</v>
      </c>
      <c r="M1014" t="e">
        <v>#DIV/0!</v>
      </c>
      <c r="R1014" t="e">
        <v>#DIV/0!</v>
      </c>
    </row>
    <row r="1015" spans="1:20" x14ac:dyDescent="0.2">
      <c r="A1015" t="s">
        <v>19271</v>
      </c>
      <c r="B1015" t="s">
        <v>19272</v>
      </c>
      <c r="C1015" t="s">
        <v>234</v>
      </c>
      <c r="D1015" t="s">
        <v>1000</v>
      </c>
      <c r="E1015" s="23">
        <v>41275</v>
      </c>
      <c r="H1015" t="e">
        <v>#DIV/0!</v>
      </c>
      <c r="K1015" t="e">
        <v>#DIV/0!</v>
      </c>
      <c r="M1015" t="e">
        <v>#DIV/0!</v>
      </c>
      <c r="R1015" t="e">
        <v>#DIV/0!</v>
      </c>
      <c r="T1015">
        <v>1.2236842105263157</v>
      </c>
    </row>
    <row r="1016" spans="1:20" x14ac:dyDescent="0.2">
      <c r="A1016" t="s">
        <v>19450</v>
      </c>
      <c r="B1016" t="s">
        <v>19451</v>
      </c>
      <c r="C1016" t="s">
        <v>233</v>
      </c>
      <c r="D1016" t="s">
        <v>1002</v>
      </c>
      <c r="E1016" s="23">
        <v>41275</v>
      </c>
      <c r="H1016" t="e">
        <v>#DIV/0!</v>
      </c>
      <c r="K1016" t="e">
        <v>#DIV/0!</v>
      </c>
      <c r="M1016" t="e">
        <v>#DIV/0!</v>
      </c>
      <c r="R1016" t="e">
        <v>#DIV/0!</v>
      </c>
      <c r="T1016">
        <v>1.125</v>
      </c>
    </row>
    <row r="1017" spans="1:20" x14ac:dyDescent="0.2">
      <c r="A1017" t="s">
        <v>19825</v>
      </c>
      <c r="B1017" t="s">
        <v>19826</v>
      </c>
      <c r="C1017" t="s">
        <v>220</v>
      </c>
      <c r="D1017" t="s">
        <v>1000</v>
      </c>
      <c r="E1017" s="23">
        <v>41275</v>
      </c>
      <c r="F1017">
        <v>7.25</v>
      </c>
      <c r="G1017">
        <v>13</v>
      </c>
      <c r="H1017">
        <v>0.55769230769230771</v>
      </c>
      <c r="I1017">
        <v>34</v>
      </c>
      <c r="K1017" t="e">
        <v>#DIV/0!</v>
      </c>
      <c r="L1017">
        <v>54</v>
      </c>
      <c r="M1017">
        <v>0</v>
      </c>
      <c r="P1017">
        <v>3</v>
      </c>
      <c r="Q1017">
        <v>5</v>
      </c>
      <c r="R1017">
        <v>0.6</v>
      </c>
      <c r="T1017">
        <v>0.94736842105263153</v>
      </c>
    </row>
    <row r="1018" spans="1:20" x14ac:dyDescent="0.2">
      <c r="A1018" t="s">
        <v>20004</v>
      </c>
      <c r="B1018" t="s">
        <v>20005</v>
      </c>
      <c r="C1018" t="s">
        <v>221</v>
      </c>
      <c r="D1018" t="s">
        <v>1002</v>
      </c>
      <c r="E1018" s="23">
        <v>41275</v>
      </c>
      <c r="F1018">
        <v>6.5</v>
      </c>
      <c r="G1018">
        <v>8</v>
      </c>
      <c r="H1018">
        <v>0.8125</v>
      </c>
      <c r="I1018">
        <v>29</v>
      </c>
      <c r="K1018" t="e">
        <v>#DIV/0!</v>
      </c>
      <c r="L1018">
        <v>45</v>
      </c>
      <c r="M1018">
        <v>0</v>
      </c>
      <c r="P1018">
        <v>3</v>
      </c>
      <c r="Q1018">
        <v>5</v>
      </c>
      <c r="R1018">
        <v>0.6</v>
      </c>
    </row>
    <row r="1019" spans="1:20" x14ac:dyDescent="0.2">
      <c r="A1019" t="s">
        <v>20181</v>
      </c>
      <c r="B1019" t="s">
        <v>20182</v>
      </c>
      <c r="C1019" t="s">
        <v>222</v>
      </c>
      <c r="D1019" t="s">
        <v>1002</v>
      </c>
      <c r="E1019" s="23">
        <v>41275</v>
      </c>
      <c r="F1019">
        <v>0.75</v>
      </c>
      <c r="G1019">
        <v>5</v>
      </c>
      <c r="H1019">
        <v>0.15</v>
      </c>
      <c r="I1019">
        <v>5</v>
      </c>
      <c r="L1019">
        <v>9</v>
      </c>
      <c r="M1019">
        <v>0</v>
      </c>
      <c r="R1019" t="e">
        <v>#DIV/0!</v>
      </c>
    </row>
    <row r="1020" spans="1:20" x14ac:dyDescent="0.2">
      <c r="A1020" t="s">
        <v>20358</v>
      </c>
      <c r="B1020" t="s">
        <v>20359</v>
      </c>
      <c r="C1020" t="s">
        <v>211</v>
      </c>
      <c r="D1020" t="s">
        <v>1002</v>
      </c>
      <c r="E1020" s="23">
        <v>41275</v>
      </c>
      <c r="H1020" t="e">
        <v>#DIV/0!</v>
      </c>
      <c r="K1020" t="e">
        <v>#DIV/0!</v>
      </c>
      <c r="M1020" t="e">
        <v>#DIV/0!</v>
      </c>
      <c r="R1020" t="e">
        <v>#DIV/0!</v>
      </c>
    </row>
    <row r="1021" spans="1:20" x14ac:dyDescent="0.2">
      <c r="A1021" t="s">
        <v>20535</v>
      </c>
      <c r="B1021" t="s">
        <v>20536</v>
      </c>
      <c r="C1021" t="s">
        <v>207</v>
      </c>
      <c r="D1021" t="s">
        <v>1000</v>
      </c>
      <c r="E1021" s="23">
        <v>41275</v>
      </c>
      <c r="F1021">
        <v>7</v>
      </c>
      <c r="G1021">
        <v>7</v>
      </c>
      <c r="H1021">
        <v>1</v>
      </c>
      <c r="I1021">
        <v>26</v>
      </c>
      <c r="J1021">
        <v>52</v>
      </c>
      <c r="K1021">
        <v>0.5</v>
      </c>
      <c r="L1021">
        <v>73</v>
      </c>
      <c r="M1021">
        <v>0.71232876712328763</v>
      </c>
      <c r="N1021">
        <v>0</v>
      </c>
      <c r="P1021">
        <v>2</v>
      </c>
      <c r="Q1021">
        <v>4</v>
      </c>
      <c r="R1021">
        <v>0.5</v>
      </c>
      <c r="S1021">
        <v>0</v>
      </c>
    </row>
    <row r="1022" spans="1:20" x14ac:dyDescent="0.2">
      <c r="A1022" t="s">
        <v>20714</v>
      </c>
      <c r="B1022" t="s">
        <v>20715</v>
      </c>
      <c r="C1022" t="s">
        <v>894</v>
      </c>
      <c r="D1022" t="s">
        <v>1002</v>
      </c>
      <c r="E1022" s="23">
        <v>41275</v>
      </c>
      <c r="H1022" t="e">
        <v>#DIV/0!</v>
      </c>
      <c r="K1022" t="e">
        <v>#DIV/0!</v>
      </c>
      <c r="M1022" t="e">
        <v>#DIV/0!</v>
      </c>
      <c r="R1022" t="e">
        <v>#DIV/0!</v>
      </c>
      <c r="T1022">
        <v>1.0666666666666667</v>
      </c>
    </row>
    <row r="1023" spans="1:20" x14ac:dyDescent="0.2">
      <c r="A1023" t="s">
        <v>20779</v>
      </c>
      <c r="B1023" t="s">
        <v>20780</v>
      </c>
      <c r="C1023" t="s">
        <v>210</v>
      </c>
      <c r="D1023" t="s">
        <v>1002</v>
      </c>
      <c r="E1023" s="23">
        <v>41275</v>
      </c>
      <c r="F1023">
        <v>4</v>
      </c>
      <c r="G1023">
        <v>4</v>
      </c>
      <c r="H1023">
        <v>1</v>
      </c>
      <c r="I1023">
        <v>26</v>
      </c>
      <c r="J1023">
        <v>35</v>
      </c>
      <c r="K1023">
        <v>0.74285714285714288</v>
      </c>
      <c r="L1023">
        <v>46</v>
      </c>
      <c r="M1023">
        <v>0.76086956521739135</v>
      </c>
      <c r="P1023">
        <v>2</v>
      </c>
      <c r="Q1023">
        <v>4</v>
      </c>
      <c r="R1023">
        <v>0.5</v>
      </c>
    </row>
    <row r="1024" spans="1:20" x14ac:dyDescent="0.2">
      <c r="A1024" t="s">
        <v>20956</v>
      </c>
      <c r="B1024" t="s">
        <v>20957</v>
      </c>
      <c r="C1024" t="s">
        <v>208</v>
      </c>
      <c r="D1024" t="s">
        <v>1002</v>
      </c>
      <c r="E1024" s="23">
        <v>41275</v>
      </c>
      <c r="F1024">
        <v>3</v>
      </c>
      <c r="G1024">
        <v>3</v>
      </c>
      <c r="H1024">
        <v>1</v>
      </c>
      <c r="J1024">
        <v>17</v>
      </c>
      <c r="K1024">
        <v>0</v>
      </c>
      <c r="L1024">
        <v>27</v>
      </c>
      <c r="M1024">
        <v>0.62962962962962965</v>
      </c>
      <c r="R1024" t="e">
        <v>#DIV/0!</v>
      </c>
      <c r="T1024">
        <v>1.2</v>
      </c>
    </row>
    <row r="1025" spans="1:20" x14ac:dyDescent="0.2">
      <c r="A1025" t="s">
        <v>21211</v>
      </c>
      <c r="B1025" t="s">
        <v>21212</v>
      </c>
      <c r="C1025" t="s">
        <v>213</v>
      </c>
      <c r="D1025" t="s">
        <v>1002</v>
      </c>
      <c r="E1025" s="23">
        <v>41275</v>
      </c>
      <c r="H1025" t="e">
        <v>#DIV/0!</v>
      </c>
      <c r="K1025" t="e">
        <v>#DIV/0!</v>
      </c>
      <c r="M1025" t="e">
        <v>#DIV/0!</v>
      </c>
      <c r="R1025" t="e">
        <v>#DIV/0!</v>
      </c>
    </row>
    <row r="1026" spans="1:20" x14ac:dyDescent="0.2">
      <c r="A1026" t="s">
        <v>21388</v>
      </c>
      <c r="B1026" t="s">
        <v>21389</v>
      </c>
      <c r="C1026" t="s">
        <v>8154</v>
      </c>
      <c r="D1026" t="s">
        <v>1002</v>
      </c>
      <c r="E1026" s="23">
        <v>41275</v>
      </c>
      <c r="F1026">
        <v>1.5</v>
      </c>
      <c r="G1026">
        <v>1.5</v>
      </c>
      <c r="H1026">
        <v>1</v>
      </c>
      <c r="I1026">
        <v>2</v>
      </c>
      <c r="K1026" t="e">
        <v>#DIV/0!</v>
      </c>
      <c r="L1026">
        <v>14.5</v>
      </c>
      <c r="M1026">
        <v>0</v>
      </c>
      <c r="R1026" t="e">
        <v>#DIV/0!</v>
      </c>
    </row>
    <row r="1027" spans="1:20" x14ac:dyDescent="0.2">
      <c r="A1027" t="s">
        <v>21453</v>
      </c>
      <c r="B1027" t="s">
        <v>21454</v>
      </c>
      <c r="C1027" t="s">
        <v>212</v>
      </c>
      <c r="D1027" t="s">
        <v>1000</v>
      </c>
      <c r="E1027" s="23">
        <v>41275</v>
      </c>
      <c r="F1027">
        <v>1.5</v>
      </c>
      <c r="G1027">
        <v>1.5</v>
      </c>
      <c r="H1027">
        <v>1</v>
      </c>
      <c r="I1027">
        <v>2</v>
      </c>
      <c r="J1027">
        <v>0</v>
      </c>
      <c r="K1027" t="e">
        <v>#DIV/0!</v>
      </c>
      <c r="L1027">
        <v>14.5</v>
      </c>
      <c r="M1027">
        <v>0</v>
      </c>
      <c r="N1027">
        <v>0</v>
      </c>
      <c r="P1027">
        <v>0</v>
      </c>
      <c r="Q1027">
        <v>0</v>
      </c>
      <c r="R1027" t="e">
        <v>#DIV/0!</v>
      </c>
      <c r="S1027">
        <v>0</v>
      </c>
    </row>
    <row r="1028" spans="1:20" x14ac:dyDescent="0.2">
      <c r="A1028" t="s">
        <v>21662</v>
      </c>
      <c r="B1028" t="s">
        <v>21663</v>
      </c>
      <c r="C1028" t="s">
        <v>217</v>
      </c>
      <c r="D1028" t="s">
        <v>1000</v>
      </c>
      <c r="E1028" s="23">
        <v>41275</v>
      </c>
      <c r="F1028">
        <v>1</v>
      </c>
      <c r="G1028">
        <v>1</v>
      </c>
      <c r="H1028">
        <v>1</v>
      </c>
      <c r="I1028">
        <v>0</v>
      </c>
      <c r="L1028">
        <v>0</v>
      </c>
      <c r="M1028" t="e">
        <v>#DIV/0!</v>
      </c>
      <c r="R1028" t="e">
        <v>#DIV/0!</v>
      </c>
    </row>
    <row r="1029" spans="1:20" x14ac:dyDescent="0.2">
      <c r="A1029" t="s">
        <v>21841</v>
      </c>
      <c r="B1029" t="s">
        <v>21842</v>
      </c>
      <c r="C1029" t="s">
        <v>895</v>
      </c>
      <c r="D1029" t="s">
        <v>1002</v>
      </c>
      <c r="E1029" s="23">
        <v>41275</v>
      </c>
      <c r="H1029" t="e">
        <v>#DIV/0!</v>
      </c>
      <c r="K1029" t="e">
        <v>#DIV/0!</v>
      </c>
      <c r="M1029" t="e">
        <v>#DIV/0!</v>
      </c>
      <c r="R1029" t="e">
        <v>#DIV/0!</v>
      </c>
    </row>
    <row r="1030" spans="1:20" x14ac:dyDescent="0.2">
      <c r="A1030" t="s">
        <v>21906</v>
      </c>
      <c r="B1030" t="s">
        <v>21907</v>
      </c>
      <c r="C1030" t="s">
        <v>218</v>
      </c>
      <c r="D1030" t="s">
        <v>1002</v>
      </c>
      <c r="E1030" s="23">
        <v>41275</v>
      </c>
      <c r="F1030">
        <v>1</v>
      </c>
      <c r="G1030">
        <v>1</v>
      </c>
      <c r="H1030">
        <v>1</v>
      </c>
      <c r="K1030" t="e">
        <v>#DIV/0!</v>
      </c>
      <c r="M1030" t="e">
        <v>#DIV/0!</v>
      </c>
      <c r="R1030" t="e">
        <v>#DIV/0!</v>
      </c>
    </row>
    <row r="1031" spans="1:20" x14ac:dyDescent="0.2">
      <c r="A1031" t="s">
        <v>22083</v>
      </c>
      <c r="B1031" t="s">
        <v>22084</v>
      </c>
      <c r="C1031" t="s">
        <v>219</v>
      </c>
      <c r="D1031" t="s">
        <v>1002</v>
      </c>
      <c r="E1031" s="23">
        <v>41275</v>
      </c>
      <c r="H1031" t="e">
        <v>#DIV/0!</v>
      </c>
      <c r="K1031" t="e">
        <v>#DIV/0!</v>
      </c>
      <c r="M1031" t="e">
        <v>#DIV/0!</v>
      </c>
      <c r="R1031" t="e">
        <v>#DIV/0!</v>
      </c>
      <c r="T1031">
        <v>1</v>
      </c>
    </row>
    <row r="1032" spans="1:20" x14ac:dyDescent="0.2">
      <c r="A1032" t="s">
        <v>11497</v>
      </c>
      <c r="B1032" t="s">
        <v>11498</v>
      </c>
      <c r="C1032" t="s">
        <v>198</v>
      </c>
      <c r="D1032" t="s">
        <v>1002</v>
      </c>
      <c r="E1032" s="23">
        <v>41306</v>
      </c>
      <c r="F1032">
        <v>4</v>
      </c>
      <c r="G1032">
        <v>2.5</v>
      </c>
      <c r="H1032">
        <v>1.6</v>
      </c>
      <c r="I1032">
        <v>14</v>
      </c>
      <c r="K1032" t="e">
        <v>#DIV/0!</v>
      </c>
      <c r="L1032">
        <v>14.5</v>
      </c>
      <c r="M1032">
        <v>0</v>
      </c>
      <c r="R1032" t="e">
        <v>#DIV/0!</v>
      </c>
      <c r="T1032">
        <v>1</v>
      </c>
    </row>
    <row r="1033" spans="1:20" x14ac:dyDescent="0.2">
      <c r="A1033" t="s">
        <v>13184</v>
      </c>
      <c r="B1033" t="s">
        <v>13096</v>
      </c>
      <c r="C1033" t="s">
        <v>1051</v>
      </c>
      <c r="D1033" t="s">
        <v>1002</v>
      </c>
      <c r="E1033" s="23">
        <v>41306</v>
      </c>
      <c r="F1033">
        <v>4</v>
      </c>
      <c r="G1033">
        <v>2.5</v>
      </c>
      <c r="H1033">
        <v>1.6</v>
      </c>
      <c r="I1033">
        <v>14</v>
      </c>
      <c r="K1033" t="e">
        <v>#DIV/0!</v>
      </c>
      <c r="L1033">
        <v>14.5</v>
      </c>
      <c r="M1033">
        <v>0</v>
      </c>
      <c r="R1033" t="e">
        <v>#DIV/0!</v>
      </c>
    </row>
    <row r="1034" spans="1:20" x14ac:dyDescent="0.2">
      <c r="A1034" t="s">
        <v>2983</v>
      </c>
      <c r="B1034" t="s">
        <v>2984</v>
      </c>
      <c r="C1034" t="s">
        <v>242</v>
      </c>
      <c r="D1034" t="s">
        <v>1000</v>
      </c>
      <c r="E1034" s="23">
        <v>41306</v>
      </c>
      <c r="F1034">
        <v>0</v>
      </c>
      <c r="G1034">
        <v>0</v>
      </c>
      <c r="H1034" t="e">
        <v>#DIV/0!</v>
      </c>
      <c r="I1034">
        <v>0</v>
      </c>
      <c r="J1034">
        <v>0</v>
      </c>
      <c r="L1034">
        <v>0</v>
      </c>
      <c r="M1034" t="e">
        <v>#DIV/0!</v>
      </c>
      <c r="N1034">
        <v>0</v>
      </c>
      <c r="P1034">
        <v>0</v>
      </c>
      <c r="Q1034">
        <v>0</v>
      </c>
      <c r="R1034" t="e">
        <v>#DIV/0!</v>
      </c>
      <c r="S1034">
        <v>0</v>
      </c>
    </row>
    <row r="1035" spans="1:20" x14ac:dyDescent="0.2">
      <c r="A1035" t="s">
        <v>2808</v>
      </c>
      <c r="B1035" t="s">
        <v>2809</v>
      </c>
      <c r="C1035" t="s">
        <v>2724</v>
      </c>
      <c r="D1035" t="s">
        <v>1000</v>
      </c>
      <c r="E1035" s="23">
        <v>41306</v>
      </c>
      <c r="F1035">
        <v>5.5</v>
      </c>
      <c r="G1035">
        <v>4</v>
      </c>
      <c r="H1035">
        <v>1.375</v>
      </c>
      <c r="I1035">
        <v>16</v>
      </c>
      <c r="J1035">
        <v>29</v>
      </c>
      <c r="K1035">
        <v>0.55172413793103448</v>
      </c>
      <c r="L1035">
        <v>29</v>
      </c>
      <c r="M1035">
        <v>1</v>
      </c>
      <c r="N1035">
        <v>0</v>
      </c>
      <c r="P1035">
        <v>0</v>
      </c>
      <c r="Q1035">
        <v>0</v>
      </c>
      <c r="R1035" t="e">
        <v>#DIV/0!</v>
      </c>
      <c r="S1035">
        <v>0</v>
      </c>
      <c r="T1035">
        <v>0.5</v>
      </c>
    </row>
    <row r="1036" spans="1:20" x14ac:dyDescent="0.2">
      <c r="A1036" t="s">
        <v>2563</v>
      </c>
      <c r="B1036" t="s">
        <v>2564</v>
      </c>
      <c r="C1036" t="s">
        <v>237</v>
      </c>
      <c r="D1036" t="s">
        <v>1000</v>
      </c>
      <c r="E1036" s="23">
        <v>41306</v>
      </c>
      <c r="F1036">
        <v>17</v>
      </c>
      <c r="G1036">
        <v>18</v>
      </c>
      <c r="H1036">
        <v>0.94444444444444442</v>
      </c>
      <c r="I1036">
        <v>96</v>
      </c>
      <c r="J1036">
        <v>139</v>
      </c>
      <c r="K1036">
        <v>0.69064748201438853</v>
      </c>
      <c r="L1036">
        <v>154</v>
      </c>
      <c r="M1036">
        <v>0.90259740259740262</v>
      </c>
      <c r="N1036">
        <v>63</v>
      </c>
      <c r="O1036">
        <v>0.93125000000000002</v>
      </c>
      <c r="P1036">
        <v>9</v>
      </c>
      <c r="Q1036">
        <v>12</v>
      </c>
      <c r="R1036">
        <v>0.75</v>
      </c>
      <c r="S1036">
        <v>33</v>
      </c>
      <c r="T1036">
        <v>0.5</v>
      </c>
    </row>
    <row r="1037" spans="1:20" x14ac:dyDescent="0.2">
      <c r="A1037" t="s">
        <v>2388</v>
      </c>
      <c r="B1037" t="s">
        <v>2389</v>
      </c>
      <c r="C1037" t="s">
        <v>238</v>
      </c>
      <c r="D1037" t="s">
        <v>1000</v>
      </c>
      <c r="E1037" s="23">
        <v>41306</v>
      </c>
      <c r="F1037">
        <v>7.4</v>
      </c>
      <c r="G1037">
        <v>8</v>
      </c>
      <c r="H1037">
        <v>0.92500000000000004</v>
      </c>
      <c r="I1037">
        <v>31</v>
      </c>
      <c r="J1037">
        <v>25</v>
      </c>
      <c r="K1037">
        <v>1.24</v>
      </c>
      <c r="L1037">
        <v>45</v>
      </c>
      <c r="M1037">
        <v>0.55555555555555558</v>
      </c>
      <c r="N1037">
        <v>0</v>
      </c>
      <c r="O1037">
        <v>0.75</v>
      </c>
      <c r="P1037">
        <v>5</v>
      </c>
      <c r="Q1037">
        <v>5</v>
      </c>
      <c r="R1037">
        <v>1</v>
      </c>
      <c r="S1037">
        <v>0</v>
      </c>
      <c r="T1037">
        <v>0.93333333333333324</v>
      </c>
    </row>
    <row r="1038" spans="1:20" x14ac:dyDescent="0.2">
      <c r="A1038" t="s">
        <v>2215</v>
      </c>
      <c r="B1038" t="s">
        <v>2216</v>
      </c>
      <c r="C1038" t="s">
        <v>239</v>
      </c>
      <c r="D1038" t="s">
        <v>1000</v>
      </c>
      <c r="E1038" s="23">
        <v>41306</v>
      </c>
      <c r="F1038">
        <v>0.85</v>
      </c>
      <c r="G1038">
        <v>5</v>
      </c>
      <c r="H1038">
        <v>0.16999999999999998</v>
      </c>
      <c r="I1038">
        <v>3</v>
      </c>
      <c r="J1038">
        <v>4.6363636363636367</v>
      </c>
      <c r="K1038">
        <v>0.64705882352941169</v>
      </c>
      <c r="L1038">
        <v>9</v>
      </c>
      <c r="M1038">
        <v>0.51515151515151514</v>
      </c>
      <c r="N1038">
        <v>0</v>
      </c>
      <c r="O1038">
        <v>1</v>
      </c>
      <c r="P1038">
        <v>1</v>
      </c>
      <c r="Q1038">
        <v>1</v>
      </c>
      <c r="R1038">
        <v>1</v>
      </c>
      <c r="S1038">
        <v>0</v>
      </c>
      <c r="T1038">
        <v>0.7</v>
      </c>
    </row>
    <row r="1039" spans="1:20" x14ac:dyDescent="0.2">
      <c r="A1039" t="s">
        <v>2040</v>
      </c>
      <c r="B1039" t="s">
        <v>2041</v>
      </c>
      <c r="C1039" t="s">
        <v>1988</v>
      </c>
      <c r="D1039" t="s">
        <v>1000</v>
      </c>
      <c r="E1039" s="23">
        <v>41306</v>
      </c>
      <c r="F1039">
        <v>7.3</v>
      </c>
      <c r="G1039">
        <v>7.3</v>
      </c>
      <c r="H1039">
        <v>1</v>
      </c>
      <c r="I1039">
        <v>20</v>
      </c>
      <c r="J1039">
        <v>47</v>
      </c>
      <c r="L1039">
        <v>47</v>
      </c>
      <c r="M1039">
        <v>1</v>
      </c>
      <c r="N1039">
        <v>5</v>
      </c>
      <c r="P1039">
        <v>0</v>
      </c>
      <c r="Q1039">
        <v>8</v>
      </c>
      <c r="R1039">
        <v>0</v>
      </c>
      <c r="S1039">
        <v>2</v>
      </c>
    </row>
    <row r="1040" spans="1:20" x14ac:dyDescent="0.2">
      <c r="A1040" t="s">
        <v>1792</v>
      </c>
      <c r="B1040" t="s">
        <v>1793</v>
      </c>
      <c r="C1040" t="s">
        <v>240</v>
      </c>
      <c r="D1040" t="s">
        <v>1000</v>
      </c>
      <c r="E1040" s="23">
        <v>41306</v>
      </c>
      <c r="F1040">
        <v>19</v>
      </c>
      <c r="G1040">
        <v>15</v>
      </c>
      <c r="H1040">
        <v>1.2666666666666666</v>
      </c>
      <c r="I1040">
        <v>0</v>
      </c>
      <c r="J1040">
        <v>17</v>
      </c>
      <c r="L1040">
        <v>74.5</v>
      </c>
      <c r="M1040">
        <v>0.22818791946308725</v>
      </c>
      <c r="N1040">
        <v>0</v>
      </c>
      <c r="P1040">
        <v>0</v>
      </c>
      <c r="Q1040">
        <v>0</v>
      </c>
      <c r="R1040" t="e">
        <v>#DIV/0!</v>
      </c>
      <c r="S1040">
        <v>0</v>
      </c>
      <c r="T1040">
        <v>0.11363636363636363</v>
      </c>
    </row>
    <row r="1041" spans="1:20" x14ac:dyDescent="0.2">
      <c r="A1041" t="s">
        <v>1617</v>
      </c>
      <c r="B1041" t="s">
        <v>1618</v>
      </c>
      <c r="C1041" t="s">
        <v>241</v>
      </c>
      <c r="D1041" t="s">
        <v>1000</v>
      </c>
      <c r="E1041" s="23">
        <v>41306</v>
      </c>
      <c r="F1041">
        <v>0</v>
      </c>
      <c r="G1041">
        <v>0</v>
      </c>
      <c r="H1041" t="e">
        <v>#DIV/0!</v>
      </c>
      <c r="I1041">
        <v>0</v>
      </c>
      <c r="J1041">
        <v>0</v>
      </c>
      <c r="L1041">
        <v>0</v>
      </c>
      <c r="M1041" t="e">
        <v>#DIV/0!</v>
      </c>
      <c r="P1041">
        <v>0</v>
      </c>
      <c r="Q1041">
        <v>0</v>
      </c>
      <c r="R1041" t="e">
        <v>#DIV/0!</v>
      </c>
    </row>
    <row r="1042" spans="1:20" x14ac:dyDescent="0.2">
      <c r="A1042" t="s">
        <v>1073</v>
      </c>
      <c r="B1042" t="s">
        <v>1158</v>
      </c>
      <c r="C1042" t="s">
        <v>235</v>
      </c>
      <c r="D1042" t="s">
        <v>1002</v>
      </c>
      <c r="E1042" s="23">
        <v>41306</v>
      </c>
      <c r="F1042">
        <v>57.05</v>
      </c>
      <c r="G1042">
        <v>57.3</v>
      </c>
      <c r="H1042">
        <v>0.99563699825479934</v>
      </c>
      <c r="I1042">
        <v>166</v>
      </c>
      <c r="J1042">
        <v>261.63636363636363</v>
      </c>
      <c r="K1042">
        <v>0.63446838082001389</v>
      </c>
      <c r="L1042">
        <v>358.5</v>
      </c>
      <c r="M1042">
        <v>0.72980854570812725</v>
      </c>
      <c r="N1042">
        <v>68</v>
      </c>
      <c r="P1042">
        <v>15</v>
      </c>
      <c r="Q1042">
        <v>26</v>
      </c>
      <c r="R1042">
        <v>0.57692307692307687</v>
      </c>
      <c r="S1042">
        <v>35</v>
      </c>
      <c r="T1042">
        <v>0.25</v>
      </c>
    </row>
    <row r="1043" spans="1:20" x14ac:dyDescent="0.2">
      <c r="A1043" t="s">
        <v>11499</v>
      </c>
      <c r="B1043" t="s">
        <v>11500</v>
      </c>
      <c r="C1043" t="s">
        <v>199</v>
      </c>
      <c r="D1043" t="s">
        <v>1002</v>
      </c>
      <c r="E1043" s="23">
        <v>41306</v>
      </c>
      <c r="F1043">
        <v>10</v>
      </c>
      <c r="G1043">
        <v>8</v>
      </c>
      <c r="H1043">
        <v>1.25</v>
      </c>
      <c r="I1043">
        <v>9</v>
      </c>
      <c r="J1043">
        <v>40</v>
      </c>
      <c r="K1043">
        <v>0.22500000000000001</v>
      </c>
      <c r="L1043">
        <v>60</v>
      </c>
      <c r="M1043">
        <v>0.66666666666666663</v>
      </c>
      <c r="N1043">
        <v>7</v>
      </c>
      <c r="P1043">
        <v>0</v>
      </c>
      <c r="Q1043">
        <v>0</v>
      </c>
      <c r="R1043" t="e">
        <v>#DIV/0!</v>
      </c>
      <c r="S1043">
        <v>2</v>
      </c>
    </row>
    <row r="1044" spans="1:20" x14ac:dyDescent="0.2">
      <c r="A1044" t="s">
        <v>11397</v>
      </c>
      <c r="B1044" t="s">
        <v>11398</v>
      </c>
      <c r="C1044" t="s">
        <v>201</v>
      </c>
      <c r="D1044" t="s">
        <v>1000</v>
      </c>
      <c r="E1044" s="23">
        <v>41306</v>
      </c>
      <c r="F1044">
        <v>4</v>
      </c>
      <c r="G1044">
        <v>4</v>
      </c>
      <c r="H1044">
        <v>1</v>
      </c>
      <c r="I1044">
        <v>9</v>
      </c>
      <c r="J1044">
        <v>40</v>
      </c>
      <c r="K1044">
        <v>0.22500000000000001</v>
      </c>
      <c r="L1044">
        <v>40</v>
      </c>
      <c r="M1044">
        <v>1</v>
      </c>
      <c r="N1044">
        <v>7</v>
      </c>
      <c r="O1044">
        <v>0.9375</v>
      </c>
      <c r="R1044" t="e">
        <v>#DIV/0!</v>
      </c>
      <c r="S1044">
        <v>2</v>
      </c>
    </row>
    <row r="1045" spans="1:20" x14ac:dyDescent="0.2">
      <c r="A1045" t="s">
        <v>12194</v>
      </c>
      <c r="B1045" t="s">
        <v>12195</v>
      </c>
      <c r="C1045" t="s">
        <v>200</v>
      </c>
      <c r="D1045" t="s">
        <v>1000</v>
      </c>
      <c r="E1045" s="23">
        <v>41306</v>
      </c>
      <c r="F1045">
        <v>6</v>
      </c>
      <c r="G1045">
        <v>4</v>
      </c>
      <c r="H1045">
        <v>1.5</v>
      </c>
      <c r="K1045" t="e">
        <v>#DIV/0!</v>
      </c>
      <c r="L1045">
        <v>20</v>
      </c>
      <c r="M1045">
        <v>0</v>
      </c>
      <c r="R1045">
        <v>0</v>
      </c>
    </row>
    <row r="1046" spans="1:20" x14ac:dyDescent="0.2">
      <c r="A1046" t="s">
        <v>12479</v>
      </c>
      <c r="B1046" t="s">
        <v>12480</v>
      </c>
      <c r="C1046" t="s">
        <v>202</v>
      </c>
      <c r="D1046" t="s">
        <v>1000</v>
      </c>
      <c r="E1046" s="23">
        <v>41306</v>
      </c>
      <c r="H1046" t="e">
        <v>#DIV/0!</v>
      </c>
      <c r="K1046" t="e">
        <v>#DIV/0!</v>
      </c>
      <c r="M1046" t="e">
        <v>#DIV/0!</v>
      </c>
      <c r="R1046" t="e">
        <v>#DIV/0!</v>
      </c>
    </row>
    <row r="1047" spans="1:20" x14ac:dyDescent="0.2">
      <c r="A1047" t="s">
        <v>11016</v>
      </c>
      <c r="B1047" t="s">
        <v>11017</v>
      </c>
      <c r="C1047" t="s">
        <v>228</v>
      </c>
      <c r="D1047" t="s">
        <v>1000</v>
      </c>
      <c r="E1047" s="23">
        <v>41306</v>
      </c>
      <c r="H1047" t="e">
        <v>#DIV/0!</v>
      </c>
      <c r="K1047" t="e">
        <v>#DIV/0!</v>
      </c>
      <c r="M1047" t="e">
        <v>#DIV/0!</v>
      </c>
      <c r="R1047" t="e">
        <v>#DIV/0!</v>
      </c>
      <c r="T1047">
        <v>0</v>
      </c>
    </row>
    <row r="1048" spans="1:20" x14ac:dyDescent="0.2">
      <c r="A1048" t="s">
        <v>10841</v>
      </c>
      <c r="B1048" t="s">
        <v>10842</v>
      </c>
      <c r="C1048" t="s">
        <v>227</v>
      </c>
      <c r="D1048" t="s">
        <v>1002</v>
      </c>
      <c r="E1048" s="23">
        <v>41306</v>
      </c>
      <c r="H1048" t="e">
        <v>#DIV/0!</v>
      </c>
      <c r="K1048" t="e">
        <v>#DIV/0!</v>
      </c>
      <c r="M1048" t="e">
        <v>#DIV/0!</v>
      </c>
      <c r="R1048" t="e">
        <v>#DIV/0!</v>
      </c>
    </row>
    <row r="1049" spans="1:20" x14ac:dyDescent="0.2">
      <c r="A1049" t="s">
        <v>10666</v>
      </c>
      <c r="B1049" t="s">
        <v>10667</v>
      </c>
      <c r="C1049" t="s">
        <v>203</v>
      </c>
      <c r="D1049" t="s">
        <v>1002</v>
      </c>
      <c r="E1049" s="23">
        <v>41306</v>
      </c>
      <c r="F1049">
        <v>10</v>
      </c>
      <c r="G1049">
        <v>9</v>
      </c>
      <c r="H1049">
        <v>1.1111111111111112</v>
      </c>
      <c r="I1049">
        <v>30</v>
      </c>
      <c r="J1049">
        <v>35</v>
      </c>
      <c r="K1049">
        <v>0.8571428571428571</v>
      </c>
      <c r="L1049">
        <v>72.5</v>
      </c>
      <c r="M1049">
        <v>0.48275862068965519</v>
      </c>
      <c r="P1049">
        <v>3</v>
      </c>
      <c r="Q1049">
        <v>3</v>
      </c>
      <c r="R1049">
        <v>1</v>
      </c>
    </row>
    <row r="1050" spans="1:20" x14ac:dyDescent="0.2">
      <c r="A1050" t="s">
        <v>10491</v>
      </c>
      <c r="B1050" t="s">
        <v>10492</v>
      </c>
      <c r="C1050" t="s">
        <v>205</v>
      </c>
      <c r="D1050" t="s">
        <v>1000</v>
      </c>
      <c r="E1050" s="23">
        <v>41306</v>
      </c>
      <c r="F1050">
        <v>4</v>
      </c>
      <c r="G1050">
        <v>5</v>
      </c>
      <c r="H1050">
        <v>0.8</v>
      </c>
      <c r="I1050">
        <v>30</v>
      </c>
      <c r="J1050">
        <v>35</v>
      </c>
      <c r="K1050">
        <v>0.8571428571428571</v>
      </c>
      <c r="L1050">
        <v>45</v>
      </c>
      <c r="M1050">
        <v>0.77777777777777779</v>
      </c>
      <c r="N1050">
        <v>22</v>
      </c>
      <c r="O1050">
        <v>0.97500000000000009</v>
      </c>
      <c r="P1050">
        <v>3</v>
      </c>
      <c r="Q1050">
        <v>3</v>
      </c>
      <c r="R1050">
        <v>1</v>
      </c>
      <c r="S1050">
        <v>8</v>
      </c>
    </row>
    <row r="1051" spans="1:20" x14ac:dyDescent="0.2">
      <c r="A1051" t="s">
        <v>10315</v>
      </c>
      <c r="B1051" t="s">
        <v>10316</v>
      </c>
      <c r="C1051" t="s">
        <v>204</v>
      </c>
      <c r="D1051" t="s">
        <v>1000</v>
      </c>
      <c r="E1051" s="23">
        <v>41306</v>
      </c>
      <c r="F1051">
        <v>6</v>
      </c>
      <c r="G1051">
        <v>4</v>
      </c>
      <c r="H1051">
        <v>1.5</v>
      </c>
      <c r="K1051" t="e">
        <v>#DIV/0!</v>
      </c>
      <c r="L1051">
        <v>27.5</v>
      </c>
      <c r="M1051">
        <v>0</v>
      </c>
      <c r="R1051" t="e">
        <v>#DIV/0!</v>
      </c>
      <c r="T1051">
        <v>0.86193235294117654</v>
      </c>
    </row>
    <row r="1052" spans="1:20" x14ac:dyDescent="0.2">
      <c r="A1052" t="s">
        <v>10250</v>
      </c>
      <c r="B1052" t="s">
        <v>10251</v>
      </c>
      <c r="C1052" t="s">
        <v>206</v>
      </c>
      <c r="D1052" t="s">
        <v>1000</v>
      </c>
      <c r="E1052" s="23">
        <v>41306</v>
      </c>
      <c r="H1052" t="e">
        <v>#DIV/0!</v>
      </c>
      <c r="K1052" t="e">
        <v>#DIV/0!</v>
      </c>
      <c r="M1052" t="e">
        <v>#DIV/0!</v>
      </c>
      <c r="R1052" t="e">
        <v>#DIV/0!</v>
      </c>
      <c r="T1052">
        <v>0.81945000000000001</v>
      </c>
    </row>
    <row r="1053" spans="1:20" x14ac:dyDescent="0.2">
      <c r="A1053" t="s">
        <v>9819</v>
      </c>
      <c r="B1053" t="s">
        <v>9820</v>
      </c>
      <c r="C1053" t="s">
        <v>223</v>
      </c>
      <c r="D1053" t="s">
        <v>1002</v>
      </c>
      <c r="E1053" s="23">
        <v>41306</v>
      </c>
      <c r="H1053" t="e">
        <v>#DIV/0!</v>
      </c>
      <c r="K1053" t="e">
        <v>#DIV/0!</v>
      </c>
      <c r="M1053" t="e">
        <v>#DIV/0!</v>
      </c>
      <c r="R1053" t="e">
        <v>#DIV/0!</v>
      </c>
      <c r="T1053">
        <v>1</v>
      </c>
    </row>
    <row r="1054" spans="1:20" x14ac:dyDescent="0.2">
      <c r="A1054" t="s">
        <v>9644</v>
      </c>
      <c r="B1054" t="s">
        <v>9645</v>
      </c>
      <c r="C1054" t="s">
        <v>224</v>
      </c>
      <c r="D1054" t="s">
        <v>1000</v>
      </c>
      <c r="E1054" s="23">
        <v>41306</v>
      </c>
      <c r="H1054" t="e">
        <v>#DIV/0!</v>
      </c>
      <c r="K1054" t="e">
        <v>#DIV/0!</v>
      </c>
      <c r="M1054" t="e">
        <v>#DIV/0!</v>
      </c>
      <c r="R1054" t="e">
        <v>#DIV/0!</v>
      </c>
    </row>
    <row r="1055" spans="1:20" x14ac:dyDescent="0.2">
      <c r="A1055" t="s">
        <v>9253</v>
      </c>
      <c r="B1055" t="s">
        <v>9254</v>
      </c>
      <c r="C1055" t="s">
        <v>211</v>
      </c>
      <c r="D1055" t="s">
        <v>1000</v>
      </c>
      <c r="E1055" s="23">
        <v>41306</v>
      </c>
      <c r="H1055" t="e">
        <v>#DIV/0!</v>
      </c>
      <c r="K1055" t="e">
        <v>#DIV/0!</v>
      </c>
      <c r="M1055" t="e">
        <v>#DIV/0!</v>
      </c>
      <c r="N1055">
        <v>0</v>
      </c>
      <c r="R1055" t="e">
        <v>#DIV/0!</v>
      </c>
    </row>
    <row r="1056" spans="1:20" x14ac:dyDescent="0.2">
      <c r="A1056" t="s">
        <v>9078</v>
      </c>
      <c r="B1056" t="s">
        <v>9079</v>
      </c>
      <c r="C1056" t="s">
        <v>207</v>
      </c>
      <c r="D1056" t="s">
        <v>1002</v>
      </c>
      <c r="E1056" s="23">
        <v>41306</v>
      </c>
      <c r="F1056">
        <v>7</v>
      </c>
      <c r="G1056">
        <v>7</v>
      </c>
      <c r="H1056">
        <v>1</v>
      </c>
      <c r="I1056">
        <v>27</v>
      </c>
      <c r="J1056">
        <v>52</v>
      </c>
      <c r="K1056">
        <v>0.51923076923076927</v>
      </c>
      <c r="L1056">
        <v>62</v>
      </c>
      <c r="M1056">
        <v>0.83870967741935487</v>
      </c>
      <c r="N1056">
        <v>20</v>
      </c>
      <c r="P1056">
        <v>5</v>
      </c>
      <c r="Q1056">
        <v>6</v>
      </c>
      <c r="R1056">
        <v>0.83333333333333337</v>
      </c>
      <c r="S1056">
        <v>7</v>
      </c>
      <c r="T1056">
        <v>0</v>
      </c>
    </row>
    <row r="1057" spans="1:20" x14ac:dyDescent="0.2">
      <c r="A1057" t="s">
        <v>9013</v>
      </c>
      <c r="B1057" t="s">
        <v>9014</v>
      </c>
      <c r="C1057" t="s">
        <v>894</v>
      </c>
      <c r="D1057" t="s">
        <v>1000</v>
      </c>
      <c r="E1057" s="23">
        <v>41306</v>
      </c>
      <c r="H1057" t="e">
        <v>#DIV/0!</v>
      </c>
      <c r="K1057" t="e">
        <v>#DIV/0!</v>
      </c>
      <c r="M1057" t="e">
        <v>#DIV/0!</v>
      </c>
      <c r="R1057" t="e">
        <v>#DIV/0!</v>
      </c>
      <c r="T1057">
        <v>0</v>
      </c>
    </row>
    <row r="1058" spans="1:20" x14ac:dyDescent="0.2">
      <c r="A1058" t="s">
        <v>8838</v>
      </c>
      <c r="B1058" t="s">
        <v>8839</v>
      </c>
      <c r="C1058" t="s">
        <v>210</v>
      </c>
      <c r="D1058" t="s">
        <v>1000</v>
      </c>
      <c r="E1058" s="23">
        <v>41306</v>
      </c>
      <c r="F1058">
        <v>4</v>
      </c>
      <c r="G1058">
        <v>4</v>
      </c>
      <c r="H1058">
        <v>1</v>
      </c>
      <c r="I1058">
        <v>27</v>
      </c>
      <c r="J1058">
        <v>35</v>
      </c>
      <c r="K1058">
        <v>0.77142857142857146</v>
      </c>
      <c r="L1058">
        <v>35</v>
      </c>
      <c r="M1058">
        <v>1</v>
      </c>
      <c r="N1058">
        <v>20</v>
      </c>
      <c r="O1058">
        <v>1.1875</v>
      </c>
      <c r="P1058">
        <v>5</v>
      </c>
      <c r="Q1058">
        <v>6</v>
      </c>
      <c r="R1058">
        <v>0.83333333333333337</v>
      </c>
      <c r="S1058">
        <v>7</v>
      </c>
      <c r="T1058">
        <v>1.003125</v>
      </c>
    </row>
    <row r="1059" spans="1:20" x14ac:dyDescent="0.2">
      <c r="A1059" t="s">
        <v>8663</v>
      </c>
      <c r="B1059" t="s">
        <v>8664</v>
      </c>
      <c r="C1059" t="s">
        <v>208</v>
      </c>
      <c r="D1059" t="s">
        <v>1000</v>
      </c>
      <c r="E1059" s="23">
        <v>41306</v>
      </c>
      <c r="F1059">
        <v>3</v>
      </c>
      <c r="G1059">
        <v>3</v>
      </c>
      <c r="H1059">
        <v>1</v>
      </c>
      <c r="J1059">
        <v>17</v>
      </c>
      <c r="K1059">
        <v>0</v>
      </c>
      <c r="L1059">
        <v>27</v>
      </c>
      <c r="M1059">
        <v>0.62962962962962965</v>
      </c>
      <c r="R1059" t="e">
        <v>#DIV/0!</v>
      </c>
      <c r="T1059">
        <v>0.78498999999999997</v>
      </c>
    </row>
    <row r="1060" spans="1:20" x14ac:dyDescent="0.2">
      <c r="A1060" t="s">
        <v>8414</v>
      </c>
      <c r="B1060" t="s">
        <v>8415</v>
      </c>
      <c r="C1060" t="s">
        <v>213</v>
      </c>
      <c r="D1060" t="s">
        <v>1000</v>
      </c>
      <c r="E1060" s="23">
        <v>41306</v>
      </c>
      <c r="H1060" t="e">
        <v>#DIV/0!</v>
      </c>
      <c r="K1060" t="e">
        <v>#DIV/0!</v>
      </c>
      <c r="M1060" t="e">
        <v>#DIV/0!</v>
      </c>
      <c r="R1060" t="e">
        <v>#DIV/0!</v>
      </c>
      <c r="T1060">
        <v>0.97599999999999998</v>
      </c>
    </row>
    <row r="1061" spans="1:20" x14ac:dyDescent="0.2">
      <c r="A1061" t="s">
        <v>8239</v>
      </c>
      <c r="B1061" t="s">
        <v>8240</v>
      </c>
      <c r="C1061" t="s">
        <v>212</v>
      </c>
      <c r="D1061" t="s">
        <v>1002</v>
      </c>
      <c r="E1061" s="23">
        <v>41306</v>
      </c>
      <c r="F1061">
        <v>1.5</v>
      </c>
      <c r="G1061">
        <v>1.5</v>
      </c>
      <c r="H1061">
        <v>1</v>
      </c>
      <c r="I1061">
        <v>2</v>
      </c>
      <c r="J1061">
        <v>0</v>
      </c>
      <c r="K1061" t="e">
        <v>#DIV/0!</v>
      </c>
      <c r="L1061">
        <v>14.5</v>
      </c>
      <c r="M1061">
        <v>0</v>
      </c>
      <c r="N1061">
        <v>0</v>
      </c>
      <c r="P1061">
        <v>0</v>
      </c>
      <c r="Q1061">
        <v>0</v>
      </c>
      <c r="R1061" t="e">
        <v>#DIV/0!</v>
      </c>
      <c r="S1061">
        <v>0</v>
      </c>
      <c r="T1061">
        <v>0.625</v>
      </c>
    </row>
    <row r="1062" spans="1:20" x14ac:dyDescent="0.2">
      <c r="A1062" t="s">
        <v>8174</v>
      </c>
      <c r="B1062" t="s">
        <v>8175</v>
      </c>
      <c r="C1062" t="s">
        <v>8154</v>
      </c>
      <c r="D1062" t="s">
        <v>1000</v>
      </c>
      <c r="E1062" s="23">
        <v>41306</v>
      </c>
      <c r="F1062">
        <v>1.5</v>
      </c>
      <c r="G1062">
        <v>1.5</v>
      </c>
      <c r="H1062">
        <v>1</v>
      </c>
      <c r="I1062">
        <v>2</v>
      </c>
      <c r="K1062" t="e">
        <v>#DIV/0!</v>
      </c>
      <c r="L1062">
        <v>14.5</v>
      </c>
      <c r="M1062">
        <v>0</v>
      </c>
      <c r="R1062" t="e">
        <v>#DIV/0!</v>
      </c>
      <c r="T1062">
        <v>0.34659090909090906</v>
      </c>
    </row>
    <row r="1063" spans="1:20" x14ac:dyDescent="0.2">
      <c r="A1063" t="s">
        <v>7938</v>
      </c>
      <c r="B1063" t="s">
        <v>7939</v>
      </c>
      <c r="C1063" t="s">
        <v>225</v>
      </c>
      <c r="D1063" t="s">
        <v>1002</v>
      </c>
      <c r="E1063" s="23">
        <v>41306</v>
      </c>
      <c r="H1063" t="e">
        <v>#DIV/0!</v>
      </c>
      <c r="K1063" t="e">
        <v>#DIV/0!</v>
      </c>
      <c r="M1063" t="e">
        <v>#DIV/0!</v>
      </c>
      <c r="R1063" t="e">
        <v>#DIV/0!</v>
      </c>
      <c r="T1063">
        <v>0</v>
      </c>
    </row>
    <row r="1064" spans="1:20" x14ac:dyDescent="0.2">
      <c r="A1064" t="s">
        <v>7737</v>
      </c>
      <c r="B1064" t="s">
        <v>7738</v>
      </c>
      <c r="C1064" t="s">
        <v>226</v>
      </c>
      <c r="D1064" t="s">
        <v>1000</v>
      </c>
      <c r="E1064" s="23">
        <v>41306</v>
      </c>
      <c r="H1064" t="e">
        <v>#DIV/0!</v>
      </c>
      <c r="K1064" t="e">
        <v>#DIV/0!</v>
      </c>
      <c r="M1064" t="e">
        <v>#DIV/0!</v>
      </c>
      <c r="R1064" t="e">
        <v>#DIV/0!</v>
      </c>
      <c r="T1064">
        <v>0.81401618181818181</v>
      </c>
    </row>
    <row r="1065" spans="1:20" x14ac:dyDescent="0.2">
      <c r="A1065" t="s">
        <v>7550</v>
      </c>
      <c r="B1065" t="s">
        <v>7551</v>
      </c>
      <c r="C1065" t="s">
        <v>901</v>
      </c>
      <c r="D1065" t="s">
        <v>1000</v>
      </c>
      <c r="E1065" s="23">
        <v>41306</v>
      </c>
      <c r="F1065">
        <v>4</v>
      </c>
      <c r="G1065">
        <v>4</v>
      </c>
      <c r="H1065">
        <v>1</v>
      </c>
      <c r="I1065">
        <v>7</v>
      </c>
      <c r="K1065" t="e">
        <v>#DIV/0!</v>
      </c>
      <c r="L1065">
        <v>24</v>
      </c>
      <c r="M1065">
        <v>0</v>
      </c>
      <c r="N1065">
        <v>5</v>
      </c>
      <c r="P1065">
        <v>0</v>
      </c>
      <c r="Q1065">
        <v>2</v>
      </c>
      <c r="R1065">
        <v>0</v>
      </c>
      <c r="S1065">
        <v>2</v>
      </c>
      <c r="T1065">
        <v>0.86225895316804402</v>
      </c>
    </row>
    <row r="1066" spans="1:20" x14ac:dyDescent="0.2">
      <c r="A1066" t="s">
        <v>7203</v>
      </c>
      <c r="B1066" t="s">
        <v>7204</v>
      </c>
      <c r="C1066" t="s">
        <v>1052</v>
      </c>
      <c r="D1066" t="s">
        <v>1000</v>
      </c>
      <c r="E1066" s="23">
        <v>41306</v>
      </c>
      <c r="F1066">
        <v>4</v>
      </c>
      <c r="G1066">
        <v>4</v>
      </c>
      <c r="H1066">
        <v>1</v>
      </c>
      <c r="I1066">
        <v>7</v>
      </c>
      <c r="K1066" t="e">
        <v>#DIV/0!</v>
      </c>
      <c r="L1066">
        <v>24</v>
      </c>
      <c r="M1066">
        <v>0</v>
      </c>
      <c r="N1066">
        <v>5</v>
      </c>
      <c r="P1066">
        <v>0</v>
      </c>
      <c r="Q1066">
        <v>2</v>
      </c>
      <c r="R1066">
        <v>0</v>
      </c>
      <c r="S1066">
        <v>2</v>
      </c>
      <c r="T1066">
        <v>1.0625</v>
      </c>
    </row>
    <row r="1067" spans="1:20" x14ac:dyDescent="0.2">
      <c r="A1067" t="s">
        <v>6998</v>
      </c>
      <c r="B1067" t="s">
        <v>6999</v>
      </c>
      <c r="C1067" t="s">
        <v>232</v>
      </c>
      <c r="D1067" t="s">
        <v>1002</v>
      </c>
      <c r="E1067" s="23">
        <v>41306</v>
      </c>
      <c r="H1067" t="e">
        <v>#DIV/0!</v>
      </c>
      <c r="K1067" t="e">
        <v>#DIV/0!</v>
      </c>
      <c r="M1067" t="e">
        <v>#DIV/0!</v>
      </c>
      <c r="R1067" t="e">
        <v>#DIV/0!</v>
      </c>
      <c r="T1067">
        <v>0.54545454545454541</v>
      </c>
    </row>
    <row r="1068" spans="1:20" x14ac:dyDescent="0.2">
      <c r="A1068" t="s">
        <v>6807</v>
      </c>
      <c r="B1068" t="s">
        <v>6808</v>
      </c>
      <c r="C1068" t="s">
        <v>231</v>
      </c>
      <c r="D1068" t="s">
        <v>1000</v>
      </c>
      <c r="E1068" s="23">
        <v>41306</v>
      </c>
      <c r="H1068" t="e">
        <v>#DIV/0!</v>
      </c>
      <c r="K1068" t="e">
        <v>#DIV/0!</v>
      </c>
      <c r="M1068" t="e">
        <v>#DIV/0!</v>
      </c>
      <c r="R1068" t="e">
        <v>#DIV/0!</v>
      </c>
    </row>
    <row r="1069" spans="1:20" x14ac:dyDescent="0.2">
      <c r="A1069" t="s">
        <v>6632</v>
      </c>
      <c r="B1069" t="s">
        <v>6633</v>
      </c>
      <c r="C1069" t="s">
        <v>317</v>
      </c>
      <c r="D1069" t="s">
        <v>1002</v>
      </c>
      <c r="E1069" s="23">
        <v>41306</v>
      </c>
      <c r="F1069">
        <v>3</v>
      </c>
      <c r="G1069">
        <v>3</v>
      </c>
      <c r="H1069">
        <v>1</v>
      </c>
      <c r="K1069" t="e">
        <v>#DIV/0!</v>
      </c>
      <c r="M1069" t="e">
        <v>#DIV/0!</v>
      </c>
      <c r="R1069" t="e">
        <v>#DIV/0!</v>
      </c>
    </row>
    <row r="1070" spans="1:20" x14ac:dyDescent="0.2">
      <c r="A1070" t="s">
        <v>6457</v>
      </c>
      <c r="B1070" t="s">
        <v>6458</v>
      </c>
      <c r="C1070" t="s">
        <v>316</v>
      </c>
      <c r="D1070" t="s">
        <v>1000</v>
      </c>
      <c r="E1070" s="23">
        <v>41306</v>
      </c>
      <c r="F1070">
        <v>3</v>
      </c>
      <c r="G1070">
        <v>3</v>
      </c>
      <c r="H1070">
        <v>1</v>
      </c>
      <c r="K1070" t="e">
        <v>#DIV/0!</v>
      </c>
      <c r="M1070" t="e">
        <v>#DIV/0!</v>
      </c>
      <c r="R1070" t="e">
        <v>#DIV/0!</v>
      </c>
    </row>
    <row r="1071" spans="1:20" x14ac:dyDescent="0.2">
      <c r="A1071" t="s">
        <v>6208</v>
      </c>
      <c r="B1071" t="s">
        <v>6209</v>
      </c>
      <c r="C1071" t="s">
        <v>214</v>
      </c>
      <c r="D1071" t="s">
        <v>1002</v>
      </c>
      <c r="E1071" s="23">
        <v>41306</v>
      </c>
      <c r="F1071">
        <v>5</v>
      </c>
      <c r="G1071">
        <v>5</v>
      </c>
      <c r="H1071">
        <v>1</v>
      </c>
      <c r="I1071">
        <v>30</v>
      </c>
      <c r="J1071">
        <v>29</v>
      </c>
      <c r="K1071">
        <v>1.0344827586206897</v>
      </c>
      <c r="L1071">
        <v>34</v>
      </c>
      <c r="M1071">
        <v>0.8529411764705882</v>
      </c>
      <c r="N1071">
        <v>14</v>
      </c>
      <c r="P1071">
        <v>1</v>
      </c>
      <c r="Q1071">
        <v>3</v>
      </c>
      <c r="R1071">
        <v>0.33333333333333331</v>
      </c>
      <c r="S1071">
        <v>16</v>
      </c>
      <c r="T1071">
        <v>0.94374999999999998</v>
      </c>
    </row>
    <row r="1072" spans="1:20" x14ac:dyDescent="0.2">
      <c r="A1072" t="s">
        <v>6033</v>
      </c>
      <c r="B1072" t="s">
        <v>6034</v>
      </c>
      <c r="C1072" t="s">
        <v>215</v>
      </c>
      <c r="D1072" t="s">
        <v>1000</v>
      </c>
      <c r="E1072" s="23">
        <v>41306</v>
      </c>
      <c r="F1072">
        <v>5</v>
      </c>
      <c r="G1072">
        <v>5</v>
      </c>
      <c r="H1072">
        <v>1</v>
      </c>
      <c r="I1072">
        <v>30</v>
      </c>
      <c r="J1072">
        <v>29</v>
      </c>
      <c r="K1072">
        <v>1.0344827586206897</v>
      </c>
      <c r="L1072">
        <v>34</v>
      </c>
      <c r="M1072">
        <v>0.8529411764705882</v>
      </c>
      <c r="N1072">
        <v>14</v>
      </c>
      <c r="O1072">
        <v>0.625</v>
      </c>
      <c r="P1072">
        <v>1</v>
      </c>
      <c r="Q1072">
        <v>3</v>
      </c>
      <c r="R1072">
        <v>0.33333333333333331</v>
      </c>
      <c r="S1072">
        <v>16</v>
      </c>
      <c r="T1072">
        <v>0.89999999999999991</v>
      </c>
    </row>
    <row r="1073" spans="1:20" x14ac:dyDescent="0.2">
      <c r="A1073" t="s">
        <v>5858</v>
      </c>
      <c r="B1073" t="s">
        <v>5859</v>
      </c>
      <c r="C1073" t="s">
        <v>216</v>
      </c>
      <c r="D1073" t="s">
        <v>1000</v>
      </c>
      <c r="E1073" s="23">
        <v>41306</v>
      </c>
      <c r="H1073" t="e">
        <v>#DIV/0!</v>
      </c>
      <c r="K1073" t="e">
        <v>#DIV/0!</v>
      </c>
      <c r="M1073" t="e">
        <v>#DIV/0!</v>
      </c>
      <c r="R1073" t="e">
        <v>#DIV/0!</v>
      </c>
      <c r="T1073">
        <v>0.6875</v>
      </c>
    </row>
    <row r="1074" spans="1:20" x14ac:dyDescent="0.2">
      <c r="A1074" t="s">
        <v>5430</v>
      </c>
      <c r="B1074" t="s">
        <v>5431</v>
      </c>
      <c r="C1074" t="s">
        <v>903</v>
      </c>
      <c r="D1074" t="s">
        <v>1000</v>
      </c>
      <c r="E1074" s="23">
        <v>41306</v>
      </c>
      <c r="F1074">
        <v>3.3</v>
      </c>
      <c r="G1074">
        <v>3.3</v>
      </c>
      <c r="H1074">
        <v>1</v>
      </c>
      <c r="I1074">
        <v>13</v>
      </c>
      <c r="J1074">
        <v>0</v>
      </c>
      <c r="L1074">
        <v>23</v>
      </c>
      <c r="M1074">
        <v>0</v>
      </c>
      <c r="P1074">
        <v>0</v>
      </c>
      <c r="Q1074">
        <v>6</v>
      </c>
      <c r="R1074">
        <v>0</v>
      </c>
    </row>
    <row r="1075" spans="1:20" x14ac:dyDescent="0.2">
      <c r="A1075" t="s">
        <v>5614</v>
      </c>
      <c r="B1075" t="s">
        <v>5615</v>
      </c>
      <c r="C1075" t="s">
        <v>1047</v>
      </c>
      <c r="D1075" t="s">
        <v>1000</v>
      </c>
      <c r="E1075" s="23">
        <v>41306</v>
      </c>
      <c r="H1075" t="e">
        <v>#DIV/0!</v>
      </c>
      <c r="K1075" t="e">
        <v>#DIV/0!</v>
      </c>
      <c r="M1075" t="e">
        <v>#DIV/0!</v>
      </c>
      <c r="R1075" t="e">
        <v>#DIV/0!</v>
      </c>
    </row>
    <row r="1076" spans="1:20" x14ac:dyDescent="0.2">
      <c r="A1076" t="s">
        <v>5195</v>
      </c>
      <c r="B1076" t="s">
        <v>5196</v>
      </c>
      <c r="C1076" t="s">
        <v>1053</v>
      </c>
      <c r="D1076" t="s">
        <v>1000</v>
      </c>
      <c r="E1076" s="23">
        <v>41306</v>
      </c>
      <c r="F1076">
        <v>3.3</v>
      </c>
      <c r="G1076">
        <v>3.3</v>
      </c>
      <c r="H1076">
        <v>1</v>
      </c>
      <c r="I1076">
        <v>13</v>
      </c>
      <c r="K1076" t="e">
        <v>#DIV/0!</v>
      </c>
      <c r="L1076">
        <v>23</v>
      </c>
      <c r="M1076">
        <v>0</v>
      </c>
      <c r="P1076">
        <v>0</v>
      </c>
      <c r="Q1076">
        <v>6</v>
      </c>
      <c r="R1076">
        <v>0</v>
      </c>
    </row>
    <row r="1077" spans="1:20" x14ac:dyDescent="0.2">
      <c r="A1077" t="s">
        <v>4990</v>
      </c>
      <c r="B1077" t="s">
        <v>4991</v>
      </c>
      <c r="C1077" t="s">
        <v>229</v>
      </c>
      <c r="D1077" t="s">
        <v>1000</v>
      </c>
      <c r="E1077" s="23">
        <v>41306</v>
      </c>
      <c r="H1077" t="e">
        <v>#DIV/0!</v>
      </c>
      <c r="K1077" t="e">
        <v>#DIV/0!</v>
      </c>
      <c r="M1077" t="e">
        <v>#DIV/0!</v>
      </c>
      <c r="R1077" t="e">
        <v>#DIV/0!</v>
      </c>
    </row>
    <row r="1078" spans="1:20" x14ac:dyDescent="0.2">
      <c r="A1078" t="s">
        <v>4815</v>
      </c>
      <c r="B1078" t="s">
        <v>4816</v>
      </c>
      <c r="C1078" t="s">
        <v>230</v>
      </c>
      <c r="D1078" t="s">
        <v>1002</v>
      </c>
      <c r="E1078" s="23">
        <v>41306</v>
      </c>
      <c r="H1078" t="e">
        <v>#DIV/0!</v>
      </c>
      <c r="K1078" t="e">
        <v>#DIV/0!</v>
      </c>
      <c r="M1078" t="e">
        <v>#DIV/0!</v>
      </c>
      <c r="R1078" t="e">
        <v>#DIV/0!</v>
      </c>
      <c r="T1078">
        <v>1.1904761904761905</v>
      </c>
    </row>
    <row r="1079" spans="1:20" x14ac:dyDescent="0.2">
      <c r="A1079" t="s">
        <v>4640</v>
      </c>
      <c r="B1079" t="s">
        <v>4641</v>
      </c>
      <c r="C1079" t="s">
        <v>234</v>
      </c>
      <c r="D1079" t="s">
        <v>1002</v>
      </c>
      <c r="E1079" s="23">
        <v>41306</v>
      </c>
      <c r="H1079" t="e">
        <v>#DIV/0!</v>
      </c>
      <c r="K1079" t="e">
        <v>#DIV/0!</v>
      </c>
      <c r="M1079" t="e">
        <v>#DIV/0!</v>
      </c>
      <c r="R1079" t="e">
        <v>#DIV/0!</v>
      </c>
    </row>
    <row r="1080" spans="1:20" x14ac:dyDescent="0.2">
      <c r="A1080" t="s">
        <v>4465</v>
      </c>
      <c r="B1080" t="s">
        <v>4466</v>
      </c>
      <c r="C1080" t="s">
        <v>233</v>
      </c>
      <c r="D1080" t="s">
        <v>1000</v>
      </c>
      <c r="E1080" s="23">
        <v>41306</v>
      </c>
      <c r="H1080" t="e">
        <v>#DIV/0!</v>
      </c>
      <c r="K1080" t="e">
        <v>#DIV/0!</v>
      </c>
      <c r="M1080" t="e">
        <v>#DIV/0!</v>
      </c>
      <c r="R1080" t="e">
        <v>#DIV/0!</v>
      </c>
      <c r="T1080">
        <v>1.25</v>
      </c>
    </row>
    <row r="1081" spans="1:20" x14ac:dyDescent="0.2">
      <c r="A1081" t="s">
        <v>4290</v>
      </c>
      <c r="B1081" t="s">
        <v>4291</v>
      </c>
      <c r="C1081" t="s">
        <v>217</v>
      </c>
      <c r="D1081" t="s">
        <v>1002</v>
      </c>
      <c r="E1081" s="23">
        <v>41306</v>
      </c>
      <c r="F1081">
        <v>1</v>
      </c>
      <c r="G1081">
        <v>1</v>
      </c>
      <c r="H1081">
        <v>1</v>
      </c>
      <c r="I1081">
        <v>0</v>
      </c>
      <c r="L1081">
        <v>0</v>
      </c>
      <c r="M1081" t="e">
        <v>#DIV/0!</v>
      </c>
      <c r="R1081" t="e">
        <v>#DIV/0!</v>
      </c>
    </row>
    <row r="1082" spans="1:20" x14ac:dyDescent="0.2">
      <c r="A1082" t="s">
        <v>4225</v>
      </c>
      <c r="B1082" t="s">
        <v>4226</v>
      </c>
      <c r="C1082" t="s">
        <v>895</v>
      </c>
      <c r="D1082" t="s">
        <v>1000</v>
      </c>
      <c r="E1082" s="23">
        <v>41306</v>
      </c>
      <c r="H1082" t="e">
        <v>#DIV/0!</v>
      </c>
      <c r="K1082" t="e">
        <v>#DIV/0!</v>
      </c>
      <c r="M1082" t="e">
        <v>#DIV/0!</v>
      </c>
      <c r="R1082" t="e">
        <v>#DIV/0!</v>
      </c>
    </row>
    <row r="1083" spans="1:20" x14ac:dyDescent="0.2">
      <c r="A1083" t="s">
        <v>4050</v>
      </c>
      <c r="B1083" t="s">
        <v>4051</v>
      </c>
      <c r="C1083" t="s">
        <v>218</v>
      </c>
      <c r="D1083" t="s">
        <v>1000</v>
      </c>
      <c r="E1083" s="23">
        <v>41306</v>
      </c>
      <c r="F1083">
        <v>1</v>
      </c>
      <c r="G1083">
        <v>1</v>
      </c>
      <c r="H1083">
        <v>1</v>
      </c>
      <c r="K1083" t="e">
        <v>#DIV/0!</v>
      </c>
      <c r="M1083" t="e">
        <v>#DIV/0!</v>
      </c>
      <c r="R1083" t="e">
        <v>#DIV/0!</v>
      </c>
    </row>
    <row r="1084" spans="1:20" x14ac:dyDescent="0.2">
      <c r="A1084" t="s">
        <v>3875</v>
      </c>
      <c r="B1084" t="s">
        <v>3876</v>
      </c>
      <c r="C1084" t="s">
        <v>219</v>
      </c>
      <c r="D1084" t="s">
        <v>1000</v>
      </c>
      <c r="E1084" s="23">
        <v>41306</v>
      </c>
      <c r="H1084" t="e">
        <v>#DIV/0!</v>
      </c>
      <c r="K1084" t="e">
        <v>#DIV/0!</v>
      </c>
      <c r="M1084" t="e">
        <v>#DIV/0!</v>
      </c>
      <c r="R1084" t="e">
        <v>#DIV/0!</v>
      </c>
    </row>
    <row r="1085" spans="1:20" x14ac:dyDescent="0.2">
      <c r="A1085" t="s">
        <v>3508</v>
      </c>
      <c r="B1085" t="s">
        <v>3509</v>
      </c>
      <c r="C1085" t="s">
        <v>220</v>
      </c>
      <c r="D1085" t="s">
        <v>1002</v>
      </c>
      <c r="E1085" s="23">
        <v>41306</v>
      </c>
      <c r="F1085">
        <v>8.25</v>
      </c>
      <c r="G1085">
        <v>13</v>
      </c>
      <c r="H1085">
        <v>0.63461538461538458</v>
      </c>
      <c r="I1085">
        <v>34</v>
      </c>
      <c r="J1085">
        <v>29.636363636363637</v>
      </c>
      <c r="K1085">
        <v>1.147239263803681</v>
      </c>
      <c r="L1085">
        <v>54</v>
      </c>
      <c r="M1085">
        <v>0.54882154882154888</v>
      </c>
      <c r="P1085">
        <v>6</v>
      </c>
      <c r="Q1085">
        <v>6</v>
      </c>
      <c r="R1085">
        <v>1</v>
      </c>
    </row>
    <row r="1086" spans="1:20" x14ac:dyDescent="0.2">
      <c r="A1086" t="s">
        <v>3333</v>
      </c>
      <c r="B1086" t="s">
        <v>3334</v>
      </c>
      <c r="C1086" t="s">
        <v>221</v>
      </c>
      <c r="D1086" t="s">
        <v>1000</v>
      </c>
      <c r="E1086" s="23">
        <v>41306</v>
      </c>
      <c r="F1086">
        <v>7.4</v>
      </c>
      <c r="G1086">
        <v>8</v>
      </c>
      <c r="H1086">
        <v>0.92500000000000004</v>
      </c>
      <c r="I1086">
        <v>31</v>
      </c>
      <c r="J1086">
        <v>25</v>
      </c>
      <c r="K1086">
        <v>1.24</v>
      </c>
      <c r="L1086">
        <v>45</v>
      </c>
      <c r="M1086">
        <v>0.55555555555555558</v>
      </c>
      <c r="O1086">
        <v>0.75</v>
      </c>
      <c r="P1086">
        <v>5</v>
      </c>
      <c r="Q1086">
        <v>5</v>
      </c>
      <c r="R1086">
        <v>1</v>
      </c>
    </row>
    <row r="1087" spans="1:20" x14ac:dyDescent="0.2">
      <c r="A1087" t="s">
        <v>3158</v>
      </c>
      <c r="B1087" t="s">
        <v>3159</v>
      </c>
      <c r="C1087" t="s">
        <v>222</v>
      </c>
      <c r="D1087" t="s">
        <v>1000</v>
      </c>
      <c r="E1087" s="23">
        <v>41306</v>
      </c>
      <c r="F1087">
        <v>0.85</v>
      </c>
      <c r="G1087">
        <v>5</v>
      </c>
      <c r="H1087">
        <v>0.16999999999999998</v>
      </c>
      <c r="I1087">
        <v>3</v>
      </c>
      <c r="J1087">
        <v>4.6363636363636367</v>
      </c>
      <c r="K1087">
        <v>0.64705882352941169</v>
      </c>
      <c r="L1087">
        <v>9</v>
      </c>
      <c r="M1087">
        <v>0.51515151515151514</v>
      </c>
      <c r="O1087">
        <v>1</v>
      </c>
      <c r="P1087">
        <v>1</v>
      </c>
      <c r="Q1087">
        <v>1</v>
      </c>
      <c r="R1087">
        <v>1</v>
      </c>
      <c r="T1087">
        <v>1</v>
      </c>
    </row>
    <row r="1088" spans="1:20" x14ac:dyDescent="0.2">
      <c r="A1088" t="s">
        <v>11992</v>
      </c>
      <c r="B1088" t="s">
        <v>11993</v>
      </c>
      <c r="C1088" t="s">
        <v>1051</v>
      </c>
      <c r="D1088" t="s">
        <v>1000</v>
      </c>
      <c r="E1088" s="23">
        <v>41306</v>
      </c>
      <c r="F1088">
        <v>4</v>
      </c>
      <c r="G1088">
        <v>2.5</v>
      </c>
      <c r="H1088">
        <v>1.6</v>
      </c>
      <c r="I1088">
        <v>14</v>
      </c>
      <c r="K1088" t="e">
        <v>#DIV/0!</v>
      </c>
      <c r="L1088">
        <v>14.5</v>
      </c>
      <c r="M1088">
        <v>0</v>
      </c>
      <c r="R1088" t="e">
        <v>#DIV/0!</v>
      </c>
      <c r="T1088">
        <v>1</v>
      </c>
    </row>
    <row r="1089" spans="1:20" x14ac:dyDescent="0.2">
      <c r="A1089" t="s">
        <v>13358</v>
      </c>
      <c r="B1089" t="s">
        <v>13359</v>
      </c>
      <c r="C1089" t="s">
        <v>242</v>
      </c>
      <c r="D1089" t="s">
        <v>1002</v>
      </c>
      <c r="E1089" s="23">
        <v>41306</v>
      </c>
      <c r="F1089">
        <v>0</v>
      </c>
      <c r="G1089">
        <v>0</v>
      </c>
      <c r="H1089" t="e">
        <v>#DIV/0!</v>
      </c>
      <c r="I1089">
        <v>0</v>
      </c>
      <c r="J1089">
        <v>0</v>
      </c>
      <c r="L1089">
        <v>0</v>
      </c>
      <c r="M1089" t="e">
        <v>#DIV/0!</v>
      </c>
      <c r="N1089">
        <v>0</v>
      </c>
      <c r="P1089">
        <v>0</v>
      </c>
      <c r="Q1089">
        <v>0</v>
      </c>
      <c r="R1089" t="e">
        <v>#DIV/0!</v>
      </c>
      <c r="S1089">
        <v>0</v>
      </c>
    </row>
    <row r="1090" spans="1:20" x14ac:dyDescent="0.2">
      <c r="A1090" t="s">
        <v>13535</v>
      </c>
      <c r="B1090" t="s">
        <v>13536</v>
      </c>
      <c r="C1090" t="s">
        <v>237</v>
      </c>
      <c r="D1090" t="s">
        <v>1002</v>
      </c>
      <c r="E1090" s="23">
        <v>41306</v>
      </c>
      <c r="F1090">
        <v>17</v>
      </c>
      <c r="G1090">
        <v>18</v>
      </c>
      <c r="H1090">
        <v>0.94444444444444442</v>
      </c>
      <c r="I1090">
        <v>96</v>
      </c>
      <c r="J1090">
        <v>139</v>
      </c>
      <c r="K1090">
        <v>0.69064748201438853</v>
      </c>
      <c r="L1090">
        <v>154</v>
      </c>
      <c r="M1090">
        <v>0.90259740259740262</v>
      </c>
      <c r="N1090">
        <v>63</v>
      </c>
      <c r="O1090">
        <v>0.93125000000000002</v>
      </c>
      <c r="P1090">
        <v>9</v>
      </c>
      <c r="Q1090">
        <v>12</v>
      </c>
      <c r="R1090">
        <v>0.75</v>
      </c>
      <c r="S1090">
        <v>33</v>
      </c>
    </row>
    <row r="1091" spans="1:20" x14ac:dyDescent="0.2">
      <c r="A1091" t="s">
        <v>13710</v>
      </c>
      <c r="B1091" t="s">
        <v>13711</v>
      </c>
      <c r="C1091" t="s">
        <v>238</v>
      </c>
      <c r="D1091" t="s">
        <v>1002</v>
      </c>
      <c r="E1091" s="23">
        <v>41306</v>
      </c>
      <c r="F1091">
        <v>7.4</v>
      </c>
      <c r="G1091">
        <v>8</v>
      </c>
      <c r="H1091">
        <v>0.92500000000000004</v>
      </c>
      <c r="I1091">
        <v>31</v>
      </c>
      <c r="J1091">
        <v>25</v>
      </c>
      <c r="K1091">
        <v>1.24</v>
      </c>
      <c r="L1091">
        <v>45</v>
      </c>
      <c r="M1091">
        <v>0.55555555555555558</v>
      </c>
      <c r="N1091">
        <v>0</v>
      </c>
      <c r="O1091">
        <v>0.75</v>
      </c>
      <c r="P1091">
        <v>5</v>
      </c>
      <c r="Q1091">
        <v>5</v>
      </c>
      <c r="R1091">
        <v>1</v>
      </c>
      <c r="S1091">
        <v>0</v>
      </c>
      <c r="T1091">
        <v>0.5</v>
      </c>
    </row>
    <row r="1092" spans="1:20" x14ac:dyDescent="0.2">
      <c r="A1092" t="s">
        <v>13887</v>
      </c>
      <c r="B1092" t="s">
        <v>13888</v>
      </c>
      <c r="C1092" t="s">
        <v>239</v>
      </c>
      <c r="D1092" t="s">
        <v>1002</v>
      </c>
      <c r="E1092" s="23">
        <v>41306</v>
      </c>
      <c r="F1092">
        <v>0.85</v>
      </c>
      <c r="G1092">
        <v>5</v>
      </c>
      <c r="H1092">
        <v>0.16999999999999998</v>
      </c>
      <c r="I1092">
        <v>3</v>
      </c>
      <c r="J1092">
        <v>4.6363636363636367</v>
      </c>
      <c r="K1092">
        <v>0.64705882352941169</v>
      </c>
      <c r="L1092">
        <v>9</v>
      </c>
      <c r="M1092">
        <v>0.51515151515151514</v>
      </c>
      <c r="N1092">
        <v>0</v>
      </c>
      <c r="O1092">
        <v>1</v>
      </c>
      <c r="P1092">
        <v>1</v>
      </c>
      <c r="Q1092">
        <v>1</v>
      </c>
      <c r="R1092">
        <v>1</v>
      </c>
      <c r="S1092">
        <v>0</v>
      </c>
      <c r="T1092">
        <v>0.5</v>
      </c>
    </row>
    <row r="1093" spans="1:20" x14ac:dyDescent="0.2">
      <c r="A1093" t="s">
        <v>14074</v>
      </c>
      <c r="B1093" t="s">
        <v>14075</v>
      </c>
      <c r="C1093" t="s">
        <v>240</v>
      </c>
      <c r="D1093" t="s">
        <v>1002</v>
      </c>
      <c r="E1093" s="23">
        <v>41306</v>
      </c>
      <c r="F1093">
        <v>19</v>
      </c>
      <c r="G1093">
        <v>15</v>
      </c>
      <c r="H1093">
        <v>1.2666666666666666</v>
      </c>
      <c r="I1093">
        <v>0</v>
      </c>
      <c r="J1093">
        <v>17</v>
      </c>
      <c r="L1093">
        <v>74.5</v>
      </c>
      <c r="M1093">
        <v>0.22818791946308725</v>
      </c>
      <c r="N1093">
        <v>0</v>
      </c>
      <c r="P1093">
        <v>0</v>
      </c>
      <c r="Q1093">
        <v>0</v>
      </c>
      <c r="R1093" t="e">
        <v>#DIV/0!</v>
      </c>
      <c r="S1093">
        <v>0</v>
      </c>
      <c r="T1093">
        <v>1.0666666666666667</v>
      </c>
    </row>
    <row r="1094" spans="1:20" x14ac:dyDescent="0.2">
      <c r="A1094" t="s">
        <v>14251</v>
      </c>
      <c r="B1094" t="s">
        <v>14252</v>
      </c>
      <c r="C1094" t="s">
        <v>241</v>
      </c>
      <c r="D1094" t="s">
        <v>1002</v>
      </c>
      <c r="E1094" s="23">
        <v>41306</v>
      </c>
      <c r="F1094">
        <v>0</v>
      </c>
      <c r="G1094">
        <v>0</v>
      </c>
      <c r="H1094" t="e">
        <v>#DIV/0!</v>
      </c>
      <c r="I1094">
        <v>0</v>
      </c>
      <c r="J1094">
        <v>0</v>
      </c>
      <c r="L1094">
        <v>0</v>
      </c>
      <c r="M1094" t="e">
        <v>#DIV/0!</v>
      </c>
      <c r="P1094">
        <v>0</v>
      </c>
      <c r="Q1094">
        <v>0</v>
      </c>
      <c r="R1094" t="e">
        <v>#DIV/0!</v>
      </c>
      <c r="T1094">
        <v>0.8</v>
      </c>
    </row>
    <row r="1095" spans="1:20" x14ac:dyDescent="0.2">
      <c r="A1095" t="s">
        <v>14580</v>
      </c>
      <c r="B1095" t="s">
        <v>14581</v>
      </c>
      <c r="C1095" t="s">
        <v>199</v>
      </c>
      <c r="D1095" t="s">
        <v>1000</v>
      </c>
      <c r="E1095" s="23">
        <v>41306</v>
      </c>
      <c r="F1095">
        <v>10</v>
      </c>
      <c r="G1095">
        <v>8</v>
      </c>
      <c r="H1095">
        <v>1.25</v>
      </c>
      <c r="I1095">
        <v>9</v>
      </c>
      <c r="J1095">
        <v>40</v>
      </c>
      <c r="K1095">
        <v>0.22500000000000001</v>
      </c>
      <c r="L1095">
        <v>60</v>
      </c>
      <c r="M1095">
        <v>0.66666666666666663</v>
      </c>
      <c r="N1095">
        <v>7</v>
      </c>
      <c r="P1095">
        <v>0</v>
      </c>
      <c r="Q1095">
        <v>0</v>
      </c>
      <c r="R1095" t="e">
        <v>#DIV/0!</v>
      </c>
      <c r="S1095">
        <v>2</v>
      </c>
    </row>
    <row r="1096" spans="1:20" x14ac:dyDescent="0.2">
      <c r="A1096" t="s">
        <v>14755</v>
      </c>
      <c r="B1096" t="s">
        <v>14756</v>
      </c>
      <c r="C1096" t="s">
        <v>201</v>
      </c>
      <c r="D1096" t="s">
        <v>1002</v>
      </c>
      <c r="E1096" s="23">
        <v>41306</v>
      </c>
      <c r="F1096">
        <v>4</v>
      </c>
      <c r="G1096">
        <v>4</v>
      </c>
      <c r="H1096">
        <v>1</v>
      </c>
      <c r="I1096">
        <v>9</v>
      </c>
      <c r="J1096">
        <v>40</v>
      </c>
      <c r="K1096">
        <v>0.22500000000000001</v>
      </c>
      <c r="L1096">
        <v>40</v>
      </c>
      <c r="M1096">
        <v>1</v>
      </c>
      <c r="N1096">
        <v>7</v>
      </c>
      <c r="O1096">
        <v>0.9375</v>
      </c>
      <c r="R1096" t="e">
        <v>#DIV/0!</v>
      </c>
      <c r="S1096">
        <v>2</v>
      </c>
      <c r="T1096">
        <v>0.11363636363636363</v>
      </c>
    </row>
    <row r="1097" spans="1:20" x14ac:dyDescent="0.2">
      <c r="A1097" t="s">
        <v>14846</v>
      </c>
      <c r="B1097" t="s">
        <v>14847</v>
      </c>
      <c r="C1097" t="s">
        <v>200</v>
      </c>
      <c r="D1097" t="s">
        <v>1002</v>
      </c>
      <c r="E1097" s="23">
        <v>41306</v>
      </c>
      <c r="F1097">
        <v>6</v>
      </c>
      <c r="G1097">
        <v>4</v>
      </c>
      <c r="H1097">
        <v>1.5</v>
      </c>
      <c r="K1097" t="e">
        <v>#DIV/0!</v>
      </c>
      <c r="L1097">
        <v>20</v>
      </c>
      <c r="M1097">
        <v>0</v>
      </c>
      <c r="R1097">
        <v>0</v>
      </c>
    </row>
    <row r="1098" spans="1:20" x14ac:dyDescent="0.2">
      <c r="A1098" t="s">
        <v>15023</v>
      </c>
      <c r="B1098" t="s">
        <v>15024</v>
      </c>
      <c r="C1098" t="s">
        <v>202</v>
      </c>
      <c r="D1098" t="s">
        <v>1002</v>
      </c>
      <c r="E1098" s="23">
        <v>41306</v>
      </c>
      <c r="H1098" t="e">
        <v>#DIV/0!</v>
      </c>
      <c r="K1098" t="e">
        <v>#DIV/0!</v>
      </c>
      <c r="M1098" t="e">
        <v>#DIV/0!</v>
      </c>
      <c r="R1098" t="e">
        <v>#DIV/0!</v>
      </c>
      <c r="T1098">
        <v>0.25</v>
      </c>
    </row>
    <row r="1099" spans="1:20" x14ac:dyDescent="0.2">
      <c r="A1099" t="s">
        <v>15566</v>
      </c>
      <c r="B1099" t="s">
        <v>15567</v>
      </c>
      <c r="C1099" t="s">
        <v>228</v>
      </c>
      <c r="D1099" t="s">
        <v>1002</v>
      </c>
      <c r="E1099" s="23">
        <v>41306</v>
      </c>
      <c r="H1099" t="e">
        <v>#DIV/0!</v>
      </c>
      <c r="K1099" t="e">
        <v>#DIV/0!</v>
      </c>
      <c r="M1099" t="e">
        <v>#DIV/0!</v>
      </c>
      <c r="R1099" t="e">
        <v>#DIV/0!</v>
      </c>
    </row>
    <row r="1100" spans="1:20" x14ac:dyDescent="0.2">
      <c r="A1100" t="s">
        <v>15727</v>
      </c>
      <c r="B1100" t="s">
        <v>15728</v>
      </c>
      <c r="C1100" t="s">
        <v>227</v>
      </c>
      <c r="D1100" t="s">
        <v>1000</v>
      </c>
      <c r="E1100" s="23">
        <v>41306</v>
      </c>
      <c r="H1100" t="e">
        <v>#DIV/0!</v>
      </c>
      <c r="K1100" t="e">
        <v>#DIV/0!</v>
      </c>
      <c r="M1100" t="e">
        <v>#DIV/0!</v>
      </c>
      <c r="R1100" t="e">
        <v>#DIV/0!</v>
      </c>
    </row>
    <row r="1101" spans="1:20" x14ac:dyDescent="0.2">
      <c r="A1101" t="s">
        <v>15904</v>
      </c>
      <c r="B1101" t="s">
        <v>15905</v>
      </c>
      <c r="C1101" t="s">
        <v>203</v>
      </c>
      <c r="D1101" t="s">
        <v>1000</v>
      </c>
      <c r="E1101" s="23">
        <v>41306</v>
      </c>
      <c r="F1101">
        <v>10</v>
      </c>
      <c r="G1101">
        <v>9</v>
      </c>
      <c r="H1101">
        <v>1.1111111111111112</v>
      </c>
      <c r="I1101">
        <v>30</v>
      </c>
      <c r="J1101">
        <v>35</v>
      </c>
      <c r="K1101">
        <v>0.8571428571428571</v>
      </c>
      <c r="L1101">
        <v>72.5</v>
      </c>
      <c r="M1101">
        <v>0.48275862068965519</v>
      </c>
      <c r="P1101">
        <v>3</v>
      </c>
      <c r="Q1101">
        <v>3</v>
      </c>
      <c r="R1101">
        <v>1</v>
      </c>
    </row>
    <row r="1102" spans="1:20" x14ac:dyDescent="0.2">
      <c r="A1102" t="s">
        <v>16083</v>
      </c>
      <c r="B1102" t="s">
        <v>16084</v>
      </c>
      <c r="C1102" t="s">
        <v>205</v>
      </c>
      <c r="D1102" t="s">
        <v>1002</v>
      </c>
      <c r="E1102" s="23">
        <v>41306</v>
      </c>
      <c r="F1102">
        <v>4</v>
      </c>
      <c r="G1102">
        <v>5</v>
      </c>
      <c r="H1102">
        <v>0.8</v>
      </c>
      <c r="I1102">
        <v>30</v>
      </c>
      <c r="J1102">
        <v>35</v>
      </c>
      <c r="K1102">
        <v>0.8571428571428571</v>
      </c>
      <c r="L1102">
        <v>45</v>
      </c>
      <c r="M1102">
        <v>0.77777777777777779</v>
      </c>
      <c r="N1102">
        <v>22</v>
      </c>
      <c r="O1102">
        <v>0.97500000000000009</v>
      </c>
      <c r="P1102">
        <v>3</v>
      </c>
      <c r="Q1102">
        <v>3</v>
      </c>
      <c r="R1102">
        <v>1</v>
      </c>
      <c r="S1102">
        <v>8</v>
      </c>
    </row>
    <row r="1103" spans="1:20" x14ac:dyDescent="0.2">
      <c r="A1103" t="s">
        <v>16260</v>
      </c>
      <c r="B1103" t="s">
        <v>16261</v>
      </c>
      <c r="C1103" t="s">
        <v>204</v>
      </c>
      <c r="D1103" t="s">
        <v>1002</v>
      </c>
      <c r="E1103" s="23">
        <v>41306</v>
      </c>
      <c r="F1103">
        <v>6</v>
      </c>
      <c r="G1103">
        <v>4</v>
      </c>
      <c r="H1103">
        <v>1.5</v>
      </c>
      <c r="K1103" t="e">
        <v>#DIV/0!</v>
      </c>
      <c r="L1103">
        <v>27.5</v>
      </c>
      <c r="M1103">
        <v>0</v>
      </c>
      <c r="R1103" t="e">
        <v>#DIV/0!</v>
      </c>
      <c r="T1103">
        <v>0</v>
      </c>
    </row>
    <row r="1104" spans="1:20" x14ac:dyDescent="0.2">
      <c r="A1104" t="s">
        <v>16437</v>
      </c>
      <c r="B1104" t="s">
        <v>16438</v>
      </c>
      <c r="C1104" t="s">
        <v>206</v>
      </c>
      <c r="D1104" t="s">
        <v>1002</v>
      </c>
      <c r="E1104" s="23">
        <v>41306</v>
      </c>
      <c r="H1104" t="e">
        <v>#DIV/0!</v>
      </c>
      <c r="K1104" t="e">
        <v>#DIV/0!</v>
      </c>
      <c r="M1104" t="e">
        <v>#DIV/0!</v>
      </c>
      <c r="R1104" t="e">
        <v>#DIV/0!</v>
      </c>
    </row>
    <row r="1105" spans="1:20" x14ac:dyDescent="0.2">
      <c r="A1105" t="s">
        <v>16578</v>
      </c>
      <c r="B1105" t="s">
        <v>16579</v>
      </c>
      <c r="C1105" t="s">
        <v>223</v>
      </c>
      <c r="D1105" t="s">
        <v>1000</v>
      </c>
      <c r="E1105" s="23">
        <v>41306</v>
      </c>
      <c r="H1105" t="e">
        <v>#DIV/0!</v>
      </c>
      <c r="K1105" t="e">
        <v>#DIV/0!</v>
      </c>
      <c r="M1105" t="e">
        <v>#DIV/0!</v>
      </c>
      <c r="R1105" t="e">
        <v>#DIV/0!</v>
      </c>
    </row>
    <row r="1106" spans="1:20" x14ac:dyDescent="0.2">
      <c r="A1106" t="s">
        <v>16757</v>
      </c>
      <c r="B1106" t="s">
        <v>16758</v>
      </c>
      <c r="C1106" t="s">
        <v>224</v>
      </c>
      <c r="D1106" t="s">
        <v>1002</v>
      </c>
      <c r="E1106" s="23">
        <v>41306</v>
      </c>
      <c r="H1106" t="e">
        <v>#DIV/0!</v>
      </c>
      <c r="K1106" t="e">
        <v>#DIV/0!</v>
      </c>
      <c r="M1106" t="e">
        <v>#DIV/0!</v>
      </c>
      <c r="R1106" t="e">
        <v>#DIV/0!</v>
      </c>
    </row>
    <row r="1107" spans="1:20" x14ac:dyDescent="0.2">
      <c r="A1107" t="s">
        <v>17194</v>
      </c>
      <c r="B1107" t="s">
        <v>17195</v>
      </c>
      <c r="C1107" t="s">
        <v>225</v>
      </c>
      <c r="D1107" t="s">
        <v>1000</v>
      </c>
      <c r="E1107" s="23">
        <v>41306</v>
      </c>
      <c r="H1107" t="e">
        <v>#DIV/0!</v>
      </c>
      <c r="K1107" t="e">
        <v>#DIV/0!</v>
      </c>
      <c r="M1107" t="e">
        <v>#DIV/0!</v>
      </c>
      <c r="R1107" t="e">
        <v>#DIV/0!</v>
      </c>
      <c r="T1107">
        <v>0.82906923076923067</v>
      </c>
    </row>
    <row r="1108" spans="1:20" x14ac:dyDescent="0.2">
      <c r="A1108" t="s">
        <v>17401</v>
      </c>
      <c r="B1108" t="s">
        <v>17402</v>
      </c>
      <c r="C1108" t="s">
        <v>226</v>
      </c>
      <c r="D1108" t="s">
        <v>1002</v>
      </c>
      <c r="E1108" s="23">
        <v>41306</v>
      </c>
      <c r="H1108" t="e">
        <v>#DIV/0!</v>
      </c>
      <c r="K1108" t="e">
        <v>#DIV/0!</v>
      </c>
      <c r="M1108" t="e">
        <v>#DIV/0!</v>
      </c>
      <c r="R1108" t="e">
        <v>#DIV/0!</v>
      </c>
      <c r="T1108">
        <v>0.78498999999999997</v>
      </c>
    </row>
    <row r="1109" spans="1:20" x14ac:dyDescent="0.2">
      <c r="A1109" t="s">
        <v>17578</v>
      </c>
      <c r="B1109" t="s">
        <v>17579</v>
      </c>
      <c r="C1109" t="s">
        <v>232</v>
      </c>
      <c r="D1109" t="s">
        <v>1000</v>
      </c>
      <c r="E1109" s="23">
        <v>41306</v>
      </c>
      <c r="H1109" t="e">
        <v>#DIV/0!</v>
      </c>
      <c r="K1109" t="e">
        <v>#DIV/0!</v>
      </c>
      <c r="M1109" t="e">
        <v>#DIV/0!</v>
      </c>
      <c r="R1109" t="e">
        <v>#DIV/0!</v>
      </c>
      <c r="T1109">
        <v>0.97599999999999998</v>
      </c>
    </row>
    <row r="1110" spans="1:20" x14ac:dyDescent="0.2">
      <c r="A1110" t="s">
        <v>17775</v>
      </c>
      <c r="B1110" t="s">
        <v>17776</v>
      </c>
      <c r="C1110" t="s">
        <v>231</v>
      </c>
      <c r="D1110" t="s">
        <v>1002</v>
      </c>
      <c r="E1110" s="23">
        <v>41306</v>
      </c>
      <c r="H1110" t="e">
        <v>#DIV/0!</v>
      </c>
      <c r="K1110" t="e">
        <v>#DIV/0!</v>
      </c>
      <c r="M1110" t="e">
        <v>#DIV/0!</v>
      </c>
      <c r="R1110" t="e">
        <v>#DIV/0!</v>
      </c>
    </row>
    <row r="1111" spans="1:20" x14ac:dyDescent="0.2">
      <c r="A1111" t="s">
        <v>17952</v>
      </c>
      <c r="B1111" t="s">
        <v>17953</v>
      </c>
      <c r="C1111" t="s">
        <v>317</v>
      </c>
      <c r="D1111" t="s">
        <v>1000</v>
      </c>
      <c r="E1111" s="23">
        <v>41306</v>
      </c>
      <c r="F1111">
        <v>3</v>
      </c>
      <c r="G1111">
        <v>3</v>
      </c>
      <c r="H1111">
        <v>1</v>
      </c>
      <c r="K1111" t="e">
        <v>#DIV/0!</v>
      </c>
      <c r="M1111" t="e">
        <v>#DIV/0!</v>
      </c>
      <c r="R1111" t="e">
        <v>#DIV/0!</v>
      </c>
    </row>
    <row r="1112" spans="1:20" x14ac:dyDescent="0.2">
      <c r="A1112" t="s">
        <v>18131</v>
      </c>
      <c r="B1112" t="s">
        <v>18132</v>
      </c>
      <c r="C1112" t="s">
        <v>316</v>
      </c>
      <c r="D1112" t="s">
        <v>1002</v>
      </c>
      <c r="E1112" s="23">
        <v>41306</v>
      </c>
      <c r="F1112">
        <v>3</v>
      </c>
      <c r="G1112">
        <v>3</v>
      </c>
      <c r="H1112">
        <v>1</v>
      </c>
      <c r="K1112" t="e">
        <v>#DIV/0!</v>
      </c>
      <c r="M1112" t="e">
        <v>#DIV/0!</v>
      </c>
      <c r="R1112" t="e">
        <v>#DIV/0!</v>
      </c>
      <c r="T1112">
        <v>0</v>
      </c>
    </row>
    <row r="1113" spans="1:20" x14ac:dyDescent="0.2">
      <c r="A1113" t="s">
        <v>18384</v>
      </c>
      <c r="B1113" t="s">
        <v>18385</v>
      </c>
      <c r="C1113" t="s">
        <v>214</v>
      </c>
      <c r="D1113" t="s">
        <v>1000</v>
      </c>
      <c r="E1113" s="23">
        <v>41306</v>
      </c>
      <c r="F1113">
        <v>5</v>
      </c>
      <c r="G1113">
        <v>5</v>
      </c>
      <c r="H1113">
        <v>1</v>
      </c>
      <c r="I1113">
        <v>30</v>
      </c>
      <c r="J1113">
        <v>29</v>
      </c>
      <c r="K1113">
        <v>1.0344827586206897</v>
      </c>
      <c r="L1113">
        <v>34</v>
      </c>
      <c r="M1113">
        <v>0.8529411764705882</v>
      </c>
      <c r="N1113">
        <v>14</v>
      </c>
      <c r="P1113">
        <v>1</v>
      </c>
      <c r="Q1113">
        <v>3</v>
      </c>
      <c r="R1113">
        <v>0.33333333333333331</v>
      </c>
      <c r="S1113">
        <v>16</v>
      </c>
      <c r="T1113">
        <v>0</v>
      </c>
    </row>
    <row r="1114" spans="1:20" x14ac:dyDescent="0.2">
      <c r="A1114" t="s">
        <v>18563</v>
      </c>
      <c r="B1114" t="s">
        <v>18564</v>
      </c>
      <c r="C1114" t="s">
        <v>215</v>
      </c>
      <c r="D1114" t="s">
        <v>1002</v>
      </c>
      <c r="E1114" s="23">
        <v>41306</v>
      </c>
      <c r="F1114">
        <v>5</v>
      </c>
      <c r="G1114">
        <v>5</v>
      </c>
      <c r="H1114">
        <v>1</v>
      </c>
      <c r="I1114">
        <v>30</v>
      </c>
      <c r="J1114">
        <v>29</v>
      </c>
      <c r="K1114">
        <v>1.0344827586206897</v>
      </c>
      <c r="L1114">
        <v>34</v>
      </c>
      <c r="M1114">
        <v>0.8529411764705882</v>
      </c>
      <c r="N1114">
        <v>14</v>
      </c>
      <c r="O1114">
        <v>0.625</v>
      </c>
      <c r="P1114">
        <v>1</v>
      </c>
      <c r="Q1114">
        <v>3</v>
      </c>
      <c r="R1114">
        <v>0.33333333333333331</v>
      </c>
      <c r="S1114">
        <v>16</v>
      </c>
      <c r="T1114">
        <v>0.95937500000000009</v>
      </c>
    </row>
    <row r="1115" spans="1:20" x14ac:dyDescent="0.2">
      <c r="A1115" t="s">
        <v>18740</v>
      </c>
      <c r="B1115" t="s">
        <v>18741</v>
      </c>
      <c r="C1115" t="s">
        <v>216</v>
      </c>
      <c r="D1115" t="s">
        <v>1002</v>
      </c>
      <c r="E1115" s="23">
        <v>41306</v>
      </c>
      <c r="H1115" t="e">
        <v>#DIV/0!</v>
      </c>
      <c r="K1115" t="e">
        <v>#DIV/0!</v>
      </c>
      <c r="M1115" t="e">
        <v>#DIV/0!</v>
      </c>
      <c r="R1115" t="e">
        <v>#DIV/0!</v>
      </c>
      <c r="T1115">
        <v>0.79347999999999996</v>
      </c>
    </row>
    <row r="1116" spans="1:20" x14ac:dyDescent="0.2">
      <c r="A1116" t="s">
        <v>18917</v>
      </c>
      <c r="B1116" t="s">
        <v>18918</v>
      </c>
      <c r="C1116" t="s">
        <v>229</v>
      </c>
      <c r="D1116" t="s">
        <v>1002</v>
      </c>
      <c r="E1116" s="23">
        <v>41306</v>
      </c>
      <c r="H1116" t="e">
        <v>#DIV/0!</v>
      </c>
      <c r="K1116" t="e">
        <v>#DIV/0!</v>
      </c>
      <c r="M1116" t="e">
        <v>#DIV/0!</v>
      </c>
      <c r="R1116" t="e">
        <v>#DIV/0!</v>
      </c>
      <c r="T1116">
        <v>0.98599999999999999</v>
      </c>
    </row>
    <row r="1117" spans="1:20" x14ac:dyDescent="0.2">
      <c r="A1117" t="s">
        <v>19094</v>
      </c>
      <c r="B1117" t="s">
        <v>19095</v>
      </c>
      <c r="C1117" t="s">
        <v>230</v>
      </c>
      <c r="D1117" t="s">
        <v>1000</v>
      </c>
      <c r="E1117" s="23">
        <v>41306</v>
      </c>
      <c r="H1117" t="e">
        <v>#DIV/0!</v>
      </c>
      <c r="K1117" t="e">
        <v>#DIV/0!</v>
      </c>
      <c r="M1117" t="e">
        <v>#DIV/0!</v>
      </c>
      <c r="R1117" t="e">
        <v>#DIV/0!</v>
      </c>
      <c r="T1117">
        <v>0.625</v>
      </c>
    </row>
    <row r="1118" spans="1:20" x14ac:dyDescent="0.2">
      <c r="A1118" t="s">
        <v>19273</v>
      </c>
      <c r="B1118" t="s">
        <v>19274</v>
      </c>
      <c r="C1118" t="s">
        <v>234</v>
      </c>
      <c r="D1118" t="s">
        <v>1000</v>
      </c>
      <c r="E1118" s="23">
        <v>41306</v>
      </c>
      <c r="H1118" t="e">
        <v>#DIV/0!</v>
      </c>
      <c r="K1118" t="e">
        <v>#DIV/0!</v>
      </c>
      <c r="M1118" t="e">
        <v>#DIV/0!</v>
      </c>
      <c r="R1118" t="e">
        <v>#DIV/0!</v>
      </c>
      <c r="T1118">
        <v>0.41363636363636369</v>
      </c>
    </row>
    <row r="1119" spans="1:20" x14ac:dyDescent="0.2">
      <c r="A1119" t="s">
        <v>19452</v>
      </c>
      <c r="B1119" t="s">
        <v>19453</v>
      </c>
      <c r="C1119" t="s">
        <v>233</v>
      </c>
      <c r="D1119" t="s">
        <v>1002</v>
      </c>
      <c r="E1119" s="23">
        <v>41306</v>
      </c>
      <c r="H1119" t="e">
        <v>#DIV/0!</v>
      </c>
      <c r="K1119" t="e">
        <v>#DIV/0!</v>
      </c>
      <c r="M1119" t="e">
        <v>#DIV/0!</v>
      </c>
      <c r="R1119" t="e">
        <v>#DIV/0!</v>
      </c>
      <c r="T1119">
        <v>0</v>
      </c>
    </row>
    <row r="1120" spans="1:20" x14ac:dyDescent="0.2">
      <c r="A1120" t="s">
        <v>19827</v>
      </c>
      <c r="B1120" t="s">
        <v>19828</v>
      </c>
      <c r="C1120" t="s">
        <v>220</v>
      </c>
      <c r="D1120" t="s">
        <v>1000</v>
      </c>
      <c r="E1120" s="23">
        <v>41306</v>
      </c>
      <c r="F1120">
        <v>8.25</v>
      </c>
      <c r="G1120">
        <v>13</v>
      </c>
      <c r="H1120">
        <v>0.63461538461538458</v>
      </c>
      <c r="I1120">
        <v>34</v>
      </c>
      <c r="J1120">
        <v>29.636363636363637</v>
      </c>
      <c r="K1120">
        <v>1.147239263803681</v>
      </c>
      <c r="L1120">
        <v>54</v>
      </c>
      <c r="M1120">
        <v>0.54882154882154888</v>
      </c>
      <c r="P1120">
        <v>6</v>
      </c>
      <c r="Q1120">
        <v>6</v>
      </c>
      <c r="R1120">
        <v>1</v>
      </c>
      <c r="T1120">
        <v>0.77782075757575753</v>
      </c>
    </row>
    <row r="1121" spans="1:20" x14ac:dyDescent="0.2">
      <c r="A1121" t="s">
        <v>20006</v>
      </c>
      <c r="B1121" t="s">
        <v>20007</v>
      </c>
      <c r="C1121" t="s">
        <v>221</v>
      </c>
      <c r="D1121" t="s">
        <v>1002</v>
      </c>
      <c r="E1121" s="23">
        <v>41306</v>
      </c>
      <c r="F1121">
        <v>7.4</v>
      </c>
      <c r="G1121">
        <v>8</v>
      </c>
      <c r="H1121">
        <v>0.92500000000000004</v>
      </c>
      <c r="I1121">
        <v>31</v>
      </c>
      <c r="J1121">
        <v>25</v>
      </c>
      <c r="K1121">
        <v>1.24</v>
      </c>
      <c r="L1121">
        <v>45</v>
      </c>
      <c r="M1121">
        <v>0.55555555555555558</v>
      </c>
      <c r="O1121">
        <v>0.75</v>
      </c>
      <c r="P1121">
        <v>5</v>
      </c>
      <c r="Q1121">
        <v>5</v>
      </c>
      <c r="R1121">
        <v>1</v>
      </c>
      <c r="T1121">
        <v>0.95316804407713496</v>
      </c>
    </row>
    <row r="1122" spans="1:20" x14ac:dyDescent="0.2">
      <c r="A1122" t="s">
        <v>20183</v>
      </c>
      <c r="B1122" t="s">
        <v>20184</v>
      </c>
      <c r="C1122" t="s">
        <v>222</v>
      </c>
      <c r="D1122" t="s">
        <v>1002</v>
      </c>
      <c r="E1122" s="23">
        <v>41306</v>
      </c>
      <c r="F1122">
        <v>0.85</v>
      </c>
      <c r="G1122">
        <v>5</v>
      </c>
      <c r="H1122">
        <v>0.16999999999999998</v>
      </c>
      <c r="I1122">
        <v>3</v>
      </c>
      <c r="J1122">
        <v>4.6363636363636367</v>
      </c>
      <c r="K1122">
        <v>0.64705882352941169</v>
      </c>
      <c r="L1122">
        <v>9</v>
      </c>
      <c r="M1122">
        <v>0.51515151515151514</v>
      </c>
      <c r="O1122">
        <v>1</v>
      </c>
      <c r="P1122">
        <v>1</v>
      </c>
      <c r="Q1122">
        <v>1</v>
      </c>
      <c r="R1122">
        <v>1</v>
      </c>
      <c r="T1122">
        <v>1.25</v>
      </c>
    </row>
    <row r="1123" spans="1:20" x14ac:dyDescent="0.2">
      <c r="A1123" t="s">
        <v>20360</v>
      </c>
      <c r="B1123" t="s">
        <v>20361</v>
      </c>
      <c r="C1123" t="s">
        <v>211</v>
      </c>
      <c r="D1123" t="s">
        <v>1002</v>
      </c>
      <c r="E1123" s="23">
        <v>41306</v>
      </c>
      <c r="H1123" t="e">
        <v>#DIV/0!</v>
      </c>
      <c r="K1123" t="e">
        <v>#DIV/0!</v>
      </c>
      <c r="M1123" t="e">
        <v>#DIV/0!</v>
      </c>
      <c r="N1123">
        <v>0</v>
      </c>
      <c r="R1123" t="e">
        <v>#DIV/0!</v>
      </c>
      <c r="T1123">
        <v>0.54545454545454541</v>
      </c>
    </row>
    <row r="1124" spans="1:20" x14ac:dyDescent="0.2">
      <c r="A1124" t="s">
        <v>20537</v>
      </c>
      <c r="B1124" t="s">
        <v>20538</v>
      </c>
      <c r="C1124" t="s">
        <v>207</v>
      </c>
      <c r="D1124" t="s">
        <v>1000</v>
      </c>
      <c r="E1124" s="23">
        <v>41306</v>
      </c>
      <c r="F1124">
        <v>7</v>
      </c>
      <c r="G1124">
        <v>7</v>
      </c>
      <c r="H1124">
        <v>1</v>
      </c>
      <c r="I1124">
        <v>27</v>
      </c>
      <c r="J1124">
        <v>52</v>
      </c>
      <c r="K1124">
        <v>0.51923076923076927</v>
      </c>
      <c r="L1124">
        <v>62</v>
      </c>
      <c r="M1124">
        <v>0.83870967741935487</v>
      </c>
      <c r="N1124">
        <v>20</v>
      </c>
      <c r="P1124">
        <v>5</v>
      </c>
      <c r="Q1124">
        <v>6</v>
      </c>
      <c r="R1124">
        <v>0.83333333333333337</v>
      </c>
      <c r="S1124">
        <v>7</v>
      </c>
    </row>
    <row r="1125" spans="1:20" x14ac:dyDescent="0.2">
      <c r="A1125" t="s">
        <v>20716</v>
      </c>
      <c r="B1125" t="s">
        <v>20717</v>
      </c>
      <c r="C1125" t="s">
        <v>894</v>
      </c>
      <c r="D1125" t="s">
        <v>1002</v>
      </c>
      <c r="E1125" s="23">
        <v>41306</v>
      </c>
      <c r="H1125" t="e">
        <v>#DIV/0!</v>
      </c>
      <c r="K1125" t="e">
        <v>#DIV/0!</v>
      </c>
      <c r="M1125" t="e">
        <v>#DIV/0!</v>
      </c>
      <c r="R1125" t="e">
        <v>#DIV/0!</v>
      </c>
    </row>
    <row r="1126" spans="1:20" x14ac:dyDescent="0.2">
      <c r="A1126" t="s">
        <v>20781</v>
      </c>
      <c r="B1126" t="s">
        <v>20782</v>
      </c>
      <c r="C1126" t="s">
        <v>210</v>
      </c>
      <c r="D1126" t="s">
        <v>1002</v>
      </c>
      <c r="E1126" s="23">
        <v>41306</v>
      </c>
      <c r="F1126">
        <v>4</v>
      </c>
      <c r="G1126">
        <v>4</v>
      </c>
      <c r="H1126">
        <v>1</v>
      </c>
      <c r="I1126">
        <v>27</v>
      </c>
      <c r="J1126">
        <v>35</v>
      </c>
      <c r="K1126">
        <v>0.77142857142857146</v>
      </c>
      <c r="L1126">
        <v>35</v>
      </c>
      <c r="M1126">
        <v>1</v>
      </c>
      <c r="N1126">
        <v>20</v>
      </c>
      <c r="O1126">
        <v>1.1875</v>
      </c>
      <c r="P1126">
        <v>5</v>
      </c>
      <c r="Q1126">
        <v>6</v>
      </c>
      <c r="R1126">
        <v>0.83333333333333337</v>
      </c>
      <c r="S1126">
        <v>7</v>
      </c>
    </row>
    <row r="1127" spans="1:20" x14ac:dyDescent="0.2">
      <c r="A1127" t="s">
        <v>20958</v>
      </c>
      <c r="B1127" t="s">
        <v>20959</v>
      </c>
      <c r="C1127" t="s">
        <v>208</v>
      </c>
      <c r="D1127" t="s">
        <v>1002</v>
      </c>
      <c r="E1127" s="23">
        <v>41306</v>
      </c>
      <c r="F1127">
        <v>3</v>
      </c>
      <c r="G1127">
        <v>3</v>
      </c>
      <c r="H1127">
        <v>1</v>
      </c>
      <c r="J1127">
        <v>17</v>
      </c>
      <c r="K1127">
        <v>0</v>
      </c>
      <c r="L1127">
        <v>27</v>
      </c>
      <c r="M1127">
        <v>0.62962962962962965</v>
      </c>
      <c r="R1127" t="e">
        <v>#DIV/0!</v>
      </c>
      <c r="T1127">
        <v>0.96969696969696972</v>
      </c>
    </row>
    <row r="1128" spans="1:20" x14ac:dyDescent="0.2">
      <c r="A1128" t="s">
        <v>21213</v>
      </c>
      <c r="B1128" t="s">
        <v>21214</v>
      </c>
      <c r="C1128" t="s">
        <v>213</v>
      </c>
      <c r="D1128" t="s">
        <v>1002</v>
      </c>
      <c r="E1128" s="23">
        <v>41306</v>
      </c>
      <c r="H1128" t="e">
        <v>#DIV/0!</v>
      </c>
      <c r="K1128" t="e">
        <v>#DIV/0!</v>
      </c>
      <c r="M1128" t="e">
        <v>#DIV/0!</v>
      </c>
      <c r="R1128" t="e">
        <v>#DIV/0!</v>
      </c>
      <c r="T1128">
        <v>0.875</v>
      </c>
    </row>
    <row r="1129" spans="1:20" x14ac:dyDescent="0.2">
      <c r="A1129" t="s">
        <v>21390</v>
      </c>
      <c r="B1129" t="s">
        <v>21391</v>
      </c>
      <c r="C1129" t="s">
        <v>8154</v>
      </c>
      <c r="D1129" t="s">
        <v>1002</v>
      </c>
      <c r="E1129" s="23">
        <v>41306</v>
      </c>
      <c r="F1129">
        <v>1.5</v>
      </c>
      <c r="G1129">
        <v>1.5</v>
      </c>
      <c r="H1129">
        <v>1</v>
      </c>
      <c r="I1129">
        <v>2</v>
      </c>
      <c r="K1129" t="e">
        <v>#DIV/0!</v>
      </c>
      <c r="L1129">
        <v>14.5</v>
      </c>
      <c r="M1129">
        <v>0</v>
      </c>
      <c r="R1129" t="e">
        <v>#DIV/0!</v>
      </c>
      <c r="T1129">
        <v>0.77272727272727271</v>
      </c>
    </row>
    <row r="1130" spans="1:20" x14ac:dyDescent="0.2">
      <c r="A1130" t="s">
        <v>21455</v>
      </c>
      <c r="B1130" t="s">
        <v>21456</v>
      </c>
      <c r="C1130" t="s">
        <v>212</v>
      </c>
      <c r="D1130" t="s">
        <v>1000</v>
      </c>
      <c r="E1130" s="23">
        <v>41306</v>
      </c>
      <c r="F1130">
        <v>1.5</v>
      </c>
      <c r="G1130">
        <v>1.5</v>
      </c>
      <c r="H1130">
        <v>1</v>
      </c>
      <c r="I1130">
        <v>2</v>
      </c>
      <c r="J1130">
        <v>0</v>
      </c>
      <c r="K1130" t="e">
        <v>#DIV/0!</v>
      </c>
      <c r="L1130">
        <v>14.5</v>
      </c>
      <c r="M1130">
        <v>0</v>
      </c>
      <c r="N1130">
        <v>0</v>
      </c>
      <c r="P1130">
        <v>0</v>
      </c>
      <c r="Q1130">
        <v>0</v>
      </c>
      <c r="R1130" t="e">
        <v>#DIV/0!</v>
      </c>
      <c r="S1130">
        <v>0</v>
      </c>
    </row>
    <row r="1131" spans="1:20" x14ac:dyDescent="0.2">
      <c r="A1131" t="s">
        <v>21664</v>
      </c>
      <c r="B1131" t="s">
        <v>21665</v>
      </c>
      <c r="C1131" t="s">
        <v>217</v>
      </c>
      <c r="D1131" t="s">
        <v>1000</v>
      </c>
      <c r="E1131" s="23">
        <v>41306</v>
      </c>
      <c r="F1131">
        <v>1</v>
      </c>
      <c r="G1131">
        <v>1</v>
      </c>
      <c r="H1131">
        <v>1</v>
      </c>
      <c r="I1131">
        <v>0</v>
      </c>
      <c r="L1131">
        <v>0</v>
      </c>
      <c r="M1131" t="e">
        <v>#DIV/0!</v>
      </c>
      <c r="R1131" t="e">
        <v>#DIV/0!</v>
      </c>
    </row>
    <row r="1132" spans="1:20" x14ac:dyDescent="0.2">
      <c r="A1132" t="s">
        <v>21843</v>
      </c>
      <c r="B1132" t="s">
        <v>21844</v>
      </c>
      <c r="C1132" t="s">
        <v>895</v>
      </c>
      <c r="D1132" t="s">
        <v>1002</v>
      </c>
      <c r="E1132" s="23">
        <v>41306</v>
      </c>
      <c r="H1132" t="e">
        <v>#DIV/0!</v>
      </c>
      <c r="K1132" t="e">
        <v>#DIV/0!</v>
      </c>
      <c r="M1132" t="e">
        <v>#DIV/0!</v>
      </c>
      <c r="R1132" t="e">
        <v>#DIV/0!</v>
      </c>
    </row>
    <row r="1133" spans="1:20" x14ac:dyDescent="0.2">
      <c r="A1133" t="s">
        <v>21908</v>
      </c>
      <c r="B1133" t="s">
        <v>21909</v>
      </c>
      <c r="C1133" t="s">
        <v>218</v>
      </c>
      <c r="D1133" t="s">
        <v>1002</v>
      </c>
      <c r="E1133" s="23">
        <v>41306</v>
      </c>
      <c r="F1133">
        <v>1</v>
      </c>
      <c r="G1133">
        <v>1</v>
      </c>
      <c r="H1133">
        <v>1</v>
      </c>
      <c r="K1133" t="e">
        <v>#DIV/0!</v>
      </c>
      <c r="M1133" t="e">
        <v>#DIV/0!</v>
      </c>
      <c r="R1133" t="e">
        <v>#DIV/0!</v>
      </c>
    </row>
    <row r="1134" spans="1:20" x14ac:dyDescent="0.2">
      <c r="A1134" t="s">
        <v>22085</v>
      </c>
      <c r="B1134" t="s">
        <v>22086</v>
      </c>
      <c r="C1134" t="s">
        <v>219</v>
      </c>
      <c r="D1134" t="s">
        <v>1002</v>
      </c>
      <c r="E1134" s="23">
        <v>41306</v>
      </c>
      <c r="H1134" t="e">
        <v>#DIV/0!</v>
      </c>
      <c r="K1134" t="e">
        <v>#DIV/0!</v>
      </c>
      <c r="M1134" t="e">
        <v>#DIV/0!</v>
      </c>
      <c r="R1134" t="e">
        <v>#DIV/0!</v>
      </c>
      <c r="T1134">
        <v>1.0119047619047621</v>
      </c>
    </row>
    <row r="1135" spans="1:20" x14ac:dyDescent="0.2">
      <c r="A1135" t="s">
        <v>11501</v>
      </c>
      <c r="B1135" t="s">
        <v>11502</v>
      </c>
      <c r="C1135" t="s">
        <v>198</v>
      </c>
      <c r="D1135" t="s">
        <v>1002</v>
      </c>
      <c r="E1135" s="23">
        <v>41334</v>
      </c>
    </row>
    <row r="1136" spans="1:20" x14ac:dyDescent="0.2">
      <c r="A1136" t="s">
        <v>13185</v>
      </c>
      <c r="B1136" t="s">
        <v>13097</v>
      </c>
      <c r="C1136" t="s">
        <v>1051</v>
      </c>
      <c r="D1136" t="s">
        <v>1002</v>
      </c>
      <c r="E1136" s="23">
        <v>41334</v>
      </c>
      <c r="T1136">
        <v>1.0625</v>
      </c>
    </row>
    <row r="1137" spans="1:20" x14ac:dyDescent="0.2">
      <c r="A1137" t="s">
        <v>2985</v>
      </c>
      <c r="B1137" t="s">
        <v>2986</v>
      </c>
      <c r="C1137" t="s">
        <v>242</v>
      </c>
      <c r="D1137" t="s">
        <v>1000</v>
      </c>
      <c r="E1137" s="23">
        <v>41334</v>
      </c>
      <c r="F1137">
        <v>0</v>
      </c>
      <c r="G1137">
        <v>0</v>
      </c>
      <c r="H1137" t="e">
        <v>#DIV/0!</v>
      </c>
      <c r="I1137">
        <v>0</v>
      </c>
      <c r="J1137">
        <v>0</v>
      </c>
      <c r="L1137">
        <v>0</v>
      </c>
      <c r="M1137" t="e">
        <v>#DIV/0!</v>
      </c>
      <c r="N1137">
        <v>0</v>
      </c>
      <c r="P1137">
        <v>0</v>
      </c>
      <c r="Q1137">
        <v>0</v>
      </c>
      <c r="R1137" t="e">
        <v>#DIV/0!</v>
      </c>
      <c r="S1137">
        <v>0</v>
      </c>
    </row>
    <row r="1138" spans="1:20" x14ac:dyDescent="0.2">
      <c r="A1138" t="s">
        <v>2810</v>
      </c>
      <c r="B1138" t="s">
        <v>2811</v>
      </c>
      <c r="C1138" t="s">
        <v>2724</v>
      </c>
      <c r="D1138" t="s">
        <v>1000</v>
      </c>
      <c r="E1138" s="23">
        <v>41334</v>
      </c>
      <c r="F1138">
        <v>0</v>
      </c>
      <c r="G1138">
        <v>0</v>
      </c>
      <c r="I1138">
        <v>0</v>
      </c>
      <c r="J1138">
        <v>0</v>
      </c>
      <c r="L1138">
        <v>0</v>
      </c>
      <c r="N1138">
        <v>0</v>
      </c>
      <c r="P1138">
        <v>0</v>
      </c>
      <c r="Q1138">
        <v>0</v>
      </c>
      <c r="R1138" t="e">
        <v>#DIV/0!</v>
      </c>
      <c r="S1138">
        <v>0</v>
      </c>
    </row>
    <row r="1139" spans="1:20" x14ac:dyDescent="0.2">
      <c r="A1139" t="s">
        <v>2565</v>
      </c>
      <c r="B1139" t="s">
        <v>2566</v>
      </c>
      <c r="C1139" t="s">
        <v>237</v>
      </c>
      <c r="D1139" t="s">
        <v>1000</v>
      </c>
      <c r="E1139" s="23">
        <v>41334</v>
      </c>
      <c r="F1139">
        <v>17</v>
      </c>
      <c r="G1139">
        <v>18</v>
      </c>
      <c r="H1139">
        <v>0.94444444444444442</v>
      </c>
      <c r="I1139">
        <v>79</v>
      </c>
      <c r="J1139">
        <v>139</v>
      </c>
      <c r="K1139">
        <v>0.56834532374100721</v>
      </c>
      <c r="L1139">
        <v>154</v>
      </c>
      <c r="M1139">
        <v>0.90259740259740262</v>
      </c>
      <c r="N1139">
        <v>59</v>
      </c>
      <c r="O1139">
        <v>0.96562499999999996</v>
      </c>
      <c r="P1139">
        <v>9</v>
      </c>
      <c r="Q1139">
        <v>22</v>
      </c>
      <c r="R1139">
        <v>0.40909090909090912</v>
      </c>
      <c r="S1139">
        <v>20</v>
      </c>
    </row>
    <row r="1140" spans="1:20" x14ac:dyDescent="0.2">
      <c r="A1140" t="s">
        <v>2390</v>
      </c>
      <c r="B1140" t="s">
        <v>2391</v>
      </c>
      <c r="C1140" t="s">
        <v>238</v>
      </c>
      <c r="D1140" t="s">
        <v>1000</v>
      </c>
      <c r="E1140" s="23">
        <v>41334</v>
      </c>
      <c r="F1140">
        <v>6</v>
      </c>
      <c r="G1140">
        <v>6.5</v>
      </c>
      <c r="H1140">
        <v>0.92307692307692313</v>
      </c>
      <c r="I1140">
        <v>25</v>
      </c>
      <c r="J1140">
        <v>26</v>
      </c>
      <c r="K1140">
        <v>0.96153846153846156</v>
      </c>
      <c r="L1140">
        <v>45</v>
      </c>
      <c r="M1140">
        <v>0.57777777777777772</v>
      </c>
      <c r="N1140">
        <v>0</v>
      </c>
      <c r="O1140">
        <v>0.75</v>
      </c>
      <c r="P1140">
        <v>5</v>
      </c>
      <c r="Q1140">
        <v>7</v>
      </c>
      <c r="R1140">
        <v>0.7142857142857143</v>
      </c>
      <c r="S1140">
        <v>0</v>
      </c>
    </row>
    <row r="1141" spans="1:20" x14ac:dyDescent="0.2">
      <c r="A1141" t="s">
        <v>2217</v>
      </c>
      <c r="B1141" t="s">
        <v>2218</v>
      </c>
      <c r="C1141" t="s">
        <v>239</v>
      </c>
      <c r="D1141" t="s">
        <v>1000</v>
      </c>
      <c r="E1141" s="23">
        <v>41334</v>
      </c>
      <c r="F1141">
        <v>1</v>
      </c>
      <c r="G1141">
        <v>5</v>
      </c>
      <c r="H1141">
        <v>0.2</v>
      </c>
      <c r="I1141">
        <v>3</v>
      </c>
      <c r="J1141">
        <v>3.4615384615384617</v>
      </c>
      <c r="K1141">
        <v>0.86666666666666659</v>
      </c>
      <c r="L1141">
        <v>9</v>
      </c>
      <c r="M1141">
        <v>0.38461538461538464</v>
      </c>
      <c r="N1141">
        <v>0</v>
      </c>
      <c r="O1141">
        <v>1</v>
      </c>
      <c r="P1141">
        <v>0</v>
      </c>
      <c r="Q1141">
        <v>0</v>
      </c>
      <c r="R1141" t="e">
        <v>#DIV/0!</v>
      </c>
      <c r="S1141">
        <v>0</v>
      </c>
    </row>
    <row r="1142" spans="1:20" x14ac:dyDescent="0.2">
      <c r="A1142" t="s">
        <v>2042</v>
      </c>
      <c r="B1142" t="s">
        <v>2043</v>
      </c>
      <c r="C1142" t="s">
        <v>1988</v>
      </c>
      <c r="D1142" t="s">
        <v>1000</v>
      </c>
      <c r="E1142" s="23">
        <v>41334</v>
      </c>
      <c r="F1142">
        <v>0</v>
      </c>
      <c r="G1142">
        <v>0</v>
      </c>
      <c r="I1142">
        <v>21</v>
      </c>
      <c r="J1142">
        <v>0</v>
      </c>
      <c r="L1142">
        <v>0</v>
      </c>
      <c r="N1142">
        <v>6</v>
      </c>
      <c r="P1142">
        <v>0</v>
      </c>
      <c r="Q1142">
        <v>2</v>
      </c>
      <c r="R1142">
        <v>0</v>
      </c>
      <c r="S1142">
        <v>3</v>
      </c>
    </row>
    <row r="1143" spans="1:20" x14ac:dyDescent="0.2">
      <c r="A1143" t="s">
        <v>1794</v>
      </c>
      <c r="B1143" t="s">
        <v>1795</v>
      </c>
      <c r="C1143" t="s">
        <v>240</v>
      </c>
      <c r="D1143" t="s">
        <v>1000</v>
      </c>
      <c r="E1143" s="23">
        <v>41334</v>
      </c>
      <c r="F1143">
        <v>12</v>
      </c>
      <c r="G1143">
        <v>11</v>
      </c>
      <c r="H1143">
        <v>1.0909090909090908</v>
      </c>
      <c r="I1143">
        <v>0</v>
      </c>
      <c r="J1143">
        <v>17</v>
      </c>
      <c r="L1143">
        <v>74.5</v>
      </c>
      <c r="M1143">
        <v>0.22818791946308725</v>
      </c>
      <c r="N1143">
        <v>0</v>
      </c>
      <c r="P1143">
        <v>0</v>
      </c>
      <c r="Q1143">
        <v>0</v>
      </c>
      <c r="R1143" t="e">
        <v>#DIV/0!</v>
      </c>
      <c r="S1143">
        <v>0</v>
      </c>
      <c r="T1143">
        <v>1</v>
      </c>
    </row>
    <row r="1144" spans="1:20" x14ac:dyDescent="0.2">
      <c r="A1144" t="s">
        <v>1619</v>
      </c>
      <c r="B1144" t="s">
        <v>1620</v>
      </c>
      <c r="C1144" t="s">
        <v>241</v>
      </c>
      <c r="D1144" t="s">
        <v>1000</v>
      </c>
      <c r="E1144" s="23">
        <v>41334</v>
      </c>
      <c r="F1144">
        <v>0</v>
      </c>
      <c r="G1144">
        <v>0</v>
      </c>
      <c r="I1144">
        <v>0</v>
      </c>
      <c r="J1144">
        <v>0</v>
      </c>
      <c r="L1144">
        <v>0</v>
      </c>
      <c r="P1144">
        <v>0</v>
      </c>
      <c r="Q1144">
        <v>0</v>
      </c>
      <c r="R1144" t="e">
        <v>#DIV/0!</v>
      </c>
      <c r="T1144">
        <v>1</v>
      </c>
    </row>
    <row r="1145" spans="1:20" x14ac:dyDescent="0.2">
      <c r="A1145" t="s">
        <v>1074</v>
      </c>
      <c r="B1145" t="s">
        <v>1159</v>
      </c>
      <c r="C1145" t="s">
        <v>235</v>
      </c>
      <c r="D1145" t="s">
        <v>1002</v>
      </c>
      <c r="E1145" s="23">
        <v>41334</v>
      </c>
      <c r="F1145">
        <v>36</v>
      </c>
      <c r="G1145">
        <v>40.5</v>
      </c>
      <c r="H1145">
        <v>0.88888888888888884</v>
      </c>
      <c r="I1145">
        <v>128</v>
      </c>
      <c r="J1145">
        <v>185.46153846153845</v>
      </c>
      <c r="K1145">
        <v>0.69017005391953545</v>
      </c>
      <c r="L1145">
        <v>282.5</v>
      </c>
      <c r="M1145">
        <v>0.65650102110279096</v>
      </c>
      <c r="N1145">
        <v>65</v>
      </c>
      <c r="P1145">
        <v>14</v>
      </c>
      <c r="Q1145">
        <v>31</v>
      </c>
      <c r="R1145">
        <v>0.45161290322580644</v>
      </c>
      <c r="S1145">
        <v>23</v>
      </c>
    </row>
    <row r="1146" spans="1:20" x14ac:dyDescent="0.2">
      <c r="A1146" t="s">
        <v>11503</v>
      </c>
      <c r="B1146" t="s">
        <v>11504</v>
      </c>
      <c r="C1146" t="s">
        <v>199</v>
      </c>
      <c r="D1146" t="s">
        <v>1002</v>
      </c>
      <c r="E1146" s="23">
        <v>41334</v>
      </c>
      <c r="F1146">
        <v>7</v>
      </c>
      <c r="G1146">
        <v>8</v>
      </c>
      <c r="H1146">
        <v>0.875</v>
      </c>
      <c r="I1146">
        <v>9</v>
      </c>
      <c r="J1146">
        <v>40</v>
      </c>
      <c r="K1146">
        <v>0.22500000000000001</v>
      </c>
      <c r="L1146">
        <v>60</v>
      </c>
      <c r="M1146">
        <v>0.66666666666666663</v>
      </c>
      <c r="N1146">
        <v>8</v>
      </c>
      <c r="P1146">
        <v>0</v>
      </c>
      <c r="Q1146">
        <v>0</v>
      </c>
      <c r="R1146" t="e">
        <v>#DIV/0!</v>
      </c>
      <c r="S1146">
        <v>1</v>
      </c>
    </row>
    <row r="1147" spans="1:20" x14ac:dyDescent="0.2">
      <c r="A1147" t="s">
        <v>11399</v>
      </c>
      <c r="B1147" t="s">
        <v>11400</v>
      </c>
      <c r="C1147" t="s">
        <v>201</v>
      </c>
      <c r="D1147" t="s">
        <v>1000</v>
      </c>
      <c r="E1147" s="23">
        <v>41334</v>
      </c>
      <c r="F1147">
        <v>4</v>
      </c>
      <c r="G1147">
        <v>4</v>
      </c>
      <c r="H1147">
        <v>1</v>
      </c>
      <c r="I1147">
        <v>9</v>
      </c>
      <c r="J1147">
        <v>40</v>
      </c>
      <c r="K1147">
        <v>0.22500000000000001</v>
      </c>
      <c r="L1147">
        <v>40</v>
      </c>
      <c r="M1147">
        <v>1</v>
      </c>
      <c r="N1147">
        <v>8</v>
      </c>
      <c r="O1147">
        <v>0.9375</v>
      </c>
      <c r="R1147" t="e">
        <v>#DIV/0!</v>
      </c>
      <c r="S1147">
        <v>1</v>
      </c>
      <c r="T1147">
        <v>0.75</v>
      </c>
    </row>
    <row r="1148" spans="1:20" x14ac:dyDescent="0.2">
      <c r="A1148" t="s">
        <v>12196</v>
      </c>
      <c r="B1148" t="s">
        <v>12197</v>
      </c>
      <c r="C1148" t="s">
        <v>200</v>
      </c>
      <c r="D1148" t="s">
        <v>1000</v>
      </c>
      <c r="E1148" s="23">
        <v>41334</v>
      </c>
      <c r="F1148">
        <v>3</v>
      </c>
      <c r="G1148">
        <v>4</v>
      </c>
      <c r="H1148">
        <v>0.75</v>
      </c>
      <c r="K1148" t="e">
        <v>#DIV/0!</v>
      </c>
      <c r="L1148">
        <v>20</v>
      </c>
      <c r="M1148">
        <v>0</v>
      </c>
      <c r="R1148">
        <v>0</v>
      </c>
      <c r="T1148">
        <v>0.75</v>
      </c>
    </row>
    <row r="1149" spans="1:20" x14ac:dyDescent="0.2">
      <c r="A1149" t="s">
        <v>12481</v>
      </c>
      <c r="B1149" t="s">
        <v>12482</v>
      </c>
      <c r="C1149" t="s">
        <v>202</v>
      </c>
      <c r="D1149" t="s">
        <v>1000</v>
      </c>
      <c r="E1149" s="23">
        <v>41334</v>
      </c>
      <c r="H1149" t="e">
        <v>#DIV/0!</v>
      </c>
      <c r="K1149" t="e">
        <v>#DIV/0!</v>
      </c>
      <c r="M1149" t="e">
        <v>#DIV/0!</v>
      </c>
      <c r="R1149" t="e">
        <v>#DIV/0!</v>
      </c>
      <c r="T1149">
        <v>0.8666666666666667</v>
      </c>
    </row>
    <row r="1150" spans="1:20" x14ac:dyDescent="0.2">
      <c r="A1150" t="s">
        <v>11018</v>
      </c>
      <c r="B1150" t="s">
        <v>11019</v>
      </c>
      <c r="C1150" t="s">
        <v>228</v>
      </c>
      <c r="D1150" t="s">
        <v>1000</v>
      </c>
      <c r="E1150" s="23">
        <v>41334</v>
      </c>
      <c r="T1150">
        <v>0.65</v>
      </c>
    </row>
    <row r="1151" spans="1:20" x14ac:dyDescent="0.2">
      <c r="A1151" t="s">
        <v>10843</v>
      </c>
      <c r="B1151" t="s">
        <v>10844</v>
      </c>
      <c r="C1151" t="s">
        <v>227</v>
      </c>
      <c r="D1151" t="s">
        <v>1002</v>
      </c>
      <c r="E1151" s="23">
        <v>41334</v>
      </c>
    </row>
    <row r="1152" spans="1:20" x14ac:dyDescent="0.2">
      <c r="A1152" t="s">
        <v>10668</v>
      </c>
      <c r="B1152" t="s">
        <v>10669</v>
      </c>
      <c r="C1152" t="s">
        <v>203</v>
      </c>
      <c r="D1152" t="s">
        <v>1002</v>
      </c>
      <c r="E1152" s="23">
        <v>41334</v>
      </c>
      <c r="F1152">
        <v>10</v>
      </c>
      <c r="G1152">
        <v>9</v>
      </c>
      <c r="H1152">
        <v>1.1111111111111112</v>
      </c>
      <c r="I1152">
        <v>26</v>
      </c>
      <c r="J1152">
        <v>35</v>
      </c>
      <c r="K1152">
        <v>0.74285714285714288</v>
      </c>
      <c r="L1152">
        <v>72.5</v>
      </c>
      <c r="M1152">
        <v>0.48275862068965519</v>
      </c>
      <c r="P1152">
        <v>6</v>
      </c>
      <c r="Q1152">
        <v>7</v>
      </c>
      <c r="R1152">
        <v>0.8571428571428571</v>
      </c>
      <c r="T1152">
        <v>0.11363636363636363</v>
      </c>
    </row>
    <row r="1153" spans="1:20" x14ac:dyDescent="0.2">
      <c r="A1153" t="s">
        <v>10493</v>
      </c>
      <c r="B1153" t="s">
        <v>10494</v>
      </c>
      <c r="C1153" t="s">
        <v>205</v>
      </c>
      <c r="D1153" t="s">
        <v>1000</v>
      </c>
      <c r="E1153" s="23">
        <v>41334</v>
      </c>
      <c r="F1153">
        <v>4</v>
      </c>
      <c r="G1153">
        <v>5</v>
      </c>
      <c r="H1153">
        <v>0.8</v>
      </c>
      <c r="I1153">
        <v>26</v>
      </c>
      <c r="J1153">
        <v>35</v>
      </c>
      <c r="K1153">
        <v>0.74285714285714288</v>
      </c>
      <c r="L1153">
        <v>45</v>
      </c>
      <c r="M1153">
        <v>0.77777777777777779</v>
      </c>
      <c r="N1153">
        <v>19</v>
      </c>
      <c r="O1153">
        <v>1</v>
      </c>
      <c r="P1153">
        <v>6</v>
      </c>
      <c r="Q1153">
        <v>7</v>
      </c>
      <c r="R1153">
        <v>0.8571428571428571</v>
      </c>
      <c r="S1153">
        <v>7</v>
      </c>
    </row>
    <row r="1154" spans="1:20" x14ac:dyDescent="0.2">
      <c r="A1154" t="s">
        <v>10317</v>
      </c>
      <c r="B1154" t="s">
        <v>10318</v>
      </c>
      <c r="C1154" t="s">
        <v>204</v>
      </c>
      <c r="D1154" t="s">
        <v>1000</v>
      </c>
      <c r="E1154" s="23">
        <v>41334</v>
      </c>
      <c r="F1154">
        <v>6</v>
      </c>
      <c r="G1154">
        <v>4</v>
      </c>
      <c r="H1154">
        <v>1.5</v>
      </c>
      <c r="K1154" t="e">
        <v>#DIV/0!</v>
      </c>
      <c r="L1154">
        <v>27.5</v>
      </c>
      <c r="M1154">
        <v>0</v>
      </c>
      <c r="T1154">
        <v>0.25</v>
      </c>
    </row>
    <row r="1155" spans="1:20" x14ac:dyDescent="0.2">
      <c r="A1155" t="s">
        <v>10252</v>
      </c>
      <c r="B1155" t="s">
        <v>10253</v>
      </c>
      <c r="C1155" t="s">
        <v>206</v>
      </c>
      <c r="D1155" t="s">
        <v>1000</v>
      </c>
      <c r="E1155" s="23">
        <v>41334</v>
      </c>
      <c r="H1155" t="e">
        <v>#DIV/0!</v>
      </c>
      <c r="K1155" t="e">
        <v>#DIV/0!</v>
      </c>
      <c r="M1155" t="e">
        <v>#DIV/0!</v>
      </c>
      <c r="R1155" t="e">
        <v>#DIV/0!</v>
      </c>
    </row>
    <row r="1156" spans="1:20" x14ac:dyDescent="0.2">
      <c r="A1156" t="s">
        <v>9821</v>
      </c>
      <c r="B1156" t="s">
        <v>9822</v>
      </c>
      <c r="C1156" t="s">
        <v>223</v>
      </c>
      <c r="D1156" t="s">
        <v>1002</v>
      </c>
      <c r="E1156" s="23">
        <v>41334</v>
      </c>
      <c r="R1156" t="e">
        <v>#DIV/0!</v>
      </c>
    </row>
    <row r="1157" spans="1:20" x14ac:dyDescent="0.2">
      <c r="A1157" t="s">
        <v>9646</v>
      </c>
      <c r="B1157" t="s">
        <v>9647</v>
      </c>
      <c r="C1157" t="s">
        <v>224</v>
      </c>
      <c r="D1157" t="s">
        <v>1000</v>
      </c>
      <c r="E1157" s="23">
        <v>41334</v>
      </c>
      <c r="R1157" t="e">
        <v>#DIV/0!</v>
      </c>
    </row>
    <row r="1158" spans="1:20" x14ac:dyDescent="0.2">
      <c r="A1158" t="s">
        <v>9255</v>
      </c>
      <c r="B1158" t="s">
        <v>9256</v>
      </c>
      <c r="C1158" t="s">
        <v>211</v>
      </c>
      <c r="D1158" t="s">
        <v>1000</v>
      </c>
      <c r="E1158" s="23">
        <v>41334</v>
      </c>
      <c r="H1158" t="e">
        <v>#DIV/0!</v>
      </c>
      <c r="K1158" t="e">
        <v>#DIV/0!</v>
      </c>
      <c r="M1158" t="e">
        <v>#DIV/0!</v>
      </c>
      <c r="N1158">
        <v>0</v>
      </c>
      <c r="R1158" t="e">
        <v>#DIV/0!</v>
      </c>
    </row>
    <row r="1159" spans="1:20" x14ac:dyDescent="0.2">
      <c r="A1159" t="s">
        <v>9080</v>
      </c>
      <c r="B1159" t="s">
        <v>9081</v>
      </c>
      <c r="C1159" t="s">
        <v>207</v>
      </c>
      <c r="D1159" t="s">
        <v>1002</v>
      </c>
      <c r="E1159" s="23">
        <v>41334</v>
      </c>
      <c r="F1159">
        <v>7</v>
      </c>
      <c r="G1159">
        <v>7</v>
      </c>
      <c r="H1159">
        <v>1</v>
      </c>
      <c r="I1159">
        <v>21</v>
      </c>
      <c r="J1159">
        <v>52</v>
      </c>
      <c r="K1159">
        <v>0.40384615384615385</v>
      </c>
      <c r="L1159">
        <v>62</v>
      </c>
      <c r="M1159">
        <v>0.83870967741935487</v>
      </c>
      <c r="N1159">
        <v>20</v>
      </c>
      <c r="P1159">
        <v>3</v>
      </c>
      <c r="Q1159">
        <v>6</v>
      </c>
      <c r="R1159">
        <v>0.5</v>
      </c>
      <c r="S1159">
        <v>1</v>
      </c>
      <c r="T1159">
        <v>0</v>
      </c>
    </row>
    <row r="1160" spans="1:20" x14ac:dyDescent="0.2">
      <c r="A1160" t="s">
        <v>9015</v>
      </c>
      <c r="B1160" t="s">
        <v>9016</v>
      </c>
      <c r="C1160" t="s">
        <v>894</v>
      </c>
      <c r="D1160" t="s">
        <v>1000</v>
      </c>
      <c r="E1160" s="23">
        <v>41334</v>
      </c>
    </row>
    <row r="1161" spans="1:20" x14ac:dyDescent="0.2">
      <c r="A1161" t="s">
        <v>8840</v>
      </c>
      <c r="B1161" t="s">
        <v>8841</v>
      </c>
      <c r="C1161" t="s">
        <v>210</v>
      </c>
      <c r="D1161" t="s">
        <v>1000</v>
      </c>
      <c r="E1161" s="23">
        <v>41334</v>
      </c>
      <c r="F1161">
        <v>4</v>
      </c>
      <c r="G1161">
        <v>4</v>
      </c>
      <c r="H1161">
        <v>1</v>
      </c>
      <c r="I1161">
        <v>21</v>
      </c>
      <c r="J1161">
        <v>35</v>
      </c>
      <c r="K1161">
        <v>0.6</v>
      </c>
      <c r="L1161">
        <v>35</v>
      </c>
      <c r="M1161">
        <v>1</v>
      </c>
      <c r="N1161">
        <v>20</v>
      </c>
      <c r="O1161">
        <v>1.175</v>
      </c>
      <c r="P1161">
        <v>3</v>
      </c>
      <c r="Q1161">
        <v>6</v>
      </c>
      <c r="R1161">
        <v>0.5</v>
      </c>
      <c r="S1161">
        <v>1</v>
      </c>
    </row>
    <row r="1162" spans="1:20" x14ac:dyDescent="0.2">
      <c r="A1162" t="s">
        <v>8665</v>
      </c>
      <c r="B1162" t="s">
        <v>8666</v>
      </c>
      <c r="C1162" t="s">
        <v>208</v>
      </c>
      <c r="D1162" t="s">
        <v>1000</v>
      </c>
      <c r="E1162" s="23">
        <v>41334</v>
      </c>
      <c r="F1162">
        <v>3</v>
      </c>
      <c r="G1162">
        <v>3</v>
      </c>
      <c r="H1162">
        <v>1</v>
      </c>
      <c r="J1162">
        <v>17</v>
      </c>
      <c r="K1162">
        <v>0</v>
      </c>
      <c r="L1162">
        <v>27</v>
      </c>
      <c r="M1162">
        <v>0.62962962962962965</v>
      </c>
      <c r="R1162" t="e">
        <v>#DIV/0!</v>
      </c>
    </row>
    <row r="1163" spans="1:20" x14ac:dyDescent="0.2">
      <c r="A1163" t="s">
        <v>8416</v>
      </c>
      <c r="B1163" t="s">
        <v>8417</v>
      </c>
      <c r="C1163" t="s">
        <v>213</v>
      </c>
      <c r="D1163" t="s">
        <v>1000</v>
      </c>
      <c r="E1163" s="23">
        <v>41334</v>
      </c>
      <c r="T1163">
        <v>0.83790769230769224</v>
      </c>
    </row>
    <row r="1164" spans="1:20" x14ac:dyDescent="0.2">
      <c r="A1164" t="s">
        <v>8241</v>
      </c>
      <c r="B1164" t="s">
        <v>8242</v>
      </c>
      <c r="C1164" t="s">
        <v>212</v>
      </c>
      <c r="D1164" t="s">
        <v>1002</v>
      </c>
      <c r="E1164" s="23">
        <v>41334</v>
      </c>
      <c r="F1164">
        <v>0</v>
      </c>
      <c r="G1164">
        <v>0</v>
      </c>
      <c r="H1164" t="e">
        <v>#DIV/0!</v>
      </c>
      <c r="I1164">
        <v>0</v>
      </c>
      <c r="J1164">
        <v>0</v>
      </c>
      <c r="K1164" t="e">
        <v>#DIV/0!</v>
      </c>
      <c r="L1164">
        <v>0</v>
      </c>
      <c r="M1164" t="e">
        <v>#DIV/0!</v>
      </c>
      <c r="N1164">
        <v>0</v>
      </c>
      <c r="P1164">
        <v>0</v>
      </c>
      <c r="Q1164">
        <v>0</v>
      </c>
      <c r="R1164" t="e">
        <v>#DIV/0!</v>
      </c>
      <c r="S1164">
        <v>0</v>
      </c>
      <c r="T1164">
        <v>0.79347999999999996</v>
      </c>
    </row>
    <row r="1165" spans="1:20" x14ac:dyDescent="0.2">
      <c r="A1165" t="s">
        <v>8176</v>
      </c>
      <c r="B1165" t="s">
        <v>8177</v>
      </c>
      <c r="C1165" t="s">
        <v>8154</v>
      </c>
      <c r="D1165" t="s">
        <v>1000</v>
      </c>
      <c r="E1165" s="23">
        <v>41334</v>
      </c>
      <c r="T1165">
        <v>0.98599999999999999</v>
      </c>
    </row>
    <row r="1166" spans="1:20" x14ac:dyDescent="0.2">
      <c r="A1166" t="s">
        <v>7940</v>
      </c>
      <c r="B1166" t="s">
        <v>7941</v>
      </c>
      <c r="C1166" t="s">
        <v>225</v>
      </c>
      <c r="D1166" t="s">
        <v>1002</v>
      </c>
      <c r="E1166" s="23">
        <v>41334</v>
      </c>
      <c r="R1166" t="e">
        <v>#DIV/0!</v>
      </c>
    </row>
    <row r="1167" spans="1:20" x14ac:dyDescent="0.2">
      <c r="A1167" t="s">
        <v>7739</v>
      </c>
      <c r="B1167" t="s">
        <v>7740</v>
      </c>
      <c r="C1167" t="s">
        <v>226</v>
      </c>
      <c r="D1167" t="s">
        <v>1000</v>
      </c>
      <c r="E1167" s="23">
        <v>41334</v>
      </c>
      <c r="R1167" t="e">
        <v>#DIV/0!</v>
      </c>
    </row>
    <row r="1168" spans="1:20" x14ac:dyDescent="0.2">
      <c r="A1168" t="s">
        <v>7552</v>
      </c>
      <c r="B1168" t="s">
        <v>7553</v>
      </c>
      <c r="C1168" t="s">
        <v>901</v>
      </c>
      <c r="D1168" t="s">
        <v>1000</v>
      </c>
      <c r="E1168" s="23">
        <v>41334</v>
      </c>
      <c r="I1168">
        <v>9</v>
      </c>
      <c r="N1168">
        <v>6</v>
      </c>
      <c r="P1168">
        <v>0</v>
      </c>
      <c r="Q1168">
        <v>1</v>
      </c>
      <c r="R1168">
        <v>0</v>
      </c>
      <c r="S1168">
        <v>3</v>
      </c>
      <c r="T1168">
        <v>0</v>
      </c>
    </row>
    <row r="1169" spans="1:20" x14ac:dyDescent="0.2">
      <c r="A1169" t="s">
        <v>7205</v>
      </c>
      <c r="B1169" t="s">
        <v>7206</v>
      </c>
      <c r="C1169" t="s">
        <v>1052</v>
      </c>
      <c r="D1169" t="s">
        <v>1000</v>
      </c>
      <c r="E1169" s="23">
        <v>41334</v>
      </c>
      <c r="I1169">
        <v>9</v>
      </c>
      <c r="N1169">
        <v>6</v>
      </c>
      <c r="P1169">
        <v>0</v>
      </c>
      <c r="Q1169">
        <v>1</v>
      </c>
      <c r="R1169">
        <v>0</v>
      </c>
      <c r="S1169">
        <v>3</v>
      </c>
      <c r="T1169">
        <v>0</v>
      </c>
    </row>
    <row r="1170" spans="1:20" x14ac:dyDescent="0.2">
      <c r="A1170" t="s">
        <v>7000</v>
      </c>
      <c r="B1170" t="s">
        <v>7001</v>
      </c>
      <c r="C1170" t="s">
        <v>232</v>
      </c>
      <c r="D1170" t="s">
        <v>1002</v>
      </c>
      <c r="E1170" s="23">
        <v>41334</v>
      </c>
      <c r="R1170" t="e">
        <v>#DIV/0!</v>
      </c>
      <c r="T1170">
        <v>1.0499999999999998</v>
      </c>
    </row>
    <row r="1171" spans="1:20" x14ac:dyDescent="0.2">
      <c r="A1171" t="s">
        <v>6809</v>
      </c>
      <c r="B1171" t="s">
        <v>6810</v>
      </c>
      <c r="C1171" t="s">
        <v>231</v>
      </c>
      <c r="D1171" t="s">
        <v>1000</v>
      </c>
      <c r="E1171" s="23">
        <v>41334</v>
      </c>
      <c r="R1171" t="e">
        <v>#DIV/0!</v>
      </c>
      <c r="T1171">
        <v>0.80400000000000005</v>
      </c>
    </row>
    <row r="1172" spans="1:20" x14ac:dyDescent="0.2">
      <c r="A1172" t="s">
        <v>6634</v>
      </c>
      <c r="B1172" t="s">
        <v>6635</v>
      </c>
      <c r="C1172" t="s">
        <v>317</v>
      </c>
      <c r="D1172" t="s">
        <v>1002</v>
      </c>
      <c r="E1172" s="23">
        <v>41334</v>
      </c>
      <c r="T1172">
        <v>0.98499999999999999</v>
      </c>
    </row>
    <row r="1173" spans="1:20" x14ac:dyDescent="0.2">
      <c r="A1173" t="s">
        <v>6459</v>
      </c>
      <c r="B1173" t="s">
        <v>6460</v>
      </c>
      <c r="C1173" t="s">
        <v>316</v>
      </c>
      <c r="D1173" t="s">
        <v>1000</v>
      </c>
      <c r="E1173" s="23">
        <v>41334</v>
      </c>
      <c r="T1173">
        <v>0.625</v>
      </c>
    </row>
    <row r="1174" spans="1:20" x14ac:dyDescent="0.2">
      <c r="A1174" t="s">
        <v>6210</v>
      </c>
      <c r="B1174" t="s">
        <v>6211</v>
      </c>
      <c r="C1174" t="s">
        <v>214</v>
      </c>
      <c r="D1174" t="s">
        <v>1002</v>
      </c>
      <c r="E1174" s="23">
        <v>41334</v>
      </c>
      <c r="F1174">
        <v>5</v>
      </c>
      <c r="G1174">
        <v>5</v>
      </c>
      <c r="H1174">
        <v>1</v>
      </c>
      <c r="I1174">
        <v>23</v>
      </c>
      <c r="J1174">
        <v>29</v>
      </c>
      <c r="K1174">
        <v>0.7931034482758621</v>
      </c>
      <c r="L1174">
        <v>34</v>
      </c>
      <c r="M1174">
        <v>0.8529411764705882</v>
      </c>
      <c r="N1174">
        <v>12</v>
      </c>
      <c r="O1174">
        <v>1</v>
      </c>
      <c r="P1174">
        <v>0</v>
      </c>
      <c r="Q1174">
        <v>9</v>
      </c>
      <c r="R1174">
        <v>0</v>
      </c>
      <c r="S1174">
        <v>11</v>
      </c>
      <c r="T1174">
        <v>0.36557971014492752</v>
      </c>
    </row>
    <row r="1175" spans="1:20" x14ac:dyDescent="0.2">
      <c r="A1175" t="s">
        <v>6035</v>
      </c>
      <c r="B1175" t="s">
        <v>6036</v>
      </c>
      <c r="C1175" t="s">
        <v>215</v>
      </c>
      <c r="D1175" t="s">
        <v>1000</v>
      </c>
      <c r="E1175" s="23">
        <v>41334</v>
      </c>
      <c r="F1175">
        <v>5</v>
      </c>
      <c r="G1175">
        <v>5</v>
      </c>
      <c r="H1175">
        <v>1</v>
      </c>
      <c r="I1175">
        <v>23</v>
      </c>
      <c r="J1175">
        <v>29</v>
      </c>
      <c r="K1175">
        <v>0.7931034482758621</v>
      </c>
      <c r="L1175">
        <v>34</v>
      </c>
      <c r="M1175">
        <v>0.8529411764705882</v>
      </c>
      <c r="N1175">
        <v>12</v>
      </c>
      <c r="O1175">
        <v>0.75</v>
      </c>
      <c r="P1175">
        <v>0</v>
      </c>
      <c r="Q1175">
        <v>9</v>
      </c>
      <c r="R1175">
        <v>0</v>
      </c>
      <c r="S1175">
        <v>11</v>
      </c>
      <c r="T1175">
        <v>0</v>
      </c>
    </row>
    <row r="1176" spans="1:20" x14ac:dyDescent="0.2">
      <c r="A1176" t="s">
        <v>5860</v>
      </c>
      <c r="B1176" t="s">
        <v>5861</v>
      </c>
      <c r="C1176" t="s">
        <v>216</v>
      </c>
      <c r="D1176" t="s">
        <v>1000</v>
      </c>
      <c r="E1176" s="23">
        <v>41334</v>
      </c>
      <c r="H1176" t="e">
        <v>#DIV/0!</v>
      </c>
      <c r="K1176" t="e">
        <v>#DIV/0!</v>
      </c>
      <c r="M1176" t="e">
        <v>#DIV/0!</v>
      </c>
      <c r="R1176" t="e">
        <v>#DIV/0!</v>
      </c>
      <c r="T1176">
        <v>0.83591594202898545</v>
      </c>
    </row>
    <row r="1177" spans="1:20" x14ac:dyDescent="0.2">
      <c r="A1177" t="s">
        <v>5432</v>
      </c>
      <c r="B1177" t="s">
        <v>5433</v>
      </c>
      <c r="C1177" t="s">
        <v>903</v>
      </c>
      <c r="D1177" t="s">
        <v>1000</v>
      </c>
      <c r="E1177" s="23">
        <v>41334</v>
      </c>
      <c r="F1177">
        <v>0</v>
      </c>
      <c r="G1177">
        <v>0</v>
      </c>
      <c r="I1177">
        <v>12</v>
      </c>
      <c r="J1177">
        <v>0</v>
      </c>
      <c r="L1177">
        <v>0</v>
      </c>
      <c r="P1177">
        <v>0</v>
      </c>
      <c r="Q1177">
        <v>1</v>
      </c>
      <c r="R1177">
        <v>0</v>
      </c>
      <c r="T1177">
        <v>0.72129629629629632</v>
      </c>
    </row>
    <row r="1178" spans="1:20" x14ac:dyDescent="0.2">
      <c r="A1178" t="s">
        <v>5616</v>
      </c>
      <c r="B1178" t="s">
        <v>5617</v>
      </c>
      <c r="C1178" t="s">
        <v>1047</v>
      </c>
      <c r="D1178" t="s">
        <v>1000</v>
      </c>
      <c r="E1178" s="23">
        <v>41334</v>
      </c>
      <c r="T1178">
        <v>1.1000000000000001</v>
      </c>
    </row>
    <row r="1179" spans="1:20" x14ac:dyDescent="0.2">
      <c r="A1179" t="s">
        <v>5197</v>
      </c>
      <c r="B1179" t="s">
        <v>5198</v>
      </c>
      <c r="C1179" t="s">
        <v>1053</v>
      </c>
      <c r="D1179" t="s">
        <v>1000</v>
      </c>
      <c r="E1179" s="23">
        <v>41334</v>
      </c>
      <c r="I1179">
        <v>12</v>
      </c>
      <c r="P1179">
        <v>0</v>
      </c>
      <c r="Q1179">
        <v>1</v>
      </c>
      <c r="R1179">
        <v>0</v>
      </c>
      <c r="T1179">
        <v>0.125</v>
      </c>
    </row>
    <row r="1180" spans="1:20" x14ac:dyDescent="0.2">
      <c r="A1180" t="s">
        <v>4992</v>
      </c>
      <c r="B1180" t="s">
        <v>4993</v>
      </c>
      <c r="C1180" t="s">
        <v>229</v>
      </c>
      <c r="D1180" t="s">
        <v>1000</v>
      </c>
      <c r="E1180" s="23">
        <v>41334</v>
      </c>
    </row>
    <row r="1181" spans="1:20" x14ac:dyDescent="0.2">
      <c r="A1181" t="s">
        <v>4817</v>
      </c>
      <c r="B1181" t="s">
        <v>4818</v>
      </c>
      <c r="C1181" t="s">
        <v>230</v>
      </c>
      <c r="D1181" t="s">
        <v>1002</v>
      </c>
      <c r="E1181" s="23">
        <v>41334</v>
      </c>
    </row>
    <row r="1182" spans="1:20" x14ac:dyDescent="0.2">
      <c r="A1182" t="s">
        <v>4642</v>
      </c>
      <c r="B1182" t="s">
        <v>4643</v>
      </c>
      <c r="C1182" t="s">
        <v>234</v>
      </c>
      <c r="D1182" t="s">
        <v>1002</v>
      </c>
      <c r="E1182" s="23">
        <v>41334</v>
      </c>
      <c r="R1182" t="e">
        <v>#DIV/0!</v>
      </c>
    </row>
    <row r="1183" spans="1:20" x14ac:dyDescent="0.2">
      <c r="A1183" t="s">
        <v>4467</v>
      </c>
      <c r="B1183" t="s">
        <v>4468</v>
      </c>
      <c r="C1183" t="s">
        <v>233</v>
      </c>
      <c r="D1183" t="s">
        <v>1000</v>
      </c>
      <c r="E1183" s="23">
        <v>41334</v>
      </c>
      <c r="R1183" t="e">
        <v>#DIV/0!</v>
      </c>
      <c r="T1183">
        <v>1.0652173913043479</v>
      </c>
    </row>
    <row r="1184" spans="1:20" x14ac:dyDescent="0.2">
      <c r="A1184" t="s">
        <v>4292</v>
      </c>
      <c r="B1184" t="s">
        <v>4293</v>
      </c>
      <c r="C1184" t="s">
        <v>217</v>
      </c>
      <c r="D1184" t="s">
        <v>1002</v>
      </c>
      <c r="E1184" s="23">
        <v>41334</v>
      </c>
      <c r="F1184">
        <v>0</v>
      </c>
      <c r="G1184">
        <v>0</v>
      </c>
      <c r="I1184">
        <v>0</v>
      </c>
      <c r="L1184">
        <v>0</v>
      </c>
      <c r="T1184">
        <v>0.97500000000000009</v>
      </c>
    </row>
    <row r="1185" spans="1:20" x14ac:dyDescent="0.2">
      <c r="A1185" t="s">
        <v>4227</v>
      </c>
      <c r="B1185" t="s">
        <v>4228</v>
      </c>
      <c r="C1185" t="s">
        <v>895</v>
      </c>
      <c r="D1185" t="s">
        <v>1000</v>
      </c>
      <c r="E1185" s="23">
        <v>41334</v>
      </c>
      <c r="T1185">
        <v>0.86956521739130432</v>
      </c>
    </row>
    <row r="1186" spans="1:20" x14ac:dyDescent="0.2">
      <c r="A1186" t="s">
        <v>4052</v>
      </c>
      <c r="B1186" t="s">
        <v>4053</v>
      </c>
      <c r="C1186" t="s">
        <v>218</v>
      </c>
      <c r="D1186" t="s">
        <v>1000</v>
      </c>
      <c r="E1186" s="23">
        <v>41334</v>
      </c>
    </row>
    <row r="1187" spans="1:20" x14ac:dyDescent="0.2">
      <c r="A1187" t="s">
        <v>3877</v>
      </c>
      <c r="B1187" t="s">
        <v>3878</v>
      </c>
      <c r="C1187" t="s">
        <v>219</v>
      </c>
      <c r="D1187" t="s">
        <v>1000</v>
      </c>
      <c r="E1187" s="23">
        <v>41334</v>
      </c>
    </row>
    <row r="1188" spans="1:20" x14ac:dyDescent="0.2">
      <c r="A1188" t="s">
        <v>3510</v>
      </c>
      <c r="B1188" t="s">
        <v>3511</v>
      </c>
      <c r="C1188" t="s">
        <v>220</v>
      </c>
      <c r="D1188" t="s">
        <v>1002</v>
      </c>
      <c r="E1188" s="23">
        <v>41334</v>
      </c>
      <c r="F1188">
        <v>6.5</v>
      </c>
      <c r="G1188">
        <v>11.5</v>
      </c>
      <c r="H1188">
        <v>0.56521739130434778</v>
      </c>
      <c r="I1188">
        <v>28</v>
      </c>
      <c r="J1188">
        <v>29.46153846153846</v>
      </c>
      <c r="K1188">
        <v>0.95039164490861627</v>
      </c>
      <c r="L1188">
        <v>54</v>
      </c>
      <c r="M1188">
        <v>0.54558404558404561</v>
      </c>
      <c r="P1188">
        <v>5</v>
      </c>
      <c r="Q1188">
        <v>7</v>
      </c>
      <c r="R1188">
        <v>0.7142857142857143</v>
      </c>
    </row>
    <row r="1189" spans="1:20" x14ac:dyDescent="0.2">
      <c r="A1189" t="s">
        <v>3335</v>
      </c>
      <c r="B1189" t="s">
        <v>3336</v>
      </c>
      <c r="C1189" t="s">
        <v>221</v>
      </c>
      <c r="D1189" t="s">
        <v>1000</v>
      </c>
      <c r="E1189" s="23">
        <v>41334</v>
      </c>
      <c r="F1189">
        <v>6</v>
      </c>
      <c r="G1189">
        <v>6.5</v>
      </c>
      <c r="H1189">
        <v>0.92307692307692313</v>
      </c>
      <c r="I1189">
        <v>25</v>
      </c>
      <c r="J1189">
        <v>26</v>
      </c>
      <c r="K1189">
        <v>0.96153846153846156</v>
      </c>
      <c r="L1189">
        <v>45</v>
      </c>
      <c r="M1189">
        <v>0.57777777777777772</v>
      </c>
      <c r="O1189">
        <v>0.75</v>
      </c>
      <c r="P1189">
        <v>5</v>
      </c>
      <c r="Q1189">
        <v>7</v>
      </c>
      <c r="R1189">
        <v>0.7142857142857143</v>
      </c>
    </row>
    <row r="1190" spans="1:20" x14ac:dyDescent="0.2">
      <c r="A1190" t="s">
        <v>3160</v>
      </c>
      <c r="B1190" t="s">
        <v>3161</v>
      </c>
      <c r="C1190" t="s">
        <v>222</v>
      </c>
      <c r="D1190" t="s">
        <v>1000</v>
      </c>
      <c r="E1190" s="23">
        <v>41334</v>
      </c>
      <c r="F1190">
        <v>0.5</v>
      </c>
      <c r="G1190">
        <v>5</v>
      </c>
      <c r="H1190">
        <v>0.1</v>
      </c>
      <c r="I1190">
        <v>3</v>
      </c>
      <c r="J1190">
        <v>3.4615384615384617</v>
      </c>
      <c r="K1190">
        <v>0.86666666666666659</v>
      </c>
      <c r="L1190">
        <v>9</v>
      </c>
      <c r="M1190">
        <v>0.38461538461538464</v>
      </c>
      <c r="O1190">
        <v>1</v>
      </c>
      <c r="P1190">
        <v>0</v>
      </c>
      <c r="Q1190">
        <v>0</v>
      </c>
      <c r="R1190" t="e">
        <v>#DIV/0!</v>
      </c>
      <c r="T1190">
        <v>1.0444444444444445</v>
      </c>
    </row>
    <row r="1191" spans="1:20" x14ac:dyDescent="0.2">
      <c r="A1191" t="s">
        <v>11994</v>
      </c>
      <c r="B1191" t="s">
        <v>11995</v>
      </c>
      <c r="C1191" t="s">
        <v>1051</v>
      </c>
      <c r="D1191" t="s">
        <v>1000</v>
      </c>
      <c r="E1191" s="23">
        <v>41334</v>
      </c>
    </row>
    <row r="1192" spans="1:20" x14ac:dyDescent="0.2">
      <c r="A1192" t="s">
        <v>13360</v>
      </c>
      <c r="B1192" t="s">
        <v>13361</v>
      </c>
      <c r="C1192" t="s">
        <v>242</v>
      </c>
      <c r="D1192" t="s">
        <v>1002</v>
      </c>
      <c r="E1192" s="23">
        <v>41334</v>
      </c>
      <c r="F1192">
        <v>0</v>
      </c>
      <c r="G1192">
        <v>0</v>
      </c>
      <c r="H1192" t="e">
        <v>#DIV/0!</v>
      </c>
      <c r="I1192">
        <v>0</v>
      </c>
      <c r="J1192">
        <v>0</v>
      </c>
      <c r="L1192">
        <v>0</v>
      </c>
      <c r="M1192" t="e">
        <v>#DIV/0!</v>
      </c>
      <c r="N1192">
        <v>0</v>
      </c>
      <c r="P1192">
        <v>0</v>
      </c>
      <c r="Q1192">
        <v>0</v>
      </c>
      <c r="R1192" t="e">
        <v>#DIV/0!</v>
      </c>
      <c r="S1192">
        <v>0</v>
      </c>
      <c r="T1192">
        <v>1.175</v>
      </c>
    </row>
    <row r="1193" spans="1:20" x14ac:dyDescent="0.2">
      <c r="A1193" t="s">
        <v>13537</v>
      </c>
      <c r="B1193" t="s">
        <v>13538</v>
      </c>
      <c r="C1193" t="s">
        <v>237</v>
      </c>
      <c r="D1193" t="s">
        <v>1002</v>
      </c>
      <c r="E1193" s="23">
        <v>41334</v>
      </c>
      <c r="F1193">
        <v>17</v>
      </c>
      <c r="G1193">
        <v>18</v>
      </c>
      <c r="H1193">
        <v>0.94444444444444442</v>
      </c>
      <c r="I1193">
        <v>79</v>
      </c>
      <c r="J1193">
        <v>139</v>
      </c>
      <c r="K1193">
        <v>0.56834532374100721</v>
      </c>
      <c r="L1193">
        <v>154</v>
      </c>
      <c r="M1193">
        <v>0.90259740259740262</v>
      </c>
      <c r="N1193">
        <v>59</v>
      </c>
      <c r="O1193">
        <v>0.96562499999999996</v>
      </c>
      <c r="P1193">
        <v>9</v>
      </c>
      <c r="Q1193">
        <v>22</v>
      </c>
      <c r="R1193">
        <v>0.40909090909090912</v>
      </c>
      <c r="S1193">
        <v>20</v>
      </c>
    </row>
    <row r="1194" spans="1:20" x14ac:dyDescent="0.2">
      <c r="A1194" t="s">
        <v>13712</v>
      </c>
      <c r="B1194" t="s">
        <v>13713</v>
      </c>
      <c r="C1194" t="s">
        <v>238</v>
      </c>
      <c r="D1194" t="s">
        <v>1002</v>
      </c>
      <c r="E1194" s="23">
        <v>41334</v>
      </c>
      <c r="F1194">
        <v>6</v>
      </c>
      <c r="G1194">
        <v>6.5</v>
      </c>
      <c r="H1194">
        <v>0.92307692307692313</v>
      </c>
      <c r="I1194">
        <v>25</v>
      </c>
      <c r="J1194">
        <v>26</v>
      </c>
      <c r="K1194">
        <v>0.96153846153846156</v>
      </c>
      <c r="L1194">
        <v>45</v>
      </c>
      <c r="M1194">
        <v>0.57777777777777772</v>
      </c>
      <c r="N1194">
        <v>0</v>
      </c>
      <c r="O1194">
        <v>0.75</v>
      </c>
      <c r="P1194">
        <v>5</v>
      </c>
      <c r="Q1194">
        <v>7</v>
      </c>
      <c r="R1194">
        <v>0.7142857142857143</v>
      </c>
      <c r="S1194">
        <v>0</v>
      </c>
    </row>
    <row r="1195" spans="1:20" x14ac:dyDescent="0.2">
      <c r="A1195" t="s">
        <v>13889</v>
      </c>
      <c r="B1195" t="s">
        <v>13890</v>
      </c>
      <c r="C1195" t="s">
        <v>239</v>
      </c>
      <c r="D1195" t="s">
        <v>1002</v>
      </c>
      <c r="E1195" s="23">
        <v>41334</v>
      </c>
      <c r="F1195">
        <v>1</v>
      </c>
      <c r="G1195">
        <v>5</v>
      </c>
      <c r="H1195">
        <v>0.2</v>
      </c>
      <c r="I1195">
        <v>3</v>
      </c>
      <c r="J1195">
        <v>3.4615384615384617</v>
      </c>
      <c r="K1195">
        <v>0.86666666666666659</v>
      </c>
      <c r="L1195">
        <v>9</v>
      </c>
      <c r="M1195">
        <v>0.38461538461538464</v>
      </c>
      <c r="N1195">
        <v>0</v>
      </c>
      <c r="O1195">
        <v>1</v>
      </c>
      <c r="P1195">
        <v>0</v>
      </c>
      <c r="Q1195">
        <v>0</v>
      </c>
      <c r="R1195" t="e">
        <v>#DIV/0!</v>
      </c>
      <c r="S1195">
        <v>0</v>
      </c>
    </row>
    <row r="1196" spans="1:20" x14ac:dyDescent="0.2">
      <c r="A1196" t="s">
        <v>14076</v>
      </c>
      <c r="B1196" t="s">
        <v>14077</v>
      </c>
      <c r="C1196" t="s">
        <v>240</v>
      </c>
      <c r="D1196" t="s">
        <v>1002</v>
      </c>
      <c r="E1196" s="23">
        <v>41334</v>
      </c>
      <c r="F1196">
        <v>12</v>
      </c>
      <c r="G1196">
        <v>11</v>
      </c>
      <c r="H1196">
        <v>1.0909090909090908</v>
      </c>
      <c r="I1196">
        <v>0</v>
      </c>
      <c r="J1196">
        <v>17</v>
      </c>
      <c r="L1196">
        <v>74.5</v>
      </c>
      <c r="M1196">
        <v>0.22818791946308725</v>
      </c>
      <c r="N1196">
        <v>0</v>
      </c>
      <c r="P1196">
        <v>0</v>
      </c>
      <c r="Q1196">
        <v>0</v>
      </c>
      <c r="R1196" t="e">
        <v>#DIV/0!</v>
      </c>
      <c r="S1196">
        <v>0</v>
      </c>
    </row>
    <row r="1197" spans="1:20" x14ac:dyDescent="0.2">
      <c r="A1197" t="s">
        <v>14253</v>
      </c>
      <c r="B1197" t="s">
        <v>14254</v>
      </c>
      <c r="C1197" t="s">
        <v>241</v>
      </c>
      <c r="D1197" t="s">
        <v>1002</v>
      </c>
      <c r="E1197" s="23">
        <v>41334</v>
      </c>
      <c r="F1197">
        <v>0</v>
      </c>
      <c r="G1197">
        <v>0</v>
      </c>
      <c r="I1197">
        <v>0</v>
      </c>
      <c r="J1197">
        <v>0</v>
      </c>
      <c r="L1197">
        <v>0</v>
      </c>
      <c r="P1197">
        <v>0</v>
      </c>
      <c r="Q1197">
        <v>0</v>
      </c>
      <c r="R1197" t="e">
        <v>#DIV/0!</v>
      </c>
    </row>
    <row r="1198" spans="1:20" x14ac:dyDescent="0.2">
      <c r="A1198" t="s">
        <v>14582</v>
      </c>
      <c r="B1198" t="s">
        <v>14583</v>
      </c>
      <c r="C1198" t="s">
        <v>199</v>
      </c>
      <c r="D1198" t="s">
        <v>1000</v>
      </c>
      <c r="E1198" s="23">
        <v>41334</v>
      </c>
      <c r="F1198">
        <v>7</v>
      </c>
      <c r="G1198">
        <v>8</v>
      </c>
      <c r="H1198">
        <v>0.875</v>
      </c>
      <c r="I1198">
        <v>9</v>
      </c>
      <c r="J1198">
        <v>40</v>
      </c>
      <c r="K1198">
        <v>0.22500000000000001</v>
      </c>
      <c r="L1198">
        <v>60</v>
      </c>
      <c r="M1198">
        <v>0.66666666666666663</v>
      </c>
      <c r="N1198">
        <v>8</v>
      </c>
      <c r="P1198">
        <v>0</v>
      </c>
      <c r="Q1198">
        <v>0</v>
      </c>
      <c r="R1198" t="e">
        <v>#DIV/0!</v>
      </c>
      <c r="S1198">
        <v>1</v>
      </c>
    </row>
    <row r="1199" spans="1:20" x14ac:dyDescent="0.2">
      <c r="A1199" t="s">
        <v>14757</v>
      </c>
      <c r="B1199" t="s">
        <v>14758</v>
      </c>
      <c r="C1199" t="s">
        <v>201</v>
      </c>
      <c r="D1199" t="s">
        <v>1002</v>
      </c>
      <c r="E1199" s="23">
        <v>41334</v>
      </c>
      <c r="F1199">
        <v>4</v>
      </c>
      <c r="G1199">
        <v>4</v>
      </c>
      <c r="H1199">
        <v>1</v>
      </c>
      <c r="I1199">
        <v>9</v>
      </c>
      <c r="J1199">
        <v>40</v>
      </c>
      <c r="K1199">
        <v>0.22500000000000001</v>
      </c>
      <c r="L1199">
        <v>40</v>
      </c>
      <c r="M1199">
        <v>1</v>
      </c>
      <c r="N1199">
        <v>8</v>
      </c>
      <c r="O1199">
        <v>0.9375</v>
      </c>
      <c r="R1199" t="e">
        <v>#DIV/0!</v>
      </c>
      <c r="S1199">
        <v>1</v>
      </c>
      <c r="T1199">
        <v>1</v>
      </c>
    </row>
    <row r="1200" spans="1:20" x14ac:dyDescent="0.2">
      <c r="A1200" t="s">
        <v>14848</v>
      </c>
      <c r="B1200" t="s">
        <v>14849</v>
      </c>
      <c r="C1200" t="s">
        <v>200</v>
      </c>
      <c r="D1200" t="s">
        <v>1002</v>
      </c>
      <c r="E1200" s="23">
        <v>41334</v>
      </c>
      <c r="F1200">
        <v>3</v>
      </c>
      <c r="G1200">
        <v>4</v>
      </c>
      <c r="H1200">
        <v>0.75</v>
      </c>
      <c r="K1200" t="e">
        <v>#DIV/0!</v>
      </c>
      <c r="L1200">
        <v>20</v>
      </c>
      <c r="M1200">
        <v>0</v>
      </c>
      <c r="R1200">
        <v>0</v>
      </c>
      <c r="T1200">
        <v>1</v>
      </c>
    </row>
    <row r="1201" spans="1:20" x14ac:dyDescent="0.2">
      <c r="A1201" t="s">
        <v>15025</v>
      </c>
      <c r="B1201" t="s">
        <v>15026</v>
      </c>
      <c r="C1201" t="s">
        <v>202</v>
      </c>
      <c r="D1201" t="s">
        <v>1002</v>
      </c>
      <c r="E1201" s="23">
        <v>41334</v>
      </c>
      <c r="H1201" t="e">
        <v>#DIV/0!</v>
      </c>
      <c r="K1201" t="e">
        <v>#DIV/0!</v>
      </c>
      <c r="M1201" t="e">
        <v>#DIV/0!</v>
      </c>
      <c r="R1201" t="e">
        <v>#DIV/0!</v>
      </c>
    </row>
    <row r="1202" spans="1:20" x14ac:dyDescent="0.2">
      <c r="A1202" t="s">
        <v>15568</v>
      </c>
      <c r="B1202" t="s">
        <v>15569</v>
      </c>
      <c r="C1202" t="s">
        <v>228</v>
      </c>
      <c r="D1202" t="s">
        <v>1002</v>
      </c>
      <c r="E1202" s="23">
        <v>41334</v>
      </c>
    </row>
    <row r="1203" spans="1:20" x14ac:dyDescent="0.2">
      <c r="A1203" t="s">
        <v>15729</v>
      </c>
      <c r="B1203" t="s">
        <v>15730</v>
      </c>
      <c r="C1203" t="s">
        <v>227</v>
      </c>
      <c r="D1203" t="s">
        <v>1000</v>
      </c>
      <c r="E1203" s="23">
        <v>41334</v>
      </c>
      <c r="T1203">
        <v>0.83333333333333337</v>
      </c>
    </row>
    <row r="1204" spans="1:20" x14ac:dyDescent="0.2">
      <c r="A1204" t="s">
        <v>15906</v>
      </c>
      <c r="B1204" t="s">
        <v>15907</v>
      </c>
      <c r="C1204" t="s">
        <v>203</v>
      </c>
      <c r="D1204" t="s">
        <v>1000</v>
      </c>
      <c r="E1204" s="23">
        <v>41334</v>
      </c>
      <c r="F1204">
        <v>10</v>
      </c>
      <c r="G1204">
        <v>9</v>
      </c>
      <c r="H1204">
        <v>1.1111111111111112</v>
      </c>
      <c r="I1204">
        <v>26</v>
      </c>
      <c r="J1204">
        <v>35</v>
      </c>
      <c r="K1204">
        <v>0.74285714285714288</v>
      </c>
      <c r="L1204">
        <v>72.5</v>
      </c>
      <c r="M1204">
        <v>0.48275862068965519</v>
      </c>
      <c r="P1204">
        <v>6</v>
      </c>
      <c r="Q1204">
        <v>7</v>
      </c>
      <c r="R1204">
        <v>0.8571428571428571</v>
      </c>
      <c r="T1204">
        <v>0.83333333333333337</v>
      </c>
    </row>
    <row r="1205" spans="1:20" x14ac:dyDescent="0.2">
      <c r="A1205" t="s">
        <v>16085</v>
      </c>
      <c r="B1205" t="s">
        <v>16086</v>
      </c>
      <c r="C1205" t="s">
        <v>205</v>
      </c>
      <c r="D1205" t="s">
        <v>1002</v>
      </c>
      <c r="E1205" s="23">
        <v>41334</v>
      </c>
      <c r="F1205">
        <v>4</v>
      </c>
      <c r="G1205">
        <v>5</v>
      </c>
      <c r="H1205">
        <v>0.8</v>
      </c>
      <c r="I1205">
        <v>26</v>
      </c>
      <c r="J1205">
        <v>35</v>
      </c>
      <c r="K1205">
        <v>0.74285714285714288</v>
      </c>
      <c r="L1205">
        <v>45</v>
      </c>
      <c r="M1205">
        <v>0.77777777777777779</v>
      </c>
      <c r="N1205">
        <v>19</v>
      </c>
      <c r="O1205">
        <v>1</v>
      </c>
      <c r="P1205">
        <v>6</v>
      </c>
      <c r="Q1205">
        <v>7</v>
      </c>
      <c r="R1205">
        <v>0.8571428571428571</v>
      </c>
      <c r="S1205">
        <v>7</v>
      </c>
      <c r="T1205">
        <v>1.2666666666666666</v>
      </c>
    </row>
    <row r="1206" spans="1:20" x14ac:dyDescent="0.2">
      <c r="A1206" t="s">
        <v>16262</v>
      </c>
      <c r="B1206" t="s">
        <v>16263</v>
      </c>
      <c r="C1206" t="s">
        <v>204</v>
      </c>
      <c r="D1206" t="s">
        <v>1002</v>
      </c>
      <c r="E1206" s="23">
        <v>41334</v>
      </c>
      <c r="F1206">
        <v>6</v>
      </c>
      <c r="G1206">
        <v>4</v>
      </c>
      <c r="H1206">
        <v>1.5</v>
      </c>
      <c r="K1206" t="e">
        <v>#DIV/0!</v>
      </c>
      <c r="L1206">
        <v>27.5</v>
      </c>
      <c r="M1206">
        <v>0</v>
      </c>
      <c r="T1206">
        <v>0.95</v>
      </c>
    </row>
    <row r="1207" spans="1:20" x14ac:dyDescent="0.2">
      <c r="A1207" t="s">
        <v>16439</v>
      </c>
      <c r="B1207" t="s">
        <v>16440</v>
      </c>
      <c r="C1207" t="s">
        <v>206</v>
      </c>
      <c r="D1207" t="s">
        <v>1002</v>
      </c>
      <c r="E1207" s="23">
        <v>41334</v>
      </c>
      <c r="H1207" t="e">
        <v>#DIV/0!</v>
      </c>
      <c r="K1207" t="e">
        <v>#DIV/0!</v>
      </c>
      <c r="M1207" t="e">
        <v>#DIV/0!</v>
      </c>
      <c r="R1207" t="e">
        <v>#DIV/0!</v>
      </c>
    </row>
    <row r="1208" spans="1:20" x14ac:dyDescent="0.2">
      <c r="A1208" t="s">
        <v>16580</v>
      </c>
      <c r="B1208" t="s">
        <v>16581</v>
      </c>
      <c r="C1208" t="s">
        <v>223</v>
      </c>
      <c r="D1208" t="s">
        <v>1000</v>
      </c>
      <c r="E1208" s="23">
        <v>41334</v>
      </c>
      <c r="R1208" t="e">
        <v>#DIV/0!</v>
      </c>
      <c r="T1208">
        <v>0.11363636363636363</v>
      </c>
    </row>
    <row r="1209" spans="1:20" x14ac:dyDescent="0.2">
      <c r="A1209" t="s">
        <v>16759</v>
      </c>
      <c r="B1209" t="s">
        <v>16760</v>
      </c>
      <c r="C1209" t="s">
        <v>224</v>
      </c>
      <c r="D1209" t="s">
        <v>1002</v>
      </c>
      <c r="E1209" s="23">
        <v>41334</v>
      </c>
      <c r="R1209" t="e">
        <v>#DIV/0!</v>
      </c>
    </row>
    <row r="1210" spans="1:20" x14ac:dyDescent="0.2">
      <c r="A1210" t="s">
        <v>17196</v>
      </c>
      <c r="B1210" t="s">
        <v>17197</v>
      </c>
      <c r="C1210" t="s">
        <v>225</v>
      </c>
      <c r="D1210" t="s">
        <v>1000</v>
      </c>
      <c r="E1210" s="23">
        <v>41334</v>
      </c>
      <c r="R1210" t="e">
        <v>#DIV/0!</v>
      </c>
      <c r="T1210">
        <v>0.25</v>
      </c>
    </row>
    <row r="1211" spans="1:20" x14ac:dyDescent="0.2">
      <c r="A1211" t="s">
        <v>17403</v>
      </c>
      <c r="B1211" t="s">
        <v>17404</v>
      </c>
      <c r="C1211" t="s">
        <v>226</v>
      </c>
      <c r="D1211" t="s">
        <v>1002</v>
      </c>
      <c r="E1211" s="23">
        <v>41334</v>
      </c>
      <c r="R1211" t="e">
        <v>#DIV/0!</v>
      </c>
    </row>
    <row r="1212" spans="1:20" x14ac:dyDescent="0.2">
      <c r="A1212" t="s">
        <v>17580</v>
      </c>
      <c r="B1212" t="s">
        <v>17581</v>
      </c>
      <c r="C1212" t="s">
        <v>232</v>
      </c>
      <c r="D1212" t="s">
        <v>1000</v>
      </c>
      <c r="E1212" s="23">
        <v>41334</v>
      </c>
      <c r="R1212" t="e">
        <v>#DIV/0!</v>
      </c>
    </row>
    <row r="1213" spans="1:20" x14ac:dyDescent="0.2">
      <c r="A1213" t="s">
        <v>17777</v>
      </c>
      <c r="B1213" t="s">
        <v>17778</v>
      </c>
      <c r="C1213" t="s">
        <v>231</v>
      </c>
      <c r="D1213" t="s">
        <v>1002</v>
      </c>
      <c r="E1213" s="23">
        <v>41334</v>
      </c>
      <c r="R1213" t="e">
        <v>#DIV/0!</v>
      </c>
    </row>
    <row r="1214" spans="1:20" x14ac:dyDescent="0.2">
      <c r="A1214" t="s">
        <v>17954</v>
      </c>
      <c r="B1214" t="s">
        <v>17955</v>
      </c>
      <c r="C1214" t="s">
        <v>317</v>
      </c>
      <c r="D1214" t="s">
        <v>1000</v>
      </c>
      <c r="E1214" s="23">
        <v>41334</v>
      </c>
    </row>
    <row r="1215" spans="1:20" x14ac:dyDescent="0.2">
      <c r="A1215" t="s">
        <v>18133</v>
      </c>
      <c r="B1215" t="s">
        <v>18134</v>
      </c>
      <c r="C1215" t="s">
        <v>316</v>
      </c>
      <c r="D1215" t="s">
        <v>1002</v>
      </c>
      <c r="E1215" s="23">
        <v>41334</v>
      </c>
      <c r="T1215">
        <v>0</v>
      </c>
    </row>
    <row r="1216" spans="1:20" x14ac:dyDescent="0.2">
      <c r="A1216" t="s">
        <v>18386</v>
      </c>
      <c r="B1216" t="s">
        <v>18387</v>
      </c>
      <c r="C1216" t="s">
        <v>214</v>
      </c>
      <c r="D1216" t="s">
        <v>1000</v>
      </c>
      <c r="E1216" s="23">
        <v>41334</v>
      </c>
      <c r="F1216">
        <v>5</v>
      </c>
      <c r="G1216">
        <v>5</v>
      </c>
      <c r="H1216">
        <v>1</v>
      </c>
      <c r="I1216">
        <v>23</v>
      </c>
      <c r="J1216">
        <v>29</v>
      </c>
      <c r="K1216">
        <v>0.7931034482758621</v>
      </c>
      <c r="L1216">
        <v>34</v>
      </c>
      <c r="M1216">
        <v>0.8529411764705882</v>
      </c>
      <c r="N1216">
        <v>12</v>
      </c>
      <c r="O1216">
        <v>1</v>
      </c>
      <c r="P1216">
        <v>0</v>
      </c>
      <c r="Q1216">
        <v>9</v>
      </c>
      <c r="R1216">
        <v>0</v>
      </c>
      <c r="S1216">
        <v>11</v>
      </c>
    </row>
    <row r="1217" spans="1:20" x14ac:dyDescent="0.2">
      <c r="A1217" t="s">
        <v>18565</v>
      </c>
      <c r="B1217" t="s">
        <v>18566</v>
      </c>
      <c r="C1217" t="s">
        <v>215</v>
      </c>
      <c r="D1217" t="s">
        <v>1002</v>
      </c>
      <c r="E1217" s="23">
        <v>41334</v>
      </c>
      <c r="F1217">
        <v>5</v>
      </c>
      <c r="G1217">
        <v>5</v>
      </c>
      <c r="H1217">
        <v>1</v>
      </c>
      <c r="I1217">
        <v>23</v>
      </c>
      <c r="J1217">
        <v>29</v>
      </c>
      <c r="K1217">
        <v>0.7931034482758621</v>
      </c>
      <c r="L1217">
        <v>34</v>
      </c>
      <c r="M1217">
        <v>0.8529411764705882</v>
      </c>
      <c r="N1217">
        <v>12</v>
      </c>
      <c r="O1217">
        <v>0.75</v>
      </c>
      <c r="P1217">
        <v>0</v>
      </c>
      <c r="Q1217">
        <v>9</v>
      </c>
      <c r="R1217">
        <v>0</v>
      </c>
      <c r="S1217">
        <v>11</v>
      </c>
    </row>
    <row r="1218" spans="1:20" x14ac:dyDescent="0.2">
      <c r="A1218" t="s">
        <v>18742</v>
      </c>
      <c r="B1218" t="s">
        <v>18743</v>
      </c>
      <c r="C1218" t="s">
        <v>216</v>
      </c>
      <c r="D1218" t="s">
        <v>1002</v>
      </c>
      <c r="E1218" s="23">
        <v>41334</v>
      </c>
      <c r="H1218" t="e">
        <v>#DIV/0!</v>
      </c>
      <c r="K1218" t="e">
        <v>#DIV/0!</v>
      </c>
      <c r="M1218" t="e">
        <v>#DIV/0!</v>
      </c>
      <c r="R1218" t="e">
        <v>#DIV/0!</v>
      </c>
    </row>
    <row r="1219" spans="1:20" x14ac:dyDescent="0.2">
      <c r="A1219" t="s">
        <v>18919</v>
      </c>
      <c r="B1219" t="s">
        <v>18920</v>
      </c>
      <c r="C1219" t="s">
        <v>229</v>
      </c>
      <c r="D1219" t="s">
        <v>1002</v>
      </c>
      <c r="E1219" s="23">
        <v>41334</v>
      </c>
      <c r="T1219">
        <v>0.85226666666666673</v>
      </c>
    </row>
    <row r="1220" spans="1:20" x14ac:dyDescent="0.2">
      <c r="A1220" t="s">
        <v>19096</v>
      </c>
      <c r="B1220" t="s">
        <v>19097</v>
      </c>
      <c r="C1220" t="s">
        <v>230</v>
      </c>
      <c r="D1220" t="s">
        <v>1000</v>
      </c>
      <c r="E1220" s="23">
        <v>41334</v>
      </c>
      <c r="T1220">
        <v>0.80400000000000005</v>
      </c>
    </row>
    <row r="1221" spans="1:20" x14ac:dyDescent="0.2">
      <c r="A1221" t="s">
        <v>19275</v>
      </c>
      <c r="B1221" t="s">
        <v>19276</v>
      </c>
      <c r="C1221" t="s">
        <v>234</v>
      </c>
      <c r="D1221" t="s">
        <v>1000</v>
      </c>
      <c r="E1221" s="23">
        <v>41334</v>
      </c>
      <c r="R1221" t="e">
        <v>#DIV/0!</v>
      </c>
      <c r="T1221">
        <v>0.98499999999999999</v>
      </c>
    </row>
    <row r="1222" spans="1:20" x14ac:dyDescent="0.2">
      <c r="A1222" t="s">
        <v>19454</v>
      </c>
      <c r="B1222" t="s">
        <v>19455</v>
      </c>
      <c r="C1222" t="s">
        <v>233</v>
      </c>
      <c r="D1222" t="s">
        <v>1002</v>
      </c>
      <c r="E1222" s="23">
        <v>41334</v>
      </c>
      <c r="R1222" t="e">
        <v>#DIV/0!</v>
      </c>
    </row>
    <row r="1223" spans="1:20" x14ac:dyDescent="0.2">
      <c r="A1223" t="s">
        <v>19829</v>
      </c>
      <c r="B1223" t="s">
        <v>19830</v>
      </c>
      <c r="C1223" t="s">
        <v>220</v>
      </c>
      <c r="D1223" t="s">
        <v>1000</v>
      </c>
      <c r="E1223" s="23">
        <v>41334</v>
      </c>
      <c r="F1223">
        <v>6.5</v>
      </c>
      <c r="G1223">
        <v>11.5</v>
      </c>
      <c r="H1223">
        <v>0.56521739130434778</v>
      </c>
      <c r="I1223">
        <v>28</v>
      </c>
      <c r="J1223">
        <v>29.46153846153846</v>
      </c>
      <c r="K1223">
        <v>0.95039164490861627</v>
      </c>
      <c r="L1223">
        <v>54</v>
      </c>
      <c r="M1223">
        <v>0.54558404558404561</v>
      </c>
      <c r="P1223">
        <v>5</v>
      </c>
      <c r="Q1223">
        <v>7</v>
      </c>
      <c r="R1223">
        <v>0.7142857142857143</v>
      </c>
    </row>
    <row r="1224" spans="1:20" x14ac:dyDescent="0.2">
      <c r="A1224" t="s">
        <v>20008</v>
      </c>
      <c r="B1224" t="s">
        <v>20009</v>
      </c>
      <c r="C1224" t="s">
        <v>221</v>
      </c>
      <c r="D1224" t="s">
        <v>1002</v>
      </c>
      <c r="E1224" s="23">
        <v>41334</v>
      </c>
      <c r="F1224">
        <v>6</v>
      </c>
      <c r="G1224">
        <v>6.5</v>
      </c>
      <c r="H1224">
        <v>0.92307692307692313</v>
      </c>
      <c r="I1224">
        <v>25</v>
      </c>
      <c r="J1224">
        <v>26</v>
      </c>
      <c r="K1224">
        <v>0.96153846153846156</v>
      </c>
      <c r="L1224">
        <v>45</v>
      </c>
      <c r="M1224">
        <v>0.57777777777777772</v>
      </c>
      <c r="O1224">
        <v>0.75</v>
      </c>
      <c r="P1224">
        <v>5</v>
      </c>
      <c r="Q1224">
        <v>7</v>
      </c>
      <c r="R1224">
        <v>0.7142857142857143</v>
      </c>
      <c r="T1224">
        <v>0</v>
      </c>
    </row>
    <row r="1225" spans="1:20" x14ac:dyDescent="0.2">
      <c r="A1225" t="s">
        <v>20185</v>
      </c>
      <c r="B1225" t="s">
        <v>20186</v>
      </c>
      <c r="C1225" t="s">
        <v>222</v>
      </c>
      <c r="D1225" t="s">
        <v>1002</v>
      </c>
      <c r="E1225" s="23">
        <v>41334</v>
      </c>
      <c r="F1225">
        <v>0.5</v>
      </c>
      <c r="G1225">
        <v>5</v>
      </c>
      <c r="H1225">
        <v>0.1</v>
      </c>
      <c r="I1225">
        <v>3</v>
      </c>
      <c r="J1225">
        <v>3.4615384615384617</v>
      </c>
      <c r="K1225">
        <v>0.86666666666666659</v>
      </c>
      <c r="L1225">
        <v>9</v>
      </c>
      <c r="M1225">
        <v>0.38461538461538464</v>
      </c>
      <c r="O1225">
        <v>1</v>
      </c>
      <c r="P1225">
        <v>0</v>
      </c>
      <c r="Q1225">
        <v>0</v>
      </c>
      <c r="R1225" t="e">
        <v>#DIV/0!</v>
      </c>
      <c r="T1225">
        <v>0</v>
      </c>
    </row>
    <row r="1226" spans="1:20" x14ac:dyDescent="0.2">
      <c r="A1226" t="s">
        <v>20362</v>
      </c>
      <c r="B1226" t="s">
        <v>20363</v>
      </c>
      <c r="C1226" t="s">
        <v>211</v>
      </c>
      <c r="D1226" t="s">
        <v>1002</v>
      </c>
      <c r="E1226" s="23">
        <v>41334</v>
      </c>
      <c r="H1226" t="e">
        <v>#DIV/0!</v>
      </c>
      <c r="K1226" t="e">
        <v>#DIV/0!</v>
      </c>
      <c r="M1226" t="e">
        <v>#DIV/0!</v>
      </c>
      <c r="N1226">
        <v>0</v>
      </c>
      <c r="R1226" t="e">
        <v>#DIV/0!</v>
      </c>
      <c r="T1226">
        <v>0.97500000000000009</v>
      </c>
    </row>
    <row r="1227" spans="1:20" x14ac:dyDescent="0.2">
      <c r="A1227" t="s">
        <v>20539</v>
      </c>
      <c r="B1227" t="s">
        <v>20540</v>
      </c>
      <c r="C1227" t="s">
        <v>207</v>
      </c>
      <c r="D1227" t="s">
        <v>1000</v>
      </c>
      <c r="E1227" s="23">
        <v>41334</v>
      </c>
      <c r="F1227">
        <v>7</v>
      </c>
      <c r="G1227">
        <v>7</v>
      </c>
      <c r="H1227">
        <v>1</v>
      </c>
      <c r="I1227">
        <v>21</v>
      </c>
      <c r="J1227">
        <v>52</v>
      </c>
      <c r="K1227">
        <v>0.40384615384615385</v>
      </c>
      <c r="L1227">
        <v>62</v>
      </c>
      <c r="M1227">
        <v>0.83870967741935487</v>
      </c>
      <c r="N1227">
        <v>20</v>
      </c>
      <c r="P1227">
        <v>3</v>
      </c>
      <c r="Q1227">
        <v>6</v>
      </c>
      <c r="R1227">
        <v>0.5</v>
      </c>
      <c r="S1227">
        <v>1</v>
      </c>
      <c r="T1227">
        <v>0.82040000000000002</v>
      </c>
    </row>
    <row r="1228" spans="1:20" x14ac:dyDescent="0.2">
      <c r="A1228" t="s">
        <v>20718</v>
      </c>
      <c r="B1228" t="s">
        <v>20719</v>
      </c>
      <c r="C1228" t="s">
        <v>894</v>
      </c>
      <c r="D1228" t="s">
        <v>1002</v>
      </c>
      <c r="E1228" s="23">
        <v>41334</v>
      </c>
      <c r="T1228">
        <v>0.98540000000000005</v>
      </c>
    </row>
    <row r="1229" spans="1:20" x14ac:dyDescent="0.2">
      <c r="A1229" t="s">
        <v>20783</v>
      </c>
      <c r="B1229" t="s">
        <v>20784</v>
      </c>
      <c r="C1229" t="s">
        <v>210</v>
      </c>
      <c r="D1229" t="s">
        <v>1002</v>
      </c>
      <c r="E1229" s="23">
        <v>41334</v>
      </c>
      <c r="F1229">
        <v>4</v>
      </c>
      <c r="G1229">
        <v>4</v>
      </c>
      <c r="H1229">
        <v>1</v>
      </c>
      <c r="I1229">
        <v>21</v>
      </c>
      <c r="J1229">
        <v>35</v>
      </c>
      <c r="K1229">
        <v>0.6</v>
      </c>
      <c r="L1229">
        <v>35</v>
      </c>
      <c r="M1229">
        <v>1</v>
      </c>
      <c r="N1229">
        <v>20</v>
      </c>
      <c r="O1229">
        <v>1.175</v>
      </c>
      <c r="P1229">
        <v>3</v>
      </c>
      <c r="Q1229">
        <v>6</v>
      </c>
      <c r="R1229">
        <v>0.5</v>
      </c>
      <c r="S1229">
        <v>1</v>
      </c>
      <c r="T1229">
        <v>0</v>
      </c>
    </row>
    <row r="1230" spans="1:20" x14ac:dyDescent="0.2">
      <c r="A1230" t="s">
        <v>20960</v>
      </c>
      <c r="B1230" t="s">
        <v>20961</v>
      </c>
      <c r="C1230" t="s">
        <v>208</v>
      </c>
      <c r="D1230" t="s">
        <v>1002</v>
      </c>
      <c r="E1230" s="23">
        <v>41334</v>
      </c>
      <c r="F1230">
        <v>3</v>
      </c>
      <c r="G1230">
        <v>3</v>
      </c>
      <c r="H1230">
        <v>1</v>
      </c>
      <c r="J1230">
        <v>17</v>
      </c>
      <c r="K1230">
        <v>0</v>
      </c>
      <c r="L1230">
        <v>27</v>
      </c>
      <c r="M1230">
        <v>0.62962962962962965</v>
      </c>
      <c r="R1230" t="e">
        <v>#DIV/0!</v>
      </c>
      <c r="T1230">
        <v>0.25671957671957674</v>
      </c>
    </row>
    <row r="1231" spans="1:20" x14ac:dyDescent="0.2">
      <c r="A1231" t="s">
        <v>21215</v>
      </c>
      <c r="B1231" t="s">
        <v>21216</v>
      </c>
      <c r="C1231" t="s">
        <v>213</v>
      </c>
      <c r="D1231" t="s">
        <v>1002</v>
      </c>
      <c r="E1231" s="23">
        <v>41334</v>
      </c>
      <c r="T1231">
        <v>0</v>
      </c>
    </row>
    <row r="1232" spans="1:20" x14ac:dyDescent="0.2">
      <c r="A1232" t="s">
        <v>21392</v>
      </c>
      <c r="B1232" t="s">
        <v>21393</v>
      </c>
      <c r="C1232" t="s">
        <v>8154</v>
      </c>
      <c r="D1232" t="s">
        <v>1002</v>
      </c>
      <c r="E1232" s="23">
        <v>41334</v>
      </c>
      <c r="T1232">
        <v>0.84062989417989431</v>
      </c>
    </row>
    <row r="1233" spans="1:20" x14ac:dyDescent="0.2">
      <c r="A1233" t="s">
        <v>21457</v>
      </c>
      <c r="B1233" t="s">
        <v>21458</v>
      </c>
      <c r="C1233" t="s">
        <v>212</v>
      </c>
      <c r="D1233" t="s">
        <v>1000</v>
      </c>
      <c r="E1233" s="23">
        <v>41334</v>
      </c>
      <c r="F1233">
        <v>0</v>
      </c>
      <c r="G1233">
        <v>0</v>
      </c>
      <c r="H1233" t="e">
        <v>#DIV/0!</v>
      </c>
      <c r="I1233">
        <v>0</v>
      </c>
      <c r="J1233">
        <v>0</v>
      </c>
      <c r="K1233" t="e">
        <v>#DIV/0!</v>
      </c>
      <c r="L1233">
        <v>0</v>
      </c>
      <c r="M1233" t="e">
        <v>#DIV/0!</v>
      </c>
      <c r="N1233">
        <v>0</v>
      </c>
      <c r="P1233">
        <v>0</v>
      </c>
      <c r="Q1233">
        <v>0</v>
      </c>
      <c r="R1233" t="e">
        <v>#DIV/0!</v>
      </c>
      <c r="S1233">
        <v>0</v>
      </c>
      <c r="T1233">
        <v>0.70158730158730165</v>
      </c>
    </row>
    <row r="1234" spans="1:20" x14ac:dyDescent="0.2">
      <c r="A1234" t="s">
        <v>21666</v>
      </c>
      <c r="B1234" t="s">
        <v>21667</v>
      </c>
      <c r="C1234" t="s">
        <v>217</v>
      </c>
      <c r="D1234" t="s">
        <v>1000</v>
      </c>
      <c r="E1234" s="23">
        <v>41334</v>
      </c>
      <c r="F1234">
        <v>0</v>
      </c>
      <c r="G1234">
        <v>0</v>
      </c>
      <c r="I1234">
        <v>0</v>
      </c>
      <c r="L1234">
        <v>0</v>
      </c>
      <c r="T1234">
        <v>1.05</v>
      </c>
    </row>
    <row r="1235" spans="1:20" x14ac:dyDescent="0.2">
      <c r="A1235" t="s">
        <v>21845</v>
      </c>
      <c r="B1235" t="s">
        <v>21846</v>
      </c>
      <c r="C1235" t="s">
        <v>895</v>
      </c>
      <c r="D1235" t="s">
        <v>1002</v>
      </c>
      <c r="E1235" s="23">
        <v>41334</v>
      </c>
      <c r="T1235">
        <v>0.14285714285714285</v>
      </c>
    </row>
    <row r="1236" spans="1:20" x14ac:dyDescent="0.2">
      <c r="A1236" t="s">
        <v>21910</v>
      </c>
      <c r="B1236" t="s">
        <v>21911</v>
      </c>
      <c r="C1236" t="s">
        <v>218</v>
      </c>
      <c r="D1236" t="s">
        <v>1002</v>
      </c>
      <c r="E1236" s="23">
        <v>41334</v>
      </c>
    </row>
    <row r="1237" spans="1:20" x14ac:dyDescent="0.2">
      <c r="A1237" t="s">
        <v>22087</v>
      </c>
      <c r="B1237" t="s">
        <v>22088</v>
      </c>
      <c r="C1237" t="s">
        <v>219</v>
      </c>
      <c r="D1237" t="s">
        <v>1002</v>
      </c>
      <c r="E1237" s="23">
        <v>41334</v>
      </c>
    </row>
    <row r="1238" spans="1:20" x14ac:dyDescent="0.2">
      <c r="A1238" t="s">
        <v>11505</v>
      </c>
      <c r="B1238" t="s">
        <v>11506</v>
      </c>
      <c r="C1238" t="s">
        <v>198</v>
      </c>
      <c r="D1238" t="s">
        <v>1002</v>
      </c>
      <c r="E1238" s="23">
        <v>41365</v>
      </c>
    </row>
    <row r="1239" spans="1:20" x14ac:dyDescent="0.2">
      <c r="A1239" t="s">
        <v>13186</v>
      </c>
      <c r="B1239" t="s">
        <v>13098</v>
      </c>
      <c r="C1239" t="s">
        <v>1051</v>
      </c>
      <c r="D1239" t="s">
        <v>1002</v>
      </c>
      <c r="E1239" s="23">
        <v>41365</v>
      </c>
      <c r="T1239">
        <v>0.91919191919191912</v>
      </c>
    </row>
    <row r="1240" spans="1:20" x14ac:dyDescent="0.2">
      <c r="A1240" t="s">
        <v>2987</v>
      </c>
      <c r="B1240" t="s">
        <v>2988</v>
      </c>
      <c r="C1240" t="s">
        <v>242</v>
      </c>
      <c r="D1240" t="s">
        <v>1000</v>
      </c>
      <c r="E1240" s="23">
        <v>41365</v>
      </c>
      <c r="F1240">
        <v>0</v>
      </c>
      <c r="G1240">
        <v>0</v>
      </c>
      <c r="H1240" t="e">
        <v>#DIV/0!</v>
      </c>
      <c r="I1240">
        <v>0</v>
      </c>
      <c r="J1240">
        <v>0</v>
      </c>
      <c r="K1240" t="e">
        <v>#DIV/0!</v>
      </c>
      <c r="L1240">
        <v>0</v>
      </c>
      <c r="M1240" t="e">
        <v>#DIV/0!</v>
      </c>
      <c r="N1240">
        <v>0</v>
      </c>
      <c r="P1240">
        <v>0</v>
      </c>
      <c r="Q1240">
        <v>0</v>
      </c>
      <c r="R1240" t="e">
        <v>#DIV/0!</v>
      </c>
      <c r="S1240">
        <v>0</v>
      </c>
      <c r="T1240">
        <v>0.85</v>
      </c>
    </row>
    <row r="1241" spans="1:20" x14ac:dyDescent="0.2">
      <c r="A1241" t="s">
        <v>2812</v>
      </c>
      <c r="B1241" t="s">
        <v>2813</v>
      </c>
      <c r="C1241" t="s">
        <v>2724</v>
      </c>
      <c r="D1241" t="s">
        <v>1000</v>
      </c>
      <c r="E1241" s="23">
        <v>41365</v>
      </c>
      <c r="F1241">
        <v>0</v>
      </c>
      <c r="G1241">
        <v>0</v>
      </c>
      <c r="I1241">
        <v>0</v>
      </c>
      <c r="J1241">
        <v>0</v>
      </c>
      <c r="L1241">
        <v>0</v>
      </c>
      <c r="N1241">
        <v>0</v>
      </c>
      <c r="P1241">
        <v>0</v>
      </c>
      <c r="Q1241">
        <v>0</v>
      </c>
      <c r="R1241" t="e">
        <v>#DIV/0!</v>
      </c>
      <c r="S1241">
        <v>0</v>
      </c>
      <c r="T1241">
        <v>0.7407407407407407</v>
      </c>
    </row>
    <row r="1242" spans="1:20" x14ac:dyDescent="0.2">
      <c r="A1242" t="s">
        <v>2567</v>
      </c>
      <c r="B1242" t="s">
        <v>2568</v>
      </c>
      <c r="C1242" t="s">
        <v>237</v>
      </c>
      <c r="D1242" t="s">
        <v>1000</v>
      </c>
      <c r="E1242" s="23">
        <v>41365</v>
      </c>
      <c r="F1242">
        <v>16</v>
      </c>
      <c r="G1242">
        <v>18</v>
      </c>
      <c r="H1242">
        <v>0.88888888888888884</v>
      </c>
      <c r="I1242">
        <v>79</v>
      </c>
      <c r="J1242">
        <v>139</v>
      </c>
      <c r="K1242">
        <v>0.56834532374100721</v>
      </c>
      <c r="L1242">
        <v>149</v>
      </c>
      <c r="M1242">
        <v>0.93288590604026844</v>
      </c>
      <c r="N1242">
        <v>53</v>
      </c>
      <c r="O1242">
        <v>0.97500000000000009</v>
      </c>
      <c r="P1242">
        <v>10</v>
      </c>
      <c r="Q1242">
        <v>18</v>
      </c>
      <c r="R1242">
        <v>0.55555555555555558</v>
      </c>
      <c r="S1242">
        <v>26</v>
      </c>
    </row>
    <row r="1243" spans="1:20" x14ac:dyDescent="0.2">
      <c r="A1243" t="s">
        <v>2392</v>
      </c>
      <c r="B1243" t="s">
        <v>2393</v>
      </c>
      <c r="C1243" t="s">
        <v>238</v>
      </c>
      <c r="D1243" t="s">
        <v>1000</v>
      </c>
      <c r="E1243" s="23">
        <v>41365</v>
      </c>
      <c r="F1243">
        <v>6.34</v>
      </c>
      <c r="G1243">
        <v>15</v>
      </c>
      <c r="H1243">
        <v>0.42266666666666663</v>
      </c>
      <c r="I1243">
        <v>24</v>
      </c>
      <c r="J1243">
        <v>24</v>
      </c>
      <c r="K1243">
        <v>1</v>
      </c>
      <c r="L1243">
        <v>45</v>
      </c>
      <c r="M1243">
        <v>0.53333333333333333</v>
      </c>
      <c r="N1243">
        <v>0</v>
      </c>
      <c r="O1243">
        <v>0.75</v>
      </c>
      <c r="P1243">
        <v>8</v>
      </c>
      <c r="Q1243">
        <v>10</v>
      </c>
      <c r="R1243">
        <v>0.8</v>
      </c>
      <c r="S1243">
        <v>0</v>
      </c>
    </row>
    <row r="1244" spans="1:20" x14ac:dyDescent="0.2">
      <c r="A1244" t="s">
        <v>2219</v>
      </c>
      <c r="B1244" t="s">
        <v>2220</v>
      </c>
      <c r="C1244" t="s">
        <v>239</v>
      </c>
      <c r="D1244" t="s">
        <v>1000</v>
      </c>
      <c r="E1244" s="23">
        <v>41365</v>
      </c>
      <c r="F1244">
        <v>3</v>
      </c>
      <c r="G1244">
        <v>5</v>
      </c>
      <c r="H1244">
        <v>0.6</v>
      </c>
      <c r="I1244">
        <v>6</v>
      </c>
      <c r="J1244">
        <v>6.9599999999999991</v>
      </c>
      <c r="K1244">
        <v>0.86206896551724155</v>
      </c>
      <c r="L1244">
        <v>9</v>
      </c>
      <c r="M1244">
        <v>0.77333333333333321</v>
      </c>
      <c r="N1244">
        <v>0</v>
      </c>
      <c r="O1244">
        <v>1</v>
      </c>
      <c r="P1244">
        <v>0</v>
      </c>
      <c r="Q1244">
        <v>0</v>
      </c>
      <c r="R1244" t="e">
        <v>#DIV/0!</v>
      </c>
      <c r="S1244">
        <v>0</v>
      </c>
    </row>
    <row r="1245" spans="1:20" x14ac:dyDescent="0.2">
      <c r="A1245" t="s">
        <v>2044</v>
      </c>
      <c r="B1245" t="s">
        <v>2045</v>
      </c>
      <c r="C1245" t="s">
        <v>1988</v>
      </c>
      <c r="D1245" t="s">
        <v>1000</v>
      </c>
      <c r="E1245" s="23">
        <v>41365</v>
      </c>
      <c r="F1245">
        <v>0</v>
      </c>
      <c r="G1245">
        <v>0</v>
      </c>
      <c r="I1245">
        <v>14</v>
      </c>
      <c r="J1245">
        <v>0</v>
      </c>
      <c r="L1245">
        <v>0</v>
      </c>
      <c r="N1245">
        <v>6</v>
      </c>
      <c r="P1245">
        <v>4</v>
      </c>
      <c r="Q1245">
        <v>7</v>
      </c>
      <c r="R1245">
        <v>0.5714285714285714</v>
      </c>
      <c r="S1245">
        <v>0</v>
      </c>
    </row>
    <row r="1246" spans="1:20" x14ac:dyDescent="0.2">
      <c r="A1246" t="s">
        <v>1796</v>
      </c>
      <c r="B1246" t="s">
        <v>1797</v>
      </c>
      <c r="C1246" t="s">
        <v>240</v>
      </c>
      <c r="D1246" t="s">
        <v>1000</v>
      </c>
      <c r="E1246" s="23">
        <v>41365</v>
      </c>
      <c r="F1246">
        <v>12</v>
      </c>
      <c r="G1246">
        <v>11</v>
      </c>
      <c r="H1246">
        <v>1.0909090909090908</v>
      </c>
      <c r="I1246">
        <v>25</v>
      </c>
      <c r="J1246">
        <v>57</v>
      </c>
      <c r="K1246">
        <v>0.43859649122807015</v>
      </c>
      <c r="L1246">
        <v>74.5</v>
      </c>
      <c r="M1246">
        <v>0.7651006711409396</v>
      </c>
      <c r="N1246">
        <v>5</v>
      </c>
      <c r="P1246">
        <v>0</v>
      </c>
      <c r="Q1246">
        <v>0</v>
      </c>
      <c r="R1246" t="e">
        <v>#DIV/0!</v>
      </c>
      <c r="S1246">
        <v>0</v>
      </c>
      <c r="T1246">
        <v>1.0238095238095239</v>
      </c>
    </row>
    <row r="1247" spans="1:20" x14ac:dyDescent="0.2">
      <c r="A1247" t="s">
        <v>1621</v>
      </c>
      <c r="B1247" t="s">
        <v>1622</v>
      </c>
      <c r="C1247" t="s">
        <v>241</v>
      </c>
      <c r="D1247" t="s">
        <v>1000</v>
      </c>
      <c r="E1247" s="23">
        <v>41365</v>
      </c>
      <c r="F1247">
        <v>0</v>
      </c>
      <c r="G1247">
        <v>0</v>
      </c>
      <c r="I1247">
        <v>0</v>
      </c>
      <c r="J1247">
        <v>0</v>
      </c>
      <c r="L1247">
        <v>0</v>
      </c>
      <c r="P1247">
        <v>0</v>
      </c>
      <c r="Q1247">
        <v>0</v>
      </c>
      <c r="R1247" t="e">
        <v>#DIV/0!</v>
      </c>
    </row>
    <row r="1248" spans="1:20" x14ac:dyDescent="0.2">
      <c r="A1248" t="s">
        <v>1075</v>
      </c>
      <c r="B1248" t="s">
        <v>1160</v>
      </c>
      <c r="C1248" t="s">
        <v>235</v>
      </c>
      <c r="D1248" t="s">
        <v>1002</v>
      </c>
      <c r="E1248" s="23">
        <v>41365</v>
      </c>
      <c r="F1248">
        <v>37.340000000000003</v>
      </c>
      <c r="G1248">
        <v>49</v>
      </c>
      <c r="H1248">
        <v>0.76204081632653065</v>
      </c>
      <c r="I1248">
        <v>148</v>
      </c>
      <c r="J1248">
        <v>226.96</v>
      </c>
      <c r="K1248">
        <v>0.65209728586535065</v>
      </c>
      <c r="L1248">
        <v>277.5</v>
      </c>
      <c r="M1248">
        <v>0.81787387387387389</v>
      </c>
      <c r="N1248">
        <v>64</v>
      </c>
      <c r="P1248">
        <v>22</v>
      </c>
      <c r="Q1248">
        <v>35</v>
      </c>
      <c r="R1248">
        <v>0.62857142857142856</v>
      </c>
      <c r="S1248">
        <v>26</v>
      </c>
      <c r="T1248">
        <v>1.075</v>
      </c>
    </row>
    <row r="1249" spans="1:20" x14ac:dyDescent="0.2">
      <c r="A1249" t="s">
        <v>11507</v>
      </c>
      <c r="B1249" t="s">
        <v>11508</v>
      </c>
      <c r="C1249" t="s">
        <v>199</v>
      </c>
      <c r="D1249" t="s">
        <v>1002</v>
      </c>
      <c r="E1249" s="23">
        <v>41365</v>
      </c>
      <c r="F1249">
        <v>7</v>
      </c>
      <c r="G1249">
        <v>8</v>
      </c>
      <c r="H1249">
        <v>0.875</v>
      </c>
      <c r="I1249">
        <v>16</v>
      </c>
      <c r="J1249">
        <v>55</v>
      </c>
      <c r="K1249">
        <v>0.29090909090909089</v>
      </c>
      <c r="L1249">
        <v>60</v>
      </c>
      <c r="M1249">
        <v>0.91666666666666663</v>
      </c>
      <c r="N1249">
        <v>6</v>
      </c>
      <c r="P1249">
        <v>2</v>
      </c>
      <c r="Q1249">
        <v>3</v>
      </c>
      <c r="R1249">
        <v>0.66666666666666663</v>
      </c>
      <c r="S1249">
        <v>6</v>
      </c>
    </row>
    <row r="1250" spans="1:20" x14ac:dyDescent="0.2">
      <c r="A1250" t="s">
        <v>11401</v>
      </c>
      <c r="B1250" t="s">
        <v>11402</v>
      </c>
      <c r="C1250" t="s">
        <v>201</v>
      </c>
      <c r="D1250" t="s">
        <v>1000</v>
      </c>
      <c r="E1250" s="23">
        <v>41365</v>
      </c>
      <c r="F1250">
        <v>4</v>
      </c>
      <c r="G1250">
        <v>4</v>
      </c>
      <c r="H1250">
        <v>1</v>
      </c>
      <c r="I1250">
        <v>12</v>
      </c>
      <c r="J1250">
        <v>40</v>
      </c>
      <c r="K1250">
        <v>0.3</v>
      </c>
      <c r="L1250">
        <v>40</v>
      </c>
      <c r="M1250">
        <v>1</v>
      </c>
      <c r="N1250">
        <v>6</v>
      </c>
      <c r="O1250">
        <v>1.125</v>
      </c>
      <c r="P1250">
        <v>2</v>
      </c>
      <c r="Q1250">
        <v>3</v>
      </c>
      <c r="R1250">
        <v>0.66666666666666663</v>
      </c>
      <c r="S1250">
        <v>6</v>
      </c>
    </row>
    <row r="1251" spans="1:20" x14ac:dyDescent="0.2">
      <c r="A1251" t="s">
        <v>12198</v>
      </c>
      <c r="B1251" t="s">
        <v>12199</v>
      </c>
      <c r="C1251" t="s">
        <v>200</v>
      </c>
      <c r="D1251" t="s">
        <v>1000</v>
      </c>
      <c r="E1251" s="23">
        <v>41365</v>
      </c>
      <c r="F1251">
        <v>3</v>
      </c>
      <c r="G1251">
        <v>4</v>
      </c>
      <c r="H1251">
        <v>0.75</v>
      </c>
      <c r="I1251">
        <v>4</v>
      </c>
      <c r="J1251">
        <v>15</v>
      </c>
      <c r="K1251">
        <v>0.26666666666666666</v>
      </c>
      <c r="L1251">
        <v>20</v>
      </c>
      <c r="M1251">
        <v>0.75</v>
      </c>
      <c r="R1251">
        <v>0</v>
      </c>
    </row>
    <row r="1252" spans="1:20" x14ac:dyDescent="0.2">
      <c r="A1252" t="s">
        <v>12483</v>
      </c>
      <c r="B1252" t="s">
        <v>12484</v>
      </c>
      <c r="C1252" t="s">
        <v>202</v>
      </c>
      <c r="D1252" t="s">
        <v>1000</v>
      </c>
      <c r="E1252" s="23">
        <v>41365</v>
      </c>
      <c r="H1252" t="e">
        <v>#DIV/0!</v>
      </c>
      <c r="K1252" t="e">
        <v>#DIV/0!</v>
      </c>
      <c r="M1252" t="e">
        <v>#DIV/0!</v>
      </c>
      <c r="R1252" t="e">
        <v>#DIV/0!</v>
      </c>
    </row>
    <row r="1253" spans="1:20" x14ac:dyDescent="0.2">
      <c r="A1253" t="s">
        <v>11020</v>
      </c>
      <c r="B1253" t="s">
        <v>11021</v>
      </c>
      <c r="C1253" t="s">
        <v>228</v>
      </c>
      <c r="D1253" t="s">
        <v>1000</v>
      </c>
      <c r="E1253" s="23">
        <v>41365</v>
      </c>
    </row>
    <row r="1254" spans="1:20" x14ac:dyDescent="0.2">
      <c r="A1254" t="s">
        <v>10845</v>
      </c>
      <c r="B1254" t="s">
        <v>10846</v>
      </c>
      <c r="C1254" t="s">
        <v>227</v>
      </c>
      <c r="D1254" t="s">
        <v>1002</v>
      </c>
      <c r="E1254" s="23">
        <v>41365</v>
      </c>
    </row>
    <row r="1255" spans="1:20" x14ac:dyDescent="0.2">
      <c r="A1255" t="s">
        <v>10670</v>
      </c>
      <c r="B1255" t="s">
        <v>10671</v>
      </c>
      <c r="C1255" t="s">
        <v>203</v>
      </c>
      <c r="D1255" t="s">
        <v>1002</v>
      </c>
      <c r="E1255" s="23">
        <v>41365</v>
      </c>
      <c r="F1255">
        <v>10</v>
      </c>
      <c r="G1255">
        <v>9</v>
      </c>
      <c r="H1255">
        <v>1.1111111111111112</v>
      </c>
      <c r="I1255">
        <v>49</v>
      </c>
      <c r="J1255">
        <v>60</v>
      </c>
      <c r="K1255">
        <v>0.81666666666666665</v>
      </c>
      <c r="L1255">
        <v>72.5</v>
      </c>
      <c r="M1255">
        <v>0.82758620689655171</v>
      </c>
      <c r="P1255">
        <v>2</v>
      </c>
      <c r="Q1255">
        <v>3</v>
      </c>
      <c r="R1255">
        <v>0.66666666666666663</v>
      </c>
    </row>
    <row r="1256" spans="1:20" x14ac:dyDescent="0.2">
      <c r="A1256" t="s">
        <v>10495</v>
      </c>
      <c r="B1256" t="s">
        <v>10496</v>
      </c>
      <c r="C1256" t="s">
        <v>205</v>
      </c>
      <c r="D1256" t="s">
        <v>1000</v>
      </c>
      <c r="E1256" s="23">
        <v>41365</v>
      </c>
      <c r="F1256">
        <v>4</v>
      </c>
      <c r="G1256">
        <v>5</v>
      </c>
      <c r="H1256">
        <v>0.8</v>
      </c>
      <c r="I1256">
        <v>28</v>
      </c>
      <c r="J1256">
        <v>35</v>
      </c>
      <c r="K1256">
        <v>0.8</v>
      </c>
      <c r="L1256">
        <v>45</v>
      </c>
      <c r="M1256">
        <v>0.77777777777777779</v>
      </c>
      <c r="N1256">
        <v>21</v>
      </c>
      <c r="O1256">
        <v>0.97500000000000009</v>
      </c>
      <c r="P1256">
        <v>2</v>
      </c>
      <c r="Q1256">
        <v>3</v>
      </c>
      <c r="R1256">
        <v>0.66666666666666663</v>
      </c>
      <c r="S1256">
        <v>7</v>
      </c>
    </row>
    <row r="1257" spans="1:20" x14ac:dyDescent="0.2">
      <c r="A1257" t="s">
        <v>10319</v>
      </c>
      <c r="B1257" t="s">
        <v>10320</v>
      </c>
      <c r="C1257" t="s">
        <v>204</v>
      </c>
      <c r="D1257" t="s">
        <v>1000</v>
      </c>
      <c r="E1257" s="23">
        <v>41365</v>
      </c>
      <c r="F1257">
        <v>6</v>
      </c>
      <c r="G1257">
        <v>4</v>
      </c>
      <c r="H1257">
        <v>1.5</v>
      </c>
      <c r="I1257">
        <v>21</v>
      </c>
      <c r="J1257">
        <v>25</v>
      </c>
      <c r="K1257">
        <v>0.84</v>
      </c>
      <c r="L1257">
        <v>27.5</v>
      </c>
      <c r="M1257">
        <v>0.90909090909090906</v>
      </c>
    </row>
    <row r="1258" spans="1:20" x14ac:dyDescent="0.2">
      <c r="A1258" t="s">
        <v>10254</v>
      </c>
      <c r="B1258" t="s">
        <v>10255</v>
      </c>
      <c r="C1258" t="s">
        <v>206</v>
      </c>
      <c r="D1258" t="s">
        <v>1000</v>
      </c>
      <c r="E1258" s="23">
        <v>41365</v>
      </c>
      <c r="H1258" t="e">
        <v>#DIV/0!</v>
      </c>
      <c r="K1258" t="e">
        <v>#DIV/0!</v>
      </c>
      <c r="M1258" t="e">
        <v>#DIV/0!</v>
      </c>
      <c r="R1258" t="e">
        <v>#DIV/0!</v>
      </c>
    </row>
    <row r="1259" spans="1:20" x14ac:dyDescent="0.2">
      <c r="A1259" t="s">
        <v>9823</v>
      </c>
      <c r="B1259" t="s">
        <v>9824</v>
      </c>
      <c r="C1259" t="s">
        <v>223</v>
      </c>
      <c r="D1259" t="s">
        <v>1002</v>
      </c>
      <c r="E1259" s="23">
        <v>41365</v>
      </c>
      <c r="R1259" t="e">
        <v>#DIV/0!</v>
      </c>
      <c r="T1259">
        <v>0.4</v>
      </c>
    </row>
    <row r="1260" spans="1:20" x14ac:dyDescent="0.2">
      <c r="A1260" t="s">
        <v>9648</v>
      </c>
      <c r="B1260" t="s">
        <v>9649</v>
      </c>
      <c r="C1260" t="s">
        <v>224</v>
      </c>
      <c r="D1260" t="s">
        <v>1000</v>
      </c>
      <c r="E1260" s="23">
        <v>41365</v>
      </c>
      <c r="R1260" t="e">
        <v>#DIV/0!</v>
      </c>
      <c r="T1260">
        <v>0.4</v>
      </c>
    </row>
    <row r="1261" spans="1:20" x14ac:dyDescent="0.2">
      <c r="A1261" t="s">
        <v>9257</v>
      </c>
      <c r="B1261" t="s">
        <v>9258</v>
      </c>
      <c r="C1261" t="s">
        <v>211</v>
      </c>
      <c r="D1261" t="s">
        <v>1000</v>
      </c>
      <c r="E1261" s="23">
        <v>41365</v>
      </c>
      <c r="H1261" t="e">
        <v>#DIV/0!</v>
      </c>
      <c r="K1261" t="e">
        <v>#DIV/0!</v>
      </c>
      <c r="M1261" t="e">
        <v>#DIV/0!</v>
      </c>
      <c r="N1261">
        <v>0</v>
      </c>
      <c r="R1261" t="e">
        <v>#DIV/0!</v>
      </c>
      <c r="T1261">
        <v>1.2333333333333334</v>
      </c>
    </row>
    <row r="1262" spans="1:20" x14ac:dyDescent="0.2">
      <c r="A1262" t="s">
        <v>9082</v>
      </c>
      <c r="B1262" t="s">
        <v>9083</v>
      </c>
      <c r="C1262" t="s">
        <v>207</v>
      </c>
      <c r="D1262" t="s">
        <v>1002</v>
      </c>
      <c r="E1262" s="23">
        <v>41365</v>
      </c>
      <c r="F1262">
        <v>7</v>
      </c>
      <c r="G1262">
        <v>7</v>
      </c>
      <c r="H1262">
        <v>1</v>
      </c>
      <c r="I1262">
        <v>18</v>
      </c>
      <c r="J1262">
        <v>52</v>
      </c>
      <c r="K1262">
        <v>0.34615384615384615</v>
      </c>
      <c r="L1262">
        <v>62</v>
      </c>
      <c r="M1262">
        <v>0.83870967741935487</v>
      </c>
      <c r="N1262">
        <v>13</v>
      </c>
      <c r="P1262">
        <v>3</v>
      </c>
      <c r="Q1262">
        <v>6</v>
      </c>
      <c r="R1262">
        <v>0.5</v>
      </c>
      <c r="S1262">
        <v>5</v>
      </c>
      <c r="T1262">
        <v>0.92500000000000004</v>
      </c>
    </row>
    <row r="1263" spans="1:20" x14ac:dyDescent="0.2">
      <c r="A1263" t="s">
        <v>9017</v>
      </c>
      <c r="B1263" t="s">
        <v>9018</v>
      </c>
      <c r="C1263" t="s">
        <v>894</v>
      </c>
      <c r="D1263" t="s">
        <v>1000</v>
      </c>
      <c r="E1263" s="23">
        <v>41365</v>
      </c>
    </row>
    <row r="1264" spans="1:20" x14ac:dyDescent="0.2">
      <c r="A1264" t="s">
        <v>8842</v>
      </c>
      <c r="B1264" t="s">
        <v>8843</v>
      </c>
      <c r="C1264" t="s">
        <v>210</v>
      </c>
      <c r="D1264" t="s">
        <v>1000</v>
      </c>
      <c r="E1264" s="23">
        <v>41365</v>
      </c>
      <c r="F1264">
        <v>4</v>
      </c>
      <c r="G1264">
        <v>4</v>
      </c>
      <c r="H1264">
        <v>1</v>
      </c>
      <c r="I1264">
        <v>18</v>
      </c>
      <c r="J1264">
        <v>35</v>
      </c>
      <c r="K1264">
        <v>0.51428571428571423</v>
      </c>
      <c r="L1264">
        <v>35</v>
      </c>
      <c r="M1264">
        <v>1</v>
      </c>
      <c r="N1264">
        <v>13</v>
      </c>
      <c r="O1264">
        <v>0.97500000000000009</v>
      </c>
      <c r="P1264">
        <v>3</v>
      </c>
      <c r="Q1264">
        <v>6</v>
      </c>
      <c r="R1264">
        <v>0.5</v>
      </c>
      <c r="S1264">
        <v>5</v>
      </c>
      <c r="T1264">
        <v>0</v>
      </c>
    </row>
    <row r="1265" spans="1:20" x14ac:dyDescent="0.2">
      <c r="A1265" t="s">
        <v>8667</v>
      </c>
      <c r="B1265" t="s">
        <v>8668</v>
      </c>
      <c r="C1265" t="s">
        <v>208</v>
      </c>
      <c r="D1265" t="s">
        <v>1000</v>
      </c>
      <c r="E1265" s="23">
        <v>41365</v>
      </c>
      <c r="F1265">
        <v>3</v>
      </c>
      <c r="G1265">
        <v>3</v>
      </c>
      <c r="H1265">
        <v>1</v>
      </c>
      <c r="J1265">
        <v>17</v>
      </c>
      <c r="K1265">
        <v>0</v>
      </c>
      <c r="L1265">
        <v>27</v>
      </c>
      <c r="M1265">
        <v>0.62962962962962965</v>
      </c>
      <c r="R1265" t="e">
        <v>#DIV/0!</v>
      </c>
    </row>
    <row r="1266" spans="1:20" x14ac:dyDescent="0.2">
      <c r="A1266" t="s">
        <v>8418</v>
      </c>
      <c r="B1266" t="s">
        <v>8419</v>
      </c>
      <c r="C1266" t="s">
        <v>213</v>
      </c>
      <c r="D1266" t="s">
        <v>1000</v>
      </c>
      <c r="E1266" s="23">
        <v>41365</v>
      </c>
    </row>
    <row r="1267" spans="1:20" x14ac:dyDescent="0.2">
      <c r="A1267" t="s">
        <v>8243</v>
      </c>
      <c r="B1267" t="s">
        <v>8244</v>
      </c>
      <c r="C1267" t="s">
        <v>212</v>
      </c>
      <c r="D1267" t="s">
        <v>1002</v>
      </c>
      <c r="E1267" s="23">
        <v>41365</v>
      </c>
      <c r="F1267">
        <v>0</v>
      </c>
      <c r="G1267">
        <v>0</v>
      </c>
      <c r="H1267" t="e">
        <v>#DIV/0!</v>
      </c>
      <c r="I1267">
        <v>0</v>
      </c>
      <c r="J1267">
        <v>0</v>
      </c>
      <c r="K1267" t="e">
        <v>#DIV/0!</v>
      </c>
      <c r="L1267">
        <v>0</v>
      </c>
      <c r="M1267" t="e">
        <v>#DIV/0!</v>
      </c>
      <c r="N1267">
        <v>0</v>
      </c>
      <c r="P1267">
        <v>0</v>
      </c>
      <c r="Q1267">
        <v>0</v>
      </c>
      <c r="R1267" t="e">
        <v>#DIV/0!</v>
      </c>
      <c r="S1267">
        <v>0</v>
      </c>
    </row>
    <row r="1268" spans="1:20" x14ac:dyDescent="0.2">
      <c r="A1268" t="s">
        <v>8178</v>
      </c>
      <c r="B1268" t="s">
        <v>8179</v>
      </c>
      <c r="C1268" t="s">
        <v>8154</v>
      </c>
      <c r="D1268" t="s">
        <v>1000</v>
      </c>
      <c r="E1268" s="23">
        <v>41365</v>
      </c>
    </row>
    <row r="1269" spans="1:20" x14ac:dyDescent="0.2">
      <c r="A1269" t="s">
        <v>7942</v>
      </c>
      <c r="B1269" t="s">
        <v>7943</v>
      </c>
      <c r="C1269" t="s">
        <v>225</v>
      </c>
      <c r="D1269" t="s">
        <v>1002</v>
      </c>
      <c r="E1269" s="23">
        <v>41365</v>
      </c>
      <c r="R1269" t="e">
        <v>#DIV/0!</v>
      </c>
    </row>
    <row r="1270" spans="1:20" x14ac:dyDescent="0.2">
      <c r="A1270" t="s">
        <v>7741</v>
      </c>
      <c r="B1270" t="s">
        <v>7742</v>
      </c>
      <c r="C1270" t="s">
        <v>226</v>
      </c>
      <c r="D1270" t="s">
        <v>1000</v>
      </c>
      <c r="E1270" s="23">
        <v>41365</v>
      </c>
      <c r="R1270" t="e">
        <v>#DIV/0!</v>
      </c>
    </row>
    <row r="1271" spans="1:20" x14ac:dyDescent="0.2">
      <c r="A1271" t="s">
        <v>7554</v>
      </c>
      <c r="B1271" t="s">
        <v>7555</v>
      </c>
      <c r="C1271" t="s">
        <v>901</v>
      </c>
      <c r="D1271" t="s">
        <v>1000</v>
      </c>
      <c r="E1271" s="23">
        <v>41365</v>
      </c>
      <c r="I1271">
        <v>6</v>
      </c>
      <c r="N1271">
        <v>6</v>
      </c>
      <c r="P1271">
        <v>1</v>
      </c>
      <c r="Q1271">
        <v>3</v>
      </c>
      <c r="R1271">
        <v>0.33333333333333331</v>
      </c>
      <c r="S1271">
        <v>0</v>
      </c>
      <c r="T1271">
        <v>0</v>
      </c>
    </row>
    <row r="1272" spans="1:20" x14ac:dyDescent="0.2">
      <c r="A1272" t="s">
        <v>7207</v>
      </c>
      <c r="B1272" t="s">
        <v>7208</v>
      </c>
      <c r="C1272" t="s">
        <v>1052</v>
      </c>
      <c r="D1272" t="s">
        <v>1000</v>
      </c>
      <c r="E1272" s="23">
        <v>41365</v>
      </c>
      <c r="I1272">
        <v>6</v>
      </c>
      <c r="N1272">
        <v>6</v>
      </c>
      <c r="P1272">
        <v>1</v>
      </c>
      <c r="Q1272">
        <v>3</v>
      </c>
      <c r="R1272">
        <v>0.33333333333333331</v>
      </c>
      <c r="S1272">
        <v>0</v>
      </c>
    </row>
    <row r="1273" spans="1:20" x14ac:dyDescent="0.2">
      <c r="A1273" t="s">
        <v>7002</v>
      </c>
      <c r="B1273" t="s">
        <v>7003</v>
      </c>
      <c r="C1273" t="s">
        <v>232</v>
      </c>
      <c r="D1273" t="s">
        <v>1002</v>
      </c>
      <c r="E1273" s="23">
        <v>41365</v>
      </c>
      <c r="R1273" t="e">
        <v>#DIV/0!</v>
      </c>
    </row>
    <row r="1274" spans="1:20" x14ac:dyDescent="0.2">
      <c r="A1274" t="s">
        <v>6811</v>
      </c>
      <c r="B1274" t="s">
        <v>6812</v>
      </c>
      <c r="C1274" t="s">
        <v>231</v>
      </c>
      <c r="D1274" t="s">
        <v>1000</v>
      </c>
      <c r="E1274" s="23">
        <v>41365</v>
      </c>
      <c r="R1274" t="e">
        <v>#DIV/0!</v>
      </c>
    </row>
    <row r="1275" spans="1:20" x14ac:dyDescent="0.2">
      <c r="A1275" t="s">
        <v>6636</v>
      </c>
      <c r="B1275" t="s">
        <v>6637</v>
      </c>
      <c r="C1275" t="s">
        <v>317</v>
      </c>
      <c r="D1275" t="s">
        <v>1002</v>
      </c>
      <c r="E1275" s="23">
        <v>41365</v>
      </c>
      <c r="T1275">
        <v>0.85575714285714277</v>
      </c>
    </row>
    <row r="1276" spans="1:20" x14ac:dyDescent="0.2">
      <c r="A1276" t="s">
        <v>6461</v>
      </c>
      <c r="B1276" t="s">
        <v>6462</v>
      </c>
      <c r="C1276" t="s">
        <v>316</v>
      </c>
      <c r="D1276" t="s">
        <v>1000</v>
      </c>
      <c r="E1276" s="23">
        <v>41365</v>
      </c>
      <c r="T1276">
        <v>0.82040000000000002</v>
      </c>
    </row>
    <row r="1277" spans="1:20" x14ac:dyDescent="0.2">
      <c r="A1277" t="s">
        <v>6212</v>
      </c>
      <c r="B1277" t="s">
        <v>6213</v>
      </c>
      <c r="C1277" t="s">
        <v>214</v>
      </c>
      <c r="D1277" t="s">
        <v>1002</v>
      </c>
      <c r="E1277" s="23">
        <v>41365</v>
      </c>
      <c r="F1277">
        <v>4</v>
      </c>
      <c r="G1277">
        <v>5</v>
      </c>
      <c r="H1277">
        <v>0.8</v>
      </c>
      <c r="I1277">
        <v>21</v>
      </c>
      <c r="J1277">
        <v>29</v>
      </c>
      <c r="K1277">
        <v>0.72413793103448276</v>
      </c>
      <c r="L1277">
        <v>29</v>
      </c>
      <c r="M1277">
        <v>1</v>
      </c>
      <c r="N1277">
        <v>13</v>
      </c>
      <c r="P1277">
        <v>3</v>
      </c>
      <c r="Q1277">
        <v>6</v>
      </c>
      <c r="R1277">
        <v>0.5</v>
      </c>
      <c r="S1277">
        <v>8</v>
      </c>
      <c r="T1277">
        <v>0.98540000000000005</v>
      </c>
    </row>
    <row r="1278" spans="1:20" x14ac:dyDescent="0.2">
      <c r="A1278" t="s">
        <v>6037</v>
      </c>
      <c r="B1278" t="s">
        <v>6038</v>
      </c>
      <c r="C1278" t="s">
        <v>215</v>
      </c>
      <c r="D1278" t="s">
        <v>1000</v>
      </c>
      <c r="E1278" s="23">
        <v>41365</v>
      </c>
      <c r="F1278">
        <v>4</v>
      </c>
      <c r="G1278">
        <v>5</v>
      </c>
      <c r="H1278">
        <v>0.8</v>
      </c>
      <c r="I1278">
        <v>21</v>
      </c>
      <c r="J1278">
        <v>29</v>
      </c>
      <c r="K1278">
        <v>0.72413793103448276</v>
      </c>
      <c r="L1278">
        <v>29</v>
      </c>
      <c r="M1278">
        <v>1</v>
      </c>
      <c r="N1278">
        <v>13</v>
      </c>
      <c r="O1278">
        <v>0.82499999999999996</v>
      </c>
      <c r="P1278">
        <v>3</v>
      </c>
      <c r="Q1278">
        <v>6</v>
      </c>
      <c r="R1278">
        <v>0.5</v>
      </c>
      <c r="S1278">
        <v>8</v>
      </c>
    </row>
    <row r="1279" spans="1:20" x14ac:dyDescent="0.2">
      <c r="A1279" t="s">
        <v>5862</v>
      </c>
      <c r="B1279" t="s">
        <v>5863</v>
      </c>
      <c r="C1279" t="s">
        <v>216</v>
      </c>
      <c r="D1279" t="s">
        <v>1000</v>
      </c>
      <c r="E1279" s="23">
        <v>41365</v>
      </c>
      <c r="H1279" t="e">
        <v>#DIV/0!</v>
      </c>
      <c r="K1279" t="e">
        <v>#DIV/0!</v>
      </c>
      <c r="M1279" t="e">
        <v>#DIV/0!</v>
      </c>
      <c r="R1279" t="e">
        <v>#DIV/0!</v>
      </c>
    </row>
    <row r="1280" spans="1:20" x14ac:dyDescent="0.2">
      <c r="A1280" t="s">
        <v>5434</v>
      </c>
      <c r="B1280" t="s">
        <v>5435</v>
      </c>
      <c r="C1280" t="s">
        <v>903</v>
      </c>
      <c r="D1280" t="s">
        <v>1000</v>
      </c>
      <c r="E1280" s="23">
        <v>41365</v>
      </c>
      <c r="F1280">
        <v>0</v>
      </c>
      <c r="G1280">
        <v>0</v>
      </c>
      <c r="I1280">
        <v>8</v>
      </c>
      <c r="J1280">
        <v>0</v>
      </c>
      <c r="L1280">
        <v>0</v>
      </c>
      <c r="P1280">
        <v>3</v>
      </c>
      <c r="Q1280">
        <v>4</v>
      </c>
      <c r="R1280">
        <v>0.75</v>
      </c>
      <c r="T1280">
        <v>0</v>
      </c>
    </row>
    <row r="1281" spans="1:20" x14ac:dyDescent="0.2">
      <c r="A1281" t="s">
        <v>5618</v>
      </c>
      <c r="B1281" t="s">
        <v>5619</v>
      </c>
      <c r="C1281" t="s">
        <v>1047</v>
      </c>
      <c r="D1281" t="s">
        <v>1000</v>
      </c>
      <c r="E1281" s="23">
        <v>41365</v>
      </c>
      <c r="T1281">
        <v>0</v>
      </c>
    </row>
    <row r="1282" spans="1:20" x14ac:dyDescent="0.2">
      <c r="A1282" t="s">
        <v>5199</v>
      </c>
      <c r="B1282" t="s">
        <v>5200</v>
      </c>
      <c r="C1282" t="s">
        <v>1053</v>
      </c>
      <c r="D1282" t="s">
        <v>1000</v>
      </c>
      <c r="E1282" s="23">
        <v>41365</v>
      </c>
      <c r="I1282">
        <v>8</v>
      </c>
      <c r="P1282">
        <v>3</v>
      </c>
      <c r="Q1282">
        <v>4</v>
      </c>
      <c r="R1282">
        <v>0.75</v>
      </c>
      <c r="T1282">
        <v>1.01875</v>
      </c>
    </row>
    <row r="1283" spans="1:20" x14ac:dyDescent="0.2">
      <c r="A1283" t="s">
        <v>4994</v>
      </c>
      <c r="B1283" t="s">
        <v>4995</v>
      </c>
      <c r="C1283" t="s">
        <v>229</v>
      </c>
      <c r="D1283" t="s">
        <v>1000</v>
      </c>
      <c r="E1283" s="23">
        <v>41365</v>
      </c>
      <c r="T1283">
        <v>0.84099999999999997</v>
      </c>
    </row>
    <row r="1284" spans="1:20" x14ac:dyDescent="0.2">
      <c r="A1284" t="s">
        <v>4819</v>
      </c>
      <c r="B1284" t="s">
        <v>4820</v>
      </c>
      <c r="C1284" t="s">
        <v>230</v>
      </c>
      <c r="D1284" t="s">
        <v>1002</v>
      </c>
      <c r="E1284" s="23">
        <v>41365</v>
      </c>
      <c r="T1284">
        <v>0.96599999999999997</v>
      </c>
    </row>
    <row r="1285" spans="1:20" x14ac:dyDescent="0.2">
      <c r="A1285" t="s">
        <v>4644</v>
      </c>
      <c r="B1285" t="s">
        <v>4645</v>
      </c>
      <c r="C1285" t="s">
        <v>234</v>
      </c>
      <c r="D1285" t="s">
        <v>1002</v>
      </c>
      <c r="E1285" s="23">
        <v>41365</v>
      </c>
      <c r="R1285" t="e">
        <v>#DIV/0!</v>
      </c>
      <c r="T1285">
        <v>0</v>
      </c>
    </row>
    <row r="1286" spans="1:20" x14ac:dyDescent="0.2">
      <c r="A1286" t="s">
        <v>4469</v>
      </c>
      <c r="B1286" t="s">
        <v>4470</v>
      </c>
      <c r="C1286" t="s">
        <v>233</v>
      </c>
      <c r="D1286" t="s">
        <v>1000</v>
      </c>
      <c r="E1286" s="23">
        <v>41365</v>
      </c>
      <c r="R1286" t="e">
        <v>#DIV/0!</v>
      </c>
      <c r="T1286">
        <v>0.54468390804597699</v>
      </c>
    </row>
    <row r="1287" spans="1:20" x14ac:dyDescent="0.2">
      <c r="A1287" t="s">
        <v>4294</v>
      </c>
      <c r="B1287" t="s">
        <v>4295</v>
      </c>
      <c r="C1287" t="s">
        <v>217</v>
      </c>
      <c r="D1287" t="s">
        <v>1002</v>
      </c>
      <c r="E1287" s="23">
        <v>41365</v>
      </c>
      <c r="F1287">
        <v>0</v>
      </c>
      <c r="G1287">
        <v>0</v>
      </c>
      <c r="I1287">
        <v>0</v>
      </c>
      <c r="L1287">
        <v>0</v>
      </c>
      <c r="N1287">
        <v>5</v>
      </c>
      <c r="S1287">
        <v>0</v>
      </c>
      <c r="T1287">
        <v>0</v>
      </c>
    </row>
    <row r="1288" spans="1:20" x14ac:dyDescent="0.2">
      <c r="A1288" t="s">
        <v>4229</v>
      </c>
      <c r="B1288" t="s">
        <v>4230</v>
      </c>
      <c r="C1288" t="s">
        <v>895</v>
      </c>
      <c r="D1288" t="s">
        <v>1000</v>
      </c>
      <c r="E1288" s="23">
        <v>41365</v>
      </c>
      <c r="T1288">
        <v>0.92750431034482761</v>
      </c>
    </row>
    <row r="1289" spans="1:20" x14ac:dyDescent="0.2">
      <c r="A1289" t="s">
        <v>4054</v>
      </c>
      <c r="B1289" t="s">
        <v>4055</v>
      </c>
      <c r="C1289" t="s">
        <v>218</v>
      </c>
      <c r="D1289" t="s">
        <v>1000</v>
      </c>
      <c r="E1289" s="23">
        <v>41365</v>
      </c>
      <c r="N1289">
        <v>5</v>
      </c>
      <c r="P1289">
        <v>0</v>
      </c>
      <c r="Q1289">
        <v>0</v>
      </c>
      <c r="S1289">
        <v>0</v>
      </c>
      <c r="T1289">
        <v>0.80740740740740746</v>
      </c>
    </row>
    <row r="1290" spans="1:20" x14ac:dyDescent="0.2">
      <c r="A1290" t="s">
        <v>3879</v>
      </c>
      <c r="B1290" t="s">
        <v>3880</v>
      </c>
      <c r="C1290" t="s">
        <v>219</v>
      </c>
      <c r="D1290" t="s">
        <v>1000</v>
      </c>
      <c r="E1290" s="23">
        <v>41365</v>
      </c>
      <c r="T1290">
        <v>1.05</v>
      </c>
    </row>
    <row r="1291" spans="1:20" x14ac:dyDescent="0.2">
      <c r="A1291" t="s">
        <v>3512</v>
      </c>
      <c r="B1291" t="s">
        <v>3513</v>
      </c>
      <c r="C1291" t="s">
        <v>220</v>
      </c>
      <c r="D1291" t="s">
        <v>1002</v>
      </c>
      <c r="E1291" s="23">
        <v>41365</v>
      </c>
      <c r="F1291">
        <v>7.5</v>
      </c>
      <c r="G1291">
        <v>12.5</v>
      </c>
      <c r="H1291">
        <v>0.6</v>
      </c>
      <c r="I1291">
        <v>30</v>
      </c>
      <c r="J1291">
        <v>30.96</v>
      </c>
      <c r="K1291">
        <v>0.96899224806201545</v>
      </c>
      <c r="L1291">
        <v>54</v>
      </c>
      <c r="M1291">
        <v>0.57333333333333336</v>
      </c>
      <c r="P1291">
        <v>8</v>
      </c>
      <c r="Q1291">
        <v>10</v>
      </c>
      <c r="R1291">
        <v>0.8</v>
      </c>
      <c r="T1291">
        <v>0.33333333333333331</v>
      </c>
    </row>
    <row r="1292" spans="1:20" x14ac:dyDescent="0.2">
      <c r="A1292" t="s">
        <v>3337</v>
      </c>
      <c r="B1292" t="s">
        <v>3338</v>
      </c>
      <c r="C1292" t="s">
        <v>221</v>
      </c>
      <c r="D1292" t="s">
        <v>1000</v>
      </c>
      <c r="E1292" s="23">
        <v>41365</v>
      </c>
      <c r="F1292">
        <v>6.34</v>
      </c>
      <c r="G1292">
        <v>7.5</v>
      </c>
      <c r="H1292">
        <v>0.84533333333333327</v>
      </c>
      <c r="I1292">
        <v>24</v>
      </c>
      <c r="J1292">
        <v>24</v>
      </c>
      <c r="K1292">
        <v>1</v>
      </c>
      <c r="L1292">
        <v>45</v>
      </c>
      <c r="M1292">
        <v>0.53333333333333333</v>
      </c>
      <c r="O1292">
        <v>0.75</v>
      </c>
      <c r="P1292">
        <v>8</v>
      </c>
      <c r="Q1292">
        <v>10</v>
      </c>
      <c r="R1292">
        <v>0.8</v>
      </c>
    </row>
    <row r="1293" spans="1:20" x14ac:dyDescent="0.2">
      <c r="A1293" t="s">
        <v>3162</v>
      </c>
      <c r="B1293" t="s">
        <v>3163</v>
      </c>
      <c r="C1293" t="s">
        <v>222</v>
      </c>
      <c r="D1293" t="s">
        <v>1000</v>
      </c>
      <c r="E1293" s="23">
        <v>41365</v>
      </c>
      <c r="F1293">
        <v>1.1599999999999999</v>
      </c>
      <c r="G1293">
        <v>5</v>
      </c>
      <c r="H1293">
        <v>0.23199999999999998</v>
      </c>
      <c r="I1293">
        <v>6</v>
      </c>
      <c r="J1293">
        <v>6.9599999999999991</v>
      </c>
      <c r="K1293">
        <v>0.86206896551724155</v>
      </c>
      <c r="L1293">
        <v>9</v>
      </c>
      <c r="M1293">
        <v>0.77333333333333321</v>
      </c>
      <c r="O1293">
        <v>1</v>
      </c>
      <c r="P1293">
        <v>0</v>
      </c>
      <c r="Q1293">
        <v>0</v>
      </c>
      <c r="R1293" t="e">
        <v>#DIV/0!</v>
      </c>
    </row>
    <row r="1294" spans="1:20" x14ac:dyDescent="0.2">
      <c r="A1294" t="s">
        <v>11996</v>
      </c>
      <c r="B1294" t="s">
        <v>11997</v>
      </c>
      <c r="C1294" t="s">
        <v>1051</v>
      </c>
      <c r="D1294" t="s">
        <v>1000</v>
      </c>
      <c r="E1294" s="23">
        <v>41365</v>
      </c>
    </row>
    <row r="1295" spans="1:20" x14ac:dyDescent="0.2">
      <c r="A1295" t="s">
        <v>13362</v>
      </c>
      <c r="B1295" t="s">
        <v>13363</v>
      </c>
      <c r="C1295" t="s">
        <v>242</v>
      </c>
      <c r="D1295" t="s">
        <v>1002</v>
      </c>
      <c r="E1295" s="23">
        <v>41365</v>
      </c>
      <c r="F1295">
        <v>0</v>
      </c>
      <c r="G1295">
        <v>0</v>
      </c>
      <c r="H1295" t="e">
        <v>#DIV/0!</v>
      </c>
      <c r="I1295">
        <v>0</v>
      </c>
      <c r="J1295">
        <v>0</v>
      </c>
      <c r="K1295" t="e">
        <v>#DIV/0!</v>
      </c>
      <c r="L1295">
        <v>0</v>
      </c>
      <c r="M1295" t="e">
        <v>#DIV/0!</v>
      </c>
      <c r="N1295">
        <v>0</v>
      </c>
      <c r="P1295">
        <v>0</v>
      </c>
      <c r="Q1295">
        <v>0</v>
      </c>
      <c r="R1295" t="e">
        <v>#DIV/0!</v>
      </c>
      <c r="S1295">
        <v>0</v>
      </c>
      <c r="T1295">
        <v>1.0637931034482757</v>
      </c>
    </row>
    <row r="1296" spans="1:20" x14ac:dyDescent="0.2">
      <c r="A1296" t="s">
        <v>13539</v>
      </c>
      <c r="B1296" t="s">
        <v>13540</v>
      </c>
      <c r="C1296" t="s">
        <v>237</v>
      </c>
      <c r="D1296" t="s">
        <v>1002</v>
      </c>
      <c r="E1296" s="23">
        <v>41365</v>
      </c>
      <c r="F1296">
        <v>16</v>
      </c>
      <c r="G1296">
        <v>18</v>
      </c>
      <c r="H1296">
        <v>0.88888888888888884</v>
      </c>
      <c r="I1296">
        <v>79</v>
      </c>
      <c r="J1296">
        <v>139</v>
      </c>
      <c r="K1296">
        <v>0.56834532374100721</v>
      </c>
      <c r="L1296">
        <v>149</v>
      </c>
      <c r="M1296">
        <v>0.93288590604026844</v>
      </c>
      <c r="N1296">
        <v>53</v>
      </c>
      <c r="O1296">
        <v>0.97500000000000009</v>
      </c>
      <c r="P1296">
        <v>10</v>
      </c>
      <c r="Q1296">
        <v>18</v>
      </c>
      <c r="R1296">
        <v>0.55555555555555558</v>
      </c>
      <c r="S1296">
        <v>26</v>
      </c>
      <c r="T1296">
        <v>0.97500000000000009</v>
      </c>
    </row>
    <row r="1297" spans="1:20" x14ac:dyDescent="0.2">
      <c r="A1297" t="s">
        <v>13714</v>
      </c>
      <c r="B1297" t="s">
        <v>13715</v>
      </c>
      <c r="C1297" t="s">
        <v>238</v>
      </c>
      <c r="D1297" t="s">
        <v>1002</v>
      </c>
      <c r="E1297" s="23">
        <v>41365</v>
      </c>
      <c r="F1297">
        <v>6.34</v>
      </c>
      <c r="G1297">
        <v>15</v>
      </c>
      <c r="H1297">
        <v>0.42266666666666663</v>
      </c>
      <c r="I1297">
        <v>24</v>
      </c>
      <c r="J1297">
        <v>24</v>
      </c>
      <c r="K1297">
        <v>1</v>
      </c>
      <c r="L1297">
        <v>45</v>
      </c>
      <c r="M1297">
        <v>0.53333333333333333</v>
      </c>
      <c r="N1297">
        <v>0</v>
      </c>
      <c r="O1297">
        <v>0.75</v>
      </c>
      <c r="P1297">
        <v>8</v>
      </c>
      <c r="Q1297">
        <v>10</v>
      </c>
      <c r="R1297">
        <v>0.8</v>
      </c>
      <c r="S1297">
        <v>0</v>
      </c>
      <c r="T1297">
        <v>0.82758620689655171</v>
      </c>
    </row>
    <row r="1298" spans="1:20" x14ac:dyDescent="0.2">
      <c r="A1298" t="s">
        <v>13891</v>
      </c>
      <c r="B1298" t="s">
        <v>13892</v>
      </c>
      <c r="C1298" t="s">
        <v>239</v>
      </c>
      <c r="D1298" t="s">
        <v>1002</v>
      </c>
      <c r="E1298" s="23">
        <v>41365</v>
      </c>
      <c r="F1298">
        <v>3</v>
      </c>
      <c r="G1298">
        <v>5</v>
      </c>
      <c r="H1298">
        <v>0.6</v>
      </c>
      <c r="I1298">
        <v>6</v>
      </c>
      <c r="J1298">
        <v>6.9599999999999991</v>
      </c>
      <c r="K1298">
        <v>0.86206896551724155</v>
      </c>
      <c r="L1298">
        <v>9</v>
      </c>
      <c r="M1298">
        <v>0.77333333333333321</v>
      </c>
      <c r="N1298">
        <v>0</v>
      </c>
      <c r="O1298">
        <v>1</v>
      </c>
      <c r="P1298">
        <v>0</v>
      </c>
      <c r="Q1298">
        <v>0</v>
      </c>
      <c r="R1298" t="e">
        <v>#DIV/0!</v>
      </c>
      <c r="S1298">
        <v>0</v>
      </c>
    </row>
    <row r="1299" spans="1:20" x14ac:dyDescent="0.2">
      <c r="A1299" t="s">
        <v>14078</v>
      </c>
      <c r="B1299" t="s">
        <v>14079</v>
      </c>
      <c r="C1299" t="s">
        <v>240</v>
      </c>
      <c r="D1299" t="s">
        <v>1002</v>
      </c>
      <c r="E1299" s="23">
        <v>41365</v>
      </c>
      <c r="F1299">
        <v>12</v>
      </c>
      <c r="G1299">
        <v>11</v>
      </c>
      <c r="H1299">
        <v>1.0909090909090908</v>
      </c>
      <c r="I1299">
        <v>25</v>
      </c>
      <c r="J1299">
        <v>57</v>
      </c>
      <c r="K1299">
        <v>0.43859649122807015</v>
      </c>
      <c r="L1299">
        <v>74.5</v>
      </c>
      <c r="M1299">
        <v>0.7651006711409396</v>
      </c>
      <c r="N1299">
        <v>5</v>
      </c>
      <c r="P1299">
        <v>0</v>
      </c>
      <c r="Q1299">
        <v>0</v>
      </c>
      <c r="R1299" t="e">
        <v>#DIV/0!</v>
      </c>
      <c r="S1299">
        <v>0</v>
      </c>
    </row>
    <row r="1300" spans="1:20" x14ac:dyDescent="0.2">
      <c r="A1300" t="s">
        <v>14255</v>
      </c>
      <c r="B1300" t="s">
        <v>14256</v>
      </c>
      <c r="C1300" t="s">
        <v>241</v>
      </c>
      <c r="D1300" t="s">
        <v>1002</v>
      </c>
      <c r="E1300" s="23">
        <v>41365</v>
      </c>
      <c r="F1300">
        <v>0</v>
      </c>
      <c r="G1300">
        <v>0</v>
      </c>
      <c r="I1300">
        <v>0</v>
      </c>
      <c r="J1300">
        <v>0</v>
      </c>
      <c r="L1300">
        <v>0</v>
      </c>
      <c r="P1300">
        <v>0</v>
      </c>
      <c r="Q1300">
        <v>0</v>
      </c>
      <c r="R1300" t="e">
        <v>#DIV/0!</v>
      </c>
    </row>
    <row r="1301" spans="1:20" x14ac:dyDescent="0.2">
      <c r="A1301" t="s">
        <v>14584</v>
      </c>
      <c r="B1301" t="s">
        <v>14585</v>
      </c>
      <c r="C1301" t="s">
        <v>199</v>
      </c>
      <c r="D1301" t="s">
        <v>1000</v>
      </c>
      <c r="E1301" s="23">
        <v>41365</v>
      </c>
      <c r="F1301">
        <v>7</v>
      </c>
      <c r="G1301">
        <v>8</v>
      </c>
      <c r="H1301">
        <v>0.875</v>
      </c>
      <c r="I1301">
        <v>16</v>
      </c>
      <c r="J1301">
        <v>55</v>
      </c>
      <c r="K1301">
        <v>0.29090909090909089</v>
      </c>
      <c r="L1301">
        <v>60</v>
      </c>
      <c r="M1301">
        <v>0.91666666666666663</v>
      </c>
      <c r="N1301">
        <v>6</v>
      </c>
      <c r="P1301">
        <v>2</v>
      </c>
      <c r="Q1301">
        <v>3</v>
      </c>
      <c r="R1301">
        <v>0.66666666666666663</v>
      </c>
      <c r="S1301">
        <v>6</v>
      </c>
    </row>
    <row r="1302" spans="1:20" x14ac:dyDescent="0.2">
      <c r="A1302" t="s">
        <v>14759</v>
      </c>
      <c r="B1302" t="s">
        <v>14760</v>
      </c>
      <c r="C1302" t="s">
        <v>201</v>
      </c>
      <c r="D1302" t="s">
        <v>1002</v>
      </c>
      <c r="E1302" s="23">
        <v>41365</v>
      </c>
      <c r="F1302">
        <v>4</v>
      </c>
      <c r="G1302">
        <v>4</v>
      </c>
      <c r="H1302">
        <v>1</v>
      </c>
      <c r="I1302">
        <v>12</v>
      </c>
      <c r="J1302">
        <v>40</v>
      </c>
      <c r="K1302">
        <v>0.3</v>
      </c>
      <c r="L1302">
        <v>40</v>
      </c>
      <c r="M1302">
        <v>1</v>
      </c>
      <c r="N1302">
        <v>6</v>
      </c>
      <c r="O1302">
        <v>1.125</v>
      </c>
      <c r="P1302">
        <v>2</v>
      </c>
      <c r="Q1302">
        <v>3</v>
      </c>
      <c r="R1302">
        <v>0.66666666666666663</v>
      </c>
      <c r="S1302">
        <v>6</v>
      </c>
      <c r="T1302">
        <v>1.2619047619047616</v>
      </c>
    </row>
    <row r="1303" spans="1:20" x14ac:dyDescent="0.2">
      <c r="A1303" t="s">
        <v>14850</v>
      </c>
      <c r="B1303" t="s">
        <v>14851</v>
      </c>
      <c r="C1303" t="s">
        <v>200</v>
      </c>
      <c r="D1303" t="s">
        <v>1002</v>
      </c>
      <c r="E1303" s="23">
        <v>41365</v>
      </c>
      <c r="F1303">
        <v>3</v>
      </c>
      <c r="G1303">
        <v>4</v>
      </c>
      <c r="H1303">
        <v>0.75</v>
      </c>
      <c r="I1303">
        <v>4</v>
      </c>
      <c r="J1303">
        <v>15</v>
      </c>
      <c r="K1303">
        <v>0.26666666666666666</v>
      </c>
      <c r="L1303">
        <v>20</v>
      </c>
      <c r="M1303">
        <v>0.75</v>
      </c>
      <c r="R1303">
        <v>0</v>
      </c>
    </row>
    <row r="1304" spans="1:20" x14ac:dyDescent="0.2">
      <c r="A1304" t="s">
        <v>15027</v>
      </c>
      <c r="B1304" t="s">
        <v>15028</v>
      </c>
      <c r="C1304" t="s">
        <v>202</v>
      </c>
      <c r="D1304" t="s">
        <v>1002</v>
      </c>
      <c r="E1304" s="23">
        <v>41365</v>
      </c>
      <c r="H1304" t="e">
        <v>#DIV/0!</v>
      </c>
      <c r="K1304" t="e">
        <v>#DIV/0!</v>
      </c>
      <c r="M1304" t="e">
        <v>#DIV/0!</v>
      </c>
      <c r="R1304" t="e">
        <v>#DIV/0!</v>
      </c>
      <c r="T1304">
        <v>1.175</v>
      </c>
    </row>
    <row r="1305" spans="1:20" x14ac:dyDescent="0.2">
      <c r="A1305" t="s">
        <v>15570</v>
      </c>
      <c r="B1305" t="s">
        <v>15571</v>
      </c>
      <c r="C1305" t="s">
        <v>228</v>
      </c>
      <c r="D1305" t="s">
        <v>1002</v>
      </c>
      <c r="E1305" s="23">
        <v>41365</v>
      </c>
      <c r="T1305">
        <v>0.5</v>
      </c>
    </row>
    <row r="1306" spans="1:20" x14ac:dyDescent="0.2">
      <c r="A1306" t="s">
        <v>15731</v>
      </c>
      <c r="B1306" t="s">
        <v>15732</v>
      </c>
      <c r="C1306" t="s">
        <v>227</v>
      </c>
      <c r="D1306" t="s">
        <v>1000</v>
      </c>
      <c r="E1306" s="23">
        <v>41365</v>
      </c>
    </row>
    <row r="1307" spans="1:20" x14ac:dyDescent="0.2">
      <c r="A1307" t="s">
        <v>15908</v>
      </c>
      <c r="B1307" t="s">
        <v>15909</v>
      </c>
      <c r="C1307" t="s">
        <v>203</v>
      </c>
      <c r="D1307" t="s">
        <v>1000</v>
      </c>
      <c r="E1307" s="23">
        <v>41365</v>
      </c>
      <c r="F1307">
        <v>10</v>
      </c>
      <c r="G1307">
        <v>9</v>
      </c>
      <c r="H1307">
        <v>1.1111111111111112</v>
      </c>
      <c r="I1307">
        <v>49</v>
      </c>
      <c r="J1307">
        <v>60</v>
      </c>
      <c r="K1307">
        <v>0.81666666666666665</v>
      </c>
      <c r="L1307">
        <v>72.5</v>
      </c>
      <c r="M1307">
        <v>0.82758620689655171</v>
      </c>
      <c r="P1307">
        <v>2</v>
      </c>
      <c r="Q1307">
        <v>3</v>
      </c>
      <c r="R1307">
        <v>0.66666666666666663</v>
      </c>
    </row>
    <row r="1308" spans="1:20" x14ac:dyDescent="0.2">
      <c r="A1308" t="s">
        <v>16087</v>
      </c>
      <c r="B1308" t="s">
        <v>16088</v>
      </c>
      <c r="C1308" t="s">
        <v>205</v>
      </c>
      <c r="D1308" t="s">
        <v>1002</v>
      </c>
      <c r="E1308" s="23">
        <v>41365</v>
      </c>
      <c r="F1308">
        <v>4</v>
      </c>
      <c r="G1308">
        <v>5</v>
      </c>
      <c r="H1308">
        <v>0.8</v>
      </c>
      <c r="I1308">
        <v>28</v>
      </c>
      <c r="J1308">
        <v>35</v>
      </c>
      <c r="K1308">
        <v>0.8</v>
      </c>
      <c r="L1308">
        <v>45</v>
      </c>
      <c r="M1308">
        <v>0.77777777777777779</v>
      </c>
      <c r="N1308">
        <v>21</v>
      </c>
      <c r="O1308">
        <v>0.97500000000000009</v>
      </c>
      <c r="P1308">
        <v>2</v>
      </c>
      <c r="Q1308">
        <v>3</v>
      </c>
      <c r="R1308">
        <v>0.66666666666666663</v>
      </c>
      <c r="S1308">
        <v>7</v>
      </c>
    </row>
    <row r="1309" spans="1:20" x14ac:dyDescent="0.2">
      <c r="A1309" t="s">
        <v>16264</v>
      </c>
      <c r="B1309" t="s">
        <v>16265</v>
      </c>
      <c r="C1309" t="s">
        <v>204</v>
      </c>
      <c r="D1309" t="s">
        <v>1002</v>
      </c>
      <c r="E1309" s="23">
        <v>41365</v>
      </c>
      <c r="F1309">
        <v>6</v>
      </c>
      <c r="G1309">
        <v>4</v>
      </c>
      <c r="H1309">
        <v>1.5</v>
      </c>
      <c r="I1309">
        <v>21</v>
      </c>
      <c r="J1309">
        <v>25</v>
      </c>
      <c r="K1309">
        <v>0.84</v>
      </c>
      <c r="L1309">
        <v>27.5</v>
      </c>
      <c r="M1309">
        <v>0.90909090909090906</v>
      </c>
    </row>
    <row r="1310" spans="1:20" x14ac:dyDescent="0.2">
      <c r="A1310" t="s">
        <v>16441</v>
      </c>
      <c r="B1310" t="s">
        <v>16442</v>
      </c>
      <c r="C1310" t="s">
        <v>206</v>
      </c>
      <c r="D1310" t="s">
        <v>1002</v>
      </c>
      <c r="E1310" s="23">
        <v>41365</v>
      </c>
      <c r="H1310" t="e">
        <v>#DIV/0!</v>
      </c>
      <c r="K1310" t="e">
        <v>#DIV/0!</v>
      </c>
      <c r="M1310" t="e">
        <v>#DIV/0!</v>
      </c>
      <c r="R1310" t="e">
        <v>#DIV/0!</v>
      </c>
    </row>
    <row r="1311" spans="1:20" x14ac:dyDescent="0.2">
      <c r="A1311" t="s">
        <v>16582</v>
      </c>
      <c r="B1311" t="s">
        <v>16583</v>
      </c>
      <c r="C1311" t="s">
        <v>223</v>
      </c>
      <c r="D1311" t="s">
        <v>1000</v>
      </c>
      <c r="E1311" s="23">
        <v>41365</v>
      </c>
      <c r="R1311" t="e">
        <v>#DIV/0!</v>
      </c>
    </row>
    <row r="1312" spans="1:20" x14ac:dyDescent="0.2">
      <c r="A1312" t="s">
        <v>16761</v>
      </c>
      <c r="B1312" t="s">
        <v>16762</v>
      </c>
      <c r="C1312" t="s">
        <v>224</v>
      </c>
      <c r="D1312" t="s">
        <v>1002</v>
      </c>
      <c r="E1312" s="23">
        <v>41365</v>
      </c>
      <c r="R1312" t="e">
        <v>#DIV/0!</v>
      </c>
    </row>
    <row r="1313" spans="1:20" x14ac:dyDescent="0.2">
      <c r="A1313" t="s">
        <v>17198</v>
      </c>
      <c r="B1313" t="s">
        <v>17199</v>
      </c>
      <c r="C1313" t="s">
        <v>225</v>
      </c>
      <c r="D1313" t="s">
        <v>1000</v>
      </c>
      <c r="E1313" s="23">
        <v>41365</v>
      </c>
      <c r="R1313" t="e">
        <v>#DIV/0!</v>
      </c>
    </row>
    <row r="1314" spans="1:20" x14ac:dyDescent="0.2">
      <c r="A1314" t="s">
        <v>17405</v>
      </c>
      <c r="B1314" t="s">
        <v>17406</v>
      </c>
      <c r="C1314" t="s">
        <v>226</v>
      </c>
      <c r="D1314" t="s">
        <v>1002</v>
      </c>
      <c r="E1314" s="23">
        <v>41365</v>
      </c>
      <c r="R1314" t="e">
        <v>#DIV/0!</v>
      </c>
    </row>
    <row r="1315" spans="1:20" x14ac:dyDescent="0.2">
      <c r="A1315" t="s">
        <v>17582</v>
      </c>
      <c r="B1315" t="s">
        <v>17583</v>
      </c>
      <c r="C1315" t="s">
        <v>232</v>
      </c>
      <c r="D1315" t="s">
        <v>1000</v>
      </c>
      <c r="E1315" s="23">
        <v>41365</v>
      </c>
      <c r="R1315" t="e">
        <v>#DIV/0!</v>
      </c>
      <c r="T1315">
        <v>0.25</v>
      </c>
    </row>
    <row r="1316" spans="1:20" x14ac:dyDescent="0.2">
      <c r="A1316" t="s">
        <v>17779</v>
      </c>
      <c r="B1316" t="s">
        <v>17780</v>
      </c>
      <c r="C1316" t="s">
        <v>231</v>
      </c>
      <c r="D1316" t="s">
        <v>1002</v>
      </c>
      <c r="E1316" s="23">
        <v>41365</v>
      </c>
      <c r="R1316" t="e">
        <v>#DIV/0!</v>
      </c>
      <c r="T1316">
        <v>0.25</v>
      </c>
    </row>
    <row r="1317" spans="1:20" x14ac:dyDescent="0.2">
      <c r="A1317" t="s">
        <v>17956</v>
      </c>
      <c r="B1317" t="s">
        <v>17957</v>
      </c>
      <c r="C1317" t="s">
        <v>317</v>
      </c>
      <c r="D1317" t="s">
        <v>1000</v>
      </c>
      <c r="E1317" s="23">
        <v>41365</v>
      </c>
      <c r="T1317">
        <v>1.1666666666666667</v>
      </c>
    </row>
    <row r="1318" spans="1:20" x14ac:dyDescent="0.2">
      <c r="A1318" t="s">
        <v>18135</v>
      </c>
      <c r="B1318" t="s">
        <v>18136</v>
      </c>
      <c r="C1318" t="s">
        <v>316</v>
      </c>
      <c r="D1318" t="s">
        <v>1002</v>
      </c>
      <c r="E1318" s="23">
        <v>41365</v>
      </c>
      <c r="T1318">
        <v>0.875</v>
      </c>
    </row>
    <row r="1319" spans="1:20" x14ac:dyDescent="0.2">
      <c r="A1319" t="s">
        <v>18388</v>
      </c>
      <c r="B1319" t="s">
        <v>18389</v>
      </c>
      <c r="C1319" t="s">
        <v>214</v>
      </c>
      <c r="D1319" t="s">
        <v>1000</v>
      </c>
      <c r="E1319" s="23">
        <v>41365</v>
      </c>
      <c r="F1319">
        <v>4</v>
      </c>
      <c r="G1319">
        <v>5</v>
      </c>
      <c r="H1319">
        <v>0.8</v>
      </c>
      <c r="I1319">
        <v>21</v>
      </c>
      <c r="J1319">
        <v>29</v>
      </c>
      <c r="K1319">
        <v>0.72413793103448276</v>
      </c>
      <c r="L1319">
        <v>29</v>
      </c>
      <c r="M1319">
        <v>1</v>
      </c>
      <c r="N1319">
        <v>13</v>
      </c>
      <c r="P1319">
        <v>3</v>
      </c>
      <c r="Q1319">
        <v>6</v>
      </c>
      <c r="R1319">
        <v>0.5</v>
      </c>
      <c r="S1319">
        <v>8</v>
      </c>
    </row>
    <row r="1320" spans="1:20" x14ac:dyDescent="0.2">
      <c r="A1320" t="s">
        <v>18567</v>
      </c>
      <c r="B1320" t="s">
        <v>18568</v>
      </c>
      <c r="C1320" t="s">
        <v>215</v>
      </c>
      <c r="D1320" t="s">
        <v>1002</v>
      </c>
      <c r="E1320" s="23">
        <v>41365</v>
      </c>
      <c r="F1320">
        <v>4</v>
      </c>
      <c r="G1320">
        <v>5</v>
      </c>
      <c r="H1320">
        <v>0.8</v>
      </c>
      <c r="I1320">
        <v>21</v>
      </c>
      <c r="J1320">
        <v>29</v>
      </c>
      <c r="K1320">
        <v>0.72413793103448276</v>
      </c>
      <c r="L1320">
        <v>29</v>
      </c>
      <c r="M1320">
        <v>1</v>
      </c>
      <c r="N1320">
        <v>13</v>
      </c>
      <c r="O1320">
        <v>0.82499999999999996</v>
      </c>
      <c r="P1320">
        <v>3</v>
      </c>
      <c r="Q1320">
        <v>6</v>
      </c>
      <c r="R1320">
        <v>0.5</v>
      </c>
      <c r="S1320">
        <v>8</v>
      </c>
      <c r="T1320">
        <v>0</v>
      </c>
    </row>
    <row r="1321" spans="1:20" x14ac:dyDescent="0.2">
      <c r="A1321" t="s">
        <v>18744</v>
      </c>
      <c r="B1321" t="s">
        <v>18745</v>
      </c>
      <c r="C1321" t="s">
        <v>216</v>
      </c>
      <c r="D1321" t="s">
        <v>1002</v>
      </c>
      <c r="E1321" s="23">
        <v>41365</v>
      </c>
      <c r="H1321" t="e">
        <v>#DIV/0!</v>
      </c>
      <c r="K1321" t="e">
        <v>#DIV/0!</v>
      </c>
      <c r="M1321" t="e">
        <v>#DIV/0!</v>
      </c>
      <c r="R1321" t="e">
        <v>#DIV/0!</v>
      </c>
    </row>
    <row r="1322" spans="1:20" x14ac:dyDescent="0.2">
      <c r="A1322" t="s">
        <v>18921</v>
      </c>
      <c r="B1322" t="s">
        <v>18922</v>
      </c>
      <c r="C1322" t="s">
        <v>229</v>
      </c>
      <c r="D1322" t="s">
        <v>1002</v>
      </c>
      <c r="E1322" s="23">
        <v>41365</v>
      </c>
    </row>
    <row r="1323" spans="1:20" x14ac:dyDescent="0.2">
      <c r="A1323" t="s">
        <v>19098</v>
      </c>
      <c r="B1323" t="s">
        <v>19099</v>
      </c>
      <c r="C1323" t="s">
        <v>230</v>
      </c>
      <c r="D1323" t="s">
        <v>1000</v>
      </c>
      <c r="E1323" s="23">
        <v>41365</v>
      </c>
    </row>
    <row r="1324" spans="1:20" x14ac:dyDescent="0.2">
      <c r="A1324" t="s">
        <v>19277</v>
      </c>
      <c r="B1324" t="s">
        <v>19278</v>
      </c>
      <c r="C1324" t="s">
        <v>234</v>
      </c>
      <c r="D1324" t="s">
        <v>1000</v>
      </c>
      <c r="E1324" s="23">
        <v>41365</v>
      </c>
      <c r="R1324" t="e">
        <v>#DIV/0!</v>
      </c>
    </row>
    <row r="1325" spans="1:20" x14ac:dyDescent="0.2">
      <c r="A1325" t="s">
        <v>19456</v>
      </c>
      <c r="B1325" t="s">
        <v>19457</v>
      </c>
      <c r="C1325" t="s">
        <v>233</v>
      </c>
      <c r="D1325" t="s">
        <v>1002</v>
      </c>
      <c r="E1325" s="23">
        <v>41365</v>
      </c>
      <c r="R1325" t="e">
        <v>#DIV/0!</v>
      </c>
    </row>
    <row r="1326" spans="1:20" x14ac:dyDescent="0.2">
      <c r="A1326" t="s">
        <v>19831</v>
      </c>
      <c r="B1326" t="s">
        <v>19832</v>
      </c>
      <c r="C1326" t="s">
        <v>220</v>
      </c>
      <c r="D1326" t="s">
        <v>1000</v>
      </c>
      <c r="E1326" s="23">
        <v>41365</v>
      </c>
      <c r="F1326">
        <v>7.5</v>
      </c>
      <c r="G1326">
        <v>12.5</v>
      </c>
      <c r="H1326">
        <v>0.6</v>
      </c>
      <c r="I1326">
        <v>30</v>
      </c>
      <c r="J1326">
        <v>30.96</v>
      </c>
      <c r="K1326">
        <v>0.96899224806201545</v>
      </c>
      <c r="L1326">
        <v>54</v>
      </c>
      <c r="M1326">
        <v>0.57333333333333336</v>
      </c>
      <c r="P1326">
        <v>8</v>
      </c>
      <c r="Q1326">
        <v>10</v>
      </c>
      <c r="R1326">
        <v>0.8</v>
      </c>
    </row>
    <row r="1327" spans="1:20" x14ac:dyDescent="0.2">
      <c r="A1327" t="s">
        <v>20010</v>
      </c>
      <c r="B1327" t="s">
        <v>20011</v>
      </c>
      <c r="C1327" t="s">
        <v>221</v>
      </c>
      <c r="D1327" t="s">
        <v>1002</v>
      </c>
      <c r="E1327" s="23">
        <v>41365</v>
      </c>
      <c r="F1327">
        <v>6.34</v>
      </c>
      <c r="G1327">
        <v>7.5</v>
      </c>
      <c r="H1327">
        <v>0.84533333333333327</v>
      </c>
      <c r="I1327">
        <v>24</v>
      </c>
      <c r="J1327">
        <v>24</v>
      </c>
      <c r="K1327">
        <v>1</v>
      </c>
      <c r="L1327">
        <v>45</v>
      </c>
      <c r="M1327">
        <v>0.53333333333333333</v>
      </c>
      <c r="O1327">
        <v>0.75</v>
      </c>
      <c r="P1327">
        <v>8</v>
      </c>
      <c r="Q1327">
        <v>10</v>
      </c>
      <c r="R1327">
        <v>0.8</v>
      </c>
      <c r="T1327">
        <v>0.8125</v>
      </c>
    </row>
    <row r="1328" spans="1:20" x14ac:dyDescent="0.2">
      <c r="A1328" t="s">
        <v>20187</v>
      </c>
      <c r="B1328" t="s">
        <v>20188</v>
      </c>
      <c r="C1328" t="s">
        <v>222</v>
      </c>
      <c r="D1328" t="s">
        <v>1002</v>
      </c>
      <c r="E1328" s="23">
        <v>41365</v>
      </c>
      <c r="F1328">
        <v>1.1599999999999999</v>
      </c>
      <c r="G1328">
        <v>5</v>
      </c>
      <c r="H1328">
        <v>0.23199999999999998</v>
      </c>
      <c r="I1328">
        <v>6</v>
      </c>
      <c r="J1328">
        <v>6.9599999999999991</v>
      </c>
      <c r="K1328">
        <v>0.86206896551724155</v>
      </c>
      <c r="L1328">
        <v>9</v>
      </c>
      <c r="M1328">
        <v>0.77333333333333321</v>
      </c>
      <c r="O1328">
        <v>1</v>
      </c>
      <c r="P1328">
        <v>0</v>
      </c>
      <c r="Q1328">
        <v>0</v>
      </c>
      <c r="R1328" t="e">
        <v>#DIV/0!</v>
      </c>
    </row>
    <row r="1329" spans="1:20" x14ac:dyDescent="0.2">
      <c r="A1329" t="s">
        <v>20364</v>
      </c>
      <c r="B1329" t="s">
        <v>20365</v>
      </c>
      <c r="C1329" t="s">
        <v>211</v>
      </c>
      <c r="D1329" t="s">
        <v>1002</v>
      </c>
      <c r="E1329" s="23">
        <v>41365</v>
      </c>
      <c r="H1329" t="e">
        <v>#DIV/0!</v>
      </c>
      <c r="K1329" t="e">
        <v>#DIV/0!</v>
      </c>
      <c r="M1329" t="e">
        <v>#DIV/0!</v>
      </c>
      <c r="N1329">
        <v>0</v>
      </c>
      <c r="R1329" t="e">
        <v>#DIV/0!</v>
      </c>
      <c r="T1329">
        <v>0.8125</v>
      </c>
    </row>
    <row r="1330" spans="1:20" x14ac:dyDescent="0.2">
      <c r="A1330" t="s">
        <v>20541</v>
      </c>
      <c r="B1330" t="s">
        <v>20542</v>
      </c>
      <c r="C1330" t="s">
        <v>207</v>
      </c>
      <c r="D1330" t="s">
        <v>1000</v>
      </c>
      <c r="E1330" s="23">
        <v>41365</v>
      </c>
      <c r="F1330">
        <v>7</v>
      </c>
      <c r="G1330">
        <v>7</v>
      </c>
      <c r="H1330">
        <v>1</v>
      </c>
      <c r="I1330">
        <v>18</v>
      </c>
      <c r="J1330">
        <v>52</v>
      </c>
      <c r="K1330">
        <v>0.34615384615384615</v>
      </c>
      <c r="L1330">
        <v>62</v>
      </c>
      <c r="M1330">
        <v>0.83870967741935487</v>
      </c>
      <c r="N1330">
        <v>13</v>
      </c>
      <c r="P1330">
        <v>3</v>
      </c>
      <c r="Q1330">
        <v>6</v>
      </c>
      <c r="R1330">
        <v>0.5</v>
      </c>
      <c r="S1330">
        <v>5</v>
      </c>
    </row>
    <row r="1331" spans="1:20" x14ac:dyDescent="0.2">
      <c r="A1331" t="s">
        <v>20720</v>
      </c>
      <c r="B1331" t="s">
        <v>20721</v>
      </c>
      <c r="C1331" t="s">
        <v>894</v>
      </c>
      <c r="D1331" t="s">
        <v>1002</v>
      </c>
      <c r="E1331" s="23">
        <v>41365</v>
      </c>
      <c r="T1331">
        <v>0.86599999999999999</v>
      </c>
    </row>
    <row r="1332" spans="1:20" x14ac:dyDescent="0.2">
      <c r="A1332" t="s">
        <v>20785</v>
      </c>
      <c r="B1332" t="s">
        <v>20786</v>
      </c>
      <c r="C1332" t="s">
        <v>210</v>
      </c>
      <c r="D1332" t="s">
        <v>1002</v>
      </c>
      <c r="E1332" s="23">
        <v>41365</v>
      </c>
      <c r="F1332">
        <v>4</v>
      </c>
      <c r="G1332">
        <v>4</v>
      </c>
      <c r="H1332">
        <v>1</v>
      </c>
      <c r="I1332">
        <v>18</v>
      </c>
      <c r="J1332">
        <v>35</v>
      </c>
      <c r="K1332">
        <v>0.51428571428571423</v>
      </c>
      <c r="L1332">
        <v>35</v>
      </c>
      <c r="M1332">
        <v>1</v>
      </c>
      <c r="N1332">
        <v>13</v>
      </c>
      <c r="O1332">
        <v>0.97500000000000009</v>
      </c>
      <c r="P1332">
        <v>3</v>
      </c>
      <c r="Q1332">
        <v>6</v>
      </c>
      <c r="R1332">
        <v>0.5</v>
      </c>
      <c r="S1332">
        <v>5</v>
      </c>
      <c r="T1332">
        <v>0.84099999999999997</v>
      </c>
    </row>
    <row r="1333" spans="1:20" x14ac:dyDescent="0.2">
      <c r="A1333" t="s">
        <v>20962</v>
      </c>
      <c r="B1333" t="s">
        <v>20963</v>
      </c>
      <c r="C1333" t="s">
        <v>208</v>
      </c>
      <c r="D1333" t="s">
        <v>1002</v>
      </c>
      <c r="E1333" s="23">
        <v>41365</v>
      </c>
      <c r="F1333">
        <v>3</v>
      </c>
      <c r="G1333">
        <v>3</v>
      </c>
      <c r="H1333">
        <v>1</v>
      </c>
      <c r="J1333">
        <v>17</v>
      </c>
      <c r="K1333">
        <v>0</v>
      </c>
      <c r="L1333">
        <v>27</v>
      </c>
      <c r="M1333">
        <v>0.62962962962962965</v>
      </c>
      <c r="R1333" t="e">
        <v>#DIV/0!</v>
      </c>
      <c r="T1333">
        <v>0.96599999999999997</v>
      </c>
    </row>
    <row r="1334" spans="1:20" x14ac:dyDescent="0.2">
      <c r="A1334" t="s">
        <v>21217</v>
      </c>
      <c r="B1334" t="s">
        <v>21218</v>
      </c>
      <c r="C1334" t="s">
        <v>213</v>
      </c>
      <c r="D1334" t="s">
        <v>1002</v>
      </c>
      <c r="E1334" s="23">
        <v>41365</v>
      </c>
    </row>
    <row r="1335" spans="1:20" x14ac:dyDescent="0.2">
      <c r="A1335" t="s">
        <v>21394</v>
      </c>
      <c r="B1335" t="s">
        <v>21395</v>
      </c>
      <c r="C1335" t="s">
        <v>8154</v>
      </c>
      <c r="D1335" t="s">
        <v>1002</v>
      </c>
      <c r="E1335" s="23">
        <v>41365</v>
      </c>
    </row>
    <row r="1336" spans="1:20" x14ac:dyDescent="0.2">
      <c r="A1336" t="s">
        <v>21459</v>
      </c>
      <c r="B1336" t="s">
        <v>21460</v>
      </c>
      <c r="C1336" t="s">
        <v>212</v>
      </c>
      <c r="D1336" t="s">
        <v>1000</v>
      </c>
      <c r="E1336" s="23">
        <v>41365</v>
      </c>
      <c r="F1336">
        <v>0</v>
      </c>
      <c r="G1336">
        <v>0</v>
      </c>
      <c r="H1336" t="e">
        <v>#DIV/0!</v>
      </c>
      <c r="I1336">
        <v>0</v>
      </c>
      <c r="J1336">
        <v>0</v>
      </c>
      <c r="K1336" t="e">
        <v>#DIV/0!</v>
      </c>
      <c r="L1336">
        <v>0</v>
      </c>
      <c r="M1336" t="e">
        <v>#DIV/0!</v>
      </c>
      <c r="N1336">
        <v>0</v>
      </c>
      <c r="P1336">
        <v>0</v>
      </c>
      <c r="Q1336">
        <v>0</v>
      </c>
      <c r="R1336" t="e">
        <v>#DIV/0!</v>
      </c>
      <c r="S1336">
        <v>0</v>
      </c>
      <c r="T1336">
        <v>0</v>
      </c>
    </row>
    <row r="1337" spans="1:20" x14ac:dyDescent="0.2">
      <c r="A1337" t="s">
        <v>21668</v>
      </c>
      <c r="B1337" t="s">
        <v>21669</v>
      </c>
      <c r="C1337" t="s">
        <v>217</v>
      </c>
      <c r="D1337" t="s">
        <v>1000</v>
      </c>
      <c r="E1337" s="23">
        <v>41365</v>
      </c>
      <c r="F1337">
        <v>0</v>
      </c>
      <c r="G1337">
        <v>0</v>
      </c>
      <c r="I1337">
        <v>0</v>
      </c>
      <c r="L1337">
        <v>0</v>
      </c>
      <c r="N1337">
        <v>5</v>
      </c>
      <c r="S1337">
        <v>0</v>
      </c>
      <c r="T1337">
        <v>0</v>
      </c>
    </row>
    <row r="1338" spans="1:20" x14ac:dyDescent="0.2">
      <c r="A1338" t="s">
        <v>21847</v>
      </c>
      <c r="B1338" t="s">
        <v>21848</v>
      </c>
      <c r="C1338" t="s">
        <v>895</v>
      </c>
      <c r="D1338" t="s">
        <v>1002</v>
      </c>
      <c r="E1338" s="23">
        <v>41365</v>
      </c>
      <c r="T1338">
        <v>0.96250000000000013</v>
      </c>
    </row>
    <row r="1339" spans="1:20" x14ac:dyDescent="0.2">
      <c r="A1339" t="s">
        <v>21912</v>
      </c>
      <c r="B1339" t="s">
        <v>21913</v>
      </c>
      <c r="C1339" t="s">
        <v>218</v>
      </c>
      <c r="D1339" t="s">
        <v>1002</v>
      </c>
      <c r="E1339" s="23">
        <v>41365</v>
      </c>
      <c r="N1339">
        <v>5</v>
      </c>
      <c r="P1339">
        <v>0</v>
      </c>
      <c r="Q1339">
        <v>0</v>
      </c>
      <c r="S1339">
        <v>0</v>
      </c>
      <c r="T1339">
        <v>0.83425000000000005</v>
      </c>
    </row>
    <row r="1340" spans="1:20" x14ac:dyDescent="0.2">
      <c r="A1340" t="s">
        <v>22089</v>
      </c>
      <c r="B1340" t="s">
        <v>22090</v>
      </c>
      <c r="C1340" t="s">
        <v>219</v>
      </c>
      <c r="D1340" t="s">
        <v>1002</v>
      </c>
      <c r="E1340" s="23">
        <v>41365</v>
      </c>
      <c r="T1340">
        <v>0.91700000000000004</v>
      </c>
    </row>
    <row r="1341" spans="1:20" x14ac:dyDescent="0.2">
      <c r="A1341" t="s">
        <v>11509</v>
      </c>
      <c r="B1341" t="s">
        <v>11510</v>
      </c>
      <c r="C1341" t="s">
        <v>198</v>
      </c>
      <c r="D1341" t="s">
        <v>1002</v>
      </c>
      <c r="E1341" s="23">
        <v>41395</v>
      </c>
      <c r="T1341">
        <v>0</v>
      </c>
    </row>
    <row r="1342" spans="1:20" x14ac:dyDescent="0.2">
      <c r="A1342" t="s">
        <v>13187</v>
      </c>
      <c r="B1342" t="s">
        <v>13099</v>
      </c>
      <c r="C1342" t="s">
        <v>1051</v>
      </c>
      <c r="D1342" t="s">
        <v>1002</v>
      </c>
      <c r="E1342" s="23">
        <v>41395</v>
      </c>
      <c r="T1342">
        <v>0.52335164835164838</v>
      </c>
    </row>
    <row r="1343" spans="1:20" x14ac:dyDescent="0.2">
      <c r="A1343" t="s">
        <v>2989</v>
      </c>
      <c r="B1343" t="s">
        <v>2990</v>
      </c>
      <c r="C1343" t="s">
        <v>242</v>
      </c>
      <c r="D1343" t="s">
        <v>1000</v>
      </c>
      <c r="E1343" s="23">
        <v>41395</v>
      </c>
      <c r="F1343">
        <v>0</v>
      </c>
      <c r="G1343">
        <v>0</v>
      </c>
      <c r="H1343" t="e">
        <v>#DIV/0!</v>
      </c>
      <c r="I1343">
        <v>0</v>
      </c>
      <c r="J1343">
        <v>0</v>
      </c>
      <c r="K1343" t="e">
        <v>#DIV/0!</v>
      </c>
      <c r="L1343">
        <v>0</v>
      </c>
      <c r="M1343" t="e">
        <v>#DIV/0!</v>
      </c>
      <c r="N1343">
        <v>0</v>
      </c>
      <c r="P1343">
        <v>0</v>
      </c>
      <c r="Q1343">
        <v>0</v>
      </c>
      <c r="R1343" t="e">
        <v>#DIV/0!</v>
      </c>
      <c r="S1343">
        <v>0</v>
      </c>
      <c r="T1343">
        <v>0</v>
      </c>
    </row>
    <row r="1344" spans="1:20" x14ac:dyDescent="0.2">
      <c r="A1344" t="s">
        <v>2814</v>
      </c>
      <c r="B1344" t="s">
        <v>2815</v>
      </c>
      <c r="C1344" t="s">
        <v>2724</v>
      </c>
      <c r="D1344" t="s">
        <v>1000</v>
      </c>
      <c r="E1344" s="23">
        <v>41395</v>
      </c>
      <c r="F1344">
        <v>0</v>
      </c>
      <c r="G1344">
        <v>0</v>
      </c>
      <c r="I1344">
        <v>0</v>
      </c>
      <c r="J1344">
        <v>0</v>
      </c>
      <c r="L1344">
        <v>0</v>
      </c>
      <c r="N1344">
        <v>0</v>
      </c>
      <c r="P1344">
        <v>0</v>
      </c>
      <c r="Q1344">
        <v>0</v>
      </c>
      <c r="R1344" t="e">
        <v>#DIV/0!</v>
      </c>
      <c r="S1344">
        <v>0</v>
      </c>
      <c r="T1344">
        <v>0.88948374542124553</v>
      </c>
    </row>
    <row r="1345" spans="1:20" x14ac:dyDescent="0.2">
      <c r="A1345" t="s">
        <v>2569</v>
      </c>
      <c r="B1345" t="s">
        <v>2570</v>
      </c>
      <c r="C1345" t="s">
        <v>237</v>
      </c>
      <c r="D1345" t="s">
        <v>1000</v>
      </c>
      <c r="E1345" s="23">
        <v>41395</v>
      </c>
      <c r="F1345">
        <v>16</v>
      </c>
      <c r="G1345">
        <v>18</v>
      </c>
      <c r="H1345">
        <v>0.88888888888888884</v>
      </c>
      <c r="I1345">
        <v>80</v>
      </c>
      <c r="J1345">
        <v>139</v>
      </c>
      <c r="K1345">
        <v>0.57553956834532372</v>
      </c>
      <c r="L1345">
        <v>149</v>
      </c>
      <c r="M1345">
        <v>0.93288590604026844</v>
      </c>
      <c r="N1345">
        <v>58</v>
      </c>
      <c r="O1345">
        <v>0.95</v>
      </c>
      <c r="P1345">
        <v>12</v>
      </c>
      <c r="Q1345">
        <v>15</v>
      </c>
      <c r="R1345">
        <v>0.8</v>
      </c>
      <c r="S1345">
        <v>22</v>
      </c>
      <c r="T1345">
        <v>0.88571428571428568</v>
      </c>
    </row>
    <row r="1346" spans="1:20" x14ac:dyDescent="0.2">
      <c r="A1346" t="s">
        <v>2394</v>
      </c>
      <c r="B1346" t="s">
        <v>2395</v>
      </c>
      <c r="C1346" t="s">
        <v>238</v>
      </c>
      <c r="D1346" t="s">
        <v>1000</v>
      </c>
      <c r="E1346" s="23">
        <v>41395</v>
      </c>
      <c r="F1346">
        <v>7.58</v>
      </c>
      <c r="G1346">
        <v>15</v>
      </c>
      <c r="H1346">
        <v>0.5053333333333333</v>
      </c>
      <c r="I1346">
        <v>28</v>
      </c>
      <c r="J1346">
        <v>28</v>
      </c>
      <c r="K1346">
        <v>1</v>
      </c>
      <c r="L1346">
        <v>45</v>
      </c>
      <c r="M1346">
        <v>0.62222222222222223</v>
      </c>
      <c r="N1346">
        <v>0</v>
      </c>
      <c r="O1346">
        <v>1</v>
      </c>
      <c r="P1346">
        <v>5</v>
      </c>
      <c r="Q1346">
        <v>6</v>
      </c>
      <c r="R1346">
        <v>0.83333333333333337</v>
      </c>
      <c r="S1346">
        <v>0</v>
      </c>
      <c r="T1346">
        <v>0.7</v>
      </c>
    </row>
    <row r="1347" spans="1:20" x14ac:dyDescent="0.2">
      <c r="A1347" t="s">
        <v>2221</v>
      </c>
      <c r="B1347" t="s">
        <v>2222</v>
      </c>
      <c r="C1347" t="s">
        <v>239</v>
      </c>
      <c r="D1347" t="s">
        <v>1000</v>
      </c>
      <c r="E1347" s="23">
        <v>41395</v>
      </c>
      <c r="F1347">
        <v>3</v>
      </c>
      <c r="G1347">
        <v>5</v>
      </c>
      <c r="H1347">
        <v>0.6</v>
      </c>
      <c r="I1347">
        <v>5</v>
      </c>
      <c r="J1347">
        <v>5.9955555555555549</v>
      </c>
      <c r="K1347">
        <v>0.83395107487027442</v>
      </c>
      <c r="L1347">
        <v>9</v>
      </c>
      <c r="M1347">
        <v>0.66617283950617279</v>
      </c>
      <c r="N1347">
        <v>0</v>
      </c>
      <c r="O1347">
        <v>0.83</v>
      </c>
      <c r="P1347">
        <v>1</v>
      </c>
      <c r="Q1347">
        <v>2</v>
      </c>
      <c r="R1347">
        <v>0.5</v>
      </c>
      <c r="S1347">
        <v>0</v>
      </c>
      <c r="T1347">
        <v>0.8571428571428571</v>
      </c>
    </row>
    <row r="1348" spans="1:20" x14ac:dyDescent="0.2">
      <c r="A1348" t="s">
        <v>2046</v>
      </c>
      <c r="B1348" t="s">
        <v>2047</v>
      </c>
      <c r="C1348" t="s">
        <v>1988</v>
      </c>
      <c r="D1348" t="s">
        <v>1000</v>
      </c>
      <c r="E1348" s="23">
        <v>41395</v>
      </c>
      <c r="F1348">
        <v>0</v>
      </c>
      <c r="G1348">
        <v>0</v>
      </c>
      <c r="I1348">
        <v>15</v>
      </c>
      <c r="J1348">
        <v>0</v>
      </c>
      <c r="L1348">
        <v>0</v>
      </c>
      <c r="N1348">
        <v>4</v>
      </c>
      <c r="P1348">
        <v>1</v>
      </c>
      <c r="Q1348">
        <v>4</v>
      </c>
      <c r="R1348">
        <v>0.25</v>
      </c>
      <c r="S1348">
        <v>5</v>
      </c>
    </row>
    <row r="1349" spans="1:20" x14ac:dyDescent="0.2">
      <c r="A1349" t="s">
        <v>1798</v>
      </c>
      <c r="B1349" t="s">
        <v>1799</v>
      </c>
      <c r="C1349" t="s">
        <v>240</v>
      </c>
      <c r="D1349" t="s">
        <v>1000</v>
      </c>
      <c r="E1349" s="23">
        <v>41395</v>
      </c>
      <c r="F1349">
        <v>11</v>
      </c>
      <c r="G1349">
        <v>11</v>
      </c>
      <c r="H1349">
        <v>1</v>
      </c>
      <c r="I1349">
        <v>37</v>
      </c>
      <c r="J1349">
        <v>52</v>
      </c>
      <c r="K1349">
        <v>0.71153846153846156</v>
      </c>
      <c r="L1349">
        <v>74.5</v>
      </c>
      <c r="M1349">
        <v>0.69798657718120805</v>
      </c>
      <c r="N1349">
        <v>5</v>
      </c>
      <c r="P1349">
        <v>1</v>
      </c>
      <c r="Q1349">
        <v>1</v>
      </c>
      <c r="R1349">
        <v>1</v>
      </c>
      <c r="S1349">
        <v>2</v>
      </c>
    </row>
    <row r="1350" spans="1:20" x14ac:dyDescent="0.2">
      <c r="A1350" t="s">
        <v>1623</v>
      </c>
      <c r="B1350" t="s">
        <v>1624</v>
      </c>
      <c r="C1350" t="s">
        <v>241</v>
      </c>
      <c r="D1350" t="s">
        <v>1000</v>
      </c>
      <c r="E1350" s="23">
        <v>41395</v>
      </c>
      <c r="F1350">
        <v>0</v>
      </c>
      <c r="G1350">
        <v>0</v>
      </c>
      <c r="I1350">
        <v>0</v>
      </c>
      <c r="J1350">
        <v>0</v>
      </c>
      <c r="L1350">
        <v>0</v>
      </c>
      <c r="P1350">
        <v>0</v>
      </c>
      <c r="Q1350">
        <v>0</v>
      </c>
      <c r="R1350" t="e">
        <v>#DIV/0!</v>
      </c>
    </row>
    <row r="1351" spans="1:20" x14ac:dyDescent="0.2">
      <c r="A1351" t="s">
        <v>1076</v>
      </c>
      <c r="B1351" t="s">
        <v>1161</v>
      </c>
      <c r="C1351" t="s">
        <v>235</v>
      </c>
      <c r="D1351" t="s">
        <v>1002</v>
      </c>
      <c r="E1351" s="23">
        <v>41395</v>
      </c>
      <c r="F1351">
        <v>37.58</v>
      </c>
      <c r="G1351">
        <v>49</v>
      </c>
      <c r="H1351">
        <v>0.76693877551020406</v>
      </c>
      <c r="I1351">
        <v>165</v>
      </c>
      <c r="J1351">
        <v>224.99555555555554</v>
      </c>
      <c r="K1351">
        <v>0.73334781921618208</v>
      </c>
      <c r="L1351">
        <v>277.5</v>
      </c>
      <c r="M1351">
        <v>0.81079479479479477</v>
      </c>
      <c r="N1351">
        <v>67</v>
      </c>
      <c r="P1351">
        <v>20</v>
      </c>
      <c r="Q1351">
        <v>28</v>
      </c>
      <c r="R1351">
        <v>0.7142857142857143</v>
      </c>
      <c r="S1351">
        <v>29</v>
      </c>
      <c r="T1351">
        <v>1.1708333333333334</v>
      </c>
    </row>
    <row r="1352" spans="1:20" x14ac:dyDescent="0.2">
      <c r="A1352" t="s">
        <v>11511</v>
      </c>
      <c r="B1352" t="s">
        <v>11512</v>
      </c>
      <c r="C1352" t="s">
        <v>199</v>
      </c>
      <c r="D1352" t="s">
        <v>1002</v>
      </c>
      <c r="E1352" s="23">
        <v>41395</v>
      </c>
      <c r="F1352">
        <v>6</v>
      </c>
      <c r="G1352">
        <v>8</v>
      </c>
      <c r="H1352">
        <v>0.75</v>
      </c>
      <c r="I1352">
        <v>15</v>
      </c>
      <c r="J1352">
        <v>50</v>
      </c>
      <c r="K1352">
        <v>0.3</v>
      </c>
      <c r="L1352">
        <v>60</v>
      </c>
      <c r="M1352">
        <v>0.83333333333333337</v>
      </c>
      <c r="N1352">
        <v>9</v>
      </c>
      <c r="P1352">
        <v>3</v>
      </c>
      <c r="Q1352">
        <v>3</v>
      </c>
      <c r="R1352">
        <v>1</v>
      </c>
      <c r="S1352">
        <v>3</v>
      </c>
      <c r="T1352">
        <v>1.1000000000000001</v>
      </c>
    </row>
    <row r="1353" spans="1:20" x14ac:dyDescent="0.2">
      <c r="A1353" t="s">
        <v>11403</v>
      </c>
      <c r="B1353" t="s">
        <v>11404</v>
      </c>
      <c r="C1353" t="s">
        <v>201</v>
      </c>
      <c r="D1353" t="s">
        <v>1000</v>
      </c>
      <c r="E1353" s="23">
        <v>41395</v>
      </c>
      <c r="F1353">
        <v>4</v>
      </c>
      <c r="G1353">
        <v>4</v>
      </c>
      <c r="H1353">
        <v>1</v>
      </c>
      <c r="I1353">
        <v>12</v>
      </c>
      <c r="J1353">
        <v>40</v>
      </c>
      <c r="K1353">
        <v>0.3</v>
      </c>
      <c r="L1353">
        <v>40</v>
      </c>
      <c r="M1353">
        <v>1</v>
      </c>
      <c r="N1353">
        <v>9</v>
      </c>
      <c r="O1353">
        <v>1.1000000000000001</v>
      </c>
      <c r="P1353">
        <v>2</v>
      </c>
      <c r="Q1353">
        <v>2</v>
      </c>
      <c r="R1353">
        <v>1</v>
      </c>
      <c r="S1353">
        <v>3</v>
      </c>
      <c r="T1353">
        <v>0.875</v>
      </c>
    </row>
    <row r="1354" spans="1:20" x14ac:dyDescent="0.2">
      <c r="A1354" t="s">
        <v>12200</v>
      </c>
      <c r="B1354" t="s">
        <v>12201</v>
      </c>
      <c r="C1354" t="s">
        <v>200</v>
      </c>
      <c r="D1354" t="s">
        <v>1000</v>
      </c>
      <c r="E1354" s="23">
        <v>41395</v>
      </c>
      <c r="F1354">
        <v>2</v>
      </c>
      <c r="G1354">
        <v>4</v>
      </c>
      <c r="H1354">
        <v>0.5</v>
      </c>
      <c r="I1354">
        <v>3</v>
      </c>
      <c r="J1354">
        <v>10</v>
      </c>
      <c r="K1354">
        <v>0.3</v>
      </c>
      <c r="L1354">
        <v>20</v>
      </c>
      <c r="M1354">
        <v>0.5</v>
      </c>
      <c r="P1354">
        <v>1</v>
      </c>
      <c r="Q1354">
        <v>1</v>
      </c>
      <c r="R1354">
        <v>1</v>
      </c>
    </row>
    <row r="1355" spans="1:20" x14ac:dyDescent="0.2">
      <c r="A1355" t="s">
        <v>12485</v>
      </c>
      <c r="B1355" t="s">
        <v>12486</v>
      </c>
      <c r="C1355" t="s">
        <v>202</v>
      </c>
      <c r="D1355" t="s">
        <v>1000</v>
      </c>
      <c r="E1355" s="23">
        <v>41395</v>
      </c>
      <c r="H1355" t="e">
        <v>#DIV/0!</v>
      </c>
      <c r="K1355" t="e">
        <v>#DIV/0!</v>
      </c>
      <c r="M1355" t="e">
        <v>#DIV/0!</v>
      </c>
      <c r="R1355" t="e">
        <v>#DIV/0!</v>
      </c>
    </row>
    <row r="1356" spans="1:20" x14ac:dyDescent="0.2">
      <c r="A1356" t="s">
        <v>11022</v>
      </c>
      <c r="B1356" t="s">
        <v>11023</v>
      </c>
      <c r="C1356" t="s">
        <v>228</v>
      </c>
      <c r="D1356" t="s">
        <v>1000</v>
      </c>
      <c r="E1356" s="23">
        <v>41395</v>
      </c>
    </row>
    <row r="1357" spans="1:20" x14ac:dyDescent="0.2">
      <c r="A1357" t="s">
        <v>10847</v>
      </c>
      <c r="B1357" t="s">
        <v>10848</v>
      </c>
      <c r="C1357" t="s">
        <v>227</v>
      </c>
      <c r="D1357" t="s">
        <v>1002</v>
      </c>
      <c r="E1357" s="23">
        <v>41395</v>
      </c>
    </row>
    <row r="1358" spans="1:20" x14ac:dyDescent="0.2">
      <c r="A1358" t="s">
        <v>10672</v>
      </c>
      <c r="B1358" t="s">
        <v>10673</v>
      </c>
      <c r="C1358" t="s">
        <v>203</v>
      </c>
      <c r="D1358" t="s">
        <v>1002</v>
      </c>
      <c r="E1358" s="23">
        <v>41395</v>
      </c>
      <c r="F1358">
        <v>10</v>
      </c>
      <c r="G1358">
        <v>9</v>
      </c>
      <c r="H1358">
        <v>1.1111111111111112</v>
      </c>
      <c r="I1358">
        <v>60</v>
      </c>
      <c r="J1358">
        <v>60</v>
      </c>
      <c r="K1358">
        <v>1</v>
      </c>
      <c r="L1358">
        <v>72.5</v>
      </c>
      <c r="M1358">
        <v>0.82758620689655171</v>
      </c>
      <c r="P1358">
        <v>3</v>
      </c>
      <c r="Q1358">
        <v>3</v>
      </c>
      <c r="R1358">
        <v>1</v>
      </c>
      <c r="T1358">
        <v>1.2619047619047616</v>
      </c>
    </row>
    <row r="1359" spans="1:20" x14ac:dyDescent="0.2">
      <c r="A1359" t="s">
        <v>10497</v>
      </c>
      <c r="B1359" t="s">
        <v>10498</v>
      </c>
      <c r="C1359" t="s">
        <v>205</v>
      </c>
      <c r="D1359" t="s">
        <v>1000</v>
      </c>
      <c r="E1359" s="23">
        <v>41395</v>
      </c>
      <c r="F1359">
        <v>4</v>
      </c>
      <c r="G1359">
        <v>5</v>
      </c>
      <c r="H1359">
        <v>0.8</v>
      </c>
      <c r="I1359">
        <v>31</v>
      </c>
      <c r="J1359">
        <v>35</v>
      </c>
      <c r="K1359">
        <v>0.88571428571428568</v>
      </c>
      <c r="L1359">
        <v>45</v>
      </c>
      <c r="M1359">
        <v>0.77777777777777779</v>
      </c>
      <c r="N1359">
        <v>24</v>
      </c>
      <c r="O1359">
        <v>1</v>
      </c>
      <c r="P1359">
        <v>3</v>
      </c>
      <c r="Q1359">
        <v>3</v>
      </c>
      <c r="R1359">
        <v>1</v>
      </c>
      <c r="S1359">
        <v>7</v>
      </c>
    </row>
    <row r="1360" spans="1:20" x14ac:dyDescent="0.2">
      <c r="A1360" t="s">
        <v>10321</v>
      </c>
      <c r="B1360" t="s">
        <v>10322</v>
      </c>
      <c r="C1360" t="s">
        <v>204</v>
      </c>
      <c r="D1360" t="s">
        <v>1000</v>
      </c>
      <c r="E1360" s="23">
        <v>41395</v>
      </c>
      <c r="F1360">
        <v>6</v>
      </c>
      <c r="G1360">
        <v>4</v>
      </c>
      <c r="H1360">
        <v>1.5</v>
      </c>
      <c r="I1360">
        <v>29</v>
      </c>
      <c r="J1360">
        <v>25</v>
      </c>
      <c r="K1360">
        <v>1.1599999999999999</v>
      </c>
      <c r="L1360">
        <v>27.5</v>
      </c>
      <c r="M1360">
        <v>0.90909090909090906</v>
      </c>
      <c r="T1360">
        <v>1.175</v>
      </c>
    </row>
    <row r="1361" spans="1:20" x14ac:dyDescent="0.2">
      <c r="A1361" t="s">
        <v>10256</v>
      </c>
      <c r="B1361" t="s">
        <v>10257</v>
      </c>
      <c r="C1361" t="s">
        <v>206</v>
      </c>
      <c r="D1361" t="s">
        <v>1000</v>
      </c>
      <c r="E1361" s="23">
        <v>41395</v>
      </c>
      <c r="H1361" t="e">
        <v>#DIV/0!</v>
      </c>
      <c r="K1361" t="e">
        <v>#DIV/0!</v>
      </c>
      <c r="M1361" t="e">
        <v>#DIV/0!</v>
      </c>
      <c r="R1361" t="e">
        <v>#DIV/0!</v>
      </c>
      <c r="T1361">
        <v>0.5</v>
      </c>
    </row>
    <row r="1362" spans="1:20" x14ac:dyDescent="0.2">
      <c r="A1362" t="s">
        <v>9825</v>
      </c>
      <c r="B1362" t="s">
        <v>9826</v>
      </c>
      <c r="C1362" t="s">
        <v>223</v>
      </c>
      <c r="D1362" t="s">
        <v>1002</v>
      </c>
      <c r="E1362" s="23">
        <v>41395</v>
      </c>
      <c r="R1362" t="e">
        <v>#DIV/0!</v>
      </c>
    </row>
    <row r="1363" spans="1:20" x14ac:dyDescent="0.2">
      <c r="A1363" t="s">
        <v>9650</v>
      </c>
      <c r="B1363" t="s">
        <v>9651</v>
      </c>
      <c r="C1363" t="s">
        <v>224</v>
      </c>
      <c r="D1363" t="s">
        <v>1000</v>
      </c>
      <c r="E1363" s="23">
        <v>41395</v>
      </c>
      <c r="R1363" t="e">
        <v>#DIV/0!</v>
      </c>
    </row>
    <row r="1364" spans="1:20" x14ac:dyDescent="0.2">
      <c r="A1364" t="s">
        <v>9259</v>
      </c>
      <c r="B1364" t="s">
        <v>9260</v>
      </c>
      <c r="C1364" t="s">
        <v>211</v>
      </c>
      <c r="D1364" t="s">
        <v>1000</v>
      </c>
      <c r="E1364" s="23">
        <v>41395</v>
      </c>
      <c r="H1364" t="e">
        <v>#DIV/0!</v>
      </c>
      <c r="K1364" t="e">
        <v>#DIV/0!</v>
      </c>
      <c r="M1364" t="e">
        <v>#DIV/0!</v>
      </c>
      <c r="N1364">
        <v>0</v>
      </c>
      <c r="R1364" t="e">
        <v>#DIV/0!</v>
      </c>
    </row>
    <row r="1365" spans="1:20" x14ac:dyDescent="0.2">
      <c r="A1365" t="s">
        <v>9084</v>
      </c>
      <c r="B1365" t="s">
        <v>9085</v>
      </c>
      <c r="C1365" t="s">
        <v>207</v>
      </c>
      <c r="D1365" t="s">
        <v>1002</v>
      </c>
      <c r="E1365" s="23">
        <v>41395</v>
      </c>
      <c r="F1365">
        <v>7</v>
      </c>
      <c r="G1365">
        <v>7</v>
      </c>
      <c r="H1365">
        <v>1</v>
      </c>
      <c r="I1365">
        <v>28</v>
      </c>
      <c r="J1365">
        <v>52</v>
      </c>
      <c r="K1365">
        <v>0.53846153846153844</v>
      </c>
      <c r="L1365">
        <v>62</v>
      </c>
      <c r="M1365">
        <v>0.83870967741935487</v>
      </c>
      <c r="N1365">
        <v>13</v>
      </c>
      <c r="P1365">
        <v>2</v>
      </c>
      <c r="Q1365">
        <v>2</v>
      </c>
      <c r="R1365">
        <v>1</v>
      </c>
      <c r="S1365">
        <v>10</v>
      </c>
    </row>
    <row r="1366" spans="1:20" x14ac:dyDescent="0.2">
      <c r="A1366" t="s">
        <v>9019</v>
      </c>
      <c r="B1366" t="s">
        <v>9020</v>
      </c>
      <c r="C1366" t="s">
        <v>894</v>
      </c>
      <c r="D1366" t="s">
        <v>1000</v>
      </c>
      <c r="E1366" s="23">
        <v>41395</v>
      </c>
    </row>
    <row r="1367" spans="1:20" x14ac:dyDescent="0.2">
      <c r="A1367" t="s">
        <v>8844</v>
      </c>
      <c r="B1367" t="s">
        <v>8845</v>
      </c>
      <c r="C1367" t="s">
        <v>210</v>
      </c>
      <c r="D1367" t="s">
        <v>1000</v>
      </c>
      <c r="E1367" s="23">
        <v>41395</v>
      </c>
      <c r="F1367">
        <v>4</v>
      </c>
      <c r="G1367">
        <v>4</v>
      </c>
      <c r="H1367">
        <v>1</v>
      </c>
      <c r="I1367">
        <v>23</v>
      </c>
      <c r="J1367">
        <v>35</v>
      </c>
      <c r="K1367">
        <v>0.65714285714285714</v>
      </c>
      <c r="L1367">
        <v>35</v>
      </c>
      <c r="M1367">
        <v>1</v>
      </c>
      <c r="N1367">
        <v>13</v>
      </c>
      <c r="O1367">
        <v>1.1000000000000001</v>
      </c>
      <c r="P1367">
        <v>2</v>
      </c>
      <c r="Q1367">
        <v>2</v>
      </c>
      <c r="R1367">
        <v>1</v>
      </c>
      <c r="S1367">
        <v>10</v>
      </c>
    </row>
    <row r="1368" spans="1:20" x14ac:dyDescent="0.2">
      <c r="A1368" t="s">
        <v>8669</v>
      </c>
      <c r="B1368" t="s">
        <v>8670</v>
      </c>
      <c r="C1368" t="s">
        <v>208</v>
      </c>
      <c r="D1368" t="s">
        <v>1000</v>
      </c>
      <c r="E1368" s="23">
        <v>41395</v>
      </c>
      <c r="F1368">
        <v>3</v>
      </c>
      <c r="G1368">
        <v>3</v>
      </c>
      <c r="H1368">
        <v>1</v>
      </c>
      <c r="I1368">
        <v>5</v>
      </c>
      <c r="J1368">
        <v>17</v>
      </c>
      <c r="K1368">
        <v>0.29411764705882354</v>
      </c>
      <c r="L1368">
        <v>27</v>
      </c>
      <c r="M1368">
        <v>0.62962962962962965</v>
      </c>
      <c r="R1368" t="e">
        <v>#DIV/0!</v>
      </c>
    </row>
    <row r="1369" spans="1:20" x14ac:dyDescent="0.2">
      <c r="A1369" t="s">
        <v>8420</v>
      </c>
      <c r="B1369" t="s">
        <v>8421</v>
      </c>
      <c r="C1369" t="s">
        <v>213</v>
      </c>
      <c r="D1369" t="s">
        <v>1000</v>
      </c>
      <c r="E1369" s="23">
        <v>41395</v>
      </c>
    </row>
    <row r="1370" spans="1:20" x14ac:dyDescent="0.2">
      <c r="A1370" t="s">
        <v>8245</v>
      </c>
      <c r="B1370" t="s">
        <v>8246</v>
      </c>
      <c r="C1370" t="s">
        <v>212</v>
      </c>
      <c r="D1370" t="s">
        <v>1002</v>
      </c>
      <c r="E1370" s="23">
        <v>41395</v>
      </c>
      <c r="F1370">
        <v>0</v>
      </c>
      <c r="G1370">
        <v>0</v>
      </c>
      <c r="H1370" t="e">
        <v>#DIV/0!</v>
      </c>
      <c r="I1370">
        <v>0</v>
      </c>
      <c r="J1370">
        <v>0</v>
      </c>
      <c r="K1370" t="e">
        <v>#DIV/0!</v>
      </c>
      <c r="L1370">
        <v>0</v>
      </c>
      <c r="M1370" t="e">
        <v>#DIV/0!</v>
      </c>
      <c r="N1370">
        <v>0</v>
      </c>
      <c r="P1370">
        <v>0</v>
      </c>
      <c r="Q1370">
        <v>0</v>
      </c>
      <c r="R1370" t="e">
        <v>#DIV/0!</v>
      </c>
      <c r="S1370">
        <v>0</v>
      </c>
    </row>
    <row r="1371" spans="1:20" x14ac:dyDescent="0.2">
      <c r="A1371" t="s">
        <v>8180</v>
      </c>
      <c r="B1371" t="s">
        <v>8181</v>
      </c>
      <c r="C1371" t="s">
        <v>8154</v>
      </c>
      <c r="D1371" t="s">
        <v>1000</v>
      </c>
      <c r="E1371" s="23">
        <v>41395</v>
      </c>
      <c r="T1371">
        <v>0.38461538461538464</v>
      </c>
    </row>
    <row r="1372" spans="1:20" x14ac:dyDescent="0.2">
      <c r="A1372" t="s">
        <v>7944</v>
      </c>
      <c r="B1372" t="s">
        <v>7945</v>
      </c>
      <c r="C1372" t="s">
        <v>225</v>
      </c>
      <c r="D1372" t="s">
        <v>1002</v>
      </c>
      <c r="E1372" s="23">
        <v>41395</v>
      </c>
      <c r="R1372" t="e">
        <v>#DIV/0!</v>
      </c>
      <c r="T1372">
        <v>0.38461538461538464</v>
      </c>
    </row>
    <row r="1373" spans="1:20" x14ac:dyDescent="0.2">
      <c r="A1373" t="s">
        <v>7743</v>
      </c>
      <c r="B1373" t="s">
        <v>7744</v>
      </c>
      <c r="C1373" t="s">
        <v>226</v>
      </c>
      <c r="D1373" t="s">
        <v>1000</v>
      </c>
      <c r="E1373" s="23">
        <v>41395</v>
      </c>
      <c r="R1373" t="e">
        <v>#DIV/0!</v>
      </c>
      <c r="T1373">
        <v>1.1666666666666667</v>
      </c>
    </row>
    <row r="1374" spans="1:20" x14ac:dyDescent="0.2">
      <c r="A1374" t="s">
        <v>7556</v>
      </c>
      <c r="B1374" t="s">
        <v>7557</v>
      </c>
      <c r="C1374" t="s">
        <v>901</v>
      </c>
      <c r="D1374" t="s">
        <v>1000</v>
      </c>
      <c r="E1374" s="23">
        <v>41395</v>
      </c>
      <c r="I1374">
        <v>9</v>
      </c>
      <c r="N1374">
        <v>4</v>
      </c>
      <c r="P1374">
        <v>0</v>
      </c>
      <c r="Q1374">
        <v>2</v>
      </c>
      <c r="R1374">
        <v>0</v>
      </c>
      <c r="S1374">
        <v>5</v>
      </c>
      <c r="T1374">
        <v>0.875</v>
      </c>
    </row>
    <row r="1375" spans="1:20" x14ac:dyDescent="0.2">
      <c r="A1375" t="s">
        <v>7209</v>
      </c>
      <c r="B1375" t="s">
        <v>7210</v>
      </c>
      <c r="C1375" t="s">
        <v>1052</v>
      </c>
      <c r="D1375" t="s">
        <v>1000</v>
      </c>
      <c r="E1375" s="23">
        <v>41395</v>
      </c>
      <c r="I1375">
        <v>9</v>
      </c>
      <c r="N1375">
        <v>4</v>
      </c>
      <c r="P1375">
        <v>0</v>
      </c>
      <c r="Q1375">
        <v>2</v>
      </c>
      <c r="R1375">
        <v>0</v>
      </c>
      <c r="S1375">
        <v>5</v>
      </c>
    </row>
    <row r="1376" spans="1:20" x14ac:dyDescent="0.2">
      <c r="A1376" t="s">
        <v>7004</v>
      </c>
      <c r="B1376" t="s">
        <v>7005</v>
      </c>
      <c r="C1376" t="s">
        <v>232</v>
      </c>
      <c r="D1376" t="s">
        <v>1002</v>
      </c>
      <c r="E1376" s="23">
        <v>41395</v>
      </c>
      <c r="R1376" t="e">
        <v>#DIV/0!</v>
      </c>
      <c r="T1376">
        <v>0</v>
      </c>
    </row>
    <row r="1377" spans="1:20" x14ac:dyDescent="0.2">
      <c r="A1377" t="s">
        <v>6813</v>
      </c>
      <c r="B1377" t="s">
        <v>6814</v>
      </c>
      <c r="C1377" t="s">
        <v>231</v>
      </c>
      <c r="D1377" t="s">
        <v>1000</v>
      </c>
      <c r="E1377" s="23">
        <v>41395</v>
      </c>
      <c r="R1377" t="e">
        <v>#DIV/0!</v>
      </c>
    </row>
    <row r="1378" spans="1:20" x14ac:dyDescent="0.2">
      <c r="A1378" t="s">
        <v>6638</v>
      </c>
      <c r="B1378" t="s">
        <v>6639</v>
      </c>
      <c r="C1378" t="s">
        <v>317</v>
      </c>
      <c r="D1378" t="s">
        <v>1002</v>
      </c>
      <c r="E1378" s="23">
        <v>41395</v>
      </c>
    </row>
    <row r="1379" spans="1:20" x14ac:dyDescent="0.2">
      <c r="A1379" t="s">
        <v>6463</v>
      </c>
      <c r="B1379" t="s">
        <v>6464</v>
      </c>
      <c r="C1379" t="s">
        <v>316</v>
      </c>
      <c r="D1379" t="s">
        <v>1000</v>
      </c>
      <c r="E1379" s="23">
        <v>41395</v>
      </c>
    </row>
    <row r="1380" spans="1:20" x14ac:dyDescent="0.2">
      <c r="A1380" t="s">
        <v>6214</v>
      </c>
      <c r="B1380" t="s">
        <v>6215</v>
      </c>
      <c r="C1380" t="s">
        <v>214</v>
      </c>
      <c r="D1380" t="s">
        <v>1002</v>
      </c>
      <c r="E1380" s="23">
        <v>41395</v>
      </c>
      <c r="F1380">
        <v>4</v>
      </c>
      <c r="G1380">
        <v>5</v>
      </c>
      <c r="H1380">
        <v>0.8</v>
      </c>
      <c r="I1380">
        <v>14</v>
      </c>
      <c r="J1380">
        <v>29</v>
      </c>
      <c r="K1380">
        <v>0.48275862068965519</v>
      </c>
      <c r="L1380">
        <v>29</v>
      </c>
      <c r="M1380">
        <v>1</v>
      </c>
      <c r="N1380">
        <v>12</v>
      </c>
      <c r="P1380">
        <v>5</v>
      </c>
      <c r="Q1380">
        <v>8</v>
      </c>
      <c r="R1380">
        <v>0.625</v>
      </c>
      <c r="S1380">
        <v>2</v>
      </c>
    </row>
    <row r="1381" spans="1:20" x14ac:dyDescent="0.2">
      <c r="A1381" t="s">
        <v>6039</v>
      </c>
      <c r="B1381" t="s">
        <v>6040</v>
      </c>
      <c r="C1381" t="s">
        <v>215</v>
      </c>
      <c r="D1381" t="s">
        <v>1000</v>
      </c>
      <c r="E1381" s="23">
        <v>41395</v>
      </c>
      <c r="F1381">
        <v>4</v>
      </c>
      <c r="G1381">
        <v>5</v>
      </c>
      <c r="H1381">
        <v>0.8</v>
      </c>
      <c r="I1381">
        <v>14</v>
      </c>
      <c r="J1381">
        <v>29</v>
      </c>
      <c r="K1381">
        <v>0.48275862068965519</v>
      </c>
      <c r="L1381">
        <v>29</v>
      </c>
      <c r="M1381">
        <v>1</v>
      </c>
      <c r="N1381">
        <v>12</v>
      </c>
      <c r="O1381">
        <v>0.6</v>
      </c>
      <c r="P1381">
        <v>5</v>
      </c>
      <c r="Q1381">
        <v>8</v>
      </c>
      <c r="R1381">
        <v>0.625</v>
      </c>
      <c r="S1381">
        <v>2</v>
      </c>
    </row>
    <row r="1382" spans="1:20" x14ac:dyDescent="0.2">
      <c r="A1382" t="s">
        <v>5864</v>
      </c>
      <c r="B1382" t="s">
        <v>5865</v>
      </c>
      <c r="C1382" t="s">
        <v>216</v>
      </c>
      <c r="D1382" t="s">
        <v>1000</v>
      </c>
      <c r="E1382" s="23">
        <v>41395</v>
      </c>
      <c r="H1382" t="e">
        <v>#DIV/0!</v>
      </c>
      <c r="K1382" t="e">
        <v>#DIV/0!</v>
      </c>
      <c r="M1382" t="e">
        <v>#DIV/0!</v>
      </c>
      <c r="R1382" t="e">
        <v>#DIV/0!</v>
      </c>
    </row>
    <row r="1383" spans="1:20" x14ac:dyDescent="0.2">
      <c r="A1383" t="s">
        <v>5436</v>
      </c>
      <c r="B1383" t="s">
        <v>5437</v>
      </c>
      <c r="C1383" t="s">
        <v>903</v>
      </c>
      <c r="D1383" t="s">
        <v>1000</v>
      </c>
      <c r="E1383" s="23">
        <v>41395</v>
      </c>
      <c r="F1383">
        <v>0</v>
      </c>
      <c r="G1383">
        <v>0</v>
      </c>
      <c r="I1383">
        <v>6</v>
      </c>
      <c r="J1383">
        <v>0</v>
      </c>
      <c r="L1383">
        <v>0</v>
      </c>
      <c r="P1383">
        <v>1</v>
      </c>
      <c r="Q1383">
        <v>2</v>
      </c>
      <c r="R1383">
        <v>0.5</v>
      </c>
      <c r="T1383">
        <v>0</v>
      </c>
    </row>
    <row r="1384" spans="1:20" x14ac:dyDescent="0.2">
      <c r="A1384" t="s">
        <v>5620</v>
      </c>
      <c r="B1384" t="s">
        <v>5621</v>
      </c>
      <c r="C1384" t="s">
        <v>1047</v>
      </c>
      <c r="D1384" t="s">
        <v>1000</v>
      </c>
      <c r="E1384" s="23">
        <v>41395</v>
      </c>
    </row>
    <row r="1385" spans="1:20" x14ac:dyDescent="0.2">
      <c r="A1385" t="s">
        <v>5201</v>
      </c>
      <c r="B1385" t="s">
        <v>5202</v>
      </c>
      <c r="C1385" t="s">
        <v>1053</v>
      </c>
      <c r="D1385" t="s">
        <v>1000</v>
      </c>
      <c r="E1385" s="23">
        <v>41395</v>
      </c>
      <c r="I1385">
        <v>6</v>
      </c>
      <c r="P1385">
        <v>1</v>
      </c>
      <c r="Q1385">
        <v>2</v>
      </c>
      <c r="R1385">
        <v>0.5</v>
      </c>
    </row>
    <row r="1386" spans="1:20" x14ac:dyDescent="0.2">
      <c r="A1386" t="s">
        <v>4996</v>
      </c>
      <c r="B1386" t="s">
        <v>4997</v>
      </c>
      <c r="C1386" t="s">
        <v>229</v>
      </c>
      <c r="D1386" t="s">
        <v>1000</v>
      </c>
      <c r="E1386" s="23">
        <v>41395</v>
      </c>
    </row>
    <row r="1387" spans="1:20" x14ac:dyDescent="0.2">
      <c r="A1387" t="s">
        <v>4821</v>
      </c>
      <c r="B1387" t="s">
        <v>4822</v>
      </c>
      <c r="C1387" t="s">
        <v>230</v>
      </c>
      <c r="D1387" t="s">
        <v>1002</v>
      </c>
      <c r="E1387" s="23">
        <v>41395</v>
      </c>
      <c r="T1387">
        <v>0.85334615384615398</v>
      </c>
    </row>
    <row r="1388" spans="1:20" x14ac:dyDescent="0.2">
      <c r="A1388" t="s">
        <v>4646</v>
      </c>
      <c r="B1388" t="s">
        <v>4647</v>
      </c>
      <c r="C1388" t="s">
        <v>234</v>
      </c>
      <c r="D1388" t="s">
        <v>1002</v>
      </c>
      <c r="E1388" s="23">
        <v>41395</v>
      </c>
      <c r="R1388" t="e">
        <v>#DIV/0!</v>
      </c>
      <c r="T1388">
        <v>0.83425000000000005</v>
      </c>
    </row>
    <row r="1389" spans="1:20" x14ac:dyDescent="0.2">
      <c r="A1389" t="s">
        <v>4471</v>
      </c>
      <c r="B1389" t="s">
        <v>4472</v>
      </c>
      <c r="C1389" t="s">
        <v>233</v>
      </c>
      <c r="D1389" t="s">
        <v>1000</v>
      </c>
      <c r="E1389" s="23">
        <v>41395</v>
      </c>
      <c r="R1389" t="e">
        <v>#DIV/0!</v>
      </c>
      <c r="T1389">
        <v>0.91700000000000004</v>
      </c>
    </row>
    <row r="1390" spans="1:20" x14ac:dyDescent="0.2">
      <c r="A1390" t="s">
        <v>4296</v>
      </c>
      <c r="B1390" t="s">
        <v>4297</v>
      </c>
      <c r="C1390" t="s">
        <v>217</v>
      </c>
      <c r="D1390" t="s">
        <v>1002</v>
      </c>
      <c r="E1390" s="23">
        <v>41395</v>
      </c>
      <c r="F1390">
        <v>0</v>
      </c>
      <c r="G1390">
        <v>0</v>
      </c>
      <c r="I1390">
        <v>0</v>
      </c>
      <c r="L1390">
        <v>0</v>
      </c>
      <c r="N1390">
        <v>5</v>
      </c>
      <c r="S1390">
        <v>2</v>
      </c>
      <c r="T1390">
        <v>1</v>
      </c>
    </row>
    <row r="1391" spans="1:20" x14ac:dyDescent="0.2">
      <c r="A1391" t="s">
        <v>4231</v>
      </c>
      <c r="B1391" t="s">
        <v>4232</v>
      </c>
      <c r="C1391" t="s">
        <v>895</v>
      </c>
      <c r="D1391" t="s">
        <v>1000</v>
      </c>
      <c r="E1391" s="23">
        <v>41395</v>
      </c>
      <c r="T1391">
        <v>1</v>
      </c>
    </row>
    <row r="1392" spans="1:20" x14ac:dyDescent="0.2">
      <c r="A1392" t="s">
        <v>4056</v>
      </c>
      <c r="B1392" t="s">
        <v>4057</v>
      </c>
      <c r="C1392" t="s">
        <v>218</v>
      </c>
      <c r="D1392" t="s">
        <v>1000</v>
      </c>
      <c r="E1392" s="23">
        <v>41395</v>
      </c>
      <c r="N1392">
        <v>5</v>
      </c>
      <c r="P1392">
        <v>0</v>
      </c>
      <c r="Q1392">
        <v>0</v>
      </c>
      <c r="S1392">
        <v>2</v>
      </c>
      <c r="T1392">
        <v>0</v>
      </c>
    </row>
    <row r="1393" spans="1:20" x14ac:dyDescent="0.2">
      <c r="A1393" t="s">
        <v>3881</v>
      </c>
      <c r="B1393" t="s">
        <v>3882</v>
      </c>
      <c r="C1393" t="s">
        <v>219</v>
      </c>
      <c r="D1393" t="s">
        <v>1000</v>
      </c>
      <c r="E1393" s="23">
        <v>41395</v>
      </c>
      <c r="T1393">
        <v>1</v>
      </c>
    </row>
    <row r="1394" spans="1:20" x14ac:dyDescent="0.2">
      <c r="A1394" t="s">
        <v>3514</v>
      </c>
      <c r="B1394" t="s">
        <v>3515</v>
      </c>
      <c r="C1394" t="s">
        <v>220</v>
      </c>
      <c r="D1394" t="s">
        <v>1002</v>
      </c>
      <c r="E1394" s="23">
        <v>41395</v>
      </c>
      <c r="F1394">
        <v>9</v>
      </c>
      <c r="G1394">
        <v>14</v>
      </c>
      <c r="H1394">
        <v>0.6428571428571429</v>
      </c>
      <c r="I1394">
        <v>33</v>
      </c>
      <c r="J1394">
        <v>33.995555555555555</v>
      </c>
      <c r="K1394">
        <v>0.97071512616028244</v>
      </c>
      <c r="L1394">
        <v>54</v>
      </c>
      <c r="M1394">
        <v>0.62954732510288069</v>
      </c>
      <c r="P1394">
        <v>6</v>
      </c>
      <c r="Q1394">
        <v>8</v>
      </c>
      <c r="R1394">
        <v>0.75</v>
      </c>
      <c r="T1394">
        <v>1.153125</v>
      </c>
    </row>
    <row r="1395" spans="1:20" x14ac:dyDescent="0.2">
      <c r="A1395" t="s">
        <v>3339</v>
      </c>
      <c r="B1395" t="s">
        <v>3340</v>
      </c>
      <c r="C1395" t="s">
        <v>221</v>
      </c>
      <c r="D1395" t="s">
        <v>1000</v>
      </c>
      <c r="E1395" s="23">
        <v>41395</v>
      </c>
      <c r="F1395">
        <v>7.58</v>
      </c>
      <c r="G1395">
        <v>9</v>
      </c>
      <c r="H1395">
        <v>0.84222222222222221</v>
      </c>
      <c r="I1395">
        <v>28</v>
      </c>
      <c r="J1395">
        <v>28</v>
      </c>
      <c r="K1395">
        <v>1</v>
      </c>
      <c r="L1395">
        <v>45</v>
      </c>
      <c r="M1395">
        <v>0.62222222222222223</v>
      </c>
      <c r="O1395">
        <v>1</v>
      </c>
      <c r="P1395">
        <v>5</v>
      </c>
      <c r="Q1395">
        <v>6</v>
      </c>
      <c r="R1395">
        <v>0.83333333333333337</v>
      </c>
      <c r="T1395">
        <v>0.83425000000000005</v>
      </c>
    </row>
    <row r="1396" spans="1:20" x14ac:dyDescent="0.2">
      <c r="A1396" t="s">
        <v>3164</v>
      </c>
      <c r="B1396" t="s">
        <v>3165</v>
      </c>
      <c r="C1396" t="s">
        <v>222</v>
      </c>
      <c r="D1396" t="s">
        <v>1000</v>
      </c>
      <c r="E1396" s="23">
        <v>41395</v>
      </c>
      <c r="F1396">
        <v>1.42</v>
      </c>
      <c r="G1396">
        <v>5</v>
      </c>
      <c r="H1396">
        <v>0.28399999999999997</v>
      </c>
      <c r="I1396">
        <v>5</v>
      </c>
      <c r="J1396">
        <v>5.9955555555555549</v>
      </c>
      <c r="K1396">
        <v>0.83395107487027442</v>
      </c>
      <c r="L1396">
        <v>9</v>
      </c>
      <c r="M1396">
        <v>0.66617283950617279</v>
      </c>
      <c r="O1396">
        <v>0.83</v>
      </c>
      <c r="P1396">
        <v>1</v>
      </c>
      <c r="Q1396">
        <v>2</v>
      </c>
      <c r="R1396">
        <v>0.5</v>
      </c>
      <c r="T1396">
        <v>0.745</v>
      </c>
    </row>
    <row r="1397" spans="1:20" x14ac:dyDescent="0.2">
      <c r="A1397" t="s">
        <v>11998</v>
      </c>
      <c r="B1397" t="s">
        <v>11999</v>
      </c>
      <c r="C1397" t="s">
        <v>1051</v>
      </c>
      <c r="D1397" t="s">
        <v>1000</v>
      </c>
      <c r="E1397" s="23">
        <v>41395</v>
      </c>
      <c r="T1397">
        <v>0</v>
      </c>
    </row>
    <row r="1398" spans="1:20" x14ac:dyDescent="0.2">
      <c r="A1398" t="s">
        <v>13364</v>
      </c>
      <c r="B1398" t="s">
        <v>13365</v>
      </c>
      <c r="C1398" t="s">
        <v>242</v>
      </c>
      <c r="D1398" t="s">
        <v>1002</v>
      </c>
      <c r="E1398" s="23">
        <v>41395</v>
      </c>
      <c r="F1398">
        <v>0</v>
      </c>
      <c r="G1398">
        <v>0</v>
      </c>
      <c r="H1398" t="e">
        <v>#DIV/0!</v>
      </c>
      <c r="I1398">
        <v>0</v>
      </c>
      <c r="J1398">
        <v>0</v>
      </c>
      <c r="K1398" t="e">
        <v>#DIV/0!</v>
      </c>
      <c r="L1398">
        <v>0</v>
      </c>
      <c r="M1398" t="e">
        <v>#DIV/0!</v>
      </c>
      <c r="N1398">
        <v>0</v>
      </c>
      <c r="P1398">
        <v>0</v>
      </c>
      <c r="Q1398">
        <v>0</v>
      </c>
      <c r="R1398" t="e">
        <v>#DIV/0!</v>
      </c>
      <c r="S1398">
        <v>0</v>
      </c>
      <c r="T1398">
        <v>0.70391304347826078</v>
      </c>
    </row>
    <row r="1399" spans="1:20" x14ac:dyDescent="0.2">
      <c r="A1399" t="s">
        <v>13541</v>
      </c>
      <c r="B1399" t="s">
        <v>13542</v>
      </c>
      <c r="C1399" t="s">
        <v>237</v>
      </c>
      <c r="D1399" t="s">
        <v>1002</v>
      </c>
      <c r="E1399" s="23">
        <v>41395</v>
      </c>
      <c r="F1399">
        <v>16</v>
      </c>
      <c r="G1399">
        <v>18</v>
      </c>
      <c r="H1399">
        <v>0.88888888888888884</v>
      </c>
      <c r="I1399">
        <v>80</v>
      </c>
      <c r="J1399">
        <v>139</v>
      </c>
      <c r="K1399">
        <v>0.57553956834532372</v>
      </c>
      <c r="L1399">
        <v>149</v>
      </c>
      <c r="M1399">
        <v>0.93288590604026844</v>
      </c>
      <c r="N1399">
        <v>58</v>
      </c>
      <c r="O1399">
        <v>0.95</v>
      </c>
      <c r="P1399">
        <v>12</v>
      </c>
      <c r="Q1399">
        <v>15</v>
      </c>
      <c r="R1399">
        <v>0.8</v>
      </c>
      <c r="S1399">
        <v>22</v>
      </c>
      <c r="T1399">
        <v>0</v>
      </c>
    </row>
    <row r="1400" spans="1:20" x14ac:dyDescent="0.2">
      <c r="A1400" t="s">
        <v>13716</v>
      </c>
      <c r="B1400" t="s">
        <v>13717</v>
      </c>
      <c r="C1400" t="s">
        <v>238</v>
      </c>
      <c r="D1400" t="s">
        <v>1002</v>
      </c>
      <c r="E1400" s="23">
        <v>41395</v>
      </c>
      <c r="F1400">
        <v>7.58</v>
      </c>
      <c r="G1400">
        <v>15</v>
      </c>
      <c r="H1400">
        <v>0.5053333333333333</v>
      </c>
      <c r="I1400">
        <v>28</v>
      </c>
      <c r="J1400">
        <v>28</v>
      </c>
      <c r="K1400">
        <v>1</v>
      </c>
      <c r="L1400">
        <v>45</v>
      </c>
      <c r="M1400">
        <v>0.62222222222222223</v>
      </c>
      <c r="N1400">
        <v>0</v>
      </c>
      <c r="O1400">
        <v>1</v>
      </c>
      <c r="P1400">
        <v>5</v>
      </c>
      <c r="Q1400">
        <v>6</v>
      </c>
      <c r="R1400">
        <v>0.83333333333333337</v>
      </c>
      <c r="S1400">
        <v>0</v>
      </c>
      <c r="T1400">
        <v>0.95516576086956517</v>
      </c>
    </row>
    <row r="1401" spans="1:20" x14ac:dyDescent="0.2">
      <c r="A1401" t="s">
        <v>13893</v>
      </c>
      <c r="B1401" t="s">
        <v>13894</v>
      </c>
      <c r="C1401" t="s">
        <v>239</v>
      </c>
      <c r="D1401" t="s">
        <v>1002</v>
      </c>
      <c r="E1401" s="23">
        <v>41395</v>
      </c>
      <c r="F1401">
        <v>3</v>
      </c>
      <c r="G1401">
        <v>5</v>
      </c>
      <c r="H1401">
        <v>0.6</v>
      </c>
      <c r="I1401">
        <v>5</v>
      </c>
      <c r="J1401">
        <v>5.9955555555555549</v>
      </c>
      <c r="K1401">
        <v>0.83395107487027442</v>
      </c>
      <c r="L1401">
        <v>9</v>
      </c>
      <c r="M1401">
        <v>0.66617283950617279</v>
      </c>
      <c r="N1401">
        <v>0</v>
      </c>
      <c r="O1401">
        <v>0.83</v>
      </c>
      <c r="P1401">
        <v>1</v>
      </c>
      <c r="Q1401">
        <v>2</v>
      </c>
      <c r="R1401">
        <v>0.5</v>
      </c>
      <c r="S1401">
        <v>0</v>
      </c>
      <c r="T1401">
        <v>1.125</v>
      </c>
    </row>
    <row r="1402" spans="1:20" x14ac:dyDescent="0.2">
      <c r="A1402" t="s">
        <v>14080</v>
      </c>
      <c r="B1402" t="s">
        <v>14081</v>
      </c>
      <c r="C1402" t="s">
        <v>240</v>
      </c>
      <c r="D1402" t="s">
        <v>1002</v>
      </c>
      <c r="E1402" s="23">
        <v>41395</v>
      </c>
      <c r="F1402">
        <v>11</v>
      </c>
      <c r="G1402">
        <v>11</v>
      </c>
      <c r="H1402">
        <v>1</v>
      </c>
      <c r="I1402">
        <v>37</v>
      </c>
      <c r="J1402">
        <v>52</v>
      </c>
      <c r="K1402">
        <v>0.71153846153846156</v>
      </c>
      <c r="L1402">
        <v>74.5</v>
      </c>
      <c r="M1402">
        <v>0.69798657718120805</v>
      </c>
      <c r="N1402">
        <v>5</v>
      </c>
      <c r="P1402">
        <v>1</v>
      </c>
      <c r="Q1402">
        <v>1</v>
      </c>
      <c r="R1402">
        <v>1</v>
      </c>
      <c r="S1402">
        <v>2</v>
      </c>
      <c r="T1402">
        <v>1.3125</v>
      </c>
    </row>
    <row r="1403" spans="1:20" x14ac:dyDescent="0.2">
      <c r="A1403" t="s">
        <v>14257</v>
      </c>
      <c r="B1403" t="s">
        <v>14258</v>
      </c>
      <c r="C1403" t="s">
        <v>241</v>
      </c>
      <c r="D1403" t="s">
        <v>1002</v>
      </c>
      <c r="E1403" s="23">
        <v>41395</v>
      </c>
      <c r="F1403">
        <v>0</v>
      </c>
      <c r="G1403">
        <v>0</v>
      </c>
      <c r="I1403">
        <v>0</v>
      </c>
      <c r="J1403">
        <v>0</v>
      </c>
      <c r="L1403">
        <v>0</v>
      </c>
      <c r="P1403">
        <v>0</v>
      </c>
      <c r="Q1403">
        <v>0</v>
      </c>
      <c r="R1403" t="e">
        <v>#DIV/0!</v>
      </c>
      <c r="T1403">
        <v>0.75</v>
      </c>
    </row>
    <row r="1404" spans="1:20" x14ac:dyDescent="0.2">
      <c r="A1404" t="s">
        <v>14586</v>
      </c>
      <c r="B1404" t="s">
        <v>14587</v>
      </c>
      <c r="C1404" t="s">
        <v>199</v>
      </c>
      <c r="D1404" t="s">
        <v>1000</v>
      </c>
      <c r="E1404" s="23">
        <v>41395</v>
      </c>
      <c r="F1404">
        <v>6</v>
      </c>
      <c r="G1404">
        <v>8</v>
      </c>
      <c r="H1404">
        <v>0.75</v>
      </c>
      <c r="I1404">
        <v>15</v>
      </c>
      <c r="J1404">
        <v>50</v>
      </c>
      <c r="K1404">
        <v>0.3</v>
      </c>
      <c r="L1404">
        <v>60</v>
      </c>
      <c r="M1404">
        <v>0.83333333333333337</v>
      </c>
      <c r="N1404">
        <v>9</v>
      </c>
      <c r="P1404">
        <v>3</v>
      </c>
      <c r="Q1404">
        <v>3</v>
      </c>
      <c r="R1404">
        <v>1</v>
      </c>
      <c r="S1404">
        <v>3</v>
      </c>
    </row>
    <row r="1405" spans="1:20" x14ac:dyDescent="0.2">
      <c r="A1405" t="s">
        <v>14761</v>
      </c>
      <c r="B1405" t="s">
        <v>14762</v>
      </c>
      <c r="C1405" t="s">
        <v>201</v>
      </c>
      <c r="D1405" t="s">
        <v>1002</v>
      </c>
      <c r="E1405" s="23">
        <v>41395</v>
      </c>
      <c r="F1405">
        <v>4</v>
      </c>
      <c r="G1405">
        <v>4</v>
      </c>
      <c r="H1405">
        <v>1</v>
      </c>
      <c r="I1405">
        <v>12</v>
      </c>
      <c r="J1405">
        <v>40</v>
      </c>
      <c r="K1405">
        <v>0.3</v>
      </c>
      <c r="L1405">
        <v>40</v>
      </c>
      <c r="M1405">
        <v>1</v>
      </c>
      <c r="N1405">
        <v>9</v>
      </c>
      <c r="O1405">
        <v>1.1000000000000001</v>
      </c>
      <c r="P1405">
        <v>2</v>
      </c>
      <c r="Q1405">
        <v>2</v>
      </c>
      <c r="R1405">
        <v>1</v>
      </c>
      <c r="S1405">
        <v>3</v>
      </c>
    </row>
    <row r="1406" spans="1:20" x14ac:dyDescent="0.2">
      <c r="A1406" t="s">
        <v>14852</v>
      </c>
      <c r="B1406" t="s">
        <v>14853</v>
      </c>
      <c r="C1406" t="s">
        <v>200</v>
      </c>
      <c r="D1406" t="s">
        <v>1002</v>
      </c>
      <c r="E1406" s="23">
        <v>41395</v>
      </c>
      <c r="F1406">
        <v>2</v>
      </c>
      <c r="G1406">
        <v>4</v>
      </c>
      <c r="H1406">
        <v>0.5</v>
      </c>
      <c r="I1406">
        <v>3</v>
      </c>
      <c r="J1406">
        <v>10</v>
      </c>
      <c r="K1406">
        <v>0.3</v>
      </c>
      <c r="L1406">
        <v>20</v>
      </c>
      <c r="M1406">
        <v>0.5</v>
      </c>
      <c r="P1406">
        <v>1</v>
      </c>
      <c r="Q1406">
        <v>1</v>
      </c>
      <c r="R1406">
        <v>1</v>
      </c>
    </row>
    <row r="1407" spans="1:20" x14ac:dyDescent="0.2">
      <c r="A1407" t="s">
        <v>15029</v>
      </c>
      <c r="B1407" t="s">
        <v>15030</v>
      </c>
      <c r="C1407" t="s">
        <v>202</v>
      </c>
      <c r="D1407" t="s">
        <v>1002</v>
      </c>
      <c r="E1407" s="23">
        <v>41395</v>
      </c>
      <c r="H1407" t="e">
        <v>#DIV/0!</v>
      </c>
      <c r="K1407" t="e">
        <v>#DIV/0!</v>
      </c>
      <c r="M1407" t="e">
        <v>#DIV/0!</v>
      </c>
      <c r="R1407" t="e">
        <v>#DIV/0!</v>
      </c>
      <c r="T1407">
        <v>1.1181159420289855</v>
      </c>
    </row>
    <row r="1408" spans="1:20" x14ac:dyDescent="0.2">
      <c r="A1408" t="s">
        <v>15572</v>
      </c>
      <c r="B1408" t="s">
        <v>15573</v>
      </c>
      <c r="C1408" t="s">
        <v>228</v>
      </c>
      <c r="D1408" t="s">
        <v>1002</v>
      </c>
      <c r="E1408" s="23">
        <v>41395</v>
      </c>
      <c r="T1408">
        <v>1.0249999999999999</v>
      </c>
    </row>
    <row r="1409" spans="1:20" x14ac:dyDescent="0.2">
      <c r="A1409" t="s">
        <v>15733</v>
      </c>
      <c r="B1409" t="s">
        <v>15734</v>
      </c>
      <c r="C1409" t="s">
        <v>227</v>
      </c>
      <c r="D1409" t="s">
        <v>1000</v>
      </c>
      <c r="E1409" s="23">
        <v>41395</v>
      </c>
      <c r="T1409">
        <v>0.86956521739130432</v>
      </c>
    </row>
    <row r="1410" spans="1:20" x14ac:dyDescent="0.2">
      <c r="A1410" t="s">
        <v>15910</v>
      </c>
      <c r="B1410" t="s">
        <v>15911</v>
      </c>
      <c r="C1410" t="s">
        <v>203</v>
      </c>
      <c r="D1410" t="s">
        <v>1000</v>
      </c>
      <c r="E1410" s="23">
        <v>41395</v>
      </c>
      <c r="F1410">
        <v>10</v>
      </c>
      <c r="G1410">
        <v>9</v>
      </c>
      <c r="H1410">
        <v>1.1111111111111112</v>
      </c>
      <c r="I1410">
        <v>60</v>
      </c>
      <c r="J1410">
        <v>60</v>
      </c>
      <c r="K1410">
        <v>1</v>
      </c>
      <c r="L1410">
        <v>72.5</v>
      </c>
      <c r="M1410">
        <v>0.82758620689655171</v>
      </c>
      <c r="P1410">
        <v>3</v>
      </c>
      <c r="Q1410">
        <v>3</v>
      </c>
      <c r="R1410">
        <v>1</v>
      </c>
    </row>
    <row r="1411" spans="1:20" x14ac:dyDescent="0.2">
      <c r="A1411" t="s">
        <v>16089</v>
      </c>
      <c r="B1411" t="s">
        <v>16090</v>
      </c>
      <c r="C1411" t="s">
        <v>205</v>
      </c>
      <c r="D1411" t="s">
        <v>1002</v>
      </c>
      <c r="E1411" s="23">
        <v>41395</v>
      </c>
      <c r="F1411">
        <v>4</v>
      </c>
      <c r="G1411">
        <v>5</v>
      </c>
      <c r="H1411">
        <v>0.8</v>
      </c>
      <c r="I1411">
        <v>31</v>
      </c>
      <c r="J1411">
        <v>35</v>
      </c>
      <c r="K1411">
        <v>0.88571428571428568</v>
      </c>
      <c r="L1411">
        <v>45</v>
      </c>
      <c r="M1411">
        <v>0.77777777777777779</v>
      </c>
      <c r="N1411">
        <v>24</v>
      </c>
      <c r="O1411">
        <v>1</v>
      </c>
      <c r="P1411">
        <v>3</v>
      </c>
      <c r="Q1411">
        <v>3</v>
      </c>
      <c r="R1411">
        <v>1</v>
      </c>
      <c r="S1411">
        <v>7</v>
      </c>
    </row>
    <row r="1412" spans="1:20" x14ac:dyDescent="0.2">
      <c r="A1412" t="s">
        <v>16266</v>
      </c>
      <c r="B1412" t="s">
        <v>16267</v>
      </c>
      <c r="C1412" t="s">
        <v>204</v>
      </c>
      <c r="D1412" t="s">
        <v>1002</v>
      </c>
      <c r="E1412" s="23">
        <v>41395</v>
      </c>
      <c r="F1412">
        <v>6</v>
      </c>
      <c r="G1412">
        <v>4</v>
      </c>
      <c r="H1412">
        <v>1.5</v>
      </c>
      <c r="I1412">
        <v>29</v>
      </c>
      <c r="J1412">
        <v>25</v>
      </c>
      <c r="K1412">
        <v>1.1599999999999999</v>
      </c>
      <c r="L1412">
        <v>27.5</v>
      </c>
      <c r="M1412">
        <v>0.90909090909090906</v>
      </c>
    </row>
    <row r="1413" spans="1:20" x14ac:dyDescent="0.2">
      <c r="A1413" t="s">
        <v>16443</v>
      </c>
      <c r="B1413" t="s">
        <v>16444</v>
      </c>
      <c r="C1413" t="s">
        <v>206</v>
      </c>
      <c r="D1413" t="s">
        <v>1002</v>
      </c>
      <c r="E1413" s="23">
        <v>41395</v>
      </c>
      <c r="H1413" t="e">
        <v>#DIV/0!</v>
      </c>
      <c r="K1413" t="e">
        <v>#DIV/0!</v>
      </c>
      <c r="M1413" t="e">
        <v>#DIV/0!</v>
      </c>
      <c r="R1413" t="e">
        <v>#DIV/0!</v>
      </c>
    </row>
    <row r="1414" spans="1:20" x14ac:dyDescent="0.2">
      <c r="A1414" t="s">
        <v>16584</v>
      </c>
      <c r="B1414" t="s">
        <v>16585</v>
      </c>
      <c r="C1414" t="s">
        <v>223</v>
      </c>
      <c r="D1414" t="s">
        <v>1000</v>
      </c>
      <c r="E1414" s="23">
        <v>41395</v>
      </c>
      <c r="R1414" t="e">
        <v>#DIV/0!</v>
      </c>
      <c r="T1414">
        <v>1.2777777777777779</v>
      </c>
    </row>
    <row r="1415" spans="1:20" x14ac:dyDescent="0.2">
      <c r="A1415" t="s">
        <v>16763</v>
      </c>
      <c r="B1415" t="s">
        <v>16764</v>
      </c>
      <c r="C1415" t="s">
        <v>224</v>
      </c>
      <c r="D1415" t="s">
        <v>1002</v>
      </c>
      <c r="E1415" s="23">
        <v>41395</v>
      </c>
      <c r="R1415" t="e">
        <v>#DIV/0!</v>
      </c>
    </row>
    <row r="1416" spans="1:20" x14ac:dyDescent="0.2">
      <c r="A1416" t="s">
        <v>17200</v>
      </c>
      <c r="B1416" t="s">
        <v>17201</v>
      </c>
      <c r="C1416" t="s">
        <v>225</v>
      </c>
      <c r="D1416" t="s">
        <v>1000</v>
      </c>
      <c r="E1416" s="23">
        <v>41395</v>
      </c>
      <c r="R1416" t="e">
        <v>#DIV/0!</v>
      </c>
      <c r="T1416">
        <v>1.25</v>
      </c>
    </row>
    <row r="1417" spans="1:20" x14ac:dyDescent="0.2">
      <c r="A1417" t="s">
        <v>17407</v>
      </c>
      <c r="B1417" t="s">
        <v>17408</v>
      </c>
      <c r="C1417" t="s">
        <v>226</v>
      </c>
      <c r="D1417" t="s">
        <v>1002</v>
      </c>
      <c r="E1417" s="23">
        <v>41395</v>
      </c>
      <c r="R1417" t="e">
        <v>#DIV/0!</v>
      </c>
      <c r="T1417">
        <v>0.5</v>
      </c>
    </row>
    <row r="1418" spans="1:20" x14ac:dyDescent="0.2">
      <c r="A1418" t="s">
        <v>17584</v>
      </c>
      <c r="B1418" t="s">
        <v>17585</v>
      </c>
      <c r="C1418" t="s">
        <v>232</v>
      </c>
      <c r="D1418" t="s">
        <v>1000</v>
      </c>
      <c r="E1418" s="23">
        <v>41395</v>
      </c>
      <c r="R1418" t="e">
        <v>#DIV/0!</v>
      </c>
    </row>
    <row r="1419" spans="1:20" x14ac:dyDescent="0.2">
      <c r="A1419" t="s">
        <v>17781</v>
      </c>
      <c r="B1419" t="s">
        <v>17782</v>
      </c>
      <c r="C1419" t="s">
        <v>231</v>
      </c>
      <c r="D1419" t="s">
        <v>1002</v>
      </c>
      <c r="E1419" s="23">
        <v>41395</v>
      </c>
      <c r="R1419" t="e">
        <v>#DIV/0!</v>
      </c>
    </row>
    <row r="1420" spans="1:20" x14ac:dyDescent="0.2">
      <c r="A1420" t="s">
        <v>17958</v>
      </c>
      <c r="B1420" t="s">
        <v>17959</v>
      </c>
      <c r="C1420" t="s">
        <v>317</v>
      </c>
      <c r="D1420" t="s">
        <v>1000</v>
      </c>
      <c r="E1420" s="23">
        <v>41395</v>
      </c>
    </row>
    <row r="1421" spans="1:20" x14ac:dyDescent="0.2">
      <c r="A1421" t="s">
        <v>18137</v>
      </c>
      <c r="B1421" t="s">
        <v>18138</v>
      </c>
      <c r="C1421" t="s">
        <v>316</v>
      </c>
      <c r="D1421" t="s">
        <v>1002</v>
      </c>
      <c r="E1421" s="23">
        <v>41395</v>
      </c>
    </row>
    <row r="1422" spans="1:20" x14ac:dyDescent="0.2">
      <c r="A1422" t="s">
        <v>18390</v>
      </c>
      <c r="B1422" t="s">
        <v>18391</v>
      </c>
      <c r="C1422" t="s">
        <v>214</v>
      </c>
      <c r="D1422" t="s">
        <v>1000</v>
      </c>
      <c r="E1422" s="23">
        <v>41395</v>
      </c>
      <c r="F1422">
        <v>4</v>
      </c>
      <c r="G1422">
        <v>5</v>
      </c>
      <c r="H1422">
        <v>0.8</v>
      </c>
      <c r="I1422">
        <v>14</v>
      </c>
      <c r="J1422">
        <v>29</v>
      </c>
      <c r="K1422">
        <v>0.48275862068965519</v>
      </c>
      <c r="L1422">
        <v>29</v>
      </c>
      <c r="M1422">
        <v>1</v>
      </c>
      <c r="N1422">
        <v>12</v>
      </c>
      <c r="P1422">
        <v>5</v>
      </c>
      <c r="Q1422">
        <v>8</v>
      </c>
      <c r="R1422">
        <v>0.625</v>
      </c>
      <c r="S1422">
        <v>2</v>
      </c>
    </row>
    <row r="1423" spans="1:20" x14ac:dyDescent="0.2">
      <c r="A1423" t="s">
        <v>18569</v>
      </c>
      <c r="B1423" t="s">
        <v>18570</v>
      </c>
      <c r="C1423" t="s">
        <v>215</v>
      </c>
      <c r="D1423" t="s">
        <v>1002</v>
      </c>
      <c r="E1423" s="23">
        <v>41395</v>
      </c>
      <c r="F1423">
        <v>4</v>
      </c>
      <c r="G1423">
        <v>5</v>
      </c>
      <c r="H1423">
        <v>0.8</v>
      </c>
      <c r="I1423">
        <v>14</v>
      </c>
      <c r="J1423">
        <v>29</v>
      </c>
      <c r="K1423">
        <v>0.48275862068965519</v>
      </c>
      <c r="L1423">
        <v>29</v>
      </c>
      <c r="M1423">
        <v>1</v>
      </c>
      <c r="N1423">
        <v>12</v>
      </c>
      <c r="O1423">
        <v>0.6</v>
      </c>
      <c r="P1423">
        <v>5</v>
      </c>
      <c r="Q1423">
        <v>8</v>
      </c>
      <c r="R1423">
        <v>0.625</v>
      </c>
      <c r="S1423">
        <v>2</v>
      </c>
    </row>
    <row r="1424" spans="1:20" x14ac:dyDescent="0.2">
      <c r="A1424" t="s">
        <v>18746</v>
      </c>
      <c r="B1424" t="s">
        <v>18747</v>
      </c>
      <c r="C1424" t="s">
        <v>216</v>
      </c>
      <c r="D1424" t="s">
        <v>1002</v>
      </c>
      <c r="E1424" s="23">
        <v>41395</v>
      </c>
      <c r="H1424" t="e">
        <v>#DIV/0!</v>
      </c>
      <c r="K1424" t="e">
        <v>#DIV/0!</v>
      </c>
      <c r="M1424" t="e">
        <v>#DIV/0!</v>
      </c>
      <c r="R1424" t="e">
        <v>#DIV/0!</v>
      </c>
    </row>
    <row r="1425" spans="1:20" x14ac:dyDescent="0.2">
      <c r="A1425" t="s">
        <v>18923</v>
      </c>
      <c r="B1425" t="s">
        <v>18924</v>
      </c>
      <c r="C1425" t="s">
        <v>229</v>
      </c>
      <c r="D1425" t="s">
        <v>1002</v>
      </c>
      <c r="E1425" s="23">
        <v>41395</v>
      </c>
    </row>
    <row r="1426" spans="1:20" x14ac:dyDescent="0.2">
      <c r="A1426" t="s">
        <v>19100</v>
      </c>
      <c r="B1426" t="s">
        <v>19101</v>
      </c>
      <c r="C1426" t="s">
        <v>230</v>
      </c>
      <c r="D1426" t="s">
        <v>1000</v>
      </c>
      <c r="E1426" s="23">
        <v>41395</v>
      </c>
    </row>
    <row r="1427" spans="1:20" x14ac:dyDescent="0.2">
      <c r="A1427" t="s">
        <v>19279</v>
      </c>
      <c r="B1427" t="s">
        <v>19280</v>
      </c>
      <c r="C1427" t="s">
        <v>234</v>
      </c>
      <c r="D1427" t="s">
        <v>1000</v>
      </c>
      <c r="E1427" s="23">
        <v>41395</v>
      </c>
      <c r="R1427" t="e">
        <v>#DIV/0!</v>
      </c>
      <c r="T1427">
        <v>0.4</v>
      </c>
    </row>
    <row r="1428" spans="1:20" x14ac:dyDescent="0.2">
      <c r="A1428" t="s">
        <v>19458</v>
      </c>
      <c r="B1428" t="s">
        <v>19459</v>
      </c>
      <c r="C1428" t="s">
        <v>233</v>
      </c>
      <c r="D1428" t="s">
        <v>1002</v>
      </c>
      <c r="E1428" s="23">
        <v>41395</v>
      </c>
      <c r="R1428" t="e">
        <v>#DIV/0!</v>
      </c>
      <c r="T1428">
        <v>0.4</v>
      </c>
    </row>
    <row r="1429" spans="1:20" x14ac:dyDescent="0.2">
      <c r="A1429" t="s">
        <v>19833</v>
      </c>
      <c r="B1429" t="s">
        <v>19834</v>
      </c>
      <c r="C1429" t="s">
        <v>220</v>
      </c>
      <c r="D1429" t="s">
        <v>1000</v>
      </c>
      <c r="E1429" s="23">
        <v>41395</v>
      </c>
      <c r="F1429">
        <v>9</v>
      </c>
      <c r="G1429">
        <v>14</v>
      </c>
      <c r="H1429">
        <v>0.6428571428571429</v>
      </c>
      <c r="I1429">
        <v>33</v>
      </c>
      <c r="J1429">
        <v>33.995555555555555</v>
      </c>
      <c r="K1429">
        <v>0.97071512616028244</v>
      </c>
      <c r="L1429">
        <v>54</v>
      </c>
      <c r="M1429">
        <v>0.62954732510288069</v>
      </c>
      <c r="P1429">
        <v>6</v>
      </c>
      <c r="Q1429">
        <v>8</v>
      </c>
      <c r="R1429">
        <v>0.75</v>
      </c>
      <c r="T1429">
        <v>1.3666666666666665</v>
      </c>
    </row>
    <row r="1430" spans="1:20" x14ac:dyDescent="0.2">
      <c r="A1430" t="s">
        <v>20012</v>
      </c>
      <c r="B1430" t="s">
        <v>20013</v>
      </c>
      <c r="C1430" t="s">
        <v>221</v>
      </c>
      <c r="D1430" t="s">
        <v>1002</v>
      </c>
      <c r="E1430" s="23">
        <v>41395</v>
      </c>
      <c r="F1430">
        <v>7.58</v>
      </c>
      <c r="G1430">
        <v>9</v>
      </c>
      <c r="H1430">
        <v>0.84222222222222221</v>
      </c>
      <c r="I1430">
        <v>28</v>
      </c>
      <c r="J1430">
        <v>28</v>
      </c>
      <c r="K1430">
        <v>1</v>
      </c>
      <c r="L1430">
        <v>45</v>
      </c>
      <c r="M1430">
        <v>0.62222222222222223</v>
      </c>
      <c r="O1430">
        <v>1</v>
      </c>
      <c r="P1430">
        <v>5</v>
      </c>
      <c r="Q1430">
        <v>6</v>
      </c>
      <c r="R1430">
        <v>0.83333333333333337</v>
      </c>
      <c r="T1430">
        <v>1.0249999999999999</v>
      </c>
    </row>
    <row r="1431" spans="1:20" x14ac:dyDescent="0.2">
      <c r="A1431" t="s">
        <v>20189</v>
      </c>
      <c r="B1431" t="s">
        <v>20190</v>
      </c>
      <c r="C1431" t="s">
        <v>222</v>
      </c>
      <c r="D1431" t="s">
        <v>1002</v>
      </c>
      <c r="E1431" s="23">
        <v>41395</v>
      </c>
      <c r="F1431">
        <v>1.42</v>
      </c>
      <c r="G1431">
        <v>5</v>
      </c>
      <c r="H1431">
        <v>0.28399999999999997</v>
      </c>
      <c r="I1431">
        <v>5</v>
      </c>
      <c r="J1431">
        <v>5.9955555555555549</v>
      </c>
      <c r="K1431">
        <v>0.83395107487027442</v>
      </c>
      <c r="L1431">
        <v>9</v>
      </c>
      <c r="M1431">
        <v>0.66617283950617279</v>
      </c>
      <c r="O1431">
        <v>0.83</v>
      </c>
      <c r="P1431">
        <v>1</v>
      </c>
      <c r="Q1431">
        <v>2</v>
      </c>
      <c r="R1431">
        <v>0.5</v>
      </c>
    </row>
    <row r="1432" spans="1:20" x14ac:dyDescent="0.2">
      <c r="A1432" t="s">
        <v>20366</v>
      </c>
      <c r="B1432" t="s">
        <v>20367</v>
      </c>
      <c r="C1432" t="s">
        <v>211</v>
      </c>
      <c r="D1432" t="s">
        <v>1002</v>
      </c>
      <c r="E1432" s="23">
        <v>41395</v>
      </c>
      <c r="H1432" t="e">
        <v>#DIV/0!</v>
      </c>
      <c r="K1432" t="e">
        <v>#DIV/0!</v>
      </c>
      <c r="M1432" t="e">
        <v>#DIV/0!</v>
      </c>
      <c r="N1432">
        <v>0</v>
      </c>
      <c r="R1432" t="e">
        <v>#DIV/0!</v>
      </c>
      <c r="T1432">
        <v>0.54545454545454541</v>
      </c>
    </row>
    <row r="1433" spans="1:20" x14ac:dyDescent="0.2">
      <c r="A1433" t="s">
        <v>20543</v>
      </c>
      <c r="B1433" t="s">
        <v>20544</v>
      </c>
      <c r="C1433" t="s">
        <v>207</v>
      </c>
      <c r="D1433" t="s">
        <v>1000</v>
      </c>
      <c r="E1433" s="23">
        <v>41395</v>
      </c>
      <c r="F1433">
        <v>7</v>
      </c>
      <c r="G1433">
        <v>7</v>
      </c>
      <c r="H1433">
        <v>1</v>
      </c>
      <c r="I1433">
        <v>28</v>
      </c>
      <c r="J1433">
        <v>52</v>
      </c>
      <c r="K1433">
        <v>0.53846153846153844</v>
      </c>
      <c r="L1433">
        <v>62</v>
      </c>
      <c r="M1433">
        <v>0.83870967741935487</v>
      </c>
      <c r="N1433">
        <v>13</v>
      </c>
      <c r="P1433">
        <v>2</v>
      </c>
      <c r="Q1433">
        <v>2</v>
      </c>
      <c r="R1433">
        <v>1</v>
      </c>
      <c r="S1433">
        <v>10</v>
      </c>
      <c r="T1433">
        <v>1</v>
      </c>
    </row>
    <row r="1434" spans="1:20" x14ac:dyDescent="0.2">
      <c r="A1434" t="s">
        <v>20722</v>
      </c>
      <c r="B1434" t="s">
        <v>20723</v>
      </c>
      <c r="C1434" t="s">
        <v>894</v>
      </c>
      <c r="D1434" t="s">
        <v>1002</v>
      </c>
      <c r="E1434" s="23">
        <v>41395</v>
      </c>
    </row>
    <row r="1435" spans="1:20" x14ac:dyDescent="0.2">
      <c r="A1435" t="s">
        <v>20787</v>
      </c>
      <c r="B1435" t="s">
        <v>20788</v>
      </c>
      <c r="C1435" t="s">
        <v>210</v>
      </c>
      <c r="D1435" t="s">
        <v>1002</v>
      </c>
      <c r="E1435" s="23">
        <v>41395</v>
      </c>
      <c r="F1435">
        <v>4</v>
      </c>
      <c r="G1435">
        <v>4</v>
      </c>
      <c r="H1435">
        <v>1</v>
      </c>
      <c r="I1435">
        <v>23</v>
      </c>
      <c r="J1435">
        <v>35</v>
      </c>
      <c r="K1435">
        <v>0.65714285714285714</v>
      </c>
      <c r="L1435">
        <v>35</v>
      </c>
      <c r="M1435">
        <v>1</v>
      </c>
      <c r="N1435">
        <v>13</v>
      </c>
      <c r="O1435">
        <v>1.1000000000000001</v>
      </c>
      <c r="P1435">
        <v>2</v>
      </c>
      <c r="Q1435">
        <v>2</v>
      </c>
      <c r="R1435">
        <v>1</v>
      </c>
      <c r="S1435">
        <v>10</v>
      </c>
    </row>
    <row r="1436" spans="1:20" x14ac:dyDescent="0.2">
      <c r="A1436" t="s">
        <v>20964</v>
      </c>
      <c r="B1436" t="s">
        <v>20965</v>
      </c>
      <c r="C1436" t="s">
        <v>208</v>
      </c>
      <c r="D1436" t="s">
        <v>1002</v>
      </c>
      <c r="E1436" s="23">
        <v>41395</v>
      </c>
      <c r="F1436">
        <v>3</v>
      </c>
      <c r="G1436">
        <v>3</v>
      </c>
      <c r="H1436">
        <v>1</v>
      </c>
      <c r="I1436">
        <v>5</v>
      </c>
      <c r="J1436">
        <v>17</v>
      </c>
      <c r="K1436">
        <v>0.29411764705882354</v>
      </c>
      <c r="L1436">
        <v>27</v>
      </c>
      <c r="M1436">
        <v>0.62962962962962965</v>
      </c>
      <c r="R1436" t="e">
        <v>#DIV/0!</v>
      </c>
    </row>
    <row r="1437" spans="1:20" x14ac:dyDescent="0.2">
      <c r="A1437" t="s">
        <v>21219</v>
      </c>
      <c r="B1437" t="s">
        <v>21220</v>
      </c>
      <c r="C1437" t="s">
        <v>213</v>
      </c>
      <c r="D1437" t="s">
        <v>1002</v>
      </c>
      <c r="E1437" s="23">
        <v>41395</v>
      </c>
    </row>
    <row r="1438" spans="1:20" x14ac:dyDescent="0.2">
      <c r="A1438" t="s">
        <v>21396</v>
      </c>
      <c r="B1438" t="s">
        <v>21397</v>
      </c>
      <c r="C1438" t="s">
        <v>8154</v>
      </c>
      <c r="D1438" t="s">
        <v>1002</v>
      </c>
      <c r="E1438" s="23">
        <v>41395</v>
      </c>
    </row>
    <row r="1439" spans="1:20" x14ac:dyDescent="0.2">
      <c r="A1439" t="s">
        <v>21461</v>
      </c>
      <c r="B1439" t="s">
        <v>21462</v>
      </c>
      <c r="C1439" t="s">
        <v>212</v>
      </c>
      <c r="D1439" t="s">
        <v>1000</v>
      </c>
      <c r="E1439" s="23">
        <v>41395</v>
      </c>
      <c r="F1439">
        <v>0</v>
      </c>
      <c r="G1439">
        <v>0</v>
      </c>
      <c r="H1439" t="e">
        <v>#DIV/0!</v>
      </c>
      <c r="I1439">
        <v>0</v>
      </c>
      <c r="J1439">
        <v>0</v>
      </c>
      <c r="K1439" t="e">
        <v>#DIV/0!</v>
      </c>
      <c r="L1439">
        <v>0</v>
      </c>
      <c r="M1439" t="e">
        <v>#DIV/0!</v>
      </c>
      <c r="N1439">
        <v>0</v>
      </c>
      <c r="P1439">
        <v>0</v>
      </c>
      <c r="Q1439">
        <v>0</v>
      </c>
      <c r="R1439" t="e">
        <v>#DIV/0!</v>
      </c>
      <c r="S1439">
        <v>0</v>
      </c>
      <c r="T1439">
        <v>1</v>
      </c>
    </row>
    <row r="1440" spans="1:20" x14ac:dyDescent="0.2">
      <c r="A1440" t="s">
        <v>21670</v>
      </c>
      <c r="B1440" t="s">
        <v>21671</v>
      </c>
      <c r="C1440" t="s">
        <v>217</v>
      </c>
      <c r="D1440" t="s">
        <v>1000</v>
      </c>
      <c r="E1440" s="23">
        <v>41395</v>
      </c>
      <c r="F1440">
        <v>0</v>
      </c>
      <c r="G1440">
        <v>0</v>
      </c>
      <c r="I1440">
        <v>0</v>
      </c>
      <c r="L1440">
        <v>0</v>
      </c>
      <c r="N1440">
        <v>5</v>
      </c>
      <c r="S1440">
        <v>2</v>
      </c>
    </row>
    <row r="1441" spans="1:20" x14ac:dyDescent="0.2">
      <c r="A1441" t="s">
        <v>21849</v>
      </c>
      <c r="B1441" t="s">
        <v>21850</v>
      </c>
      <c r="C1441" t="s">
        <v>895</v>
      </c>
      <c r="D1441" t="s">
        <v>1002</v>
      </c>
      <c r="E1441" s="23">
        <v>41395</v>
      </c>
      <c r="T1441">
        <v>1</v>
      </c>
    </row>
    <row r="1442" spans="1:20" x14ac:dyDescent="0.2">
      <c r="A1442" t="s">
        <v>21914</v>
      </c>
      <c r="B1442" t="s">
        <v>21915</v>
      </c>
      <c r="C1442" t="s">
        <v>218</v>
      </c>
      <c r="D1442" t="s">
        <v>1002</v>
      </c>
      <c r="E1442" s="23">
        <v>41395</v>
      </c>
      <c r="N1442">
        <v>5</v>
      </c>
      <c r="P1442">
        <v>0</v>
      </c>
      <c r="Q1442">
        <v>0</v>
      </c>
      <c r="S1442">
        <v>2</v>
      </c>
    </row>
    <row r="1443" spans="1:20" x14ac:dyDescent="0.2">
      <c r="A1443" t="s">
        <v>22091</v>
      </c>
      <c r="B1443" t="s">
        <v>22092</v>
      </c>
      <c r="C1443" t="s">
        <v>219</v>
      </c>
      <c r="D1443" t="s">
        <v>1002</v>
      </c>
      <c r="E1443" s="23">
        <v>41395</v>
      </c>
      <c r="T1443">
        <v>0.81640000000000001</v>
      </c>
    </row>
    <row r="1444" spans="1:20" x14ac:dyDescent="0.2">
      <c r="A1444" t="s">
        <v>11513</v>
      </c>
      <c r="B1444" t="s">
        <v>11514</v>
      </c>
      <c r="C1444" t="s">
        <v>198</v>
      </c>
      <c r="D1444" t="s">
        <v>1002</v>
      </c>
      <c r="E1444" s="23">
        <v>41426</v>
      </c>
      <c r="P1444">
        <v>2</v>
      </c>
      <c r="Q1444">
        <v>2</v>
      </c>
      <c r="R1444">
        <v>1</v>
      </c>
      <c r="T1444">
        <v>0.83425000000000005</v>
      </c>
    </row>
    <row r="1445" spans="1:20" x14ac:dyDescent="0.2">
      <c r="A1445" t="s">
        <v>13188</v>
      </c>
      <c r="B1445" t="s">
        <v>13100</v>
      </c>
      <c r="C1445" t="s">
        <v>1051</v>
      </c>
      <c r="D1445" t="s">
        <v>1002</v>
      </c>
      <c r="E1445" s="23">
        <v>41426</v>
      </c>
      <c r="P1445">
        <v>2</v>
      </c>
      <c r="Q1445">
        <v>2</v>
      </c>
      <c r="R1445">
        <v>1</v>
      </c>
      <c r="T1445">
        <v>0.745</v>
      </c>
    </row>
    <row r="1446" spans="1:20" x14ac:dyDescent="0.2">
      <c r="A1446" t="s">
        <v>2991</v>
      </c>
      <c r="B1446" t="s">
        <v>2992</v>
      </c>
      <c r="C1446" t="s">
        <v>242</v>
      </c>
      <c r="D1446" t="s">
        <v>1000</v>
      </c>
      <c r="E1446" s="23">
        <v>41426</v>
      </c>
      <c r="F1446">
        <v>0</v>
      </c>
      <c r="G1446">
        <v>0</v>
      </c>
      <c r="H1446" t="e">
        <v>#DIV/0!</v>
      </c>
      <c r="I1446">
        <v>0</v>
      </c>
      <c r="J1446">
        <v>0</v>
      </c>
      <c r="L1446">
        <v>0</v>
      </c>
      <c r="M1446" t="e">
        <v>#DIV/0!</v>
      </c>
      <c r="N1446">
        <v>0</v>
      </c>
      <c r="P1446">
        <v>0</v>
      </c>
      <c r="Q1446">
        <v>0</v>
      </c>
      <c r="R1446" t="e">
        <v>#DIV/0!</v>
      </c>
      <c r="S1446">
        <v>0</v>
      </c>
      <c r="T1446">
        <v>1</v>
      </c>
    </row>
    <row r="1447" spans="1:20" x14ac:dyDescent="0.2">
      <c r="A1447" t="s">
        <v>2816</v>
      </c>
      <c r="B1447" t="s">
        <v>2817</v>
      </c>
      <c r="C1447" t="s">
        <v>2724</v>
      </c>
      <c r="D1447" t="s">
        <v>1000</v>
      </c>
      <c r="E1447" s="23">
        <v>41426</v>
      </c>
      <c r="F1447">
        <v>0</v>
      </c>
      <c r="G1447">
        <v>0</v>
      </c>
      <c r="I1447">
        <v>0</v>
      </c>
      <c r="J1447">
        <v>0</v>
      </c>
      <c r="L1447">
        <v>0</v>
      </c>
      <c r="N1447">
        <v>0</v>
      </c>
      <c r="P1447">
        <v>2</v>
      </c>
      <c r="Q1447">
        <v>2</v>
      </c>
      <c r="R1447">
        <v>1</v>
      </c>
      <c r="S1447">
        <v>0</v>
      </c>
      <c r="T1447">
        <v>1</v>
      </c>
    </row>
    <row r="1448" spans="1:20" x14ac:dyDescent="0.2">
      <c r="A1448" t="s">
        <v>2571</v>
      </c>
      <c r="B1448" t="s">
        <v>2572</v>
      </c>
      <c r="C1448" t="s">
        <v>237</v>
      </c>
      <c r="D1448" t="s">
        <v>1000</v>
      </c>
      <c r="E1448" s="23">
        <v>41426</v>
      </c>
      <c r="F1448">
        <v>16</v>
      </c>
      <c r="G1448">
        <v>18</v>
      </c>
      <c r="H1448">
        <v>0.88888888888888884</v>
      </c>
      <c r="I1448">
        <v>75</v>
      </c>
      <c r="J1448">
        <v>139</v>
      </c>
      <c r="K1448">
        <v>0.53956834532374098</v>
      </c>
      <c r="L1448">
        <v>149</v>
      </c>
      <c r="M1448">
        <v>0.93288590604026844</v>
      </c>
      <c r="N1448">
        <v>54</v>
      </c>
      <c r="O1448">
        <v>0.95000000000000018</v>
      </c>
      <c r="P1448">
        <v>14</v>
      </c>
      <c r="Q1448">
        <v>18</v>
      </c>
      <c r="R1448">
        <v>0.77777777777777779</v>
      </c>
      <c r="S1448">
        <v>24</v>
      </c>
      <c r="T1448">
        <v>0</v>
      </c>
    </row>
    <row r="1449" spans="1:20" x14ac:dyDescent="0.2">
      <c r="A1449" t="s">
        <v>2396</v>
      </c>
      <c r="B1449" t="s">
        <v>2397</v>
      </c>
      <c r="C1449" t="s">
        <v>238</v>
      </c>
      <c r="D1449" t="s">
        <v>1000</v>
      </c>
      <c r="E1449" s="23">
        <v>41426</v>
      </c>
      <c r="F1449">
        <v>9.08</v>
      </c>
      <c r="G1449">
        <v>15</v>
      </c>
      <c r="H1449">
        <v>0.60533333333333339</v>
      </c>
      <c r="I1449">
        <v>29</v>
      </c>
      <c r="J1449">
        <v>29</v>
      </c>
      <c r="K1449">
        <v>1</v>
      </c>
      <c r="L1449">
        <v>45</v>
      </c>
      <c r="M1449">
        <v>0.64444444444444449</v>
      </c>
      <c r="N1449">
        <v>0</v>
      </c>
      <c r="O1449">
        <v>1</v>
      </c>
      <c r="P1449">
        <v>3</v>
      </c>
      <c r="Q1449">
        <v>3</v>
      </c>
      <c r="R1449">
        <v>1</v>
      </c>
      <c r="S1449">
        <v>0</v>
      </c>
      <c r="T1449">
        <v>1</v>
      </c>
    </row>
    <row r="1450" spans="1:20" x14ac:dyDescent="0.2">
      <c r="A1450" t="s">
        <v>2223</v>
      </c>
      <c r="B1450" t="s">
        <v>2224</v>
      </c>
      <c r="C1450" t="s">
        <v>239</v>
      </c>
      <c r="D1450" t="s">
        <v>1000</v>
      </c>
      <c r="E1450" s="23">
        <v>41426</v>
      </c>
      <c r="F1450">
        <v>3</v>
      </c>
      <c r="G1450">
        <v>5</v>
      </c>
      <c r="H1450">
        <v>0.6</v>
      </c>
      <c r="I1450">
        <v>6</v>
      </c>
      <c r="J1450">
        <v>6.0857142857142854</v>
      </c>
      <c r="K1450">
        <v>0.9859154929577465</v>
      </c>
      <c r="L1450">
        <v>9</v>
      </c>
      <c r="M1450">
        <v>0.67619047619047612</v>
      </c>
      <c r="N1450">
        <v>0</v>
      </c>
      <c r="O1450">
        <v>0.83</v>
      </c>
      <c r="P1450">
        <v>1</v>
      </c>
      <c r="Q1450">
        <v>1</v>
      </c>
      <c r="R1450">
        <v>1</v>
      </c>
      <c r="S1450">
        <v>0</v>
      </c>
      <c r="T1450">
        <v>0.98124999999999996</v>
      </c>
    </row>
    <row r="1451" spans="1:20" x14ac:dyDescent="0.2">
      <c r="A1451" t="s">
        <v>2048</v>
      </c>
      <c r="B1451" t="s">
        <v>2049</v>
      </c>
      <c r="C1451" t="s">
        <v>1988</v>
      </c>
      <c r="D1451" t="s">
        <v>1000</v>
      </c>
      <c r="E1451" s="23">
        <v>41426</v>
      </c>
      <c r="F1451">
        <v>0</v>
      </c>
      <c r="G1451">
        <v>0</v>
      </c>
      <c r="I1451">
        <v>7</v>
      </c>
      <c r="J1451">
        <v>0</v>
      </c>
      <c r="L1451">
        <v>0</v>
      </c>
      <c r="N1451">
        <v>5</v>
      </c>
      <c r="P1451">
        <v>5</v>
      </c>
      <c r="Q1451">
        <v>8</v>
      </c>
      <c r="R1451">
        <v>0.625</v>
      </c>
      <c r="S1451">
        <v>0</v>
      </c>
      <c r="T1451">
        <v>0.76400000000000001</v>
      </c>
    </row>
    <row r="1452" spans="1:20" x14ac:dyDescent="0.2">
      <c r="A1452" t="s">
        <v>1800</v>
      </c>
      <c r="B1452" t="s">
        <v>1801</v>
      </c>
      <c r="C1452" t="s">
        <v>240</v>
      </c>
      <c r="D1452" t="s">
        <v>1000</v>
      </c>
      <c r="E1452" s="23">
        <v>41426</v>
      </c>
      <c r="F1452">
        <v>3</v>
      </c>
      <c r="G1452">
        <v>3</v>
      </c>
      <c r="H1452">
        <v>1</v>
      </c>
      <c r="I1452">
        <v>0</v>
      </c>
      <c r="J1452">
        <v>17</v>
      </c>
      <c r="L1452">
        <v>74.5</v>
      </c>
      <c r="M1452">
        <v>0.22818791946308725</v>
      </c>
      <c r="N1452">
        <v>7</v>
      </c>
      <c r="P1452">
        <v>0</v>
      </c>
      <c r="Q1452">
        <v>0</v>
      </c>
      <c r="R1452" t="e">
        <v>#DIV/0!</v>
      </c>
      <c r="S1452">
        <v>4</v>
      </c>
      <c r="T1452">
        <v>0.628</v>
      </c>
    </row>
    <row r="1453" spans="1:20" x14ac:dyDescent="0.2">
      <c r="A1453" t="s">
        <v>1625</v>
      </c>
      <c r="B1453" t="s">
        <v>1626</v>
      </c>
      <c r="C1453" t="s">
        <v>241</v>
      </c>
      <c r="D1453" t="s">
        <v>1000</v>
      </c>
      <c r="E1453" s="23">
        <v>41426</v>
      </c>
      <c r="F1453">
        <v>0</v>
      </c>
      <c r="G1453">
        <v>0</v>
      </c>
      <c r="I1453">
        <v>0</v>
      </c>
      <c r="J1453">
        <v>0</v>
      </c>
      <c r="L1453">
        <v>0</v>
      </c>
      <c r="P1453">
        <v>0</v>
      </c>
      <c r="Q1453">
        <v>0</v>
      </c>
      <c r="R1453" t="e">
        <v>#DIV/0!</v>
      </c>
      <c r="T1453">
        <v>0</v>
      </c>
    </row>
    <row r="1454" spans="1:20" x14ac:dyDescent="0.2">
      <c r="A1454" t="s">
        <v>1077</v>
      </c>
      <c r="B1454" t="s">
        <v>1162</v>
      </c>
      <c r="C1454" t="s">
        <v>235</v>
      </c>
      <c r="D1454" t="s">
        <v>1002</v>
      </c>
      <c r="E1454" s="23">
        <v>41426</v>
      </c>
      <c r="F1454">
        <v>31.08</v>
      </c>
      <c r="G1454">
        <v>41</v>
      </c>
      <c r="H1454">
        <v>0.75804878048780489</v>
      </c>
      <c r="I1454">
        <v>117</v>
      </c>
      <c r="J1454">
        <v>191.08571428571429</v>
      </c>
      <c r="K1454">
        <v>0.6122906698564593</v>
      </c>
      <c r="L1454">
        <v>277.5</v>
      </c>
      <c r="M1454">
        <v>0.68859716859716857</v>
      </c>
      <c r="N1454">
        <v>66</v>
      </c>
      <c r="P1454">
        <v>25</v>
      </c>
      <c r="Q1454">
        <v>32</v>
      </c>
      <c r="R1454">
        <v>0.78125</v>
      </c>
      <c r="S1454">
        <v>28</v>
      </c>
      <c r="T1454">
        <v>0.50244200244200243</v>
      </c>
    </row>
    <row r="1455" spans="1:20" x14ac:dyDescent="0.2">
      <c r="A1455" t="s">
        <v>11515</v>
      </c>
      <c r="B1455" t="s">
        <v>11516</v>
      </c>
      <c r="C1455" t="s">
        <v>199</v>
      </c>
      <c r="D1455" t="s">
        <v>1002</v>
      </c>
      <c r="E1455" s="23">
        <v>41426</v>
      </c>
      <c r="F1455">
        <v>4</v>
      </c>
      <c r="G1455">
        <v>4</v>
      </c>
      <c r="H1455">
        <v>1</v>
      </c>
      <c r="I1455">
        <v>13</v>
      </c>
      <c r="J1455">
        <v>40</v>
      </c>
      <c r="K1455">
        <v>0.32500000000000001</v>
      </c>
      <c r="L1455">
        <v>60</v>
      </c>
      <c r="M1455">
        <v>0.66666666666666663</v>
      </c>
      <c r="N1455">
        <v>10</v>
      </c>
      <c r="P1455">
        <v>0</v>
      </c>
      <c r="Q1455">
        <v>2</v>
      </c>
      <c r="R1455">
        <v>0</v>
      </c>
      <c r="S1455">
        <v>3</v>
      </c>
      <c r="T1455">
        <v>0</v>
      </c>
    </row>
    <row r="1456" spans="1:20" x14ac:dyDescent="0.2">
      <c r="A1456" t="s">
        <v>11405</v>
      </c>
      <c r="B1456" t="s">
        <v>11406</v>
      </c>
      <c r="C1456" t="s">
        <v>201</v>
      </c>
      <c r="D1456" t="s">
        <v>1000</v>
      </c>
      <c r="E1456" s="23">
        <v>41426</v>
      </c>
      <c r="F1456">
        <v>4</v>
      </c>
      <c r="G1456">
        <v>4</v>
      </c>
      <c r="H1456">
        <v>1</v>
      </c>
      <c r="I1456">
        <v>13</v>
      </c>
      <c r="J1456">
        <v>40</v>
      </c>
      <c r="K1456">
        <v>0.32500000000000001</v>
      </c>
      <c r="L1456">
        <v>40</v>
      </c>
      <c r="M1456">
        <v>1</v>
      </c>
      <c r="N1456">
        <v>10</v>
      </c>
      <c r="O1456">
        <v>0.92500000000000004</v>
      </c>
      <c r="P1456">
        <v>0</v>
      </c>
      <c r="Q1456">
        <v>2</v>
      </c>
      <c r="R1456">
        <v>0</v>
      </c>
      <c r="S1456">
        <v>3</v>
      </c>
      <c r="T1456">
        <v>0.80069383394383398</v>
      </c>
    </row>
    <row r="1457" spans="1:20" x14ac:dyDescent="0.2">
      <c r="A1457" t="s">
        <v>12202</v>
      </c>
      <c r="B1457" t="s">
        <v>12203</v>
      </c>
      <c r="C1457" t="s">
        <v>200</v>
      </c>
      <c r="D1457" t="s">
        <v>1000</v>
      </c>
      <c r="E1457" s="23">
        <v>41426</v>
      </c>
      <c r="L1457">
        <v>20</v>
      </c>
      <c r="M1457">
        <v>0</v>
      </c>
      <c r="R1457">
        <v>0</v>
      </c>
      <c r="T1457">
        <v>0.94861111111111107</v>
      </c>
    </row>
    <row r="1458" spans="1:20" x14ac:dyDescent="0.2">
      <c r="A1458" t="s">
        <v>12487</v>
      </c>
      <c r="B1458" t="s">
        <v>12488</v>
      </c>
      <c r="C1458" t="s">
        <v>202</v>
      </c>
      <c r="D1458" t="s">
        <v>1000</v>
      </c>
      <c r="E1458" s="23">
        <v>41426</v>
      </c>
      <c r="H1458" t="e">
        <v>#DIV/0!</v>
      </c>
      <c r="K1458" t="e">
        <v>#DIV/0!</v>
      </c>
      <c r="M1458" t="e">
        <v>#DIV/0!</v>
      </c>
      <c r="R1458" t="e">
        <v>#DIV/0!</v>
      </c>
      <c r="T1458">
        <v>0.92500000000000004</v>
      </c>
    </row>
    <row r="1459" spans="1:20" x14ac:dyDescent="0.2">
      <c r="A1459" t="s">
        <v>11024</v>
      </c>
      <c r="B1459" t="s">
        <v>11025</v>
      </c>
      <c r="C1459" t="s">
        <v>228</v>
      </c>
      <c r="D1459" t="s">
        <v>1000</v>
      </c>
      <c r="E1459" s="23">
        <v>41426</v>
      </c>
      <c r="R1459" t="e">
        <v>#DIV/0!</v>
      </c>
      <c r="T1459">
        <v>0.77777777777777779</v>
      </c>
    </row>
    <row r="1460" spans="1:20" x14ac:dyDescent="0.2">
      <c r="A1460" t="s">
        <v>10849</v>
      </c>
      <c r="B1460" t="s">
        <v>10850</v>
      </c>
      <c r="C1460" t="s">
        <v>227</v>
      </c>
      <c r="D1460" t="s">
        <v>1002</v>
      </c>
      <c r="E1460" s="23">
        <v>41426</v>
      </c>
      <c r="R1460" t="e">
        <v>#DIV/0!</v>
      </c>
    </row>
    <row r="1461" spans="1:20" x14ac:dyDescent="0.2">
      <c r="A1461" t="s">
        <v>10674</v>
      </c>
      <c r="B1461" t="s">
        <v>10675</v>
      </c>
      <c r="C1461" t="s">
        <v>203</v>
      </c>
      <c r="D1461" t="s">
        <v>1002</v>
      </c>
      <c r="E1461" s="23">
        <v>41426</v>
      </c>
      <c r="F1461">
        <v>4</v>
      </c>
      <c r="G1461">
        <v>5</v>
      </c>
      <c r="H1461">
        <v>0.8</v>
      </c>
      <c r="I1461">
        <v>26</v>
      </c>
      <c r="J1461">
        <v>35</v>
      </c>
      <c r="K1461">
        <v>0.74285714285714288</v>
      </c>
      <c r="L1461">
        <v>72.5</v>
      </c>
      <c r="M1461">
        <v>0.48275862068965519</v>
      </c>
      <c r="P1461">
        <v>8</v>
      </c>
      <c r="Q1461">
        <v>9</v>
      </c>
      <c r="R1461">
        <v>0.88888888888888884</v>
      </c>
    </row>
    <row r="1462" spans="1:20" x14ac:dyDescent="0.2">
      <c r="A1462" t="s">
        <v>10499</v>
      </c>
      <c r="B1462" t="s">
        <v>10500</v>
      </c>
      <c r="C1462" t="s">
        <v>205</v>
      </c>
      <c r="D1462" t="s">
        <v>1000</v>
      </c>
      <c r="E1462" s="23">
        <v>41426</v>
      </c>
      <c r="F1462">
        <v>4</v>
      </c>
      <c r="G1462">
        <v>5</v>
      </c>
      <c r="H1462">
        <v>0.8</v>
      </c>
      <c r="I1462">
        <v>26</v>
      </c>
      <c r="J1462">
        <v>35</v>
      </c>
      <c r="K1462">
        <v>0.74285714285714288</v>
      </c>
      <c r="L1462">
        <v>45</v>
      </c>
      <c r="M1462">
        <v>0.77777777777777779</v>
      </c>
      <c r="N1462">
        <v>19</v>
      </c>
      <c r="O1462">
        <v>1.05</v>
      </c>
      <c r="P1462">
        <v>8</v>
      </c>
      <c r="Q1462">
        <v>9</v>
      </c>
      <c r="R1462">
        <v>0.88888888888888884</v>
      </c>
      <c r="S1462">
        <v>7</v>
      </c>
    </row>
    <row r="1463" spans="1:20" x14ac:dyDescent="0.2">
      <c r="A1463" t="s">
        <v>10323</v>
      </c>
      <c r="B1463" t="s">
        <v>10324</v>
      </c>
      <c r="C1463" t="s">
        <v>204</v>
      </c>
      <c r="D1463" t="s">
        <v>1000</v>
      </c>
      <c r="E1463" s="23">
        <v>41426</v>
      </c>
      <c r="L1463">
        <v>27.5</v>
      </c>
      <c r="M1463">
        <v>0</v>
      </c>
      <c r="T1463">
        <v>0.74175824175824168</v>
      </c>
    </row>
    <row r="1464" spans="1:20" x14ac:dyDescent="0.2">
      <c r="A1464" t="s">
        <v>10258</v>
      </c>
      <c r="B1464" t="s">
        <v>10259</v>
      </c>
      <c r="C1464" t="s">
        <v>206</v>
      </c>
      <c r="D1464" t="s">
        <v>1000</v>
      </c>
      <c r="E1464" s="23">
        <v>41426</v>
      </c>
      <c r="H1464" t="e">
        <v>#DIV/0!</v>
      </c>
      <c r="K1464" t="e">
        <v>#DIV/0!</v>
      </c>
      <c r="M1464" t="e">
        <v>#DIV/0!</v>
      </c>
      <c r="R1464" t="e">
        <v>#DIV/0!</v>
      </c>
      <c r="T1464">
        <v>1.075</v>
      </c>
    </row>
    <row r="1465" spans="1:20" x14ac:dyDescent="0.2">
      <c r="A1465" t="s">
        <v>9827</v>
      </c>
      <c r="B1465" t="s">
        <v>9828</v>
      </c>
      <c r="C1465" t="s">
        <v>223</v>
      </c>
      <c r="D1465" t="s">
        <v>1002</v>
      </c>
      <c r="E1465" s="23">
        <v>41426</v>
      </c>
      <c r="R1465" t="e">
        <v>#DIV/0!</v>
      </c>
      <c r="T1465">
        <v>0.61904761904761907</v>
      </c>
    </row>
    <row r="1466" spans="1:20" x14ac:dyDescent="0.2">
      <c r="A1466" t="s">
        <v>9652</v>
      </c>
      <c r="B1466" t="s">
        <v>9653</v>
      </c>
      <c r="C1466" t="s">
        <v>224</v>
      </c>
      <c r="D1466" t="s">
        <v>1000</v>
      </c>
      <c r="E1466" s="23">
        <v>41426</v>
      </c>
      <c r="R1466" t="e">
        <v>#DIV/0!</v>
      </c>
    </row>
    <row r="1467" spans="1:20" x14ac:dyDescent="0.2">
      <c r="A1467" t="s">
        <v>9261</v>
      </c>
      <c r="B1467" t="s">
        <v>9262</v>
      </c>
      <c r="C1467" t="s">
        <v>211</v>
      </c>
      <c r="D1467" t="s">
        <v>1000</v>
      </c>
      <c r="E1467" s="23">
        <v>41426</v>
      </c>
      <c r="H1467" t="e">
        <v>#DIV/0!</v>
      </c>
      <c r="K1467" t="e">
        <v>#DIV/0!</v>
      </c>
      <c r="M1467" t="e">
        <v>#DIV/0!</v>
      </c>
      <c r="N1467">
        <v>0</v>
      </c>
      <c r="R1467" t="e">
        <v>#DIV/0!</v>
      </c>
    </row>
    <row r="1468" spans="1:20" x14ac:dyDescent="0.2">
      <c r="A1468" t="s">
        <v>9086</v>
      </c>
      <c r="B1468" t="s">
        <v>9087</v>
      </c>
      <c r="C1468" t="s">
        <v>207</v>
      </c>
      <c r="D1468" t="s">
        <v>1002</v>
      </c>
      <c r="E1468" s="23">
        <v>41426</v>
      </c>
      <c r="F1468">
        <v>7</v>
      </c>
      <c r="G1468">
        <v>7</v>
      </c>
      <c r="H1468">
        <v>1</v>
      </c>
      <c r="I1468">
        <v>23</v>
      </c>
      <c r="J1468">
        <v>52</v>
      </c>
      <c r="K1468">
        <v>0.44230769230769229</v>
      </c>
      <c r="L1468">
        <v>62</v>
      </c>
      <c r="M1468">
        <v>0.83870967741935487</v>
      </c>
      <c r="N1468">
        <v>17</v>
      </c>
      <c r="P1468">
        <v>3</v>
      </c>
      <c r="Q1468">
        <v>3</v>
      </c>
      <c r="R1468">
        <v>1</v>
      </c>
      <c r="S1468">
        <v>6</v>
      </c>
    </row>
    <row r="1469" spans="1:20" x14ac:dyDescent="0.2">
      <c r="A1469" t="s">
        <v>9021</v>
      </c>
      <c r="B1469" t="s">
        <v>9022</v>
      </c>
      <c r="C1469" t="s">
        <v>894</v>
      </c>
      <c r="D1469" t="s">
        <v>1000</v>
      </c>
      <c r="E1469" s="23">
        <v>41426</v>
      </c>
    </row>
    <row r="1470" spans="1:20" x14ac:dyDescent="0.2">
      <c r="A1470" t="s">
        <v>8846</v>
      </c>
      <c r="B1470" t="s">
        <v>8847</v>
      </c>
      <c r="C1470" t="s">
        <v>210</v>
      </c>
      <c r="D1470" t="s">
        <v>1000</v>
      </c>
      <c r="E1470" s="23">
        <v>41426</v>
      </c>
      <c r="F1470">
        <v>4</v>
      </c>
      <c r="G1470">
        <v>4</v>
      </c>
      <c r="H1470">
        <v>1</v>
      </c>
      <c r="I1470">
        <v>23</v>
      </c>
      <c r="J1470">
        <v>35</v>
      </c>
      <c r="K1470">
        <v>0.65714285714285714</v>
      </c>
      <c r="L1470">
        <v>35</v>
      </c>
      <c r="M1470">
        <v>1</v>
      </c>
      <c r="N1470">
        <v>17</v>
      </c>
      <c r="O1470">
        <v>1.075</v>
      </c>
      <c r="P1470">
        <v>3</v>
      </c>
      <c r="Q1470">
        <v>3</v>
      </c>
      <c r="R1470">
        <v>1</v>
      </c>
      <c r="S1470">
        <v>6</v>
      </c>
      <c r="T1470">
        <v>1.0111111111111111</v>
      </c>
    </row>
    <row r="1471" spans="1:20" x14ac:dyDescent="0.2">
      <c r="A1471" t="s">
        <v>8671</v>
      </c>
      <c r="B1471" t="s">
        <v>8672</v>
      </c>
      <c r="C1471" t="s">
        <v>208</v>
      </c>
      <c r="D1471" t="s">
        <v>1000</v>
      </c>
      <c r="E1471" s="23">
        <v>41426</v>
      </c>
      <c r="F1471">
        <v>3</v>
      </c>
      <c r="G1471">
        <v>3</v>
      </c>
      <c r="H1471">
        <v>1</v>
      </c>
      <c r="J1471">
        <v>17</v>
      </c>
      <c r="K1471">
        <v>0</v>
      </c>
      <c r="L1471">
        <v>27</v>
      </c>
      <c r="M1471">
        <v>0.62962962962962965</v>
      </c>
      <c r="R1471" t="e">
        <v>#DIV/0!</v>
      </c>
    </row>
    <row r="1472" spans="1:20" x14ac:dyDescent="0.2">
      <c r="A1472" t="s">
        <v>8422</v>
      </c>
      <c r="B1472" t="s">
        <v>8423</v>
      </c>
      <c r="C1472" t="s">
        <v>213</v>
      </c>
      <c r="D1472" t="s">
        <v>1000</v>
      </c>
      <c r="E1472" s="23">
        <v>41426</v>
      </c>
      <c r="P1472">
        <v>0</v>
      </c>
      <c r="Q1472">
        <v>0</v>
      </c>
      <c r="T1472">
        <v>0.95</v>
      </c>
    </row>
    <row r="1473" spans="1:20" x14ac:dyDescent="0.2">
      <c r="A1473" t="s">
        <v>8247</v>
      </c>
      <c r="B1473" t="s">
        <v>8248</v>
      </c>
      <c r="C1473" t="s">
        <v>212</v>
      </c>
      <c r="D1473" t="s">
        <v>1002</v>
      </c>
      <c r="E1473" s="23">
        <v>41426</v>
      </c>
      <c r="F1473">
        <v>0</v>
      </c>
      <c r="G1473">
        <v>0</v>
      </c>
      <c r="H1473" t="e">
        <v>#DIV/0!</v>
      </c>
      <c r="I1473">
        <v>0</v>
      </c>
      <c r="J1473">
        <v>0</v>
      </c>
      <c r="K1473" t="e">
        <v>#DIV/0!</v>
      </c>
      <c r="L1473">
        <v>0</v>
      </c>
      <c r="M1473" t="e">
        <v>#DIV/0!</v>
      </c>
      <c r="N1473">
        <v>0</v>
      </c>
      <c r="P1473">
        <v>0</v>
      </c>
      <c r="Q1473">
        <v>0</v>
      </c>
      <c r="R1473" t="e">
        <v>#DIV/0!</v>
      </c>
      <c r="S1473">
        <v>0</v>
      </c>
      <c r="T1473">
        <v>0.5</v>
      </c>
    </row>
    <row r="1474" spans="1:20" x14ac:dyDescent="0.2">
      <c r="A1474" t="s">
        <v>8182</v>
      </c>
      <c r="B1474" t="s">
        <v>8183</v>
      </c>
      <c r="C1474" t="s">
        <v>8154</v>
      </c>
      <c r="D1474" t="s">
        <v>1000</v>
      </c>
      <c r="E1474" s="23">
        <v>41426</v>
      </c>
      <c r="P1474">
        <v>0</v>
      </c>
      <c r="Q1474">
        <v>0</v>
      </c>
    </row>
    <row r="1475" spans="1:20" x14ac:dyDescent="0.2">
      <c r="A1475" t="s">
        <v>7946</v>
      </c>
      <c r="B1475" t="s">
        <v>7947</v>
      </c>
      <c r="C1475" t="s">
        <v>225</v>
      </c>
      <c r="D1475" t="s">
        <v>1002</v>
      </c>
      <c r="E1475" s="23">
        <v>41426</v>
      </c>
      <c r="R1475" t="e">
        <v>#DIV/0!</v>
      </c>
    </row>
    <row r="1476" spans="1:20" x14ac:dyDescent="0.2">
      <c r="A1476" t="s">
        <v>7745</v>
      </c>
      <c r="B1476" t="s">
        <v>7746</v>
      </c>
      <c r="C1476" t="s">
        <v>226</v>
      </c>
      <c r="D1476" t="s">
        <v>1000</v>
      </c>
      <c r="E1476" s="23">
        <v>41426</v>
      </c>
      <c r="R1476" t="e">
        <v>#DIV/0!</v>
      </c>
    </row>
    <row r="1477" spans="1:20" x14ac:dyDescent="0.2">
      <c r="A1477" t="s">
        <v>7558</v>
      </c>
      <c r="B1477" t="s">
        <v>7559</v>
      </c>
      <c r="C1477" t="s">
        <v>901</v>
      </c>
      <c r="D1477" t="s">
        <v>1000</v>
      </c>
      <c r="E1477" s="23">
        <v>41426</v>
      </c>
      <c r="I1477">
        <v>5</v>
      </c>
      <c r="N1477">
        <v>5</v>
      </c>
      <c r="P1477">
        <v>2</v>
      </c>
      <c r="Q1477">
        <v>4</v>
      </c>
      <c r="R1477">
        <v>0.5</v>
      </c>
      <c r="S1477">
        <v>0</v>
      </c>
    </row>
    <row r="1478" spans="1:20" x14ac:dyDescent="0.2">
      <c r="A1478" t="s">
        <v>7211</v>
      </c>
      <c r="B1478" t="s">
        <v>7212</v>
      </c>
      <c r="C1478" t="s">
        <v>1052</v>
      </c>
      <c r="D1478" t="s">
        <v>1000</v>
      </c>
      <c r="E1478" s="23">
        <v>41426</v>
      </c>
      <c r="I1478">
        <v>5</v>
      </c>
      <c r="N1478">
        <v>5</v>
      </c>
      <c r="P1478">
        <v>2</v>
      </c>
      <c r="Q1478">
        <v>4</v>
      </c>
      <c r="R1478">
        <v>0.5</v>
      </c>
      <c r="S1478">
        <v>0</v>
      </c>
    </row>
    <row r="1479" spans="1:20" x14ac:dyDescent="0.2">
      <c r="A1479" t="s">
        <v>7006</v>
      </c>
      <c r="B1479" t="s">
        <v>7007</v>
      </c>
      <c r="C1479" t="s">
        <v>232</v>
      </c>
      <c r="D1479" t="s">
        <v>1002</v>
      </c>
      <c r="E1479" s="23">
        <v>41426</v>
      </c>
      <c r="R1479" t="e">
        <v>#DIV/0!</v>
      </c>
    </row>
    <row r="1480" spans="1:20" x14ac:dyDescent="0.2">
      <c r="A1480" t="s">
        <v>6815</v>
      </c>
      <c r="B1480" t="s">
        <v>6816</v>
      </c>
      <c r="C1480" t="s">
        <v>231</v>
      </c>
      <c r="D1480" t="s">
        <v>1000</v>
      </c>
      <c r="E1480" s="23">
        <v>41426</v>
      </c>
      <c r="R1480" t="e">
        <v>#DIV/0!</v>
      </c>
    </row>
    <row r="1481" spans="1:20" x14ac:dyDescent="0.2">
      <c r="A1481" t="s">
        <v>6640</v>
      </c>
      <c r="B1481" t="s">
        <v>6641</v>
      </c>
      <c r="C1481" t="s">
        <v>317</v>
      </c>
      <c r="D1481" t="s">
        <v>1002</v>
      </c>
      <c r="E1481" s="23">
        <v>41426</v>
      </c>
    </row>
    <row r="1482" spans="1:20" x14ac:dyDescent="0.2">
      <c r="A1482" t="s">
        <v>6465</v>
      </c>
      <c r="B1482" t="s">
        <v>6466</v>
      </c>
      <c r="C1482" t="s">
        <v>316</v>
      </c>
      <c r="D1482" t="s">
        <v>1000</v>
      </c>
      <c r="E1482" s="23">
        <v>41426</v>
      </c>
    </row>
    <row r="1483" spans="1:20" x14ac:dyDescent="0.2">
      <c r="A1483" t="s">
        <v>6216</v>
      </c>
      <c r="B1483" t="s">
        <v>6217</v>
      </c>
      <c r="C1483" t="s">
        <v>214</v>
      </c>
      <c r="D1483" t="s">
        <v>1002</v>
      </c>
      <c r="E1483" s="23">
        <v>41426</v>
      </c>
      <c r="F1483">
        <v>4</v>
      </c>
      <c r="G1483">
        <v>5</v>
      </c>
      <c r="H1483">
        <v>0.8</v>
      </c>
      <c r="I1483">
        <v>13</v>
      </c>
      <c r="J1483">
        <v>29</v>
      </c>
      <c r="K1483">
        <v>0.44827586206896552</v>
      </c>
      <c r="L1483">
        <v>29</v>
      </c>
      <c r="M1483">
        <v>1</v>
      </c>
      <c r="N1483">
        <v>8</v>
      </c>
      <c r="P1483">
        <v>3</v>
      </c>
      <c r="Q1483">
        <v>4</v>
      </c>
      <c r="R1483">
        <v>0.75</v>
      </c>
      <c r="S1483">
        <v>8</v>
      </c>
      <c r="T1483">
        <v>0.61538461538461542</v>
      </c>
    </row>
    <row r="1484" spans="1:20" x14ac:dyDescent="0.2">
      <c r="A1484" t="s">
        <v>6041</v>
      </c>
      <c r="B1484" t="s">
        <v>6042</v>
      </c>
      <c r="C1484" t="s">
        <v>215</v>
      </c>
      <c r="D1484" t="s">
        <v>1000</v>
      </c>
      <c r="E1484" s="23">
        <v>41426</v>
      </c>
      <c r="F1484">
        <v>4</v>
      </c>
      <c r="G1484">
        <v>5</v>
      </c>
      <c r="H1484">
        <v>0.8</v>
      </c>
      <c r="I1484">
        <v>13</v>
      </c>
      <c r="J1484">
        <v>29</v>
      </c>
      <c r="K1484">
        <v>0.44827586206896552</v>
      </c>
      <c r="L1484">
        <v>29</v>
      </c>
      <c r="M1484">
        <v>1</v>
      </c>
      <c r="N1484">
        <v>8</v>
      </c>
      <c r="O1484">
        <v>0.75</v>
      </c>
      <c r="P1484">
        <v>3</v>
      </c>
      <c r="Q1484">
        <v>4</v>
      </c>
      <c r="R1484">
        <v>0.75</v>
      </c>
      <c r="S1484">
        <v>8</v>
      </c>
      <c r="T1484">
        <v>0.61538461538461542</v>
      </c>
    </row>
    <row r="1485" spans="1:20" x14ac:dyDescent="0.2">
      <c r="A1485" t="s">
        <v>5866</v>
      </c>
      <c r="B1485" t="s">
        <v>5867</v>
      </c>
      <c r="C1485" t="s">
        <v>216</v>
      </c>
      <c r="D1485" t="s">
        <v>1000</v>
      </c>
      <c r="E1485" s="23">
        <v>41426</v>
      </c>
      <c r="H1485" t="e">
        <v>#DIV/0!</v>
      </c>
      <c r="K1485" t="e">
        <v>#DIV/0!</v>
      </c>
      <c r="M1485" t="e">
        <v>#DIV/0!</v>
      </c>
      <c r="R1485" t="e">
        <v>#DIV/0!</v>
      </c>
      <c r="T1485">
        <v>1.3</v>
      </c>
    </row>
    <row r="1486" spans="1:20" x14ac:dyDescent="0.2">
      <c r="A1486" t="s">
        <v>5438</v>
      </c>
      <c r="B1486" t="s">
        <v>5439</v>
      </c>
      <c r="C1486" t="s">
        <v>903</v>
      </c>
      <c r="D1486" t="s">
        <v>1000</v>
      </c>
      <c r="E1486" s="23">
        <v>41426</v>
      </c>
      <c r="F1486">
        <v>0</v>
      </c>
      <c r="G1486">
        <v>0</v>
      </c>
      <c r="I1486">
        <v>2</v>
      </c>
      <c r="J1486">
        <v>0</v>
      </c>
      <c r="L1486">
        <v>0</v>
      </c>
      <c r="P1486">
        <v>3</v>
      </c>
      <c r="Q1486">
        <v>4</v>
      </c>
      <c r="R1486">
        <v>0.75</v>
      </c>
      <c r="T1486">
        <v>0.97500000000000009</v>
      </c>
    </row>
    <row r="1487" spans="1:20" x14ac:dyDescent="0.2">
      <c r="A1487" t="s">
        <v>5622</v>
      </c>
      <c r="B1487" t="s">
        <v>5623</v>
      </c>
      <c r="C1487" t="s">
        <v>1047</v>
      </c>
      <c r="D1487" t="s">
        <v>1000</v>
      </c>
      <c r="E1487" s="23">
        <v>41426</v>
      </c>
    </row>
    <row r="1488" spans="1:20" x14ac:dyDescent="0.2">
      <c r="A1488" t="s">
        <v>5203</v>
      </c>
      <c r="B1488" t="s">
        <v>5204</v>
      </c>
      <c r="C1488" t="s">
        <v>1053</v>
      </c>
      <c r="D1488" t="s">
        <v>1000</v>
      </c>
      <c r="E1488" s="23">
        <v>41426</v>
      </c>
      <c r="I1488">
        <v>2</v>
      </c>
      <c r="P1488">
        <v>3</v>
      </c>
      <c r="Q1488">
        <v>4</v>
      </c>
      <c r="R1488">
        <v>0.75</v>
      </c>
      <c r="T1488">
        <v>0.54545454545454541</v>
      </c>
    </row>
    <row r="1489" spans="1:20" x14ac:dyDescent="0.2">
      <c r="A1489" t="s">
        <v>4998</v>
      </c>
      <c r="B1489" t="s">
        <v>4999</v>
      </c>
      <c r="C1489" t="s">
        <v>229</v>
      </c>
      <c r="D1489" t="s">
        <v>1000</v>
      </c>
      <c r="E1489" s="23">
        <v>41426</v>
      </c>
      <c r="R1489" t="e">
        <v>#DIV/0!</v>
      </c>
      <c r="T1489">
        <v>1</v>
      </c>
    </row>
    <row r="1490" spans="1:20" x14ac:dyDescent="0.2">
      <c r="A1490" t="s">
        <v>4823</v>
      </c>
      <c r="B1490" t="s">
        <v>4824</v>
      </c>
      <c r="C1490" t="s">
        <v>230</v>
      </c>
      <c r="D1490" t="s">
        <v>1002</v>
      </c>
      <c r="E1490" s="23">
        <v>41426</v>
      </c>
      <c r="R1490" t="e">
        <v>#DIV/0!</v>
      </c>
    </row>
    <row r="1491" spans="1:20" x14ac:dyDescent="0.2">
      <c r="A1491" t="s">
        <v>4648</v>
      </c>
      <c r="B1491" t="s">
        <v>4649</v>
      </c>
      <c r="C1491" t="s">
        <v>234</v>
      </c>
      <c r="D1491" t="s">
        <v>1002</v>
      </c>
      <c r="E1491" s="23">
        <v>41426</v>
      </c>
      <c r="R1491" t="e">
        <v>#DIV/0!</v>
      </c>
    </row>
    <row r="1492" spans="1:20" x14ac:dyDescent="0.2">
      <c r="A1492" t="s">
        <v>4473</v>
      </c>
      <c r="B1492" t="s">
        <v>4474</v>
      </c>
      <c r="C1492" t="s">
        <v>233</v>
      </c>
      <c r="D1492" t="s">
        <v>1000</v>
      </c>
      <c r="E1492" s="23">
        <v>41426</v>
      </c>
      <c r="R1492" t="e">
        <v>#DIV/0!</v>
      </c>
    </row>
    <row r="1493" spans="1:20" x14ac:dyDescent="0.2">
      <c r="A1493" t="s">
        <v>4298</v>
      </c>
      <c r="B1493" t="s">
        <v>4299</v>
      </c>
      <c r="C1493" t="s">
        <v>217</v>
      </c>
      <c r="D1493" t="s">
        <v>1002</v>
      </c>
      <c r="E1493" s="23">
        <v>41426</v>
      </c>
      <c r="F1493">
        <v>0</v>
      </c>
      <c r="G1493">
        <v>0</v>
      </c>
      <c r="I1493">
        <v>0</v>
      </c>
      <c r="L1493">
        <v>0</v>
      </c>
      <c r="N1493">
        <v>7</v>
      </c>
      <c r="S1493">
        <v>4</v>
      </c>
    </row>
    <row r="1494" spans="1:20" x14ac:dyDescent="0.2">
      <c r="A1494" t="s">
        <v>4233</v>
      </c>
      <c r="B1494" t="s">
        <v>4234</v>
      </c>
      <c r="C1494" t="s">
        <v>895</v>
      </c>
      <c r="D1494" t="s">
        <v>1000</v>
      </c>
      <c r="E1494" s="23">
        <v>41426</v>
      </c>
    </row>
    <row r="1495" spans="1:20" x14ac:dyDescent="0.2">
      <c r="A1495" t="s">
        <v>4058</v>
      </c>
      <c r="B1495" t="s">
        <v>4059</v>
      </c>
      <c r="C1495" t="s">
        <v>218</v>
      </c>
      <c r="D1495" t="s">
        <v>1000</v>
      </c>
      <c r="E1495" s="23">
        <v>41426</v>
      </c>
      <c r="N1495">
        <v>7</v>
      </c>
      <c r="P1495">
        <v>0</v>
      </c>
      <c r="Q1495">
        <v>0</v>
      </c>
      <c r="S1495">
        <v>4</v>
      </c>
      <c r="T1495">
        <v>0</v>
      </c>
    </row>
    <row r="1496" spans="1:20" x14ac:dyDescent="0.2">
      <c r="A1496" t="s">
        <v>3883</v>
      </c>
      <c r="B1496" t="s">
        <v>3884</v>
      </c>
      <c r="C1496" t="s">
        <v>219</v>
      </c>
      <c r="D1496" t="s">
        <v>1000</v>
      </c>
      <c r="E1496" s="23">
        <v>41426</v>
      </c>
    </row>
    <row r="1497" spans="1:20" x14ac:dyDescent="0.2">
      <c r="A1497" t="s">
        <v>3516</v>
      </c>
      <c r="B1497" t="s">
        <v>3517</v>
      </c>
      <c r="C1497" t="s">
        <v>220</v>
      </c>
      <c r="D1497" t="s">
        <v>1002</v>
      </c>
      <c r="E1497" s="23">
        <v>41426</v>
      </c>
      <c r="F1497">
        <v>10.5</v>
      </c>
      <c r="G1497">
        <v>16</v>
      </c>
      <c r="H1497">
        <v>0.65625</v>
      </c>
      <c r="I1497">
        <v>35</v>
      </c>
      <c r="J1497">
        <v>35.085714285714289</v>
      </c>
      <c r="K1497">
        <v>0.99755700325732888</v>
      </c>
      <c r="L1497">
        <v>54</v>
      </c>
      <c r="M1497">
        <v>0.64973544973544983</v>
      </c>
      <c r="N1497">
        <v>0</v>
      </c>
      <c r="P1497">
        <v>4</v>
      </c>
      <c r="Q1497">
        <v>4</v>
      </c>
      <c r="R1497">
        <v>1</v>
      </c>
      <c r="S1497">
        <v>0</v>
      </c>
    </row>
    <row r="1498" spans="1:20" x14ac:dyDescent="0.2">
      <c r="A1498" t="s">
        <v>3341</v>
      </c>
      <c r="B1498" t="s">
        <v>3342</v>
      </c>
      <c r="C1498" t="s">
        <v>221</v>
      </c>
      <c r="D1498" t="s">
        <v>1000</v>
      </c>
      <c r="E1498" s="23">
        <v>41426</v>
      </c>
      <c r="F1498">
        <v>9.08</v>
      </c>
      <c r="G1498">
        <v>11</v>
      </c>
      <c r="H1498">
        <v>0.82545454545454544</v>
      </c>
      <c r="I1498">
        <v>29</v>
      </c>
      <c r="J1498">
        <v>29</v>
      </c>
      <c r="K1498">
        <v>1</v>
      </c>
      <c r="L1498">
        <v>45</v>
      </c>
      <c r="M1498">
        <v>0.64444444444444449</v>
      </c>
      <c r="O1498">
        <v>1</v>
      </c>
      <c r="P1498">
        <v>3</v>
      </c>
      <c r="Q1498">
        <v>3</v>
      </c>
      <c r="R1498">
        <v>1</v>
      </c>
    </row>
    <row r="1499" spans="1:20" x14ac:dyDescent="0.2">
      <c r="A1499" t="s">
        <v>3166</v>
      </c>
      <c r="B1499" t="s">
        <v>3167</v>
      </c>
      <c r="C1499" t="s">
        <v>222</v>
      </c>
      <c r="D1499" t="s">
        <v>1000</v>
      </c>
      <c r="E1499" s="23">
        <v>41426</v>
      </c>
      <c r="F1499">
        <v>1.42</v>
      </c>
      <c r="G1499">
        <v>5</v>
      </c>
      <c r="H1499">
        <v>0.28399999999999997</v>
      </c>
      <c r="I1499">
        <v>6</v>
      </c>
      <c r="J1499">
        <v>6.0857142857142854</v>
      </c>
      <c r="K1499">
        <v>0.9859154929577465</v>
      </c>
      <c r="L1499">
        <v>9</v>
      </c>
      <c r="M1499">
        <v>0.67619047619047612</v>
      </c>
      <c r="O1499">
        <v>0.83</v>
      </c>
      <c r="P1499">
        <v>1</v>
      </c>
      <c r="Q1499">
        <v>1</v>
      </c>
      <c r="R1499">
        <v>1</v>
      </c>
      <c r="T1499">
        <v>0.73261538461538467</v>
      </c>
    </row>
    <row r="1500" spans="1:20" x14ac:dyDescent="0.2">
      <c r="A1500" t="s">
        <v>12000</v>
      </c>
      <c r="B1500" t="s">
        <v>12001</v>
      </c>
      <c r="C1500" t="s">
        <v>1051</v>
      </c>
      <c r="D1500" t="s">
        <v>1000</v>
      </c>
      <c r="E1500" s="23">
        <v>41426</v>
      </c>
      <c r="P1500">
        <v>2</v>
      </c>
      <c r="Q1500">
        <v>2</v>
      </c>
      <c r="R1500">
        <v>1</v>
      </c>
      <c r="T1500">
        <v>0.76400000000000001</v>
      </c>
    </row>
    <row r="1501" spans="1:20" x14ac:dyDescent="0.2">
      <c r="A1501" t="s">
        <v>13366</v>
      </c>
      <c r="B1501" t="s">
        <v>13367</v>
      </c>
      <c r="C1501" t="s">
        <v>242</v>
      </c>
      <c r="D1501" t="s">
        <v>1002</v>
      </c>
      <c r="E1501" s="23">
        <v>41426</v>
      </c>
      <c r="F1501">
        <v>0</v>
      </c>
      <c r="G1501">
        <v>0</v>
      </c>
      <c r="H1501" t="e">
        <v>#DIV/0!</v>
      </c>
      <c r="I1501">
        <v>0</v>
      </c>
      <c r="J1501">
        <v>0</v>
      </c>
      <c r="L1501">
        <v>0</v>
      </c>
      <c r="M1501" t="e">
        <v>#DIV/0!</v>
      </c>
      <c r="N1501">
        <v>0</v>
      </c>
      <c r="P1501">
        <v>0</v>
      </c>
      <c r="Q1501">
        <v>0</v>
      </c>
      <c r="R1501" t="e">
        <v>#DIV/0!</v>
      </c>
      <c r="S1501">
        <v>0</v>
      </c>
      <c r="T1501">
        <v>0.628</v>
      </c>
    </row>
    <row r="1502" spans="1:20" x14ac:dyDescent="0.2">
      <c r="A1502" t="s">
        <v>13543</v>
      </c>
      <c r="B1502" t="s">
        <v>13544</v>
      </c>
      <c r="C1502" t="s">
        <v>237</v>
      </c>
      <c r="D1502" t="s">
        <v>1002</v>
      </c>
      <c r="E1502" s="23">
        <v>41426</v>
      </c>
      <c r="F1502">
        <v>16</v>
      </c>
      <c r="G1502">
        <v>18</v>
      </c>
      <c r="H1502">
        <v>0.88888888888888884</v>
      </c>
      <c r="I1502">
        <v>75</v>
      </c>
      <c r="J1502">
        <v>139</v>
      </c>
      <c r="K1502">
        <v>0.53956834532374098</v>
      </c>
      <c r="L1502">
        <v>149</v>
      </c>
      <c r="M1502">
        <v>0.93288590604026844</v>
      </c>
      <c r="N1502">
        <v>54</v>
      </c>
      <c r="O1502">
        <v>0.95000000000000018</v>
      </c>
      <c r="P1502">
        <v>14</v>
      </c>
      <c r="Q1502">
        <v>18</v>
      </c>
      <c r="R1502">
        <v>0.77777777777777779</v>
      </c>
      <c r="S1502">
        <v>24</v>
      </c>
      <c r="T1502">
        <v>1</v>
      </c>
    </row>
    <row r="1503" spans="1:20" x14ac:dyDescent="0.2">
      <c r="A1503" t="s">
        <v>13718</v>
      </c>
      <c r="B1503" t="s">
        <v>13719</v>
      </c>
      <c r="C1503" t="s">
        <v>238</v>
      </c>
      <c r="D1503" t="s">
        <v>1002</v>
      </c>
      <c r="E1503" s="23">
        <v>41426</v>
      </c>
      <c r="F1503">
        <v>9.08</v>
      </c>
      <c r="G1503">
        <v>15</v>
      </c>
      <c r="H1503">
        <v>0.60533333333333339</v>
      </c>
      <c r="I1503">
        <v>29</v>
      </c>
      <c r="J1503">
        <v>29</v>
      </c>
      <c r="K1503">
        <v>1</v>
      </c>
      <c r="L1503">
        <v>45</v>
      </c>
      <c r="M1503">
        <v>0.64444444444444449</v>
      </c>
      <c r="N1503">
        <v>0</v>
      </c>
      <c r="O1503">
        <v>1</v>
      </c>
      <c r="P1503">
        <v>3</v>
      </c>
      <c r="Q1503">
        <v>3</v>
      </c>
      <c r="R1503">
        <v>1</v>
      </c>
      <c r="S1503">
        <v>0</v>
      </c>
      <c r="T1503">
        <v>1</v>
      </c>
    </row>
    <row r="1504" spans="1:20" x14ac:dyDescent="0.2">
      <c r="A1504" t="s">
        <v>13895</v>
      </c>
      <c r="B1504" t="s">
        <v>13896</v>
      </c>
      <c r="C1504" t="s">
        <v>239</v>
      </c>
      <c r="D1504" t="s">
        <v>1002</v>
      </c>
      <c r="E1504" s="23">
        <v>41426</v>
      </c>
      <c r="F1504">
        <v>3</v>
      </c>
      <c r="G1504">
        <v>5</v>
      </c>
      <c r="H1504">
        <v>0.6</v>
      </c>
      <c r="I1504">
        <v>6</v>
      </c>
      <c r="J1504">
        <v>6.0857142857142854</v>
      </c>
      <c r="K1504">
        <v>0.9859154929577465</v>
      </c>
      <c r="L1504">
        <v>9</v>
      </c>
      <c r="M1504">
        <v>0.67619047619047612</v>
      </c>
      <c r="N1504">
        <v>0</v>
      </c>
      <c r="O1504">
        <v>0.83</v>
      </c>
      <c r="P1504">
        <v>1</v>
      </c>
      <c r="Q1504">
        <v>1</v>
      </c>
      <c r="R1504">
        <v>1</v>
      </c>
      <c r="S1504">
        <v>0</v>
      </c>
      <c r="T1504">
        <v>0</v>
      </c>
    </row>
    <row r="1505" spans="1:20" x14ac:dyDescent="0.2">
      <c r="A1505" t="s">
        <v>14082</v>
      </c>
      <c r="B1505" t="s">
        <v>14083</v>
      </c>
      <c r="C1505" t="s">
        <v>240</v>
      </c>
      <c r="D1505" t="s">
        <v>1002</v>
      </c>
      <c r="E1505" s="23">
        <v>41426</v>
      </c>
      <c r="F1505">
        <v>3</v>
      </c>
      <c r="G1505">
        <v>3</v>
      </c>
      <c r="H1505">
        <v>1</v>
      </c>
      <c r="I1505">
        <v>0</v>
      </c>
      <c r="J1505">
        <v>17</v>
      </c>
      <c r="L1505">
        <v>74.5</v>
      </c>
      <c r="M1505">
        <v>0.22818791946308725</v>
      </c>
      <c r="N1505">
        <v>7</v>
      </c>
      <c r="P1505">
        <v>0</v>
      </c>
      <c r="Q1505">
        <v>0</v>
      </c>
      <c r="R1505" t="e">
        <v>#DIV/0!</v>
      </c>
      <c r="S1505">
        <v>4</v>
      </c>
      <c r="T1505">
        <v>1</v>
      </c>
    </row>
    <row r="1506" spans="1:20" x14ac:dyDescent="0.2">
      <c r="A1506" t="s">
        <v>14259</v>
      </c>
      <c r="B1506" t="s">
        <v>14260</v>
      </c>
      <c r="C1506" t="s">
        <v>241</v>
      </c>
      <c r="D1506" t="s">
        <v>1002</v>
      </c>
      <c r="E1506" s="23">
        <v>41426</v>
      </c>
      <c r="F1506">
        <v>0</v>
      </c>
      <c r="G1506">
        <v>0</v>
      </c>
      <c r="I1506">
        <v>0</v>
      </c>
      <c r="J1506">
        <v>0</v>
      </c>
      <c r="L1506">
        <v>0</v>
      </c>
      <c r="P1506">
        <v>0</v>
      </c>
      <c r="Q1506">
        <v>0</v>
      </c>
      <c r="R1506" t="e">
        <v>#DIV/0!</v>
      </c>
      <c r="T1506">
        <v>1.0375000000000001</v>
      </c>
    </row>
    <row r="1507" spans="1:20" x14ac:dyDescent="0.2">
      <c r="A1507" t="s">
        <v>14588</v>
      </c>
      <c r="B1507" t="s">
        <v>14589</v>
      </c>
      <c r="C1507" t="s">
        <v>199</v>
      </c>
      <c r="D1507" t="s">
        <v>1000</v>
      </c>
      <c r="E1507" s="23">
        <v>41426</v>
      </c>
      <c r="F1507">
        <v>4</v>
      </c>
      <c r="G1507">
        <v>4</v>
      </c>
      <c r="H1507">
        <v>1</v>
      </c>
      <c r="I1507">
        <v>13</v>
      </c>
      <c r="J1507">
        <v>40</v>
      </c>
      <c r="K1507">
        <v>0.32500000000000001</v>
      </c>
      <c r="L1507">
        <v>60</v>
      </c>
      <c r="M1507">
        <v>0.66666666666666663</v>
      </c>
      <c r="N1507">
        <v>10</v>
      </c>
      <c r="P1507">
        <v>0</v>
      </c>
      <c r="Q1507">
        <v>2</v>
      </c>
      <c r="R1507">
        <v>0</v>
      </c>
      <c r="S1507">
        <v>3</v>
      </c>
      <c r="T1507">
        <v>0.80769999999999997</v>
      </c>
    </row>
    <row r="1508" spans="1:20" x14ac:dyDescent="0.2">
      <c r="A1508" t="s">
        <v>14763</v>
      </c>
      <c r="B1508" t="s">
        <v>14764</v>
      </c>
      <c r="C1508" t="s">
        <v>201</v>
      </c>
      <c r="D1508" t="s">
        <v>1002</v>
      </c>
      <c r="E1508" s="23">
        <v>41426</v>
      </c>
      <c r="F1508">
        <v>4</v>
      </c>
      <c r="G1508">
        <v>4</v>
      </c>
      <c r="H1508">
        <v>1</v>
      </c>
      <c r="I1508">
        <v>13</v>
      </c>
      <c r="J1508">
        <v>40</v>
      </c>
      <c r="K1508">
        <v>0.32500000000000001</v>
      </c>
      <c r="L1508">
        <v>40</v>
      </c>
      <c r="M1508">
        <v>1</v>
      </c>
      <c r="N1508">
        <v>10</v>
      </c>
      <c r="O1508">
        <v>0.92500000000000004</v>
      </c>
      <c r="P1508">
        <v>0</v>
      </c>
      <c r="Q1508">
        <v>2</v>
      </c>
      <c r="R1508">
        <v>0</v>
      </c>
      <c r="S1508">
        <v>3</v>
      </c>
      <c r="T1508">
        <v>0.56499999999999995</v>
      </c>
    </row>
    <row r="1509" spans="1:20" x14ac:dyDescent="0.2">
      <c r="A1509" t="s">
        <v>14854</v>
      </c>
      <c r="B1509" t="s">
        <v>14855</v>
      </c>
      <c r="C1509" t="s">
        <v>200</v>
      </c>
      <c r="D1509" t="s">
        <v>1002</v>
      </c>
      <c r="E1509" s="23">
        <v>41426</v>
      </c>
      <c r="L1509">
        <v>20</v>
      </c>
      <c r="M1509">
        <v>0</v>
      </c>
      <c r="R1509">
        <v>0</v>
      </c>
      <c r="T1509">
        <v>0</v>
      </c>
    </row>
    <row r="1510" spans="1:20" x14ac:dyDescent="0.2">
      <c r="A1510" t="s">
        <v>15031</v>
      </c>
      <c r="B1510" t="s">
        <v>15032</v>
      </c>
      <c r="C1510" t="s">
        <v>202</v>
      </c>
      <c r="D1510" t="s">
        <v>1002</v>
      </c>
      <c r="E1510" s="23">
        <v>41426</v>
      </c>
      <c r="H1510" t="e">
        <v>#DIV/0!</v>
      </c>
      <c r="K1510" t="e">
        <v>#DIV/0!</v>
      </c>
      <c r="M1510" t="e">
        <v>#DIV/0!</v>
      </c>
      <c r="R1510" t="e">
        <v>#DIV/0!</v>
      </c>
      <c r="T1510">
        <v>0.49754273504273511</v>
      </c>
    </row>
    <row r="1511" spans="1:20" x14ac:dyDescent="0.2">
      <c r="A1511" t="s">
        <v>15574</v>
      </c>
      <c r="B1511" t="s">
        <v>15575</v>
      </c>
      <c r="C1511" t="s">
        <v>228</v>
      </c>
      <c r="D1511" t="s">
        <v>1002</v>
      </c>
      <c r="E1511" s="23">
        <v>41426</v>
      </c>
      <c r="R1511" t="e">
        <v>#DIV/0!</v>
      </c>
      <c r="T1511">
        <v>0</v>
      </c>
    </row>
    <row r="1512" spans="1:20" x14ac:dyDescent="0.2">
      <c r="A1512" t="s">
        <v>15735</v>
      </c>
      <c r="B1512" t="s">
        <v>15736</v>
      </c>
      <c r="C1512" t="s">
        <v>227</v>
      </c>
      <c r="D1512" t="s">
        <v>1000</v>
      </c>
      <c r="E1512" s="23">
        <v>41426</v>
      </c>
      <c r="R1512" t="e">
        <v>#DIV/0!</v>
      </c>
      <c r="T1512">
        <v>0.81339401709401715</v>
      </c>
    </row>
    <row r="1513" spans="1:20" x14ac:dyDescent="0.2">
      <c r="A1513" t="s">
        <v>15912</v>
      </c>
      <c r="B1513" t="s">
        <v>15913</v>
      </c>
      <c r="C1513" t="s">
        <v>203</v>
      </c>
      <c r="D1513" t="s">
        <v>1000</v>
      </c>
      <c r="E1513" s="23">
        <v>41426</v>
      </c>
      <c r="F1513">
        <v>4</v>
      </c>
      <c r="G1513">
        <v>5</v>
      </c>
      <c r="H1513">
        <v>0.8</v>
      </c>
      <c r="I1513">
        <v>26</v>
      </c>
      <c r="J1513">
        <v>35</v>
      </c>
      <c r="K1513">
        <v>0.74285714285714288</v>
      </c>
      <c r="L1513">
        <v>72.5</v>
      </c>
      <c r="M1513">
        <v>0.48275862068965519</v>
      </c>
      <c r="P1513">
        <v>8</v>
      </c>
      <c r="Q1513">
        <v>9</v>
      </c>
      <c r="R1513">
        <v>0.88888888888888884</v>
      </c>
      <c r="T1513">
        <v>0.4148148148148148</v>
      </c>
    </row>
    <row r="1514" spans="1:20" x14ac:dyDescent="0.2">
      <c r="A1514" t="s">
        <v>16091</v>
      </c>
      <c r="B1514" t="s">
        <v>16092</v>
      </c>
      <c r="C1514" t="s">
        <v>205</v>
      </c>
      <c r="D1514" t="s">
        <v>1002</v>
      </c>
      <c r="E1514" s="23">
        <v>41426</v>
      </c>
      <c r="F1514">
        <v>4</v>
      </c>
      <c r="G1514">
        <v>5</v>
      </c>
      <c r="H1514">
        <v>0.8</v>
      </c>
      <c r="I1514">
        <v>26</v>
      </c>
      <c r="J1514">
        <v>35</v>
      </c>
      <c r="K1514">
        <v>0.74285714285714288</v>
      </c>
      <c r="L1514">
        <v>45</v>
      </c>
      <c r="M1514">
        <v>0.77777777777777779</v>
      </c>
      <c r="N1514">
        <v>19</v>
      </c>
      <c r="O1514">
        <v>1.05</v>
      </c>
      <c r="P1514">
        <v>8</v>
      </c>
      <c r="Q1514">
        <v>9</v>
      </c>
      <c r="R1514">
        <v>0.88888888888888884</v>
      </c>
      <c r="S1514">
        <v>7</v>
      </c>
      <c r="T1514">
        <v>1</v>
      </c>
    </row>
    <row r="1515" spans="1:20" x14ac:dyDescent="0.2">
      <c r="A1515" t="s">
        <v>16268</v>
      </c>
      <c r="B1515" t="s">
        <v>16269</v>
      </c>
      <c r="C1515" t="s">
        <v>204</v>
      </c>
      <c r="D1515" t="s">
        <v>1002</v>
      </c>
      <c r="E1515" s="23">
        <v>41426</v>
      </c>
      <c r="L1515">
        <v>27.5</v>
      </c>
      <c r="M1515">
        <v>0</v>
      </c>
      <c r="T1515">
        <v>0.44444444444444442</v>
      </c>
    </row>
    <row r="1516" spans="1:20" x14ac:dyDescent="0.2">
      <c r="A1516" t="s">
        <v>16445</v>
      </c>
      <c r="B1516" t="s">
        <v>16446</v>
      </c>
      <c r="C1516" t="s">
        <v>206</v>
      </c>
      <c r="D1516" t="s">
        <v>1002</v>
      </c>
      <c r="E1516" s="23">
        <v>41426</v>
      </c>
      <c r="H1516" t="e">
        <v>#DIV/0!</v>
      </c>
      <c r="K1516" t="e">
        <v>#DIV/0!</v>
      </c>
      <c r="M1516" t="e">
        <v>#DIV/0!</v>
      </c>
      <c r="R1516" t="e">
        <v>#DIV/0!</v>
      </c>
    </row>
    <row r="1517" spans="1:20" x14ac:dyDescent="0.2">
      <c r="A1517" t="s">
        <v>16586</v>
      </c>
      <c r="B1517" t="s">
        <v>16587</v>
      </c>
      <c r="C1517" t="s">
        <v>223</v>
      </c>
      <c r="D1517" t="s">
        <v>1000</v>
      </c>
      <c r="E1517" s="23">
        <v>41426</v>
      </c>
      <c r="R1517" t="e">
        <v>#DIV/0!</v>
      </c>
    </row>
    <row r="1518" spans="1:20" x14ac:dyDescent="0.2">
      <c r="A1518" t="s">
        <v>16765</v>
      </c>
      <c r="B1518" t="s">
        <v>16766</v>
      </c>
      <c r="C1518" t="s">
        <v>224</v>
      </c>
      <c r="D1518" t="s">
        <v>1002</v>
      </c>
      <c r="E1518" s="23">
        <v>41426</v>
      </c>
      <c r="R1518" t="e">
        <v>#DIV/0!</v>
      </c>
    </row>
    <row r="1519" spans="1:20" x14ac:dyDescent="0.2">
      <c r="A1519" t="s">
        <v>17202</v>
      </c>
      <c r="B1519" t="s">
        <v>17203</v>
      </c>
      <c r="C1519" t="s">
        <v>225</v>
      </c>
      <c r="D1519" t="s">
        <v>1000</v>
      </c>
      <c r="E1519" s="23">
        <v>41426</v>
      </c>
      <c r="R1519" t="e">
        <v>#DIV/0!</v>
      </c>
      <c r="T1519">
        <v>0.75868055555555547</v>
      </c>
    </row>
    <row r="1520" spans="1:20" x14ac:dyDescent="0.2">
      <c r="A1520" t="s">
        <v>17409</v>
      </c>
      <c r="B1520" t="s">
        <v>17410</v>
      </c>
      <c r="C1520" t="s">
        <v>226</v>
      </c>
      <c r="D1520" t="s">
        <v>1002</v>
      </c>
      <c r="E1520" s="23">
        <v>41426</v>
      </c>
      <c r="R1520" t="e">
        <v>#DIV/0!</v>
      </c>
      <c r="T1520">
        <v>1</v>
      </c>
    </row>
    <row r="1521" spans="1:20" x14ac:dyDescent="0.2">
      <c r="A1521" t="s">
        <v>17586</v>
      </c>
      <c r="B1521" t="s">
        <v>17587</v>
      </c>
      <c r="C1521" t="s">
        <v>232</v>
      </c>
      <c r="D1521" t="s">
        <v>1000</v>
      </c>
      <c r="E1521" s="23">
        <v>41426</v>
      </c>
      <c r="R1521" t="e">
        <v>#DIV/0!</v>
      </c>
      <c r="T1521">
        <v>0.8125</v>
      </c>
    </row>
    <row r="1522" spans="1:20" x14ac:dyDescent="0.2">
      <c r="A1522" t="s">
        <v>17783</v>
      </c>
      <c r="B1522" t="s">
        <v>17784</v>
      </c>
      <c r="C1522" t="s">
        <v>231</v>
      </c>
      <c r="D1522" t="s">
        <v>1002</v>
      </c>
      <c r="E1522" s="23">
        <v>41426</v>
      </c>
      <c r="R1522" t="e">
        <v>#DIV/0!</v>
      </c>
    </row>
    <row r="1523" spans="1:20" x14ac:dyDescent="0.2">
      <c r="A1523" t="s">
        <v>17960</v>
      </c>
      <c r="B1523" t="s">
        <v>17961</v>
      </c>
      <c r="C1523" t="s">
        <v>317</v>
      </c>
      <c r="D1523" t="s">
        <v>1000</v>
      </c>
      <c r="E1523" s="23">
        <v>41426</v>
      </c>
    </row>
    <row r="1524" spans="1:20" x14ac:dyDescent="0.2">
      <c r="A1524" t="s">
        <v>18139</v>
      </c>
      <c r="B1524" t="s">
        <v>18140</v>
      </c>
      <c r="C1524" t="s">
        <v>316</v>
      </c>
      <c r="D1524" t="s">
        <v>1002</v>
      </c>
      <c r="E1524" s="23">
        <v>41426</v>
      </c>
    </row>
    <row r="1525" spans="1:20" x14ac:dyDescent="0.2">
      <c r="A1525" t="s">
        <v>18392</v>
      </c>
      <c r="B1525" t="s">
        <v>18393</v>
      </c>
      <c r="C1525" t="s">
        <v>214</v>
      </c>
      <c r="D1525" t="s">
        <v>1000</v>
      </c>
      <c r="E1525" s="23">
        <v>41426</v>
      </c>
      <c r="F1525">
        <v>4</v>
      </c>
      <c r="G1525">
        <v>5</v>
      </c>
      <c r="H1525">
        <v>0.8</v>
      </c>
      <c r="I1525">
        <v>13</v>
      </c>
      <c r="J1525">
        <v>29</v>
      </c>
      <c r="K1525">
        <v>0.44827586206896552</v>
      </c>
      <c r="L1525">
        <v>29</v>
      </c>
      <c r="M1525">
        <v>1</v>
      </c>
      <c r="N1525">
        <v>8</v>
      </c>
      <c r="P1525">
        <v>3</v>
      </c>
      <c r="Q1525">
        <v>4</v>
      </c>
      <c r="R1525">
        <v>0.75</v>
      </c>
      <c r="S1525">
        <v>8</v>
      </c>
    </row>
    <row r="1526" spans="1:20" x14ac:dyDescent="0.2">
      <c r="A1526" t="s">
        <v>18571</v>
      </c>
      <c r="B1526" t="s">
        <v>18572</v>
      </c>
      <c r="C1526" t="s">
        <v>215</v>
      </c>
      <c r="D1526" t="s">
        <v>1002</v>
      </c>
      <c r="E1526" s="23">
        <v>41426</v>
      </c>
      <c r="F1526">
        <v>4</v>
      </c>
      <c r="G1526">
        <v>5</v>
      </c>
      <c r="H1526">
        <v>0.8</v>
      </c>
      <c r="I1526">
        <v>13</v>
      </c>
      <c r="J1526">
        <v>29</v>
      </c>
      <c r="K1526">
        <v>0.44827586206896552</v>
      </c>
      <c r="L1526">
        <v>29</v>
      </c>
      <c r="M1526">
        <v>1</v>
      </c>
      <c r="N1526">
        <v>8</v>
      </c>
      <c r="O1526">
        <v>0.75</v>
      </c>
      <c r="P1526">
        <v>3</v>
      </c>
      <c r="Q1526">
        <v>4</v>
      </c>
      <c r="R1526">
        <v>0.75</v>
      </c>
      <c r="S1526">
        <v>8</v>
      </c>
      <c r="T1526">
        <v>1.2857142857142858</v>
      </c>
    </row>
    <row r="1527" spans="1:20" x14ac:dyDescent="0.2">
      <c r="A1527" t="s">
        <v>18748</v>
      </c>
      <c r="B1527" t="s">
        <v>18749</v>
      </c>
      <c r="C1527" t="s">
        <v>216</v>
      </c>
      <c r="D1527" t="s">
        <v>1002</v>
      </c>
      <c r="E1527" s="23">
        <v>41426</v>
      </c>
      <c r="H1527" t="e">
        <v>#DIV/0!</v>
      </c>
      <c r="K1527" t="e">
        <v>#DIV/0!</v>
      </c>
      <c r="M1527" t="e">
        <v>#DIV/0!</v>
      </c>
      <c r="R1527" t="e">
        <v>#DIV/0!</v>
      </c>
    </row>
    <row r="1528" spans="1:20" x14ac:dyDescent="0.2">
      <c r="A1528" t="s">
        <v>18925</v>
      </c>
      <c r="B1528" t="s">
        <v>18926</v>
      </c>
      <c r="C1528" t="s">
        <v>229</v>
      </c>
      <c r="D1528" t="s">
        <v>1002</v>
      </c>
      <c r="E1528" s="23">
        <v>41426</v>
      </c>
      <c r="R1528" t="e">
        <v>#DIV/0!</v>
      </c>
      <c r="T1528">
        <v>1.05</v>
      </c>
    </row>
    <row r="1529" spans="1:20" x14ac:dyDescent="0.2">
      <c r="A1529" t="s">
        <v>19102</v>
      </c>
      <c r="B1529" t="s">
        <v>19103</v>
      </c>
      <c r="C1529" t="s">
        <v>230</v>
      </c>
      <c r="D1529" t="s">
        <v>1000</v>
      </c>
      <c r="E1529" s="23">
        <v>41426</v>
      </c>
      <c r="R1529" t="e">
        <v>#DIV/0!</v>
      </c>
      <c r="T1529">
        <v>1</v>
      </c>
    </row>
    <row r="1530" spans="1:20" x14ac:dyDescent="0.2">
      <c r="A1530" t="s">
        <v>19281</v>
      </c>
      <c r="B1530" t="s">
        <v>19282</v>
      </c>
      <c r="C1530" t="s">
        <v>234</v>
      </c>
      <c r="D1530" t="s">
        <v>1000</v>
      </c>
      <c r="E1530" s="23">
        <v>41426</v>
      </c>
      <c r="R1530" t="e">
        <v>#DIV/0!</v>
      </c>
    </row>
    <row r="1531" spans="1:20" x14ac:dyDescent="0.2">
      <c r="A1531" t="s">
        <v>19460</v>
      </c>
      <c r="B1531" t="s">
        <v>19461</v>
      </c>
      <c r="C1531" t="s">
        <v>233</v>
      </c>
      <c r="D1531" t="s">
        <v>1002</v>
      </c>
      <c r="E1531" s="23">
        <v>41426</v>
      </c>
      <c r="R1531" t="e">
        <v>#DIV/0!</v>
      </c>
    </row>
    <row r="1532" spans="1:20" x14ac:dyDescent="0.2">
      <c r="A1532" t="s">
        <v>19835</v>
      </c>
      <c r="B1532" t="s">
        <v>19836</v>
      </c>
      <c r="C1532" t="s">
        <v>220</v>
      </c>
      <c r="D1532" t="s">
        <v>1000</v>
      </c>
      <c r="E1532" s="23">
        <v>41426</v>
      </c>
      <c r="F1532">
        <v>10.5</v>
      </c>
      <c r="G1532">
        <v>16</v>
      </c>
      <c r="H1532">
        <v>0.65625</v>
      </c>
      <c r="I1532">
        <v>35</v>
      </c>
      <c r="J1532">
        <v>35.085714285714289</v>
      </c>
      <c r="K1532">
        <v>0.99755700325732888</v>
      </c>
      <c r="L1532">
        <v>54</v>
      </c>
      <c r="M1532">
        <v>0.64973544973544983</v>
      </c>
      <c r="N1532">
        <v>0</v>
      </c>
      <c r="P1532">
        <v>4</v>
      </c>
      <c r="Q1532">
        <v>4</v>
      </c>
      <c r="R1532">
        <v>1</v>
      </c>
      <c r="S1532">
        <v>0</v>
      </c>
    </row>
    <row r="1533" spans="1:20" x14ac:dyDescent="0.2">
      <c r="A1533" t="s">
        <v>20014</v>
      </c>
      <c r="B1533" t="s">
        <v>20015</v>
      </c>
      <c r="C1533" t="s">
        <v>221</v>
      </c>
      <c r="D1533" t="s">
        <v>1002</v>
      </c>
      <c r="E1533" s="23">
        <v>41426</v>
      </c>
      <c r="F1533">
        <v>9.08</v>
      </c>
      <c r="G1533">
        <v>11</v>
      </c>
      <c r="H1533">
        <v>0.82545454545454544</v>
      </c>
      <c r="I1533">
        <v>29</v>
      </c>
      <c r="J1533">
        <v>29</v>
      </c>
      <c r="K1533">
        <v>1</v>
      </c>
      <c r="L1533">
        <v>45</v>
      </c>
      <c r="M1533">
        <v>0.64444444444444449</v>
      </c>
      <c r="O1533">
        <v>1</v>
      </c>
      <c r="P1533">
        <v>3</v>
      </c>
      <c r="Q1533">
        <v>3</v>
      </c>
      <c r="R1533">
        <v>1</v>
      </c>
    </row>
    <row r="1534" spans="1:20" x14ac:dyDescent="0.2">
      <c r="A1534" t="s">
        <v>20191</v>
      </c>
      <c r="B1534" t="s">
        <v>20192</v>
      </c>
      <c r="C1534" t="s">
        <v>222</v>
      </c>
      <c r="D1534" t="s">
        <v>1002</v>
      </c>
      <c r="E1534" s="23">
        <v>41426</v>
      </c>
      <c r="F1534">
        <v>1.42</v>
      </c>
      <c r="G1534">
        <v>5</v>
      </c>
      <c r="H1534">
        <v>0.28399999999999997</v>
      </c>
      <c r="I1534">
        <v>6</v>
      </c>
      <c r="J1534">
        <v>6.0857142857142854</v>
      </c>
      <c r="K1534">
        <v>0.9859154929577465</v>
      </c>
      <c r="L1534">
        <v>9</v>
      </c>
      <c r="M1534">
        <v>0.67619047619047612</v>
      </c>
      <c r="O1534">
        <v>0.83</v>
      </c>
      <c r="P1534">
        <v>1</v>
      </c>
      <c r="Q1534">
        <v>1</v>
      </c>
      <c r="R1534">
        <v>1</v>
      </c>
    </row>
    <row r="1535" spans="1:20" x14ac:dyDescent="0.2">
      <c r="A1535" t="s">
        <v>20368</v>
      </c>
      <c r="B1535" t="s">
        <v>20369</v>
      </c>
      <c r="C1535" t="s">
        <v>211</v>
      </c>
      <c r="D1535" t="s">
        <v>1002</v>
      </c>
      <c r="E1535" s="23">
        <v>41426</v>
      </c>
      <c r="H1535" t="e">
        <v>#DIV/0!</v>
      </c>
      <c r="K1535" t="e">
        <v>#DIV/0!</v>
      </c>
      <c r="M1535" t="e">
        <v>#DIV/0!</v>
      </c>
      <c r="N1535">
        <v>0</v>
      </c>
      <c r="R1535" t="e">
        <v>#DIV/0!</v>
      </c>
    </row>
    <row r="1536" spans="1:20" x14ac:dyDescent="0.2">
      <c r="A1536" t="s">
        <v>20545</v>
      </c>
      <c r="B1536" t="s">
        <v>20546</v>
      </c>
      <c r="C1536" t="s">
        <v>207</v>
      </c>
      <c r="D1536" t="s">
        <v>1000</v>
      </c>
      <c r="E1536" s="23">
        <v>41426</v>
      </c>
      <c r="F1536">
        <v>7</v>
      </c>
      <c r="G1536">
        <v>7</v>
      </c>
      <c r="H1536">
        <v>1</v>
      </c>
      <c r="I1536">
        <v>23</v>
      </c>
      <c r="J1536">
        <v>52</v>
      </c>
      <c r="K1536">
        <v>0.44230769230769229</v>
      </c>
      <c r="L1536">
        <v>62</v>
      </c>
      <c r="M1536">
        <v>0.83870967741935487</v>
      </c>
      <c r="N1536">
        <v>17</v>
      </c>
      <c r="P1536">
        <v>3</v>
      </c>
      <c r="Q1536">
        <v>3</v>
      </c>
      <c r="R1536">
        <v>1</v>
      </c>
      <c r="S1536">
        <v>6</v>
      </c>
    </row>
    <row r="1537" spans="1:20" x14ac:dyDescent="0.2">
      <c r="A1537" t="s">
        <v>20724</v>
      </c>
      <c r="B1537" t="s">
        <v>20725</v>
      </c>
      <c r="C1537" t="s">
        <v>894</v>
      </c>
      <c r="D1537" t="s">
        <v>1002</v>
      </c>
      <c r="E1537" s="23">
        <v>41426</v>
      </c>
    </row>
    <row r="1538" spans="1:20" x14ac:dyDescent="0.2">
      <c r="A1538" t="s">
        <v>20789</v>
      </c>
      <c r="B1538" t="s">
        <v>20790</v>
      </c>
      <c r="C1538" t="s">
        <v>210</v>
      </c>
      <c r="D1538" t="s">
        <v>1002</v>
      </c>
      <c r="E1538" s="23">
        <v>41426</v>
      </c>
      <c r="F1538">
        <v>4</v>
      </c>
      <c r="G1538">
        <v>4</v>
      </c>
      <c r="H1538">
        <v>1</v>
      </c>
      <c r="I1538">
        <v>23</v>
      </c>
      <c r="J1538">
        <v>35</v>
      </c>
      <c r="K1538">
        <v>0.65714285714285714</v>
      </c>
      <c r="L1538">
        <v>35</v>
      </c>
      <c r="M1538">
        <v>1</v>
      </c>
      <c r="N1538">
        <v>17</v>
      </c>
      <c r="O1538">
        <v>1.075</v>
      </c>
      <c r="P1538">
        <v>3</v>
      </c>
      <c r="Q1538">
        <v>3</v>
      </c>
      <c r="R1538">
        <v>1</v>
      </c>
      <c r="S1538">
        <v>6</v>
      </c>
    </row>
    <row r="1539" spans="1:20" x14ac:dyDescent="0.2">
      <c r="A1539" t="s">
        <v>20966</v>
      </c>
      <c r="B1539" t="s">
        <v>20967</v>
      </c>
      <c r="C1539" t="s">
        <v>208</v>
      </c>
      <c r="D1539" t="s">
        <v>1002</v>
      </c>
      <c r="E1539" s="23">
        <v>41426</v>
      </c>
      <c r="F1539">
        <v>3</v>
      </c>
      <c r="G1539">
        <v>3</v>
      </c>
      <c r="H1539">
        <v>1</v>
      </c>
      <c r="J1539">
        <v>17</v>
      </c>
      <c r="K1539">
        <v>0</v>
      </c>
      <c r="L1539">
        <v>27</v>
      </c>
      <c r="M1539">
        <v>0.62962962962962965</v>
      </c>
      <c r="R1539" t="e">
        <v>#DIV/0!</v>
      </c>
      <c r="T1539">
        <v>0.23076923076923078</v>
      </c>
    </row>
    <row r="1540" spans="1:20" x14ac:dyDescent="0.2">
      <c r="A1540" t="s">
        <v>21221</v>
      </c>
      <c r="B1540" t="s">
        <v>21222</v>
      </c>
      <c r="C1540" t="s">
        <v>213</v>
      </c>
      <c r="D1540" t="s">
        <v>1002</v>
      </c>
      <c r="E1540" s="23">
        <v>41426</v>
      </c>
      <c r="P1540">
        <v>0</v>
      </c>
      <c r="Q1540">
        <v>0</v>
      </c>
      <c r="T1540">
        <v>0.23076923076923078</v>
      </c>
    </row>
    <row r="1541" spans="1:20" x14ac:dyDescent="0.2">
      <c r="A1541" t="s">
        <v>21398</v>
      </c>
      <c r="B1541" t="s">
        <v>21399</v>
      </c>
      <c r="C1541" t="s">
        <v>8154</v>
      </c>
      <c r="D1541" t="s">
        <v>1002</v>
      </c>
      <c r="E1541" s="23">
        <v>41426</v>
      </c>
      <c r="P1541">
        <v>0</v>
      </c>
      <c r="Q1541">
        <v>0</v>
      </c>
      <c r="T1541">
        <v>1.4666666666666668</v>
      </c>
    </row>
    <row r="1542" spans="1:20" x14ac:dyDescent="0.2">
      <c r="A1542" t="s">
        <v>21463</v>
      </c>
      <c r="B1542" t="s">
        <v>21464</v>
      </c>
      <c r="C1542" t="s">
        <v>212</v>
      </c>
      <c r="D1542" t="s">
        <v>1000</v>
      </c>
      <c r="E1542" s="23">
        <v>41426</v>
      </c>
      <c r="F1542">
        <v>0</v>
      </c>
      <c r="G1542">
        <v>0</v>
      </c>
      <c r="H1542" t="e">
        <v>#DIV/0!</v>
      </c>
      <c r="I1542">
        <v>0</v>
      </c>
      <c r="J1542">
        <v>0</v>
      </c>
      <c r="K1542" t="e">
        <v>#DIV/0!</v>
      </c>
      <c r="L1542">
        <v>0</v>
      </c>
      <c r="M1542" t="e">
        <v>#DIV/0!</v>
      </c>
      <c r="N1542">
        <v>0</v>
      </c>
      <c r="P1542">
        <v>0</v>
      </c>
      <c r="Q1542">
        <v>0</v>
      </c>
      <c r="R1542" t="e">
        <v>#DIV/0!</v>
      </c>
      <c r="S1542">
        <v>0</v>
      </c>
      <c r="T1542">
        <v>1.1000000000000001</v>
      </c>
    </row>
    <row r="1543" spans="1:20" x14ac:dyDescent="0.2">
      <c r="A1543" t="s">
        <v>21672</v>
      </c>
      <c r="B1543" t="s">
        <v>21673</v>
      </c>
      <c r="C1543" t="s">
        <v>217</v>
      </c>
      <c r="D1543" t="s">
        <v>1000</v>
      </c>
      <c r="E1543" s="23">
        <v>41426</v>
      </c>
      <c r="F1543">
        <v>0</v>
      </c>
      <c r="G1543">
        <v>0</v>
      </c>
      <c r="I1543">
        <v>0</v>
      </c>
      <c r="L1543">
        <v>0</v>
      </c>
      <c r="N1543">
        <v>7</v>
      </c>
      <c r="S1543">
        <v>4</v>
      </c>
    </row>
    <row r="1544" spans="1:20" x14ac:dyDescent="0.2">
      <c r="A1544" t="s">
        <v>21851</v>
      </c>
      <c r="B1544" t="s">
        <v>21852</v>
      </c>
      <c r="C1544" t="s">
        <v>895</v>
      </c>
      <c r="D1544" t="s">
        <v>1002</v>
      </c>
      <c r="E1544" s="23">
        <v>41426</v>
      </c>
      <c r="T1544">
        <v>0.54545454545454541</v>
      </c>
    </row>
    <row r="1545" spans="1:20" x14ac:dyDescent="0.2">
      <c r="A1545" t="s">
        <v>21916</v>
      </c>
      <c r="B1545" t="s">
        <v>21917</v>
      </c>
      <c r="C1545" t="s">
        <v>218</v>
      </c>
      <c r="D1545" t="s">
        <v>1002</v>
      </c>
      <c r="E1545" s="23">
        <v>41426</v>
      </c>
      <c r="N1545">
        <v>7</v>
      </c>
      <c r="P1545">
        <v>0</v>
      </c>
      <c r="Q1545">
        <v>0</v>
      </c>
      <c r="S1545">
        <v>4</v>
      </c>
      <c r="T1545">
        <v>1</v>
      </c>
    </row>
    <row r="1546" spans="1:20" x14ac:dyDescent="0.2">
      <c r="A1546" t="s">
        <v>22093</v>
      </c>
      <c r="B1546" t="s">
        <v>22094</v>
      </c>
      <c r="C1546" t="s">
        <v>219</v>
      </c>
      <c r="D1546" t="s">
        <v>1002</v>
      </c>
      <c r="E1546" s="23">
        <v>41426</v>
      </c>
    </row>
    <row r="1547" spans="1:20" x14ac:dyDescent="0.2">
      <c r="A1547" t="s">
        <v>11517</v>
      </c>
      <c r="B1547" t="s">
        <v>11518</v>
      </c>
      <c r="C1547" t="s">
        <v>198</v>
      </c>
      <c r="D1547" t="s">
        <v>1002</v>
      </c>
      <c r="E1547" s="23">
        <v>41456</v>
      </c>
      <c r="F1547">
        <v>4</v>
      </c>
      <c r="G1547">
        <v>4</v>
      </c>
      <c r="H1547">
        <v>1</v>
      </c>
      <c r="I1547">
        <v>13</v>
      </c>
      <c r="J1547">
        <v>16</v>
      </c>
      <c r="K1547">
        <v>0.8125</v>
      </c>
      <c r="L1547">
        <v>16</v>
      </c>
      <c r="M1547">
        <v>1</v>
      </c>
      <c r="P1547">
        <v>0</v>
      </c>
      <c r="Q1547">
        <v>1</v>
      </c>
      <c r="R1547">
        <v>0</v>
      </c>
    </row>
    <row r="1548" spans="1:20" x14ac:dyDescent="0.2">
      <c r="A1548" t="s">
        <v>13189</v>
      </c>
      <c r="B1548" t="s">
        <v>13101</v>
      </c>
      <c r="C1548" t="s">
        <v>1051</v>
      </c>
      <c r="D1548" t="s">
        <v>1002</v>
      </c>
      <c r="E1548" s="23">
        <v>41456</v>
      </c>
      <c r="F1548">
        <v>4</v>
      </c>
      <c r="G1548">
        <v>4</v>
      </c>
      <c r="H1548">
        <v>1</v>
      </c>
      <c r="I1548">
        <v>13</v>
      </c>
      <c r="J1548">
        <v>16</v>
      </c>
      <c r="K1548">
        <v>0.8125</v>
      </c>
      <c r="L1548">
        <v>16</v>
      </c>
      <c r="M1548">
        <v>1</v>
      </c>
      <c r="P1548">
        <v>0</v>
      </c>
      <c r="Q1548">
        <v>1</v>
      </c>
      <c r="R1548">
        <v>0</v>
      </c>
    </row>
    <row r="1549" spans="1:20" x14ac:dyDescent="0.2">
      <c r="A1549" t="s">
        <v>2993</v>
      </c>
      <c r="B1549" t="s">
        <v>2994</v>
      </c>
      <c r="C1549" t="s">
        <v>242</v>
      </c>
      <c r="D1549" t="s">
        <v>1000</v>
      </c>
      <c r="E1549" s="23">
        <v>41456</v>
      </c>
      <c r="F1549">
        <v>0</v>
      </c>
      <c r="G1549">
        <v>0</v>
      </c>
      <c r="H1549" t="e">
        <v>#DIV/0!</v>
      </c>
      <c r="I1549">
        <v>0</v>
      </c>
      <c r="J1549">
        <v>0</v>
      </c>
      <c r="K1549" t="e">
        <v>#DIV/0!</v>
      </c>
      <c r="L1549">
        <v>0</v>
      </c>
      <c r="M1549" t="e">
        <v>#DIV/0!</v>
      </c>
      <c r="N1549">
        <v>0</v>
      </c>
      <c r="P1549">
        <v>0</v>
      </c>
      <c r="Q1549">
        <v>0</v>
      </c>
      <c r="R1549" t="e">
        <v>#DIV/0!</v>
      </c>
      <c r="S1549">
        <v>0</v>
      </c>
    </row>
    <row r="1550" spans="1:20" x14ac:dyDescent="0.2">
      <c r="A1550" t="s">
        <v>2818</v>
      </c>
      <c r="B1550" t="s">
        <v>2819</v>
      </c>
      <c r="C1550" t="s">
        <v>2724</v>
      </c>
      <c r="D1550" t="s">
        <v>1000</v>
      </c>
      <c r="E1550" s="23">
        <v>41456</v>
      </c>
      <c r="F1550">
        <v>14</v>
      </c>
      <c r="G1550">
        <v>17</v>
      </c>
      <c r="H1550">
        <v>0.82352941176470584</v>
      </c>
      <c r="I1550">
        <v>34</v>
      </c>
      <c r="J1550">
        <v>75</v>
      </c>
      <c r="K1550">
        <v>0.45333333333333331</v>
      </c>
      <c r="L1550">
        <v>75</v>
      </c>
      <c r="M1550">
        <v>1</v>
      </c>
      <c r="N1550">
        <v>0</v>
      </c>
      <c r="P1550">
        <v>0</v>
      </c>
      <c r="Q1550">
        <v>1</v>
      </c>
      <c r="R1550">
        <v>0</v>
      </c>
      <c r="S1550">
        <v>0</v>
      </c>
    </row>
    <row r="1551" spans="1:20" x14ac:dyDescent="0.2">
      <c r="A1551" t="s">
        <v>2573</v>
      </c>
      <c r="B1551" t="s">
        <v>2574</v>
      </c>
      <c r="C1551" t="s">
        <v>237</v>
      </c>
      <c r="D1551" t="s">
        <v>1000</v>
      </c>
      <c r="E1551" s="23">
        <v>41456</v>
      </c>
      <c r="F1551">
        <v>16</v>
      </c>
      <c r="G1551">
        <v>18</v>
      </c>
      <c r="H1551">
        <v>0.88888888888888884</v>
      </c>
      <c r="I1551">
        <v>82</v>
      </c>
      <c r="J1551">
        <v>139</v>
      </c>
      <c r="K1551">
        <v>0.58992805755395683</v>
      </c>
      <c r="L1551">
        <v>149</v>
      </c>
      <c r="M1551">
        <v>0.93288590604026844</v>
      </c>
      <c r="N1551">
        <v>59</v>
      </c>
      <c r="O1551">
        <v>1.0562500000000001</v>
      </c>
      <c r="P1551">
        <v>8</v>
      </c>
      <c r="Q1551">
        <v>10</v>
      </c>
      <c r="R1551">
        <v>0.8</v>
      </c>
      <c r="S1551">
        <v>23</v>
      </c>
      <c r="T1551">
        <v>0</v>
      </c>
    </row>
    <row r="1552" spans="1:20" x14ac:dyDescent="0.2">
      <c r="A1552" t="s">
        <v>2398</v>
      </c>
      <c r="B1552" t="s">
        <v>2399</v>
      </c>
      <c r="C1552" t="s">
        <v>238</v>
      </c>
      <c r="D1552" t="s">
        <v>1000</v>
      </c>
      <c r="E1552" s="23">
        <v>41456</v>
      </c>
      <c r="F1552">
        <v>12</v>
      </c>
      <c r="G1552">
        <v>15</v>
      </c>
      <c r="H1552">
        <v>0.8</v>
      </c>
      <c r="I1552">
        <v>36</v>
      </c>
      <c r="J1552">
        <v>37</v>
      </c>
      <c r="K1552">
        <v>0.97297297297297303</v>
      </c>
      <c r="L1552">
        <v>45</v>
      </c>
      <c r="M1552">
        <v>0.82222222222222219</v>
      </c>
      <c r="N1552">
        <v>0</v>
      </c>
      <c r="O1552">
        <v>0.77700000000000002</v>
      </c>
      <c r="P1552">
        <v>1</v>
      </c>
      <c r="Q1552">
        <v>2</v>
      </c>
      <c r="R1552">
        <v>0.5</v>
      </c>
      <c r="S1552">
        <v>0</v>
      </c>
    </row>
    <row r="1553" spans="1:20" x14ac:dyDescent="0.2">
      <c r="A1553" t="s">
        <v>2225</v>
      </c>
      <c r="B1553" t="s">
        <v>2226</v>
      </c>
      <c r="C1553" t="s">
        <v>239</v>
      </c>
      <c r="D1553" t="s">
        <v>1000</v>
      </c>
      <c r="E1553" s="23">
        <v>41456</v>
      </c>
      <c r="F1553">
        <v>3</v>
      </c>
      <c r="G1553">
        <v>5</v>
      </c>
      <c r="H1553">
        <v>0.6</v>
      </c>
      <c r="I1553">
        <v>5</v>
      </c>
      <c r="J1553">
        <v>7</v>
      </c>
      <c r="K1553">
        <v>0.7142857142857143</v>
      </c>
      <c r="L1553">
        <v>9</v>
      </c>
      <c r="M1553">
        <v>0.77777777777777779</v>
      </c>
      <c r="N1553">
        <v>0</v>
      </c>
      <c r="O1553">
        <v>0.89</v>
      </c>
      <c r="P1553">
        <v>0</v>
      </c>
      <c r="Q1553">
        <v>0</v>
      </c>
      <c r="R1553" t="e">
        <v>#DIV/0!</v>
      </c>
      <c r="S1553">
        <v>0</v>
      </c>
    </row>
    <row r="1554" spans="1:20" x14ac:dyDescent="0.2">
      <c r="A1554" t="s">
        <v>2050</v>
      </c>
      <c r="B1554" t="s">
        <v>2051</v>
      </c>
      <c r="C1554" t="s">
        <v>1988</v>
      </c>
      <c r="D1554" t="s">
        <v>1000</v>
      </c>
      <c r="E1554" s="23">
        <v>41456</v>
      </c>
      <c r="F1554">
        <v>6</v>
      </c>
      <c r="G1554">
        <v>6</v>
      </c>
      <c r="H1554">
        <v>1</v>
      </c>
      <c r="I1554">
        <v>6</v>
      </c>
      <c r="J1554">
        <v>30</v>
      </c>
      <c r="K1554">
        <v>0.2</v>
      </c>
      <c r="L1554">
        <v>30</v>
      </c>
      <c r="M1554">
        <v>1</v>
      </c>
      <c r="N1554">
        <v>5</v>
      </c>
      <c r="P1554">
        <v>1</v>
      </c>
      <c r="Q1554">
        <v>1</v>
      </c>
      <c r="R1554">
        <v>1</v>
      </c>
      <c r="S1554">
        <v>0</v>
      </c>
    </row>
    <row r="1555" spans="1:20" x14ac:dyDescent="0.2">
      <c r="A1555" t="s">
        <v>1802</v>
      </c>
      <c r="B1555" t="s">
        <v>1803</v>
      </c>
      <c r="C1555" t="s">
        <v>240</v>
      </c>
      <c r="D1555" t="s">
        <v>1000</v>
      </c>
      <c r="E1555" s="23">
        <v>41456</v>
      </c>
      <c r="F1555">
        <v>17</v>
      </c>
      <c r="G1555">
        <v>26</v>
      </c>
      <c r="H1555">
        <v>0.65384615384615385</v>
      </c>
      <c r="I1555">
        <v>40</v>
      </c>
      <c r="J1555">
        <v>75</v>
      </c>
      <c r="K1555">
        <v>0.53333333333333333</v>
      </c>
      <c r="L1555">
        <v>135</v>
      </c>
      <c r="M1555">
        <v>0.55555555555555558</v>
      </c>
      <c r="N1555">
        <v>11</v>
      </c>
      <c r="P1555">
        <v>0</v>
      </c>
      <c r="Q1555">
        <v>2</v>
      </c>
      <c r="R1555">
        <v>0</v>
      </c>
      <c r="S1555">
        <v>2</v>
      </c>
      <c r="T1555">
        <v>0.75169230769230766</v>
      </c>
    </row>
    <row r="1556" spans="1:20" x14ac:dyDescent="0.2">
      <c r="A1556" t="s">
        <v>1627</v>
      </c>
      <c r="B1556" t="s">
        <v>1628</v>
      </c>
      <c r="C1556" t="s">
        <v>241</v>
      </c>
      <c r="D1556" t="s">
        <v>1000</v>
      </c>
      <c r="E1556" s="23">
        <v>41456</v>
      </c>
      <c r="F1556">
        <v>0</v>
      </c>
      <c r="G1556">
        <v>0</v>
      </c>
      <c r="H1556" t="e">
        <v>#DIV/0!</v>
      </c>
      <c r="I1556">
        <v>0</v>
      </c>
      <c r="J1556">
        <v>0</v>
      </c>
      <c r="K1556" t="e">
        <v>#DIV/0!</v>
      </c>
      <c r="L1556">
        <v>0</v>
      </c>
      <c r="M1556" t="e">
        <v>#DIV/0!</v>
      </c>
      <c r="P1556">
        <v>0</v>
      </c>
      <c r="Q1556">
        <v>0</v>
      </c>
      <c r="R1556" t="e">
        <v>#DIV/0!</v>
      </c>
      <c r="T1556">
        <v>0.80769999999999997</v>
      </c>
    </row>
    <row r="1557" spans="1:20" x14ac:dyDescent="0.2">
      <c r="A1557" t="s">
        <v>1078</v>
      </c>
      <c r="B1557" t="s">
        <v>1163</v>
      </c>
      <c r="C1557" t="s">
        <v>235</v>
      </c>
      <c r="D1557" t="s">
        <v>1002</v>
      </c>
      <c r="E1557" s="23">
        <v>41456</v>
      </c>
      <c r="F1557">
        <v>68</v>
      </c>
      <c r="G1557">
        <v>87</v>
      </c>
      <c r="H1557">
        <v>0.7816091954022989</v>
      </c>
      <c r="I1557">
        <v>203</v>
      </c>
      <c r="J1557">
        <v>363</v>
      </c>
      <c r="K1557">
        <v>0.55922865013774103</v>
      </c>
      <c r="L1557">
        <v>443</v>
      </c>
      <c r="M1557">
        <v>0.81941309255079009</v>
      </c>
      <c r="N1557">
        <v>75</v>
      </c>
      <c r="P1557">
        <v>10</v>
      </c>
      <c r="Q1557">
        <v>16</v>
      </c>
      <c r="R1557">
        <v>0.625</v>
      </c>
      <c r="S1557">
        <v>25</v>
      </c>
      <c r="T1557">
        <v>0.56499999999999995</v>
      </c>
    </row>
    <row r="1558" spans="1:20" x14ac:dyDescent="0.2">
      <c r="A1558" t="s">
        <v>11519</v>
      </c>
      <c r="B1558" t="s">
        <v>11520</v>
      </c>
      <c r="C1558" t="s">
        <v>199</v>
      </c>
      <c r="D1558" t="s">
        <v>1002</v>
      </c>
      <c r="E1558" s="23">
        <v>41456</v>
      </c>
      <c r="F1558">
        <v>4</v>
      </c>
      <c r="G1558">
        <v>4</v>
      </c>
      <c r="H1558">
        <v>1</v>
      </c>
      <c r="I1558">
        <v>14</v>
      </c>
      <c r="J1558">
        <v>40</v>
      </c>
      <c r="K1558">
        <v>0.35</v>
      </c>
      <c r="L1558">
        <v>60</v>
      </c>
      <c r="M1558">
        <v>0.66666666666666663</v>
      </c>
      <c r="N1558">
        <v>12</v>
      </c>
      <c r="P1558">
        <v>0</v>
      </c>
      <c r="Q1558">
        <v>0</v>
      </c>
      <c r="R1558" t="e">
        <v>#DIV/0!</v>
      </c>
      <c r="S1558">
        <v>4</v>
      </c>
      <c r="T1558">
        <v>1</v>
      </c>
    </row>
    <row r="1559" spans="1:20" x14ac:dyDescent="0.2">
      <c r="A1559" t="s">
        <v>11407</v>
      </c>
      <c r="B1559" t="s">
        <v>11408</v>
      </c>
      <c r="C1559" t="s">
        <v>201</v>
      </c>
      <c r="D1559" t="s">
        <v>1000</v>
      </c>
      <c r="E1559" s="23">
        <v>41456</v>
      </c>
      <c r="F1559">
        <v>4</v>
      </c>
      <c r="G1559">
        <v>4</v>
      </c>
      <c r="H1559">
        <v>1</v>
      </c>
      <c r="I1559">
        <v>14</v>
      </c>
      <c r="J1559">
        <v>40</v>
      </c>
      <c r="K1559">
        <v>0.35</v>
      </c>
      <c r="L1559">
        <v>40</v>
      </c>
      <c r="M1559">
        <v>1</v>
      </c>
      <c r="N1559">
        <v>12</v>
      </c>
      <c r="O1559">
        <v>1.125</v>
      </c>
      <c r="P1559">
        <v>0</v>
      </c>
      <c r="Q1559">
        <v>0</v>
      </c>
      <c r="R1559" t="e">
        <v>#DIV/0!</v>
      </c>
      <c r="S1559">
        <v>2</v>
      </c>
      <c r="T1559">
        <v>1</v>
      </c>
    </row>
    <row r="1560" spans="1:20" x14ac:dyDescent="0.2">
      <c r="A1560" t="s">
        <v>12204</v>
      </c>
      <c r="B1560" t="s">
        <v>12205</v>
      </c>
      <c r="C1560" t="s">
        <v>200</v>
      </c>
      <c r="D1560" t="s">
        <v>1000</v>
      </c>
      <c r="E1560" s="23">
        <v>41456</v>
      </c>
      <c r="F1560">
        <v>0</v>
      </c>
      <c r="G1560">
        <v>4</v>
      </c>
      <c r="H1560">
        <v>0</v>
      </c>
      <c r="I1560">
        <v>0</v>
      </c>
      <c r="J1560">
        <v>0</v>
      </c>
      <c r="L1560">
        <v>20</v>
      </c>
      <c r="M1560">
        <v>0</v>
      </c>
      <c r="P1560">
        <v>0</v>
      </c>
      <c r="Q1560">
        <v>0</v>
      </c>
      <c r="R1560">
        <v>0</v>
      </c>
      <c r="S1560">
        <v>2</v>
      </c>
      <c r="T1560">
        <v>0</v>
      </c>
    </row>
    <row r="1561" spans="1:20" x14ac:dyDescent="0.2">
      <c r="A1561" t="s">
        <v>12489</v>
      </c>
      <c r="B1561" t="s">
        <v>12490</v>
      </c>
      <c r="C1561" t="s">
        <v>202</v>
      </c>
      <c r="D1561" t="s">
        <v>1000</v>
      </c>
      <c r="E1561" s="23">
        <v>41456</v>
      </c>
      <c r="H1561" t="e">
        <v>#DIV/0!</v>
      </c>
      <c r="K1561" t="e">
        <v>#DIV/0!</v>
      </c>
      <c r="M1561" t="e">
        <v>#DIV/0!</v>
      </c>
      <c r="R1561" t="e">
        <v>#DIV/0!</v>
      </c>
      <c r="T1561">
        <v>1</v>
      </c>
    </row>
    <row r="1562" spans="1:20" x14ac:dyDescent="0.2">
      <c r="A1562" t="s">
        <v>11026</v>
      </c>
      <c r="B1562" t="s">
        <v>11027</v>
      </c>
      <c r="C1562" t="s">
        <v>228</v>
      </c>
      <c r="D1562" t="s">
        <v>1000</v>
      </c>
      <c r="E1562" s="23">
        <v>41456</v>
      </c>
      <c r="H1562" t="e">
        <v>#DIV/0!</v>
      </c>
      <c r="K1562" t="e">
        <v>#DIV/0!</v>
      </c>
      <c r="M1562" t="e">
        <v>#DIV/0!</v>
      </c>
      <c r="R1562" t="e">
        <v>#DIV/0!</v>
      </c>
      <c r="T1562">
        <v>1.1166666666666667</v>
      </c>
    </row>
    <row r="1563" spans="1:20" x14ac:dyDescent="0.2">
      <c r="A1563" t="s">
        <v>10851</v>
      </c>
      <c r="B1563" t="s">
        <v>10852</v>
      </c>
      <c r="C1563" t="s">
        <v>227</v>
      </c>
      <c r="D1563" t="s">
        <v>1002</v>
      </c>
      <c r="E1563" s="23">
        <v>41456</v>
      </c>
      <c r="H1563" t="e">
        <v>#DIV/0!</v>
      </c>
      <c r="K1563" t="e">
        <v>#DIV/0!</v>
      </c>
      <c r="M1563" t="e">
        <v>#DIV/0!</v>
      </c>
      <c r="R1563" t="e">
        <v>#DIV/0!</v>
      </c>
      <c r="T1563">
        <v>0.8216</v>
      </c>
    </row>
    <row r="1564" spans="1:20" x14ac:dyDescent="0.2">
      <c r="A1564" t="s">
        <v>10676</v>
      </c>
      <c r="B1564" t="s">
        <v>10677</v>
      </c>
      <c r="C1564" t="s">
        <v>203</v>
      </c>
      <c r="D1564" t="s">
        <v>1002</v>
      </c>
      <c r="E1564" s="23">
        <v>41456</v>
      </c>
      <c r="F1564">
        <v>11</v>
      </c>
      <c r="G1564">
        <v>12</v>
      </c>
      <c r="H1564">
        <v>0.91666666666666663</v>
      </c>
      <c r="I1564">
        <v>51</v>
      </c>
      <c r="J1564">
        <v>70</v>
      </c>
      <c r="K1564">
        <v>0.72857142857142854</v>
      </c>
      <c r="L1564">
        <v>95</v>
      </c>
      <c r="M1564">
        <v>0.73684210526315785</v>
      </c>
      <c r="P1564">
        <v>3</v>
      </c>
      <c r="Q1564">
        <v>5</v>
      </c>
      <c r="R1564">
        <v>0.6</v>
      </c>
      <c r="T1564">
        <v>0.56999999999999995</v>
      </c>
    </row>
    <row r="1565" spans="1:20" x14ac:dyDescent="0.2">
      <c r="A1565" t="s">
        <v>10501</v>
      </c>
      <c r="B1565" t="s">
        <v>10502</v>
      </c>
      <c r="C1565" t="s">
        <v>205</v>
      </c>
      <c r="D1565" t="s">
        <v>1000</v>
      </c>
      <c r="E1565" s="23">
        <v>41456</v>
      </c>
      <c r="F1565">
        <v>4</v>
      </c>
      <c r="G1565">
        <v>5</v>
      </c>
      <c r="H1565">
        <v>0.8</v>
      </c>
      <c r="I1565">
        <v>31</v>
      </c>
      <c r="J1565">
        <v>35</v>
      </c>
      <c r="K1565">
        <v>0.88571428571428568</v>
      </c>
      <c r="L1565">
        <v>45</v>
      </c>
      <c r="M1565">
        <v>0.77777777777777779</v>
      </c>
      <c r="N1565">
        <v>23</v>
      </c>
      <c r="O1565">
        <v>1.0249999999999999</v>
      </c>
      <c r="P1565">
        <v>3</v>
      </c>
      <c r="Q1565">
        <v>3</v>
      </c>
      <c r="R1565">
        <v>1</v>
      </c>
      <c r="S1565">
        <v>8</v>
      </c>
      <c r="T1565">
        <v>0</v>
      </c>
    </row>
    <row r="1566" spans="1:20" x14ac:dyDescent="0.2">
      <c r="A1566" t="s">
        <v>10325</v>
      </c>
      <c r="B1566" t="s">
        <v>10326</v>
      </c>
      <c r="C1566" t="s">
        <v>204</v>
      </c>
      <c r="D1566" t="s">
        <v>1000</v>
      </c>
      <c r="E1566" s="23">
        <v>41456</v>
      </c>
      <c r="F1566">
        <v>7</v>
      </c>
      <c r="G1566">
        <v>7</v>
      </c>
      <c r="H1566">
        <v>1</v>
      </c>
      <c r="I1566">
        <v>20</v>
      </c>
      <c r="J1566">
        <v>35</v>
      </c>
      <c r="K1566">
        <v>0.5714285714285714</v>
      </c>
      <c r="L1566">
        <v>50</v>
      </c>
      <c r="M1566">
        <v>0.7</v>
      </c>
      <c r="P1566">
        <v>0</v>
      </c>
      <c r="Q1566">
        <v>2</v>
      </c>
      <c r="R1566">
        <v>0</v>
      </c>
      <c r="T1566">
        <v>0.5267391304347826</v>
      </c>
    </row>
    <row r="1567" spans="1:20" x14ac:dyDescent="0.2">
      <c r="A1567" t="s">
        <v>10260</v>
      </c>
      <c r="B1567" t="s">
        <v>10261</v>
      </c>
      <c r="C1567" t="s">
        <v>206</v>
      </c>
      <c r="D1567" t="s">
        <v>1000</v>
      </c>
      <c r="E1567" s="23">
        <v>41456</v>
      </c>
      <c r="H1567" t="e">
        <v>#DIV/0!</v>
      </c>
      <c r="K1567" t="e">
        <v>#DIV/0!</v>
      </c>
      <c r="M1567" t="e">
        <v>#DIV/0!</v>
      </c>
      <c r="R1567" t="e">
        <v>#DIV/0!</v>
      </c>
      <c r="T1567">
        <v>0</v>
      </c>
    </row>
    <row r="1568" spans="1:20" x14ac:dyDescent="0.2">
      <c r="A1568" t="s">
        <v>9829</v>
      </c>
      <c r="B1568" t="s">
        <v>9830</v>
      </c>
      <c r="C1568" t="s">
        <v>223</v>
      </c>
      <c r="D1568" t="s">
        <v>1002</v>
      </c>
      <c r="E1568" s="23">
        <v>41456</v>
      </c>
      <c r="H1568" t="e">
        <v>#DIV/0!</v>
      </c>
      <c r="K1568" t="e">
        <v>#DIV/0!</v>
      </c>
      <c r="M1568" t="e">
        <v>#DIV/0!</v>
      </c>
      <c r="R1568" t="e">
        <v>#DIV/0!</v>
      </c>
      <c r="T1568">
        <v>0.80700115942028994</v>
      </c>
    </row>
    <row r="1569" spans="1:20" x14ac:dyDescent="0.2">
      <c r="A1569" t="s">
        <v>9654</v>
      </c>
      <c r="B1569" t="s">
        <v>9655</v>
      </c>
      <c r="C1569" t="s">
        <v>224</v>
      </c>
      <c r="D1569" t="s">
        <v>1000</v>
      </c>
      <c r="E1569" s="23">
        <v>41456</v>
      </c>
      <c r="H1569" t="e">
        <v>#DIV/0!</v>
      </c>
      <c r="K1569" t="e">
        <v>#DIV/0!</v>
      </c>
      <c r="M1569" t="e">
        <v>#DIV/0!</v>
      </c>
      <c r="R1569" t="e">
        <v>#DIV/0!</v>
      </c>
      <c r="T1569">
        <v>0.4</v>
      </c>
    </row>
    <row r="1570" spans="1:20" x14ac:dyDescent="0.2">
      <c r="A1570" t="s">
        <v>9263</v>
      </c>
      <c r="B1570" t="s">
        <v>9264</v>
      </c>
      <c r="C1570" t="s">
        <v>211</v>
      </c>
      <c r="D1570" t="s">
        <v>1000</v>
      </c>
      <c r="E1570" s="23">
        <v>41456</v>
      </c>
      <c r="H1570" t="e">
        <v>#DIV/0!</v>
      </c>
      <c r="K1570" t="e">
        <v>#DIV/0!</v>
      </c>
      <c r="M1570" t="e">
        <v>#DIV/0!</v>
      </c>
      <c r="N1570">
        <v>0</v>
      </c>
      <c r="R1570" t="e">
        <v>#DIV/0!</v>
      </c>
    </row>
    <row r="1571" spans="1:20" x14ac:dyDescent="0.2">
      <c r="A1571" t="s">
        <v>9088</v>
      </c>
      <c r="B1571" t="s">
        <v>9089</v>
      </c>
      <c r="C1571" t="s">
        <v>207</v>
      </c>
      <c r="D1571" t="s">
        <v>1002</v>
      </c>
      <c r="E1571" s="23">
        <v>41456</v>
      </c>
      <c r="F1571">
        <v>11</v>
      </c>
      <c r="G1571">
        <v>13</v>
      </c>
      <c r="H1571">
        <v>0.84615384615384615</v>
      </c>
      <c r="I1571">
        <v>29</v>
      </c>
      <c r="J1571">
        <v>60</v>
      </c>
      <c r="K1571">
        <v>0.48333333333333334</v>
      </c>
      <c r="L1571">
        <v>70</v>
      </c>
      <c r="M1571">
        <v>0.8571428571428571</v>
      </c>
      <c r="N1571">
        <v>17</v>
      </c>
      <c r="P1571">
        <v>3</v>
      </c>
      <c r="Q1571">
        <v>4</v>
      </c>
      <c r="R1571">
        <v>0.75</v>
      </c>
      <c r="S1571">
        <v>4</v>
      </c>
      <c r="T1571">
        <v>0.4</v>
      </c>
    </row>
    <row r="1572" spans="1:20" x14ac:dyDescent="0.2">
      <c r="A1572" t="s">
        <v>9023</v>
      </c>
      <c r="B1572" t="s">
        <v>9024</v>
      </c>
      <c r="C1572" t="s">
        <v>894</v>
      </c>
      <c r="D1572" t="s">
        <v>1000</v>
      </c>
      <c r="E1572" s="23">
        <v>41456</v>
      </c>
      <c r="F1572">
        <v>2</v>
      </c>
      <c r="G1572">
        <v>4</v>
      </c>
      <c r="H1572">
        <v>0.5</v>
      </c>
      <c r="I1572">
        <v>0</v>
      </c>
      <c r="J1572">
        <v>10</v>
      </c>
      <c r="K1572">
        <v>0</v>
      </c>
      <c r="L1572">
        <v>20</v>
      </c>
      <c r="M1572">
        <v>0.5</v>
      </c>
      <c r="P1572">
        <v>0</v>
      </c>
      <c r="Q1572">
        <v>0</v>
      </c>
    </row>
    <row r="1573" spans="1:20" x14ac:dyDescent="0.2">
      <c r="A1573" t="s">
        <v>8848</v>
      </c>
      <c r="B1573" t="s">
        <v>8849</v>
      </c>
      <c r="C1573" t="s">
        <v>210</v>
      </c>
      <c r="D1573" t="s">
        <v>1000</v>
      </c>
      <c r="E1573" s="23">
        <v>41456</v>
      </c>
      <c r="F1573">
        <v>4</v>
      </c>
      <c r="G1573">
        <v>4</v>
      </c>
      <c r="H1573">
        <v>1</v>
      </c>
      <c r="I1573">
        <v>21</v>
      </c>
      <c r="J1573">
        <v>35</v>
      </c>
      <c r="K1573">
        <v>0.6</v>
      </c>
      <c r="L1573">
        <v>35</v>
      </c>
      <c r="M1573">
        <v>1</v>
      </c>
      <c r="N1573">
        <v>17</v>
      </c>
      <c r="O1573">
        <v>1.2250000000000001</v>
      </c>
      <c r="P1573">
        <v>3</v>
      </c>
      <c r="Q1573">
        <v>4</v>
      </c>
      <c r="R1573">
        <v>0.75</v>
      </c>
      <c r="S1573">
        <v>4</v>
      </c>
    </row>
    <row r="1574" spans="1:20" x14ac:dyDescent="0.2">
      <c r="A1574" t="s">
        <v>8673</v>
      </c>
      <c r="B1574" t="s">
        <v>8674</v>
      </c>
      <c r="C1574" t="s">
        <v>208</v>
      </c>
      <c r="D1574" t="s">
        <v>1000</v>
      </c>
      <c r="E1574" s="23">
        <v>41456</v>
      </c>
      <c r="F1574">
        <v>5</v>
      </c>
      <c r="G1574">
        <v>5</v>
      </c>
      <c r="H1574">
        <v>1</v>
      </c>
      <c r="I1574">
        <v>8</v>
      </c>
      <c r="J1574">
        <v>15</v>
      </c>
      <c r="K1574">
        <v>0.53333333333333333</v>
      </c>
      <c r="L1574">
        <v>15</v>
      </c>
      <c r="M1574">
        <v>1</v>
      </c>
      <c r="P1574">
        <v>0</v>
      </c>
      <c r="Q1574">
        <v>0</v>
      </c>
      <c r="R1574" t="e">
        <v>#DIV/0!</v>
      </c>
    </row>
    <row r="1575" spans="1:20" x14ac:dyDescent="0.2">
      <c r="A1575" t="s">
        <v>8424</v>
      </c>
      <c r="B1575" t="s">
        <v>8425</v>
      </c>
      <c r="C1575" t="s">
        <v>213</v>
      </c>
      <c r="D1575" t="s">
        <v>1000</v>
      </c>
      <c r="E1575" s="23">
        <v>41456</v>
      </c>
      <c r="H1575" t="e">
        <v>#DIV/0!</v>
      </c>
      <c r="K1575" t="e">
        <v>#DIV/0!</v>
      </c>
      <c r="M1575" t="e">
        <v>#DIV/0!</v>
      </c>
      <c r="P1575">
        <v>0</v>
      </c>
      <c r="Q1575">
        <v>0</v>
      </c>
      <c r="T1575">
        <v>0.83333333333333337</v>
      </c>
    </row>
    <row r="1576" spans="1:20" x14ac:dyDescent="0.2">
      <c r="A1576" t="s">
        <v>8249</v>
      </c>
      <c r="B1576" t="s">
        <v>8250</v>
      </c>
      <c r="C1576" t="s">
        <v>212</v>
      </c>
      <c r="D1576" t="s">
        <v>1002</v>
      </c>
      <c r="E1576" s="23">
        <v>41456</v>
      </c>
      <c r="F1576">
        <v>4</v>
      </c>
      <c r="G1576">
        <v>4</v>
      </c>
      <c r="H1576">
        <v>1</v>
      </c>
      <c r="I1576">
        <v>4</v>
      </c>
      <c r="J1576">
        <v>7</v>
      </c>
      <c r="K1576">
        <v>0.5714285714285714</v>
      </c>
      <c r="L1576">
        <v>7</v>
      </c>
      <c r="M1576">
        <v>1</v>
      </c>
      <c r="N1576">
        <v>0</v>
      </c>
      <c r="P1576">
        <v>0</v>
      </c>
      <c r="Q1576">
        <v>0</v>
      </c>
      <c r="R1576" t="e">
        <v>#DIV/0!</v>
      </c>
      <c r="S1576">
        <v>0</v>
      </c>
      <c r="T1576">
        <v>1.1000000000000001</v>
      </c>
    </row>
    <row r="1577" spans="1:20" x14ac:dyDescent="0.2">
      <c r="A1577" t="s">
        <v>8184</v>
      </c>
      <c r="B1577" t="s">
        <v>8185</v>
      </c>
      <c r="C1577" t="s">
        <v>8154</v>
      </c>
      <c r="D1577" t="s">
        <v>1000</v>
      </c>
      <c r="E1577" s="23">
        <v>41456</v>
      </c>
      <c r="F1577">
        <v>4</v>
      </c>
      <c r="G1577">
        <v>4</v>
      </c>
      <c r="H1577">
        <v>1</v>
      </c>
      <c r="I1577">
        <v>4</v>
      </c>
      <c r="J1577">
        <v>7</v>
      </c>
      <c r="K1577">
        <v>0.5714285714285714</v>
      </c>
      <c r="L1577">
        <v>7</v>
      </c>
      <c r="M1577">
        <v>1</v>
      </c>
      <c r="P1577">
        <v>0</v>
      </c>
      <c r="Q1577">
        <v>0</v>
      </c>
      <c r="T1577">
        <v>0.875</v>
      </c>
    </row>
    <row r="1578" spans="1:20" x14ac:dyDescent="0.2">
      <c r="A1578" t="s">
        <v>7948</v>
      </c>
      <c r="B1578" t="s">
        <v>7949</v>
      </c>
      <c r="C1578" t="s">
        <v>225</v>
      </c>
      <c r="D1578" t="s">
        <v>1002</v>
      </c>
      <c r="E1578" s="23">
        <v>41456</v>
      </c>
      <c r="H1578" t="e">
        <v>#DIV/0!</v>
      </c>
      <c r="K1578" t="e">
        <v>#DIV/0!</v>
      </c>
      <c r="M1578" t="e">
        <v>#DIV/0!</v>
      </c>
      <c r="R1578" t="e">
        <v>#DIV/0!</v>
      </c>
    </row>
    <row r="1579" spans="1:20" x14ac:dyDescent="0.2">
      <c r="A1579" t="s">
        <v>7747</v>
      </c>
      <c r="B1579" t="s">
        <v>7748</v>
      </c>
      <c r="C1579" t="s">
        <v>226</v>
      </c>
      <c r="D1579" t="s">
        <v>1000</v>
      </c>
      <c r="E1579" s="23">
        <v>41456</v>
      </c>
      <c r="H1579" t="e">
        <v>#DIV/0!</v>
      </c>
      <c r="K1579" t="e">
        <v>#DIV/0!</v>
      </c>
      <c r="M1579" t="e">
        <v>#DIV/0!</v>
      </c>
      <c r="R1579" t="e">
        <v>#DIV/0!</v>
      </c>
    </row>
    <row r="1580" spans="1:20" x14ac:dyDescent="0.2">
      <c r="A1580" t="s">
        <v>7560</v>
      </c>
      <c r="B1580" t="s">
        <v>7561</v>
      </c>
      <c r="C1580" t="s">
        <v>901</v>
      </c>
      <c r="D1580" t="s">
        <v>1000</v>
      </c>
      <c r="E1580" s="23">
        <v>41456</v>
      </c>
      <c r="F1580">
        <v>1</v>
      </c>
      <c r="G1580">
        <v>1</v>
      </c>
      <c r="H1580">
        <v>1</v>
      </c>
      <c r="I1580">
        <v>5</v>
      </c>
      <c r="J1580">
        <v>5</v>
      </c>
      <c r="K1580">
        <v>1</v>
      </c>
      <c r="L1580">
        <v>5</v>
      </c>
      <c r="M1580">
        <v>1</v>
      </c>
      <c r="N1580">
        <v>5</v>
      </c>
      <c r="P1580">
        <v>0</v>
      </c>
      <c r="Q1580">
        <v>0</v>
      </c>
      <c r="R1580" t="e">
        <v>#DIV/0!</v>
      </c>
      <c r="S1580">
        <v>0</v>
      </c>
    </row>
    <row r="1581" spans="1:20" x14ac:dyDescent="0.2">
      <c r="A1581" t="s">
        <v>7213</v>
      </c>
      <c r="B1581" t="s">
        <v>7214</v>
      </c>
      <c r="C1581" t="s">
        <v>1052</v>
      </c>
      <c r="D1581" t="s">
        <v>1000</v>
      </c>
      <c r="E1581" s="23">
        <v>41456</v>
      </c>
      <c r="F1581">
        <v>1</v>
      </c>
      <c r="G1581">
        <v>1</v>
      </c>
      <c r="H1581">
        <v>1</v>
      </c>
      <c r="I1581">
        <v>5</v>
      </c>
      <c r="J1581">
        <v>5</v>
      </c>
      <c r="K1581">
        <v>1</v>
      </c>
      <c r="L1581">
        <v>5</v>
      </c>
      <c r="M1581">
        <v>1</v>
      </c>
      <c r="N1581">
        <v>5</v>
      </c>
      <c r="P1581">
        <v>0</v>
      </c>
      <c r="Q1581">
        <v>0</v>
      </c>
      <c r="R1581" t="e">
        <v>#DIV/0!</v>
      </c>
      <c r="S1581">
        <v>0</v>
      </c>
    </row>
    <row r="1582" spans="1:20" x14ac:dyDescent="0.2">
      <c r="A1582" t="s">
        <v>7008</v>
      </c>
      <c r="B1582" t="s">
        <v>7009</v>
      </c>
      <c r="C1582" t="s">
        <v>232</v>
      </c>
      <c r="D1582" t="s">
        <v>1002</v>
      </c>
      <c r="E1582" s="23">
        <v>41456</v>
      </c>
      <c r="H1582" t="e">
        <v>#DIV/0!</v>
      </c>
      <c r="K1582" t="e">
        <v>#DIV/0!</v>
      </c>
      <c r="M1582" t="e">
        <v>#DIV/0!</v>
      </c>
      <c r="R1582" t="e">
        <v>#DIV/0!</v>
      </c>
      <c r="T1582">
        <v>1.2625</v>
      </c>
    </row>
    <row r="1583" spans="1:20" x14ac:dyDescent="0.2">
      <c r="A1583" t="s">
        <v>6817</v>
      </c>
      <c r="B1583" t="s">
        <v>6818</v>
      </c>
      <c r="C1583" t="s">
        <v>231</v>
      </c>
      <c r="D1583" t="s">
        <v>1000</v>
      </c>
      <c r="E1583" s="23">
        <v>41456</v>
      </c>
      <c r="H1583" t="e">
        <v>#DIV/0!</v>
      </c>
      <c r="K1583" t="e">
        <v>#DIV/0!</v>
      </c>
      <c r="M1583" t="e">
        <v>#DIV/0!</v>
      </c>
      <c r="R1583" t="e">
        <v>#DIV/0!</v>
      </c>
    </row>
    <row r="1584" spans="1:20" x14ac:dyDescent="0.2">
      <c r="A1584" t="s">
        <v>6642</v>
      </c>
      <c r="B1584" t="s">
        <v>6643</v>
      </c>
      <c r="C1584" t="s">
        <v>317</v>
      </c>
      <c r="D1584" t="s">
        <v>1002</v>
      </c>
      <c r="E1584" s="23">
        <v>41456</v>
      </c>
      <c r="F1584">
        <v>4</v>
      </c>
      <c r="G1584">
        <v>7</v>
      </c>
      <c r="H1584">
        <v>0.5714285714285714</v>
      </c>
      <c r="I1584">
        <v>1</v>
      </c>
      <c r="J1584">
        <v>20</v>
      </c>
      <c r="K1584">
        <v>0.05</v>
      </c>
      <c r="L1584">
        <v>35</v>
      </c>
      <c r="M1584">
        <v>0.5714285714285714</v>
      </c>
      <c r="P1584">
        <v>0</v>
      </c>
      <c r="Q1584">
        <v>0</v>
      </c>
      <c r="R1584" t="e">
        <v>#DIV/0!</v>
      </c>
      <c r="T1584">
        <v>1.075</v>
      </c>
    </row>
    <row r="1585" spans="1:20" x14ac:dyDescent="0.2">
      <c r="A1585" t="s">
        <v>6467</v>
      </c>
      <c r="B1585" t="s">
        <v>6468</v>
      </c>
      <c r="C1585" t="s">
        <v>316</v>
      </c>
      <c r="D1585" t="s">
        <v>1000</v>
      </c>
      <c r="E1585" s="23">
        <v>41456</v>
      </c>
      <c r="F1585">
        <v>4</v>
      </c>
      <c r="G1585">
        <v>7</v>
      </c>
      <c r="H1585">
        <v>0.5714285714285714</v>
      </c>
      <c r="I1585">
        <v>1</v>
      </c>
      <c r="J1585">
        <v>20</v>
      </c>
      <c r="K1585">
        <v>0.05</v>
      </c>
      <c r="L1585">
        <v>35</v>
      </c>
      <c r="M1585">
        <v>0.5714285714285714</v>
      </c>
      <c r="P1585">
        <v>0</v>
      </c>
      <c r="Q1585">
        <v>0</v>
      </c>
      <c r="R1585" t="e">
        <v>#DIV/0!</v>
      </c>
      <c r="T1585">
        <v>0.75</v>
      </c>
    </row>
    <row r="1586" spans="1:20" x14ac:dyDescent="0.2">
      <c r="A1586" t="s">
        <v>6218</v>
      </c>
      <c r="B1586" t="s">
        <v>6219</v>
      </c>
      <c r="C1586" t="s">
        <v>214</v>
      </c>
      <c r="D1586" t="s">
        <v>1002</v>
      </c>
      <c r="E1586" s="23">
        <v>41456</v>
      </c>
      <c r="F1586">
        <v>4</v>
      </c>
      <c r="G1586">
        <v>5</v>
      </c>
      <c r="H1586">
        <v>0.8</v>
      </c>
      <c r="I1586">
        <v>16</v>
      </c>
      <c r="J1586">
        <v>29</v>
      </c>
      <c r="K1586">
        <v>0.55172413793103448</v>
      </c>
      <c r="L1586">
        <v>29</v>
      </c>
      <c r="M1586">
        <v>1</v>
      </c>
      <c r="N1586">
        <v>7</v>
      </c>
      <c r="P1586">
        <v>2</v>
      </c>
      <c r="Q1586">
        <v>3</v>
      </c>
      <c r="R1586">
        <v>0.66666666666666663</v>
      </c>
      <c r="S1586">
        <v>9</v>
      </c>
    </row>
    <row r="1587" spans="1:20" x14ac:dyDescent="0.2">
      <c r="A1587" t="s">
        <v>6043</v>
      </c>
      <c r="B1587" t="s">
        <v>6044</v>
      </c>
      <c r="C1587" t="s">
        <v>215</v>
      </c>
      <c r="D1587" t="s">
        <v>1000</v>
      </c>
      <c r="E1587" s="23">
        <v>41456</v>
      </c>
      <c r="F1587">
        <v>4</v>
      </c>
      <c r="G1587">
        <v>5</v>
      </c>
      <c r="H1587">
        <v>0.8</v>
      </c>
      <c r="I1587">
        <v>16</v>
      </c>
      <c r="J1587">
        <v>29</v>
      </c>
      <c r="K1587">
        <v>0.55172413793103448</v>
      </c>
      <c r="L1587">
        <v>29</v>
      </c>
      <c r="M1587">
        <v>1</v>
      </c>
      <c r="N1587">
        <v>7</v>
      </c>
      <c r="O1587">
        <v>0.85</v>
      </c>
      <c r="P1587">
        <v>2</v>
      </c>
      <c r="Q1587">
        <v>3</v>
      </c>
      <c r="R1587">
        <v>0.66666666666666663</v>
      </c>
      <c r="S1587">
        <v>9</v>
      </c>
    </row>
    <row r="1588" spans="1:20" x14ac:dyDescent="0.2">
      <c r="A1588" t="s">
        <v>5868</v>
      </c>
      <c r="B1588" t="s">
        <v>5869</v>
      </c>
      <c r="C1588" t="s">
        <v>216</v>
      </c>
      <c r="D1588" t="s">
        <v>1000</v>
      </c>
      <c r="E1588" s="23">
        <v>41456</v>
      </c>
      <c r="H1588" t="e">
        <v>#DIV/0!</v>
      </c>
      <c r="K1588" t="e">
        <v>#DIV/0!</v>
      </c>
      <c r="M1588" t="e">
        <v>#DIV/0!</v>
      </c>
      <c r="R1588" t="e">
        <v>#DIV/0!</v>
      </c>
    </row>
    <row r="1589" spans="1:20" x14ac:dyDescent="0.2">
      <c r="A1589" t="s">
        <v>5440</v>
      </c>
      <c r="B1589" t="s">
        <v>5441</v>
      </c>
      <c r="C1589" t="s">
        <v>903</v>
      </c>
      <c r="D1589" t="s">
        <v>1000</v>
      </c>
      <c r="E1589" s="23">
        <v>41456</v>
      </c>
      <c r="F1589">
        <v>9</v>
      </c>
      <c r="G1589">
        <v>9</v>
      </c>
      <c r="H1589">
        <v>1</v>
      </c>
      <c r="I1589">
        <v>18</v>
      </c>
      <c r="J1589">
        <v>52</v>
      </c>
      <c r="K1589">
        <v>0.34615384615384615</v>
      </c>
      <c r="L1589">
        <v>52</v>
      </c>
      <c r="M1589">
        <v>1</v>
      </c>
      <c r="P1589">
        <v>1</v>
      </c>
      <c r="Q1589">
        <v>1</v>
      </c>
      <c r="R1589">
        <v>1</v>
      </c>
    </row>
    <row r="1590" spans="1:20" x14ac:dyDescent="0.2">
      <c r="A1590" t="s">
        <v>5624</v>
      </c>
      <c r="B1590" t="s">
        <v>5625</v>
      </c>
      <c r="C1590" t="s">
        <v>1047</v>
      </c>
      <c r="D1590" t="s">
        <v>1000</v>
      </c>
      <c r="E1590" s="23">
        <v>41456</v>
      </c>
      <c r="F1590">
        <v>4</v>
      </c>
      <c r="G1590">
        <v>4</v>
      </c>
      <c r="H1590">
        <v>1</v>
      </c>
      <c r="I1590">
        <v>17</v>
      </c>
      <c r="J1590">
        <v>27</v>
      </c>
      <c r="K1590">
        <v>0.62962962962962965</v>
      </c>
      <c r="L1590">
        <v>27</v>
      </c>
      <c r="M1590">
        <v>1</v>
      </c>
      <c r="P1590">
        <v>0</v>
      </c>
      <c r="Q1590">
        <v>0</v>
      </c>
    </row>
    <row r="1591" spans="1:20" x14ac:dyDescent="0.2">
      <c r="A1591" t="s">
        <v>5205</v>
      </c>
      <c r="B1591" t="s">
        <v>5206</v>
      </c>
      <c r="C1591" t="s">
        <v>1053</v>
      </c>
      <c r="D1591" t="s">
        <v>1000</v>
      </c>
      <c r="E1591" s="23">
        <v>41456</v>
      </c>
      <c r="F1591">
        <v>5</v>
      </c>
      <c r="G1591">
        <v>5</v>
      </c>
      <c r="H1591">
        <v>1</v>
      </c>
      <c r="I1591">
        <v>1</v>
      </c>
      <c r="J1591">
        <v>25</v>
      </c>
      <c r="K1591">
        <v>0.04</v>
      </c>
      <c r="L1591">
        <v>25</v>
      </c>
      <c r="M1591">
        <v>1</v>
      </c>
      <c r="P1591">
        <v>1</v>
      </c>
      <c r="Q1591">
        <v>1</v>
      </c>
      <c r="R1591">
        <v>1</v>
      </c>
    </row>
    <row r="1592" spans="1:20" x14ac:dyDescent="0.2">
      <c r="A1592" t="s">
        <v>5000</v>
      </c>
      <c r="B1592" t="s">
        <v>5001</v>
      </c>
      <c r="C1592" t="s">
        <v>229</v>
      </c>
      <c r="D1592" t="s">
        <v>1000</v>
      </c>
      <c r="E1592" s="23">
        <v>41456</v>
      </c>
      <c r="H1592" t="e">
        <v>#DIV/0!</v>
      </c>
      <c r="K1592" t="e">
        <v>#DIV/0!</v>
      </c>
      <c r="M1592" t="e">
        <v>#DIV/0!</v>
      </c>
      <c r="R1592" t="e">
        <v>#DIV/0!</v>
      </c>
    </row>
    <row r="1593" spans="1:20" x14ac:dyDescent="0.2">
      <c r="A1593" t="s">
        <v>4825</v>
      </c>
      <c r="B1593" t="s">
        <v>4826</v>
      </c>
      <c r="C1593" t="s">
        <v>230</v>
      </c>
      <c r="D1593" t="s">
        <v>1002</v>
      </c>
      <c r="E1593" s="23">
        <v>41456</v>
      </c>
      <c r="H1593" t="e">
        <v>#DIV/0!</v>
      </c>
      <c r="K1593" t="e">
        <v>#DIV/0!</v>
      </c>
      <c r="M1593" t="e">
        <v>#DIV/0!</v>
      </c>
      <c r="R1593" t="e">
        <v>#DIV/0!</v>
      </c>
    </row>
    <row r="1594" spans="1:20" x14ac:dyDescent="0.2">
      <c r="A1594" t="s">
        <v>4650</v>
      </c>
      <c r="B1594" t="s">
        <v>4651</v>
      </c>
      <c r="C1594" t="s">
        <v>234</v>
      </c>
      <c r="D1594" t="s">
        <v>1002</v>
      </c>
      <c r="E1594" s="23">
        <v>41456</v>
      </c>
      <c r="H1594" t="e">
        <v>#DIV/0!</v>
      </c>
      <c r="K1594" t="e">
        <v>#DIV/0!</v>
      </c>
      <c r="M1594" t="e">
        <v>#DIV/0!</v>
      </c>
      <c r="R1594" t="e">
        <v>#DIV/0!</v>
      </c>
    </row>
    <row r="1595" spans="1:20" x14ac:dyDescent="0.2">
      <c r="A1595" t="s">
        <v>4475</v>
      </c>
      <c r="B1595" t="s">
        <v>4476</v>
      </c>
      <c r="C1595" t="s">
        <v>233</v>
      </c>
      <c r="D1595" t="s">
        <v>1000</v>
      </c>
      <c r="E1595" s="23">
        <v>41456</v>
      </c>
      <c r="H1595" t="e">
        <v>#DIV/0!</v>
      </c>
      <c r="K1595" t="e">
        <v>#DIV/0!</v>
      </c>
      <c r="M1595" t="e">
        <v>#DIV/0!</v>
      </c>
      <c r="R1595" t="e">
        <v>#DIV/0!</v>
      </c>
      <c r="T1595">
        <v>0.60869565217391308</v>
      </c>
    </row>
    <row r="1596" spans="1:20" x14ac:dyDescent="0.2">
      <c r="A1596" t="s">
        <v>4300</v>
      </c>
      <c r="B1596" t="s">
        <v>4301</v>
      </c>
      <c r="C1596" t="s">
        <v>217</v>
      </c>
      <c r="D1596" t="s">
        <v>1002</v>
      </c>
      <c r="E1596" s="23">
        <v>41456</v>
      </c>
      <c r="F1596">
        <v>1</v>
      </c>
      <c r="G1596">
        <v>4</v>
      </c>
      <c r="H1596">
        <v>0.25</v>
      </c>
      <c r="I1596">
        <v>11</v>
      </c>
      <c r="J1596">
        <v>5</v>
      </c>
      <c r="K1596">
        <v>2.2000000000000002</v>
      </c>
      <c r="L1596">
        <v>20</v>
      </c>
      <c r="M1596">
        <v>0.25</v>
      </c>
      <c r="N1596">
        <v>11</v>
      </c>
      <c r="P1596">
        <v>0</v>
      </c>
      <c r="Q1596">
        <v>0</v>
      </c>
      <c r="S1596">
        <v>0</v>
      </c>
      <c r="T1596">
        <v>0.60869565217391308</v>
      </c>
    </row>
    <row r="1597" spans="1:20" x14ac:dyDescent="0.2">
      <c r="A1597" t="s">
        <v>4235</v>
      </c>
      <c r="B1597" t="s">
        <v>4236</v>
      </c>
      <c r="C1597" t="s">
        <v>895</v>
      </c>
      <c r="D1597" t="s">
        <v>1000</v>
      </c>
      <c r="E1597" s="23">
        <v>41456</v>
      </c>
      <c r="F1597">
        <v>0</v>
      </c>
      <c r="G1597">
        <v>1</v>
      </c>
      <c r="H1597">
        <v>0</v>
      </c>
      <c r="I1597">
        <v>0</v>
      </c>
      <c r="J1597">
        <v>0</v>
      </c>
      <c r="L1597">
        <v>5</v>
      </c>
      <c r="M1597">
        <v>0</v>
      </c>
      <c r="P1597">
        <v>0</v>
      </c>
      <c r="Q1597">
        <v>0</v>
      </c>
      <c r="T1597">
        <v>1.5666666666666667</v>
      </c>
    </row>
    <row r="1598" spans="1:20" x14ac:dyDescent="0.2">
      <c r="A1598" t="s">
        <v>4060</v>
      </c>
      <c r="B1598" t="s">
        <v>4061</v>
      </c>
      <c r="C1598" t="s">
        <v>218</v>
      </c>
      <c r="D1598" t="s">
        <v>1000</v>
      </c>
      <c r="E1598" s="23">
        <v>41456</v>
      </c>
      <c r="F1598">
        <v>1</v>
      </c>
      <c r="G1598">
        <v>3</v>
      </c>
      <c r="H1598">
        <v>0.33333333333333331</v>
      </c>
      <c r="I1598">
        <v>11</v>
      </c>
      <c r="J1598">
        <v>5</v>
      </c>
      <c r="K1598">
        <v>2.2000000000000002</v>
      </c>
      <c r="L1598">
        <v>15</v>
      </c>
      <c r="M1598">
        <v>0.33333333333333331</v>
      </c>
      <c r="N1598">
        <v>11</v>
      </c>
      <c r="P1598">
        <v>0</v>
      </c>
      <c r="Q1598">
        <v>0</v>
      </c>
      <c r="S1598">
        <v>0</v>
      </c>
      <c r="T1598">
        <v>1.175</v>
      </c>
    </row>
    <row r="1599" spans="1:20" x14ac:dyDescent="0.2">
      <c r="A1599" t="s">
        <v>3885</v>
      </c>
      <c r="B1599" t="s">
        <v>3886</v>
      </c>
      <c r="C1599" t="s">
        <v>219</v>
      </c>
      <c r="D1599" t="s">
        <v>1000</v>
      </c>
      <c r="E1599" s="23">
        <v>41456</v>
      </c>
      <c r="H1599" t="e">
        <v>#DIV/0!</v>
      </c>
      <c r="M1599" t="e">
        <v>#DIV/0!</v>
      </c>
    </row>
    <row r="1600" spans="1:20" x14ac:dyDescent="0.2">
      <c r="A1600" t="s">
        <v>3518</v>
      </c>
      <c r="B1600" t="s">
        <v>3519</v>
      </c>
      <c r="C1600" t="s">
        <v>220</v>
      </c>
      <c r="D1600" t="s">
        <v>1002</v>
      </c>
      <c r="E1600" s="23">
        <v>41456</v>
      </c>
      <c r="F1600">
        <v>16</v>
      </c>
      <c r="G1600">
        <v>20</v>
      </c>
      <c r="H1600">
        <v>0.8</v>
      </c>
      <c r="I1600">
        <v>41</v>
      </c>
      <c r="J1600">
        <v>44</v>
      </c>
      <c r="K1600">
        <v>0.93181818181818177</v>
      </c>
      <c r="L1600">
        <v>54</v>
      </c>
      <c r="M1600">
        <v>0.81481481481481477</v>
      </c>
      <c r="N1600">
        <v>0</v>
      </c>
      <c r="P1600">
        <v>1</v>
      </c>
      <c r="Q1600">
        <v>2</v>
      </c>
      <c r="R1600">
        <v>0.5</v>
      </c>
      <c r="S1600">
        <v>0</v>
      </c>
      <c r="T1600">
        <v>0.54545454545454541</v>
      </c>
    </row>
    <row r="1601" spans="1:20" x14ac:dyDescent="0.2">
      <c r="A1601" t="s">
        <v>3343</v>
      </c>
      <c r="B1601" t="s">
        <v>3344</v>
      </c>
      <c r="C1601" t="s">
        <v>221</v>
      </c>
      <c r="D1601" t="s">
        <v>1000</v>
      </c>
      <c r="E1601" s="23">
        <v>41456</v>
      </c>
      <c r="F1601">
        <v>12</v>
      </c>
      <c r="G1601">
        <v>15</v>
      </c>
      <c r="H1601">
        <v>0.8</v>
      </c>
      <c r="I1601">
        <v>36</v>
      </c>
      <c r="J1601">
        <v>37</v>
      </c>
      <c r="K1601">
        <v>0.97297297297297303</v>
      </c>
      <c r="L1601">
        <v>45</v>
      </c>
      <c r="M1601">
        <v>0.82222222222222219</v>
      </c>
      <c r="O1601">
        <v>0.77700000000000002</v>
      </c>
      <c r="P1601">
        <v>1</v>
      </c>
      <c r="Q1601">
        <v>2</v>
      </c>
      <c r="R1601">
        <v>0.5</v>
      </c>
      <c r="T1601">
        <v>1</v>
      </c>
    </row>
    <row r="1602" spans="1:20" x14ac:dyDescent="0.2">
      <c r="A1602" t="s">
        <v>3168</v>
      </c>
      <c r="B1602" t="s">
        <v>3169</v>
      </c>
      <c r="C1602" t="s">
        <v>222</v>
      </c>
      <c r="D1602" t="s">
        <v>1000</v>
      </c>
      <c r="E1602" s="23">
        <v>41456</v>
      </c>
      <c r="F1602">
        <v>4</v>
      </c>
      <c r="G1602">
        <v>5</v>
      </c>
      <c r="H1602">
        <v>0.8</v>
      </c>
      <c r="I1602">
        <v>5</v>
      </c>
      <c r="J1602">
        <v>7</v>
      </c>
      <c r="K1602">
        <v>0.7142857142857143</v>
      </c>
      <c r="L1602">
        <v>9</v>
      </c>
      <c r="M1602">
        <v>0.77777777777777779</v>
      </c>
      <c r="O1602">
        <v>0.89</v>
      </c>
      <c r="P1602">
        <v>0</v>
      </c>
      <c r="Q1602">
        <v>0</v>
      </c>
      <c r="R1602" t="e">
        <v>#DIV/0!</v>
      </c>
    </row>
    <row r="1603" spans="1:20" x14ac:dyDescent="0.2">
      <c r="A1603" t="s">
        <v>12002</v>
      </c>
      <c r="B1603" t="s">
        <v>12003</v>
      </c>
      <c r="C1603" t="s">
        <v>1051</v>
      </c>
      <c r="D1603" t="s">
        <v>1000</v>
      </c>
      <c r="E1603" s="23">
        <v>41456</v>
      </c>
      <c r="F1603">
        <v>4</v>
      </c>
      <c r="G1603">
        <v>4</v>
      </c>
      <c r="H1603">
        <v>1</v>
      </c>
      <c r="I1603">
        <v>13</v>
      </c>
      <c r="J1603">
        <v>16</v>
      </c>
      <c r="K1603">
        <v>0.8125</v>
      </c>
      <c r="L1603">
        <v>16</v>
      </c>
      <c r="M1603">
        <v>1</v>
      </c>
      <c r="P1603">
        <v>0</v>
      </c>
      <c r="Q1603">
        <v>1</v>
      </c>
      <c r="R1603">
        <v>0</v>
      </c>
    </row>
    <row r="1604" spans="1:20" x14ac:dyDescent="0.2">
      <c r="A1604" t="s">
        <v>13368</v>
      </c>
      <c r="B1604" t="s">
        <v>13369</v>
      </c>
      <c r="C1604" t="s">
        <v>242</v>
      </c>
      <c r="D1604" t="s">
        <v>1002</v>
      </c>
      <c r="E1604" s="23">
        <v>41456</v>
      </c>
      <c r="F1604">
        <v>0</v>
      </c>
      <c r="G1604">
        <v>0</v>
      </c>
      <c r="H1604" t="e">
        <v>#DIV/0!</v>
      </c>
      <c r="I1604">
        <v>0</v>
      </c>
      <c r="J1604">
        <v>0</v>
      </c>
      <c r="K1604" t="e">
        <v>#DIV/0!</v>
      </c>
      <c r="L1604">
        <v>0</v>
      </c>
      <c r="M1604" t="e">
        <v>#DIV/0!</v>
      </c>
      <c r="N1604">
        <v>0</v>
      </c>
      <c r="P1604">
        <v>0</v>
      </c>
      <c r="Q1604">
        <v>0</v>
      </c>
      <c r="R1604" t="e">
        <v>#DIV/0!</v>
      </c>
      <c r="S1604">
        <v>0</v>
      </c>
    </row>
    <row r="1605" spans="1:20" x14ac:dyDescent="0.2">
      <c r="A1605" t="s">
        <v>13545</v>
      </c>
      <c r="B1605" t="s">
        <v>13546</v>
      </c>
      <c r="C1605" t="s">
        <v>237</v>
      </c>
      <c r="D1605" t="s">
        <v>1002</v>
      </c>
      <c r="E1605" s="23">
        <v>41456</v>
      </c>
      <c r="F1605">
        <v>16</v>
      </c>
      <c r="G1605">
        <v>18</v>
      </c>
      <c r="H1605">
        <v>0.88888888888888884</v>
      </c>
      <c r="I1605">
        <v>82</v>
      </c>
      <c r="J1605">
        <v>139</v>
      </c>
      <c r="K1605">
        <v>0.58992805755395683</v>
      </c>
      <c r="L1605">
        <v>149</v>
      </c>
      <c r="M1605">
        <v>0.93288590604026844</v>
      </c>
      <c r="N1605">
        <v>59</v>
      </c>
      <c r="O1605">
        <v>1.0562500000000001</v>
      </c>
      <c r="P1605">
        <v>8</v>
      </c>
      <c r="Q1605">
        <v>10</v>
      </c>
      <c r="R1605">
        <v>0.8</v>
      </c>
      <c r="S1605">
        <v>23</v>
      </c>
    </row>
    <row r="1606" spans="1:20" x14ac:dyDescent="0.2">
      <c r="A1606" t="s">
        <v>13720</v>
      </c>
      <c r="B1606" t="s">
        <v>13721</v>
      </c>
      <c r="C1606" t="s">
        <v>238</v>
      </c>
      <c r="D1606" t="s">
        <v>1002</v>
      </c>
      <c r="E1606" s="23">
        <v>41456</v>
      </c>
      <c r="F1606">
        <v>12</v>
      </c>
      <c r="G1606">
        <v>15</v>
      </c>
      <c r="H1606">
        <v>0.8</v>
      </c>
      <c r="I1606">
        <v>36</v>
      </c>
      <c r="J1606">
        <v>37</v>
      </c>
      <c r="K1606">
        <v>0.97297297297297303</v>
      </c>
      <c r="L1606">
        <v>45</v>
      </c>
      <c r="M1606">
        <v>0.82222222222222219</v>
      </c>
      <c r="N1606">
        <v>0</v>
      </c>
      <c r="O1606">
        <v>0.77700000000000002</v>
      </c>
      <c r="P1606">
        <v>1</v>
      </c>
      <c r="Q1606">
        <v>2</v>
      </c>
      <c r="R1606">
        <v>0.5</v>
      </c>
      <c r="S1606">
        <v>0</v>
      </c>
    </row>
    <row r="1607" spans="1:20" x14ac:dyDescent="0.2">
      <c r="A1607" t="s">
        <v>13897</v>
      </c>
      <c r="B1607" t="s">
        <v>13898</v>
      </c>
      <c r="C1607" t="s">
        <v>239</v>
      </c>
      <c r="D1607" t="s">
        <v>1002</v>
      </c>
      <c r="E1607" s="23">
        <v>41456</v>
      </c>
      <c r="F1607">
        <v>3</v>
      </c>
      <c r="G1607">
        <v>5</v>
      </c>
      <c r="H1607">
        <v>0.6</v>
      </c>
      <c r="I1607">
        <v>5</v>
      </c>
      <c r="J1607">
        <v>7</v>
      </c>
      <c r="K1607">
        <v>0.7142857142857143</v>
      </c>
      <c r="L1607">
        <v>9</v>
      </c>
      <c r="M1607">
        <v>0.77777777777777779</v>
      </c>
      <c r="N1607">
        <v>0</v>
      </c>
      <c r="O1607">
        <v>0.89</v>
      </c>
      <c r="P1607">
        <v>0</v>
      </c>
      <c r="Q1607">
        <v>0</v>
      </c>
      <c r="R1607" t="e">
        <v>#DIV/0!</v>
      </c>
      <c r="S1607">
        <v>0</v>
      </c>
      <c r="T1607">
        <v>0</v>
      </c>
    </row>
    <row r="1608" spans="1:20" x14ac:dyDescent="0.2">
      <c r="A1608" t="s">
        <v>14084</v>
      </c>
      <c r="B1608" t="s">
        <v>14085</v>
      </c>
      <c r="C1608" t="s">
        <v>240</v>
      </c>
      <c r="D1608" t="s">
        <v>1002</v>
      </c>
      <c r="E1608" s="23">
        <v>41456</v>
      </c>
      <c r="F1608">
        <v>17</v>
      </c>
      <c r="G1608">
        <v>26</v>
      </c>
      <c r="H1608">
        <v>0.65384615384615385</v>
      </c>
      <c r="I1608">
        <v>40</v>
      </c>
      <c r="J1608">
        <v>75</v>
      </c>
      <c r="K1608">
        <v>0.53333333333333333</v>
      </c>
      <c r="L1608">
        <v>135</v>
      </c>
      <c r="M1608">
        <v>0.55555555555555558</v>
      </c>
      <c r="N1608">
        <v>11</v>
      </c>
      <c r="P1608">
        <v>0</v>
      </c>
      <c r="Q1608">
        <v>2</v>
      </c>
      <c r="R1608">
        <v>0</v>
      </c>
      <c r="S1608">
        <v>2</v>
      </c>
    </row>
    <row r="1609" spans="1:20" x14ac:dyDescent="0.2">
      <c r="A1609" t="s">
        <v>14261</v>
      </c>
      <c r="B1609" t="s">
        <v>14262</v>
      </c>
      <c r="C1609" t="s">
        <v>241</v>
      </c>
      <c r="D1609" t="s">
        <v>1002</v>
      </c>
      <c r="E1609" s="23">
        <v>41456</v>
      </c>
      <c r="F1609">
        <v>0</v>
      </c>
      <c r="G1609">
        <v>0</v>
      </c>
      <c r="H1609" t="e">
        <v>#DIV/0!</v>
      </c>
      <c r="I1609">
        <v>0</v>
      </c>
      <c r="J1609">
        <v>0</v>
      </c>
      <c r="K1609" t="e">
        <v>#DIV/0!</v>
      </c>
      <c r="L1609">
        <v>0</v>
      </c>
      <c r="M1609" t="e">
        <v>#DIV/0!</v>
      </c>
      <c r="P1609">
        <v>0</v>
      </c>
      <c r="Q1609">
        <v>0</v>
      </c>
      <c r="R1609" t="e">
        <v>#DIV/0!</v>
      </c>
      <c r="T1609">
        <v>0</v>
      </c>
    </row>
    <row r="1610" spans="1:20" x14ac:dyDescent="0.2">
      <c r="A1610" t="s">
        <v>14590</v>
      </c>
      <c r="B1610" t="s">
        <v>14591</v>
      </c>
      <c r="C1610" t="s">
        <v>199</v>
      </c>
      <c r="D1610" t="s">
        <v>1000</v>
      </c>
      <c r="E1610" s="23">
        <v>41456</v>
      </c>
      <c r="F1610">
        <v>4</v>
      </c>
      <c r="G1610">
        <v>4</v>
      </c>
      <c r="H1610">
        <v>1</v>
      </c>
      <c r="I1610">
        <v>14</v>
      </c>
      <c r="J1610">
        <v>40</v>
      </c>
      <c r="K1610">
        <v>0.35</v>
      </c>
      <c r="L1610">
        <v>60</v>
      </c>
      <c r="M1610">
        <v>0.66666666666666663</v>
      </c>
      <c r="N1610">
        <v>12</v>
      </c>
      <c r="P1610">
        <v>0</v>
      </c>
      <c r="Q1610">
        <v>0</v>
      </c>
      <c r="R1610" t="e">
        <v>#DIV/0!</v>
      </c>
      <c r="S1610">
        <v>4</v>
      </c>
    </row>
    <row r="1611" spans="1:20" x14ac:dyDescent="0.2">
      <c r="A1611" t="s">
        <v>14765</v>
      </c>
      <c r="B1611" t="s">
        <v>14766</v>
      </c>
      <c r="C1611" t="s">
        <v>201</v>
      </c>
      <c r="D1611" t="s">
        <v>1002</v>
      </c>
      <c r="E1611" s="23">
        <v>41456</v>
      </c>
      <c r="F1611">
        <v>4</v>
      </c>
      <c r="G1611">
        <v>4</v>
      </c>
      <c r="H1611">
        <v>1</v>
      </c>
      <c r="I1611">
        <v>14</v>
      </c>
      <c r="J1611">
        <v>40</v>
      </c>
      <c r="K1611">
        <v>0.35</v>
      </c>
      <c r="L1611">
        <v>40</v>
      </c>
      <c r="M1611">
        <v>1</v>
      </c>
      <c r="N1611">
        <v>12</v>
      </c>
      <c r="O1611">
        <v>1.125</v>
      </c>
      <c r="P1611">
        <v>0</v>
      </c>
      <c r="Q1611">
        <v>0</v>
      </c>
      <c r="R1611" t="e">
        <v>#DIV/0!</v>
      </c>
      <c r="S1611">
        <v>2</v>
      </c>
      <c r="T1611">
        <v>0.74971428571428567</v>
      </c>
    </row>
    <row r="1612" spans="1:20" x14ac:dyDescent="0.2">
      <c r="A1612" t="s">
        <v>14856</v>
      </c>
      <c r="B1612" t="s">
        <v>14857</v>
      </c>
      <c r="C1612" t="s">
        <v>200</v>
      </c>
      <c r="D1612" t="s">
        <v>1002</v>
      </c>
      <c r="E1612" s="23">
        <v>41456</v>
      </c>
      <c r="F1612">
        <v>0</v>
      </c>
      <c r="G1612">
        <v>4</v>
      </c>
      <c r="H1612">
        <v>0</v>
      </c>
      <c r="I1612">
        <v>0</v>
      </c>
      <c r="J1612">
        <v>0</v>
      </c>
      <c r="L1612">
        <v>20</v>
      </c>
      <c r="M1612">
        <v>0</v>
      </c>
      <c r="P1612">
        <v>0</v>
      </c>
      <c r="Q1612">
        <v>0</v>
      </c>
      <c r="R1612">
        <v>0</v>
      </c>
      <c r="S1612">
        <v>2</v>
      </c>
      <c r="T1612">
        <v>0.8216</v>
      </c>
    </row>
    <row r="1613" spans="1:20" x14ac:dyDescent="0.2">
      <c r="A1613" t="s">
        <v>15033</v>
      </c>
      <c r="B1613" t="s">
        <v>15034</v>
      </c>
      <c r="C1613" t="s">
        <v>202</v>
      </c>
      <c r="D1613" t="s">
        <v>1002</v>
      </c>
      <c r="E1613" s="23">
        <v>41456</v>
      </c>
      <c r="H1613" t="e">
        <v>#DIV/0!</v>
      </c>
      <c r="K1613" t="e">
        <v>#DIV/0!</v>
      </c>
      <c r="M1613" t="e">
        <v>#DIV/0!</v>
      </c>
      <c r="R1613" t="e">
        <v>#DIV/0!</v>
      </c>
      <c r="T1613">
        <v>0.56999999999999995</v>
      </c>
    </row>
    <row r="1614" spans="1:20" x14ac:dyDescent="0.2">
      <c r="A1614" t="s">
        <v>15576</v>
      </c>
      <c r="B1614" t="s">
        <v>15577</v>
      </c>
      <c r="C1614" t="s">
        <v>228</v>
      </c>
      <c r="D1614" t="s">
        <v>1002</v>
      </c>
      <c r="E1614" s="23">
        <v>41456</v>
      </c>
      <c r="H1614" t="e">
        <v>#DIV/0!</v>
      </c>
      <c r="K1614" t="e">
        <v>#DIV/0!</v>
      </c>
      <c r="M1614" t="e">
        <v>#DIV/0!</v>
      </c>
      <c r="R1614" t="e">
        <v>#DIV/0!</v>
      </c>
      <c r="T1614">
        <v>1</v>
      </c>
    </row>
    <row r="1615" spans="1:20" x14ac:dyDescent="0.2">
      <c r="A1615" t="s">
        <v>15737</v>
      </c>
      <c r="B1615" t="s">
        <v>15738</v>
      </c>
      <c r="C1615" t="s">
        <v>227</v>
      </c>
      <c r="D1615" t="s">
        <v>1000</v>
      </c>
      <c r="E1615" s="23">
        <v>41456</v>
      </c>
      <c r="H1615" t="e">
        <v>#DIV/0!</v>
      </c>
      <c r="K1615" t="e">
        <v>#DIV/0!</v>
      </c>
      <c r="M1615" t="e">
        <v>#DIV/0!</v>
      </c>
      <c r="R1615" t="e">
        <v>#DIV/0!</v>
      </c>
      <c r="T1615">
        <v>1</v>
      </c>
    </row>
    <row r="1616" spans="1:20" x14ac:dyDescent="0.2">
      <c r="A1616" t="s">
        <v>15914</v>
      </c>
      <c r="B1616" t="s">
        <v>15915</v>
      </c>
      <c r="C1616" t="s">
        <v>203</v>
      </c>
      <c r="D1616" t="s">
        <v>1000</v>
      </c>
      <c r="E1616" s="23">
        <v>41456</v>
      </c>
      <c r="F1616">
        <v>11</v>
      </c>
      <c r="G1616">
        <v>12</v>
      </c>
      <c r="H1616">
        <v>0.91666666666666663</v>
      </c>
      <c r="I1616">
        <v>51</v>
      </c>
      <c r="J1616">
        <v>70</v>
      </c>
      <c r="K1616">
        <v>0.72857142857142854</v>
      </c>
      <c r="L1616">
        <v>95</v>
      </c>
      <c r="M1616">
        <v>0.73684210526315785</v>
      </c>
      <c r="P1616">
        <v>3</v>
      </c>
      <c r="Q1616">
        <v>5</v>
      </c>
      <c r="R1616">
        <v>0.6</v>
      </c>
      <c r="T1616">
        <v>0</v>
      </c>
    </row>
    <row r="1617" spans="1:20" x14ac:dyDescent="0.2">
      <c r="A1617" t="s">
        <v>16093</v>
      </c>
      <c r="B1617" t="s">
        <v>16094</v>
      </c>
      <c r="C1617" t="s">
        <v>205</v>
      </c>
      <c r="D1617" t="s">
        <v>1002</v>
      </c>
      <c r="E1617" s="23">
        <v>41456</v>
      </c>
      <c r="F1617">
        <v>4</v>
      </c>
      <c r="G1617">
        <v>5</v>
      </c>
      <c r="H1617">
        <v>0.8</v>
      </c>
      <c r="I1617">
        <v>31</v>
      </c>
      <c r="J1617">
        <v>35</v>
      </c>
      <c r="K1617">
        <v>0.88571428571428568</v>
      </c>
      <c r="L1617">
        <v>45</v>
      </c>
      <c r="M1617">
        <v>0.77777777777777779</v>
      </c>
      <c r="N1617">
        <v>23</v>
      </c>
      <c r="O1617">
        <v>1.0249999999999999</v>
      </c>
      <c r="P1617">
        <v>3</v>
      </c>
      <c r="Q1617">
        <v>3</v>
      </c>
      <c r="R1617">
        <v>1</v>
      </c>
      <c r="S1617">
        <v>8</v>
      </c>
      <c r="T1617">
        <v>1</v>
      </c>
    </row>
    <row r="1618" spans="1:20" x14ac:dyDescent="0.2">
      <c r="A1618" t="s">
        <v>16270</v>
      </c>
      <c r="B1618" t="s">
        <v>16271</v>
      </c>
      <c r="C1618" t="s">
        <v>204</v>
      </c>
      <c r="D1618" t="s">
        <v>1002</v>
      </c>
      <c r="E1618" s="23">
        <v>41456</v>
      </c>
      <c r="F1618">
        <v>7</v>
      </c>
      <c r="G1618">
        <v>7</v>
      </c>
      <c r="H1618">
        <v>1</v>
      </c>
      <c r="I1618">
        <v>20</v>
      </c>
      <c r="J1618">
        <v>35</v>
      </c>
      <c r="K1618">
        <v>0.5714285714285714</v>
      </c>
      <c r="L1618">
        <v>50</v>
      </c>
      <c r="M1618">
        <v>0.7</v>
      </c>
      <c r="P1618">
        <v>0</v>
      </c>
      <c r="Q1618">
        <v>2</v>
      </c>
      <c r="R1618">
        <v>0</v>
      </c>
      <c r="T1618">
        <v>1.1749999999999998</v>
      </c>
    </row>
    <row r="1619" spans="1:20" x14ac:dyDescent="0.2">
      <c r="A1619" t="s">
        <v>16447</v>
      </c>
      <c r="B1619" t="s">
        <v>16448</v>
      </c>
      <c r="C1619" t="s">
        <v>206</v>
      </c>
      <c r="D1619" t="s">
        <v>1002</v>
      </c>
      <c r="E1619" s="23">
        <v>41456</v>
      </c>
      <c r="H1619" t="e">
        <v>#DIV/0!</v>
      </c>
      <c r="K1619" t="e">
        <v>#DIV/0!</v>
      </c>
      <c r="M1619" t="e">
        <v>#DIV/0!</v>
      </c>
      <c r="R1619" t="e">
        <v>#DIV/0!</v>
      </c>
      <c r="T1619">
        <v>0.84860000000000002</v>
      </c>
    </row>
    <row r="1620" spans="1:20" x14ac:dyDescent="0.2">
      <c r="A1620" t="s">
        <v>16588</v>
      </c>
      <c r="B1620" t="s">
        <v>16589</v>
      </c>
      <c r="C1620" t="s">
        <v>223</v>
      </c>
      <c r="D1620" t="s">
        <v>1000</v>
      </c>
      <c r="E1620" s="23">
        <v>41456</v>
      </c>
      <c r="H1620" t="e">
        <v>#DIV/0!</v>
      </c>
      <c r="K1620" t="e">
        <v>#DIV/0!</v>
      </c>
      <c r="M1620" t="e">
        <v>#DIV/0!</v>
      </c>
      <c r="R1620" t="e">
        <v>#DIV/0!</v>
      </c>
      <c r="T1620">
        <v>0.61399999999999999</v>
      </c>
    </row>
    <row r="1621" spans="1:20" x14ac:dyDescent="0.2">
      <c r="A1621" t="s">
        <v>16767</v>
      </c>
      <c r="B1621" t="s">
        <v>16768</v>
      </c>
      <c r="C1621" t="s">
        <v>224</v>
      </c>
      <c r="D1621" t="s">
        <v>1002</v>
      </c>
      <c r="E1621" s="23">
        <v>41456</v>
      </c>
      <c r="H1621" t="e">
        <v>#DIV/0!</v>
      </c>
      <c r="K1621" t="e">
        <v>#DIV/0!</v>
      </c>
      <c r="M1621" t="e">
        <v>#DIV/0!</v>
      </c>
      <c r="R1621" t="e">
        <v>#DIV/0!</v>
      </c>
      <c r="T1621">
        <v>0</v>
      </c>
    </row>
    <row r="1622" spans="1:20" x14ac:dyDescent="0.2">
      <c r="A1622" t="s">
        <v>17204</v>
      </c>
      <c r="B1622" t="s">
        <v>17205</v>
      </c>
      <c r="C1622" t="s">
        <v>225</v>
      </c>
      <c r="D1622" t="s">
        <v>1000</v>
      </c>
      <c r="E1622" s="23">
        <v>41456</v>
      </c>
      <c r="H1622" t="e">
        <v>#DIV/0!</v>
      </c>
      <c r="K1622" t="e">
        <v>#DIV/0!</v>
      </c>
      <c r="M1622" t="e">
        <v>#DIV/0!</v>
      </c>
      <c r="R1622" t="e">
        <v>#DIV/0!</v>
      </c>
      <c r="T1622">
        <v>0.7492063492063491</v>
      </c>
    </row>
    <row r="1623" spans="1:20" x14ac:dyDescent="0.2">
      <c r="A1623" t="s">
        <v>17411</v>
      </c>
      <c r="B1623" t="s">
        <v>17412</v>
      </c>
      <c r="C1623" t="s">
        <v>226</v>
      </c>
      <c r="D1623" t="s">
        <v>1002</v>
      </c>
      <c r="E1623" s="23">
        <v>41456</v>
      </c>
      <c r="H1623" t="e">
        <v>#DIV/0!</v>
      </c>
      <c r="K1623" t="e">
        <v>#DIV/0!</v>
      </c>
      <c r="M1623" t="e">
        <v>#DIV/0!</v>
      </c>
      <c r="R1623" t="e">
        <v>#DIV/0!</v>
      </c>
      <c r="T1623">
        <v>0</v>
      </c>
    </row>
    <row r="1624" spans="1:20" x14ac:dyDescent="0.2">
      <c r="A1624" t="s">
        <v>17588</v>
      </c>
      <c r="B1624" t="s">
        <v>17589</v>
      </c>
      <c r="C1624" t="s">
        <v>232</v>
      </c>
      <c r="D1624" t="s">
        <v>1000</v>
      </c>
      <c r="E1624" s="23">
        <v>41456</v>
      </c>
      <c r="H1624" t="e">
        <v>#DIV/0!</v>
      </c>
      <c r="K1624" t="e">
        <v>#DIV/0!</v>
      </c>
      <c r="M1624" t="e">
        <v>#DIV/0!</v>
      </c>
      <c r="R1624" t="e">
        <v>#DIV/0!</v>
      </c>
      <c r="T1624">
        <v>0.87736126984126983</v>
      </c>
    </row>
    <row r="1625" spans="1:20" x14ac:dyDescent="0.2">
      <c r="A1625" t="s">
        <v>17785</v>
      </c>
      <c r="B1625" t="s">
        <v>17786</v>
      </c>
      <c r="C1625" t="s">
        <v>231</v>
      </c>
      <c r="D1625" t="s">
        <v>1002</v>
      </c>
      <c r="E1625" s="23">
        <v>41456</v>
      </c>
      <c r="H1625" t="e">
        <v>#DIV/0!</v>
      </c>
      <c r="K1625" t="e">
        <v>#DIV/0!</v>
      </c>
      <c r="M1625" t="e">
        <v>#DIV/0!</v>
      </c>
      <c r="R1625" t="e">
        <v>#DIV/0!</v>
      </c>
      <c r="T1625">
        <v>0.43</v>
      </c>
    </row>
    <row r="1626" spans="1:20" x14ac:dyDescent="0.2">
      <c r="A1626" t="s">
        <v>17962</v>
      </c>
      <c r="B1626" t="s">
        <v>17963</v>
      </c>
      <c r="C1626" t="s">
        <v>317</v>
      </c>
      <c r="D1626" t="s">
        <v>1000</v>
      </c>
      <c r="E1626" s="23">
        <v>41456</v>
      </c>
      <c r="F1626">
        <v>4</v>
      </c>
      <c r="G1626">
        <v>7</v>
      </c>
      <c r="H1626">
        <v>0.5714285714285714</v>
      </c>
      <c r="I1626">
        <v>1</v>
      </c>
      <c r="J1626">
        <v>20</v>
      </c>
      <c r="K1626">
        <v>0.05</v>
      </c>
      <c r="L1626">
        <v>35</v>
      </c>
      <c r="M1626">
        <v>0.5714285714285714</v>
      </c>
      <c r="P1626">
        <v>0</v>
      </c>
      <c r="Q1626">
        <v>0</v>
      </c>
      <c r="R1626" t="e">
        <v>#DIV/0!</v>
      </c>
    </row>
    <row r="1627" spans="1:20" x14ac:dyDescent="0.2">
      <c r="A1627" t="s">
        <v>18141</v>
      </c>
      <c r="B1627" t="s">
        <v>18142</v>
      </c>
      <c r="C1627" t="s">
        <v>316</v>
      </c>
      <c r="D1627" t="s">
        <v>1002</v>
      </c>
      <c r="E1627" s="23">
        <v>41456</v>
      </c>
      <c r="F1627">
        <v>4</v>
      </c>
      <c r="G1627">
        <v>7</v>
      </c>
      <c r="H1627">
        <v>0.5714285714285714</v>
      </c>
      <c r="I1627">
        <v>1</v>
      </c>
      <c r="J1627">
        <v>20</v>
      </c>
      <c r="K1627">
        <v>0.05</v>
      </c>
      <c r="L1627">
        <v>35</v>
      </c>
      <c r="M1627">
        <v>0.5714285714285714</v>
      </c>
      <c r="P1627">
        <v>0</v>
      </c>
      <c r="Q1627">
        <v>0</v>
      </c>
      <c r="R1627" t="e">
        <v>#DIV/0!</v>
      </c>
      <c r="T1627">
        <v>0.42857142857142855</v>
      </c>
    </row>
    <row r="1628" spans="1:20" x14ac:dyDescent="0.2">
      <c r="A1628" t="s">
        <v>18394</v>
      </c>
      <c r="B1628" t="s">
        <v>18395</v>
      </c>
      <c r="C1628" t="s">
        <v>214</v>
      </c>
      <c r="D1628" t="s">
        <v>1000</v>
      </c>
      <c r="E1628" s="23">
        <v>41456</v>
      </c>
      <c r="F1628">
        <v>4</v>
      </c>
      <c r="G1628">
        <v>5</v>
      </c>
      <c r="H1628">
        <v>0.8</v>
      </c>
      <c r="I1628">
        <v>16</v>
      </c>
      <c r="J1628">
        <v>29</v>
      </c>
      <c r="K1628">
        <v>0.55172413793103448</v>
      </c>
      <c r="L1628">
        <v>29</v>
      </c>
      <c r="M1628">
        <v>1</v>
      </c>
      <c r="N1628">
        <v>7</v>
      </c>
      <c r="P1628">
        <v>2</v>
      </c>
      <c r="Q1628">
        <v>3</v>
      </c>
      <c r="R1628">
        <v>0.66666666666666663</v>
      </c>
      <c r="S1628">
        <v>9</v>
      </c>
    </row>
    <row r="1629" spans="1:20" x14ac:dyDescent="0.2">
      <c r="A1629" t="s">
        <v>18573</v>
      </c>
      <c r="B1629" t="s">
        <v>18574</v>
      </c>
      <c r="C1629" t="s">
        <v>215</v>
      </c>
      <c r="D1629" t="s">
        <v>1002</v>
      </c>
      <c r="E1629" s="23">
        <v>41456</v>
      </c>
      <c r="F1629">
        <v>4</v>
      </c>
      <c r="G1629">
        <v>5</v>
      </c>
      <c r="H1629">
        <v>0.8</v>
      </c>
      <c r="I1629">
        <v>16</v>
      </c>
      <c r="J1629">
        <v>29</v>
      </c>
      <c r="K1629">
        <v>0.55172413793103448</v>
      </c>
      <c r="L1629">
        <v>29</v>
      </c>
      <c r="M1629">
        <v>1</v>
      </c>
      <c r="N1629">
        <v>7</v>
      </c>
      <c r="O1629">
        <v>0.85</v>
      </c>
      <c r="P1629">
        <v>2</v>
      </c>
      <c r="Q1629">
        <v>3</v>
      </c>
      <c r="R1629">
        <v>0.66666666666666663</v>
      </c>
      <c r="S1629">
        <v>9</v>
      </c>
    </row>
    <row r="1630" spans="1:20" x14ac:dyDescent="0.2">
      <c r="A1630" t="s">
        <v>18750</v>
      </c>
      <c r="B1630" t="s">
        <v>18751</v>
      </c>
      <c r="C1630" t="s">
        <v>216</v>
      </c>
      <c r="D1630" t="s">
        <v>1002</v>
      </c>
      <c r="E1630" s="23">
        <v>41456</v>
      </c>
      <c r="H1630" t="e">
        <v>#DIV/0!</v>
      </c>
      <c r="K1630" t="e">
        <v>#DIV/0!</v>
      </c>
      <c r="M1630" t="e">
        <v>#DIV/0!</v>
      </c>
      <c r="R1630" t="e">
        <v>#DIV/0!</v>
      </c>
    </row>
    <row r="1631" spans="1:20" x14ac:dyDescent="0.2">
      <c r="A1631" t="s">
        <v>18927</v>
      </c>
      <c r="B1631" t="s">
        <v>18928</v>
      </c>
      <c r="C1631" t="s">
        <v>229</v>
      </c>
      <c r="D1631" t="s">
        <v>1002</v>
      </c>
      <c r="E1631" s="23">
        <v>41456</v>
      </c>
      <c r="H1631" t="e">
        <v>#DIV/0!</v>
      </c>
      <c r="K1631" t="e">
        <v>#DIV/0!</v>
      </c>
      <c r="M1631" t="e">
        <v>#DIV/0!</v>
      </c>
      <c r="R1631" t="e">
        <v>#DIV/0!</v>
      </c>
      <c r="T1631">
        <v>0.86324786324786318</v>
      </c>
    </row>
    <row r="1632" spans="1:20" x14ac:dyDescent="0.2">
      <c r="A1632" t="s">
        <v>19104</v>
      </c>
      <c r="B1632" t="s">
        <v>19105</v>
      </c>
      <c r="C1632" t="s">
        <v>230</v>
      </c>
      <c r="D1632" t="s">
        <v>1000</v>
      </c>
      <c r="E1632" s="23">
        <v>41456</v>
      </c>
      <c r="H1632" t="e">
        <v>#DIV/0!</v>
      </c>
      <c r="K1632" t="e">
        <v>#DIV/0!</v>
      </c>
      <c r="M1632" t="e">
        <v>#DIV/0!</v>
      </c>
      <c r="R1632" t="e">
        <v>#DIV/0!</v>
      </c>
      <c r="T1632">
        <v>1.1499999999999999</v>
      </c>
    </row>
    <row r="1633" spans="1:20" x14ac:dyDescent="0.2">
      <c r="A1633" t="s">
        <v>19283</v>
      </c>
      <c r="B1633" t="s">
        <v>19284</v>
      </c>
      <c r="C1633" t="s">
        <v>234</v>
      </c>
      <c r="D1633" t="s">
        <v>1000</v>
      </c>
      <c r="E1633" s="23">
        <v>41456</v>
      </c>
      <c r="H1633" t="e">
        <v>#DIV/0!</v>
      </c>
      <c r="K1633" t="e">
        <v>#DIV/0!</v>
      </c>
      <c r="M1633" t="e">
        <v>#DIV/0!</v>
      </c>
      <c r="R1633" t="e">
        <v>#DIV/0!</v>
      </c>
      <c r="T1633">
        <v>0.88888888888888884</v>
      </c>
    </row>
    <row r="1634" spans="1:20" x14ac:dyDescent="0.2">
      <c r="A1634" t="s">
        <v>19462</v>
      </c>
      <c r="B1634" t="s">
        <v>19463</v>
      </c>
      <c r="C1634" t="s">
        <v>233</v>
      </c>
      <c r="D1634" t="s">
        <v>1002</v>
      </c>
      <c r="E1634" s="23">
        <v>41456</v>
      </c>
      <c r="H1634" t="e">
        <v>#DIV/0!</v>
      </c>
      <c r="K1634" t="e">
        <v>#DIV/0!</v>
      </c>
      <c r="M1634" t="e">
        <v>#DIV/0!</v>
      </c>
      <c r="R1634" t="e">
        <v>#DIV/0!</v>
      </c>
    </row>
    <row r="1635" spans="1:20" x14ac:dyDescent="0.2">
      <c r="A1635" t="s">
        <v>19837</v>
      </c>
      <c r="B1635" t="s">
        <v>19838</v>
      </c>
      <c r="C1635" t="s">
        <v>220</v>
      </c>
      <c r="D1635" t="s">
        <v>1000</v>
      </c>
      <c r="E1635" s="23">
        <v>41456</v>
      </c>
      <c r="F1635">
        <v>16</v>
      </c>
      <c r="G1635">
        <v>20</v>
      </c>
      <c r="H1635">
        <v>0.8</v>
      </c>
      <c r="I1635">
        <v>41</v>
      </c>
      <c r="J1635">
        <v>44</v>
      </c>
      <c r="K1635">
        <v>0.93181818181818177</v>
      </c>
      <c r="L1635">
        <v>54</v>
      </c>
      <c r="M1635">
        <v>0.81481481481481477</v>
      </c>
      <c r="N1635">
        <v>0</v>
      </c>
      <c r="P1635">
        <v>1</v>
      </c>
      <c r="Q1635">
        <v>2</v>
      </c>
      <c r="R1635">
        <v>0.5</v>
      </c>
      <c r="S1635">
        <v>0</v>
      </c>
    </row>
    <row r="1636" spans="1:20" x14ac:dyDescent="0.2">
      <c r="A1636" t="s">
        <v>20016</v>
      </c>
      <c r="B1636" t="s">
        <v>20017</v>
      </c>
      <c r="C1636" t="s">
        <v>221</v>
      </c>
      <c r="D1636" t="s">
        <v>1002</v>
      </c>
      <c r="E1636" s="23">
        <v>41456</v>
      </c>
      <c r="F1636">
        <v>12</v>
      </c>
      <c r="G1636">
        <v>15</v>
      </c>
      <c r="H1636">
        <v>0.8</v>
      </c>
      <c r="I1636">
        <v>36</v>
      </c>
      <c r="J1636">
        <v>37</v>
      </c>
      <c r="K1636">
        <v>0.97297297297297303</v>
      </c>
      <c r="L1636">
        <v>45</v>
      </c>
      <c r="M1636">
        <v>0.82222222222222219</v>
      </c>
      <c r="O1636">
        <v>0.77700000000000002</v>
      </c>
      <c r="P1636">
        <v>1</v>
      </c>
      <c r="Q1636">
        <v>2</v>
      </c>
      <c r="R1636">
        <v>0.5</v>
      </c>
    </row>
    <row r="1637" spans="1:20" x14ac:dyDescent="0.2">
      <c r="A1637" t="s">
        <v>20193</v>
      </c>
      <c r="B1637" t="s">
        <v>20194</v>
      </c>
      <c r="C1637" t="s">
        <v>222</v>
      </c>
      <c r="D1637" t="s">
        <v>1002</v>
      </c>
      <c r="E1637" s="23">
        <v>41456</v>
      </c>
      <c r="F1637">
        <v>4</v>
      </c>
      <c r="G1637">
        <v>5</v>
      </c>
      <c r="H1637">
        <v>0.8</v>
      </c>
      <c r="I1637">
        <v>5</v>
      </c>
      <c r="J1637">
        <v>7</v>
      </c>
      <c r="K1637">
        <v>0.7142857142857143</v>
      </c>
      <c r="L1637">
        <v>9</v>
      </c>
      <c r="M1637">
        <v>0.77777777777777779</v>
      </c>
      <c r="O1637">
        <v>0.89</v>
      </c>
      <c r="P1637">
        <v>0</v>
      </c>
      <c r="Q1637">
        <v>0</v>
      </c>
      <c r="R1637" t="e">
        <v>#DIV/0!</v>
      </c>
    </row>
    <row r="1638" spans="1:20" x14ac:dyDescent="0.2">
      <c r="A1638" t="s">
        <v>20370</v>
      </c>
      <c r="B1638" t="s">
        <v>20371</v>
      </c>
      <c r="C1638" t="s">
        <v>211</v>
      </c>
      <c r="D1638" t="s">
        <v>1002</v>
      </c>
      <c r="E1638" s="23">
        <v>41456</v>
      </c>
      <c r="H1638" t="e">
        <v>#DIV/0!</v>
      </c>
      <c r="K1638" t="e">
        <v>#DIV/0!</v>
      </c>
      <c r="M1638" t="e">
        <v>#DIV/0!</v>
      </c>
      <c r="N1638">
        <v>0</v>
      </c>
      <c r="R1638" t="e">
        <v>#DIV/0!</v>
      </c>
      <c r="T1638">
        <v>1.4285714285714286</v>
      </c>
    </row>
    <row r="1639" spans="1:20" x14ac:dyDescent="0.2">
      <c r="A1639" t="s">
        <v>20547</v>
      </c>
      <c r="B1639" t="s">
        <v>20548</v>
      </c>
      <c r="C1639" t="s">
        <v>207</v>
      </c>
      <c r="D1639" t="s">
        <v>1000</v>
      </c>
      <c r="E1639" s="23">
        <v>41456</v>
      </c>
      <c r="F1639">
        <v>11</v>
      </c>
      <c r="G1639">
        <v>13</v>
      </c>
      <c r="H1639">
        <v>0.84615384615384615</v>
      </c>
      <c r="I1639">
        <v>29</v>
      </c>
      <c r="J1639">
        <v>60</v>
      </c>
      <c r="K1639">
        <v>0.48333333333333334</v>
      </c>
      <c r="L1639">
        <v>70</v>
      </c>
      <c r="M1639">
        <v>0.8571428571428571</v>
      </c>
      <c r="N1639">
        <v>17</v>
      </c>
      <c r="P1639">
        <v>3</v>
      </c>
      <c r="Q1639">
        <v>4</v>
      </c>
      <c r="R1639">
        <v>0.75</v>
      </c>
      <c r="S1639">
        <v>4</v>
      </c>
    </row>
    <row r="1640" spans="1:20" x14ac:dyDescent="0.2">
      <c r="A1640" t="s">
        <v>20726</v>
      </c>
      <c r="B1640" t="s">
        <v>20727</v>
      </c>
      <c r="C1640" t="s">
        <v>894</v>
      </c>
      <c r="D1640" t="s">
        <v>1002</v>
      </c>
      <c r="E1640" s="23">
        <v>41456</v>
      </c>
      <c r="F1640">
        <v>2</v>
      </c>
      <c r="G1640">
        <v>4</v>
      </c>
      <c r="H1640">
        <v>0.5</v>
      </c>
      <c r="I1640">
        <v>0</v>
      </c>
      <c r="J1640">
        <v>10</v>
      </c>
      <c r="K1640">
        <v>0</v>
      </c>
      <c r="L1640">
        <v>20</v>
      </c>
      <c r="M1640">
        <v>0.5</v>
      </c>
      <c r="P1640">
        <v>0</v>
      </c>
      <c r="Q1640">
        <v>0</v>
      </c>
      <c r="T1640">
        <v>1.2</v>
      </c>
    </row>
    <row r="1641" spans="1:20" x14ac:dyDescent="0.2">
      <c r="A1641" t="s">
        <v>20791</v>
      </c>
      <c r="B1641" t="s">
        <v>20792</v>
      </c>
      <c r="C1641" t="s">
        <v>210</v>
      </c>
      <c r="D1641" t="s">
        <v>1002</v>
      </c>
      <c r="E1641" s="23">
        <v>41456</v>
      </c>
      <c r="F1641">
        <v>4</v>
      </c>
      <c r="G1641">
        <v>4</v>
      </c>
      <c r="H1641">
        <v>1</v>
      </c>
      <c r="I1641">
        <v>21</v>
      </c>
      <c r="J1641">
        <v>35</v>
      </c>
      <c r="K1641">
        <v>0.6</v>
      </c>
      <c r="L1641">
        <v>35</v>
      </c>
      <c r="M1641">
        <v>1</v>
      </c>
      <c r="N1641">
        <v>17</v>
      </c>
      <c r="O1641">
        <v>1.2250000000000001</v>
      </c>
      <c r="P1641">
        <v>3</v>
      </c>
      <c r="Q1641">
        <v>4</v>
      </c>
      <c r="R1641">
        <v>0.75</v>
      </c>
      <c r="S1641">
        <v>4</v>
      </c>
      <c r="T1641">
        <v>1</v>
      </c>
    </row>
    <row r="1642" spans="1:20" x14ac:dyDescent="0.2">
      <c r="A1642" t="s">
        <v>20968</v>
      </c>
      <c r="B1642" t="s">
        <v>20969</v>
      </c>
      <c r="C1642" t="s">
        <v>208</v>
      </c>
      <c r="D1642" t="s">
        <v>1002</v>
      </c>
      <c r="E1642" s="23">
        <v>41456</v>
      </c>
      <c r="F1642">
        <v>5</v>
      </c>
      <c r="G1642">
        <v>5</v>
      </c>
      <c r="H1642">
        <v>1</v>
      </c>
      <c r="I1642">
        <v>8</v>
      </c>
      <c r="J1642">
        <v>15</v>
      </c>
      <c r="K1642">
        <v>0.53333333333333333</v>
      </c>
      <c r="L1642">
        <v>15</v>
      </c>
      <c r="M1642">
        <v>1</v>
      </c>
      <c r="P1642">
        <v>0</v>
      </c>
      <c r="Q1642">
        <v>0</v>
      </c>
      <c r="R1642" t="e">
        <v>#DIV/0!</v>
      </c>
    </row>
    <row r="1643" spans="1:20" x14ac:dyDescent="0.2">
      <c r="A1643" t="s">
        <v>21223</v>
      </c>
      <c r="B1643" t="s">
        <v>21224</v>
      </c>
      <c r="C1643" t="s">
        <v>213</v>
      </c>
      <c r="D1643" t="s">
        <v>1002</v>
      </c>
      <c r="E1643" s="23">
        <v>41456</v>
      </c>
      <c r="H1643" t="e">
        <v>#DIV/0!</v>
      </c>
      <c r="K1643" t="e">
        <v>#DIV/0!</v>
      </c>
      <c r="M1643" t="e">
        <v>#DIV/0!</v>
      </c>
      <c r="P1643">
        <v>0</v>
      </c>
      <c r="Q1643">
        <v>0</v>
      </c>
    </row>
    <row r="1644" spans="1:20" x14ac:dyDescent="0.2">
      <c r="A1644" t="s">
        <v>21400</v>
      </c>
      <c r="B1644" t="s">
        <v>21401</v>
      </c>
      <c r="C1644" t="s">
        <v>8154</v>
      </c>
      <c r="D1644" t="s">
        <v>1002</v>
      </c>
      <c r="E1644" s="23">
        <v>41456</v>
      </c>
      <c r="F1644">
        <v>4</v>
      </c>
      <c r="G1644">
        <v>4</v>
      </c>
      <c r="H1644">
        <v>1</v>
      </c>
      <c r="I1644">
        <v>4</v>
      </c>
      <c r="J1644">
        <v>7</v>
      </c>
      <c r="K1644">
        <v>0.5714285714285714</v>
      </c>
      <c r="L1644">
        <v>7</v>
      </c>
      <c r="M1644">
        <v>1</v>
      </c>
      <c r="P1644">
        <v>0</v>
      </c>
      <c r="Q1644">
        <v>0</v>
      </c>
    </row>
    <row r="1645" spans="1:20" x14ac:dyDescent="0.2">
      <c r="A1645" t="s">
        <v>21465</v>
      </c>
      <c r="B1645" t="s">
        <v>21466</v>
      </c>
      <c r="C1645" t="s">
        <v>212</v>
      </c>
      <c r="D1645" t="s">
        <v>1000</v>
      </c>
      <c r="E1645" s="23">
        <v>41456</v>
      </c>
      <c r="F1645">
        <v>4</v>
      </c>
      <c r="G1645">
        <v>4</v>
      </c>
      <c r="H1645">
        <v>1</v>
      </c>
      <c r="I1645">
        <v>4</v>
      </c>
      <c r="J1645">
        <v>7</v>
      </c>
      <c r="K1645">
        <v>0.5714285714285714</v>
      </c>
      <c r="L1645">
        <v>7</v>
      </c>
      <c r="M1645">
        <v>1</v>
      </c>
      <c r="N1645">
        <v>0</v>
      </c>
      <c r="P1645">
        <v>0</v>
      </c>
      <c r="Q1645">
        <v>0</v>
      </c>
      <c r="R1645" t="e">
        <v>#DIV/0!</v>
      </c>
      <c r="S1645">
        <v>0</v>
      </c>
    </row>
    <row r="1646" spans="1:20" x14ac:dyDescent="0.2">
      <c r="A1646" t="s">
        <v>21674</v>
      </c>
      <c r="B1646" t="s">
        <v>21675</v>
      </c>
      <c r="C1646" t="s">
        <v>217</v>
      </c>
      <c r="D1646" t="s">
        <v>1000</v>
      </c>
      <c r="E1646" s="23">
        <v>41456</v>
      </c>
      <c r="F1646">
        <v>1</v>
      </c>
      <c r="G1646">
        <v>4</v>
      </c>
      <c r="H1646">
        <v>0.25</v>
      </c>
      <c r="I1646">
        <v>11</v>
      </c>
      <c r="J1646">
        <v>5</v>
      </c>
      <c r="K1646">
        <v>2.2000000000000002</v>
      </c>
      <c r="L1646">
        <v>20</v>
      </c>
      <c r="M1646">
        <v>0.25</v>
      </c>
      <c r="N1646">
        <v>11</v>
      </c>
      <c r="P1646">
        <v>0</v>
      </c>
      <c r="Q1646">
        <v>0</v>
      </c>
      <c r="S1646">
        <v>0</v>
      </c>
    </row>
    <row r="1647" spans="1:20" x14ac:dyDescent="0.2">
      <c r="A1647" t="s">
        <v>21853</v>
      </c>
      <c r="B1647" t="s">
        <v>21854</v>
      </c>
      <c r="C1647" t="s">
        <v>895</v>
      </c>
      <c r="D1647" t="s">
        <v>1002</v>
      </c>
      <c r="E1647" s="23">
        <v>41456</v>
      </c>
      <c r="F1647">
        <v>0</v>
      </c>
      <c r="G1647">
        <v>1</v>
      </c>
      <c r="H1647">
        <v>0</v>
      </c>
      <c r="I1647">
        <v>0</v>
      </c>
      <c r="J1647">
        <v>0</v>
      </c>
      <c r="L1647">
        <v>5</v>
      </c>
      <c r="M1647">
        <v>0</v>
      </c>
      <c r="P1647">
        <v>0</v>
      </c>
      <c r="Q1647">
        <v>0</v>
      </c>
    </row>
    <row r="1648" spans="1:20" x14ac:dyDescent="0.2">
      <c r="A1648" t="s">
        <v>21918</v>
      </c>
      <c r="B1648" t="s">
        <v>21919</v>
      </c>
      <c r="C1648" t="s">
        <v>218</v>
      </c>
      <c r="D1648" t="s">
        <v>1002</v>
      </c>
      <c r="E1648" s="23">
        <v>41456</v>
      </c>
      <c r="F1648">
        <v>1</v>
      </c>
      <c r="G1648">
        <v>3</v>
      </c>
      <c r="H1648">
        <v>0.33333333333333331</v>
      </c>
      <c r="I1648">
        <v>11</v>
      </c>
      <c r="J1648">
        <v>5</v>
      </c>
      <c r="K1648">
        <v>2.2000000000000002</v>
      </c>
      <c r="L1648">
        <v>15</v>
      </c>
      <c r="M1648">
        <v>0.33333333333333331</v>
      </c>
      <c r="N1648">
        <v>11</v>
      </c>
      <c r="P1648">
        <v>0</v>
      </c>
      <c r="Q1648">
        <v>0</v>
      </c>
      <c r="S1648">
        <v>0</v>
      </c>
    </row>
    <row r="1649" spans="1:20" x14ac:dyDescent="0.2">
      <c r="A1649" t="s">
        <v>22095</v>
      </c>
      <c r="B1649" t="s">
        <v>22096</v>
      </c>
      <c r="C1649" t="s">
        <v>219</v>
      </c>
      <c r="D1649" t="s">
        <v>1002</v>
      </c>
      <c r="E1649" s="23">
        <v>41456</v>
      </c>
      <c r="H1649" t="e">
        <v>#DIV/0!</v>
      </c>
      <c r="M1649" t="e">
        <v>#DIV/0!</v>
      </c>
    </row>
    <row r="1650" spans="1:20" x14ac:dyDescent="0.2">
      <c r="A1650" t="s">
        <v>11521</v>
      </c>
      <c r="B1650" t="s">
        <v>11522</v>
      </c>
      <c r="C1650" t="s">
        <v>198</v>
      </c>
      <c r="D1650" t="s">
        <v>1002</v>
      </c>
      <c r="E1650" s="23">
        <v>41487</v>
      </c>
      <c r="F1650">
        <v>4</v>
      </c>
      <c r="G1650">
        <v>4</v>
      </c>
      <c r="H1650">
        <v>1</v>
      </c>
      <c r="I1650">
        <v>13</v>
      </c>
      <c r="J1650">
        <v>17</v>
      </c>
      <c r="K1650">
        <v>0.76470588235294112</v>
      </c>
      <c r="L1650">
        <v>17</v>
      </c>
      <c r="M1650">
        <v>1</v>
      </c>
      <c r="P1650">
        <v>0</v>
      </c>
      <c r="Q1650">
        <v>0</v>
      </c>
      <c r="R1650" t="e">
        <v>#DIV/0!</v>
      </c>
    </row>
    <row r="1651" spans="1:20" x14ac:dyDescent="0.2">
      <c r="A1651" t="s">
        <v>13190</v>
      </c>
      <c r="B1651" t="s">
        <v>13102</v>
      </c>
      <c r="C1651" t="s">
        <v>1051</v>
      </c>
      <c r="D1651" t="s">
        <v>1002</v>
      </c>
      <c r="E1651" s="23">
        <v>41487</v>
      </c>
      <c r="F1651">
        <v>4</v>
      </c>
      <c r="G1651">
        <v>4</v>
      </c>
      <c r="H1651">
        <v>1</v>
      </c>
      <c r="I1651">
        <v>13</v>
      </c>
      <c r="J1651">
        <v>17</v>
      </c>
      <c r="K1651">
        <v>0.76470588235294112</v>
      </c>
      <c r="L1651">
        <v>17</v>
      </c>
      <c r="M1651">
        <v>1</v>
      </c>
      <c r="P1651">
        <v>0</v>
      </c>
      <c r="Q1651">
        <v>0</v>
      </c>
      <c r="R1651" t="e">
        <v>#DIV/0!</v>
      </c>
      <c r="T1651">
        <v>0.42857142857142855</v>
      </c>
    </row>
    <row r="1652" spans="1:20" x14ac:dyDescent="0.2">
      <c r="A1652" t="s">
        <v>2995</v>
      </c>
      <c r="B1652" t="s">
        <v>2996</v>
      </c>
      <c r="C1652" t="s">
        <v>242</v>
      </c>
      <c r="D1652" t="s">
        <v>1000</v>
      </c>
      <c r="E1652" s="23">
        <v>41487</v>
      </c>
      <c r="F1652">
        <v>0</v>
      </c>
      <c r="G1652">
        <v>0</v>
      </c>
      <c r="H1652" t="e">
        <v>#DIV/0!</v>
      </c>
      <c r="I1652">
        <v>0</v>
      </c>
      <c r="J1652">
        <v>0</v>
      </c>
      <c r="K1652" t="e">
        <v>#DIV/0!</v>
      </c>
      <c r="L1652">
        <v>0</v>
      </c>
      <c r="M1652" t="e">
        <v>#DIV/0!</v>
      </c>
      <c r="N1652">
        <v>0</v>
      </c>
      <c r="P1652">
        <v>0</v>
      </c>
      <c r="Q1652">
        <v>0</v>
      </c>
      <c r="R1652" t="e">
        <v>#DIV/0!</v>
      </c>
      <c r="S1652">
        <v>0</v>
      </c>
      <c r="T1652">
        <v>0.42857142857142855</v>
      </c>
    </row>
    <row r="1653" spans="1:20" x14ac:dyDescent="0.2">
      <c r="A1653" t="s">
        <v>2820</v>
      </c>
      <c r="B1653" t="s">
        <v>2821</v>
      </c>
      <c r="C1653" t="s">
        <v>2724</v>
      </c>
      <c r="D1653" t="s">
        <v>1000</v>
      </c>
      <c r="E1653" s="23">
        <v>41487</v>
      </c>
      <c r="F1653">
        <v>13</v>
      </c>
      <c r="G1653">
        <v>16</v>
      </c>
      <c r="H1653">
        <v>0.8125</v>
      </c>
      <c r="I1653">
        <v>33</v>
      </c>
      <c r="J1653">
        <v>76</v>
      </c>
      <c r="K1653">
        <v>0.43421052631578949</v>
      </c>
      <c r="L1653">
        <v>76</v>
      </c>
      <c r="M1653">
        <v>1</v>
      </c>
      <c r="N1653">
        <v>0</v>
      </c>
      <c r="P1653">
        <v>0</v>
      </c>
      <c r="Q1653">
        <v>0</v>
      </c>
      <c r="R1653" t="e">
        <v>#DIV/0!</v>
      </c>
      <c r="S1653">
        <v>0</v>
      </c>
      <c r="T1653">
        <v>1.5666666666666667</v>
      </c>
    </row>
    <row r="1654" spans="1:20" x14ac:dyDescent="0.2">
      <c r="A1654" t="s">
        <v>2575</v>
      </c>
      <c r="B1654" t="s">
        <v>2576</v>
      </c>
      <c r="C1654" t="s">
        <v>237</v>
      </c>
      <c r="D1654" t="s">
        <v>1000</v>
      </c>
      <c r="E1654" s="23">
        <v>41487</v>
      </c>
      <c r="F1654">
        <v>16</v>
      </c>
      <c r="G1654">
        <v>17</v>
      </c>
      <c r="H1654">
        <v>0.94117647058823528</v>
      </c>
      <c r="I1654">
        <v>68</v>
      </c>
      <c r="J1654">
        <v>139</v>
      </c>
      <c r="K1654">
        <v>0.48920863309352519</v>
      </c>
      <c r="L1654">
        <v>149</v>
      </c>
      <c r="M1654">
        <v>0.93288590604026844</v>
      </c>
      <c r="N1654">
        <v>76</v>
      </c>
      <c r="O1654">
        <v>1.09375</v>
      </c>
      <c r="P1654">
        <v>10</v>
      </c>
      <c r="Q1654">
        <v>11</v>
      </c>
      <c r="R1654">
        <v>0.90909090909090906</v>
      </c>
      <c r="S1654">
        <v>26</v>
      </c>
      <c r="T1654">
        <v>1.175</v>
      </c>
    </row>
    <row r="1655" spans="1:20" x14ac:dyDescent="0.2">
      <c r="A1655" t="s">
        <v>2400</v>
      </c>
      <c r="B1655" t="s">
        <v>2401</v>
      </c>
      <c r="C1655" t="s">
        <v>238</v>
      </c>
      <c r="D1655" t="s">
        <v>1000</v>
      </c>
      <c r="E1655" s="23">
        <v>41487</v>
      </c>
      <c r="F1655">
        <v>10</v>
      </c>
      <c r="G1655">
        <v>15</v>
      </c>
      <c r="H1655">
        <v>0.66666666666666663</v>
      </c>
      <c r="I1655">
        <v>36</v>
      </c>
      <c r="J1655">
        <v>32</v>
      </c>
      <c r="K1655">
        <v>1.125</v>
      </c>
      <c r="L1655">
        <v>45</v>
      </c>
      <c r="M1655">
        <v>0.71111111111111114</v>
      </c>
      <c r="N1655">
        <v>0</v>
      </c>
      <c r="O1655">
        <v>0.77700000000000002</v>
      </c>
      <c r="P1655">
        <v>3</v>
      </c>
      <c r="Q1655">
        <v>4</v>
      </c>
      <c r="R1655">
        <v>0.75</v>
      </c>
      <c r="S1655">
        <v>0</v>
      </c>
    </row>
    <row r="1656" spans="1:20" x14ac:dyDescent="0.2">
      <c r="A1656" t="s">
        <v>2227</v>
      </c>
      <c r="B1656" t="s">
        <v>2228</v>
      </c>
      <c r="C1656" t="s">
        <v>239</v>
      </c>
      <c r="D1656" t="s">
        <v>1000</v>
      </c>
      <c r="E1656" s="23">
        <v>41487</v>
      </c>
      <c r="F1656">
        <v>3</v>
      </c>
      <c r="G1656">
        <v>5</v>
      </c>
      <c r="H1656">
        <v>0.6</v>
      </c>
      <c r="I1656">
        <v>5</v>
      </c>
      <c r="J1656">
        <v>6</v>
      </c>
      <c r="K1656">
        <v>0.83333333333333337</v>
      </c>
      <c r="L1656">
        <v>9</v>
      </c>
      <c r="M1656">
        <v>0.66666666666666663</v>
      </c>
      <c r="N1656">
        <v>0</v>
      </c>
      <c r="O1656">
        <v>0.89</v>
      </c>
      <c r="P1656">
        <v>0</v>
      </c>
      <c r="Q1656">
        <v>0</v>
      </c>
      <c r="R1656" t="e">
        <v>#DIV/0!</v>
      </c>
      <c r="S1656">
        <v>0</v>
      </c>
      <c r="T1656">
        <v>0.54545454545454541</v>
      </c>
    </row>
    <row r="1657" spans="1:20" x14ac:dyDescent="0.2">
      <c r="A1657" t="s">
        <v>2052</v>
      </c>
      <c r="B1657" t="s">
        <v>2053</v>
      </c>
      <c r="C1657" t="s">
        <v>1988</v>
      </c>
      <c r="D1657" t="s">
        <v>1000</v>
      </c>
      <c r="E1657" s="23">
        <v>41487</v>
      </c>
      <c r="F1657">
        <v>5</v>
      </c>
      <c r="G1657">
        <v>5</v>
      </c>
      <c r="H1657">
        <v>1</v>
      </c>
      <c r="I1657">
        <v>9</v>
      </c>
      <c r="J1657">
        <v>30</v>
      </c>
      <c r="K1657">
        <v>0.3</v>
      </c>
      <c r="L1657">
        <v>30</v>
      </c>
      <c r="M1657">
        <v>1</v>
      </c>
      <c r="N1657">
        <v>3</v>
      </c>
      <c r="P1657">
        <v>1</v>
      </c>
      <c r="Q1657">
        <v>3</v>
      </c>
      <c r="R1657">
        <v>0.33333333333333331</v>
      </c>
      <c r="S1657">
        <v>6</v>
      </c>
      <c r="T1657">
        <v>1</v>
      </c>
    </row>
    <row r="1658" spans="1:20" x14ac:dyDescent="0.2">
      <c r="A1658" t="s">
        <v>1804</v>
      </c>
      <c r="B1658" t="s">
        <v>1805</v>
      </c>
      <c r="C1658" t="s">
        <v>240</v>
      </c>
      <c r="D1658" t="s">
        <v>1000</v>
      </c>
      <c r="E1658" s="23">
        <v>41487</v>
      </c>
      <c r="F1658">
        <v>25</v>
      </c>
      <c r="G1658">
        <v>27</v>
      </c>
      <c r="H1658">
        <v>0.92592592592592593</v>
      </c>
      <c r="I1658">
        <v>52</v>
      </c>
      <c r="J1658">
        <v>122</v>
      </c>
      <c r="K1658">
        <v>0.42622950819672129</v>
      </c>
      <c r="L1658">
        <v>134.5</v>
      </c>
      <c r="M1658">
        <v>0.90706319702602234</v>
      </c>
      <c r="N1658">
        <v>41</v>
      </c>
      <c r="P1658">
        <v>0</v>
      </c>
      <c r="Q1658">
        <v>6</v>
      </c>
      <c r="R1658">
        <v>0</v>
      </c>
      <c r="S1658">
        <v>4</v>
      </c>
    </row>
    <row r="1659" spans="1:20" x14ac:dyDescent="0.2">
      <c r="A1659" t="s">
        <v>1629</v>
      </c>
      <c r="B1659" t="s">
        <v>1630</v>
      </c>
      <c r="C1659" t="s">
        <v>241</v>
      </c>
      <c r="D1659" t="s">
        <v>1000</v>
      </c>
      <c r="E1659" s="23">
        <v>41487</v>
      </c>
      <c r="F1659">
        <v>0</v>
      </c>
      <c r="G1659">
        <v>0</v>
      </c>
      <c r="H1659" t="e">
        <v>#DIV/0!</v>
      </c>
      <c r="I1659">
        <v>0</v>
      </c>
      <c r="J1659">
        <v>0</v>
      </c>
      <c r="K1659" t="e">
        <v>#DIV/0!</v>
      </c>
      <c r="L1659">
        <v>0</v>
      </c>
      <c r="M1659" t="e">
        <v>#DIV/0!</v>
      </c>
      <c r="P1659">
        <v>0</v>
      </c>
      <c r="Q1659">
        <v>0</v>
      </c>
      <c r="R1659" t="e">
        <v>#DIV/0!</v>
      </c>
    </row>
    <row r="1660" spans="1:20" x14ac:dyDescent="0.2">
      <c r="A1660" t="s">
        <v>1079</v>
      </c>
      <c r="B1660" t="s">
        <v>1164</v>
      </c>
      <c r="C1660" t="s">
        <v>235</v>
      </c>
      <c r="D1660" t="s">
        <v>1002</v>
      </c>
      <c r="E1660" s="23">
        <v>41487</v>
      </c>
      <c r="F1660">
        <v>72</v>
      </c>
      <c r="G1660">
        <v>85</v>
      </c>
      <c r="H1660">
        <v>0.84705882352941175</v>
      </c>
      <c r="I1660">
        <v>203</v>
      </c>
      <c r="J1660">
        <v>405</v>
      </c>
      <c r="K1660">
        <v>0.50123456790123455</v>
      </c>
      <c r="L1660">
        <v>443.5</v>
      </c>
      <c r="M1660">
        <v>0.91319052987598648</v>
      </c>
      <c r="N1660">
        <v>120</v>
      </c>
      <c r="P1660">
        <v>14</v>
      </c>
      <c r="Q1660">
        <v>24</v>
      </c>
      <c r="R1660">
        <v>0.58333333333333337</v>
      </c>
      <c r="S1660">
        <v>36</v>
      </c>
    </row>
    <row r="1661" spans="1:20" x14ac:dyDescent="0.2">
      <c r="A1661" t="s">
        <v>11523</v>
      </c>
      <c r="B1661" t="s">
        <v>11524</v>
      </c>
      <c r="C1661" t="s">
        <v>199</v>
      </c>
      <c r="D1661" t="s">
        <v>1002</v>
      </c>
      <c r="E1661" s="23">
        <v>41487</v>
      </c>
      <c r="F1661">
        <v>13</v>
      </c>
      <c r="G1661">
        <v>13</v>
      </c>
      <c r="H1661">
        <v>1</v>
      </c>
      <c r="I1661">
        <v>24</v>
      </c>
      <c r="J1661">
        <v>85</v>
      </c>
      <c r="K1661">
        <v>0.28235294117647058</v>
      </c>
      <c r="L1661">
        <v>85</v>
      </c>
      <c r="M1661">
        <v>1</v>
      </c>
      <c r="N1661">
        <v>24</v>
      </c>
      <c r="P1661">
        <v>0</v>
      </c>
      <c r="Q1661">
        <v>0</v>
      </c>
      <c r="R1661" t="e">
        <v>#DIV/0!</v>
      </c>
      <c r="S1661">
        <v>5</v>
      </c>
    </row>
    <row r="1662" spans="1:20" x14ac:dyDescent="0.2">
      <c r="A1662" t="s">
        <v>11409</v>
      </c>
      <c r="B1662" t="s">
        <v>11410</v>
      </c>
      <c r="C1662" t="s">
        <v>201</v>
      </c>
      <c r="D1662" t="s">
        <v>1000</v>
      </c>
      <c r="E1662" s="23">
        <v>41487</v>
      </c>
      <c r="F1662">
        <v>4</v>
      </c>
      <c r="G1662">
        <v>4</v>
      </c>
      <c r="H1662">
        <v>1</v>
      </c>
      <c r="I1662">
        <v>15</v>
      </c>
      <c r="J1662">
        <v>40</v>
      </c>
      <c r="K1662">
        <v>0.375</v>
      </c>
      <c r="L1662">
        <v>40</v>
      </c>
      <c r="M1662">
        <v>1</v>
      </c>
      <c r="N1662">
        <v>15</v>
      </c>
      <c r="O1662">
        <v>0.8</v>
      </c>
      <c r="P1662">
        <v>0</v>
      </c>
      <c r="Q1662">
        <v>0</v>
      </c>
      <c r="R1662" t="e">
        <v>#DIV/0!</v>
      </c>
      <c r="S1662">
        <v>5</v>
      </c>
    </row>
    <row r="1663" spans="1:20" x14ac:dyDescent="0.2">
      <c r="A1663" t="s">
        <v>12206</v>
      </c>
      <c r="B1663" t="s">
        <v>12207</v>
      </c>
      <c r="C1663" t="s">
        <v>200</v>
      </c>
      <c r="D1663" t="s">
        <v>1000</v>
      </c>
      <c r="E1663" s="23">
        <v>41487</v>
      </c>
      <c r="F1663">
        <v>9</v>
      </c>
      <c r="G1663">
        <v>9</v>
      </c>
      <c r="H1663">
        <v>1</v>
      </c>
      <c r="I1663">
        <v>9</v>
      </c>
      <c r="J1663">
        <v>45</v>
      </c>
      <c r="K1663">
        <v>0.2</v>
      </c>
      <c r="L1663">
        <v>45</v>
      </c>
      <c r="M1663">
        <v>1</v>
      </c>
      <c r="N1663">
        <v>9</v>
      </c>
      <c r="P1663">
        <v>0</v>
      </c>
      <c r="Q1663">
        <v>0</v>
      </c>
      <c r="R1663">
        <v>0</v>
      </c>
      <c r="S1663">
        <v>0</v>
      </c>
      <c r="T1663">
        <v>1</v>
      </c>
    </row>
    <row r="1664" spans="1:20" x14ac:dyDescent="0.2">
      <c r="A1664" t="s">
        <v>12491</v>
      </c>
      <c r="B1664" t="s">
        <v>12492</v>
      </c>
      <c r="C1664" t="s">
        <v>202</v>
      </c>
      <c r="D1664" t="s">
        <v>1000</v>
      </c>
      <c r="E1664" s="23">
        <v>41487</v>
      </c>
      <c r="H1664" t="e">
        <v>#DIV/0!</v>
      </c>
      <c r="K1664" t="e">
        <v>#DIV/0!</v>
      </c>
      <c r="M1664" t="e">
        <v>#DIV/0!</v>
      </c>
      <c r="R1664" t="e">
        <v>#DIV/0!</v>
      </c>
    </row>
    <row r="1665" spans="1:20" x14ac:dyDescent="0.2">
      <c r="A1665" t="s">
        <v>11028</v>
      </c>
      <c r="B1665" t="s">
        <v>11029</v>
      </c>
      <c r="C1665" t="s">
        <v>228</v>
      </c>
      <c r="D1665" t="s">
        <v>1000</v>
      </c>
      <c r="E1665" s="23">
        <v>41487</v>
      </c>
      <c r="H1665" t="e">
        <v>#DIV/0!</v>
      </c>
      <c r="K1665" t="e">
        <v>#DIV/0!</v>
      </c>
      <c r="M1665" t="e">
        <v>#DIV/0!</v>
      </c>
      <c r="R1665" t="e">
        <v>#DIV/0!</v>
      </c>
      <c r="T1665">
        <v>1</v>
      </c>
    </row>
    <row r="1666" spans="1:20" x14ac:dyDescent="0.2">
      <c r="A1666" t="s">
        <v>10853</v>
      </c>
      <c r="B1666" t="s">
        <v>10854</v>
      </c>
      <c r="C1666" t="s">
        <v>227</v>
      </c>
      <c r="D1666" t="s">
        <v>1002</v>
      </c>
      <c r="E1666" s="23">
        <v>41487</v>
      </c>
      <c r="H1666" t="e">
        <v>#DIV/0!</v>
      </c>
      <c r="K1666" t="e">
        <v>#DIV/0!</v>
      </c>
      <c r="M1666" t="e">
        <v>#DIV/0!</v>
      </c>
      <c r="R1666" t="e">
        <v>#DIV/0!</v>
      </c>
    </row>
    <row r="1667" spans="1:20" x14ac:dyDescent="0.2">
      <c r="A1667" t="s">
        <v>10678</v>
      </c>
      <c r="B1667" t="s">
        <v>10679</v>
      </c>
      <c r="C1667" t="s">
        <v>203</v>
      </c>
      <c r="D1667" t="s">
        <v>1002</v>
      </c>
      <c r="E1667" s="23">
        <v>41487</v>
      </c>
      <c r="F1667">
        <v>8</v>
      </c>
      <c r="G1667">
        <v>11</v>
      </c>
      <c r="H1667">
        <v>0.72727272727272729</v>
      </c>
      <c r="I1667">
        <v>34</v>
      </c>
      <c r="J1667">
        <v>60</v>
      </c>
      <c r="K1667">
        <v>0.56666666666666665</v>
      </c>
      <c r="L1667">
        <v>82.5</v>
      </c>
      <c r="M1667">
        <v>0.72727272727272729</v>
      </c>
      <c r="N1667">
        <v>41</v>
      </c>
      <c r="P1667">
        <v>8</v>
      </c>
      <c r="Q1667">
        <v>14</v>
      </c>
      <c r="R1667">
        <v>0.5714285714285714</v>
      </c>
      <c r="S1667">
        <v>13</v>
      </c>
      <c r="T1667">
        <v>0.78157142857142858</v>
      </c>
    </row>
    <row r="1668" spans="1:20" x14ac:dyDescent="0.2">
      <c r="A1668" t="s">
        <v>10503</v>
      </c>
      <c r="B1668" t="s">
        <v>10504</v>
      </c>
      <c r="C1668" t="s">
        <v>205</v>
      </c>
      <c r="D1668" t="s">
        <v>1000</v>
      </c>
      <c r="E1668" s="23">
        <v>41487</v>
      </c>
      <c r="F1668">
        <v>4</v>
      </c>
      <c r="G1668">
        <v>5</v>
      </c>
      <c r="H1668">
        <v>0.8</v>
      </c>
      <c r="I1668">
        <v>12</v>
      </c>
      <c r="J1668">
        <v>35</v>
      </c>
      <c r="K1668">
        <v>0.34285714285714286</v>
      </c>
      <c r="L1668">
        <v>45</v>
      </c>
      <c r="M1668">
        <v>0.77777777777777779</v>
      </c>
      <c r="N1668">
        <v>20</v>
      </c>
      <c r="O1668">
        <v>1.25</v>
      </c>
      <c r="P1668">
        <v>8</v>
      </c>
      <c r="Q1668">
        <v>8</v>
      </c>
      <c r="R1668">
        <v>1</v>
      </c>
      <c r="S1668">
        <v>12</v>
      </c>
      <c r="T1668">
        <v>0.84860000000000002</v>
      </c>
    </row>
    <row r="1669" spans="1:20" x14ac:dyDescent="0.2">
      <c r="A1669" t="s">
        <v>10327</v>
      </c>
      <c r="B1669" t="s">
        <v>10328</v>
      </c>
      <c r="C1669" t="s">
        <v>204</v>
      </c>
      <c r="D1669" t="s">
        <v>1000</v>
      </c>
      <c r="E1669" s="23">
        <v>41487</v>
      </c>
      <c r="F1669">
        <v>4</v>
      </c>
      <c r="G1669">
        <v>6</v>
      </c>
      <c r="H1669">
        <v>0.66666666666666663</v>
      </c>
      <c r="I1669">
        <v>22</v>
      </c>
      <c r="J1669">
        <v>25</v>
      </c>
      <c r="K1669">
        <v>0.88</v>
      </c>
      <c r="L1669">
        <v>37.5</v>
      </c>
      <c r="M1669">
        <v>0.66666666666666663</v>
      </c>
      <c r="N1669">
        <v>21</v>
      </c>
      <c r="P1669">
        <v>0</v>
      </c>
      <c r="Q1669">
        <v>6</v>
      </c>
      <c r="R1669">
        <v>0</v>
      </c>
      <c r="S1669">
        <v>1</v>
      </c>
      <c r="T1669">
        <v>0.61399999999999999</v>
      </c>
    </row>
    <row r="1670" spans="1:20" x14ac:dyDescent="0.2">
      <c r="A1670" t="s">
        <v>10262</v>
      </c>
      <c r="B1670" t="s">
        <v>10263</v>
      </c>
      <c r="C1670" t="s">
        <v>206</v>
      </c>
      <c r="D1670" t="s">
        <v>1000</v>
      </c>
      <c r="E1670" s="23">
        <v>41487</v>
      </c>
      <c r="H1670" t="e">
        <v>#DIV/0!</v>
      </c>
      <c r="K1670" t="e">
        <v>#DIV/0!</v>
      </c>
      <c r="M1670" t="e">
        <v>#DIV/0!</v>
      </c>
      <c r="R1670" t="e">
        <v>#DIV/0!</v>
      </c>
      <c r="T1670">
        <v>1</v>
      </c>
    </row>
    <row r="1671" spans="1:20" x14ac:dyDescent="0.2">
      <c r="A1671" t="s">
        <v>9831</v>
      </c>
      <c r="B1671" t="s">
        <v>9832</v>
      </c>
      <c r="C1671" t="s">
        <v>223</v>
      </c>
      <c r="D1671" t="s">
        <v>1002</v>
      </c>
      <c r="E1671" s="23">
        <v>41487</v>
      </c>
      <c r="H1671" t="e">
        <v>#DIV/0!</v>
      </c>
      <c r="K1671" t="e">
        <v>#DIV/0!</v>
      </c>
      <c r="M1671" t="e">
        <v>#DIV/0!</v>
      </c>
      <c r="R1671" t="e">
        <v>#DIV/0!</v>
      </c>
      <c r="T1671">
        <v>1</v>
      </c>
    </row>
    <row r="1672" spans="1:20" x14ac:dyDescent="0.2">
      <c r="A1672" t="s">
        <v>9656</v>
      </c>
      <c r="B1672" t="s">
        <v>9657</v>
      </c>
      <c r="C1672" t="s">
        <v>224</v>
      </c>
      <c r="D1672" t="s">
        <v>1000</v>
      </c>
      <c r="E1672" s="23">
        <v>41487</v>
      </c>
      <c r="H1672" t="e">
        <v>#DIV/0!</v>
      </c>
      <c r="K1672" t="e">
        <v>#DIV/0!</v>
      </c>
      <c r="M1672" t="e">
        <v>#DIV/0!</v>
      </c>
      <c r="R1672" t="e">
        <v>#DIV/0!</v>
      </c>
      <c r="T1672">
        <v>0</v>
      </c>
    </row>
    <row r="1673" spans="1:20" x14ac:dyDescent="0.2">
      <c r="A1673" t="s">
        <v>9265</v>
      </c>
      <c r="B1673" t="s">
        <v>9266</v>
      </c>
      <c r="C1673" t="s">
        <v>211</v>
      </c>
      <c r="D1673" t="s">
        <v>1000</v>
      </c>
      <c r="E1673" s="23">
        <v>41487</v>
      </c>
      <c r="H1673" t="e">
        <v>#DIV/0!</v>
      </c>
      <c r="K1673" t="e">
        <v>#DIV/0!</v>
      </c>
      <c r="M1673" t="e">
        <v>#DIV/0!</v>
      </c>
      <c r="N1673">
        <v>0</v>
      </c>
      <c r="R1673" t="e">
        <v>#DIV/0!</v>
      </c>
      <c r="T1673">
        <v>0.9642857142857143</v>
      </c>
    </row>
    <row r="1674" spans="1:20" x14ac:dyDescent="0.2">
      <c r="A1674" t="s">
        <v>9090</v>
      </c>
      <c r="B1674" t="s">
        <v>9091</v>
      </c>
      <c r="C1674" t="s">
        <v>207</v>
      </c>
      <c r="D1674" t="s">
        <v>1002</v>
      </c>
      <c r="E1674" s="23">
        <v>41487</v>
      </c>
      <c r="F1674">
        <v>12</v>
      </c>
      <c r="G1674">
        <v>14</v>
      </c>
      <c r="H1674">
        <v>0.8571428571428571</v>
      </c>
      <c r="I1674">
        <v>28</v>
      </c>
      <c r="J1674">
        <v>67</v>
      </c>
      <c r="K1674">
        <v>0.41791044776119401</v>
      </c>
      <c r="L1674">
        <v>77</v>
      </c>
      <c r="M1674">
        <v>0.87012987012987009</v>
      </c>
      <c r="N1674">
        <v>20</v>
      </c>
      <c r="P1674">
        <v>2</v>
      </c>
      <c r="Q1674">
        <v>2</v>
      </c>
      <c r="R1674">
        <v>1</v>
      </c>
      <c r="S1674">
        <v>2</v>
      </c>
      <c r="T1674">
        <v>1.0833333333333333</v>
      </c>
    </row>
    <row r="1675" spans="1:20" x14ac:dyDescent="0.2">
      <c r="A1675" t="s">
        <v>9025</v>
      </c>
      <c r="B1675" t="s">
        <v>9026</v>
      </c>
      <c r="C1675" t="s">
        <v>894</v>
      </c>
      <c r="D1675" t="s">
        <v>1000</v>
      </c>
      <c r="E1675" s="23">
        <v>41487</v>
      </c>
      <c r="F1675">
        <v>2</v>
      </c>
      <c r="G1675">
        <v>4</v>
      </c>
      <c r="H1675">
        <v>0.5</v>
      </c>
      <c r="I1675">
        <v>0</v>
      </c>
      <c r="J1675">
        <v>10</v>
      </c>
      <c r="K1675">
        <v>0</v>
      </c>
      <c r="L1675">
        <v>20</v>
      </c>
      <c r="M1675">
        <v>0.5</v>
      </c>
      <c r="P1675">
        <v>0</v>
      </c>
      <c r="Q1675">
        <v>0</v>
      </c>
      <c r="T1675">
        <v>0.83450000000000002</v>
      </c>
    </row>
    <row r="1676" spans="1:20" x14ac:dyDescent="0.2">
      <c r="A1676" t="s">
        <v>8850</v>
      </c>
      <c r="B1676" t="s">
        <v>8851</v>
      </c>
      <c r="C1676" t="s">
        <v>210</v>
      </c>
      <c r="D1676" t="s">
        <v>1000</v>
      </c>
      <c r="E1676" s="23">
        <v>41487</v>
      </c>
      <c r="F1676">
        <v>4</v>
      </c>
      <c r="G1676">
        <v>4</v>
      </c>
      <c r="H1676">
        <v>1</v>
      </c>
      <c r="I1676">
        <v>20</v>
      </c>
      <c r="J1676">
        <v>35</v>
      </c>
      <c r="K1676">
        <v>0.5714285714285714</v>
      </c>
      <c r="L1676">
        <v>35</v>
      </c>
      <c r="M1676">
        <v>1</v>
      </c>
      <c r="N1676">
        <v>20</v>
      </c>
      <c r="O1676">
        <v>1.25</v>
      </c>
      <c r="P1676">
        <v>2</v>
      </c>
      <c r="Q1676">
        <v>2</v>
      </c>
      <c r="R1676">
        <v>1</v>
      </c>
      <c r="S1676">
        <v>2</v>
      </c>
      <c r="T1676">
        <v>0.66900000000000004</v>
      </c>
    </row>
    <row r="1677" spans="1:20" x14ac:dyDescent="0.2">
      <c r="A1677" t="s">
        <v>8675</v>
      </c>
      <c r="B1677" t="s">
        <v>8676</v>
      </c>
      <c r="C1677" t="s">
        <v>208</v>
      </c>
      <c r="D1677" t="s">
        <v>1000</v>
      </c>
      <c r="E1677" s="23">
        <v>41487</v>
      </c>
      <c r="F1677">
        <v>6</v>
      </c>
      <c r="G1677">
        <v>6</v>
      </c>
      <c r="H1677">
        <v>1</v>
      </c>
      <c r="I1677">
        <v>8</v>
      </c>
      <c r="J1677">
        <v>22</v>
      </c>
      <c r="K1677">
        <v>0.36363636363636365</v>
      </c>
      <c r="L1677">
        <v>22</v>
      </c>
      <c r="M1677">
        <v>1</v>
      </c>
      <c r="P1677">
        <v>0</v>
      </c>
      <c r="Q1677">
        <v>0</v>
      </c>
      <c r="R1677" t="e">
        <v>#DIV/0!</v>
      </c>
      <c r="T1677">
        <v>0.97857142857142865</v>
      </c>
    </row>
    <row r="1678" spans="1:20" x14ac:dyDescent="0.2">
      <c r="A1678" t="s">
        <v>8426</v>
      </c>
      <c r="B1678" t="s">
        <v>8427</v>
      </c>
      <c r="C1678" t="s">
        <v>213</v>
      </c>
      <c r="D1678" t="s">
        <v>1000</v>
      </c>
      <c r="E1678" s="23">
        <v>41487</v>
      </c>
      <c r="H1678" t="e">
        <v>#DIV/0!</v>
      </c>
      <c r="K1678" t="e">
        <v>#DIV/0!</v>
      </c>
      <c r="M1678" t="e">
        <v>#DIV/0!</v>
      </c>
      <c r="T1678">
        <v>0.69271428571428573</v>
      </c>
    </row>
    <row r="1679" spans="1:20" x14ac:dyDescent="0.2">
      <c r="A1679" t="s">
        <v>8251</v>
      </c>
      <c r="B1679" t="s">
        <v>8252</v>
      </c>
      <c r="C1679" t="s">
        <v>212</v>
      </c>
      <c r="D1679" t="s">
        <v>1002</v>
      </c>
      <c r="E1679" s="23">
        <v>41487</v>
      </c>
      <c r="F1679">
        <v>3</v>
      </c>
      <c r="G1679">
        <v>3</v>
      </c>
      <c r="H1679">
        <v>1</v>
      </c>
      <c r="I1679">
        <v>6</v>
      </c>
      <c r="J1679">
        <v>7</v>
      </c>
      <c r="K1679">
        <v>0.8571428571428571</v>
      </c>
      <c r="L1679">
        <v>7</v>
      </c>
      <c r="M1679">
        <v>1</v>
      </c>
      <c r="N1679">
        <v>0</v>
      </c>
      <c r="P1679">
        <v>0</v>
      </c>
      <c r="Q1679">
        <v>0</v>
      </c>
      <c r="R1679" t="e">
        <v>#DIV/0!</v>
      </c>
      <c r="S1679">
        <v>0</v>
      </c>
      <c r="T1679">
        <v>0</v>
      </c>
    </row>
    <row r="1680" spans="1:20" x14ac:dyDescent="0.2">
      <c r="A1680" t="s">
        <v>8186</v>
      </c>
      <c r="B1680" t="s">
        <v>8187</v>
      </c>
      <c r="C1680" t="s">
        <v>8154</v>
      </c>
      <c r="D1680" t="s">
        <v>1000</v>
      </c>
      <c r="E1680" s="23">
        <v>41487</v>
      </c>
      <c r="F1680">
        <v>3</v>
      </c>
      <c r="G1680">
        <v>3</v>
      </c>
      <c r="H1680">
        <v>1</v>
      </c>
      <c r="I1680">
        <v>6</v>
      </c>
      <c r="J1680">
        <v>7</v>
      </c>
      <c r="K1680">
        <v>0.8571428571428571</v>
      </c>
      <c r="L1680">
        <v>7</v>
      </c>
      <c r="M1680">
        <v>1</v>
      </c>
      <c r="T1680">
        <v>0.87040079365079359</v>
      </c>
    </row>
    <row r="1681" spans="1:20" x14ac:dyDescent="0.2">
      <c r="A1681" t="s">
        <v>7950</v>
      </c>
      <c r="B1681" t="s">
        <v>7951</v>
      </c>
      <c r="C1681" t="s">
        <v>225</v>
      </c>
      <c r="D1681" t="s">
        <v>1002</v>
      </c>
      <c r="E1681" s="23">
        <v>41487</v>
      </c>
      <c r="H1681" t="e">
        <v>#DIV/0!</v>
      </c>
      <c r="K1681" t="e">
        <v>#DIV/0!</v>
      </c>
      <c r="M1681" t="e">
        <v>#DIV/0!</v>
      </c>
      <c r="R1681" t="e">
        <v>#DIV/0!</v>
      </c>
      <c r="T1681">
        <v>0.43</v>
      </c>
    </row>
    <row r="1682" spans="1:20" x14ac:dyDescent="0.2">
      <c r="A1682" t="s">
        <v>7749</v>
      </c>
      <c r="B1682" t="s">
        <v>7750</v>
      </c>
      <c r="C1682" t="s">
        <v>226</v>
      </c>
      <c r="D1682" t="s">
        <v>1000</v>
      </c>
      <c r="E1682" s="23">
        <v>41487</v>
      </c>
      <c r="H1682" t="e">
        <v>#DIV/0!</v>
      </c>
      <c r="K1682" t="e">
        <v>#DIV/0!</v>
      </c>
      <c r="M1682" t="e">
        <v>#DIV/0!</v>
      </c>
      <c r="R1682" t="e">
        <v>#DIV/0!</v>
      </c>
    </row>
    <row r="1683" spans="1:20" x14ac:dyDescent="0.2">
      <c r="A1683" t="s">
        <v>7562</v>
      </c>
      <c r="B1683" t="s">
        <v>7563</v>
      </c>
      <c r="C1683" t="s">
        <v>901</v>
      </c>
      <c r="D1683" t="s">
        <v>1000</v>
      </c>
      <c r="E1683" s="23">
        <v>41487</v>
      </c>
      <c r="F1683">
        <v>1</v>
      </c>
      <c r="G1683">
        <v>1</v>
      </c>
      <c r="H1683">
        <v>1</v>
      </c>
      <c r="I1683">
        <v>5</v>
      </c>
      <c r="J1683">
        <v>5</v>
      </c>
      <c r="K1683">
        <v>1</v>
      </c>
      <c r="L1683">
        <v>5</v>
      </c>
      <c r="M1683">
        <v>1</v>
      </c>
      <c r="N1683">
        <v>2</v>
      </c>
      <c r="P1683">
        <v>1</v>
      </c>
      <c r="Q1683">
        <v>3</v>
      </c>
      <c r="R1683">
        <v>0.33333333333333331</v>
      </c>
      <c r="S1683">
        <v>3</v>
      </c>
      <c r="T1683">
        <v>0.42857142857142855</v>
      </c>
    </row>
    <row r="1684" spans="1:20" x14ac:dyDescent="0.2">
      <c r="A1684" t="s">
        <v>7215</v>
      </c>
      <c r="B1684" t="s">
        <v>7216</v>
      </c>
      <c r="C1684" t="s">
        <v>1052</v>
      </c>
      <c r="D1684" t="s">
        <v>1000</v>
      </c>
      <c r="E1684" s="23">
        <v>41487</v>
      </c>
      <c r="F1684">
        <v>1</v>
      </c>
      <c r="G1684">
        <v>1</v>
      </c>
      <c r="H1684">
        <v>1</v>
      </c>
      <c r="I1684">
        <v>5</v>
      </c>
      <c r="J1684">
        <v>5</v>
      </c>
      <c r="K1684">
        <v>1</v>
      </c>
      <c r="L1684">
        <v>5</v>
      </c>
      <c r="M1684">
        <v>1</v>
      </c>
      <c r="N1684">
        <v>2</v>
      </c>
      <c r="P1684">
        <v>1</v>
      </c>
      <c r="Q1684">
        <v>3</v>
      </c>
      <c r="R1684">
        <v>0.33333333333333331</v>
      </c>
      <c r="S1684">
        <v>3</v>
      </c>
    </row>
    <row r="1685" spans="1:20" x14ac:dyDescent="0.2">
      <c r="A1685" t="s">
        <v>7010</v>
      </c>
      <c r="B1685" t="s">
        <v>7011</v>
      </c>
      <c r="C1685" t="s">
        <v>232</v>
      </c>
      <c r="D1685" t="s">
        <v>1002</v>
      </c>
      <c r="E1685" s="23">
        <v>41487</v>
      </c>
      <c r="H1685" t="e">
        <v>#DIV/0!</v>
      </c>
      <c r="K1685" t="e">
        <v>#DIV/0!</v>
      </c>
      <c r="M1685" t="e">
        <v>#DIV/0!</v>
      </c>
      <c r="R1685" t="e">
        <v>#DIV/0!</v>
      </c>
    </row>
    <row r="1686" spans="1:20" x14ac:dyDescent="0.2">
      <c r="A1686" t="s">
        <v>6819</v>
      </c>
      <c r="B1686" t="s">
        <v>6820</v>
      </c>
      <c r="C1686" t="s">
        <v>231</v>
      </c>
      <c r="D1686" t="s">
        <v>1000</v>
      </c>
      <c r="E1686" s="23">
        <v>41487</v>
      </c>
      <c r="H1686" t="e">
        <v>#DIV/0!</v>
      </c>
      <c r="K1686" t="e">
        <v>#DIV/0!</v>
      </c>
      <c r="M1686" t="e">
        <v>#DIV/0!</v>
      </c>
      <c r="R1686" t="e">
        <v>#DIV/0!</v>
      </c>
    </row>
    <row r="1687" spans="1:20" x14ac:dyDescent="0.2">
      <c r="A1687" t="s">
        <v>6644</v>
      </c>
      <c r="B1687" t="s">
        <v>6645</v>
      </c>
      <c r="C1687" t="s">
        <v>317</v>
      </c>
      <c r="D1687" t="s">
        <v>1002</v>
      </c>
      <c r="E1687" s="23">
        <v>41487</v>
      </c>
      <c r="F1687">
        <v>3</v>
      </c>
      <c r="G1687">
        <v>3</v>
      </c>
      <c r="H1687">
        <v>1</v>
      </c>
      <c r="I1687">
        <v>1</v>
      </c>
      <c r="J1687">
        <v>15</v>
      </c>
      <c r="K1687">
        <v>6.6666666666666666E-2</v>
      </c>
      <c r="L1687">
        <v>15</v>
      </c>
      <c r="M1687">
        <v>1</v>
      </c>
      <c r="N1687">
        <v>0</v>
      </c>
      <c r="P1687">
        <v>0</v>
      </c>
      <c r="Q1687">
        <v>0</v>
      </c>
      <c r="R1687" t="e">
        <v>#DIV/0!</v>
      </c>
      <c r="S1687">
        <v>1</v>
      </c>
      <c r="T1687">
        <v>0.79487179487179482</v>
      </c>
    </row>
    <row r="1688" spans="1:20" x14ac:dyDescent="0.2">
      <c r="A1688" t="s">
        <v>6469</v>
      </c>
      <c r="B1688" t="s">
        <v>6470</v>
      </c>
      <c r="C1688" t="s">
        <v>316</v>
      </c>
      <c r="D1688" t="s">
        <v>1000</v>
      </c>
      <c r="E1688" s="23">
        <v>41487</v>
      </c>
      <c r="F1688">
        <v>3</v>
      </c>
      <c r="G1688">
        <v>3</v>
      </c>
      <c r="H1688">
        <v>1</v>
      </c>
      <c r="I1688">
        <v>1</v>
      </c>
      <c r="J1688">
        <v>15</v>
      </c>
      <c r="K1688">
        <v>6.6666666666666666E-2</v>
      </c>
      <c r="L1688">
        <v>15</v>
      </c>
      <c r="M1688">
        <v>1</v>
      </c>
      <c r="N1688">
        <v>0</v>
      </c>
      <c r="P1688">
        <v>0</v>
      </c>
      <c r="Q1688">
        <v>0</v>
      </c>
      <c r="R1688" t="e">
        <v>#DIV/0!</v>
      </c>
      <c r="S1688">
        <v>1</v>
      </c>
      <c r="T1688">
        <v>1.0249999999999999</v>
      </c>
    </row>
    <row r="1689" spans="1:20" x14ac:dyDescent="0.2">
      <c r="A1689" t="s">
        <v>6220</v>
      </c>
      <c r="B1689" t="s">
        <v>6221</v>
      </c>
      <c r="C1689" t="s">
        <v>214</v>
      </c>
      <c r="D1689" t="s">
        <v>1002</v>
      </c>
      <c r="E1689" s="23">
        <v>41487</v>
      </c>
      <c r="F1689">
        <v>4</v>
      </c>
      <c r="G1689">
        <v>4</v>
      </c>
      <c r="H1689">
        <v>1</v>
      </c>
      <c r="I1689">
        <v>21</v>
      </c>
      <c r="J1689">
        <v>29</v>
      </c>
      <c r="K1689">
        <v>0.72413793103448276</v>
      </c>
      <c r="L1689">
        <v>29</v>
      </c>
      <c r="M1689">
        <v>1</v>
      </c>
      <c r="N1689">
        <v>21</v>
      </c>
      <c r="P1689">
        <v>0</v>
      </c>
      <c r="Q1689">
        <v>1</v>
      </c>
      <c r="R1689">
        <v>0</v>
      </c>
      <c r="S1689">
        <v>7</v>
      </c>
      <c r="T1689">
        <v>0.875</v>
      </c>
    </row>
    <row r="1690" spans="1:20" x14ac:dyDescent="0.2">
      <c r="A1690" t="s">
        <v>6045</v>
      </c>
      <c r="B1690" t="s">
        <v>6046</v>
      </c>
      <c r="C1690" t="s">
        <v>215</v>
      </c>
      <c r="D1690" t="s">
        <v>1000</v>
      </c>
      <c r="E1690" s="23">
        <v>41487</v>
      </c>
      <c r="F1690">
        <v>4</v>
      </c>
      <c r="G1690">
        <v>4</v>
      </c>
      <c r="H1690">
        <v>1</v>
      </c>
      <c r="I1690">
        <v>21</v>
      </c>
      <c r="J1690">
        <v>29</v>
      </c>
      <c r="K1690">
        <v>0.72413793103448276</v>
      </c>
      <c r="L1690">
        <v>29</v>
      </c>
      <c r="M1690">
        <v>1</v>
      </c>
      <c r="N1690">
        <v>21</v>
      </c>
      <c r="O1690">
        <v>1.075</v>
      </c>
      <c r="P1690">
        <v>0</v>
      </c>
      <c r="Q1690">
        <v>1</v>
      </c>
      <c r="R1690">
        <v>0</v>
      </c>
      <c r="S1690">
        <v>7</v>
      </c>
    </row>
    <row r="1691" spans="1:20" x14ac:dyDescent="0.2">
      <c r="A1691" t="s">
        <v>5870</v>
      </c>
      <c r="B1691" t="s">
        <v>5871</v>
      </c>
      <c r="C1691" t="s">
        <v>216</v>
      </c>
      <c r="D1691" t="s">
        <v>1000</v>
      </c>
      <c r="E1691" s="23">
        <v>41487</v>
      </c>
      <c r="H1691" t="e">
        <v>#DIV/0!</v>
      </c>
      <c r="K1691" t="e">
        <v>#DIV/0!</v>
      </c>
      <c r="M1691" t="e">
        <v>#DIV/0!</v>
      </c>
      <c r="R1691" t="e">
        <v>#DIV/0!</v>
      </c>
    </row>
    <row r="1692" spans="1:20" x14ac:dyDescent="0.2">
      <c r="A1692" t="s">
        <v>5442</v>
      </c>
      <c r="B1692" t="s">
        <v>5443</v>
      </c>
      <c r="C1692" t="s">
        <v>903</v>
      </c>
      <c r="D1692" t="s">
        <v>1000</v>
      </c>
      <c r="E1692" s="23">
        <v>41487</v>
      </c>
      <c r="F1692">
        <v>8</v>
      </c>
      <c r="G1692">
        <v>8</v>
      </c>
      <c r="H1692">
        <v>1</v>
      </c>
      <c r="I1692">
        <v>18</v>
      </c>
      <c r="J1692">
        <v>52</v>
      </c>
      <c r="K1692">
        <v>0.34615384615384615</v>
      </c>
      <c r="L1692">
        <v>52</v>
      </c>
      <c r="M1692">
        <v>1</v>
      </c>
      <c r="N1692">
        <v>1</v>
      </c>
      <c r="P1692">
        <v>0</v>
      </c>
      <c r="Q1692">
        <v>0</v>
      </c>
      <c r="R1692" t="e">
        <v>#DIV/0!</v>
      </c>
      <c r="S1692">
        <v>3</v>
      </c>
    </row>
    <row r="1693" spans="1:20" x14ac:dyDescent="0.2">
      <c r="A1693" t="s">
        <v>5626</v>
      </c>
      <c r="B1693" t="s">
        <v>5627</v>
      </c>
      <c r="C1693" t="s">
        <v>1047</v>
      </c>
      <c r="D1693" t="s">
        <v>1000</v>
      </c>
      <c r="E1693" s="23">
        <v>41487</v>
      </c>
      <c r="F1693">
        <v>4</v>
      </c>
      <c r="G1693">
        <v>4</v>
      </c>
      <c r="H1693">
        <v>1</v>
      </c>
      <c r="I1693">
        <v>14</v>
      </c>
      <c r="J1693">
        <v>27</v>
      </c>
      <c r="K1693">
        <v>0.51851851851851849</v>
      </c>
      <c r="L1693">
        <v>27</v>
      </c>
      <c r="M1693">
        <v>1</v>
      </c>
      <c r="P1693">
        <v>0</v>
      </c>
      <c r="Q1693">
        <v>0</v>
      </c>
    </row>
    <row r="1694" spans="1:20" x14ac:dyDescent="0.2">
      <c r="A1694" t="s">
        <v>5207</v>
      </c>
      <c r="B1694" t="s">
        <v>5208</v>
      </c>
      <c r="C1694" t="s">
        <v>1053</v>
      </c>
      <c r="D1694" t="s">
        <v>1000</v>
      </c>
      <c r="E1694" s="23">
        <v>41487</v>
      </c>
      <c r="F1694">
        <v>4</v>
      </c>
      <c r="G1694">
        <v>4</v>
      </c>
      <c r="H1694">
        <v>1</v>
      </c>
      <c r="I1694">
        <v>4</v>
      </c>
      <c r="J1694">
        <v>25</v>
      </c>
      <c r="K1694">
        <v>0.16</v>
      </c>
      <c r="L1694">
        <v>25</v>
      </c>
      <c r="M1694">
        <v>1</v>
      </c>
      <c r="N1694">
        <v>1</v>
      </c>
      <c r="P1694">
        <v>0</v>
      </c>
      <c r="Q1694">
        <v>0</v>
      </c>
      <c r="R1694" t="e">
        <v>#DIV/0!</v>
      </c>
      <c r="S1694">
        <v>3</v>
      </c>
      <c r="T1694">
        <v>1.2666666666666664</v>
      </c>
    </row>
    <row r="1695" spans="1:20" x14ac:dyDescent="0.2">
      <c r="A1695" t="s">
        <v>5002</v>
      </c>
      <c r="B1695" t="s">
        <v>5003</v>
      </c>
      <c r="C1695" t="s">
        <v>229</v>
      </c>
      <c r="D1695" t="s">
        <v>1000</v>
      </c>
      <c r="E1695" s="23">
        <v>41487</v>
      </c>
      <c r="H1695" t="e">
        <v>#DIV/0!</v>
      </c>
      <c r="K1695" t="e">
        <v>#DIV/0!</v>
      </c>
      <c r="M1695" t="e">
        <v>#DIV/0!</v>
      </c>
      <c r="R1695" t="e">
        <v>#DIV/0!</v>
      </c>
    </row>
    <row r="1696" spans="1:20" x14ac:dyDescent="0.2">
      <c r="A1696" t="s">
        <v>4827</v>
      </c>
      <c r="B1696" t="s">
        <v>4828</v>
      </c>
      <c r="C1696" t="s">
        <v>230</v>
      </c>
      <c r="D1696" t="s">
        <v>1002</v>
      </c>
      <c r="E1696" s="23">
        <v>41487</v>
      </c>
      <c r="H1696" t="e">
        <v>#DIV/0!</v>
      </c>
      <c r="K1696" t="e">
        <v>#DIV/0!</v>
      </c>
      <c r="M1696" t="e">
        <v>#DIV/0!</v>
      </c>
      <c r="R1696" t="e">
        <v>#DIV/0!</v>
      </c>
      <c r="T1696">
        <v>1.1499999999999999</v>
      </c>
    </row>
    <row r="1697" spans="1:20" x14ac:dyDescent="0.2">
      <c r="A1697" t="s">
        <v>4652</v>
      </c>
      <c r="B1697" t="s">
        <v>4653</v>
      </c>
      <c r="C1697" t="s">
        <v>234</v>
      </c>
      <c r="D1697" t="s">
        <v>1002</v>
      </c>
      <c r="E1697" s="23">
        <v>41487</v>
      </c>
      <c r="H1697" t="e">
        <v>#DIV/0!</v>
      </c>
      <c r="K1697" t="e">
        <v>#DIV/0!</v>
      </c>
      <c r="M1697" t="e">
        <v>#DIV/0!</v>
      </c>
      <c r="R1697" t="e">
        <v>#DIV/0!</v>
      </c>
      <c r="T1697">
        <v>0.6</v>
      </c>
    </row>
    <row r="1698" spans="1:20" x14ac:dyDescent="0.2">
      <c r="A1698" t="s">
        <v>4477</v>
      </c>
      <c r="B1698" t="s">
        <v>4478</v>
      </c>
      <c r="C1698" t="s">
        <v>233</v>
      </c>
      <c r="D1698" t="s">
        <v>1000</v>
      </c>
      <c r="E1698" s="23">
        <v>41487</v>
      </c>
      <c r="H1698" t="e">
        <v>#DIV/0!</v>
      </c>
      <c r="K1698" t="e">
        <v>#DIV/0!</v>
      </c>
      <c r="M1698" t="e">
        <v>#DIV/0!</v>
      </c>
      <c r="R1698" t="e">
        <v>#DIV/0!</v>
      </c>
    </row>
    <row r="1699" spans="1:20" x14ac:dyDescent="0.2">
      <c r="A1699" t="s">
        <v>4302</v>
      </c>
      <c r="B1699" t="s">
        <v>4303</v>
      </c>
      <c r="C1699" t="s">
        <v>217</v>
      </c>
      <c r="D1699" t="s">
        <v>1002</v>
      </c>
      <c r="E1699" s="23">
        <v>41487</v>
      </c>
      <c r="F1699">
        <v>3</v>
      </c>
      <c r="G1699">
        <v>4</v>
      </c>
      <c r="H1699">
        <v>0.75</v>
      </c>
      <c r="I1699">
        <v>12</v>
      </c>
      <c r="J1699">
        <v>15</v>
      </c>
      <c r="K1699">
        <v>0.8</v>
      </c>
      <c r="L1699">
        <v>20</v>
      </c>
      <c r="M1699">
        <v>0.75</v>
      </c>
      <c r="N1699">
        <v>11</v>
      </c>
      <c r="P1699">
        <v>0</v>
      </c>
      <c r="Q1699">
        <v>0</v>
      </c>
      <c r="S1699">
        <v>2</v>
      </c>
    </row>
    <row r="1700" spans="1:20" x14ac:dyDescent="0.2">
      <c r="A1700" t="s">
        <v>4237</v>
      </c>
      <c r="B1700" t="s">
        <v>4238</v>
      </c>
      <c r="C1700" t="s">
        <v>895</v>
      </c>
      <c r="D1700" t="s">
        <v>1000</v>
      </c>
      <c r="E1700" s="23">
        <v>41487</v>
      </c>
      <c r="F1700">
        <v>0</v>
      </c>
      <c r="G1700">
        <v>1</v>
      </c>
      <c r="H1700">
        <v>0</v>
      </c>
      <c r="I1700">
        <v>0</v>
      </c>
      <c r="J1700">
        <v>0</v>
      </c>
      <c r="L1700">
        <v>5</v>
      </c>
      <c r="M1700">
        <v>0</v>
      </c>
      <c r="P1700">
        <v>0</v>
      </c>
      <c r="Q1700">
        <v>0</v>
      </c>
    </row>
    <row r="1701" spans="1:20" x14ac:dyDescent="0.2">
      <c r="A1701" t="s">
        <v>4062</v>
      </c>
      <c r="B1701" t="s">
        <v>4063</v>
      </c>
      <c r="C1701" t="s">
        <v>218</v>
      </c>
      <c r="D1701" t="s">
        <v>1000</v>
      </c>
      <c r="E1701" s="23">
        <v>41487</v>
      </c>
      <c r="F1701">
        <v>3</v>
      </c>
      <c r="G1701">
        <v>3</v>
      </c>
      <c r="H1701">
        <v>1</v>
      </c>
      <c r="I1701">
        <v>12</v>
      </c>
      <c r="J1701">
        <v>15</v>
      </c>
      <c r="K1701">
        <v>0.8</v>
      </c>
      <c r="L1701">
        <v>15</v>
      </c>
      <c r="M1701">
        <v>1</v>
      </c>
      <c r="N1701">
        <v>11</v>
      </c>
      <c r="P1701">
        <v>0</v>
      </c>
      <c r="Q1701">
        <v>0</v>
      </c>
      <c r="S1701">
        <v>2</v>
      </c>
    </row>
    <row r="1702" spans="1:20" x14ac:dyDescent="0.2">
      <c r="A1702" t="s">
        <v>3887</v>
      </c>
      <c r="B1702" t="s">
        <v>3888</v>
      </c>
      <c r="C1702" t="s">
        <v>219</v>
      </c>
      <c r="D1702" t="s">
        <v>1000</v>
      </c>
      <c r="E1702" s="23">
        <v>41487</v>
      </c>
      <c r="H1702" t="e">
        <v>#DIV/0!</v>
      </c>
      <c r="M1702" t="e">
        <v>#DIV/0!</v>
      </c>
    </row>
    <row r="1703" spans="1:20" x14ac:dyDescent="0.2">
      <c r="A1703" t="s">
        <v>3520</v>
      </c>
      <c r="B1703" t="s">
        <v>3521</v>
      </c>
      <c r="C1703" t="s">
        <v>220</v>
      </c>
      <c r="D1703" t="s">
        <v>1002</v>
      </c>
      <c r="E1703" s="23">
        <v>41487</v>
      </c>
      <c r="F1703">
        <v>13</v>
      </c>
      <c r="G1703">
        <v>20</v>
      </c>
      <c r="H1703">
        <v>0.65</v>
      </c>
      <c r="I1703">
        <v>41</v>
      </c>
      <c r="J1703">
        <v>38</v>
      </c>
      <c r="K1703">
        <v>1.0789473684210527</v>
      </c>
      <c r="L1703">
        <v>54</v>
      </c>
      <c r="M1703">
        <v>0.70370370370370372</v>
      </c>
      <c r="N1703">
        <v>0</v>
      </c>
      <c r="P1703">
        <v>3</v>
      </c>
      <c r="Q1703">
        <v>4</v>
      </c>
      <c r="R1703">
        <v>0.75</v>
      </c>
      <c r="S1703">
        <v>0</v>
      </c>
      <c r="T1703">
        <v>1.0571428571428572</v>
      </c>
    </row>
    <row r="1704" spans="1:20" x14ac:dyDescent="0.2">
      <c r="A1704" t="s">
        <v>3345</v>
      </c>
      <c r="B1704" t="s">
        <v>3346</v>
      </c>
      <c r="C1704" t="s">
        <v>221</v>
      </c>
      <c r="D1704" t="s">
        <v>1000</v>
      </c>
      <c r="E1704" s="23">
        <v>41487</v>
      </c>
      <c r="F1704">
        <v>10</v>
      </c>
      <c r="G1704">
        <v>15</v>
      </c>
      <c r="H1704">
        <v>0.66666666666666663</v>
      </c>
      <c r="I1704">
        <v>36</v>
      </c>
      <c r="J1704">
        <v>32</v>
      </c>
      <c r="K1704">
        <v>1.125</v>
      </c>
      <c r="L1704">
        <v>45</v>
      </c>
      <c r="M1704">
        <v>0.71111111111111114</v>
      </c>
      <c r="O1704">
        <v>0.77700000000000002</v>
      </c>
      <c r="P1704">
        <v>3</v>
      </c>
      <c r="Q1704">
        <v>4</v>
      </c>
      <c r="R1704">
        <v>0.75</v>
      </c>
      <c r="T1704">
        <v>1.0571428571428572</v>
      </c>
    </row>
    <row r="1705" spans="1:20" x14ac:dyDescent="0.2">
      <c r="A1705" t="s">
        <v>3170</v>
      </c>
      <c r="B1705" t="s">
        <v>3171</v>
      </c>
      <c r="C1705" t="s">
        <v>222</v>
      </c>
      <c r="D1705" t="s">
        <v>1000</v>
      </c>
      <c r="E1705" s="23">
        <v>41487</v>
      </c>
      <c r="F1705">
        <v>3</v>
      </c>
      <c r="G1705">
        <v>5</v>
      </c>
      <c r="H1705">
        <v>0.6</v>
      </c>
      <c r="I1705">
        <v>5</v>
      </c>
      <c r="J1705">
        <v>6</v>
      </c>
      <c r="K1705">
        <v>0.83333333333333337</v>
      </c>
      <c r="L1705">
        <v>9</v>
      </c>
      <c r="M1705">
        <v>0.66666666666666663</v>
      </c>
      <c r="O1705">
        <v>0.89</v>
      </c>
      <c r="P1705">
        <v>0</v>
      </c>
      <c r="Q1705">
        <v>0</v>
      </c>
      <c r="R1705" t="e">
        <v>#DIV/0!</v>
      </c>
    </row>
    <row r="1706" spans="1:20" x14ac:dyDescent="0.2">
      <c r="A1706" t="s">
        <v>12004</v>
      </c>
      <c r="B1706" t="s">
        <v>12005</v>
      </c>
      <c r="C1706" t="s">
        <v>1051</v>
      </c>
      <c r="D1706" t="s">
        <v>1000</v>
      </c>
      <c r="E1706" s="23">
        <v>41487</v>
      </c>
      <c r="F1706">
        <v>4</v>
      </c>
      <c r="G1706">
        <v>4</v>
      </c>
      <c r="H1706">
        <v>1</v>
      </c>
      <c r="I1706">
        <v>13</v>
      </c>
      <c r="J1706">
        <v>17</v>
      </c>
      <c r="K1706">
        <v>0.76470588235294112</v>
      </c>
      <c r="L1706">
        <v>17</v>
      </c>
      <c r="M1706">
        <v>1</v>
      </c>
      <c r="P1706">
        <v>0</v>
      </c>
      <c r="Q1706">
        <v>0</v>
      </c>
      <c r="R1706" t="e">
        <v>#DIV/0!</v>
      </c>
    </row>
    <row r="1707" spans="1:20" x14ac:dyDescent="0.2">
      <c r="A1707" t="s">
        <v>13370</v>
      </c>
      <c r="B1707" t="s">
        <v>13371</v>
      </c>
      <c r="C1707" t="s">
        <v>242</v>
      </c>
      <c r="D1707" t="s">
        <v>1002</v>
      </c>
      <c r="E1707" s="23">
        <v>41487</v>
      </c>
      <c r="F1707">
        <v>0</v>
      </c>
      <c r="G1707">
        <v>0</v>
      </c>
      <c r="H1707" t="e">
        <v>#DIV/0!</v>
      </c>
      <c r="I1707">
        <v>0</v>
      </c>
      <c r="J1707">
        <v>0</v>
      </c>
      <c r="K1707" t="e">
        <v>#DIV/0!</v>
      </c>
      <c r="L1707">
        <v>0</v>
      </c>
      <c r="M1707" t="e">
        <v>#DIV/0!</v>
      </c>
      <c r="N1707">
        <v>0</v>
      </c>
      <c r="P1707">
        <v>0</v>
      </c>
      <c r="Q1707">
        <v>0</v>
      </c>
      <c r="R1707" t="e">
        <v>#DIV/0!</v>
      </c>
      <c r="S1707">
        <v>0</v>
      </c>
      <c r="T1707">
        <v>0.56000000000000005</v>
      </c>
    </row>
    <row r="1708" spans="1:20" x14ac:dyDescent="0.2">
      <c r="A1708" t="s">
        <v>13547</v>
      </c>
      <c r="B1708" t="s">
        <v>13548</v>
      </c>
      <c r="C1708" t="s">
        <v>237</v>
      </c>
      <c r="D1708" t="s">
        <v>1002</v>
      </c>
      <c r="E1708" s="23">
        <v>41487</v>
      </c>
      <c r="F1708">
        <v>16</v>
      </c>
      <c r="G1708">
        <v>17</v>
      </c>
      <c r="H1708">
        <v>0.94117647058823528</v>
      </c>
      <c r="I1708">
        <v>68</v>
      </c>
      <c r="J1708">
        <v>139</v>
      </c>
      <c r="K1708">
        <v>0.48920863309352519</v>
      </c>
      <c r="L1708">
        <v>149</v>
      </c>
      <c r="M1708">
        <v>0.93288590604026844</v>
      </c>
      <c r="N1708">
        <v>76</v>
      </c>
      <c r="O1708">
        <v>1.09375</v>
      </c>
      <c r="P1708">
        <v>10</v>
      </c>
      <c r="Q1708">
        <v>11</v>
      </c>
      <c r="R1708">
        <v>0.90909090909090906</v>
      </c>
      <c r="S1708">
        <v>26</v>
      </c>
      <c r="T1708">
        <v>0.56000000000000005</v>
      </c>
    </row>
    <row r="1709" spans="1:20" x14ac:dyDescent="0.2">
      <c r="A1709" t="s">
        <v>13722</v>
      </c>
      <c r="B1709" t="s">
        <v>13723</v>
      </c>
      <c r="C1709" t="s">
        <v>238</v>
      </c>
      <c r="D1709" t="s">
        <v>1002</v>
      </c>
      <c r="E1709" s="23">
        <v>41487</v>
      </c>
      <c r="F1709">
        <v>10</v>
      </c>
      <c r="G1709">
        <v>15</v>
      </c>
      <c r="H1709">
        <v>0.66666666666666663</v>
      </c>
      <c r="I1709">
        <v>36</v>
      </c>
      <c r="J1709">
        <v>32</v>
      </c>
      <c r="K1709">
        <v>1.125</v>
      </c>
      <c r="L1709">
        <v>45</v>
      </c>
      <c r="M1709">
        <v>0.71111111111111114</v>
      </c>
      <c r="N1709">
        <v>0</v>
      </c>
      <c r="O1709">
        <v>0.77700000000000002</v>
      </c>
      <c r="P1709">
        <v>3</v>
      </c>
      <c r="Q1709">
        <v>4</v>
      </c>
      <c r="R1709">
        <v>0.75</v>
      </c>
      <c r="S1709">
        <v>0</v>
      </c>
      <c r="T1709">
        <v>1.4333333333333333</v>
      </c>
    </row>
    <row r="1710" spans="1:20" x14ac:dyDescent="0.2">
      <c r="A1710" t="s">
        <v>13899</v>
      </c>
      <c r="B1710" t="s">
        <v>13900</v>
      </c>
      <c r="C1710" t="s">
        <v>239</v>
      </c>
      <c r="D1710" t="s">
        <v>1002</v>
      </c>
      <c r="E1710" s="23">
        <v>41487</v>
      </c>
      <c r="F1710">
        <v>3</v>
      </c>
      <c r="G1710">
        <v>5</v>
      </c>
      <c r="H1710">
        <v>0.6</v>
      </c>
      <c r="I1710">
        <v>5</v>
      </c>
      <c r="J1710">
        <v>6</v>
      </c>
      <c r="K1710">
        <v>0.83333333333333337</v>
      </c>
      <c r="L1710">
        <v>9</v>
      </c>
      <c r="M1710">
        <v>0.66666666666666663</v>
      </c>
      <c r="N1710">
        <v>0</v>
      </c>
      <c r="O1710">
        <v>0.89</v>
      </c>
      <c r="P1710">
        <v>0</v>
      </c>
      <c r="Q1710">
        <v>0</v>
      </c>
      <c r="R1710" t="e">
        <v>#DIV/0!</v>
      </c>
      <c r="S1710">
        <v>0</v>
      </c>
      <c r="T1710">
        <v>1.075</v>
      </c>
    </row>
    <row r="1711" spans="1:20" x14ac:dyDescent="0.2">
      <c r="A1711" t="s">
        <v>14086</v>
      </c>
      <c r="B1711" t="s">
        <v>14087</v>
      </c>
      <c r="C1711" t="s">
        <v>240</v>
      </c>
      <c r="D1711" t="s">
        <v>1002</v>
      </c>
      <c r="E1711" s="23">
        <v>41487</v>
      </c>
      <c r="F1711">
        <v>25</v>
      </c>
      <c r="G1711">
        <v>27</v>
      </c>
      <c r="H1711">
        <v>0.92592592592592593</v>
      </c>
      <c r="I1711">
        <v>52</v>
      </c>
      <c r="J1711">
        <v>122</v>
      </c>
      <c r="K1711">
        <v>0.42622950819672129</v>
      </c>
      <c r="L1711">
        <v>134.5</v>
      </c>
      <c r="M1711">
        <v>0.90706319702602234</v>
      </c>
      <c r="N1711">
        <v>41</v>
      </c>
      <c r="P1711">
        <v>0</v>
      </c>
      <c r="Q1711">
        <v>6</v>
      </c>
      <c r="R1711">
        <v>0</v>
      </c>
      <c r="S1711">
        <v>4</v>
      </c>
    </row>
    <row r="1712" spans="1:20" x14ac:dyDescent="0.2">
      <c r="A1712" t="s">
        <v>14263</v>
      </c>
      <c r="B1712" t="s">
        <v>14264</v>
      </c>
      <c r="C1712" t="s">
        <v>241</v>
      </c>
      <c r="D1712" t="s">
        <v>1002</v>
      </c>
      <c r="E1712" s="23">
        <v>41487</v>
      </c>
      <c r="F1712">
        <v>0</v>
      </c>
      <c r="G1712">
        <v>0</v>
      </c>
      <c r="H1712" t="e">
        <v>#DIV/0!</v>
      </c>
      <c r="I1712">
        <v>0</v>
      </c>
      <c r="J1712">
        <v>0</v>
      </c>
      <c r="K1712" t="e">
        <v>#DIV/0!</v>
      </c>
      <c r="L1712">
        <v>0</v>
      </c>
      <c r="M1712" t="e">
        <v>#DIV/0!</v>
      </c>
      <c r="P1712">
        <v>0</v>
      </c>
      <c r="Q1712">
        <v>0</v>
      </c>
      <c r="R1712" t="e">
        <v>#DIV/0!</v>
      </c>
      <c r="T1712">
        <v>0.92500000000000004</v>
      </c>
    </row>
    <row r="1713" spans="1:20" x14ac:dyDescent="0.2">
      <c r="A1713" t="s">
        <v>14592</v>
      </c>
      <c r="B1713" t="s">
        <v>14593</v>
      </c>
      <c r="C1713" t="s">
        <v>199</v>
      </c>
      <c r="D1713" t="s">
        <v>1000</v>
      </c>
      <c r="E1713" s="23">
        <v>41487</v>
      </c>
      <c r="F1713">
        <v>13</v>
      </c>
      <c r="G1713">
        <v>13</v>
      </c>
      <c r="H1713">
        <v>1</v>
      </c>
      <c r="I1713">
        <v>24</v>
      </c>
      <c r="J1713">
        <v>85</v>
      </c>
      <c r="K1713">
        <v>0.28235294117647058</v>
      </c>
      <c r="L1713">
        <v>85</v>
      </c>
      <c r="M1713">
        <v>1</v>
      </c>
      <c r="N1713">
        <v>24</v>
      </c>
      <c r="P1713">
        <v>0</v>
      </c>
      <c r="Q1713">
        <v>0</v>
      </c>
      <c r="R1713" t="e">
        <v>#DIV/0!</v>
      </c>
      <c r="S1713">
        <v>5</v>
      </c>
      <c r="T1713">
        <v>0.95</v>
      </c>
    </row>
    <row r="1714" spans="1:20" x14ac:dyDescent="0.2">
      <c r="A1714" t="s">
        <v>14767</v>
      </c>
      <c r="B1714" t="s">
        <v>14768</v>
      </c>
      <c r="C1714" t="s">
        <v>201</v>
      </c>
      <c r="D1714" t="s">
        <v>1002</v>
      </c>
      <c r="E1714" s="23">
        <v>41487</v>
      </c>
      <c r="F1714">
        <v>4</v>
      </c>
      <c r="G1714">
        <v>4</v>
      </c>
      <c r="H1714">
        <v>1</v>
      </c>
      <c r="I1714">
        <v>15</v>
      </c>
      <c r="J1714">
        <v>40</v>
      </c>
      <c r="K1714">
        <v>0.375</v>
      </c>
      <c r="L1714">
        <v>40</v>
      </c>
      <c r="M1714">
        <v>1</v>
      </c>
      <c r="N1714">
        <v>15</v>
      </c>
      <c r="O1714">
        <v>0.8</v>
      </c>
      <c r="P1714">
        <v>0</v>
      </c>
      <c r="Q1714">
        <v>0</v>
      </c>
      <c r="R1714" t="e">
        <v>#DIV/0!</v>
      </c>
      <c r="S1714">
        <v>5</v>
      </c>
      <c r="T1714">
        <v>0.9</v>
      </c>
    </row>
    <row r="1715" spans="1:20" x14ac:dyDescent="0.2">
      <c r="A1715" t="s">
        <v>14858</v>
      </c>
      <c r="B1715" t="s">
        <v>14859</v>
      </c>
      <c r="C1715" t="s">
        <v>200</v>
      </c>
      <c r="D1715" t="s">
        <v>1002</v>
      </c>
      <c r="E1715" s="23">
        <v>41487</v>
      </c>
      <c r="F1715">
        <v>9</v>
      </c>
      <c r="G1715">
        <v>9</v>
      </c>
      <c r="H1715">
        <v>1</v>
      </c>
      <c r="I1715">
        <v>9</v>
      </c>
      <c r="J1715">
        <v>45</v>
      </c>
      <c r="K1715">
        <v>0.2</v>
      </c>
      <c r="L1715">
        <v>45</v>
      </c>
      <c r="M1715">
        <v>1</v>
      </c>
      <c r="N1715">
        <v>9</v>
      </c>
      <c r="P1715">
        <v>0</v>
      </c>
      <c r="Q1715">
        <v>0</v>
      </c>
      <c r="R1715">
        <v>0</v>
      </c>
      <c r="S1715">
        <v>0</v>
      </c>
    </row>
    <row r="1716" spans="1:20" x14ac:dyDescent="0.2">
      <c r="A1716" t="s">
        <v>15035</v>
      </c>
      <c r="B1716" t="s">
        <v>15036</v>
      </c>
      <c r="C1716" t="s">
        <v>202</v>
      </c>
      <c r="D1716" t="s">
        <v>1002</v>
      </c>
      <c r="E1716" s="23">
        <v>41487</v>
      </c>
      <c r="H1716" t="e">
        <v>#DIV/0!</v>
      </c>
      <c r="K1716" t="e">
        <v>#DIV/0!</v>
      </c>
      <c r="M1716" t="e">
        <v>#DIV/0!</v>
      </c>
      <c r="R1716" t="e">
        <v>#DIV/0!</v>
      </c>
    </row>
    <row r="1717" spans="1:20" x14ac:dyDescent="0.2">
      <c r="A1717" t="s">
        <v>15578</v>
      </c>
      <c r="B1717" t="s">
        <v>15579</v>
      </c>
      <c r="C1717" t="s">
        <v>228</v>
      </c>
      <c r="D1717" t="s">
        <v>1002</v>
      </c>
      <c r="E1717" s="23">
        <v>41487</v>
      </c>
      <c r="H1717" t="e">
        <v>#DIV/0!</v>
      </c>
      <c r="K1717" t="e">
        <v>#DIV/0!</v>
      </c>
      <c r="M1717" t="e">
        <v>#DIV/0!</v>
      </c>
      <c r="R1717" t="e">
        <v>#DIV/0!</v>
      </c>
    </row>
    <row r="1718" spans="1:20" x14ac:dyDescent="0.2">
      <c r="A1718" t="s">
        <v>15739</v>
      </c>
      <c r="B1718" t="s">
        <v>15740</v>
      </c>
      <c r="C1718" t="s">
        <v>227</v>
      </c>
      <c r="D1718" t="s">
        <v>1000</v>
      </c>
      <c r="E1718" s="23">
        <v>41487</v>
      </c>
      <c r="H1718" t="e">
        <v>#DIV/0!</v>
      </c>
      <c r="K1718" t="e">
        <v>#DIV/0!</v>
      </c>
      <c r="M1718" t="e">
        <v>#DIV/0!</v>
      </c>
      <c r="R1718" t="e">
        <v>#DIV/0!</v>
      </c>
    </row>
    <row r="1719" spans="1:20" x14ac:dyDescent="0.2">
      <c r="A1719" t="s">
        <v>15916</v>
      </c>
      <c r="B1719" t="s">
        <v>15917</v>
      </c>
      <c r="C1719" t="s">
        <v>203</v>
      </c>
      <c r="D1719" t="s">
        <v>1000</v>
      </c>
      <c r="E1719" s="23">
        <v>41487</v>
      </c>
      <c r="F1719">
        <v>8</v>
      </c>
      <c r="G1719">
        <v>11</v>
      </c>
      <c r="H1719">
        <v>0.72727272727272729</v>
      </c>
      <c r="I1719">
        <v>34</v>
      </c>
      <c r="J1719">
        <v>60</v>
      </c>
      <c r="K1719">
        <v>0.56666666666666665</v>
      </c>
      <c r="L1719">
        <v>82.5</v>
      </c>
      <c r="M1719">
        <v>0.72727272727272729</v>
      </c>
      <c r="N1719">
        <v>41</v>
      </c>
      <c r="P1719">
        <v>8</v>
      </c>
      <c r="Q1719">
        <v>14</v>
      </c>
      <c r="R1719">
        <v>0.5714285714285714</v>
      </c>
      <c r="S1719">
        <v>13</v>
      </c>
      <c r="T1719">
        <v>0.5714285714285714</v>
      </c>
    </row>
    <row r="1720" spans="1:20" x14ac:dyDescent="0.2">
      <c r="A1720" t="s">
        <v>16095</v>
      </c>
      <c r="B1720" t="s">
        <v>16096</v>
      </c>
      <c r="C1720" t="s">
        <v>205</v>
      </c>
      <c r="D1720" t="s">
        <v>1002</v>
      </c>
      <c r="E1720" s="23">
        <v>41487</v>
      </c>
      <c r="F1720">
        <v>4</v>
      </c>
      <c r="G1720">
        <v>5</v>
      </c>
      <c r="H1720">
        <v>0.8</v>
      </c>
      <c r="I1720">
        <v>12</v>
      </c>
      <c r="J1720">
        <v>35</v>
      </c>
      <c r="K1720">
        <v>0.34285714285714286</v>
      </c>
      <c r="L1720">
        <v>45</v>
      </c>
      <c r="M1720">
        <v>0.77777777777777779</v>
      </c>
      <c r="N1720">
        <v>20</v>
      </c>
      <c r="O1720">
        <v>1.25</v>
      </c>
      <c r="P1720">
        <v>8</v>
      </c>
      <c r="Q1720">
        <v>8</v>
      </c>
      <c r="R1720">
        <v>1</v>
      </c>
      <c r="S1720">
        <v>12</v>
      </c>
    </row>
    <row r="1721" spans="1:20" x14ac:dyDescent="0.2">
      <c r="A1721" t="s">
        <v>16272</v>
      </c>
      <c r="B1721" t="s">
        <v>16273</v>
      </c>
      <c r="C1721" t="s">
        <v>204</v>
      </c>
      <c r="D1721" t="s">
        <v>1002</v>
      </c>
      <c r="E1721" s="23">
        <v>41487</v>
      </c>
      <c r="F1721">
        <v>4</v>
      </c>
      <c r="G1721">
        <v>6</v>
      </c>
      <c r="H1721">
        <v>0.66666666666666663</v>
      </c>
      <c r="I1721">
        <v>22</v>
      </c>
      <c r="J1721">
        <v>25</v>
      </c>
      <c r="K1721">
        <v>0.88</v>
      </c>
      <c r="L1721">
        <v>37.5</v>
      </c>
      <c r="M1721">
        <v>0.66666666666666663</v>
      </c>
      <c r="N1721">
        <v>21</v>
      </c>
      <c r="P1721">
        <v>0</v>
      </c>
      <c r="Q1721">
        <v>6</v>
      </c>
      <c r="R1721">
        <v>0</v>
      </c>
      <c r="S1721">
        <v>1</v>
      </c>
      <c r="T1721">
        <v>1</v>
      </c>
    </row>
    <row r="1722" spans="1:20" x14ac:dyDescent="0.2">
      <c r="A1722" t="s">
        <v>16449</v>
      </c>
      <c r="B1722" t="s">
        <v>16450</v>
      </c>
      <c r="C1722" t="s">
        <v>206</v>
      </c>
      <c r="D1722" t="s">
        <v>1002</v>
      </c>
      <c r="E1722" s="23">
        <v>41487</v>
      </c>
      <c r="H1722" t="e">
        <v>#DIV/0!</v>
      </c>
      <c r="K1722" t="e">
        <v>#DIV/0!</v>
      </c>
      <c r="M1722" t="e">
        <v>#DIV/0!</v>
      </c>
      <c r="R1722" t="e">
        <v>#DIV/0!</v>
      </c>
    </row>
    <row r="1723" spans="1:20" x14ac:dyDescent="0.2">
      <c r="A1723" t="s">
        <v>16590</v>
      </c>
      <c r="B1723" t="s">
        <v>16591</v>
      </c>
      <c r="C1723" t="s">
        <v>223</v>
      </c>
      <c r="D1723" t="s">
        <v>1000</v>
      </c>
      <c r="E1723" s="23">
        <v>41487</v>
      </c>
      <c r="H1723" t="e">
        <v>#DIV/0!</v>
      </c>
      <c r="K1723" t="e">
        <v>#DIV/0!</v>
      </c>
      <c r="M1723" t="e">
        <v>#DIV/0!</v>
      </c>
      <c r="R1723" t="e">
        <v>#DIV/0!</v>
      </c>
      <c r="T1723">
        <v>0.79903571428571429</v>
      </c>
    </row>
    <row r="1724" spans="1:20" x14ac:dyDescent="0.2">
      <c r="A1724" t="s">
        <v>16769</v>
      </c>
      <c r="B1724" t="s">
        <v>16770</v>
      </c>
      <c r="C1724" t="s">
        <v>224</v>
      </c>
      <c r="D1724" t="s">
        <v>1002</v>
      </c>
      <c r="E1724" s="23">
        <v>41487</v>
      </c>
      <c r="H1724" t="e">
        <v>#DIV/0!</v>
      </c>
      <c r="K1724" t="e">
        <v>#DIV/0!</v>
      </c>
      <c r="M1724" t="e">
        <v>#DIV/0!</v>
      </c>
      <c r="R1724" t="e">
        <v>#DIV/0!</v>
      </c>
      <c r="T1724">
        <v>0.83450000000000002</v>
      </c>
    </row>
    <row r="1725" spans="1:20" x14ac:dyDescent="0.2">
      <c r="A1725" t="s">
        <v>17206</v>
      </c>
      <c r="B1725" t="s">
        <v>17207</v>
      </c>
      <c r="C1725" t="s">
        <v>225</v>
      </c>
      <c r="D1725" t="s">
        <v>1000</v>
      </c>
      <c r="E1725" s="23">
        <v>41487</v>
      </c>
      <c r="H1725" t="e">
        <v>#DIV/0!</v>
      </c>
      <c r="K1725" t="e">
        <v>#DIV/0!</v>
      </c>
      <c r="M1725" t="e">
        <v>#DIV/0!</v>
      </c>
      <c r="R1725" t="e">
        <v>#DIV/0!</v>
      </c>
      <c r="T1725">
        <v>0.66900000000000004</v>
      </c>
    </row>
    <row r="1726" spans="1:20" x14ac:dyDescent="0.2">
      <c r="A1726" t="s">
        <v>17413</v>
      </c>
      <c r="B1726" t="s">
        <v>17414</v>
      </c>
      <c r="C1726" t="s">
        <v>226</v>
      </c>
      <c r="D1726" t="s">
        <v>1002</v>
      </c>
      <c r="E1726" s="23">
        <v>41487</v>
      </c>
      <c r="H1726" t="e">
        <v>#DIV/0!</v>
      </c>
      <c r="K1726" t="e">
        <v>#DIV/0!</v>
      </c>
      <c r="M1726" t="e">
        <v>#DIV/0!</v>
      </c>
      <c r="R1726" t="e">
        <v>#DIV/0!</v>
      </c>
      <c r="T1726">
        <v>1</v>
      </c>
    </row>
    <row r="1727" spans="1:20" x14ac:dyDescent="0.2">
      <c r="A1727" t="s">
        <v>17590</v>
      </c>
      <c r="B1727" t="s">
        <v>17591</v>
      </c>
      <c r="C1727" t="s">
        <v>232</v>
      </c>
      <c r="D1727" t="s">
        <v>1000</v>
      </c>
      <c r="E1727" s="23">
        <v>41487</v>
      </c>
      <c r="H1727" t="e">
        <v>#DIV/0!</v>
      </c>
      <c r="K1727" t="e">
        <v>#DIV/0!</v>
      </c>
      <c r="M1727" t="e">
        <v>#DIV/0!</v>
      </c>
      <c r="R1727" t="e">
        <v>#DIV/0!</v>
      </c>
      <c r="T1727">
        <v>1</v>
      </c>
    </row>
    <row r="1728" spans="1:20" x14ac:dyDescent="0.2">
      <c r="A1728" t="s">
        <v>17787</v>
      </c>
      <c r="B1728" t="s">
        <v>17788</v>
      </c>
      <c r="C1728" t="s">
        <v>231</v>
      </c>
      <c r="D1728" t="s">
        <v>1002</v>
      </c>
      <c r="E1728" s="23">
        <v>41487</v>
      </c>
      <c r="H1728" t="e">
        <v>#DIV/0!</v>
      </c>
      <c r="K1728" t="e">
        <v>#DIV/0!</v>
      </c>
      <c r="M1728" t="e">
        <v>#DIV/0!</v>
      </c>
      <c r="R1728" t="e">
        <v>#DIV/0!</v>
      </c>
      <c r="T1728">
        <v>0</v>
      </c>
    </row>
    <row r="1729" spans="1:20" x14ac:dyDescent="0.2">
      <c r="A1729" t="s">
        <v>17964</v>
      </c>
      <c r="B1729" t="s">
        <v>17965</v>
      </c>
      <c r="C1729" t="s">
        <v>317</v>
      </c>
      <c r="D1729" t="s">
        <v>1000</v>
      </c>
      <c r="E1729" s="23">
        <v>41487</v>
      </c>
      <c r="F1729">
        <v>3</v>
      </c>
      <c r="G1729">
        <v>3</v>
      </c>
      <c r="H1729">
        <v>1</v>
      </c>
      <c r="I1729">
        <v>1</v>
      </c>
      <c r="J1729">
        <v>15</v>
      </c>
      <c r="K1729">
        <v>6.6666666666666666E-2</v>
      </c>
      <c r="L1729">
        <v>15</v>
      </c>
      <c r="M1729">
        <v>1</v>
      </c>
      <c r="N1729">
        <v>0</v>
      </c>
      <c r="P1729">
        <v>0</v>
      </c>
      <c r="Q1729">
        <v>0</v>
      </c>
      <c r="R1729" t="e">
        <v>#DIV/0!</v>
      </c>
      <c r="S1729">
        <v>1</v>
      </c>
      <c r="T1729">
        <v>0.9642857142857143</v>
      </c>
    </row>
    <row r="1730" spans="1:20" x14ac:dyDescent="0.2">
      <c r="A1730" t="s">
        <v>18143</v>
      </c>
      <c r="B1730" t="s">
        <v>18144</v>
      </c>
      <c r="C1730" t="s">
        <v>316</v>
      </c>
      <c r="D1730" t="s">
        <v>1002</v>
      </c>
      <c r="E1730" s="23">
        <v>41487</v>
      </c>
      <c r="F1730">
        <v>3</v>
      </c>
      <c r="G1730">
        <v>3</v>
      </c>
      <c r="H1730">
        <v>1</v>
      </c>
      <c r="I1730">
        <v>1</v>
      </c>
      <c r="J1730">
        <v>15</v>
      </c>
      <c r="K1730">
        <v>6.6666666666666666E-2</v>
      </c>
      <c r="L1730">
        <v>15</v>
      </c>
      <c r="M1730">
        <v>1</v>
      </c>
      <c r="N1730">
        <v>0</v>
      </c>
      <c r="P1730">
        <v>0</v>
      </c>
      <c r="Q1730">
        <v>0</v>
      </c>
      <c r="R1730" t="e">
        <v>#DIV/0!</v>
      </c>
      <c r="S1730">
        <v>1</v>
      </c>
      <c r="T1730">
        <v>1.0583333333333333</v>
      </c>
    </row>
    <row r="1731" spans="1:20" x14ac:dyDescent="0.2">
      <c r="A1731" t="s">
        <v>18396</v>
      </c>
      <c r="B1731" t="s">
        <v>18397</v>
      </c>
      <c r="C1731" t="s">
        <v>214</v>
      </c>
      <c r="D1731" t="s">
        <v>1000</v>
      </c>
      <c r="E1731" s="23">
        <v>41487</v>
      </c>
      <c r="F1731">
        <v>4</v>
      </c>
      <c r="G1731">
        <v>4</v>
      </c>
      <c r="H1731">
        <v>1</v>
      </c>
      <c r="I1731">
        <v>21</v>
      </c>
      <c r="J1731">
        <v>29</v>
      </c>
      <c r="K1731">
        <v>0.72413793103448276</v>
      </c>
      <c r="L1731">
        <v>29</v>
      </c>
      <c r="M1731">
        <v>1</v>
      </c>
      <c r="N1731">
        <v>21</v>
      </c>
      <c r="P1731">
        <v>0</v>
      </c>
      <c r="Q1731">
        <v>1</v>
      </c>
      <c r="R1731">
        <v>0</v>
      </c>
      <c r="S1731">
        <v>7</v>
      </c>
      <c r="T1731">
        <v>0.78369999999999995</v>
      </c>
    </row>
    <row r="1732" spans="1:20" x14ac:dyDescent="0.2">
      <c r="A1732" t="s">
        <v>18575</v>
      </c>
      <c r="B1732" t="s">
        <v>18576</v>
      </c>
      <c r="C1732" t="s">
        <v>215</v>
      </c>
      <c r="D1732" t="s">
        <v>1002</v>
      </c>
      <c r="E1732" s="23">
        <v>41487</v>
      </c>
      <c r="F1732">
        <v>4</v>
      </c>
      <c r="G1732">
        <v>4</v>
      </c>
      <c r="H1732">
        <v>1</v>
      </c>
      <c r="I1732">
        <v>21</v>
      </c>
      <c r="J1732">
        <v>29</v>
      </c>
      <c r="K1732">
        <v>0.72413793103448276</v>
      </c>
      <c r="L1732">
        <v>29</v>
      </c>
      <c r="M1732">
        <v>1</v>
      </c>
      <c r="N1732">
        <v>21</v>
      </c>
      <c r="O1732">
        <v>1.075</v>
      </c>
      <c r="P1732">
        <v>0</v>
      </c>
      <c r="Q1732">
        <v>1</v>
      </c>
      <c r="R1732">
        <v>0</v>
      </c>
      <c r="S1732">
        <v>7</v>
      </c>
      <c r="T1732">
        <v>0.67900000000000005</v>
      </c>
    </row>
    <row r="1733" spans="1:20" x14ac:dyDescent="0.2">
      <c r="A1733" t="s">
        <v>18752</v>
      </c>
      <c r="B1733" t="s">
        <v>18753</v>
      </c>
      <c r="C1733" t="s">
        <v>216</v>
      </c>
      <c r="D1733" t="s">
        <v>1002</v>
      </c>
      <c r="E1733" s="23">
        <v>41487</v>
      </c>
      <c r="H1733" t="e">
        <v>#DIV/0!</v>
      </c>
      <c r="K1733" t="e">
        <v>#DIV/0!</v>
      </c>
      <c r="M1733" t="e">
        <v>#DIV/0!</v>
      </c>
      <c r="R1733" t="e">
        <v>#DIV/0!</v>
      </c>
      <c r="T1733">
        <v>0.97857142857142865</v>
      </c>
    </row>
    <row r="1734" spans="1:20" x14ac:dyDescent="0.2">
      <c r="A1734" t="s">
        <v>18929</v>
      </c>
      <c r="B1734" t="s">
        <v>18930</v>
      </c>
      <c r="C1734" t="s">
        <v>229</v>
      </c>
      <c r="D1734" t="s">
        <v>1002</v>
      </c>
      <c r="E1734" s="23">
        <v>41487</v>
      </c>
      <c r="H1734" t="e">
        <v>#DIV/0!</v>
      </c>
      <c r="K1734" t="e">
        <v>#DIV/0!</v>
      </c>
      <c r="M1734" t="e">
        <v>#DIV/0!</v>
      </c>
      <c r="R1734" t="e">
        <v>#DIV/0!</v>
      </c>
      <c r="T1734">
        <v>0.84560386473429949</v>
      </c>
    </row>
    <row r="1735" spans="1:20" x14ac:dyDescent="0.2">
      <c r="A1735" t="s">
        <v>19106</v>
      </c>
      <c r="B1735" t="s">
        <v>19107</v>
      </c>
      <c r="C1735" t="s">
        <v>230</v>
      </c>
      <c r="D1735" t="s">
        <v>1000</v>
      </c>
      <c r="E1735" s="23">
        <v>41487</v>
      </c>
      <c r="H1735" t="e">
        <v>#DIV/0!</v>
      </c>
      <c r="K1735" t="e">
        <v>#DIV/0!</v>
      </c>
      <c r="M1735" t="e">
        <v>#DIV/0!</v>
      </c>
      <c r="R1735" t="e">
        <v>#DIV/0!</v>
      </c>
      <c r="T1735">
        <v>0</v>
      </c>
    </row>
    <row r="1736" spans="1:20" x14ac:dyDescent="0.2">
      <c r="A1736" t="s">
        <v>19285</v>
      </c>
      <c r="B1736" t="s">
        <v>19286</v>
      </c>
      <c r="C1736" t="s">
        <v>234</v>
      </c>
      <c r="D1736" t="s">
        <v>1000</v>
      </c>
      <c r="E1736" s="23">
        <v>41487</v>
      </c>
      <c r="H1736" t="e">
        <v>#DIV/0!</v>
      </c>
      <c r="K1736" t="e">
        <v>#DIV/0!</v>
      </c>
      <c r="M1736" t="e">
        <v>#DIV/0!</v>
      </c>
      <c r="R1736" t="e">
        <v>#DIV/0!</v>
      </c>
      <c r="T1736">
        <v>0.88491572348746272</v>
      </c>
    </row>
    <row r="1737" spans="1:20" x14ac:dyDescent="0.2">
      <c r="A1737" t="s">
        <v>19464</v>
      </c>
      <c r="B1737" t="s">
        <v>19465</v>
      </c>
      <c r="C1737" t="s">
        <v>233</v>
      </c>
      <c r="D1737" t="s">
        <v>1002</v>
      </c>
      <c r="E1737" s="23">
        <v>41487</v>
      </c>
      <c r="H1737" t="e">
        <v>#DIV/0!</v>
      </c>
      <c r="K1737" t="e">
        <v>#DIV/0!</v>
      </c>
      <c r="M1737" t="e">
        <v>#DIV/0!</v>
      </c>
      <c r="R1737" t="e">
        <v>#DIV/0!</v>
      </c>
      <c r="T1737">
        <v>0.8</v>
      </c>
    </row>
    <row r="1738" spans="1:20" x14ac:dyDescent="0.2">
      <c r="A1738" t="s">
        <v>19839</v>
      </c>
      <c r="B1738" t="s">
        <v>19840</v>
      </c>
      <c r="C1738" t="s">
        <v>220</v>
      </c>
      <c r="D1738" t="s">
        <v>1000</v>
      </c>
      <c r="E1738" s="23">
        <v>41487</v>
      </c>
      <c r="F1738">
        <v>13</v>
      </c>
      <c r="G1738">
        <v>20</v>
      </c>
      <c r="H1738">
        <v>0.65</v>
      </c>
      <c r="I1738">
        <v>41</v>
      </c>
      <c r="J1738">
        <v>38</v>
      </c>
      <c r="K1738">
        <v>1.0789473684210527</v>
      </c>
      <c r="L1738">
        <v>54</v>
      </c>
      <c r="M1738">
        <v>0.70370370370370372</v>
      </c>
      <c r="N1738">
        <v>0</v>
      </c>
      <c r="P1738">
        <v>3</v>
      </c>
      <c r="Q1738">
        <v>4</v>
      </c>
      <c r="R1738">
        <v>0.75</v>
      </c>
      <c r="S1738">
        <v>0</v>
      </c>
    </row>
    <row r="1739" spans="1:20" x14ac:dyDescent="0.2">
      <c r="A1739" t="s">
        <v>20018</v>
      </c>
      <c r="B1739" t="s">
        <v>20019</v>
      </c>
      <c r="C1739" t="s">
        <v>221</v>
      </c>
      <c r="D1739" t="s">
        <v>1002</v>
      </c>
      <c r="E1739" s="23">
        <v>41487</v>
      </c>
      <c r="F1739">
        <v>10</v>
      </c>
      <c r="G1739">
        <v>15</v>
      </c>
      <c r="H1739">
        <v>0.66666666666666663</v>
      </c>
      <c r="I1739">
        <v>36</v>
      </c>
      <c r="J1739">
        <v>32</v>
      </c>
      <c r="K1739">
        <v>1.125</v>
      </c>
      <c r="L1739">
        <v>45</v>
      </c>
      <c r="M1739">
        <v>0.71111111111111114</v>
      </c>
      <c r="O1739">
        <v>0.77700000000000002</v>
      </c>
      <c r="P1739">
        <v>3</v>
      </c>
      <c r="Q1739">
        <v>4</v>
      </c>
      <c r="R1739">
        <v>0.75</v>
      </c>
      <c r="T1739">
        <v>0.8</v>
      </c>
    </row>
    <row r="1740" spans="1:20" x14ac:dyDescent="0.2">
      <c r="A1740" t="s">
        <v>20195</v>
      </c>
      <c r="B1740" t="s">
        <v>20196</v>
      </c>
      <c r="C1740" t="s">
        <v>222</v>
      </c>
      <c r="D1740" t="s">
        <v>1002</v>
      </c>
      <c r="E1740" s="23">
        <v>41487</v>
      </c>
      <c r="F1740">
        <v>3</v>
      </c>
      <c r="G1740">
        <v>5</v>
      </c>
      <c r="H1740">
        <v>0.6</v>
      </c>
      <c r="I1740">
        <v>5</v>
      </c>
      <c r="J1740">
        <v>6</v>
      </c>
      <c r="K1740">
        <v>0.83333333333333337</v>
      </c>
      <c r="L1740">
        <v>9</v>
      </c>
      <c r="M1740">
        <v>0.66666666666666663</v>
      </c>
      <c r="O1740">
        <v>0.89</v>
      </c>
      <c r="P1740">
        <v>0</v>
      </c>
      <c r="Q1740">
        <v>0</v>
      </c>
      <c r="R1740" t="e">
        <v>#DIV/0!</v>
      </c>
    </row>
    <row r="1741" spans="1:20" x14ac:dyDescent="0.2">
      <c r="A1741" t="s">
        <v>20372</v>
      </c>
      <c r="B1741" t="s">
        <v>20373</v>
      </c>
      <c r="C1741" t="s">
        <v>211</v>
      </c>
      <c r="D1741" t="s">
        <v>1002</v>
      </c>
      <c r="E1741" s="23">
        <v>41487</v>
      </c>
      <c r="H1741" t="e">
        <v>#DIV/0!</v>
      </c>
      <c r="K1741" t="e">
        <v>#DIV/0!</v>
      </c>
      <c r="M1741" t="e">
        <v>#DIV/0!</v>
      </c>
      <c r="N1741">
        <v>0</v>
      </c>
      <c r="R1741" t="e">
        <v>#DIV/0!</v>
      </c>
    </row>
    <row r="1742" spans="1:20" x14ac:dyDescent="0.2">
      <c r="A1742" t="s">
        <v>20549</v>
      </c>
      <c r="B1742" t="s">
        <v>20550</v>
      </c>
      <c r="C1742" t="s">
        <v>207</v>
      </c>
      <c r="D1742" t="s">
        <v>1000</v>
      </c>
      <c r="E1742" s="23">
        <v>41487</v>
      </c>
      <c r="F1742">
        <v>12</v>
      </c>
      <c r="G1742">
        <v>14</v>
      </c>
      <c r="H1742">
        <v>0.8571428571428571</v>
      </c>
      <c r="I1742">
        <v>28</v>
      </c>
      <c r="J1742">
        <v>67</v>
      </c>
      <c r="K1742">
        <v>0.41791044776119401</v>
      </c>
      <c r="L1742">
        <v>77</v>
      </c>
      <c r="M1742">
        <v>0.87012987012987009</v>
      </c>
      <c r="N1742">
        <v>20</v>
      </c>
      <c r="P1742">
        <v>2</v>
      </c>
      <c r="Q1742">
        <v>2</v>
      </c>
      <c r="R1742">
        <v>1</v>
      </c>
      <c r="S1742">
        <v>2</v>
      </c>
    </row>
    <row r="1743" spans="1:20" x14ac:dyDescent="0.2">
      <c r="A1743" t="s">
        <v>20728</v>
      </c>
      <c r="B1743" t="s">
        <v>20729</v>
      </c>
      <c r="C1743" t="s">
        <v>894</v>
      </c>
      <c r="D1743" t="s">
        <v>1002</v>
      </c>
      <c r="E1743" s="23">
        <v>41487</v>
      </c>
      <c r="F1743">
        <v>2</v>
      </c>
      <c r="G1743">
        <v>4</v>
      </c>
      <c r="H1743">
        <v>0.5</v>
      </c>
      <c r="I1743">
        <v>0</v>
      </c>
      <c r="J1743">
        <v>10</v>
      </c>
      <c r="K1743">
        <v>0</v>
      </c>
      <c r="L1743">
        <v>20</v>
      </c>
      <c r="M1743">
        <v>0.5</v>
      </c>
      <c r="P1743">
        <v>0</v>
      </c>
      <c r="Q1743">
        <v>0</v>
      </c>
      <c r="T1743">
        <v>1.0757575757575757</v>
      </c>
    </row>
    <row r="1744" spans="1:20" x14ac:dyDescent="0.2">
      <c r="A1744" t="s">
        <v>20793</v>
      </c>
      <c r="B1744" t="s">
        <v>20794</v>
      </c>
      <c r="C1744" t="s">
        <v>210</v>
      </c>
      <c r="D1744" t="s">
        <v>1002</v>
      </c>
      <c r="E1744" s="23">
        <v>41487</v>
      </c>
      <c r="F1744">
        <v>4</v>
      </c>
      <c r="G1744">
        <v>4</v>
      </c>
      <c r="H1744">
        <v>1</v>
      </c>
      <c r="I1744">
        <v>20</v>
      </c>
      <c r="J1744">
        <v>35</v>
      </c>
      <c r="K1744">
        <v>0.5714285714285714</v>
      </c>
      <c r="L1744">
        <v>35</v>
      </c>
      <c r="M1744">
        <v>1</v>
      </c>
      <c r="N1744">
        <v>20</v>
      </c>
      <c r="O1744">
        <v>1.25</v>
      </c>
      <c r="P1744">
        <v>2</v>
      </c>
      <c r="Q1744">
        <v>2</v>
      </c>
      <c r="R1744">
        <v>1</v>
      </c>
      <c r="S1744">
        <v>2</v>
      </c>
      <c r="T1744">
        <v>0.97500000000000009</v>
      </c>
    </row>
    <row r="1745" spans="1:20" x14ac:dyDescent="0.2">
      <c r="A1745" t="s">
        <v>20970</v>
      </c>
      <c r="B1745" t="s">
        <v>20971</v>
      </c>
      <c r="C1745" t="s">
        <v>208</v>
      </c>
      <c r="D1745" t="s">
        <v>1002</v>
      </c>
      <c r="E1745" s="23">
        <v>41487</v>
      </c>
      <c r="F1745">
        <v>6</v>
      </c>
      <c r="G1745">
        <v>6</v>
      </c>
      <c r="H1745">
        <v>1</v>
      </c>
      <c r="I1745">
        <v>8</v>
      </c>
      <c r="J1745">
        <v>22</v>
      </c>
      <c r="K1745">
        <v>0.36363636363636365</v>
      </c>
      <c r="L1745">
        <v>22</v>
      </c>
      <c r="M1745">
        <v>1</v>
      </c>
      <c r="P1745">
        <v>0</v>
      </c>
      <c r="Q1745">
        <v>0</v>
      </c>
      <c r="R1745" t="e">
        <v>#DIV/0!</v>
      </c>
      <c r="T1745">
        <v>0.88888888888888884</v>
      </c>
    </row>
    <row r="1746" spans="1:20" x14ac:dyDescent="0.2">
      <c r="A1746" t="s">
        <v>21225</v>
      </c>
      <c r="B1746" t="s">
        <v>21226</v>
      </c>
      <c r="C1746" t="s">
        <v>213</v>
      </c>
      <c r="D1746" t="s">
        <v>1002</v>
      </c>
      <c r="E1746" s="23">
        <v>41487</v>
      </c>
      <c r="H1746" t="e">
        <v>#DIV/0!</v>
      </c>
      <c r="K1746" t="e">
        <v>#DIV/0!</v>
      </c>
      <c r="M1746" t="e">
        <v>#DIV/0!</v>
      </c>
    </row>
    <row r="1747" spans="1:20" x14ac:dyDescent="0.2">
      <c r="A1747" t="s">
        <v>21402</v>
      </c>
      <c r="B1747" t="s">
        <v>21403</v>
      </c>
      <c r="C1747" t="s">
        <v>8154</v>
      </c>
      <c r="D1747" t="s">
        <v>1002</v>
      </c>
      <c r="E1747" s="23">
        <v>41487</v>
      </c>
      <c r="F1747">
        <v>3</v>
      </c>
      <c r="G1747">
        <v>3</v>
      </c>
      <c r="H1747">
        <v>1</v>
      </c>
      <c r="I1747">
        <v>6</v>
      </c>
      <c r="J1747">
        <v>7</v>
      </c>
      <c r="K1747">
        <v>0.8571428571428571</v>
      </c>
      <c r="L1747">
        <v>7</v>
      </c>
      <c r="M1747">
        <v>1</v>
      </c>
    </row>
    <row r="1748" spans="1:20" x14ac:dyDescent="0.2">
      <c r="A1748" t="s">
        <v>21467</v>
      </c>
      <c r="B1748" t="s">
        <v>21468</v>
      </c>
      <c r="C1748" t="s">
        <v>212</v>
      </c>
      <c r="D1748" t="s">
        <v>1000</v>
      </c>
      <c r="E1748" s="23">
        <v>41487</v>
      </c>
      <c r="F1748">
        <v>3</v>
      </c>
      <c r="G1748">
        <v>3</v>
      </c>
      <c r="H1748">
        <v>1</v>
      </c>
      <c r="I1748">
        <v>6</v>
      </c>
      <c r="J1748">
        <v>7</v>
      </c>
      <c r="K1748">
        <v>0.8571428571428571</v>
      </c>
      <c r="L1748">
        <v>7</v>
      </c>
      <c r="M1748">
        <v>1</v>
      </c>
      <c r="N1748">
        <v>0</v>
      </c>
      <c r="P1748">
        <v>0</v>
      </c>
      <c r="Q1748">
        <v>0</v>
      </c>
      <c r="R1748" t="e">
        <v>#DIV/0!</v>
      </c>
      <c r="S1748">
        <v>0</v>
      </c>
    </row>
    <row r="1749" spans="1:20" x14ac:dyDescent="0.2">
      <c r="A1749" t="s">
        <v>21676</v>
      </c>
      <c r="B1749" t="s">
        <v>21677</v>
      </c>
      <c r="C1749" t="s">
        <v>217</v>
      </c>
      <c r="D1749" t="s">
        <v>1000</v>
      </c>
      <c r="E1749" s="23">
        <v>41487</v>
      </c>
      <c r="F1749">
        <v>3</v>
      </c>
      <c r="G1749">
        <v>4</v>
      </c>
      <c r="H1749">
        <v>0.75</v>
      </c>
      <c r="I1749">
        <v>12</v>
      </c>
      <c r="J1749">
        <v>15</v>
      </c>
      <c r="K1749">
        <v>0.8</v>
      </c>
      <c r="L1749">
        <v>20</v>
      </c>
      <c r="M1749">
        <v>0.75</v>
      </c>
      <c r="N1749">
        <v>11</v>
      </c>
      <c r="P1749">
        <v>0</v>
      </c>
      <c r="Q1749">
        <v>0</v>
      </c>
      <c r="S1749">
        <v>2</v>
      </c>
    </row>
    <row r="1750" spans="1:20" x14ac:dyDescent="0.2">
      <c r="A1750" t="s">
        <v>21855</v>
      </c>
      <c r="B1750" t="s">
        <v>21856</v>
      </c>
      <c r="C1750" t="s">
        <v>895</v>
      </c>
      <c r="D1750" t="s">
        <v>1002</v>
      </c>
      <c r="E1750" s="23">
        <v>41487</v>
      </c>
      <c r="F1750">
        <v>0</v>
      </c>
      <c r="G1750">
        <v>1</v>
      </c>
      <c r="H1750">
        <v>0</v>
      </c>
      <c r="I1750">
        <v>0</v>
      </c>
      <c r="J1750">
        <v>0</v>
      </c>
      <c r="L1750">
        <v>5</v>
      </c>
      <c r="M1750">
        <v>0</v>
      </c>
      <c r="P1750">
        <v>0</v>
      </c>
      <c r="Q1750">
        <v>0</v>
      </c>
      <c r="T1750">
        <v>1.3</v>
      </c>
    </row>
    <row r="1751" spans="1:20" x14ac:dyDescent="0.2">
      <c r="A1751" t="s">
        <v>21920</v>
      </c>
      <c r="B1751" t="s">
        <v>21921</v>
      </c>
      <c r="C1751" t="s">
        <v>218</v>
      </c>
      <c r="D1751" t="s">
        <v>1002</v>
      </c>
      <c r="E1751" s="23">
        <v>41487</v>
      </c>
      <c r="F1751">
        <v>3</v>
      </c>
      <c r="G1751">
        <v>3</v>
      </c>
      <c r="H1751">
        <v>1</v>
      </c>
      <c r="I1751">
        <v>12</v>
      </c>
      <c r="J1751">
        <v>15</v>
      </c>
      <c r="K1751">
        <v>0.8</v>
      </c>
      <c r="L1751">
        <v>15</v>
      </c>
      <c r="M1751">
        <v>1</v>
      </c>
      <c r="N1751">
        <v>11</v>
      </c>
      <c r="P1751">
        <v>0</v>
      </c>
      <c r="Q1751">
        <v>0</v>
      </c>
      <c r="S1751">
        <v>2</v>
      </c>
    </row>
    <row r="1752" spans="1:20" x14ac:dyDescent="0.2">
      <c r="A1752" t="s">
        <v>22097</v>
      </c>
      <c r="B1752" t="s">
        <v>22098</v>
      </c>
      <c r="C1752" t="s">
        <v>219</v>
      </c>
      <c r="D1752" t="s">
        <v>1002</v>
      </c>
      <c r="E1752" s="23">
        <v>41487</v>
      </c>
      <c r="H1752" t="e">
        <v>#DIV/0!</v>
      </c>
      <c r="M1752" t="e">
        <v>#DIV/0!</v>
      </c>
      <c r="T1752">
        <v>1.125</v>
      </c>
    </row>
    <row r="1753" spans="1:20" x14ac:dyDescent="0.2">
      <c r="A1753" t="s">
        <v>11525</v>
      </c>
      <c r="B1753" t="s">
        <v>11526</v>
      </c>
      <c r="C1753" t="s">
        <v>198</v>
      </c>
      <c r="D1753" t="s">
        <v>1002</v>
      </c>
      <c r="E1753" s="23">
        <v>41518</v>
      </c>
      <c r="F1753">
        <v>4</v>
      </c>
      <c r="G1753">
        <v>5</v>
      </c>
      <c r="H1753">
        <v>0.8</v>
      </c>
      <c r="I1753">
        <v>11</v>
      </c>
      <c r="J1753">
        <v>17</v>
      </c>
      <c r="K1753">
        <v>0.6470588235294118</v>
      </c>
      <c r="L1753">
        <v>17</v>
      </c>
      <c r="M1753">
        <v>1</v>
      </c>
      <c r="P1753">
        <v>0</v>
      </c>
      <c r="Q1753">
        <v>0</v>
      </c>
      <c r="R1753" t="e">
        <v>#DIV/0!</v>
      </c>
      <c r="T1753">
        <v>0.8</v>
      </c>
    </row>
    <row r="1754" spans="1:20" x14ac:dyDescent="0.2">
      <c r="A1754" t="s">
        <v>13191</v>
      </c>
      <c r="B1754" t="s">
        <v>13103</v>
      </c>
      <c r="C1754" t="s">
        <v>1051</v>
      </c>
      <c r="D1754" t="s">
        <v>1002</v>
      </c>
      <c r="E1754" s="23">
        <v>41518</v>
      </c>
      <c r="F1754">
        <v>4</v>
      </c>
      <c r="G1754">
        <v>5</v>
      </c>
      <c r="H1754">
        <v>0.8</v>
      </c>
      <c r="I1754">
        <v>11</v>
      </c>
      <c r="J1754">
        <v>17</v>
      </c>
      <c r="K1754">
        <v>0.6470588235294118</v>
      </c>
      <c r="L1754">
        <v>17</v>
      </c>
      <c r="M1754">
        <v>1</v>
      </c>
      <c r="P1754">
        <v>0</v>
      </c>
      <c r="Q1754">
        <v>0</v>
      </c>
      <c r="R1754" t="e">
        <v>#DIV/0!</v>
      </c>
    </row>
    <row r="1755" spans="1:20" x14ac:dyDescent="0.2">
      <c r="A1755" t="s">
        <v>2997</v>
      </c>
      <c r="B1755" t="s">
        <v>2998</v>
      </c>
      <c r="C1755" t="s">
        <v>242</v>
      </c>
      <c r="D1755" t="s">
        <v>1000</v>
      </c>
      <c r="E1755" s="23">
        <v>41518</v>
      </c>
      <c r="F1755">
        <v>0</v>
      </c>
      <c r="G1755">
        <v>0</v>
      </c>
      <c r="H1755" t="e">
        <v>#DIV/0!</v>
      </c>
      <c r="I1755">
        <v>0</v>
      </c>
      <c r="J1755">
        <v>0</v>
      </c>
      <c r="K1755" t="e">
        <v>#DIV/0!</v>
      </c>
      <c r="L1755">
        <v>0</v>
      </c>
      <c r="M1755" t="e">
        <v>#DIV/0!</v>
      </c>
      <c r="N1755">
        <v>0</v>
      </c>
      <c r="P1755">
        <v>0</v>
      </c>
      <c r="Q1755">
        <v>0</v>
      </c>
      <c r="R1755" t="e">
        <v>#DIV/0!</v>
      </c>
      <c r="S1755">
        <v>0</v>
      </c>
    </row>
    <row r="1756" spans="1:20" x14ac:dyDescent="0.2">
      <c r="A1756" t="s">
        <v>2822</v>
      </c>
      <c r="B1756" t="s">
        <v>2823</v>
      </c>
      <c r="C1756" t="s">
        <v>2724</v>
      </c>
      <c r="D1756" t="s">
        <v>1000</v>
      </c>
      <c r="E1756" s="23">
        <v>41518</v>
      </c>
      <c r="F1756">
        <v>12</v>
      </c>
      <c r="G1756">
        <v>15</v>
      </c>
      <c r="H1756">
        <v>0.8</v>
      </c>
      <c r="I1756">
        <v>31</v>
      </c>
      <c r="J1756">
        <v>61</v>
      </c>
      <c r="K1756">
        <v>0.50819672131147542</v>
      </c>
      <c r="L1756">
        <v>61</v>
      </c>
      <c r="M1756">
        <v>1</v>
      </c>
      <c r="N1756">
        <v>0</v>
      </c>
      <c r="P1756">
        <v>0</v>
      </c>
      <c r="Q1756">
        <v>0</v>
      </c>
      <c r="R1756" t="e">
        <v>#DIV/0!</v>
      </c>
      <c r="S1756">
        <v>0</v>
      </c>
    </row>
    <row r="1757" spans="1:20" x14ac:dyDescent="0.2">
      <c r="A1757" t="s">
        <v>2577</v>
      </c>
      <c r="B1757" t="s">
        <v>2578</v>
      </c>
      <c r="C1757" t="s">
        <v>237</v>
      </c>
      <c r="D1757" t="s">
        <v>1000</v>
      </c>
      <c r="E1757" s="23">
        <v>41518</v>
      </c>
      <c r="F1757">
        <v>16</v>
      </c>
      <c r="G1757">
        <v>17</v>
      </c>
      <c r="H1757">
        <v>0.94117647058823528</v>
      </c>
      <c r="I1757">
        <v>76</v>
      </c>
      <c r="J1757">
        <v>139</v>
      </c>
      <c r="K1757">
        <v>0.5467625899280576</v>
      </c>
      <c r="L1757">
        <v>149</v>
      </c>
      <c r="M1757">
        <v>0.93288590604026844</v>
      </c>
      <c r="N1757">
        <v>67</v>
      </c>
      <c r="O1757">
        <v>1.0125000000000002</v>
      </c>
      <c r="P1757">
        <v>13</v>
      </c>
      <c r="Q1757">
        <v>17</v>
      </c>
      <c r="R1757">
        <v>0.76470588235294112</v>
      </c>
      <c r="S1757">
        <v>11</v>
      </c>
    </row>
    <row r="1758" spans="1:20" x14ac:dyDescent="0.2">
      <c r="A1758" t="s">
        <v>2402</v>
      </c>
      <c r="B1758" t="s">
        <v>2403</v>
      </c>
      <c r="C1758" t="s">
        <v>238</v>
      </c>
      <c r="D1758" t="s">
        <v>1000</v>
      </c>
      <c r="E1758" s="23">
        <v>41518</v>
      </c>
      <c r="F1758">
        <v>11</v>
      </c>
      <c r="G1758">
        <v>15</v>
      </c>
      <c r="H1758">
        <v>0.73333333333333328</v>
      </c>
      <c r="I1758">
        <v>37</v>
      </c>
      <c r="J1758">
        <v>36</v>
      </c>
      <c r="K1758">
        <v>1.0277777777777777</v>
      </c>
      <c r="L1758">
        <v>40</v>
      </c>
      <c r="M1758">
        <v>0.9</v>
      </c>
      <c r="N1758">
        <v>28</v>
      </c>
      <c r="O1758">
        <v>0.77700000000000002</v>
      </c>
      <c r="P1758">
        <v>9</v>
      </c>
      <c r="Q1758">
        <v>10</v>
      </c>
      <c r="R1758">
        <v>0.9</v>
      </c>
      <c r="S1758">
        <v>9</v>
      </c>
    </row>
    <row r="1759" spans="1:20" x14ac:dyDescent="0.2">
      <c r="A1759" t="s">
        <v>2229</v>
      </c>
      <c r="B1759" t="s">
        <v>2230</v>
      </c>
      <c r="C1759" t="s">
        <v>239</v>
      </c>
      <c r="D1759" t="s">
        <v>1000</v>
      </c>
      <c r="E1759" s="23">
        <v>41518</v>
      </c>
      <c r="F1759">
        <v>3</v>
      </c>
      <c r="G1759">
        <v>5</v>
      </c>
      <c r="H1759">
        <v>0.6</v>
      </c>
      <c r="I1759">
        <v>4</v>
      </c>
      <c r="J1759">
        <v>6</v>
      </c>
      <c r="K1759">
        <v>0.66666666666666663</v>
      </c>
      <c r="L1759">
        <v>8</v>
      </c>
      <c r="M1759">
        <v>0.75</v>
      </c>
      <c r="N1759">
        <v>4</v>
      </c>
      <c r="O1759">
        <v>0.89</v>
      </c>
      <c r="P1759">
        <v>0</v>
      </c>
      <c r="Q1759">
        <v>0</v>
      </c>
      <c r="R1759" t="e">
        <v>#DIV/0!</v>
      </c>
      <c r="S1759">
        <v>0</v>
      </c>
      <c r="T1759">
        <v>1.0571428571428572</v>
      </c>
    </row>
    <row r="1760" spans="1:20" x14ac:dyDescent="0.2">
      <c r="A1760" t="s">
        <v>2054</v>
      </c>
      <c r="B1760" t="s">
        <v>2055</v>
      </c>
      <c r="C1760" t="s">
        <v>1988</v>
      </c>
      <c r="D1760" t="s">
        <v>1000</v>
      </c>
      <c r="E1760" s="23">
        <v>41518</v>
      </c>
      <c r="F1760">
        <v>7</v>
      </c>
      <c r="G1760">
        <v>7</v>
      </c>
      <c r="H1760">
        <v>1</v>
      </c>
      <c r="I1760">
        <v>17</v>
      </c>
      <c r="J1760">
        <v>35</v>
      </c>
      <c r="K1760">
        <v>0.48571428571428571</v>
      </c>
      <c r="L1760">
        <v>35</v>
      </c>
      <c r="M1760">
        <v>1</v>
      </c>
      <c r="N1760">
        <v>9</v>
      </c>
      <c r="P1760">
        <v>0</v>
      </c>
      <c r="Q1760">
        <v>0</v>
      </c>
      <c r="R1760" t="e">
        <v>#DIV/0!</v>
      </c>
      <c r="S1760">
        <v>8</v>
      </c>
      <c r="T1760">
        <v>1.0571428571428572</v>
      </c>
    </row>
    <row r="1761" spans="1:20" x14ac:dyDescent="0.2">
      <c r="A1761" t="s">
        <v>1806</v>
      </c>
      <c r="B1761" t="s">
        <v>1807</v>
      </c>
      <c r="C1761" t="s">
        <v>240</v>
      </c>
      <c r="D1761" t="s">
        <v>1000</v>
      </c>
      <c r="E1761" s="23">
        <v>41518</v>
      </c>
      <c r="F1761">
        <v>27</v>
      </c>
      <c r="G1761">
        <v>27</v>
      </c>
      <c r="H1761">
        <v>1</v>
      </c>
      <c r="I1761">
        <v>40</v>
      </c>
      <c r="J1761">
        <v>127</v>
      </c>
      <c r="K1761">
        <v>0.31496062992125984</v>
      </c>
      <c r="L1761">
        <v>127</v>
      </c>
      <c r="M1761">
        <v>1</v>
      </c>
      <c r="N1761">
        <v>38</v>
      </c>
      <c r="P1761">
        <v>0</v>
      </c>
      <c r="Q1761">
        <v>2</v>
      </c>
      <c r="R1761">
        <v>0</v>
      </c>
      <c r="S1761">
        <v>3</v>
      </c>
    </row>
    <row r="1762" spans="1:20" x14ac:dyDescent="0.2">
      <c r="A1762" t="s">
        <v>1631</v>
      </c>
      <c r="B1762" t="s">
        <v>1632</v>
      </c>
      <c r="C1762" t="s">
        <v>241</v>
      </c>
      <c r="D1762" t="s">
        <v>1000</v>
      </c>
      <c r="E1762" s="23">
        <v>41518</v>
      </c>
      <c r="F1762">
        <v>0</v>
      </c>
      <c r="G1762">
        <v>0</v>
      </c>
      <c r="H1762" t="e">
        <v>#DIV/0!</v>
      </c>
      <c r="I1762">
        <v>0</v>
      </c>
      <c r="J1762">
        <v>0</v>
      </c>
      <c r="K1762" t="e">
        <v>#DIV/0!</v>
      </c>
      <c r="L1762">
        <v>0</v>
      </c>
      <c r="M1762" t="e">
        <v>#DIV/0!</v>
      </c>
      <c r="P1762">
        <v>0</v>
      </c>
      <c r="Q1762">
        <v>0</v>
      </c>
      <c r="R1762" t="e">
        <v>#DIV/0!</v>
      </c>
    </row>
    <row r="1763" spans="1:20" x14ac:dyDescent="0.2">
      <c r="A1763" t="s">
        <v>1080</v>
      </c>
      <c r="B1763" t="s">
        <v>1165</v>
      </c>
      <c r="C1763" t="s">
        <v>235</v>
      </c>
      <c r="D1763" t="s">
        <v>1002</v>
      </c>
      <c r="E1763" s="23">
        <v>41518</v>
      </c>
      <c r="F1763">
        <v>76</v>
      </c>
      <c r="G1763">
        <v>86</v>
      </c>
      <c r="H1763">
        <v>0.88372093023255816</v>
      </c>
      <c r="I1763">
        <v>205</v>
      </c>
      <c r="J1763">
        <v>404</v>
      </c>
      <c r="K1763">
        <v>0.50742574257425743</v>
      </c>
      <c r="L1763">
        <v>420</v>
      </c>
      <c r="M1763">
        <v>0.96190476190476193</v>
      </c>
      <c r="N1763">
        <v>146</v>
      </c>
      <c r="P1763">
        <v>22</v>
      </c>
      <c r="Q1763">
        <v>29</v>
      </c>
      <c r="R1763">
        <v>0.75862068965517238</v>
      </c>
      <c r="S1763">
        <v>31</v>
      </c>
      <c r="T1763">
        <v>0.73913043478260865</v>
      </c>
    </row>
    <row r="1764" spans="1:20" x14ac:dyDescent="0.2">
      <c r="A1764" t="s">
        <v>11527</v>
      </c>
      <c r="B1764" t="s">
        <v>11528</v>
      </c>
      <c r="C1764" t="s">
        <v>199</v>
      </c>
      <c r="D1764" t="s">
        <v>1002</v>
      </c>
      <c r="E1764" s="23">
        <v>41518</v>
      </c>
      <c r="F1764">
        <v>13</v>
      </c>
      <c r="G1764">
        <v>13</v>
      </c>
      <c r="H1764">
        <v>1</v>
      </c>
      <c r="I1764">
        <v>16</v>
      </c>
      <c r="J1764">
        <v>85</v>
      </c>
      <c r="K1764">
        <v>0.18823529411764706</v>
      </c>
      <c r="L1764">
        <v>85</v>
      </c>
      <c r="M1764">
        <v>1</v>
      </c>
      <c r="N1764">
        <v>23</v>
      </c>
      <c r="P1764">
        <v>1</v>
      </c>
      <c r="Q1764">
        <v>2</v>
      </c>
      <c r="R1764">
        <v>0.5</v>
      </c>
      <c r="S1764">
        <v>1</v>
      </c>
      <c r="T1764">
        <v>0.73913043478260865</v>
      </c>
    </row>
    <row r="1765" spans="1:20" x14ac:dyDescent="0.2">
      <c r="A1765" t="s">
        <v>11411</v>
      </c>
      <c r="B1765" t="s">
        <v>11412</v>
      </c>
      <c r="C1765" t="s">
        <v>201</v>
      </c>
      <c r="D1765" t="s">
        <v>1000</v>
      </c>
      <c r="E1765" s="23">
        <v>41518</v>
      </c>
      <c r="F1765">
        <v>4</v>
      </c>
      <c r="G1765">
        <v>4</v>
      </c>
      <c r="H1765">
        <v>1</v>
      </c>
      <c r="I1765">
        <v>5</v>
      </c>
      <c r="J1765">
        <v>40</v>
      </c>
      <c r="K1765">
        <v>0.125</v>
      </c>
      <c r="L1765">
        <v>40</v>
      </c>
      <c r="M1765">
        <v>1</v>
      </c>
      <c r="N1765">
        <v>13</v>
      </c>
      <c r="O1765">
        <v>0.89999999999999991</v>
      </c>
      <c r="P1765">
        <v>1</v>
      </c>
      <c r="Q1765">
        <v>2</v>
      </c>
      <c r="R1765">
        <v>0.5</v>
      </c>
      <c r="S1765">
        <v>0</v>
      </c>
      <c r="T1765">
        <v>1.4333333333333333</v>
      </c>
    </row>
    <row r="1766" spans="1:20" x14ac:dyDescent="0.2">
      <c r="A1766" t="s">
        <v>12208</v>
      </c>
      <c r="B1766" t="s">
        <v>12209</v>
      </c>
      <c r="C1766" t="s">
        <v>200</v>
      </c>
      <c r="D1766" t="s">
        <v>1000</v>
      </c>
      <c r="E1766" s="23">
        <v>41518</v>
      </c>
      <c r="F1766">
        <v>9</v>
      </c>
      <c r="G1766">
        <v>9</v>
      </c>
      <c r="H1766">
        <v>1</v>
      </c>
      <c r="I1766">
        <v>11</v>
      </c>
      <c r="J1766">
        <v>45</v>
      </c>
      <c r="K1766">
        <v>0.24444444444444444</v>
      </c>
      <c r="L1766">
        <v>45</v>
      </c>
      <c r="M1766">
        <v>1</v>
      </c>
      <c r="N1766">
        <v>10</v>
      </c>
      <c r="P1766">
        <v>0</v>
      </c>
      <c r="Q1766">
        <v>0</v>
      </c>
      <c r="R1766">
        <v>0</v>
      </c>
      <c r="S1766">
        <v>1</v>
      </c>
      <c r="T1766">
        <v>1.075</v>
      </c>
    </row>
    <row r="1767" spans="1:20" x14ac:dyDescent="0.2">
      <c r="A1767" t="s">
        <v>12493</v>
      </c>
      <c r="B1767" t="s">
        <v>12494</v>
      </c>
      <c r="C1767" t="s">
        <v>202</v>
      </c>
      <c r="D1767" t="s">
        <v>1000</v>
      </c>
      <c r="E1767" s="23">
        <v>41518</v>
      </c>
      <c r="H1767" t="e">
        <v>#DIV/0!</v>
      </c>
      <c r="K1767" t="e">
        <v>#DIV/0!</v>
      </c>
      <c r="M1767" t="e">
        <v>#DIV/0!</v>
      </c>
      <c r="R1767" t="e">
        <v>#DIV/0!</v>
      </c>
    </row>
    <row r="1768" spans="1:20" x14ac:dyDescent="0.2">
      <c r="A1768" t="s">
        <v>11030</v>
      </c>
      <c r="B1768" t="s">
        <v>11031</v>
      </c>
      <c r="C1768" t="s">
        <v>228</v>
      </c>
      <c r="D1768" t="s">
        <v>1000</v>
      </c>
      <c r="E1768" s="23">
        <v>41518</v>
      </c>
      <c r="H1768" t="e">
        <v>#DIV/0!</v>
      </c>
      <c r="K1768" t="e">
        <v>#DIV/0!</v>
      </c>
      <c r="M1768" t="e">
        <v>#DIV/0!</v>
      </c>
      <c r="R1768" t="e">
        <v>#DIV/0!</v>
      </c>
      <c r="T1768">
        <v>0.92500000000000004</v>
      </c>
    </row>
    <row r="1769" spans="1:20" x14ac:dyDescent="0.2">
      <c r="A1769" t="s">
        <v>10855</v>
      </c>
      <c r="B1769" t="s">
        <v>10856</v>
      </c>
      <c r="C1769" t="s">
        <v>227</v>
      </c>
      <c r="D1769" t="s">
        <v>1002</v>
      </c>
      <c r="E1769" s="23">
        <v>41518</v>
      </c>
      <c r="H1769" t="e">
        <v>#DIV/0!</v>
      </c>
      <c r="K1769" t="e">
        <v>#DIV/0!</v>
      </c>
      <c r="M1769" t="e">
        <v>#DIV/0!</v>
      </c>
      <c r="R1769" t="e">
        <v>#DIV/0!</v>
      </c>
      <c r="T1769">
        <v>0.95</v>
      </c>
    </row>
    <row r="1770" spans="1:20" x14ac:dyDescent="0.2">
      <c r="A1770" t="s">
        <v>10680</v>
      </c>
      <c r="B1770" t="s">
        <v>10681</v>
      </c>
      <c r="C1770" t="s">
        <v>203</v>
      </c>
      <c r="D1770" t="s">
        <v>1002</v>
      </c>
      <c r="E1770" s="23">
        <v>41518</v>
      </c>
      <c r="F1770">
        <v>10</v>
      </c>
      <c r="G1770">
        <v>11</v>
      </c>
      <c r="H1770">
        <v>0.90909090909090906</v>
      </c>
      <c r="I1770">
        <v>49</v>
      </c>
      <c r="J1770">
        <v>65</v>
      </c>
      <c r="K1770">
        <v>0.75384615384615383</v>
      </c>
      <c r="L1770">
        <v>75</v>
      </c>
      <c r="M1770">
        <v>0.8666666666666667</v>
      </c>
      <c r="N1770">
        <v>39</v>
      </c>
      <c r="P1770">
        <v>7</v>
      </c>
      <c r="Q1770">
        <v>10</v>
      </c>
      <c r="R1770">
        <v>0.7</v>
      </c>
      <c r="S1770">
        <v>5</v>
      </c>
      <c r="T1770">
        <v>0.9</v>
      </c>
    </row>
    <row r="1771" spans="1:20" x14ac:dyDescent="0.2">
      <c r="A1771" t="s">
        <v>10505</v>
      </c>
      <c r="B1771" t="s">
        <v>10506</v>
      </c>
      <c r="C1771" t="s">
        <v>205</v>
      </c>
      <c r="D1771" t="s">
        <v>1000</v>
      </c>
      <c r="E1771" s="23">
        <v>41518</v>
      </c>
      <c r="F1771">
        <v>4</v>
      </c>
      <c r="G1771">
        <v>5</v>
      </c>
      <c r="H1771">
        <v>0.8</v>
      </c>
      <c r="I1771">
        <v>33</v>
      </c>
      <c r="J1771">
        <v>35</v>
      </c>
      <c r="K1771">
        <v>0.94285714285714284</v>
      </c>
      <c r="L1771">
        <v>45</v>
      </c>
      <c r="M1771">
        <v>0.77777777777777779</v>
      </c>
      <c r="N1771">
        <v>24</v>
      </c>
      <c r="O1771">
        <v>1.125</v>
      </c>
      <c r="P1771">
        <v>7</v>
      </c>
      <c r="Q1771">
        <v>9</v>
      </c>
      <c r="R1771">
        <v>0.77777777777777779</v>
      </c>
      <c r="S1771">
        <v>4</v>
      </c>
    </row>
    <row r="1772" spans="1:20" x14ac:dyDescent="0.2">
      <c r="A1772" t="s">
        <v>10329</v>
      </c>
      <c r="B1772" t="s">
        <v>10330</v>
      </c>
      <c r="C1772" t="s">
        <v>204</v>
      </c>
      <c r="D1772" t="s">
        <v>1000</v>
      </c>
      <c r="E1772" s="23">
        <v>41518</v>
      </c>
      <c r="F1772">
        <v>6</v>
      </c>
      <c r="G1772">
        <v>6</v>
      </c>
      <c r="H1772">
        <v>1</v>
      </c>
      <c r="I1772">
        <v>16</v>
      </c>
      <c r="J1772">
        <v>30</v>
      </c>
      <c r="K1772">
        <v>0.53333333333333333</v>
      </c>
      <c r="L1772">
        <v>30</v>
      </c>
      <c r="M1772">
        <v>1</v>
      </c>
      <c r="N1772">
        <v>15</v>
      </c>
      <c r="P1772">
        <v>0</v>
      </c>
      <c r="Q1772">
        <v>1</v>
      </c>
      <c r="R1772">
        <v>0</v>
      </c>
      <c r="S1772">
        <v>1</v>
      </c>
    </row>
    <row r="1773" spans="1:20" x14ac:dyDescent="0.2">
      <c r="A1773" t="s">
        <v>10264</v>
      </c>
      <c r="B1773" t="s">
        <v>10265</v>
      </c>
      <c r="C1773" t="s">
        <v>206</v>
      </c>
      <c r="D1773" t="s">
        <v>1000</v>
      </c>
      <c r="E1773" s="23">
        <v>41518</v>
      </c>
      <c r="H1773" t="e">
        <v>#DIV/0!</v>
      </c>
      <c r="K1773" t="e">
        <v>#DIV/0!</v>
      </c>
      <c r="M1773" t="e">
        <v>#DIV/0!</v>
      </c>
      <c r="R1773" t="e">
        <v>#DIV/0!</v>
      </c>
    </row>
    <row r="1774" spans="1:20" x14ac:dyDescent="0.2">
      <c r="A1774" t="s">
        <v>9833</v>
      </c>
      <c r="B1774" t="s">
        <v>9834</v>
      </c>
      <c r="C1774" t="s">
        <v>223</v>
      </c>
      <c r="D1774" t="s">
        <v>1002</v>
      </c>
      <c r="E1774" s="23">
        <v>41518</v>
      </c>
      <c r="H1774" t="e">
        <v>#DIV/0!</v>
      </c>
      <c r="K1774" t="e">
        <v>#DIV/0!</v>
      </c>
      <c r="M1774" t="e">
        <v>#DIV/0!</v>
      </c>
      <c r="R1774" t="e">
        <v>#DIV/0!</v>
      </c>
    </row>
    <row r="1775" spans="1:20" x14ac:dyDescent="0.2">
      <c r="A1775" t="s">
        <v>9658</v>
      </c>
      <c r="B1775" t="s">
        <v>9659</v>
      </c>
      <c r="C1775" t="s">
        <v>224</v>
      </c>
      <c r="D1775" t="s">
        <v>1000</v>
      </c>
      <c r="E1775" s="23">
        <v>41518</v>
      </c>
      <c r="H1775" t="e">
        <v>#DIV/0!</v>
      </c>
      <c r="K1775" t="e">
        <v>#DIV/0!</v>
      </c>
      <c r="M1775" t="e">
        <v>#DIV/0!</v>
      </c>
      <c r="R1775" t="e">
        <v>#DIV/0!</v>
      </c>
      <c r="T1775">
        <v>0.5714285714285714</v>
      </c>
    </row>
    <row r="1776" spans="1:20" x14ac:dyDescent="0.2">
      <c r="A1776" t="s">
        <v>9267</v>
      </c>
      <c r="B1776" t="s">
        <v>9268</v>
      </c>
      <c r="C1776" t="s">
        <v>211</v>
      </c>
      <c r="D1776" t="s">
        <v>1000</v>
      </c>
      <c r="E1776" s="23">
        <v>41518</v>
      </c>
      <c r="H1776" t="e">
        <v>#DIV/0!</v>
      </c>
      <c r="K1776" t="e">
        <v>#DIV/0!</v>
      </c>
      <c r="M1776" t="e">
        <v>#DIV/0!</v>
      </c>
      <c r="N1776">
        <v>0</v>
      </c>
      <c r="R1776" t="e">
        <v>#DIV/0!</v>
      </c>
    </row>
    <row r="1777" spans="1:20" x14ac:dyDescent="0.2">
      <c r="A1777" t="s">
        <v>9092</v>
      </c>
      <c r="B1777" t="s">
        <v>9093</v>
      </c>
      <c r="C1777" t="s">
        <v>207</v>
      </c>
      <c r="D1777" t="s">
        <v>1002</v>
      </c>
      <c r="E1777" s="23">
        <v>41518</v>
      </c>
      <c r="F1777">
        <v>10</v>
      </c>
      <c r="G1777">
        <v>10</v>
      </c>
      <c r="H1777">
        <v>1</v>
      </c>
      <c r="I1777">
        <v>24</v>
      </c>
      <c r="J1777">
        <v>57</v>
      </c>
      <c r="K1777">
        <v>0.42105263157894735</v>
      </c>
      <c r="L1777">
        <v>57</v>
      </c>
      <c r="M1777">
        <v>1</v>
      </c>
      <c r="N1777">
        <v>17</v>
      </c>
      <c r="P1777">
        <v>2</v>
      </c>
      <c r="Q1777">
        <v>3</v>
      </c>
      <c r="R1777">
        <v>0.66666666666666663</v>
      </c>
      <c r="S1777">
        <v>6</v>
      </c>
      <c r="T1777">
        <v>1</v>
      </c>
    </row>
    <row r="1778" spans="1:20" x14ac:dyDescent="0.2">
      <c r="A1778" t="s">
        <v>9027</v>
      </c>
      <c r="B1778" t="s">
        <v>9028</v>
      </c>
      <c r="C1778" t="s">
        <v>894</v>
      </c>
      <c r="D1778" t="s">
        <v>1000</v>
      </c>
      <c r="E1778" s="23">
        <v>41518</v>
      </c>
    </row>
    <row r="1779" spans="1:20" x14ac:dyDescent="0.2">
      <c r="A1779" t="s">
        <v>8852</v>
      </c>
      <c r="B1779" t="s">
        <v>8853</v>
      </c>
      <c r="C1779" t="s">
        <v>210</v>
      </c>
      <c r="D1779" t="s">
        <v>1000</v>
      </c>
      <c r="E1779" s="23">
        <v>41518</v>
      </c>
      <c r="F1779">
        <v>4</v>
      </c>
      <c r="G1779">
        <v>4</v>
      </c>
      <c r="H1779">
        <v>1</v>
      </c>
      <c r="I1779">
        <v>24</v>
      </c>
      <c r="J1779">
        <v>35</v>
      </c>
      <c r="K1779">
        <v>0.68571428571428572</v>
      </c>
      <c r="L1779">
        <v>35</v>
      </c>
      <c r="M1779">
        <v>1</v>
      </c>
      <c r="N1779">
        <v>17</v>
      </c>
      <c r="O1779">
        <v>1.2250000000000001</v>
      </c>
      <c r="P1779">
        <v>2</v>
      </c>
      <c r="Q1779">
        <v>3</v>
      </c>
      <c r="R1779">
        <v>0.66666666666666663</v>
      </c>
      <c r="S1779">
        <v>6</v>
      </c>
      <c r="T1779">
        <v>0.76126428571428562</v>
      </c>
    </row>
    <row r="1780" spans="1:20" x14ac:dyDescent="0.2">
      <c r="A1780" t="s">
        <v>8677</v>
      </c>
      <c r="B1780" t="s">
        <v>8678</v>
      </c>
      <c r="C1780" t="s">
        <v>208</v>
      </c>
      <c r="D1780" t="s">
        <v>1000</v>
      </c>
      <c r="E1780" s="23">
        <v>41518</v>
      </c>
      <c r="F1780">
        <v>6</v>
      </c>
      <c r="G1780">
        <v>6</v>
      </c>
      <c r="H1780">
        <v>1</v>
      </c>
      <c r="J1780">
        <v>22</v>
      </c>
      <c r="K1780">
        <v>0</v>
      </c>
      <c r="L1780">
        <v>22</v>
      </c>
      <c r="M1780">
        <v>1</v>
      </c>
      <c r="P1780">
        <v>0</v>
      </c>
      <c r="Q1780">
        <v>0</v>
      </c>
      <c r="R1780" t="e">
        <v>#DIV/0!</v>
      </c>
      <c r="T1780">
        <v>0.78369999999999995</v>
      </c>
    </row>
    <row r="1781" spans="1:20" x14ac:dyDescent="0.2">
      <c r="A1781" t="s">
        <v>8428</v>
      </c>
      <c r="B1781" t="s">
        <v>8429</v>
      </c>
      <c r="C1781" t="s">
        <v>213</v>
      </c>
      <c r="D1781" t="s">
        <v>1000</v>
      </c>
      <c r="E1781" s="23">
        <v>41518</v>
      </c>
      <c r="H1781" t="e">
        <v>#DIV/0!</v>
      </c>
      <c r="K1781" t="e">
        <v>#DIV/0!</v>
      </c>
      <c r="M1781" t="e">
        <v>#DIV/0!</v>
      </c>
      <c r="T1781">
        <v>0.67900000000000005</v>
      </c>
    </row>
    <row r="1782" spans="1:20" x14ac:dyDescent="0.2">
      <c r="A1782" t="s">
        <v>8253</v>
      </c>
      <c r="B1782" t="s">
        <v>8254</v>
      </c>
      <c r="C1782" t="s">
        <v>212</v>
      </c>
      <c r="D1782" t="s">
        <v>1002</v>
      </c>
      <c r="E1782" s="23">
        <v>41518</v>
      </c>
      <c r="F1782">
        <v>2</v>
      </c>
      <c r="G1782">
        <v>4</v>
      </c>
      <c r="H1782">
        <v>0.5</v>
      </c>
      <c r="I1782">
        <v>6</v>
      </c>
      <c r="J1782">
        <v>7</v>
      </c>
      <c r="K1782">
        <v>0.8571428571428571</v>
      </c>
      <c r="L1782">
        <v>17</v>
      </c>
      <c r="M1782">
        <v>0.41176470588235292</v>
      </c>
      <c r="N1782">
        <v>0</v>
      </c>
      <c r="P1782">
        <v>0</v>
      </c>
      <c r="Q1782">
        <v>0</v>
      </c>
      <c r="R1782" t="e">
        <v>#DIV/0!</v>
      </c>
      <c r="S1782">
        <v>0</v>
      </c>
      <c r="T1782">
        <v>1</v>
      </c>
    </row>
    <row r="1783" spans="1:20" x14ac:dyDescent="0.2">
      <c r="A1783" t="s">
        <v>8188</v>
      </c>
      <c r="B1783" t="s">
        <v>8189</v>
      </c>
      <c r="C1783" t="s">
        <v>8154</v>
      </c>
      <c r="D1783" t="s">
        <v>1000</v>
      </c>
      <c r="E1783" s="23">
        <v>41518</v>
      </c>
      <c r="F1783">
        <v>2</v>
      </c>
      <c r="G1783">
        <v>4</v>
      </c>
      <c r="H1783">
        <v>0.5</v>
      </c>
      <c r="I1783">
        <v>6</v>
      </c>
      <c r="J1783">
        <v>7</v>
      </c>
      <c r="K1783">
        <v>0.8571428571428571</v>
      </c>
      <c r="L1783">
        <v>17</v>
      </c>
      <c r="M1783">
        <v>0.41176470588235292</v>
      </c>
      <c r="T1783">
        <v>1</v>
      </c>
    </row>
    <row r="1784" spans="1:20" x14ac:dyDescent="0.2">
      <c r="A1784" t="s">
        <v>7952</v>
      </c>
      <c r="B1784" t="s">
        <v>7953</v>
      </c>
      <c r="C1784" t="s">
        <v>225</v>
      </c>
      <c r="D1784" t="s">
        <v>1002</v>
      </c>
      <c r="E1784" s="23">
        <v>41518</v>
      </c>
      <c r="H1784" t="e">
        <v>#DIV/0!</v>
      </c>
      <c r="K1784" t="e">
        <v>#DIV/0!</v>
      </c>
      <c r="M1784" t="e">
        <v>#DIV/0!</v>
      </c>
      <c r="R1784" t="e">
        <v>#DIV/0!</v>
      </c>
      <c r="T1784">
        <v>0</v>
      </c>
    </row>
    <row r="1785" spans="1:20" x14ac:dyDescent="0.2">
      <c r="A1785" t="s">
        <v>7751</v>
      </c>
      <c r="B1785" t="s">
        <v>7752</v>
      </c>
      <c r="C1785" t="s">
        <v>226</v>
      </c>
      <c r="D1785" t="s">
        <v>1000</v>
      </c>
      <c r="E1785" s="23">
        <v>41518</v>
      </c>
      <c r="H1785" t="e">
        <v>#DIV/0!</v>
      </c>
      <c r="K1785" t="e">
        <v>#DIV/0!</v>
      </c>
      <c r="M1785" t="e">
        <v>#DIV/0!</v>
      </c>
      <c r="R1785" t="e">
        <v>#DIV/0!</v>
      </c>
      <c r="T1785">
        <v>0.92063492063492069</v>
      </c>
    </row>
    <row r="1786" spans="1:20" x14ac:dyDescent="0.2">
      <c r="A1786" t="s">
        <v>7564</v>
      </c>
      <c r="B1786" t="s">
        <v>7565</v>
      </c>
      <c r="C1786" t="s">
        <v>901</v>
      </c>
      <c r="D1786" t="s">
        <v>1000</v>
      </c>
      <c r="E1786" s="23">
        <v>41518</v>
      </c>
      <c r="F1786">
        <v>2</v>
      </c>
      <c r="G1786">
        <v>2</v>
      </c>
      <c r="H1786">
        <v>1</v>
      </c>
      <c r="I1786">
        <v>8</v>
      </c>
      <c r="J1786">
        <v>10</v>
      </c>
      <c r="K1786">
        <v>0.8</v>
      </c>
      <c r="L1786">
        <v>10</v>
      </c>
      <c r="M1786">
        <v>1</v>
      </c>
      <c r="N1786">
        <v>5</v>
      </c>
      <c r="P1786">
        <v>0</v>
      </c>
      <c r="Q1786">
        <v>0</v>
      </c>
      <c r="R1786" t="e">
        <v>#DIV/0!</v>
      </c>
      <c r="S1786">
        <v>3</v>
      </c>
      <c r="T1786">
        <v>1.1166666666666665</v>
      </c>
    </row>
    <row r="1787" spans="1:20" x14ac:dyDescent="0.2">
      <c r="A1787" t="s">
        <v>7217</v>
      </c>
      <c r="B1787" t="s">
        <v>7218</v>
      </c>
      <c r="C1787" t="s">
        <v>1052</v>
      </c>
      <c r="D1787" t="s">
        <v>1000</v>
      </c>
      <c r="E1787" s="23">
        <v>41518</v>
      </c>
      <c r="F1787">
        <v>2</v>
      </c>
      <c r="G1787">
        <v>2</v>
      </c>
      <c r="H1787">
        <v>1</v>
      </c>
      <c r="I1787">
        <v>8</v>
      </c>
      <c r="J1787">
        <v>10</v>
      </c>
      <c r="K1787">
        <v>0.8</v>
      </c>
      <c r="L1787">
        <v>10</v>
      </c>
      <c r="M1787">
        <v>1</v>
      </c>
      <c r="N1787">
        <v>5</v>
      </c>
      <c r="P1787">
        <v>0</v>
      </c>
      <c r="Q1787">
        <v>0</v>
      </c>
      <c r="R1787" t="e">
        <v>#DIV/0!</v>
      </c>
      <c r="S1787">
        <v>3</v>
      </c>
      <c r="T1787">
        <v>0.83299999999999996</v>
      </c>
    </row>
    <row r="1788" spans="1:20" x14ac:dyDescent="0.2">
      <c r="A1788" t="s">
        <v>7012</v>
      </c>
      <c r="B1788" t="s">
        <v>7013</v>
      </c>
      <c r="C1788" t="s">
        <v>232</v>
      </c>
      <c r="D1788" t="s">
        <v>1002</v>
      </c>
      <c r="E1788" s="23">
        <v>41518</v>
      </c>
      <c r="H1788" t="e">
        <v>#DIV/0!</v>
      </c>
      <c r="K1788" t="e">
        <v>#DIV/0!</v>
      </c>
      <c r="M1788" t="e">
        <v>#DIV/0!</v>
      </c>
      <c r="R1788" t="e">
        <v>#DIV/0!</v>
      </c>
      <c r="T1788">
        <v>0.71699999999999997</v>
      </c>
    </row>
    <row r="1789" spans="1:20" x14ac:dyDescent="0.2">
      <c r="A1789" t="s">
        <v>6821</v>
      </c>
      <c r="B1789" t="s">
        <v>6822</v>
      </c>
      <c r="C1789" t="s">
        <v>231</v>
      </c>
      <c r="D1789" t="s">
        <v>1000</v>
      </c>
      <c r="E1789" s="23">
        <v>41518</v>
      </c>
      <c r="H1789" t="e">
        <v>#DIV/0!</v>
      </c>
      <c r="K1789" t="e">
        <v>#DIV/0!</v>
      </c>
      <c r="M1789" t="e">
        <v>#DIV/0!</v>
      </c>
      <c r="R1789" t="e">
        <v>#DIV/0!</v>
      </c>
      <c r="T1789">
        <v>0.97857142857142865</v>
      </c>
    </row>
    <row r="1790" spans="1:20" x14ac:dyDescent="0.2">
      <c r="A1790" t="s">
        <v>6646</v>
      </c>
      <c r="B1790" t="s">
        <v>6647</v>
      </c>
      <c r="C1790" t="s">
        <v>317</v>
      </c>
      <c r="D1790" t="s">
        <v>1002</v>
      </c>
      <c r="E1790" s="23">
        <v>41518</v>
      </c>
      <c r="F1790">
        <v>3</v>
      </c>
      <c r="G1790">
        <v>3</v>
      </c>
      <c r="H1790">
        <v>1</v>
      </c>
      <c r="I1790">
        <v>1</v>
      </c>
      <c r="J1790">
        <v>15</v>
      </c>
      <c r="K1790">
        <v>6.6666666666666666E-2</v>
      </c>
      <c r="L1790">
        <v>15</v>
      </c>
      <c r="M1790">
        <v>1</v>
      </c>
      <c r="N1790">
        <v>1</v>
      </c>
      <c r="P1790">
        <v>0</v>
      </c>
      <c r="Q1790">
        <v>0</v>
      </c>
      <c r="R1790" t="e">
        <v>#DIV/0!</v>
      </c>
      <c r="S1790">
        <v>0</v>
      </c>
      <c r="T1790">
        <v>0.8222222222222223</v>
      </c>
    </row>
    <row r="1791" spans="1:20" x14ac:dyDescent="0.2">
      <c r="A1791" t="s">
        <v>6471</v>
      </c>
      <c r="B1791" t="s">
        <v>6472</v>
      </c>
      <c r="C1791" t="s">
        <v>316</v>
      </c>
      <c r="D1791" t="s">
        <v>1000</v>
      </c>
      <c r="E1791" s="23">
        <v>41518</v>
      </c>
      <c r="F1791">
        <v>3</v>
      </c>
      <c r="G1791">
        <v>3</v>
      </c>
      <c r="H1791">
        <v>1</v>
      </c>
      <c r="I1791">
        <v>1</v>
      </c>
      <c r="J1791">
        <v>15</v>
      </c>
      <c r="K1791">
        <v>6.6666666666666666E-2</v>
      </c>
      <c r="L1791">
        <v>15</v>
      </c>
      <c r="M1791">
        <v>1</v>
      </c>
      <c r="N1791">
        <v>1</v>
      </c>
      <c r="P1791">
        <v>0</v>
      </c>
      <c r="Q1791">
        <v>0</v>
      </c>
      <c r="R1791" t="e">
        <v>#DIV/0!</v>
      </c>
      <c r="S1791">
        <v>0</v>
      </c>
      <c r="T1791">
        <v>0</v>
      </c>
    </row>
    <row r="1792" spans="1:20" x14ac:dyDescent="0.2">
      <c r="A1792" t="s">
        <v>6222</v>
      </c>
      <c r="B1792" t="s">
        <v>6223</v>
      </c>
      <c r="C1792" t="s">
        <v>214</v>
      </c>
      <c r="D1792" t="s">
        <v>1002</v>
      </c>
      <c r="E1792" s="23">
        <v>41518</v>
      </c>
      <c r="F1792">
        <v>4</v>
      </c>
      <c r="G1792">
        <v>4</v>
      </c>
      <c r="H1792">
        <v>1</v>
      </c>
      <c r="I1792">
        <v>14</v>
      </c>
      <c r="J1792">
        <v>29</v>
      </c>
      <c r="K1792">
        <v>0.48275862068965519</v>
      </c>
      <c r="L1792">
        <v>29</v>
      </c>
      <c r="M1792">
        <v>1</v>
      </c>
      <c r="N1792">
        <v>13</v>
      </c>
      <c r="P1792">
        <v>3</v>
      </c>
      <c r="Q1792">
        <v>3</v>
      </c>
      <c r="R1792">
        <v>1</v>
      </c>
      <c r="S1792">
        <v>1</v>
      </c>
      <c r="T1792">
        <v>0.89801587301587305</v>
      </c>
    </row>
    <row r="1793" spans="1:20" x14ac:dyDescent="0.2">
      <c r="A1793" t="s">
        <v>6047</v>
      </c>
      <c r="B1793" t="s">
        <v>6048</v>
      </c>
      <c r="C1793" t="s">
        <v>215</v>
      </c>
      <c r="D1793" t="s">
        <v>1000</v>
      </c>
      <c r="E1793" s="23">
        <v>41518</v>
      </c>
      <c r="F1793">
        <v>4</v>
      </c>
      <c r="G1793">
        <v>4</v>
      </c>
      <c r="H1793">
        <v>1</v>
      </c>
      <c r="I1793">
        <v>14</v>
      </c>
      <c r="J1793">
        <v>29</v>
      </c>
      <c r="K1793">
        <v>0.48275862068965519</v>
      </c>
      <c r="L1793">
        <v>29</v>
      </c>
      <c r="M1793">
        <v>1</v>
      </c>
      <c r="N1793">
        <v>13</v>
      </c>
      <c r="O1793">
        <v>0.8</v>
      </c>
      <c r="P1793">
        <v>3</v>
      </c>
      <c r="Q1793">
        <v>3</v>
      </c>
      <c r="R1793">
        <v>1</v>
      </c>
      <c r="S1793">
        <v>1</v>
      </c>
      <c r="T1793">
        <v>0.5</v>
      </c>
    </row>
    <row r="1794" spans="1:20" x14ac:dyDescent="0.2">
      <c r="A1794" t="s">
        <v>5872</v>
      </c>
      <c r="B1794" t="s">
        <v>5873</v>
      </c>
      <c r="C1794" t="s">
        <v>216</v>
      </c>
      <c r="D1794" t="s">
        <v>1000</v>
      </c>
      <c r="E1794" s="23">
        <v>41518</v>
      </c>
      <c r="H1794" t="e">
        <v>#DIV/0!</v>
      </c>
      <c r="K1794" t="e">
        <v>#DIV/0!</v>
      </c>
      <c r="M1794" t="e">
        <v>#DIV/0!</v>
      </c>
      <c r="R1794" t="e">
        <v>#DIV/0!</v>
      </c>
    </row>
    <row r="1795" spans="1:20" x14ac:dyDescent="0.2">
      <c r="A1795" t="s">
        <v>5444</v>
      </c>
      <c r="B1795" t="s">
        <v>5445</v>
      </c>
      <c r="C1795" t="s">
        <v>903</v>
      </c>
      <c r="D1795" t="s">
        <v>1000</v>
      </c>
      <c r="E1795" s="23">
        <v>41518</v>
      </c>
      <c r="F1795">
        <v>11</v>
      </c>
      <c r="G1795">
        <v>11</v>
      </c>
      <c r="H1795">
        <v>1</v>
      </c>
      <c r="I1795">
        <v>23</v>
      </c>
      <c r="J1795">
        <v>52</v>
      </c>
      <c r="K1795">
        <v>0.44230769230769229</v>
      </c>
      <c r="L1795">
        <v>52</v>
      </c>
      <c r="M1795">
        <v>1</v>
      </c>
      <c r="N1795">
        <v>4</v>
      </c>
      <c r="P1795">
        <v>0</v>
      </c>
      <c r="Q1795">
        <v>0</v>
      </c>
      <c r="R1795" t="e">
        <v>#DIV/0!</v>
      </c>
      <c r="S1795">
        <v>5</v>
      </c>
      <c r="T1795">
        <v>0.5</v>
      </c>
    </row>
    <row r="1796" spans="1:20" x14ac:dyDescent="0.2">
      <c r="A1796" t="s">
        <v>5628</v>
      </c>
      <c r="B1796" t="s">
        <v>5629</v>
      </c>
      <c r="C1796" t="s">
        <v>1047</v>
      </c>
      <c r="D1796" t="s">
        <v>1000</v>
      </c>
      <c r="E1796" s="23">
        <v>41518</v>
      </c>
      <c r="F1796">
        <v>6</v>
      </c>
      <c r="G1796">
        <v>6</v>
      </c>
      <c r="H1796">
        <v>1</v>
      </c>
      <c r="I1796">
        <v>14</v>
      </c>
      <c r="J1796">
        <v>27</v>
      </c>
      <c r="K1796">
        <v>0.51851851851851849</v>
      </c>
      <c r="L1796">
        <v>27</v>
      </c>
      <c r="M1796">
        <v>1</v>
      </c>
    </row>
    <row r="1797" spans="1:20" x14ac:dyDescent="0.2">
      <c r="A1797" t="s">
        <v>5209</v>
      </c>
      <c r="B1797" t="s">
        <v>5210</v>
      </c>
      <c r="C1797" t="s">
        <v>1053</v>
      </c>
      <c r="D1797" t="s">
        <v>1000</v>
      </c>
      <c r="E1797" s="23">
        <v>41518</v>
      </c>
      <c r="F1797">
        <v>5</v>
      </c>
      <c r="G1797">
        <v>5</v>
      </c>
      <c r="H1797">
        <v>1</v>
      </c>
      <c r="I1797">
        <v>9</v>
      </c>
      <c r="J1797">
        <v>25</v>
      </c>
      <c r="K1797">
        <v>0.36</v>
      </c>
      <c r="L1797">
        <v>25</v>
      </c>
      <c r="M1797">
        <v>1</v>
      </c>
      <c r="N1797">
        <v>4</v>
      </c>
      <c r="P1797">
        <v>0</v>
      </c>
      <c r="Q1797">
        <v>0</v>
      </c>
      <c r="R1797" t="e">
        <v>#DIV/0!</v>
      </c>
      <c r="S1797">
        <v>5</v>
      </c>
    </row>
    <row r="1798" spans="1:20" x14ac:dyDescent="0.2">
      <c r="A1798" t="s">
        <v>5004</v>
      </c>
      <c r="B1798" t="s">
        <v>5005</v>
      </c>
      <c r="C1798" t="s">
        <v>229</v>
      </c>
      <c r="D1798" t="s">
        <v>1000</v>
      </c>
      <c r="E1798" s="23">
        <v>41518</v>
      </c>
      <c r="H1798" t="e">
        <v>#DIV/0!</v>
      </c>
      <c r="K1798" t="e">
        <v>#DIV/0!</v>
      </c>
      <c r="M1798" t="e">
        <v>#DIV/0!</v>
      </c>
      <c r="R1798" t="e">
        <v>#DIV/0!</v>
      </c>
    </row>
    <row r="1799" spans="1:20" x14ac:dyDescent="0.2">
      <c r="A1799" t="s">
        <v>4829</v>
      </c>
      <c r="B1799" t="s">
        <v>4830</v>
      </c>
      <c r="C1799" t="s">
        <v>230</v>
      </c>
      <c r="D1799" t="s">
        <v>1002</v>
      </c>
      <c r="E1799" s="23">
        <v>41518</v>
      </c>
      <c r="H1799" t="e">
        <v>#DIV/0!</v>
      </c>
      <c r="K1799" t="e">
        <v>#DIV/0!</v>
      </c>
      <c r="M1799" t="e">
        <v>#DIV/0!</v>
      </c>
      <c r="R1799" t="e">
        <v>#DIV/0!</v>
      </c>
      <c r="T1799">
        <v>1.2727272727272727</v>
      </c>
    </row>
    <row r="1800" spans="1:20" x14ac:dyDescent="0.2">
      <c r="A1800" t="s">
        <v>4654</v>
      </c>
      <c r="B1800" t="s">
        <v>4655</v>
      </c>
      <c r="C1800" t="s">
        <v>234</v>
      </c>
      <c r="D1800" t="s">
        <v>1002</v>
      </c>
      <c r="E1800" s="23">
        <v>41518</v>
      </c>
      <c r="H1800" t="e">
        <v>#DIV/0!</v>
      </c>
      <c r="K1800" t="e">
        <v>#DIV/0!</v>
      </c>
      <c r="M1800" t="e">
        <v>#DIV/0!</v>
      </c>
      <c r="R1800" t="e">
        <v>#DIV/0!</v>
      </c>
      <c r="T1800">
        <v>1.2</v>
      </c>
    </row>
    <row r="1801" spans="1:20" x14ac:dyDescent="0.2">
      <c r="A1801" t="s">
        <v>4479</v>
      </c>
      <c r="B1801" t="s">
        <v>4480</v>
      </c>
      <c r="C1801" t="s">
        <v>233</v>
      </c>
      <c r="D1801" t="s">
        <v>1000</v>
      </c>
      <c r="E1801" s="23">
        <v>41518</v>
      </c>
      <c r="H1801" t="e">
        <v>#DIV/0!</v>
      </c>
      <c r="K1801" t="e">
        <v>#DIV/0!</v>
      </c>
      <c r="M1801" t="e">
        <v>#DIV/0!</v>
      </c>
      <c r="R1801" t="e">
        <v>#DIV/0!</v>
      </c>
      <c r="T1801">
        <v>1</v>
      </c>
    </row>
    <row r="1802" spans="1:20" x14ac:dyDescent="0.2">
      <c r="A1802" t="s">
        <v>4304</v>
      </c>
      <c r="B1802" t="s">
        <v>4305</v>
      </c>
      <c r="C1802" t="s">
        <v>217</v>
      </c>
      <c r="D1802" t="s">
        <v>1002</v>
      </c>
      <c r="E1802" s="23">
        <v>41518</v>
      </c>
      <c r="F1802">
        <v>3</v>
      </c>
      <c r="G1802">
        <v>3</v>
      </c>
      <c r="H1802">
        <v>1</v>
      </c>
      <c r="I1802">
        <v>12</v>
      </c>
      <c r="J1802">
        <v>15</v>
      </c>
      <c r="K1802">
        <v>0.8</v>
      </c>
      <c r="L1802">
        <v>15</v>
      </c>
      <c r="M1802">
        <v>1</v>
      </c>
      <c r="N1802">
        <v>12</v>
      </c>
      <c r="P1802">
        <v>0</v>
      </c>
      <c r="Q1802">
        <v>1</v>
      </c>
      <c r="R1802">
        <v>0</v>
      </c>
      <c r="S1802">
        <v>1</v>
      </c>
    </row>
    <row r="1803" spans="1:20" x14ac:dyDescent="0.2">
      <c r="A1803" t="s">
        <v>4239</v>
      </c>
      <c r="B1803" t="s">
        <v>4240</v>
      </c>
      <c r="C1803" t="s">
        <v>895</v>
      </c>
      <c r="D1803" t="s">
        <v>1000</v>
      </c>
      <c r="E1803" s="23">
        <v>41518</v>
      </c>
      <c r="F1803">
        <v>0</v>
      </c>
      <c r="G1803">
        <v>0</v>
      </c>
      <c r="I1803">
        <v>0</v>
      </c>
      <c r="J1803">
        <v>0</v>
      </c>
      <c r="L1803">
        <v>0</v>
      </c>
    </row>
    <row r="1804" spans="1:20" x14ac:dyDescent="0.2">
      <c r="A1804" t="s">
        <v>4064</v>
      </c>
      <c r="B1804" t="s">
        <v>4065</v>
      </c>
      <c r="C1804" t="s">
        <v>218</v>
      </c>
      <c r="D1804" t="s">
        <v>1000</v>
      </c>
      <c r="E1804" s="23">
        <v>41518</v>
      </c>
      <c r="F1804">
        <v>3</v>
      </c>
      <c r="G1804">
        <v>3</v>
      </c>
      <c r="H1804">
        <v>1</v>
      </c>
      <c r="I1804">
        <v>12</v>
      </c>
      <c r="J1804">
        <v>15</v>
      </c>
      <c r="K1804">
        <v>0.8</v>
      </c>
      <c r="L1804">
        <v>15</v>
      </c>
      <c r="M1804">
        <v>1</v>
      </c>
      <c r="N1804">
        <v>12</v>
      </c>
      <c r="P1804">
        <v>0</v>
      </c>
      <c r="Q1804">
        <v>1</v>
      </c>
      <c r="R1804">
        <v>0</v>
      </c>
      <c r="S1804">
        <v>1</v>
      </c>
    </row>
    <row r="1805" spans="1:20" x14ac:dyDescent="0.2">
      <c r="A1805" t="s">
        <v>3889</v>
      </c>
      <c r="B1805" t="s">
        <v>3890</v>
      </c>
      <c r="C1805" t="s">
        <v>219</v>
      </c>
      <c r="D1805" t="s">
        <v>1000</v>
      </c>
      <c r="E1805" s="23">
        <v>41518</v>
      </c>
    </row>
    <row r="1806" spans="1:20" x14ac:dyDescent="0.2">
      <c r="A1806" t="s">
        <v>3522</v>
      </c>
      <c r="B1806" t="s">
        <v>3523</v>
      </c>
      <c r="C1806" t="s">
        <v>220</v>
      </c>
      <c r="D1806" t="s">
        <v>1002</v>
      </c>
      <c r="E1806" s="23">
        <v>41518</v>
      </c>
      <c r="F1806">
        <v>14</v>
      </c>
      <c r="G1806">
        <v>20</v>
      </c>
      <c r="H1806">
        <v>0.7</v>
      </c>
      <c r="I1806">
        <v>41</v>
      </c>
      <c r="J1806">
        <v>42</v>
      </c>
      <c r="K1806">
        <v>0.97619047619047616</v>
      </c>
      <c r="L1806">
        <v>48</v>
      </c>
      <c r="M1806">
        <v>0.875</v>
      </c>
      <c r="N1806">
        <v>32</v>
      </c>
      <c r="P1806">
        <v>9</v>
      </c>
      <c r="Q1806">
        <v>10</v>
      </c>
      <c r="R1806">
        <v>0.9</v>
      </c>
      <c r="S1806">
        <v>9</v>
      </c>
      <c r="T1806">
        <v>1.3333333333333333</v>
      </c>
    </row>
    <row r="1807" spans="1:20" x14ac:dyDescent="0.2">
      <c r="A1807" t="s">
        <v>3347</v>
      </c>
      <c r="B1807" t="s">
        <v>3348</v>
      </c>
      <c r="C1807" t="s">
        <v>221</v>
      </c>
      <c r="D1807" t="s">
        <v>1000</v>
      </c>
      <c r="E1807" s="23">
        <v>41518</v>
      </c>
      <c r="F1807">
        <v>11</v>
      </c>
      <c r="G1807">
        <v>15</v>
      </c>
      <c r="H1807">
        <v>0.73333333333333328</v>
      </c>
      <c r="I1807">
        <v>37</v>
      </c>
      <c r="J1807">
        <v>36</v>
      </c>
      <c r="K1807">
        <v>1.0277777777777777</v>
      </c>
      <c r="L1807">
        <v>40</v>
      </c>
      <c r="M1807">
        <v>0.9</v>
      </c>
      <c r="N1807">
        <v>28</v>
      </c>
      <c r="O1807">
        <v>0.77700000000000002</v>
      </c>
      <c r="P1807">
        <v>9</v>
      </c>
      <c r="Q1807">
        <v>10</v>
      </c>
      <c r="R1807">
        <v>0.9</v>
      </c>
      <c r="S1807">
        <v>9</v>
      </c>
    </row>
    <row r="1808" spans="1:20" x14ac:dyDescent="0.2">
      <c r="A1808" t="s">
        <v>3172</v>
      </c>
      <c r="B1808" t="s">
        <v>3173</v>
      </c>
      <c r="C1808" t="s">
        <v>222</v>
      </c>
      <c r="D1808" t="s">
        <v>1000</v>
      </c>
      <c r="E1808" s="23">
        <v>41518</v>
      </c>
      <c r="F1808">
        <v>3</v>
      </c>
      <c r="G1808">
        <v>5</v>
      </c>
      <c r="H1808">
        <v>0.6</v>
      </c>
      <c r="I1808">
        <v>4</v>
      </c>
      <c r="J1808">
        <v>6</v>
      </c>
      <c r="K1808">
        <v>0.66666666666666663</v>
      </c>
      <c r="L1808">
        <v>8</v>
      </c>
      <c r="M1808">
        <v>0.75</v>
      </c>
      <c r="N1808">
        <v>4</v>
      </c>
      <c r="O1808">
        <v>0.89</v>
      </c>
      <c r="P1808">
        <v>0</v>
      </c>
      <c r="Q1808">
        <v>0</v>
      </c>
      <c r="R1808" t="e">
        <v>#DIV/0!</v>
      </c>
      <c r="S1808">
        <v>0</v>
      </c>
      <c r="T1808">
        <v>1.2</v>
      </c>
    </row>
    <row r="1809" spans="1:20" x14ac:dyDescent="0.2">
      <c r="A1809" t="s">
        <v>12006</v>
      </c>
      <c r="B1809" t="s">
        <v>12007</v>
      </c>
      <c r="C1809" t="s">
        <v>1051</v>
      </c>
      <c r="D1809" t="s">
        <v>1000</v>
      </c>
      <c r="E1809" s="23">
        <v>41518</v>
      </c>
      <c r="F1809">
        <v>4</v>
      </c>
      <c r="G1809">
        <v>5</v>
      </c>
      <c r="H1809">
        <v>0.8</v>
      </c>
      <c r="I1809">
        <v>11</v>
      </c>
      <c r="J1809">
        <v>17</v>
      </c>
      <c r="K1809">
        <v>0.6470588235294118</v>
      </c>
      <c r="L1809">
        <v>17</v>
      </c>
      <c r="M1809">
        <v>1</v>
      </c>
      <c r="P1809">
        <v>0</v>
      </c>
      <c r="Q1809">
        <v>0</v>
      </c>
      <c r="R1809" t="e">
        <v>#DIV/0!</v>
      </c>
      <c r="T1809">
        <v>0.66666666666666663</v>
      </c>
    </row>
    <row r="1810" spans="1:20" x14ac:dyDescent="0.2">
      <c r="A1810" t="s">
        <v>13372</v>
      </c>
      <c r="B1810" t="s">
        <v>13373</v>
      </c>
      <c r="C1810" t="s">
        <v>242</v>
      </c>
      <c r="D1810" t="s">
        <v>1002</v>
      </c>
      <c r="E1810" s="23">
        <v>41518</v>
      </c>
      <c r="F1810">
        <v>0</v>
      </c>
      <c r="G1810">
        <v>0</v>
      </c>
      <c r="H1810" t="e">
        <v>#DIV/0!</v>
      </c>
      <c r="I1810">
        <v>0</v>
      </c>
      <c r="J1810">
        <v>0</v>
      </c>
      <c r="K1810" t="e">
        <v>#DIV/0!</v>
      </c>
      <c r="L1810">
        <v>0</v>
      </c>
      <c r="M1810" t="e">
        <v>#DIV/0!</v>
      </c>
      <c r="N1810">
        <v>0</v>
      </c>
      <c r="P1810">
        <v>0</v>
      </c>
      <c r="Q1810">
        <v>0</v>
      </c>
      <c r="R1810" t="e">
        <v>#DIV/0!</v>
      </c>
      <c r="S1810">
        <v>0</v>
      </c>
    </row>
    <row r="1811" spans="1:20" x14ac:dyDescent="0.2">
      <c r="A1811" t="s">
        <v>13549</v>
      </c>
      <c r="B1811" t="s">
        <v>13550</v>
      </c>
      <c r="C1811" t="s">
        <v>237</v>
      </c>
      <c r="D1811" t="s">
        <v>1002</v>
      </c>
      <c r="E1811" s="23">
        <v>41518</v>
      </c>
      <c r="F1811">
        <v>16</v>
      </c>
      <c r="G1811">
        <v>17</v>
      </c>
      <c r="H1811">
        <v>0.94117647058823528</v>
      </c>
      <c r="I1811">
        <v>76</v>
      </c>
      <c r="J1811">
        <v>139</v>
      </c>
      <c r="K1811">
        <v>0.5467625899280576</v>
      </c>
      <c r="L1811">
        <v>149</v>
      </c>
      <c r="M1811">
        <v>0.93288590604026844</v>
      </c>
      <c r="N1811">
        <v>67</v>
      </c>
      <c r="O1811">
        <v>1.0125000000000002</v>
      </c>
      <c r="P1811">
        <v>13</v>
      </c>
      <c r="Q1811">
        <v>17</v>
      </c>
      <c r="R1811">
        <v>0.76470588235294112</v>
      </c>
      <c r="S1811">
        <v>11</v>
      </c>
    </row>
    <row r="1812" spans="1:20" x14ac:dyDescent="0.2">
      <c r="A1812" t="s">
        <v>13724</v>
      </c>
      <c r="B1812" t="s">
        <v>13725</v>
      </c>
      <c r="C1812" t="s">
        <v>238</v>
      </c>
      <c r="D1812" t="s">
        <v>1002</v>
      </c>
      <c r="E1812" s="23">
        <v>41518</v>
      </c>
      <c r="F1812">
        <v>11</v>
      </c>
      <c r="G1812">
        <v>15</v>
      </c>
      <c r="H1812">
        <v>0.73333333333333328</v>
      </c>
      <c r="I1812">
        <v>37</v>
      </c>
      <c r="J1812">
        <v>36</v>
      </c>
      <c r="K1812">
        <v>1.0277777777777777</v>
      </c>
      <c r="L1812">
        <v>40</v>
      </c>
      <c r="M1812">
        <v>0.9</v>
      </c>
      <c r="N1812">
        <v>28</v>
      </c>
      <c r="O1812">
        <v>0.77700000000000002</v>
      </c>
      <c r="P1812">
        <v>9</v>
      </c>
      <c r="Q1812">
        <v>10</v>
      </c>
      <c r="R1812">
        <v>0.9</v>
      </c>
      <c r="S1812">
        <v>9</v>
      </c>
    </row>
    <row r="1813" spans="1:20" x14ac:dyDescent="0.2">
      <c r="A1813" t="s">
        <v>13901</v>
      </c>
      <c r="B1813" t="s">
        <v>13902</v>
      </c>
      <c r="C1813" t="s">
        <v>239</v>
      </c>
      <c r="D1813" t="s">
        <v>1002</v>
      </c>
      <c r="E1813" s="23">
        <v>41518</v>
      </c>
      <c r="F1813">
        <v>3</v>
      </c>
      <c r="G1813">
        <v>5</v>
      </c>
      <c r="H1813">
        <v>0.6</v>
      </c>
      <c r="I1813">
        <v>4</v>
      </c>
      <c r="J1813">
        <v>6</v>
      </c>
      <c r="K1813">
        <v>0.66666666666666663</v>
      </c>
      <c r="L1813">
        <v>8</v>
      </c>
      <c r="M1813">
        <v>0.75</v>
      </c>
      <c r="N1813">
        <v>4</v>
      </c>
      <c r="O1813">
        <v>0.89</v>
      </c>
      <c r="P1813">
        <v>0</v>
      </c>
      <c r="Q1813">
        <v>0</v>
      </c>
      <c r="R1813" t="e">
        <v>#DIV/0!</v>
      </c>
      <c r="S1813">
        <v>0</v>
      </c>
    </row>
    <row r="1814" spans="1:20" x14ac:dyDescent="0.2">
      <c r="A1814" t="s">
        <v>14088</v>
      </c>
      <c r="B1814" t="s">
        <v>14089</v>
      </c>
      <c r="C1814" t="s">
        <v>240</v>
      </c>
      <c r="D1814" t="s">
        <v>1002</v>
      </c>
      <c r="E1814" s="23">
        <v>41518</v>
      </c>
      <c r="F1814">
        <v>27</v>
      </c>
      <c r="G1814">
        <v>27</v>
      </c>
      <c r="H1814">
        <v>1</v>
      </c>
      <c r="I1814">
        <v>40</v>
      </c>
      <c r="J1814">
        <v>127</v>
      </c>
      <c r="K1814">
        <v>0.31496062992125984</v>
      </c>
      <c r="L1814">
        <v>127</v>
      </c>
      <c r="M1814">
        <v>1</v>
      </c>
      <c r="N1814">
        <v>38</v>
      </c>
      <c r="P1814">
        <v>0</v>
      </c>
      <c r="Q1814">
        <v>2</v>
      </c>
      <c r="R1814">
        <v>0</v>
      </c>
      <c r="S1814">
        <v>3</v>
      </c>
    </row>
    <row r="1815" spans="1:20" x14ac:dyDescent="0.2">
      <c r="A1815" t="s">
        <v>14265</v>
      </c>
      <c r="B1815" t="s">
        <v>14266</v>
      </c>
      <c r="C1815" t="s">
        <v>241</v>
      </c>
      <c r="D1815" t="s">
        <v>1002</v>
      </c>
      <c r="E1815" s="23">
        <v>41518</v>
      </c>
      <c r="F1815">
        <v>0</v>
      </c>
      <c r="G1815">
        <v>0</v>
      </c>
      <c r="H1815" t="e">
        <v>#DIV/0!</v>
      </c>
      <c r="I1815">
        <v>0</v>
      </c>
      <c r="J1815">
        <v>0</v>
      </c>
      <c r="K1815" t="e">
        <v>#DIV/0!</v>
      </c>
      <c r="L1815">
        <v>0</v>
      </c>
      <c r="M1815" t="e">
        <v>#DIV/0!</v>
      </c>
      <c r="P1815">
        <v>0</v>
      </c>
      <c r="Q1815">
        <v>0</v>
      </c>
      <c r="R1815" t="e">
        <v>#DIV/0!</v>
      </c>
      <c r="T1815">
        <v>1.0571428571428572</v>
      </c>
    </row>
    <row r="1816" spans="1:20" x14ac:dyDescent="0.2">
      <c r="A1816" t="s">
        <v>14594</v>
      </c>
      <c r="B1816" t="s">
        <v>14595</v>
      </c>
      <c r="C1816" t="s">
        <v>199</v>
      </c>
      <c r="D1816" t="s">
        <v>1000</v>
      </c>
      <c r="E1816" s="23">
        <v>41518</v>
      </c>
      <c r="F1816">
        <v>13</v>
      </c>
      <c r="G1816">
        <v>13</v>
      </c>
      <c r="H1816">
        <v>1</v>
      </c>
      <c r="I1816">
        <v>16</v>
      </c>
      <c r="J1816">
        <v>85</v>
      </c>
      <c r="K1816">
        <v>0.18823529411764706</v>
      </c>
      <c r="L1816">
        <v>85</v>
      </c>
      <c r="M1816">
        <v>1</v>
      </c>
      <c r="N1816">
        <v>23</v>
      </c>
      <c r="P1816">
        <v>1</v>
      </c>
      <c r="Q1816">
        <v>2</v>
      </c>
      <c r="R1816">
        <v>0.5</v>
      </c>
      <c r="S1816">
        <v>1</v>
      </c>
      <c r="T1816">
        <v>1.0571428571428572</v>
      </c>
    </row>
    <row r="1817" spans="1:20" x14ac:dyDescent="0.2">
      <c r="A1817" t="s">
        <v>14769</v>
      </c>
      <c r="B1817" t="s">
        <v>14770</v>
      </c>
      <c r="C1817" t="s">
        <v>201</v>
      </c>
      <c r="D1817" t="s">
        <v>1002</v>
      </c>
      <c r="E1817" s="23">
        <v>41518</v>
      </c>
      <c r="F1817">
        <v>4</v>
      </c>
      <c r="G1817">
        <v>4</v>
      </c>
      <c r="H1817">
        <v>1</v>
      </c>
      <c r="I1817">
        <v>5</v>
      </c>
      <c r="J1817">
        <v>40</v>
      </c>
      <c r="K1817">
        <v>0.125</v>
      </c>
      <c r="L1817">
        <v>40</v>
      </c>
      <c r="M1817">
        <v>1</v>
      </c>
      <c r="N1817">
        <v>13</v>
      </c>
      <c r="O1817">
        <v>0.89999999999999991</v>
      </c>
      <c r="P1817">
        <v>1</v>
      </c>
      <c r="Q1817">
        <v>2</v>
      </c>
      <c r="R1817">
        <v>0.5</v>
      </c>
      <c r="S1817">
        <v>0</v>
      </c>
    </row>
    <row r="1818" spans="1:20" x14ac:dyDescent="0.2">
      <c r="A1818" t="s">
        <v>14860</v>
      </c>
      <c r="B1818" t="s">
        <v>14861</v>
      </c>
      <c r="C1818" t="s">
        <v>200</v>
      </c>
      <c r="D1818" t="s">
        <v>1002</v>
      </c>
      <c r="E1818" s="23">
        <v>41518</v>
      </c>
      <c r="F1818">
        <v>9</v>
      </c>
      <c r="G1818">
        <v>9</v>
      </c>
      <c r="H1818">
        <v>1</v>
      </c>
      <c r="I1818">
        <v>11</v>
      </c>
      <c r="J1818">
        <v>45</v>
      </c>
      <c r="K1818">
        <v>0.24444444444444444</v>
      </c>
      <c r="L1818">
        <v>45</v>
      </c>
      <c r="M1818">
        <v>1</v>
      </c>
      <c r="N1818">
        <v>10</v>
      </c>
      <c r="P1818">
        <v>0</v>
      </c>
      <c r="Q1818">
        <v>0</v>
      </c>
      <c r="R1818">
        <v>0</v>
      </c>
      <c r="S1818">
        <v>1</v>
      </c>
    </row>
    <row r="1819" spans="1:20" x14ac:dyDescent="0.2">
      <c r="A1819" t="s">
        <v>15037</v>
      </c>
      <c r="B1819" t="s">
        <v>15038</v>
      </c>
      <c r="C1819" t="s">
        <v>202</v>
      </c>
      <c r="D1819" t="s">
        <v>1002</v>
      </c>
      <c r="E1819" s="23">
        <v>41518</v>
      </c>
      <c r="H1819" t="e">
        <v>#DIV/0!</v>
      </c>
      <c r="K1819" t="e">
        <v>#DIV/0!</v>
      </c>
      <c r="M1819" t="e">
        <v>#DIV/0!</v>
      </c>
      <c r="R1819" t="e">
        <v>#DIV/0!</v>
      </c>
      <c r="T1819">
        <v>0.94444444444444442</v>
      </c>
    </row>
    <row r="1820" spans="1:20" x14ac:dyDescent="0.2">
      <c r="A1820" t="s">
        <v>15580</v>
      </c>
      <c r="B1820" t="s">
        <v>15581</v>
      </c>
      <c r="C1820" t="s">
        <v>228</v>
      </c>
      <c r="D1820" t="s">
        <v>1002</v>
      </c>
      <c r="E1820" s="23">
        <v>41518</v>
      </c>
      <c r="H1820" t="e">
        <v>#DIV/0!</v>
      </c>
      <c r="K1820" t="e">
        <v>#DIV/0!</v>
      </c>
      <c r="M1820" t="e">
        <v>#DIV/0!</v>
      </c>
      <c r="R1820" t="e">
        <v>#DIV/0!</v>
      </c>
      <c r="T1820">
        <v>0.94444444444444442</v>
      </c>
    </row>
    <row r="1821" spans="1:20" x14ac:dyDescent="0.2">
      <c r="A1821" t="s">
        <v>15741</v>
      </c>
      <c r="B1821" t="s">
        <v>15742</v>
      </c>
      <c r="C1821" t="s">
        <v>227</v>
      </c>
      <c r="D1821" t="s">
        <v>1000</v>
      </c>
      <c r="E1821" s="23">
        <v>41518</v>
      </c>
      <c r="H1821" t="e">
        <v>#DIV/0!</v>
      </c>
      <c r="K1821" t="e">
        <v>#DIV/0!</v>
      </c>
      <c r="M1821" t="e">
        <v>#DIV/0!</v>
      </c>
      <c r="R1821" t="e">
        <v>#DIV/0!</v>
      </c>
      <c r="T1821">
        <v>1.2666666666666666</v>
      </c>
    </row>
    <row r="1822" spans="1:20" x14ac:dyDescent="0.2">
      <c r="A1822" t="s">
        <v>15918</v>
      </c>
      <c r="B1822" t="s">
        <v>15919</v>
      </c>
      <c r="C1822" t="s">
        <v>203</v>
      </c>
      <c r="D1822" t="s">
        <v>1000</v>
      </c>
      <c r="E1822" s="23">
        <v>41518</v>
      </c>
      <c r="F1822">
        <v>10</v>
      </c>
      <c r="G1822">
        <v>11</v>
      </c>
      <c r="H1822">
        <v>0.90909090909090906</v>
      </c>
      <c r="I1822">
        <v>49</v>
      </c>
      <c r="J1822">
        <v>65</v>
      </c>
      <c r="K1822">
        <v>0.75384615384615383</v>
      </c>
      <c r="L1822">
        <v>75</v>
      </c>
      <c r="M1822">
        <v>0.8666666666666667</v>
      </c>
      <c r="N1822">
        <v>39</v>
      </c>
      <c r="P1822">
        <v>7</v>
      </c>
      <c r="Q1822">
        <v>10</v>
      </c>
      <c r="R1822">
        <v>0.7</v>
      </c>
      <c r="S1822">
        <v>5</v>
      </c>
      <c r="T1822">
        <v>0.95</v>
      </c>
    </row>
    <row r="1823" spans="1:20" x14ac:dyDescent="0.2">
      <c r="A1823" t="s">
        <v>16097</v>
      </c>
      <c r="B1823" t="s">
        <v>16098</v>
      </c>
      <c r="C1823" t="s">
        <v>205</v>
      </c>
      <c r="D1823" t="s">
        <v>1002</v>
      </c>
      <c r="E1823" s="23">
        <v>41518</v>
      </c>
      <c r="F1823">
        <v>4</v>
      </c>
      <c r="G1823">
        <v>5</v>
      </c>
      <c r="H1823">
        <v>0.8</v>
      </c>
      <c r="I1823">
        <v>33</v>
      </c>
      <c r="J1823">
        <v>35</v>
      </c>
      <c r="K1823">
        <v>0.94285714285714284</v>
      </c>
      <c r="L1823">
        <v>45</v>
      </c>
      <c r="M1823">
        <v>0.77777777777777779</v>
      </c>
      <c r="N1823">
        <v>24</v>
      </c>
      <c r="O1823">
        <v>1.125</v>
      </c>
      <c r="P1823">
        <v>7</v>
      </c>
      <c r="Q1823">
        <v>9</v>
      </c>
      <c r="R1823">
        <v>0.77777777777777779</v>
      </c>
      <c r="S1823">
        <v>4</v>
      </c>
    </row>
    <row r="1824" spans="1:20" x14ac:dyDescent="0.2">
      <c r="A1824" t="s">
        <v>16274</v>
      </c>
      <c r="B1824" t="s">
        <v>16275</v>
      </c>
      <c r="C1824" t="s">
        <v>204</v>
      </c>
      <c r="D1824" t="s">
        <v>1002</v>
      </c>
      <c r="E1824" s="23">
        <v>41518</v>
      </c>
      <c r="F1824">
        <v>6</v>
      </c>
      <c r="G1824">
        <v>6</v>
      </c>
      <c r="H1824">
        <v>1</v>
      </c>
      <c r="I1824">
        <v>16</v>
      </c>
      <c r="J1824">
        <v>30</v>
      </c>
      <c r="K1824">
        <v>0.53333333333333333</v>
      </c>
      <c r="L1824">
        <v>30</v>
      </c>
      <c r="M1824">
        <v>1</v>
      </c>
      <c r="N1824">
        <v>15</v>
      </c>
      <c r="P1824">
        <v>0</v>
      </c>
      <c r="Q1824">
        <v>1</v>
      </c>
      <c r="R1824">
        <v>0</v>
      </c>
      <c r="S1824">
        <v>1</v>
      </c>
      <c r="T1824">
        <v>0.89444444444444449</v>
      </c>
    </row>
    <row r="1825" spans="1:20" x14ac:dyDescent="0.2">
      <c r="A1825" t="s">
        <v>16451</v>
      </c>
      <c r="B1825" t="s">
        <v>16452</v>
      </c>
      <c r="C1825" t="s">
        <v>206</v>
      </c>
      <c r="D1825" t="s">
        <v>1002</v>
      </c>
      <c r="E1825" s="23">
        <v>41518</v>
      </c>
      <c r="H1825" t="e">
        <v>#DIV/0!</v>
      </c>
      <c r="K1825" t="e">
        <v>#DIV/0!</v>
      </c>
      <c r="M1825" t="e">
        <v>#DIV/0!</v>
      </c>
      <c r="R1825" t="e">
        <v>#DIV/0!</v>
      </c>
      <c r="T1825">
        <v>0.88888888888888884</v>
      </c>
    </row>
    <row r="1826" spans="1:20" x14ac:dyDescent="0.2">
      <c r="A1826" t="s">
        <v>16592</v>
      </c>
      <c r="B1826" t="s">
        <v>16593</v>
      </c>
      <c r="C1826" t="s">
        <v>223</v>
      </c>
      <c r="D1826" t="s">
        <v>1000</v>
      </c>
      <c r="E1826" s="23">
        <v>41518</v>
      </c>
      <c r="H1826" t="e">
        <v>#DIV/0!</v>
      </c>
      <c r="K1826" t="e">
        <v>#DIV/0!</v>
      </c>
      <c r="M1826" t="e">
        <v>#DIV/0!</v>
      </c>
      <c r="R1826" t="e">
        <v>#DIV/0!</v>
      </c>
      <c r="T1826">
        <v>0.9</v>
      </c>
    </row>
    <row r="1827" spans="1:20" x14ac:dyDescent="0.2">
      <c r="A1827" t="s">
        <v>16771</v>
      </c>
      <c r="B1827" t="s">
        <v>16772</v>
      </c>
      <c r="C1827" t="s">
        <v>224</v>
      </c>
      <c r="D1827" t="s">
        <v>1002</v>
      </c>
      <c r="E1827" s="23">
        <v>41518</v>
      </c>
      <c r="H1827" t="e">
        <v>#DIV/0!</v>
      </c>
      <c r="K1827" t="e">
        <v>#DIV/0!</v>
      </c>
      <c r="M1827" t="e">
        <v>#DIV/0!</v>
      </c>
      <c r="R1827" t="e">
        <v>#DIV/0!</v>
      </c>
    </row>
    <row r="1828" spans="1:20" x14ac:dyDescent="0.2">
      <c r="A1828" t="s">
        <v>17208</v>
      </c>
      <c r="B1828" t="s">
        <v>17209</v>
      </c>
      <c r="C1828" t="s">
        <v>225</v>
      </c>
      <c r="D1828" t="s">
        <v>1000</v>
      </c>
      <c r="E1828" s="23">
        <v>41518</v>
      </c>
      <c r="H1828" t="e">
        <v>#DIV/0!</v>
      </c>
      <c r="K1828" t="e">
        <v>#DIV/0!</v>
      </c>
      <c r="M1828" t="e">
        <v>#DIV/0!</v>
      </c>
      <c r="R1828" t="e">
        <v>#DIV/0!</v>
      </c>
    </row>
    <row r="1829" spans="1:20" x14ac:dyDescent="0.2">
      <c r="A1829" t="s">
        <v>17415</v>
      </c>
      <c r="B1829" t="s">
        <v>17416</v>
      </c>
      <c r="C1829" t="s">
        <v>226</v>
      </c>
      <c r="D1829" t="s">
        <v>1002</v>
      </c>
      <c r="E1829" s="23">
        <v>41518</v>
      </c>
      <c r="H1829" t="e">
        <v>#DIV/0!</v>
      </c>
      <c r="K1829" t="e">
        <v>#DIV/0!</v>
      </c>
      <c r="M1829" t="e">
        <v>#DIV/0!</v>
      </c>
      <c r="R1829" t="e">
        <v>#DIV/0!</v>
      </c>
    </row>
    <row r="1830" spans="1:20" x14ac:dyDescent="0.2">
      <c r="A1830" t="s">
        <v>17592</v>
      </c>
      <c r="B1830" t="s">
        <v>17593</v>
      </c>
      <c r="C1830" t="s">
        <v>232</v>
      </c>
      <c r="D1830" t="s">
        <v>1000</v>
      </c>
      <c r="E1830" s="23">
        <v>41518</v>
      </c>
      <c r="H1830" t="e">
        <v>#DIV/0!</v>
      </c>
      <c r="K1830" t="e">
        <v>#DIV/0!</v>
      </c>
      <c r="M1830" t="e">
        <v>#DIV/0!</v>
      </c>
      <c r="R1830" t="e">
        <v>#DIV/0!</v>
      </c>
    </row>
    <row r="1831" spans="1:20" x14ac:dyDescent="0.2">
      <c r="A1831" t="s">
        <v>17789</v>
      </c>
      <c r="B1831" t="s">
        <v>17790</v>
      </c>
      <c r="C1831" t="s">
        <v>231</v>
      </c>
      <c r="D1831" t="s">
        <v>1002</v>
      </c>
      <c r="E1831" s="23">
        <v>41518</v>
      </c>
      <c r="H1831" t="e">
        <v>#DIV/0!</v>
      </c>
      <c r="K1831" t="e">
        <v>#DIV/0!</v>
      </c>
      <c r="M1831" t="e">
        <v>#DIV/0!</v>
      </c>
      <c r="R1831" t="e">
        <v>#DIV/0!</v>
      </c>
      <c r="T1831">
        <v>0.5714285714285714</v>
      </c>
    </row>
    <row r="1832" spans="1:20" x14ac:dyDescent="0.2">
      <c r="A1832" t="s">
        <v>17966</v>
      </c>
      <c r="B1832" t="s">
        <v>17967</v>
      </c>
      <c r="C1832" t="s">
        <v>317</v>
      </c>
      <c r="D1832" t="s">
        <v>1000</v>
      </c>
      <c r="E1832" s="23">
        <v>41518</v>
      </c>
      <c r="F1832">
        <v>3</v>
      </c>
      <c r="G1832">
        <v>3</v>
      </c>
      <c r="H1832">
        <v>1</v>
      </c>
      <c r="I1832">
        <v>1</v>
      </c>
      <c r="J1832">
        <v>15</v>
      </c>
      <c r="K1832">
        <v>6.6666666666666666E-2</v>
      </c>
      <c r="L1832">
        <v>15</v>
      </c>
      <c r="M1832">
        <v>1</v>
      </c>
      <c r="N1832">
        <v>1</v>
      </c>
      <c r="P1832">
        <v>0</v>
      </c>
      <c r="Q1832">
        <v>0</v>
      </c>
      <c r="R1832" t="e">
        <v>#DIV/0!</v>
      </c>
      <c r="S1832">
        <v>0</v>
      </c>
    </row>
    <row r="1833" spans="1:20" x14ac:dyDescent="0.2">
      <c r="A1833" t="s">
        <v>18145</v>
      </c>
      <c r="B1833" t="s">
        <v>18146</v>
      </c>
      <c r="C1833" t="s">
        <v>316</v>
      </c>
      <c r="D1833" t="s">
        <v>1002</v>
      </c>
      <c r="E1833" s="23">
        <v>41518</v>
      </c>
      <c r="F1833">
        <v>3</v>
      </c>
      <c r="G1833">
        <v>3</v>
      </c>
      <c r="H1833">
        <v>1</v>
      </c>
      <c r="I1833">
        <v>1</v>
      </c>
      <c r="J1833">
        <v>15</v>
      </c>
      <c r="K1833">
        <v>6.6666666666666666E-2</v>
      </c>
      <c r="L1833">
        <v>15</v>
      </c>
      <c r="M1833">
        <v>1</v>
      </c>
      <c r="N1833">
        <v>1</v>
      </c>
      <c r="P1833">
        <v>0</v>
      </c>
      <c r="Q1833">
        <v>0</v>
      </c>
      <c r="R1833" t="e">
        <v>#DIV/0!</v>
      </c>
      <c r="S1833">
        <v>0</v>
      </c>
      <c r="T1833">
        <v>1</v>
      </c>
    </row>
    <row r="1834" spans="1:20" x14ac:dyDescent="0.2">
      <c r="A1834" t="s">
        <v>18398</v>
      </c>
      <c r="B1834" t="s">
        <v>18399</v>
      </c>
      <c r="C1834" t="s">
        <v>214</v>
      </c>
      <c r="D1834" t="s">
        <v>1000</v>
      </c>
      <c r="E1834" s="23">
        <v>41518</v>
      </c>
      <c r="F1834">
        <v>4</v>
      </c>
      <c r="G1834">
        <v>4</v>
      </c>
      <c r="H1834">
        <v>1</v>
      </c>
      <c r="I1834">
        <v>14</v>
      </c>
      <c r="J1834">
        <v>29</v>
      </c>
      <c r="K1834">
        <v>0.48275862068965519</v>
      </c>
      <c r="L1834">
        <v>29</v>
      </c>
      <c r="M1834">
        <v>1</v>
      </c>
      <c r="N1834">
        <v>13</v>
      </c>
      <c r="P1834">
        <v>3</v>
      </c>
      <c r="Q1834">
        <v>3</v>
      </c>
      <c r="R1834">
        <v>1</v>
      </c>
      <c r="S1834">
        <v>1</v>
      </c>
    </row>
    <row r="1835" spans="1:20" x14ac:dyDescent="0.2">
      <c r="A1835" t="s">
        <v>18577</v>
      </c>
      <c r="B1835" t="s">
        <v>18578</v>
      </c>
      <c r="C1835" t="s">
        <v>215</v>
      </c>
      <c r="D1835" t="s">
        <v>1002</v>
      </c>
      <c r="E1835" s="23">
        <v>41518</v>
      </c>
      <c r="F1835">
        <v>4</v>
      </c>
      <c r="G1835">
        <v>4</v>
      </c>
      <c r="H1835">
        <v>1</v>
      </c>
      <c r="I1835">
        <v>14</v>
      </c>
      <c r="J1835">
        <v>29</v>
      </c>
      <c r="K1835">
        <v>0.48275862068965519</v>
      </c>
      <c r="L1835">
        <v>29</v>
      </c>
      <c r="M1835">
        <v>1</v>
      </c>
      <c r="N1835">
        <v>13</v>
      </c>
      <c r="O1835">
        <v>0.8</v>
      </c>
      <c r="P1835">
        <v>3</v>
      </c>
      <c r="Q1835">
        <v>3</v>
      </c>
      <c r="R1835">
        <v>1</v>
      </c>
      <c r="S1835">
        <v>1</v>
      </c>
      <c r="T1835">
        <v>0.80399999999999994</v>
      </c>
    </row>
    <row r="1836" spans="1:20" x14ac:dyDescent="0.2">
      <c r="A1836" t="s">
        <v>18754</v>
      </c>
      <c r="B1836" t="s">
        <v>18755</v>
      </c>
      <c r="C1836" t="s">
        <v>216</v>
      </c>
      <c r="D1836" t="s">
        <v>1002</v>
      </c>
      <c r="E1836" s="23">
        <v>41518</v>
      </c>
      <c r="H1836" t="e">
        <v>#DIV/0!</v>
      </c>
      <c r="K1836" t="e">
        <v>#DIV/0!</v>
      </c>
      <c r="M1836" t="e">
        <v>#DIV/0!</v>
      </c>
      <c r="R1836" t="e">
        <v>#DIV/0!</v>
      </c>
      <c r="T1836">
        <v>0.83299999999999996</v>
      </c>
    </row>
    <row r="1837" spans="1:20" x14ac:dyDescent="0.2">
      <c r="A1837" t="s">
        <v>18931</v>
      </c>
      <c r="B1837" t="s">
        <v>18932</v>
      </c>
      <c r="C1837" t="s">
        <v>229</v>
      </c>
      <c r="D1837" t="s">
        <v>1002</v>
      </c>
      <c r="E1837" s="23">
        <v>41518</v>
      </c>
      <c r="H1837" t="e">
        <v>#DIV/0!</v>
      </c>
      <c r="K1837" t="e">
        <v>#DIV/0!</v>
      </c>
      <c r="M1837" t="e">
        <v>#DIV/0!</v>
      </c>
      <c r="R1837" t="e">
        <v>#DIV/0!</v>
      </c>
      <c r="T1837">
        <v>0.71699999999999997</v>
      </c>
    </row>
    <row r="1838" spans="1:20" x14ac:dyDescent="0.2">
      <c r="A1838" t="s">
        <v>19108</v>
      </c>
      <c r="B1838" t="s">
        <v>19109</v>
      </c>
      <c r="C1838" t="s">
        <v>230</v>
      </c>
      <c r="D1838" t="s">
        <v>1000</v>
      </c>
      <c r="E1838" s="23">
        <v>41518</v>
      </c>
      <c r="H1838" t="e">
        <v>#DIV/0!</v>
      </c>
      <c r="K1838" t="e">
        <v>#DIV/0!</v>
      </c>
      <c r="M1838" t="e">
        <v>#DIV/0!</v>
      </c>
      <c r="R1838" t="e">
        <v>#DIV/0!</v>
      </c>
    </row>
    <row r="1839" spans="1:20" x14ac:dyDescent="0.2">
      <c r="A1839" t="s">
        <v>19287</v>
      </c>
      <c r="B1839" t="s">
        <v>19288</v>
      </c>
      <c r="C1839" t="s">
        <v>234</v>
      </c>
      <c r="D1839" t="s">
        <v>1000</v>
      </c>
      <c r="E1839" s="23">
        <v>41518</v>
      </c>
      <c r="H1839" t="e">
        <v>#DIV/0!</v>
      </c>
      <c r="K1839" t="e">
        <v>#DIV/0!</v>
      </c>
      <c r="M1839" t="e">
        <v>#DIV/0!</v>
      </c>
      <c r="R1839" t="e">
        <v>#DIV/0!</v>
      </c>
    </row>
    <row r="1840" spans="1:20" x14ac:dyDescent="0.2">
      <c r="A1840" t="s">
        <v>19466</v>
      </c>
      <c r="B1840" t="s">
        <v>19467</v>
      </c>
      <c r="C1840" t="s">
        <v>233</v>
      </c>
      <c r="D1840" t="s">
        <v>1002</v>
      </c>
      <c r="E1840" s="23">
        <v>41518</v>
      </c>
      <c r="H1840" t="e">
        <v>#DIV/0!</v>
      </c>
      <c r="K1840" t="e">
        <v>#DIV/0!</v>
      </c>
      <c r="M1840" t="e">
        <v>#DIV/0!</v>
      </c>
      <c r="R1840" t="e">
        <v>#DIV/0!</v>
      </c>
    </row>
    <row r="1841" spans="1:20" x14ac:dyDescent="0.2">
      <c r="A1841" t="s">
        <v>19841</v>
      </c>
      <c r="B1841" t="s">
        <v>19842</v>
      </c>
      <c r="C1841" t="s">
        <v>220</v>
      </c>
      <c r="D1841" t="s">
        <v>1000</v>
      </c>
      <c r="E1841" s="23">
        <v>41518</v>
      </c>
      <c r="F1841">
        <v>14</v>
      </c>
      <c r="G1841">
        <v>20</v>
      </c>
      <c r="H1841">
        <v>0.7</v>
      </c>
      <c r="I1841">
        <v>41</v>
      </c>
      <c r="J1841">
        <v>42</v>
      </c>
      <c r="K1841">
        <v>0.97619047619047616</v>
      </c>
      <c r="L1841">
        <v>48</v>
      </c>
      <c r="M1841">
        <v>0.875</v>
      </c>
      <c r="N1841">
        <v>32</v>
      </c>
      <c r="P1841">
        <v>9</v>
      </c>
      <c r="Q1841">
        <v>10</v>
      </c>
      <c r="R1841">
        <v>0.9</v>
      </c>
      <c r="S1841">
        <v>9</v>
      </c>
      <c r="T1841">
        <v>0.41666666666666669</v>
      </c>
    </row>
    <row r="1842" spans="1:20" x14ac:dyDescent="0.2">
      <c r="A1842" t="s">
        <v>20020</v>
      </c>
      <c r="B1842" t="s">
        <v>20021</v>
      </c>
      <c r="C1842" t="s">
        <v>221</v>
      </c>
      <c r="D1842" t="s">
        <v>1002</v>
      </c>
      <c r="E1842" s="23">
        <v>41518</v>
      </c>
      <c r="F1842">
        <v>11</v>
      </c>
      <c r="G1842">
        <v>15</v>
      </c>
      <c r="H1842">
        <v>0.73333333333333328</v>
      </c>
      <c r="I1842">
        <v>37</v>
      </c>
      <c r="J1842">
        <v>36</v>
      </c>
      <c r="K1842">
        <v>1.0277777777777777</v>
      </c>
      <c r="L1842">
        <v>40</v>
      </c>
      <c r="M1842">
        <v>0.9</v>
      </c>
      <c r="N1842">
        <v>28</v>
      </c>
      <c r="O1842">
        <v>0.77700000000000002</v>
      </c>
      <c r="P1842">
        <v>9</v>
      </c>
      <c r="Q1842">
        <v>10</v>
      </c>
      <c r="R1842">
        <v>0.9</v>
      </c>
      <c r="S1842">
        <v>9</v>
      </c>
      <c r="T1842">
        <v>1.1416666666666668</v>
      </c>
    </row>
    <row r="1843" spans="1:20" x14ac:dyDescent="0.2">
      <c r="A1843" t="s">
        <v>20197</v>
      </c>
      <c r="B1843" t="s">
        <v>20198</v>
      </c>
      <c r="C1843" t="s">
        <v>222</v>
      </c>
      <c r="D1843" t="s">
        <v>1002</v>
      </c>
      <c r="E1843" s="23">
        <v>41518</v>
      </c>
      <c r="F1843">
        <v>3</v>
      </c>
      <c r="G1843">
        <v>5</v>
      </c>
      <c r="H1843">
        <v>0.6</v>
      </c>
      <c r="I1843">
        <v>4</v>
      </c>
      <c r="J1843">
        <v>6</v>
      </c>
      <c r="K1843">
        <v>0.66666666666666663</v>
      </c>
      <c r="L1843">
        <v>8</v>
      </c>
      <c r="M1843">
        <v>0.75</v>
      </c>
      <c r="N1843">
        <v>4</v>
      </c>
      <c r="O1843">
        <v>0.89</v>
      </c>
      <c r="P1843">
        <v>0</v>
      </c>
      <c r="Q1843">
        <v>0</v>
      </c>
      <c r="R1843" t="e">
        <v>#DIV/0!</v>
      </c>
      <c r="S1843">
        <v>0</v>
      </c>
      <c r="T1843">
        <v>0.83299999999999996</v>
      </c>
    </row>
    <row r="1844" spans="1:20" x14ac:dyDescent="0.2">
      <c r="A1844" t="s">
        <v>20374</v>
      </c>
      <c r="B1844" t="s">
        <v>20375</v>
      </c>
      <c r="C1844" t="s">
        <v>211</v>
      </c>
      <c r="D1844" t="s">
        <v>1002</v>
      </c>
      <c r="E1844" s="23">
        <v>41518</v>
      </c>
      <c r="H1844" t="e">
        <v>#DIV/0!</v>
      </c>
      <c r="K1844" t="e">
        <v>#DIV/0!</v>
      </c>
      <c r="M1844" t="e">
        <v>#DIV/0!</v>
      </c>
      <c r="N1844">
        <v>0</v>
      </c>
      <c r="R1844" t="e">
        <v>#DIV/0!</v>
      </c>
      <c r="T1844">
        <v>0.74</v>
      </c>
    </row>
    <row r="1845" spans="1:20" x14ac:dyDescent="0.2">
      <c r="A1845" t="s">
        <v>20551</v>
      </c>
      <c r="B1845" t="s">
        <v>20552</v>
      </c>
      <c r="C1845" t="s">
        <v>207</v>
      </c>
      <c r="D1845" t="s">
        <v>1000</v>
      </c>
      <c r="E1845" s="23">
        <v>41518</v>
      </c>
      <c r="F1845">
        <v>10</v>
      </c>
      <c r="G1845">
        <v>10</v>
      </c>
      <c r="H1845">
        <v>1</v>
      </c>
      <c r="I1845">
        <v>24</v>
      </c>
      <c r="J1845">
        <v>57</v>
      </c>
      <c r="K1845">
        <v>0.42105263157894735</v>
      </c>
      <c r="L1845">
        <v>57</v>
      </c>
      <c r="M1845">
        <v>1</v>
      </c>
      <c r="N1845">
        <v>17</v>
      </c>
      <c r="P1845">
        <v>2</v>
      </c>
      <c r="Q1845">
        <v>3</v>
      </c>
      <c r="R1845">
        <v>0.66666666666666663</v>
      </c>
      <c r="S1845">
        <v>6</v>
      </c>
      <c r="T1845">
        <v>0.98</v>
      </c>
    </row>
    <row r="1846" spans="1:20" x14ac:dyDescent="0.2">
      <c r="A1846" t="s">
        <v>20730</v>
      </c>
      <c r="B1846" t="s">
        <v>20731</v>
      </c>
      <c r="C1846" t="s">
        <v>894</v>
      </c>
      <c r="D1846" t="s">
        <v>1002</v>
      </c>
      <c r="E1846" s="23">
        <v>41518</v>
      </c>
      <c r="T1846">
        <v>0.91217948717948727</v>
      </c>
    </row>
    <row r="1847" spans="1:20" x14ac:dyDescent="0.2">
      <c r="A1847" t="s">
        <v>20795</v>
      </c>
      <c r="B1847" t="s">
        <v>20796</v>
      </c>
      <c r="C1847" t="s">
        <v>210</v>
      </c>
      <c r="D1847" t="s">
        <v>1002</v>
      </c>
      <c r="E1847" s="23">
        <v>41518</v>
      </c>
      <c r="F1847">
        <v>4</v>
      </c>
      <c r="G1847">
        <v>4</v>
      </c>
      <c r="H1847">
        <v>1</v>
      </c>
      <c r="I1847">
        <v>24</v>
      </c>
      <c r="J1847">
        <v>35</v>
      </c>
      <c r="K1847">
        <v>0.68571428571428572</v>
      </c>
      <c r="L1847">
        <v>35</v>
      </c>
      <c r="M1847">
        <v>1</v>
      </c>
      <c r="N1847">
        <v>17</v>
      </c>
      <c r="O1847">
        <v>1.2250000000000001</v>
      </c>
      <c r="P1847">
        <v>2</v>
      </c>
      <c r="Q1847">
        <v>3</v>
      </c>
      <c r="R1847">
        <v>0.66666666666666663</v>
      </c>
      <c r="S1847">
        <v>6</v>
      </c>
    </row>
    <row r="1848" spans="1:20" x14ac:dyDescent="0.2">
      <c r="A1848" t="s">
        <v>20972</v>
      </c>
      <c r="B1848" t="s">
        <v>20973</v>
      </c>
      <c r="C1848" t="s">
        <v>208</v>
      </c>
      <c r="D1848" t="s">
        <v>1002</v>
      </c>
      <c r="E1848" s="23">
        <v>41518</v>
      </c>
      <c r="F1848">
        <v>6</v>
      </c>
      <c r="G1848">
        <v>6</v>
      </c>
      <c r="H1848">
        <v>1</v>
      </c>
      <c r="J1848">
        <v>22</v>
      </c>
      <c r="K1848">
        <v>0</v>
      </c>
      <c r="L1848">
        <v>22</v>
      </c>
      <c r="M1848">
        <v>1</v>
      </c>
      <c r="P1848">
        <v>0</v>
      </c>
      <c r="Q1848">
        <v>0</v>
      </c>
      <c r="R1848" t="e">
        <v>#DIV/0!</v>
      </c>
    </row>
    <row r="1849" spans="1:20" x14ac:dyDescent="0.2">
      <c r="A1849" t="s">
        <v>21227</v>
      </c>
      <c r="B1849" t="s">
        <v>21228</v>
      </c>
      <c r="C1849" t="s">
        <v>213</v>
      </c>
      <c r="D1849" t="s">
        <v>1002</v>
      </c>
      <c r="E1849" s="23">
        <v>41518</v>
      </c>
      <c r="H1849" t="e">
        <v>#DIV/0!</v>
      </c>
      <c r="K1849" t="e">
        <v>#DIV/0!</v>
      </c>
      <c r="M1849" t="e">
        <v>#DIV/0!</v>
      </c>
      <c r="T1849">
        <v>0.84</v>
      </c>
    </row>
    <row r="1850" spans="1:20" x14ac:dyDescent="0.2">
      <c r="A1850" t="s">
        <v>21404</v>
      </c>
      <c r="B1850" t="s">
        <v>21405</v>
      </c>
      <c r="C1850" t="s">
        <v>8154</v>
      </c>
      <c r="D1850" t="s">
        <v>1002</v>
      </c>
      <c r="E1850" s="23">
        <v>41518</v>
      </c>
      <c r="F1850">
        <v>2</v>
      </c>
      <c r="G1850">
        <v>4</v>
      </c>
      <c r="H1850">
        <v>0.5</v>
      </c>
      <c r="I1850">
        <v>6</v>
      </c>
      <c r="J1850">
        <v>7</v>
      </c>
      <c r="K1850">
        <v>0.8571428571428571</v>
      </c>
      <c r="L1850">
        <v>17</v>
      </c>
      <c r="M1850">
        <v>0.41176470588235292</v>
      </c>
      <c r="T1850">
        <v>0.76923076923076927</v>
      </c>
    </row>
    <row r="1851" spans="1:20" x14ac:dyDescent="0.2">
      <c r="A1851" t="s">
        <v>21469</v>
      </c>
      <c r="B1851" t="s">
        <v>21470</v>
      </c>
      <c r="C1851" t="s">
        <v>212</v>
      </c>
      <c r="D1851" t="s">
        <v>1000</v>
      </c>
      <c r="E1851" s="23">
        <v>41518</v>
      </c>
      <c r="F1851">
        <v>2</v>
      </c>
      <c r="G1851">
        <v>4</v>
      </c>
      <c r="H1851">
        <v>0.5</v>
      </c>
      <c r="I1851">
        <v>6</v>
      </c>
      <c r="J1851">
        <v>7</v>
      </c>
      <c r="K1851">
        <v>0.8571428571428571</v>
      </c>
      <c r="L1851">
        <v>17</v>
      </c>
      <c r="M1851">
        <v>0.41176470588235292</v>
      </c>
      <c r="N1851">
        <v>0</v>
      </c>
      <c r="P1851">
        <v>0</v>
      </c>
      <c r="Q1851">
        <v>0</v>
      </c>
      <c r="R1851" t="e">
        <v>#DIV/0!</v>
      </c>
      <c r="S1851">
        <v>0</v>
      </c>
      <c r="T1851">
        <v>0.76923076923076927</v>
      </c>
    </row>
    <row r="1852" spans="1:20" x14ac:dyDescent="0.2">
      <c r="A1852" t="s">
        <v>21678</v>
      </c>
      <c r="B1852" t="s">
        <v>21679</v>
      </c>
      <c r="C1852" t="s">
        <v>217</v>
      </c>
      <c r="D1852" t="s">
        <v>1000</v>
      </c>
      <c r="E1852" s="23">
        <v>41518</v>
      </c>
      <c r="F1852">
        <v>3</v>
      </c>
      <c r="G1852">
        <v>3</v>
      </c>
      <c r="H1852">
        <v>1</v>
      </c>
      <c r="I1852">
        <v>12</v>
      </c>
      <c r="J1852">
        <v>15</v>
      </c>
      <c r="K1852">
        <v>0.8</v>
      </c>
      <c r="L1852">
        <v>15</v>
      </c>
      <c r="M1852">
        <v>1</v>
      </c>
      <c r="N1852">
        <v>12</v>
      </c>
      <c r="P1852">
        <v>0</v>
      </c>
      <c r="Q1852">
        <v>1</v>
      </c>
      <c r="R1852">
        <v>0</v>
      </c>
      <c r="S1852">
        <v>1</v>
      </c>
    </row>
    <row r="1853" spans="1:20" x14ac:dyDescent="0.2">
      <c r="A1853" t="s">
        <v>21857</v>
      </c>
      <c r="B1853" t="s">
        <v>21858</v>
      </c>
      <c r="C1853" t="s">
        <v>895</v>
      </c>
      <c r="D1853" t="s">
        <v>1002</v>
      </c>
      <c r="E1853" s="23">
        <v>41518</v>
      </c>
      <c r="F1853">
        <v>0</v>
      </c>
      <c r="G1853">
        <v>0</v>
      </c>
      <c r="I1853">
        <v>0</v>
      </c>
      <c r="J1853">
        <v>0</v>
      </c>
      <c r="L1853">
        <v>0</v>
      </c>
    </row>
    <row r="1854" spans="1:20" x14ac:dyDescent="0.2">
      <c r="A1854" t="s">
        <v>21922</v>
      </c>
      <c r="B1854" t="s">
        <v>21923</v>
      </c>
      <c r="C1854" t="s">
        <v>218</v>
      </c>
      <c r="D1854" t="s">
        <v>1002</v>
      </c>
      <c r="E1854" s="23">
        <v>41518</v>
      </c>
      <c r="F1854">
        <v>3</v>
      </c>
      <c r="G1854">
        <v>3</v>
      </c>
      <c r="H1854">
        <v>1</v>
      </c>
      <c r="I1854">
        <v>12</v>
      </c>
      <c r="J1854">
        <v>15</v>
      </c>
      <c r="K1854">
        <v>0.8</v>
      </c>
      <c r="L1854">
        <v>15</v>
      </c>
      <c r="M1854">
        <v>1</v>
      </c>
      <c r="N1854">
        <v>12</v>
      </c>
      <c r="P1854">
        <v>0</v>
      </c>
      <c r="Q1854">
        <v>1</v>
      </c>
      <c r="R1854">
        <v>0</v>
      </c>
      <c r="S1854">
        <v>1</v>
      </c>
    </row>
    <row r="1855" spans="1:20" x14ac:dyDescent="0.2">
      <c r="A1855" t="s">
        <v>22099</v>
      </c>
      <c r="B1855" t="s">
        <v>22100</v>
      </c>
      <c r="C1855" t="s">
        <v>219</v>
      </c>
      <c r="D1855" t="s">
        <v>1002</v>
      </c>
      <c r="E1855" s="23">
        <v>41518</v>
      </c>
      <c r="T1855">
        <v>1.0249999999999999</v>
      </c>
    </row>
    <row r="1856" spans="1:20" x14ac:dyDescent="0.2">
      <c r="A1856" t="s">
        <v>11529</v>
      </c>
      <c r="B1856" t="s">
        <v>11530</v>
      </c>
      <c r="C1856" t="s">
        <v>198</v>
      </c>
      <c r="D1856" t="s">
        <v>1002</v>
      </c>
      <c r="E1856" s="23">
        <v>41548</v>
      </c>
      <c r="F1856">
        <v>4</v>
      </c>
      <c r="G1856">
        <v>5</v>
      </c>
      <c r="H1856">
        <v>0.8</v>
      </c>
      <c r="J1856">
        <v>17</v>
      </c>
      <c r="K1856">
        <v>0</v>
      </c>
      <c r="L1856">
        <v>17</v>
      </c>
      <c r="M1856">
        <v>1</v>
      </c>
      <c r="P1856">
        <v>0</v>
      </c>
      <c r="Q1856">
        <v>0</v>
      </c>
      <c r="R1856" t="e">
        <v>#DIV/0!</v>
      </c>
      <c r="T1856">
        <v>1.05</v>
      </c>
    </row>
    <row r="1857" spans="1:20" x14ac:dyDescent="0.2">
      <c r="A1857" t="s">
        <v>13192</v>
      </c>
      <c r="B1857" t="s">
        <v>13104</v>
      </c>
      <c r="C1857" t="s">
        <v>1051</v>
      </c>
      <c r="D1857" t="s">
        <v>1002</v>
      </c>
      <c r="E1857" s="23">
        <v>41548</v>
      </c>
      <c r="F1857">
        <v>4</v>
      </c>
      <c r="G1857">
        <v>5</v>
      </c>
      <c r="H1857">
        <v>0.8</v>
      </c>
      <c r="J1857">
        <v>17</v>
      </c>
      <c r="K1857">
        <v>0</v>
      </c>
      <c r="L1857">
        <v>17</v>
      </c>
      <c r="M1857">
        <v>1</v>
      </c>
      <c r="P1857">
        <v>0</v>
      </c>
      <c r="Q1857">
        <v>0</v>
      </c>
      <c r="R1857" t="e">
        <v>#DIV/0!</v>
      </c>
      <c r="T1857">
        <v>1</v>
      </c>
    </row>
    <row r="1858" spans="1:20" x14ac:dyDescent="0.2">
      <c r="A1858" t="s">
        <v>2999</v>
      </c>
      <c r="B1858" t="s">
        <v>3000</v>
      </c>
      <c r="C1858" t="s">
        <v>242</v>
      </c>
      <c r="D1858" t="s">
        <v>1000</v>
      </c>
      <c r="E1858" s="23">
        <v>41548</v>
      </c>
      <c r="F1858">
        <v>0</v>
      </c>
      <c r="G1858">
        <v>0</v>
      </c>
      <c r="H1858" t="e">
        <v>#DIV/0!</v>
      </c>
      <c r="I1858">
        <v>0</v>
      </c>
      <c r="J1858">
        <v>0</v>
      </c>
      <c r="K1858" t="e">
        <v>#DIV/0!</v>
      </c>
      <c r="L1858">
        <v>0</v>
      </c>
      <c r="M1858" t="e">
        <v>#DIV/0!</v>
      </c>
      <c r="N1858">
        <v>0</v>
      </c>
      <c r="P1858">
        <v>0</v>
      </c>
      <c r="Q1858">
        <v>0</v>
      </c>
      <c r="R1858" t="e">
        <v>#DIV/0!</v>
      </c>
      <c r="S1858">
        <v>0</v>
      </c>
    </row>
    <row r="1859" spans="1:20" x14ac:dyDescent="0.2">
      <c r="A1859" t="s">
        <v>2824</v>
      </c>
      <c r="B1859" t="s">
        <v>2825</v>
      </c>
      <c r="C1859" t="s">
        <v>2724</v>
      </c>
      <c r="D1859" t="s">
        <v>1000</v>
      </c>
      <c r="E1859" s="23">
        <v>41548</v>
      </c>
      <c r="F1859">
        <v>11</v>
      </c>
      <c r="G1859">
        <v>12</v>
      </c>
      <c r="H1859">
        <v>0.91666666666666663</v>
      </c>
      <c r="I1859">
        <v>0</v>
      </c>
      <c r="J1859">
        <v>61</v>
      </c>
      <c r="K1859">
        <v>0</v>
      </c>
      <c r="L1859">
        <v>61</v>
      </c>
      <c r="M1859">
        <v>1</v>
      </c>
      <c r="N1859">
        <v>0</v>
      </c>
      <c r="P1859">
        <v>0</v>
      </c>
      <c r="Q1859">
        <v>0</v>
      </c>
      <c r="R1859" t="e">
        <v>#DIV/0!</v>
      </c>
      <c r="S1859">
        <v>0</v>
      </c>
    </row>
    <row r="1860" spans="1:20" x14ac:dyDescent="0.2">
      <c r="A1860" t="s">
        <v>2579</v>
      </c>
      <c r="B1860" t="s">
        <v>2580</v>
      </c>
      <c r="C1860" t="s">
        <v>237</v>
      </c>
      <c r="D1860" t="s">
        <v>1000</v>
      </c>
      <c r="E1860" s="23">
        <v>41548</v>
      </c>
      <c r="F1860">
        <v>15</v>
      </c>
      <c r="G1860">
        <v>17</v>
      </c>
      <c r="H1860">
        <v>0.88235294117647056</v>
      </c>
      <c r="I1860">
        <v>77</v>
      </c>
      <c r="J1860">
        <v>134</v>
      </c>
      <c r="K1860">
        <v>0.57462686567164178</v>
      </c>
      <c r="L1860">
        <v>149</v>
      </c>
      <c r="M1860">
        <v>0.89932885906040272</v>
      </c>
      <c r="N1860">
        <v>62</v>
      </c>
      <c r="O1860">
        <v>0.94374999999999998</v>
      </c>
      <c r="P1860">
        <v>11</v>
      </c>
      <c r="Q1860">
        <v>15</v>
      </c>
      <c r="R1860">
        <v>0.73333333333333328</v>
      </c>
      <c r="S1860">
        <v>15</v>
      </c>
    </row>
    <row r="1861" spans="1:20" x14ac:dyDescent="0.2">
      <c r="A1861" t="s">
        <v>2404</v>
      </c>
      <c r="B1861" t="s">
        <v>2405</v>
      </c>
      <c r="C1861" t="s">
        <v>238</v>
      </c>
      <c r="D1861" t="s">
        <v>1000</v>
      </c>
      <c r="E1861" s="23">
        <v>41548</v>
      </c>
      <c r="F1861">
        <v>13</v>
      </c>
      <c r="G1861">
        <v>16</v>
      </c>
      <c r="H1861">
        <v>0.8125</v>
      </c>
      <c r="I1861">
        <v>37</v>
      </c>
      <c r="J1861">
        <v>37</v>
      </c>
      <c r="K1861">
        <v>1</v>
      </c>
      <c r="L1861">
        <v>40</v>
      </c>
      <c r="M1861">
        <v>0.92500000000000004</v>
      </c>
      <c r="N1861">
        <v>32</v>
      </c>
      <c r="O1861">
        <v>0.81945000000000001</v>
      </c>
      <c r="P1861">
        <v>6</v>
      </c>
      <c r="Q1861">
        <v>7</v>
      </c>
      <c r="R1861">
        <v>0.8571428571428571</v>
      </c>
      <c r="S1861">
        <v>5</v>
      </c>
      <c r="T1861">
        <v>1.075</v>
      </c>
    </row>
    <row r="1862" spans="1:20" x14ac:dyDescent="0.2">
      <c r="A1862" t="s">
        <v>2231</v>
      </c>
      <c r="B1862" t="s">
        <v>2232</v>
      </c>
      <c r="C1862" t="s">
        <v>239</v>
      </c>
      <c r="D1862" t="s">
        <v>1000</v>
      </c>
      <c r="E1862" s="23">
        <v>41548</v>
      </c>
      <c r="F1862">
        <v>4</v>
      </c>
      <c r="G1862">
        <v>5</v>
      </c>
      <c r="H1862">
        <v>0.8</v>
      </c>
      <c r="I1862">
        <v>4</v>
      </c>
      <c r="J1862">
        <v>7</v>
      </c>
      <c r="K1862">
        <v>0.5714285714285714</v>
      </c>
      <c r="L1862">
        <v>8</v>
      </c>
      <c r="M1862">
        <v>0.875</v>
      </c>
      <c r="N1862">
        <v>3</v>
      </c>
      <c r="O1862">
        <v>1</v>
      </c>
      <c r="P1862">
        <v>0</v>
      </c>
      <c r="Q1862">
        <v>0</v>
      </c>
      <c r="R1862" t="e">
        <v>#DIV/0!</v>
      </c>
      <c r="S1862">
        <v>1</v>
      </c>
      <c r="T1862">
        <v>1.1499999999999999</v>
      </c>
    </row>
    <row r="1863" spans="1:20" x14ac:dyDescent="0.2">
      <c r="A1863" t="s">
        <v>2056</v>
      </c>
      <c r="B1863" t="s">
        <v>2057</v>
      </c>
      <c r="C1863" t="s">
        <v>1988</v>
      </c>
      <c r="D1863" t="s">
        <v>1000</v>
      </c>
      <c r="E1863" s="23">
        <v>41548</v>
      </c>
      <c r="F1863">
        <v>7</v>
      </c>
      <c r="G1863">
        <v>7</v>
      </c>
      <c r="H1863">
        <v>1</v>
      </c>
      <c r="I1863">
        <v>16</v>
      </c>
      <c r="J1863">
        <v>35</v>
      </c>
      <c r="K1863">
        <v>0.45714285714285713</v>
      </c>
      <c r="L1863">
        <v>35</v>
      </c>
      <c r="M1863">
        <v>1</v>
      </c>
      <c r="N1863">
        <v>11</v>
      </c>
      <c r="P1863">
        <v>3</v>
      </c>
      <c r="Q1863">
        <v>7</v>
      </c>
      <c r="R1863">
        <v>0.42857142857142855</v>
      </c>
      <c r="S1863">
        <v>5</v>
      </c>
      <c r="T1863">
        <v>1</v>
      </c>
    </row>
    <row r="1864" spans="1:20" x14ac:dyDescent="0.2">
      <c r="A1864" t="s">
        <v>1808</v>
      </c>
      <c r="B1864" t="s">
        <v>1809</v>
      </c>
      <c r="C1864" t="s">
        <v>240</v>
      </c>
      <c r="D1864" t="s">
        <v>1000</v>
      </c>
      <c r="E1864" s="23">
        <v>41548</v>
      </c>
      <c r="F1864">
        <v>19</v>
      </c>
      <c r="G1864">
        <v>26</v>
      </c>
      <c r="H1864">
        <v>0.73076923076923073</v>
      </c>
      <c r="I1864">
        <v>43</v>
      </c>
      <c r="J1864">
        <v>105</v>
      </c>
      <c r="K1864">
        <v>0.40952380952380951</v>
      </c>
      <c r="L1864">
        <v>130</v>
      </c>
      <c r="M1864">
        <v>0.80769230769230771</v>
      </c>
      <c r="N1864">
        <v>37</v>
      </c>
      <c r="P1864">
        <v>4</v>
      </c>
      <c r="Q1864">
        <v>4</v>
      </c>
      <c r="R1864">
        <v>1</v>
      </c>
      <c r="S1864">
        <v>7</v>
      </c>
    </row>
    <row r="1865" spans="1:20" x14ac:dyDescent="0.2">
      <c r="A1865" t="s">
        <v>1633</v>
      </c>
      <c r="B1865" t="s">
        <v>1634</v>
      </c>
      <c r="C1865" t="s">
        <v>241</v>
      </c>
      <c r="D1865" t="s">
        <v>1000</v>
      </c>
      <c r="E1865" s="23">
        <v>41548</v>
      </c>
      <c r="F1865">
        <v>0</v>
      </c>
      <c r="G1865">
        <v>0</v>
      </c>
      <c r="H1865" t="e">
        <v>#DIV/0!</v>
      </c>
      <c r="I1865">
        <v>0</v>
      </c>
      <c r="J1865">
        <v>0</v>
      </c>
      <c r="K1865" t="e">
        <v>#DIV/0!</v>
      </c>
      <c r="L1865">
        <v>0</v>
      </c>
      <c r="M1865" t="e">
        <v>#DIV/0!</v>
      </c>
      <c r="P1865">
        <v>0</v>
      </c>
      <c r="Q1865">
        <v>0</v>
      </c>
      <c r="R1865" t="e">
        <v>#DIV/0!</v>
      </c>
    </row>
    <row r="1866" spans="1:20" x14ac:dyDescent="0.2">
      <c r="A1866" t="s">
        <v>1081</v>
      </c>
      <c r="B1866" t="s">
        <v>1166</v>
      </c>
      <c r="C1866" t="s">
        <v>235</v>
      </c>
      <c r="D1866" t="s">
        <v>1002</v>
      </c>
      <c r="E1866" s="23">
        <v>41548</v>
      </c>
      <c r="F1866">
        <v>69</v>
      </c>
      <c r="G1866">
        <v>83</v>
      </c>
      <c r="H1866">
        <v>0.83132530120481929</v>
      </c>
      <c r="I1866">
        <v>177</v>
      </c>
      <c r="J1866">
        <v>379</v>
      </c>
      <c r="K1866">
        <v>0.46701846965699206</v>
      </c>
      <c r="L1866">
        <v>423</v>
      </c>
      <c r="M1866">
        <v>0.89598108747044913</v>
      </c>
      <c r="N1866">
        <v>145</v>
      </c>
      <c r="P1866">
        <v>24</v>
      </c>
      <c r="Q1866">
        <v>33</v>
      </c>
      <c r="R1866">
        <v>0.72727272727272729</v>
      </c>
      <c r="S1866">
        <v>33</v>
      </c>
    </row>
    <row r="1867" spans="1:20" x14ac:dyDescent="0.2">
      <c r="A1867" t="s">
        <v>11531</v>
      </c>
      <c r="B1867" t="s">
        <v>11532</v>
      </c>
      <c r="C1867" t="s">
        <v>199</v>
      </c>
      <c r="D1867" t="s">
        <v>1002</v>
      </c>
      <c r="E1867" s="23">
        <v>41548</v>
      </c>
      <c r="F1867">
        <v>13</v>
      </c>
      <c r="G1867">
        <v>13</v>
      </c>
      <c r="H1867">
        <v>1</v>
      </c>
      <c r="I1867">
        <v>22</v>
      </c>
      <c r="J1867">
        <v>85</v>
      </c>
      <c r="K1867">
        <v>0.25882352941176473</v>
      </c>
      <c r="L1867">
        <v>85</v>
      </c>
      <c r="M1867">
        <v>1</v>
      </c>
      <c r="N1867">
        <v>21</v>
      </c>
      <c r="P1867">
        <v>0</v>
      </c>
      <c r="Q1867">
        <v>0</v>
      </c>
      <c r="R1867" t="e">
        <v>#DIV/0!</v>
      </c>
      <c r="S1867">
        <v>1</v>
      </c>
    </row>
    <row r="1868" spans="1:20" x14ac:dyDescent="0.2">
      <c r="A1868" t="s">
        <v>11413</v>
      </c>
      <c r="B1868" t="s">
        <v>11414</v>
      </c>
      <c r="C1868" t="s">
        <v>201</v>
      </c>
      <c r="D1868" t="s">
        <v>1000</v>
      </c>
      <c r="E1868" s="23">
        <v>41548</v>
      </c>
      <c r="F1868">
        <v>4</v>
      </c>
      <c r="G1868">
        <v>4</v>
      </c>
      <c r="H1868">
        <v>1</v>
      </c>
      <c r="I1868">
        <v>12</v>
      </c>
      <c r="J1868">
        <v>40</v>
      </c>
      <c r="K1868">
        <v>0.3</v>
      </c>
      <c r="L1868">
        <v>40</v>
      </c>
      <c r="M1868">
        <v>1</v>
      </c>
      <c r="N1868">
        <v>11</v>
      </c>
      <c r="O1868">
        <v>0.75</v>
      </c>
      <c r="P1868">
        <v>0</v>
      </c>
      <c r="Q1868">
        <v>0</v>
      </c>
      <c r="R1868" t="e">
        <v>#DIV/0!</v>
      </c>
      <c r="S1868">
        <v>1</v>
      </c>
      <c r="T1868">
        <v>1.06</v>
      </c>
    </row>
    <row r="1869" spans="1:20" x14ac:dyDescent="0.2">
      <c r="A1869" t="s">
        <v>12210</v>
      </c>
      <c r="B1869" t="s">
        <v>12211</v>
      </c>
      <c r="C1869" t="s">
        <v>200</v>
      </c>
      <c r="D1869" t="s">
        <v>1000</v>
      </c>
      <c r="E1869" s="23">
        <v>41548</v>
      </c>
      <c r="F1869">
        <v>9</v>
      </c>
      <c r="G1869">
        <v>9</v>
      </c>
      <c r="H1869">
        <v>1</v>
      </c>
      <c r="I1869">
        <v>10</v>
      </c>
      <c r="J1869">
        <v>45</v>
      </c>
      <c r="K1869">
        <v>0.22222222222222221</v>
      </c>
      <c r="L1869">
        <v>45</v>
      </c>
      <c r="M1869">
        <v>1</v>
      </c>
      <c r="N1869">
        <v>10</v>
      </c>
      <c r="P1869">
        <v>0</v>
      </c>
      <c r="Q1869">
        <v>0</v>
      </c>
      <c r="R1869">
        <v>0</v>
      </c>
      <c r="S1869">
        <v>0</v>
      </c>
      <c r="T1869">
        <v>1.06</v>
      </c>
    </row>
    <row r="1870" spans="1:20" x14ac:dyDescent="0.2">
      <c r="A1870" t="s">
        <v>12495</v>
      </c>
      <c r="B1870" t="s">
        <v>12496</v>
      </c>
      <c r="C1870" t="s">
        <v>202</v>
      </c>
      <c r="D1870" t="s">
        <v>1000</v>
      </c>
      <c r="E1870" s="23">
        <v>41548</v>
      </c>
      <c r="H1870" t="e">
        <v>#DIV/0!</v>
      </c>
      <c r="K1870" t="e">
        <v>#DIV/0!</v>
      </c>
      <c r="M1870" t="e">
        <v>#DIV/0!</v>
      </c>
      <c r="R1870" t="e">
        <v>#DIV/0!</v>
      </c>
    </row>
    <row r="1871" spans="1:20" x14ac:dyDescent="0.2">
      <c r="A1871" t="s">
        <v>11032</v>
      </c>
      <c r="B1871" t="s">
        <v>11033</v>
      </c>
      <c r="C1871" t="s">
        <v>228</v>
      </c>
      <c r="D1871" t="s">
        <v>1000</v>
      </c>
      <c r="E1871" s="23">
        <v>41548</v>
      </c>
      <c r="H1871" t="e">
        <v>#DIV/0!</v>
      </c>
      <c r="K1871" t="e">
        <v>#DIV/0!</v>
      </c>
      <c r="M1871" t="e">
        <v>#DIV/0!</v>
      </c>
      <c r="R1871" t="e">
        <v>#DIV/0!</v>
      </c>
    </row>
    <row r="1872" spans="1:20" x14ac:dyDescent="0.2">
      <c r="A1872" t="s">
        <v>10857</v>
      </c>
      <c r="B1872" t="s">
        <v>10858</v>
      </c>
      <c r="C1872" t="s">
        <v>227</v>
      </c>
      <c r="D1872" t="s">
        <v>1002</v>
      </c>
      <c r="E1872" s="23">
        <v>41548</v>
      </c>
      <c r="H1872" t="e">
        <v>#DIV/0!</v>
      </c>
      <c r="K1872" t="e">
        <v>#DIV/0!</v>
      </c>
      <c r="M1872" t="e">
        <v>#DIV/0!</v>
      </c>
      <c r="R1872" t="e">
        <v>#DIV/0!</v>
      </c>
      <c r="T1872">
        <v>0.79166666666666663</v>
      </c>
    </row>
    <row r="1873" spans="1:20" x14ac:dyDescent="0.2">
      <c r="A1873" t="s">
        <v>10682</v>
      </c>
      <c r="B1873" t="s">
        <v>10683</v>
      </c>
      <c r="C1873" t="s">
        <v>203</v>
      </c>
      <c r="D1873" t="s">
        <v>1002</v>
      </c>
      <c r="E1873" s="23">
        <v>41548</v>
      </c>
      <c r="F1873">
        <v>8</v>
      </c>
      <c r="G1873">
        <v>11</v>
      </c>
      <c r="H1873">
        <v>0.72727272727272729</v>
      </c>
      <c r="I1873">
        <v>44</v>
      </c>
      <c r="J1873">
        <v>65</v>
      </c>
      <c r="K1873">
        <v>0.67692307692307696</v>
      </c>
      <c r="L1873">
        <v>75</v>
      </c>
      <c r="M1873">
        <v>0.8666666666666667</v>
      </c>
      <c r="N1873">
        <v>32</v>
      </c>
      <c r="P1873">
        <v>10</v>
      </c>
      <c r="Q1873">
        <v>10</v>
      </c>
      <c r="R1873">
        <v>1</v>
      </c>
      <c r="S1873">
        <v>12</v>
      </c>
      <c r="T1873">
        <v>0.79166666666666663</v>
      </c>
    </row>
    <row r="1874" spans="1:20" x14ac:dyDescent="0.2">
      <c r="A1874" t="s">
        <v>10507</v>
      </c>
      <c r="B1874" t="s">
        <v>10508</v>
      </c>
      <c r="C1874" t="s">
        <v>205</v>
      </c>
      <c r="D1874" t="s">
        <v>1000</v>
      </c>
      <c r="E1874" s="23">
        <v>41548</v>
      </c>
      <c r="F1874">
        <v>4</v>
      </c>
      <c r="G1874">
        <v>5</v>
      </c>
      <c r="H1874">
        <v>0.8</v>
      </c>
      <c r="I1874">
        <v>25</v>
      </c>
      <c r="J1874">
        <v>35</v>
      </c>
      <c r="K1874">
        <v>0.7142857142857143</v>
      </c>
      <c r="L1874">
        <v>45</v>
      </c>
      <c r="M1874">
        <v>0.77777777777777779</v>
      </c>
      <c r="N1874">
        <v>19</v>
      </c>
      <c r="O1874">
        <v>1.125</v>
      </c>
      <c r="P1874">
        <v>6</v>
      </c>
      <c r="Q1874">
        <v>6</v>
      </c>
      <c r="R1874">
        <v>1</v>
      </c>
      <c r="S1874">
        <v>6</v>
      </c>
      <c r="T1874">
        <v>1.2250000000000001</v>
      </c>
    </row>
    <row r="1875" spans="1:20" x14ac:dyDescent="0.2">
      <c r="A1875" t="s">
        <v>10331</v>
      </c>
      <c r="B1875" t="s">
        <v>10332</v>
      </c>
      <c r="C1875" t="s">
        <v>204</v>
      </c>
      <c r="D1875" t="s">
        <v>1000</v>
      </c>
      <c r="E1875" s="23">
        <v>41548</v>
      </c>
      <c r="F1875">
        <v>4</v>
      </c>
      <c r="G1875">
        <v>6</v>
      </c>
      <c r="H1875">
        <v>0.66666666666666663</v>
      </c>
      <c r="I1875">
        <v>19</v>
      </c>
      <c r="J1875">
        <v>30</v>
      </c>
      <c r="K1875">
        <v>0.6333333333333333</v>
      </c>
      <c r="L1875">
        <v>30</v>
      </c>
      <c r="M1875">
        <v>1</v>
      </c>
      <c r="N1875">
        <v>13</v>
      </c>
      <c r="P1875">
        <v>4</v>
      </c>
      <c r="Q1875">
        <v>4</v>
      </c>
      <c r="R1875">
        <v>1</v>
      </c>
      <c r="S1875">
        <v>6</v>
      </c>
      <c r="T1875">
        <v>0.91874999999999996</v>
      </c>
    </row>
    <row r="1876" spans="1:20" x14ac:dyDescent="0.2">
      <c r="A1876" t="s">
        <v>10266</v>
      </c>
      <c r="B1876" t="s">
        <v>10267</v>
      </c>
      <c r="C1876" t="s">
        <v>206</v>
      </c>
      <c r="D1876" t="s">
        <v>1000</v>
      </c>
      <c r="E1876" s="23">
        <v>41548</v>
      </c>
      <c r="H1876" t="e">
        <v>#DIV/0!</v>
      </c>
      <c r="K1876" t="e">
        <v>#DIV/0!</v>
      </c>
      <c r="M1876" t="e">
        <v>#DIV/0!</v>
      </c>
      <c r="R1876" t="e">
        <v>#DIV/0!</v>
      </c>
    </row>
    <row r="1877" spans="1:20" x14ac:dyDescent="0.2">
      <c r="A1877" t="s">
        <v>9835</v>
      </c>
      <c r="B1877" t="s">
        <v>9836</v>
      </c>
      <c r="C1877" t="s">
        <v>223</v>
      </c>
      <c r="D1877" t="s">
        <v>1002</v>
      </c>
      <c r="E1877" s="23">
        <v>41548</v>
      </c>
      <c r="H1877" t="e">
        <v>#DIV/0!</v>
      </c>
      <c r="K1877" t="e">
        <v>#DIV/0!</v>
      </c>
      <c r="M1877" t="e">
        <v>#DIV/0!</v>
      </c>
      <c r="R1877" t="e">
        <v>#DIV/0!</v>
      </c>
      <c r="T1877">
        <v>0.65833333333333333</v>
      </c>
    </row>
    <row r="1878" spans="1:20" x14ac:dyDescent="0.2">
      <c r="A1878" t="s">
        <v>9660</v>
      </c>
      <c r="B1878" t="s">
        <v>9661</v>
      </c>
      <c r="C1878" t="s">
        <v>224</v>
      </c>
      <c r="D1878" t="s">
        <v>1000</v>
      </c>
      <c r="E1878" s="23">
        <v>41548</v>
      </c>
      <c r="H1878" t="e">
        <v>#DIV/0!</v>
      </c>
      <c r="K1878" t="e">
        <v>#DIV/0!</v>
      </c>
      <c r="M1878" t="e">
        <v>#DIV/0!</v>
      </c>
      <c r="R1878" t="e">
        <v>#DIV/0!</v>
      </c>
      <c r="T1878">
        <v>0.41666666666666669</v>
      </c>
    </row>
    <row r="1879" spans="1:20" x14ac:dyDescent="0.2">
      <c r="A1879" t="s">
        <v>9269</v>
      </c>
      <c r="B1879" t="s">
        <v>9270</v>
      </c>
      <c r="C1879" t="s">
        <v>211</v>
      </c>
      <c r="D1879" t="s">
        <v>1000</v>
      </c>
      <c r="E1879" s="23">
        <v>41548</v>
      </c>
      <c r="H1879" t="e">
        <v>#DIV/0!</v>
      </c>
      <c r="K1879" t="e">
        <v>#DIV/0!</v>
      </c>
      <c r="M1879" t="e">
        <v>#DIV/0!</v>
      </c>
      <c r="N1879">
        <v>0</v>
      </c>
      <c r="R1879" t="e">
        <v>#DIV/0!</v>
      </c>
      <c r="T1879">
        <v>0.9</v>
      </c>
    </row>
    <row r="1880" spans="1:20" x14ac:dyDescent="0.2">
      <c r="A1880" t="s">
        <v>9094</v>
      </c>
      <c r="B1880" t="s">
        <v>9095</v>
      </c>
      <c r="C1880" t="s">
        <v>207</v>
      </c>
      <c r="D1880" t="s">
        <v>1002</v>
      </c>
      <c r="E1880" s="23">
        <v>41548</v>
      </c>
      <c r="F1880">
        <v>6</v>
      </c>
      <c r="G1880">
        <v>9</v>
      </c>
      <c r="H1880">
        <v>0.66666666666666663</v>
      </c>
      <c r="I1880">
        <v>26</v>
      </c>
      <c r="J1880">
        <v>45</v>
      </c>
      <c r="K1880">
        <v>0.57777777777777772</v>
      </c>
      <c r="L1880">
        <v>60</v>
      </c>
      <c r="M1880">
        <v>0.75</v>
      </c>
      <c r="N1880">
        <v>22</v>
      </c>
      <c r="P1880">
        <v>2</v>
      </c>
      <c r="Q1880">
        <v>4</v>
      </c>
      <c r="R1880">
        <v>0.5</v>
      </c>
      <c r="S1880">
        <v>4</v>
      </c>
    </row>
    <row r="1881" spans="1:20" x14ac:dyDescent="0.2">
      <c r="A1881" t="s">
        <v>9029</v>
      </c>
      <c r="B1881" t="s">
        <v>9030</v>
      </c>
      <c r="C1881" t="s">
        <v>894</v>
      </c>
      <c r="D1881" t="s">
        <v>1000</v>
      </c>
      <c r="E1881" s="23">
        <v>41548</v>
      </c>
    </row>
    <row r="1882" spans="1:20" x14ac:dyDescent="0.2">
      <c r="A1882" t="s">
        <v>8854</v>
      </c>
      <c r="B1882" t="s">
        <v>8855</v>
      </c>
      <c r="C1882" t="s">
        <v>210</v>
      </c>
      <c r="D1882" t="s">
        <v>1000</v>
      </c>
      <c r="E1882" s="23">
        <v>41548</v>
      </c>
      <c r="F1882">
        <v>4</v>
      </c>
      <c r="G1882">
        <v>4</v>
      </c>
      <c r="H1882">
        <v>1</v>
      </c>
      <c r="I1882">
        <v>26</v>
      </c>
      <c r="J1882">
        <v>35</v>
      </c>
      <c r="K1882">
        <v>0.74285714285714288</v>
      </c>
      <c r="L1882">
        <v>35</v>
      </c>
      <c r="M1882">
        <v>1</v>
      </c>
      <c r="N1882">
        <v>22</v>
      </c>
      <c r="O1882">
        <v>1.2</v>
      </c>
      <c r="P1882">
        <v>2</v>
      </c>
      <c r="Q1882">
        <v>4</v>
      </c>
      <c r="R1882">
        <v>0.5</v>
      </c>
      <c r="S1882">
        <v>4</v>
      </c>
    </row>
    <row r="1883" spans="1:20" x14ac:dyDescent="0.2">
      <c r="A1883" t="s">
        <v>8679</v>
      </c>
      <c r="B1883" t="s">
        <v>8680</v>
      </c>
      <c r="C1883" t="s">
        <v>208</v>
      </c>
      <c r="D1883" t="s">
        <v>1000</v>
      </c>
      <c r="E1883" s="23">
        <v>41548</v>
      </c>
      <c r="F1883">
        <v>2</v>
      </c>
      <c r="G1883">
        <v>5</v>
      </c>
      <c r="H1883">
        <v>0.4</v>
      </c>
      <c r="J1883">
        <v>10</v>
      </c>
      <c r="K1883">
        <v>0</v>
      </c>
      <c r="L1883">
        <v>25</v>
      </c>
      <c r="M1883">
        <v>0.4</v>
      </c>
      <c r="R1883" t="e">
        <v>#DIV/0!</v>
      </c>
    </row>
    <row r="1884" spans="1:20" x14ac:dyDescent="0.2">
      <c r="A1884" t="s">
        <v>8430</v>
      </c>
      <c r="B1884" t="s">
        <v>8431</v>
      </c>
      <c r="C1884" t="s">
        <v>213</v>
      </c>
      <c r="D1884" t="s">
        <v>1000</v>
      </c>
      <c r="E1884" s="23">
        <v>41548</v>
      </c>
      <c r="H1884" t="e">
        <v>#DIV/0!</v>
      </c>
      <c r="K1884" t="e">
        <v>#DIV/0!</v>
      </c>
      <c r="M1884" t="e">
        <v>#DIV/0!</v>
      </c>
      <c r="R1884" t="e">
        <v>#DIV/0!</v>
      </c>
      <c r="T1884">
        <v>1</v>
      </c>
    </row>
    <row r="1885" spans="1:20" x14ac:dyDescent="0.2">
      <c r="A1885" t="s">
        <v>8255</v>
      </c>
      <c r="B1885" t="s">
        <v>8256</v>
      </c>
      <c r="C1885" t="s">
        <v>212</v>
      </c>
      <c r="D1885" t="s">
        <v>1002</v>
      </c>
      <c r="E1885" s="23">
        <v>41548</v>
      </c>
      <c r="F1885">
        <v>1</v>
      </c>
      <c r="G1885">
        <v>1</v>
      </c>
      <c r="H1885">
        <v>1</v>
      </c>
      <c r="I1885">
        <v>0</v>
      </c>
      <c r="J1885">
        <v>4</v>
      </c>
      <c r="K1885">
        <v>0</v>
      </c>
      <c r="L1885">
        <v>17</v>
      </c>
      <c r="M1885">
        <v>0.23529411764705882</v>
      </c>
      <c r="N1885">
        <v>0</v>
      </c>
      <c r="P1885">
        <v>0</v>
      </c>
      <c r="Q1885">
        <v>0</v>
      </c>
      <c r="R1885" t="e">
        <v>#DIV/0!</v>
      </c>
      <c r="S1885">
        <v>0</v>
      </c>
      <c r="T1885">
        <v>1</v>
      </c>
    </row>
    <row r="1886" spans="1:20" x14ac:dyDescent="0.2">
      <c r="A1886" t="s">
        <v>8190</v>
      </c>
      <c r="B1886" t="s">
        <v>8191</v>
      </c>
      <c r="C1886" t="s">
        <v>8154</v>
      </c>
      <c r="D1886" t="s">
        <v>1000</v>
      </c>
      <c r="E1886" s="23">
        <v>41548</v>
      </c>
      <c r="F1886">
        <v>1</v>
      </c>
      <c r="G1886">
        <v>1</v>
      </c>
      <c r="H1886">
        <v>1</v>
      </c>
      <c r="J1886">
        <v>4</v>
      </c>
      <c r="K1886">
        <v>0</v>
      </c>
      <c r="L1886">
        <v>17</v>
      </c>
      <c r="M1886">
        <v>0.23529411764705882</v>
      </c>
      <c r="R1886" t="e">
        <v>#DIV/0!</v>
      </c>
    </row>
    <row r="1887" spans="1:20" x14ac:dyDescent="0.2">
      <c r="A1887" t="s">
        <v>7954</v>
      </c>
      <c r="B1887" t="s">
        <v>7955</v>
      </c>
      <c r="C1887" t="s">
        <v>225</v>
      </c>
      <c r="D1887" t="s">
        <v>1002</v>
      </c>
      <c r="E1887" s="23">
        <v>41548</v>
      </c>
      <c r="H1887" t="e">
        <v>#DIV/0!</v>
      </c>
      <c r="K1887" t="e">
        <v>#DIV/0!</v>
      </c>
      <c r="M1887" t="e">
        <v>#DIV/0!</v>
      </c>
      <c r="R1887" t="e">
        <v>#DIV/0!</v>
      </c>
      <c r="T1887">
        <v>0.78649999999999998</v>
      </c>
    </row>
    <row r="1888" spans="1:20" x14ac:dyDescent="0.2">
      <c r="A1888" t="s">
        <v>7753</v>
      </c>
      <c r="B1888" t="s">
        <v>7754</v>
      </c>
      <c r="C1888" t="s">
        <v>226</v>
      </c>
      <c r="D1888" t="s">
        <v>1000</v>
      </c>
      <c r="E1888" s="23">
        <v>41548</v>
      </c>
      <c r="H1888" t="e">
        <v>#DIV/0!</v>
      </c>
      <c r="K1888" t="e">
        <v>#DIV/0!</v>
      </c>
      <c r="M1888" t="e">
        <v>#DIV/0!</v>
      </c>
      <c r="R1888" t="e">
        <v>#DIV/0!</v>
      </c>
      <c r="T1888">
        <v>0.83299999999999996</v>
      </c>
    </row>
    <row r="1889" spans="1:20" x14ac:dyDescent="0.2">
      <c r="A1889" t="s">
        <v>7566</v>
      </c>
      <c r="B1889" t="s">
        <v>7567</v>
      </c>
      <c r="C1889" t="s">
        <v>901</v>
      </c>
      <c r="D1889" t="s">
        <v>1000</v>
      </c>
      <c r="E1889" s="23">
        <v>41548</v>
      </c>
      <c r="F1889">
        <v>2</v>
      </c>
      <c r="G1889">
        <v>2</v>
      </c>
      <c r="H1889">
        <v>1</v>
      </c>
      <c r="I1889">
        <v>8</v>
      </c>
      <c r="J1889">
        <v>10</v>
      </c>
      <c r="K1889">
        <v>0.8</v>
      </c>
      <c r="L1889">
        <v>10</v>
      </c>
      <c r="M1889">
        <v>1</v>
      </c>
      <c r="N1889">
        <v>3</v>
      </c>
      <c r="P1889">
        <v>3</v>
      </c>
      <c r="Q1889">
        <v>6</v>
      </c>
      <c r="R1889">
        <v>0.5</v>
      </c>
      <c r="S1889">
        <v>5</v>
      </c>
      <c r="T1889">
        <v>0.74</v>
      </c>
    </row>
    <row r="1890" spans="1:20" x14ac:dyDescent="0.2">
      <c r="A1890" t="s">
        <v>7219</v>
      </c>
      <c r="B1890" t="s">
        <v>7220</v>
      </c>
      <c r="C1890" t="s">
        <v>1052</v>
      </c>
      <c r="D1890" t="s">
        <v>1000</v>
      </c>
      <c r="E1890" s="23">
        <v>41548</v>
      </c>
      <c r="F1890">
        <v>2</v>
      </c>
      <c r="G1890">
        <v>2</v>
      </c>
      <c r="H1890">
        <v>1</v>
      </c>
      <c r="I1890">
        <v>8</v>
      </c>
      <c r="J1890">
        <v>10</v>
      </c>
      <c r="K1890">
        <v>0.8</v>
      </c>
      <c r="L1890">
        <v>10</v>
      </c>
      <c r="M1890">
        <v>1</v>
      </c>
      <c r="N1890">
        <v>3</v>
      </c>
      <c r="P1890">
        <v>3</v>
      </c>
      <c r="Q1890">
        <v>6</v>
      </c>
      <c r="R1890">
        <v>0.5</v>
      </c>
      <c r="S1890">
        <v>5</v>
      </c>
    </row>
    <row r="1891" spans="1:20" x14ac:dyDescent="0.2">
      <c r="A1891" t="s">
        <v>7014</v>
      </c>
      <c r="B1891" t="s">
        <v>7015</v>
      </c>
      <c r="C1891" t="s">
        <v>232</v>
      </c>
      <c r="D1891" t="s">
        <v>1002</v>
      </c>
      <c r="E1891" s="23">
        <v>41548</v>
      </c>
      <c r="H1891" t="e">
        <v>#DIV/0!</v>
      </c>
      <c r="K1891" t="e">
        <v>#DIV/0!</v>
      </c>
      <c r="M1891" t="e">
        <v>#DIV/0!</v>
      </c>
      <c r="R1891" t="e">
        <v>#DIV/0!</v>
      </c>
    </row>
    <row r="1892" spans="1:20" x14ac:dyDescent="0.2">
      <c r="A1892" t="s">
        <v>6823</v>
      </c>
      <c r="B1892" t="s">
        <v>6824</v>
      </c>
      <c r="C1892" t="s">
        <v>231</v>
      </c>
      <c r="D1892" t="s">
        <v>1000</v>
      </c>
      <c r="E1892" s="23">
        <v>41548</v>
      </c>
      <c r="H1892" t="e">
        <v>#DIV/0!</v>
      </c>
      <c r="K1892" t="e">
        <v>#DIV/0!</v>
      </c>
      <c r="M1892" t="e">
        <v>#DIV/0!</v>
      </c>
      <c r="R1892" t="e">
        <v>#DIV/0!</v>
      </c>
    </row>
    <row r="1893" spans="1:20" x14ac:dyDescent="0.2">
      <c r="A1893" t="s">
        <v>6648</v>
      </c>
      <c r="B1893" t="s">
        <v>6649</v>
      </c>
      <c r="C1893" t="s">
        <v>317</v>
      </c>
      <c r="D1893" t="s">
        <v>1002</v>
      </c>
      <c r="E1893" s="23">
        <v>41548</v>
      </c>
      <c r="F1893">
        <v>3</v>
      </c>
      <c r="G1893">
        <v>3</v>
      </c>
      <c r="H1893">
        <v>1</v>
      </c>
      <c r="I1893">
        <v>2</v>
      </c>
      <c r="J1893">
        <v>15</v>
      </c>
      <c r="K1893">
        <v>0.13333333333333333</v>
      </c>
      <c r="L1893">
        <v>15</v>
      </c>
      <c r="M1893">
        <v>1</v>
      </c>
      <c r="N1893">
        <v>1</v>
      </c>
      <c r="P1893">
        <v>0</v>
      </c>
      <c r="Q1893">
        <v>0</v>
      </c>
      <c r="R1893" t="e">
        <v>#DIV/0!</v>
      </c>
      <c r="S1893">
        <v>1</v>
      </c>
    </row>
    <row r="1894" spans="1:20" x14ac:dyDescent="0.2">
      <c r="A1894" t="s">
        <v>6473</v>
      </c>
      <c r="B1894" t="s">
        <v>6474</v>
      </c>
      <c r="C1894" t="s">
        <v>316</v>
      </c>
      <c r="D1894" t="s">
        <v>1000</v>
      </c>
      <c r="E1894" s="23">
        <v>41548</v>
      </c>
      <c r="F1894">
        <v>3</v>
      </c>
      <c r="G1894">
        <v>3</v>
      </c>
      <c r="H1894">
        <v>1</v>
      </c>
      <c r="I1894">
        <v>2</v>
      </c>
      <c r="J1894">
        <v>15</v>
      </c>
      <c r="K1894">
        <v>0.13333333333333333</v>
      </c>
      <c r="L1894">
        <v>15</v>
      </c>
      <c r="M1894">
        <v>1</v>
      </c>
      <c r="N1894">
        <v>1</v>
      </c>
      <c r="P1894">
        <v>0</v>
      </c>
      <c r="Q1894">
        <v>0</v>
      </c>
      <c r="R1894" t="e">
        <v>#DIV/0!</v>
      </c>
      <c r="S1894">
        <v>1</v>
      </c>
      <c r="T1894">
        <v>0.5</v>
      </c>
    </row>
    <row r="1895" spans="1:20" x14ac:dyDescent="0.2">
      <c r="A1895" t="s">
        <v>6224</v>
      </c>
      <c r="B1895" t="s">
        <v>6225</v>
      </c>
      <c r="C1895" t="s">
        <v>214</v>
      </c>
      <c r="D1895" t="s">
        <v>1002</v>
      </c>
      <c r="E1895" s="23">
        <v>41548</v>
      </c>
      <c r="F1895">
        <v>3</v>
      </c>
      <c r="G1895">
        <v>4</v>
      </c>
      <c r="H1895">
        <v>0.75</v>
      </c>
      <c r="I1895">
        <v>14</v>
      </c>
      <c r="J1895">
        <v>24</v>
      </c>
      <c r="K1895">
        <v>0.58333333333333337</v>
      </c>
      <c r="L1895">
        <v>29</v>
      </c>
      <c r="M1895">
        <v>0.82758620689655171</v>
      </c>
      <c r="N1895">
        <v>10</v>
      </c>
      <c r="P1895">
        <v>3</v>
      </c>
      <c r="Q1895">
        <v>5</v>
      </c>
      <c r="R1895">
        <v>0.6</v>
      </c>
      <c r="S1895">
        <v>4</v>
      </c>
      <c r="T1895">
        <v>1</v>
      </c>
    </row>
    <row r="1896" spans="1:20" x14ac:dyDescent="0.2">
      <c r="A1896" t="s">
        <v>6049</v>
      </c>
      <c r="B1896" t="s">
        <v>6050</v>
      </c>
      <c r="C1896" t="s">
        <v>215</v>
      </c>
      <c r="D1896" t="s">
        <v>1000</v>
      </c>
      <c r="E1896" s="23">
        <v>41548</v>
      </c>
      <c r="F1896">
        <v>3</v>
      </c>
      <c r="G1896">
        <v>4</v>
      </c>
      <c r="H1896">
        <v>0.75</v>
      </c>
      <c r="I1896">
        <v>14</v>
      </c>
      <c r="J1896">
        <v>24</v>
      </c>
      <c r="K1896">
        <v>0.58333333333333337</v>
      </c>
      <c r="L1896">
        <v>29</v>
      </c>
      <c r="M1896">
        <v>0.82758620689655171</v>
      </c>
      <c r="N1896">
        <v>10</v>
      </c>
      <c r="O1896">
        <v>0.7</v>
      </c>
      <c r="P1896">
        <v>3</v>
      </c>
      <c r="Q1896">
        <v>5</v>
      </c>
      <c r="R1896">
        <v>0.6</v>
      </c>
      <c r="S1896">
        <v>4</v>
      </c>
      <c r="T1896">
        <v>1</v>
      </c>
    </row>
    <row r="1897" spans="1:20" x14ac:dyDescent="0.2">
      <c r="A1897" t="s">
        <v>5874</v>
      </c>
      <c r="B1897" t="s">
        <v>5875</v>
      </c>
      <c r="C1897" t="s">
        <v>216</v>
      </c>
      <c r="D1897" t="s">
        <v>1000</v>
      </c>
      <c r="E1897" s="23">
        <v>41548</v>
      </c>
      <c r="H1897" t="e">
        <v>#DIV/0!</v>
      </c>
      <c r="K1897" t="e">
        <v>#DIV/0!</v>
      </c>
      <c r="M1897" t="e">
        <v>#DIV/0!</v>
      </c>
      <c r="R1897" t="e">
        <v>#DIV/0!</v>
      </c>
      <c r="T1897">
        <v>1.2250000000000001</v>
      </c>
    </row>
    <row r="1898" spans="1:20" x14ac:dyDescent="0.2">
      <c r="A1898" t="s">
        <v>5446</v>
      </c>
      <c r="B1898" t="s">
        <v>5447</v>
      </c>
      <c r="C1898" t="s">
        <v>903</v>
      </c>
      <c r="D1898" t="s">
        <v>1000</v>
      </c>
      <c r="E1898" s="23">
        <v>41548</v>
      </c>
      <c r="F1898">
        <v>11</v>
      </c>
      <c r="G1898">
        <v>11</v>
      </c>
      <c r="H1898">
        <v>1</v>
      </c>
      <c r="I1898">
        <v>8</v>
      </c>
      <c r="J1898">
        <v>52</v>
      </c>
      <c r="K1898">
        <v>0.15384615384615385</v>
      </c>
      <c r="L1898">
        <v>52</v>
      </c>
      <c r="M1898">
        <v>1</v>
      </c>
      <c r="N1898">
        <v>8</v>
      </c>
      <c r="P1898">
        <v>0</v>
      </c>
      <c r="Q1898">
        <v>1</v>
      </c>
      <c r="R1898">
        <v>0</v>
      </c>
      <c r="S1898">
        <v>0</v>
      </c>
      <c r="T1898">
        <v>0.8125</v>
      </c>
    </row>
    <row r="1899" spans="1:20" x14ac:dyDescent="0.2">
      <c r="A1899" t="s">
        <v>5630</v>
      </c>
      <c r="B1899" t="s">
        <v>5631</v>
      </c>
      <c r="C1899" t="s">
        <v>1047</v>
      </c>
      <c r="D1899" t="s">
        <v>1000</v>
      </c>
      <c r="E1899" s="23">
        <v>41548</v>
      </c>
      <c r="F1899">
        <v>6</v>
      </c>
      <c r="G1899">
        <v>6</v>
      </c>
      <c r="H1899">
        <v>1</v>
      </c>
      <c r="J1899">
        <v>27</v>
      </c>
      <c r="K1899">
        <v>0</v>
      </c>
      <c r="L1899">
        <v>27</v>
      </c>
      <c r="M1899">
        <v>1</v>
      </c>
      <c r="R1899" t="e">
        <v>#DIV/0!</v>
      </c>
      <c r="T1899">
        <v>0.77399999999999991</v>
      </c>
    </row>
    <row r="1900" spans="1:20" x14ac:dyDescent="0.2">
      <c r="A1900" t="s">
        <v>5211</v>
      </c>
      <c r="B1900" t="s">
        <v>5212</v>
      </c>
      <c r="C1900" t="s">
        <v>1053</v>
      </c>
      <c r="D1900" t="s">
        <v>1000</v>
      </c>
      <c r="E1900" s="23">
        <v>41548</v>
      </c>
      <c r="F1900">
        <v>5</v>
      </c>
      <c r="G1900">
        <v>5</v>
      </c>
      <c r="H1900">
        <v>1</v>
      </c>
      <c r="I1900">
        <v>8</v>
      </c>
      <c r="J1900">
        <v>25</v>
      </c>
      <c r="K1900">
        <v>0.32</v>
      </c>
      <c r="L1900">
        <v>25</v>
      </c>
      <c r="M1900">
        <v>1</v>
      </c>
      <c r="N1900">
        <v>8</v>
      </c>
      <c r="P1900">
        <v>0</v>
      </c>
      <c r="Q1900">
        <v>1</v>
      </c>
      <c r="R1900">
        <v>0</v>
      </c>
      <c r="S1900">
        <v>0</v>
      </c>
      <c r="T1900">
        <v>0.77100000000000002</v>
      </c>
    </row>
    <row r="1901" spans="1:20" x14ac:dyDescent="0.2">
      <c r="A1901" t="s">
        <v>5006</v>
      </c>
      <c r="B1901" t="s">
        <v>5007</v>
      </c>
      <c r="C1901" t="s">
        <v>229</v>
      </c>
      <c r="D1901" t="s">
        <v>1000</v>
      </c>
      <c r="E1901" s="23">
        <v>41548</v>
      </c>
      <c r="H1901" t="e">
        <v>#DIV/0!</v>
      </c>
      <c r="K1901" t="e">
        <v>#DIV/0!</v>
      </c>
      <c r="M1901" t="e">
        <v>#DIV/0!</v>
      </c>
      <c r="R1901" t="e">
        <v>#DIV/0!</v>
      </c>
      <c r="T1901">
        <v>1.06</v>
      </c>
    </row>
    <row r="1902" spans="1:20" x14ac:dyDescent="0.2">
      <c r="A1902" t="s">
        <v>4831</v>
      </c>
      <c r="B1902" t="s">
        <v>4832</v>
      </c>
      <c r="C1902" t="s">
        <v>230</v>
      </c>
      <c r="D1902" t="s">
        <v>1002</v>
      </c>
      <c r="E1902" s="23">
        <v>41548</v>
      </c>
      <c r="H1902" t="e">
        <v>#DIV/0!</v>
      </c>
      <c r="K1902" t="e">
        <v>#DIV/0!</v>
      </c>
      <c r="M1902" t="e">
        <v>#DIV/0!</v>
      </c>
      <c r="R1902" t="e">
        <v>#DIV/0!</v>
      </c>
      <c r="T1902">
        <v>0.9</v>
      </c>
    </row>
    <row r="1903" spans="1:20" x14ac:dyDescent="0.2">
      <c r="A1903" t="s">
        <v>4656</v>
      </c>
      <c r="B1903" t="s">
        <v>4657</v>
      </c>
      <c r="C1903" t="s">
        <v>234</v>
      </c>
      <c r="D1903" t="s">
        <v>1002</v>
      </c>
      <c r="E1903" s="23">
        <v>41548</v>
      </c>
      <c r="H1903" t="e">
        <v>#DIV/0!</v>
      </c>
      <c r="K1903" t="e">
        <v>#DIV/0!</v>
      </c>
      <c r="M1903" t="e">
        <v>#DIV/0!</v>
      </c>
      <c r="R1903" t="e">
        <v>#DIV/0!</v>
      </c>
      <c r="T1903">
        <v>0.84615384615384615</v>
      </c>
    </row>
    <row r="1904" spans="1:20" x14ac:dyDescent="0.2">
      <c r="A1904" t="s">
        <v>4481</v>
      </c>
      <c r="B1904" t="s">
        <v>4482</v>
      </c>
      <c r="C1904" t="s">
        <v>233</v>
      </c>
      <c r="D1904" t="s">
        <v>1000</v>
      </c>
      <c r="E1904" s="23">
        <v>41548</v>
      </c>
      <c r="H1904" t="e">
        <v>#DIV/0!</v>
      </c>
      <c r="K1904" t="e">
        <v>#DIV/0!</v>
      </c>
      <c r="M1904" t="e">
        <v>#DIV/0!</v>
      </c>
      <c r="R1904" t="e">
        <v>#DIV/0!</v>
      </c>
      <c r="T1904">
        <v>1</v>
      </c>
    </row>
    <row r="1905" spans="1:20" x14ac:dyDescent="0.2">
      <c r="A1905" t="s">
        <v>4306</v>
      </c>
      <c r="B1905" t="s">
        <v>4307</v>
      </c>
      <c r="C1905" t="s">
        <v>217</v>
      </c>
      <c r="D1905" t="s">
        <v>1002</v>
      </c>
      <c r="E1905" s="23">
        <v>41548</v>
      </c>
      <c r="F1905">
        <v>1</v>
      </c>
      <c r="G1905">
        <v>3</v>
      </c>
      <c r="H1905">
        <v>0.33333333333333331</v>
      </c>
      <c r="I1905">
        <v>12</v>
      </c>
      <c r="J1905">
        <v>5</v>
      </c>
      <c r="K1905">
        <v>2.4</v>
      </c>
      <c r="L1905">
        <v>15</v>
      </c>
      <c r="M1905">
        <v>0.33333333333333331</v>
      </c>
      <c r="N1905">
        <v>13</v>
      </c>
      <c r="P1905">
        <v>0</v>
      </c>
      <c r="Q1905">
        <v>0</v>
      </c>
      <c r="R1905" t="e">
        <v>#DIV/0!</v>
      </c>
      <c r="S1905">
        <v>0</v>
      </c>
      <c r="T1905">
        <v>0.66666666666666663</v>
      </c>
    </row>
    <row r="1906" spans="1:20" x14ac:dyDescent="0.2">
      <c r="A1906" t="s">
        <v>4241</v>
      </c>
      <c r="B1906" t="s">
        <v>4242</v>
      </c>
      <c r="C1906" t="s">
        <v>895</v>
      </c>
      <c r="D1906" t="s">
        <v>1000</v>
      </c>
      <c r="E1906" s="23">
        <v>41548</v>
      </c>
      <c r="F1906">
        <v>0</v>
      </c>
      <c r="G1906">
        <v>0</v>
      </c>
      <c r="I1906">
        <v>0</v>
      </c>
      <c r="J1906">
        <v>0</v>
      </c>
      <c r="L1906">
        <v>0</v>
      </c>
      <c r="M1906" t="e">
        <v>#DIV/0!</v>
      </c>
      <c r="R1906" t="e">
        <v>#DIV/0!</v>
      </c>
      <c r="T1906">
        <v>0.88</v>
      </c>
    </row>
    <row r="1907" spans="1:20" x14ac:dyDescent="0.2">
      <c r="A1907" t="s">
        <v>4066</v>
      </c>
      <c r="B1907" t="s">
        <v>4067</v>
      </c>
      <c r="C1907" t="s">
        <v>218</v>
      </c>
      <c r="D1907" t="s">
        <v>1000</v>
      </c>
      <c r="E1907" s="23">
        <v>41548</v>
      </c>
      <c r="F1907">
        <v>1</v>
      </c>
      <c r="G1907">
        <v>3</v>
      </c>
      <c r="H1907">
        <v>0.33333333333333331</v>
      </c>
      <c r="I1907">
        <v>12</v>
      </c>
      <c r="J1907">
        <v>5</v>
      </c>
      <c r="K1907">
        <v>2.4</v>
      </c>
      <c r="L1907">
        <v>15</v>
      </c>
      <c r="M1907">
        <v>0.33333333333333331</v>
      </c>
      <c r="N1907">
        <v>13</v>
      </c>
      <c r="P1907">
        <v>0</v>
      </c>
      <c r="Q1907">
        <v>0</v>
      </c>
      <c r="R1907" t="e">
        <v>#DIV/0!</v>
      </c>
      <c r="S1907">
        <v>0</v>
      </c>
      <c r="T1907">
        <v>1</v>
      </c>
    </row>
    <row r="1908" spans="1:20" x14ac:dyDescent="0.2">
      <c r="A1908" t="s">
        <v>3891</v>
      </c>
      <c r="B1908" t="s">
        <v>3892</v>
      </c>
      <c r="C1908" t="s">
        <v>219</v>
      </c>
      <c r="D1908" t="s">
        <v>1000</v>
      </c>
      <c r="E1908" s="23">
        <v>41548</v>
      </c>
      <c r="H1908" t="e">
        <v>#DIV/0!</v>
      </c>
      <c r="K1908" t="e">
        <v>#DIV/0!</v>
      </c>
      <c r="M1908" t="e">
        <v>#DIV/0!</v>
      </c>
      <c r="R1908" t="e">
        <v>#DIV/0!</v>
      </c>
    </row>
    <row r="1909" spans="1:20" x14ac:dyDescent="0.2">
      <c r="A1909" t="s">
        <v>3524</v>
      </c>
      <c r="B1909" t="s">
        <v>3525</v>
      </c>
      <c r="C1909" t="s">
        <v>220</v>
      </c>
      <c r="D1909" t="s">
        <v>1002</v>
      </c>
      <c r="E1909" s="23">
        <v>41548</v>
      </c>
      <c r="F1909">
        <v>17</v>
      </c>
      <c r="G1909">
        <v>21</v>
      </c>
      <c r="H1909">
        <v>0.80952380952380953</v>
      </c>
      <c r="I1909">
        <v>41</v>
      </c>
      <c r="J1909">
        <v>44</v>
      </c>
      <c r="K1909">
        <v>0.93181818181818177</v>
      </c>
      <c r="L1909">
        <v>48</v>
      </c>
      <c r="M1909">
        <v>0.91666666666666663</v>
      </c>
      <c r="N1909">
        <v>35</v>
      </c>
      <c r="P1909">
        <v>6</v>
      </c>
      <c r="Q1909">
        <v>7</v>
      </c>
      <c r="R1909">
        <v>0.8571428571428571</v>
      </c>
      <c r="S1909">
        <v>6</v>
      </c>
    </row>
    <row r="1910" spans="1:20" x14ac:dyDescent="0.2">
      <c r="A1910" t="s">
        <v>3349</v>
      </c>
      <c r="B1910" t="s">
        <v>3350</v>
      </c>
      <c r="C1910" t="s">
        <v>221</v>
      </c>
      <c r="D1910" t="s">
        <v>1000</v>
      </c>
      <c r="E1910" s="23">
        <v>41548</v>
      </c>
      <c r="F1910">
        <v>13</v>
      </c>
      <c r="G1910">
        <v>16</v>
      </c>
      <c r="H1910">
        <v>0.8125</v>
      </c>
      <c r="I1910">
        <v>37</v>
      </c>
      <c r="J1910">
        <v>37</v>
      </c>
      <c r="K1910">
        <v>1</v>
      </c>
      <c r="L1910">
        <v>40</v>
      </c>
      <c r="M1910">
        <v>0.92500000000000004</v>
      </c>
      <c r="N1910">
        <v>32</v>
      </c>
      <c r="O1910">
        <v>0.81945000000000001</v>
      </c>
      <c r="P1910">
        <v>6</v>
      </c>
      <c r="Q1910">
        <v>7</v>
      </c>
      <c r="R1910">
        <v>0.8571428571428571</v>
      </c>
      <c r="S1910">
        <v>5</v>
      </c>
    </row>
    <row r="1911" spans="1:20" x14ac:dyDescent="0.2">
      <c r="A1911" t="s">
        <v>3174</v>
      </c>
      <c r="B1911" t="s">
        <v>3175</v>
      </c>
      <c r="C1911" t="s">
        <v>222</v>
      </c>
      <c r="D1911" t="s">
        <v>1000</v>
      </c>
      <c r="E1911" s="23">
        <v>41548</v>
      </c>
      <c r="F1911">
        <v>4</v>
      </c>
      <c r="G1911">
        <v>5</v>
      </c>
      <c r="H1911">
        <v>0.8</v>
      </c>
      <c r="I1911">
        <v>4</v>
      </c>
      <c r="J1911">
        <v>7</v>
      </c>
      <c r="K1911">
        <v>0.5714285714285714</v>
      </c>
      <c r="L1911">
        <v>8</v>
      </c>
      <c r="M1911">
        <v>0.875</v>
      </c>
      <c r="N1911">
        <v>3</v>
      </c>
      <c r="O1911">
        <v>1</v>
      </c>
      <c r="P1911">
        <v>0</v>
      </c>
      <c r="Q1911">
        <v>0</v>
      </c>
      <c r="R1911" t="e">
        <v>#DIV/0!</v>
      </c>
      <c r="S1911">
        <v>1</v>
      </c>
    </row>
    <row r="1912" spans="1:20" x14ac:dyDescent="0.2">
      <c r="A1912" t="s">
        <v>12008</v>
      </c>
      <c r="B1912" t="s">
        <v>12009</v>
      </c>
      <c r="C1912" t="s">
        <v>1051</v>
      </c>
      <c r="D1912" t="s">
        <v>1000</v>
      </c>
      <c r="E1912" s="23">
        <v>41548</v>
      </c>
      <c r="F1912">
        <v>4</v>
      </c>
      <c r="G1912">
        <v>5</v>
      </c>
      <c r="H1912">
        <v>0.8</v>
      </c>
      <c r="J1912">
        <v>17</v>
      </c>
      <c r="K1912">
        <v>0</v>
      </c>
      <c r="L1912">
        <v>17</v>
      </c>
      <c r="M1912">
        <v>1</v>
      </c>
      <c r="P1912">
        <v>0</v>
      </c>
      <c r="Q1912">
        <v>0</v>
      </c>
      <c r="R1912" t="e">
        <v>#DIV/0!</v>
      </c>
    </row>
    <row r="1913" spans="1:20" x14ac:dyDescent="0.2">
      <c r="A1913" t="s">
        <v>13374</v>
      </c>
      <c r="B1913" t="s">
        <v>13375</v>
      </c>
      <c r="C1913" t="s">
        <v>242</v>
      </c>
      <c r="D1913" t="s">
        <v>1002</v>
      </c>
      <c r="E1913" s="23">
        <v>41548</v>
      </c>
      <c r="F1913">
        <v>0</v>
      </c>
      <c r="G1913">
        <v>0</v>
      </c>
      <c r="H1913" t="e">
        <v>#DIV/0!</v>
      </c>
      <c r="I1913">
        <v>0</v>
      </c>
      <c r="J1913">
        <v>0</v>
      </c>
      <c r="K1913" t="e">
        <v>#DIV/0!</v>
      </c>
      <c r="L1913">
        <v>0</v>
      </c>
      <c r="M1913" t="e">
        <v>#DIV/0!</v>
      </c>
      <c r="N1913">
        <v>0</v>
      </c>
      <c r="P1913">
        <v>0</v>
      </c>
      <c r="Q1913">
        <v>0</v>
      </c>
      <c r="R1913" t="e">
        <v>#DIV/0!</v>
      </c>
      <c r="S1913">
        <v>0</v>
      </c>
    </row>
    <row r="1914" spans="1:20" x14ac:dyDescent="0.2">
      <c r="A1914" t="s">
        <v>13551</v>
      </c>
      <c r="B1914" t="s">
        <v>13552</v>
      </c>
      <c r="C1914" t="s">
        <v>237</v>
      </c>
      <c r="D1914" t="s">
        <v>1002</v>
      </c>
      <c r="E1914" s="23">
        <v>41548</v>
      </c>
      <c r="F1914">
        <v>15</v>
      </c>
      <c r="G1914">
        <v>17</v>
      </c>
      <c r="H1914">
        <v>0.88235294117647056</v>
      </c>
      <c r="I1914">
        <v>77</v>
      </c>
      <c r="J1914">
        <v>134</v>
      </c>
      <c r="K1914">
        <v>0.57462686567164178</v>
      </c>
      <c r="L1914">
        <v>149</v>
      </c>
      <c r="M1914">
        <v>0.89932885906040272</v>
      </c>
      <c r="N1914">
        <v>62</v>
      </c>
      <c r="O1914">
        <v>0.94374999999999998</v>
      </c>
      <c r="P1914">
        <v>11</v>
      </c>
      <c r="Q1914">
        <v>15</v>
      </c>
      <c r="R1914">
        <v>0.73333333333333328</v>
      </c>
      <c r="S1914">
        <v>15</v>
      </c>
    </row>
    <row r="1915" spans="1:20" x14ac:dyDescent="0.2">
      <c r="A1915" t="s">
        <v>13726</v>
      </c>
      <c r="B1915" t="s">
        <v>13727</v>
      </c>
      <c r="C1915" t="s">
        <v>238</v>
      </c>
      <c r="D1915" t="s">
        <v>1002</v>
      </c>
      <c r="E1915" s="23">
        <v>41548</v>
      </c>
      <c r="F1915">
        <v>13</v>
      </c>
      <c r="G1915">
        <v>16</v>
      </c>
      <c r="H1915">
        <v>0.8125</v>
      </c>
      <c r="I1915">
        <v>37</v>
      </c>
      <c r="J1915">
        <v>37</v>
      </c>
      <c r="K1915">
        <v>1</v>
      </c>
      <c r="L1915">
        <v>40</v>
      </c>
      <c r="M1915">
        <v>0.92500000000000004</v>
      </c>
      <c r="N1915">
        <v>32</v>
      </c>
      <c r="O1915">
        <v>0.81945000000000001</v>
      </c>
      <c r="P1915">
        <v>6</v>
      </c>
      <c r="Q1915">
        <v>7</v>
      </c>
      <c r="R1915">
        <v>0.8571428571428571</v>
      </c>
      <c r="S1915">
        <v>5</v>
      </c>
      <c r="T1915">
        <v>1.06</v>
      </c>
    </row>
    <row r="1916" spans="1:20" x14ac:dyDescent="0.2">
      <c r="A1916" t="s">
        <v>13903</v>
      </c>
      <c r="B1916" t="s">
        <v>13904</v>
      </c>
      <c r="C1916" t="s">
        <v>239</v>
      </c>
      <c r="D1916" t="s">
        <v>1002</v>
      </c>
      <c r="E1916" s="23">
        <v>41548</v>
      </c>
      <c r="F1916">
        <v>4</v>
      </c>
      <c r="G1916">
        <v>5</v>
      </c>
      <c r="H1916">
        <v>0.8</v>
      </c>
      <c r="I1916">
        <v>4</v>
      </c>
      <c r="J1916">
        <v>7</v>
      </c>
      <c r="K1916">
        <v>0.5714285714285714</v>
      </c>
      <c r="L1916">
        <v>8</v>
      </c>
      <c r="M1916">
        <v>0.875</v>
      </c>
      <c r="N1916">
        <v>3</v>
      </c>
      <c r="O1916">
        <v>1</v>
      </c>
      <c r="P1916">
        <v>0</v>
      </c>
      <c r="Q1916">
        <v>0</v>
      </c>
      <c r="R1916" t="e">
        <v>#DIV/0!</v>
      </c>
      <c r="S1916">
        <v>1</v>
      </c>
      <c r="T1916">
        <v>0.7</v>
      </c>
    </row>
    <row r="1917" spans="1:20" x14ac:dyDescent="0.2">
      <c r="A1917" t="s">
        <v>14090</v>
      </c>
      <c r="B1917" t="s">
        <v>14091</v>
      </c>
      <c r="C1917" t="s">
        <v>240</v>
      </c>
      <c r="D1917" t="s">
        <v>1002</v>
      </c>
      <c r="E1917" s="23">
        <v>41548</v>
      </c>
      <c r="F1917">
        <v>19</v>
      </c>
      <c r="G1917">
        <v>26</v>
      </c>
      <c r="H1917">
        <v>0.73076923076923073</v>
      </c>
      <c r="I1917">
        <v>43</v>
      </c>
      <c r="J1917">
        <v>105</v>
      </c>
      <c r="K1917">
        <v>0.40952380952380951</v>
      </c>
      <c r="L1917">
        <v>130</v>
      </c>
      <c r="M1917">
        <v>0.80769230769230771</v>
      </c>
      <c r="N1917">
        <v>37</v>
      </c>
      <c r="P1917">
        <v>4</v>
      </c>
      <c r="Q1917">
        <v>4</v>
      </c>
      <c r="R1917">
        <v>1</v>
      </c>
      <c r="S1917">
        <v>7</v>
      </c>
      <c r="T1917">
        <v>0.84615384615384615</v>
      </c>
    </row>
    <row r="1918" spans="1:20" x14ac:dyDescent="0.2">
      <c r="A1918" t="s">
        <v>14267</v>
      </c>
      <c r="B1918" t="s">
        <v>14268</v>
      </c>
      <c r="C1918" t="s">
        <v>241</v>
      </c>
      <c r="D1918" t="s">
        <v>1002</v>
      </c>
      <c r="E1918" s="23">
        <v>41548</v>
      </c>
      <c r="F1918">
        <v>0</v>
      </c>
      <c r="G1918">
        <v>0</v>
      </c>
      <c r="H1918" t="e">
        <v>#DIV/0!</v>
      </c>
      <c r="I1918">
        <v>0</v>
      </c>
      <c r="J1918">
        <v>0</v>
      </c>
      <c r="K1918" t="e">
        <v>#DIV/0!</v>
      </c>
      <c r="L1918">
        <v>0</v>
      </c>
      <c r="M1918" t="e">
        <v>#DIV/0!</v>
      </c>
      <c r="P1918">
        <v>0</v>
      </c>
      <c r="Q1918">
        <v>0</v>
      </c>
      <c r="R1918" t="e">
        <v>#DIV/0!</v>
      </c>
    </row>
    <row r="1919" spans="1:20" x14ac:dyDescent="0.2">
      <c r="A1919" t="s">
        <v>14596</v>
      </c>
      <c r="B1919" t="s">
        <v>14597</v>
      </c>
      <c r="C1919" t="s">
        <v>199</v>
      </c>
      <c r="D1919" t="s">
        <v>1000</v>
      </c>
      <c r="E1919" s="23">
        <v>41548</v>
      </c>
      <c r="F1919">
        <v>13</v>
      </c>
      <c r="G1919">
        <v>13</v>
      </c>
      <c r="H1919">
        <v>1</v>
      </c>
      <c r="I1919">
        <v>22</v>
      </c>
      <c r="J1919">
        <v>85</v>
      </c>
      <c r="K1919">
        <v>0.25882352941176473</v>
      </c>
      <c r="L1919">
        <v>85</v>
      </c>
      <c r="M1919">
        <v>1</v>
      </c>
      <c r="N1919">
        <v>21</v>
      </c>
      <c r="P1919">
        <v>0</v>
      </c>
      <c r="Q1919">
        <v>0</v>
      </c>
      <c r="R1919" t="e">
        <v>#DIV/0!</v>
      </c>
      <c r="S1919">
        <v>1</v>
      </c>
      <c r="T1919">
        <v>0.9458333333333333</v>
      </c>
    </row>
    <row r="1920" spans="1:20" x14ac:dyDescent="0.2">
      <c r="A1920" t="s">
        <v>14771</v>
      </c>
      <c r="B1920" t="s">
        <v>14772</v>
      </c>
      <c r="C1920" t="s">
        <v>201</v>
      </c>
      <c r="D1920" t="s">
        <v>1002</v>
      </c>
      <c r="E1920" s="23">
        <v>41548</v>
      </c>
      <c r="F1920">
        <v>4</v>
      </c>
      <c r="G1920">
        <v>4</v>
      </c>
      <c r="H1920">
        <v>1</v>
      </c>
      <c r="I1920">
        <v>12</v>
      </c>
      <c r="J1920">
        <v>40</v>
      </c>
      <c r="K1920">
        <v>0.3</v>
      </c>
      <c r="L1920">
        <v>40</v>
      </c>
      <c r="M1920">
        <v>1</v>
      </c>
      <c r="N1920">
        <v>11</v>
      </c>
      <c r="O1920">
        <v>0.75</v>
      </c>
      <c r="P1920">
        <v>0</v>
      </c>
      <c r="Q1920">
        <v>0</v>
      </c>
      <c r="R1920" t="e">
        <v>#DIV/0!</v>
      </c>
      <c r="S1920">
        <v>1</v>
      </c>
    </row>
    <row r="1921" spans="1:20" x14ac:dyDescent="0.2">
      <c r="A1921" t="s">
        <v>14862</v>
      </c>
      <c r="B1921" t="s">
        <v>14863</v>
      </c>
      <c r="C1921" t="s">
        <v>200</v>
      </c>
      <c r="D1921" t="s">
        <v>1002</v>
      </c>
      <c r="E1921" s="23">
        <v>41548</v>
      </c>
      <c r="F1921">
        <v>9</v>
      </c>
      <c r="G1921">
        <v>9</v>
      </c>
      <c r="H1921">
        <v>1</v>
      </c>
      <c r="I1921">
        <v>10</v>
      </c>
      <c r="J1921">
        <v>45</v>
      </c>
      <c r="K1921">
        <v>0.22222222222222221</v>
      </c>
      <c r="L1921">
        <v>45</v>
      </c>
      <c r="M1921">
        <v>1</v>
      </c>
      <c r="N1921">
        <v>10</v>
      </c>
      <c r="P1921">
        <v>0</v>
      </c>
      <c r="Q1921">
        <v>0</v>
      </c>
      <c r="R1921">
        <v>0</v>
      </c>
      <c r="S1921">
        <v>0</v>
      </c>
    </row>
    <row r="1922" spans="1:20" x14ac:dyDescent="0.2">
      <c r="A1922" t="s">
        <v>15039</v>
      </c>
      <c r="B1922" t="s">
        <v>15040</v>
      </c>
      <c r="C1922" t="s">
        <v>202</v>
      </c>
      <c r="D1922" t="s">
        <v>1002</v>
      </c>
      <c r="E1922" s="23">
        <v>41548</v>
      </c>
      <c r="H1922" t="e">
        <v>#DIV/0!</v>
      </c>
      <c r="K1922" t="e">
        <v>#DIV/0!</v>
      </c>
      <c r="M1922" t="e">
        <v>#DIV/0!</v>
      </c>
      <c r="R1922" t="e">
        <v>#DIV/0!</v>
      </c>
      <c r="T1922">
        <v>1</v>
      </c>
    </row>
    <row r="1923" spans="1:20" x14ac:dyDescent="0.2">
      <c r="A1923" t="s">
        <v>15582</v>
      </c>
      <c r="B1923" t="s">
        <v>15583</v>
      </c>
      <c r="C1923" t="s">
        <v>228</v>
      </c>
      <c r="D1923" t="s">
        <v>1002</v>
      </c>
      <c r="E1923" s="23">
        <v>41548</v>
      </c>
      <c r="H1923" t="e">
        <v>#DIV/0!</v>
      </c>
      <c r="K1923" t="e">
        <v>#DIV/0!</v>
      </c>
      <c r="M1923" t="e">
        <v>#DIV/0!</v>
      </c>
      <c r="R1923" t="e">
        <v>#DIV/0!</v>
      </c>
      <c r="T1923">
        <v>1</v>
      </c>
    </row>
    <row r="1924" spans="1:20" x14ac:dyDescent="0.2">
      <c r="A1924" t="s">
        <v>15743</v>
      </c>
      <c r="B1924" t="s">
        <v>15744</v>
      </c>
      <c r="C1924" t="s">
        <v>227</v>
      </c>
      <c r="D1924" t="s">
        <v>1000</v>
      </c>
      <c r="E1924" s="23">
        <v>41548</v>
      </c>
      <c r="H1924" t="e">
        <v>#DIV/0!</v>
      </c>
      <c r="K1924" t="e">
        <v>#DIV/0!</v>
      </c>
      <c r="M1924" t="e">
        <v>#DIV/0!</v>
      </c>
      <c r="R1924" t="e">
        <v>#DIV/0!</v>
      </c>
      <c r="T1924">
        <v>0.8125</v>
      </c>
    </row>
    <row r="1925" spans="1:20" x14ac:dyDescent="0.2">
      <c r="A1925" t="s">
        <v>15920</v>
      </c>
      <c r="B1925" t="s">
        <v>15921</v>
      </c>
      <c r="C1925" t="s">
        <v>203</v>
      </c>
      <c r="D1925" t="s">
        <v>1000</v>
      </c>
      <c r="E1925" s="23">
        <v>41548</v>
      </c>
      <c r="F1925">
        <v>8</v>
      </c>
      <c r="G1925">
        <v>11</v>
      </c>
      <c r="H1925">
        <v>0.72727272727272729</v>
      </c>
      <c r="I1925">
        <v>44</v>
      </c>
      <c r="J1925">
        <v>65</v>
      </c>
      <c r="K1925">
        <v>0.67692307692307696</v>
      </c>
      <c r="L1925">
        <v>75</v>
      </c>
      <c r="M1925">
        <v>0.8666666666666667</v>
      </c>
      <c r="N1925">
        <v>32</v>
      </c>
      <c r="P1925">
        <v>10</v>
      </c>
      <c r="Q1925">
        <v>10</v>
      </c>
      <c r="R1925">
        <v>1</v>
      </c>
      <c r="S1925">
        <v>12</v>
      </c>
      <c r="T1925">
        <v>0.77100000000000002</v>
      </c>
    </row>
    <row r="1926" spans="1:20" x14ac:dyDescent="0.2">
      <c r="A1926" t="s">
        <v>16099</v>
      </c>
      <c r="B1926" t="s">
        <v>16100</v>
      </c>
      <c r="C1926" t="s">
        <v>205</v>
      </c>
      <c r="D1926" t="s">
        <v>1002</v>
      </c>
      <c r="E1926" s="23">
        <v>41548</v>
      </c>
      <c r="F1926">
        <v>4</v>
      </c>
      <c r="G1926">
        <v>5</v>
      </c>
      <c r="H1926">
        <v>0.8</v>
      </c>
      <c r="I1926">
        <v>25</v>
      </c>
      <c r="J1926">
        <v>35</v>
      </c>
      <c r="K1926">
        <v>0.7142857142857143</v>
      </c>
      <c r="L1926">
        <v>45</v>
      </c>
      <c r="M1926">
        <v>0.77777777777777779</v>
      </c>
      <c r="N1926">
        <v>19</v>
      </c>
      <c r="O1926">
        <v>1.125</v>
      </c>
      <c r="P1926">
        <v>6</v>
      </c>
      <c r="Q1926">
        <v>6</v>
      </c>
      <c r="R1926">
        <v>1</v>
      </c>
      <c r="S1926">
        <v>6</v>
      </c>
      <c r="T1926">
        <v>0.88</v>
      </c>
    </row>
    <row r="1927" spans="1:20" x14ac:dyDescent="0.2">
      <c r="A1927" t="s">
        <v>16276</v>
      </c>
      <c r="B1927" t="s">
        <v>16277</v>
      </c>
      <c r="C1927" t="s">
        <v>204</v>
      </c>
      <c r="D1927" t="s">
        <v>1002</v>
      </c>
      <c r="E1927" s="23">
        <v>41548</v>
      </c>
      <c r="F1927">
        <v>4</v>
      </c>
      <c r="G1927">
        <v>6</v>
      </c>
      <c r="H1927">
        <v>0.66666666666666663</v>
      </c>
      <c r="I1927">
        <v>19</v>
      </c>
      <c r="J1927">
        <v>30</v>
      </c>
      <c r="K1927">
        <v>0.6333333333333333</v>
      </c>
      <c r="L1927">
        <v>30</v>
      </c>
      <c r="M1927">
        <v>1</v>
      </c>
      <c r="N1927">
        <v>13</v>
      </c>
      <c r="P1927">
        <v>4</v>
      </c>
      <c r="Q1927">
        <v>4</v>
      </c>
      <c r="R1927">
        <v>1</v>
      </c>
      <c r="S1927">
        <v>6</v>
      </c>
      <c r="T1927">
        <v>1</v>
      </c>
    </row>
    <row r="1928" spans="1:20" x14ac:dyDescent="0.2">
      <c r="A1928" t="s">
        <v>16453</v>
      </c>
      <c r="B1928" t="s">
        <v>16454</v>
      </c>
      <c r="C1928" t="s">
        <v>206</v>
      </c>
      <c r="D1928" t="s">
        <v>1002</v>
      </c>
      <c r="E1928" s="23">
        <v>41548</v>
      </c>
      <c r="H1928" t="e">
        <v>#DIV/0!</v>
      </c>
      <c r="K1928" t="e">
        <v>#DIV/0!</v>
      </c>
      <c r="M1928" t="e">
        <v>#DIV/0!</v>
      </c>
      <c r="R1928" t="e">
        <v>#DIV/0!</v>
      </c>
    </row>
    <row r="1929" spans="1:20" x14ac:dyDescent="0.2">
      <c r="A1929" t="s">
        <v>16594</v>
      </c>
      <c r="B1929" t="s">
        <v>16595</v>
      </c>
      <c r="C1929" t="s">
        <v>223</v>
      </c>
      <c r="D1929" t="s">
        <v>1000</v>
      </c>
      <c r="E1929" s="23">
        <v>41548</v>
      </c>
      <c r="H1929" t="e">
        <v>#DIV/0!</v>
      </c>
      <c r="K1929" t="e">
        <v>#DIV/0!</v>
      </c>
      <c r="M1929" t="e">
        <v>#DIV/0!</v>
      </c>
      <c r="R1929" t="e">
        <v>#DIV/0!</v>
      </c>
    </row>
    <row r="1930" spans="1:20" x14ac:dyDescent="0.2">
      <c r="A1930" t="s">
        <v>16773</v>
      </c>
      <c r="B1930" t="s">
        <v>16774</v>
      </c>
      <c r="C1930" t="s">
        <v>224</v>
      </c>
      <c r="D1930" t="s">
        <v>1002</v>
      </c>
      <c r="E1930" s="23">
        <v>41548</v>
      </c>
      <c r="H1930" t="e">
        <v>#DIV/0!</v>
      </c>
      <c r="K1930" t="e">
        <v>#DIV/0!</v>
      </c>
      <c r="M1930" t="e">
        <v>#DIV/0!</v>
      </c>
      <c r="R1930" t="e">
        <v>#DIV/0!</v>
      </c>
    </row>
    <row r="1931" spans="1:20" x14ac:dyDescent="0.2">
      <c r="A1931" t="s">
        <v>17210</v>
      </c>
      <c r="B1931" t="s">
        <v>17211</v>
      </c>
      <c r="C1931" t="s">
        <v>225</v>
      </c>
      <c r="D1931" t="s">
        <v>1000</v>
      </c>
      <c r="E1931" s="23">
        <v>41548</v>
      </c>
      <c r="H1931" t="e">
        <v>#DIV/0!</v>
      </c>
      <c r="K1931" t="e">
        <v>#DIV/0!</v>
      </c>
      <c r="M1931" t="e">
        <v>#DIV/0!</v>
      </c>
      <c r="R1931" t="e">
        <v>#DIV/0!</v>
      </c>
    </row>
    <row r="1932" spans="1:20" x14ac:dyDescent="0.2">
      <c r="A1932" t="s">
        <v>17417</v>
      </c>
      <c r="B1932" t="s">
        <v>17418</v>
      </c>
      <c r="C1932" t="s">
        <v>226</v>
      </c>
      <c r="D1932" t="s">
        <v>1002</v>
      </c>
      <c r="E1932" s="23">
        <v>41548</v>
      </c>
      <c r="H1932" t="e">
        <v>#DIV/0!</v>
      </c>
      <c r="K1932" t="e">
        <v>#DIV/0!</v>
      </c>
      <c r="M1932" t="e">
        <v>#DIV/0!</v>
      </c>
      <c r="R1932" t="e">
        <v>#DIV/0!</v>
      </c>
    </row>
    <row r="1933" spans="1:20" x14ac:dyDescent="0.2">
      <c r="A1933" t="s">
        <v>17594</v>
      </c>
      <c r="B1933" t="s">
        <v>17595</v>
      </c>
      <c r="C1933" t="s">
        <v>232</v>
      </c>
      <c r="D1933" t="s">
        <v>1000</v>
      </c>
      <c r="E1933" s="23">
        <v>41548</v>
      </c>
      <c r="H1933" t="e">
        <v>#DIV/0!</v>
      </c>
      <c r="K1933" t="e">
        <v>#DIV/0!</v>
      </c>
      <c r="M1933" t="e">
        <v>#DIV/0!</v>
      </c>
      <c r="R1933" t="e">
        <v>#DIV/0!</v>
      </c>
      <c r="T1933">
        <v>0.75</v>
      </c>
    </row>
    <row r="1934" spans="1:20" x14ac:dyDescent="0.2">
      <c r="A1934" t="s">
        <v>17791</v>
      </c>
      <c r="B1934" t="s">
        <v>17792</v>
      </c>
      <c r="C1934" t="s">
        <v>231</v>
      </c>
      <c r="D1934" t="s">
        <v>1002</v>
      </c>
      <c r="E1934" s="23">
        <v>41548</v>
      </c>
      <c r="H1934" t="e">
        <v>#DIV/0!</v>
      </c>
      <c r="K1934" t="e">
        <v>#DIV/0!</v>
      </c>
      <c r="M1934" t="e">
        <v>#DIV/0!</v>
      </c>
      <c r="R1934" t="e">
        <v>#DIV/0!</v>
      </c>
      <c r="T1934">
        <v>1.0125</v>
      </c>
    </row>
    <row r="1935" spans="1:20" x14ac:dyDescent="0.2">
      <c r="A1935" t="s">
        <v>17968</v>
      </c>
      <c r="B1935" t="s">
        <v>17969</v>
      </c>
      <c r="C1935" t="s">
        <v>317</v>
      </c>
      <c r="D1935" t="s">
        <v>1000</v>
      </c>
      <c r="E1935" s="23">
        <v>41548</v>
      </c>
      <c r="F1935">
        <v>3</v>
      </c>
      <c r="G1935">
        <v>3</v>
      </c>
      <c r="H1935">
        <v>1</v>
      </c>
      <c r="I1935">
        <v>2</v>
      </c>
      <c r="J1935">
        <v>15</v>
      </c>
      <c r="K1935">
        <v>0.13333333333333333</v>
      </c>
      <c r="L1935">
        <v>15</v>
      </c>
      <c r="M1935">
        <v>1</v>
      </c>
      <c r="N1935">
        <v>1</v>
      </c>
      <c r="P1935">
        <v>0</v>
      </c>
      <c r="Q1935">
        <v>0</v>
      </c>
      <c r="R1935" t="e">
        <v>#DIV/0!</v>
      </c>
      <c r="S1935">
        <v>1</v>
      </c>
      <c r="T1935">
        <v>0.77399999999999991</v>
      </c>
    </row>
    <row r="1936" spans="1:20" x14ac:dyDescent="0.2">
      <c r="A1936" t="s">
        <v>18147</v>
      </c>
      <c r="B1936" t="s">
        <v>18148</v>
      </c>
      <c r="C1936" t="s">
        <v>316</v>
      </c>
      <c r="D1936" t="s">
        <v>1002</v>
      </c>
      <c r="E1936" s="23">
        <v>41548</v>
      </c>
      <c r="F1936">
        <v>3</v>
      </c>
      <c r="G1936">
        <v>3</v>
      </c>
      <c r="H1936">
        <v>1</v>
      </c>
      <c r="I1936">
        <v>2</v>
      </c>
      <c r="J1936">
        <v>15</v>
      </c>
      <c r="K1936">
        <v>0.13333333333333333</v>
      </c>
      <c r="L1936">
        <v>15</v>
      </c>
      <c r="M1936">
        <v>1</v>
      </c>
      <c r="N1936">
        <v>1</v>
      </c>
      <c r="P1936">
        <v>0</v>
      </c>
      <c r="Q1936">
        <v>0</v>
      </c>
      <c r="R1936" t="e">
        <v>#DIV/0!</v>
      </c>
      <c r="S1936">
        <v>1</v>
      </c>
      <c r="T1936">
        <v>0.77100000000000002</v>
      </c>
    </row>
    <row r="1937" spans="1:20" x14ac:dyDescent="0.2">
      <c r="A1937" t="s">
        <v>18400</v>
      </c>
      <c r="B1937" t="s">
        <v>18401</v>
      </c>
      <c r="C1937" t="s">
        <v>214</v>
      </c>
      <c r="D1937" t="s">
        <v>1000</v>
      </c>
      <c r="E1937" s="23">
        <v>41548</v>
      </c>
      <c r="F1937">
        <v>3</v>
      </c>
      <c r="G1937">
        <v>4</v>
      </c>
      <c r="H1937">
        <v>0.75</v>
      </c>
      <c r="I1937">
        <v>14</v>
      </c>
      <c r="J1937">
        <v>24</v>
      </c>
      <c r="K1937">
        <v>0.58333333333333337</v>
      </c>
      <c r="L1937">
        <v>29</v>
      </c>
      <c r="M1937">
        <v>0.82758620689655171</v>
      </c>
      <c r="N1937">
        <v>10</v>
      </c>
      <c r="P1937">
        <v>3</v>
      </c>
      <c r="Q1937">
        <v>5</v>
      </c>
      <c r="R1937">
        <v>0.6</v>
      </c>
      <c r="S1937">
        <v>4</v>
      </c>
      <c r="T1937">
        <v>0.98</v>
      </c>
    </row>
    <row r="1938" spans="1:20" x14ac:dyDescent="0.2">
      <c r="A1938" t="s">
        <v>18579</v>
      </c>
      <c r="B1938" t="s">
        <v>18580</v>
      </c>
      <c r="C1938" t="s">
        <v>215</v>
      </c>
      <c r="D1938" t="s">
        <v>1002</v>
      </c>
      <c r="E1938" s="23">
        <v>41548</v>
      </c>
      <c r="F1938">
        <v>3</v>
      </c>
      <c r="G1938">
        <v>4</v>
      </c>
      <c r="H1938">
        <v>0.75</v>
      </c>
      <c r="I1938">
        <v>14</v>
      </c>
      <c r="J1938">
        <v>24</v>
      </c>
      <c r="K1938">
        <v>0.58333333333333337</v>
      </c>
      <c r="L1938">
        <v>29</v>
      </c>
      <c r="M1938">
        <v>0.82758620689655171</v>
      </c>
      <c r="N1938">
        <v>10</v>
      </c>
      <c r="O1938">
        <v>0.7</v>
      </c>
      <c r="P1938">
        <v>3</v>
      </c>
      <c r="Q1938">
        <v>5</v>
      </c>
      <c r="R1938">
        <v>0.6</v>
      </c>
      <c r="S1938">
        <v>4</v>
      </c>
      <c r="T1938">
        <v>0.87856410256410256</v>
      </c>
    </row>
    <row r="1939" spans="1:20" x14ac:dyDescent="0.2">
      <c r="A1939" t="s">
        <v>18756</v>
      </c>
      <c r="B1939" t="s">
        <v>18757</v>
      </c>
      <c r="C1939" t="s">
        <v>216</v>
      </c>
      <c r="D1939" t="s">
        <v>1002</v>
      </c>
      <c r="E1939" s="23">
        <v>41548</v>
      </c>
      <c r="H1939" t="e">
        <v>#DIV/0!</v>
      </c>
      <c r="K1939" t="e">
        <v>#DIV/0!</v>
      </c>
      <c r="M1939" t="e">
        <v>#DIV/0!</v>
      </c>
      <c r="R1939" t="e">
        <v>#DIV/0!</v>
      </c>
    </row>
    <row r="1940" spans="1:20" x14ac:dyDescent="0.2">
      <c r="A1940" t="s">
        <v>18933</v>
      </c>
      <c r="B1940" t="s">
        <v>18934</v>
      </c>
      <c r="C1940" t="s">
        <v>229</v>
      </c>
      <c r="D1940" t="s">
        <v>1002</v>
      </c>
      <c r="E1940" s="23">
        <v>41548</v>
      </c>
      <c r="H1940" t="e">
        <v>#DIV/0!</v>
      </c>
      <c r="K1940" t="e">
        <v>#DIV/0!</v>
      </c>
      <c r="M1940" t="e">
        <v>#DIV/0!</v>
      </c>
      <c r="R1940" t="e">
        <v>#DIV/0!</v>
      </c>
    </row>
    <row r="1941" spans="1:20" x14ac:dyDescent="0.2">
      <c r="A1941" t="s">
        <v>19110</v>
      </c>
      <c r="B1941" t="s">
        <v>19111</v>
      </c>
      <c r="C1941" t="s">
        <v>230</v>
      </c>
      <c r="D1941" t="s">
        <v>1000</v>
      </c>
      <c r="E1941" s="23">
        <v>41548</v>
      </c>
      <c r="H1941" t="e">
        <v>#DIV/0!</v>
      </c>
      <c r="K1941" t="e">
        <v>#DIV/0!</v>
      </c>
      <c r="M1941" t="e">
        <v>#DIV/0!</v>
      </c>
      <c r="R1941" t="e">
        <v>#DIV/0!</v>
      </c>
      <c r="T1941">
        <v>0.88</v>
      </c>
    </row>
    <row r="1942" spans="1:20" x14ac:dyDescent="0.2">
      <c r="A1942" t="s">
        <v>19289</v>
      </c>
      <c r="B1942" t="s">
        <v>19290</v>
      </c>
      <c r="C1942" t="s">
        <v>234</v>
      </c>
      <c r="D1942" t="s">
        <v>1000</v>
      </c>
      <c r="E1942" s="23">
        <v>41548</v>
      </c>
      <c r="H1942" t="e">
        <v>#DIV/0!</v>
      </c>
      <c r="K1942" t="e">
        <v>#DIV/0!</v>
      </c>
      <c r="M1942" t="e">
        <v>#DIV/0!</v>
      </c>
      <c r="R1942" t="e">
        <v>#DIV/0!</v>
      </c>
    </row>
    <row r="1943" spans="1:20" x14ac:dyDescent="0.2">
      <c r="A1943" t="s">
        <v>19468</v>
      </c>
      <c r="B1943" t="s">
        <v>19469</v>
      </c>
      <c r="C1943" t="s">
        <v>233</v>
      </c>
      <c r="D1943" t="s">
        <v>1002</v>
      </c>
      <c r="E1943" s="23">
        <v>41548</v>
      </c>
      <c r="H1943" t="e">
        <v>#DIV/0!</v>
      </c>
      <c r="K1943" t="e">
        <v>#DIV/0!</v>
      </c>
      <c r="M1943" t="e">
        <v>#DIV/0!</v>
      </c>
      <c r="R1943" t="e">
        <v>#DIV/0!</v>
      </c>
    </row>
    <row r="1944" spans="1:20" x14ac:dyDescent="0.2">
      <c r="A1944" t="s">
        <v>19843</v>
      </c>
      <c r="B1944" t="s">
        <v>19844</v>
      </c>
      <c r="C1944" t="s">
        <v>220</v>
      </c>
      <c r="D1944" t="s">
        <v>1000</v>
      </c>
      <c r="E1944" s="23">
        <v>41548</v>
      </c>
      <c r="F1944">
        <v>17</v>
      </c>
      <c r="G1944">
        <v>21</v>
      </c>
      <c r="H1944">
        <v>0.80952380952380953</v>
      </c>
      <c r="I1944">
        <v>41</v>
      </c>
      <c r="J1944">
        <v>44</v>
      </c>
      <c r="K1944">
        <v>0.93181818181818177</v>
      </c>
      <c r="L1944">
        <v>48</v>
      </c>
      <c r="M1944">
        <v>0.91666666666666663</v>
      </c>
      <c r="N1944">
        <v>35</v>
      </c>
      <c r="P1944">
        <v>6</v>
      </c>
      <c r="Q1944">
        <v>7</v>
      </c>
      <c r="R1944">
        <v>0.8571428571428571</v>
      </c>
      <c r="S1944">
        <v>6</v>
      </c>
    </row>
    <row r="1945" spans="1:20" x14ac:dyDescent="0.2">
      <c r="A1945" t="s">
        <v>20022</v>
      </c>
      <c r="B1945" t="s">
        <v>20023</v>
      </c>
      <c r="C1945" t="s">
        <v>221</v>
      </c>
      <c r="D1945" t="s">
        <v>1002</v>
      </c>
      <c r="E1945" s="23">
        <v>41548</v>
      </c>
      <c r="F1945">
        <v>13</v>
      </c>
      <c r="G1945">
        <v>16</v>
      </c>
      <c r="H1945">
        <v>0.8125</v>
      </c>
      <c r="I1945">
        <v>37</v>
      </c>
      <c r="J1945">
        <v>37</v>
      </c>
      <c r="K1945">
        <v>1</v>
      </c>
      <c r="L1945">
        <v>40</v>
      </c>
      <c r="M1945">
        <v>0.92500000000000004</v>
      </c>
      <c r="N1945">
        <v>32</v>
      </c>
      <c r="O1945">
        <v>0.81945000000000001</v>
      </c>
      <c r="P1945">
        <v>6</v>
      </c>
      <c r="Q1945">
        <v>7</v>
      </c>
      <c r="R1945">
        <v>0.8571428571428571</v>
      </c>
      <c r="S1945">
        <v>5</v>
      </c>
    </row>
    <row r="1946" spans="1:20" x14ac:dyDescent="0.2">
      <c r="A1946" t="s">
        <v>20199</v>
      </c>
      <c r="B1946" t="s">
        <v>20200</v>
      </c>
      <c r="C1946" t="s">
        <v>222</v>
      </c>
      <c r="D1946" t="s">
        <v>1002</v>
      </c>
      <c r="E1946" s="23">
        <v>41548</v>
      </c>
      <c r="F1946">
        <v>4</v>
      </c>
      <c r="G1946">
        <v>5</v>
      </c>
      <c r="H1946">
        <v>0.8</v>
      </c>
      <c r="I1946">
        <v>4</v>
      </c>
      <c r="J1946">
        <v>7</v>
      </c>
      <c r="K1946">
        <v>0.5714285714285714</v>
      </c>
      <c r="L1946">
        <v>8</v>
      </c>
      <c r="M1946">
        <v>0.875</v>
      </c>
      <c r="N1946">
        <v>3</v>
      </c>
      <c r="O1946">
        <v>1</v>
      </c>
      <c r="P1946">
        <v>0</v>
      </c>
      <c r="Q1946">
        <v>0</v>
      </c>
      <c r="R1946" t="e">
        <v>#DIV/0!</v>
      </c>
      <c r="S1946">
        <v>1</v>
      </c>
      <c r="T1946">
        <v>0.46153846153846156</v>
      </c>
    </row>
    <row r="1947" spans="1:20" x14ac:dyDescent="0.2">
      <c r="A1947" t="s">
        <v>20376</v>
      </c>
      <c r="B1947" t="s">
        <v>20377</v>
      </c>
      <c r="C1947" t="s">
        <v>211</v>
      </c>
      <c r="D1947" t="s">
        <v>1002</v>
      </c>
      <c r="E1947" s="23">
        <v>41548</v>
      </c>
      <c r="H1947" t="e">
        <v>#DIV/0!</v>
      </c>
      <c r="K1947" t="e">
        <v>#DIV/0!</v>
      </c>
      <c r="M1947" t="e">
        <v>#DIV/0!</v>
      </c>
      <c r="N1947">
        <v>0</v>
      </c>
      <c r="R1947" t="e">
        <v>#DIV/0!</v>
      </c>
      <c r="T1947">
        <v>1</v>
      </c>
    </row>
    <row r="1948" spans="1:20" x14ac:dyDescent="0.2">
      <c r="A1948" t="s">
        <v>20553</v>
      </c>
      <c r="B1948" t="s">
        <v>20554</v>
      </c>
      <c r="C1948" t="s">
        <v>207</v>
      </c>
      <c r="D1948" t="s">
        <v>1000</v>
      </c>
      <c r="E1948" s="23">
        <v>41548</v>
      </c>
      <c r="F1948">
        <v>6</v>
      </c>
      <c r="G1948">
        <v>9</v>
      </c>
      <c r="H1948">
        <v>0.66666666666666663</v>
      </c>
      <c r="I1948">
        <v>26</v>
      </c>
      <c r="J1948">
        <v>45</v>
      </c>
      <c r="K1948">
        <v>0.57777777777777772</v>
      </c>
      <c r="L1948">
        <v>60</v>
      </c>
      <c r="M1948">
        <v>0.75</v>
      </c>
      <c r="N1948">
        <v>22</v>
      </c>
      <c r="P1948">
        <v>2</v>
      </c>
      <c r="Q1948">
        <v>4</v>
      </c>
      <c r="R1948">
        <v>0.5</v>
      </c>
      <c r="S1948">
        <v>4</v>
      </c>
      <c r="T1948">
        <v>1.075</v>
      </c>
    </row>
    <row r="1949" spans="1:20" x14ac:dyDescent="0.2">
      <c r="A1949" t="s">
        <v>20732</v>
      </c>
      <c r="B1949" t="s">
        <v>20733</v>
      </c>
      <c r="C1949" t="s">
        <v>894</v>
      </c>
      <c r="D1949" t="s">
        <v>1002</v>
      </c>
      <c r="E1949" s="23">
        <v>41548</v>
      </c>
      <c r="T1949">
        <v>1.1875</v>
      </c>
    </row>
    <row r="1950" spans="1:20" x14ac:dyDescent="0.2">
      <c r="A1950" t="s">
        <v>20797</v>
      </c>
      <c r="B1950" t="s">
        <v>20798</v>
      </c>
      <c r="C1950" t="s">
        <v>210</v>
      </c>
      <c r="D1950" t="s">
        <v>1002</v>
      </c>
      <c r="E1950" s="23">
        <v>41548</v>
      </c>
      <c r="F1950">
        <v>4</v>
      </c>
      <c r="G1950">
        <v>4</v>
      </c>
      <c r="H1950">
        <v>1</v>
      </c>
      <c r="I1950">
        <v>26</v>
      </c>
      <c r="J1950">
        <v>35</v>
      </c>
      <c r="K1950">
        <v>0.74285714285714288</v>
      </c>
      <c r="L1950">
        <v>35</v>
      </c>
      <c r="M1950">
        <v>1</v>
      </c>
      <c r="N1950">
        <v>22</v>
      </c>
      <c r="O1950">
        <v>1.2</v>
      </c>
      <c r="P1950">
        <v>2</v>
      </c>
      <c r="Q1950">
        <v>4</v>
      </c>
      <c r="R1950">
        <v>0.5</v>
      </c>
      <c r="S1950">
        <v>4</v>
      </c>
      <c r="T1950">
        <v>0.92500000000000004</v>
      </c>
    </row>
    <row r="1951" spans="1:20" x14ac:dyDescent="0.2">
      <c r="A1951" t="s">
        <v>20974</v>
      </c>
      <c r="B1951" t="s">
        <v>20975</v>
      </c>
      <c r="C1951" t="s">
        <v>208</v>
      </c>
      <c r="D1951" t="s">
        <v>1002</v>
      </c>
      <c r="E1951" s="23">
        <v>41548</v>
      </c>
      <c r="F1951">
        <v>2</v>
      </c>
      <c r="G1951">
        <v>5</v>
      </c>
      <c r="H1951">
        <v>0.4</v>
      </c>
      <c r="J1951">
        <v>10</v>
      </c>
      <c r="K1951">
        <v>0</v>
      </c>
      <c r="L1951">
        <v>25</v>
      </c>
      <c r="M1951">
        <v>0.4</v>
      </c>
      <c r="R1951" t="e">
        <v>#DIV/0!</v>
      </c>
      <c r="T1951">
        <v>0.69943478260869563</v>
      </c>
    </row>
    <row r="1952" spans="1:20" x14ac:dyDescent="0.2">
      <c r="A1952" t="s">
        <v>21229</v>
      </c>
      <c r="B1952" t="s">
        <v>21230</v>
      </c>
      <c r="C1952" t="s">
        <v>213</v>
      </c>
      <c r="D1952" t="s">
        <v>1002</v>
      </c>
      <c r="E1952" s="23">
        <v>41548</v>
      </c>
      <c r="H1952" t="e">
        <v>#DIV/0!</v>
      </c>
      <c r="K1952" t="e">
        <v>#DIV/0!</v>
      </c>
      <c r="M1952" t="e">
        <v>#DIV/0!</v>
      </c>
      <c r="R1952" t="e">
        <v>#DIV/0!</v>
      </c>
      <c r="T1952">
        <v>0.68899999999999995</v>
      </c>
    </row>
    <row r="1953" spans="1:20" x14ac:dyDescent="0.2">
      <c r="A1953" t="s">
        <v>21406</v>
      </c>
      <c r="B1953" t="s">
        <v>21407</v>
      </c>
      <c r="C1953" t="s">
        <v>8154</v>
      </c>
      <c r="D1953" t="s">
        <v>1002</v>
      </c>
      <c r="E1953" s="23">
        <v>41548</v>
      </c>
      <c r="F1953">
        <v>1</v>
      </c>
      <c r="G1953">
        <v>1</v>
      </c>
      <c r="H1953">
        <v>1</v>
      </c>
      <c r="J1953">
        <v>4</v>
      </c>
      <c r="K1953">
        <v>0</v>
      </c>
      <c r="L1953">
        <v>17</v>
      </c>
      <c r="M1953">
        <v>0.23529411764705882</v>
      </c>
      <c r="R1953" t="e">
        <v>#DIV/0!</v>
      </c>
      <c r="T1953">
        <v>1.06</v>
      </c>
    </row>
    <row r="1954" spans="1:20" x14ac:dyDescent="0.2">
      <c r="A1954" t="s">
        <v>21471</v>
      </c>
      <c r="B1954" t="s">
        <v>21472</v>
      </c>
      <c r="C1954" t="s">
        <v>212</v>
      </c>
      <c r="D1954" t="s">
        <v>1000</v>
      </c>
      <c r="E1954" s="23">
        <v>41548</v>
      </c>
      <c r="F1954">
        <v>1</v>
      </c>
      <c r="G1954">
        <v>1</v>
      </c>
      <c r="H1954">
        <v>1</v>
      </c>
      <c r="I1954">
        <v>0</v>
      </c>
      <c r="J1954">
        <v>4</v>
      </c>
      <c r="K1954">
        <v>0</v>
      </c>
      <c r="L1954">
        <v>17</v>
      </c>
      <c r="M1954">
        <v>0.23529411764705882</v>
      </c>
      <c r="N1954">
        <v>0</v>
      </c>
      <c r="P1954">
        <v>0</v>
      </c>
      <c r="Q1954">
        <v>0</v>
      </c>
      <c r="R1954" t="e">
        <v>#DIV/0!</v>
      </c>
      <c r="S1954">
        <v>0</v>
      </c>
      <c r="T1954">
        <v>0.9</v>
      </c>
    </row>
    <row r="1955" spans="1:20" x14ac:dyDescent="0.2">
      <c r="A1955" t="s">
        <v>21680</v>
      </c>
      <c r="B1955" t="s">
        <v>21681</v>
      </c>
      <c r="C1955" t="s">
        <v>217</v>
      </c>
      <c r="D1955" t="s">
        <v>1000</v>
      </c>
      <c r="E1955" s="23">
        <v>41548</v>
      </c>
      <c r="F1955">
        <v>1</v>
      </c>
      <c r="G1955">
        <v>3</v>
      </c>
      <c r="H1955">
        <v>0.33333333333333331</v>
      </c>
      <c r="I1955">
        <v>12</v>
      </c>
      <c r="J1955">
        <v>5</v>
      </c>
      <c r="K1955">
        <v>2.4</v>
      </c>
      <c r="L1955">
        <v>15</v>
      </c>
      <c r="M1955">
        <v>0.33333333333333331</v>
      </c>
      <c r="N1955">
        <v>13</v>
      </c>
      <c r="P1955">
        <v>0</v>
      </c>
      <c r="Q1955">
        <v>0</v>
      </c>
      <c r="R1955" t="e">
        <v>#DIV/0!</v>
      </c>
      <c r="S1955">
        <v>0</v>
      </c>
      <c r="T1955">
        <v>0.58333333333333337</v>
      </c>
    </row>
    <row r="1956" spans="1:20" x14ac:dyDescent="0.2">
      <c r="A1956" t="s">
        <v>21859</v>
      </c>
      <c r="B1956" t="s">
        <v>21860</v>
      </c>
      <c r="C1956" t="s">
        <v>895</v>
      </c>
      <c r="D1956" t="s">
        <v>1002</v>
      </c>
      <c r="E1956" s="23">
        <v>41548</v>
      </c>
      <c r="F1956">
        <v>0</v>
      </c>
      <c r="G1956">
        <v>0</v>
      </c>
      <c r="I1956">
        <v>0</v>
      </c>
      <c r="J1956">
        <v>0</v>
      </c>
      <c r="L1956">
        <v>0</v>
      </c>
      <c r="M1956" t="e">
        <v>#DIV/0!</v>
      </c>
      <c r="R1956" t="e">
        <v>#DIV/0!</v>
      </c>
      <c r="T1956">
        <v>1</v>
      </c>
    </row>
    <row r="1957" spans="1:20" x14ac:dyDescent="0.2">
      <c r="A1957" t="s">
        <v>21924</v>
      </c>
      <c r="B1957" t="s">
        <v>21925</v>
      </c>
      <c r="C1957" t="s">
        <v>218</v>
      </c>
      <c r="D1957" t="s">
        <v>1002</v>
      </c>
      <c r="E1957" s="23">
        <v>41548</v>
      </c>
      <c r="F1957">
        <v>1</v>
      </c>
      <c r="G1957">
        <v>3</v>
      </c>
      <c r="H1957">
        <v>0.33333333333333331</v>
      </c>
      <c r="I1957">
        <v>12</v>
      </c>
      <c r="J1957">
        <v>5</v>
      </c>
      <c r="K1957">
        <v>2.4</v>
      </c>
      <c r="L1957">
        <v>15</v>
      </c>
      <c r="M1957">
        <v>0.33333333333333331</v>
      </c>
      <c r="N1957">
        <v>13</v>
      </c>
      <c r="P1957">
        <v>0</v>
      </c>
      <c r="Q1957">
        <v>0</v>
      </c>
      <c r="R1957" t="e">
        <v>#DIV/0!</v>
      </c>
      <c r="S1957">
        <v>0</v>
      </c>
      <c r="T1957">
        <v>0.75</v>
      </c>
    </row>
    <row r="1958" spans="1:20" x14ac:dyDescent="0.2">
      <c r="A1958" t="s">
        <v>22101</v>
      </c>
      <c r="B1958" t="s">
        <v>22102</v>
      </c>
      <c r="C1958" t="s">
        <v>219</v>
      </c>
      <c r="D1958" t="s">
        <v>1002</v>
      </c>
      <c r="E1958" s="23">
        <v>41548</v>
      </c>
      <c r="H1958" t="e">
        <v>#DIV/0!</v>
      </c>
      <c r="K1958" t="e">
        <v>#DIV/0!</v>
      </c>
      <c r="M1958" t="e">
        <v>#DIV/0!</v>
      </c>
      <c r="R1958" t="e">
        <v>#DIV/0!</v>
      </c>
      <c r="T1958">
        <v>0.78260869565217395</v>
      </c>
    </row>
    <row r="1959" spans="1:20" x14ac:dyDescent="0.2">
      <c r="A1959" t="s">
        <v>11533</v>
      </c>
      <c r="B1959" t="s">
        <v>11534</v>
      </c>
      <c r="C1959" t="s">
        <v>198</v>
      </c>
      <c r="D1959" t="s">
        <v>1002</v>
      </c>
      <c r="E1959" s="23">
        <v>41579</v>
      </c>
      <c r="F1959">
        <v>4</v>
      </c>
      <c r="G1959">
        <v>5</v>
      </c>
      <c r="H1959">
        <v>0.8</v>
      </c>
      <c r="J1959">
        <v>17</v>
      </c>
      <c r="K1959">
        <v>0</v>
      </c>
      <c r="L1959">
        <v>17</v>
      </c>
      <c r="M1959">
        <v>1</v>
      </c>
      <c r="P1959">
        <v>0</v>
      </c>
      <c r="Q1959">
        <v>0</v>
      </c>
      <c r="R1959" t="e">
        <v>#DIV/0!</v>
      </c>
    </row>
    <row r="1960" spans="1:20" x14ac:dyDescent="0.2">
      <c r="A1960" t="s">
        <v>13193</v>
      </c>
      <c r="B1960" t="s">
        <v>13105</v>
      </c>
      <c r="C1960" t="s">
        <v>1051</v>
      </c>
      <c r="D1960" t="s">
        <v>1002</v>
      </c>
      <c r="E1960" s="23">
        <v>41579</v>
      </c>
      <c r="F1960">
        <v>4</v>
      </c>
      <c r="G1960">
        <v>5</v>
      </c>
      <c r="H1960">
        <v>0.8</v>
      </c>
      <c r="J1960">
        <v>17</v>
      </c>
      <c r="K1960">
        <v>0</v>
      </c>
      <c r="L1960">
        <v>17</v>
      </c>
      <c r="M1960">
        <v>1</v>
      </c>
      <c r="P1960">
        <v>0</v>
      </c>
      <c r="Q1960">
        <v>0</v>
      </c>
      <c r="R1960" t="e">
        <v>#DIV/0!</v>
      </c>
    </row>
    <row r="1961" spans="1:20" x14ac:dyDescent="0.2">
      <c r="A1961" t="s">
        <v>3001</v>
      </c>
      <c r="B1961" t="s">
        <v>3002</v>
      </c>
      <c r="C1961" t="s">
        <v>242</v>
      </c>
      <c r="D1961" t="s">
        <v>1000</v>
      </c>
      <c r="E1961" s="23">
        <v>41579</v>
      </c>
      <c r="F1961">
        <v>0</v>
      </c>
      <c r="G1961">
        <v>0</v>
      </c>
      <c r="H1961" t="e">
        <v>#DIV/0!</v>
      </c>
      <c r="I1961">
        <v>0</v>
      </c>
      <c r="J1961">
        <v>0</v>
      </c>
      <c r="K1961" t="e">
        <v>#DIV/0!</v>
      </c>
      <c r="L1961">
        <v>0</v>
      </c>
      <c r="M1961" t="e">
        <v>#DIV/0!</v>
      </c>
      <c r="N1961">
        <v>0</v>
      </c>
      <c r="P1961">
        <v>0</v>
      </c>
      <c r="Q1961">
        <v>0</v>
      </c>
      <c r="R1961" t="e">
        <v>#DIV/0!</v>
      </c>
      <c r="S1961">
        <v>0</v>
      </c>
    </row>
    <row r="1962" spans="1:20" x14ac:dyDescent="0.2">
      <c r="A1962" t="s">
        <v>2826</v>
      </c>
      <c r="B1962" t="s">
        <v>2827</v>
      </c>
      <c r="C1962" t="s">
        <v>2724</v>
      </c>
      <c r="D1962" t="s">
        <v>1000</v>
      </c>
      <c r="E1962" s="23">
        <v>41579</v>
      </c>
      <c r="F1962">
        <v>12</v>
      </c>
      <c r="G1962">
        <v>15</v>
      </c>
      <c r="H1962">
        <v>0.8</v>
      </c>
      <c r="I1962">
        <v>0</v>
      </c>
      <c r="J1962">
        <v>61</v>
      </c>
      <c r="K1962">
        <v>0</v>
      </c>
      <c r="L1962">
        <v>61</v>
      </c>
      <c r="M1962">
        <v>1</v>
      </c>
      <c r="N1962">
        <v>0</v>
      </c>
      <c r="P1962">
        <v>0</v>
      </c>
      <c r="Q1962">
        <v>0</v>
      </c>
      <c r="R1962" t="e">
        <v>#DIV/0!</v>
      </c>
      <c r="S1962">
        <v>0</v>
      </c>
    </row>
    <row r="1963" spans="1:20" x14ac:dyDescent="0.2">
      <c r="A1963" t="s">
        <v>2581</v>
      </c>
      <c r="B1963" t="s">
        <v>2582</v>
      </c>
      <c r="C1963" t="s">
        <v>237</v>
      </c>
      <c r="D1963" t="s">
        <v>1000</v>
      </c>
      <c r="E1963" s="23">
        <v>41579</v>
      </c>
      <c r="F1963">
        <v>17</v>
      </c>
      <c r="G1963">
        <v>17</v>
      </c>
      <c r="H1963">
        <v>1</v>
      </c>
      <c r="I1963">
        <v>74</v>
      </c>
      <c r="J1963">
        <v>149</v>
      </c>
      <c r="K1963">
        <v>0.49664429530201343</v>
      </c>
      <c r="L1963">
        <v>149</v>
      </c>
      <c r="M1963">
        <v>1</v>
      </c>
      <c r="N1963">
        <v>55</v>
      </c>
      <c r="O1963">
        <v>1.003125</v>
      </c>
      <c r="P1963">
        <v>13</v>
      </c>
      <c r="Q1963">
        <v>19</v>
      </c>
      <c r="R1963">
        <v>0.68421052631578949</v>
      </c>
      <c r="S1963">
        <v>19</v>
      </c>
    </row>
    <row r="1964" spans="1:20" x14ac:dyDescent="0.2">
      <c r="A1964" t="s">
        <v>2406</v>
      </c>
      <c r="B1964" t="s">
        <v>2407</v>
      </c>
      <c r="C1964" t="s">
        <v>238</v>
      </c>
      <c r="D1964" t="s">
        <v>1000</v>
      </c>
      <c r="E1964" s="23">
        <v>41579</v>
      </c>
      <c r="F1964">
        <v>10</v>
      </c>
      <c r="G1964">
        <v>14</v>
      </c>
      <c r="H1964">
        <v>0.7142857142857143</v>
      </c>
      <c r="I1964">
        <v>29</v>
      </c>
      <c r="J1964">
        <v>34</v>
      </c>
      <c r="K1964">
        <v>0.8529411764705882</v>
      </c>
      <c r="L1964">
        <v>40</v>
      </c>
      <c r="M1964">
        <v>0.85</v>
      </c>
      <c r="N1964">
        <v>29</v>
      </c>
      <c r="O1964">
        <v>0.78498999999999997</v>
      </c>
      <c r="P1964">
        <v>8</v>
      </c>
      <c r="Q1964">
        <v>11</v>
      </c>
      <c r="R1964">
        <v>0.72727272727272729</v>
      </c>
      <c r="S1964">
        <v>0</v>
      </c>
    </row>
    <row r="1965" spans="1:20" x14ac:dyDescent="0.2">
      <c r="A1965" t="s">
        <v>2233</v>
      </c>
      <c r="B1965" t="s">
        <v>2234</v>
      </c>
      <c r="C1965" t="s">
        <v>239</v>
      </c>
      <c r="D1965" t="s">
        <v>1000</v>
      </c>
      <c r="E1965" s="23">
        <v>41579</v>
      </c>
      <c r="F1965">
        <v>3</v>
      </c>
      <c r="G1965">
        <v>4</v>
      </c>
      <c r="H1965">
        <v>0.75</v>
      </c>
      <c r="I1965">
        <v>1</v>
      </c>
      <c r="J1965">
        <v>6</v>
      </c>
      <c r="K1965">
        <v>0.16666666666666666</v>
      </c>
      <c r="L1965">
        <v>8</v>
      </c>
      <c r="M1965">
        <v>0.75</v>
      </c>
      <c r="N1965">
        <v>1</v>
      </c>
      <c r="O1965">
        <v>0.97599999999999998</v>
      </c>
      <c r="P1965">
        <v>1</v>
      </c>
      <c r="Q1965">
        <v>1</v>
      </c>
      <c r="R1965">
        <v>1</v>
      </c>
      <c r="S1965">
        <v>0</v>
      </c>
    </row>
    <row r="1966" spans="1:20" x14ac:dyDescent="0.2">
      <c r="A1966" t="s">
        <v>2058</v>
      </c>
      <c r="B1966" t="s">
        <v>2059</v>
      </c>
      <c r="C1966" t="s">
        <v>1988</v>
      </c>
      <c r="D1966" t="s">
        <v>1000</v>
      </c>
      <c r="E1966" s="23">
        <v>41579</v>
      </c>
      <c r="F1966">
        <v>7</v>
      </c>
      <c r="G1966">
        <v>7</v>
      </c>
      <c r="H1966">
        <v>1</v>
      </c>
      <c r="I1966">
        <v>17</v>
      </c>
      <c r="J1966">
        <v>35</v>
      </c>
      <c r="K1966">
        <v>0.48571428571428571</v>
      </c>
      <c r="L1966">
        <v>35</v>
      </c>
      <c r="M1966">
        <v>1</v>
      </c>
      <c r="N1966">
        <v>11</v>
      </c>
      <c r="P1966">
        <v>2</v>
      </c>
      <c r="Q1966">
        <v>5</v>
      </c>
      <c r="R1966">
        <v>0.4</v>
      </c>
      <c r="S1966">
        <v>6</v>
      </c>
    </row>
    <row r="1967" spans="1:20" x14ac:dyDescent="0.2">
      <c r="A1967" t="s">
        <v>1810</v>
      </c>
      <c r="B1967" t="s">
        <v>1811</v>
      </c>
      <c r="C1967" t="s">
        <v>240</v>
      </c>
      <c r="D1967" t="s">
        <v>1000</v>
      </c>
      <c r="E1967" s="23">
        <v>41579</v>
      </c>
      <c r="F1967">
        <v>18</v>
      </c>
      <c r="G1967">
        <v>23</v>
      </c>
      <c r="H1967">
        <v>0.78260869565217395</v>
      </c>
      <c r="I1967">
        <v>27</v>
      </c>
      <c r="J1967">
        <v>90</v>
      </c>
      <c r="K1967">
        <v>0.3</v>
      </c>
      <c r="L1967">
        <v>115</v>
      </c>
      <c r="M1967">
        <v>0.78260869565217395</v>
      </c>
      <c r="N1967">
        <v>35</v>
      </c>
      <c r="P1967">
        <v>2</v>
      </c>
      <c r="Q1967">
        <v>4</v>
      </c>
      <c r="R1967">
        <v>0.5</v>
      </c>
      <c r="S1967">
        <v>5</v>
      </c>
      <c r="T1967">
        <v>1.06</v>
      </c>
    </row>
    <row r="1968" spans="1:20" x14ac:dyDescent="0.2">
      <c r="A1968" t="s">
        <v>1635</v>
      </c>
      <c r="B1968" t="s">
        <v>1636</v>
      </c>
      <c r="C1968" t="s">
        <v>241</v>
      </c>
      <c r="D1968" t="s">
        <v>1000</v>
      </c>
      <c r="E1968" s="23">
        <v>41579</v>
      </c>
      <c r="F1968">
        <v>0</v>
      </c>
      <c r="G1968">
        <v>0</v>
      </c>
      <c r="H1968" t="e">
        <v>#DIV/0!</v>
      </c>
      <c r="I1968">
        <v>0</v>
      </c>
      <c r="J1968">
        <v>0</v>
      </c>
      <c r="K1968" t="e">
        <v>#DIV/0!</v>
      </c>
      <c r="L1968">
        <v>0</v>
      </c>
      <c r="M1968" t="e">
        <v>#DIV/0!</v>
      </c>
      <c r="P1968">
        <v>0</v>
      </c>
      <c r="Q1968">
        <v>0</v>
      </c>
      <c r="R1968" t="e">
        <v>#DIV/0!</v>
      </c>
      <c r="T1968">
        <v>0.68076923076923079</v>
      </c>
    </row>
    <row r="1969" spans="1:20" x14ac:dyDescent="0.2">
      <c r="A1969" t="s">
        <v>1082</v>
      </c>
      <c r="B1969" t="s">
        <v>1167</v>
      </c>
      <c r="C1969" t="s">
        <v>235</v>
      </c>
      <c r="D1969" t="s">
        <v>1002</v>
      </c>
      <c r="E1969" s="23">
        <v>41579</v>
      </c>
      <c r="F1969">
        <v>67</v>
      </c>
      <c r="G1969">
        <v>80</v>
      </c>
      <c r="H1969">
        <v>0.83750000000000002</v>
      </c>
      <c r="I1969">
        <v>148</v>
      </c>
      <c r="J1969">
        <v>375</v>
      </c>
      <c r="K1969">
        <v>0.39466666666666667</v>
      </c>
      <c r="L1969">
        <v>408</v>
      </c>
      <c r="M1969">
        <v>0.91911764705882348</v>
      </c>
      <c r="N1969">
        <v>131</v>
      </c>
      <c r="P1969">
        <v>26</v>
      </c>
      <c r="Q1969">
        <v>40</v>
      </c>
      <c r="R1969">
        <v>0.65</v>
      </c>
      <c r="S1969">
        <v>30</v>
      </c>
      <c r="T1969">
        <v>0.58333333333333337</v>
      </c>
    </row>
    <row r="1970" spans="1:20" x14ac:dyDescent="0.2">
      <c r="A1970" t="s">
        <v>11535</v>
      </c>
      <c r="B1970" t="s">
        <v>11536</v>
      </c>
      <c r="C1970" t="s">
        <v>199</v>
      </c>
      <c r="D1970" t="s">
        <v>1002</v>
      </c>
      <c r="E1970" s="23">
        <v>41579</v>
      </c>
      <c r="F1970">
        <v>11</v>
      </c>
      <c r="G1970">
        <v>11</v>
      </c>
      <c r="H1970">
        <v>1</v>
      </c>
      <c r="I1970">
        <v>22</v>
      </c>
      <c r="J1970">
        <v>75</v>
      </c>
      <c r="K1970">
        <v>0.29333333333333333</v>
      </c>
      <c r="L1970">
        <v>75</v>
      </c>
      <c r="M1970">
        <v>1</v>
      </c>
      <c r="N1970">
        <v>20</v>
      </c>
      <c r="P1970">
        <v>0</v>
      </c>
      <c r="Q1970">
        <v>0</v>
      </c>
      <c r="R1970" t="e">
        <v>#DIV/0!</v>
      </c>
      <c r="S1970">
        <v>2</v>
      </c>
      <c r="T1970" t="e">
        <v>#DIV/0!</v>
      </c>
    </row>
    <row r="1971" spans="1:20" x14ac:dyDescent="0.2">
      <c r="A1971" t="s">
        <v>11415</v>
      </c>
      <c r="B1971" t="s">
        <v>11416</v>
      </c>
      <c r="C1971" t="s">
        <v>201</v>
      </c>
      <c r="D1971" t="s">
        <v>1000</v>
      </c>
      <c r="E1971" s="23">
        <v>41579</v>
      </c>
      <c r="F1971">
        <v>4</v>
      </c>
      <c r="G1971">
        <v>4</v>
      </c>
      <c r="H1971">
        <v>1</v>
      </c>
      <c r="I1971">
        <v>11</v>
      </c>
      <c r="J1971">
        <v>40</v>
      </c>
      <c r="K1971">
        <v>0.27500000000000002</v>
      </c>
      <c r="L1971">
        <v>40</v>
      </c>
      <c r="M1971">
        <v>1</v>
      </c>
      <c r="N1971">
        <v>11</v>
      </c>
      <c r="O1971">
        <v>1.0625</v>
      </c>
      <c r="P1971">
        <v>0</v>
      </c>
      <c r="Q1971">
        <v>0</v>
      </c>
      <c r="R1971" t="e">
        <v>#DIV/0!</v>
      </c>
      <c r="S1971">
        <v>0</v>
      </c>
      <c r="T1971">
        <v>0.96875</v>
      </c>
    </row>
    <row r="1972" spans="1:20" x14ac:dyDescent="0.2">
      <c r="A1972" t="s">
        <v>12212</v>
      </c>
      <c r="B1972" t="s">
        <v>12213</v>
      </c>
      <c r="C1972" t="s">
        <v>200</v>
      </c>
      <c r="D1972" t="s">
        <v>1000</v>
      </c>
      <c r="E1972" s="23">
        <v>41579</v>
      </c>
      <c r="F1972">
        <v>7</v>
      </c>
      <c r="G1972">
        <v>7</v>
      </c>
      <c r="H1972">
        <v>1</v>
      </c>
      <c r="I1972">
        <v>11</v>
      </c>
      <c r="J1972">
        <v>35</v>
      </c>
      <c r="K1972">
        <v>0.31428571428571428</v>
      </c>
      <c r="L1972">
        <v>35</v>
      </c>
      <c r="M1972">
        <v>1</v>
      </c>
      <c r="N1972">
        <v>9</v>
      </c>
      <c r="P1972">
        <v>0</v>
      </c>
      <c r="Q1972">
        <v>0</v>
      </c>
      <c r="R1972">
        <v>0</v>
      </c>
      <c r="S1972">
        <v>2</v>
      </c>
      <c r="T1972" t="e">
        <v>#DIV/0!</v>
      </c>
    </row>
    <row r="1973" spans="1:20" x14ac:dyDescent="0.2">
      <c r="A1973" t="s">
        <v>12497</v>
      </c>
      <c r="B1973" t="s">
        <v>12498</v>
      </c>
      <c r="C1973" t="s">
        <v>202</v>
      </c>
      <c r="D1973" t="s">
        <v>1000</v>
      </c>
      <c r="E1973" s="23">
        <v>41579</v>
      </c>
      <c r="H1973" t="e">
        <v>#DIV/0!</v>
      </c>
      <c r="K1973" t="e">
        <v>#DIV/0!</v>
      </c>
      <c r="M1973" t="e">
        <v>#DIV/0!</v>
      </c>
      <c r="R1973" t="e">
        <v>#DIV/0!</v>
      </c>
      <c r="T1973" t="e">
        <v>#DIV/0!</v>
      </c>
    </row>
    <row r="1974" spans="1:20" x14ac:dyDescent="0.2">
      <c r="A1974" t="s">
        <v>11034</v>
      </c>
      <c r="B1974" t="s">
        <v>11035</v>
      </c>
      <c r="C1974" t="s">
        <v>228</v>
      </c>
      <c r="D1974" t="s">
        <v>1000</v>
      </c>
      <c r="E1974" s="23">
        <v>41579</v>
      </c>
      <c r="H1974" t="e">
        <v>#DIV/0!</v>
      </c>
      <c r="K1974" t="e">
        <v>#DIV/0!</v>
      </c>
      <c r="M1974" t="e">
        <v>#DIV/0!</v>
      </c>
      <c r="R1974" t="e">
        <v>#DIV/0!</v>
      </c>
      <c r="T1974">
        <v>1</v>
      </c>
    </row>
    <row r="1975" spans="1:20" x14ac:dyDescent="0.2">
      <c r="A1975" t="s">
        <v>10859</v>
      </c>
      <c r="B1975" t="s">
        <v>10860</v>
      </c>
      <c r="C1975" t="s">
        <v>227</v>
      </c>
      <c r="D1975" t="s">
        <v>1002</v>
      </c>
      <c r="E1975" s="23">
        <v>41579</v>
      </c>
      <c r="H1975" t="e">
        <v>#DIV/0!</v>
      </c>
      <c r="K1975" t="e">
        <v>#DIV/0!</v>
      </c>
      <c r="M1975" t="e">
        <v>#DIV/0!</v>
      </c>
      <c r="R1975" t="e">
        <v>#DIV/0!</v>
      </c>
      <c r="T1975">
        <v>1.0375000000000001</v>
      </c>
    </row>
    <row r="1976" spans="1:20" x14ac:dyDescent="0.2">
      <c r="A1976" t="s">
        <v>10684</v>
      </c>
      <c r="B1976" t="s">
        <v>10685</v>
      </c>
      <c r="C1976" t="s">
        <v>203</v>
      </c>
      <c r="D1976" t="s">
        <v>1002</v>
      </c>
      <c r="E1976" s="23">
        <v>41579</v>
      </c>
      <c r="F1976">
        <v>10</v>
      </c>
      <c r="G1976">
        <v>10</v>
      </c>
      <c r="H1976">
        <v>1</v>
      </c>
      <c r="I1976">
        <v>42</v>
      </c>
      <c r="J1976">
        <v>70</v>
      </c>
      <c r="K1976">
        <v>0.6</v>
      </c>
      <c r="L1976">
        <v>70</v>
      </c>
      <c r="M1976">
        <v>1</v>
      </c>
      <c r="N1976">
        <v>27</v>
      </c>
      <c r="P1976">
        <v>9</v>
      </c>
      <c r="Q1976">
        <v>12</v>
      </c>
      <c r="R1976">
        <v>0.75</v>
      </c>
      <c r="S1976">
        <v>15</v>
      </c>
      <c r="T1976">
        <v>0.92500000000000004</v>
      </c>
    </row>
    <row r="1977" spans="1:20" x14ac:dyDescent="0.2">
      <c r="A1977" t="s">
        <v>10509</v>
      </c>
      <c r="B1977" t="s">
        <v>10510</v>
      </c>
      <c r="C1977" t="s">
        <v>205</v>
      </c>
      <c r="D1977" t="s">
        <v>1000</v>
      </c>
      <c r="E1977" s="23">
        <v>41579</v>
      </c>
      <c r="F1977">
        <v>5</v>
      </c>
      <c r="G1977">
        <v>5</v>
      </c>
      <c r="H1977">
        <v>1</v>
      </c>
      <c r="I1977">
        <v>28</v>
      </c>
      <c r="J1977">
        <v>45</v>
      </c>
      <c r="K1977">
        <v>0.62222222222222223</v>
      </c>
      <c r="L1977">
        <v>45</v>
      </c>
      <c r="M1977">
        <v>1</v>
      </c>
      <c r="N1977">
        <v>16</v>
      </c>
      <c r="O1977">
        <v>0.89999999999999991</v>
      </c>
      <c r="P1977">
        <v>7</v>
      </c>
      <c r="Q1977">
        <v>9</v>
      </c>
      <c r="R1977">
        <v>0.77777777777777779</v>
      </c>
      <c r="S1977">
        <v>12</v>
      </c>
      <c r="T1977">
        <v>0.69421739130434779</v>
      </c>
    </row>
    <row r="1978" spans="1:20" x14ac:dyDescent="0.2">
      <c r="A1978" t="s">
        <v>10333</v>
      </c>
      <c r="B1978" t="s">
        <v>10334</v>
      </c>
      <c r="C1978" t="s">
        <v>204</v>
      </c>
      <c r="D1978" t="s">
        <v>1000</v>
      </c>
      <c r="E1978" s="23">
        <v>41579</v>
      </c>
      <c r="F1978">
        <v>5</v>
      </c>
      <c r="G1978">
        <v>5</v>
      </c>
      <c r="H1978">
        <v>1</v>
      </c>
      <c r="I1978">
        <v>14</v>
      </c>
      <c r="J1978">
        <v>25</v>
      </c>
      <c r="K1978">
        <v>0.56000000000000005</v>
      </c>
      <c r="L1978">
        <v>25</v>
      </c>
      <c r="M1978">
        <v>1</v>
      </c>
      <c r="N1978">
        <v>11</v>
      </c>
      <c r="P1978">
        <v>2</v>
      </c>
      <c r="Q1978">
        <v>3</v>
      </c>
      <c r="R1978">
        <v>0.66666666666666663</v>
      </c>
      <c r="S1978">
        <v>3</v>
      </c>
      <c r="T1978">
        <v>0.78260869565217395</v>
      </c>
    </row>
    <row r="1979" spans="1:20" x14ac:dyDescent="0.2">
      <c r="A1979" t="s">
        <v>10268</v>
      </c>
      <c r="B1979" t="s">
        <v>10269</v>
      </c>
      <c r="C1979" t="s">
        <v>206</v>
      </c>
      <c r="D1979" t="s">
        <v>1000</v>
      </c>
      <c r="E1979" s="23">
        <v>41579</v>
      </c>
      <c r="H1979" t="e">
        <v>#DIV/0!</v>
      </c>
      <c r="K1979" t="e">
        <v>#DIV/0!</v>
      </c>
      <c r="M1979" t="e">
        <v>#DIV/0!</v>
      </c>
      <c r="R1979" t="e">
        <v>#DIV/0!</v>
      </c>
      <c r="T1979" t="e">
        <v>#DIV/0!</v>
      </c>
    </row>
    <row r="1980" spans="1:20" x14ac:dyDescent="0.2">
      <c r="A1980" t="s">
        <v>9837</v>
      </c>
      <c r="B1980" t="s">
        <v>9838</v>
      </c>
      <c r="C1980" t="s">
        <v>223</v>
      </c>
      <c r="D1980" t="s">
        <v>1002</v>
      </c>
      <c r="E1980" s="23">
        <v>41579</v>
      </c>
      <c r="H1980" t="e">
        <v>#DIV/0!</v>
      </c>
      <c r="K1980" t="e">
        <v>#DIV/0!</v>
      </c>
      <c r="M1980" t="e">
        <v>#DIV/0!</v>
      </c>
      <c r="R1980" t="e">
        <v>#DIV/0!</v>
      </c>
      <c r="T1980" t="e">
        <v>#DIV/0!</v>
      </c>
    </row>
    <row r="1981" spans="1:20" x14ac:dyDescent="0.2">
      <c r="A1981" t="s">
        <v>9662</v>
      </c>
      <c r="B1981" t="s">
        <v>9663</v>
      </c>
      <c r="C1981" t="s">
        <v>224</v>
      </c>
      <c r="D1981" t="s">
        <v>1000</v>
      </c>
      <c r="E1981" s="23">
        <v>41579</v>
      </c>
      <c r="H1981" t="e">
        <v>#DIV/0!</v>
      </c>
      <c r="K1981" t="e">
        <v>#DIV/0!</v>
      </c>
      <c r="M1981" t="e">
        <v>#DIV/0!</v>
      </c>
      <c r="R1981" t="e">
        <v>#DIV/0!</v>
      </c>
      <c r="T1981" t="e">
        <v>#DIV/0!</v>
      </c>
    </row>
    <row r="1982" spans="1:20" x14ac:dyDescent="0.2">
      <c r="A1982" t="s">
        <v>9271</v>
      </c>
      <c r="B1982" t="s">
        <v>9272</v>
      </c>
      <c r="C1982" t="s">
        <v>211</v>
      </c>
      <c r="D1982" t="s">
        <v>1000</v>
      </c>
      <c r="E1982" s="23">
        <v>41579</v>
      </c>
      <c r="H1982" t="e">
        <v>#DIV/0!</v>
      </c>
      <c r="K1982" t="e">
        <v>#DIV/0!</v>
      </c>
      <c r="M1982" t="e">
        <v>#DIV/0!</v>
      </c>
      <c r="N1982">
        <v>0</v>
      </c>
      <c r="R1982" t="e">
        <v>#DIV/0!</v>
      </c>
      <c r="T1982" t="e">
        <v>#DIV/0!</v>
      </c>
    </row>
    <row r="1983" spans="1:20" x14ac:dyDescent="0.2">
      <c r="A1983" t="s">
        <v>9096</v>
      </c>
      <c r="B1983" t="s">
        <v>9097</v>
      </c>
      <c r="C1983" t="s">
        <v>207</v>
      </c>
      <c r="D1983" t="s">
        <v>1002</v>
      </c>
      <c r="E1983" s="23">
        <v>41579</v>
      </c>
      <c r="F1983">
        <v>7</v>
      </c>
      <c r="G1983">
        <v>9</v>
      </c>
      <c r="H1983">
        <v>0.77777777777777779</v>
      </c>
      <c r="I1983">
        <v>23</v>
      </c>
      <c r="J1983">
        <v>50</v>
      </c>
      <c r="K1983">
        <v>0.46</v>
      </c>
      <c r="L1983">
        <v>60</v>
      </c>
      <c r="M1983">
        <v>0.83333333333333337</v>
      </c>
      <c r="N1983">
        <v>18</v>
      </c>
      <c r="P1983">
        <v>5</v>
      </c>
      <c r="Q1983">
        <v>6</v>
      </c>
      <c r="R1983">
        <v>0.83333333333333337</v>
      </c>
      <c r="S1983">
        <v>5</v>
      </c>
      <c r="T1983" t="e">
        <v>#DIV/0!</v>
      </c>
    </row>
    <row r="1984" spans="1:20" x14ac:dyDescent="0.2">
      <c r="A1984" t="s">
        <v>9031</v>
      </c>
      <c r="B1984" t="s">
        <v>9032</v>
      </c>
      <c r="C1984" t="s">
        <v>894</v>
      </c>
      <c r="D1984" t="s">
        <v>1000</v>
      </c>
      <c r="E1984" s="23">
        <v>41579</v>
      </c>
      <c r="H1984" t="e">
        <v>#DIV/0!</v>
      </c>
      <c r="K1984" t="e">
        <v>#DIV/0!</v>
      </c>
      <c r="M1984" t="e">
        <v>#DIV/0!</v>
      </c>
      <c r="R1984" t="e">
        <v>#DIV/0!</v>
      </c>
    </row>
    <row r="1985" spans="1:20" x14ac:dyDescent="0.2">
      <c r="A1985" t="s">
        <v>8856</v>
      </c>
      <c r="B1985" t="s">
        <v>8857</v>
      </c>
      <c r="C1985" t="s">
        <v>210</v>
      </c>
      <c r="D1985" t="s">
        <v>1000</v>
      </c>
      <c r="E1985" s="23">
        <v>41579</v>
      </c>
      <c r="F1985">
        <v>5</v>
      </c>
      <c r="G1985">
        <v>4</v>
      </c>
      <c r="H1985">
        <v>1.25</v>
      </c>
      <c r="I1985">
        <v>23</v>
      </c>
      <c r="J1985">
        <v>40</v>
      </c>
      <c r="K1985">
        <v>0.57499999999999996</v>
      </c>
      <c r="L1985">
        <v>35</v>
      </c>
      <c r="M1985">
        <v>1.1428571428571428</v>
      </c>
      <c r="N1985">
        <v>18</v>
      </c>
      <c r="O1985">
        <v>1.25</v>
      </c>
      <c r="P1985">
        <v>5</v>
      </c>
      <c r="Q1985">
        <v>6</v>
      </c>
      <c r="R1985">
        <v>0.83333333333333337</v>
      </c>
      <c r="S1985">
        <v>5</v>
      </c>
      <c r="T1985">
        <v>0.73076923076923084</v>
      </c>
    </row>
    <row r="1986" spans="1:20" x14ac:dyDescent="0.2">
      <c r="A1986" t="s">
        <v>8681</v>
      </c>
      <c r="B1986" t="s">
        <v>8682</v>
      </c>
      <c r="C1986" t="s">
        <v>208</v>
      </c>
      <c r="D1986" t="s">
        <v>1000</v>
      </c>
      <c r="E1986" s="23">
        <v>41579</v>
      </c>
      <c r="F1986">
        <v>2</v>
      </c>
      <c r="G1986">
        <v>5</v>
      </c>
      <c r="H1986">
        <v>0.4</v>
      </c>
      <c r="J1986">
        <v>10</v>
      </c>
      <c r="K1986">
        <v>0</v>
      </c>
      <c r="L1986">
        <v>25</v>
      </c>
      <c r="M1986">
        <v>0.4</v>
      </c>
      <c r="R1986" t="e">
        <v>#DIV/0!</v>
      </c>
      <c r="T1986">
        <v>1.0625</v>
      </c>
    </row>
    <row r="1987" spans="1:20" x14ac:dyDescent="0.2">
      <c r="A1987" t="s">
        <v>8432</v>
      </c>
      <c r="B1987" t="s">
        <v>8433</v>
      </c>
      <c r="C1987" t="s">
        <v>213</v>
      </c>
      <c r="D1987" t="s">
        <v>1000</v>
      </c>
      <c r="E1987" s="23">
        <v>41579</v>
      </c>
      <c r="H1987" t="e">
        <v>#DIV/0!</v>
      </c>
      <c r="K1987" t="e">
        <v>#DIV/0!</v>
      </c>
      <c r="M1987" t="e">
        <v>#DIV/0!</v>
      </c>
      <c r="R1987" t="e">
        <v>#DIV/0!</v>
      </c>
      <c r="T1987">
        <v>0.69943478260869563</v>
      </c>
    </row>
    <row r="1988" spans="1:20" x14ac:dyDescent="0.2">
      <c r="A1988" t="s">
        <v>8257</v>
      </c>
      <c r="B1988" t="s">
        <v>8258</v>
      </c>
      <c r="C1988" t="s">
        <v>212</v>
      </c>
      <c r="D1988" t="s">
        <v>1002</v>
      </c>
      <c r="E1988" s="23">
        <v>41579</v>
      </c>
      <c r="F1988">
        <v>2</v>
      </c>
      <c r="G1988">
        <v>4</v>
      </c>
      <c r="H1988">
        <v>0.5</v>
      </c>
      <c r="I1988">
        <v>0</v>
      </c>
      <c r="J1988">
        <v>7</v>
      </c>
      <c r="K1988">
        <v>0</v>
      </c>
      <c r="L1988">
        <v>17</v>
      </c>
      <c r="M1988">
        <v>0.41176470588235292</v>
      </c>
      <c r="N1988">
        <v>0</v>
      </c>
      <c r="P1988">
        <v>0</v>
      </c>
      <c r="Q1988">
        <v>0</v>
      </c>
      <c r="R1988" t="e">
        <v>#DIV/0!</v>
      </c>
      <c r="S1988">
        <v>0</v>
      </c>
      <c r="T1988">
        <v>0.68899999999999995</v>
      </c>
    </row>
    <row r="1989" spans="1:20" x14ac:dyDescent="0.2">
      <c r="A1989" t="s">
        <v>8192</v>
      </c>
      <c r="B1989" t="s">
        <v>8193</v>
      </c>
      <c r="C1989" t="s">
        <v>8154</v>
      </c>
      <c r="D1989" t="s">
        <v>1000</v>
      </c>
      <c r="E1989" s="23">
        <v>41579</v>
      </c>
      <c r="F1989">
        <v>2</v>
      </c>
      <c r="G1989">
        <v>4</v>
      </c>
      <c r="H1989">
        <v>0.5</v>
      </c>
      <c r="J1989">
        <v>7</v>
      </c>
      <c r="K1989">
        <v>0</v>
      </c>
      <c r="L1989">
        <v>17</v>
      </c>
      <c r="M1989">
        <v>0.41176470588235292</v>
      </c>
      <c r="R1989" t="e">
        <v>#DIV/0!</v>
      </c>
      <c r="T1989">
        <v>0.98</v>
      </c>
    </row>
    <row r="1990" spans="1:20" x14ac:dyDescent="0.2">
      <c r="A1990" t="s">
        <v>7956</v>
      </c>
      <c r="B1990" t="s">
        <v>7957</v>
      </c>
      <c r="C1990" t="s">
        <v>225</v>
      </c>
      <c r="D1990" t="s">
        <v>1002</v>
      </c>
      <c r="E1990" s="23">
        <v>41579</v>
      </c>
      <c r="H1990" t="e">
        <v>#DIV/0!</v>
      </c>
      <c r="K1990" t="e">
        <v>#DIV/0!</v>
      </c>
      <c r="M1990" t="e">
        <v>#DIV/0!</v>
      </c>
      <c r="R1990" t="e">
        <v>#DIV/0!</v>
      </c>
      <c r="T1990">
        <v>0.77898550724637683</v>
      </c>
    </row>
    <row r="1991" spans="1:20" x14ac:dyDescent="0.2">
      <c r="A1991" t="s">
        <v>7755</v>
      </c>
      <c r="B1991" t="s">
        <v>7756</v>
      </c>
      <c r="C1991" t="s">
        <v>226</v>
      </c>
      <c r="D1991" t="s">
        <v>1000</v>
      </c>
      <c r="E1991" s="23">
        <v>41579</v>
      </c>
      <c r="H1991" t="e">
        <v>#DIV/0!</v>
      </c>
      <c r="K1991" t="e">
        <v>#DIV/0!</v>
      </c>
      <c r="M1991" t="e">
        <v>#DIV/0!</v>
      </c>
      <c r="R1991" t="e">
        <v>#DIV/0!</v>
      </c>
    </row>
    <row r="1992" spans="1:20" x14ac:dyDescent="0.2">
      <c r="A1992" t="s">
        <v>7568</v>
      </c>
      <c r="B1992" t="s">
        <v>7569</v>
      </c>
      <c r="C1992" t="s">
        <v>901</v>
      </c>
      <c r="D1992" t="s">
        <v>1000</v>
      </c>
      <c r="E1992" s="23">
        <v>41579</v>
      </c>
      <c r="F1992">
        <v>2</v>
      </c>
      <c r="G1992">
        <v>2</v>
      </c>
      <c r="H1992">
        <v>1</v>
      </c>
      <c r="I1992">
        <v>9</v>
      </c>
      <c r="J1992">
        <v>10</v>
      </c>
      <c r="K1992">
        <v>0.9</v>
      </c>
      <c r="L1992">
        <v>10</v>
      </c>
      <c r="M1992">
        <v>1</v>
      </c>
      <c r="N1992">
        <v>7</v>
      </c>
      <c r="P1992">
        <v>0</v>
      </c>
      <c r="Q1992">
        <v>1</v>
      </c>
      <c r="R1992">
        <v>0</v>
      </c>
      <c r="S1992">
        <v>2</v>
      </c>
    </row>
    <row r="1993" spans="1:20" x14ac:dyDescent="0.2">
      <c r="A1993" t="s">
        <v>7221</v>
      </c>
      <c r="B1993" t="s">
        <v>7222</v>
      </c>
      <c r="C1993" t="s">
        <v>1052</v>
      </c>
      <c r="D1993" t="s">
        <v>1000</v>
      </c>
      <c r="E1993" s="23">
        <v>41579</v>
      </c>
      <c r="F1993">
        <v>2</v>
      </c>
      <c r="G1993">
        <v>2</v>
      </c>
      <c r="H1993">
        <v>1</v>
      </c>
      <c r="I1993">
        <v>9</v>
      </c>
      <c r="J1993">
        <v>10</v>
      </c>
      <c r="K1993">
        <v>0.9</v>
      </c>
      <c r="L1993">
        <v>10</v>
      </c>
      <c r="M1993">
        <v>1</v>
      </c>
      <c r="N1993">
        <v>7</v>
      </c>
      <c r="P1993">
        <v>0</v>
      </c>
      <c r="Q1993">
        <v>1</v>
      </c>
      <c r="R1993">
        <v>0</v>
      </c>
      <c r="S1993">
        <v>2</v>
      </c>
      <c r="T1993">
        <v>0.82344825343738393</v>
      </c>
    </row>
    <row r="1994" spans="1:20" x14ac:dyDescent="0.2">
      <c r="A1994" t="s">
        <v>7016</v>
      </c>
      <c r="B1994" t="s">
        <v>7017</v>
      </c>
      <c r="C1994" t="s">
        <v>232</v>
      </c>
      <c r="D1994" t="s">
        <v>1002</v>
      </c>
      <c r="E1994" s="23">
        <v>41579</v>
      </c>
      <c r="H1994" t="e">
        <v>#DIV/0!</v>
      </c>
      <c r="K1994" t="e">
        <v>#DIV/0!</v>
      </c>
      <c r="M1994" t="e">
        <v>#DIV/0!</v>
      </c>
      <c r="R1994" t="e">
        <v>#DIV/0!</v>
      </c>
    </row>
    <row r="1995" spans="1:20" x14ac:dyDescent="0.2">
      <c r="A1995" t="s">
        <v>6825</v>
      </c>
      <c r="B1995" t="s">
        <v>6826</v>
      </c>
      <c r="C1995" t="s">
        <v>231</v>
      </c>
      <c r="D1995" t="s">
        <v>1000</v>
      </c>
      <c r="E1995" s="23">
        <v>41579</v>
      </c>
      <c r="H1995" t="e">
        <v>#DIV/0!</v>
      </c>
      <c r="K1995" t="e">
        <v>#DIV/0!</v>
      </c>
      <c r="M1995" t="e">
        <v>#DIV/0!</v>
      </c>
      <c r="R1995" t="e">
        <v>#DIV/0!</v>
      </c>
    </row>
    <row r="1996" spans="1:20" x14ac:dyDescent="0.2">
      <c r="A1996" t="s">
        <v>6650</v>
      </c>
      <c r="B1996" t="s">
        <v>6651</v>
      </c>
      <c r="C1996" t="s">
        <v>317</v>
      </c>
      <c r="D1996" t="s">
        <v>1002</v>
      </c>
      <c r="E1996" s="23">
        <v>41579</v>
      </c>
      <c r="F1996">
        <v>3</v>
      </c>
      <c r="G1996">
        <v>3</v>
      </c>
      <c r="H1996">
        <v>1</v>
      </c>
      <c r="I1996">
        <v>2</v>
      </c>
      <c r="J1996">
        <v>15</v>
      </c>
      <c r="K1996">
        <v>0.13333333333333333</v>
      </c>
      <c r="L1996">
        <v>15</v>
      </c>
      <c r="M1996">
        <v>1</v>
      </c>
      <c r="N1996">
        <v>2</v>
      </c>
      <c r="P1996">
        <v>0</v>
      </c>
      <c r="Q1996">
        <v>0</v>
      </c>
      <c r="R1996" t="e">
        <v>#DIV/0!</v>
      </c>
      <c r="S1996">
        <v>0</v>
      </c>
    </row>
    <row r="1997" spans="1:20" x14ac:dyDescent="0.2">
      <c r="A1997" t="s">
        <v>6475</v>
      </c>
      <c r="B1997" t="s">
        <v>6476</v>
      </c>
      <c r="C1997" t="s">
        <v>316</v>
      </c>
      <c r="D1997" t="s">
        <v>1000</v>
      </c>
      <c r="E1997" s="23">
        <v>41579</v>
      </c>
      <c r="F1997">
        <v>3</v>
      </c>
      <c r="G1997">
        <v>3</v>
      </c>
      <c r="H1997">
        <v>1</v>
      </c>
      <c r="I1997">
        <v>2</v>
      </c>
      <c r="J1997">
        <v>15</v>
      </c>
      <c r="K1997">
        <v>0.13333333333333333</v>
      </c>
      <c r="L1997">
        <v>15</v>
      </c>
      <c r="M1997">
        <v>1</v>
      </c>
      <c r="N1997">
        <v>2</v>
      </c>
      <c r="P1997">
        <v>0</v>
      </c>
      <c r="Q1997">
        <v>0</v>
      </c>
      <c r="R1997" t="e">
        <v>#DIV/0!</v>
      </c>
      <c r="S1997">
        <v>0</v>
      </c>
    </row>
    <row r="1998" spans="1:20" x14ac:dyDescent="0.2">
      <c r="A1998" t="s">
        <v>6226</v>
      </c>
      <c r="B1998" t="s">
        <v>6227</v>
      </c>
      <c r="C1998" t="s">
        <v>214</v>
      </c>
      <c r="D1998" t="s">
        <v>1002</v>
      </c>
      <c r="E1998" s="23">
        <v>41579</v>
      </c>
      <c r="F1998">
        <v>3</v>
      </c>
      <c r="G1998">
        <v>4</v>
      </c>
      <c r="H1998">
        <v>0.75</v>
      </c>
      <c r="I1998">
        <v>12</v>
      </c>
      <c r="J1998">
        <v>24</v>
      </c>
      <c r="K1998">
        <v>0.5</v>
      </c>
      <c r="L1998">
        <v>29</v>
      </c>
      <c r="M1998">
        <v>0.82758620689655171</v>
      </c>
      <c r="N1998">
        <v>10</v>
      </c>
      <c r="P1998">
        <v>1</v>
      </c>
      <c r="Q1998">
        <v>4</v>
      </c>
      <c r="R1998">
        <v>0.25</v>
      </c>
      <c r="S1998">
        <v>2</v>
      </c>
      <c r="T1998">
        <v>0.46153846153846156</v>
      </c>
    </row>
    <row r="1999" spans="1:20" x14ac:dyDescent="0.2">
      <c r="A1999" t="s">
        <v>6051</v>
      </c>
      <c r="B1999" t="s">
        <v>6052</v>
      </c>
      <c r="C1999" t="s">
        <v>215</v>
      </c>
      <c r="D1999" t="s">
        <v>1000</v>
      </c>
      <c r="E1999" s="23">
        <v>41579</v>
      </c>
      <c r="F1999">
        <v>3</v>
      </c>
      <c r="G1999">
        <v>4</v>
      </c>
      <c r="H1999">
        <v>0.75</v>
      </c>
      <c r="I1999">
        <v>12</v>
      </c>
      <c r="J1999">
        <v>24</v>
      </c>
      <c r="K1999">
        <v>0.5</v>
      </c>
      <c r="L1999">
        <v>29</v>
      </c>
      <c r="M1999">
        <v>0.82758620689655171</v>
      </c>
      <c r="N1999">
        <v>10</v>
      </c>
      <c r="O1999">
        <v>0.8</v>
      </c>
      <c r="P1999">
        <v>1</v>
      </c>
      <c r="Q1999">
        <v>4</v>
      </c>
      <c r="R1999">
        <v>0.25</v>
      </c>
      <c r="S1999">
        <v>2</v>
      </c>
      <c r="T1999">
        <v>1</v>
      </c>
    </row>
    <row r="2000" spans="1:20" x14ac:dyDescent="0.2">
      <c r="A2000" t="s">
        <v>5876</v>
      </c>
      <c r="B2000" t="s">
        <v>5877</v>
      </c>
      <c r="C2000" t="s">
        <v>216</v>
      </c>
      <c r="D2000" t="s">
        <v>1000</v>
      </c>
      <c r="E2000" s="23">
        <v>41579</v>
      </c>
      <c r="H2000" t="e">
        <v>#DIV/0!</v>
      </c>
      <c r="K2000" t="e">
        <v>#DIV/0!</v>
      </c>
      <c r="M2000" t="e">
        <v>#DIV/0!</v>
      </c>
      <c r="R2000" t="e">
        <v>#DIV/0!</v>
      </c>
      <c r="T2000">
        <v>1.125</v>
      </c>
    </row>
    <row r="2001" spans="1:20" x14ac:dyDescent="0.2">
      <c r="A2001" t="s">
        <v>5448</v>
      </c>
      <c r="B2001" t="s">
        <v>5449</v>
      </c>
      <c r="C2001" t="s">
        <v>903</v>
      </c>
      <c r="D2001" t="s">
        <v>1000</v>
      </c>
      <c r="E2001" s="23">
        <v>41579</v>
      </c>
      <c r="F2001">
        <v>11</v>
      </c>
      <c r="G2001">
        <v>11</v>
      </c>
      <c r="H2001">
        <v>1</v>
      </c>
      <c r="I2001">
        <v>8</v>
      </c>
      <c r="J2001">
        <v>52</v>
      </c>
      <c r="K2001">
        <v>0.15384615384615385</v>
      </c>
      <c r="L2001">
        <v>52</v>
      </c>
      <c r="M2001">
        <v>1</v>
      </c>
      <c r="N2001">
        <v>4</v>
      </c>
      <c r="P2001">
        <v>2</v>
      </c>
      <c r="Q2001">
        <v>4</v>
      </c>
      <c r="R2001">
        <v>0.5</v>
      </c>
      <c r="S2001">
        <v>4</v>
      </c>
      <c r="T2001">
        <v>1.1325000000000001</v>
      </c>
    </row>
    <row r="2002" spans="1:20" x14ac:dyDescent="0.2">
      <c r="A2002" t="s">
        <v>5632</v>
      </c>
      <c r="B2002" t="s">
        <v>5633</v>
      </c>
      <c r="C2002" t="s">
        <v>1047</v>
      </c>
      <c r="D2002" t="s">
        <v>1000</v>
      </c>
      <c r="E2002" s="23">
        <v>41579</v>
      </c>
      <c r="F2002">
        <v>6</v>
      </c>
      <c r="G2002">
        <v>6</v>
      </c>
      <c r="H2002">
        <v>1</v>
      </c>
      <c r="J2002">
        <v>27</v>
      </c>
      <c r="K2002">
        <v>0</v>
      </c>
      <c r="L2002">
        <v>27</v>
      </c>
      <c r="M2002">
        <v>1</v>
      </c>
      <c r="R2002" t="e">
        <v>#DIV/0!</v>
      </c>
      <c r="T2002">
        <v>0.83250000000000002</v>
      </c>
    </row>
    <row r="2003" spans="1:20" x14ac:dyDescent="0.2">
      <c r="A2003" t="s">
        <v>5213</v>
      </c>
      <c r="B2003" t="s">
        <v>5214</v>
      </c>
      <c r="C2003" t="s">
        <v>1053</v>
      </c>
      <c r="D2003" t="s">
        <v>1000</v>
      </c>
      <c r="E2003" s="23">
        <v>41579</v>
      </c>
      <c r="F2003">
        <v>5</v>
      </c>
      <c r="G2003">
        <v>5</v>
      </c>
      <c r="H2003">
        <v>1</v>
      </c>
      <c r="I2003">
        <v>8</v>
      </c>
      <c r="J2003">
        <v>25</v>
      </c>
      <c r="K2003">
        <v>0.32</v>
      </c>
      <c r="L2003">
        <v>25</v>
      </c>
      <c r="M2003">
        <v>1</v>
      </c>
      <c r="N2003">
        <v>4</v>
      </c>
      <c r="P2003">
        <v>2</v>
      </c>
      <c r="Q2003">
        <v>4</v>
      </c>
      <c r="R2003">
        <v>0.5</v>
      </c>
      <c r="S2003">
        <v>4</v>
      </c>
      <c r="T2003">
        <v>0.83652173913043482</v>
      </c>
    </row>
    <row r="2004" spans="1:20" x14ac:dyDescent="0.2">
      <c r="A2004" t="s">
        <v>5008</v>
      </c>
      <c r="B2004" t="s">
        <v>5009</v>
      </c>
      <c r="C2004" t="s">
        <v>229</v>
      </c>
      <c r="D2004" t="s">
        <v>1000</v>
      </c>
      <c r="E2004" s="23">
        <v>41579</v>
      </c>
      <c r="H2004" t="e">
        <v>#DIV/0!</v>
      </c>
      <c r="K2004" t="e">
        <v>#DIV/0!</v>
      </c>
      <c r="M2004" t="e">
        <v>#DIV/0!</v>
      </c>
      <c r="R2004" t="e">
        <v>#DIV/0!</v>
      </c>
      <c r="T2004">
        <v>0.66100000000000003</v>
      </c>
    </row>
    <row r="2005" spans="1:20" x14ac:dyDescent="0.2">
      <c r="A2005" t="s">
        <v>4833</v>
      </c>
      <c r="B2005" t="s">
        <v>4834</v>
      </c>
      <c r="C2005" t="s">
        <v>230</v>
      </c>
      <c r="D2005" t="s">
        <v>1002</v>
      </c>
      <c r="E2005" s="23">
        <v>41579</v>
      </c>
      <c r="H2005" t="e">
        <v>#DIV/0!</v>
      </c>
      <c r="K2005" t="e">
        <v>#DIV/0!</v>
      </c>
      <c r="M2005" t="e">
        <v>#DIV/0!</v>
      </c>
      <c r="R2005" t="e">
        <v>#DIV/0!</v>
      </c>
      <c r="T2005">
        <v>1.06</v>
      </c>
    </row>
    <row r="2006" spans="1:20" x14ac:dyDescent="0.2">
      <c r="A2006" t="s">
        <v>4658</v>
      </c>
      <c r="B2006" t="s">
        <v>4659</v>
      </c>
      <c r="C2006" t="s">
        <v>234</v>
      </c>
      <c r="D2006" t="s">
        <v>1002</v>
      </c>
      <c r="E2006" s="23">
        <v>41579</v>
      </c>
      <c r="H2006" t="e">
        <v>#DIV/0!</v>
      </c>
      <c r="K2006" t="e">
        <v>#DIV/0!</v>
      </c>
      <c r="M2006" t="e">
        <v>#DIV/0!</v>
      </c>
      <c r="R2006" t="e">
        <v>#DIV/0!</v>
      </c>
      <c r="T2006">
        <v>0.9</v>
      </c>
    </row>
    <row r="2007" spans="1:20" x14ac:dyDescent="0.2">
      <c r="A2007" t="s">
        <v>4483</v>
      </c>
      <c r="B2007" t="s">
        <v>4484</v>
      </c>
      <c r="C2007" t="s">
        <v>233</v>
      </c>
      <c r="D2007" t="s">
        <v>1000</v>
      </c>
      <c r="E2007" s="23">
        <v>41579</v>
      </c>
      <c r="H2007" t="e">
        <v>#DIV/0!</v>
      </c>
      <c r="K2007" t="e">
        <v>#DIV/0!</v>
      </c>
      <c r="M2007" t="e">
        <v>#DIV/0!</v>
      </c>
      <c r="R2007" t="e">
        <v>#DIV/0!</v>
      </c>
      <c r="T2007">
        <v>0.84615384615384615</v>
      </c>
    </row>
    <row r="2008" spans="1:20" x14ac:dyDescent="0.2">
      <c r="A2008" t="s">
        <v>4308</v>
      </c>
      <c r="B2008" t="s">
        <v>4309</v>
      </c>
      <c r="C2008" t="s">
        <v>217</v>
      </c>
      <c r="D2008" t="s">
        <v>1002</v>
      </c>
      <c r="E2008" s="23">
        <v>41579</v>
      </c>
      <c r="F2008">
        <v>1</v>
      </c>
      <c r="G2008">
        <v>3</v>
      </c>
      <c r="H2008">
        <v>0.33333333333333331</v>
      </c>
      <c r="I2008">
        <v>0</v>
      </c>
      <c r="J2008">
        <v>5</v>
      </c>
      <c r="K2008">
        <v>0</v>
      </c>
      <c r="L2008">
        <v>15</v>
      </c>
      <c r="M2008">
        <v>0.33333333333333331</v>
      </c>
      <c r="N2008">
        <v>13</v>
      </c>
      <c r="P2008">
        <v>0</v>
      </c>
      <c r="Q2008">
        <v>1</v>
      </c>
      <c r="R2008">
        <v>0</v>
      </c>
      <c r="S2008">
        <v>0</v>
      </c>
      <c r="T2008">
        <v>1</v>
      </c>
    </row>
    <row r="2009" spans="1:20" x14ac:dyDescent="0.2">
      <c r="A2009" t="s">
        <v>4243</v>
      </c>
      <c r="B2009" t="s">
        <v>4244</v>
      </c>
      <c r="C2009" t="s">
        <v>895</v>
      </c>
      <c r="D2009" t="s">
        <v>1000</v>
      </c>
      <c r="E2009" s="23">
        <v>41579</v>
      </c>
      <c r="F2009">
        <v>0</v>
      </c>
      <c r="G2009">
        <v>0</v>
      </c>
      <c r="H2009" t="e">
        <v>#DIV/0!</v>
      </c>
      <c r="I2009">
        <v>0</v>
      </c>
      <c r="J2009">
        <v>0</v>
      </c>
      <c r="K2009" t="e">
        <v>#DIV/0!</v>
      </c>
      <c r="L2009">
        <v>0</v>
      </c>
      <c r="M2009" t="e">
        <v>#DIV/0!</v>
      </c>
      <c r="R2009" t="e">
        <v>#DIV/0!</v>
      </c>
      <c r="T2009">
        <v>1</v>
      </c>
    </row>
    <row r="2010" spans="1:20" x14ac:dyDescent="0.2">
      <c r="A2010" t="s">
        <v>4068</v>
      </c>
      <c r="B2010" t="s">
        <v>4069</v>
      </c>
      <c r="C2010" t="s">
        <v>218</v>
      </c>
      <c r="D2010" t="s">
        <v>1000</v>
      </c>
      <c r="E2010" s="23">
        <v>41579</v>
      </c>
      <c r="F2010">
        <v>1</v>
      </c>
      <c r="G2010">
        <v>3</v>
      </c>
      <c r="H2010">
        <v>0.33333333333333331</v>
      </c>
      <c r="I2010">
        <v>0</v>
      </c>
      <c r="J2010">
        <v>5</v>
      </c>
      <c r="K2010">
        <v>0</v>
      </c>
      <c r="L2010">
        <v>15</v>
      </c>
      <c r="M2010">
        <v>0.33333333333333331</v>
      </c>
      <c r="N2010">
        <v>13</v>
      </c>
      <c r="P2010">
        <v>0</v>
      </c>
      <c r="Q2010">
        <v>1</v>
      </c>
      <c r="R2010">
        <v>0</v>
      </c>
      <c r="S2010">
        <v>0</v>
      </c>
      <c r="T2010">
        <v>0.72727272727272729</v>
      </c>
    </row>
    <row r="2011" spans="1:20" x14ac:dyDescent="0.2">
      <c r="A2011" t="s">
        <v>3893</v>
      </c>
      <c r="B2011" t="s">
        <v>3894</v>
      </c>
      <c r="C2011" t="s">
        <v>219</v>
      </c>
      <c r="D2011" t="s">
        <v>1000</v>
      </c>
      <c r="E2011" s="23">
        <v>41579</v>
      </c>
      <c r="H2011" t="e">
        <v>#DIV/0!</v>
      </c>
      <c r="K2011" t="e">
        <v>#DIV/0!</v>
      </c>
      <c r="M2011" t="e">
        <v>#DIV/0!</v>
      </c>
      <c r="R2011" t="e">
        <v>#DIV/0!</v>
      </c>
      <c r="T2011">
        <v>0.66666666666666663</v>
      </c>
    </row>
    <row r="2012" spans="1:20" x14ac:dyDescent="0.2">
      <c r="A2012" t="s">
        <v>3526</v>
      </c>
      <c r="B2012" t="s">
        <v>3527</v>
      </c>
      <c r="C2012" t="s">
        <v>220</v>
      </c>
      <c r="D2012" t="s">
        <v>1002</v>
      </c>
      <c r="E2012" s="23">
        <v>41579</v>
      </c>
      <c r="F2012">
        <v>13</v>
      </c>
      <c r="G2012">
        <v>18</v>
      </c>
      <c r="H2012">
        <v>0.72222222222222221</v>
      </c>
      <c r="I2012">
        <v>30</v>
      </c>
      <c r="J2012">
        <v>40</v>
      </c>
      <c r="K2012">
        <v>0.75</v>
      </c>
      <c r="L2012">
        <v>48</v>
      </c>
      <c r="M2012">
        <v>0.83333333333333337</v>
      </c>
      <c r="N2012">
        <v>30</v>
      </c>
      <c r="P2012">
        <v>9</v>
      </c>
      <c r="Q2012">
        <v>12</v>
      </c>
      <c r="R2012">
        <v>0.75</v>
      </c>
      <c r="S2012">
        <v>0</v>
      </c>
    </row>
    <row r="2013" spans="1:20" x14ac:dyDescent="0.2">
      <c r="A2013" t="s">
        <v>3351</v>
      </c>
      <c r="B2013" t="s">
        <v>3352</v>
      </c>
      <c r="C2013" t="s">
        <v>221</v>
      </c>
      <c r="D2013" t="s">
        <v>1000</v>
      </c>
      <c r="E2013" s="23">
        <v>41579</v>
      </c>
      <c r="F2013">
        <v>10</v>
      </c>
      <c r="G2013">
        <v>14</v>
      </c>
      <c r="H2013">
        <v>0.7142857142857143</v>
      </c>
      <c r="I2013">
        <v>29</v>
      </c>
      <c r="J2013">
        <v>34</v>
      </c>
      <c r="K2013">
        <v>0.8529411764705882</v>
      </c>
      <c r="L2013">
        <v>40</v>
      </c>
      <c r="M2013">
        <v>0.85</v>
      </c>
      <c r="N2013">
        <v>29</v>
      </c>
      <c r="O2013">
        <v>0.78498999999999997</v>
      </c>
      <c r="P2013">
        <v>8</v>
      </c>
      <c r="Q2013">
        <v>11</v>
      </c>
      <c r="R2013">
        <v>0.72727272727272729</v>
      </c>
    </row>
    <row r="2014" spans="1:20" x14ac:dyDescent="0.2">
      <c r="A2014" t="s">
        <v>3176</v>
      </c>
      <c r="B2014" t="s">
        <v>3177</v>
      </c>
      <c r="C2014" t="s">
        <v>222</v>
      </c>
      <c r="D2014" t="s">
        <v>1000</v>
      </c>
      <c r="E2014" s="23">
        <v>41579</v>
      </c>
      <c r="F2014">
        <v>3</v>
      </c>
      <c r="G2014">
        <v>4</v>
      </c>
      <c r="H2014">
        <v>0.75</v>
      </c>
      <c r="I2014">
        <v>1</v>
      </c>
      <c r="J2014">
        <v>6</v>
      </c>
      <c r="K2014">
        <v>0.16666666666666666</v>
      </c>
      <c r="L2014">
        <v>8</v>
      </c>
      <c r="M2014">
        <v>0.75</v>
      </c>
      <c r="N2014">
        <v>1</v>
      </c>
      <c r="O2014">
        <v>0.97599999999999998</v>
      </c>
      <c r="P2014">
        <v>1</v>
      </c>
      <c r="Q2014">
        <v>1</v>
      </c>
      <c r="R2014">
        <v>1</v>
      </c>
      <c r="S2014">
        <v>0</v>
      </c>
    </row>
    <row r="2015" spans="1:20" x14ac:dyDescent="0.2">
      <c r="A2015" t="s">
        <v>12010</v>
      </c>
      <c r="B2015" t="s">
        <v>12011</v>
      </c>
      <c r="C2015" t="s">
        <v>1051</v>
      </c>
      <c r="D2015" t="s">
        <v>1000</v>
      </c>
      <c r="E2015" s="23">
        <v>41579</v>
      </c>
      <c r="F2015">
        <v>4</v>
      </c>
      <c r="G2015">
        <v>5</v>
      </c>
      <c r="H2015">
        <v>0.8</v>
      </c>
      <c r="J2015">
        <v>17</v>
      </c>
      <c r="K2015">
        <v>0</v>
      </c>
      <c r="L2015">
        <v>17</v>
      </c>
      <c r="M2015">
        <v>1</v>
      </c>
      <c r="P2015">
        <v>0</v>
      </c>
      <c r="Q2015">
        <v>0</v>
      </c>
      <c r="R2015" t="e">
        <v>#DIV/0!</v>
      </c>
    </row>
    <row r="2016" spans="1:20" x14ac:dyDescent="0.2">
      <c r="A2016" t="s">
        <v>13376</v>
      </c>
      <c r="B2016" t="s">
        <v>13377</v>
      </c>
      <c r="C2016" t="s">
        <v>242</v>
      </c>
      <c r="D2016" t="s">
        <v>1002</v>
      </c>
      <c r="E2016" s="23">
        <v>41579</v>
      </c>
      <c r="F2016">
        <v>0</v>
      </c>
      <c r="G2016">
        <v>0</v>
      </c>
      <c r="H2016" t="e">
        <v>#DIV/0!</v>
      </c>
      <c r="I2016">
        <v>0</v>
      </c>
      <c r="J2016">
        <v>0</v>
      </c>
      <c r="K2016" t="e">
        <v>#DIV/0!</v>
      </c>
      <c r="L2016">
        <v>0</v>
      </c>
      <c r="M2016" t="e">
        <v>#DIV/0!</v>
      </c>
      <c r="N2016">
        <v>0</v>
      </c>
      <c r="P2016">
        <v>0</v>
      </c>
      <c r="Q2016">
        <v>0</v>
      </c>
      <c r="R2016" t="e">
        <v>#DIV/0!</v>
      </c>
      <c r="S2016">
        <v>0</v>
      </c>
    </row>
    <row r="2017" spans="1:20" x14ac:dyDescent="0.2">
      <c r="A2017" t="s">
        <v>13553</v>
      </c>
      <c r="B2017" t="s">
        <v>13554</v>
      </c>
      <c r="C2017" t="s">
        <v>237</v>
      </c>
      <c r="D2017" t="s">
        <v>1002</v>
      </c>
      <c r="E2017" s="23">
        <v>41579</v>
      </c>
      <c r="F2017">
        <v>17</v>
      </c>
      <c r="G2017">
        <v>17</v>
      </c>
      <c r="H2017">
        <v>1</v>
      </c>
      <c r="I2017">
        <v>74</v>
      </c>
      <c r="J2017">
        <v>149</v>
      </c>
      <c r="K2017">
        <v>0.49664429530201343</v>
      </c>
      <c r="L2017">
        <v>149</v>
      </c>
      <c r="M2017">
        <v>1</v>
      </c>
      <c r="N2017">
        <v>55</v>
      </c>
      <c r="O2017">
        <v>1.003125</v>
      </c>
      <c r="P2017">
        <v>13</v>
      </c>
      <c r="Q2017">
        <v>19</v>
      </c>
      <c r="R2017">
        <v>0.68421052631578949</v>
      </c>
      <c r="S2017">
        <v>19</v>
      </c>
    </row>
    <row r="2018" spans="1:20" x14ac:dyDescent="0.2">
      <c r="A2018" t="s">
        <v>13728</v>
      </c>
      <c r="B2018" t="s">
        <v>13729</v>
      </c>
      <c r="C2018" t="s">
        <v>238</v>
      </c>
      <c r="D2018" t="s">
        <v>1002</v>
      </c>
      <c r="E2018" s="23">
        <v>41579</v>
      </c>
      <c r="F2018">
        <v>10</v>
      </c>
      <c r="G2018">
        <v>14</v>
      </c>
      <c r="H2018">
        <v>0.7142857142857143</v>
      </c>
      <c r="I2018">
        <v>29</v>
      </c>
      <c r="J2018">
        <v>34</v>
      </c>
      <c r="K2018">
        <v>0.8529411764705882</v>
      </c>
      <c r="L2018">
        <v>40</v>
      </c>
      <c r="M2018">
        <v>0.85</v>
      </c>
      <c r="N2018">
        <v>29</v>
      </c>
      <c r="O2018">
        <v>0.78498999999999997</v>
      </c>
      <c r="P2018">
        <v>8</v>
      </c>
      <c r="Q2018">
        <v>11</v>
      </c>
      <c r="R2018">
        <v>0.72727272727272729</v>
      </c>
      <c r="S2018">
        <v>0</v>
      </c>
    </row>
    <row r="2019" spans="1:20" x14ac:dyDescent="0.2">
      <c r="A2019" t="s">
        <v>13905</v>
      </c>
      <c r="B2019" t="s">
        <v>13906</v>
      </c>
      <c r="C2019" t="s">
        <v>239</v>
      </c>
      <c r="D2019" t="s">
        <v>1002</v>
      </c>
      <c r="E2019" s="23">
        <v>41579</v>
      </c>
      <c r="F2019">
        <v>3</v>
      </c>
      <c r="G2019">
        <v>4</v>
      </c>
      <c r="H2019">
        <v>0.75</v>
      </c>
      <c r="I2019">
        <v>1</v>
      </c>
      <c r="J2019">
        <v>6</v>
      </c>
      <c r="K2019">
        <v>0.16666666666666666</v>
      </c>
      <c r="L2019">
        <v>8</v>
      </c>
      <c r="M2019">
        <v>0.75</v>
      </c>
      <c r="N2019">
        <v>1</v>
      </c>
      <c r="O2019">
        <v>0.97599999999999998</v>
      </c>
      <c r="P2019">
        <v>1</v>
      </c>
      <c r="Q2019">
        <v>1</v>
      </c>
      <c r="R2019">
        <v>1</v>
      </c>
      <c r="S2019">
        <v>0</v>
      </c>
      <c r="T2019">
        <v>1.06</v>
      </c>
    </row>
    <row r="2020" spans="1:20" x14ac:dyDescent="0.2">
      <c r="A2020" t="s">
        <v>14092</v>
      </c>
      <c r="B2020" t="s">
        <v>14093</v>
      </c>
      <c r="C2020" t="s">
        <v>240</v>
      </c>
      <c r="D2020" t="s">
        <v>1002</v>
      </c>
      <c r="E2020" s="23">
        <v>41579</v>
      </c>
      <c r="F2020">
        <v>18</v>
      </c>
      <c r="G2020">
        <v>23</v>
      </c>
      <c r="H2020">
        <v>0.78260869565217395</v>
      </c>
      <c r="I2020">
        <v>27</v>
      </c>
      <c r="J2020">
        <v>90</v>
      </c>
      <c r="K2020">
        <v>0.3</v>
      </c>
      <c r="L2020">
        <v>115</v>
      </c>
      <c r="M2020">
        <v>0.78260869565217395</v>
      </c>
      <c r="N2020">
        <v>35</v>
      </c>
      <c r="P2020">
        <v>2</v>
      </c>
      <c r="Q2020">
        <v>4</v>
      </c>
      <c r="R2020">
        <v>0.5</v>
      </c>
      <c r="S2020">
        <v>5</v>
      </c>
      <c r="T2020">
        <v>0.68076923076923079</v>
      </c>
    </row>
    <row r="2021" spans="1:20" x14ac:dyDescent="0.2">
      <c r="A2021" t="s">
        <v>14269</v>
      </c>
      <c r="B2021" t="s">
        <v>14270</v>
      </c>
      <c r="C2021" t="s">
        <v>241</v>
      </c>
      <c r="D2021" t="s">
        <v>1002</v>
      </c>
      <c r="E2021" s="23">
        <v>41579</v>
      </c>
      <c r="F2021">
        <v>0</v>
      </c>
      <c r="G2021">
        <v>0</v>
      </c>
      <c r="H2021" t="e">
        <v>#DIV/0!</v>
      </c>
      <c r="I2021">
        <v>0</v>
      </c>
      <c r="J2021">
        <v>0</v>
      </c>
      <c r="K2021" t="e">
        <v>#DIV/0!</v>
      </c>
      <c r="L2021">
        <v>0</v>
      </c>
      <c r="M2021" t="e">
        <v>#DIV/0!</v>
      </c>
      <c r="P2021">
        <v>0</v>
      </c>
      <c r="Q2021">
        <v>0</v>
      </c>
      <c r="R2021" t="e">
        <v>#DIV/0!</v>
      </c>
      <c r="T2021">
        <v>0.84615384615384615</v>
      </c>
    </row>
    <row r="2022" spans="1:20" x14ac:dyDescent="0.2">
      <c r="A2022" t="s">
        <v>14598</v>
      </c>
      <c r="B2022" t="s">
        <v>14599</v>
      </c>
      <c r="C2022" t="s">
        <v>199</v>
      </c>
      <c r="D2022" t="s">
        <v>1000</v>
      </c>
      <c r="E2022" s="23">
        <v>41579</v>
      </c>
      <c r="F2022">
        <v>11</v>
      </c>
      <c r="G2022">
        <v>11</v>
      </c>
      <c r="H2022">
        <v>1</v>
      </c>
      <c r="I2022">
        <v>22</v>
      </c>
      <c r="J2022">
        <v>75</v>
      </c>
      <c r="K2022">
        <v>0.29333333333333333</v>
      </c>
      <c r="L2022">
        <v>75</v>
      </c>
      <c r="M2022">
        <v>1</v>
      </c>
      <c r="N2022">
        <v>20</v>
      </c>
      <c r="P2022">
        <v>0</v>
      </c>
      <c r="Q2022">
        <v>0</v>
      </c>
      <c r="R2022" t="e">
        <v>#DIV/0!</v>
      </c>
      <c r="S2022">
        <v>2</v>
      </c>
    </row>
    <row r="2023" spans="1:20" x14ac:dyDescent="0.2">
      <c r="A2023" t="s">
        <v>14773</v>
      </c>
      <c r="B2023" t="s">
        <v>14774</v>
      </c>
      <c r="C2023" t="s">
        <v>201</v>
      </c>
      <c r="D2023" t="s">
        <v>1002</v>
      </c>
      <c r="E2023" s="23">
        <v>41579</v>
      </c>
      <c r="F2023">
        <v>4</v>
      </c>
      <c r="G2023">
        <v>4</v>
      </c>
      <c r="H2023">
        <v>1</v>
      </c>
      <c r="I2023">
        <v>11</v>
      </c>
      <c r="J2023">
        <v>40</v>
      </c>
      <c r="K2023">
        <v>0.27500000000000002</v>
      </c>
      <c r="L2023">
        <v>40</v>
      </c>
      <c r="M2023">
        <v>1</v>
      </c>
      <c r="N2023">
        <v>11</v>
      </c>
      <c r="O2023">
        <v>1.0625</v>
      </c>
      <c r="P2023">
        <v>0</v>
      </c>
      <c r="Q2023">
        <v>0</v>
      </c>
      <c r="R2023" t="e">
        <v>#DIV/0!</v>
      </c>
      <c r="S2023">
        <v>0</v>
      </c>
      <c r="T2023">
        <v>1.0662500000000001</v>
      </c>
    </row>
    <row r="2024" spans="1:20" x14ac:dyDescent="0.2">
      <c r="A2024" t="s">
        <v>14864</v>
      </c>
      <c r="B2024" t="s">
        <v>14865</v>
      </c>
      <c r="C2024" t="s">
        <v>200</v>
      </c>
      <c r="D2024" t="s">
        <v>1002</v>
      </c>
      <c r="E2024" s="23">
        <v>41579</v>
      </c>
      <c r="F2024">
        <v>7</v>
      </c>
      <c r="G2024">
        <v>7</v>
      </c>
      <c r="H2024">
        <v>1</v>
      </c>
      <c r="I2024">
        <v>11</v>
      </c>
      <c r="J2024">
        <v>35</v>
      </c>
      <c r="K2024">
        <v>0.31428571428571428</v>
      </c>
      <c r="L2024">
        <v>35</v>
      </c>
      <c r="M2024">
        <v>1</v>
      </c>
      <c r="N2024">
        <v>9</v>
      </c>
      <c r="P2024">
        <v>0</v>
      </c>
      <c r="Q2024">
        <v>0</v>
      </c>
      <c r="R2024">
        <v>0</v>
      </c>
      <c r="S2024">
        <v>2</v>
      </c>
    </row>
    <row r="2025" spans="1:20" x14ac:dyDescent="0.2">
      <c r="A2025" t="s">
        <v>15041</v>
      </c>
      <c r="B2025" t="s">
        <v>15042</v>
      </c>
      <c r="C2025" t="s">
        <v>202</v>
      </c>
      <c r="D2025" t="s">
        <v>1002</v>
      </c>
      <c r="E2025" s="23">
        <v>41579</v>
      </c>
      <c r="H2025" t="e">
        <v>#DIV/0!</v>
      </c>
      <c r="K2025" t="e">
        <v>#DIV/0!</v>
      </c>
      <c r="M2025" t="e">
        <v>#DIV/0!</v>
      </c>
      <c r="R2025" t="e">
        <v>#DIV/0!</v>
      </c>
    </row>
    <row r="2026" spans="1:20" x14ac:dyDescent="0.2">
      <c r="A2026" t="s">
        <v>15584</v>
      </c>
      <c r="B2026" t="s">
        <v>15585</v>
      </c>
      <c r="C2026" t="s">
        <v>228</v>
      </c>
      <c r="D2026" t="s">
        <v>1002</v>
      </c>
      <c r="E2026" s="23">
        <v>41579</v>
      </c>
      <c r="H2026" t="e">
        <v>#DIV/0!</v>
      </c>
      <c r="K2026" t="e">
        <v>#DIV/0!</v>
      </c>
      <c r="M2026" t="e">
        <v>#DIV/0!</v>
      </c>
      <c r="R2026" t="e">
        <v>#DIV/0!</v>
      </c>
      <c r="T2026">
        <v>1</v>
      </c>
    </row>
    <row r="2027" spans="1:20" x14ac:dyDescent="0.2">
      <c r="A2027" t="s">
        <v>15745</v>
      </c>
      <c r="B2027" t="s">
        <v>15746</v>
      </c>
      <c r="C2027" t="s">
        <v>227</v>
      </c>
      <c r="D2027" t="s">
        <v>1000</v>
      </c>
      <c r="E2027" s="23">
        <v>41579</v>
      </c>
      <c r="H2027" t="e">
        <v>#DIV/0!</v>
      </c>
      <c r="K2027" t="e">
        <v>#DIV/0!</v>
      </c>
      <c r="M2027" t="e">
        <v>#DIV/0!</v>
      </c>
      <c r="R2027" t="e">
        <v>#DIV/0!</v>
      </c>
      <c r="T2027">
        <v>1.0625</v>
      </c>
    </row>
    <row r="2028" spans="1:20" x14ac:dyDescent="0.2">
      <c r="A2028" t="s">
        <v>15922</v>
      </c>
      <c r="B2028" t="s">
        <v>15923</v>
      </c>
      <c r="C2028" t="s">
        <v>203</v>
      </c>
      <c r="D2028" t="s">
        <v>1000</v>
      </c>
      <c r="E2028" s="23">
        <v>41579</v>
      </c>
      <c r="F2028">
        <v>10</v>
      </c>
      <c r="G2028">
        <v>10</v>
      </c>
      <c r="H2028">
        <v>1</v>
      </c>
      <c r="I2028">
        <v>42</v>
      </c>
      <c r="J2028">
        <v>70</v>
      </c>
      <c r="K2028">
        <v>0.6</v>
      </c>
      <c r="L2028">
        <v>70</v>
      </c>
      <c r="M2028">
        <v>1</v>
      </c>
      <c r="N2028">
        <v>27</v>
      </c>
      <c r="P2028">
        <v>9</v>
      </c>
      <c r="Q2028">
        <v>12</v>
      </c>
      <c r="R2028">
        <v>0.75</v>
      </c>
      <c r="S2028">
        <v>15</v>
      </c>
      <c r="T2028">
        <v>0.83250000000000002</v>
      </c>
    </row>
    <row r="2029" spans="1:20" x14ac:dyDescent="0.2">
      <c r="A2029" t="s">
        <v>16101</v>
      </c>
      <c r="B2029" t="s">
        <v>16102</v>
      </c>
      <c r="C2029" t="s">
        <v>205</v>
      </c>
      <c r="D2029" t="s">
        <v>1002</v>
      </c>
      <c r="E2029" s="23">
        <v>41579</v>
      </c>
      <c r="F2029">
        <v>5</v>
      </c>
      <c r="G2029">
        <v>5</v>
      </c>
      <c r="H2029">
        <v>1</v>
      </c>
      <c r="I2029">
        <v>28</v>
      </c>
      <c r="J2029">
        <v>45</v>
      </c>
      <c r="K2029">
        <v>0.62222222222222223</v>
      </c>
      <c r="L2029">
        <v>45</v>
      </c>
      <c r="M2029">
        <v>1</v>
      </c>
      <c r="N2029">
        <v>16</v>
      </c>
      <c r="O2029">
        <v>0.89999999999999991</v>
      </c>
      <c r="P2029">
        <v>7</v>
      </c>
      <c r="Q2029">
        <v>9</v>
      </c>
      <c r="R2029">
        <v>0.77777777777777779</v>
      </c>
      <c r="S2029">
        <v>12</v>
      </c>
      <c r="T2029">
        <v>0.74876086956521748</v>
      </c>
    </row>
    <row r="2030" spans="1:20" x14ac:dyDescent="0.2">
      <c r="A2030" t="s">
        <v>16278</v>
      </c>
      <c r="B2030" t="s">
        <v>16279</v>
      </c>
      <c r="C2030" t="s">
        <v>204</v>
      </c>
      <c r="D2030" t="s">
        <v>1002</v>
      </c>
      <c r="E2030" s="23">
        <v>41579</v>
      </c>
      <c r="F2030">
        <v>5</v>
      </c>
      <c r="G2030">
        <v>5</v>
      </c>
      <c r="H2030">
        <v>1</v>
      </c>
      <c r="I2030">
        <v>14</v>
      </c>
      <c r="J2030">
        <v>25</v>
      </c>
      <c r="K2030">
        <v>0.56000000000000005</v>
      </c>
      <c r="L2030">
        <v>25</v>
      </c>
      <c r="M2030">
        <v>1</v>
      </c>
      <c r="N2030">
        <v>11</v>
      </c>
      <c r="P2030">
        <v>2</v>
      </c>
      <c r="Q2030">
        <v>3</v>
      </c>
      <c r="R2030">
        <v>0.66666666666666663</v>
      </c>
      <c r="S2030">
        <v>3</v>
      </c>
      <c r="T2030">
        <v>0.72727272727272729</v>
      </c>
    </row>
    <row r="2031" spans="1:20" x14ac:dyDescent="0.2">
      <c r="A2031" t="s">
        <v>16455</v>
      </c>
      <c r="B2031" t="s">
        <v>16456</v>
      </c>
      <c r="C2031" t="s">
        <v>206</v>
      </c>
      <c r="D2031" t="s">
        <v>1002</v>
      </c>
      <c r="E2031" s="23">
        <v>41579</v>
      </c>
      <c r="H2031" t="e">
        <v>#DIV/0!</v>
      </c>
      <c r="K2031" t="e">
        <v>#DIV/0!</v>
      </c>
      <c r="M2031" t="e">
        <v>#DIV/0!</v>
      </c>
      <c r="R2031" t="e">
        <v>#DIV/0!</v>
      </c>
      <c r="T2031">
        <v>0.66666666666666663</v>
      </c>
    </row>
    <row r="2032" spans="1:20" x14ac:dyDescent="0.2">
      <c r="A2032" t="s">
        <v>16596</v>
      </c>
      <c r="B2032" t="s">
        <v>16597</v>
      </c>
      <c r="C2032" t="s">
        <v>223</v>
      </c>
      <c r="D2032" t="s">
        <v>1000</v>
      </c>
      <c r="E2032" s="23">
        <v>41579</v>
      </c>
      <c r="H2032" t="e">
        <v>#DIV/0!</v>
      </c>
      <c r="K2032" t="e">
        <v>#DIV/0!</v>
      </c>
      <c r="M2032" t="e">
        <v>#DIV/0!</v>
      </c>
      <c r="R2032" t="e">
        <v>#DIV/0!</v>
      </c>
    </row>
    <row r="2033" spans="1:20" x14ac:dyDescent="0.2">
      <c r="A2033" t="s">
        <v>16775</v>
      </c>
      <c r="B2033" t="s">
        <v>16776</v>
      </c>
      <c r="C2033" t="s">
        <v>224</v>
      </c>
      <c r="D2033" t="s">
        <v>1002</v>
      </c>
      <c r="E2033" s="23">
        <v>41579</v>
      </c>
      <c r="H2033" t="e">
        <v>#DIV/0!</v>
      </c>
      <c r="K2033" t="e">
        <v>#DIV/0!</v>
      </c>
      <c r="M2033" t="e">
        <v>#DIV/0!</v>
      </c>
      <c r="R2033" t="e">
        <v>#DIV/0!</v>
      </c>
    </row>
    <row r="2034" spans="1:20" x14ac:dyDescent="0.2">
      <c r="A2034" t="s">
        <v>17212</v>
      </c>
      <c r="B2034" t="s">
        <v>17213</v>
      </c>
      <c r="C2034" t="s">
        <v>225</v>
      </c>
      <c r="D2034" t="s">
        <v>1000</v>
      </c>
      <c r="E2034" s="23">
        <v>41579</v>
      </c>
      <c r="H2034" t="e">
        <v>#DIV/0!</v>
      </c>
      <c r="K2034" t="e">
        <v>#DIV/0!</v>
      </c>
      <c r="M2034" t="e">
        <v>#DIV/0!</v>
      </c>
      <c r="R2034" t="e">
        <v>#DIV/0!</v>
      </c>
    </row>
    <row r="2035" spans="1:20" x14ac:dyDescent="0.2">
      <c r="A2035" t="s">
        <v>17419</v>
      </c>
      <c r="B2035" t="s">
        <v>17420</v>
      </c>
      <c r="C2035" t="s">
        <v>226</v>
      </c>
      <c r="D2035" t="s">
        <v>1002</v>
      </c>
      <c r="E2035" s="23">
        <v>41579</v>
      </c>
      <c r="H2035" t="e">
        <v>#DIV/0!</v>
      </c>
      <c r="K2035" t="e">
        <v>#DIV/0!</v>
      </c>
      <c r="M2035" t="e">
        <v>#DIV/0!</v>
      </c>
      <c r="R2035" t="e">
        <v>#DIV/0!</v>
      </c>
    </row>
    <row r="2036" spans="1:20" x14ac:dyDescent="0.2">
      <c r="A2036" t="s">
        <v>17596</v>
      </c>
      <c r="B2036" t="s">
        <v>17597</v>
      </c>
      <c r="C2036" t="s">
        <v>232</v>
      </c>
      <c r="D2036" t="s">
        <v>1000</v>
      </c>
      <c r="E2036" s="23">
        <v>41579</v>
      </c>
      <c r="H2036" t="e">
        <v>#DIV/0!</v>
      </c>
      <c r="K2036" t="e">
        <v>#DIV/0!</v>
      </c>
      <c r="M2036" t="e">
        <v>#DIV/0!</v>
      </c>
      <c r="R2036" t="e">
        <v>#DIV/0!</v>
      </c>
    </row>
    <row r="2037" spans="1:20" x14ac:dyDescent="0.2">
      <c r="A2037" t="s">
        <v>17793</v>
      </c>
      <c r="B2037" t="s">
        <v>17794</v>
      </c>
      <c r="C2037" t="s">
        <v>231</v>
      </c>
      <c r="D2037" t="s">
        <v>1002</v>
      </c>
      <c r="E2037" s="23">
        <v>41579</v>
      </c>
      <c r="H2037" t="e">
        <v>#DIV/0!</v>
      </c>
      <c r="K2037" t="e">
        <v>#DIV/0!</v>
      </c>
      <c r="M2037" t="e">
        <v>#DIV/0!</v>
      </c>
      <c r="R2037" t="e">
        <v>#DIV/0!</v>
      </c>
      <c r="T2037">
        <v>0.73076923076923084</v>
      </c>
    </row>
    <row r="2038" spans="1:20" x14ac:dyDescent="0.2">
      <c r="A2038" t="s">
        <v>17970</v>
      </c>
      <c r="B2038" t="s">
        <v>17971</v>
      </c>
      <c r="C2038" t="s">
        <v>317</v>
      </c>
      <c r="D2038" t="s">
        <v>1000</v>
      </c>
      <c r="E2038" s="23">
        <v>41579</v>
      </c>
      <c r="F2038">
        <v>3</v>
      </c>
      <c r="G2038">
        <v>3</v>
      </c>
      <c r="H2038">
        <v>1</v>
      </c>
      <c r="I2038">
        <v>2</v>
      </c>
      <c r="J2038">
        <v>15</v>
      </c>
      <c r="K2038">
        <v>0.13333333333333333</v>
      </c>
      <c r="L2038">
        <v>15</v>
      </c>
      <c r="M2038">
        <v>1</v>
      </c>
      <c r="N2038">
        <v>2</v>
      </c>
      <c r="P2038">
        <v>0</v>
      </c>
      <c r="Q2038">
        <v>0</v>
      </c>
      <c r="R2038" t="e">
        <v>#DIV/0!</v>
      </c>
      <c r="S2038">
        <v>0</v>
      </c>
      <c r="T2038">
        <v>1.03</v>
      </c>
    </row>
    <row r="2039" spans="1:20" x14ac:dyDescent="0.2">
      <c r="A2039" t="s">
        <v>18149</v>
      </c>
      <c r="B2039" t="s">
        <v>18150</v>
      </c>
      <c r="C2039" t="s">
        <v>316</v>
      </c>
      <c r="D2039" t="s">
        <v>1002</v>
      </c>
      <c r="E2039" s="23">
        <v>41579</v>
      </c>
      <c r="F2039">
        <v>3</v>
      </c>
      <c r="G2039">
        <v>3</v>
      </c>
      <c r="H2039">
        <v>1</v>
      </c>
      <c r="I2039">
        <v>2</v>
      </c>
      <c r="J2039">
        <v>15</v>
      </c>
      <c r="K2039">
        <v>0.13333333333333333</v>
      </c>
      <c r="L2039">
        <v>15</v>
      </c>
      <c r="M2039">
        <v>1</v>
      </c>
      <c r="N2039">
        <v>2</v>
      </c>
      <c r="P2039">
        <v>0</v>
      </c>
      <c r="Q2039">
        <v>0</v>
      </c>
      <c r="R2039" t="e">
        <v>#DIV/0!</v>
      </c>
      <c r="S2039">
        <v>0</v>
      </c>
      <c r="T2039">
        <v>0.83652173913043482</v>
      </c>
    </row>
    <row r="2040" spans="1:20" x14ac:dyDescent="0.2">
      <c r="A2040" t="s">
        <v>18402</v>
      </c>
      <c r="B2040" t="s">
        <v>18403</v>
      </c>
      <c r="C2040" t="s">
        <v>214</v>
      </c>
      <c r="D2040" t="s">
        <v>1000</v>
      </c>
      <c r="E2040" s="23">
        <v>41579</v>
      </c>
      <c r="F2040">
        <v>3</v>
      </c>
      <c r="G2040">
        <v>4</v>
      </c>
      <c r="H2040">
        <v>0.75</v>
      </c>
      <c r="I2040">
        <v>12</v>
      </c>
      <c r="J2040">
        <v>24</v>
      </c>
      <c r="K2040">
        <v>0.5</v>
      </c>
      <c r="L2040">
        <v>29</v>
      </c>
      <c r="M2040">
        <v>0.82758620689655171</v>
      </c>
      <c r="N2040">
        <v>10</v>
      </c>
      <c r="P2040">
        <v>1</v>
      </c>
      <c r="Q2040">
        <v>4</v>
      </c>
      <c r="R2040">
        <v>0.25</v>
      </c>
      <c r="S2040">
        <v>2</v>
      </c>
      <c r="T2040">
        <v>0.66100000000000003</v>
      </c>
    </row>
    <row r="2041" spans="1:20" x14ac:dyDescent="0.2">
      <c r="A2041" t="s">
        <v>18581</v>
      </c>
      <c r="B2041" t="s">
        <v>18582</v>
      </c>
      <c r="C2041" t="s">
        <v>215</v>
      </c>
      <c r="D2041" t="s">
        <v>1002</v>
      </c>
      <c r="E2041" s="23">
        <v>41579</v>
      </c>
      <c r="F2041">
        <v>3</v>
      </c>
      <c r="G2041">
        <v>4</v>
      </c>
      <c r="H2041">
        <v>0.75</v>
      </c>
      <c r="I2041">
        <v>12</v>
      </c>
      <c r="J2041">
        <v>24</v>
      </c>
      <c r="K2041">
        <v>0.5</v>
      </c>
      <c r="L2041">
        <v>29</v>
      </c>
      <c r="M2041">
        <v>0.82758620689655171</v>
      </c>
      <c r="N2041">
        <v>10</v>
      </c>
      <c r="O2041">
        <v>0.8</v>
      </c>
      <c r="P2041">
        <v>1</v>
      </c>
      <c r="Q2041">
        <v>4</v>
      </c>
      <c r="R2041">
        <v>0.25</v>
      </c>
      <c r="S2041">
        <v>2</v>
      </c>
      <c r="T2041">
        <v>0.98</v>
      </c>
    </row>
    <row r="2042" spans="1:20" x14ac:dyDescent="0.2">
      <c r="A2042" t="s">
        <v>18758</v>
      </c>
      <c r="B2042" t="s">
        <v>18759</v>
      </c>
      <c r="C2042" t="s">
        <v>216</v>
      </c>
      <c r="D2042" t="s">
        <v>1002</v>
      </c>
      <c r="E2042" s="23">
        <v>41579</v>
      </c>
      <c r="H2042" t="e">
        <v>#DIV/0!</v>
      </c>
      <c r="K2042" t="e">
        <v>#DIV/0!</v>
      </c>
      <c r="M2042" t="e">
        <v>#DIV/0!</v>
      </c>
      <c r="R2042" t="e">
        <v>#DIV/0!</v>
      </c>
      <c r="T2042">
        <v>0.84801864801864801</v>
      </c>
    </row>
    <row r="2043" spans="1:20" x14ac:dyDescent="0.2">
      <c r="A2043" t="s">
        <v>18935</v>
      </c>
      <c r="B2043" t="s">
        <v>18936</v>
      </c>
      <c r="C2043" t="s">
        <v>229</v>
      </c>
      <c r="D2043" t="s">
        <v>1002</v>
      </c>
      <c r="E2043" s="23">
        <v>41579</v>
      </c>
      <c r="H2043" t="e">
        <v>#DIV/0!</v>
      </c>
      <c r="K2043" t="e">
        <v>#DIV/0!</v>
      </c>
      <c r="M2043" t="e">
        <v>#DIV/0!</v>
      </c>
      <c r="R2043" t="e">
        <v>#DIV/0!</v>
      </c>
    </row>
    <row r="2044" spans="1:20" x14ac:dyDescent="0.2">
      <c r="A2044" t="s">
        <v>19112</v>
      </c>
      <c r="B2044" t="s">
        <v>19113</v>
      </c>
      <c r="C2044" t="s">
        <v>230</v>
      </c>
      <c r="D2044" t="s">
        <v>1000</v>
      </c>
      <c r="E2044" s="23">
        <v>41579</v>
      </c>
      <c r="H2044" t="e">
        <v>#DIV/0!</v>
      </c>
      <c r="K2044" t="e">
        <v>#DIV/0!</v>
      </c>
      <c r="M2044" t="e">
        <v>#DIV/0!</v>
      </c>
      <c r="R2044" t="e">
        <v>#DIV/0!</v>
      </c>
    </row>
    <row r="2045" spans="1:20" x14ac:dyDescent="0.2">
      <c r="A2045" t="s">
        <v>19291</v>
      </c>
      <c r="B2045" t="s">
        <v>19292</v>
      </c>
      <c r="C2045" t="s">
        <v>234</v>
      </c>
      <c r="D2045" t="s">
        <v>1000</v>
      </c>
      <c r="E2045" s="23">
        <v>41579</v>
      </c>
      <c r="H2045" t="e">
        <v>#DIV/0!</v>
      </c>
      <c r="K2045" t="e">
        <v>#DIV/0!</v>
      </c>
      <c r="M2045" t="e">
        <v>#DIV/0!</v>
      </c>
      <c r="R2045" t="e">
        <v>#DIV/0!</v>
      </c>
      <c r="T2045">
        <v>0.8477182696530523</v>
      </c>
    </row>
    <row r="2046" spans="1:20" x14ac:dyDescent="0.2">
      <c r="A2046" t="s">
        <v>19470</v>
      </c>
      <c r="B2046" t="s">
        <v>19471</v>
      </c>
      <c r="C2046" t="s">
        <v>233</v>
      </c>
      <c r="D2046" t="s">
        <v>1002</v>
      </c>
      <c r="E2046" s="23">
        <v>41579</v>
      </c>
      <c r="H2046" t="e">
        <v>#DIV/0!</v>
      </c>
      <c r="K2046" t="e">
        <v>#DIV/0!</v>
      </c>
      <c r="M2046" t="e">
        <v>#DIV/0!</v>
      </c>
      <c r="R2046" t="e">
        <v>#DIV/0!</v>
      </c>
    </row>
    <row r="2047" spans="1:20" x14ac:dyDescent="0.2">
      <c r="A2047" t="s">
        <v>19845</v>
      </c>
      <c r="B2047" t="s">
        <v>19846</v>
      </c>
      <c r="C2047" t="s">
        <v>220</v>
      </c>
      <c r="D2047" t="s">
        <v>1000</v>
      </c>
      <c r="E2047" s="23">
        <v>41579</v>
      </c>
      <c r="F2047">
        <v>13</v>
      </c>
      <c r="G2047">
        <v>18</v>
      </c>
      <c r="H2047">
        <v>0.72222222222222221</v>
      </c>
      <c r="I2047">
        <v>30</v>
      </c>
      <c r="J2047">
        <v>40</v>
      </c>
      <c r="K2047">
        <v>0.75</v>
      </c>
      <c r="L2047">
        <v>48</v>
      </c>
      <c r="M2047">
        <v>0.83333333333333337</v>
      </c>
      <c r="N2047">
        <v>30</v>
      </c>
      <c r="P2047">
        <v>9</v>
      </c>
      <c r="Q2047">
        <v>12</v>
      </c>
      <c r="R2047">
        <v>0.75</v>
      </c>
      <c r="S2047">
        <v>0</v>
      </c>
    </row>
    <row r="2048" spans="1:20" x14ac:dyDescent="0.2">
      <c r="A2048" t="s">
        <v>20024</v>
      </c>
      <c r="B2048" t="s">
        <v>20025</v>
      </c>
      <c r="C2048" t="s">
        <v>221</v>
      </c>
      <c r="D2048" t="s">
        <v>1002</v>
      </c>
      <c r="E2048" s="23">
        <v>41579</v>
      </c>
      <c r="F2048">
        <v>10</v>
      </c>
      <c r="G2048">
        <v>14</v>
      </c>
      <c r="H2048">
        <v>0.7142857142857143</v>
      </c>
      <c r="I2048">
        <v>29</v>
      </c>
      <c r="J2048">
        <v>34</v>
      </c>
      <c r="K2048">
        <v>0.8529411764705882</v>
      </c>
      <c r="L2048">
        <v>40</v>
      </c>
      <c r="M2048">
        <v>0.85</v>
      </c>
      <c r="N2048">
        <v>29</v>
      </c>
      <c r="O2048">
        <v>0.78498999999999997</v>
      </c>
      <c r="P2048">
        <v>8</v>
      </c>
      <c r="Q2048">
        <v>11</v>
      </c>
      <c r="R2048">
        <v>0.72727272727272729</v>
      </c>
    </row>
    <row r="2049" spans="1:20" x14ac:dyDescent="0.2">
      <c r="A2049" t="s">
        <v>20201</v>
      </c>
      <c r="B2049" t="s">
        <v>20202</v>
      </c>
      <c r="C2049" t="s">
        <v>222</v>
      </c>
      <c r="D2049" t="s">
        <v>1002</v>
      </c>
      <c r="E2049" s="23">
        <v>41579</v>
      </c>
      <c r="F2049">
        <v>3</v>
      </c>
      <c r="G2049">
        <v>4</v>
      </c>
      <c r="H2049">
        <v>0.75</v>
      </c>
      <c r="I2049">
        <v>1</v>
      </c>
      <c r="J2049">
        <v>6</v>
      </c>
      <c r="K2049">
        <v>0.16666666666666666</v>
      </c>
      <c r="L2049">
        <v>8</v>
      </c>
      <c r="M2049">
        <v>0.75</v>
      </c>
      <c r="N2049">
        <v>1</v>
      </c>
      <c r="O2049">
        <v>0.97599999999999998</v>
      </c>
      <c r="P2049">
        <v>1</v>
      </c>
      <c r="Q2049">
        <v>1</v>
      </c>
      <c r="R2049">
        <v>1</v>
      </c>
      <c r="S2049">
        <v>0</v>
      </c>
      <c r="T2049">
        <v>0.33333333333333331</v>
      </c>
    </row>
    <row r="2050" spans="1:20" x14ac:dyDescent="0.2">
      <c r="A2050" t="s">
        <v>20378</v>
      </c>
      <c r="B2050" t="s">
        <v>20379</v>
      </c>
      <c r="C2050" t="s">
        <v>211</v>
      </c>
      <c r="D2050" t="s">
        <v>1002</v>
      </c>
      <c r="E2050" s="23">
        <v>41579</v>
      </c>
      <c r="H2050" t="e">
        <v>#DIV/0!</v>
      </c>
      <c r="K2050" t="e">
        <v>#DIV/0!</v>
      </c>
      <c r="M2050" t="e">
        <v>#DIV/0!</v>
      </c>
      <c r="N2050">
        <v>0</v>
      </c>
      <c r="R2050" t="e">
        <v>#DIV/0!</v>
      </c>
      <c r="T2050">
        <v>1</v>
      </c>
    </row>
    <row r="2051" spans="1:20" x14ac:dyDescent="0.2">
      <c r="A2051" t="s">
        <v>20555</v>
      </c>
      <c r="B2051" t="s">
        <v>20556</v>
      </c>
      <c r="C2051" t="s">
        <v>207</v>
      </c>
      <c r="D2051" t="s">
        <v>1000</v>
      </c>
      <c r="E2051" s="23">
        <v>41579</v>
      </c>
      <c r="F2051">
        <v>7</v>
      </c>
      <c r="G2051">
        <v>9</v>
      </c>
      <c r="H2051">
        <v>0.77777777777777779</v>
      </c>
      <c r="I2051">
        <v>23</v>
      </c>
      <c r="J2051">
        <v>50</v>
      </c>
      <c r="K2051">
        <v>0.46</v>
      </c>
      <c r="L2051">
        <v>60</v>
      </c>
      <c r="M2051">
        <v>0.83333333333333337</v>
      </c>
      <c r="N2051">
        <v>18</v>
      </c>
      <c r="P2051">
        <v>5</v>
      </c>
      <c r="Q2051">
        <v>6</v>
      </c>
      <c r="R2051">
        <v>0.83333333333333337</v>
      </c>
      <c r="S2051">
        <v>5</v>
      </c>
      <c r="T2051">
        <v>1.1499999999999999</v>
      </c>
    </row>
    <row r="2052" spans="1:20" x14ac:dyDescent="0.2">
      <c r="A2052" t="s">
        <v>20734</v>
      </c>
      <c r="B2052" t="s">
        <v>20735</v>
      </c>
      <c r="C2052" t="s">
        <v>894</v>
      </c>
      <c r="D2052" t="s">
        <v>1002</v>
      </c>
      <c r="E2052" s="23">
        <v>41579</v>
      </c>
      <c r="H2052" t="e">
        <v>#DIV/0!</v>
      </c>
      <c r="K2052" t="e">
        <v>#DIV/0!</v>
      </c>
      <c r="M2052" t="e">
        <v>#DIV/0!</v>
      </c>
      <c r="R2052" t="e">
        <v>#DIV/0!</v>
      </c>
      <c r="T2052">
        <v>1.1599999999999999</v>
      </c>
    </row>
    <row r="2053" spans="1:20" x14ac:dyDescent="0.2">
      <c r="A2053" t="s">
        <v>20799</v>
      </c>
      <c r="B2053" t="s">
        <v>20800</v>
      </c>
      <c r="C2053" t="s">
        <v>210</v>
      </c>
      <c r="D2053" t="s">
        <v>1002</v>
      </c>
      <c r="E2053" s="23">
        <v>41579</v>
      </c>
      <c r="F2053">
        <v>5</v>
      </c>
      <c r="G2053">
        <v>4</v>
      </c>
      <c r="H2053">
        <v>1.25</v>
      </c>
      <c r="I2053">
        <v>23</v>
      </c>
      <c r="J2053">
        <v>40</v>
      </c>
      <c r="K2053">
        <v>0.57499999999999996</v>
      </c>
      <c r="L2053">
        <v>35</v>
      </c>
      <c r="M2053">
        <v>1.1428571428571428</v>
      </c>
      <c r="N2053">
        <v>18</v>
      </c>
      <c r="O2053">
        <v>1.25</v>
      </c>
      <c r="P2053">
        <v>5</v>
      </c>
      <c r="Q2053">
        <v>6</v>
      </c>
      <c r="R2053">
        <v>0.83333333333333337</v>
      </c>
      <c r="S2053">
        <v>5</v>
      </c>
      <c r="T2053">
        <v>0.85</v>
      </c>
    </row>
    <row r="2054" spans="1:20" x14ac:dyDescent="0.2">
      <c r="A2054" t="s">
        <v>20976</v>
      </c>
      <c r="B2054" t="s">
        <v>20977</v>
      </c>
      <c r="C2054" t="s">
        <v>208</v>
      </c>
      <c r="D2054" t="s">
        <v>1002</v>
      </c>
      <c r="E2054" s="23">
        <v>41579</v>
      </c>
      <c r="F2054">
        <v>2</v>
      </c>
      <c r="G2054">
        <v>5</v>
      </c>
      <c r="H2054">
        <v>0.4</v>
      </c>
      <c r="J2054">
        <v>10</v>
      </c>
      <c r="K2054">
        <v>0</v>
      </c>
      <c r="L2054">
        <v>25</v>
      </c>
      <c r="M2054">
        <v>0.4</v>
      </c>
      <c r="R2054" t="e">
        <v>#DIV/0!</v>
      </c>
      <c r="T2054">
        <v>0.84567999999999999</v>
      </c>
    </row>
    <row r="2055" spans="1:20" x14ac:dyDescent="0.2">
      <c r="A2055" t="s">
        <v>21231</v>
      </c>
      <c r="B2055" t="s">
        <v>21232</v>
      </c>
      <c r="C2055" t="s">
        <v>213</v>
      </c>
      <c r="D2055" t="s">
        <v>1002</v>
      </c>
      <c r="E2055" s="23">
        <v>41579</v>
      </c>
      <c r="H2055" t="e">
        <v>#DIV/0!</v>
      </c>
      <c r="K2055" t="e">
        <v>#DIV/0!</v>
      </c>
      <c r="M2055" t="e">
        <v>#DIV/0!</v>
      </c>
      <c r="R2055" t="e">
        <v>#DIV/0!</v>
      </c>
      <c r="T2055">
        <v>0.68899999999999995</v>
      </c>
    </row>
    <row r="2056" spans="1:20" x14ac:dyDescent="0.2">
      <c r="A2056" t="s">
        <v>21408</v>
      </c>
      <c r="B2056" t="s">
        <v>21409</v>
      </c>
      <c r="C2056" t="s">
        <v>8154</v>
      </c>
      <c r="D2056" t="s">
        <v>1002</v>
      </c>
      <c r="E2056" s="23">
        <v>41579</v>
      </c>
      <c r="F2056">
        <v>2</v>
      </c>
      <c r="G2056">
        <v>4</v>
      </c>
      <c r="H2056">
        <v>0.5</v>
      </c>
      <c r="J2056">
        <v>7</v>
      </c>
      <c r="K2056">
        <v>0</v>
      </c>
      <c r="L2056">
        <v>17</v>
      </c>
      <c r="M2056">
        <v>0.41176470588235292</v>
      </c>
      <c r="R2056" t="e">
        <v>#DIV/0!</v>
      </c>
      <c r="T2056">
        <v>1.06</v>
      </c>
    </row>
    <row r="2057" spans="1:20" x14ac:dyDescent="0.2">
      <c r="A2057" t="s">
        <v>21473</v>
      </c>
      <c r="B2057" t="s">
        <v>21474</v>
      </c>
      <c r="C2057" t="s">
        <v>212</v>
      </c>
      <c r="D2057" t="s">
        <v>1000</v>
      </c>
      <c r="E2057" s="23">
        <v>41579</v>
      </c>
      <c r="F2057">
        <v>2</v>
      </c>
      <c r="G2057">
        <v>4</v>
      </c>
      <c r="H2057">
        <v>0.5</v>
      </c>
      <c r="I2057">
        <v>0</v>
      </c>
      <c r="J2057">
        <v>7</v>
      </c>
      <c r="K2057">
        <v>0</v>
      </c>
      <c r="L2057">
        <v>17</v>
      </c>
      <c r="M2057">
        <v>0.41176470588235292</v>
      </c>
      <c r="N2057">
        <v>0</v>
      </c>
      <c r="P2057">
        <v>0</v>
      </c>
      <c r="Q2057">
        <v>0</v>
      </c>
      <c r="R2057" t="e">
        <v>#DIV/0!</v>
      </c>
      <c r="S2057">
        <v>0</v>
      </c>
      <c r="T2057">
        <v>0.9</v>
      </c>
    </row>
    <row r="2058" spans="1:20" x14ac:dyDescent="0.2">
      <c r="A2058" t="s">
        <v>21682</v>
      </c>
      <c r="B2058" t="s">
        <v>21683</v>
      </c>
      <c r="C2058" t="s">
        <v>217</v>
      </c>
      <c r="D2058" t="s">
        <v>1000</v>
      </c>
      <c r="E2058" s="23">
        <v>41579</v>
      </c>
      <c r="F2058">
        <v>1</v>
      </c>
      <c r="G2058">
        <v>3</v>
      </c>
      <c r="H2058">
        <v>0.33333333333333331</v>
      </c>
      <c r="I2058">
        <v>0</v>
      </c>
      <c r="J2058">
        <v>5</v>
      </c>
      <c r="K2058">
        <v>0</v>
      </c>
      <c r="L2058">
        <v>15</v>
      </c>
      <c r="M2058">
        <v>0.33333333333333331</v>
      </c>
      <c r="N2058">
        <v>13</v>
      </c>
      <c r="P2058">
        <v>0</v>
      </c>
      <c r="Q2058">
        <v>1</v>
      </c>
      <c r="R2058">
        <v>0</v>
      </c>
      <c r="S2058">
        <v>0</v>
      </c>
      <c r="T2058">
        <v>0.8666666666666667</v>
      </c>
    </row>
    <row r="2059" spans="1:20" x14ac:dyDescent="0.2">
      <c r="A2059" t="s">
        <v>21861</v>
      </c>
      <c r="B2059" t="s">
        <v>21862</v>
      </c>
      <c r="C2059" t="s">
        <v>895</v>
      </c>
      <c r="D2059" t="s">
        <v>1002</v>
      </c>
      <c r="E2059" s="23">
        <v>41579</v>
      </c>
      <c r="F2059">
        <v>0</v>
      </c>
      <c r="G2059">
        <v>0</v>
      </c>
      <c r="H2059" t="e">
        <v>#DIV/0!</v>
      </c>
      <c r="I2059">
        <v>0</v>
      </c>
      <c r="J2059">
        <v>0</v>
      </c>
      <c r="K2059" t="e">
        <v>#DIV/0!</v>
      </c>
      <c r="L2059">
        <v>0</v>
      </c>
      <c r="M2059" t="e">
        <v>#DIV/0!</v>
      </c>
      <c r="R2059" t="e">
        <v>#DIV/0!</v>
      </c>
    </row>
    <row r="2060" spans="1:20" x14ac:dyDescent="0.2">
      <c r="A2060" t="s">
        <v>21926</v>
      </c>
      <c r="B2060" t="s">
        <v>21927</v>
      </c>
      <c r="C2060" t="s">
        <v>218</v>
      </c>
      <c r="D2060" t="s">
        <v>1002</v>
      </c>
      <c r="E2060" s="23">
        <v>41579</v>
      </c>
      <c r="F2060">
        <v>1</v>
      </c>
      <c r="G2060">
        <v>3</v>
      </c>
      <c r="H2060">
        <v>0.33333333333333331</v>
      </c>
      <c r="I2060">
        <v>0</v>
      </c>
      <c r="J2060">
        <v>5</v>
      </c>
      <c r="K2060">
        <v>0</v>
      </c>
      <c r="L2060">
        <v>15</v>
      </c>
      <c r="M2060">
        <v>0.33333333333333331</v>
      </c>
      <c r="N2060">
        <v>13</v>
      </c>
      <c r="P2060">
        <v>0</v>
      </c>
      <c r="Q2060">
        <v>1</v>
      </c>
      <c r="R2060">
        <v>0</v>
      </c>
      <c r="S2060">
        <v>0</v>
      </c>
      <c r="T2060">
        <v>0.91666666666666663</v>
      </c>
    </row>
    <row r="2061" spans="1:20" x14ac:dyDescent="0.2">
      <c r="A2061" t="s">
        <v>22103</v>
      </c>
      <c r="B2061" t="s">
        <v>22104</v>
      </c>
      <c r="C2061" t="s">
        <v>219</v>
      </c>
      <c r="D2061" t="s">
        <v>1002</v>
      </c>
      <c r="E2061" s="23">
        <v>41579</v>
      </c>
      <c r="H2061" t="e">
        <v>#DIV/0!</v>
      </c>
      <c r="K2061" t="e">
        <v>#DIV/0!</v>
      </c>
      <c r="M2061" t="e">
        <v>#DIV/0!</v>
      </c>
      <c r="R2061" t="e">
        <v>#DIV/0!</v>
      </c>
      <c r="T2061">
        <v>0.69565217391304346</v>
      </c>
    </row>
    <row r="2062" spans="1:20" x14ac:dyDescent="0.2">
      <c r="A2062" t="s">
        <v>11537</v>
      </c>
      <c r="B2062" t="s">
        <v>11538</v>
      </c>
      <c r="C2062" t="s">
        <v>198</v>
      </c>
      <c r="D2062" t="s">
        <v>1002</v>
      </c>
      <c r="E2062" s="23">
        <v>41609</v>
      </c>
      <c r="F2062">
        <v>2</v>
      </c>
      <c r="G2062">
        <v>3</v>
      </c>
      <c r="H2062">
        <v>0.66666666666666663</v>
      </c>
      <c r="J2062">
        <v>15</v>
      </c>
      <c r="K2062">
        <v>0</v>
      </c>
      <c r="L2062">
        <v>15</v>
      </c>
      <c r="M2062">
        <v>1</v>
      </c>
      <c r="P2062">
        <v>0</v>
      </c>
      <c r="Q2062">
        <v>0</v>
      </c>
      <c r="R2062" t="e">
        <v>#DIV/0!</v>
      </c>
      <c r="T2062">
        <v>1</v>
      </c>
    </row>
    <row r="2063" spans="1:20" x14ac:dyDescent="0.2">
      <c r="A2063" t="s">
        <v>13194</v>
      </c>
      <c r="B2063" t="s">
        <v>13106</v>
      </c>
      <c r="C2063" t="s">
        <v>1051</v>
      </c>
      <c r="D2063" t="s">
        <v>1002</v>
      </c>
      <c r="E2063" s="23">
        <v>41609</v>
      </c>
      <c r="F2063">
        <v>2</v>
      </c>
      <c r="G2063">
        <v>3</v>
      </c>
      <c r="H2063">
        <v>0.66666666666666663</v>
      </c>
      <c r="J2063">
        <v>15</v>
      </c>
      <c r="K2063">
        <v>0</v>
      </c>
      <c r="L2063">
        <v>15</v>
      </c>
      <c r="M2063">
        <v>1</v>
      </c>
      <c r="P2063">
        <v>0</v>
      </c>
      <c r="Q2063">
        <v>0</v>
      </c>
      <c r="R2063" t="e">
        <v>#DIV/0!</v>
      </c>
    </row>
    <row r="2064" spans="1:20" x14ac:dyDescent="0.2">
      <c r="A2064" t="s">
        <v>3003</v>
      </c>
      <c r="B2064" t="s">
        <v>3004</v>
      </c>
      <c r="C2064" t="s">
        <v>242</v>
      </c>
      <c r="D2064" t="s">
        <v>1000</v>
      </c>
      <c r="E2064" s="23">
        <v>41609</v>
      </c>
      <c r="F2064">
        <v>0</v>
      </c>
      <c r="G2064">
        <v>0</v>
      </c>
      <c r="H2064" t="e">
        <v>#DIV/0!</v>
      </c>
      <c r="I2064">
        <v>0</v>
      </c>
      <c r="J2064">
        <v>0</v>
      </c>
      <c r="K2064" t="e">
        <v>#DIV/0!</v>
      </c>
      <c r="L2064">
        <v>0</v>
      </c>
      <c r="M2064" t="e">
        <v>#DIV/0!</v>
      </c>
      <c r="N2064">
        <v>0</v>
      </c>
      <c r="P2064">
        <v>0</v>
      </c>
      <c r="Q2064">
        <v>0</v>
      </c>
      <c r="R2064" t="e">
        <v>#DIV/0!</v>
      </c>
      <c r="S2064">
        <v>0</v>
      </c>
    </row>
    <row r="2065" spans="1:20" x14ac:dyDescent="0.2">
      <c r="A2065" t="s">
        <v>2828</v>
      </c>
      <c r="B2065" t="s">
        <v>2829</v>
      </c>
      <c r="C2065" t="s">
        <v>2724</v>
      </c>
      <c r="D2065" t="s">
        <v>1000</v>
      </c>
      <c r="E2065" s="23">
        <v>41609</v>
      </c>
      <c r="F2065">
        <v>10</v>
      </c>
      <c r="G2065">
        <v>13</v>
      </c>
      <c r="H2065">
        <v>0.76923076923076927</v>
      </c>
      <c r="I2065">
        <v>0</v>
      </c>
      <c r="J2065">
        <v>59</v>
      </c>
      <c r="K2065">
        <v>0</v>
      </c>
      <c r="L2065">
        <v>59</v>
      </c>
      <c r="M2065">
        <v>1</v>
      </c>
      <c r="N2065">
        <v>0</v>
      </c>
      <c r="P2065">
        <v>0</v>
      </c>
      <c r="Q2065">
        <v>0</v>
      </c>
      <c r="R2065" t="e">
        <v>#DIV/0!</v>
      </c>
      <c r="S2065">
        <v>0</v>
      </c>
    </row>
    <row r="2066" spans="1:20" x14ac:dyDescent="0.2">
      <c r="A2066" t="s">
        <v>2583</v>
      </c>
      <c r="B2066" t="s">
        <v>2584</v>
      </c>
      <c r="C2066" t="s">
        <v>237</v>
      </c>
      <c r="D2066" t="s">
        <v>1000</v>
      </c>
      <c r="E2066" s="23">
        <v>41609</v>
      </c>
      <c r="F2066">
        <v>18</v>
      </c>
      <c r="G2066">
        <v>17</v>
      </c>
      <c r="H2066">
        <v>1.0588235294117647</v>
      </c>
      <c r="I2066">
        <v>83</v>
      </c>
      <c r="J2066">
        <v>154</v>
      </c>
      <c r="K2066">
        <v>0.53896103896103897</v>
      </c>
      <c r="L2066">
        <v>149</v>
      </c>
      <c r="M2066">
        <v>1.0335570469798658</v>
      </c>
      <c r="N2066">
        <v>64</v>
      </c>
      <c r="O2066">
        <v>0.95937500000000009</v>
      </c>
      <c r="P2066">
        <v>6</v>
      </c>
      <c r="Q2066">
        <v>9</v>
      </c>
      <c r="R2066">
        <v>0.66666666666666663</v>
      </c>
      <c r="S2066">
        <v>19</v>
      </c>
    </row>
    <row r="2067" spans="1:20" x14ac:dyDescent="0.2">
      <c r="A2067" t="s">
        <v>2408</v>
      </c>
      <c r="B2067" t="s">
        <v>2409</v>
      </c>
      <c r="C2067" t="s">
        <v>238</v>
      </c>
      <c r="D2067" t="s">
        <v>1000</v>
      </c>
      <c r="E2067" s="23">
        <v>41609</v>
      </c>
      <c r="F2067">
        <v>10</v>
      </c>
      <c r="G2067">
        <v>14</v>
      </c>
      <c r="H2067">
        <v>0.7142857142857143</v>
      </c>
      <c r="I2067">
        <v>29</v>
      </c>
      <c r="J2067">
        <v>34</v>
      </c>
      <c r="K2067">
        <v>0.8529411764705882</v>
      </c>
      <c r="L2067">
        <v>40</v>
      </c>
      <c r="M2067">
        <v>0.85</v>
      </c>
      <c r="N2067">
        <v>27</v>
      </c>
      <c r="O2067">
        <v>0.79347999999999996</v>
      </c>
      <c r="P2067">
        <v>6</v>
      </c>
      <c r="Q2067">
        <v>8</v>
      </c>
      <c r="R2067">
        <v>0.75</v>
      </c>
      <c r="S2067">
        <v>2</v>
      </c>
    </row>
    <row r="2068" spans="1:20" x14ac:dyDescent="0.2">
      <c r="A2068" t="s">
        <v>2235</v>
      </c>
      <c r="B2068" t="s">
        <v>2236</v>
      </c>
      <c r="C2068" t="s">
        <v>239</v>
      </c>
      <c r="D2068" t="s">
        <v>1000</v>
      </c>
      <c r="E2068" s="23">
        <v>41609</v>
      </c>
      <c r="F2068">
        <v>3</v>
      </c>
      <c r="G2068">
        <v>5</v>
      </c>
      <c r="H2068">
        <v>0.6</v>
      </c>
      <c r="I2068">
        <v>0</v>
      </c>
      <c r="J2068">
        <v>6</v>
      </c>
      <c r="K2068">
        <v>0</v>
      </c>
      <c r="L2068">
        <v>8</v>
      </c>
      <c r="M2068">
        <v>0.75</v>
      </c>
      <c r="N2068">
        <v>0</v>
      </c>
      <c r="O2068">
        <v>0.98599999999999999</v>
      </c>
      <c r="P2068">
        <v>0</v>
      </c>
      <c r="Q2068">
        <v>0</v>
      </c>
      <c r="R2068" t="e">
        <v>#DIV/0!</v>
      </c>
      <c r="S2068">
        <v>0</v>
      </c>
    </row>
    <row r="2069" spans="1:20" x14ac:dyDescent="0.2">
      <c r="A2069" t="s">
        <v>2060</v>
      </c>
      <c r="B2069" t="s">
        <v>2061</v>
      </c>
      <c r="C2069" t="s">
        <v>1988</v>
      </c>
      <c r="D2069" t="s">
        <v>1000</v>
      </c>
      <c r="E2069" s="23">
        <v>41609</v>
      </c>
      <c r="F2069">
        <v>7</v>
      </c>
      <c r="G2069">
        <v>7</v>
      </c>
      <c r="H2069">
        <v>1</v>
      </c>
      <c r="I2069">
        <v>17</v>
      </c>
      <c r="J2069">
        <v>35</v>
      </c>
      <c r="K2069">
        <v>0.48571428571428571</v>
      </c>
      <c r="L2069">
        <v>35</v>
      </c>
      <c r="M2069">
        <v>1</v>
      </c>
      <c r="N2069">
        <v>17</v>
      </c>
      <c r="P2069">
        <v>0</v>
      </c>
      <c r="Q2069">
        <v>0</v>
      </c>
      <c r="R2069" t="e">
        <v>#DIV/0!</v>
      </c>
      <c r="S2069">
        <v>0</v>
      </c>
    </row>
    <row r="2070" spans="1:20" x14ac:dyDescent="0.2">
      <c r="A2070" t="s">
        <v>1812</v>
      </c>
      <c r="B2070" t="s">
        <v>1813</v>
      </c>
      <c r="C2070" t="s">
        <v>240</v>
      </c>
      <c r="D2070" t="s">
        <v>1000</v>
      </c>
      <c r="E2070" s="23">
        <v>41609</v>
      </c>
      <c r="F2070">
        <v>20</v>
      </c>
      <c r="G2070">
        <v>23</v>
      </c>
      <c r="H2070">
        <v>0.86956521739130432</v>
      </c>
      <c r="I2070">
        <v>36</v>
      </c>
      <c r="J2070">
        <v>100</v>
      </c>
      <c r="K2070">
        <v>0.36</v>
      </c>
      <c r="L2070">
        <v>115</v>
      </c>
      <c r="M2070">
        <v>0.86956521739130432</v>
      </c>
      <c r="N2070">
        <v>37</v>
      </c>
      <c r="P2070">
        <v>3</v>
      </c>
      <c r="Q2070">
        <v>4</v>
      </c>
      <c r="R2070">
        <v>0.75</v>
      </c>
      <c r="S2070">
        <v>11</v>
      </c>
      <c r="T2070">
        <v>1.06</v>
      </c>
    </row>
    <row r="2071" spans="1:20" x14ac:dyDescent="0.2">
      <c r="A2071" t="s">
        <v>1637</v>
      </c>
      <c r="B2071" t="s">
        <v>1638</v>
      </c>
      <c r="C2071" t="s">
        <v>241</v>
      </c>
      <c r="D2071" t="s">
        <v>1000</v>
      </c>
      <c r="E2071" s="23">
        <v>41609</v>
      </c>
      <c r="F2071">
        <v>0</v>
      </c>
      <c r="G2071">
        <v>0</v>
      </c>
      <c r="H2071" t="e">
        <v>#DIV/0!</v>
      </c>
      <c r="I2071">
        <v>0</v>
      </c>
      <c r="J2071">
        <v>0</v>
      </c>
      <c r="K2071" t="e">
        <v>#DIV/0!</v>
      </c>
      <c r="L2071">
        <v>0</v>
      </c>
      <c r="M2071" t="e">
        <v>#DIV/0!</v>
      </c>
      <c r="P2071">
        <v>0</v>
      </c>
      <c r="Q2071">
        <v>0</v>
      </c>
      <c r="R2071" t="e">
        <v>#DIV/0!</v>
      </c>
      <c r="T2071">
        <v>0.6166666666666667</v>
      </c>
    </row>
    <row r="2072" spans="1:20" x14ac:dyDescent="0.2">
      <c r="A2072" t="s">
        <v>1083</v>
      </c>
      <c r="B2072" t="s">
        <v>1168</v>
      </c>
      <c r="C2072" t="s">
        <v>235</v>
      </c>
      <c r="D2072" t="s">
        <v>1002</v>
      </c>
      <c r="E2072" s="23">
        <v>41609</v>
      </c>
      <c r="F2072">
        <v>68</v>
      </c>
      <c r="G2072">
        <v>79</v>
      </c>
      <c r="H2072">
        <v>0.86075949367088611</v>
      </c>
      <c r="I2072">
        <v>165</v>
      </c>
      <c r="J2072">
        <v>388</v>
      </c>
      <c r="K2072">
        <v>0.42525773195876287</v>
      </c>
      <c r="L2072">
        <v>406</v>
      </c>
      <c r="M2072">
        <v>0.95566502463054193</v>
      </c>
      <c r="N2072">
        <v>145</v>
      </c>
      <c r="P2072">
        <v>15</v>
      </c>
      <c r="Q2072">
        <v>21</v>
      </c>
      <c r="R2072">
        <v>0.7142857142857143</v>
      </c>
      <c r="S2072">
        <v>32</v>
      </c>
      <c r="T2072">
        <v>0.8666666666666667</v>
      </c>
    </row>
    <row r="2073" spans="1:20" x14ac:dyDescent="0.2">
      <c r="A2073" t="s">
        <v>11539</v>
      </c>
      <c r="B2073" t="s">
        <v>11540</v>
      </c>
      <c r="C2073" t="s">
        <v>199</v>
      </c>
      <c r="D2073" t="s">
        <v>1002</v>
      </c>
      <c r="E2073" s="23">
        <v>41609</v>
      </c>
      <c r="F2073">
        <v>11</v>
      </c>
      <c r="G2073">
        <v>11</v>
      </c>
      <c r="H2073">
        <v>1</v>
      </c>
      <c r="I2073">
        <v>22</v>
      </c>
      <c r="J2073">
        <v>75</v>
      </c>
      <c r="K2073">
        <v>0.29333333333333333</v>
      </c>
      <c r="L2073">
        <v>75</v>
      </c>
      <c r="M2073">
        <v>1</v>
      </c>
      <c r="N2073">
        <v>21</v>
      </c>
      <c r="P2073">
        <v>0</v>
      </c>
      <c r="Q2073">
        <v>0</v>
      </c>
      <c r="R2073" t="e">
        <v>#DIV/0!</v>
      </c>
      <c r="S2073">
        <v>1</v>
      </c>
    </row>
    <row r="2074" spans="1:20" x14ac:dyDescent="0.2">
      <c r="A2074" t="s">
        <v>11417</v>
      </c>
      <c r="B2074" t="s">
        <v>11418</v>
      </c>
      <c r="C2074" t="s">
        <v>201</v>
      </c>
      <c r="D2074" t="s">
        <v>1000</v>
      </c>
      <c r="E2074" s="23">
        <v>41609</v>
      </c>
      <c r="F2074">
        <v>4</v>
      </c>
      <c r="G2074">
        <v>4</v>
      </c>
      <c r="H2074">
        <v>1</v>
      </c>
      <c r="I2074">
        <v>11</v>
      </c>
      <c r="J2074">
        <v>40</v>
      </c>
      <c r="K2074">
        <v>0.27500000000000002</v>
      </c>
      <c r="L2074">
        <v>40</v>
      </c>
      <c r="M2074">
        <v>1</v>
      </c>
      <c r="N2074">
        <v>11</v>
      </c>
      <c r="O2074">
        <v>1.25</v>
      </c>
      <c r="P2074">
        <v>0</v>
      </c>
      <c r="Q2074">
        <v>0</v>
      </c>
      <c r="R2074" t="e">
        <v>#DIV/0!</v>
      </c>
      <c r="S2074">
        <v>0</v>
      </c>
      <c r="T2074">
        <v>1.0383333333333333</v>
      </c>
    </row>
    <row r="2075" spans="1:20" x14ac:dyDescent="0.2">
      <c r="A2075" t="s">
        <v>12214</v>
      </c>
      <c r="B2075" t="s">
        <v>12215</v>
      </c>
      <c r="C2075" t="s">
        <v>200</v>
      </c>
      <c r="D2075" t="s">
        <v>1000</v>
      </c>
      <c r="E2075" s="23">
        <v>41609</v>
      </c>
      <c r="F2075">
        <v>7</v>
      </c>
      <c r="G2075">
        <v>7</v>
      </c>
      <c r="H2075">
        <v>1</v>
      </c>
      <c r="I2075">
        <v>11</v>
      </c>
      <c r="J2075">
        <v>35</v>
      </c>
      <c r="K2075">
        <v>0.31428571428571428</v>
      </c>
      <c r="L2075">
        <v>35</v>
      </c>
      <c r="M2075">
        <v>1</v>
      </c>
      <c r="N2075">
        <v>10</v>
      </c>
      <c r="P2075">
        <v>0</v>
      </c>
      <c r="Q2075">
        <v>0</v>
      </c>
      <c r="R2075">
        <v>0</v>
      </c>
      <c r="S2075">
        <v>1</v>
      </c>
    </row>
    <row r="2076" spans="1:20" x14ac:dyDescent="0.2">
      <c r="A2076" t="s">
        <v>12499</v>
      </c>
      <c r="B2076" t="s">
        <v>12500</v>
      </c>
      <c r="C2076" t="s">
        <v>202</v>
      </c>
      <c r="D2076" t="s">
        <v>1000</v>
      </c>
      <c r="E2076" s="23">
        <v>41609</v>
      </c>
      <c r="H2076" t="e">
        <v>#DIV/0!</v>
      </c>
      <c r="K2076" t="e">
        <v>#DIV/0!</v>
      </c>
      <c r="M2076" t="e">
        <v>#DIV/0!</v>
      </c>
      <c r="R2076" t="e">
        <v>#DIV/0!</v>
      </c>
    </row>
    <row r="2077" spans="1:20" x14ac:dyDescent="0.2">
      <c r="A2077" t="s">
        <v>11036</v>
      </c>
      <c r="B2077" t="s">
        <v>11037</v>
      </c>
      <c r="C2077" t="s">
        <v>228</v>
      </c>
      <c r="D2077" t="s">
        <v>1000</v>
      </c>
      <c r="E2077" s="23">
        <v>41609</v>
      </c>
      <c r="H2077" t="e">
        <v>#DIV/0!</v>
      </c>
      <c r="K2077" t="e">
        <v>#DIV/0!</v>
      </c>
      <c r="M2077" t="e">
        <v>#DIV/0!</v>
      </c>
      <c r="R2077" t="e">
        <v>#DIV/0!</v>
      </c>
      <c r="T2077">
        <v>1</v>
      </c>
    </row>
    <row r="2078" spans="1:20" x14ac:dyDescent="0.2">
      <c r="A2078" t="s">
        <v>10861</v>
      </c>
      <c r="B2078" t="s">
        <v>10862</v>
      </c>
      <c r="C2078" t="s">
        <v>227</v>
      </c>
      <c r="D2078" t="s">
        <v>1002</v>
      </c>
      <c r="E2078" s="23">
        <v>41609</v>
      </c>
      <c r="H2078" t="e">
        <v>#DIV/0!</v>
      </c>
      <c r="K2078" t="e">
        <v>#DIV/0!</v>
      </c>
      <c r="M2078" t="e">
        <v>#DIV/0!</v>
      </c>
      <c r="R2078" t="e">
        <v>#DIV/0!</v>
      </c>
      <c r="T2078">
        <v>1.1499999999999999</v>
      </c>
    </row>
    <row r="2079" spans="1:20" x14ac:dyDescent="0.2">
      <c r="A2079" t="s">
        <v>10686</v>
      </c>
      <c r="B2079" t="s">
        <v>10687</v>
      </c>
      <c r="C2079" t="s">
        <v>203</v>
      </c>
      <c r="D2079" t="s">
        <v>1002</v>
      </c>
      <c r="E2079" s="23">
        <v>41609</v>
      </c>
      <c r="F2079">
        <v>10</v>
      </c>
      <c r="G2079">
        <v>10</v>
      </c>
      <c r="H2079">
        <v>1</v>
      </c>
      <c r="I2079">
        <v>55</v>
      </c>
      <c r="J2079">
        <v>70</v>
      </c>
      <c r="K2079">
        <v>0.7857142857142857</v>
      </c>
      <c r="L2079">
        <v>70</v>
      </c>
      <c r="M2079">
        <v>1</v>
      </c>
      <c r="N2079">
        <v>39</v>
      </c>
      <c r="P2079">
        <v>5</v>
      </c>
      <c r="Q2079">
        <v>7</v>
      </c>
      <c r="R2079">
        <v>0.7142857142857143</v>
      </c>
      <c r="S2079">
        <v>16</v>
      </c>
      <c r="T2079">
        <v>0.85</v>
      </c>
    </row>
    <row r="2080" spans="1:20" x14ac:dyDescent="0.2">
      <c r="A2080" t="s">
        <v>10511</v>
      </c>
      <c r="B2080" t="s">
        <v>10512</v>
      </c>
      <c r="C2080" t="s">
        <v>205</v>
      </c>
      <c r="D2080" t="s">
        <v>1000</v>
      </c>
      <c r="E2080" s="23">
        <v>41609</v>
      </c>
      <c r="F2080">
        <v>5</v>
      </c>
      <c r="G2080">
        <v>5</v>
      </c>
      <c r="H2080">
        <v>1</v>
      </c>
      <c r="I2080">
        <v>33</v>
      </c>
      <c r="J2080">
        <v>45</v>
      </c>
      <c r="K2080">
        <v>0.73333333333333328</v>
      </c>
      <c r="L2080">
        <v>45</v>
      </c>
      <c r="M2080">
        <v>1</v>
      </c>
      <c r="N2080">
        <v>25</v>
      </c>
      <c r="O2080">
        <v>0.875</v>
      </c>
      <c r="P2080">
        <v>3</v>
      </c>
      <c r="Q2080">
        <v>4</v>
      </c>
      <c r="R2080">
        <v>0.75</v>
      </c>
      <c r="S2080">
        <v>8</v>
      </c>
      <c r="T2080">
        <v>0.76733999999999991</v>
      </c>
    </row>
    <row r="2081" spans="1:20" x14ac:dyDescent="0.2">
      <c r="A2081" t="s">
        <v>10335</v>
      </c>
      <c r="B2081" t="s">
        <v>10336</v>
      </c>
      <c r="C2081" t="s">
        <v>204</v>
      </c>
      <c r="D2081" t="s">
        <v>1000</v>
      </c>
      <c r="E2081" s="23">
        <v>41609</v>
      </c>
      <c r="F2081">
        <v>5</v>
      </c>
      <c r="G2081">
        <v>5</v>
      </c>
      <c r="H2081">
        <v>1</v>
      </c>
      <c r="I2081">
        <v>22</v>
      </c>
      <c r="J2081">
        <v>25</v>
      </c>
      <c r="K2081">
        <v>0.88</v>
      </c>
      <c r="L2081">
        <v>25</v>
      </c>
      <c r="M2081">
        <v>1</v>
      </c>
      <c r="N2081">
        <v>14</v>
      </c>
      <c r="P2081">
        <v>2</v>
      </c>
      <c r="Q2081">
        <v>3</v>
      </c>
      <c r="R2081">
        <v>0.66666666666666663</v>
      </c>
      <c r="S2081">
        <v>8</v>
      </c>
      <c r="T2081">
        <v>0.69565217391304346</v>
      </c>
    </row>
    <row r="2082" spans="1:20" x14ac:dyDescent="0.2">
      <c r="A2082" t="s">
        <v>10270</v>
      </c>
      <c r="B2082" t="s">
        <v>10271</v>
      </c>
      <c r="C2082" t="s">
        <v>206</v>
      </c>
      <c r="D2082" t="s">
        <v>1000</v>
      </c>
      <c r="E2082" s="23">
        <v>41609</v>
      </c>
      <c r="H2082" t="e">
        <v>#DIV/0!</v>
      </c>
      <c r="K2082" t="e">
        <v>#DIV/0!</v>
      </c>
      <c r="M2082" t="e">
        <v>#DIV/0!</v>
      </c>
      <c r="R2082" t="e">
        <v>#DIV/0!</v>
      </c>
      <c r="T2082">
        <v>1</v>
      </c>
    </row>
    <row r="2083" spans="1:20" x14ac:dyDescent="0.2">
      <c r="A2083" t="s">
        <v>9839</v>
      </c>
      <c r="B2083" t="s">
        <v>9840</v>
      </c>
      <c r="C2083" t="s">
        <v>223</v>
      </c>
      <c r="D2083" t="s">
        <v>1002</v>
      </c>
      <c r="E2083" s="23">
        <v>41609</v>
      </c>
      <c r="H2083" t="e">
        <v>#DIV/0!</v>
      </c>
      <c r="K2083" t="e">
        <v>#DIV/0!</v>
      </c>
      <c r="M2083" t="e">
        <v>#DIV/0!</v>
      </c>
      <c r="R2083" t="e">
        <v>#DIV/0!</v>
      </c>
      <c r="T2083" t="e">
        <v>#DIV/0!</v>
      </c>
    </row>
    <row r="2084" spans="1:20" x14ac:dyDescent="0.2">
      <c r="A2084" t="s">
        <v>9664</v>
      </c>
      <c r="B2084" t="s">
        <v>9665</v>
      </c>
      <c r="C2084" t="s">
        <v>224</v>
      </c>
      <c r="D2084" t="s">
        <v>1000</v>
      </c>
      <c r="E2084" s="23">
        <v>41609</v>
      </c>
      <c r="H2084" t="e">
        <v>#DIV/0!</v>
      </c>
      <c r="K2084" t="e">
        <v>#DIV/0!</v>
      </c>
      <c r="M2084" t="e">
        <v>#DIV/0!</v>
      </c>
      <c r="R2084" t="e">
        <v>#DIV/0!</v>
      </c>
      <c r="T2084" t="e">
        <v>#DIV/0!</v>
      </c>
    </row>
    <row r="2085" spans="1:20" x14ac:dyDescent="0.2">
      <c r="A2085" t="s">
        <v>9273</v>
      </c>
      <c r="B2085" t="s">
        <v>9274</v>
      </c>
      <c r="C2085" t="s">
        <v>211</v>
      </c>
      <c r="D2085" t="s">
        <v>1000</v>
      </c>
      <c r="E2085" s="23">
        <v>41609</v>
      </c>
      <c r="H2085" t="e">
        <v>#DIV/0!</v>
      </c>
      <c r="K2085" t="e">
        <v>#DIV/0!</v>
      </c>
      <c r="M2085" t="e">
        <v>#DIV/0!</v>
      </c>
      <c r="N2085">
        <v>0</v>
      </c>
      <c r="R2085" t="e">
        <v>#DIV/0!</v>
      </c>
      <c r="T2085" t="e">
        <v>#DIV/0!</v>
      </c>
    </row>
    <row r="2086" spans="1:20" x14ac:dyDescent="0.2">
      <c r="A2086" t="s">
        <v>9098</v>
      </c>
      <c r="B2086" t="s">
        <v>9099</v>
      </c>
      <c r="C2086" t="s">
        <v>207</v>
      </c>
      <c r="D2086" t="s">
        <v>1002</v>
      </c>
      <c r="E2086" s="23">
        <v>41609</v>
      </c>
      <c r="F2086">
        <v>7</v>
      </c>
      <c r="G2086">
        <v>9</v>
      </c>
      <c r="H2086">
        <v>0.77777777777777779</v>
      </c>
      <c r="I2086">
        <v>21</v>
      </c>
      <c r="J2086">
        <v>50</v>
      </c>
      <c r="K2086">
        <v>0.42</v>
      </c>
      <c r="L2086">
        <v>60</v>
      </c>
      <c r="M2086">
        <v>0.83333333333333337</v>
      </c>
      <c r="N2086">
        <v>17</v>
      </c>
      <c r="P2086">
        <v>3</v>
      </c>
      <c r="Q2086">
        <v>4</v>
      </c>
      <c r="R2086">
        <v>0.75</v>
      </c>
      <c r="S2086">
        <v>4</v>
      </c>
      <c r="T2086" t="e">
        <v>#DIV/0!</v>
      </c>
    </row>
    <row r="2087" spans="1:20" x14ac:dyDescent="0.2">
      <c r="A2087" t="s">
        <v>9033</v>
      </c>
      <c r="B2087" t="s">
        <v>9034</v>
      </c>
      <c r="C2087" t="s">
        <v>894</v>
      </c>
      <c r="D2087" t="s">
        <v>1000</v>
      </c>
      <c r="E2087" s="23">
        <v>41609</v>
      </c>
      <c r="H2087" t="e">
        <v>#DIV/0!</v>
      </c>
      <c r="K2087" t="e">
        <v>#DIV/0!</v>
      </c>
      <c r="M2087" t="e">
        <v>#DIV/0!</v>
      </c>
      <c r="P2087">
        <v>0</v>
      </c>
      <c r="Q2087">
        <v>0</v>
      </c>
      <c r="R2087" t="e">
        <v>#DIV/0!</v>
      </c>
    </row>
    <row r="2088" spans="1:20" x14ac:dyDescent="0.2">
      <c r="A2088" t="s">
        <v>8858</v>
      </c>
      <c r="B2088" t="s">
        <v>8859</v>
      </c>
      <c r="C2088" t="s">
        <v>210</v>
      </c>
      <c r="D2088" t="s">
        <v>1000</v>
      </c>
      <c r="E2088" s="23">
        <v>41609</v>
      </c>
      <c r="F2088">
        <v>5</v>
      </c>
      <c r="G2088">
        <v>4</v>
      </c>
      <c r="H2088">
        <v>1.25</v>
      </c>
      <c r="I2088">
        <v>21</v>
      </c>
      <c r="J2088">
        <v>40</v>
      </c>
      <c r="K2088">
        <v>0.52500000000000002</v>
      </c>
      <c r="L2088">
        <v>35</v>
      </c>
      <c r="M2088">
        <v>1.1428571428571428</v>
      </c>
      <c r="N2088">
        <v>17</v>
      </c>
      <c r="O2088">
        <v>1.0625</v>
      </c>
      <c r="P2088">
        <v>3</v>
      </c>
      <c r="Q2088">
        <v>4</v>
      </c>
      <c r="R2088">
        <v>0.75</v>
      </c>
      <c r="S2088">
        <v>4</v>
      </c>
      <c r="T2088">
        <v>0.66666666666666663</v>
      </c>
    </row>
    <row r="2089" spans="1:20" x14ac:dyDescent="0.2">
      <c r="A2089" t="s">
        <v>8683</v>
      </c>
      <c r="B2089" t="s">
        <v>8684</v>
      </c>
      <c r="C2089" t="s">
        <v>208</v>
      </c>
      <c r="D2089" t="s">
        <v>1000</v>
      </c>
      <c r="E2089" s="23">
        <v>41609</v>
      </c>
      <c r="F2089">
        <v>2</v>
      </c>
      <c r="G2089">
        <v>5</v>
      </c>
      <c r="H2089">
        <v>0.4</v>
      </c>
      <c r="J2089">
        <v>10</v>
      </c>
      <c r="K2089">
        <v>0</v>
      </c>
      <c r="L2089">
        <v>25</v>
      </c>
      <c r="M2089">
        <v>0.4</v>
      </c>
      <c r="P2089">
        <v>0</v>
      </c>
      <c r="Q2089">
        <v>0</v>
      </c>
      <c r="R2089" t="e">
        <v>#DIV/0!</v>
      </c>
      <c r="T2089">
        <v>1.0533333333333332</v>
      </c>
    </row>
    <row r="2090" spans="1:20" x14ac:dyDescent="0.2">
      <c r="A2090" t="s">
        <v>8434</v>
      </c>
      <c r="B2090" t="s">
        <v>8435</v>
      </c>
      <c r="C2090" t="s">
        <v>213</v>
      </c>
      <c r="D2090" t="s">
        <v>1000</v>
      </c>
      <c r="E2090" s="23">
        <v>41609</v>
      </c>
      <c r="H2090" t="e">
        <v>#DIV/0!</v>
      </c>
      <c r="K2090" t="e">
        <v>#DIV/0!</v>
      </c>
      <c r="M2090" t="e">
        <v>#DIV/0!</v>
      </c>
      <c r="P2090">
        <v>0</v>
      </c>
      <c r="Q2090">
        <v>0</v>
      </c>
      <c r="R2090" t="e">
        <v>#DIV/0!</v>
      </c>
      <c r="T2090">
        <v>0.84567999999999999</v>
      </c>
    </row>
    <row r="2091" spans="1:20" x14ac:dyDescent="0.2">
      <c r="A2091" t="s">
        <v>8259</v>
      </c>
      <c r="B2091" t="s">
        <v>8260</v>
      </c>
      <c r="C2091" t="s">
        <v>212</v>
      </c>
      <c r="D2091" t="s">
        <v>1002</v>
      </c>
      <c r="E2091" s="23">
        <v>41609</v>
      </c>
      <c r="F2091">
        <v>2</v>
      </c>
      <c r="G2091">
        <v>4</v>
      </c>
      <c r="H2091">
        <v>0.5</v>
      </c>
      <c r="I2091">
        <v>0</v>
      </c>
      <c r="J2091">
        <v>7</v>
      </c>
      <c r="K2091">
        <v>0</v>
      </c>
      <c r="L2091">
        <v>17</v>
      </c>
      <c r="M2091">
        <v>0.41176470588235292</v>
      </c>
      <c r="N2091">
        <v>0</v>
      </c>
      <c r="P2091">
        <v>0</v>
      </c>
      <c r="Q2091">
        <v>0</v>
      </c>
      <c r="R2091" t="e">
        <v>#DIV/0!</v>
      </c>
      <c r="S2091">
        <v>0</v>
      </c>
      <c r="T2091">
        <v>0.68899999999999995</v>
      </c>
    </row>
    <row r="2092" spans="1:20" x14ac:dyDescent="0.2">
      <c r="A2092" t="s">
        <v>8194</v>
      </c>
      <c r="B2092" t="s">
        <v>8195</v>
      </c>
      <c r="C2092" t="s">
        <v>8154</v>
      </c>
      <c r="D2092" t="s">
        <v>1000</v>
      </c>
      <c r="E2092" s="23">
        <v>41609</v>
      </c>
      <c r="F2092">
        <v>2</v>
      </c>
      <c r="G2092">
        <v>4</v>
      </c>
      <c r="H2092">
        <v>0.5</v>
      </c>
      <c r="J2092">
        <v>7</v>
      </c>
      <c r="K2092">
        <v>0</v>
      </c>
      <c r="L2092">
        <v>17</v>
      </c>
      <c r="M2092">
        <v>0.41176470588235292</v>
      </c>
      <c r="P2092">
        <v>0</v>
      </c>
      <c r="Q2092">
        <v>0</v>
      </c>
      <c r="R2092" t="e">
        <v>#DIV/0!</v>
      </c>
      <c r="T2092">
        <v>0.98</v>
      </c>
    </row>
    <row r="2093" spans="1:20" x14ac:dyDescent="0.2">
      <c r="A2093" t="s">
        <v>7958</v>
      </c>
      <c r="B2093" t="s">
        <v>7959</v>
      </c>
      <c r="C2093" t="s">
        <v>225</v>
      </c>
      <c r="D2093" t="s">
        <v>1002</v>
      </c>
      <c r="E2093" s="23">
        <v>41609</v>
      </c>
      <c r="H2093" t="e">
        <v>#DIV/0!</v>
      </c>
      <c r="K2093" t="e">
        <v>#DIV/0!</v>
      </c>
      <c r="M2093" t="e">
        <v>#DIV/0!</v>
      </c>
      <c r="R2093" t="e">
        <v>#DIV/0!</v>
      </c>
      <c r="T2093">
        <v>0.86974637681159417</v>
      </c>
    </row>
    <row r="2094" spans="1:20" x14ac:dyDescent="0.2">
      <c r="A2094" t="s">
        <v>7757</v>
      </c>
      <c r="B2094" t="s">
        <v>7758</v>
      </c>
      <c r="C2094" t="s">
        <v>226</v>
      </c>
      <c r="D2094" t="s">
        <v>1000</v>
      </c>
      <c r="E2094" s="23">
        <v>41609</v>
      </c>
      <c r="H2094" t="e">
        <v>#DIV/0!</v>
      </c>
      <c r="K2094" t="e">
        <v>#DIV/0!</v>
      </c>
      <c r="M2094" t="e">
        <v>#DIV/0!</v>
      </c>
      <c r="R2094" t="e">
        <v>#DIV/0!</v>
      </c>
    </row>
    <row r="2095" spans="1:20" x14ac:dyDescent="0.2">
      <c r="A2095" t="s">
        <v>7570</v>
      </c>
      <c r="B2095" t="s">
        <v>7571</v>
      </c>
      <c r="C2095" t="s">
        <v>901</v>
      </c>
      <c r="D2095" t="s">
        <v>1000</v>
      </c>
      <c r="E2095" s="23">
        <v>41609</v>
      </c>
      <c r="F2095">
        <v>2</v>
      </c>
      <c r="G2095">
        <v>2</v>
      </c>
      <c r="H2095">
        <v>1</v>
      </c>
      <c r="I2095">
        <v>9</v>
      </c>
      <c r="J2095">
        <v>10</v>
      </c>
      <c r="K2095">
        <v>0.9</v>
      </c>
      <c r="L2095">
        <v>10</v>
      </c>
      <c r="M2095">
        <v>1</v>
      </c>
      <c r="N2095">
        <v>9</v>
      </c>
      <c r="P2095">
        <v>0</v>
      </c>
      <c r="Q2095">
        <v>0</v>
      </c>
      <c r="R2095" t="e">
        <v>#DIV/0!</v>
      </c>
      <c r="S2095">
        <v>0</v>
      </c>
    </row>
    <row r="2096" spans="1:20" x14ac:dyDescent="0.2">
      <c r="A2096" t="s">
        <v>7223</v>
      </c>
      <c r="B2096" t="s">
        <v>7224</v>
      </c>
      <c r="C2096" t="s">
        <v>1052</v>
      </c>
      <c r="D2096" t="s">
        <v>1000</v>
      </c>
      <c r="E2096" s="23">
        <v>41609</v>
      </c>
      <c r="F2096">
        <v>2</v>
      </c>
      <c r="G2096">
        <v>2</v>
      </c>
      <c r="H2096">
        <v>1</v>
      </c>
      <c r="I2096">
        <v>9</v>
      </c>
      <c r="J2096">
        <v>10</v>
      </c>
      <c r="K2096">
        <v>0.9</v>
      </c>
      <c r="L2096">
        <v>10</v>
      </c>
      <c r="M2096">
        <v>1</v>
      </c>
      <c r="N2096">
        <v>9</v>
      </c>
      <c r="P2096">
        <v>0</v>
      </c>
      <c r="Q2096">
        <v>0</v>
      </c>
      <c r="R2096" t="e">
        <v>#DIV/0!</v>
      </c>
      <c r="S2096">
        <v>0</v>
      </c>
      <c r="T2096">
        <v>0.85073772946859894</v>
      </c>
    </row>
    <row r="2097" spans="1:20" x14ac:dyDescent="0.2">
      <c r="A2097" t="s">
        <v>7018</v>
      </c>
      <c r="B2097" t="s">
        <v>7019</v>
      </c>
      <c r="C2097" t="s">
        <v>232</v>
      </c>
      <c r="D2097" t="s">
        <v>1002</v>
      </c>
      <c r="E2097" s="23">
        <v>41609</v>
      </c>
      <c r="H2097" t="e">
        <v>#DIV/0!</v>
      </c>
      <c r="K2097" t="e">
        <v>#DIV/0!</v>
      </c>
      <c r="M2097" t="e">
        <v>#DIV/0!</v>
      </c>
      <c r="R2097" t="e">
        <v>#DIV/0!</v>
      </c>
    </row>
    <row r="2098" spans="1:20" x14ac:dyDescent="0.2">
      <c r="A2098" t="s">
        <v>6827</v>
      </c>
      <c r="B2098" t="s">
        <v>6828</v>
      </c>
      <c r="C2098" t="s">
        <v>231</v>
      </c>
      <c r="D2098" t="s">
        <v>1000</v>
      </c>
      <c r="E2098" s="23">
        <v>41609</v>
      </c>
      <c r="H2098" t="e">
        <v>#DIV/0!</v>
      </c>
      <c r="K2098" t="e">
        <v>#DIV/0!</v>
      </c>
      <c r="M2098" t="e">
        <v>#DIV/0!</v>
      </c>
      <c r="R2098" t="e">
        <v>#DIV/0!</v>
      </c>
    </row>
    <row r="2099" spans="1:20" x14ac:dyDescent="0.2">
      <c r="A2099" t="s">
        <v>6652</v>
      </c>
      <c r="B2099" t="s">
        <v>6653</v>
      </c>
      <c r="C2099" t="s">
        <v>317</v>
      </c>
      <c r="D2099" t="s">
        <v>1002</v>
      </c>
      <c r="E2099" s="23">
        <v>41609</v>
      </c>
      <c r="F2099">
        <v>3</v>
      </c>
      <c r="G2099">
        <v>3</v>
      </c>
      <c r="H2099">
        <v>1</v>
      </c>
      <c r="I2099">
        <v>3</v>
      </c>
      <c r="J2099">
        <v>15</v>
      </c>
      <c r="K2099">
        <v>0.2</v>
      </c>
      <c r="L2099">
        <v>15</v>
      </c>
      <c r="M2099">
        <v>1</v>
      </c>
      <c r="N2099">
        <v>1</v>
      </c>
      <c r="P2099">
        <v>1</v>
      </c>
      <c r="Q2099">
        <v>1</v>
      </c>
      <c r="R2099">
        <v>1</v>
      </c>
      <c r="S2099">
        <v>2</v>
      </c>
    </row>
    <row r="2100" spans="1:20" x14ac:dyDescent="0.2">
      <c r="A2100" t="s">
        <v>6477</v>
      </c>
      <c r="B2100" t="s">
        <v>6478</v>
      </c>
      <c r="C2100" t="s">
        <v>316</v>
      </c>
      <c r="D2100" t="s">
        <v>1000</v>
      </c>
      <c r="E2100" s="23">
        <v>41609</v>
      </c>
      <c r="F2100">
        <v>3</v>
      </c>
      <c r="G2100">
        <v>3</v>
      </c>
      <c r="H2100">
        <v>1</v>
      </c>
      <c r="I2100">
        <v>3</v>
      </c>
      <c r="J2100">
        <v>15</v>
      </c>
      <c r="K2100">
        <v>0.2</v>
      </c>
      <c r="L2100">
        <v>15</v>
      </c>
      <c r="M2100">
        <v>1</v>
      </c>
      <c r="N2100">
        <v>1</v>
      </c>
      <c r="P2100">
        <v>1</v>
      </c>
      <c r="Q2100">
        <v>1</v>
      </c>
      <c r="R2100">
        <v>1</v>
      </c>
      <c r="S2100">
        <v>2</v>
      </c>
      <c r="T2100">
        <v>0.7142857142857143</v>
      </c>
    </row>
    <row r="2101" spans="1:20" x14ac:dyDescent="0.2">
      <c r="A2101" t="s">
        <v>6228</v>
      </c>
      <c r="B2101" t="s">
        <v>6229</v>
      </c>
      <c r="C2101" t="s">
        <v>214</v>
      </c>
      <c r="D2101" t="s">
        <v>1002</v>
      </c>
      <c r="E2101" s="23">
        <v>41609</v>
      </c>
      <c r="F2101">
        <v>4</v>
      </c>
      <c r="G2101">
        <v>4</v>
      </c>
      <c r="H2101">
        <v>1</v>
      </c>
      <c r="I2101">
        <v>18</v>
      </c>
      <c r="J2101">
        <v>29</v>
      </c>
      <c r="K2101">
        <v>0.62068965517241381</v>
      </c>
      <c r="L2101">
        <v>29</v>
      </c>
      <c r="M2101">
        <v>1</v>
      </c>
      <c r="N2101">
        <v>11</v>
      </c>
      <c r="P2101">
        <v>0</v>
      </c>
      <c r="Q2101">
        <v>1</v>
      </c>
      <c r="R2101">
        <v>0</v>
      </c>
      <c r="S2101">
        <v>7</v>
      </c>
      <c r="T2101">
        <v>1</v>
      </c>
    </row>
    <row r="2102" spans="1:20" x14ac:dyDescent="0.2">
      <c r="A2102" t="s">
        <v>6053</v>
      </c>
      <c r="B2102" t="s">
        <v>6054</v>
      </c>
      <c r="C2102" t="s">
        <v>215</v>
      </c>
      <c r="D2102" t="s">
        <v>1000</v>
      </c>
      <c r="E2102" s="23">
        <v>41609</v>
      </c>
      <c r="F2102">
        <v>4</v>
      </c>
      <c r="G2102">
        <v>4</v>
      </c>
      <c r="H2102">
        <v>1</v>
      </c>
      <c r="I2102">
        <v>18</v>
      </c>
      <c r="J2102">
        <v>29</v>
      </c>
      <c r="K2102">
        <v>0.62068965517241381</v>
      </c>
      <c r="L2102">
        <v>29</v>
      </c>
      <c r="M2102">
        <v>1</v>
      </c>
      <c r="N2102">
        <v>11</v>
      </c>
      <c r="O2102">
        <v>0.65</v>
      </c>
      <c r="P2102">
        <v>0</v>
      </c>
      <c r="Q2102">
        <v>1</v>
      </c>
      <c r="R2102">
        <v>0</v>
      </c>
      <c r="S2102">
        <v>7</v>
      </c>
    </row>
    <row r="2103" spans="1:20" x14ac:dyDescent="0.2">
      <c r="A2103" t="s">
        <v>5878</v>
      </c>
      <c r="B2103" t="s">
        <v>5879</v>
      </c>
      <c r="C2103" t="s">
        <v>216</v>
      </c>
      <c r="D2103" t="s">
        <v>1000</v>
      </c>
      <c r="E2103" s="23">
        <v>41609</v>
      </c>
      <c r="H2103" t="e">
        <v>#DIV/0!</v>
      </c>
      <c r="K2103" t="e">
        <v>#DIV/0!</v>
      </c>
      <c r="M2103" t="e">
        <v>#DIV/0!</v>
      </c>
      <c r="R2103" t="e">
        <v>#DIV/0!</v>
      </c>
      <c r="T2103">
        <v>1.325</v>
      </c>
    </row>
    <row r="2104" spans="1:20" x14ac:dyDescent="0.2">
      <c r="A2104" t="s">
        <v>5450</v>
      </c>
      <c r="B2104" t="s">
        <v>5451</v>
      </c>
      <c r="C2104" t="s">
        <v>903</v>
      </c>
      <c r="D2104" t="s">
        <v>1000</v>
      </c>
      <c r="E2104" s="23">
        <v>41609</v>
      </c>
      <c r="F2104">
        <v>11</v>
      </c>
      <c r="G2104">
        <v>11</v>
      </c>
      <c r="H2104">
        <v>1</v>
      </c>
      <c r="I2104">
        <v>8</v>
      </c>
      <c r="J2104">
        <v>52</v>
      </c>
      <c r="K2104">
        <v>0.15384615384615385</v>
      </c>
      <c r="L2104">
        <v>52</v>
      </c>
      <c r="M2104">
        <v>1</v>
      </c>
      <c r="N2104">
        <v>8</v>
      </c>
      <c r="P2104">
        <v>0</v>
      </c>
      <c r="Q2104">
        <v>0</v>
      </c>
      <c r="R2104" t="e">
        <v>#DIV/0!</v>
      </c>
      <c r="S2104">
        <v>0</v>
      </c>
      <c r="T2104">
        <v>1.0425</v>
      </c>
    </row>
    <row r="2105" spans="1:20" x14ac:dyDescent="0.2">
      <c r="A2105" t="s">
        <v>5634</v>
      </c>
      <c r="B2105" t="s">
        <v>5635</v>
      </c>
      <c r="C2105" t="s">
        <v>1047</v>
      </c>
      <c r="D2105" t="s">
        <v>1000</v>
      </c>
      <c r="E2105" s="23">
        <v>41609</v>
      </c>
      <c r="F2105">
        <v>6</v>
      </c>
      <c r="G2105">
        <v>6</v>
      </c>
      <c r="H2105">
        <v>1</v>
      </c>
      <c r="J2105">
        <v>27</v>
      </c>
      <c r="K2105">
        <v>0</v>
      </c>
      <c r="L2105">
        <v>27</v>
      </c>
      <c r="M2105">
        <v>1</v>
      </c>
      <c r="P2105">
        <v>0</v>
      </c>
      <c r="Q2105">
        <v>0</v>
      </c>
      <c r="R2105" t="e">
        <v>#DIV/0!</v>
      </c>
      <c r="T2105">
        <v>0.83010000000000006</v>
      </c>
    </row>
    <row r="2106" spans="1:20" x14ac:dyDescent="0.2">
      <c r="A2106" t="s">
        <v>5215</v>
      </c>
      <c r="B2106" t="s">
        <v>5216</v>
      </c>
      <c r="C2106" t="s">
        <v>1053</v>
      </c>
      <c r="D2106" t="s">
        <v>1000</v>
      </c>
      <c r="E2106" s="23">
        <v>41609</v>
      </c>
      <c r="F2106">
        <v>5</v>
      </c>
      <c r="G2106">
        <v>5</v>
      </c>
      <c r="H2106">
        <v>1</v>
      </c>
      <c r="I2106">
        <v>8</v>
      </c>
      <c r="J2106">
        <v>25</v>
      </c>
      <c r="K2106">
        <v>0.32</v>
      </c>
      <c r="L2106">
        <v>25</v>
      </c>
      <c r="M2106">
        <v>1</v>
      </c>
      <c r="N2106">
        <v>8</v>
      </c>
      <c r="P2106">
        <v>0</v>
      </c>
      <c r="Q2106">
        <v>0</v>
      </c>
      <c r="R2106" t="e">
        <v>#DIV/0!</v>
      </c>
      <c r="S2106">
        <v>0</v>
      </c>
      <c r="T2106">
        <v>0.66400000000000003</v>
      </c>
    </row>
    <row r="2107" spans="1:20" x14ac:dyDescent="0.2">
      <c r="A2107" t="s">
        <v>5010</v>
      </c>
      <c r="B2107" t="s">
        <v>5011</v>
      </c>
      <c r="C2107" t="s">
        <v>229</v>
      </c>
      <c r="D2107" t="s">
        <v>1000</v>
      </c>
      <c r="E2107" s="23">
        <v>41609</v>
      </c>
      <c r="H2107" t="e">
        <v>#DIV/0!</v>
      </c>
      <c r="K2107" t="e">
        <v>#DIV/0!</v>
      </c>
      <c r="M2107" t="e">
        <v>#DIV/0!</v>
      </c>
      <c r="R2107" t="e">
        <v>#DIV/0!</v>
      </c>
      <c r="T2107">
        <v>1.06</v>
      </c>
    </row>
    <row r="2108" spans="1:20" x14ac:dyDescent="0.2">
      <c r="A2108" t="s">
        <v>4835</v>
      </c>
      <c r="B2108" t="s">
        <v>4836</v>
      </c>
      <c r="C2108" t="s">
        <v>230</v>
      </c>
      <c r="D2108" t="s">
        <v>1002</v>
      </c>
      <c r="E2108" s="23">
        <v>41609</v>
      </c>
      <c r="H2108" t="e">
        <v>#DIV/0!</v>
      </c>
      <c r="K2108" t="e">
        <v>#DIV/0!</v>
      </c>
      <c r="M2108" t="e">
        <v>#DIV/0!</v>
      </c>
      <c r="R2108" t="e">
        <v>#DIV/0!</v>
      </c>
      <c r="T2108">
        <v>0.9</v>
      </c>
    </row>
    <row r="2109" spans="1:20" x14ac:dyDescent="0.2">
      <c r="A2109" t="s">
        <v>4660</v>
      </c>
      <c r="B2109" t="s">
        <v>4661</v>
      </c>
      <c r="C2109" t="s">
        <v>234</v>
      </c>
      <c r="D2109" t="s">
        <v>1002</v>
      </c>
      <c r="E2109" s="23">
        <v>41609</v>
      </c>
      <c r="H2109" t="e">
        <v>#DIV/0!</v>
      </c>
      <c r="K2109" t="e">
        <v>#DIV/0!</v>
      </c>
      <c r="M2109" t="e">
        <v>#DIV/0!</v>
      </c>
      <c r="R2109" t="e">
        <v>#DIV/0!</v>
      </c>
      <c r="T2109">
        <v>0.7142857142857143</v>
      </c>
    </row>
    <row r="2110" spans="1:20" x14ac:dyDescent="0.2">
      <c r="A2110" t="s">
        <v>4485</v>
      </c>
      <c r="B2110" t="s">
        <v>4486</v>
      </c>
      <c r="C2110" t="s">
        <v>233</v>
      </c>
      <c r="D2110" t="s">
        <v>1000</v>
      </c>
      <c r="E2110" s="23">
        <v>41609</v>
      </c>
      <c r="H2110" t="e">
        <v>#DIV/0!</v>
      </c>
      <c r="K2110" t="e">
        <v>#DIV/0!</v>
      </c>
      <c r="M2110" t="e">
        <v>#DIV/0!</v>
      </c>
      <c r="R2110" t="e">
        <v>#DIV/0!</v>
      </c>
    </row>
    <row r="2111" spans="1:20" x14ac:dyDescent="0.2">
      <c r="A2111" t="s">
        <v>4310</v>
      </c>
      <c r="B2111" t="s">
        <v>4311</v>
      </c>
      <c r="C2111" t="s">
        <v>217</v>
      </c>
      <c r="D2111" t="s">
        <v>1002</v>
      </c>
      <c r="E2111" s="23">
        <v>41609</v>
      </c>
      <c r="F2111">
        <v>3</v>
      </c>
      <c r="G2111">
        <v>3</v>
      </c>
      <c r="H2111">
        <v>1</v>
      </c>
      <c r="I2111">
        <v>0</v>
      </c>
      <c r="J2111">
        <v>15</v>
      </c>
      <c r="K2111">
        <v>0</v>
      </c>
      <c r="L2111">
        <v>15</v>
      </c>
      <c r="M2111">
        <v>1</v>
      </c>
      <c r="N2111">
        <v>12</v>
      </c>
      <c r="P2111">
        <v>0</v>
      </c>
      <c r="Q2111">
        <v>0</v>
      </c>
      <c r="R2111" t="e">
        <v>#DIV/0!</v>
      </c>
      <c r="S2111">
        <v>0</v>
      </c>
      <c r="T2111">
        <v>0.7857142857142857</v>
      </c>
    </row>
    <row r="2112" spans="1:20" x14ac:dyDescent="0.2">
      <c r="A2112" t="s">
        <v>4245</v>
      </c>
      <c r="B2112" t="s">
        <v>4246</v>
      </c>
      <c r="C2112" t="s">
        <v>895</v>
      </c>
      <c r="D2112" t="s">
        <v>1000</v>
      </c>
      <c r="E2112" s="23">
        <v>41609</v>
      </c>
      <c r="F2112">
        <v>0</v>
      </c>
      <c r="G2112">
        <v>0</v>
      </c>
      <c r="H2112" t="e">
        <v>#DIV/0!</v>
      </c>
      <c r="I2112">
        <v>0</v>
      </c>
      <c r="J2112">
        <v>0</v>
      </c>
      <c r="K2112" t="e">
        <v>#DIV/0!</v>
      </c>
      <c r="L2112">
        <v>0</v>
      </c>
      <c r="M2112" t="e">
        <v>#DIV/0!</v>
      </c>
      <c r="P2112">
        <v>0</v>
      </c>
      <c r="Q2112">
        <v>0</v>
      </c>
      <c r="R2112" t="e">
        <v>#DIV/0!</v>
      </c>
      <c r="T2112">
        <v>0.78260869565217395</v>
      </c>
    </row>
    <row r="2113" spans="1:20" x14ac:dyDescent="0.2">
      <c r="A2113" t="s">
        <v>4070</v>
      </c>
      <c r="B2113" t="s">
        <v>4071</v>
      </c>
      <c r="C2113" t="s">
        <v>218</v>
      </c>
      <c r="D2113" t="s">
        <v>1000</v>
      </c>
      <c r="E2113" s="23">
        <v>41609</v>
      </c>
      <c r="F2113">
        <v>3</v>
      </c>
      <c r="G2113">
        <v>3</v>
      </c>
      <c r="H2113">
        <v>1</v>
      </c>
      <c r="I2113">
        <v>0</v>
      </c>
      <c r="J2113">
        <v>15</v>
      </c>
      <c r="K2113">
        <v>0</v>
      </c>
      <c r="L2113">
        <v>15</v>
      </c>
      <c r="M2113">
        <v>1</v>
      </c>
      <c r="N2113">
        <v>12</v>
      </c>
      <c r="P2113">
        <v>0</v>
      </c>
      <c r="Q2113">
        <v>0</v>
      </c>
      <c r="R2113" t="e">
        <v>#DIV/0!</v>
      </c>
      <c r="S2113">
        <v>0</v>
      </c>
      <c r="T2113">
        <v>1</v>
      </c>
    </row>
    <row r="2114" spans="1:20" x14ac:dyDescent="0.2">
      <c r="A2114" t="s">
        <v>3895</v>
      </c>
      <c r="B2114" t="s">
        <v>3896</v>
      </c>
      <c r="C2114" t="s">
        <v>219</v>
      </c>
      <c r="D2114" t="s">
        <v>1000</v>
      </c>
      <c r="E2114" s="23">
        <v>41609</v>
      </c>
      <c r="H2114" t="e">
        <v>#DIV/0!</v>
      </c>
      <c r="K2114" t="e">
        <v>#DIV/0!</v>
      </c>
      <c r="M2114" t="e">
        <v>#DIV/0!</v>
      </c>
      <c r="R2114" t="e">
        <v>#DIV/0!</v>
      </c>
    </row>
    <row r="2115" spans="1:20" x14ac:dyDescent="0.2">
      <c r="A2115" t="s">
        <v>3528</v>
      </c>
      <c r="B2115" t="s">
        <v>3529</v>
      </c>
      <c r="C2115" t="s">
        <v>220</v>
      </c>
      <c r="D2115" t="s">
        <v>1002</v>
      </c>
      <c r="E2115" s="23">
        <v>41609</v>
      </c>
      <c r="F2115">
        <v>13</v>
      </c>
      <c r="G2115">
        <v>19</v>
      </c>
      <c r="H2115">
        <v>0.68421052631578949</v>
      </c>
      <c r="I2115">
        <v>29</v>
      </c>
      <c r="J2115">
        <v>40</v>
      </c>
      <c r="K2115">
        <v>0.72499999999999998</v>
      </c>
      <c r="L2115">
        <v>48</v>
      </c>
      <c r="M2115">
        <v>0.83333333333333337</v>
      </c>
      <c r="N2115">
        <v>27</v>
      </c>
      <c r="P2115">
        <v>6</v>
      </c>
      <c r="Q2115">
        <v>8</v>
      </c>
      <c r="R2115">
        <v>0.75</v>
      </c>
      <c r="S2115">
        <v>2</v>
      </c>
    </row>
    <row r="2116" spans="1:20" x14ac:dyDescent="0.2">
      <c r="A2116" t="s">
        <v>3353</v>
      </c>
      <c r="B2116" t="s">
        <v>3354</v>
      </c>
      <c r="C2116" t="s">
        <v>221</v>
      </c>
      <c r="D2116" t="s">
        <v>1000</v>
      </c>
      <c r="E2116" s="23">
        <v>41609</v>
      </c>
      <c r="F2116">
        <v>10</v>
      </c>
      <c r="G2116">
        <v>14</v>
      </c>
      <c r="H2116">
        <v>0.7142857142857143</v>
      </c>
      <c r="I2116">
        <v>29</v>
      </c>
      <c r="J2116">
        <v>34</v>
      </c>
      <c r="K2116">
        <v>0.8529411764705882</v>
      </c>
      <c r="L2116">
        <v>40</v>
      </c>
      <c r="M2116">
        <v>0.85</v>
      </c>
      <c r="N2116">
        <v>27</v>
      </c>
      <c r="O2116">
        <v>0.79347999999999996</v>
      </c>
      <c r="P2116">
        <v>6</v>
      </c>
      <c r="Q2116">
        <v>8</v>
      </c>
      <c r="R2116">
        <v>0.75</v>
      </c>
      <c r="S2116">
        <v>2</v>
      </c>
    </row>
    <row r="2117" spans="1:20" x14ac:dyDescent="0.2">
      <c r="A2117" t="s">
        <v>3178</v>
      </c>
      <c r="B2117" t="s">
        <v>3179</v>
      </c>
      <c r="C2117" t="s">
        <v>222</v>
      </c>
      <c r="D2117" t="s">
        <v>1000</v>
      </c>
      <c r="E2117" s="23">
        <v>41609</v>
      </c>
      <c r="F2117">
        <v>3</v>
      </c>
      <c r="G2117">
        <v>5</v>
      </c>
      <c r="H2117">
        <v>0.6</v>
      </c>
      <c r="I2117">
        <v>0</v>
      </c>
      <c r="J2117">
        <v>6</v>
      </c>
      <c r="K2117">
        <v>0</v>
      </c>
      <c r="L2117">
        <v>8</v>
      </c>
      <c r="M2117">
        <v>0.75</v>
      </c>
      <c r="N2117">
        <v>0</v>
      </c>
      <c r="O2117">
        <v>0.98599999999999999</v>
      </c>
      <c r="P2117">
        <v>0</v>
      </c>
      <c r="Q2117">
        <v>0</v>
      </c>
      <c r="R2117" t="e">
        <v>#DIV/0!</v>
      </c>
      <c r="S2117">
        <v>0</v>
      </c>
    </row>
    <row r="2118" spans="1:20" x14ac:dyDescent="0.2">
      <c r="A2118" t="s">
        <v>12012</v>
      </c>
      <c r="B2118" t="s">
        <v>12013</v>
      </c>
      <c r="C2118" t="s">
        <v>1051</v>
      </c>
      <c r="D2118" t="s">
        <v>1000</v>
      </c>
      <c r="E2118" s="23">
        <v>41609</v>
      </c>
      <c r="F2118">
        <v>2</v>
      </c>
      <c r="G2118">
        <v>3</v>
      </c>
      <c r="H2118">
        <v>0.66666666666666663</v>
      </c>
      <c r="J2118">
        <v>15</v>
      </c>
      <c r="K2118">
        <v>0</v>
      </c>
      <c r="L2118">
        <v>15</v>
      </c>
      <c r="M2118">
        <v>1</v>
      </c>
      <c r="P2118">
        <v>0</v>
      </c>
      <c r="Q2118">
        <v>0</v>
      </c>
      <c r="R2118" t="e">
        <v>#DIV/0!</v>
      </c>
    </row>
    <row r="2119" spans="1:20" x14ac:dyDescent="0.2">
      <c r="A2119" t="s">
        <v>13378</v>
      </c>
      <c r="B2119" t="s">
        <v>13379</v>
      </c>
      <c r="C2119" t="s">
        <v>242</v>
      </c>
      <c r="D2119" t="s">
        <v>1002</v>
      </c>
      <c r="E2119" s="23">
        <v>41609</v>
      </c>
      <c r="F2119">
        <v>0</v>
      </c>
      <c r="G2119">
        <v>0</v>
      </c>
      <c r="H2119" t="e">
        <v>#DIV/0!</v>
      </c>
      <c r="I2119">
        <v>0</v>
      </c>
      <c r="J2119">
        <v>0</v>
      </c>
      <c r="K2119" t="e">
        <v>#DIV/0!</v>
      </c>
      <c r="L2119">
        <v>0</v>
      </c>
      <c r="M2119" t="e">
        <v>#DIV/0!</v>
      </c>
      <c r="N2119">
        <v>0</v>
      </c>
      <c r="P2119">
        <v>0</v>
      </c>
      <c r="Q2119">
        <v>0</v>
      </c>
      <c r="R2119" t="e">
        <v>#DIV/0!</v>
      </c>
      <c r="S2119">
        <v>0</v>
      </c>
    </row>
    <row r="2120" spans="1:20" x14ac:dyDescent="0.2">
      <c r="A2120" t="s">
        <v>13555</v>
      </c>
      <c r="B2120" t="s">
        <v>13556</v>
      </c>
      <c r="C2120" t="s">
        <v>237</v>
      </c>
      <c r="D2120" t="s">
        <v>1002</v>
      </c>
      <c r="E2120" s="23">
        <v>41609</v>
      </c>
      <c r="F2120">
        <v>18</v>
      </c>
      <c r="G2120">
        <v>17</v>
      </c>
      <c r="H2120">
        <v>1.0588235294117647</v>
      </c>
      <c r="I2120">
        <v>83</v>
      </c>
      <c r="J2120">
        <v>154</v>
      </c>
      <c r="K2120">
        <v>0.53896103896103897</v>
      </c>
      <c r="L2120">
        <v>149</v>
      </c>
      <c r="M2120">
        <v>1.0335570469798658</v>
      </c>
      <c r="N2120">
        <v>64</v>
      </c>
      <c r="O2120">
        <v>0.95937500000000009</v>
      </c>
      <c r="P2120">
        <v>6</v>
      </c>
      <c r="Q2120">
        <v>9</v>
      </c>
      <c r="R2120">
        <v>0.66666666666666663</v>
      </c>
      <c r="S2120">
        <v>19</v>
      </c>
    </row>
    <row r="2121" spans="1:20" x14ac:dyDescent="0.2">
      <c r="A2121" t="s">
        <v>13730</v>
      </c>
      <c r="B2121" t="s">
        <v>13731</v>
      </c>
      <c r="C2121" t="s">
        <v>238</v>
      </c>
      <c r="D2121" t="s">
        <v>1002</v>
      </c>
      <c r="E2121" s="23">
        <v>41609</v>
      </c>
      <c r="F2121">
        <v>10</v>
      </c>
      <c r="G2121">
        <v>14</v>
      </c>
      <c r="H2121">
        <v>0.7142857142857143</v>
      </c>
      <c r="I2121">
        <v>29</v>
      </c>
      <c r="J2121">
        <v>34</v>
      </c>
      <c r="K2121">
        <v>0.8529411764705882</v>
      </c>
      <c r="L2121">
        <v>40</v>
      </c>
      <c r="M2121">
        <v>0.85</v>
      </c>
      <c r="N2121">
        <v>27</v>
      </c>
      <c r="O2121">
        <v>0.79347999999999996</v>
      </c>
      <c r="P2121">
        <v>6</v>
      </c>
      <c r="Q2121">
        <v>8</v>
      </c>
      <c r="R2121">
        <v>0.75</v>
      </c>
      <c r="S2121">
        <v>2</v>
      </c>
      <c r="T2121">
        <v>1.06</v>
      </c>
    </row>
    <row r="2122" spans="1:20" x14ac:dyDescent="0.2">
      <c r="A2122" t="s">
        <v>13907</v>
      </c>
      <c r="B2122" t="s">
        <v>13908</v>
      </c>
      <c r="C2122" t="s">
        <v>239</v>
      </c>
      <c r="D2122" t="s">
        <v>1002</v>
      </c>
      <c r="E2122" s="23">
        <v>41609</v>
      </c>
      <c r="F2122">
        <v>3</v>
      </c>
      <c r="G2122">
        <v>5</v>
      </c>
      <c r="H2122">
        <v>0.6</v>
      </c>
      <c r="I2122">
        <v>0</v>
      </c>
      <c r="J2122">
        <v>6</v>
      </c>
      <c r="K2122">
        <v>0</v>
      </c>
      <c r="L2122">
        <v>8</v>
      </c>
      <c r="M2122">
        <v>0.75</v>
      </c>
      <c r="N2122">
        <v>0</v>
      </c>
      <c r="O2122">
        <v>0.98599999999999999</v>
      </c>
      <c r="P2122">
        <v>0</v>
      </c>
      <c r="Q2122">
        <v>0</v>
      </c>
      <c r="R2122" t="e">
        <v>#DIV/0!</v>
      </c>
      <c r="S2122">
        <v>0</v>
      </c>
      <c r="T2122">
        <v>0.80714285714285716</v>
      </c>
    </row>
    <row r="2123" spans="1:20" x14ac:dyDescent="0.2">
      <c r="A2123" t="s">
        <v>14094</v>
      </c>
      <c r="B2123" t="s">
        <v>14095</v>
      </c>
      <c r="C2123" t="s">
        <v>240</v>
      </c>
      <c r="D2123" t="s">
        <v>1002</v>
      </c>
      <c r="E2123" s="23">
        <v>41609</v>
      </c>
      <c r="F2123">
        <v>20</v>
      </c>
      <c r="G2123">
        <v>23</v>
      </c>
      <c r="H2123">
        <v>0.86956521739130432</v>
      </c>
      <c r="I2123">
        <v>36</v>
      </c>
      <c r="J2123">
        <v>100</v>
      </c>
      <c r="K2123">
        <v>0.36</v>
      </c>
      <c r="L2123">
        <v>115</v>
      </c>
      <c r="M2123">
        <v>0.86956521739130432</v>
      </c>
      <c r="N2123">
        <v>37</v>
      </c>
      <c r="P2123">
        <v>3</v>
      </c>
      <c r="Q2123">
        <v>4</v>
      </c>
      <c r="R2123">
        <v>0.75</v>
      </c>
      <c r="S2123">
        <v>11</v>
      </c>
      <c r="T2123">
        <v>0.7142857142857143</v>
      </c>
    </row>
    <row r="2124" spans="1:20" x14ac:dyDescent="0.2">
      <c r="A2124" t="s">
        <v>14271</v>
      </c>
      <c r="B2124" t="s">
        <v>14272</v>
      </c>
      <c r="C2124" t="s">
        <v>241</v>
      </c>
      <c r="D2124" t="s">
        <v>1002</v>
      </c>
      <c r="E2124" s="23">
        <v>41609</v>
      </c>
      <c r="F2124">
        <v>0</v>
      </c>
      <c r="G2124">
        <v>0</v>
      </c>
      <c r="H2124" t="e">
        <v>#DIV/0!</v>
      </c>
      <c r="I2124">
        <v>0</v>
      </c>
      <c r="J2124">
        <v>0</v>
      </c>
      <c r="K2124" t="e">
        <v>#DIV/0!</v>
      </c>
      <c r="L2124">
        <v>0</v>
      </c>
      <c r="M2124" t="e">
        <v>#DIV/0!</v>
      </c>
      <c r="P2124">
        <v>0</v>
      </c>
      <c r="Q2124">
        <v>0</v>
      </c>
      <c r="R2124" t="e">
        <v>#DIV/0!</v>
      </c>
    </row>
    <row r="2125" spans="1:20" x14ac:dyDescent="0.2">
      <c r="A2125" t="s">
        <v>14600</v>
      </c>
      <c r="B2125" t="s">
        <v>14601</v>
      </c>
      <c r="C2125" t="s">
        <v>199</v>
      </c>
      <c r="D2125" t="s">
        <v>1000</v>
      </c>
      <c r="E2125" s="23">
        <v>41609</v>
      </c>
      <c r="F2125">
        <v>11</v>
      </c>
      <c r="G2125">
        <v>11</v>
      </c>
      <c r="H2125">
        <v>1</v>
      </c>
      <c r="I2125">
        <v>22</v>
      </c>
      <c r="J2125">
        <v>75</v>
      </c>
      <c r="K2125">
        <v>0.29333333333333333</v>
      </c>
      <c r="L2125">
        <v>75</v>
      </c>
      <c r="M2125">
        <v>1</v>
      </c>
      <c r="N2125">
        <v>21</v>
      </c>
      <c r="P2125">
        <v>0</v>
      </c>
      <c r="Q2125">
        <v>0</v>
      </c>
      <c r="R2125" t="e">
        <v>#DIV/0!</v>
      </c>
      <c r="S2125">
        <v>1</v>
      </c>
      <c r="T2125">
        <v>1.0553571428571429</v>
      </c>
    </row>
    <row r="2126" spans="1:20" x14ac:dyDescent="0.2">
      <c r="A2126" t="s">
        <v>14775</v>
      </c>
      <c r="B2126" t="s">
        <v>14776</v>
      </c>
      <c r="C2126" t="s">
        <v>201</v>
      </c>
      <c r="D2126" t="s">
        <v>1002</v>
      </c>
      <c r="E2126" s="23">
        <v>41609</v>
      </c>
      <c r="F2126">
        <v>4</v>
      </c>
      <c r="G2126">
        <v>4</v>
      </c>
      <c r="H2126">
        <v>1</v>
      </c>
      <c r="I2126">
        <v>11</v>
      </c>
      <c r="J2126">
        <v>40</v>
      </c>
      <c r="K2126">
        <v>0.27500000000000002</v>
      </c>
      <c r="L2126">
        <v>40</v>
      </c>
      <c r="M2126">
        <v>1</v>
      </c>
      <c r="N2126">
        <v>11</v>
      </c>
      <c r="O2126">
        <v>1.25</v>
      </c>
      <c r="P2126">
        <v>0</v>
      </c>
      <c r="Q2126">
        <v>0</v>
      </c>
      <c r="R2126" t="e">
        <v>#DIV/0!</v>
      </c>
      <c r="S2126">
        <v>0</v>
      </c>
    </row>
    <row r="2127" spans="1:20" x14ac:dyDescent="0.2">
      <c r="A2127" t="s">
        <v>14866</v>
      </c>
      <c r="B2127" t="s">
        <v>14867</v>
      </c>
      <c r="C2127" t="s">
        <v>200</v>
      </c>
      <c r="D2127" t="s">
        <v>1002</v>
      </c>
      <c r="E2127" s="23">
        <v>41609</v>
      </c>
      <c r="F2127">
        <v>7</v>
      </c>
      <c r="G2127">
        <v>7</v>
      </c>
      <c r="H2127">
        <v>1</v>
      </c>
      <c r="I2127">
        <v>11</v>
      </c>
      <c r="J2127">
        <v>35</v>
      </c>
      <c r="K2127">
        <v>0.31428571428571428</v>
      </c>
      <c r="L2127">
        <v>35</v>
      </c>
      <c r="M2127">
        <v>1</v>
      </c>
      <c r="N2127">
        <v>10</v>
      </c>
      <c r="P2127">
        <v>0</v>
      </c>
      <c r="Q2127">
        <v>0</v>
      </c>
      <c r="R2127">
        <v>0</v>
      </c>
      <c r="S2127">
        <v>1</v>
      </c>
    </row>
    <row r="2128" spans="1:20" x14ac:dyDescent="0.2">
      <c r="A2128" t="s">
        <v>15043</v>
      </c>
      <c r="B2128" t="s">
        <v>15044</v>
      </c>
      <c r="C2128" t="s">
        <v>202</v>
      </c>
      <c r="D2128" t="s">
        <v>1002</v>
      </c>
      <c r="E2128" s="23">
        <v>41609</v>
      </c>
      <c r="H2128" t="e">
        <v>#DIV/0!</v>
      </c>
      <c r="K2128" t="e">
        <v>#DIV/0!</v>
      </c>
      <c r="M2128" t="e">
        <v>#DIV/0!</v>
      </c>
      <c r="R2128" t="e">
        <v>#DIV/0!</v>
      </c>
      <c r="T2128">
        <v>1</v>
      </c>
    </row>
    <row r="2129" spans="1:20" x14ac:dyDescent="0.2">
      <c r="A2129" t="s">
        <v>15586</v>
      </c>
      <c r="B2129" t="s">
        <v>15587</v>
      </c>
      <c r="C2129" t="s">
        <v>228</v>
      </c>
      <c r="D2129" t="s">
        <v>1002</v>
      </c>
      <c r="E2129" s="23">
        <v>41609</v>
      </c>
      <c r="H2129" t="e">
        <v>#DIV/0!</v>
      </c>
      <c r="K2129" t="e">
        <v>#DIV/0!</v>
      </c>
      <c r="M2129" t="e">
        <v>#DIV/0!</v>
      </c>
      <c r="R2129" t="e">
        <v>#DIV/0!</v>
      </c>
    </row>
    <row r="2130" spans="1:20" x14ac:dyDescent="0.2">
      <c r="A2130" t="s">
        <v>15747</v>
      </c>
      <c r="B2130" t="s">
        <v>15748</v>
      </c>
      <c r="C2130" t="s">
        <v>227</v>
      </c>
      <c r="D2130" t="s">
        <v>1000</v>
      </c>
      <c r="E2130" s="23">
        <v>41609</v>
      </c>
      <c r="H2130" t="e">
        <v>#DIV/0!</v>
      </c>
      <c r="K2130" t="e">
        <v>#DIV/0!</v>
      </c>
      <c r="M2130" t="e">
        <v>#DIV/0!</v>
      </c>
      <c r="R2130" t="e">
        <v>#DIV/0!</v>
      </c>
      <c r="T2130">
        <v>1.0425</v>
      </c>
    </row>
    <row r="2131" spans="1:20" x14ac:dyDescent="0.2">
      <c r="A2131" t="s">
        <v>15924</v>
      </c>
      <c r="B2131" t="s">
        <v>15925</v>
      </c>
      <c r="C2131" t="s">
        <v>203</v>
      </c>
      <c r="D2131" t="s">
        <v>1000</v>
      </c>
      <c r="E2131" s="23">
        <v>41609</v>
      </c>
      <c r="F2131">
        <v>10</v>
      </c>
      <c r="G2131">
        <v>10</v>
      </c>
      <c r="H2131">
        <v>1</v>
      </c>
      <c r="I2131">
        <v>55</v>
      </c>
      <c r="J2131">
        <v>70</v>
      </c>
      <c r="K2131">
        <v>0.7857142857142857</v>
      </c>
      <c r="L2131">
        <v>70</v>
      </c>
      <c r="M2131">
        <v>1</v>
      </c>
      <c r="N2131">
        <v>39</v>
      </c>
      <c r="P2131">
        <v>5</v>
      </c>
      <c r="Q2131">
        <v>7</v>
      </c>
      <c r="R2131">
        <v>0.7142857142857143</v>
      </c>
      <c r="S2131">
        <v>16</v>
      </c>
      <c r="T2131">
        <v>0.74704999999999999</v>
      </c>
    </row>
    <row r="2132" spans="1:20" x14ac:dyDescent="0.2">
      <c r="A2132" t="s">
        <v>16103</v>
      </c>
      <c r="B2132" t="s">
        <v>16104</v>
      </c>
      <c r="C2132" t="s">
        <v>205</v>
      </c>
      <c r="D2132" t="s">
        <v>1002</v>
      </c>
      <c r="E2132" s="23">
        <v>41609</v>
      </c>
      <c r="F2132">
        <v>5</v>
      </c>
      <c r="G2132">
        <v>5</v>
      </c>
      <c r="H2132">
        <v>1</v>
      </c>
      <c r="I2132">
        <v>33</v>
      </c>
      <c r="J2132">
        <v>45</v>
      </c>
      <c r="K2132">
        <v>0.73333333333333328</v>
      </c>
      <c r="L2132">
        <v>45</v>
      </c>
      <c r="M2132">
        <v>1</v>
      </c>
      <c r="N2132">
        <v>25</v>
      </c>
      <c r="O2132">
        <v>0.875</v>
      </c>
      <c r="P2132">
        <v>3</v>
      </c>
      <c r="Q2132">
        <v>4</v>
      </c>
      <c r="R2132">
        <v>0.75</v>
      </c>
      <c r="S2132">
        <v>8</v>
      </c>
      <c r="T2132">
        <v>0.78260869565217395</v>
      </c>
    </row>
    <row r="2133" spans="1:20" x14ac:dyDescent="0.2">
      <c r="A2133" t="s">
        <v>16280</v>
      </c>
      <c r="B2133" t="s">
        <v>16281</v>
      </c>
      <c r="C2133" t="s">
        <v>204</v>
      </c>
      <c r="D2133" t="s">
        <v>1002</v>
      </c>
      <c r="E2133" s="23">
        <v>41609</v>
      </c>
      <c r="F2133">
        <v>5</v>
      </c>
      <c r="G2133">
        <v>5</v>
      </c>
      <c r="H2133">
        <v>1</v>
      </c>
      <c r="I2133">
        <v>22</v>
      </c>
      <c r="J2133">
        <v>25</v>
      </c>
      <c r="K2133">
        <v>0.88</v>
      </c>
      <c r="L2133">
        <v>25</v>
      </c>
      <c r="M2133">
        <v>1</v>
      </c>
      <c r="N2133">
        <v>14</v>
      </c>
      <c r="P2133">
        <v>2</v>
      </c>
      <c r="Q2133">
        <v>3</v>
      </c>
      <c r="R2133">
        <v>0.66666666666666663</v>
      </c>
      <c r="S2133">
        <v>8</v>
      </c>
      <c r="T2133">
        <v>1</v>
      </c>
    </row>
    <row r="2134" spans="1:20" x14ac:dyDescent="0.2">
      <c r="A2134" t="s">
        <v>16457</v>
      </c>
      <c r="B2134" t="s">
        <v>16458</v>
      </c>
      <c r="C2134" t="s">
        <v>206</v>
      </c>
      <c r="D2134" t="s">
        <v>1002</v>
      </c>
      <c r="E2134" s="23">
        <v>41609</v>
      </c>
      <c r="H2134" t="e">
        <v>#DIV/0!</v>
      </c>
      <c r="K2134" t="e">
        <v>#DIV/0!</v>
      </c>
      <c r="M2134" t="e">
        <v>#DIV/0!</v>
      </c>
      <c r="R2134" t="e">
        <v>#DIV/0!</v>
      </c>
    </row>
    <row r="2135" spans="1:20" x14ac:dyDescent="0.2">
      <c r="A2135" t="s">
        <v>16598</v>
      </c>
      <c r="B2135" t="s">
        <v>16599</v>
      </c>
      <c r="C2135" t="s">
        <v>223</v>
      </c>
      <c r="D2135" t="s">
        <v>1000</v>
      </c>
      <c r="E2135" s="23">
        <v>41609</v>
      </c>
      <c r="H2135" t="e">
        <v>#DIV/0!</v>
      </c>
      <c r="K2135" t="e">
        <v>#DIV/0!</v>
      </c>
      <c r="M2135" t="e">
        <v>#DIV/0!</v>
      </c>
      <c r="R2135" t="e">
        <v>#DIV/0!</v>
      </c>
    </row>
    <row r="2136" spans="1:20" x14ac:dyDescent="0.2">
      <c r="A2136" t="s">
        <v>16777</v>
      </c>
      <c r="B2136" t="s">
        <v>16778</v>
      </c>
      <c r="C2136" t="s">
        <v>224</v>
      </c>
      <c r="D2136" t="s">
        <v>1002</v>
      </c>
      <c r="E2136" s="23">
        <v>41609</v>
      </c>
      <c r="H2136" t="e">
        <v>#DIV/0!</v>
      </c>
      <c r="K2136" t="e">
        <v>#DIV/0!</v>
      </c>
      <c r="M2136" t="e">
        <v>#DIV/0!</v>
      </c>
      <c r="R2136" t="e">
        <v>#DIV/0!</v>
      </c>
    </row>
    <row r="2137" spans="1:20" x14ac:dyDescent="0.2">
      <c r="A2137" t="s">
        <v>17214</v>
      </c>
      <c r="B2137" t="s">
        <v>17215</v>
      </c>
      <c r="C2137" t="s">
        <v>225</v>
      </c>
      <c r="D2137" t="s">
        <v>1000</v>
      </c>
      <c r="E2137" s="23">
        <v>41609</v>
      </c>
      <c r="H2137" t="e">
        <v>#DIV/0!</v>
      </c>
      <c r="K2137" t="e">
        <v>#DIV/0!</v>
      </c>
      <c r="M2137" t="e">
        <v>#DIV/0!</v>
      </c>
      <c r="R2137" t="e">
        <v>#DIV/0!</v>
      </c>
    </row>
    <row r="2138" spans="1:20" x14ac:dyDescent="0.2">
      <c r="A2138" t="s">
        <v>17421</v>
      </c>
      <c r="B2138" t="s">
        <v>17422</v>
      </c>
      <c r="C2138" t="s">
        <v>226</v>
      </c>
      <c r="D2138" t="s">
        <v>1002</v>
      </c>
      <c r="E2138" s="23">
        <v>41609</v>
      </c>
      <c r="H2138" t="e">
        <v>#DIV/0!</v>
      </c>
      <c r="K2138" t="e">
        <v>#DIV/0!</v>
      </c>
      <c r="M2138" t="e">
        <v>#DIV/0!</v>
      </c>
      <c r="R2138" t="e">
        <v>#DIV/0!</v>
      </c>
    </row>
    <row r="2139" spans="1:20" x14ac:dyDescent="0.2">
      <c r="A2139" t="s">
        <v>17598</v>
      </c>
      <c r="B2139" t="s">
        <v>17599</v>
      </c>
      <c r="C2139" t="s">
        <v>232</v>
      </c>
      <c r="D2139" t="s">
        <v>1000</v>
      </c>
      <c r="E2139" s="23">
        <v>41609</v>
      </c>
      <c r="H2139" t="e">
        <v>#DIV/0!</v>
      </c>
      <c r="K2139" t="e">
        <v>#DIV/0!</v>
      </c>
      <c r="M2139" t="e">
        <v>#DIV/0!</v>
      </c>
      <c r="R2139" t="e">
        <v>#DIV/0!</v>
      </c>
      <c r="T2139">
        <v>0.85714285714285721</v>
      </c>
    </row>
    <row r="2140" spans="1:20" x14ac:dyDescent="0.2">
      <c r="A2140" t="s">
        <v>17795</v>
      </c>
      <c r="B2140" t="s">
        <v>17796</v>
      </c>
      <c r="C2140" t="s">
        <v>231</v>
      </c>
      <c r="D2140" t="s">
        <v>1002</v>
      </c>
      <c r="E2140" s="23">
        <v>41609</v>
      </c>
      <c r="H2140" t="e">
        <v>#DIV/0!</v>
      </c>
      <c r="K2140" t="e">
        <v>#DIV/0!</v>
      </c>
      <c r="M2140" t="e">
        <v>#DIV/0!</v>
      </c>
      <c r="R2140" t="e">
        <v>#DIV/0!</v>
      </c>
      <c r="T2140">
        <v>1.1837499999999999</v>
      </c>
    </row>
    <row r="2141" spans="1:20" x14ac:dyDescent="0.2">
      <c r="A2141" t="s">
        <v>17972</v>
      </c>
      <c r="B2141" t="s">
        <v>17973</v>
      </c>
      <c r="C2141" t="s">
        <v>317</v>
      </c>
      <c r="D2141" t="s">
        <v>1000</v>
      </c>
      <c r="E2141" s="23">
        <v>41609</v>
      </c>
      <c r="F2141">
        <v>3</v>
      </c>
      <c r="G2141">
        <v>3</v>
      </c>
      <c r="H2141">
        <v>1</v>
      </c>
      <c r="I2141">
        <v>3</v>
      </c>
      <c r="J2141">
        <v>15</v>
      </c>
      <c r="K2141">
        <v>0.2</v>
      </c>
      <c r="L2141">
        <v>15</v>
      </c>
      <c r="M2141">
        <v>1</v>
      </c>
      <c r="N2141">
        <v>1</v>
      </c>
      <c r="P2141">
        <v>1</v>
      </c>
      <c r="Q2141">
        <v>1</v>
      </c>
      <c r="R2141">
        <v>1</v>
      </c>
      <c r="S2141">
        <v>2</v>
      </c>
      <c r="T2141">
        <v>0.83010000000000006</v>
      </c>
    </row>
    <row r="2142" spans="1:20" x14ac:dyDescent="0.2">
      <c r="A2142" t="s">
        <v>18151</v>
      </c>
      <c r="B2142" t="s">
        <v>18152</v>
      </c>
      <c r="C2142" t="s">
        <v>316</v>
      </c>
      <c r="D2142" t="s">
        <v>1002</v>
      </c>
      <c r="E2142" s="23">
        <v>41609</v>
      </c>
      <c r="F2142">
        <v>3</v>
      </c>
      <c r="G2142">
        <v>3</v>
      </c>
      <c r="H2142">
        <v>1</v>
      </c>
      <c r="I2142">
        <v>3</v>
      </c>
      <c r="J2142">
        <v>15</v>
      </c>
      <c r="K2142">
        <v>0.2</v>
      </c>
      <c r="L2142">
        <v>15</v>
      </c>
      <c r="M2142">
        <v>1</v>
      </c>
      <c r="N2142">
        <v>1</v>
      </c>
      <c r="P2142">
        <v>1</v>
      </c>
      <c r="Q2142">
        <v>1</v>
      </c>
      <c r="R2142">
        <v>1</v>
      </c>
      <c r="S2142">
        <v>2</v>
      </c>
      <c r="T2142">
        <v>0.66400000000000003</v>
      </c>
    </row>
    <row r="2143" spans="1:20" x14ac:dyDescent="0.2">
      <c r="A2143" t="s">
        <v>18404</v>
      </c>
      <c r="B2143" t="s">
        <v>18405</v>
      </c>
      <c r="C2143" t="s">
        <v>214</v>
      </c>
      <c r="D2143" t="s">
        <v>1000</v>
      </c>
      <c r="E2143" s="23">
        <v>41609</v>
      </c>
      <c r="F2143">
        <v>4</v>
      </c>
      <c r="G2143">
        <v>4</v>
      </c>
      <c r="H2143">
        <v>1</v>
      </c>
      <c r="I2143">
        <v>18</v>
      </c>
      <c r="J2143">
        <v>29</v>
      </c>
      <c r="K2143">
        <v>0.62068965517241381</v>
      </c>
      <c r="L2143">
        <v>29</v>
      </c>
      <c r="M2143">
        <v>1</v>
      </c>
      <c r="N2143">
        <v>11</v>
      </c>
      <c r="P2143">
        <v>0</v>
      </c>
      <c r="Q2143">
        <v>1</v>
      </c>
      <c r="R2143">
        <v>0</v>
      </c>
      <c r="S2143">
        <v>7</v>
      </c>
      <c r="T2143">
        <v>0.98</v>
      </c>
    </row>
    <row r="2144" spans="1:20" x14ac:dyDescent="0.2">
      <c r="A2144" t="s">
        <v>18583</v>
      </c>
      <c r="B2144" t="s">
        <v>18584</v>
      </c>
      <c r="C2144" t="s">
        <v>215</v>
      </c>
      <c r="D2144" t="s">
        <v>1002</v>
      </c>
      <c r="E2144" s="23">
        <v>41609</v>
      </c>
      <c r="F2144">
        <v>4</v>
      </c>
      <c r="G2144">
        <v>4</v>
      </c>
      <c r="H2144">
        <v>1</v>
      </c>
      <c r="I2144">
        <v>18</v>
      </c>
      <c r="J2144">
        <v>29</v>
      </c>
      <c r="K2144">
        <v>0.62068965517241381</v>
      </c>
      <c r="L2144">
        <v>29</v>
      </c>
      <c r="M2144">
        <v>1</v>
      </c>
      <c r="N2144">
        <v>11</v>
      </c>
      <c r="O2144">
        <v>0.65</v>
      </c>
      <c r="P2144">
        <v>0</v>
      </c>
      <c r="Q2144">
        <v>1</v>
      </c>
      <c r="R2144">
        <v>0</v>
      </c>
      <c r="S2144">
        <v>7</v>
      </c>
      <c r="T2144">
        <v>0.82065217391304346</v>
      </c>
    </row>
    <row r="2145" spans="1:20" x14ac:dyDescent="0.2">
      <c r="A2145" t="s">
        <v>18760</v>
      </c>
      <c r="B2145" t="s">
        <v>18761</v>
      </c>
      <c r="C2145" t="s">
        <v>216</v>
      </c>
      <c r="D2145" t="s">
        <v>1002</v>
      </c>
      <c r="E2145" s="23">
        <v>41609</v>
      </c>
      <c r="H2145" t="e">
        <v>#DIV/0!</v>
      </c>
      <c r="K2145" t="e">
        <v>#DIV/0!</v>
      </c>
      <c r="M2145" t="e">
        <v>#DIV/0!</v>
      </c>
      <c r="R2145" t="e">
        <v>#DIV/0!</v>
      </c>
    </row>
    <row r="2146" spans="1:20" x14ac:dyDescent="0.2">
      <c r="A2146" t="s">
        <v>18937</v>
      </c>
      <c r="B2146" t="s">
        <v>18938</v>
      </c>
      <c r="C2146" t="s">
        <v>229</v>
      </c>
      <c r="D2146" t="s">
        <v>1002</v>
      </c>
      <c r="E2146" s="23">
        <v>41609</v>
      </c>
      <c r="H2146" t="e">
        <v>#DIV/0!</v>
      </c>
      <c r="K2146" t="e">
        <v>#DIV/0!</v>
      </c>
      <c r="M2146" t="e">
        <v>#DIV/0!</v>
      </c>
      <c r="R2146" t="e">
        <v>#DIV/0!</v>
      </c>
    </row>
    <row r="2147" spans="1:20" x14ac:dyDescent="0.2">
      <c r="A2147" t="s">
        <v>19114</v>
      </c>
      <c r="B2147" t="s">
        <v>19115</v>
      </c>
      <c r="C2147" t="s">
        <v>230</v>
      </c>
      <c r="D2147" t="s">
        <v>1000</v>
      </c>
      <c r="E2147" s="23">
        <v>41609</v>
      </c>
      <c r="H2147" t="e">
        <v>#DIV/0!</v>
      </c>
      <c r="K2147" t="e">
        <v>#DIV/0!</v>
      </c>
      <c r="M2147" t="e">
        <v>#DIV/0!</v>
      </c>
      <c r="R2147" t="e">
        <v>#DIV/0!</v>
      </c>
      <c r="T2147">
        <v>0.88927417184265012</v>
      </c>
    </row>
    <row r="2148" spans="1:20" x14ac:dyDescent="0.2">
      <c r="A2148" t="s">
        <v>19293</v>
      </c>
      <c r="B2148" t="s">
        <v>19294</v>
      </c>
      <c r="C2148" t="s">
        <v>234</v>
      </c>
      <c r="D2148" t="s">
        <v>1000</v>
      </c>
      <c r="E2148" s="23">
        <v>41609</v>
      </c>
      <c r="H2148" t="e">
        <v>#DIV/0!</v>
      </c>
      <c r="K2148" t="e">
        <v>#DIV/0!</v>
      </c>
      <c r="M2148" t="e">
        <v>#DIV/0!</v>
      </c>
      <c r="R2148" t="e">
        <v>#DIV/0!</v>
      </c>
    </row>
    <row r="2149" spans="1:20" x14ac:dyDescent="0.2">
      <c r="A2149" t="s">
        <v>19472</v>
      </c>
      <c r="B2149" t="s">
        <v>19473</v>
      </c>
      <c r="C2149" t="s">
        <v>233</v>
      </c>
      <c r="D2149" t="s">
        <v>1002</v>
      </c>
      <c r="E2149" s="23">
        <v>41609</v>
      </c>
      <c r="H2149" t="e">
        <v>#DIV/0!</v>
      </c>
      <c r="K2149" t="e">
        <v>#DIV/0!</v>
      </c>
      <c r="M2149" t="e">
        <v>#DIV/0!</v>
      </c>
      <c r="R2149" t="e">
        <v>#DIV/0!</v>
      </c>
    </row>
    <row r="2150" spans="1:20" x14ac:dyDescent="0.2">
      <c r="A2150" t="s">
        <v>19847</v>
      </c>
      <c r="B2150" t="s">
        <v>19848</v>
      </c>
      <c r="C2150" t="s">
        <v>220</v>
      </c>
      <c r="D2150" t="s">
        <v>1000</v>
      </c>
      <c r="E2150" s="23">
        <v>41609</v>
      </c>
      <c r="F2150">
        <v>13</v>
      </c>
      <c r="G2150">
        <v>19</v>
      </c>
      <c r="H2150">
        <v>0.68421052631578949</v>
      </c>
      <c r="I2150">
        <v>29</v>
      </c>
      <c r="J2150">
        <v>40</v>
      </c>
      <c r="K2150">
        <v>0.72499999999999998</v>
      </c>
      <c r="L2150">
        <v>48</v>
      </c>
      <c r="M2150">
        <v>0.83333333333333337</v>
      </c>
      <c r="N2150">
        <v>27</v>
      </c>
      <c r="P2150">
        <v>6</v>
      </c>
      <c r="Q2150">
        <v>8</v>
      </c>
      <c r="R2150">
        <v>0.75</v>
      </c>
      <c r="S2150">
        <v>2</v>
      </c>
    </row>
    <row r="2151" spans="1:20" x14ac:dyDescent="0.2">
      <c r="A2151" t="s">
        <v>20026</v>
      </c>
      <c r="B2151" t="s">
        <v>20027</v>
      </c>
      <c r="C2151" t="s">
        <v>221</v>
      </c>
      <c r="D2151" t="s">
        <v>1002</v>
      </c>
      <c r="E2151" s="23">
        <v>41609</v>
      </c>
      <c r="F2151">
        <v>10</v>
      </c>
      <c r="G2151">
        <v>14</v>
      </c>
      <c r="H2151">
        <v>0.7142857142857143</v>
      </c>
      <c r="I2151">
        <v>29</v>
      </c>
      <c r="J2151">
        <v>34</v>
      </c>
      <c r="K2151">
        <v>0.8529411764705882</v>
      </c>
      <c r="L2151">
        <v>40</v>
      </c>
      <c r="M2151">
        <v>0.85</v>
      </c>
      <c r="N2151">
        <v>27</v>
      </c>
      <c r="O2151">
        <v>0.79347999999999996</v>
      </c>
      <c r="P2151">
        <v>6</v>
      </c>
      <c r="Q2151">
        <v>8</v>
      </c>
      <c r="R2151">
        <v>0.75</v>
      </c>
      <c r="S2151">
        <v>2</v>
      </c>
      <c r="T2151">
        <v>0.73333333333333328</v>
      </c>
    </row>
    <row r="2152" spans="1:20" x14ac:dyDescent="0.2">
      <c r="A2152" t="s">
        <v>20203</v>
      </c>
      <c r="B2152" t="s">
        <v>20204</v>
      </c>
      <c r="C2152" t="s">
        <v>222</v>
      </c>
      <c r="D2152" t="s">
        <v>1002</v>
      </c>
      <c r="E2152" s="23">
        <v>41609</v>
      </c>
      <c r="F2152">
        <v>3</v>
      </c>
      <c r="G2152">
        <v>5</v>
      </c>
      <c r="H2152">
        <v>0.6</v>
      </c>
      <c r="I2152">
        <v>0</v>
      </c>
      <c r="J2152">
        <v>6</v>
      </c>
      <c r="K2152">
        <v>0</v>
      </c>
      <c r="L2152">
        <v>8</v>
      </c>
      <c r="M2152">
        <v>0.75</v>
      </c>
      <c r="N2152">
        <v>0</v>
      </c>
      <c r="O2152">
        <v>0.98599999999999999</v>
      </c>
      <c r="P2152">
        <v>0</v>
      </c>
      <c r="Q2152">
        <v>0</v>
      </c>
      <c r="R2152" t="e">
        <v>#DIV/0!</v>
      </c>
      <c r="S2152">
        <v>0</v>
      </c>
    </row>
    <row r="2153" spans="1:20" x14ac:dyDescent="0.2">
      <c r="A2153" t="s">
        <v>20380</v>
      </c>
      <c r="B2153" t="s">
        <v>20381</v>
      </c>
      <c r="C2153" t="s">
        <v>211</v>
      </c>
      <c r="D2153" t="s">
        <v>1002</v>
      </c>
      <c r="E2153" s="23">
        <v>41609</v>
      </c>
      <c r="H2153" t="e">
        <v>#DIV/0!</v>
      </c>
      <c r="K2153" t="e">
        <v>#DIV/0!</v>
      </c>
      <c r="M2153" t="e">
        <v>#DIV/0!</v>
      </c>
      <c r="N2153">
        <v>0</v>
      </c>
      <c r="R2153" t="e">
        <v>#DIV/0!</v>
      </c>
      <c r="T2153">
        <v>0.82499999999999996</v>
      </c>
    </row>
    <row r="2154" spans="1:20" x14ac:dyDescent="0.2">
      <c r="A2154" t="s">
        <v>20557</v>
      </c>
      <c r="B2154" t="s">
        <v>20558</v>
      </c>
      <c r="C2154" t="s">
        <v>207</v>
      </c>
      <c r="D2154" t="s">
        <v>1000</v>
      </c>
      <c r="E2154" s="23">
        <v>41609</v>
      </c>
      <c r="F2154">
        <v>7</v>
      </c>
      <c r="G2154">
        <v>9</v>
      </c>
      <c r="H2154">
        <v>0.77777777777777779</v>
      </c>
      <c r="I2154">
        <v>21</v>
      </c>
      <c r="J2154">
        <v>50</v>
      </c>
      <c r="K2154">
        <v>0.42</v>
      </c>
      <c r="L2154">
        <v>60</v>
      </c>
      <c r="M2154">
        <v>0.83333333333333337</v>
      </c>
      <c r="N2154">
        <v>17</v>
      </c>
      <c r="P2154">
        <v>3</v>
      </c>
      <c r="Q2154">
        <v>4</v>
      </c>
      <c r="R2154">
        <v>0.75</v>
      </c>
      <c r="S2154">
        <v>4</v>
      </c>
      <c r="T2154">
        <v>0.82499999999999996</v>
      </c>
    </row>
    <row r="2155" spans="1:20" x14ac:dyDescent="0.2">
      <c r="A2155" t="s">
        <v>20736</v>
      </c>
      <c r="B2155" t="s">
        <v>20737</v>
      </c>
      <c r="C2155" t="s">
        <v>894</v>
      </c>
      <c r="D2155" t="s">
        <v>1002</v>
      </c>
      <c r="E2155" s="23">
        <v>41609</v>
      </c>
      <c r="H2155" t="e">
        <v>#DIV/0!</v>
      </c>
      <c r="K2155" t="e">
        <v>#DIV/0!</v>
      </c>
      <c r="M2155" t="e">
        <v>#DIV/0!</v>
      </c>
      <c r="P2155">
        <v>0</v>
      </c>
      <c r="Q2155">
        <v>0</v>
      </c>
      <c r="R2155" t="e">
        <v>#DIV/0!</v>
      </c>
      <c r="T2155">
        <v>1.1499999999999999</v>
      </c>
    </row>
    <row r="2156" spans="1:20" x14ac:dyDescent="0.2">
      <c r="A2156" t="s">
        <v>20801</v>
      </c>
      <c r="B2156" t="s">
        <v>20802</v>
      </c>
      <c r="C2156" t="s">
        <v>210</v>
      </c>
      <c r="D2156" t="s">
        <v>1002</v>
      </c>
      <c r="E2156" s="23">
        <v>41609</v>
      </c>
      <c r="F2156">
        <v>5</v>
      </c>
      <c r="G2156">
        <v>4</v>
      </c>
      <c r="H2156">
        <v>1.25</v>
      </c>
      <c r="I2156">
        <v>21</v>
      </c>
      <c r="J2156">
        <v>40</v>
      </c>
      <c r="K2156">
        <v>0.52500000000000002</v>
      </c>
      <c r="L2156">
        <v>35</v>
      </c>
      <c r="M2156">
        <v>1.1428571428571428</v>
      </c>
      <c r="N2156">
        <v>17</v>
      </c>
      <c r="O2156">
        <v>1.0625</v>
      </c>
      <c r="P2156">
        <v>3</v>
      </c>
      <c r="Q2156">
        <v>4</v>
      </c>
      <c r="R2156">
        <v>0.75</v>
      </c>
      <c r="S2156">
        <v>4</v>
      </c>
      <c r="T2156">
        <v>0.80317391304347818</v>
      </c>
    </row>
    <row r="2157" spans="1:20" x14ac:dyDescent="0.2">
      <c r="A2157" t="s">
        <v>20978</v>
      </c>
      <c r="B2157" t="s">
        <v>20979</v>
      </c>
      <c r="C2157" t="s">
        <v>208</v>
      </c>
      <c r="D2157" t="s">
        <v>1002</v>
      </c>
      <c r="E2157" s="23">
        <v>41609</v>
      </c>
      <c r="F2157">
        <v>2</v>
      </c>
      <c r="G2157">
        <v>5</v>
      </c>
      <c r="H2157">
        <v>0.4</v>
      </c>
      <c r="J2157">
        <v>10</v>
      </c>
      <c r="K2157">
        <v>0</v>
      </c>
      <c r="L2157">
        <v>25</v>
      </c>
      <c r="M2157">
        <v>0.4</v>
      </c>
      <c r="P2157">
        <v>0</v>
      </c>
      <c r="Q2157">
        <v>0</v>
      </c>
      <c r="R2157" t="e">
        <v>#DIV/0!</v>
      </c>
      <c r="T2157">
        <v>0.71599999999999997</v>
      </c>
    </row>
    <row r="2158" spans="1:20" x14ac:dyDescent="0.2">
      <c r="A2158" t="s">
        <v>21233</v>
      </c>
      <c r="B2158" t="s">
        <v>21234</v>
      </c>
      <c r="C2158" t="s">
        <v>213</v>
      </c>
      <c r="D2158" t="s">
        <v>1002</v>
      </c>
      <c r="E2158" s="23">
        <v>41609</v>
      </c>
      <c r="H2158" t="e">
        <v>#DIV/0!</v>
      </c>
      <c r="K2158" t="e">
        <v>#DIV/0!</v>
      </c>
      <c r="M2158" t="e">
        <v>#DIV/0!</v>
      </c>
      <c r="P2158">
        <v>0</v>
      </c>
      <c r="Q2158">
        <v>0</v>
      </c>
      <c r="R2158" t="e">
        <v>#DIV/0!</v>
      </c>
      <c r="T2158">
        <v>1.06</v>
      </c>
    </row>
    <row r="2159" spans="1:20" x14ac:dyDescent="0.2">
      <c r="A2159" t="s">
        <v>21410</v>
      </c>
      <c r="B2159" t="s">
        <v>21411</v>
      </c>
      <c r="C2159" t="s">
        <v>8154</v>
      </c>
      <c r="D2159" t="s">
        <v>1002</v>
      </c>
      <c r="E2159" s="23">
        <v>41609</v>
      </c>
      <c r="F2159">
        <v>2</v>
      </c>
      <c r="G2159">
        <v>4</v>
      </c>
      <c r="H2159">
        <v>0.5</v>
      </c>
      <c r="J2159">
        <v>7</v>
      </c>
      <c r="K2159">
        <v>0</v>
      </c>
      <c r="L2159">
        <v>17</v>
      </c>
      <c r="M2159">
        <v>0.41176470588235292</v>
      </c>
      <c r="P2159">
        <v>0</v>
      </c>
      <c r="Q2159">
        <v>0</v>
      </c>
      <c r="R2159" t="e">
        <v>#DIV/0!</v>
      </c>
      <c r="T2159">
        <v>0.9</v>
      </c>
    </row>
    <row r="2160" spans="1:20" x14ac:dyDescent="0.2">
      <c r="A2160" t="s">
        <v>21475</v>
      </c>
      <c r="B2160" t="s">
        <v>21476</v>
      </c>
      <c r="C2160" t="s">
        <v>212</v>
      </c>
      <c r="D2160" t="s">
        <v>1000</v>
      </c>
      <c r="E2160" s="23">
        <v>41609</v>
      </c>
      <c r="F2160">
        <v>2</v>
      </c>
      <c r="G2160">
        <v>4</v>
      </c>
      <c r="H2160">
        <v>0.5</v>
      </c>
      <c r="I2160">
        <v>0</v>
      </c>
      <c r="J2160">
        <v>7</v>
      </c>
      <c r="K2160">
        <v>0</v>
      </c>
      <c r="L2160">
        <v>17</v>
      </c>
      <c r="M2160">
        <v>0.41176470588235292</v>
      </c>
      <c r="N2160">
        <v>0</v>
      </c>
      <c r="P2160">
        <v>0</v>
      </c>
      <c r="Q2160">
        <v>0</v>
      </c>
      <c r="R2160" t="e">
        <v>#DIV/0!</v>
      </c>
      <c r="S2160">
        <v>0</v>
      </c>
      <c r="T2160">
        <v>0.36363636363636365</v>
      </c>
    </row>
    <row r="2161" spans="1:20" x14ac:dyDescent="0.2">
      <c r="A2161" t="s">
        <v>21684</v>
      </c>
      <c r="B2161" t="s">
        <v>21685</v>
      </c>
      <c r="C2161" t="s">
        <v>217</v>
      </c>
      <c r="D2161" t="s">
        <v>1000</v>
      </c>
      <c r="E2161" s="23">
        <v>41609</v>
      </c>
      <c r="F2161">
        <v>3</v>
      </c>
      <c r="G2161">
        <v>3</v>
      </c>
      <c r="H2161">
        <v>1</v>
      </c>
      <c r="I2161">
        <v>0</v>
      </c>
      <c r="J2161">
        <v>15</v>
      </c>
      <c r="K2161">
        <v>0</v>
      </c>
      <c r="L2161">
        <v>15</v>
      </c>
      <c r="M2161">
        <v>1</v>
      </c>
      <c r="N2161">
        <v>12</v>
      </c>
      <c r="P2161">
        <v>0</v>
      </c>
      <c r="Q2161">
        <v>0</v>
      </c>
      <c r="R2161" t="e">
        <v>#DIV/0!</v>
      </c>
      <c r="S2161">
        <v>0</v>
      </c>
    </row>
    <row r="2162" spans="1:20" x14ac:dyDescent="0.2">
      <c r="A2162" t="s">
        <v>21863</v>
      </c>
      <c r="B2162" t="s">
        <v>21864</v>
      </c>
      <c r="C2162" t="s">
        <v>895</v>
      </c>
      <c r="D2162" t="s">
        <v>1002</v>
      </c>
      <c r="E2162" s="23">
        <v>41609</v>
      </c>
      <c r="F2162">
        <v>0</v>
      </c>
      <c r="G2162">
        <v>0</v>
      </c>
      <c r="H2162" t="e">
        <v>#DIV/0!</v>
      </c>
      <c r="I2162">
        <v>0</v>
      </c>
      <c r="J2162">
        <v>0</v>
      </c>
      <c r="K2162" t="e">
        <v>#DIV/0!</v>
      </c>
      <c r="L2162">
        <v>0</v>
      </c>
      <c r="M2162" t="e">
        <v>#DIV/0!</v>
      </c>
      <c r="P2162">
        <v>0</v>
      </c>
      <c r="Q2162">
        <v>0</v>
      </c>
      <c r="R2162" t="e">
        <v>#DIV/0!</v>
      </c>
      <c r="T2162">
        <v>0.53846153846153844</v>
      </c>
    </row>
    <row r="2163" spans="1:20" x14ac:dyDescent="0.2">
      <c r="A2163" t="s">
        <v>21928</v>
      </c>
      <c r="B2163" t="s">
        <v>21929</v>
      </c>
      <c r="C2163" t="s">
        <v>218</v>
      </c>
      <c r="D2163" t="s">
        <v>1002</v>
      </c>
      <c r="E2163" s="23">
        <v>41609</v>
      </c>
      <c r="F2163">
        <v>3</v>
      </c>
      <c r="G2163">
        <v>3</v>
      </c>
      <c r="H2163">
        <v>1</v>
      </c>
      <c r="I2163">
        <v>0</v>
      </c>
      <c r="J2163">
        <v>15</v>
      </c>
      <c r="K2163">
        <v>0</v>
      </c>
      <c r="L2163">
        <v>15</v>
      </c>
      <c r="M2163">
        <v>1</v>
      </c>
      <c r="N2163">
        <v>12</v>
      </c>
      <c r="P2163">
        <v>0</v>
      </c>
      <c r="Q2163">
        <v>0</v>
      </c>
      <c r="R2163" t="e">
        <v>#DIV/0!</v>
      </c>
      <c r="S2163">
        <v>0</v>
      </c>
      <c r="T2163">
        <v>0.61904761904761907</v>
      </c>
    </row>
    <row r="2164" spans="1:20" x14ac:dyDescent="0.2">
      <c r="A2164" t="s">
        <v>22105</v>
      </c>
      <c r="B2164" t="s">
        <v>22106</v>
      </c>
      <c r="C2164" t="s">
        <v>219</v>
      </c>
      <c r="D2164" t="s">
        <v>1002</v>
      </c>
      <c r="E2164" s="23">
        <v>41609</v>
      </c>
      <c r="H2164" t="e">
        <v>#DIV/0!</v>
      </c>
      <c r="K2164" t="e">
        <v>#DIV/0!</v>
      </c>
      <c r="M2164" t="e">
        <v>#DIV/0!</v>
      </c>
      <c r="R2164" t="e">
        <v>#DIV/0!</v>
      </c>
      <c r="T2164">
        <v>1</v>
      </c>
    </row>
    <row r="2165" spans="1:20" x14ac:dyDescent="0.2">
      <c r="A2165" t="s">
        <v>11541</v>
      </c>
      <c r="B2165" t="s">
        <v>11542</v>
      </c>
      <c r="C2165" t="s">
        <v>198</v>
      </c>
      <c r="D2165" t="s">
        <v>1002</v>
      </c>
      <c r="E2165" s="23">
        <v>41640</v>
      </c>
      <c r="F2165">
        <v>3</v>
      </c>
      <c r="G2165">
        <v>3</v>
      </c>
      <c r="H2165">
        <v>1</v>
      </c>
      <c r="J2165">
        <v>15</v>
      </c>
      <c r="K2165">
        <v>0</v>
      </c>
      <c r="L2165">
        <v>15</v>
      </c>
      <c r="M2165">
        <v>1</v>
      </c>
      <c r="P2165">
        <v>0</v>
      </c>
      <c r="Q2165">
        <v>0</v>
      </c>
      <c r="R2165" t="e">
        <v>#DIV/0!</v>
      </c>
    </row>
    <row r="2166" spans="1:20" x14ac:dyDescent="0.2">
      <c r="A2166" t="s">
        <v>13195</v>
      </c>
      <c r="B2166" t="s">
        <v>13107</v>
      </c>
      <c r="C2166" t="s">
        <v>1051</v>
      </c>
      <c r="D2166" t="s">
        <v>1002</v>
      </c>
      <c r="E2166" s="23">
        <v>41640</v>
      </c>
      <c r="F2166">
        <v>3</v>
      </c>
      <c r="G2166">
        <v>3</v>
      </c>
      <c r="H2166">
        <v>1</v>
      </c>
      <c r="J2166">
        <v>15</v>
      </c>
      <c r="K2166">
        <v>0</v>
      </c>
      <c r="L2166">
        <v>15</v>
      </c>
      <c r="M2166">
        <v>1</v>
      </c>
      <c r="P2166">
        <v>0</v>
      </c>
      <c r="Q2166">
        <v>0</v>
      </c>
      <c r="R2166" t="e">
        <v>#DIV/0!</v>
      </c>
    </row>
    <row r="2167" spans="1:20" x14ac:dyDescent="0.2">
      <c r="A2167" t="s">
        <v>3005</v>
      </c>
      <c r="B2167" t="s">
        <v>3006</v>
      </c>
      <c r="C2167" t="s">
        <v>242</v>
      </c>
      <c r="D2167" t="s">
        <v>1000</v>
      </c>
      <c r="E2167" s="23">
        <v>41640</v>
      </c>
      <c r="F2167">
        <v>0</v>
      </c>
      <c r="G2167">
        <v>0</v>
      </c>
      <c r="H2167" t="e">
        <v>#DIV/0!</v>
      </c>
      <c r="I2167">
        <v>0</v>
      </c>
      <c r="J2167">
        <v>0</v>
      </c>
      <c r="K2167" t="e">
        <v>#DIV/0!</v>
      </c>
      <c r="L2167">
        <v>0</v>
      </c>
      <c r="M2167" t="e">
        <v>#DIV/0!</v>
      </c>
      <c r="N2167">
        <v>0</v>
      </c>
      <c r="P2167">
        <v>0</v>
      </c>
      <c r="Q2167">
        <v>0</v>
      </c>
      <c r="R2167" t="e">
        <v>#DIV/0!</v>
      </c>
      <c r="S2167">
        <v>0</v>
      </c>
    </row>
    <row r="2168" spans="1:20" x14ac:dyDescent="0.2">
      <c r="A2168" t="s">
        <v>2830</v>
      </c>
      <c r="B2168" t="s">
        <v>2831</v>
      </c>
      <c r="C2168" t="s">
        <v>2724</v>
      </c>
      <c r="D2168" t="s">
        <v>1000</v>
      </c>
      <c r="E2168" s="23">
        <v>41640</v>
      </c>
      <c r="F2168">
        <v>11</v>
      </c>
      <c r="G2168">
        <v>13</v>
      </c>
      <c r="H2168">
        <v>0.84615384615384615</v>
      </c>
      <c r="I2168">
        <v>0</v>
      </c>
      <c r="J2168">
        <v>59</v>
      </c>
      <c r="K2168">
        <v>0</v>
      </c>
      <c r="L2168">
        <v>59</v>
      </c>
      <c r="M2168">
        <v>1</v>
      </c>
      <c r="N2168">
        <v>0</v>
      </c>
      <c r="P2168">
        <v>0</v>
      </c>
      <c r="Q2168">
        <v>0</v>
      </c>
      <c r="R2168" t="e">
        <v>#DIV/0!</v>
      </c>
      <c r="S2168">
        <v>0</v>
      </c>
    </row>
    <row r="2169" spans="1:20" x14ac:dyDescent="0.2">
      <c r="A2169" t="s">
        <v>2585</v>
      </c>
      <c r="B2169" t="s">
        <v>2586</v>
      </c>
      <c r="C2169" t="s">
        <v>237</v>
      </c>
      <c r="D2169" t="s">
        <v>1000</v>
      </c>
      <c r="E2169" s="23">
        <v>41640</v>
      </c>
      <c r="F2169">
        <v>17</v>
      </c>
      <c r="G2169">
        <v>17</v>
      </c>
      <c r="H2169">
        <v>1</v>
      </c>
      <c r="I2169">
        <v>81</v>
      </c>
      <c r="J2169">
        <v>149</v>
      </c>
      <c r="K2169">
        <v>0.5436241610738255</v>
      </c>
      <c r="L2169">
        <v>149</v>
      </c>
      <c r="M2169">
        <v>1</v>
      </c>
      <c r="N2169">
        <v>60</v>
      </c>
      <c r="O2169">
        <v>1.0499999999999998</v>
      </c>
      <c r="P2169">
        <v>10</v>
      </c>
      <c r="Q2169">
        <v>15</v>
      </c>
      <c r="R2169">
        <v>0.66666666666666663</v>
      </c>
      <c r="S2169">
        <v>21</v>
      </c>
    </row>
    <row r="2170" spans="1:20" x14ac:dyDescent="0.2">
      <c r="A2170" t="s">
        <v>2410</v>
      </c>
      <c r="B2170" t="s">
        <v>2411</v>
      </c>
      <c r="C2170" t="s">
        <v>238</v>
      </c>
      <c r="D2170" t="s">
        <v>1000</v>
      </c>
      <c r="E2170" s="23">
        <v>41640</v>
      </c>
      <c r="F2170">
        <v>11</v>
      </c>
      <c r="G2170">
        <v>14</v>
      </c>
      <c r="H2170">
        <v>0.7857142857142857</v>
      </c>
      <c r="I2170">
        <v>24</v>
      </c>
      <c r="J2170">
        <v>36</v>
      </c>
      <c r="K2170">
        <v>0.66666666666666663</v>
      </c>
      <c r="L2170">
        <v>40</v>
      </c>
      <c r="M2170">
        <v>0.9</v>
      </c>
      <c r="N2170">
        <v>20</v>
      </c>
      <c r="O2170">
        <v>0.80400000000000005</v>
      </c>
      <c r="P2170">
        <v>3</v>
      </c>
      <c r="Q2170">
        <v>3</v>
      </c>
      <c r="R2170">
        <v>1</v>
      </c>
      <c r="S2170">
        <v>4</v>
      </c>
    </row>
    <row r="2171" spans="1:20" x14ac:dyDescent="0.2">
      <c r="A2171" t="s">
        <v>2237</v>
      </c>
      <c r="B2171" t="s">
        <v>2238</v>
      </c>
      <c r="C2171" t="s">
        <v>239</v>
      </c>
      <c r="D2171" t="s">
        <v>1000</v>
      </c>
      <c r="E2171" s="23">
        <v>41640</v>
      </c>
      <c r="F2171">
        <v>4</v>
      </c>
      <c r="G2171">
        <v>4</v>
      </c>
      <c r="H2171">
        <v>1</v>
      </c>
      <c r="I2171">
        <v>3</v>
      </c>
      <c r="J2171">
        <v>8</v>
      </c>
      <c r="K2171">
        <v>0.375</v>
      </c>
      <c r="L2171">
        <v>8</v>
      </c>
      <c r="M2171">
        <v>1</v>
      </c>
      <c r="N2171">
        <v>1</v>
      </c>
      <c r="O2171">
        <v>0.98499999999999999</v>
      </c>
      <c r="P2171">
        <v>0</v>
      </c>
      <c r="Q2171">
        <v>0</v>
      </c>
      <c r="R2171" t="e">
        <v>#DIV/0!</v>
      </c>
      <c r="S2171">
        <v>2</v>
      </c>
    </row>
    <row r="2172" spans="1:20" x14ac:dyDescent="0.2">
      <c r="A2172" t="s">
        <v>2062</v>
      </c>
      <c r="B2172" t="s">
        <v>2063</v>
      </c>
      <c r="C2172" t="s">
        <v>1988</v>
      </c>
      <c r="D2172" t="s">
        <v>1000</v>
      </c>
      <c r="E2172" s="23">
        <v>41640</v>
      </c>
      <c r="F2172">
        <v>7</v>
      </c>
      <c r="G2172">
        <v>7</v>
      </c>
      <c r="H2172">
        <v>1</v>
      </c>
      <c r="I2172">
        <v>19</v>
      </c>
      <c r="J2172">
        <v>35</v>
      </c>
      <c r="K2172">
        <v>0.54285714285714282</v>
      </c>
      <c r="L2172">
        <v>35</v>
      </c>
      <c r="M2172">
        <v>1</v>
      </c>
      <c r="N2172">
        <v>16</v>
      </c>
      <c r="P2172">
        <v>1</v>
      </c>
      <c r="Q2172">
        <v>1</v>
      </c>
      <c r="R2172">
        <v>1</v>
      </c>
      <c r="S2172">
        <v>3</v>
      </c>
      <c r="T2172">
        <v>1.06</v>
      </c>
    </row>
    <row r="2173" spans="1:20" x14ac:dyDescent="0.2">
      <c r="A2173" t="s">
        <v>1814</v>
      </c>
      <c r="B2173" t="s">
        <v>1815</v>
      </c>
      <c r="C2173" t="s">
        <v>240</v>
      </c>
      <c r="D2173" t="s">
        <v>1000</v>
      </c>
      <c r="E2173" s="23">
        <v>41640</v>
      </c>
      <c r="F2173">
        <v>19</v>
      </c>
      <c r="G2173">
        <v>23</v>
      </c>
      <c r="H2173">
        <v>0.82608695652173914</v>
      </c>
      <c r="I2173">
        <v>34</v>
      </c>
      <c r="J2173">
        <v>95</v>
      </c>
      <c r="K2173">
        <v>0.35789473684210527</v>
      </c>
      <c r="L2173">
        <v>115</v>
      </c>
      <c r="M2173">
        <v>0.82608695652173914</v>
      </c>
      <c r="N2173">
        <v>27</v>
      </c>
      <c r="P2173">
        <v>0</v>
      </c>
      <c r="Q2173">
        <v>3</v>
      </c>
      <c r="R2173">
        <v>0</v>
      </c>
      <c r="S2173">
        <v>8</v>
      </c>
      <c r="T2173">
        <v>0.81666666666666665</v>
      </c>
    </row>
    <row r="2174" spans="1:20" x14ac:dyDescent="0.2">
      <c r="A2174" t="s">
        <v>1639</v>
      </c>
      <c r="B2174" t="s">
        <v>1640</v>
      </c>
      <c r="C2174" t="s">
        <v>241</v>
      </c>
      <c r="D2174" t="s">
        <v>1000</v>
      </c>
      <c r="E2174" s="23">
        <v>41640</v>
      </c>
      <c r="F2174">
        <v>0</v>
      </c>
      <c r="G2174">
        <v>0</v>
      </c>
      <c r="H2174" t="e">
        <v>#DIV/0!</v>
      </c>
      <c r="I2174">
        <v>0</v>
      </c>
      <c r="J2174">
        <v>0</v>
      </c>
      <c r="K2174" t="e">
        <v>#DIV/0!</v>
      </c>
      <c r="L2174">
        <v>0</v>
      </c>
      <c r="M2174" t="e">
        <v>#DIV/0!</v>
      </c>
      <c r="P2174">
        <v>0</v>
      </c>
      <c r="Q2174">
        <v>0</v>
      </c>
      <c r="R2174" t="e">
        <v>#DIV/0!</v>
      </c>
      <c r="T2174">
        <v>0.36363636363636365</v>
      </c>
    </row>
    <row r="2175" spans="1:20" x14ac:dyDescent="0.2">
      <c r="A2175" t="s">
        <v>1084</v>
      </c>
      <c r="B2175" t="s">
        <v>1169</v>
      </c>
      <c r="C2175" t="s">
        <v>235</v>
      </c>
      <c r="D2175" t="s">
        <v>1002</v>
      </c>
      <c r="E2175" s="23">
        <v>41640</v>
      </c>
      <c r="F2175">
        <v>69</v>
      </c>
      <c r="G2175">
        <v>78</v>
      </c>
      <c r="H2175">
        <v>0.88461538461538458</v>
      </c>
      <c r="I2175">
        <v>161</v>
      </c>
      <c r="J2175">
        <v>382</v>
      </c>
      <c r="K2175">
        <v>0.42146596858638741</v>
      </c>
      <c r="L2175">
        <v>406</v>
      </c>
      <c r="M2175">
        <v>0.94088669950738912</v>
      </c>
      <c r="N2175">
        <v>124</v>
      </c>
      <c r="P2175">
        <v>14</v>
      </c>
      <c r="Q2175">
        <v>22</v>
      </c>
      <c r="R2175">
        <v>0.63636363636363635</v>
      </c>
      <c r="S2175">
        <v>38</v>
      </c>
    </row>
    <row r="2176" spans="1:20" x14ac:dyDescent="0.2">
      <c r="A2176" t="s">
        <v>11543</v>
      </c>
      <c r="B2176" t="s">
        <v>11544</v>
      </c>
      <c r="C2176" t="s">
        <v>199</v>
      </c>
      <c r="D2176" t="s">
        <v>1002</v>
      </c>
      <c r="E2176" s="23">
        <v>41640</v>
      </c>
      <c r="F2176">
        <v>9</v>
      </c>
      <c r="G2176">
        <v>11</v>
      </c>
      <c r="H2176">
        <v>0.81818181818181823</v>
      </c>
      <c r="I2176">
        <v>17</v>
      </c>
      <c r="J2176">
        <v>65</v>
      </c>
      <c r="K2176">
        <v>0.26153846153846155</v>
      </c>
      <c r="L2176">
        <v>75</v>
      </c>
      <c r="M2176">
        <v>0.8666666666666667</v>
      </c>
      <c r="N2176">
        <v>8</v>
      </c>
      <c r="P2176">
        <v>1</v>
      </c>
      <c r="Q2176">
        <v>5</v>
      </c>
      <c r="R2176">
        <v>0.2</v>
      </c>
      <c r="S2176">
        <v>9</v>
      </c>
      <c r="T2176">
        <v>0.68173076923076925</v>
      </c>
    </row>
    <row r="2177" spans="1:20" x14ac:dyDescent="0.2">
      <c r="A2177" t="s">
        <v>11419</v>
      </c>
      <c r="B2177" t="s">
        <v>11420</v>
      </c>
      <c r="C2177" t="s">
        <v>201</v>
      </c>
      <c r="D2177" t="s">
        <v>1000</v>
      </c>
      <c r="E2177" s="23">
        <v>41640</v>
      </c>
      <c r="F2177">
        <v>4</v>
      </c>
      <c r="G2177">
        <v>4</v>
      </c>
      <c r="H2177">
        <v>1</v>
      </c>
      <c r="I2177">
        <v>12</v>
      </c>
      <c r="J2177">
        <v>40</v>
      </c>
      <c r="K2177">
        <v>0.3</v>
      </c>
      <c r="L2177">
        <v>40</v>
      </c>
      <c r="M2177">
        <v>1</v>
      </c>
      <c r="N2177">
        <v>4</v>
      </c>
      <c r="O2177">
        <v>1.1000000000000001</v>
      </c>
      <c r="P2177">
        <v>1</v>
      </c>
      <c r="Q2177">
        <v>2</v>
      </c>
      <c r="R2177">
        <v>0.5</v>
      </c>
      <c r="S2177">
        <v>8</v>
      </c>
    </row>
    <row r="2178" spans="1:20" x14ac:dyDescent="0.2">
      <c r="A2178" t="s">
        <v>12216</v>
      </c>
      <c r="B2178" t="s">
        <v>12217</v>
      </c>
      <c r="C2178" t="s">
        <v>200</v>
      </c>
      <c r="D2178" t="s">
        <v>1000</v>
      </c>
      <c r="E2178" s="23">
        <v>41640</v>
      </c>
      <c r="F2178">
        <v>5</v>
      </c>
      <c r="G2178">
        <v>7</v>
      </c>
      <c r="H2178">
        <v>0.7142857142857143</v>
      </c>
      <c r="I2178">
        <v>5</v>
      </c>
      <c r="J2178">
        <v>25</v>
      </c>
      <c r="K2178">
        <v>0.2</v>
      </c>
      <c r="L2178">
        <v>35</v>
      </c>
      <c r="M2178">
        <v>0.7142857142857143</v>
      </c>
      <c r="N2178">
        <v>4</v>
      </c>
      <c r="P2178">
        <v>0</v>
      </c>
      <c r="Q2178">
        <v>3</v>
      </c>
      <c r="R2178">
        <v>0</v>
      </c>
      <c r="S2178">
        <v>1</v>
      </c>
    </row>
    <row r="2179" spans="1:20" x14ac:dyDescent="0.2">
      <c r="A2179" t="s">
        <v>12501</v>
      </c>
      <c r="B2179" t="s">
        <v>12502</v>
      </c>
      <c r="C2179" t="s">
        <v>202</v>
      </c>
      <c r="D2179" t="s">
        <v>1000</v>
      </c>
      <c r="E2179" s="23">
        <v>41640</v>
      </c>
      <c r="H2179" t="e">
        <v>#DIV/0!</v>
      </c>
      <c r="K2179" t="e">
        <v>#DIV/0!</v>
      </c>
      <c r="M2179" t="e">
        <v>#DIV/0!</v>
      </c>
      <c r="R2179" t="e">
        <v>#DIV/0!</v>
      </c>
    </row>
    <row r="2180" spans="1:20" x14ac:dyDescent="0.2">
      <c r="A2180" t="s">
        <v>11038</v>
      </c>
      <c r="B2180" t="s">
        <v>11039</v>
      </c>
      <c r="C2180" t="s">
        <v>228</v>
      </c>
      <c r="D2180" t="s">
        <v>1000</v>
      </c>
      <c r="E2180" s="23">
        <v>41640</v>
      </c>
      <c r="H2180" t="e">
        <v>#DIV/0!</v>
      </c>
      <c r="K2180" t="e">
        <v>#DIV/0!</v>
      </c>
      <c r="M2180" t="e">
        <v>#DIV/0!</v>
      </c>
      <c r="R2180" t="e">
        <v>#DIV/0!</v>
      </c>
      <c r="T2180">
        <v>0.82499999999999996</v>
      </c>
    </row>
    <row r="2181" spans="1:20" x14ac:dyDescent="0.2">
      <c r="A2181" t="s">
        <v>10863</v>
      </c>
      <c r="B2181" t="s">
        <v>10864</v>
      </c>
      <c r="C2181" t="s">
        <v>227</v>
      </c>
      <c r="D2181" t="s">
        <v>1002</v>
      </c>
      <c r="E2181" s="23">
        <v>41640</v>
      </c>
      <c r="H2181" t="e">
        <v>#DIV/0!</v>
      </c>
      <c r="K2181" t="e">
        <v>#DIV/0!</v>
      </c>
      <c r="M2181" t="e">
        <v>#DIV/0!</v>
      </c>
      <c r="R2181" t="e">
        <v>#DIV/0!</v>
      </c>
      <c r="T2181">
        <v>1.1499999999999999</v>
      </c>
    </row>
    <row r="2182" spans="1:20" x14ac:dyDescent="0.2">
      <c r="A2182" t="s">
        <v>10688</v>
      </c>
      <c r="B2182" t="s">
        <v>10689</v>
      </c>
      <c r="C2182" t="s">
        <v>203</v>
      </c>
      <c r="D2182" t="s">
        <v>1002</v>
      </c>
      <c r="E2182" s="23">
        <v>41640</v>
      </c>
      <c r="F2182">
        <v>11</v>
      </c>
      <c r="G2182">
        <v>10</v>
      </c>
      <c r="H2182">
        <v>1.1000000000000001</v>
      </c>
      <c r="I2182">
        <v>62</v>
      </c>
      <c r="J2182">
        <v>75</v>
      </c>
      <c r="K2182">
        <v>0.82666666666666666</v>
      </c>
      <c r="L2182">
        <v>70</v>
      </c>
      <c r="M2182">
        <v>1.0714285714285714</v>
      </c>
      <c r="N2182">
        <v>52</v>
      </c>
      <c r="P2182">
        <v>4</v>
      </c>
      <c r="Q2182">
        <v>5</v>
      </c>
      <c r="R2182">
        <v>0.8</v>
      </c>
      <c r="S2182">
        <v>10</v>
      </c>
      <c r="T2182">
        <v>0.75958695652173902</v>
      </c>
    </row>
    <row r="2183" spans="1:20" x14ac:dyDescent="0.2">
      <c r="A2183" t="s">
        <v>10513</v>
      </c>
      <c r="B2183" t="s">
        <v>10514</v>
      </c>
      <c r="C2183" t="s">
        <v>205</v>
      </c>
      <c r="D2183" t="s">
        <v>1000</v>
      </c>
      <c r="E2183" s="23">
        <v>41640</v>
      </c>
      <c r="F2183">
        <v>5</v>
      </c>
      <c r="G2183">
        <v>5</v>
      </c>
      <c r="H2183">
        <v>1</v>
      </c>
      <c r="I2183">
        <v>39</v>
      </c>
      <c r="J2183">
        <v>45</v>
      </c>
      <c r="K2183">
        <v>0.8666666666666667</v>
      </c>
      <c r="L2183">
        <v>45</v>
      </c>
      <c r="M2183">
        <v>1</v>
      </c>
      <c r="N2183">
        <v>33</v>
      </c>
      <c r="O2183">
        <v>0.97500000000000009</v>
      </c>
      <c r="P2183">
        <v>4</v>
      </c>
      <c r="Q2183">
        <v>5</v>
      </c>
      <c r="R2183">
        <v>0.8</v>
      </c>
      <c r="S2183">
        <v>6</v>
      </c>
      <c r="T2183">
        <v>0.61904761904761907</v>
      </c>
    </row>
    <row r="2184" spans="1:20" x14ac:dyDescent="0.2">
      <c r="A2184" t="s">
        <v>10337</v>
      </c>
      <c r="B2184" t="s">
        <v>10338</v>
      </c>
      <c r="C2184" t="s">
        <v>204</v>
      </c>
      <c r="D2184" t="s">
        <v>1000</v>
      </c>
      <c r="E2184" s="23">
        <v>41640</v>
      </c>
      <c r="F2184">
        <v>6</v>
      </c>
      <c r="G2184">
        <v>5</v>
      </c>
      <c r="H2184">
        <v>1.2</v>
      </c>
      <c r="I2184">
        <v>23</v>
      </c>
      <c r="J2184">
        <v>30</v>
      </c>
      <c r="K2184">
        <v>0.76666666666666672</v>
      </c>
      <c r="L2184">
        <v>25</v>
      </c>
      <c r="M2184">
        <v>1.2</v>
      </c>
      <c r="N2184">
        <v>19</v>
      </c>
      <c r="P2184">
        <v>0</v>
      </c>
      <c r="Q2184">
        <v>0</v>
      </c>
      <c r="R2184" t="e">
        <v>#DIV/0!</v>
      </c>
      <c r="S2184">
        <v>4</v>
      </c>
      <c r="T2184">
        <v>1</v>
      </c>
    </row>
    <row r="2185" spans="1:20" x14ac:dyDescent="0.2">
      <c r="A2185" t="s">
        <v>10272</v>
      </c>
      <c r="B2185" t="s">
        <v>10273</v>
      </c>
      <c r="C2185" t="s">
        <v>206</v>
      </c>
      <c r="D2185" t="s">
        <v>1000</v>
      </c>
      <c r="E2185" s="23">
        <v>41640</v>
      </c>
      <c r="H2185" t="e">
        <v>#DIV/0!</v>
      </c>
      <c r="K2185" t="e">
        <v>#DIV/0!</v>
      </c>
      <c r="M2185" t="e">
        <v>#DIV/0!</v>
      </c>
      <c r="N2185">
        <v>0</v>
      </c>
      <c r="R2185" t="e">
        <v>#DIV/0!</v>
      </c>
    </row>
    <row r="2186" spans="1:20" x14ac:dyDescent="0.2">
      <c r="A2186" t="s">
        <v>9841</v>
      </c>
      <c r="B2186" t="s">
        <v>9842</v>
      </c>
      <c r="C2186" t="s">
        <v>223</v>
      </c>
      <c r="D2186" t="s">
        <v>1002</v>
      </c>
      <c r="E2186" s="23">
        <v>41640</v>
      </c>
      <c r="H2186" t="e">
        <v>#DIV/0!</v>
      </c>
      <c r="K2186" t="e">
        <v>#DIV/0!</v>
      </c>
      <c r="M2186" t="e">
        <v>#DIV/0!</v>
      </c>
      <c r="R2186" t="e">
        <v>#DIV/0!</v>
      </c>
    </row>
    <row r="2187" spans="1:20" x14ac:dyDescent="0.2">
      <c r="A2187" t="s">
        <v>9666</v>
      </c>
      <c r="B2187" t="s">
        <v>9667</v>
      </c>
      <c r="C2187" t="s">
        <v>224</v>
      </c>
      <c r="D2187" t="s">
        <v>1000</v>
      </c>
      <c r="E2187" s="23">
        <v>41640</v>
      </c>
      <c r="H2187" t="e">
        <v>#DIV/0!</v>
      </c>
      <c r="K2187" t="e">
        <v>#DIV/0!</v>
      </c>
      <c r="M2187" t="e">
        <v>#DIV/0!</v>
      </c>
      <c r="R2187" t="e">
        <v>#DIV/0!</v>
      </c>
    </row>
    <row r="2188" spans="1:20" x14ac:dyDescent="0.2">
      <c r="A2188" t="s">
        <v>9275</v>
      </c>
      <c r="B2188" t="s">
        <v>9276</v>
      </c>
      <c r="C2188" t="s">
        <v>211</v>
      </c>
      <c r="D2188" t="s">
        <v>1000</v>
      </c>
      <c r="E2188" s="23">
        <v>41640</v>
      </c>
      <c r="H2188" t="e">
        <v>#DIV/0!</v>
      </c>
      <c r="K2188" t="e">
        <v>#DIV/0!</v>
      </c>
      <c r="M2188" t="e">
        <v>#DIV/0!</v>
      </c>
      <c r="N2188">
        <v>0</v>
      </c>
      <c r="R2188" t="e">
        <v>#DIV/0!</v>
      </c>
    </row>
    <row r="2189" spans="1:20" x14ac:dyDescent="0.2">
      <c r="A2189" t="s">
        <v>9100</v>
      </c>
      <c r="B2189" t="s">
        <v>9101</v>
      </c>
      <c r="C2189" t="s">
        <v>207</v>
      </c>
      <c r="D2189" t="s">
        <v>1002</v>
      </c>
      <c r="E2189" s="23">
        <v>41640</v>
      </c>
      <c r="F2189">
        <v>6</v>
      </c>
      <c r="G2189">
        <v>9</v>
      </c>
      <c r="H2189">
        <v>0.66666666666666663</v>
      </c>
      <c r="I2189">
        <v>19</v>
      </c>
      <c r="J2189">
        <v>45</v>
      </c>
      <c r="K2189">
        <v>0.42222222222222222</v>
      </c>
      <c r="L2189">
        <v>60</v>
      </c>
      <c r="M2189">
        <v>0.75</v>
      </c>
      <c r="N2189">
        <v>15</v>
      </c>
      <c r="P2189">
        <v>1</v>
      </c>
      <c r="Q2189">
        <v>2</v>
      </c>
      <c r="R2189">
        <v>0.5</v>
      </c>
      <c r="S2189">
        <v>4</v>
      </c>
    </row>
    <row r="2190" spans="1:20" x14ac:dyDescent="0.2">
      <c r="A2190" t="s">
        <v>9035</v>
      </c>
      <c r="B2190" t="s">
        <v>9036</v>
      </c>
      <c r="C2190" t="s">
        <v>894</v>
      </c>
      <c r="D2190" t="s">
        <v>1000</v>
      </c>
      <c r="E2190" s="23">
        <v>41640</v>
      </c>
      <c r="H2190" t="e">
        <v>#DIV/0!</v>
      </c>
      <c r="K2190" t="e">
        <v>#DIV/0!</v>
      </c>
      <c r="M2190" t="e">
        <v>#DIV/0!</v>
      </c>
      <c r="R2190" t="e">
        <v>#DIV/0!</v>
      </c>
      <c r="T2190">
        <v>0.73333333333333328</v>
      </c>
    </row>
    <row r="2191" spans="1:20" x14ac:dyDescent="0.2">
      <c r="A2191" t="s">
        <v>8860</v>
      </c>
      <c r="B2191" t="s">
        <v>8861</v>
      </c>
      <c r="C2191" t="s">
        <v>210</v>
      </c>
      <c r="D2191" t="s">
        <v>1000</v>
      </c>
      <c r="E2191" s="23">
        <v>41640</v>
      </c>
      <c r="F2191">
        <v>4</v>
      </c>
      <c r="G2191">
        <v>4</v>
      </c>
      <c r="H2191">
        <v>1</v>
      </c>
      <c r="I2191">
        <v>19</v>
      </c>
      <c r="J2191">
        <v>35</v>
      </c>
      <c r="K2191">
        <v>0.54285714285714282</v>
      </c>
      <c r="L2191">
        <v>35</v>
      </c>
      <c r="M2191">
        <v>1</v>
      </c>
      <c r="N2191">
        <v>15</v>
      </c>
      <c r="O2191">
        <v>1.175</v>
      </c>
      <c r="P2191">
        <v>1</v>
      </c>
      <c r="Q2191">
        <v>2</v>
      </c>
      <c r="R2191">
        <v>0.5</v>
      </c>
      <c r="S2191">
        <v>4</v>
      </c>
      <c r="T2191">
        <v>0.93333333333333324</v>
      </c>
    </row>
    <row r="2192" spans="1:20" x14ac:dyDescent="0.2">
      <c r="A2192" t="s">
        <v>8685</v>
      </c>
      <c r="B2192" t="s">
        <v>8686</v>
      </c>
      <c r="C2192" t="s">
        <v>208</v>
      </c>
      <c r="D2192" t="s">
        <v>1000</v>
      </c>
      <c r="E2192" s="23">
        <v>41640</v>
      </c>
      <c r="F2192">
        <v>2</v>
      </c>
      <c r="G2192">
        <v>5</v>
      </c>
      <c r="H2192">
        <v>0.4</v>
      </c>
      <c r="J2192">
        <v>10</v>
      </c>
      <c r="K2192">
        <v>0</v>
      </c>
      <c r="L2192">
        <v>25</v>
      </c>
      <c r="M2192">
        <v>0.4</v>
      </c>
      <c r="R2192" t="e">
        <v>#DIV/0!</v>
      </c>
      <c r="T2192">
        <v>0.80317391304347818</v>
      </c>
    </row>
    <row r="2193" spans="1:20" x14ac:dyDescent="0.2">
      <c r="A2193" t="s">
        <v>8436</v>
      </c>
      <c r="B2193" t="s">
        <v>8437</v>
      </c>
      <c r="C2193" t="s">
        <v>213</v>
      </c>
      <c r="D2193" t="s">
        <v>1000</v>
      </c>
      <c r="E2193" s="23">
        <v>41640</v>
      </c>
      <c r="H2193" t="e">
        <v>#DIV/0!</v>
      </c>
      <c r="K2193" t="e">
        <v>#DIV/0!</v>
      </c>
      <c r="M2193" t="e">
        <v>#DIV/0!</v>
      </c>
      <c r="R2193" t="e">
        <v>#DIV/0!</v>
      </c>
      <c r="T2193">
        <v>0.71599999999999997</v>
      </c>
    </row>
    <row r="2194" spans="1:20" x14ac:dyDescent="0.2">
      <c r="A2194" t="s">
        <v>8261</v>
      </c>
      <c r="B2194" t="s">
        <v>8262</v>
      </c>
      <c r="C2194" t="s">
        <v>212</v>
      </c>
      <c r="D2194" t="s">
        <v>1002</v>
      </c>
      <c r="E2194" s="23">
        <v>41640</v>
      </c>
      <c r="F2194">
        <v>2</v>
      </c>
      <c r="G2194">
        <v>4</v>
      </c>
      <c r="H2194">
        <v>0.5</v>
      </c>
      <c r="I2194">
        <v>0</v>
      </c>
      <c r="J2194">
        <v>7</v>
      </c>
      <c r="K2194">
        <v>0</v>
      </c>
      <c r="L2194">
        <v>17</v>
      </c>
      <c r="M2194">
        <v>0.41176470588235292</v>
      </c>
      <c r="N2194">
        <v>0</v>
      </c>
      <c r="P2194">
        <v>0</v>
      </c>
      <c r="Q2194">
        <v>0</v>
      </c>
      <c r="R2194" t="e">
        <v>#DIV/0!</v>
      </c>
      <c r="S2194">
        <v>0</v>
      </c>
      <c r="T2194">
        <v>0.98</v>
      </c>
    </row>
    <row r="2195" spans="1:20" x14ac:dyDescent="0.2">
      <c r="A2195" t="s">
        <v>8196</v>
      </c>
      <c r="B2195" t="s">
        <v>8197</v>
      </c>
      <c r="C2195" t="s">
        <v>8154</v>
      </c>
      <c r="D2195" t="s">
        <v>1000</v>
      </c>
      <c r="E2195" s="23">
        <v>41640</v>
      </c>
      <c r="F2195">
        <v>2</v>
      </c>
      <c r="G2195">
        <v>4</v>
      </c>
      <c r="H2195">
        <v>0.5</v>
      </c>
      <c r="J2195">
        <v>7</v>
      </c>
      <c r="K2195">
        <v>0</v>
      </c>
      <c r="L2195">
        <v>17</v>
      </c>
      <c r="M2195">
        <v>0.41176470588235292</v>
      </c>
      <c r="R2195" t="e">
        <v>#DIV/0!</v>
      </c>
      <c r="T2195">
        <v>0.63028638028638029</v>
      </c>
    </row>
    <row r="2196" spans="1:20" x14ac:dyDescent="0.2">
      <c r="A2196" t="s">
        <v>7960</v>
      </c>
      <c r="B2196" t="s">
        <v>7961</v>
      </c>
      <c r="C2196" t="s">
        <v>225</v>
      </c>
      <c r="D2196" t="s">
        <v>1002</v>
      </c>
      <c r="E2196" s="23">
        <v>41640</v>
      </c>
      <c r="H2196" t="e">
        <v>#DIV/0!</v>
      </c>
      <c r="K2196" t="e">
        <v>#DIV/0!</v>
      </c>
      <c r="M2196" t="e">
        <v>#DIV/0!</v>
      </c>
      <c r="R2196" t="e">
        <v>#DIV/0!</v>
      </c>
    </row>
    <row r="2197" spans="1:20" x14ac:dyDescent="0.2">
      <c r="A2197" t="s">
        <v>7759</v>
      </c>
      <c r="B2197" t="s">
        <v>7760</v>
      </c>
      <c r="C2197" t="s">
        <v>226</v>
      </c>
      <c r="D2197" t="s">
        <v>1000</v>
      </c>
      <c r="E2197" s="23">
        <v>41640</v>
      </c>
      <c r="H2197" t="e">
        <v>#DIV/0!</v>
      </c>
      <c r="K2197" t="e">
        <v>#DIV/0!</v>
      </c>
      <c r="M2197" t="e">
        <v>#DIV/0!</v>
      </c>
      <c r="R2197" t="e">
        <v>#DIV/0!</v>
      </c>
    </row>
    <row r="2198" spans="1:20" x14ac:dyDescent="0.2">
      <c r="A2198" t="s">
        <v>7572</v>
      </c>
      <c r="B2198" t="s">
        <v>7573</v>
      </c>
      <c r="C2198" t="s">
        <v>901</v>
      </c>
      <c r="D2198" t="s">
        <v>1000</v>
      </c>
      <c r="E2198" s="23">
        <v>41640</v>
      </c>
      <c r="F2198">
        <v>2</v>
      </c>
      <c r="G2198">
        <v>2</v>
      </c>
      <c r="H2198">
        <v>1</v>
      </c>
      <c r="I2198">
        <v>10</v>
      </c>
      <c r="J2198">
        <v>10</v>
      </c>
      <c r="K2198">
        <v>1</v>
      </c>
      <c r="L2198">
        <v>10</v>
      </c>
      <c r="M2198">
        <v>1</v>
      </c>
      <c r="N2198">
        <v>8</v>
      </c>
      <c r="P2198">
        <v>1</v>
      </c>
      <c r="Q2198">
        <v>1</v>
      </c>
      <c r="R2198">
        <v>1</v>
      </c>
      <c r="S2198">
        <v>2</v>
      </c>
      <c r="T2198">
        <v>0.79935449333275399</v>
      </c>
    </row>
    <row r="2199" spans="1:20" x14ac:dyDescent="0.2">
      <c r="A2199" t="s">
        <v>7225</v>
      </c>
      <c r="B2199" t="s">
        <v>7226</v>
      </c>
      <c r="C2199" t="s">
        <v>1052</v>
      </c>
      <c r="D2199" t="s">
        <v>1000</v>
      </c>
      <c r="E2199" s="23">
        <v>41640</v>
      </c>
      <c r="F2199">
        <v>2</v>
      </c>
      <c r="G2199">
        <v>2</v>
      </c>
      <c r="H2199">
        <v>1</v>
      </c>
      <c r="I2199">
        <v>10</v>
      </c>
      <c r="J2199">
        <v>10</v>
      </c>
      <c r="K2199">
        <v>1</v>
      </c>
      <c r="L2199">
        <v>10</v>
      </c>
      <c r="M2199">
        <v>1</v>
      </c>
      <c r="N2199">
        <v>8</v>
      </c>
      <c r="P2199">
        <v>1</v>
      </c>
      <c r="Q2199">
        <v>1</v>
      </c>
      <c r="R2199">
        <v>1</v>
      </c>
      <c r="S2199">
        <v>2</v>
      </c>
    </row>
    <row r="2200" spans="1:20" x14ac:dyDescent="0.2">
      <c r="A2200" t="s">
        <v>7020</v>
      </c>
      <c r="B2200" t="s">
        <v>7021</v>
      </c>
      <c r="C2200" t="s">
        <v>232</v>
      </c>
      <c r="D2200" t="s">
        <v>1002</v>
      </c>
      <c r="E2200" s="23">
        <v>41640</v>
      </c>
      <c r="H2200" t="e">
        <v>#DIV/0!</v>
      </c>
      <c r="K2200" t="e">
        <v>#DIV/0!</v>
      </c>
      <c r="M2200" t="e">
        <v>#DIV/0!</v>
      </c>
      <c r="R2200" t="e">
        <v>#DIV/0!</v>
      </c>
    </row>
    <row r="2201" spans="1:20" x14ac:dyDescent="0.2">
      <c r="A2201" t="s">
        <v>6829</v>
      </c>
      <c r="B2201" t="s">
        <v>6830</v>
      </c>
      <c r="C2201" t="s">
        <v>231</v>
      </c>
      <c r="D2201" t="s">
        <v>1000</v>
      </c>
      <c r="E2201" s="23">
        <v>41640</v>
      </c>
      <c r="H2201" t="e">
        <v>#DIV/0!</v>
      </c>
      <c r="K2201" t="e">
        <v>#DIV/0!</v>
      </c>
      <c r="M2201" t="e">
        <v>#DIV/0!</v>
      </c>
      <c r="R2201" t="e">
        <v>#DIV/0!</v>
      </c>
    </row>
    <row r="2202" spans="1:20" x14ac:dyDescent="0.2">
      <c r="A2202" t="s">
        <v>6654</v>
      </c>
      <c r="B2202" t="s">
        <v>6655</v>
      </c>
      <c r="C2202" t="s">
        <v>317</v>
      </c>
      <c r="D2202" t="s">
        <v>1002</v>
      </c>
      <c r="E2202" s="23">
        <v>41640</v>
      </c>
      <c r="F2202">
        <v>3</v>
      </c>
      <c r="G2202">
        <v>3</v>
      </c>
      <c r="H2202">
        <v>1</v>
      </c>
      <c r="I2202">
        <v>6</v>
      </c>
      <c r="J2202">
        <v>15</v>
      </c>
      <c r="K2202">
        <v>0.4</v>
      </c>
      <c r="L2202">
        <v>15</v>
      </c>
      <c r="M2202">
        <v>1</v>
      </c>
      <c r="N2202">
        <v>3</v>
      </c>
      <c r="P2202">
        <v>0</v>
      </c>
      <c r="Q2202">
        <v>0</v>
      </c>
      <c r="R2202" t="e">
        <v>#DIV/0!</v>
      </c>
      <c r="S2202">
        <v>3</v>
      </c>
      <c r="T2202">
        <v>0.41379310344827586</v>
      </c>
    </row>
    <row r="2203" spans="1:20" x14ac:dyDescent="0.2">
      <c r="A2203" t="s">
        <v>6479</v>
      </c>
      <c r="B2203" t="s">
        <v>6480</v>
      </c>
      <c r="C2203" t="s">
        <v>316</v>
      </c>
      <c r="D2203" t="s">
        <v>1000</v>
      </c>
      <c r="E2203" s="23">
        <v>41640</v>
      </c>
      <c r="F2203">
        <v>3</v>
      </c>
      <c r="G2203">
        <v>3</v>
      </c>
      <c r="H2203">
        <v>1</v>
      </c>
      <c r="I2203">
        <v>6</v>
      </c>
      <c r="J2203">
        <v>15</v>
      </c>
      <c r="K2203">
        <v>0.4</v>
      </c>
      <c r="L2203">
        <v>15</v>
      </c>
      <c r="M2203">
        <v>1</v>
      </c>
      <c r="N2203">
        <v>3</v>
      </c>
      <c r="P2203">
        <v>0</v>
      </c>
      <c r="Q2203">
        <v>0</v>
      </c>
      <c r="R2203" t="e">
        <v>#DIV/0!</v>
      </c>
      <c r="S2203">
        <v>3</v>
      </c>
      <c r="T2203">
        <v>1</v>
      </c>
    </row>
    <row r="2204" spans="1:20" x14ac:dyDescent="0.2">
      <c r="A2204" t="s">
        <v>6230</v>
      </c>
      <c r="B2204" t="s">
        <v>6231</v>
      </c>
      <c r="C2204" t="s">
        <v>214</v>
      </c>
      <c r="D2204" t="s">
        <v>1002</v>
      </c>
      <c r="E2204" s="23">
        <v>41640</v>
      </c>
      <c r="F2204">
        <v>4</v>
      </c>
      <c r="G2204">
        <v>4</v>
      </c>
      <c r="H2204">
        <v>1</v>
      </c>
      <c r="I2204">
        <v>11</v>
      </c>
      <c r="J2204">
        <v>29</v>
      </c>
      <c r="K2204">
        <v>0.37931034482758619</v>
      </c>
      <c r="L2204">
        <v>29</v>
      </c>
      <c r="M2204">
        <v>1</v>
      </c>
      <c r="N2204">
        <v>8</v>
      </c>
      <c r="P2204">
        <v>4</v>
      </c>
      <c r="Q2204">
        <v>6</v>
      </c>
      <c r="R2204">
        <v>0.66666666666666663</v>
      </c>
      <c r="S2204">
        <v>3</v>
      </c>
      <c r="T2204">
        <v>0.95</v>
      </c>
    </row>
    <row r="2205" spans="1:20" x14ac:dyDescent="0.2">
      <c r="A2205" t="s">
        <v>6055</v>
      </c>
      <c r="B2205" t="s">
        <v>6056</v>
      </c>
      <c r="C2205" t="s">
        <v>215</v>
      </c>
      <c r="D2205" t="s">
        <v>1000</v>
      </c>
      <c r="E2205" s="23">
        <v>41640</v>
      </c>
      <c r="F2205">
        <v>4</v>
      </c>
      <c r="G2205">
        <v>4</v>
      </c>
      <c r="H2205">
        <v>1</v>
      </c>
      <c r="I2205">
        <v>11</v>
      </c>
      <c r="J2205">
        <v>29</v>
      </c>
      <c r="K2205">
        <v>0.37931034482758619</v>
      </c>
      <c r="L2205">
        <v>29</v>
      </c>
      <c r="M2205">
        <v>1</v>
      </c>
      <c r="N2205">
        <v>8</v>
      </c>
      <c r="O2205">
        <v>0.95</v>
      </c>
      <c r="P2205">
        <v>4</v>
      </c>
      <c r="Q2205">
        <v>6</v>
      </c>
      <c r="R2205">
        <v>0.66666666666666663</v>
      </c>
      <c r="S2205">
        <v>3</v>
      </c>
      <c r="T2205">
        <v>0.8125</v>
      </c>
    </row>
    <row r="2206" spans="1:20" x14ac:dyDescent="0.2">
      <c r="A2206" t="s">
        <v>5880</v>
      </c>
      <c r="B2206" t="s">
        <v>5881</v>
      </c>
      <c r="C2206" t="s">
        <v>216</v>
      </c>
      <c r="D2206" t="s">
        <v>1000</v>
      </c>
      <c r="E2206" s="23">
        <v>41640</v>
      </c>
      <c r="H2206" t="e">
        <v>#DIV/0!</v>
      </c>
      <c r="K2206" t="e">
        <v>#DIV/0!</v>
      </c>
      <c r="M2206" t="e">
        <v>#DIV/0!</v>
      </c>
      <c r="R2206" t="e">
        <v>#DIV/0!</v>
      </c>
      <c r="T2206">
        <v>1.1000000000000001</v>
      </c>
    </row>
    <row r="2207" spans="1:20" x14ac:dyDescent="0.2">
      <c r="A2207" t="s">
        <v>5452</v>
      </c>
      <c r="B2207" t="s">
        <v>5453</v>
      </c>
      <c r="C2207" t="s">
        <v>903</v>
      </c>
      <c r="D2207" t="s">
        <v>1000</v>
      </c>
      <c r="E2207" s="23">
        <v>41640</v>
      </c>
      <c r="F2207">
        <v>11</v>
      </c>
      <c r="G2207">
        <v>11</v>
      </c>
      <c r="H2207">
        <v>1</v>
      </c>
      <c r="I2207">
        <v>9</v>
      </c>
      <c r="J2207">
        <v>52</v>
      </c>
      <c r="K2207">
        <v>0.17307692307692307</v>
      </c>
      <c r="L2207">
        <v>52</v>
      </c>
      <c r="M2207">
        <v>1</v>
      </c>
      <c r="N2207">
        <v>8</v>
      </c>
      <c r="P2207">
        <v>0</v>
      </c>
      <c r="Q2207">
        <v>0</v>
      </c>
      <c r="R2207" t="e">
        <v>#DIV/0!</v>
      </c>
      <c r="S2207">
        <v>1</v>
      </c>
      <c r="T2207">
        <v>0.74015789473684201</v>
      </c>
    </row>
    <row r="2208" spans="1:20" x14ac:dyDescent="0.2">
      <c r="A2208" t="s">
        <v>5636</v>
      </c>
      <c r="B2208" t="s">
        <v>5637</v>
      </c>
      <c r="C2208" t="s">
        <v>1047</v>
      </c>
      <c r="D2208" t="s">
        <v>1000</v>
      </c>
      <c r="E2208" s="23">
        <v>41640</v>
      </c>
      <c r="F2208">
        <v>6</v>
      </c>
      <c r="G2208">
        <v>6</v>
      </c>
      <c r="H2208">
        <v>1</v>
      </c>
      <c r="J2208">
        <v>27</v>
      </c>
      <c r="K2208">
        <v>0</v>
      </c>
      <c r="L2208">
        <v>27</v>
      </c>
      <c r="M2208">
        <v>1</v>
      </c>
      <c r="R2208" t="e">
        <v>#DIV/0!</v>
      </c>
      <c r="T2208">
        <v>0.76700000000000002</v>
      </c>
    </row>
    <row r="2209" spans="1:20" x14ac:dyDescent="0.2">
      <c r="A2209" t="s">
        <v>5217</v>
      </c>
      <c r="B2209" t="s">
        <v>5218</v>
      </c>
      <c r="C2209" t="s">
        <v>1053</v>
      </c>
      <c r="D2209" t="s">
        <v>1000</v>
      </c>
      <c r="E2209" s="23">
        <v>41640</v>
      </c>
      <c r="F2209">
        <v>5</v>
      </c>
      <c r="G2209">
        <v>5</v>
      </c>
      <c r="H2209">
        <v>1</v>
      </c>
      <c r="I2209">
        <v>9</v>
      </c>
      <c r="J2209">
        <v>25</v>
      </c>
      <c r="K2209">
        <v>0.36</v>
      </c>
      <c r="L2209">
        <v>25</v>
      </c>
      <c r="M2209">
        <v>1</v>
      </c>
      <c r="N2209">
        <v>8</v>
      </c>
      <c r="P2209">
        <v>0</v>
      </c>
      <c r="Q2209">
        <v>0</v>
      </c>
      <c r="R2209" t="e">
        <v>#DIV/0!</v>
      </c>
      <c r="S2209">
        <v>1</v>
      </c>
      <c r="T2209">
        <v>1.06</v>
      </c>
    </row>
    <row r="2210" spans="1:20" x14ac:dyDescent="0.2">
      <c r="A2210" t="s">
        <v>5012</v>
      </c>
      <c r="B2210" t="s">
        <v>5013</v>
      </c>
      <c r="C2210" t="s">
        <v>229</v>
      </c>
      <c r="D2210" t="s">
        <v>1000</v>
      </c>
      <c r="E2210" s="23">
        <v>41640</v>
      </c>
      <c r="H2210" t="e">
        <v>#DIV/0!</v>
      </c>
      <c r="K2210" t="e">
        <v>#DIV/0!</v>
      </c>
      <c r="M2210" t="e">
        <v>#DIV/0!</v>
      </c>
      <c r="R2210" t="e">
        <v>#DIV/0!</v>
      </c>
      <c r="T2210">
        <v>0.9</v>
      </c>
    </row>
    <row r="2211" spans="1:20" x14ac:dyDescent="0.2">
      <c r="A2211" t="s">
        <v>4837</v>
      </c>
      <c r="B2211" t="s">
        <v>4838</v>
      </c>
      <c r="C2211" t="s">
        <v>230</v>
      </c>
      <c r="D2211" t="s">
        <v>1002</v>
      </c>
      <c r="E2211" s="23">
        <v>41640</v>
      </c>
      <c r="H2211" t="e">
        <v>#DIV/0!</v>
      </c>
      <c r="K2211" t="e">
        <v>#DIV/0!</v>
      </c>
      <c r="M2211" t="e">
        <v>#DIV/0!</v>
      </c>
      <c r="R2211" t="e">
        <v>#DIV/0!</v>
      </c>
      <c r="T2211">
        <v>0.7</v>
      </c>
    </row>
    <row r="2212" spans="1:20" x14ac:dyDescent="0.2">
      <c r="A2212" t="s">
        <v>4662</v>
      </c>
      <c r="B2212" t="s">
        <v>4663</v>
      </c>
      <c r="C2212" t="s">
        <v>234</v>
      </c>
      <c r="D2212" t="s">
        <v>1002</v>
      </c>
      <c r="E2212" s="23">
        <v>41640</v>
      </c>
      <c r="H2212" t="e">
        <v>#DIV/0!</v>
      </c>
      <c r="K2212" t="e">
        <v>#DIV/0!</v>
      </c>
      <c r="M2212" t="e">
        <v>#DIV/0!</v>
      </c>
      <c r="R2212" t="e">
        <v>#DIV/0!</v>
      </c>
    </row>
    <row r="2213" spans="1:20" x14ac:dyDescent="0.2">
      <c r="A2213" t="s">
        <v>4487</v>
      </c>
      <c r="B2213" t="s">
        <v>4488</v>
      </c>
      <c r="C2213" t="s">
        <v>233</v>
      </c>
      <c r="D2213" t="s">
        <v>1000</v>
      </c>
      <c r="E2213" s="23">
        <v>41640</v>
      </c>
      <c r="H2213" t="e">
        <v>#DIV/0!</v>
      </c>
      <c r="K2213" t="e">
        <v>#DIV/0!</v>
      </c>
      <c r="M2213" t="e">
        <v>#DIV/0!</v>
      </c>
      <c r="R2213" t="e">
        <v>#DIV/0!</v>
      </c>
      <c r="T2213">
        <v>0.66666666666666663</v>
      </c>
    </row>
    <row r="2214" spans="1:20" x14ac:dyDescent="0.2">
      <c r="A2214" t="s">
        <v>4312</v>
      </c>
      <c r="B2214" t="s">
        <v>4313</v>
      </c>
      <c r="C2214" t="s">
        <v>217</v>
      </c>
      <c r="D2214" t="s">
        <v>1002</v>
      </c>
      <c r="E2214" s="23">
        <v>41640</v>
      </c>
      <c r="F2214">
        <v>3</v>
      </c>
      <c r="G2214">
        <v>3</v>
      </c>
      <c r="H2214">
        <v>1</v>
      </c>
      <c r="I2214">
        <v>0</v>
      </c>
      <c r="J2214">
        <v>15</v>
      </c>
      <c r="K2214">
        <v>0</v>
      </c>
      <c r="L2214">
        <v>15</v>
      </c>
      <c r="M2214">
        <v>1</v>
      </c>
      <c r="N2214">
        <v>1</v>
      </c>
      <c r="P2214">
        <v>0</v>
      </c>
      <c r="Q2214">
        <v>0</v>
      </c>
      <c r="R2214" t="e">
        <v>#DIV/0!</v>
      </c>
      <c r="S2214">
        <v>0</v>
      </c>
      <c r="T2214">
        <v>0.55555555555555558</v>
      </c>
    </row>
    <row r="2215" spans="1:20" x14ac:dyDescent="0.2">
      <c r="A2215" t="s">
        <v>4247</v>
      </c>
      <c r="B2215" t="s">
        <v>4248</v>
      </c>
      <c r="C2215" t="s">
        <v>895</v>
      </c>
      <c r="D2215" t="s">
        <v>1000</v>
      </c>
      <c r="E2215" s="23">
        <v>41640</v>
      </c>
      <c r="F2215">
        <v>0</v>
      </c>
      <c r="G2215">
        <v>0</v>
      </c>
      <c r="H2215" t="e">
        <v>#DIV/0!</v>
      </c>
      <c r="I2215">
        <v>0</v>
      </c>
      <c r="J2215">
        <v>0</v>
      </c>
      <c r="K2215" t="e">
        <v>#DIV/0!</v>
      </c>
      <c r="L2215">
        <v>0</v>
      </c>
      <c r="M2215" t="e">
        <v>#DIV/0!</v>
      </c>
      <c r="P2215">
        <v>0</v>
      </c>
      <c r="Q2215">
        <v>0</v>
      </c>
      <c r="R2215" t="e">
        <v>#DIV/0!</v>
      </c>
      <c r="T2215">
        <v>0</v>
      </c>
    </row>
    <row r="2216" spans="1:20" x14ac:dyDescent="0.2">
      <c r="A2216" t="s">
        <v>4072</v>
      </c>
      <c r="B2216" t="s">
        <v>4073</v>
      </c>
      <c r="C2216" t="s">
        <v>218</v>
      </c>
      <c r="D2216" t="s">
        <v>1000</v>
      </c>
      <c r="E2216" s="23">
        <v>41640</v>
      </c>
      <c r="F2216">
        <v>3</v>
      </c>
      <c r="G2216">
        <v>3</v>
      </c>
      <c r="H2216">
        <v>1</v>
      </c>
      <c r="I2216">
        <v>0</v>
      </c>
      <c r="J2216">
        <v>15</v>
      </c>
      <c r="K2216">
        <v>0</v>
      </c>
      <c r="L2216">
        <v>15</v>
      </c>
      <c r="M2216">
        <v>1</v>
      </c>
      <c r="N2216">
        <v>1</v>
      </c>
      <c r="P2216">
        <v>0</v>
      </c>
      <c r="Q2216">
        <v>0</v>
      </c>
      <c r="R2216" t="e">
        <v>#DIV/0!</v>
      </c>
      <c r="S2216">
        <v>0</v>
      </c>
    </row>
    <row r="2217" spans="1:20" x14ac:dyDescent="0.2">
      <c r="A2217" t="s">
        <v>3897</v>
      </c>
      <c r="B2217" t="s">
        <v>3898</v>
      </c>
      <c r="C2217" t="s">
        <v>219</v>
      </c>
      <c r="D2217" t="s">
        <v>1000</v>
      </c>
      <c r="E2217" s="23">
        <v>41640</v>
      </c>
      <c r="H2217" t="e">
        <v>#DIV/0!</v>
      </c>
      <c r="K2217" t="e">
        <v>#DIV/0!</v>
      </c>
      <c r="M2217" t="e">
        <v>#DIV/0!</v>
      </c>
      <c r="R2217" t="e">
        <v>#DIV/0!</v>
      </c>
    </row>
    <row r="2218" spans="1:20" x14ac:dyDescent="0.2">
      <c r="A2218" t="s">
        <v>3530</v>
      </c>
      <c r="B2218" t="s">
        <v>3531</v>
      </c>
      <c r="C2218" t="s">
        <v>220</v>
      </c>
      <c r="D2218" t="s">
        <v>1002</v>
      </c>
      <c r="E2218" s="23">
        <v>41640</v>
      </c>
      <c r="F2218">
        <v>15</v>
      </c>
      <c r="G2218">
        <v>18</v>
      </c>
      <c r="H2218">
        <v>0.83333333333333337</v>
      </c>
      <c r="I2218">
        <v>27</v>
      </c>
      <c r="J2218">
        <v>44</v>
      </c>
      <c r="K2218">
        <v>0.61363636363636365</v>
      </c>
      <c r="L2218">
        <v>48</v>
      </c>
      <c r="M2218">
        <v>0.91666666666666663</v>
      </c>
      <c r="N2218">
        <v>21</v>
      </c>
      <c r="P2218">
        <v>3</v>
      </c>
      <c r="Q2218">
        <v>3</v>
      </c>
      <c r="R2218">
        <v>1</v>
      </c>
      <c r="S2218">
        <v>6</v>
      </c>
    </row>
    <row r="2219" spans="1:20" x14ac:dyDescent="0.2">
      <c r="A2219" t="s">
        <v>3355</v>
      </c>
      <c r="B2219" t="s">
        <v>3356</v>
      </c>
      <c r="C2219" t="s">
        <v>221</v>
      </c>
      <c r="D2219" t="s">
        <v>1000</v>
      </c>
      <c r="E2219" s="23">
        <v>41640</v>
      </c>
      <c r="F2219">
        <v>11</v>
      </c>
      <c r="G2219">
        <v>14</v>
      </c>
      <c r="H2219">
        <v>0.7857142857142857</v>
      </c>
      <c r="I2219">
        <v>24</v>
      </c>
      <c r="J2219">
        <v>36</v>
      </c>
      <c r="K2219">
        <v>0.66666666666666663</v>
      </c>
      <c r="L2219">
        <v>40</v>
      </c>
      <c r="M2219">
        <v>0.9</v>
      </c>
      <c r="N2219">
        <v>20</v>
      </c>
      <c r="O2219">
        <v>0.80400000000000005</v>
      </c>
      <c r="P2219">
        <v>3</v>
      </c>
      <c r="Q2219">
        <v>3</v>
      </c>
      <c r="R2219">
        <v>1</v>
      </c>
      <c r="S2219">
        <v>4</v>
      </c>
    </row>
    <row r="2220" spans="1:20" x14ac:dyDescent="0.2">
      <c r="A2220" t="s">
        <v>3180</v>
      </c>
      <c r="B2220" t="s">
        <v>3181</v>
      </c>
      <c r="C2220" t="s">
        <v>222</v>
      </c>
      <c r="D2220" t="s">
        <v>1000</v>
      </c>
      <c r="E2220" s="23">
        <v>41640</v>
      </c>
      <c r="F2220">
        <v>4</v>
      </c>
      <c r="G2220">
        <v>4</v>
      </c>
      <c r="H2220">
        <v>1</v>
      </c>
      <c r="I2220">
        <v>3</v>
      </c>
      <c r="J2220">
        <v>8</v>
      </c>
      <c r="K2220">
        <v>0.375</v>
      </c>
      <c r="L2220">
        <v>8</v>
      </c>
      <c r="M2220">
        <v>1</v>
      </c>
      <c r="N2220">
        <v>1</v>
      </c>
      <c r="O2220">
        <v>0.98499999999999999</v>
      </c>
      <c r="P2220">
        <v>0</v>
      </c>
      <c r="Q2220">
        <v>0</v>
      </c>
      <c r="R2220" t="e">
        <v>#DIV/0!</v>
      </c>
      <c r="S2220">
        <v>2</v>
      </c>
    </row>
    <row r="2221" spans="1:20" x14ac:dyDescent="0.2">
      <c r="A2221" t="s">
        <v>12014</v>
      </c>
      <c r="B2221" t="s">
        <v>12015</v>
      </c>
      <c r="C2221" t="s">
        <v>1051</v>
      </c>
      <c r="D2221" t="s">
        <v>1000</v>
      </c>
      <c r="E2221" s="23">
        <v>41640</v>
      </c>
      <c r="F2221">
        <v>3</v>
      </c>
      <c r="G2221">
        <v>3</v>
      </c>
      <c r="H2221">
        <v>1</v>
      </c>
      <c r="J2221">
        <v>15</v>
      </c>
      <c r="K2221">
        <v>0</v>
      </c>
      <c r="L2221">
        <v>15</v>
      </c>
      <c r="M2221">
        <v>1</v>
      </c>
      <c r="P2221">
        <v>0</v>
      </c>
      <c r="Q2221">
        <v>0</v>
      </c>
      <c r="R2221" t="e">
        <v>#DIV/0!</v>
      </c>
    </row>
    <row r="2222" spans="1:20" x14ac:dyDescent="0.2">
      <c r="A2222" t="s">
        <v>13380</v>
      </c>
      <c r="B2222" t="s">
        <v>13381</v>
      </c>
      <c r="C2222" t="s">
        <v>242</v>
      </c>
      <c r="D2222" t="s">
        <v>1002</v>
      </c>
      <c r="E2222" s="23">
        <v>41640</v>
      </c>
      <c r="F2222">
        <v>0</v>
      </c>
      <c r="G2222">
        <v>0</v>
      </c>
      <c r="H2222" t="e">
        <v>#DIV/0!</v>
      </c>
      <c r="I2222">
        <v>0</v>
      </c>
      <c r="J2222">
        <v>0</v>
      </c>
      <c r="K2222" t="e">
        <v>#DIV/0!</v>
      </c>
      <c r="L2222">
        <v>0</v>
      </c>
      <c r="M2222" t="e">
        <v>#DIV/0!</v>
      </c>
      <c r="N2222">
        <v>0</v>
      </c>
      <c r="P2222">
        <v>0</v>
      </c>
      <c r="Q2222">
        <v>0</v>
      </c>
      <c r="R2222" t="e">
        <v>#DIV/0!</v>
      </c>
      <c r="S2222">
        <v>0</v>
      </c>
    </row>
    <row r="2223" spans="1:20" x14ac:dyDescent="0.2">
      <c r="A2223" t="s">
        <v>13557</v>
      </c>
      <c r="B2223" t="s">
        <v>13558</v>
      </c>
      <c r="C2223" t="s">
        <v>237</v>
      </c>
      <c r="D2223" t="s">
        <v>1002</v>
      </c>
      <c r="E2223" s="23">
        <v>41640</v>
      </c>
      <c r="F2223">
        <v>17</v>
      </c>
      <c r="G2223">
        <v>17</v>
      </c>
      <c r="H2223">
        <v>1</v>
      </c>
      <c r="I2223">
        <v>81</v>
      </c>
      <c r="J2223">
        <v>149</v>
      </c>
      <c r="K2223">
        <v>0.5436241610738255</v>
      </c>
      <c r="L2223">
        <v>149</v>
      </c>
      <c r="M2223">
        <v>1</v>
      </c>
      <c r="N2223">
        <v>60</v>
      </c>
      <c r="O2223">
        <v>1.0499999999999998</v>
      </c>
      <c r="P2223">
        <v>10</v>
      </c>
      <c r="Q2223">
        <v>15</v>
      </c>
      <c r="R2223">
        <v>0.66666666666666663</v>
      </c>
      <c r="S2223">
        <v>21</v>
      </c>
    </row>
    <row r="2224" spans="1:20" x14ac:dyDescent="0.2">
      <c r="A2224" t="s">
        <v>13732</v>
      </c>
      <c r="B2224" t="s">
        <v>13733</v>
      </c>
      <c r="C2224" t="s">
        <v>238</v>
      </c>
      <c r="D2224" t="s">
        <v>1002</v>
      </c>
      <c r="E2224" s="23">
        <v>41640</v>
      </c>
      <c r="F2224">
        <v>11</v>
      </c>
      <c r="G2224">
        <v>14</v>
      </c>
      <c r="H2224">
        <v>0.7857142857142857</v>
      </c>
      <c r="I2224">
        <v>24</v>
      </c>
      <c r="J2224">
        <v>36</v>
      </c>
      <c r="K2224">
        <v>0.66666666666666663</v>
      </c>
      <c r="L2224">
        <v>40</v>
      </c>
      <c r="M2224">
        <v>0.9</v>
      </c>
      <c r="N2224">
        <v>20</v>
      </c>
      <c r="O2224">
        <v>0.80400000000000005</v>
      </c>
      <c r="P2224">
        <v>3</v>
      </c>
      <c r="Q2224">
        <v>3</v>
      </c>
      <c r="R2224">
        <v>1</v>
      </c>
      <c r="S2224">
        <v>4</v>
      </c>
    </row>
    <row r="2225" spans="1:20" x14ac:dyDescent="0.2">
      <c r="A2225" t="s">
        <v>13909</v>
      </c>
      <c r="B2225" t="s">
        <v>13910</v>
      </c>
      <c r="C2225" t="s">
        <v>239</v>
      </c>
      <c r="D2225" t="s">
        <v>1002</v>
      </c>
      <c r="E2225" s="23">
        <v>41640</v>
      </c>
      <c r="F2225">
        <v>4</v>
      </c>
      <c r="G2225">
        <v>4</v>
      </c>
      <c r="H2225">
        <v>1</v>
      </c>
      <c r="I2225">
        <v>3</v>
      </c>
      <c r="J2225">
        <v>8</v>
      </c>
      <c r="K2225">
        <v>0.375</v>
      </c>
      <c r="L2225">
        <v>8</v>
      </c>
      <c r="M2225">
        <v>1</v>
      </c>
      <c r="N2225">
        <v>1</v>
      </c>
      <c r="O2225">
        <v>0.98499999999999999</v>
      </c>
      <c r="P2225">
        <v>0</v>
      </c>
      <c r="Q2225">
        <v>0</v>
      </c>
      <c r="R2225" t="e">
        <v>#DIV/0!</v>
      </c>
      <c r="S2225">
        <v>2</v>
      </c>
      <c r="T2225">
        <v>1.06</v>
      </c>
    </row>
    <row r="2226" spans="1:20" x14ac:dyDescent="0.2">
      <c r="A2226" t="s">
        <v>14096</v>
      </c>
      <c r="B2226" t="s">
        <v>14097</v>
      </c>
      <c r="C2226" t="s">
        <v>240</v>
      </c>
      <c r="D2226" t="s">
        <v>1002</v>
      </c>
      <c r="E2226" s="23">
        <v>41640</v>
      </c>
      <c r="F2226">
        <v>19</v>
      </c>
      <c r="G2226">
        <v>23</v>
      </c>
      <c r="H2226">
        <v>0.82608695652173914</v>
      </c>
      <c r="I2226">
        <v>34</v>
      </c>
      <c r="J2226">
        <v>95</v>
      </c>
      <c r="K2226">
        <v>0.35789473684210527</v>
      </c>
      <c r="L2226">
        <v>115</v>
      </c>
      <c r="M2226">
        <v>0.82608695652173914</v>
      </c>
      <c r="N2226">
        <v>27</v>
      </c>
      <c r="P2226">
        <v>0</v>
      </c>
      <c r="Q2226">
        <v>3</v>
      </c>
      <c r="R2226">
        <v>0</v>
      </c>
      <c r="S2226">
        <v>8</v>
      </c>
      <c r="T2226">
        <v>0.65689655172413797</v>
      </c>
    </row>
    <row r="2227" spans="1:20" x14ac:dyDescent="0.2">
      <c r="A2227" t="s">
        <v>14273</v>
      </c>
      <c r="B2227" t="s">
        <v>14274</v>
      </c>
      <c r="C2227" t="s">
        <v>241</v>
      </c>
      <c r="D2227" t="s">
        <v>1002</v>
      </c>
      <c r="E2227" s="23">
        <v>41640</v>
      </c>
      <c r="F2227">
        <v>0</v>
      </c>
      <c r="G2227">
        <v>0</v>
      </c>
      <c r="H2227" t="e">
        <v>#DIV/0!</v>
      </c>
      <c r="I2227">
        <v>0</v>
      </c>
      <c r="J2227">
        <v>0</v>
      </c>
      <c r="K2227" t="e">
        <v>#DIV/0!</v>
      </c>
      <c r="L2227">
        <v>0</v>
      </c>
      <c r="M2227" t="e">
        <v>#DIV/0!</v>
      </c>
      <c r="P2227">
        <v>0</v>
      </c>
      <c r="Q2227">
        <v>0</v>
      </c>
      <c r="R2227" t="e">
        <v>#DIV/0!</v>
      </c>
      <c r="T2227">
        <v>0.7</v>
      </c>
    </row>
    <row r="2228" spans="1:20" x14ac:dyDescent="0.2">
      <c r="A2228" t="s">
        <v>14602</v>
      </c>
      <c r="B2228" t="s">
        <v>14603</v>
      </c>
      <c r="C2228" t="s">
        <v>199</v>
      </c>
      <c r="D2228" t="s">
        <v>1000</v>
      </c>
      <c r="E2228" s="23">
        <v>41640</v>
      </c>
      <c r="F2228">
        <v>9</v>
      </c>
      <c r="G2228">
        <v>11</v>
      </c>
      <c r="H2228">
        <v>0.81818181818181823</v>
      </c>
      <c r="I2228">
        <v>17</v>
      </c>
      <c r="J2228">
        <v>65</v>
      </c>
      <c r="K2228">
        <v>0.26153846153846155</v>
      </c>
      <c r="L2228">
        <v>75</v>
      </c>
      <c r="M2228">
        <v>0.8666666666666667</v>
      </c>
      <c r="N2228">
        <v>8</v>
      </c>
      <c r="P2228">
        <v>1</v>
      </c>
      <c r="Q2228">
        <v>5</v>
      </c>
      <c r="R2228">
        <v>0.2</v>
      </c>
      <c r="S2228">
        <v>9</v>
      </c>
      <c r="T2228" t="e">
        <v>#DIV/0!</v>
      </c>
    </row>
    <row r="2229" spans="1:20" x14ac:dyDescent="0.2">
      <c r="A2229" t="s">
        <v>14777</v>
      </c>
      <c r="B2229" t="s">
        <v>14778</v>
      </c>
      <c r="C2229" t="s">
        <v>201</v>
      </c>
      <c r="D2229" t="s">
        <v>1002</v>
      </c>
      <c r="E2229" s="23">
        <v>41640</v>
      </c>
      <c r="F2229">
        <v>4</v>
      </c>
      <c r="G2229">
        <v>4</v>
      </c>
      <c r="H2229">
        <v>1</v>
      </c>
      <c r="I2229">
        <v>12</v>
      </c>
      <c r="J2229">
        <v>40</v>
      </c>
      <c r="K2229">
        <v>0.3</v>
      </c>
      <c r="L2229">
        <v>40</v>
      </c>
      <c r="M2229">
        <v>1</v>
      </c>
      <c r="N2229">
        <v>4</v>
      </c>
      <c r="O2229">
        <v>1.1000000000000001</v>
      </c>
      <c r="P2229">
        <v>1</v>
      </c>
      <c r="Q2229">
        <v>2</v>
      </c>
      <c r="R2229">
        <v>0.5</v>
      </c>
      <c r="S2229">
        <v>8</v>
      </c>
      <c r="T2229" t="e">
        <v>#DIV/0!</v>
      </c>
    </row>
    <row r="2230" spans="1:20" x14ac:dyDescent="0.2">
      <c r="A2230" t="s">
        <v>14868</v>
      </c>
      <c r="B2230" t="s">
        <v>14869</v>
      </c>
      <c r="C2230" t="s">
        <v>200</v>
      </c>
      <c r="D2230" t="s">
        <v>1002</v>
      </c>
      <c r="E2230" s="23">
        <v>41640</v>
      </c>
      <c r="F2230">
        <v>5</v>
      </c>
      <c r="G2230">
        <v>7</v>
      </c>
      <c r="H2230">
        <v>0.7142857142857143</v>
      </c>
      <c r="I2230">
        <v>5</v>
      </c>
      <c r="J2230">
        <v>25</v>
      </c>
      <c r="K2230">
        <v>0.2</v>
      </c>
      <c r="L2230">
        <v>35</v>
      </c>
      <c r="M2230">
        <v>0.7142857142857143</v>
      </c>
      <c r="N2230">
        <v>4</v>
      </c>
      <c r="P2230">
        <v>0</v>
      </c>
      <c r="Q2230">
        <v>3</v>
      </c>
      <c r="R2230">
        <v>0</v>
      </c>
      <c r="S2230">
        <v>1</v>
      </c>
      <c r="T2230">
        <v>0.73958333333333326</v>
      </c>
    </row>
    <row r="2231" spans="1:20" x14ac:dyDescent="0.2">
      <c r="A2231" t="s">
        <v>15045</v>
      </c>
      <c r="B2231" t="s">
        <v>15046</v>
      </c>
      <c r="C2231" t="s">
        <v>202</v>
      </c>
      <c r="D2231" t="s">
        <v>1002</v>
      </c>
      <c r="E2231" s="23">
        <v>41640</v>
      </c>
      <c r="H2231" t="e">
        <v>#DIV/0!</v>
      </c>
      <c r="K2231" t="e">
        <v>#DIV/0!</v>
      </c>
      <c r="M2231" t="e">
        <v>#DIV/0!</v>
      </c>
      <c r="R2231" t="e">
        <v>#DIV/0!</v>
      </c>
      <c r="T2231" t="e">
        <v>#DIV/0!</v>
      </c>
    </row>
    <row r="2232" spans="1:20" x14ac:dyDescent="0.2">
      <c r="A2232" t="s">
        <v>15588</v>
      </c>
      <c r="B2232" t="s">
        <v>15589</v>
      </c>
      <c r="C2232" t="s">
        <v>228</v>
      </c>
      <c r="D2232" t="s">
        <v>1002</v>
      </c>
      <c r="E2232" s="23">
        <v>41640</v>
      </c>
      <c r="H2232" t="e">
        <v>#DIV/0!</v>
      </c>
      <c r="K2232" t="e">
        <v>#DIV/0!</v>
      </c>
      <c r="M2232" t="e">
        <v>#DIV/0!</v>
      </c>
      <c r="R2232" t="e">
        <v>#DIV/0!</v>
      </c>
      <c r="T2232" t="e">
        <v>#DIV/0!</v>
      </c>
    </row>
    <row r="2233" spans="1:20" x14ac:dyDescent="0.2">
      <c r="A2233" t="s">
        <v>15749</v>
      </c>
      <c r="B2233" t="s">
        <v>15750</v>
      </c>
      <c r="C2233" t="s">
        <v>227</v>
      </c>
      <c r="D2233" t="s">
        <v>1000</v>
      </c>
      <c r="E2233" s="23">
        <v>41640</v>
      </c>
      <c r="H2233" t="e">
        <v>#DIV/0!</v>
      </c>
      <c r="K2233" t="e">
        <v>#DIV/0!</v>
      </c>
      <c r="M2233" t="e">
        <v>#DIV/0!</v>
      </c>
      <c r="R2233" t="e">
        <v>#DIV/0!</v>
      </c>
      <c r="T2233">
        <v>1</v>
      </c>
    </row>
    <row r="2234" spans="1:20" x14ac:dyDescent="0.2">
      <c r="A2234" t="s">
        <v>15926</v>
      </c>
      <c r="B2234" t="s">
        <v>15927</v>
      </c>
      <c r="C2234" t="s">
        <v>203</v>
      </c>
      <c r="D2234" t="s">
        <v>1000</v>
      </c>
      <c r="E2234" s="23">
        <v>41640</v>
      </c>
      <c r="F2234">
        <v>11</v>
      </c>
      <c r="G2234">
        <v>10</v>
      </c>
      <c r="H2234">
        <v>1.1000000000000001</v>
      </c>
      <c r="I2234">
        <v>62</v>
      </c>
      <c r="J2234">
        <v>75</v>
      </c>
      <c r="K2234">
        <v>0.82666666666666666</v>
      </c>
      <c r="L2234">
        <v>70</v>
      </c>
      <c r="M2234">
        <v>1.0714285714285714</v>
      </c>
      <c r="N2234">
        <v>52</v>
      </c>
      <c r="P2234">
        <v>4</v>
      </c>
      <c r="Q2234">
        <v>5</v>
      </c>
      <c r="R2234">
        <v>0.8</v>
      </c>
      <c r="S2234">
        <v>10</v>
      </c>
      <c r="T2234">
        <v>0.95</v>
      </c>
    </row>
    <row r="2235" spans="1:20" x14ac:dyDescent="0.2">
      <c r="A2235" t="s">
        <v>16105</v>
      </c>
      <c r="B2235" t="s">
        <v>16106</v>
      </c>
      <c r="C2235" t="s">
        <v>205</v>
      </c>
      <c r="D2235" t="s">
        <v>1002</v>
      </c>
      <c r="E2235" s="23">
        <v>41640</v>
      </c>
      <c r="F2235">
        <v>5</v>
      </c>
      <c r="G2235">
        <v>5</v>
      </c>
      <c r="H2235">
        <v>1</v>
      </c>
      <c r="I2235">
        <v>39</v>
      </c>
      <c r="J2235">
        <v>45</v>
      </c>
      <c r="K2235">
        <v>0.8666666666666667</v>
      </c>
      <c r="L2235">
        <v>45</v>
      </c>
      <c r="M2235">
        <v>1</v>
      </c>
      <c r="N2235">
        <v>33</v>
      </c>
      <c r="O2235">
        <v>0.97500000000000009</v>
      </c>
      <c r="P2235">
        <v>4</v>
      </c>
      <c r="Q2235">
        <v>5</v>
      </c>
      <c r="R2235">
        <v>0.8</v>
      </c>
      <c r="S2235">
        <v>6</v>
      </c>
      <c r="T2235">
        <v>1.1000000000000001</v>
      </c>
    </row>
    <row r="2236" spans="1:20" x14ac:dyDescent="0.2">
      <c r="A2236" t="s">
        <v>16282</v>
      </c>
      <c r="B2236" t="s">
        <v>16283</v>
      </c>
      <c r="C2236" t="s">
        <v>204</v>
      </c>
      <c r="D2236" t="s">
        <v>1002</v>
      </c>
      <c r="E2236" s="23">
        <v>41640</v>
      </c>
      <c r="F2236">
        <v>6</v>
      </c>
      <c r="G2236">
        <v>5</v>
      </c>
      <c r="H2236">
        <v>1.2</v>
      </c>
      <c r="I2236">
        <v>23</v>
      </c>
      <c r="J2236">
        <v>30</v>
      </c>
      <c r="K2236">
        <v>0.76666666666666672</v>
      </c>
      <c r="L2236">
        <v>25</v>
      </c>
      <c r="M2236">
        <v>1.2</v>
      </c>
      <c r="N2236">
        <v>19</v>
      </c>
      <c r="P2236">
        <v>0</v>
      </c>
      <c r="Q2236">
        <v>0</v>
      </c>
      <c r="R2236" t="e">
        <v>#DIV/0!</v>
      </c>
      <c r="S2236">
        <v>4</v>
      </c>
      <c r="T2236">
        <v>0.75357894736842101</v>
      </c>
    </row>
    <row r="2237" spans="1:20" x14ac:dyDescent="0.2">
      <c r="A2237" t="s">
        <v>16459</v>
      </c>
      <c r="B2237" t="s">
        <v>16460</v>
      </c>
      <c r="C2237" t="s">
        <v>206</v>
      </c>
      <c r="D2237" t="s">
        <v>1002</v>
      </c>
      <c r="E2237" s="23">
        <v>41640</v>
      </c>
      <c r="H2237" t="e">
        <v>#DIV/0!</v>
      </c>
      <c r="K2237" t="e">
        <v>#DIV/0!</v>
      </c>
      <c r="M2237" t="e">
        <v>#DIV/0!</v>
      </c>
      <c r="N2237">
        <v>0</v>
      </c>
      <c r="R2237" t="e">
        <v>#DIV/0!</v>
      </c>
      <c r="T2237">
        <v>0.55555555555555558</v>
      </c>
    </row>
    <row r="2238" spans="1:20" x14ac:dyDescent="0.2">
      <c r="A2238" t="s">
        <v>16600</v>
      </c>
      <c r="B2238" t="s">
        <v>16601</v>
      </c>
      <c r="C2238" t="s">
        <v>223</v>
      </c>
      <c r="D2238" t="s">
        <v>1000</v>
      </c>
      <c r="E2238" s="23">
        <v>41640</v>
      </c>
      <c r="H2238" t="e">
        <v>#DIV/0!</v>
      </c>
      <c r="K2238" t="e">
        <v>#DIV/0!</v>
      </c>
      <c r="M2238" t="e">
        <v>#DIV/0!</v>
      </c>
      <c r="R2238" t="e">
        <v>#DIV/0!</v>
      </c>
      <c r="T2238">
        <v>0</v>
      </c>
    </row>
    <row r="2239" spans="1:20" x14ac:dyDescent="0.2">
      <c r="A2239" t="s">
        <v>16779</v>
      </c>
      <c r="B2239" t="s">
        <v>16780</v>
      </c>
      <c r="C2239" t="s">
        <v>224</v>
      </c>
      <c r="D2239" t="s">
        <v>1002</v>
      </c>
      <c r="E2239" s="23">
        <v>41640</v>
      </c>
      <c r="H2239" t="e">
        <v>#DIV/0!</v>
      </c>
      <c r="K2239" t="e">
        <v>#DIV/0!</v>
      </c>
      <c r="M2239" t="e">
        <v>#DIV/0!</v>
      </c>
      <c r="R2239" t="e">
        <v>#DIV/0!</v>
      </c>
      <c r="T2239" t="e">
        <v>#DIV/0!</v>
      </c>
    </row>
    <row r="2240" spans="1:20" x14ac:dyDescent="0.2">
      <c r="A2240" t="s">
        <v>17216</v>
      </c>
      <c r="B2240" t="s">
        <v>17217</v>
      </c>
      <c r="C2240" t="s">
        <v>225</v>
      </c>
      <c r="D2240" t="s">
        <v>1000</v>
      </c>
      <c r="E2240" s="23">
        <v>41640</v>
      </c>
      <c r="H2240" t="e">
        <v>#DIV/0!</v>
      </c>
      <c r="K2240" t="e">
        <v>#DIV/0!</v>
      </c>
      <c r="M2240" t="e">
        <v>#DIV/0!</v>
      </c>
      <c r="R2240" t="e">
        <v>#DIV/0!</v>
      </c>
      <c r="T2240" t="e">
        <v>#DIV/0!</v>
      </c>
    </row>
    <row r="2241" spans="1:20" x14ac:dyDescent="0.2">
      <c r="A2241" t="s">
        <v>17423</v>
      </c>
      <c r="B2241" t="s">
        <v>17424</v>
      </c>
      <c r="C2241" t="s">
        <v>226</v>
      </c>
      <c r="D2241" t="s">
        <v>1002</v>
      </c>
      <c r="E2241" s="23">
        <v>41640</v>
      </c>
      <c r="H2241" t="e">
        <v>#DIV/0!</v>
      </c>
      <c r="K2241" t="e">
        <v>#DIV/0!</v>
      </c>
      <c r="M2241" t="e">
        <v>#DIV/0!</v>
      </c>
      <c r="R2241" t="e">
        <v>#DIV/0!</v>
      </c>
      <c r="T2241" t="e">
        <v>#DIV/0!</v>
      </c>
    </row>
    <row r="2242" spans="1:20" x14ac:dyDescent="0.2">
      <c r="A2242" t="s">
        <v>17600</v>
      </c>
      <c r="B2242" t="s">
        <v>17601</v>
      </c>
      <c r="C2242" t="s">
        <v>232</v>
      </c>
      <c r="D2242" t="s">
        <v>1000</v>
      </c>
      <c r="E2242" s="23">
        <v>41640</v>
      </c>
      <c r="H2242" t="e">
        <v>#DIV/0!</v>
      </c>
      <c r="K2242" t="e">
        <v>#DIV/0!</v>
      </c>
      <c r="M2242" t="e">
        <v>#DIV/0!</v>
      </c>
      <c r="R2242" t="e">
        <v>#DIV/0!</v>
      </c>
      <c r="T2242" t="e">
        <v>#DIV/0!</v>
      </c>
    </row>
    <row r="2243" spans="1:20" x14ac:dyDescent="0.2">
      <c r="A2243" t="s">
        <v>17797</v>
      </c>
      <c r="B2243" t="s">
        <v>17798</v>
      </c>
      <c r="C2243" t="s">
        <v>231</v>
      </c>
      <c r="D2243" t="s">
        <v>1002</v>
      </c>
      <c r="E2243" s="23">
        <v>41640</v>
      </c>
      <c r="H2243" t="e">
        <v>#DIV/0!</v>
      </c>
      <c r="K2243" t="e">
        <v>#DIV/0!</v>
      </c>
      <c r="M2243" t="e">
        <v>#DIV/0!</v>
      </c>
      <c r="R2243" t="e">
        <v>#DIV/0!</v>
      </c>
      <c r="T2243" t="e">
        <v>#DIV/0!</v>
      </c>
    </row>
    <row r="2244" spans="1:20" x14ac:dyDescent="0.2">
      <c r="A2244" t="s">
        <v>17974</v>
      </c>
      <c r="B2244" t="s">
        <v>17975</v>
      </c>
      <c r="C2244" t="s">
        <v>317</v>
      </c>
      <c r="D2244" t="s">
        <v>1000</v>
      </c>
      <c r="E2244" s="23">
        <v>41640</v>
      </c>
      <c r="F2244">
        <v>3</v>
      </c>
      <c r="G2244">
        <v>3</v>
      </c>
      <c r="H2244">
        <v>1</v>
      </c>
      <c r="I2244">
        <v>6</v>
      </c>
      <c r="J2244">
        <v>15</v>
      </c>
      <c r="K2244">
        <v>0.4</v>
      </c>
      <c r="L2244">
        <v>15</v>
      </c>
      <c r="M2244">
        <v>1</v>
      </c>
      <c r="N2244">
        <v>3</v>
      </c>
      <c r="P2244">
        <v>0</v>
      </c>
      <c r="Q2244">
        <v>0</v>
      </c>
      <c r="R2244" t="e">
        <v>#DIV/0!</v>
      </c>
      <c r="S2244">
        <v>3</v>
      </c>
    </row>
    <row r="2245" spans="1:20" x14ac:dyDescent="0.2">
      <c r="A2245" t="s">
        <v>18153</v>
      </c>
      <c r="B2245" t="s">
        <v>18154</v>
      </c>
      <c r="C2245" t="s">
        <v>316</v>
      </c>
      <c r="D2245" t="s">
        <v>1002</v>
      </c>
      <c r="E2245" s="23">
        <v>41640</v>
      </c>
      <c r="F2245">
        <v>3</v>
      </c>
      <c r="G2245">
        <v>3</v>
      </c>
      <c r="H2245">
        <v>1</v>
      </c>
      <c r="I2245">
        <v>6</v>
      </c>
      <c r="J2245">
        <v>15</v>
      </c>
      <c r="K2245">
        <v>0.4</v>
      </c>
      <c r="L2245">
        <v>15</v>
      </c>
      <c r="M2245">
        <v>1</v>
      </c>
      <c r="N2245">
        <v>3</v>
      </c>
      <c r="P2245">
        <v>0</v>
      </c>
      <c r="Q2245">
        <v>0</v>
      </c>
      <c r="R2245" t="e">
        <v>#DIV/0!</v>
      </c>
      <c r="S2245">
        <v>3</v>
      </c>
      <c r="T2245">
        <v>0.7068965517241379</v>
      </c>
    </row>
    <row r="2246" spans="1:20" x14ac:dyDescent="0.2">
      <c r="A2246" t="s">
        <v>18406</v>
      </c>
      <c r="B2246" t="s">
        <v>18407</v>
      </c>
      <c r="C2246" t="s">
        <v>214</v>
      </c>
      <c r="D2246" t="s">
        <v>1000</v>
      </c>
      <c r="E2246" s="23">
        <v>41640</v>
      </c>
      <c r="F2246">
        <v>4</v>
      </c>
      <c r="G2246">
        <v>4</v>
      </c>
      <c r="H2246">
        <v>1</v>
      </c>
      <c r="I2246">
        <v>11</v>
      </c>
      <c r="J2246">
        <v>29</v>
      </c>
      <c r="K2246">
        <v>0.37931034482758619</v>
      </c>
      <c r="L2246">
        <v>29</v>
      </c>
      <c r="M2246">
        <v>1</v>
      </c>
      <c r="N2246">
        <v>8</v>
      </c>
      <c r="P2246">
        <v>4</v>
      </c>
      <c r="Q2246">
        <v>6</v>
      </c>
      <c r="R2246">
        <v>0.66666666666666663</v>
      </c>
      <c r="S2246">
        <v>3</v>
      </c>
      <c r="T2246">
        <v>0.95416666666666661</v>
      </c>
    </row>
    <row r="2247" spans="1:20" x14ac:dyDescent="0.2">
      <c r="A2247" t="s">
        <v>18585</v>
      </c>
      <c r="B2247" t="s">
        <v>18586</v>
      </c>
      <c r="C2247" t="s">
        <v>215</v>
      </c>
      <c r="D2247" t="s">
        <v>1002</v>
      </c>
      <c r="E2247" s="23">
        <v>41640</v>
      </c>
      <c r="F2247">
        <v>4</v>
      </c>
      <c r="G2247">
        <v>4</v>
      </c>
      <c r="H2247">
        <v>1</v>
      </c>
      <c r="I2247">
        <v>11</v>
      </c>
      <c r="J2247">
        <v>29</v>
      </c>
      <c r="K2247">
        <v>0.37931034482758619</v>
      </c>
      <c r="L2247">
        <v>29</v>
      </c>
      <c r="M2247">
        <v>1</v>
      </c>
      <c r="N2247">
        <v>8</v>
      </c>
      <c r="O2247">
        <v>0.95</v>
      </c>
      <c r="P2247">
        <v>4</v>
      </c>
      <c r="Q2247">
        <v>6</v>
      </c>
      <c r="R2247">
        <v>0.66666666666666663</v>
      </c>
      <c r="S2247">
        <v>3</v>
      </c>
      <c r="T2247">
        <v>0.74015789473684201</v>
      </c>
    </row>
    <row r="2248" spans="1:20" x14ac:dyDescent="0.2">
      <c r="A2248" t="s">
        <v>18762</v>
      </c>
      <c r="B2248" t="s">
        <v>18763</v>
      </c>
      <c r="C2248" t="s">
        <v>216</v>
      </c>
      <c r="D2248" t="s">
        <v>1002</v>
      </c>
      <c r="E2248" s="23">
        <v>41640</v>
      </c>
      <c r="H2248" t="e">
        <v>#DIV/0!</v>
      </c>
      <c r="K2248" t="e">
        <v>#DIV/0!</v>
      </c>
      <c r="M2248" t="e">
        <v>#DIV/0!</v>
      </c>
      <c r="R2248" t="e">
        <v>#DIV/0!</v>
      </c>
      <c r="T2248">
        <v>0.76700000000000002</v>
      </c>
    </row>
    <row r="2249" spans="1:20" x14ac:dyDescent="0.2">
      <c r="A2249" t="s">
        <v>18939</v>
      </c>
      <c r="B2249" t="s">
        <v>18940</v>
      </c>
      <c r="C2249" t="s">
        <v>229</v>
      </c>
      <c r="D2249" t="s">
        <v>1002</v>
      </c>
      <c r="E2249" s="23">
        <v>41640</v>
      </c>
      <c r="H2249" t="e">
        <v>#DIV/0!</v>
      </c>
      <c r="K2249" t="e">
        <v>#DIV/0!</v>
      </c>
      <c r="M2249" t="e">
        <v>#DIV/0!</v>
      </c>
      <c r="R2249" t="e">
        <v>#DIV/0!</v>
      </c>
      <c r="T2249">
        <v>0.98</v>
      </c>
    </row>
    <row r="2250" spans="1:20" x14ac:dyDescent="0.2">
      <c r="A2250" t="s">
        <v>19116</v>
      </c>
      <c r="B2250" t="s">
        <v>19117</v>
      </c>
      <c r="C2250" t="s">
        <v>230</v>
      </c>
      <c r="D2250" t="s">
        <v>1000</v>
      </c>
      <c r="E2250" s="23">
        <v>41640</v>
      </c>
      <c r="H2250" t="e">
        <v>#DIV/0!</v>
      </c>
      <c r="K2250" t="e">
        <v>#DIV/0!</v>
      </c>
      <c r="M2250" t="e">
        <v>#DIV/0!</v>
      </c>
      <c r="R2250" t="e">
        <v>#DIV/0!</v>
      </c>
      <c r="T2250">
        <v>0.48055555555555557</v>
      </c>
    </row>
    <row r="2251" spans="1:20" x14ac:dyDescent="0.2">
      <c r="A2251" t="s">
        <v>19295</v>
      </c>
      <c r="B2251" t="s">
        <v>19296</v>
      </c>
      <c r="C2251" t="s">
        <v>234</v>
      </c>
      <c r="D2251" t="s">
        <v>1000</v>
      </c>
      <c r="E2251" s="23">
        <v>41640</v>
      </c>
      <c r="H2251" t="e">
        <v>#DIV/0!</v>
      </c>
      <c r="K2251" t="e">
        <v>#DIV/0!</v>
      </c>
      <c r="M2251" t="e">
        <v>#DIV/0!</v>
      </c>
      <c r="R2251" t="e">
        <v>#DIV/0!</v>
      </c>
    </row>
    <row r="2252" spans="1:20" x14ac:dyDescent="0.2">
      <c r="A2252" t="s">
        <v>19474</v>
      </c>
      <c r="B2252" t="s">
        <v>19475</v>
      </c>
      <c r="C2252" t="s">
        <v>233</v>
      </c>
      <c r="D2252" t="s">
        <v>1002</v>
      </c>
      <c r="E2252" s="23">
        <v>41640</v>
      </c>
      <c r="H2252" t="e">
        <v>#DIV/0!</v>
      </c>
      <c r="K2252" t="e">
        <v>#DIV/0!</v>
      </c>
      <c r="M2252" t="e">
        <v>#DIV/0!</v>
      </c>
      <c r="R2252" t="e">
        <v>#DIV/0!</v>
      </c>
    </row>
    <row r="2253" spans="1:20" x14ac:dyDescent="0.2">
      <c r="A2253" t="s">
        <v>19849</v>
      </c>
      <c r="B2253" t="s">
        <v>19850</v>
      </c>
      <c r="C2253" t="s">
        <v>220</v>
      </c>
      <c r="D2253" t="s">
        <v>1000</v>
      </c>
      <c r="E2253" s="23">
        <v>41640</v>
      </c>
      <c r="F2253">
        <v>15</v>
      </c>
      <c r="G2253">
        <v>18</v>
      </c>
      <c r="H2253">
        <v>0.83333333333333337</v>
      </c>
      <c r="I2253">
        <v>27</v>
      </c>
      <c r="J2253">
        <v>44</v>
      </c>
      <c r="K2253">
        <v>0.61363636363636365</v>
      </c>
      <c r="L2253">
        <v>48</v>
      </c>
      <c r="M2253">
        <v>0.91666666666666663</v>
      </c>
      <c r="N2253">
        <v>21</v>
      </c>
      <c r="P2253">
        <v>3</v>
      </c>
      <c r="Q2253">
        <v>3</v>
      </c>
      <c r="R2253">
        <v>1</v>
      </c>
      <c r="S2253">
        <v>6</v>
      </c>
      <c r="T2253">
        <v>0.77146277811386688</v>
      </c>
    </row>
    <row r="2254" spans="1:20" x14ac:dyDescent="0.2">
      <c r="A2254" t="s">
        <v>20028</v>
      </c>
      <c r="B2254" t="s">
        <v>20029</v>
      </c>
      <c r="C2254" t="s">
        <v>221</v>
      </c>
      <c r="D2254" t="s">
        <v>1002</v>
      </c>
      <c r="E2254" s="23">
        <v>41640</v>
      </c>
      <c r="F2254">
        <v>11</v>
      </c>
      <c r="G2254">
        <v>14</v>
      </c>
      <c r="H2254">
        <v>0.7857142857142857</v>
      </c>
      <c r="I2254">
        <v>24</v>
      </c>
      <c r="J2254">
        <v>36</v>
      </c>
      <c r="K2254">
        <v>0.66666666666666663</v>
      </c>
      <c r="L2254">
        <v>40</v>
      </c>
      <c r="M2254">
        <v>0.9</v>
      </c>
      <c r="N2254">
        <v>20</v>
      </c>
      <c r="O2254">
        <v>0.80400000000000005</v>
      </c>
      <c r="P2254">
        <v>3</v>
      </c>
      <c r="Q2254">
        <v>3</v>
      </c>
      <c r="R2254">
        <v>1</v>
      </c>
      <c r="S2254">
        <v>4</v>
      </c>
    </row>
    <row r="2255" spans="1:20" x14ac:dyDescent="0.2">
      <c r="A2255" t="s">
        <v>20205</v>
      </c>
      <c r="B2255" t="s">
        <v>20206</v>
      </c>
      <c r="C2255" t="s">
        <v>222</v>
      </c>
      <c r="D2255" t="s">
        <v>1002</v>
      </c>
      <c r="E2255" s="23">
        <v>41640</v>
      </c>
      <c r="F2255">
        <v>4</v>
      </c>
      <c r="G2255">
        <v>4</v>
      </c>
      <c r="H2255">
        <v>1</v>
      </c>
      <c r="I2255">
        <v>3</v>
      </c>
      <c r="J2255">
        <v>8</v>
      </c>
      <c r="K2255">
        <v>0.375</v>
      </c>
      <c r="L2255">
        <v>8</v>
      </c>
      <c r="M2255">
        <v>1</v>
      </c>
      <c r="N2255">
        <v>1</v>
      </c>
      <c r="O2255">
        <v>0.98499999999999999</v>
      </c>
      <c r="P2255">
        <v>0</v>
      </c>
      <c r="Q2255">
        <v>0</v>
      </c>
      <c r="R2255" t="e">
        <v>#DIV/0!</v>
      </c>
      <c r="S2255">
        <v>2</v>
      </c>
    </row>
    <row r="2256" spans="1:20" x14ac:dyDescent="0.2">
      <c r="A2256" t="s">
        <v>20382</v>
      </c>
      <c r="B2256" t="s">
        <v>20383</v>
      </c>
      <c r="C2256" t="s">
        <v>211</v>
      </c>
      <c r="D2256" t="s">
        <v>1002</v>
      </c>
      <c r="E2256" s="23">
        <v>41640</v>
      </c>
      <c r="H2256" t="e">
        <v>#DIV/0!</v>
      </c>
      <c r="K2256" t="e">
        <v>#DIV/0!</v>
      </c>
      <c r="M2256" t="e">
        <v>#DIV/0!</v>
      </c>
      <c r="N2256">
        <v>0</v>
      </c>
      <c r="R2256" t="e">
        <v>#DIV/0!</v>
      </c>
    </row>
    <row r="2257" spans="1:20" x14ac:dyDescent="0.2">
      <c r="A2257" t="s">
        <v>20559</v>
      </c>
      <c r="B2257" t="s">
        <v>20560</v>
      </c>
      <c r="C2257" t="s">
        <v>207</v>
      </c>
      <c r="D2257" t="s">
        <v>1000</v>
      </c>
      <c r="E2257" s="23">
        <v>41640</v>
      </c>
      <c r="F2257">
        <v>6</v>
      </c>
      <c r="G2257">
        <v>9</v>
      </c>
      <c r="H2257">
        <v>0.66666666666666663</v>
      </c>
      <c r="I2257">
        <v>19</v>
      </c>
      <c r="J2257">
        <v>45</v>
      </c>
      <c r="K2257">
        <v>0.42222222222222222</v>
      </c>
      <c r="L2257">
        <v>60</v>
      </c>
      <c r="M2257">
        <v>0.75</v>
      </c>
      <c r="N2257">
        <v>15</v>
      </c>
      <c r="P2257">
        <v>1</v>
      </c>
      <c r="Q2257">
        <v>2</v>
      </c>
      <c r="R2257">
        <v>0.5</v>
      </c>
      <c r="S2257">
        <v>4</v>
      </c>
      <c r="T2257">
        <v>0.37037037037037035</v>
      </c>
    </row>
    <row r="2258" spans="1:20" x14ac:dyDescent="0.2">
      <c r="A2258" t="s">
        <v>20738</v>
      </c>
      <c r="B2258" t="s">
        <v>20739</v>
      </c>
      <c r="C2258" t="s">
        <v>894</v>
      </c>
      <c r="D2258" t="s">
        <v>1002</v>
      </c>
      <c r="E2258" s="23">
        <v>41640</v>
      </c>
      <c r="H2258" t="e">
        <v>#DIV/0!</v>
      </c>
      <c r="K2258" t="e">
        <v>#DIV/0!</v>
      </c>
      <c r="M2258" t="e">
        <v>#DIV/0!</v>
      </c>
      <c r="R2258" t="e">
        <v>#DIV/0!</v>
      </c>
      <c r="T2258">
        <v>1</v>
      </c>
    </row>
    <row r="2259" spans="1:20" x14ac:dyDescent="0.2">
      <c r="A2259" t="s">
        <v>20803</v>
      </c>
      <c r="B2259" t="s">
        <v>20804</v>
      </c>
      <c r="C2259" t="s">
        <v>210</v>
      </c>
      <c r="D2259" t="s">
        <v>1002</v>
      </c>
      <c r="E2259" s="23">
        <v>41640</v>
      </c>
      <c r="F2259">
        <v>4</v>
      </c>
      <c r="G2259">
        <v>4</v>
      </c>
      <c r="H2259">
        <v>1</v>
      </c>
      <c r="I2259">
        <v>19</v>
      </c>
      <c r="J2259">
        <v>35</v>
      </c>
      <c r="K2259">
        <v>0.54285714285714282</v>
      </c>
      <c r="L2259">
        <v>35</v>
      </c>
      <c r="M2259">
        <v>1</v>
      </c>
      <c r="N2259">
        <v>15</v>
      </c>
      <c r="O2259">
        <v>1.175</v>
      </c>
      <c r="P2259">
        <v>1</v>
      </c>
      <c r="Q2259">
        <v>2</v>
      </c>
      <c r="R2259">
        <v>0.5</v>
      </c>
      <c r="S2259">
        <v>4</v>
      </c>
      <c r="T2259">
        <v>0.92500000000000004</v>
      </c>
    </row>
    <row r="2260" spans="1:20" x14ac:dyDescent="0.2">
      <c r="A2260" t="s">
        <v>20980</v>
      </c>
      <c r="B2260" t="s">
        <v>20981</v>
      </c>
      <c r="C2260" t="s">
        <v>208</v>
      </c>
      <c r="D2260" t="s">
        <v>1002</v>
      </c>
      <c r="E2260" s="23">
        <v>41640</v>
      </c>
      <c r="F2260">
        <v>2</v>
      </c>
      <c r="G2260">
        <v>5</v>
      </c>
      <c r="H2260">
        <v>0.4</v>
      </c>
      <c r="J2260">
        <v>10</v>
      </c>
      <c r="K2260">
        <v>0</v>
      </c>
      <c r="L2260">
        <v>25</v>
      </c>
      <c r="M2260">
        <v>0.4</v>
      </c>
      <c r="R2260" t="e">
        <v>#DIV/0!</v>
      </c>
      <c r="T2260">
        <v>1.05</v>
      </c>
    </row>
    <row r="2261" spans="1:20" x14ac:dyDescent="0.2">
      <c r="A2261" t="s">
        <v>21235</v>
      </c>
      <c r="B2261" t="s">
        <v>21236</v>
      </c>
      <c r="C2261" t="s">
        <v>213</v>
      </c>
      <c r="D2261" t="s">
        <v>1002</v>
      </c>
      <c r="E2261" s="23">
        <v>41640</v>
      </c>
      <c r="H2261" t="e">
        <v>#DIV/0!</v>
      </c>
      <c r="K2261" t="e">
        <v>#DIV/0!</v>
      </c>
      <c r="M2261" t="e">
        <v>#DIV/0!</v>
      </c>
      <c r="R2261" t="e">
        <v>#DIV/0!</v>
      </c>
      <c r="T2261">
        <v>1</v>
      </c>
    </row>
    <row r="2262" spans="1:20" x14ac:dyDescent="0.2">
      <c r="A2262" t="s">
        <v>21412</v>
      </c>
      <c r="B2262" t="s">
        <v>21413</v>
      </c>
      <c r="C2262" t="s">
        <v>8154</v>
      </c>
      <c r="D2262" t="s">
        <v>1002</v>
      </c>
      <c r="E2262" s="23">
        <v>41640</v>
      </c>
      <c r="F2262">
        <v>2</v>
      </c>
      <c r="G2262">
        <v>4</v>
      </c>
      <c r="H2262">
        <v>0.5</v>
      </c>
      <c r="J2262">
        <v>7</v>
      </c>
      <c r="K2262">
        <v>0</v>
      </c>
      <c r="L2262">
        <v>17</v>
      </c>
      <c r="M2262">
        <v>0.41176470588235292</v>
      </c>
      <c r="R2262" t="e">
        <v>#DIV/0!</v>
      </c>
      <c r="T2262">
        <v>0.78755000000000008</v>
      </c>
    </row>
    <row r="2263" spans="1:20" x14ac:dyDescent="0.2">
      <c r="A2263" t="s">
        <v>21477</v>
      </c>
      <c r="B2263" t="s">
        <v>21478</v>
      </c>
      <c r="C2263" t="s">
        <v>212</v>
      </c>
      <c r="D2263" t="s">
        <v>1000</v>
      </c>
      <c r="E2263" s="23">
        <v>41640</v>
      </c>
      <c r="F2263">
        <v>2</v>
      </c>
      <c r="G2263">
        <v>4</v>
      </c>
      <c r="H2263">
        <v>0.5</v>
      </c>
      <c r="I2263">
        <v>0</v>
      </c>
      <c r="J2263">
        <v>7</v>
      </c>
      <c r="K2263">
        <v>0</v>
      </c>
      <c r="L2263">
        <v>17</v>
      </c>
      <c r="M2263">
        <v>0.41176470588235292</v>
      </c>
      <c r="N2263">
        <v>0</v>
      </c>
      <c r="P2263">
        <v>0</v>
      </c>
      <c r="Q2263">
        <v>0</v>
      </c>
      <c r="R2263" t="e">
        <v>#DIV/0!</v>
      </c>
      <c r="S2263">
        <v>0</v>
      </c>
      <c r="T2263">
        <v>0.82199999999999995</v>
      </c>
    </row>
    <row r="2264" spans="1:20" x14ac:dyDescent="0.2">
      <c r="A2264" t="s">
        <v>21686</v>
      </c>
      <c r="B2264" t="s">
        <v>21687</v>
      </c>
      <c r="C2264" t="s">
        <v>217</v>
      </c>
      <c r="D2264" t="s">
        <v>1000</v>
      </c>
      <c r="E2264" s="23">
        <v>41640</v>
      </c>
      <c r="F2264">
        <v>3</v>
      </c>
      <c r="G2264">
        <v>3</v>
      </c>
      <c r="H2264">
        <v>1</v>
      </c>
      <c r="I2264">
        <v>0</v>
      </c>
      <c r="J2264">
        <v>15</v>
      </c>
      <c r="K2264">
        <v>0</v>
      </c>
      <c r="L2264">
        <v>15</v>
      </c>
      <c r="M2264">
        <v>1</v>
      </c>
      <c r="N2264">
        <v>1</v>
      </c>
      <c r="P2264">
        <v>0</v>
      </c>
      <c r="Q2264">
        <v>0</v>
      </c>
      <c r="R2264" t="e">
        <v>#DIV/0!</v>
      </c>
      <c r="S2264">
        <v>0</v>
      </c>
      <c r="T2264">
        <v>1.06</v>
      </c>
    </row>
    <row r="2265" spans="1:20" x14ac:dyDescent="0.2">
      <c r="A2265" t="s">
        <v>21865</v>
      </c>
      <c r="B2265" t="s">
        <v>21866</v>
      </c>
      <c r="C2265" t="s">
        <v>895</v>
      </c>
      <c r="D2265" t="s">
        <v>1002</v>
      </c>
      <c r="E2265" s="23">
        <v>41640</v>
      </c>
      <c r="F2265">
        <v>0</v>
      </c>
      <c r="G2265">
        <v>0</v>
      </c>
      <c r="H2265" t="e">
        <v>#DIV/0!</v>
      </c>
      <c r="I2265">
        <v>0</v>
      </c>
      <c r="J2265">
        <v>0</v>
      </c>
      <c r="K2265" t="e">
        <v>#DIV/0!</v>
      </c>
      <c r="L2265">
        <v>0</v>
      </c>
      <c r="M2265" t="e">
        <v>#DIV/0!</v>
      </c>
      <c r="P2265">
        <v>0</v>
      </c>
      <c r="Q2265">
        <v>0</v>
      </c>
      <c r="R2265" t="e">
        <v>#DIV/0!</v>
      </c>
      <c r="T2265">
        <v>0.9</v>
      </c>
    </row>
    <row r="2266" spans="1:20" x14ac:dyDescent="0.2">
      <c r="A2266" t="s">
        <v>21930</v>
      </c>
      <c r="B2266" t="s">
        <v>21931</v>
      </c>
      <c r="C2266" t="s">
        <v>218</v>
      </c>
      <c r="D2266" t="s">
        <v>1002</v>
      </c>
      <c r="E2266" s="23">
        <v>41640</v>
      </c>
      <c r="F2266">
        <v>3</v>
      </c>
      <c r="G2266">
        <v>3</v>
      </c>
      <c r="H2266">
        <v>1</v>
      </c>
      <c r="I2266">
        <v>0</v>
      </c>
      <c r="J2266">
        <v>15</v>
      </c>
      <c r="K2266">
        <v>0</v>
      </c>
      <c r="L2266">
        <v>15</v>
      </c>
      <c r="M2266">
        <v>1</v>
      </c>
      <c r="N2266">
        <v>1</v>
      </c>
      <c r="P2266">
        <v>0</v>
      </c>
      <c r="Q2266">
        <v>0</v>
      </c>
      <c r="R2266" t="e">
        <v>#DIV/0!</v>
      </c>
      <c r="S2266">
        <v>0</v>
      </c>
      <c r="T2266">
        <v>0.69230769230769229</v>
      </c>
    </row>
    <row r="2267" spans="1:20" x14ac:dyDescent="0.2">
      <c r="A2267" t="s">
        <v>22107</v>
      </c>
      <c r="B2267" t="s">
        <v>22108</v>
      </c>
      <c r="C2267" t="s">
        <v>219</v>
      </c>
      <c r="D2267" t="s">
        <v>1002</v>
      </c>
      <c r="E2267" s="23">
        <v>41640</v>
      </c>
      <c r="H2267" t="e">
        <v>#DIV/0!</v>
      </c>
      <c r="K2267" t="e">
        <v>#DIV/0!</v>
      </c>
      <c r="M2267" t="e">
        <v>#DIV/0!</v>
      </c>
      <c r="R2267" t="e">
        <v>#DIV/0!</v>
      </c>
      <c r="T2267">
        <v>1</v>
      </c>
    </row>
    <row r="2268" spans="1:20" x14ac:dyDescent="0.2">
      <c r="A2268" t="s">
        <v>11545</v>
      </c>
      <c r="B2268" t="s">
        <v>11546</v>
      </c>
      <c r="C2268" t="s">
        <v>198</v>
      </c>
      <c r="D2268" t="s">
        <v>1002</v>
      </c>
      <c r="E2268" s="23">
        <v>41671</v>
      </c>
      <c r="F2268">
        <v>3</v>
      </c>
      <c r="G2268">
        <v>3</v>
      </c>
      <c r="H2268">
        <v>1</v>
      </c>
      <c r="J2268">
        <v>15</v>
      </c>
      <c r="K2268">
        <v>0</v>
      </c>
      <c r="L2268">
        <v>15</v>
      </c>
      <c r="M2268">
        <v>1</v>
      </c>
      <c r="P2268">
        <v>0</v>
      </c>
      <c r="Q2268">
        <v>0</v>
      </c>
      <c r="R2268" t="e">
        <v>#DIV/0!</v>
      </c>
      <c r="T2268">
        <v>0.66666666666666663</v>
      </c>
    </row>
    <row r="2269" spans="1:20" x14ac:dyDescent="0.2">
      <c r="A2269" t="s">
        <v>13196</v>
      </c>
      <c r="B2269" t="s">
        <v>13108</v>
      </c>
      <c r="C2269" t="s">
        <v>1051</v>
      </c>
      <c r="D2269" t="s">
        <v>1002</v>
      </c>
      <c r="E2269" s="23">
        <v>41671</v>
      </c>
      <c r="F2269">
        <v>3</v>
      </c>
      <c r="G2269">
        <v>3</v>
      </c>
      <c r="H2269">
        <v>1</v>
      </c>
      <c r="J2269">
        <v>15</v>
      </c>
      <c r="K2269">
        <v>0</v>
      </c>
      <c r="L2269">
        <v>15</v>
      </c>
      <c r="M2269">
        <v>1</v>
      </c>
      <c r="P2269">
        <v>0</v>
      </c>
      <c r="Q2269">
        <v>0</v>
      </c>
      <c r="R2269" t="e">
        <v>#DIV/0!</v>
      </c>
      <c r="T2269">
        <v>0.68421052631578949</v>
      </c>
    </row>
    <row r="2270" spans="1:20" x14ac:dyDescent="0.2">
      <c r="A2270" t="s">
        <v>3007</v>
      </c>
      <c r="B2270" t="s">
        <v>3008</v>
      </c>
      <c r="C2270" t="s">
        <v>242</v>
      </c>
      <c r="D2270" t="s">
        <v>1000</v>
      </c>
      <c r="E2270" s="23">
        <v>41671</v>
      </c>
      <c r="F2270">
        <v>0</v>
      </c>
      <c r="G2270">
        <v>0</v>
      </c>
      <c r="H2270" t="e">
        <v>#DIV/0!</v>
      </c>
      <c r="I2270">
        <v>0</v>
      </c>
      <c r="J2270">
        <v>0</v>
      </c>
      <c r="K2270" t="e">
        <v>#DIV/0!</v>
      </c>
      <c r="L2270">
        <v>0</v>
      </c>
      <c r="M2270" t="e">
        <v>#DIV/0!</v>
      </c>
      <c r="N2270">
        <v>0</v>
      </c>
      <c r="P2270">
        <v>0</v>
      </c>
      <c r="Q2270">
        <v>0</v>
      </c>
      <c r="R2270" t="e">
        <v>#DIV/0!</v>
      </c>
      <c r="S2270">
        <v>0</v>
      </c>
      <c r="T2270">
        <v>0</v>
      </c>
    </row>
    <row r="2271" spans="1:20" x14ac:dyDescent="0.2">
      <c r="A2271" t="s">
        <v>2832</v>
      </c>
      <c r="B2271" t="s">
        <v>2833</v>
      </c>
      <c r="C2271" t="s">
        <v>2724</v>
      </c>
      <c r="D2271" t="s">
        <v>1000</v>
      </c>
      <c r="E2271" s="23">
        <v>41671</v>
      </c>
      <c r="F2271">
        <v>11</v>
      </c>
      <c r="G2271">
        <v>13</v>
      </c>
      <c r="H2271">
        <v>0.84615384615384615</v>
      </c>
      <c r="I2271">
        <v>0</v>
      </c>
      <c r="J2271">
        <v>59</v>
      </c>
      <c r="K2271">
        <v>0</v>
      </c>
      <c r="L2271">
        <v>59</v>
      </c>
      <c r="M2271">
        <v>1</v>
      </c>
      <c r="N2271">
        <v>0</v>
      </c>
      <c r="P2271">
        <v>0</v>
      </c>
      <c r="Q2271">
        <v>0</v>
      </c>
      <c r="R2271" t="e">
        <v>#DIV/0!</v>
      </c>
      <c r="S2271">
        <v>0</v>
      </c>
    </row>
    <row r="2272" spans="1:20" x14ac:dyDescent="0.2">
      <c r="A2272" t="s">
        <v>2587</v>
      </c>
      <c r="B2272" t="s">
        <v>2588</v>
      </c>
      <c r="C2272" t="s">
        <v>237</v>
      </c>
      <c r="D2272" t="s">
        <v>1000</v>
      </c>
      <c r="E2272" s="23">
        <v>41671</v>
      </c>
      <c r="F2272">
        <v>18</v>
      </c>
      <c r="G2272">
        <v>18</v>
      </c>
      <c r="H2272">
        <v>1</v>
      </c>
      <c r="I2272">
        <v>78</v>
      </c>
      <c r="J2272">
        <v>149</v>
      </c>
      <c r="K2272">
        <v>0.52348993288590606</v>
      </c>
      <c r="L2272">
        <v>149</v>
      </c>
      <c r="M2272">
        <v>1</v>
      </c>
      <c r="N2272">
        <v>55</v>
      </c>
      <c r="O2272">
        <v>0.97500000000000009</v>
      </c>
      <c r="P2272">
        <v>9</v>
      </c>
      <c r="Q2272">
        <v>12</v>
      </c>
      <c r="R2272">
        <v>0.75</v>
      </c>
      <c r="S2272">
        <v>23</v>
      </c>
    </row>
    <row r="2273" spans="1:20" x14ac:dyDescent="0.2">
      <c r="A2273" t="s">
        <v>2412</v>
      </c>
      <c r="B2273" t="s">
        <v>2413</v>
      </c>
      <c r="C2273" t="s">
        <v>238</v>
      </c>
      <c r="D2273" t="s">
        <v>1000</v>
      </c>
      <c r="E2273" s="23">
        <v>41671</v>
      </c>
      <c r="F2273">
        <v>11</v>
      </c>
      <c r="G2273">
        <v>12</v>
      </c>
      <c r="H2273">
        <v>0.91666666666666663</v>
      </c>
      <c r="I2273">
        <v>23</v>
      </c>
      <c r="J2273">
        <v>38</v>
      </c>
      <c r="K2273">
        <v>0.60526315789473684</v>
      </c>
      <c r="L2273">
        <v>40</v>
      </c>
      <c r="M2273">
        <v>0.95</v>
      </c>
      <c r="N2273">
        <v>19</v>
      </c>
      <c r="O2273">
        <v>0.82040000000000002</v>
      </c>
      <c r="P2273">
        <v>4</v>
      </c>
      <c r="Q2273">
        <v>8</v>
      </c>
      <c r="R2273">
        <v>0.5</v>
      </c>
      <c r="S2273">
        <v>4</v>
      </c>
    </row>
    <row r="2274" spans="1:20" x14ac:dyDescent="0.2">
      <c r="A2274" t="s">
        <v>2239</v>
      </c>
      <c r="B2274" t="s">
        <v>2240</v>
      </c>
      <c r="C2274" t="s">
        <v>239</v>
      </c>
      <c r="D2274" t="s">
        <v>1000</v>
      </c>
      <c r="E2274" s="23">
        <v>41671</v>
      </c>
      <c r="F2274">
        <v>3</v>
      </c>
      <c r="G2274">
        <v>4</v>
      </c>
      <c r="H2274">
        <v>0.75</v>
      </c>
      <c r="I2274">
        <v>4</v>
      </c>
      <c r="J2274">
        <v>6</v>
      </c>
      <c r="K2274">
        <v>0.66666666666666663</v>
      </c>
      <c r="L2274">
        <v>8</v>
      </c>
      <c r="M2274">
        <v>0.75</v>
      </c>
      <c r="N2274">
        <v>3</v>
      </c>
      <c r="O2274">
        <v>0.98540000000000005</v>
      </c>
      <c r="P2274">
        <v>0</v>
      </c>
      <c r="Q2274">
        <v>0</v>
      </c>
      <c r="R2274" t="e">
        <v>#DIV/0!</v>
      </c>
      <c r="S2274">
        <v>1</v>
      </c>
    </row>
    <row r="2275" spans="1:20" x14ac:dyDescent="0.2">
      <c r="A2275" t="s">
        <v>2064</v>
      </c>
      <c r="B2275" t="s">
        <v>2065</v>
      </c>
      <c r="C2275" t="s">
        <v>1988</v>
      </c>
      <c r="D2275" t="s">
        <v>1000</v>
      </c>
      <c r="E2275" s="23">
        <v>41671</v>
      </c>
      <c r="F2275">
        <v>7</v>
      </c>
      <c r="G2275">
        <v>7</v>
      </c>
      <c r="H2275">
        <v>1</v>
      </c>
      <c r="I2275">
        <v>0</v>
      </c>
      <c r="J2275">
        <v>35</v>
      </c>
      <c r="K2275">
        <v>0</v>
      </c>
      <c r="L2275">
        <v>35</v>
      </c>
      <c r="M2275">
        <v>1</v>
      </c>
      <c r="N2275">
        <v>0</v>
      </c>
      <c r="P2275">
        <v>1</v>
      </c>
      <c r="Q2275">
        <v>1</v>
      </c>
      <c r="R2275">
        <v>1</v>
      </c>
      <c r="S2275">
        <v>0</v>
      </c>
    </row>
    <row r="2276" spans="1:20" x14ac:dyDescent="0.2">
      <c r="A2276" t="s">
        <v>1816</v>
      </c>
      <c r="B2276" t="s">
        <v>1817</v>
      </c>
      <c r="C2276" t="s">
        <v>240</v>
      </c>
      <c r="D2276" t="s">
        <v>1000</v>
      </c>
      <c r="E2276" s="23">
        <v>41671</v>
      </c>
      <c r="F2276">
        <v>19</v>
      </c>
      <c r="G2276">
        <v>23</v>
      </c>
      <c r="H2276">
        <v>0.82608695652173914</v>
      </c>
      <c r="I2276">
        <v>45</v>
      </c>
      <c r="J2276">
        <v>95</v>
      </c>
      <c r="K2276">
        <v>0.47368421052631576</v>
      </c>
      <c r="L2276">
        <v>115</v>
      </c>
      <c r="M2276">
        <v>0.82608695652173914</v>
      </c>
      <c r="N2276">
        <v>34</v>
      </c>
      <c r="P2276">
        <v>3</v>
      </c>
      <c r="Q2276">
        <v>4</v>
      </c>
      <c r="R2276">
        <v>0.75</v>
      </c>
      <c r="S2276">
        <v>9</v>
      </c>
    </row>
    <row r="2277" spans="1:20" x14ac:dyDescent="0.2">
      <c r="A2277" t="s">
        <v>1641</v>
      </c>
      <c r="B2277" t="s">
        <v>1642</v>
      </c>
      <c r="C2277" t="s">
        <v>241</v>
      </c>
      <c r="D2277" t="s">
        <v>1000</v>
      </c>
      <c r="E2277" s="23">
        <v>41671</v>
      </c>
      <c r="F2277">
        <v>0</v>
      </c>
      <c r="G2277">
        <v>0</v>
      </c>
      <c r="H2277" t="e">
        <v>#DIV/0!</v>
      </c>
      <c r="I2277">
        <v>0</v>
      </c>
      <c r="J2277">
        <v>0</v>
      </c>
      <c r="K2277" t="e">
        <v>#DIV/0!</v>
      </c>
      <c r="L2277">
        <v>0</v>
      </c>
      <c r="M2277" t="e">
        <v>#DIV/0!</v>
      </c>
      <c r="P2277">
        <v>0</v>
      </c>
      <c r="Q2277">
        <v>0</v>
      </c>
      <c r="R2277" t="e">
        <v>#DIV/0!</v>
      </c>
    </row>
    <row r="2278" spans="1:20" x14ac:dyDescent="0.2">
      <c r="A2278" t="s">
        <v>1085</v>
      </c>
      <c r="B2278" t="s">
        <v>1170</v>
      </c>
      <c r="C2278" t="s">
        <v>235</v>
      </c>
      <c r="D2278" t="s">
        <v>1002</v>
      </c>
      <c r="E2278" s="23">
        <v>41671</v>
      </c>
      <c r="F2278">
        <v>69</v>
      </c>
      <c r="G2278">
        <v>77</v>
      </c>
      <c r="H2278">
        <v>0.89610389610389607</v>
      </c>
      <c r="I2278">
        <v>150</v>
      </c>
      <c r="J2278">
        <v>382</v>
      </c>
      <c r="K2278">
        <v>0.39267015706806285</v>
      </c>
      <c r="L2278">
        <v>406</v>
      </c>
      <c r="M2278">
        <v>0.94088669950738912</v>
      </c>
      <c r="N2278">
        <v>111</v>
      </c>
      <c r="P2278">
        <v>17</v>
      </c>
      <c r="Q2278">
        <v>25</v>
      </c>
      <c r="R2278">
        <v>0.68</v>
      </c>
      <c r="S2278">
        <v>37</v>
      </c>
    </row>
    <row r="2279" spans="1:20" x14ac:dyDescent="0.2">
      <c r="A2279" t="s">
        <v>11547</v>
      </c>
      <c r="B2279" t="s">
        <v>11548</v>
      </c>
      <c r="C2279" t="s">
        <v>199</v>
      </c>
      <c r="D2279" t="s">
        <v>1002</v>
      </c>
      <c r="E2279" s="23">
        <v>41671</v>
      </c>
      <c r="F2279">
        <v>9</v>
      </c>
      <c r="G2279">
        <v>11</v>
      </c>
      <c r="H2279">
        <v>0.81818181818181823</v>
      </c>
      <c r="I2279">
        <v>20</v>
      </c>
      <c r="J2279">
        <v>65</v>
      </c>
      <c r="K2279">
        <v>0.30769230769230771</v>
      </c>
      <c r="L2279">
        <v>75</v>
      </c>
      <c r="M2279">
        <v>0.8666666666666667</v>
      </c>
      <c r="N2279">
        <v>10</v>
      </c>
      <c r="P2279">
        <v>2</v>
      </c>
      <c r="Q2279">
        <v>2</v>
      </c>
      <c r="R2279">
        <v>1</v>
      </c>
      <c r="S2279">
        <v>10</v>
      </c>
    </row>
    <row r="2280" spans="1:20" x14ac:dyDescent="0.2">
      <c r="A2280" t="s">
        <v>11421</v>
      </c>
      <c r="B2280" t="s">
        <v>11422</v>
      </c>
      <c r="C2280" t="s">
        <v>201</v>
      </c>
      <c r="D2280" t="s">
        <v>1000</v>
      </c>
      <c r="E2280" s="23">
        <v>41671</v>
      </c>
      <c r="F2280">
        <v>4</v>
      </c>
      <c r="G2280">
        <v>4</v>
      </c>
      <c r="H2280">
        <v>1</v>
      </c>
      <c r="I2280">
        <v>14</v>
      </c>
      <c r="J2280">
        <v>40</v>
      </c>
      <c r="K2280">
        <v>0.35</v>
      </c>
      <c r="L2280">
        <v>40</v>
      </c>
      <c r="M2280">
        <v>1</v>
      </c>
      <c r="N2280">
        <v>4</v>
      </c>
      <c r="O2280">
        <v>1.05</v>
      </c>
      <c r="P2280">
        <v>0</v>
      </c>
      <c r="Q2280">
        <v>0</v>
      </c>
      <c r="R2280" t="e">
        <v>#DIV/0!</v>
      </c>
      <c r="S2280">
        <v>10</v>
      </c>
      <c r="T2280">
        <v>1.06</v>
      </c>
    </row>
    <row r="2281" spans="1:20" x14ac:dyDescent="0.2">
      <c r="A2281" t="s">
        <v>12218</v>
      </c>
      <c r="B2281" t="s">
        <v>12219</v>
      </c>
      <c r="C2281" t="s">
        <v>200</v>
      </c>
      <c r="D2281" t="s">
        <v>1000</v>
      </c>
      <c r="E2281" s="23">
        <v>41671</v>
      </c>
      <c r="F2281">
        <v>5</v>
      </c>
      <c r="G2281">
        <v>7</v>
      </c>
      <c r="H2281">
        <v>0.7142857142857143</v>
      </c>
      <c r="I2281">
        <v>6</v>
      </c>
      <c r="J2281">
        <v>25</v>
      </c>
      <c r="K2281">
        <v>0.24</v>
      </c>
      <c r="L2281">
        <v>35</v>
      </c>
      <c r="M2281">
        <v>0.7142857142857143</v>
      </c>
      <c r="N2281">
        <v>6</v>
      </c>
      <c r="P2281">
        <v>2</v>
      </c>
      <c r="Q2281">
        <v>2</v>
      </c>
      <c r="R2281">
        <v>0</v>
      </c>
      <c r="S2281">
        <v>0</v>
      </c>
      <c r="T2281">
        <v>0.63518518518518519</v>
      </c>
    </row>
    <row r="2282" spans="1:20" x14ac:dyDescent="0.2">
      <c r="A2282" t="s">
        <v>12503</v>
      </c>
      <c r="B2282" t="s">
        <v>12504</v>
      </c>
      <c r="C2282" t="s">
        <v>202</v>
      </c>
      <c r="D2282" t="s">
        <v>1000</v>
      </c>
      <c r="E2282" s="23">
        <v>41671</v>
      </c>
      <c r="H2282" t="e">
        <v>#DIV/0!</v>
      </c>
      <c r="K2282" t="e">
        <v>#DIV/0!</v>
      </c>
      <c r="M2282" t="e">
        <v>#DIV/0!</v>
      </c>
      <c r="R2282" t="e">
        <v>#DIV/0!</v>
      </c>
      <c r="T2282">
        <v>0.69230769230769229</v>
      </c>
    </row>
    <row r="2283" spans="1:20" x14ac:dyDescent="0.2">
      <c r="A2283" t="s">
        <v>11040</v>
      </c>
      <c r="B2283" t="s">
        <v>11041</v>
      </c>
      <c r="C2283" t="s">
        <v>228</v>
      </c>
      <c r="D2283" t="s">
        <v>1000</v>
      </c>
      <c r="E2283" s="23">
        <v>41671</v>
      </c>
      <c r="H2283" t="e">
        <v>#DIV/0!</v>
      </c>
      <c r="K2283" t="e">
        <v>#DIV/0!</v>
      </c>
      <c r="M2283" t="e">
        <v>#DIV/0!</v>
      </c>
      <c r="R2283" t="e">
        <v>#DIV/0!</v>
      </c>
      <c r="T2283" t="e">
        <v>#DIV/0!</v>
      </c>
    </row>
    <row r="2284" spans="1:20" x14ac:dyDescent="0.2">
      <c r="A2284" t="s">
        <v>10865</v>
      </c>
      <c r="B2284" t="s">
        <v>10866</v>
      </c>
      <c r="C2284" t="s">
        <v>227</v>
      </c>
      <c r="D2284" t="s">
        <v>1002</v>
      </c>
      <c r="E2284" s="23">
        <v>41671</v>
      </c>
      <c r="H2284" t="e">
        <v>#DIV/0!</v>
      </c>
      <c r="K2284" t="e">
        <v>#DIV/0!</v>
      </c>
      <c r="M2284" t="e">
        <v>#DIV/0!</v>
      </c>
      <c r="R2284" t="e">
        <v>#DIV/0!</v>
      </c>
      <c r="T2284" t="e">
        <v>#DIV/0!</v>
      </c>
    </row>
    <row r="2285" spans="1:20" x14ac:dyDescent="0.2">
      <c r="A2285" t="s">
        <v>10690</v>
      </c>
      <c r="B2285" t="s">
        <v>10691</v>
      </c>
      <c r="C2285" t="s">
        <v>203</v>
      </c>
      <c r="D2285" t="s">
        <v>1002</v>
      </c>
      <c r="E2285" s="23">
        <v>41671</v>
      </c>
      <c r="F2285">
        <v>11</v>
      </c>
      <c r="G2285">
        <v>10</v>
      </c>
      <c r="H2285">
        <v>1.1000000000000001</v>
      </c>
      <c r="I2285">
        <v>57</v>
      </c>
      <c r="J2285">
        <v>75</v>
      </c>
      <c r="K2285">
        <v>0.76</v>
      </c>
      <c r="L2285">
        <v>70</v>
      </c>
      <c r="M2285">
        <v>1.0714285714285714</v>
      </c>
      <c r="N2285">
        <v>47</v>
      </c>
      <c r="P2285">
        <v>6</v>
      </c>
      <c r="Q2285">
        <v>9</v>
      </c>
      <c r="R2285">
        <v>0.66666666666666663</v>
      </c>
      <c r="S2285">
        <v>10</v>
      </c>
      <c r="T2285">
        <v>0.85833333333333339</v>
      </c>
    </row>
    <row r="2286" spans="1:20" x14ac:dyDescent="0.2">
      <c r="A2286" t="s">
        <v>10515</v>
      </c>
      <c r="B2286" t="s">
        <v>10516</v>
      </c>
      <c r="C2286" t="s">
        <v>205</v>
      </c>
      <c r="D2286" t="s">
        <v>1000</v>
      </c>
      <c r="E2286" s="23">
        <v>41671</v>
      </c>
      <c r="F2286">
        <v>5</v>
      </c>
      <c r="G2286">
        <v>5</v>
      </c>
      <c r="H2286">
        <v>1</v>
      </c>
      <c r="I2286">
        <v>31</v>
      </c>
      <c r="J2286">
        <v>45</v>
      </c>
      <c r="K2286">
        <v>0.68888888888888888</v>
      </c>
      <c r="L2286">
        <v>45</v>
      </c>
      <c r="M2286">
        <v>1</v>
      </c>
      <c r="N2286">
        <v>25</v>
      </c>
      <c r="O2286">
        <v>0.85</v>
      </c>
      <c r="P2286">
        <v>5</v>
      </c>
      <c r="Q2286">
        <v>7</v>
      </c>
      <c r="R2286">
        <v>0.7142857142857143</v>
      </c>
      <c r="S2286">
        <v>6</v>
      </c>
      <c r="T2286" t="e">
        <v>#DIV/0!</v>
      </c>
    </row>
    <row r="2287" spans="1:20" x14ac:dyDescent="0.2">
      <c r="A2287" t="s">
        <v>10339</v>
      </c>
      <c r="B2287" t="s">
        <v>10340</v>
      </c>
      <c r="C2287" t="s">
        <v>204</v>
      </c>
      <c r="D2287" t="s">
        <v>1000</v>
      </c>
      <c r="E2287" s="23">
        <v>41671</v>
      </c>
      <c r="F2287">
        <v>6</v>
      </c>
      <c r="G2287">
        <v>5</v>
      </c>
      <c r="H2287">
        <v>1.2</v>
      </c>
      <c r="I2287">
        <v>26</v>
      </c>
      <c r="J2287">
        <v>30</v>
      </c>
      <c r="K2287">
        <v>0.8666666666666667</v>
      </c>
      <c r="L2287">
        <v>25</v>
      </c>
      <c r="M2287">
        <v>1.2</v>
      </c>
      <c r="N2287">
        <v>22</v>
      </c>
      <c r="P2287">
        <v>1</v>
      </c>
      <c r="Q2287">
        <v>2</v>
      </c>
      <c r="R2287">
        <v>0.5</v>
      </c>
      <c r="S2287">
        <v>4</v>
      </c>
      <c r="T2287" t="e">
        <v>#DIV/0!</v>
      </c>
    </row>
    <row r="2288" spans="1:20" x14ac:dyDescent="0.2">
      <c r="A2288" t="s">
        <v>10274</v>
      </c>
      <c r="B2288" t="s">
        <v>10275</v>
      </c>
      <c r="C2288" t="s">
        <v>206</v>
      </c>
      <c r="D2288" t="s">
        <v>1000</v>
      </c>
      <c r="E2288" s="23">
        <v>41671</v>
      </c>
      <c r="H2288" t="e">
        <v>#DIV/0!</v>
      </c>
      <c r="K2288" t="e">
        <v>#DIV/0!</v>
      </c>
      <c r="M2288" t="e">
        <v>#DIV/0!</v>
      </c>
      <c r="N2288">
        <v>0</v>
      </c>
      <c r="R2288" t="e">
        <v>#DIV/0!</v>
      </c>
      <c r="T2288">
        <v>1</v>
      </c>
    </row>
    <row r="2289" spans="1:20" x14ac:dyDescent="0.2">
      <c r="A2289" t="s">
        <v>9843</v>
      </c>
      <c r="B2289" t="s">
        <v>9844</v>
      </c>
      <c r="C2289" t="s">
        <v>223</v>
      </c>
      <c r="D2289" t="s">
        <v>1002</v>
      </c>
      <c r="E2289" s="23">
        <v>41671</v>
      </c>
      <c r="H2289" t="e">
        <v>#DIV/0!</v>
      </c>
      <c r="K2289" t="e">
        <v>#DIV/0!</v>
      </c>
      <c r="M2289" t="e">
        <v>#DIV/0!</v>
      </c>
      <c r="R2289" t="e">
        <v>#DIV/0!</v>
      </c>
      <c r="T2289">
        <v>0.96250000000000002</v>
      </c>
    </row>
    <row r="2290" spans="1:20" x14ac:dyDescent="0.2">
      <c r="A2290" t="s">
        <v>9668</v>
      </c>
      <c r="B2290" t="s">
        <v>9669</v>
      </c>
      <c r="C2290" t="s">
        <v>224</v>
      </c>
      <c r="D2290" t="s">
        <v>1000</v>
      </c>
      <c r="E2290" s="23">
        <v>41671</v>
      </c>
      <c r="H2290" t="e">
        <v>#DIV/0!</v>
      </c>
      <c r="K2290" t="e">
        <v>#DIV/0!</v>
      </c>
      <c r="M2290" t="e">
        <v>#DIV/0!</v>
      </c>
      <c r="R2290" t="e">
        <v>#DIV/0!</v>
      </c>
      <c r="T2290">
        <v>1</v>
      </c>
    </row>
    <row r="2291" spans="1:20" x14ac:dyDescent="0.2">
      <c r="A2291" t="s">
        <v>9277</v>
      </c>
      <c r="B2291" t="s">
        <v>9278</v>
      </c>
      <c r="C2291" t="s">
        <v>211</v>
      </c>
      <c r="D2291" t="s">
        <v>1000</v>
      </c>
      <c r="E2291" s="23">
        <v>41671</v>
      </c>
      <c r="H2291" t="e">
        <v>#DIV/0!</v>
      </c>
      <c r="K2291" t="e">
        <v>#DIV/0!</v>
      </c>
      <c r="M2291" t="e">
        <v>#DIV/0!</v>
      </c>
      <c r="N2291">
        <v>0</v>
      </c>
      <c r="R2291" t="e">
        <v>#DIV/0!</v>
      </c>
      <c r="T2291">
        <v>0.80477500000000002</v>
      </c>
    </row>
    <row r="2292" spans="1:20" x14ac:dyDescent="0.2">
      <c r="A2292" t="s">
        <v>9102</v>
      </c>
      <c r="B2292" t="s">
        <v>9103</v>
      </c>
      <c r="C2292" t="s">
        <v>207</v>
      </c>
      <c r="D2292" t="s">
        <v>1002</v>
      </c>
      <c r="E2292" s="23">
        <v>41671</v>
      </c>
      <c r="F2292">
        <v>7</v>
      </c>
      <c r="G2292">
        <v>10</v>
      </c>
      <c r="H2292">
        <v>0.7</v>
      </c>
      <c r="I2292">
        <v>21</v>
      </c>
      <c r="J2292">
        <v>45</v>
      </c>
      <c r="K2292">
        <v>0.46666666666666667</v>
      </c>
      <c r="L2292">
        <v>60</v>
      </c>
      <c r="M2292">
        <v>0.75</v>
      </c>
      <c r="N2292">
        <v>16</v>
      </c>
      <c r="P2292">
        <v>3</v>
      </c>
      <c r="Q2292">
        <v>4</v>
      </c>
      <c r="R2292">
        <v>0.75</v>
      </c>
      <c r="S2292">
        <v>3</v>
      </c>
      <c r="T2292">
        <v>0.68421052631578949</v>
      </c>
    </row>
    <row r="2293" spans="1:20" x14ac:dyDescent="0.2">
      <c r="A2293" t="s">
        <v>9037</v>
      </c>
      <c r="B2293" t="s">
        <v>9038</v>
      </c>
      <c r="C2293" t="s">
        <v>894</v>
      </c>
      <c r="D2293" t="s">
        <v>1000</v>
      </c>
      <c r="E2293" s="23">
        <v>41671</v>
      </c>
      <c r="H2293" t="e">
        <v>#DIV/0!</v>
      </c>
      <c r="K2293" t="e">
        <v>#DIV/0!</v>
      </c>
      <c r="M2293" t="e">
        <v>#DIV/0!</v>
      </c>
      <c r="P2293">
        <v>0</v>
      </c>
      <c r="Q2293">
        <v>0</v>
      </c>
      <c r="R2293" t="e">
        <v>#DIV/0!</v>
      </c>
      <c r="T2293">
        <v>0</v>
      </c>
    </row>
    <row r="2294" spans="1:20" x14ac:dyDescent="0.2">
      <c r="A2294" t="s">
        <v>8862</v>
      </c>
      <c r="B2294" t="s">
        <v>8863</v>
      </c>
      <c r="C2294" t="s">
        <v>210</v>
      </c>
      <c r="D2294" t="s">
        <v>1000</v>
      </c>
      <c r="E2294" s="23">
        <v>41671</v>
      </c>
      <c r="F2294">
        <v>5</v>
      </c>
      <c r="G2294">
        <v>5</v>
      </c>
      <c r="H2294">
        <v>1</v>
      </c>
      <c r="I2294">
        <v>19</v>
      </c>
      <c r="J2294">
        <v>35</v>
      </c>
      <c r="K2294">
        <v>0.54285714285714282</v>
      </c>
      <c r="L2294">
        <v>35</v>
      </c>
      <c r="M2294">
        <v>1</v>
      </c>
      <c r="N2294">
        <v>16</v>
      </c>
      <c r="O2294">
        <v>1.075</v>
      </c>
      <c r="P2294">
        <v>3</v>
      </c>
      <c r="Q2294">
        <v>4</v>
      </c>
      <c r="R2294">
        <v>0.75</v>
      </c>
      <c r="S2294">
        <v>3</v>
      </c>
      <c r="T2294" t="e">
        <v>#DIV/0!</v>
      </c>
    </row>
    <row r="2295" spans="1:20" x14ac:dyDescent="0.2">
      <c r="A2295" t="s">
        <v>8687</v>
      </c>
      <c r="B2295" t="s">
        <v>8688</v>
      </c>
      <c r="C2295" t="s">
        <v>208</v>
      </c>
      <c r="D2295" t="s">
        <v>1000</v>
      </c>
      <c r="E2295" s="23">
        <v>41671</v>
      </c>
      <c r="F2295">
        <v>2</v>
      </c>
      <c r="G2295">
        <v>5</v>
      </c>
      <c r="H2295">
        <v>0.4</v>
      </c>
      <c r="I2295">
        <v>2</v>
      </c>
      <c r="J2295">
        <v>10</v>
      </c>
      <c r="K2295">
        <v>0.2</v>
      </c>
      <c r="L2295">
        <v>25</v>
      </c>
      <c r="M2295">
        <v>0.4</v>
      </c>
      <c r="P2295">
        <v>0</v>
      </c>
      <c r="Q2295">
        <v>0</v>
      </c>
      <c r="R2295" t="e">
        <v>#DIV/0!</v>
      </c>
      <c r="T2295" t="e">
        <v>#DIV/0!</v>
      </c>
    </row>
    <row r="2296" spans="1:20" x14ac:dyDescent="0.2">
      <c r="A2296" t="s">
        <v>8438</v>
      </c>
      <c r="B2296" t="s">
        <v>8439</v>
      </c>
      <c r="C2296" t="s">
        <v>213</v>
      </c>
      <c r="D2296" t="s">
        <v>1000</v>
      </c>
      <c r="E2296" s="23">
        <v>41671</v>
      </c>
      <c r="H2296" t="e">
        <v>#DIV/0!</v>
      </c>
      <c r="K2296" t="e">
        <v>#DIV/0!</v>
      </c>
      <c r="M2296" t="e">
        <v>#DIV/0!</v>
      </c>
      <c r="R2296" t="e">
        <v>#DIV/0!</v>
      </c>
      <c r="T2296" t="e">
        <v>#DIV/0!</v>
      </c>
    </row>
    <row r="2297" spans="1:20" x14ac:dyDescent="0.2">
      <c r="A2297" t="s">
        <v>8263</v>
      </c>
      <c r="B2297" t="s">
        <v>8264</v>
      </c>
      <c r="C2297" t="s">
        <v>212</v>
      </c>
      <c r="D2297" t="s">
        <v>1002</v>
      </c>
      <c r="E2297" s="23">
        <v>41671</v>
      </c>
      <c r="F2297">
        <v>2</v>
      </c>
      <c r="G2297">
        <v>4</v>
      </c>
      <c r="H2297">
        <v>0.5</v>
      </c>
      <c r="I2297">
        <v>0</v>
      </c>
      <c r="J2297">
        <v>7</v>
      </c>
      <c r="K2297">
        <v>0</v>
      </c>
      <c r="L2297">
        <v>17</v>
      </c>
      <c r="M2297">
        <v>0.41176470588235292</v>
      </c>
      <c r="N2297">
        <v>0</v>
      </c>
      <c r="P2297">
        <v>0</v>
      </c>
      <c r="Q2297">
        <v>0</v>
      </c>
      <c r="R2297" t="e">
        <v>#DIV/0!</v>
      </c>
      <c r="S2297">
        <v>0</v>
      </c>
      <c r="T2297" t="e">
        <v>#DIV/0!</v>
      </c>
    </row>
    <row r="2298" spans="1:20" x14ac:dyDescent="0.2">
      <c r="A2298" t="s">
        <v>8198</v>
      </c>
      <c r="B2298" t="s">
        <v>8199</v>
      </c>
      <c r="C2298" t="s">
        <v>8154</v>
      </c>
      <c r="D2298" t="s">
        <v>1000</v>
      </c>
      <c r="E2298" s="23">
        <v>41671</v>
      </c>
      <c r="F2298">
        <v>2</v>
      </c>
      <c r="G2298">
        <v>4</v>
      </c>
      <c r="H2298">
        <v>0.5</v>
      </c>
      <c r="J2298">
        <v>7</v>
      </c>
      <c r="K2298">
        <v>0</v>
      </c>
      <c r="L2298">
        <v>17</v>
      </c>
      <c r="M2298">
        <v>0.41176470588235292</v>
      </c>
      <c r="R2298" t="e">
        <v>#DIV/0!</v>
      </c>
      <c r="T2298" t="e">
        <v>#DIV/0!</v>
      </c>
    </row>
    <row r="2299" spans="1:20" x14ac:dyDescent="0.2">
      <c r="A2299" t="s">
        <v>7962</v>
      </c>
      <c r="B2299" t="s">
        <v>7963</v>
      </c>
      <c r="C2299" t="s">
        <v>225</v>
      </c>
      <c r="D2299" t="s">
        <v>1002</v>
      </c>
      <c r="E2299" s="23">
        <v>41671</v>
      </c>
      <c r="H2299" t="e">
        <v>#DIV/0!</v>
      </c>
      <c r="K2299" t="e">
        <v>#DIV/0!</v>
      </c>
      <c r="M2299" t="e">
        <v>#DIV/0!</v>
      </c>
      <c r="R2299" t="e">
        <v>#DIV/0!</v>
      </c>
    </row>
    <row r="2300" spans="1:20" x14ac:dyDescent="0.2">
      <c r="A2300" t="s">
        <v>7761</v>
      </c>
      <c r="B2300" t="s">
        <v>7762</v>
      </c>
      <c r="C2300" t="s">
        <v>226</v>
      </c>
      <c r="D2300" t="s">
        <v>1000</v>
      </c>
      <c r="E2300" s="23">
        <v>41671</v>
      </c>
      <c r="H2300" t="e">
        <v>#DIV/0!</v>
      </c>
      <c r="K2300" t="e">
        <v>#DIV/0!</v>
      </c>
      <c r="M2300" t="e">
        <v>#DIV/0!</v>
      </c>
      <c r="R2300" t="e">
        <v>#DIV/0!</v>
      </c>
      <c r="T2300">
        <v>0.68518518518518512</v>
      </c>
    </row>
    <row r="2301" spans="1:20" x14ac:dyDescent="0.2">
      <c r="A2301" t="s">
        <v>7574</v>
      </c>
      <c r="B2301" t="s">
        <v>7575</v>
      </c>
      <c r="C2301" t="s">
        <v>901</v>
      </c>
      <c r="D2301" t="s">
        <v>1000</v>
      </c>
      <c r="E2301" s="23">
        <v>41671</v>
      </c>
      <c r="F2301">
        <v>2</v>
      </c>
      <c r="G2301">
        <v>2</v>
      </c>
      <c r="H2301">
        <v>1</v>
      </c>
      <c r="J2301">
        <v>10</v>
      </c>
      <c r="K2301">
        <v>0</v>
      </c>
      <c r="L2301">
        <v>10</v>
      </c>
      <c r="M2301">
        <v>1</v>
      </c>
      <c r="N2301">
        <v>0</v>
      </c>
      <c r="P2301">
        <v>1</v>
      </c>
      <c r="Q2301">
        <v>1</v>
      </c>
      <c r="R2301">
        <v>1</v>
      </c>
      <c r="T2301">
        <v>0.9916666666666667</v>
      </c>
    </row>
    <row r="2302" spans="1:20" x14ac:dyDescent="0.2">
      <c r="A2302" t="s">
        <v>7227</v>
      </c>
      <c r="B2302" t="s">
        <v>7228</v>
      </c>
      <c r="C2302" t="s">
        <v>1052</v>
      </c>
      <c r="D2302" t="s">
        <v>1000</v>
      </c>
      <c r="E2302" s="23">
        <v>41671</v>
      </c>
      <c r="F2302">
        <v>2</v>
      </c>
      <c r="G2302">
        <v>2</v>
      </c>
      <c r="H2302">
        <v>1</v>
      </c>
      <c r="J2302">
        <v>10</v>
      </c>
      <c r="K2302">
        <v>0</v>
      </c>
      <c r="L2302">
        <v>10</v>
      </c>
      <c r="M2302">
        <v>1</v>
      </c>
      <c r="N2302">
        <v>0</v>
      </c>
      <c r="P2302">
        <v>1</v>
      </c>
      <c r="Q2302">
        <v>1</v>
      </c>
      <c r="R2302">
        <v>1</v>
      </c>
      <c r="T2302">
        <v>0.78755000000000008</v>
      </c>
    </row>
    <row r="2303" spans="1:20" x14ac:dyDescent="0.2">
      <c r="A2303" t="s">
        <v>7022</v>
      </c>
      <c r="B2303" t="s">
        <v>7023</v>
      </c>
      <c r="C2303" t="s">
        <v>232</v>
      </c>
      <c r="D2303" t="s">
        <v>1002</v>
      </c>
      <c r="E2303" s="23">
        <v>41671</v>
      </c>
      <c r="H2303" t="e">
        <v>#DIV/0!</v>
      </c>
      <c r="K2303" t="e">
        <v>#DIV/0!</v>
      </c>
      <c r="M2303" t="e">
        <v>#DIV/0!</v>
      </c>
      <c r="R2303" t="e">
        <v>#DIV/0!</v>
      </c>
      <c r="T2303">
        <v>0.82199999999999995</v>
      </c>
    </row>
    <row r="2304" spans="1:20" x14ac:dyDescent="0.2">
      <c r="A2304" t="s">
        <v>6831</v>
      </c>
      <c r="B2304" t="s">
        <v>6832</v>
      </c>
      <c r="C2304" t="s">
        <v>231</v>
      </c>
      <c r="D2304" t="s">
        <v>1000</v>
      </c>
      <c r="E2304" s="23">
        <v>41671</v>
      </c>
      <c r="H2304" t="e">
        <v>#DIV/0!</v>
      </c>
      <c r="K2304" t="e">
        <v>#DIV/0!</v>
      </c>
      <c r="M2304" t="e">
        <v>#DIV/0!</v>
      </c>
      <c r="R2304" t="e">
        <v>#DIV/0!</v>
      </c>
      <c r="T2304">
        <v>0.98</v>
      </c>
    </row>
    <row r="2305" spans="1:20" x14ac:dyDescent="0.2">
      <c r="A2305" t="s">
        <v>6656</v>
      </c>
      <c r="B2305" t="s">
        <v>6657</v>
      </c>
      <c r="C2305" t="s">
        <v>317</v>
      </c>
      <c r="D2305" t="s">
        <v>1002</v>
      </c>
      <c r="E2305" s="23">
        <v>41671</v>
      </c>
      <c r="F2305">
        <v>3</v>
      </c>
      <c r="G2305">
        <v>3</v>
      </c>
      <c r="H2305">
        <v>1</v>
      </c>
      <c r="I2305">
        <v>10</v>
      </c>
      <c r="J2305">
        <v>15</v>
      </c>
      <c r="K2305">
        <v>0.66666666666666663</v>
      </c>
      <c r="L2305">
        <v>15</v>
      </c>
      <c r="M2305">
        <v>1</v>
      </c>
      <c r="N2305">
        <v>5</v>
      </c>
      <c r="P2305">
        <v>0</v>
      </c>
      <c r="Q2305">
        <v>0</v>
      </c>
      <c r="R2305" t="e">
        <v>#DIV/0!</v>
      </c>
      <c r="S2305">
        <v>5</v>
      </c>
      <c r="T2305">
        <v>0.60863697705802966</v>
      </c>
    </row>
    <row r="2306" spans="1:20" x14ac:dyDescent="0.2">
      <c r="A2306" t="s">
        <v>6481</v>
      </c>
      <c r="B2306" t="s">
        <v>6482</v>
      </c>
      <c r="C2306" t="s">
        <v>316</v>
      </c>
      <c r="D2306" t="s">
        <v>1000</v>
      </c>
      <c r="E2306" s="23">
        <v>41671</v>
      </c>
      <c r="F2306">
        <v>3</v>
      </c>
      <c r="G2306">
        <v>3</v>
      </c>
      <c r="H2306">
        <v>1</v>
      </c>
      <c r="I2306">
        <v>10</v>
      </c>
      <c r="J2306">
        <v>15</v>
      </c>
      <c r="K2306">
        <v>0.66666666666666663</v>
      </c>
      <c r="L2306">
        <v>15</v>
      </c>
      <c r="M2306">
        <v>1</v>
      </c>
      <c r="N2306">
        <v>5</v>
      </c>
      <c r="P2306">
        <v>0</v>
      </c>
      <c r="Q2306">
        <v>0</v>
      </c>
      <c r="R2306" t="e">
        <v>#DIV/0!</v>
      </c>
      <c r="S2306">
        <v>5</v>
      </c>
    </row>
    <row r="2307" spans="1:20" x14ac:dyDescent="0.2">
      <c r="A2307" t="s">
        <v>6232</v>
      </c>
      <c r="B2307" t="s">
        <v>6233</v>
      </c>
      <c r="C2307" t="s">
        <v>214</v>
      </c>
      <c r="D2307" t="s">
        <v>1002</v>
      </c>
      <c r="E2307" s="23">
        <v>41671</v>
      </c>
      <c r="F2307">
        <v>4</v>
      </c>
      <c r="G2307">
        <v>4</v>
      </c>
      <c r="H2307">
        <v>1</v>
      </c>
      <c r="I2307">
        <v>14</v>
      </c>
      <c r="J2307">
        <v>29</v>
      </c>
      <c r="K2307">
        <v>0.48275862068965519</v>
      </c>
      <c r="L2307">
        <v>29</v>
      </c>
      <c r="M2307">
        <v>1</v>
      </c>
      <c r="N2307">
        <v>10</v>
      </c>
      <c r="P2307">
        <v>1</v>
      </c>
      <c r="Q2307">
        <v>1</v>
      </c>
      <c r="R2307">
        <v>1</v>
      </c>
      <c r="S2307">
        <v>4</v>
      </c>
    </row>
    <row r="2308" spans="1:20" x14ac:dyDescent="0.2">
      <c r="A2308" t="s">
        <v>6057</v>
      </c>
      <c r="B2308" t="s">
        <v>6058</v>
      </c>
      <c r="C2308" t="s">
        <v>215</v>
      </c>
      <c r="D2308" t="s">
        <v>1000</v>
      </c>
      <c r="E2308" s="23">
        <v>41671</v>
      </c>
      <c r="F2308">
        <v>4</v>
      </c>
      <c r="G2308">
        <v>4</v>
      </c>
      <c r="H2308">
        <v>1</v>
      </c>
      <c r="I2308">
        <v>14</v>
      </c>
      <c r="J2308">
        <v>29</v>
      </c>
      <c r="K2308">
        <v>0.48275862068965519</v>
      </c>
      <c r="L2308">
        <v>29</v>
      </c>
      <c r="M2308">
        <v>1</v>
      </c>
      <c r="N2308">
        <v>10</v>
      </c>
      <c r="O2308">
        <v>0.92500000000000004</v>
      </c>
      <c r="P2308">
        <v>1</v>
      </c>
      <c r="Q2308">
        <v>1</v>
      </c>
      <c r="R2308">
        <v>1</v>
      </c>
      <c r="S2308">
        <v>4</v>
      </c>
      <c r="T2308">
        <v>0.81250647148498023</v>
      </c>
    </row>
    <row r="2309" spans="1:20" x14ac:dyDescent="0.2">
      <c r="A2309" t="s">
        <v>5882</v>
      </c>
      <c r="B2309" t="s">
        <v>5883</v>
      </c>
      <c r="C2309" t="s">
        <v>216</v>
      </c>
      <c r="D2309" t="s">
        <v>1000</v>
      </c>
      <c r="E2309" s="23">
        <v>41671</v>
      </c>
      <c r="H2309" t="e">
        <v>#DIV/0!</v>
      </c>
      <c r="K2309" t="e">
        <v>#DIV/0!</v>
      </c>
      <c r="M2309" t="e">
        <v>#DIV/0!</v>
      </c>
      <c r="R2309" t="e">
        <v>#DIV/0!</v>
      </c>
    </row>
    <row r="2310" spans="1:20" x14ac:dyDescent="0.2">
      <c r="A2310" t="s">
        <v>5454</v>
      </c>
      <c r="B2310" t="s">
        <v>5455</v>
      </c>
      <c r="C2310" t="s">
        <v>903</v>
      </c>
      <c r="D2310" t="s">
        <v>1000</v>
      </c>
      <c r="E2310" s="23">
        <v>41671</v>
      </c>
      <c r="F2310">
        <v>11</v>
      </c>
      <c r="G2310">
        <v>11</v>
      </c>
      <c r="H2310">
        <v>1</v>
      </c>
      <c r="I2310">
        <v>0</v>
      </c>
      <c r="J2310">
        <v>52</v>
      </c>
      <c r="K2310">
        <v>0</v>
      </c>
      <c r="L2310">
        <v>52</v>
      </c>
      <c r="M2310">
        <v>1</v>
      </c>
      <c r="N2310">
        <v>0</v>
      </c>
      <c r="P2310">
        <v>0</v>
      </c>
      <c r="Q2310">
        <v>0</v>
      </c>
      <c r="R2310" t="e">
        <v>#DIV/0!</v>
      </c>
      <c r="S2310">
        <v>0</v>
      </c>
    </row>
    <row r="2311" spans="1:20" x14ac:dyDescent="0.2">
      <c r="A2311" t="s">
        <v>5638</v>
      </c>
      <c r="B2311" t="s">
        <v>5639</v>
      </c>
      <c r="C2311" t="s">
        <v>1047</v>
      </c>
      <c r="D2311" t="s">
        <v>1000</v>
      </c>
      <c r="E2311" s="23">
        <v>41671</v>
      </c>
      <c r="F2311">
        <v>6</v>
      </c>
      <c r="G2311">
        <v>6</v>
      </c>
      <c r="H2311">
        <v>1</v>
      </c>
      <c r="J2311">
        <v>27</v>
      </c>
      <c r="K2311">
        <v>0</v>
      </c>
      <c r="L2311">
        <v>27</v>
      </c>
      <c r="M2311">
        <v>1</v>
      </c>
      <c r="R2311" t="e">
        <v>#DIV/0!</v>
      </c>
    </row>
    <row r="2312" spans="1:20" x14ac:dyDescent="0.2">
      <c r="A2312" t="s">
        <v>5219</v>
      </c>
      <c r="B2312" t="s">
        <v>5220</v>
      </c>
      <c r="C2312" t="s">
        <v>1053</v>
      </c>
      <c r="D2312" t="s">
        <v>1000</v>
      </c>
      <c r="E2312" s="23">
        <v>41671</v>
      </c>
      <c r="F2312">
        <v>5</v>
      </c>
      <c r="G2312">
        <v>5</v>
      </c>
      <c r="H2312">
        <v>1</v>
      </c>
      <c r="J2312">
        <v>25</v>
      </c>
      <c r="K2312">
        <v>0</v>
      </c>
      <c r="L2312">
        <v>25</v>
      </c>
      <c r="M2312">
        <v>1</v>
      </c>
      <c r="P2312">
        <v>0</v>
      </c>
      <c r="Q2312">
        <v>0</v>
      </c>
      <c r="R2312" t="e">
        <v>#DIV/0!</v>
      </c>
      <c r="T2312">
        <v>0.6071428571428571</v>
      </c>
    </row>
    <row r="2313" spans="1:20" x14ac:dyDescent="0.2">
      <c r="A2313" t="s">
        <v>5014</v>
      </c>
      <c r="B2313" t="s">
        <v>5015</v>
      </c>
      <c r="C2313" t="s">
        <v>229</v>
      </c>
      <c r="D2313" t="s">
        <v>1000</v>
      </c>
      <c r="E2313" s="23">
        <v>41671</v>
      </c>
      <c r="H2313" t="e">
        <v>#DIV/0!</v>
      </c>
      <c r="K2313" t="e">
        <v>#DIV/0!</v>
      </c>
      <c r="M2313" t="e">
        <v>#DIV/0!</v>
      </c>
      <c r="R2313" t="e">
        <v>#DIV/0!</v>
      </c>
      <c r="T2313">
        <v>1</v>
      </c>
    </row>
    <row r="2314" spans="1:20" x14ac:dyDescent="0.2">
      <c r="A2314" t="s">
        <v>4839</v>
      </c>
      <c r="B2314" t="s">
        <v>4840</v>
      </c>
      <c r="C2314" t="s">
        <v>230</v>
      </c>
      <c r="D2314" t="s">
        <v>1002</v>
      </c>
      <c r="E2314" s="23">
        <v>41671</v>
      </c>
      <c r="H2314" t="e">
        <v>#DIV/0!</v>
      </c>
      <c r="K2314" t="e">
        <v>#DIV/0!</v>
      </c>
      <c r="M2314" t="e">
        <v>#DIV/0!</v>
      </c>
      <c r="R2314" t="e">
        <v>#DIV/0!</v>
      </c>
      <c r="T2314">
        <v>0.67500000000000004</v>
      </c>
    </row>
    <row r="2315" spans="1:20" x14ac:dyDescent="0.2">
      <c r="A2315" t="s">
        <v>4664</v>
      </c>
      <c r="B2315" t="s">
        <v>4665</v>
      </c>
      <c r="C2315" t="s">
        <v>234</v>
      </c>
      <c r="D2315" t="s">
        <v>1002</v>
      </c>
      <c r="E2315" s="23">
        <v>41671</v>
      </c>
      <c r="H2315" t="e">
        <v>#DIV/0!</v>
      </c>
      <c r="K2315" t="e">
        <v>#DIV/0!</v>
      </c>
      <c r="M2315" t="e">
        <v>#DIV/0!</v>
      </c>
      <c r="R2315" t="e">
        <v>#DIV/0!</v>
      </c>
      <c r="T2315">
        <v>0.7</v>
      </c>
    </row>
    <row r="2316" spans="1:20" x14ac:dyDescent="0.2">
      <c r="A2316" t="s">
        <v>4489</v>
      </c>
      <c r="B2316" t="s">
        <v>4490</v>
      </c>
      <c r="C2316" t="s">
        <v>233</v>
      </c>
      <c r="D2316" t="s">
        <v>1000</v>
      </c>
      <c r="E2316" s="23">
        <v>41671</v>
      </c>
      <c r="H2316" t="e">
        <v>#DIV/0!</v>
      </c>
      <c r="K2316" t="e">
        <v>#DIV/0!</v>
      </c>
      <c r="M2316" t="e">
        <v>#DIV/0!</v>
      </c>
      <c r="R2316" t="e">
        <v>#DIV/0!</v>
      </c>
      <c r="T2316">
        <v>0.97499999999999998</v>
      </c>
    </row>
    <row r="2317" spans="1:20" x14ac:dyDescent="0.2">
      <c r="A2317" t="s">
        <v>4314</v>
      </c>
      <c r="B2317" t="s">
        <v>4315</v>
      </c>
      <c r="C2317" t="s">
        <v>217</v>
      </c>
      <c r="D2317" t="s">
        <v>1002</v>
      </c>
      <c r="E2317" s="23">
        <v>41671</v>
      </c>
      <c r="F2317">
        <v>3</v>
      </c>
      <c r="G2317">
        <v>3</v>
      </c>
      <c r="H2317">
        <v>1</v>
      </c>
      <c r="I2317">
        <v>1</v>
      </c>
      <c r="J2317">
        <v>15</v>
      </c>
      <c r="K2317">
        <v>6.6666666666666666E-2</v>
      </c>
      <c r="L2317">
        <v>15</v>
      </c>
      <c r="M2317">
        <v>1</v>
      </c>
      <c r="N2317">
        <v>1</v>
      </c>
      <c r="P2317">
        <v>0</v>
      </c>
      <c r="Q2317">
        <v>0</v>
      </c>
      <c r="R2317" t="e">
        <v>#DIV/0!</v>
      </c>
      <c r="S2317">
        <v>0</v>
      </c>
      <c r="T2317">
        <v>0.80210526315789477</v>
      </c>
    </row>
    <row r="2318" spans="1:20" x14ac:dyDescent="0.2">
      <c r="A2318" t="s">
        <v>4249</v>
      </c>
      <c r="B2318" t="s">
        <v>4250</v>
      </c>
      <c r="C2318" t="s">
        <v>895</v>
      </c>
      <c r="D2318" t="s">
        <v>1000</v>
      </c>
      <c r="E2318" s="23">
        <v>41671</v>
      </c>
      <c r="F2318">
        <v>0</v>
      </c>
      <c r="G2318">
        <v>0</v>
      </c>
      <c r="H2318" t="e">
        <v>#DIV/0!</v>
      </c>
      <c r="I2318">
        <v>0</v>
      </c>
      <c r="J2318">
        <v>0</v>
      </c>
      <c r="K2318" t="e">
        <v>#DIV/0!</v>
      </c>
      <c r="L2318">
        <v>0</v>
      </c>
      <c r="M2318" t="e">
        <v>#DIV/0!</v>
      </c>
      <c r="P2318">
        <v>0</v>
      </c>
      <c r="Q2318">
        <v>0</v>
      </c>
      <c r="R2318" t="e">
        <v>#DIV/0!</v>
      </c>
      <c r="T2318">
        <v>0.86899999999999999</v>
      </c>
    </row>
    <row r="2319" spans="1:20" x14ac:dyDescent="0.2">
      <c r="A2319" t="s">
        <v>4074</v>
      </c>
      <c r="B2319" t="s">
        <v>4075</v>
      </c>
      <c r="C2319" t="s">
        <v>218</v>
      </c>
      <c r="D2319" t="s">
        <v>1000</v>
      </c>
      <c r="E2319" s="23">
        <v>41671</v>
      </c>
      <c r="F2319">
        <v>3</v>
      </c>
      <c r="G2319">
        <v>3</v>
      </c>
      <c r="H2319">
        <v>1</v>
      </c>
      <c r="I2319">
        <v>1</v>
      </c>
      <c r="J2319">
        <v>15</v>
      </c>
      <c r="K2319">
        <v>6.6666666666666666E-2</v>
      </c>
      <c r="L2319">
        <v>15</v>
      </c>
      <c r="M2319">
        <v>1</v>
      </c>
      <c r="N2319">
        <v>1</v>
      </c>
      <c r="P2319">
        <v>0</v>
      </c>
      <c r="Q2319">
        <v>0</v>
      </c>
      <c r="R2319" t="e">
        <v>#DIV/0!</v>
      </c>
      <c r="S2319">
        <v>0</v>
      </c>
      <c r="T2319">
        <v>1.06</v>
      </c>
    </row>
    <row r="2320" spans="1:20" x14ac:dyDescent="0.2">
      <c r="A2320" t="s">
        <v>3899</v>
      </c>
      <c r="B2320" t="s">
        <v>3900</v>
      </c>
      <c r="C2320" t="s">
        <v>219</v>
      </c>
      <c r="D2320" t="s">
        <v>1000</v>
      </c>
      <c r="E2320" s="23">
        <v>41671</v>
      </c>
      <c r="H2320" t="e">
        <v>#DIV/0!</v>
      </c>
      <c r="K2320" t="e">
        <v>#DIV/0!</v>
      </c>
      <c r="M2320" t="e">
        <v>#DIV/0!</v>
      </c>
      <c r="R2320" t="e">
        <v>#DIV/0!</v>
      </c>
      <c r="T2320">
        <v>0.9</v>
      </c>
    </row>
    <row r="2321" spans="1:20" x14ac:dyDescent="0.2">
      <c r="A2321" t="s">
        <v>3532</v>
      </c>
      <c r="B2321" t="s">
        <v>3533</v>
      </c>
      <c r="C2321" t="s">
        <v>220</v>
      </c>
      <c r="D2321" t="s">
        <v>1002</v>
      </c>
      <c r="E2321" s="23">
        <v>41671</v>
      </c>
      <c r="F2321">
        <v>14</v>
      </c>
      <c r="G2321">
        <v>16</v>
      </c>
      <c r="H2321">
        <v>0.875</v>
      </c>
      <c r="I2321">
        <v>27</v>
      </c>
      <c r="J2321">
        <v>44</v>
      </c>
      <c r="K2321">
        <v>0.61363636363636365</v>
      </c>
      <c r="L2321">
        <v>48</v>
      </c>
      <c r="M2321">
        <v>0.91666666666666663</v>
      </c>
      <c r="N2321">
        <v>22</v>
      </c>
      <c r="P2321">
        <v>4</v>
      </c>
      <c r="Q2321">
        <v>8</v>
      </c>
      <c r="R2321">
        <v>0.5</v>
      </c>
      <c r="S2321">
        <v>5</v>
      </c>
      <c r="T2321">
        <v>0.72727272727272729</v>
      </c>
    </row>
    <row r="2322" spans="1:20" x14ac:dyDescent="0.2">
      <c r="A2322" t="s">
        <v>3357</v>
      </c>
      <c r="B2322" t="s">
        <v>3358</v>
      </c>
      <c r="C2322" t="s">
        <v>221</v>
      </c>
      <c r="D2322" t="s">
        <v>1000</v>
      </c>
      <c r="E2322" s="23">
        <v>41671</v>
      </c>
      <c r="F2322">
        <v>11</v>
      </c>
      <c r="G2322">
        <v>12</v>
      </c>
      <c r="H2322">
        <v>0.91666666666666663</v>
      </c>
      <c r="I2322">
        <v>23</v>
      </c>
      <c r="J2322">
        <v>38</v>
      </c>
      <c r="K2322">
        <v>0.60526315789473684</v>
      </c>
      <c r="L2322">
        <v>40</v>
      </c>
      <c r="M2322">
        <v>0.95</v>
      </c>
      <c r="N2322">
        <v>19</v>
      </c>
      <c r="O2322">
        <v>0.82040000000000002</v>
      </c>
      <c r="P2322">
        <v>4</v>
      </c>
      <c r="Q2322">
        <v>8</v>
      </c>
      <c r="R2322">
        <v>0.5</v>
      </c>
      <c r="S2322">
        <v>4</v>
      </c>
      <c r="T2322">
        <v>0.66666666666666663</v>
      </c>
    </row>
    <row r="2323" spans="1:20" x14ac:dyDescent="0.2">
      <c r="A2323" t="s">
        <v>3182</v>
      </c>
      <c r="B2323" t="s">
        <v>3183</v>
      </c>
      <c r="C2323" t="s">
        <v>222</v>
      </c>
      <c r="D2323" t="s">
        <v>1000</v>
      </c>
      <c r="E2323" s="23">
        <v>41671</v>
      </c>
      <c r="F2323">
        <v>3</v>
      </c>
      <c r="G2323">
        <v>4</v>
      </c>
      <c r="H2323">
        <v>0.75</v>
      </c>
      <c r="I2323">
        <v>4</v>
      </c>
      <c r="J2323">
        <v>6</v>
      </c>
      <c r="K2323">
        <v>0.66666666666666663</v>
      </c>
      <c r="L2323">
        <v>8</v>
      </c>
      <c r="M2323">
        <v>0.75</v>
      </c>
      <c r="N2323">
        <v>3</v>
      </c>
      <c r="O2323">
        <v>0.98540000000000005</v>
      </c>
      <c r="P2323">
        <v>0</v>
      </c>
      <c r="Q2323">
        <v>0</v>
      </c>
      <c r="R2323" t="e">
        <v>#DIV/0!</v>
      </c>
      <c r="S2323">
        <v>1</v>
      </c>
      <c r="T2323">
        <v>0.75</v>
      </c>
    </row>
    <row r="2324" spans="1:20" x14ac:dyDescent="0.2">
      <c r="A2324" t="s">
        <v>12016</v>
      </c>
      <c r="B2324" t="s">
        <v>12017</v>
      </c>
      <c r="C2324" t="s">
        <v>1051</v>
      </c>
      <c r="D2324" t="s">
        <v>1000</v>
      </c>
      <c r="E2324" s="23">
        <v>41671</v>
      </c>
      <c r="F2324">
        <v>3</v>
      </c>
      <c r="G2324">
        <v>3</v>
      </c>
      <c r="H2324">
        <v>1</v>
      </c>
      <c r="J2324">
        <v>15</v>
      </c>
      <c r="K2324">
        <v>0</v>
      </c>
      <c r="L2324">
        <v>15</v>
      </c>
      <c r="M2324">
        <v>1</v>
      </c>
      <c r="P2324">
        <v>0</v>
      </c>
      <c r="Q2324">
        <v>0</v>
      </c>
      <c r="R2324" t="e">
        <v>#DIV/0!</v>
      </c>
      <c r="T2324">
        <v>0.53333333333333333</v>
      </c>
    </row>
    <row r="2325" spans="1:20" x14ac:dyDescent="0.2">
      <c r="A2325" t="s">
        <v>13382</v>
      </c>
      <c r="B2325" t="s">
        <v>13383</v>
      </c>
      <c r="C2325" t="s">
        <v>242</v>
      </c>
      <c r="D2325" t="s">
        <v>1002</v>
      </c>
      <c r="E2325" s="23">
        <v>41671</v>
      </c>
      <c r="F2325">
        <v>0</v>
      </c>
      <c r="G2325">
        <v>0</v>
      </c>
      <c r="H2325" t="e">
        <v>#DIV/0!</v>
      </c>
      <c r="I2325">
        <v>0</v>
      </c>
      <c r="J2325">
        <v>0</v>
      </c>
      <c r="K2325" t="e">
        <v>#DIV/0!</v>
      </c>
      <c r="L2325">
        <v>0</v>
      </c>
      <c r="M2325" t="e">
        <v>#DIV/0!</v>
      </c>
      <c r="N2325">
        <v>0</v>
      </c>
      <c r="P2325">
        <v>0</v>
      </c>
      <c r="Q2325">
        <v>0</v>
      </c>
      <c r="R2325" t="e">
        <v>#DIV/0!</v>
      </c>
      <c r="S2325">
        <v>0</v>
      </c>
    </row>
    <row r="2326" spans="1:20" x14ac:dyDescent="0.2">
      <c r="A2326" t="s">
        <v>13559</v>
      </c>
      <c r="B2326" t="s">
        <v>13560</v>
      </c>
      <c r="C2326" t="s">
        <v>237</v>
      </c>
      <c r="D2326" t="s">
        <v>1002</v>
      </c>
      <c r="E2326" s="23">
        <v>41671</v>
      </c>
      <c r="F2326">
        <v>18</v>
      </c>
      <c r="G2326">
        <v>18</v>
      </c>
      <c r="H2326">
        <v>1</v>
      </c>
      <c r="I2326">
        <v>78</v>
      </c>
      <c r="J2326">
        <v>149</v>
      </c>
      <c r="K2326">
        <v>0.52348993288590606</v>
      </c>
      <c r="L2326">
        <v>149</v>
      </c>
      <c r="M2326">
        <v>1</v>
      </c>
      <c r="N2326">
        <v>55</v>
      </c>
      <c r="O2326">
        <v>0.97500000000000009</v>
      </c>
      <c r="P2326">
        <v>9</v>
      </c>
      <c r="Q2326">
        <v>12</v>
      </c>
      <c r="R2326">
        <v>0.75</v>
      </c>
      <c r="S2326">
        <v>23</v>
      </c>
    </row>
    <row r="2327" spans="1:20" x14ac:dyDescent="0.2">
      <c r="A2327" t="s">
        <v>13734</v>
      </c>
      <c r="B2327" t="s">
        <v>13735</v>
      </c>
      <c r="C2327" t="s">
        <v>238</v>
      </c>
      <c r="D2327" t="s">
        <v>1002</v>
      </c>
      <c r="E2327" s="23">
        <v>41671</v>
      </c>
      <c r="F2327">
        <v>11</v>
      </c>
      <c r="G2327">
        <v>12</v>
      </c>
      <c r="H2327">
        <v>0.91666666666666663</v>
      </c>
      <c r="I2327">
        <v>23</v>
      </c>
      <c r="J2327">
        <v>38</v>
      </c>
      <c r="K2327">
        <v>0.60526315789473684</v>
      </c>
      <c r="L2327">
        <v>40</v>
      </c>
      <c r="M2327">
        <v>0.95</v>
      </c>
      <c r="N2327">
        <v>19</v>
      </c>
      <c r="O2327">
        <v>0.82040000000000002</v>
      </c>
      <c r="P2327">
        <v>4</v>
      </c>
      <c r="Q2327">
        <v>8</v>
      </c>
      <c r="R2327">
        <v>0.5</v>
      </c>
      <c r="S2327">
        <v>4</v>
      </c>
    </row>
    <row r="2328" spans="1:20" x14ac:dyDescent="0.2">
      <c r="A2328" t="s">
        <v>13911</v>
      </c>
      <c r="B2328" t="s">
        <v>13912</v>
      </c>
      <c r="C2328" t="s">
        <v>239</v>
      </c>
      <c r="D2328" t="s">
        <v>1002</v>
      </c>
      <c r="E2328" s="23">
        <v>41671</v>
      </c>
      <c r="F2328">
        <v>3</v>
      </c>
      <c r="G2328">
        <v>4</v>
      </c>
      <c r="H2328">
        <v>0.75</v>
      </c>
      <c r="I2328">
        <v>4</v>
      </c>
      <c r="J2328">
        <v>6</v>
      </c>
      <c r="K2328">
        <v>0.66666666666666663</v>
      </c>
      <c r="L2328">
        <v>8</v>
      </c>
      <c r="M2328">
        <v>0.75</v>
      </c>
      <c r="N2328">
        <v>3</v>
      </c>
      <c r="O2328">
        <v>0.98540000000000005</v>
      </c>
      <c r="P2328">
        <v>0</v>
      </c>
      <c r="Q2328">
        <v>0</v>
      </c>
      <c r="R2328" t="e">
        <v>#DIV/0!</v>
      </c>
      <c r="S2328">
        <v>1</v>
      </c>
    </row>
    <row r="2329" spans="1:20" x14ac:dyDescent="0.2">
      <c r="A2329" t="s">
        <v>14098</v>
      </c>
      <c r="B2329" t="s">
        <v>14099</v>
      </c>
      <c r="C2329" t="s">
        <v>240</v>
      </c>
      <c r="D2329" t="s">
        <v>1002</v>
      </c>
      <c r="E2329" s="23">
        <v>41671</v>
      </c>
      <c r="F2329">
        <v>19</v>
      </c>
      <c r="G2329">
        <v>23</v>
      </c>
      <c r="H2329">
        <v>0.82608695652173914</v>
      </c>
      <c r="I2329">
        <v>45</v>
      </c>
      <c r="J2329">
        <v>95</v>
      </c>
      <c r="K2329">
        <v>0.47368421052631576</v>
      </c>
      <c r="L2329">
        <v>115</v>
      </c>
      <c r="M2329">
        <v>0.82608695652173914</v>
      </c>
      <c r="N2329">
        <v>34</v>
      </c>
      <c r="P2329">
        <v>3</v>
      </c>
      <c r="Q2329">
        <v>4</v>
      </c>
      <c r="R2329">
        <v>0.75</v>
      </c>
      <c r="S2329">
        <v>9</v>
      </c>
    </row>
    <row r="2330" spans="1:20" x14ac:dyDescent="0.2">
      <c r="A2330" t="s">
        <v>14275</v>
      </c>
      <c r="B2330" t="s">
        <v>14276</v>
      </c>
      <c r="C2330" t="s">
        <v>241</v>
      </c>
      <c r="D2330" t="s">
        <v>1002</v>
      </c>
      <c r="E2330" s="23">
        <v>41671</v>
      </c>
      <c r="F2330">
        <v>0</v>
      </c>
      <c r="G2330">
        <v>0</v>
      </c>
      <c r="H2330" t="e">
        <v>#DIV/0!</v>
      </c>
      <c r="I2330">
        <v>0</v>
      </c>
      <c r="J2330">
        <v>0</v>
      </c>
      <c r="K2330" t="e">
        <v>#DIV/0!</v>
      </c>
      <c r="L2330">
        <v>0</v>
      </c>
      <c r="M2330" t="e">
        <v>#DIV/0!</v>
      </c>
      <c r="P2330">
        <v>0</v>
      </c>
      <c r="Q2330">
        <v>0</v>
      </c>
      <c r="R2330" t="e">
        <v>#DIV/0!</v>
      </c>
    </row>
    <row r="2331" spans="1:20" x14ac:dyDescent="0.2">
      <c r="A2331" t="s">
        <v>14604</v>
      </c>
      <c r="B2331" t="s">
        <v>14605</v>
      </c>
      <c r="C2331" t="s">
        <v>199</v>
      </c>
      <c r="D2331" t="s">
        <v>1000</v>
      </c>
      <c r="E2331" s="23">
        <v>41671</v>
      </c>
      <c r="F2331">
        <v>9</v>
      </c>
      <c r="G2331">
        <v>11</v>
      </c>
      <c r="H2331">
        <v>0.81818181818181823</v>
      </c>
      <c r="I2331">
        <v>20</v>
      </c>
      <c r="J2331">
        <v>65</v>
      </c>
      <c r="K2331">
        <v>0.30769230769230771</v>
      </c>
      <c r="L2331">
        <v>75</v>
      </c>
      <c r="M2331">
        <v>0.8666666666666667</v>
      </c>
      <c r="N2331">
        <v>10</v>
      </c>
      <c r="P2331">
        <v>2</v>
      </c>
      <c r="Q2331">
        <v>2</v>
      </c>
      <c r="R2331">
        <v>1</v>
      </c>
      <c r="S2331">
        <v>10</v>
      </c>
    </row>
    <row r="2332" spans="1:20" x14ac:dyDescent="0.2">
      <c r="A2332" t="s">
        <v>14779</v>
      </c>
      <c r="B2332" t="s">
        <v>14780</v>
      </c>
      <c r="C2332" t="s">
        <v>201</v>
      </c>
      <c r="D2332" t="s">
        <v>1002</v>
      </c>
      <c r="E2332" s="23">
        <v>41671</v>
      </c>
      <c r="F2332">
        <v>4</v>
      </c>
      <c r="G2332">
        <v>4</v>
      </c>
      <c r="H2332">
        <v>1</v>
      </c>
      <c r="I2332">
        <v>14</v>
      </c>
      <c r="J2332">
        <v>40</v>
      </c>
      <c r="K2332">
        <v>0.35</v>
      </c>
      <c r="L2332">
        <v>40</v>
      </c>
      <c r="M2332">
        <v>1</v>
      </c>
      <c r="N2332">
        <v>4</v>
      </c>
      <c r="O2332">
        <v>1.05</v>
      </c>
      <c r="P2332">
        <v>0</v>
      </c>
      <c r="Q2332">
        <v>0</v>
      </c>
      <c r="R2332" t="e">
        <v>#DIV/0!</v>
      </c>
      <c r="S2332">
        <v>10</v>
      </c>
    </row>
    <row r="2333" spans="1:20" x14ac:dyDescent="0.2">
      <c r="A2333" t="s">
        <v>14870</v>
      </c>
      <c r="B2333" t="s">
        <v>14871</v>
      </c>
      <c r="C2333" t="s">
        <v>200</v>
      </c>
      <c r="D2333" t="s">
        <v>1002</v>
      </c>
      <c r="E2333" s="23">
        <v>41671</v>
      </c>
      <c r="F2333">
        <v>5</v>
      </c>
      <c r="G2333">
        <v>7</v>
      </c>
      <c r="H2333">
        <v>0.7142857142857143</v>
      </c>
      <c r="I2333">
        <v>6</v>
      </c>
      <c r="J2333">
        <v>25</v>
      </c>
      <c r="K2333">
        <v>0.24</v>
      </c>
      <c r="L2333">
        <v>35</v>
      </c>
      <c r="M2333">
        <v>0.7142857142857143</v>
      </c>
      <c r="N2333">
        <v>6</v>
      </c>
      <c r="P2333">
        <v>2</v>
      </c>
      <c r="Q2333">
        <v>2</v>
      </c>
      <c r="R2333">
        <v>0</v>
      </c>
      <c r="S2333">
        <v>0</v>
      </c>
    </row>
    <row r="2334" spans="1:20" x14ac:dyDescent="0.2">
      <c r="A2334" t="s">
        <v>15047</v>
      </c>
      <c r="B2334" t="s">
        <v>15048</v>
      </c>
      <c r="C2334" t="s">
        <v>202</v>
      </c>
      <c r="D2334" t="s">
        <v>1002</v>
      </c>
      <c r="E2334" s="23">
        <v>41671</v>
      </c>
      <c r="H2334" t="e">
        <v>#DIV/0!</v>
      </c>
      <c r="K2334" t="e">
        <v>#DIV/0!</v>
      </c>
      <c r="M2334" t="e">
        <v>#DIV/0!</v>
      </c>
      <c r="R2334" t="e">
        <v>#DIV/0!</v>
      </c>
    </row>
    <row r="2335" spans="1:20" x14ac:dyDescent="0.2">
      <c r="A2335" t="s">
        <v>15590</v>
      </c>
      <c r="B2335" t="s">
        <v>15591</v>
      </c>
      <c r="C2335" t="s">
        <v>228</v>
      </c>
      <c r="D2335" t="s">
        <v>1002</v>
      </c>
      <c r="E2335" s="23">
        <v>41671</v>
      </c>
      <c r="H2335" t="e">
        <v>#DIV/0!</v>
      </c>
      <c r="K2335" t="e">
        <v>#DIV/0!</v>
      </c>
      <c r="M2335" t="e">
        <v>#DIV/0!</v>
      </c>
      <c r="R2335" t="e">
        <v>#DIV/0!</v>
      </c>
    </row>
    <row r="2336" spans="1:20" x14ac:dyDescent="0.2">
      <c r="A2336" t="s">
        <v>15751</v>
      </c>
      <c r="B2336" t="s">
        <v>15752</v>
      </c>
      <c r="C2336" t="s">
        <v>227</v>
      </c>
      <c r="D2336" t="s">
        <v>1000</v>
      </c>
      <c r="E2336" s="23">
        <v>41671</v>
      </c>
      <c r="H2336" t="e">
        <v>#DIV/0!</v>
      </c>
      <c r="K2336" t="e">
        <v>#DIV/0!</v>
      </c>
      <c r="M2336" t="e">
        <v>#DIV/0!</v>
      </c>
      <c r="R2336" t="e">
        <v>#DIV/0!</v>
      </c>
      <c r="T2336">
        <v>1.06</v>
      </c>
    </row>
    <row r="2337" spans="1:20" x14ac:dyDescent="0.2">
      <c r="A2337" t="s">
        <v>15928</v>
      </c>
      <c r="B2337" t="s">
        <v>15929</v>
      </c>
      <c r="C2337" t="s">
        <v>203</v>
      </c>
      <c r="D2337" t="s">
        <v>1000</v>
      </c>
      <c r="E2337" s="23">
        <v>41671</v>
      </c>
      <c r="F2337">
        <v>11</v>
      </c>
      <c r="G2337">
        <v>10</v>
      </c>
      <c r="H2337">
        <v>1.1000000000000001</v>
      </c>
      <c r="I2337">
        <v>57</v>
      </c>
      <c r="J2337">
        <v>75</v>
      </c>
      <c r="K2337">
        <v>0.76</v>
      </c>
      <c r="L2337">
        <v>70</v>
      </c>
      <c r="M2337">
        <v>1.0714285714285714</v>
      </c>
      <c r="N2337">
        <v>47</v>
      </c>
      <c r="P2337">
        <v>6</v>
      </c>
      <c r="Q2337">
        <v>9</v>
      </c>
      <c r="R2337">
        <v>0.66666666666666663</v>
      </c>
      <c r="S2337">
        <v>10</v>
      </c>
      <c r="T2337">
        <v>0.75357142857142856</v>
      </c>
    </row>
    <row r="2338" spans="1:20" x14ac:dyDescent="0.2">
      <c r="A2338" t="s">
        <v>16107</v>
      </c>
      <c r="B2338" t="s">
        <v>16108</v>
      </c>
      <c r="C2338" t="s">
        <v>205</v>
      </c>
      <c r="D2338" t="s">
        <v>1002</v>
      </c>
      <c r="E2338" s="23">
        <v>41671</v>
      </c>
      <c r="F2338">
        <v>5</v>
      </c>
      <c r="G2338">
        <v>5</v>
      </c>
      <c r="H2338">
        <v>1</v>
      </c>
      <c r="I2338">
        <v>31</v>
      </c>
      <c r="J2338">
        <v>45</v>
      </c>
      <c r="K2338">
        <v>0.68888888888888888</v>
      </c>
      <c r="L2338">
        <v>45</v>
      </c>
      <c r="M2338">
        <v>1</v>
      </c>
      <c r="N2338">
        <v>25</v>
      </c>
      <c r="O2338">
        <v>0.85</v>
      </c>
      <c r="P2338">
        <v>5</v>
      </c>
      <c r="Q2338">
        <v>7</v>
      </c>
      <c r="R2338">
        <v>0.7142857142857143</v>
      </c>
      <c r="S2338">
        <v>6</v>
      </c>
      <c r="T2338">
        <v>0.72727272727272729</v>
      </c>
    </row>
    <row r="2339" spans="1:20" x14ac:dyDescent="0.2">
      <c r="A2339" t="s">
        <v>16284</v>
      </c>
      <c r="B2339" t="s">
        <v>16285</v>
      </c>
      <c r="C2339" t="s">
        <v>204</v>
      </c>
      <c r="D2339" t="s">
        <v>1002</v>
      </c>
      <c r="E2339" s="23">
        <v>41671</v>
      </c>
      <c r="F2339">
        <v>6</v>
      </c>
      <c r="G2339">
        <v>5</v>
      </c>
      <c r="H2339">
        <v>1.2</v>
      </c>
      <c r="I2339">
        <v>26</v>
      </c>
      <c r="J2339">
        <v>30</v>
      </c>
      <c r="K2339">
        <v>0.8666666666666667</v>
      </c>
      <c r="L2339">
        <v>25</v>
      </c>
      <c r="M2339">
        <v>1.2</v>
      </c>
      <c r="N2339">
        <v>22</v>
      </c>
      <c r="P2339">
        <v>1</v>
      </c>
      <c r="Q2339">
        <v>2</v>
      </c>
      <c r="R2339">
        <v>0.5</v>
      </c>
      <c r="S2339">
        <v>4</v>
      </c>
    </row>
    <row r="2340" spans="1:20" x14ac:dyDescent="0.2">
      <c r="A2340" t="s">
        <v>16461</v>
      </c>
      <c r="B2340" t="s">
        <v>16462</v>
      </c>
      <c r="C2340" t="s">
        <v>206</v>
      </c>
      <c r="D2340" t="s">
        <v>1002</v>
      </c>
      <c r="E2340" s="23">
        <v>41671</v>
      </c>
      <c r="H2340" t="e">
        <v>#DIV/0!</v>
      </c>
      <c r="K2340" t="e">
        <v>#DIV/0!</v>
      </c>
      <c r="M2340" t="e">
        <v>#DIV/0!</v>
      </c>
      <c r="N2340">
        <v>0</v>
      </c>
      <c r="R2340" t="e">
        <v>#DIV/0!</v>
      </c>
    </row>
    <row r="2341" spans="1:20" x14ac:dyDescent="0.2">
      <c r="A2341" t="s">
        <v>16602</v>
      </c>
      <c r="B2341" t="s">
        <v>16603</v>
      </c>
      <c r="C2341" t="s">
        <v>223</v>
      </c>
      <c r="D2341" t="s">
        <v>1000</v>
      </c>
      <c r="E2341" s="23">
        <v>41671</v>
      </c>
      <c r="H2341" t="e">
        <v>#DIV/0!</v>
      </c>
      <c r="K2341" t="e">
        <v>#DIV/0!</v>
      </c>
      <c r="M2341" t="e">
        <v>#DIV/0!</v>
      </c>
      <c r="R2341" t="e">
        <v>#DIV/0!</v>
      </c>
    </row>
    <row r="2342" spans="1:20" x14ac:dyDescent="0.2">
      <c r="A2342" t="s">
        <v>16781</v>
      </c>
      <c r="B2342" t="s">
        <v>16782</v>
      </c>
      <c r="C2342" t="s">
        <v>224</v>
      </c>
      <c r="D2342" t="s">
        <v>1002</v>
      </c>
      <c r="E2342" s="23">
        <v>41671</v>
      </c>
      <c r="H2342" t="e">
        <v>#DIV/0!</v>
      </c>
      <c r="K2342" t="e">
        <v>#DIV/0!</v>
      </c>
      <c r="M2342" t="e">
        <v>#DIV/0!</v>
      </c>
      <c r="R2342" t="e">
        <v>#DIV/0!</v>
      </c>
      <c r="T2342">
        <v>0.72499999999999998</v>
      </c>
    </row>
    <row r="2343" spans="1:20" x14ac:dyDescent="0.2">
      <c r="A2343" t="s">
        <v>17218</v>
      </c>
      <c r="B2343" t="s">
        <v>17219</v>
      </c>
      <c r="C2343" t="s">
        <v>225</v>
      </c>
      <c r="D2343" t="s">
        <v>1000</v>
      </c>
      <c r="E2343" s="23">
        <v>41671</v>
      </c>
      <c r="H2343" t="e">
        <v>#DIV/0!</v>
      </c>
      <c r="K2343" t="e">
        <v>#DIV/0!</v>
      </c>
      <c r="M2343" t="e">
        <v>#DIV/0!</v>
      </c>
      <c r="R2343" t="e">
        <v>#DIV/0!</v>
      </c>
    </row>
    <row r="2344" spans="1:20" x14ac:dyDescent="0.2">
      <c r="A2344" t="s">
        <v>17425</v>
      </c>
      <c r="B2344" t="s">
        <v>17426</v>
      </c>
      <c r="C2344" t="s">
        <v>226</v>
      </c>
      <c r="D2344" t="s">
        <v>1002</v>
      </c>
      <c r="E2344" s="23">
        <v>41671</v>
      </c>
      <c r="H2344" t="e">
        <v>#DIV/0!</v>
      </c>
      <c r="K2344" t="e">
        <v>#DIV/0!</v>
      </c>
      <c r="M2344" t="e">
        <v>#DIV/0!</v>
      </c>
      <c r="R2344" t="e">
        <v>#DIV/0!</v>
      </c>
    </row>
    <row r="2345" spans="1:20" x14ac:dyDescent="0.2">
      <c r="A2345" t="s">
        <v>17602</v>
      </c>
      <c r="B2345" t="s">
        <v>17603</v>
      </c>
      <c r="C2345" t="s">
        <v>232</v>
      </c>
      <c r="D2345" t="s">
        <v>1000</v>
      </c>
      <c r="E2345" s="23">
        <v>41671</v>
      </c>
      <c r="H2345" t="e">
        <v>#DIV/0!</v>
      </c>
      <c r="K2345" t="e">
        <v>#DIV/0!</v>
      </c>
      <c r="M2345" t="e">
        <v>#DIV/0!</v>
      </c>
      <c r="R2345" t="e">
        <v>#DIV/0!</v>
      </c>
      <c r="T2345">
        <v>1</v>
      </c>
    </row>
    <row r="2346" spans="1:20" x14ac:dyDescent="0.2">
      <c r="A2346" t="s">
        <v>17799</v>
      </c>
      <c r="B2346" t="s">
        <v>17800</v>
      </c>
      <c r="C2346" t="s">
        <v>231</v>
      </c>
      <c r="D2346" t="s">
        <v>1002</v>
      </c>
      <c r="E2346" s="23">
        <v>41671</v>
      </c>
      <c r="H2346" t="e">
        <v>#DIV/0!</v>
      </c>
      <c r="K2346" t="e">
        <v>#DIV/0!</v>
      </c>
      <c r="M2346" t="e">
        <v>#DIV/0!</v>
      </c>
      <c r="R2346" t="e">
        <v>#DIV/0!</v>
      </c>
      <c r="T2346">
        <v>0.67083333333333339</v>
      </c>
    </row>
    <row r="2347" spans="1:20" x14ac:dyDescent="0.2">
      <c r="A2347" t="s">
        <v>17976</v>
      </c>
      <c r="B2347" t="s">
        <v>17977</v>
      </c>
      <c r="C2347" t="s">
        <v>317</v>
      </c>
      <c r="D2347" t="s">
        <v>1000</v>
      </c>
      <c r="E2347" s="23">
        <v>41671</v>
      </c>
      <c r="F2347">
        <v>3</v>
      </c>
      <c r="G2347">
        <v>3</v>
      </c>
      <c r="H2347">
        <v>1</v>
      </c>
      <c r="I2347">
        <v>10</v>
      </c>
      <c r="J2347">
        <v>15</v>
      </c>
      <c r="K2347">
        <v>0.66666666666666663</v>
      </c>
      <c r="L2347">
        <v>15</v>
      </c>
      <c r="M2347">
        <v>1</v>
      </c>
      <c r="N2347">
        <v>5</v>
      </c>
      <c r="P2347">
        <v>0</v>
      </c>
      <c r="Q2347">
        <v>0</v>
      </c>
      <c r="R2347" t="e">
        <v>#DIV/0!</v>
      </c>
      <c r="S2347">
        <v>5</v>
      </c>
      <c r="T2347">
        <v>0.97499999999999998</v>
      </c>
    </row>
    <row r="2348" spans="1:20" x14ac:dyDescent="0.2">
      <c r="A2348" t="s">
        <v>18155</v>
      </c>
      <c r="B2348" t="s">
        <v>18156</v>
      </c>
      <c r="C2348" t="s">
        <v>316</v>
      </c>
      <c r="D2348" t="s">
        <v>1002</v>
      </c>
      <c r="E2348" s="23">
        <v>41671</v>
      </c>
      <c r="F2348">
        <v>3</v>
      </c>
      <c r="G2348">
        <v>3</v>
      </c>
      <c r="H2348">
        <v>1</v>
      </c>
      <c r="I2348">
        <v>10</v>
      </c>
      <c r="J2348">
        <v>15</v>
      </c>
      <c r="K2348">
        <v>0.66666666666666663</v>
      </c>
      <c r="L2348">
        <v>15</v>
      </c>
      <c r="M2348">
        <v>1</v>
      </c>
      <c r="N2348">
        <v>5</v>
      </c>
      <c r="P2348">
        <v>0</v>
      </c>
      <c r="Q2348">
        <v>0</v>
      </c>
      <c r="R2348" t="e">
        <v>#DIV/0!</v>
      </c>
      <c r="S2348">
        <v>5</v>
      </c>
      <c r="T2348">
        <v>0.83555263157894744</v>
      </c>
    </row>
    <row r="2349" spans="1:20" x14ac:dyDescent="0.2">
      <c r="A2349" t="s">
        <v>18408</v>
      </c>
      <c r="B2349" t="s">
        <v>18409</v>
      </c>
      <c r="C2349" t="s">
        <v>214</v>
      </c>
      <c r="D2349" t="s">
        <v>1000</v>
      </c>
      <c r="E2349" s="23">
        <v>41671</v>
      </c>
      <c r="F2349">
        <v>4</v>
      </c>
      <c r="G2349">
        <v>4</v>
      </c>
      <c r="H2349">
        <v>1</v>
      </c>
      <c r="I2349">
        <v>14</v>
      </c>
      <c r="J2349">
        <v>29</v>
      </c>
      <c r="K2349">
        <v>0.48275862068965519</v>
      </c>
      <c r="L2349">
        <v>29</v>
      </c>
      <c r="M2349">
        <v>1</v>
      </c>
      <c r="N2349">
        <v>10</v>
      </c>
      <c r="P2349">
        <v>1</v>
      </c>
      <c r="Q2349">
        <v>1</v>
      </c>
      <c r="R2349">
        <v>1</v>
      </c>
      <c r="S2349">
        <v>4</v>
      </c>
      <c r="T2349">
        <v>0.53333333333333333</v>
      </c>
    </row>
    <row r="2350" spans="1:20" x14ac:dyDescent="0.2">
      <c r="A2350" t="s">
        <v>18587</v>
      </c>
      <c r="B2350" t="s">
        <v>18588</v>
      </c>
      <c r="C2350" t="s">
        <v>215</v>
      </c>
      <c r="D2350" t="s">
        <v>1002</v>
      </c>
      <c r="E2350" s="23">
        <v>41671</v>
      </c>
      <c r="F2350">
        <v>4</v>
      </c>
      <c r="G2350">
        <v>4</v>
      </c>
      <c r="H2350">
        <v>1</v>
      </c>
      <c r="I2350">
        <v>14</v>
      </c>
      <c r="J2350">
        <v>29</v>
      </c>
      <c r="K2350">
        <v>0.48275862068965519</v>
      </c>
      <c r="L2350">
        <v>29</v>
      </c>
      <c r="M2350">
        <v>1</v>
      </c>
      <c r="N2350">
        <v>10</v>
      </c>
      <c r="O2350">
        <v>0.92500000000000004</v>
      </c>
      <c r="P2350">
        <v>1</v>
      </c>
      <c r="Q2350">
        <v>1</v>
      </c>
      <c r="R2350">
        <v>1</v>
      </c>
      <c r="S2350">
        <v>4</v>
      </c>
    </row>
    <row r="2351" spans="1:20" x14ac:dyDescent="0.2">
      <c r="A2351" t="s">
        <v>18764</v>
      </c>
      <c r="B2351" t="s">
        <v>18765</v>
      </c>
      <c r="C2351" t="s">
        <v>216</v>
      </c>
      <c r="D2351" t="s">
        <v>1002</v>
      </c>
      <c r="E2351" s="23">
        <v>41671</v>
      </c>
      <c r="H2351" t="e">
        <v>#DIV/0!</v>
      </c>
      <c r="K2351" t="e">
        <v>#DIV/0!</v>
      </c>
      <c r="M2351" t="e">
        <v>#DIV/0!</v>
      </c>
      <c r="R2351" t="e">
        <v>#DIV/0!</v>
      </c>
    </row>
    <row r="2352" spans="1:20" x14ac:dyDescent="0.2">
      <c r="A2352" t="s">
        <v>18941</v>
      </c>
      <c r="B2352" t="s">
        <v>18942</v>
      </c>
      <c r="C2352" t="s">
        <v>229</v>
      </c>
      <c r="D2352" t="s">
        <v>1002</v>
      </c>
      <c r="E2352" s="23">
        <v>41671</v>
      </c>
      <c r="H2352" t="e">
        <v>#DIV/0!</v>
      </c>
      <c r="K2352" t="e">
        <v>#DIV/0!</v>
      </c>
      <c r="M2352" t="e">
        <v>#DIV/0!</v>
      </c>
      <c r="R2352" t="e">
        <v>#DIV/0!</v>
      </c>
    </row>
    <row r="2353" spans="1:20" x14ac:dyDescent="0.2">
      <c r="A2353" t="s">
        <v>19118</v>
      </c>
      <c r="B2353" t="s">
        <v>19119</v>
      </c>
      <c r="C2353" t="s">
        <v>230</v>
      </c>
      <c r="D2353" t="s">
        <v>1000</v>
      </c>
      <c r="E2353" s="23">
        <v>41671</v>
      </c>
      <c r="H2353" t="e">
        <v>#DIV/0!</v>
      </c>
      <c r="K2353" t="e">
        <v>#DIV/0!</v>
      </c>
      <c r="M2353" t="e">
        <v>#DIV/0!</v>
      </c>
      <c r="R2353" t="e">
        <v>#DIV/0!</v>
      </c>
    </row>
    <row r="2354" spans="1:20" x14ac:dyDescent="0.2">
      <c r="A2354" t="s">
        <v>19297</v>
      </c>
      <c r="B2354" t="s">
        <v>19298</v>
      </c>
      <c r="C2354" t="s">
        <v>234</v>
      </c>
      <c r="D2354" t="s">
        <v>1000</v>
      </c>
      <c r="E2354" s="23">
        <v>41671</v>
      </c>
      <c r="H2354" t="e">
        <v>#DIV/0!</v>
      </c>
      <c r="K2354" t="e">
        <v>#DIV/0!</v>
      </c>
      <c r="M2354" t="e">
        <v>#DIV/0!</v>
      </c>
      <c r="R2354" t="e">
        <v>#DIV/0!</v>
      </c>
    </row>
    <row r="2355" spans="1:20" x14ac:dyDescent="0.2">
      <c r="A2355" t="s">
        <v>19476</v>
      </c>
      <c r="B2355" t="s">
        <v>19477</v>
      </c>
      <c r="C2355" t="s">
        <v>233</v>
      </c>
      <c r="D2355" t="s">
        <v>1002</v>
      </c>
      <c r="E2355" s="23">
        <v>41671</v>
      </c>
      <c r="H2355" t="e">
        <v>#DIV/0!</v>
      </c>
      <c r="K2355" t="e">
        <v>#DIV/0!</v>
      </c>
      <c r="M2355" t="e">
        <v>#DIV/0!</v>
      </c>
      <c r="R2355" t="e">
        <v>#DIV/0!</v>
      </c>
    </row>
    <row r="2356" spans="1:20" x14ac:dyDescent="0.2">
      <c r="A2356" t="s">
        <v>19851</v>
      </c>
      <c r="B2356" t="s">
        <v>19852</v>
      </c>
      <c r="C2356" t="s">
        <v>220</v>
      </c>
      <c r="D2356" t="s">
        <v>1000</v>
      </c>
      <c r="E2356" s="23">
        <v>41671</v>
      </c>
      <c r="F2356">
        <v>14</v>
      </c>
      <c r="G2356">
        <v>16</v>
      </c>
      <c r="H2356">
        <v>0.875</v>
      </c>
      <c r="I2356">
        <v>27</v>
      </c>
      <c r="J2356">
        <v>44</v>
      </c>
      <c r="K2356">
        <v>0.61363636363636365</v>
      </c>
      <c r="L2356">
        <v>48</v>
      </c>
      <c r="M2356">
        <v>0.91666666666666663</v>
      </c>
      <c r="N2356">
        <v>22</v>
      </c>
      <c r="P2356">
        <v>4</v>
      </c>
      <c r="Q2356">
        <v>8</v>
      </c>
      <c r="R2356">
        <v>0.5</v>
      </c>
      <c r="S2356">
        <v>5</v>
      </c>
    </row>
    <row r="2357" spans="1:20" x14ac:dyDescent="0.2">
      <c r="A2357" t="s">
        <v>20030</v>
      </c>
      <c r="B2357" t="s">
        <v>20031</v>
      </c>
      <c r="C2357" t="s">
        <v>221</v>
      </c>
      <c r="D2357" t="s">
        <v>1002</v>
      </c>
      <c r="E2357" s="23">
        <v>41671</v>
      </c>
      <c r="F2357">
        <v>11</v>
      </c>
      <c r="G2357">
        <v>12</v>
      </c>
      <c r="H2357">
        <v>0.91666666666666663</v>
      </c>
      <c r="I2357">
        <v>23</v>
      </c>
      <c r="J2357">
        <v>38</v>
      </c>
      <c r="K2357">
        <v>0.60526315789473684</v>
      </c>
      <c r="L2357">
        <v>40</v>
      </c>
      <c r="M2357">
        <v>0.95</v>
      </c>
      <c r="N2357">
        <v>19</v>
      </c>
      <c r="O2357">
        <v>0.82040000000000002</v>
      </c>
      <c r="P2357">
        <v>4</v>
      </c>
      <c r="Q2357">
        <v>8</v>
      </c>
      <c r="R2357">
        <v>0.5</v>
      </c>
      <c r="S2357">
        <v>4</v>
      </c>
      <c r="T2357">
        <v>0.8035714285714286</v>
      </c>
    </row>
    <row r="2358" spans="1:20" x14ac:dyDescent="0.2">
      <c r="A2358" t="s">
        <v>20207</v>
      </c>
      <c r="B2358" t="s">
        <v>20208</v>
      </c>
      <c r="C2358" t="s">
        <v>222</v>
      </c>
      <c r="D2358" t="s">
        <v>1002</v>
      </c>
      <c r="E2358" s="23">
        <v>41671</v>
      </c>
      <c r="F2358">
        <v>3</v>
      </c>
      <c r="G2358">
        <v>4</v>
      </c>
      <c r="H2358">
        <v>0.75</v>
      </c>
      <c r="I2358">
        <v>4</v>
      </c>
      <c r="J2358">
        <v>6</v>
      </c>
      <c r="K2358">
        <v>0.66666666666666663</v>
      </c>
      <c r="L2358">
        <v>8</v>
      </c>
      <c r="M2358">
        <v>0.75</v>
      </c>
      <c r="N2358">
        <v>3</v>
      </c>
      <c r="O2358">
        <v>0.98540000000000005</v>
      </c>
      <c r="P2358">
        <v>0</v>
      </c>
      <c r="Q2358">
        <v>0</v>
      </c>
      <c r="R2358" t="e">
        <v>#DIV/0!</v>
      </c>
      <c r="S2358">
        <v>1</v>
      </c>
      <c r="T2358">
        <v>0.78333333333333333</v>
      </c>
    </row>
    <row r="2359" spans="1:20" x14ac:dyDescent="0.2">
      <c r="A2359" t="s">
        <v>20384</v>
      </c>
      <c r="B2359" t="s">
        <v>20385</v>
      </c>
      <c r="C2359" t="s">
        <v>211</v>
      </c>
      <c r="D2359" t="s">
        <v>1002</v>
      </c>
      <c r="E2359" s="23">
        <v>41671</v>
      </c>
      <c r="H2359" t="e">
        <v>#DIV/0!</v>
      </c>
      <c r="K2359" t="e">
        <v>#DIV/0!</v>
      </c>
      <c r="M2359" t="e">
        <v>#DIV/0!</v>
      </c>
      <c r="N2359">
        <v>0</v>
      </c>
      <c r="R2359" t="e">
        <v>#DIV/0!</v>
      </c>
      <c r="T2359">
        <v>0.80210526315789477</v>
      </c>
    </row>
    <row r="2360" spans="1:20" x14ac:dyDescent="0.2">
      <c r="A2360" t="s">
        <v>20561</v>
      </c>
      <c r="B2360" t="s">
        <v>20562</v>
      </c>
      <c r="C2360" t="s">
        <v>207</v>
      </c>
      <c r="D2360" t="s">
        <v>1000</v>
      </c>
      <c r="E2360" s="23">
        <v>41671</v>
      </c>
      <c r="F2360">
        <v>7</v>
      </c>
      <c r="G2360">
        <v>10</v>
      </c>
      <c r="H2360">
        <v>0.7</v>
      </c>
      <c r="I2360">
        <v>21</v>
      </c>
      <c r="J2360">
        <v>45</v>
      </c>
      <c r="K2360">
        <v>0.46666666666666667</v>
      </c>
      <c r="L2360">
        <v>60</v>
      </c>
      <c r="M2360">
        <v>0.75</v>
      </c>
      <c r="N2360">
        <v>16</v>
      </c>
      <c r="P2360">
        <v>3</v>
      </c>
      <c r="Q2360">
        <v>4</v>
      </c>
      <c r="R2360">
        <v>0.75</v>
      </c>
      <c r="S2360">
        <v>3</v>
      </c>
      <c r="T2360">
        <v>0.86899999999999999</v>
      </c>
    </row>
    <row r="2361" spans="1:20" x14ac:dyDescent="0.2">
      <c r="A2361" t="s">
        <v>20740</v>
      </c>
      <c r="B2361" t="s">
        <v>20741</v>
      </c>
      <c r="C2361" t="s">
        <v>894</v>
      </c>
      <c r="D2361" t="s">
        <v>1002</v>
      </c>
      <c r="E2361" s="23">
        <v>41671</v>
      </c>
      <c r="H2361" t="e">
        <v>#DIV/0!</v>
      </c>
      <c r="K2361" t="e">
        <v>#DIV/0!</v>
      </c>
      <c r="M2361" t="e">
        <v>#DIV/0!</v>
      </c>
      <c r="P2361">
        <v>0</v>
      </c>
      <c r="Q2361">
        <v>0</v>
      </c>
      <c r="R2361" t="e">
        <v>#DIV/0!</v>
      </c>
      <c r="T2361">
        <v>0.98</v>
      </c>
    </row>
    <row r="2362" spans="1:20" x14ac:dyDescent="0.2">
      <c r="A2362" t="s">
        <v>20805</v>
      </c>
      <c r="B2362" t="s">
        <v>20806</v>
      </c>
      <c r="C2362" t="s">
        <v>210</v>
      </c>
      <c r="D2362" t="s">
        <v>1002</v>
      </c>
      <c r="E2362" s="23">
        <v>41671</v>
      </c>
      <c r="F2362">
        <v>5</v>
      </c>
      <c r="G2362">
        <v>5</v>
      </c>
      <c r="H2362">
        <v>1</v>
      </c>
      <c r="I2362">
        <v>19</v>
      </c>
      <c r="J2362">
        <v>35</v>
      </c>
      <c r="K2362">
        <v>0.54285714285714282</v>
      </c>
      <c r="L2362">
        <v>35</v>
      </c>
      <c r="M2362">
        <v>1</v>
      </c>
      <c r="N2362">
        <v>16</v>
      </c>
      <c r="O2362">
        <v>1.075</v>
      </c>
      <c r="P2362">
        <v>3</v>
      </c>
      <c r="Q2362">
        <v>4</v>
      </c>
      <c r="R2362">
        <v>0.75</v>
      </c>
      <c r="S2362">
        <v>3</v>
      </c>
      <c r="T2362">
        <v>0.66931818181818181</v>
      </c>
    </row>
    <row r="2363" spans="1:20" x14ac:dyDescent="0.2">
      <c r="A2363" t="s">
        <v>20982</v>
      </c>
      <c r="B2363" t="s">
        <v>20983</v>
      </c>
      <c r="C2363" t="s">
        <v>208</v>
      </c>
      <c r="D2363" t="s">
        <v>1002</v>
      </c>
      <c r="E2363" s="23">
        <v>41671</v>
      </c>
      <c r="F2363">
        <v>2</v>
      </c>
      <c r="G2363">
        <v>5</v>
      </c>
      <c r="H2363">
        <v>0.4</v>
      </c>
      <c r="I2363">
        <v>2</v>
      </c>
      <c r="J2363">
        <v>10</v>
      </c>
      <c r="K2363">
        <v>0.2</v>
      </c>
      <c r="L2363">
        <v>25</v>
      </c>
      <c r="M2363">
        <v>0.4</v>
      </c>
      <c r="P2363">
        <v>0</v>
      </c>
      <c r="Q2363">
        <v>0</v>
      </c>
      <c r="R2363" t="e">
        <v>#DIV/0!</v>
      </c>
    </row>
    <row r="2364" spans="1:20" x14ac:dyDescent="0.2">
      <c r="A2364" t="s">
        <v>21237</v>
      </c>
      <c r="B2364" t="s">
        <v>21238</v>
      </c>
      <c r="C2364" t="s">
        <v>213</v>
      </c>
      <c r="D2364" t="s">
        <v>1002</v>
      </c>
      <c r="E2364" s="23">
        <v>41671</v>
      </c>
      <c r="H2364" t="e">
        <v>#DIV/0!</v>
      </c>
      <c r="K2364" t="e">
        <v>#DIV/0!</v>
      </c>
      <c r="M2364" t="e">
        <v>#DIV/0!</v>
      </c>
      <c r="R2364" t="e">
        <v>#DIV/0!</v>
      </c>
    </row>
    <row r="2365" spans="1:20" x14ac:dyDescent="0.2">
      <c r="A2365" t="s">
        <v>21414</v>
      </c>
      <c r="B2365" t="s">
        <v>21415</v>
      </c>
      <c r="C2365" t="s">
        <v>8154</v>
      </c>
      <c r="D2365" t="s">
        <v>1002</v>
      </c>
      <c r="E2365" s="23">
        <v>41671</v>
      </c>
      <c r="F2365">
        <v>2</v>
      </c>
      <c r="G2365">
        <v>4</v>
      </c>
      <c r="H2365">
        <v>0.5</v>
      </c>
      <c r="J2365">
        <v>7</v>
      </c>
      <c r="K2365">
        <v>0</v>
      </c>
      <c r="L2365">
        <v>17</v>
      </c>
      <c r="M2365">
        <v>0.41176470588235292</v>
      </c>
      <c r="R2365" t="e">
        <v>#DIV/0!</v>
      </c>
      <c r="T2365">
        <v>0.81788803448013969</v>
      </c>
    </row>
    <row r="2366" spans="1:20" x14ac:dyDescent="0.2">
      <c r="A2366" t="s">
        <v>21479</v>
      </c>
      <c r="B2366" t="s">
        <v>21480</v>
      </c>
      <c r="C2366" t="s">
        <v>212</v>
      </c>
      <c r="D2366" t="s">
        <v>1000</v>
      </c>
      <c r="E2366" s="23">
        <v>41671</v>
      </c>
      <c r="F2366">
        <v>2</v>
      </c>
      <c r="G2366">
        <v>4</v>
      </c>
      <c r="H2366">
        <v>0.5</v>
      </c>
      <c r="I2366">
        <v>0</v>
      </c>
      <c r="J2366">
        <v>7</v>
      </c>
      <c r="K2366">
        <v>0</v>
      </c>
      <c r="L2366">
        <v>17</v>
      </c>
      <c r="M2366">
        <v>0.41176470588235292</v>
      </c>
      <c r="N2366">
        <v>0</v>
      </c>
      <c r="P2366">
        <v>0</v>
      </c>
      <c r="Q2366">
        <v>0</v>
      </c>
      <c r="R2366" t="e">
        <v>#DIV/0!</v>
      </c>
      <c r="S2366">
        <v>0</v>
      </c>
    </row>
    <row r="2367" spans="1:20" x14ac:dyDescent="0.2">
      <c r="A2367" t="s">
        <v>21688</v>
      </c>
      <c r="B2367" t="s">
        <v>21689</v>
      </c>
      <c r="C2367" t="s">
        <v>217</v>
      </c>
      <c r="D2367" t="s">
        <v>1000</v>
      </c>
      <c r="E2367" s="23">
        <v>41671</v>
      </c>
      <c r="F2367">
        <v>3</v>
      </c>
      <c r="G2367">
        <v>3</v>
      </c>
      <c r="H2367">
        <v>1</v>
      </c>
      <c r="I2367">
        <v>1</v>
      </c>
      <c r="J2367">
        <v>15</v>
      </c>
      <c r="K2367">
        <v>6.6666666666666666E-2</v>
      </c>
      <c r="L2367">
        <v>15</v>
      </c>
      <c r="M2367">
        <v>1</v>
      </c>
      <c r="N2367">
        <v>1</v>
      </c>
      <c r="P2367">
        <v>0</v>
      </c>
      <c r="Q2367">
        <v>0</v>
      </c>
      <c r="R2367" t="e">
        <v>#DIV/0!</v>
      </c>
      <c r="S2367">
        <v>0</v>
      </c>
    </row>
    <row r="2368" spans="1:20" x14ac:dyDescent="0.2">
      <c r="A2368" t="s">
        <v>21867</v>
      </c>
      <c r="B2368" t="s">
        <v>21868</v>
      </c>
      <c r="C2368" t="s">
        <v>895</v>
      </c>
      <c r="D2368" t="s">
        <v>1002</v>
      </c>
      <c r="E2368" s="23">
        <v>41671</v>
      </c>
      <c r="F2368">
        <v>0</v>
      </c>
      <c r="G2368">
        <v>0</v>
      </c>
      <c r="H2368" t="e">
        <v>#DIV/0!</v>
      </c>
      <c r="I2368">
        <v>0</v>
      </c>
      <c r="J2368">
        <v>0</v>
      </c>
      <c r="K2368" t="e">
        <v>#DIV/0!</v>
      </c>
      <c r="L2368">
        <v>0</v>
      </c>
      <c r="M2368" t="e">
        <v>#DIV/0!</v>
      </c>
      <c r="P2368">
        <v>0</v>
      </c>
      <c r="Q2368">
        <v>0</v>
      </c>
      <c r="R2368" t="e">
        <v>#DIV/0!</v>
      </c>
    </row>
    <row r="2369" spans="1:20" x14ac:dyDescent="0.2">
      <c r="A2369" t="s">
        <v>21932</v>
      </c>
      <c r="B2369" t="s">
        <v>21933</v>
      </c>
      <c r="C2369" t="s">
        <v>218</v>
      </c>
      <c r="D2369" t="s">
        <v>1002</v>
      </c>
      <c r="E2369" s="23">
        <v>41671</v>
      </c>
      <c r="F2369">
        <v>3</v>
      </c>
      <c r="G2369">
        <v>3</v>
      </c>
      <c r="H2369">
        <v>1</v>
      </c>
      <c r="I2369">
        <v>1</v>
      </c>
      <c r="J2369">
        <v>15</v>
      </c>
      <c r="K2369">
        <v>6.6666666666666666E-2</v>
      </c>
      <c r="L2369">
        <v>15</v>
      </c>
      <c r="M2369">
        <v>1</v>
      </c>
      <c r="N2369">
        <v>1</v>
      </c>
      <c r="P2369">
        <v>0</v>
      </c>
      <c r="Q2369">
        <v>0</v>
      </c>
      <c r="R2369" t="e">
        <v>#DIV/0!</v>
      </c>
      <c r="S2369">
        <v>0</v>
      </c>
      <c r="T2369">
        <v>0.5357142857142857</v>
      </c>
    </row>
    <row r="2370" spans="1:20" x14ac:dyDescent="0.2">
      <c r="A2370" t="s">
        <v>22109</v>
      </c>
      <c r="B2370" t="s">
        <v>22110</v>
      </c>
      <c r="C2370" t="s">
        <v>219</v>
      </c>
      <c r="D2370" t="s">
        <v>1002</v>
      </c>
      <c r="E2370" s="23">
        <v>41671</v>
      </c>
      <c r="H2370" t="e">
        <v>#DIV/0!</v>
      </c>
      <c r="K2370" t="e">
        <v>#DIV/0!</v>
      </c>
      <c r="M2370" t="e">
        <v>#DIV/0!</v>
      </c>
      <c r="R2370" t="e">
        <v>#DIV/0!</v>
      </c>
      <c r="T2370">
        <v>1</v>
      </c>
    </row>
    <row r="2371" spans="1:20" x14ac:dyDescent="0.2">
      <c r="A2371" t="s">
        <v>11549</v>
      </c>
      <c r="B2371" t="s">
        <v>11550</v>
      </c>
      <c r="C2371" t="s">
        <v>198</v>
      </c>
      <c r="D2371" t="s">
        <v>1002</v>
      </c>
      <c r="E2371" s="23">
        <v>41699</v>
      </c>
      <c r="F2371">
        <v>3</v>
      </c>
      <c r="G2371">
        <v>3</v>
      </c>
      <c r="H2371">
        <v>1</v>
      </c>
      <c r="J2371">
        <v>15</v>
      </c>
      <c r="K2371">
        <v>0</v>
      </c>
      <c r="L2371">
        <v>15</v>
      </c>
      <c r="M2371">
        <v>1</v>
      </c>
      <c r="P2371">
        <v>0</v>
      </c>
      <c r="Q2371">
        <v>0</v>
      </c>
      <c r="R2371" t="e">
        <v>#DIV/0!</v>
      </c>
      <c r="T2371">
        <v>0.7</v>
      </c>
    </row>
    <row r="2372" spans="1:20" x14ac:dyDescent="0.2">
      <c r="A2372" t="s">
        <v>13197</v>
      </c>
      <c r="B2372" t="s">
        <v>13109</v>
      </c>
      <c r="C2372" t="s">
        <v>1051</v>
      </c>
      <c r="D2372" t="s">
        <v>1002</v>
      </c>
      <c r="E2372" s="23">
        <v>41699</v>
      </c>
      <c r="F2372">
        <v>3</v>
      </c>
      <c r="G2372">
        <v>3</v>
      </c>
      <c r="H2372">
        <v>1</v>
      </c>
      <c r="J2372">
        <v>15</v>
      </c>
      <c r="K2372">
        <v>0</v>
      </c>
      <c r="L2372">
        <v>15</v>
      </c>
      <c r="M2372">
        <v>1</v>
      </c>
      <c r="P2372">
        <v>0</v>
      </c>
      <c r="Q2372">
        <v>0</v>
      </c>
      <c r="R2372" t="e">
        <v>#DIV/0!</v>
      </c>
      <c r="T2372">
        <v>0.92500000000000004</v>
      </c>
    </row>
    <row r="2373" spans="1:20" x14ac:dyDescent="0.2">
      <c r="A2373" t="s">
        <v>3009</v>
      </c>
      <c r="B2373" t="s">
        <v>3010</v>
      </c>
      <c r="C2373" t="s">
        <v>242</v>
      </c>
      <c r="D2373" t="s">
        <v>1000</v>
      </c>
      <c r="E2373" s="23">
        <v>41699</v>
      </c>
      <c r="F2373">
        <v>0</v>
      </c>
      <c r="G2373">
        <v>0</v>
      </c>
      <c r="H2373" t="e">
        <v>#DIV/0!</v>
      </c>
      <c r="I2373">
        <v>0</v>
      </c>
      <c r="J2373">
        <v>0</v>
      </c>
      <c r="K2373" t="e">
        <v>#DIV/0!</v>
      </c>
      <c r="L2373">
        <v>0</v>
      </c>
      <c r="M2373" t="e">
        <v>#DIV/0!</v>
      </c>
      <c r="N2373">
        <v>0</v>
      </c>
      <c r="P2373">
        <v>0</v>
      </c>
      <c r="Q2373">
        <v>0</v>
      </c>
      <c r="R2373" t="e">
        <v>#DIV/0!</v>
      </c>
      <c r="S2373">
        <v>0</v>
      </c>
      <c r="T2373">
        <v>0.97499999999999998</v>
      </c>
    </row>
    <row r="2374" spans="1:20" x14ac:dyDescent="0.2">
      <c r="A2374" t="s">
        <v>2834</v>
      </c>
      <c r="B2374" t="s">
        <v>2835</v>
      </c>
      <c r="C2374" t="s">
        <v>2724</v>
      </c>
      <c r="D2374" t="s">
        <v>1000</v>
      </c>
      <c r="E2374" s="23">
        <v>41699</v>
      </c>
      <c r="F2374">
        <v>11</v>
      </c>
      <c r="G2374">
        <v>13</v>
      </c>
      <c r="H2374">
        <v>0.84615384615384615</v>
      </c>
      <c r="I2374">
        <v>0</v>
      </c>
      <c r="J2374">
        <v>59</v>
      </c>
      <c r="K2374">
        <v>0</v>
      </c>
      <c r="L2374">
        <v>59</v>
      </c>
      <c r="M2374">
        <v>1</v>
      </c>
      <c r="N2374">
        <v>0</v>
      </c>
      <c r="P2374">
        <v>0</v>
      </c>
      <c r="Q2374">
        <v>0</v>
      </c>
      <c r="R2374" t="e">
        <v>#DIV/0!</v>
      </c>
      <c r="S2374">
        <v>0</v>
      </c>
      <c r="T2374">
        <v>0.77949999999999997</v>
      </c>
    </row>
    <row r="2375" spans="1:20" x14ac:dyDescent="0.2">
      <c r="A2375" t="s">
        <v>2589</v>
      </c>
      <c r="B2375" t="s">
        <v>2590</v>
      </c>
      <c r="C2375" t="s">
        <v>237</v>
      </c>
      <c r="D2375" t="s">
        <v>1000</v>
      </c>
      <c r="E2375" s="23">
        <v>41699</v>
      </c>
      <c r="F2375">
        <v>18</v>
      </c>
      <c r="G2375">
        <v>18</v>
      </c>
      <c r="H2375">
        <v>1</v>
      </c>
      <c r="I2375">
        <v>88</v>
      </c>
      <c r="J2375">
        <v>149</v>
      </c>
      <c r="K2375">
        <v>0.59060402684563762</v>
      </c>
      <c r="L2375">
        <v>149</v>
      </c>
      <c r="M2375">
        <v>1</v>
      </c>
      <c r="N2375">
        <v>64</v>
      </c>
      <c r="O2375">
        <v>1.01875</v>
      </c>
      <c r="P2375">
        <v>14</v>
      </c>
      <c r="Q2375">
        <v>16</v>
      </c>
      <c r="R2375">
        <v>0.875</v>
      </c>
      <c r="S2375">
        <v>24</v>
      </c>
      <c r="T2375">
        <v>0.83499999999999996</v>
      </c>
    </row>
    <row r="2376" spans="1:20" x14ac:dyDescent="0.2">
      <c r="A2376" t="s">
        <v>2414</v>
      </c>
      <c r="B2376" t="s">
        <v>2415</v>
      </c>
      <c r="C2376" t="s">
        <v>238</v>
      </c>
      <c r="D2376" t="s">
        <v>1000</v>
      </c>
      <c r="E2376" s="23">
        <v>41699</v>
      </c>
      <c r="F2376">
        <v>8</v>
      </c>
      <c r="G2376">
        <v>12</v>
      </c>
      <c r="H2376">
        <v>0.66666666666666663</v>
      </c>
      <c r="I2376">
        <v>23</v>
      </c>
      <c r="J2376">
        <v>28</v>
      </c>
      <c r="K2376">
        <v>0.8214285714285714</v>
      </c>
      <c r="L2376">
        <v>40</v>
      </c>
      <c r="M2376">
        <v>0.7</v>
      </c>
      <c r="N2376">
        <v>17</v>
      </c>
      <c r="O2376">
        <v>0.84099999999999997</v>
      </c>
      <c r="P2376">
        <v>5</v>
      </c>
      <c r="Q2376">
        <v>7</v>
      </c>
      <c r="R2376">
        <v>0.7142857142857143</v>
      </c>
      <c r="S2376">
        <v>6</v>
      </c>
      <c r="T2376">
        <v>1.06</v>
      </c>
    </row>
    <row r="2377" spans="1:20" x14ac:dyDescent="0.2">
      <c r="A2377" t="s">
        <v>2241</v>
      </c>
      <c r="B2377" t="s">
        <v>2242</v>
      </c>
      <c r="C2377" t="s">
        <v>239</v>
      </c>
      <c r="D2377" t="s">
        <v>1000</v>
      </c>
      <c r="E2377" s="23">
        <v>41699</v>
      </c>
      <c r="F2377">
        <v>2</v>
      </c>
      <c r="G2377">
        <v>4</v>
      </c>
      <c r="H2377">
        <v>0.5</v>
      </c>
      <c r="I2377">
        <v>3</v>
      </c>
      <c r="J2377">
        <v>4</v>
      </c>
      <c r="K2377">
        <v>0.75</v>
      </c>
      <c r="L2377">
        <v>8</v>
      </c>
      <c r="M2377">
        <v>0.5</v>
      </c>
      <c r="N2377">
        <v>3</v>
      </c>
      <c r="O2377">
        <v>0.96599999999999997</v>
      </c>
      <c r="P2377">
        <v>0</v>
      </c>
      <c r="Q2377">
        <v>0</v>
      </c>
      <c r="R2377" t="e">
        <v>#DIV/0!</v>
      </c>
      <c r="S2377">
        <v>0</v>
      </c>
      <c r="T2377">
        <v>0.9</v>
      </c>
    </row>
    <row r="2378" spans="1:20" x14ac:dyDescent="0.2">
      <c r="A2378" t="s">
        <v>2066</v>
      </c>
      <c r="B2378" t="s">
        <v>2067</v>
      </c>
      <c r="C2378" t="s">
        <v>1988</v>
      </c>
      <c r="D2378" t="s">
        <v>1000</v>
      </c>
      <c r="E2378" s="23">
        <v>41699</v>
      </c>
      <c r="F2378">
        <v>7</v>
      </c>
      <c r="G2378">
        <v>7</v>
      </c>
      <c r="H2378">
        <v>1</v>
      </c>
      <c r="I2378">
        <v>28</v>
      </c>
      <c r="J2378">
        <v>35</v>
      </c>
      <c r="K2378">
        <v>0.8</v>
      </c>
      <c r="L2378">
        <v>35</v>
      </c>
      <c r="M2378">
        <v>1</v>
      </c>
      <c r="N2378">
        <v>21</v>
      </c>
      <c r="P2378">
        <v>2</v>
      </c>
      <c r="Q2378">
        <v>2</v>
      </c>
      <c r="R2378">
        <v>1</v>
      </c>
      <c r="S2378">
        <v>7</v>
      </c>
      <c r="T2378">
        <v>0.53846153846153844</v>
      </c>
    </row>
    <row r="2379" spans="1:20" x14ac:dyDescent="0.2">
      <c r="A2379" t="s">
        <v>1818</v>
      </c>
      <c r="B2379" t="s">
        <v>1819</v>
      </c>
      <c r="C2379" t="s">
        <v>240</v>
      </c>
      <c r="D2379" t="s">
        <v>1000</v>
      </c>
      <c r="E2379" s="23">
        <v>41699</v>
      </c>
      <c r="F2379">
        <v>17</v>
      </c>
      <c r="G2379">
        <v>23</v>
      </c>
      <c r="H2379">
        <v>0.73913043478260865</v>
      </c>
      <c r="I2379">
        <v>55</v>
      </c>
      <c r="J2379">
        <v>85</v>
      </c>
      <c r="K2379">
        <v>0.6470588235294118</v>
      </c>
      <c r="L2379">
        <v>115</v>
      </c>
      <c r="M2379">
        <v>0.73913043478260865</v>
      </c>
      <c r="N2379">
        <v>43</v>
      </c>
      <c r="P2379">
        <v>7</v>
      </c>
      <c r="Q2379">
        <v>11</v>
      </c>
      <c r="R2379">
        <v>0.63636363636363635</v>
      </c>
      <c r="S2379">
        <v>12</v>
      </c>
      <c r="T2379">
        <v>0.83333333333333337</v>
      </c>
    </row>
    <row r="2380" spans="1:20" x14ac:dyDescent="0.2">
      <c r="A2380" t="s">
        <v>1643</v>
      </c>
      <c r="B2380" t="s">
        <v>1644</v>
      </c>
      <c r="C2380" t="s">
        <v>241</v>
      </c>
      <c r="D2380" t="s">
        <v>1000</v>
      </c>
      <c r="E2380" s="23">
        <v>41699</v>
      </c>
      <c r="F2380">
        <v>0</v>
      </c>
      <c r="G2380">
        <v>0</v>
      </c>
      <c r="H2380" t="e">
        <v>#DIV/0!</v>
      </c>
      <c r="I2380">
        <v>0</v>
      </c>
      <c r="J2380">
        <v>0</v>
      </c>
      <c r="K2380" t="e">
        <v>#DIV/0!</v>
      </c>
      <c r="L2380">
        <v>0</v>
      </c>
      <c r="M2380" t="e">
        <v>#DIV/0!</v>
      </c>
      <c r="P2380">
        <v>0</v>
      </c>
      <c r="Q2380">
        <v>0</v>
      </c>
      <c r="R2380" t="e">
        <v>#DIV/0!</v>
      </c>
      <c r="T2380">
        <v>0.8</v>
      </c>
    </row>
    <row r="2381" spans="1:20" x14ac:dyDescent="0.2">
      <c r="A2381" t="s">
        <v>1086</v>
      </c>
      <c r="B2381" t="s">
        <v>1171</v>
      </c>
      <c r="C2381" t="s">
        <v>235</v>
      </c>
      <c r="D2381" t="s">
        <v>1002</v>
      </c>
      <c r="E2381" s="23">
        <v>41699</v>
      </c>
      <c r="F2381">
        <v>63</v>
      </c>
      <c r="G2381">
        <v>77</v>
      </c>
      <c r="H2381">
        <v>0.81818181818181823</v>
      </c>
      <c r="I2381">
        <v>197</v>
      </c>
      <c r="J2381">
        <v>360</v>
      </c>
      <c r="K2381">
        <v>0.54722222222222228</v>
      </c>
      <c r="L2381">
        <v>406</v>
      </c>
      <c r="M2381">
        <v>0.88669950738916259</v>
      </c>
      <c r="N2381">
        <v>148</v>
      </c>
      <c r="P2381">
        <v>28</v>
      </c>
      <c r="Q2381">
        <v>36</v>
      </c>
      <c r="R2381">
        <v>0.77777777777777779</v>
      </c>
      <c r="S2381">
        <v>49</v>
      </c>
      <c r="T2381">
        <v>0.5</v>
      </c>
    </row>
    <row r="2382" spans="1:20" x14ac:dyDescent="0.2">
      <c r="A2382" t="s">
        <v>11551</v>
      </c>
      <c r="B2382" t="s">
        <v>11552</v>
      </c>
      <c r="C2382" t="s">
        <v>199</v>
      </c>
      <c r="D2382" t="s">
        <v>1002</v>
      </c>
      <c r="E2382" s="23">
        <v>41699</v>
      </c>
      <c r="F2382">
        <v>9</v>
      </c>
      <c r="G2382">
        <v>11</v>
      </c>
      <c r="H2382">
        <v>0.81818181818181823</v>
      </c>
      <c r="I2382">
        <v>29</v>
      </c>
      <c r="J2382">
        <v>65</v>
      </c>
      <c r="K2382">
        <v>0.44615384615384618</v>
      </c>
      <c r="L2382">
        <v>75</v>
      </c>
      <c r="M2382">
        <v>0.8666666666666667</v>
      </c>
      <c r="N2382">
        <v>23</v>
      </c>
      <c r="P2382">
        <v>0</v>
      </c>
      <c r="Q2382">
        <v>0</v>
      </c>
      <c r="R2382" t="e">
        <v>#DIV/0!</v>
      </c>
      <c r="S2382">
        <v>6</v>
      </c>
      <c r="T2382">
        <v>0</v>
      </c>
    </row>
    <row r="2383" spans="1:20" x14ac:dyDescent="0.2">
      <c r="A2383" t="s">
        <v>11423</v>
      </c>
      <c r="B2383" t="s">
        <v>11424</v>
      </c>
      <c r="C2383" t="s">
        <v>201</v>
      </c>
      <c r="D2383" t="s">
        <v>1000</v>
      </c>
      <c r="E2383" s="23">
        <v>41699</v>
      </c>
      <c r="F2383">
        <v>4</v>
      </c>
      <c r="G2383">
        <v>4</v>
      </c>
      <c r="H2383">
        <v>1</v>
      </c>
      <c r="I2383">
        <v>22</v>
      </c>
      <c r="J2383">
        <v>40</v>
      </c>
      <c r="K2383">
        <v>0.55000000000000004</v>
      </c>
      <c r="L2383">
        <v>40</v>
      </c>
      <c r="M2383">
        <v>1</v>
      </c>
      <c r="N2383">
        <v>18</v>
      </c>
      <c r="O2383">
        <v>1.05</v>
      </c>
      <c r="P2383">
        <v>0</v>
      </c>
      <c r="Q2383">
        <v>0</v>
      </c>
      <c r="R2383" t="e">
        <v>#DIV/0!</v>
      </c>
      <c r="S2383">
        <v>4</v>
      </c>
    </row>
    <row r="2384" spans="1:20" x14ac:dyDescent="0.2">
      <c r="A2384" t="s">
        <v>12220</v>
      </c>
      <c r="B2384" t="s">
        <v>12221</v>
      </c>
      <c r="C2384" t="s">
        <v>200</v>
      </c>
      <c r="D2384" t="s">
        <v>1000</v>
      </c>
      <c r="E2384" s="23">
        <v>41699</v>
      </c>
      <c r="F2384">
        <v>5</v>
      </c>
      <c r="G2384">
        <v>7</v>
      </c>
      <c r="H2384">
        <v>0.7142857142857143</v>
      </c>
      <c r="I2384">
        <v>7</v>
      </c>
      <c r="J2384">
        <v>25</v>
      </c>
      <c r="K2384">
        <v>0.28000000000000003</v>
      </c>
      <c r="L2384">
        <v>35</v>
      </c>
      <c r="M2384">
        <v>0.7142857142857143</v>
      </c>
      <c r="N2384">
        <v>5</v>
      </c>
      <c r="P2384">
        <v>0</v>
      </c>
      <c r="Q2384">
        <v>0</v>
      </c>
      <c r="R2384">
        <v>0</v>
      </c>
      <c r="S2384">
        <v>2</v>
      </c>
    </row>
    <row r="2385" spans="1:20" x14ac:dyDescent="0.2">
      <c r="A2385" t="s">
        <v>12505</v>
      </c>
      <c r="B2385" t="s">
        <v>12506</v>
      </c>
      <c r="C2385" t="s">
        <v>202</v>
      </c>
      <c r="D2385" t="s">
        <v>1000</v>
      </c>
      <c r="E2385" s="23">
        <v>41699</v>
      </c>
      <c r="H2385" t="e">
        <v>#DIV/0!</v>
      </c>
      <c r="K2385" t="e">
        <v>#DIV/0!</v>
      </c>
      <c r="M2385" t="e">
        <v>#DIV/0!</v>
      </c>
      <c r="R2385" t="e">
        <v>#DIV/0!</v>
      </c>
    </row>
    <row r="2386" spans="1:20" x14ac:dyDescent="0.2">
      <c r="A2386" t="s">
        <v>11042</v>
      </c>
      <c r="B2386" t="s">
        <v>11043</v>
      </c>
      <c r="C2386" t="s">
        <v>228</v>
      </c>
      <c r="D2386" t="s">
        <v>1000</v>
      </c>
      <c r="E2386" s="23">
        <v>41699</v>
      </c>
      <c r="H2386" t="e">
        <v>#DIV/0!</v>
      </c>
      <c r="K2386" t="e">
        <v>#DIV/0!</v>
      </c>
      <c r="M2386" t="e">
        <v>#DIV/0!</v>
      </c>
      <c r="R2386" t="e">
        <v>#DIV/0!</v>
      </c>
    </row>
    <row r="2387" spans="1:20" x14ac:dyDescent="0.2">
      <c r="A2387" t="s">
        <v>10867</v>
      </c>
      <c r="B2387" t="s">
        <v>10868</v>
      </c>
      <c r="C2387" t="s">
        <v>227</v>
      </c>
      <c r="D2387" t="s">
        <v>1002</v>
      </c>
      <c r="E2387" s="23">
        <v>41699</v>
      </c>
      <c r="H2387" t="e">
        <v>#DIV/0!</v>
      </c>
      <c r="K2387" t="e">
        <v>#DIV/0!</v>
      </c>
      <c r="M2387" t="e">
        <v>#DIV/0!</v>
      </c>
      <c r="R2387" t="e">
        <v>#DIV/0!</v>
      </c>
    </row>
    <row r="2388" spans="1:20" x14ac:dyDescent="0.2">
      <c r="A2388" t="s">
        <v>10692</v>
      </c>
      <c r="B2388" t="s">
        <v>10693</v>
      </c>
      <c r="C2388" t="s">
        <v>203</v>
      </c>
      <c r="D2388" t="s">
        <v>1002</v>
      </c>
      <c r="E2388" s="23">
        <v>41699</v>
      </c>
      <c r="F2388">
        <v>10</v>
      </c>
      <c r="G2388">
        <v>10</v>
      </c>
      <c r="H2388">
        <v>1</v>
      </c>
      <c r="I2388">
        <v>57</v>
      </c>
      <c r="J2388">
        <v>70</v>
      </c>
      <c r="K2388">
        <v>0.81428571428571428</v>
      </c>
      <c r="L2388">
        <v>70</v>
      </c>
      <c r="M2388">
        <v>1</v>
      </c>
      <c r="N2388">
        <v>47</v>
      </c>
      <c r="P2388">
        <v>15</v>
      </c>
      <c r="Q2388">
        <v>19</v>
      </c>
      <c r="R2388">
        <v>0.78947368421052633</v>
      </c>
      <c r="S2388">
        <v>10</v>
      </c>
    </row>
    <row r="2389" spans="1:20" x14ac:dyDescent="0.2">
      <c r="A2389" t="s">
        <v>10517</v>
      </c>
      <c r="B2389" t="s">
        <v>10518</v>
      </c>
      <c r="C2389" t="s">
        <v>205</v>
      </c>
      <c r="D2389" t="s">
        <v>1000</v>
      </c>
      <c r="E2389" s="23">
        <v>41699</v>
      </c>
      <c r="F2389">
        <v>5</v>
      </c>
      <c r="G2389">
        <v>5</v>
      </c>
      <c r="H2389">
        <v>1</v>
      </c>
      <c r="I2389">
        <v>28</v>
      </c>
      <c r="J2389">
        <v>45</v>
      </c>
      <c r="K2389">
        <v>0.62222222222222223</v>
      </c>
      <c r="L2389">
        <v>45</v>
      </c>
      <c r="M2389">
        <v>1</v>
      </c>
      <c r="N2389">
        <v>22</v>
      </c>
      <c r="O2389">
        <v>0.97500000000000009</v>
      </c>
      <c r="P2389">
        <v>8</v>
      </c>
      <c r="Q2389">
        <v>8</v>
      </c>
      <c r="R2389">
        <v>1</v>
      </c>
      <c r="S2389">
        <v>6</v>
      </c>
    </row>
    <row r="2390" spans="1:20" x14ac:dyDescent="0.2">
      <c r="A2390" t="s">
        <v>10341</v>
      </c>
      <c r="B2390" t="s">
        <v>10342</v>
      </c>
      <c r="C2390" t="s">
        <v>204</v>
      </c>
      <c r="D2390" t="s">
        <v>1000</v>
      </c>
      <c r="E2390" s="23">
        <v>41699</v>
      </c>
      <c r="F2390">
        <v>5</v>
      </c>
      <c r="G2390">
        <v>5</v>
      </c>
      <c r="H2390">
        <v>1</v>
      </c>
      <c r="I2390">
        <v>29</v>
      </c>
      <c r="J2390">
        <v>25</v>
      </c>
      <c r="K2390">
        <v>1.1599999999999999</v>
      </c>
      <c r="L2390">
        <v>25</v>
      </c>
      <c r="M2390">
        <v>1</v>
      </c>
      <c r="N2390">
        <v>25</v>
      </c>
      <c r="P2390">
        <v>7</v>
      </c>
      <c r="Q2390">
        <v>11</v>
      </c>
      <c r="R2390">
        <v>0.63636363636363635</v>
      </c>
      <c r="S2390">
        <v>4</v>
      </c>
    </row>
    <row r="2391" spans="1:20" x14ac:dyDescent="0.2">
      <c r="A2391" t="s">
        <v>10276</v>
      </c>
      <c r="B2391" t="s">
        <v>10277</v>
      </c>
      <c r="C2391" t="s">
        <v>206</v>
      </c>
      <c r="D2391" t="s">
        <v>1000</v>
      </c>
      <c r="E2391" s="23">
        <v>41699</v>
      </c>
      <c r="H2391" t="e">
        <v>#DIV/0!</v>
      </c>
      <c r="K2391" t="e">
        <v>#DIV/0!</v>
      </c>
      <c r="M2391" t="e">
        <v>#DIV/0!</v>
      </c>
      <c r="N2391">
        <v>0</v>
      </c>
      <c r="R2391" t="e">
        <v>#DIV/0!</v>
      </c>
    </row>
    <row r="2392" spans="1:20" x14ac:dyDescent="0.2">
      <c r="A2392" t="s">
        <v>9845</v>
      </c>
      <c r="B2392" t="s">
        <v>9846</v>
      </c>
      <c r="C2392" t="s">
        <v>223</v>
      </c>
      <c r="D2392" t="s">
        <v>1002</v>
      </c>
      <c r="E2392" s="23">
        <v>41699</v>
      </c>
      <c r="H2392" t="e">
        <v>#DIV/0!</v>
      </c>
      <c r="K2392" t="e">
        <v>#DIV/0!</v>
      </c>
      <c r="M2392" t="e">
        <v>#DIV/0!</v>
      </c>
      <c r="R2392" t="e">
        <v>#DIV/0!</v>
      </c>
    </row>
    <row r="2393" spans="1:20" x14ac:dyDescent="0.2">
      <c r="A2393" t="s">
        <v>9670</v>
      </c>
      <c r="B2393" t="s">
        <v>9671</v>
      </c>
      <c r="C2393" t="s">
        <v>224</v>
      </c>
      <c r="D2393" t="s">
        <v>1000</v>
      </c>
      <c r="E2393" s="23">
        <v>41699</v>
      </c>
      <c r="H2393" t="e">
        <v>#DIV/0!</v>
      </c>
      <c r="K2393" t="e">
        <v>#DIV/0!</v>
      </c>
      <c r="M2393" t="e">
        <v>#DIV/0!</v>
      </c>
      <c r="R2393" t="e">
        <v>#DIV/0!</v>
      </c>
      <c r="T2393">
        <v>1.06</v>
      </c>
    </row>
    <row r="2394" spans="1:20" x14ac:dyDescent="0.2">
      <c r="A2394" t="s">
        <v>9279</v>
      </c>
      <c r="B2394" t="s">
        <v>9280</v>
      </c>
      <c r="C2394" t="s">
        <v>211</v>
      </c>
      <c r="D2394" t="s">
        <v>1000</v>
      </c>
      <c r="E2394" s="23">
        <v>41699</v>
      </c>
      <c r="H2394" t="e">
        <v>#DIV/0!</v>
      </c>
      <c r="K2394" t="e">
        <v>#DIV/0!</v>
      </c>
      <c r="M2394" t="e">
        <v>#DIV/0!</v>
      </c>
      <c r="N2394">
        <v>0</v>
      </c>
      <c r="R2394" t="e">
        <v>#DIV/0!</v>
      </c>
      <c r="T2394">
        <v>0.71785714285714286</v>
      </c>
    </row>
    <row r="2395" spans="1:20" x14ac:dyDescent="0.2">
      <c r="A2395" t="s">
        <v>9104</v>
      </c>
      <c r="B2395" t="s">
        <v>9105</v>
      </c>
      <c r="C2395" t="s">
        <v>207</v>
      </c>
      <c r="D2395" t="s">
        <v>1002</v>
      </c>
      <c r="E2395" s="23">
        <v>41699</v>
      </c>
      <c r="F2395">
        <v>7</v>
      </c>
      <c r="G2395">
        <v>10</v>
      </c>
      <c r="H2395">
        <v>0.7</v>
      </c>
      <c r="I2395">
        <v>20</v>
      </c>
      <c r="J2395">
        <v>45</v>
      </c>
      <c r="K2395">
        <v>0.44444444444444442</v>
      </c>
      <c r="L2395">
        <v>60</v>
      </c>
      <c r="M2395">
        <v>0.75</v>
      </c>
      <c r="N2395">
        <v>16</v>
      </c>
      <c r="P2395">
        <v>3</v>
      </c>
      <c r="Q2395">
        <v>4</v>
      </c>
      <c r="R2395">
        <v>0.75</v>
      </c>
      <c r="S2395">
        <v>4</v>
      </c>
      <c r="T2395">
        <v>0.53846153846153844</v>
      </c>
    </row>
    <row r="2396" spans="1:20" x14ac:dyDescent="0.2">
      <c r="A2396" t="s">
        <v>9039</v>
      </c>
      <c r="B2396" t="s">
        <v>9040</v>
      </c>
      <c r="C2396" t="s">
        <v>894</v>
      </c>
      <c r="D2396" t="s">
        <v>1000</v>
      </c>
      <c r="E2396" s="23">
        <v>41699</v>
      </c>
      <c r="H2396" t="e">
        <v>#DIV/0!</v>
      </c>
      <c r="K2396" t="e">
        <v>#DIV/0!</v>
      </c>
      <c r="M2396" t="e">
        <v>#DIV/0!</v>
      </c>
      <c r="R2396" t="e">
        <v>#DIV/0!</v>
      </c>
    </row>
    <row r="2397" spans="1:20" x14ac:dyDescent="0.2">
      <c r="A2397" t="s">
        <v>8864</v>
      </c>
      <c r="B2397" t="s">
        <v>8865</v>
      </c>
      <c r="C2397" t="s">
        <v>210</v>
      </c>
      <c r="D2397" t="s">
        <v>1000</v>
      </c>
      <c r="E2397" s="23">
        <v>41699</v>
      </c>
      <c r="F2397">
        <v>5</v>
      </c>
      <c r="G2397">
        <v>5</v>
      </c>
      <c r="H2397">
        <v>1</v>
      </c>
      <c r="I2397">
        <v>18</v>
      </c>
      <c r="J2397">
        <v>35</v>
      </c>
      <c r="K2397">
        <v>0.51428571428571423</v>
      </c>
      <c r="L2397">
        <v>35</v>
      </c>
      <c r="M2397">
        <v>1</v>
      </c>
      <c r="N2397">
        <v>14</v>
      </c>
      <c r="O2397">
        <v>1.175</v>
      </c>
      <c r="P2397">
        <v>3</v>
      </c>
      <c r="Q2397">
        <v>4</v>
      </c>
      <c r="R2397">
        <v>0.75</v>
      </c>
      <c r="S2397">
        <v>4</v>
      </c>
    </row>
    <row r="2398" spans="1:20" x14ac:dyDescent="0.2">
      <c r="A2398" t="s">
        <v>8689</v>
      </c>
      <c r="B2398" t="s">
        <v>8690</v>
      </c>
      <c r="C2398" t="s">
        <v>208</v>
      </c>
      <c r="D2398" t="s">
        <v>1000</v>
      </c>
      <c r="E2398" s="23">
        <v>41699</v>
      </c>
      <c r="F2398">
        <v>2</v>
      </c>
      <c r="G2398">
        <v>5</v>
      </c>
      <c r="H2398">
        <v>0.4</v>
      </c>
      <c r="I2398">
        <v>2</v>
      </c>
      <c r="J2398">
        <v>10</v>
      </c>
      <c r="K2398">
        <v>0.2</v>
      </c>
      <c r="L2398">
        <v>25</v>
      </c>
      <c r="M2398">
        <v>0.4</v>
      </c>
      <c r="N2398">
        <v>2</v>
      </c>
      <c r="P2398">
        <v>0</v>
      </c>
      <c r="Q2398">
        <v>0</v>
      </c>
      <c r="R2398" t="e">
        <v>#DIV/0!</v>
      </c>
      <c r="S2398">
        <v>0</v>
      </c>
    </row>
    <row r="2399" spans="1:20" x14ac:dyDescent="0.2">
      <c r="A2399" t="s">
        <v>8440</v>
      </c>
      <c r="B2399" t="s">
        <v>8441</v>
      </c>
      <c r="C2399" t="s">
        <v>213</v>
      </c>
      <c r="D2399" t="s">
        <v>1000</v>
      </c>
      <c r="E2399" s="23">
        <v>41699</v>
      </c>
      <c r="H2399" t="e">
        <v>#DIV/0!</v>
      </c>
      <c r="K2399" t="e">
        <v>#DIV/0!</v>
      </c>
      <c r="M2399" t="e">
        <v>#DIV/0!</v>
      </c>
      <c r="R2399" t="e">
        <v>#DIV/0!</v>
      </c>
      <c r="T2399">
        <v>0.86250000000000004</v>
      </c>
    </row>
    <row r="2400" spans="1:20" x14ac:dyDescent="0.2">
      <c r="A2400" t="s">
        <v>8265</v>
      </c>
      <c r="B2400" t="s">
        <v>8266</v>
      </c>
      <c r="C2400" t="s">
        <v>212</v>
      </c>
      <c r="D2400" t="s">
        <v>1002</v>
      </c>
      <c r="E2400" s="23">
        <v>41699</v>
      </c>
      <c r="F2400">
        <v>2</v>
      </c>
      <c r="G2400">
        <v>4</v>
      </c>
      <c r="H2400">
        <v>0.5</v>
      </c>
      <c r="I2400">
        <v>0</v>
      </c>
      <c r="J2400">
        <v>7</v>
      </c>
      <c r="K2400">
        <v>0</v>
      </c>
      <c r="L2400">
        <v>17</v>
      </c>
      <c r="M2400">
        <v>0.41176470588235292</v>
      </c>
      <c r="N2400">
        <v>0</v>
      </c>
      <c r="P2400">
        <v>0</v>
      </c>
      <c r="Q2400">
        <v>0</v>
      </c>
      <c r="R2400" t="e">
        <v>#DIV/0!</v>
      </c>
      <c r="S2400">
        <v>0</v>
      </c>
    </row>
    <row r="2401" spans="1:20" x14ac:dyDescent="0.2">
      <c r="A2401" t="s">
        <v>8200</v>
      </c>
      <c r="B2401" t="s">
        <v>8201</v>
      </c>
      <c r="C2401" t="s">
        <v>8154</v>
      </c>
      <c r="D2401" t="s">
        <v>1000</v>
      </c>
      <c r="E2401" s="23">
        <v>41699</v>
      </c>
      <c r="F2401">
        <v>2</v>
      </c>
      <c r="G2401">
        <v>4</v>
      </c>
      <c r="H2401">
        <v>0.5</v>
      </c>
      <c r="J2401">
        <v>7</v>
      </c>
      <c r="K2401">
        <v>0</v>
      </c>
      <c r="L2401">
        <v>17</v>
      </c>
      <c r="M2401">
        <v>0.41176470588235292</v>
      </c>
      <c r="R2401" t="e">
        <v>#DIV/0!</v>
      </c>
    </row>
    <row r="2402" spans="1:20" x14ac:dyDescent="0.2">
      <c r="A2402" t="s">
        <v>7964</v>
      </c>
      <c r="B2402" t="s">
        <v>7965</v>
      </c>
      <c r="C2402" t="s">
        <v>225</v>
      </c>
      <c r="D2402" t="s">
        <v>1002</v>
      </c>
      <c r="E2402" s="23">
        <v>41699</v>
      </c>
      <c r="H2402" t="e">
        <v>#DIV/0!</v>
      </c>
      <c r="K2402" t="e">
        <v>#DIV/0!</v>
      </c>
      <c r="M2402" t="e">
        <v>#DIV/0!</v>
      </c>
      <c r="R2402" t="e">
        <v>#DIV/0!</v>
      </c>
      <c r="T2402">
        <v>1</v>
      </c>
    </row>
    <row r="2403" spans="1:20" x14ac:dyDescent="0.2">
      <c r="A2403" t="s">
        <v>7763</v>
      </c>
      <c r="B2403" t="s">
        <v>7764</v>
      </c>
      <c r="C2403" t="s">
        <v>226</v>
      </c>
      <c r="D2403" t="s">
        <v>1000</v>
      </c>
      <c r="E2403" s="23">
        <v>41699</v>
      </c>
      <c r="H2403" t="e">
        <v>#DIV/0!</v>
      </c>
      <c r="K2403" t="e">
        <v>#DIV/0!</v>
      </c>
      <c r="M2403" t="e">
        <v>#DIV/0!</v>
      </c>
      <c r="R2403" t="e">
        <v>#DIV/0!</v>
      </c>
      <c r="T2403">
        <v>0.76666666666666661</v>
      </c>
    </row>
    <row r="2404" spans="1:20" x14ac:dyDescent="0.2">
      <c r="A2404" t="s">
        <v>7576</v>
      </c>
      <c r="B2404" t="s">
        <v>7577</v>
      </c>
      <c r="C2404" t="s">
        <v>901</v>
      </c>
      <c r="D2404" t="s">
        <v>1000</v>
      </c>
      <c r="E2404" s="23">
        <v>41699</v>
      </c>
      <c r="F2404">
        <v>2</v>
      </c>
      <c r="G2404">
        <v>2</v>
      </c>
      <c r="H2404">
        <v>1</v>
      </c>
      <c r="I2404">
        <v>11</v>
      </c>
      <c r="J2404">
        <v>10</v>
      </c>
      <c r="K2404">
        <v>1.1000000000000001</v>
      </c>
      <c r="L2404">
        <v>10</v>
      </c>
      <c r="M2404">
        <v>1</v>
      </c>
      <c r="N2404">
        <v>6</v>
      </c>
      <c r="P2404">
        <v>2</v>
      </c>
      <c r="Q2404">
        <v>2</v>
      </c>
      <c r="R2404">
        <v>1</v>
      </c>
      <c r="S2404">
        <v>5</v>
      </c>
      <c r="T2404">
        <v>0.97499999999999998</v>
      </c>
    </row>
    <row r="2405" spans="1:20" x14ac:dyDescent="0.2">
      <c r="A2405" t="s">
        <v>7229</v>
      </c>
      <c r="B2405" t="s">
        <v>7230</v>
      </c>
      <c r="C2405" t="s">
        <v>1052</v>
      </c>
      <c r="D2405" t="s">
        <v>1000</v>
      </c>
      <c r="E2405" s="23">
        <v>41699</v>
      </c>
      <c r="F2405">
        <v>2</v>
      </c>
      <c r="G2405">
        <v>2</v>
      </c>
      <c r="H2405">
        <v>1</v>
      </c>
      <c r="I2405">
        <v>11</v>
      </c>
      <c r="J2405">
        <v>10</v>
      </c>
      <c r="K2405">
        <v>1.1000000000000001</v>
      </c>
      <c r="L2405">
        <v>10</v>
      </c>
      <c r="M2405">
        <v>1</v>
      </c>
      <c r="N2405">
        <v>6</v>
      </c>
      <c r="P2405">
        <v>2</v>
      </c>
      <c r="Q2405">
        <v>2</v>
      </c>
      <c r="R2405">
        <v>1</v>
      </c>
      <c r="S2405">
        <v>5</v>
      </c>
      <c r="T2405">
        <v>0.80725000000000002</v>
      </c>
    </row>
    <row r="2406" spans="1:20" x14ac:dyDescent="0.2">
      <c r="A2406" t="s">
        <v>7024</v>
      </c>
      <c r="B2406" t="s">
        <v>7025</v>
      </c>
      <c r="C2406" t="s">
        <v>232</v>
      </c>
      <c r="D2406" t="s">
        <v>1002</v>
      </c>
      <c r="E2406" s="23">
        <v>41699</v>
      </c>
      <c r="H2406" t="e">
        <v>#DIV/0!</v>
      </c>
      <c r="K2406" t="e">
        <v>#DIV/0!</v>
      </c>
      <c r="M2406" t="e">
        <v>#DIV/0!</v>
      </c>
      <c r="R2406" t="e">
        <v>#DIV/0!</v>
      </c>
      <c r="T2406">
        <v>0.5</v>
      </c>
    </row>
    <row r="2407" spans="1:20" x14ac:dyDescent="0.2">
      <c r="A2407" t="s">
        <v>6833</v>
      </c>
      <c r="B2407" t="s">
        <v>6834</v>
      </c>
      <c r="C2407" t="s">
        <v>231</v>
      </c>
      <c r="D2407" t="s">
        <v>1000</v>
      </c>
      <c r="E2407" s="23">
        <v>41699</v>
      </c>
      <c r="H2407" t="e">
        <v>#DIV/0!</v>
      </c>
      <c r="K2407" t="e">
        <v>#DIV/0!</v>
      </c>
      <c r="M2407" t="e">
        <v>#DIV/0!</v>
      </c>
      <c r="R2407" t="e">
        <v>#DIV/0!</v>
      </c>
      <c r="T2407">
        <v>0</v>
      </c>
    </row>
    <row r="2408" spans="1:20" x14ac:dyDescent="0.2">
      <c r="A2408" t="s">
        <v>6658</v>
      </c>
      <c r="B2408" t="s">
        <v>6659</v>
      </c>
      <c r="C2408" t="s">
        <v>317</v>
      </c>
      <c r="D2408" t="s">
        <v>1002</v>
      </c>
      <c r="E2408" s="23">
        <v>41699</v>
      </c>
      <c r="F2408">
        <v>3</v>
      </c>
      <c r="G2408">
        <v>3</v>
      </c>
      <c r="H2408">
        <v>1</v>
      </c>
      <c r="I2408">
        <v>12</v>
      </c>
      <c r="J2408">
        <v>15</v>
      </c>
      <c r="K2408">
        <v>0.8</v>
      </c>
      <c r="L2408">
        <v>15</v>
      </c>
      <c r="M2408">
        <v>1</v>
      </c>
      <c r="N2408">
        <v>10</v>
      </c>
      <c r="P2408">
        <v>0</v>
      </c>
      <c r="Q2408">
        <v>0</v>
      </c>
      <c r="R2408" t="e">
        <v>#DIV/0!</v>
      </c>
      <c r="S2408">
        <v>2</v>
      </c>
    </row>
    <row r="2409" spans="1:20" x14ac:dyDescent="0.2">
      <c r="A2409" t="s">
        <v>6483</v>
      </c>
      <c r="B2409" t="s">
        <v>6484</v>
      </c>
      <c r="C2409" t="s">
        <v>316</v>
      </c>
      <c r="D2409" t="s">
        <v>1000</v>
      </c>
      <c r="E2409" s="23">
        <v>41699</v>
      </c>
      <c r="F2409">
        <v>3</v>
      </c>
      <c r="G2409">
        <v>3</v>
      </c>
      <c r="H2409">
        <v>1</v>
      </c>
      <c r="I2409">
        <v>12</v>
      </c>
      <c r="J2409">
        <v>15</v>
      </c>
      <c r="K2409">
        <v>0.8</v>
      </c>
      <c r="L2409">
        <v>15</v>
      </c>
      <c r="M2409">
        <v>1</v>
      </c>
      <c r="N2409">
        <v>10</v>
      </c>
      <c r="P2409">
        <v>0</v>
      </c>
      <c r="Q2409">
        <v>0</v>
      </c>
      <c r="R2409" t="e">
        <v>#DIV/0!</v>
      </c>
      <c r="S2409">
        <v>2</v>
      </c>
    </row>
    <row r="2410" spans="1:20" x14ac:dyDescent="0.2">
      <c r="A2410" t="s">
        <v>6234</v>
      </c>
      <c r="B2410" t="s">
        <v>6235</v>
      </c>
      <c r="C2410" t="s">
        <v>214</v>
      </c>
      <c r="D2410" t="s">
        <v>1002</v>
      </c>
      <c r="E2410" s="23">
        <v>41699</v>
      </c>
      <c r="F2410">
        <v>4</v>
      </c>
      <c r="G2410">
        <v>4</v>
      </c>
      <c r="H2410">
        <v>1</v>
      </c>
      <c r="I2410">
        <v>20</v>
      </c>
      <c r="J2410">
        <v>29</v>
      </c>
      <c r="K2410">
        <v>0.68965517241379315</v>
      </c>
      <c r="L2410">
        <v>29</v>
      </c>
      <c r="M2410">
        <v>1</v>
      </c>
      <c r="N2410">
        <v>10</v>
      </c>
      <c r="P2410">
        <v>3</v>
      </c>
      <c r="Q2410">
        <v>4</v>
      </c>
      <c r="R2410">
        <v>0.75</v>
      </c>
      <c r="S2410">
        <v>10</v>
      </c>
    </row>
    <row r="2411" spans="1:20" x14ac:dyDescent="0.2">
      <c r="A2411" t="s">
        <v>6059</v>
      </c>
      <c r="B2411" t="s">
        <v>6060</v>
      </c>
      <c r="C2411" t="s">
        <v>215</v>
      </c>
      <c r="D2411" t="s">
        <v>1000</v>
      </c>
      <c r="E2411" s="23">
        <v>41699</v>
      </c>
      <c r="F2411">
        <v>4</v>
      </c>
      <c r="G2411">
        <v>4</v>
      </c>
      <c r="H2411">
        <v>1</v>
      </c>
      <c r="I2411">
        <v>20</v>
      </c>
      <c r="J2411">
        <v>29</v>
      </c>
      <c r="K2411">
        <v>0.68965517241379315</v>
      </c>
      <c r="L2411">
        <v>29</v>
      </c>
      <c r="M2411">
        <v>1</v>
      </c>
      <c r="N2411">
        <v>10</v>
      </c>
      <c r="O2411">
        <v>0.875</v>
      </c>
      <c r="P2411">
        <v>3</v>
      </c>
      <c r="Q2411">
        <v>4</v>
      </c>
      <c r="R2411">
        <v>0.75</v>
      </c>
      <c r="S2411">
        <v>10</v>
      </c>
    </row>
    <row r="2412" spans="1:20" x14ac:dyDescent="0.2">
      <c r="A2412" t="s">
        <v>5884</v>
      </c>
      <c r="B2412" t="s">
        <v>5885</v>
      </c>
      <c r="C2412" t="s">
        <v>216</v>
      </c>
      <c r="D2412" t="s">
        <v>1000</v>
      </c>
      <c r="E2412" s="23">
        <v>41699</v>
      </c>
      <c r="H2412" t="e">
        <v>#DIV/0!</v>
      </c>
      <c r="K2412" t="e">
        <v>#DIV/0!</v>
      </c>
      <c r="M2412" t="e">
        <v>#DIV/0!</v>
      </c>
      <c r="R2412" t="e">
        <v>#DIV/0!</v>
      </c>
    </row>
    <row r="2413" spans="1:20" x14ac:dyDescent="0.2">
      <c r="A2413" t="s">
        <v>5456</v>
      </c>
      <c r="B2413" t="s">
        <v>5457</v>
      </c>
      <c r="C2413" t="s">
        <v>903</v>
      </c>
      <c r="D2413" t="s">
        <v>1000</v>
      </c>
      <c r="E2413" s="23">
        <v>41699</v>
      </c>
      <c r="F2413">
        <v>11</v>
      </c>
      <c r="G2413">
        <v>11</v>
      </c>
      <c r="H2413">
        <v>1</v>
      </c>
      <c r="I2413">
        <v>17</v>
      </c>
      <c r="J2413">
        <v>52</v>
      </c>
      <c r="K2413">
        <v>0.32692307692307693</v>
      </c>
      <c r="L2413">
        <v>52</v>
      </c>
      <c r="M2413">
        <v>1</v>
      </c>
      <c r="N2413">
        <v>15</v>
      </c>
      <c r="P2413">
        <v>0</v>
      </c>
      <c r="Q2413">
        <v>0</v>
      </c>
      <c r="R2413" t="e">
        <v>#DIV/0!</v>
      </c>
      <c r="S2413">
        <v>2</v>
      </c>
    </row>
    <row r="2414" spans="1:20" x14ac:dyDescent="0.2">
      <c r="A2414" t="s">
        <v>5640</v>
      </c>
      <c r="B2414" t="s">
        <v>5641</v>
      </c>
      <c r="C2414" t="s">
        <v>1047</v>
      </c>
      <c r="D2414" t="s">
        <v>1000</v>
      </c>
      <c r="E2414" s="23">
        <v>41699</v>
      </c>
      <c r="F2414">
        <v>6</v>
      </c>
      <c r="G2414">
        <v>6</v>
      </c>
      <c r="H2414">
        <v>1</v>
      </c>
      <c r="J2414">
        <v>27</v>
      </c>
      <c r="K2414">
        <v>0</v>
      </c>
      <c r="L2414">
        <v>27</v>
      </c>
      <c r="M2414">
        <v>1</v>
      </c>
      <c r="R2414" t="e">
        <v>#DIV/0!</v>
      </c>
      <c r="T2414">
        <v>0.76785714285714279</v>
      </c>
    </row>
    <row r="2415" spans="1:20" x14ac:dyDescent="0.2">
      <c r="A2415" t="s">
        <v>5221</v>
      </c>
      <c r="B2415" t="s">
        <v>5222</v>
      </c>
      <c r="C2415" t="s">
        <v>1053</v>
      </c>
      <c r="D2415" t="s">
        <v>1000</v>
      </c>
      <c r="E2415" s="23">
        <v>41699</v>
      </c>
      <c r="F2415">
        <v>5</v>
      </c>
      <c r="G2415">
        <v>5</v>
      </c>
      <c r="H2415">
        <v>1</v>
      </c>
      <c r="I2415">
        <v>17</v>
      </c>
      <c r="J2415">
        <v>25</v>
      </c>
      <c r="K2415">
        <v>0.68</v>
      </c>
      <c r="L2415">
        <v>25</v>
      </c>
      <c r="M2415">
        <v>1</v>
      </c>
      <c r="N2415">
        <v>15</v>
      </c>
      <c r="P2415">
        <v>0</v>
      </c>
      <c r="Q2415">
        <v>0</v>
      </c>
      <c r="R2415" t="e">
        <v>#DIV/0!</v>
      </c>
      <c r="S2415">
        <v>2</v>
      </c>
      <c r="T2415">
        <v>0.8666666666666667</v>
      </c>
    </row>
    <row r="2416" spans="1:20" x14ac:dyDescent="0.2">
      <c r="A2416" t="s">
        <v>5016</v>
      </c>
      <c r="B2416" t="s">
        <v>5017</v>
      </c>
      <c r="C2416" t="s">
        <v>229</v>
      </c>
      <c r="D2416" t="s">
        <v>1000</v>
      </c>
      <c r="E2416" s="23">
        <v>41699</v>
      </c>
      <c r="H2416" t="e">
        <v>#DIV/0!</v>
      </c>
      <c r="K2416" t="e">
        <v>#DIV/0!</v>
      </c>
      <c r="M2416" t="e">
        <v>#DIV/0!</v>
      </c>
      <c r="R2416" t="e">
        <v>#DIV/0!</v>
      </c>
      <c r="T2416">
        <v>0.77949999999999997</v>
      </c>
    </row>
    <row r="2417" spans="1:20" x14ac:dyDescent="0.2">
      <c r="A2417" t="s">
        <v>4841</v>
      </c>
      <c r="B2417" t="s">
        <v>4842</v>
      </c>
      <c r="C2417" t="s">
        <v>230</v>
      </c>
      <c r="D2417" t="s">
        <v>1002</v>
      </c>
      <c r="E2417" s="23">
        <v>41699</v>
      </c>
      <c r="H2417" t="e">
        <v>#DIV/0!</v>
      </c>
      <c r="K2417" t="e">
        <v>#DIV/0!</v>
      </c>
      <c r="M2417" t="e">
        <v>#DIV/0!</v>
      </c>
      <c r="R2417" t="e">
        <v>#DIV/0!</v>
      </c>
      <c r="T2417">
        <v>0.83499999999999996</v>
      </c>
    </row>
    <row r="2418" spans="1:20" x14ac:dyDescent="0.2">
      <c r="A2418" t="s">
        <v>4666</v>
      </c>
      <c r="B2418" t="s">
        <v>4667</v>
      </c>
      <c r="C2418" t="s">
        <v>234</v>
      </c>
      <c r="D2418" t="s">
        <v>1002</v>
      </c>
      <c r="E2418" s="23">
        <v>41699</v>
      </c>
      <c r="H2418" t="e">
        <v>#DIV/0!</v>
      </c>
      <c r="K2418" t="e">
        <v>#DIV/0!</v>
      </c>
      <c r="M2418" t="e">
        <v>#DIV/0!</v>
      </c>
      <c r="R2418" t="e">
        <v>#DIV/0!</v>
      </c>
      <c r="T2418">
        <v>0.98</v>
      </c>
    </row>
    <row r="2419" spans="1:20" x14ac:dyDescent="0.2">
      <c r="A2419" t="s">
        <v>4491</v>
      </c>
      <c r="B2419" t="s">
        <v>4492</v>
      </c>
      <c r="C2419" t="s">
        <v>233</v>
      </c>
      <c r="D2419" t="s">
        <v>1000</v>
      </c>
      <c r="E2419" s="23">
        <v>41699</v>
      </c>
      <c r="H2419" t="e">
        <v>#DIV/0!</v>
      </c>
      <c r="K2419" t="e">
        <v>#DIV/0!</v>
      </c>
      <c r="M2419" t="e">
        <v>#DIV/0!</v>
      </c>
      <c r="R2419" t="e">
        <v>#DIV/0!</v>
      </c>
      <c r="T2419">
        <v>0.53435897435897439</v>
      </c>
    </row>
    <row r="2420" spans="1:20" x14ac:dyDescent="0.2">
      <c r="A2420" t="s">
        <v>4316</v>
      </c>
      <c r="B2420" t="s">
        <v>4317</v>
      </c>
      <c r="C2420" t="s">
        <v>217</v>
      </c>
      <c r="D2420" t="s">
        <v>1002</v>
      </c>
      <c r="E2420" s="23">
        <v>41699</v>
      </c>
      <c r="F2420">
        <v>2</v>
      </c>
      <c r="G2420">
        <v>3</v>
      </c>
      <c r="H2420">
        <v>0.66666666666666663</v>
      </c>
      <c r="I2420">
        <v>5</v>
      </c>
      <c r="J2420">
        <v>10</v>
      </c>
      <c r="K2420">
        <v>0.5</v>
      </c>
      <c r="L2420">
        <v>15</v>
      </c>
      <c r="M2420">
        <v>0.66666666666666663</v>
      </c>
      <c r="N2420">
        <v>1</v>
      </c>
      <c r="P2420">
        <v>0</v>
      </c>
      <c r="Q2420">
        <v>0</v>
      </c>
      <c r="R2420" t="e">
        <v>#DIV/0!</v>
      </c>
      <c r="S2420">
        <v>4</v>
      </c>
    </row>
    <row r="2421" spans="1:20" x14ac:dyDescent="0.2">
      <c r="A2421" t="s">
        <v>4251</v>
      </c>
      <c r="B2421" t="s">
        <v>4252</v>
      </c>
      <c r="C2421" t="s">
        <v>895</v>
      </c>
      <c r="D2421" t="s">
        <v>1000</v>
      </c>
      <c r="E2421" s="23">
        <v>41699</v>
      </c>
      <c r="F2421">
        <v>0</v>
      </c>
      <c r="G2421">
        <v>0</v>
      </c>
      <c r="H2421" t="e">
        <v>#DIV/0!</v>
      </c>
      <c r="I2421">
        <v>0</v>
      </c>
      <c r="J2421">
        <v>0</v>
      </c>
      <c r="K2421" t="e">
        <v>#DIV/0!</v>
      </c>
      <c r="L2421">
        <v>0</v>
      </c>
      <c r="M2421" t="e">
        <v>#DIV/0!</v>
      </c>
      <c r="P2421">
        <v>0</v>
      </c>
      <c r="Q2421">
        <v>0</v>
      </c>
      <c r="R2421" t="e">
        <v>#DIV/0!</v>
      </c>
    </row>
    <row r="2422" spans="1:20" x14ac:dyDescent="0.2">
      <c r="A2422" t="s">
        <v>4076</v>
      </c>
      <c r="B2422" t="s">
        <v>4077</v>
      </c>
      <c r="C2422" t="s">
        <v>218</v>
      </c>
      <c r="D2422" t="s">
        <v>1000</v>
      </c>
      <c r="E2422" s="23">
        <v>41699</v>
      </c>
      <c r="F2422">
        <v>2</v>
      </c>
      <c r="G2422">
        <v>3</v>
      </c>
      <c r="H2422">
        <v>0.66666666666666663</v>
      </c>
      <c r="I2422">
        <v>5</v>
      </c>
      <c r="J2422">
        <v>10</v>
      </c>
      <c r="K2422">
        <v>0.5</v>
      </c>
      <c r="L2422">
        <v>15</v>
      </c>
      <c r="M2422">
        <v>0.66666666666666663</v>
      </c>
      <c r="N2422">
        <v>1</v>
      </c>
      <c r="P2422">
        <v>0</v>
      </c>
      <c r="Q2422">
        <v>0</v>
      </c>
      <c r="R2422" t="e">
        <v>#DIV/0!</v>
      </c>
      <c r="S2422">
        <v>4</v>
      </c>
      <c r="T2422">
        <v>0.79389713064713063</v>
      </c>
    </row>
    <row r="2423" spans="1:20" x14ac:dyDescent="0.2">
      <c r="A2423" t="s">
        <v>3901</v>
      </c>
      <c r="B2423" t="s">
        <v>3902</v>
      </c>
      <c r="C2423" t="s">
        <v>219</v>
      </c>
      <c r="D2423" t="s">
        <v>1000</v>
      </c>
      <c r="E2423" s="23">
        <v>41699</v>
      </c>
      <c r="H2423" t="e">
        <v>#DIV/0!</v>
      </c>
      <c r="K2423" t="e">
        <v>#DIV/0!</v>
      </c>
      <c r="M2423" t="e">
        <v>#DIV/0!</v>
      </c>
      <c r="R2423" t="e">
        <v>#DIV/0!</v>
      </c>
    </row>
    <row r="2424" spans="1:20" x14ac:dyDescent="0.2">
      <c r="A2424" t="s">
        <v>3534</v>
      </c>
      <c r="B2424" t="s">
        <v>3535</v>
      </c>
      <c r="C2424" t="s">
        <v>220</v>
      </c>
      <c r="D2424" t="s">
        <v>1002</v>
      </c>
      <c r="E2424" s="23">
        <v>41699</v>
      </c>
      <c r="F2424">
        <v>10</v>
      </c>
      <c r="G2424">
        <v>16</v>
      </c>
      <c r="H2424">
        <v>0.625</v>
      </c>
      <c r="I2424">
        <v>26</v>
      </c>
      <c r="J2424">
        <v>32</v>
      </c>
      <c r="K2424">
        <v>0.8125</v>
      </c>
      <c r="L2424">
        <v>48</v>
      </c>
      <c r="M2424">
        <v>0.66666666666666663</v>
      </c>
      <c r="N2424">
        <v>20</v>
      </c>
      <c r="P2424">
        <v>5</v>
      </c>
      <c r="Q2424">
        <v>7</v>
      </c>
      <c r="R2424">
        <v>0.7142857142857143</v>
      </c>
      <c r="S2424">
        <v>6</v>
      </c>
    </row>
    <row r="2425" spans="1:20" x14ac:dyDescent="0.2">
      <c r="A2425" t="s">
        <v>3359</v>
      </c>
      <c r="B2425" t="s">
        <v>3360</v>
      </c>
      <c r="C2425" t="s">
        <v>221</v>
      </c>
      <c r="D2425" t="s">
        <v>1000</v>
      </c>
      <c r="E2425" s="23">
        <v>41699</v>
      </c>
      <c r="F2425">
        <v>8</v>
      </c>
      <c r="G2425">
        <v>12</v>
      </c>
      <c r="H2425">
        <v>0.66666666666666663</v>
      </c>
      <c r="I2425">
        <v>23</v>
      </c>
      <c r="J2425">
        <v>28</v>
      </c>
      <c r="K2425">
        <v>0.8214285714285714</v>
      </c>
      <c r="L2425">
        <v>40</v>
      </c>
      <c r="M2425">
        <v>0.7</v>
      </c>
      <c r="N2425">
        <v>17</v>
      </c>
      <c r="O2425">
        <v>0.84099999999999997</v>
      </c>
      <c r="P2425">
        <v>5</v>
      </c>
      <c r="Q2425">
        <v>7</v>
      </c>
      <c r="R2425">
        <v>0.7142857142857143</v>
      </c>
      <c r="S2425">
        <v>6</v>
      </c>
    </row>
    <row r="2426" spans="1:20" x14ac:dyDescent="0.2">
      <c r="A2426" t="s">
        <v>3184</v>
      </c>
      <c r="B2426" t="s">
        <v>3185</v>
      </c>
      <c r="C2426" t="s">
        <v>222</v>
      </c>
      <c r="D2426" t="s">
        <v>1000</v>
      </c>
      <c r="E2426" s="23">
        <v>41699</v>
      </c>
      <c r="F2426">
        <v>2</v>
      </c>
      <c r="G2426">
        <v>4</v>
      </c>
      <c r="H2426">
        <v>0.5</v>
      </c>
      <c r="I2426">
        <v>3</v>
      </c>
      <c r="J2426">
        <v>4</v>
      </c>
      <c r="K2426">
        <v>0.75</v>
      </c>
      <c r="L2426">
        <v>8</v>
      </c>
      <c r="M2426">
        <v>0.5</v>
      </c>
      <c r="N2426">
        <v>3</v>
      </c>
      <c r="O2426">
        <v>0.96599999999999997</v>
      </c>
      <c r="P2426">
        <v>0</v>
      </c>
      <c r="Q2426">
        <v>0</v>
      </c>
      <c r="R2426" t="e">
        <v>#DIV/0!</v>
      </c>
      <c r="S2426">
        <v>0</v>
      </c>
      <c r="T2426">
        <v>0.41379310344827586</v>
      </c>
    </row>
    <row r="2427" spans="1:20" x14ac:dyDescent="0.2">
      <c r="A2427" t="s">
        <v>12018</v>
      </c>
      <c r="B2427" t="s">
        <v>12019</v>
      </c>
      <c r="C2427" t="s">
        <v>1051</v>
      </c>
      <c r="D2427" t="s">
        <v>1000</v>
      </c>
      <c r="E2427" s="23">
        <v>41699</v>
      </c>
      <c r="F2427">
        <v>3</v>
      </c>
      <c r="G2427">
        <v>3</v>
      </c>
      <c r="H2427">
        <v>1</v>
      </c>
      <c r="J2427">
        <v>15</v>
      </c>
      <c r="K2427">
        <v>0</v>
      </c>
      <c r="L2427">
        <v>15</v>
      </c>
      <c r="M2427">
        <v>1</v>
      </c>
      <c r="P2427">
        <v>0</v>
      </c>
      <c r="Q2427">
        <v>0</v>
      </c>
      <c r="R2427" t="e">
        <v>#DIV/0!</v>
      </c>
      <c r="T2427">
        <v>0</v>
      </c>
    </row>
    <row r="2428" spans="1:20" x14ac:dyDescent="0.2">
      <c r="A2428" t="s">
        <v>13384</v>
      </c>
      <c r="B2428" t="s">
        <v>13385</v>
      </c>
      <c r="C2428" t="s">
        <v>242</v>
      </c>
      <c r="D2428" t="s">
        <v>1002</v>
      </c>
      <c r="E2428" s="23">
        <v>41699</v>
      </c>
      <c r="F2428">
        <v>0</v>
      </c>
      <c r="G2428">
        <v>0</v>
      </c>
      <c r="H2428" t="e">
        <v>#DIV/0!</v>
      </c>
      <c r="I2428">
        <v>0</v>
      </c>
      <c r="J2428">
        <v>0</v>
      </c>
      <c r="K2428" t="e">
        <v>#DIV/0!</v>
      </c>
      <c r="L2428">
        <v>0</v>
      </c>
      <c r="M2428" t="e">
        <v>#DIV/0!</v>
      </c>
      <c r="N2428">
        <v>0</v>
      </c>
      <c r="P2428">
        <v>0</v>
      </c>
      <c r="Q2428">
        <v>0</v>
      </c>
      <c r="R2428" t="e">
        <v>#DIV/0!</v>
      </c>
      <c r="S2428">
        <v>0</v>
      </c>
      <c r="T2428">
        <v>1.125</v>
      </c>
    </row>
    <row r="2429" spans="1:20" x14ac:dyDescent="0.2">
      <c r="A2429" t="s">
        <v>13561</v>
      </c>
      <c r="B2429" t="s">
        <v>13562</v>
      </c>
      <c r="C2429" t="s">
        <v>237</v>
      </c>
      <c r="D2429" t="s">
        <v>1002</v>
      </c>
      <c r="E2429" s="23">
        <v>41699</v>
      </c>
      <c r="F2429">
        <v>18</v>
      </c>
      <c r="G2429">
        <v>18</v>
      </c>
      <c r="H2429">
        <v>1</v>
      </c>
      <c r="I2429">
        <v>88</v>
      </c>
      <c r="J2429">
        <v>149</v>
      </c>
      <c r="K2429">
        <v>0.59060402684563762</v>
      </c>
      <c r="L2429">
        <v>149</v>
      </c>
      <c r="M2429">
        <v>1</v>
      </c>
      <c r="N2429">
        <v>64</v>
      </c>
      <c r="O2429">
        <v>1.01875</v>
      </c>
      <c r="P2429">
        <v>14</v>
      </c>
      <c r="Q2429">
        <v>16</v>
      </c>
      <c r="R2429">
        <v>0.875</v>
      </c>
      <c r="S2429">
        <v>24</v>
      </c>
      <c r="T2429">
        <v>0.85</v>
      </c>
    </row>
    <row r="2430" spans="1:20" x14ac:dyDescent="0.2">
      <c r="A2430" t="s">
        <v>13736</v>
      </c>
      <c r="B2430" t="s">
        <v>13737</v>
      </c>
      <c r="C2430" t="s">
        <v>238</v>
      </c>
      <c r="D2430" t="s">
        <v>1002</v>
      </c>
      <c r="E2430" s="23">
        <v>41699</v>
      </c>
      <c r="F2430">
        <v>8</v>
      </c>
      <c r="G2430">
        <v>12</v>
      </c>
      <c r="H2430">
        <v>0.66666666666666663</v>
      </c>
      <c r="I2430">
        <v>23</v>
      </c>
      <c r="J2430">
        <v>28</v>
      </c>
      <c r="K2430">
        <v>0.8214285714285714</v>
      </c>
      <c r="L2430">
        <v>40</v>
      </c>
      <c r="M2430">
        <v>0.7</v>
      </c>
      <c r="N2430">
        <v>17</v>
      </c>
      <c r="O2430">
        <v>0.84099999999999997</v>
      </c>
      <c r="P2430">
        <v>5</v>
      </c>
      <c r="Q2430">
        <v>7</v>
      </c>
      <c r="R2430">
        <v>0.7142857142857143</v>
      </c>
      <c r="S2430">
        <v>6</v>
      </c>
      <c r="T2430">
        <v>1.05</v>
      </c>
    </row>
    <row r="2431" spans="1:20" x14ac:dyDescent="0.2">
      <c r="A2431" t="s">
        <v>13913</v>
      </c>
      <c r="B2431" t="s">
        <v>13914</v>
      </c>
      <c r="C2431" t="s">
        <v>239</v>
      </c>
      <c r="D2431" t="s">
        <v>1002</v>
      </c>
      <c r="E2431" s="23">
        <v>41699</v>
      </c>
      <c r="F2431">
        <v>2</v>
      </c>
      <c r="G2431">
        <v>4</v>
      </c>
      <c r="H2431">
        <v>0.5</v>
      </c>
      <c r="I2431">
        <v>3</v>
      </c>
      <c r="J2431">
        <v>4</v>
      </c>
      <c r="K2431">
        <v>0.75</v>
      </c>
      <c r="L2431">
        <v>8</v>
      </c>
      <c r="M2431">
        <v>0.5</v>
      </c>
      <c r="N2431">
        <v>3</v>
      </c>
      <c r="O2431">
        <v>0.96599999999999997</v>
      </c>
      <c r="P2431">
        <v>0</v>
      </c>
      <c r="Q2431">
        <v>0</v>
      </c>
      <c r="R2431" t="e">
        <v>#DIV/0!</v>
      </c>
      <c r="S2431">
        <v>0</v>
      </c>
      <c r="T2431">
        <v>0.71530625000000003</v>
      </c>
    </row>
    <row r="2432" spans="1:20" x14ac:dyDescent="0.2">
      <c r="A2432" t="s">
        <v>14100</v>
      </c>
      <c r="B2432" t="s">
        <v>14101</v>
      </c>
      <c r="C2432" t="s">
        <v>240</v>
      </c>
      <c r="D2432" t="s">
        <v>1002</v>
      </c>
      <c r="E2432" s="23">
        <v>41699</v>
      </c>
      <c r="F2432">
        <v>17</v>
      </c>
      <c r="G2432">
        <v>23</v>
      </c>
      <c r="H2432">
        <v>0.73913043478260865</v>
      </c>
      <c r="I2432">
        <v>55</v>
      </c>
      <c r="J2432">
        <v>85</v>
      </c>
      <c r="K2432">
        <v>0.6470588235294118</v>
      </c>
      <c r="L2432">
        <v>115</v>
      </c>
      <c r="M2432">
        <v>0.73913043478260865</v>
      </c>
      <c r="N2432">
        <v>43</v>
      </c>
      <c r="P2432">
        <v>7</v>
      </c>
      <c r="Q2432">
        <v>11</v>
      </c>
      <c r="R2432">
        <v>0.63636363636363635</v>
      </c>
      <c r="S2432">
        <v>12</v>
      </c>
      <c r="T2432">
        <v>0.88890000000000002</v>
      </c>
    </row>
    <row r="2433" spans="1:20" x14ac:dyDescent="0.2">
      <c r="A2433" t="s">
        <v>14277</v>
      </c>
      <c r="B2433" t="s">
        <v>14278</v>
      </c>
      <c r="C2433" t="s">
        <v>241</v>
      </c>
      <c r="D2433" t="s">
        <v>1002</v>
      </c>
      <c r="E2433" s="23">
        <v>41699</v>
      </c>
      <c r="F2433">
        <v>0</v>
      </c>
      <c r="G2433">
        <v>0</v>
      </c>
      <c r="H2433" t="e">
        <v>#DIV/0!</v>
      </c>
      <c r="I2433">
        <v>0</v>
      </c>
      <c r="J2433">
        <v>0</v>
      </c>
      <c r="K2433" t="e">
        <v>#DIV/0!</v>
      </c>
      <c r="L2433">
        <v>0</v>
      </c>
      <c r="M2433" t="e">
        <v>#DIV/0!</v>
      </c>
      <c r="P2433">
        <v>0</v>
      </c>
      <c r="Q2433">
        <v>0</v>
      </c>
      <c r="R2433" t="e">
        <v>#DIV/0!</v>
      </c>
      <c r="T2433">
        <v>1.06</v>
      </c>
    </row>
    <row r="2434" spans="1:20" x14ac:dyDescent="0.2">
      <c r="A2434" t="s">
        <v>14606</v>
      </c>
      <c r="B2434" t="s">
        <v>14607</v>
      </c>
      <c r="C2434" t="s">
        <v>199</v>
      </c>
      <c r="D2434" t="s">
        <v>1000</v>
      </c>
      <c r="E2434" s="23">
        <v>41699</v>
      </c>
      <c r="F2434">
        <v>9</v>
      </c>
      <c r="G2434">
        <v>11</v>
      </c>
      <c r="H2434">
        <v>0.81818181818181823</v>
      </c>
      <c r="I2434">
        <v>29</v>
      </c>
      <c r="J2434">
        <v>65</v>
      </c>
      <c r="K2434">
        <v>0.44615384615384618</v>
      </c>
      <c r="L2434">
        <v>75</v>
      </c>
      <c r="M2434">
        <v>0.8666666666666667</v>
      </c>
      <c r="N2434">
        <v>23</v>
      </c>
      <c r="P2434">
        <v>0</v>
      </c>
      <c r="Q2434">
        <v>0</v>
      </c>
      <c r="R2434" t="e">
        <v>#DIV/0!</v>
      </c>
      <c r="S2434">
        <v>6</v>
      </c>
      <c r="T2434">
        <v>0.9</v>
      </c>
    </row>
    <row r="2435" spans="1:20" x14ac:dyDescent="0.2">
      <c r="A2435" t="s">
        <v>14781</v>
      </c>
      <c r="B2435" t="s">
        <v>14782</v>
      </c>
      <c r="C2435" t="s">
        <v>201</v>
      </c>
      <c r="D2435" t="s">
        <v>1002</v>
      </c>
      <c r="E2435" s="23">
        <v>41699</v>
      </c>
      <c r="F2435">
        <v>4</v>
      </c>
      <c r="G2435">
        <v>4</v>
      </c>
      <c r="H2435">
        <v>1</v>
      </c>
      <c r="I2435">
        <v>22</v>
      </c>
      <c r="J2435">
        <v>40</v>
      </c>
      <c r="K2435">
        <v>0.55000000000000004</v>
      </c>
      <c r="L2435">
        <v>40</v>
      </c>
      <c r="M2435">
        <v>1</v>
      </c>
      <c r="N2435">
        <v>18</v>
      </c>
      <c r="O2435">
        <v>1.05</v>
      </c>
      <c r="P2435">
        <v>0</v>
      </c>
      <c r="Q2435">
        <v>0</v>
      </c>
      <c r="R2435" t="e">
        <v>#DIV/0!</v>
      </c>
      <c r="S2435">
        <v>4</v>
      </c>
      <c r="T2435">
        <v>0.54545454545454541</v>
      </c>
    </row>
    <row r="2436" spans="1:20" x14ac:dyDescent="0.2">
      <c r="A2436" t="s">
        <v>14872</v>
      </c>
      <c r="B2436" t="s">
        <v>14873</v>
      </c>
      <c r="C2436" t="s">
        <v>200</v>
      </c>
      <c r="D2436" t="s">
        <v>1002</v>
      </c>
      <c r="E2436" s="23">
        <v>41699</v>
      </c>
      <c r="F2436">
        <v>5</v>
      </c>
      <c r="G2436">
        <v>7</v>
      </c>
      <c r="H2436">
        <v>0.7142857142857143</v>
      </c>
      <c r="I2436">
        <v>7</v>
      </c>
      <c r="J2436">
        <v>25</v>
      </c>
      <c r="K2436">
        <v>0.28000000000000003</v>
      </c>
      <c r="L2436">
        <v>35</v>
      </c>
      <c r="M2436">
        <v>0.7142857142857143</v>
      </c>
      <c r="N2436">
        <v>5</v>
      </c>
      <c r="P2436">
        <v>0</v>
      </c>
      <c r="Q2436">
        <v>0</v>
      </c>
      <c r="R2436">
        <v>0</v>
      </c>
      <c r="S2436">
        <v>2</v>
      </c>
      <c r="T2436">
        <v>0.5</v>
      </c>
    </row>
    <row r="2437" spans="1:20" x14ac:dyDescent="0.2">
      <c r="A2437" t="s">
        <v>15049</v>
      </c>
      <c r="B2437" t="s">
        <v>15050</v>
      </c>
      <c r="C2437" t="s">
        <v>202</v>
      </c>
      <c r="D2437" t="s">
        <v>1002</v>
      </c>
      <c r="E2437" s="23">
        <v>41699</v>
      </c>
      <c r="H2437" t="e">
        <v>#DIV/0!</v>
      </c>
      <c r="K2437" t="e">
        <v>#DIV/0!</v>
      </c>
      <c r="M2437" t="e">
        <v>#DIV/0!</v>
      </c>
      <c r="R2437" t="e">
        <v>#DIV/0!</v>
      </c>
      <c r="T2437">
        <v>0.53333333333333333</v>
      </c>
    </row>
    <row r="2438" spans="1:20" x14ac:dyDescent="0.2">
      <c r="A2438" t="s">
        <v>15592</v>
      </c>
      <c r="B2438" t="s">
        <v>15593</v>
      </c>
      <c r="C2438" t="s">
        <v>228</v>
      </c>
      <c r="D2438" t="s">
        <v>1002</v>
      </c>
      <c r="E2438" s="23">
        <v>41699</v>
      </c>
      <c r="H2438" t="e">
        <v>#DIV/0!</v>
      </c>
      <c r="K2438" t="e">
        <v>#DIV/0!</v>
      </c>
      <c r="M2438" t="e">
        <v>#DIV/0!</v>
      </c>
      <c r="R2438" t="e">
        <v>#DIV/0!</v>
      </c>
      <c r="T2438">
        <v>0.8</v>
      </c>
    </row>
    <row r="2439" spans="1:20" x14ac:dyDescent="0.2">
      <c r="A2439" t="s">
        <v>15753</v>
      </c>
      <c r="B2439" t="s">
        <v>15754</v>
      </c>
      <c r="C2439" t="s">
        <v>227</v>
      </c>
      <c r="D2439" t="s">
        <v>1000</v>
      </c>
      <c r="E2439" s="23">
        <v>41699</v>
      </c>
      <c r="H2439" t="e">
        <v>#DIV/0!</v>
      </c>
      <c r="K2439" t="e">
        <v>#DIV/0!</v>
      </c>
      <c r="M2439" t="e">
        <v>#DIV/0!</v>
      </c>
      <c r="R2439" t="e">
        <v>#DIV/0!</v>
      </c>
    </row>
    <row r="2440" spans="1:20" x14ac:dyDescent="0.2">
      <c r="A2440" t="s">
        <v>15930</v>
      </c>
      <c r="B2440" t="s">
        <v>15931</v>
      </c>
      <c r="C2440" t="s">
        <v>203</v>
      </c>
      <c r="D2440" t="s">
        <v>1000</v>
      </c>
      <c r="E2440" s="23">
        <v>41699</v>
      </c>
      <c r="F2440">
        <v>10</v>
      </c>
      <c r="G2440">
        <v>10</v>
      </c>
      <c r="H2440">
        <v>1</v>
      </c>
      <c r="I2440">
        <v>57</v>
      </c>
      <c r="J2440">
        <v>70</v>
      </c>
      <c r="K2440">
        <v>0.81428571428571428</v>
      </c>
      <c r="L2440">
        <v>70</v>
      </c>
      <c r="M2440">
        <v>1</v>
      </c>
      <c r="N2440">
        <v>47</v>
      </c>
      <c r="P2440">
        <v>15</v>
      </c>
      <c r="Q2440">
        <v>19</v>
      </c>
      <c r="R2440">
        <v>0.78947368421052633</v>
      </c>
      <c r="S2440">
        <v>10</v>
      </c>
    </row>
    <row r="2441" spans="1:20" x14ac:dyDescent="0.2">
      <c r="A2441" t="s">
        <v>16109</v>
      </c>
      <c r="B2441" t="s">
        <v>16110</v>
      </c>
      <c r="C2441" t="s">
        <v>205</v>
      </c>
      <c r="D2441" t="s">
        <v>1002</v>
      </c>
      <c r="E2441" s="23">
        <v>41699</v>
      </c>
      <c r="F2441">
        <v>5</v>
      </c>
      <c r="G2441">
        <v>5</v>
      </c>
      <c r="H2441">
        <v>1</v>
      </c>
      <c r="I2441">
        <v>28</v>
      </c>
      <c r="J2441">
        <v>45</v>
      </c>
      <c r="K2441">
        <v>0.62222222222222223</v>
      </c>
      <c r="L2441">
        <v>45</v>
      </c>
      <c r="M2441">
        <v>1</v>
      </c>
      <c r="N2441">
        <v>22</v>
      </c>
      <c r="O2441">
        <v>0.97500000000000009</v>
      </c>
      <c r="P2441">
        <v>8</v>
      </c>
      <c r="Q2441">
        <v>8</v>
      </c>
      <c r="R2441">
        <v>1</v>
      </c>
      <c r="S2441">
        <v>6</v>
      </c>
    </row>
    <row r="2442" spans="1:20" x14ac:dyDescent="0.2">
      <c r="A2442" t="s">
        <v>16286</v>
      </c>
      <c r="B2442" t="s">
        <v>16287</v>
      </c>
      <c r="C2442" t="s">
        <v>204</v>
      </c>
      <c r="D2442" t="s">
        <v>1002</v>
      </c>
      <c r="E2442" s="23">
        <v>41699</v>
      </c>
      <c r="F2442">
        <v>5</v>
      </c>
      <c r="G2442">
        <v>5</v>
      </c>
      <c r="H2442">
        <v>1</v>
      </c>
      <c r="I2442">
        <v>29</v>
      </c>
      <c r="J2442">
        <v>25</v>
      </c>
      <c r="K2442">
        <v>1.1599999999999999</v>
      </c>
      <c r="L2442">
        <v>25</v>
      </c>
      <c r="M2442">
        <v>1</v>
      </c>
      <c r="N2442">
        <v>25</v>
      </c>
      <c r="P2442">
        <v>7</v>
      </c>
      <c r="Q2442">
        <v>11</v>
      </c>
      <c r="R2442">
        <v>0.63636363636363635</v>
      </c>
      <c r="S2442">
        <v>4</v>
      </c>
    </row>
    <row r="2443" spans="1:20" x14ac:dyDescent="0.2">
      <c r="A2443" t="s">
        <v>16463</v>
      </c>
      <c r="B2443" t="s">
        <v>16464</v>
      </c>
      <c r="C2443" t="s">
        <v>206</v>
      </c>
      <c r="D2443" t="s">
        <v>1002</v>
      </c>
      <c r="E2443" s="23">
        <v>41699</v>
      </c>
      <c r="H2443" t="e">
        <v>#DIV/0!</v>
      </c>
      <c r="K2443" t="e">
        <v>#DIV/0!</v>
      </c>
      <c r="M2443" t="e">
        <v>#DIV/0!</v>
      </c>
      <c r="N2443">
        <v>0</v>
      </c>
      <c r="R2443" t="e">
        <v>#DIV/0!</v>
      </c>
    </row>
    <row r="2444" spans="1:20" x14ac:dyDescent="0.2">
      <c r="A2444" t="s">
        <v>16604</v>
      </c>
      <c r="B2444" t="s">
        <v>16605</v>
      </c>
      <c r="C2444" t="s">
        <v>223</v>
      </c>
      <c r="D2444" t="s">
        <v>1000</v>
      </c>
      <c r="E2444" s="23">
        <v>41699</v>
      </c>
      <c r="H2444" t="e">
        <v>#DIV/0!</v>
      </c>
      <c r="K2444" t="e">
        <v>#DIV/0!</v>
      </c>
      <c r="M2444" t="e">
        <v>#DIV/0!</v>
      </c>
      <c r="R2444" t="e">
        <v>#DIV/0!</v>
      </c>
    </row>
    <row r="2445" spans="1:20" x14ac:dyDescent="0.2">
      <c r="A2445" t="s">
        <v>16783</v>
      </c>
      <c r="B2445" t="s">
        <v>16784</v>
      </c>
      <c r="C2445" t="s">
        <v>224</v>
      </c>
      <c r="D2445" t="s">
        <v>1002</v>
      </c>
      <c r="E2445" s="23">
        <v>41699</v>
      </c>
      <c r="H2445" t="e">
        <v>#DIV/0!</v>
      </c>
      <c r="K2445" t="e">
        <v>#DIV/0!</v>
      </c>
      <c r="M2445" t="e">
        <v>#DIV/0!</v>
      </c>
      <c r="R2445" t="e">
        <v>#DIV/0!</v>
      </c>
    </row>
    <row r="2446" spans="1:20" x14ac:dyDescent="0.2">
      <c r="A2446" t="s">
        <v>17220</v>
      </c>
      <c r="B2446" t="s">
        <v>17221</v>
      </c>
      <c r="C2446" t="s">
        <v>225</v>
      </c>
      <c r="D2446" t="s">
        <v>1000</v>
      </c>
      <c r="E2446" s="23">
        <v>41699</v>
      </c>
      <c r="H2446" t="e">
        <v>#DIV/0!</v>
      </c>
      <c r="K2446" t="e">
        <v>#DIV/0!</v>
      </c>
      <c r="M2446" t="e">
        <v>#DIV/0!</v>
      </c>
      <c r="R2446" t="e">
        <v>#DIV/0!</v>
      </c>
    </row>
    <row r="2447" spans="1:20" x14ac:dyDescent="0.2">
      <c r="A2447" t="s">
        <v>17427</v>
      </c>
      <c r="B2447" t="s">
        <v>17428</v>
      </c>
      <c r="C2447" t="s">
        <v>226</v>
      </c>
      <c r="D2447" t="s">
        <v>1002</v>
      </c>
      <c r="E2447" s="23">
        <v>41699</v>
      </c>
      <c r="H2447" t="e">
        <v>#DIV/0!</v>
      </c>
      <c r="K2447" t="e">
        <v>#DIV/0!</v>
      </c>
      <c r="M2447" t="e">
        <v>#DIV/0!</v>
      </c>
      <c r="R2447" t="e">
        <v>#DIV/0!</v>
      </c>
    </row>
    <row r="2448" spans="1:20" x14ac:dyDescent="0.2">
      <c r="A2448" t="s">
        <v>17604</v>
      </c>
      <c r="B2448" t="s">
        <v>17605</v>
      </c>
      <c r="C2448" t="s">
        <v>232</v>
      </c>
      <c r="D2448" t="s">
        <v>1000</v>
      </c>
      <c r="E2448" s="23">
        <v>41699</v>
      </c>
      <c r="H2448" t="e">
        <v>#DIV/0!</v>
      </c>
      <c r="K2448" t="e">
        <v>#DIV/0!</v>
      </c>
      <c r="M2448" t="e">
        <v>#DIV/0!</v>
      </c>
      <c r="R2448" t="e">
        <v>#DIV/0!</v>
      </c>
    </row>
    <row r="2449" spans="1:20" x14ac:dyDescent="0.2">
      <c r="A2449" t="s">
        <v>17801</v>
      </c>
      <c r="B2449" t="s">
        <v>17802</v>
      </c>
      <c r="C2449" t="s">
        <v>231</v>
      </c>
      <c r="D2449" t="s">
        <v>1002</v>
      </c>
      <c r="E2449" s="23">
        <v>41699</v>
      </c>
      <c r="H2449" t="e">
        <v>#DIV/0!</v>
      </c>
      <c r="K2449" t="e">
        <v>#DIV/0!</v>
      </c>
      <c r="M2449" t="e">
        <v>#DIV/0!</v>
      </c>
      <c r="R2449" t="e">
        <v>#DIV/0!</v>
      </c>
    </row>
    <row r="2450" spans="1:20" x14ac:dyDescent="0.2">
      <c r="A2450" t="s">
        <v>17978</v>
      </c>
      <c r="B2450" t="s">
        <v>17979</v>
      </c>
      <c r="C2450" t="s">
        <v>317</v>
      </c>
      <c r="D2450" t="s">
        <v>1000</v>
      </c>
      <c r="E2450" s="23">
        <v>41699</v>
      </c>
      <c r="F2450">
        <v>3</v>
      </c>
      <c r="G2450">
        <v>3</v>
      </c>
      <c r="H2450">
        <v>1</v>
      </c>
      <c r="I2450">
        <v>12</v>
      </c>
      <c r="J2450">
        <v>15</v>
      </c>
      <c r="K2450">
        <v>0.8</v>
      </c>
      <c r="L2450">
        <v>15</v>
      </c>
      <c r="M2450">
        <v>1</v>
      </c>
      <c r="N2450">
        <v>10</v>
      </c>
      <c r="P2450">
        <v>0</v>
      </c>
      <c r="Q2450">
        <v>0</v>
      </c>
      <c r="R2450" t="e">
        <v>#DIV/0!</v>
      </c>
      <c r="S2450">
        <v>2</v>
      </c>
      <c r="T2450">
        <v>1.06</v>
      </c>
    </row>
    <row r="2451" spans="1:20" x14ac:dyDescent="0.2">
      <c r="A2451" t="s">
        <v>18157</v>
      </c>
      <c r="B2451" t="s">
        <v>18158</v>
      </c>
      <c r="C2451" t="s">
        <v>316</v>
      </c>
      <c r="D2451" t="s">
        <v>1002</v>
      </c>
      <c r="E2451" s="23">
        <v>41699</v>
      </c>
      <c r="F2451">
        <v>3</v>
      </c>
      <c r="G2451">
        <v>3</v>
      </c>
      <c r="H2451">
        <v>1</v>
      </c>
      <c r="I2451">
        <v>12</v>
      </c>
      <c r="J2451">
        <v>15</v>
      </c>
      <c r="K2451">
        <v>0.8</v>
      </c>
      <c r="L2451">
        <v>15</v>
      </c>
      <c r="M2451">
        <v>1</v>
      </c>
      <c r="N2451">
        <v>10</v>
      </c>
      <c r="P2451">
        <v>0</v>
      </c>
      <c r="Q2451">
        <v>0</v>
      </c>
      <c r="R2451" t="e">
        <v>#DIV/0!</v>
      </c>
      <c r="S2451">
        <v>2</v>
      </c>
      <c r="T2451">
        <v>0.65689655172413797</v>
      </c>
    </row>
    <row r="2452" spans="1:20" x14ac:dyDescent="0.2">
      <c r="A2452" t="s">
        <v>18410</v>
      </c>
      <c r="B2452" t="s">
        <v>18411</v>
      </c>
      <c r="C2452" t="s">
        <v>214</v>
      </c>
      <c r="D2452" t="s">
        <v>1000</v>
      </c>
      <c r="E2452" s="23">
        <v>41699</v>
      </c>
      <c r="F2452">
        <v>4</v>
      </c>
      <c r="G2452">
        <v>4</v>
      </c>
      <c r="H2452">
        <v>1</v>
      </c>
      <c r="I2452">
        <v>20</v>
      </c>
      <c r="J2452">
        <v>29</v>
      </c>
      <c r="K2452">
        <v>0.68965517241379315</v>
      </c>
      <c r="L2452">
        <v>29</v>
      </c>
      <c r="M2452">
        <v>1</v>
      </c>
      <c r="N2452">
        <v>10</v>
      </c>
      <c r="P2452">
        <v>3</v>
      </c>
      <c r="Q2452">
        <v>4</v>
      </c>
      <c r="R2452">
        <v>0.75</v>
      </c>
      <c r="S2452">
        <v>10</v>
      </c>
      <c r="T2452">
        <v>0.54545454545454541</v>
      </c>
    </row>
    <row r="2453" spans="1:20" x14ac:dyDescent="0.2">
      <c r="A2453" t="s">
        <v>18589</v>
      </c>
      <c r="B2453" t="s">
        <v>18590</v>
      </c>
      <c r="C2453" t="s">
        <v>215</v>
      </c>
      <c r="D2453" t="s">
        <v>1002</v>
      </c>
      <c r="E2453" s="23">
        <v>41699</v>
      </c>
      <c r="F2453">
        <v>4</v>
      </c>
      <c r="G2453">
        <v>4</v>
      </c>
      <c r="H2453">
        <v>1</v>
      </c>
      <c r="I2453">
        <v>20</v>
      </c>
      <c r="J2453">
        <v>29</v>
      </c>
      <c r="K2453">
        <v>0.68965517241379315</v>
      </c>
      <c r="L2453">
        <v>29</v>
      </c>
      <c r="M2453">
        <v>1</v>
      </c>
      <c r="N2453">
        <v>10</v>
      </c>
      <c r="O2453">
        <v>0.875</v>
      </c>
      <c r="P2453">
        <v>3</v>
      </c>
      <c r="Q2453">
        <v>4</v>
      </c>
      <c r="R2453">
        <v>0.75</v>
      </c>
      <c r="S2453">
        <v>10</v>
      </c>
    </row>
    <row r="2454" spans="1:20" x14ac:dyDescent="0.2">
      <c r="A2454" t="s">
        <v>18766</v>
      </c>
      <c r="B2454" t="s">
        <v>18767</v>
      </c>
      <c r="C2454" t="s">
        <v>216</v>
      </c>
      <c r="D2454" t="s">
        <v>1002</v>
      </c>
      <c r="E2454" s="23">
        <v>41699</v>
      </c>
      <c r="H2454" t="e">
        <v>#DIV/0!</v>
      </c>
      <c r="K2454" t="e">
        <v>#DIV/0!</v>
      </c>
      <c r="M2454" t="e">
        <v>#DIV/0!</v>
      </c>
      <c r="R2454" t="e">
        <v>#DIV/0!</v>
      </c>
    </row>
    <row r="2455" spans="1:20" x14ac:dyDescent="0.2">
      <c r="A2455" t="s">
        <v>18943</v>
      </c>
      <c r="B2455" t="s">
        <v>18944</v>
      </c>
      <c r="C2455" t="s">
        <v>229</v>
      </c>
      <c r="D2455" t="s">
        <v>1002</v>
      </c>
      <c r="E2455" s="23">
        <v>41699</v>
      </c>
      <c r="H2455" t="e">
        <v>#DIV/0!</v>
      </c>
      <c r="K2455" t="e">
        <v>#DIV/0!</v>
      </c>
      <c r="M2455" t="e">
        <v>#DIV/0!</v>
      </c>
      <c r="R2455" t="e">
        <v>#DIV/0!</v>
      </c>
    </row>
    <row r="2456" spans="1:20" x14ac:dyDescent="0.2">
      <c r="A2456" t="s">
        <v>19120</v>
      </c>
      <c r="B2456" t="s">
        <v>19121</v>
      </c>
      <c r="C2456" t="s">
        <v>230</v>
      </c>
      <c r="D2456" t="s">
        <v>1000</v>
      </c>
      <c r="E2456" s="23">
        <v>41699</v>
      </c>
      <c r="H2456" t="e">
        <v>#DIV/0!</v>
      </c>
      <c r="K2456" t="e">
        <v>#DIV/0!</v>
      </c>
      <c r="M2456" t="e">
        <v>#DIV/0!</v>
      </c>
      <c r="R2456" t="e">
        <v>#DIV/0!</v>
      </c>
      <c r="T2456">
        <v>0.69166666666666665</v>
      </c>
    </row>
    <row r="2457" spans="1:20" x14ac:dyDescent="0.2">
      <c r="A2457" t="s">
        <v>19299</v>
      </c>
      <c r="B2457" t="s">
        <v>19300</v>
      </c>
      <c r="C2457" t="s">
        <v>234</v>
      </c>
      <c r="D2457" t="s">
        <v>1000</v>
      </c>
      <c r="E2457" s="23">
        <v>41699</v>
      </c>
      <c r="H2457" t="e">
        <v>#DIV/0!</v>
      </c>
      <c r="K2457" t="e">
        <v>#DIV/0!</v>
      </c>
      <c r="M2457" t="e">
        <v>#DIV/0!</v>
      </c>
      <c r="R2457" t="e">
        <v>#DIV/0!</v>
      </c>
    </row>
    <row r="2458" spans="1:20" x14ac:dyDescent="0.2">
      <c r="A2458" t="s">
        <v>19478</v>
      </c>
      <c r="B2458" t="s">
        <v>19479</v>
      </c>
      <c r="C2458" t="s">
        <v>233</v>
      </c>
      <c r="D2458" t="s">
        <v>1002</v>
      </c>
      <c r="E2458" s="23">
        <v>41699</v>
      </c>
      <c r="H2458" t="e">
        <v>#DIV/0!</v>
      </c>
      <c r="K2458" t="e">
        <v>#DIV/0!</v>
      </c>
      <c r="M2458" t="e">
        <v>#DIV/0!</v>
      </c>
      <c r="R2458" t="e">
        <v>#DIV/0!</v>
      </c>
    </row>
    <row r="2459" spans="1:20" x14ac:dyDescent="0.2">
      <c r="A2459" t="s">
        <v>19853</v>
      </c>
      <c r="B2459" t="s">
        <v>19854</v>
      </c>
      <c r="C2459" t="s">
        <v>220</v>
      </c>
      <c r="D2459" t="s">
        <v>1000</v>
      </c>
      <c r="E2459" s="23">
        <v>41699</v>
      </c>
      <c r="F2459">
        <v>10</v>
      </c>
      <c r="G2459">
        <v>16</v>
      </c>
      <c r="H2459">
        <v>0.625</v>
      </c>
      <c r="I2459">
        <v>26</v>
      </c>
      <c r="J2459">
        <v>32</v>
      </c>
      <c r="K2459">
        <v>0.8125</v>
      </c>
      <c r="L2459">
        <v>48</v>
      </c>
      <c r="M2459">
        <v>0.66666666666666663</v>
      </c>
      <c r="N2459">
        <v>20</v>
      </c>
      <c r="P2459">
        <v>5</v>
      </c>
      <c r="Q2459">
        <v>7</v>
      </c>
      <c r="R2459">
        <v>0.7142857142857143</v>
      </c>
      <c r="S2459">
        <v>6</v>
      </c>
      <c r="T2459">
        <v>0</v>
      </c>
    </row>
    <row r="2460" spans="1:20" x14ac:dyDescent="0.2">
      <c r="A2460" t="s">
        <v>20032</v>
      </c>
      <c r="B2460" t="s">
        <v>20033</v>
      </c>
      <c r="C2460" t="s">
        <v>221</v>
      </c>
      <c r="D2460" t="s">
        <v>1002</v>
      </c>
      <c r="E2460" s="23">
        <v>41699</v>
      </c>
      <c r="F2460">
        <v>8</v>
      </c>
      <c r="G2460">
        <v>12</v>
      </c>
      <c r="H2460">
        <v>0.66666666666666663</v>
      </c>
      <c r="I2460">
        <v>23</v>
      </c>
      <c r="J2460">
        <v>28</v>
      </c>
      <c r="K2460">
        <v>0.8214285714285714</v>
      </c>
      <c r="L2460">
        <v>40</v>
      </c>
      <c r="M2460">
        <v>0.7</v>
      </c>
      <c r="N2460">
        <v>17</v>
      </c>
      <c r="O2460">
        <v>0.84099999999999997</v>
      </c>
      <c r="P2460">
        <v>5</v>
      </c>
      <c r="Q2460">
        <v>7</v>
      </c>
      <c r="R2460">
        <v>0.7142857142857143</v>
      </c>
      <c r="S2460">
        <v>6</v>
      </c>
      <c r="T2460">
        <v>0.8125</v>
      </c>
    </row>
    <row r="2461" spans="1:20" x14ac:dyDescent="0.2">
      <c r="A2461" t="s">
        <v>20209</v>
      </c>
      <c r="B2461" t="s">
        <v>20210</v>
      </c>
      <c r="C2461" t="s">
        <v>222</v>
      </c>
      <c r="D2461" t="s">
        <v>1002</v>
      </c>
      <c r="E2461" s="23">
        <v>41699</v>
      </c>
      <c r="F2461">
        <v>2</v>
      </c>
      <c r="G2461">
        <v>4</v>
      </c>
      <c r="H2461">
        <v>0.5</v>
      </c>
      <c r="I2461">
        <v>3</v>
      </c>
      <c r="J2461">
        <v>4</v>
      </c>
      <c r="K2461">
        <v>0.75</v>
      </c>
      <c r="L2461">
        <v>8</v>
      </c>
      <c r="M2461">
        <v>0.5</v>
      </c>
      <c r="N2461">
        <v>3</v>
      </c>
      <c r="O2461">
        <v>0.96599999999999997</v>
      </c>
      <c r="P2461">
        <v>0</v>
      </c>
      <c r="Q2461">
        <v>0</v>
      </c>
      <c r="R2461" t="e">
        <v>#DIV/0!</v>
      </c>
      <c r="S2461">
        <v>0</v>
      </c>
      <c r="T2461">
        <v>1.05</v>
      </c>
    </row>
    <row r="2462" spans="1:20" x14ac:dyDescent="0.2">
      <c r="A2462" t="s">
        <v>20386</v>
      </c>
      <c r="B2462" t="s">
        <v>20387</v>
      </c>
      <c r="C2462" t="s">
        <v>211</v>
      </c>
      <c r="D2462" t="s">
        <v>1002</v>
      </c>
      <c r="E2462" s="23">
        <v>41699</v>
      </c>
      <c r="H2462" t="e">
        <v>#DIV/0!</v>
      </c>
      <c r="K2462" t="e">
        <v>#DIV/0!</v>
      </c>
      <c r="M2462" t="e">
        <v>#DIV/0!</v>
      </c>
      <c r="N2462">
        <v>0</v>
      </c>
      <c r="R2462" t="e">
        <v>#DIV/0!</v>
      </c>
      <c r="T2462">
        <v>0.80210312500000003</v>
      </c>
    </row>
    <row r="2463" spans="1:20" x14ac:dyDescent="0.2">
      <c r="A2463" t="s">
        <v>20563</v>
      </c>
      <c r="B2463" t="s">
        <v>20564</v>
      </c>
      <c r="C2463" t="s">
        <v>207</v>
      </c>
      <c r="D2463" t="s">
        <v>1000</v>
      </c>
      <c r="E2463" s="23">
        <v>41699</v>
      </c>
      <c r="F2463">
        <v>7</v>
      </c>
      <c r="G2463">
        <v>10</v>
      </c>
      <c r="H2463">
        <v>0.7</v>
      </c>
      <c r="I2463">
        <v>20</v>
      </c>
      <c r="J2463">
        <v>45</v>
      </c>
      <c r="K2463">
        <v>0.44444444444444442</v>
      </c>
      <c r="L2463">
        <v>60</v>
      </c>
      <c r="M2463">
        <v>0.75</v>
      </c>
      <c r="N2463">
        <v>16</v>
      </c>
      <c r="P2463">
        <v>3</v>
      </c>
      <c r="Q2463">
        <v>4</v>
      </c>
      <c r="R2463">
        <v>0.75</v>
      </c>
      <c r="S2463">
        <v>4</v>
      </c>
      <c r="T2463">
        <v>0.8</v>
      </c>
    </row>
    <row r="2464" spans="1:20" x14ac:dyDescent="0.2">
      <c r="A2464" t="s">
        <v>20742</v>
      </c>
      <c r="B2464" t="s">
        <v>20743</v>
      </c>
      <c r="C2464" t="s">
        <v>894</v>
      </c>
      <c r="D2464" t="s">
        <v>1002</v>
      </c>
      <c r="E2464" s="23">
        <v>41699</v>
      </c>
      <c r="H2464" t="e">
        <v>#DIV/0!</v>
      </c>
      <c r="K2464" t="e">
        <v>#DIV/0!</v>
      </c>
      <c r="M2464" t="e">
        <v>#DIV/0!</v>
      </c>
      <c r="R2464" t="e">
        <v>#DIV/0!</v>
      </c>
    </row>
    <row r="2465" spans="1:20" x14ac:dyDescent="0.2">
      <c r="A2465" t="s">
        <v>20807</v>
      </c>
      <c r="B2465" t="s">
        <v>20808</v>
      </c>
      <c r="C2465" t="s">
        <v>210</v>
      </c>
      <c r="D2465" t="s">
        <v>1002</v>
      </c>
      <c r="E2465" s="23">
        <v>41699</v>
      </c>
      <c r="F2465">
        <v>5</v>
      </c>
      <c r="G2465">
        <v>5</v>
      </c>
      <c r="H2465">
        <v>1</v>
      </c>
      <c r="I2465">
        <v>18</v>
      </c>
      <c r="J2465">
        <v>35</v>
      </c>
      <c r="K2465">
        <v>0.51428571428571423</v>
      </c>
      <c r="L2465">
        <v>35</v>
      </c>
      <c r="M2465">
        <v>1</v>
      </c>
      <c r="N2465">
        <v>14</v>
      </c>
      <c r="O2465">
        <v>1.175</v>
      </c>
      <c r="P2465">
        <v>3</v>
      </c>
      <c r="Q2465">
        <v>4</v>
      </c>
      <c r="R2465">
        <v>0.75</v>
      </c>
      <c r="S2465">
        <v>4</v>
      </c>
    </row>
    <row r="2466" spans="1:20" x14ac:dyDescent="0.2">
      <c r="A2466" t="s">
        <v>20984</v>
      </c>
      <c r="B2466" t="s">
        <v>20985</v>
      </c>
      <c r="C2466" t="s">
        <v>208</v>
      </c>
      <c r="D2466" t="s">
        <v>1002</v>
      </c>
      <c r="E2466" s="23">
        <v>41699</v>
      </c>
      <c r="F2466">
        <v>2</v>
      </c>
      <c r="G2466">
        <v>5</v>
      </c>
      <c r="H2466">
        <v>0.4</v>
      </c>
      <c r="I2466">
        <v>2</v>
      </c>
      <c r="J2466">
        <v>10</v>
      </c>
      <c r="K2466">
        <v>0.2</v>
      </c>
      <c r="L2466">
        <v>25</v>
      </c>
      <c r="M2466">
        <v>0.4</v>
      </c>
      <c r="N2466">
        <v>2</v>
      </c>
      <c r="P2466">
        <v>0</v>
      </c>
      <c r="Q2466">
        <v>0</v>
      </c>
      <c r="R2466" t="e">
        <v>#DIV/0!</v>
      </c>
      <c r="S2466">
        <v>0</v>
      </c>
    </row>
    <row r="2467" spans="1:20" x14ac:dyDescent="0.2">
      <c r="A2467" t="s">
        <v>21239</v>
      </c>
      <c r="B2467" t="s">
        <v>21240</v>
      </c>
      <c r="C2467" t="s">
        <v>213</v>
      </c>
      <c r="D2467" t="s">
        <v>1002</v>
      </c>
      <c r="E2467" s="23">
        <v>41699</v>
      </c>
      <c r="H2467" t="e">
        <v>#DIV/0!</v>
      </c>
      <c r="K2467" t="e">
        <v>#DIV/0!</v>
      </c>
      <c r="M2467" t="e">
        <v>#DIV/0!</v>
      </c>
      <c r="R2467" t="e">
        <v>#DIV/0!</v>
      </c>
    </row>
    <row r="2468" spans="1:20" x14ac:dyDescent="0.2">
      <c r="A2468" t="s">
        <v>21416</v>
      </c>
      <c r="B2468" t="s">
        <v>21417</v>
      </c>
      <c r="C2468" t="s">
        <v>8154</v>
      </c>
      <c r="D2468" t="s">
        <v>1002</v>
      </c>
      <c r="E2468" s="23">
        <v>41699</v>
      </c>
      <c r="F2468">
        <v>2</v>
      </c>
      <c r="G2468">
        <v>4</v>
      </c>
      <c r="H2468">
        <v>0.5</v>
      </c>
      <c r="J2468">
        <v>7</v>
      </c>
      <c r="K2468">
        <v>0</v>
      </c>
      <c r="L2468">
        <v>17</v>
      </c>
      <c r="M2468">
        <v>0.41176470588235292</v>
      </c>
      <c r="R2468" t="e">
        <v>#DIV/0!</v>
      </c>
    </row>
    <row r="2469" spans="1:20" x14ac:dyDescent="0.2">
      <c r="A2469" t="s">
        <v>21481</v>
      </c>
      <c r="B2469" t="s">
        <v>21482</v>
      </c>
      <c r="C2469" t="s">
        <v>212</v>
      </c>
      <c r="D2469" t="s">
        <v>1000</v>
      </c>
      <c r="E2469" s="23">
        <v>41699</v>
      </c>
      <c r="F2469">
        <v>2</v>
      </c>
      <c r="G2469">
        <v>4</v>
      </c>
      <c r="H2469">
        <v>0.5</v>
      </c>
      <c r="I2469">
        <v>0</v>
      </c>
      <c r="J2469">
        <v>7</v>
      </c>
      <c r="K2469">
        <v>0</v>
      </c>
      <c r="L2469">
        <v>17</v>
      </c>
      <c r="M2469">
        <v>0.41176470588235292</v>
      </c>
      <c r="N2469">
        <v>0</v>
      </c>
      <c r="P2469">
        <v>0</v>
      </c>
      <c r="Q2469">
        <v>0</v>
      </c>
      <c r="R2469" t="e">
        <v>#DIV/0!</v>
      </c>
      <c r="S2469">
        <v>0</v>
      </c>
    </row>
    <row r="2470" spans="1:20" x14ac:dyDescent="0.2">
      <c r="A2470" t="s">
        <v>21690</v>
      </c>
      <c r="B2470" t="s">
        <v>21691</v>
      </c>
      <c r="C2470" t="s">
        <v>217</v>
      </c>
      <c r="D2470" t="s">
        <v>1000</v>
      </c>
      <c r="E2470" s="23">
        <v>41699</v>
      </c>
      <c r="F2470">
        <v>2</v>
      </c>
      <c r="G2470">
        <v>3</v>
      </c>
      <c r="H2470">
        <v>0.66666666666666663</v>
      </c>
      <c r="I2470">
        <v>5</v>
      </c>
      <c r="J2470">
        <v>10</v>
      </c>
      <c r="K2470">
        <v>0.5</v>
      </c>
      <c r="L2470">
        <v>15</v>
      </c>
      <c r="M2470">
        <v>0.66666666666666663</v>
      </c>
      <c r="N2470">
        <v>1</v>
      </c>
      <c r="P2470">
        <v>0</v>
      </c>
      <c r="Q2470">
        <v>0</v>
      </c>
      <c r="R2470" t="e">
        <v>#DIV/0!</v>
      </c>
      <c r="S2470">
        <v>4</v>
      </c>
    </row>
    <row r="2471" spans="1:20" x14ac:dyDescent="0.2">
      <c r="A2471" t="s">
        <v>21869</v>
      </c>
      <c r="B2471" t="s">
        <v>21870</v>
      </c>
      <c r="C2471" t="s">
        <v>895</v>
      </c>
      <c r="D2471" t="s">
        <v>1002</v>
      </c>
      <c r="E2471" s="23">
        <v>41699</v>
      </c>
      <c r="F2471">
        <v>0</v>
      </c>
      <c r="G2471">
        <v>0</v>
      </c>
      <c r="H2471" t="e">
        <v>#DIV/0!</v>
      </c>
      <c r="I2471">
        <v>0</v>
      </c>
      <c r="J2471">
        <v>0</v>
      </c>
      <c r="K2471" t="e">
        <v>#DIV/0!</v>
      </c>
      <c r="L2471">
        <v>0</v>
      </c>
      <c r="M2471" t="e">
        <v>#DIV/0!</v>
      </c>
      <c r="P2471">
        <v>0</v>
      </c>
      <c r="Q2471">
        <v>0</v>
      </c>
      <c r="R2471" t="e">
        <v>#DIV/0!</v>
      </c>
      <c r="T2471">
        <v>0.20689655172413793</v>
      </c>
    </row>
    <row r="2472" spans="1:20" x14ac:dyDescent="0.2">
      <c r="A2472" t="s">
        <v>21934</v>
      </c>
      <c r="B2472" t="s">
        <v>21935</v>
      </c>
      <c r="C2472" t="s">
        <v>218</v>
      </c>
      <c r="D2472" t="s">
        <v>1002</v>
      </c>
      <c r="E2472" s="23">
        <v>41699</v>
      </c>
      <c r="F2472">
        <v>2</v>
      </c>
      <c r="G2472">
        <v>3</v>
      </c>
      <c r="H2472">
        <v>0.66666666666666663</v>
      </c>
      <c r="I2472">
        <v>5</v>
      </c>
      <c r="J2472">
        <v>10</v>
      </c>
      <c r="K2472">
        <v>0.5</v>
      </c>
      <c r="L2472">
        <v>15</v>
      </c>
      <c r="M2472">
        <v>0.66666666666666663</v>
      </c>
      <c r="N2472">
        <v>1</v>
      </c>
      <c r="P2472">
        <v>0</v>
      </c>
      <c r="Q2472">
        <v>0</v>
      </c>
      <c r="R2472" t="e">
        <v>#DIV/0!</v>
      </c>
      <c r="S2472">
        <v>4</v>
      </c>
      <c r="T2472">
        <v>1.0083333333333335</v>
      </c>
    </row>
    <row r="2473" spans="1:20" x14ac:dyDescent="0.2">
      <c r="A2473" t="s">
        <v>22111</v>
      </c>
      <c r="B2473" t="s">
        <v>22112</v>
      </c>
      <c r="C2473" t="s">
        <v>219</v>
      </c>
      <c r="D2473" t="s">
        <v>1002</v>
      </c>
      <c r="E2473" s="23">
        <v>41699</v>
      </c>
      <c r="H2473" t="e">
        <v>#DIV/0!</v>
      </c>
      <c r="K2473" t="e">
        <v>#DIV/0!</v>
      </c>
      <c r="M2473" t="e">
        <v>#DIV/0!</v>
      </c>
      <c r="R2473" t="e">
        <v>#DIV/0!</v>
      </c>
      <c r="T2473">
        <v>0.71530625000000003</v>
      </c>
    </row>
    <row r="2474" spans="1:20" x14ac:dyDescent="0.2">
      <c r="A2474" t="s">
        <v>11553</v>
      </c>
      <c r="B2474" t="s">
        <v>11554</v>
      </c>
      <c r="C2474" t="s">
        <v>198</v>
      </c>
      <c r="D2474" t="s">
        <v>1002</v>
      </c>
      <c r="E2474" s="23">
        <v>41730</v>
      </c>
      <c r="F2474">
        <v>3</v>
      </c>
      <c r="G2474">
        <v>3</v>
      </c>
      <c r="H2474">
        <v>1</v>
      </c>
      <c r="J2474">
        <v>15</v>
      </c>
      <c r="K2474">
        <v>0</v>
      </c>
      <c r="L2474">
        <v>15</v>
      </c>
      <c r="M2474">
        <v>1</v>
      </c>
      <c r="P2474">
        <v>0</v>
      </c>
      <c r="Q2474">
        <v>0</v>
      </c>
      <c r="R2474" t="e">
        <v>#DIV/0!</v>
      </c>
      <c r="T2474">
        <v>0.88890000000000002</v>
      </c>
    </row>
    <row r="2475" spans="1:20" x14ac:dyDescent="0.2">
      <c r="A2475" t="s">
        <v>13198</v>
      </c>
      <c r="B2475" t="s">
        <v>13110</v>
      </c>
      <c r="C2475" t="s">
        <v>1051</v>
      </c>
      <c r="D2475" t="s">
        <v>1002</v>
      </c>
      <c r="E2475" s="23">
        <v>41730</v>
      </c>
      <c r="F2475">
        <v>3</v>
      </c>
      <c r="G2475">
        <v>3</v>
      </c>
      <c r="H2475">
        <v>1</v>
      </c>
      <c r="J2475">
        <v>15</v>
      </c>
      <c r="K2475">
        <v>0</v>
      </c>
      <c r="L2475">
        <v>15</v>
      </c>
      <c r="M2475">
        <v>1</v>
      </c>
      <c r="P2475">
        <v>0</v>
      </c>
      <c r="Q2475">
        <v>0</v>
      </c>
      <c r="R2475" t="e">
        <v>#DIV/0!</v>
      </c>
      <c r="T2475">
        <v>0.98</v>
      </c>
    </row>
    <row r="2476" spans="1:20" x14ac:dyDescent="0.2">
      <c r="A2476" t="s">
        <v>3011</v>
      </c>
      <c r="B2476" t="s">
        <v>3012</v>
      </c>
      <c r="C2476" t="s">
        <v>242</v>
      </c>
      <c r="D2476" t="s">
        <v>1000</v>
      </c>
      <c r="E2476" s="23">
        <v>41730</v>
      </c>
      <c r="F2476">
        <v>0</v>
      </c>
      <c r="G2476">
        <v>0</v>
      </c>
      <c r="H2476" t="e">
        <v>#DIV/0!</v>
      </c>
      <c r="I2476">
        <v>0</v>
      </c>
      <c r="J2476">
        <v>0</v>
      </c>
      <c r="K2476" t="e">
        <v>#DIV/0!</v>
      </c>
      <c r="L2476">
        <v>0</v>
      </c>
      <c r="M2476" t="e">
        <v>#DIV/0!</v>
      </c>
      <c r="N2476">
        <v>0</v>
      </c>
      <c r="P2476">
        <v>0</v>
      </c>
      <c r="Q2476">
        <v>0</v>
      </c>
      <c r="R2476" t="e">
        <v>#DIV/0!</v>
      </c>
      <c r="S2476">
        <v>0</v>
      </c>
      <c r="T2476">
        <v>0.59469696969696972</v>
      </c>
    </row>
    <row r="2477" spans="1:20" x14ac:dyDescent="0.2">
      <c r="A2477" t="s">
        <v>2836</v>
      </c>
      <c r="B2477" t="s">
        <v>2837</v>
      </c>
      <c r="C2477" t="s">
        <v>2724</v>
      </c>
      <c r="D2477" t="s">
        <v>1000</v>
      </c>
      <c r="E2477" s="23">
        <v>41730</v>
      </c>
      <c r="F2477">
        <v>9</v>
      </c>
      <c r="G2477">
        <v>9</v>
      </c>
      <c r="H2477">
        <v>1</v>
      </c>
      <c r="I2477">
        <v>0</v>
      </c>
      <c r="J2477">
        <v>42</v>
      </c>
      <c r="K2477">
        <v>0</v>
      </c>
      <c r="L2477">
        <v>42</v>
      </c>
      <c r="M2477">
        <v>1</v>
      </c>
      <c r="N2477">
        <v>0</v>
      </c>
      <c r="P2477">
        <v>0</v>
      </c>
      <c r="Q2477">
        <v>0</v>
      </c>
      <c r="R2477" t="e">
        <v>#DIV/0!</v>
      </c>
      <c r="S2477">
        <v>0</v>
      </c>
    </row>
    <row r="2478" spans="1:20" x14ac:dyDescent="0.2">
      <c r="A2478" t="s">
        <v>2591</v>
      </c>
      <c r="B2478" t="s">
        <v>2592</v>
      </c>
      <c r="C2478" t="s">
        <v>237</v>
      </c>
      <c r="D2478" t="s">
        <v>1000</v>
      </c>
      <c r="E2478" s="23">
        <v>41730</v>
      </c>
      <c r="F2478">
        <v>16</v>
      </c>
      <c r="G2478">
        <v>18</v>
      </c>
      <c r="H2478">
        <v>0.88888888888888884</v>
      </c>
      <c r="I2478">
        <v>83</v>
      </c>
      <c r="J2478">
        <v>129</v>
      </c>
      <c r="K2478">
        <v>0.64341085271317833</v>
      </c>
      <c r="L2478">
        <v>149</v>
      </c>
      <c r="M2478">
        <v>0.86577181208053688</v>
      </c>
      <c r="N2478">
        <v>61</v>
      </c>
      <c r="O2478">
        <v>0.96250000000000013</v>
      </c>
      <c r="P2478">
        <v>15</v>
      </c>
      <c r="Q2478">
        <v>19</v>
      </c>
      <c r="R2478">
        <v>0.78947368421052633</v>
      </c>
      <c r="S2478">
        <v>22</v>
      </c>
    </row>
    <row r="2479" spans="1:20" x14ac:dyDescent="0.2">
      <c r="A2479" t="s">
        <v>2416</v>
      </c>
      <c r="B2479" t="s">
        <v>2417</v>
      </c>
      <c r="C2479" t="s">
        <v>238</v>
      </c>
      <c r="D2479" t="s">
        <v>1000</v>
      </c>
      <c r="E2479" s="23">
        <v>41730</v>
      </c>
      <c r="F2479">
        <v>10</v>
      </c>
      <c r="G2479">
        <v>12</v>
      </c>
      <c r="H2479">
        <v>0.83333333333333337</v>
      </c>
      <c r="I2479">
        <v>23</v>
      </c>
      <c r="J2479">
        <v>34</v>
      </c>
      <c r="K2479">
        <v>0.67647058823529416</v>
      </c>
      <c r="L2479">
        <v>40</v>
      </c>
      <c r="M2479">
        <v>0.85</v>
      </c>
      <c r="N2479">
        <v>16</v>
      </c>
      <c r="O2479">
        <v>0.83425000000000005</v>
      </c>
      <c r="P2479">
        <v>4</v>
      </c>
      <c r="Q2479">
        <v>7</v>
      </c>
      <c r="R2479">
        <v>0.5714285714285714</v>
      </c>
      <c r="S2479">
        <v>7</v>
      </c>
      <c r="T2479">
        <v>0.73235551745907357</v>
      </c>
    </row>
    <row r="2480" spans="1:20" x14ac:dyDescent="0.2">
      <c r="A2480" t="s">
        <v>2243</v>
      </c>
      <c r="B2480" t="s">
        <v>2244</v>
      </c>
      <c r="C2480" t="s">
        <v>239</v>
      </c>
      <c r="D2480" t="s">
        <v>1000</v>
      </c>
      <c r="E2480" s="23">
        <v>41730</v>
      </c>
      <c r="F2480">
        <v>3</v>
      </c>
      <c r="G2480">
        <v>4</v>
      </c>
      <c r="H2480">
        <v>0.75</v>
      </c>
      <c r="I2480">
        <v>6</v>
      </c>
      <c r="J2480">
        <v>6</v>
      </c>
      <c r="K2480">
        <v>1</v>
      </c>
      <c r="L2480">
        <v>8</v>
      </c>
      <c r="M2480">
        <v>0.75</v>
      </c>
      <c r="N2480">
        <v>3</v>
      </c>
      <c r="O2480">
        <v>0.91700000000000004</v>
      </c>
      <c r="P2480">
        <v>0</v>
      </c>
      <c r="Q2480">
        <v>0</v>
      </c>
      <c r="R2480" t="e">
        <v>#DIV/0!</v>
      </c>
      <c r="S2480">
        <v>3</v>
      </c>
    </row>
    <row r="2481" spans="1:20" x14ac:dyDescent="0.2">
      <c r="A2481" t="s">
        <v>2068</v>
      </c>
      <c r="B2481" t="s">
        <v>2069</v>
      </c>
      <c r="C2481" t="s">
        <v>1988</v>
      </c>
      <c r="D2481" t="s">
        <v>1000</v>
      </c>
      <c r="E2481" s="23">
        <v>41730</v>
      </c>
      <c r="F2481">
        <v>7</v>
      </c>
      <c r="G2481">
        <v>7</v>
      </c>
      <c r="H2481">
        <v>1</v>
      </c>
      <c r="I2481">
        <v>31</v>
      </c>
      <c r="J2481">
        <v>35</v>
      </c>
      <c r="K2481">
        <v>0.88571428571428568</v>
      </c>
      <c r="L2481">
        <v>35</v>
      </c>
      <c r="M2481">
        <v>1</v>
      </c>
      <c r="N2481">
        <v>26</v>
      </c>
      <c r="P2481">
        <v>1</v>
      </c>
      <c r="Q2481">
        <v>3</v>
      </c>
      <c r="R2481">
        <v>0.33333333333333331</v>
      </c>
      <c r="S2481">
        <v>5</v>
      </c>
    </row>
    <row r="2482" spans="1:20" x14ac:dyDescent="0.2">
      <c r="A2482" t="s">
        <v>1820</v>
      </c>
      <c r="B2482" t="s">
        <v>1821</v>
      </c>
      <c r="C2482" t="s">
        <v>240</v>
      </c>
      <c r="D2482" t="s">
        <v>1000</v>
      </c>
      <c r="E2482" s="23">
        <v>41730</v>
      </c>
      <c r="F2482">
        <v>18</v>
      </c>
      <c r="G2482">
        <v>25</v>
      </c>
      <c r="H2482">
        <v>0.72</v>
      </c>
      <c r="I2482">
        <v>51</v>
      </c>
      <c r="J2482">
        <v>90</v>
      </c>
      <c r="K2482">
        <v>0.56666666666666665</v>
      </c>
      <c r="L2482">
        <v>125</v>
      </c>
      <c r="M2482">
        <v>0.72</v>
      </c>
      <c r="N2482">
        <v>41</v>
      </c>
      <c r="P2482">
        <v>3</v>
      </c>
      <c r="Q2482">
        <v>3</v>
      </c>
      <c r="R2482">
        <v>1</v>
      </c>
      <c r="S2482">
        <v>10</v>
      </c>
    </row>
    <row r="2483" spans="1:20" x14ac:dyDescent="0.2">
      <c r="A2483" t="s">
        <v>1645</v>
      </c>
      <c r="B2483" t="s">
        <v>1646</v>
      </c>
      <c r="C2483" t="s">
        <v>241</v>
      </c>
      <c r="D2483" t="s">
        <v>1000</v>
      </c>
      <c r="E2483" s="23">
        <v>41730</v>
      </c>
      <c r="F2483">
        <v>0</v>
      </c>
      <c r="G2483">
        <v>0</v>
      </c>
      <c r="H2483" t="e">
        <v>#DIV/0!</v>
      </c>
      <c r="I2483">
        <v>0</v>
      </c>
      <c r="J2483">
        <v>0</v>
      </c>
      <c r="K2483" t="e">
        <v>#DIV/0!</v>
      </c>
      <c r="L2483">
        <v>0</v>
      </c>
      <c r="M2483" t="e">
        <v>#DIV/0!</v>
      </c>
      <c r="P2483">
        <v>0</v>
      </c>
      <c r="Q2483">
        <v>0</v>
      </c>
      <c r="R2483" t="e">
        <v>#DIV/0!</v>
      </c>
    </row>
    <row r="2484" spans="1:20" x14ac:dyDescent="0.2">
      <c r="A2484" t="s">
        <v>1087</v>
      </c>
      <c r="B2484" t="s">
        <v>1172</v>
      </c>
      <c r="C2484" t="s">
        <v>235</v>
      </c>
      <c r="D2484" t="s">
        <v>1002</v>
      </c>
      <c r="E2484" s="23">
        <v>41730</v>
      </c>
      <c r="F2484">
        <v>63</v>
      </c>
      <c r="G2484">
        <v>75</v>
      </c>
      <c r="H2484">
        <v>0.84</v>
      </c>
      <c r="I2484">
        <v>194</v>
      </c>
      <c r="J2484">
        <v>336</v>
      </c>
      <c r="K2484">
        <v>0.57738095238095233</v>
      </c>
      <c r="L2484">
        <v>399</v>
      </c>
      <c r="M2484">
        <v>0.84210526315789469</v>
      </c>
      <c r="N2484">
        <v>147</v>
      </c>
      <c r="P2484">
        <v>23</v>
      </c>
      <c r="Q2484">
        <v>32</v>
      </c>
      <c r="R2484">
        <v>0.71875</v>
      </c>
      <c r="S2484">
        <v>47</v>
      </c>
      <c r="T2484">
        <v>0.42307692307692307</v>
      </c>
    </row>
    <row r="2485" spans="1:20" x14ac:dyDescent="0.2">
      <c r="A2485" t="s">
        <v>11555</v>
      </c>
      <c r="B2485" t="s">
        <v>11556</v>
      </c>
      <c r="C2485" t="s">
        <v>199</v>
      </c>
      <c r="D2485" t="s">
        <v>1002</v>
      </c>
      <c r="E2485" s="23">
        <v>41730</v>
      </c>
      <c r="F2485">
        <v>8</v>
      </c>
      <c r="G2485">
        <v>11</v>
      </c>
      <c r="H2485">
        <v>0.72727272727272729</v>
      </c>
      <c r="I2485">
        <v>24</v>
      </c>
      <c r="J2485">
        <v>55</v>
      </c>
      <c r="K2485">
        <v>0.43636363636363634</v>
      </c>
      <c r="L2485">
        <v>75</v>
      </c>
      <c r="M2485">
        <v>0.73333333333333328</v>
      </c>
      <c r="N2485">
        <v>20</v>
      </c>
      <c r="P2485">
        <v>5</v>
      </c>
      <c r="Q2485">
        <v>8</v>
      </c>
      <c r="R2485">
        <v>0.625</v>
      </c>
      <c r="S2485">
        <v>4</v>
      </c>
      <c r="T2485">
        <v>0.5</v>
      </c>
    </row>
    <row r="2486" spans="1:20" x14ac:dyDescent="0.2">
      <c r="A2486" t="s">
        <v>11425</v>
      </c>
      <c r="B2486" t="s">
        <v>11426</v>
      </c>
      <c r="C2486" t="s">
        <v>201</v>
      </c>
      <c r="D2486" t="s">
        <v>1000</v>
      </c>
      <c r="E2486" s="23">
        <v>41730</v>
      </c>
      <c r="F2486">
        <v>3</v>
      </c>
      <c r="G2486">
        <v>4</v>
      </c>
      <c r="H2486">
        <v>0.75</v>
      </c>
      <c r="I2486">
        <v>19</v>
      </c>
      <c r="J2486">
        <v>30</v>
      </c>
      <c r="K2486">
        <v>0.6333333333333333</v>
      </c>
      <c r="L2486">
        <v>40</v>
      </c>
      <c r="M2486">
        <v>0.75</v>
      </c>
      <c r="N2486">
        <v>15</v>
      </c>
      <c r="O2486">
        <v>0.7</v>
      </c>
      <c r="P2486">
        <v>2</v>
      </c>
      <c r="Q2486">
        <v>5</v>
      </c>
      <c r="R2486">
        <v>0.4</v>
      </c>
      <c r="S2486">
        <v>4</v>
      </c>
      <c r="T2486">
        <v>1.3</v>
      </c>
    </row>
    <row r="2487" spans="1:20" x14ac:dyDescent="0.2">
      <c r="A2487" t="s">
        <v>12222</v>
      </c>
      <c r="B2487" t="s">
        <v>12223</v>
      </c>
      <c r="C2487" t="s">
        <v>200</v>
      </c>
      <c r="D2487" t="s">
        <v>1000</v>
      </c>
      <c r="E2487" s="23">
        <v>41730</v>
      </c>
      <c r="F2487">
        <v>5</v>
      </c>
      <c r="G2487">
        <v>7</v>
      </c>
      <c r="H2487">
        <v>0.7142857142857143</v>
      </c>
      <c r="I2487">
        <v>5</v>
      </c>
      <c r="J2487">
        <v>25</v>
      </c>
      <c r="K2487">
        <v>0.2</v>
      </c>
      <c r="L2487">
        <v>35</v>
      </c>
      <c r="M2487">
        <v>0.7142857142857143</v>
      </c>
      <c r="N2487">
        <v>5</v>
      </c>
      <c r="P2487">
        <v>3</v>
      </c>
      <c r="Q2487">
        <v>3</v>
      </c>
      <c r="R2487">
        <v>0</v>
      </c>
      <c r="S2487">
        <v>0</v>
      </c>
      <c r="T2487">
        <v>0.8</v>
      </c>
    </row>
    <row r="2488" spans="1:20" x14ac:dyDescent="0.2">
      <c r="A2488" t="s">
        <v>12507</v>
      </c>
      <c r="B2488" t="s">
        <v>12508</v>
      </c>
      <c r="C2488" t="s">
        <v>202</v>
      </c>
      <c r="D2488" t="s">
        <v>1000</v>
      </c>
      <c r="E2488" s="23">
        <v>41730</v>
      </c>
      <c r="H2488" t="e">
        <v>#DIV/0!</v>
      </c>
      <c r="K2488" t="e">
        <v>#DIV/0!</v>
      </c>
      <c r="M2488" t="e">
        <v>#DIV/0!</v>
      </c>
      <c r="R2488" t="e">
        <v>#DIV/0!</v>
      </c>
      <c r="T2488">
        <v>1.075</v>
      </c>
    </row>
    <row r="2489" spans="1:20" x14ac:dyDescent="0.2">
      <c r="A2489" t="s">
        <v>11044</v>
      </c>
      <c r="B2489" t="s">
        <v>11045</v>
      </c>
      <c r="C2489" t="s">
        <v>228</v>
      </c>
      <c r="D2489" t="s">
        <v>1000</v>
      </c>
      <c r="E2489" s="23">
        <v>41730</v>
      </c>
      <c r="H2489" t="e">
        <v>#DIV/0!</v>
      </c>
      <c r="K2489" t="e">
        <v>#DIV/0!</v>
      </c>
      <c r="M2489" t="e">
        <v>#DIV/0!</v>
      </c>
      <c r="R2489" t="e">
        <v>#DIV/0!</v>
      </c>
      <c r="T2489">
        <v>0.71906666666666674</v>
      </c>
    </row>
    <row r="2490" spans="1:20" x14ac:dyDescent="0.2">
      <c r="A2490" t="s">
        <v>10869</v>
      </c>
      <c r="B2490" t="s">
        <v>10870</v>
      </c>
      <c r="C2490" t="s">
        <v>227</v>
      </c>
      <c r="D2490" t="s">
        <v>1002</v>
      </c>
      <c r="E2490" s="23">
        <v>41730</v>
      </c>
      <c r="H2490" t="e">
        <v>#DIV/0!</v>
      </c>
      <c r="K2490" t="e">
        <v>#DIV/0!</v>
      </c>
      <c r="M2490" t="e">
        <v>#DIV/0!</v>
      </c>
      <c r="R2490" t="e">
        <v>#DIV/0!</v>
      </c>
      <c r="T2490">
        <v>0.82899999999999996</v>
      </c>
    </row>
    <row r="2491" spans="1:20" x14ac:dyDescent="0.2">
      <c r="A2491" t="s">
        <v>10694</v>
      </c>
      <c r="B2491" t="s">
        <v>10695</v>
      </c>
      <c r="C2491" t="s">
        <v>203</v>
      </c>
      <c r="D2491" t="s">
        <v>1002</v>
      </c>
      <c r="E2491" s="23">
        <v>41730</v>
      </c>
      <c r="F2491">
        <v>8</v>
      </c>
      <c r="G2491">
        <v>10</v>
      </c>
      <c r="H2491">
        <v>0.8</v>
      </c>
      <c r="I2491">
        <v>53</v>
      </c>
      <c r="J2491">
        <v>55</v>
      </c>
      <c r="K2491">
        <v>0.96363636363636362</v>
      </c>
      <c r="L2491">
        <v>70</v>
      </c>
      <c r="M2491">
        <v>0.7857142857142857</v>
      </c>
      <c r="N2491">
        <v>38</v>
      </c>
      <c r="P2491">
        <v>5</v>
      </c>
      <c r="Q2491">
        <v>6</v>
      </c>
      <c r="R2491">
        <v>0.83333333333333337</v>
      </c>
      <c r="S2491">
        <v>15</v>
      </c>
      <c r="T2491">
        <v>0.82699999999999996</v>
      </c>
    </row>
    <row r="2492" spans="1:20" x14ac:dyDescent="0.2">
      <c r="A2492" t="s">
        <v>10519</v>
      </c>
      <c r="B2492" t="s">
        <v>10520</v>
      </c>
      <c r="C2492" t="s">
        <v>205</v>
      </c>
      <c r="D2492" t="s">
        <v>1000</v>
      </c>
      <c r="E2492" s="23">
        <v>41730</v>
      </c>
      <c r="F2492">
        <v>4</v>
      </c>
      <c r="G2492">
        <v>5</v>
      </c>
      <c r="H2492">
        <v>0.8</v>
      </c>
      <c r="I2492">
        <v>29</v>
      </c>
      <c r="J2492">
        <v>35</v>
      </c>
      <c r="K2492">
        <v>0.82857142857142863</v>
      </c>
      <c r="L2492">
        <v>45</v>
      </c>
      <c r="M2492">
        <v>0.77777777777777779</v>
      </c>
      <c r="N2492">
        <v>20</v>
      </c>
      <c r="O2492">
        <v>1.1000000000000001</v>
      </c>
      <c r="P2492">
        <v>5</v>
      </c>
      <c r="Q2492">
        <v>6</v>
      </c>
      <c r="R2492">
        <v>0.83333333333333337</v>
      </c>
      <c r="S2492">
        <v>9</v>
      </c>
      <c r="T2492">
        <v>0.95299999999999996</v>
      </c>
    </row>
    <row r="2493" spans="1:20" x14ac:dyDescent="0.2">
      <c r="A2493" t="s">
        <v>10343</v>
      </c>
      <c r="B2493" t="s">
        <v>10344</v>
      </c>
      <c r="C2493" t="s">
        <v>204</v>
      </c>
      <c r="D2493" t="s">
        <v>1000</v>
      </c>
      <c r="E2493" s="23">
        <v>41730</v>
      </c>
      <c r="F2493">
        <v>4</v>
      </c>
      <c r="G2493">
        <v>5</v>
      </c>
      <c r="H2493">
        <v>0.8</v>
      </c>
      <c r="I2493">
        <v>24</v>
      </c>
      <c r="J2493">
        <v>20</v>
      </c>
      <c r="K2493">
        <v>1.2</v>
      </c>
      <c r="L2493">
        <v>25</v>
      </c>
      <c r="M2493">
        <v>0.8</v>
      </c>
      <c r="N2493">
        <v>18</v>
      </c>
      <c r="P2493">
        <v>0</v>
      </c>
      <c r="Q2493">
        <v>0</v>
      </c>
      <c r="R2493" t="e">
        <v>#DIV/0!</v>
      </c>
      <c r="S2493">
        <v>6</v>
      </c>
      <c r="T2493">
        <v>0.88888888888888884</v>
      </c>
    </row>
    <row r="2494" spans="1:20" x14ac:dyDescent="0.2">
      <c r="A2494" t="s">
        <v>10278</v>
      </c>
      <c r="B2494" t="s">
        <v>10279</v>
      </c>
      <c r="C2494" t="s">
        <v>206</v>
      </c>
      <c r="D2494" t="s">
        <v>1000</v>
      </c>
      <c r="E2494" s="23">
        <v>41730</v>
      </c>
      <c r="N2494">
        <v>0</v>
      </c>
      <c r="T2494">
        <v>0.75</v>
      </c>
    </row>
    <row r="2495" spans="1:20" x14ac:dyDescent="0.2">
      <c r="A2495" t="s">
        <v>9847</v>
      </c>
      <c r="B2495" t="s">
        <v>9848</v>
      </c>
      <c r="C2495" t="s">
        <v>223</v>
      </c>
      <c r="D2495" t="s">
        <v>1002</v>
      </c>
      <c r="E2495" s="23">
        <v>41730</v>
      </c>
      <c r="H2495" t="e">
        <v>#DIV/0!</v>
      </c>
      <c r="K2495" t="e">
        <v>#DIV/0!</v>
      </c>
      <c r="M2495" t="e">
        <v>#DIV/0!</v>
      </c>
      <c r="R2495" t="e">
        <v>#DIV/0!</v>
      </c>
      <c r="T2495">
        <v>0.33333333333333331</v>
      </c>
    </row>
    <row r="2496" spans="1:20" x14ac:dyDescent="0.2">
      <c r="A2496" t="s">
        <v>9672</v>
      </c>
      <c r="B2496" t="s">
        <v>9673</v>
      </c>
      <c r="C2496" t="s">
        <v>224</v>
      </c>
      <c r="D2496" t="s">
        <v>1000</v>
      </c>
      <c r="E2496" s="23">
        <v>41730</v>
      </c>
      <c r="H2496" t="e">
        <v>#DIV/0!</v>
      </c>
      <c r="K2496" t="e">
        <v>#DIV/0!</v>
      </c>
      <c r="M2496" t="e">
        <v>#DIV/0!</v>
      </c>
      <c r="R2496" t="e">
        <v>#DIV/0!</v>
      </c>
      <c r="T2496">
        <v>0.8</v>
      </c>
    </row>
    <row r="2497" spans="1:20" x14ac:dyDescent="0.2">
      <c r="A2497" t="s">
        <v>9281</v>
      </c>
      <c r="B2497" t="s">
        <v>9282</v>
      </c>
      <c r="C2497" t="s">
        <v>211</v>
      </c>
      <c r="D2497" t="s">
        <v>1000</v>
      </c>
      <c r="E2497" s="23">
        <v>41730</v>
      </c>
      <c r="H2497" t="e">
        <v>#DIV/0!</v>
      </c>
      <c r="K2497" t="e">
        <v>#DIV/0!</v>
      </c>
      <c r="M2497" t="e">
        <v>#DIV/0!</v>
      </c>
      <c r="N2497">
        <v>0</v>
      </c>
      <c r="R2497" t="e">
        <v>#DIV/0!</v>
      </c>
    </row>
    <row r="2498" spans="1:20" x14ac:dyDescent="0.2">
      <c r="A2498" t="s">
        <v>9106</v>
      </c>
      <c r="B2498" t="s">
        <v>9107</v>
      </c>
      <c r="C2498" t="s">
        <v>207</v>
      </c>
      <c r="D2498" t="s">
        <v>1002</v>
      </c>
      <c r="E2498" s="23">
        <v>41730</v>
      </c>
      <c r="F2498">
        <v>7</v>
      </c>
      <c r="G2498">
        <v>10</v>
      </c>
      <c r="H2498">
        <v>0.7</v>
      </c>
      <c r="I2498">
        <v>15</v>
      </c>
      <c r="J2498">
        <v>45</v>
      </c>
      <c r="K2498">
        <v>0.33333333333333331</v>
      </c>
      <c r="L2498">
        <v>60</v>
      </c>
      <c r="M2498">
        <v>0.75</v>
      </c>
      <c r="N2498">
        <v>12</v>
      </c>
      <c r="P2498">
        <v>5</v>
      </c>
      <c r="Q2498">
        <v>5</v>
      </c>
      <c r="R2498">
        <v>1</v>
      </c>
      <c r="S2498">
        <v>3</v>
      </c>
    </row>
    <row r="2499" spans="1:20" x14ac:dyDescent="0.2">
      <c r="A2499" t="s">
        <v>9041</v>
      </c>
      <c r="B2499" t="s">
        <v>9042</v>
      </c>
      <c r="C2499" t="s">
        <v>894</v>
      </c>
      <c r="D2499" t="s">
        <v>1000</v>
      </c>
      <c r="E2499" s="23">
        <v>41730</v>
      </c>
      <c r="H2499" t="e">
        <v>#DIV/0!</v>
      </c>
      <c r="K2499" t="e">
        <v>#DIV/0!</v>
      </c>
      <c r="M2499" t="e">
        <v>#DIV/0!</v>
      </c>
      <c r="R2499" t="e">
        <v>#DIV/0!</v>
      </c>
    </row>
    <row r="2500" spans="1:20" x14ac:dyDescent="0.2">
      <c r="A2500" t="s">
        <v>8866</v>
      </c>
      <c r="B2500" t="s">
        <v>8867</v>
      </c>
      <c r="C2500" t="s">
        <v>210</v>
      </c>
      <c r="D2500" t="s">
        <v>1000</v>
      </c>
      <c r="E2500" s="23">
        <v>41730</v>
      </c>
      <c r="F2500">
        <v>5</v>
      </c>
      <c r="G2500">
        <v>5</v>
      </c>
      <c r="H2500">
        <v>1</v>
      </c>
      <c r="I2500">
        <v>13</v>
      </c>
      <c r="J2500">
        <v>35</v>
      </c>
      <c r="K2500">
        <v>0.37142857142857144</v>
      </c>
      <c r="L2500">
        <v>35</v>
      </c>
      <c r="M2500">
        <v>1</v>
      </c>
      <c r="N2500">
        <v>10</v>
      </c>
      <c r="O2500">
        <v>1.175</v>
      </c>
      <c r="P2500">
        <v>5</v>
      </c>
      <c r="Q2500">
        <v>5</v>
      </c>
      <c r="R2500">
        <v>1</v>
      </c>
      <c r="S2500">
        <v>3</v>
      </c>
    </row>
    <row r="2501" spans="1:20" x14ac:dyDescent="0.2">
      <c r="A2501" t="s">
        <v>8691</v>
      </c>
      <c r="B2501" t="s">
        <v>8692</v>
      </c>
      <c r="C2501" t="s">
        <v>208</v>
      </c>
      <c r="D2501" t="s">
        <v>1000</v>
      </c>
      <c r="E2501" s="23">
        <v>41730</v>
      </c>
      <c r="F2501">
        <v>2</v>
      </c>
      <c r="G2501">
        <v>5</v>
      </c>
      <c r="H2501">
        <v>0.4</v>
      </c>
      <c r="I2501">
        <v>2</v>
      </c>
      <c r="J2501">
        <v>10</v>
      </c>
      <c r="K2501">
        <v>0.2</v>
      </c>
      <c r="L2501">
        <v>25</v>
      </c>
      <c r="M2501">
        <v>0.4</v>
      </c>
      <c r="N2501">
        <v>2</v>
      </c>
      <c r="P2501">
        <v>0</v>
      </c>
      <c r="Q2501">
        <v>0</v>
      </c>
      <c r="R2501" t="e">
        <v>#DIV/0!</v>
      </c>
      <c r="S2501">
        <v>0</v>
      </c>
    </row>
    <row r="2502" spans="1:20" x14ac:dyDescent="0.2">
      <c r="A2502" t="s">
        <v>8442</v>
      </c>
      <c r="B2502" t="s">
        <v>8443</v>
      </c>
      <c r="C2502" t="s">
        <v>213</v>
      </c>
      <c r="D2502" t="s">
        <v>1000</v>
      </c>
      <c r="E2502" s="23">
        <v>41730</v>
      </c>
      <c r="H2502" t="e">
        <v>#DIV/0!</v>
      </c>
      <c r="K2502" t="e">
        <v>#DIV/0!</v>
      </c>
      <c r="M2502" t="e">
        <v>#DIV/0!</v>
      </c>
      <c r="R2502" t="e">
        <v>#DIV/0!</v>
      </c>
    </row>
    <row r="2503" spans="1:20" x14ac:dyDescent="0.2">
      <c r="A2503" t="s">
        <v>8267</v>
      </c>
      <c r="B2503" t="s">
        <v>8268</v>
      </c>
      <c r="C2503" t="s">
        <v>212</v>
      </c>
      <c r="D2503" t="s">
        <v>1002</v>
      </c>
      <c r="E2503" s="23">
        <v>41730</v>
      </c>
      <c r="F2503">
        <v>0</v>
      </c>
      <c r="G2503">
        <v>0</v>
      </c>
      <c r="H2503" t="e">
        <v>#DIV/0!</v>
      </c>
      <c r="I2503">
        <v>0</v>
      </c>
      <c r="J2503">
        <v>0</v>
      </c>
      <c r="K2503" t="e">
        <v>#DIV/0!</v>
      </c>
      <c r="L2503">
        <v>0</v>
      </c>
      <c r="M2503" t="e">
        <v>#DIV/0!</v>
      </c>
      <c r="N2503">
        <v>0</v>
      </c>
      <c r="P2503">
        <v>0</v>
      </c>
      <c r="Q2503">
        <v>0</v>
      </c>
      <c r="R2503" t="e">
        <v>#DIV/0!</v>
      </c>
      <c r="S2503">
        <v>0</v>
      </c>
    </row>
    <row r="2504" spans="1:20" x14ac:dyDescent="0.2">
      <c r="A2504" t="s">
        <v>8202</v>
      </c>
      <c r="B2504" t="s">
        <v>8203</v>
      </c>
      <c r="C2504" t="s">
        <v>8154</v>
      </c>
      <c r="D2504" t="s">
        <v>1000</v>
      </c>
      <c r="E2504" s="23">
        <v>41730</v>
      </c>
      <c r="H2504" t="e">
        <v>#DIV/0!</v>
      </c>
      <c r="K2504" t="e">
        <v>#DIV/0!</v>
      </c>
      <c r="M2504" t="e">
        <v>#DIV/0!</v>
      </c>
      <c r="R2504" t="e">
        <v>#DIV/0!</v>
      </c>
    </row>
    <row r="2505" spans="1:20" x14ac:dyDescent="0.2">
      <c r="A2505" t="s">
        <v>7966</v>
      </c>
      <c r="B2505" t="s">
        <v>7967</v>
      </c>
      <c r="C2505" t="s">
        <v>225</v>
      </c>
      <c r="D2505" t="s">
        <v>1002</v>
      </c>
      <c r="E2505" s="23">
        <v>41730</v>
      </c>
      <c r="H2505" t="e">
        <v>#DIV/0!</v>
      </c>
      <c r="K2505" t="e">
        <v>#DIV/0!</v>
      </c>
      <c r="M2505" t="e">
        <v>#DIV/0!</v>
      </c>
      <c r="R2505" t="e">
        <v>#DIV/0!</v>
      </c>
    </row>
    <row r="2506" spans="1:20" x14ac:dyDescent="0.2">
      <c r="A2506" t="s">
        <v>7765</v>
      </c>
      <c r="B2506" t="s">
        <v>7766</v>
      </c>
      <c r="C2506" t="s">
        <v>226</v>
      </c>
      <c r="D2506" t="s">
        <v>1000</v>
      </c>
      <c r="E2506" s="23">
        <v>41730</v>
      </c>
      <c r="H2506" t="e">
        <v>#DIV/0!</v>
      </c>
      <c r="K2506" t="e">
        <v>#DIV/0!</v>
      </c>
      <c r="M2506" t="e">
        <v>#DIV/0!</v>
      </c>
      <c r="R2506" t="e">
        <v>#DIV/0!</v>
      </c>
    </row>
    <row r="2507" spans="1:20" x14ac:dyDescent="0.2">
      <c r="A2507" t="s">
        <v>7578</v>
      </c>
      <c r="B2507" t="s">
        <v>7579</v>
      </c>
      <c r="C2507" t="s">
        <v>901</v>
      </c>
      <c r="D2507" t="s">
        <v>1000</v>
      </c>
      <c r="E2507" s="23">
        <v>41730</v>
      </c>
      <c r="F2507">
        <v>2</v>
      </c>
      <c r="G2507">
        <v>2</v>
      </c>
      <c r="H2507">
        <v>1</v>
      </c>
      <c r="I2507">
        <v>13</v>
      </c>
      <c r="J2507">
        <v>10</v>
      </c>
      <c r="K2507">
        <v>1.3</v>
      </c>
      <c r="L2507">
        <v>10</v>
      </c>
      <c r="M2507">
        <v>1</v>
      </c>
      <c r="N2507">
        <v>10</v>
      </c>
      <c r="P2507">
        <v>1</v>
      </c>
      <c r="Q2507">
        <v>1</v>
      </c>
      <c r="R2507">
        <v>1</v>
      </c>
      <c r="S2507">
        <v>3</v>
      </c>
    </row>
    <row r="2508" spans="1:20" x14ac:dyDescent="0.2">
      <c r="A2508" t="s">
        <v>7231</v>
      </c>
      <c r="B2508" t="s">
        <v>7232</v>
      </c>
      <c r="C2508" t="s">
        <v>1052</v>
      </c>
      <c r="D2508" t="s">
        <v>1000</v>
      </c>
      <c r="E2508" s="23">
        <v>41730</v>
      </c>
      <c r="F2508">
        <v>2</v>
      </c>
      <c r="G2508">
        <v>2</v>
      </c>
      <c r="H2508">
        <v>1</v>
      </c>
      <c r="I2508">
        <v>13</v>
      </c>
      <c r="J2508">
        <v>10</v>
      </c>
      <c r="K2508">
        <v>1.3</v>
      </c>
      <c r="L2508">
        <v>10</v>
      </c>
      <c r="M2508">
        <v>1</v>
      </c>
      <c r="N2508">
        <v>10</v>
      </c>
      <c r="P2508">
        <v>1</v>
      </c>
      <c r="Q2508">
        <v>1</v>
      </c>
      <c r="R2508">
        <v>1</v>
      </c>
      <c r="S2508">
        <v>3</v>
      </c>
      <c r="T2508">
        <v>0.82699999999999996</v>
      </c>
    </row>
    <row r="2509" spans="1:20" x14ac:dyDescent="0.2">
      <c r="A2509" t="s">
        <v>7026</v>
      </c>
      <c r="B2509" t="s">
        <v>7027</v>
      </c>
      <c r="C2509" t="s">
        <v>232</v>
      </c>
      <c r="D2509" t="s">
        <v>1002</v>
      </c>
      <c r="E2509" s="23">
        <v>41730</v>
      </c>
      <c r="H2509" t="e">
        <v>#DIV/0!</v>
      </c>
      <c r="K2509" t="e">
        <v>#DIV/0!</v>
      </c>
      <c r="M2509" t="e">
        <v>#DIV/0!</v>
      </c>
      <c r="R2509" t="e">
        <v>#DIV/0!</v>
      </c>
      <c r="T2509">
        <v>0.68803846153846149</v>
      </c>
    </row>
    <row r="2510" spans="1:20" x14ac:dyDescent="0.2">
      <c r="A2510" t="s">
        <v>6835</v>
      </c>
      <c r="B2510" t="s">
        <v>6836</v>
      </c>
      <c r="C2510" t="s">
        <v>231</v>
      </c>
      <c r="D2510" t="s">
        <v>1000</v>
      </c>
      <c r="E2510" s="23">
        <v>41730</v>
      </c>
      <c r="H2510" t="e">
        <v>#DIV/0!</v>
      </c>
      <c r="K2510" t="e">
        <v>#DIV/0!</v>
      </c>
      <c r="M2510" t="e">
        <v>#DIV/0!</v>
      </c>
      <c r="R2510" t="e">
        <v>#DIV/0!</v>
      </c>
      <c r="T2510">
        <v>0.88888888888888884</v>
      </c>
    </row>
    <row r="2511" spans="1:20" x14ac:dyDescent="0.2">
      <c r="A2511" t="s">
        <v>6660</v>
      </c>
      <c r="B2511" t="s">
        <v>6661</v>
      </c>
      <c r="C2511" t="s">
        <v>317</v>
      </c>
      <c r="D2511" t="s">
        <v>1002</v>
      </c>
      <c r="E2511" s="23">
        <v>41730</v>
      </c>
      <c r="F2511">
        <v>5</v>
      </c>
      <c r="G2511">
        <v>5</v>
      </c>
      <c r="H2511">
        <v>1</v>
      </c>
      <c r="I2511">
        <v>18</v>
      </c>
      <c r="J2511">
        <v>25</v>
      </c>
      <c r="K2511">
        <v>0.72</v>
      </c>
      <c r="L2511">
        <v>25</v>
      </c>
      <c r="M2511">
        <v>1</v>
      </c>
      <c r="N2511">
        <v>16</v>
      </c>
      <c r="P2511">
        <v>0</v>
      </c>
      <c r="Q2511">
        <v>0</v>
      </c>
      <c r="R2511" t="e">
        <v>#DIV/0!</v>
      </c>
      <c r="S2511">
        <v>2</v>
      </c>
    </row>
    <row r="2512" spans="1:20" x14ac:dyDescent="0.2">
      <c r="A2512" t="s">
        <v>6485</v>
      </c>
      <c r="B2512" t="s">
        <v>6486</v>
      </c>
      <c r="C2512" t="s">
        <v>316</v>
      </c>
      <c r="D2512" t="s">
        <v>1000</v>
      </c>
      <c r="E2512" s="23">
        <v>41730</v>
      </c>
      <c r="F2512">
        <v>5</v>
      </c>
      <c r="G2512">
        <v>5</v>
      </c>
      <c r="H2512">
        <v>1</v>
      </c>
      <c r="I2512">
        <v>18</v>
      </c>
      <c r="J2512">
        <v>25</v>
      </c>
      <c r="K2512">
        <v>0.72</v>
      </c>
      <c r="L2512">
        <v>25</v>
      </c>
      <c r="M2512">
        <v>1</v>
      </c>
      <c r="N2512">
        <v>16</v>
      </c>
      <c r="P2512">
        <v>0</v>
      </c>
      <c r="Q2512">
        <v>0</v>
      </c>
      <c r="R2512" t="e">
        <v>#DIV/0!</v>
      </c>
      <c r="S2512">
        <v>2</v>
      </c>
    </row>
    <row r="2513" spans="1:20" x14ac:dyDescent="0.2">
      <c r="A2513" t="s">
        <v>6236</v>
      </c>
      <c r="B2513" t="s">
        <v>6237</v>
      </c>
      <c r="C2513" t="s">
        <v>214</v>
      </c>
      <c r="D2513" t="s">
        <v>1002</v>
      </c>
      <c r="E2513" s="23">
        <v>41730</v>
      </c>
      <c r="F2513">
        <v>4</v>
      </c>
      <c r="G2513">
        <v>4</v>
      </c>
      <c r="H2513">
        <v>1</v>
      </c>
      <c r="I2513">
        <v>22</v>
      </c>
      <c r="J2513">
        <v>29</v>
      </c>
      <c r="K2513">
        <v>0.75862068965517238</v>
      </c>
      <c r="L2513">
        <v>29</v>
      </c>
      <c r="M2513">
        <v>1</v>
      </c>
      <c r="N2513">
        <v>16</v>
      </c>
      <c r="P2513">
        <v>3</v>
      </c>
      <c r="Q2513">
        <v>3</v>
      </c>
      <c r="R2513">
        <v>1</v>
      </c>
      <c r="S2513">
        <v>6</v>
      </c>
    </row>
    <row r="2514" spans="1:20" x14ac:dyDescent="0.2">
      <c r="A2514" t="s">
        <v>6061</v>
      </c>
      <c r="B2514" t="s">
        <v>6062</v>
      </c>
      <c r="C2514" t="s">
        <v>215</v>
      </c>
      <c r="D2514" t="s">
        <v>1000</v>
      </c>
      <c r="E2514" s="23">
        <v>41730</v>
      </c>
      <c r="F2514">
        <v>4</v>
      </c>
      <c r="G2514">
        <v>4</v>
      </c>
      <c r="H2514">
        <v>1</v>
      </c>
      <c r="I2514">
        <v>22</v>
      </c>
      <c r="J2514">
        <v>29</v>
      </c>
      <c r="K2514">
        <v>0.75862068965517238</v>
      </c>
      <c r="L2514">
        <v>29</v>
      </c>
      <c r="M2514">
        <v>1</v>
      </c>
      <c r="N2514">
        <v>16</v>
      </c>
      <c r="O2514">
        <v>0.875</v>
      </c>
      <c r="P2514">
        <v>3</v>
      </c>
      <c r="Q2514">
        <v>3</v>
      </c>
      <c r="R2514">
        <v>1</v>
      </c>
      <c r="S2514">
        <v>6</v>
      </c>
      <c r="T2514">
        <v>0.56666666666666665</v>
      </c>
    </row>
    <row r="2515" spans="1:20" x14ac:dyDescent="0.2">
      <c r="A2515" t="s">
        <v>5886</v>
      </c>
      <c r="B2515" t="s">
        <v>5887</v>
      </c>
      <c r="C2515" t="s">
        <v>216</v>
      </c>
      <c r="D2515" t="s">
        <v>1000</v>
      </c>
      <c r="E2515" s="23">
        <v>41730</v>
      </c>
      <c r="H2515" t="e">
        <v>#DIV/0!</v>
      </c>
      <c r="K2515" t="e">
        <v>#DIV/0!</v>
      </c>
      <c r="M2515" t="e">
        <v>#DIV/0!</v>
      </c>
      <c r="R2515" t="e">
        <v>#DIV/0!</v>
      </c>
    </row>
    <row r="2516" spans="1:20" x14ac:dyDescent="0.2">
      <c r="A2516" t="s">
        <v>5458</v>
      </c>
      <c r="B2516" t="s">
        <v>5459</v>
      </c>
      <c r="C2516" t="s">
        <v>903</v>
      </c>
      <c r="D2516" t="s">
        <v>1000</v>
      </c>
      <c r="E2516" s="23">
        <v>41730</v>
      </c>
      <c r="F2516">
        <v>11</v>
      </c>
      <c r="G2516">
        <v>11</v>
      </c>
      <c r="H2516">
        <v>1</v>
      </c>
      <c r="I2516">
        <v>18</v>
      </c>
      <c r="J2516">
        <v>52</v>
      </c>
      <c r="K2516">
        <v>0.34615384615384615</v>
      </c>
      <c r="L2516">
        <v>52</v>
      </c>
      <c r="M2516">
        <v>1</v>
      </c>
      <c r="N2516">
        <v>16</v>
      </c>
      <c r="P2516">
        <v>0</v>
      </c>
      <c r="Q2516">
        <v>2</v>
      </c>
      <c r="R2516">
        <v>0</v>
      </c>
      <c r="S2516">
        <v>2</v>
      </c>
    </row>
    <row r="2517" spans="1:20" x14ac:dyDescent="0.2">
      <c r="A2517" t="s">
        <v>5642</v>
      </c>
      <c r="B2517" t="s">
        <v>5643</v>
      </c>
      <c r="C2517" t="s">
        <v>1047</v>
      </c>
      <c r="D2517" t="s">
        <v>1000</v>
      </c>
      <c r="E2517" s="23">
        <v>41730</v>
      </c>
      <c r="F2517">
        <v>6</v>
      </c>
      <c r="G2517">
        <v>6</v>
      </c>
      <c r="H2517">
        <v>1</v>
      </c>
      <c r="J2517">
        <v>27</v>
      </c>
      <c r="K2517">
        <v>0</v>
      </c>
      <c r="L2517">
        <v>27</v>
      </c>
      <c r="M2517">
        <v>1</v>
      </c>
      <c r="R2517" t="e">
        <v>#DIV/0!</v>
      </c>
      <c r="T2517">
        <v>0.5</v>
      </c>
    </row>
    <row r="2518" spans="1:20" x14ac:dyDescent="0.2">
      <c r="A2518" t="s">
        <v>5223</v>
      </c>
      <c r="B2518" t="s">
        <v>5224</v>
      </c>
      <c r="C2518" t="s">
        <v>1053</v>
      </c>
      <c r="D2518" t="s">
        <v>1000</v>
      </c>
      <c r="E2518" s="23">
        <v>41730</v>
      </c>
      <c r="F2518">
        <v>5</v>
      </c>
      <c r="G2518">
        <v>5</v>
      </c>
      <c r="H2518">
        <v>1</v>
      </c>
      <c r="I2518">
        <v>18</v>
      </c>
      <c r="J2518">
        <v>25</v>
      </c>
      <c r="K2518">
        <v>0.72</v>
      </c>
      <c r="L2518">
        <v>25</v>
      </c>
      <c r="M2518">
        <v>1</v>
      </c>
      <c r="N2518">
        <v>16</v>
      </c>
      <c r="P2518">
        <v>0</v>
      </c>
      <c r="Q2518">
        <v>2</v>
      </c>
      <c r="R2518">
        <v>0</v>
      </c>
      <c r="S2518">
        <v>2</v>
      </c>
      <c r="T2518">
        <v>1.0249999999999999</v>
      </c>
    </row>
    <row r="2519" spans="1:20" x14ac:dyDescent="0.2">
      <c r="A2519" t="s">
        <v>5018</v>
      </c>
      <c r="B2519" t="s">
        <v>5019</v>
      </c>
      <c r="C2519" t="s">
        <v>229</v>
      </c>
      <c r="D2519" t="s">
        <v>1000</v>
      </c>
      <c r="E2519" s="23">
        <v>41730</v>
      </c>
      <c r="H2519" t="e">
        <v>#DIV/0!</v>
      </c>
      <c r="K2519" t="e">
        <v>#DIV/0!</v>
      </c>
      <c r="M2519" t="e">
        <v>#DIV/0!</v>
      </c>
      <c r="R2519" t="e">
        <v>#DIV/0!</v>
      </c>
      <c r="T2519">
        <v>1.075</v>
      </c>
    </row>
    <row r="2520" spans="1:20" x14ac:dyDescent="0.2">
      <c r="A2520" t="s">
        <v>4843</v>
      </c>
      <c r="B2520" t="s">
        <v>4844</v>
      </c>
      <c r="C2520" t="s">
        <v>230</v>
      </c>
      <c r="D2520" t="s">
        <v>1002</v>
      </c>
      <c r="E2520" s="23">
        <v>41730</v>
      </c>
      <c r="H2520" t="e">
        <v>#DIV/0!</v>
      </c>
      <c r="K2520" t="e">
        <v>#DIV/0!</v>
      </c>
      <c r="M2520" t="e">
        <v>#DIV/0!</v>
      </c>
      <c r="R2520" t="e">
        <v>#DIV/0!</v>
      </c>
      <c r="T2520">
        <v>0.77403333333333335</v>
      </c>
    </row>
    <row r="2521" spans="1:20" x14ac:dyDescent="0.2">
      <c r="A2521" t="s">
        <v>4668</v>
      </c>
      <c r="B2521" t="s">
        <v>4669</v>
      </c>
      <c r="C2521" t="s">
        <v>234</v>
      </c>
      <c r="D2521" t="s">
        <v>1002</v>
      </c>
      <c r="E2521" s="23">
        <v>41730</v>
      </c>
      <c r="H2521" t="e">
        <v>#DIV/0!</v>
      </c>
      <c r="K2521" t="e">
        <v>#DIV/0!</v>
      </c>
      <c r="M2521" t="e">
        <v>#DIV/0!</v>
      </c>
      <c r="R2521" t="e">
        <v>#DIV/0!</v>
      </c>
      <c r="T2521">
        <v>0.8</v>
      </c>
    </row>
    <row r="2522" spans="1:20" x14ac:dyDescent="0.2">
      <c r="A2522" t="s">
        <v>4493</v>
      </c>
      <c r="B2522" t="s">
        <v>4494</v>
      </c>
      <c r="C2522" t="s">
        <v>233</v>
      </c>
      <c r="D2522" t="s">
        <v>1000</v>
      </c>
      <c r="E2522" s="23">
        <v>41730</v>
      </c>
      <c r="H2522" t="e">
        <v>#DIV/0!</v>
      </c>
      <c r="K2522" t="e">
        <v>#DIV/0!</v>
      </c>
      <c r="M2522" t="e">
        <v>#DIV/0!</v>
      </c>
      <c r="R2522" t="e">
        <v>#DIV/0!</v>
      </c>
    </row>
    <row r="2523" spans="1:20" x14ac:dyDescent="0.2">
      <c r="A2523" t="s">
        <v>4318</v>
      </c>
      <c r="B2523" t="s">
        <v>4319</v>
      </c>
      <c r="C2523" t="s">
        <v>217</v>
      </c>
      <c r="D2523" t="s">
        <v>1002</v>
      </c>
      <c r="E2523" s="23">
        <v>41730</v>
      </c>
      <c r="F2523">
        <v>2</v>
      </c>
      <c r="G2523">
        <v>3</v>
      </c>
      <c r="H2523">
        <v>0.66666666666666663</v>
      </c>
      <c r="I2523">
        <v>2</v>
      </c>
      <c r="J2523">
        <v>10</v>
      </c>
      <c r="K2523">
        <v>0.2</v>
      </c>
      <c r="L2523">
        <v>15</v>
      </c>
      <c r="M2523">
        <v>0.66666666666666663</v>
      </c>
      <c r="N2523">
        <v>0</v>
      </c>
      <c r="P2523">
        <v>0</v>
      </c>
      <c r="Q2523">
        <v>0</v>
      </c>
      <c r="S2523">
        <v>2</v>
      </c>
    </row>
    <row r="2524" spans="1:20" x14ac:dyDescent="0.2">
      <c r="A2524" t="s">
        <v>4253</v>
      </c>
      <c r="B2524" t="s">
        <v>4254</v>
      </c>
      <c r="C2524" t="s">
        <v>895</v>
      </c>
      <c r="D2524" t="s">
        <v>1000</v>
      </c>
      <c r="E2524" s="23">
        <v>41730</v>
      </c>
      <c r="F2524">
        <v>0</v>
      </c>
      <c r="G2524">
        <v>0</v>
      </c>
      <c r="H2524" t="e">
        <v>#DIV/0!</v>
      </c>
      <c r="I2524">
        <v>0</v>
      </c>
      <c r="J2524">
        <v>0</v>
      </c>
      <c r="K2524" t="e">
        <v>#DIV/0!</v>
      </c>
      <c r="L2524">
        <v>0</v>
      </c>
      <c r="M2524" t="e">
        <v>#DIV/0!</v>
      </c>
      <c r="P2524">
        <v>0</v>
      </c>
      <c r="Q2524">
        <v>0</v>
      </c>
      <c r="R2524" t="e">
        <v>#DIV/0!</v>
      </c>
    </row>
    <row r="2525" spans="1:20" x14ac:dyDescent="0.2">
      <c r="A2525" t="s">
        <v>4078</v>
      </c>
      <c r="B2525" t="s">
        <v>4079</v>
      </c>
      <c r="C2525" t="s">
        <v>218</v>
      </c>
      <c r="D2525" t="s">
        <v>1000</v>
      </c>
      <c r="E2525" s="23">
        <v>41730</v>
      </c>
      <c r="F2525">
        <v>2</v>
      </c>
      <c r="G2525">
        <v>3</v>
      </c>
      <c r="H2525">
        <v>0.66666666666666663</v>
      </c>
      <c r="I2525">
        <v>2</v>
      </c>
      <c r="J2525">
        <v>10</v>
      </c>
      <c r="K2525">
        <v>0.2</v>
      </c>
      <c r="L2525">
        <v>15</v>
      </c>
      <c r="M2525">
        <v>0.66666666666666663</v>
      </c>
      <c r="N2525">
        <v>0</v>
      </c>
      <c r="P2525">
        <v>0</v>
      </c>
      <c r="Q2525">
        <v>0</v>
      </c>
      <c r="R2525" t="e">
        <v>#DIV/0!</v>
      </c>
      <c r="S2525">
        <v>2</v>
      </c>
    </row>
    <row r="2526" spans="1:20" x14ac:dyDescent="0.2">
      <c r="A2526" t="s">
        <v>3903</v>
      </c>
      <c r="B2526" t="s">
        <v>3904</v>
      </c>
      <c r="C2526" t="s">
        <v>219</v>
      </c>
      <c r="D2526" t="s">
        <v>1000</v>
      </c>
      <c r="E2526" s="23">
        <v>41730</v>
      </c>
    </row>
    <row r="2527" spans="1:20" x14ac:dyDescent="0.2">
      <c r="A2527" t="s">
        <v>3536</v>
      </c>
      <c r="B2527" t="s">
        <v>3537</v>
      </c>
      <c r="C2527" t="s">
        <v>220</v>
      </c>
      <c r="D2527" t="s">
        <v>1002</v>
      </c>
      <c r="E2527" s="23">
        <v>41730</v>
      </c>
      <c r="F2527">
        <v>13</v>
      </c>
      <c r="G2527">
        <v>16</v>
      </c>
      <c r="H2527">
        <v>0.8125</v>
      </c>
      <c r="I2527">
        <v>29</v>
      </c>
      <c r="J2527">
        <v>40</v>
      </c>
      <c r="K2527">
        <v>0.72499999999999998</v>
      </c>
      <c r="L2527">
        <v>48</v>
      </c>
      <c r="M2527">
        <v>0.83333333333333337</v>
      </c>
      <c r="N2527">
        <v>19</v>
      </c>
      <c r="P2527">
        <v>4</v>
      </c>
      <c r="Q2527">
        <v>7</v>
      </c>
      <c r="R2527">
        <v>0.5714285714285714</v>
      </c>
      <c r="S2527">
        <v>10</v>
      </c>
    </row>
    <row r="2528" spans="1:20" x14ac:dyDescent="0.2">
      <c r="A2528" t="s">
        <v>3361</v>
      </c>
      <c r="B2528" t="s">
        <v>3362</v>
      </c>
      <c r="C2528" t="s">
        <v>221</v>
      </c>
      <c r="D2528" t="s">
        <v>1000</v>
      </c>
      <c r="E2528" s="23">
        <v>41730</v>
      </c>
      <c r="F2528">
        <v>10</v>
      </c>
      <c r="G2528">
        <v>12</v>
      </c>
      <c r="H2528">
        <v>0.83333333333333337</v>
      </c>
      <c r="I2528">
        <v>23</v>
      </c>
      <c r="J2528">
        <v>34</v>
      </c>
      <c r="K2528">
        <v>0.67647058823529416</v>
      </c>
      <c r="L2528">
        <v>40</v>
      </c>
      <c r="M2528">
        <v>0.85</v>
      </c>
      <c r="N2528">
        <v>16</v>
      </c>
      <c r="O2528">
        <v>0.83425000000000005</v>
      </c>
      <c r="P2528">
        <v>4</v>
      </c>
      <c r="Q2528">
        <v>7</v>
      </c>
      <c r="R2528">
        <v>0.5714285714285714</v>
      </c>
      <c r="S2528">
        <v>7</v>
      </c>
    </row>
    <row r="2529" spans="1:20" x14ac:dyDescent="0.2">
      <c r="A2529" t="s">
        <v>3186</v>
      </c>
      <c r="B2529" t="s">
        <v>3187</v>
      </c>
      <c r="C2529" t="s">
        <v>222</v>
      </c>
      <c r="D2529" t="s">
        <v>1000</v>
      </c>
      <c r="E2529" s="23">
        <v>41730</v>
      </c>
      <c r="F2529">
        <v>3</v>
      </c>
      <c r="G2529">
        <v>4</v>
      </c>
      <c r="H2529">
        <v>0.75</v>
      </c>
      <c r="I2529">
        <v>6</v>
      </c>
      <c r="J2529">
        <v>6</v>
      </c>
      <c r="K2529">
        <v>1</v>
      </c>
      <c r="L2529">
        <v>8</v>
      </c>
      <c r="M2529">
        <v>0.75</v>
      </c>
      <c r="N2529">
        <v>3</v>
      </c>
      <c r="O2529">
        <v>0.91700000000000004</v>
      </c>
      <c r="P2529">
        <v>0</v>
      </c>
      <c r="Q2529">
        <v>0</v>
      </c>
      <c r="R2529" t="e">
        <v>#DIV/0!</v>
      </c>
      <c r="S2529">
        <v>3</v>
      </c>
      <c r="T2529">
        <v>0.46153846153846156</v>
      </c>
    </row>
    <row r="2530" spans="1:20" x14ac:dyDescent="0.2">
      <c r="A2530" t="s">
        <v>12020</v>
      </c>
      <c r="B2530" t="s">
        <v>12021</v>
      </c>
      <c r="C2530" t="s">
        <v>1051</v>
      </c>
      <c r="D2530" t="s">
        <v>1000</v>
      </c>
      <c r="E2530" s="23">
        <v>41730</v>
      </c>
      <c r="F2530">
        <v>3</v>
      </c>
      <c r="G2530">
        <v>3</v>
      </c>
      <c r="H2530">
        <v>1</v>
      </c>
      <c r="J2530">
        <v>15</v>
      </c>
      <c r="K2530">
        <v>0</v>
      </c>
      <c r="L2530">
        <v>15</v>
      </c>
      <c r="M2530">
        <v>1</v>
      </c>
      <c r="P2530">
        <v>0</v>
      </c>
      <c r="Q2530">
        <v>0</v>
      </c>
      <c r="R2530" t="e">
        <v>#DIV/0!</v>
      </c>
      <c r="T2530">
        <v>1.0583333333333333</v>
      </c>
    </row>
    <row r="2531" spans="1:20" x14ac:dyDescent="0.2">
      <c r="A2531" t="s">
        <v>13386</v>
      </c>
      <c r="B2531" t="s">
        <v>13387</v>
      </c>
      <c r="C2531" t="s">
        <v>242</v>
      </c>
      <c r="D2531" t="s">
        <v>1002</v>
      </c>
      <c r="E2531" s="23">
        <v>41730</v>
      </c>
      <c r="F2531">
        <v>0</v>
      </c>
      <c r="G2531">
        <v>0</v>
      </c>
      <c r="H2531" t="e">
        <v>#DIV/0!</v>
      </c>
      <c r="I2531">
        <v>0</v>
      </c>
      <c r="J2531">
        <v>0</v>
      </c>
      <c r="K2531" t="e">
        <v>#DIV/0!</v>
      </c>
      <c r="L2531">
        <v>0</v>
      </c>
      <c r="M2531" t="e">
        <v>#DIV/0!</v>
      </c>
      <c r="N2531">
        <v>0</v>
      </c>
      <c r="P2531">
        <v>0</v>
      </c>
      <c r="Q2531">
        <v>0</v>
      </c>
      <c r="R2531" t="e">
        <v>#DIV/0!</v>
      </c>
      <c r="S2531">
        <v>0</v>
      </c>
      <c r="T2531">
        <v>0.71906666666666674</v>
      </c>
    </row>
    <row r="2532" spans="1:20" x14ac:dyDescent="0.2">
      <c r="A2532" t="s">
        <v>13563</v>
      </c>
      <c r="B2532" t="s">
        <v>13564</v>
      </c>
      <c r="C2532" t="s">
        <v>237</v>
      </c>
      <c r="D2532" t="s">
        <v>1002</v>
      </c>
      <c r="E2532" s="23">
        <v>41730</v>
      </c>
      <c r="F2532">
        <v>16</v>
      </c>
      <c r="G2532">
        <v>18</v>
      </c>
      <c r="H2532">
        <v>0.88888888888888884</v>
      </c>
      <c r="I2532">
        <v>83</v>
      </c>
      <c r="J2532">
        <v>129</v>
      </c>
      <c r="K2532">
        <v>0.64341085271317833</v>
      </c>
      <c r="L2532">
        <v>149</v>
      </c>
      <c r="M2532">
        <v>0.86577181208053688</v>
      </c>
      <c r="N2532">
        <v>61</v>
      </c>
      <c r="O2532">
        <v>0.96250000000000013</v>
      </c>
      <c r="P2532">
        <v>15</v>
      </c>
      <c r="Q2532">
        <v>19</v>
      </c>
      <c r="R2532">
        <v>0.78947368421052633</v>
      </c>
      <c r="S2532">
        <v>22</v>
      </c>
      <c r="T2532">
        <v>0.82899999999999996</v>
      </c>
    </row>
    <row r="2533" spans="1:20" x14ac:dyDescent="0.2">
      <c r="A2533" t="s">
        <v>13738</v>
      </c>
      <c r="B2533" t="s">
        <v>13739</v>
      </c>
      <c r="C2533" t="s">
        <v>238</v>
      </c>
      <c r="D2533" t="s">
        <v>1002</v>
      </c>
      <c r="E2533" s="23">
        <v>41730</v>
      </c>
      <c r="F2533">
        <v>10</v>
      </c>
      <c r="G2533">
        <v>12</v>
      </c>
      <c r="H2533">
        <v>0.83333333333333337</v>
      </c>
      <c r="I2533">
        <v>23</v>
      </c>
      <c r="J2533">
        <v>34</v>
      </c>
      <c r="K2533">
        <v>0.67647058823529416</v>
      </c>
      <c r="L2533">
        <v>40</v>
      </c>
      <c r="M2533">
        <v>0.85</v>
      </c>
      <c r="N2533">
        <v>16</v>
      </c>
      <c r="O2533">
        <v>0.83425000000000005</v>
      </c>
      <c r="P2533">
        <v>4</v>
      </c>
      <c r="Q2533">
        <v>7</v>
      </c>
      <c r="R2533">
        <v>0.5714285714285714</v>
      </c>
      <c r="S2533">
        <v>7</v>
      </c>
      <c r="T2533">
        <v>0.8899999999999999</v>
      </c>
    </row>
    <row r="2534" spans="1:20" x14ac:dyDescent="0.2">
      <c r="A2534" t="s">
        <v>13915</v>
      </c>
      <c r="B2534" t="s">
        <v>13916</v>
      </c>
      <c r="C2534" t="s">
        <v>239</v>
      </c>
      <c r="D2534" t="s">
        <v>1002</v>
      </c>
      <c r="E2534" s="23">
        <v>41730</v>
      </c>
      <c r="F2534">
        <v>3</v>
      </c>
      <c r="G2534">
        <v>4</v>
      </c>
      <c r="H2534">
        <v>0.75</v>
      </c>
      <c r="I2534">
        <v>6</v>
      </c>
      <c r="J2534">
        <v>6</v>
      </c>
      <c r="K2534">
        <v>1</v>
      </c>
      <c r="L2534">
        <v>8</v>
      </c>
      <c r="M2534">
        <v>0.75</v>
      </c>
      <c r="N2534">
        <v>3</v>
      </c>
      <c r="O2534">
        <v>0.91700000000000004</v>
      </c>
      <c r="P2534">
        <v>0</v>
      </c>
      <c r="Q2534">
        <v>0</v>
      </c>
      <c r="R2534" t="e">
        <v>#DIV/0!</v>
      </c>
      <c r="S2534">
        <v>3</v>
      </c>
      <c r="T2534">
        <v>0.69305555555555554</v>
      </c>
    </row>
    <row r="2535" spans="1:20" x14ac:dyDescent="0.2">
      <c r="A2535" t="s">
        <v>14102</v>
      </c>
      <c r="B2535" t="s">
        <v>14103</v>
      </c>
      <c r="C2535" t="s">
        <v>240</v>
      </c>
      <c r="D2535" t="s">
        <v>1002</v>
      </c>
      <c r="E2535" s="23">
        <v>41730</v>
      </c>
      <c r="F2535">
        <v>18</v>
      </c>
      <c r="G2535">
        <v>25</v>
      </c>
      <c r="H2535">
        <v>0.72</v>
      </c>
      <c r="I2535">
        <v>51</v>
      </c>
      <c r="J2535">
        <v>90</v>
      </c>
      <c r="K2535">
        <v>0.56666666666666665</v>
      </c>
      <c r="L2535">
        <v>125</v>
      </c>
      <c r="M2535">
        <v>0.72</v>
      </c>
      <c r="N2535">
        <v>41</v>
      </c>
      <c r="P2535">
        <v>3</v>
      </c>
      <c r="Q2535">
        <v>3</v>
      </c>
      <c r="R2535">
        <v>1</v>
      </c>
      <c r="S2535">
        <v>10</v>
      </c>
    </row>
    <row r="2536" spans="1:20" x14ac:dyDescent="0.2">
      <c r="A2536" t="s">
        <v>14279</v>
      </c>
      <c r="B2536" t="s">
        <v>14280</v>
      </c>
      <c r="C2536" t="s">
        <v>241</v>
      </c>
      <c r="D2536" t="s">
        <v>1002</v>
      </c>
      <c r="E2536" s="23">
        <v>41730</v>
      </c>
      <c r="F2536">
        <v>0</v>
      </c>
      <c r="G2536">
        <v>0</v>
      </c>
      <c r="H2536" t="e">
        <v>#DIV/0!</v>
      </c>
      <c r="I2536">
        <v>0</v>
      </c>
      <c r="J2536">
        <v>0</v>
      </c>
      <c r="K2536" t="e">
        <v>#DIV/0!</v>
      </c>
      <c r="L2536">
        <v>0</v>
      </c>
      <c r="M2536" t="e">
        <v>#DIV/0!</v>
      </c>
      <c r="P2536">
        <v>0</v>
      </c>
      <c r="Q2536">
        <v>0</v>
      </c>
      <c r="R2536" t="e">
        <v>#DIV/0!</v>
      </c>
    </row>
    <row r="2537" spans="1:20" x14ac:dyDescent="0.2">
      <c r="A2537" t="s">
        <v>14608</v>
      </c>
      <c r="B2537" t="s">
        <v>14609</v>
      </c>
      <c r="C2537" t="s">
        <v>199</v>
      </c>
      <c r="D2537" t="s">
        <v>1000</v>
      </c>
      <c r="E2537" s="23">
        <v>41730</v>
      </c>
      <c r="F2537">
        <v>8</v>
      </c>
      <c r="G2537">
        <v>11</v>
      </c>
      <c r="H2537">
        <v>0.72727272727272729</v>
      </c>
      <c r="I2537">
        <v>24</v>
      </c>
      <c r="J2537">
        <v>55</v>
      </c>
      <c r="K2537">
        <v>0.43636363636363634</v>
      </c>
      <c r="L2537">
        <v>75</v>
      </c>
      <c r="M2537">
        <v>0.73333333333333328</v>
      </c>
      <c r="N2537">
        <v>20</v>
      </c>
      <c r="P2537">
        <v>5</v>
      </c>
      <c r="Q2537">
        <v>8</v>
      </c>
      <c r="R2537">
        <v>0.625</v>
      </c>
      <c r="S2537">
        <v>4</v>
      </c>
      <c r="T2537">
        <v>0.77516566951566945</v>
      </c>
    </row>
    <row r="2538" spans="1:20" x14ac:dyDescent="0.2">
      <c r="A2538" t="s">
        <v>14783</v>
      </c>
      <c r="B2538" t="s">
        <v>14784</v>
      </c>
      <c r="C2538" t="s">
        <v>201</v>
      </c>
      <c r="D2538" t="s">
        <v>1002</v>
      </c>
      <c r="E2538" s="23">
        <v>41730</v>
      </c>
      <c r="F2538">
        <v>3</v>
      </c>
      <c r="G2538">
        <v>4</v>
      </c>
      <c r="H2538">
        <v>0.75</v>
      </c>
      <c r="I2538">
        <v>19</v>
      </c>
      <c r="J2538">
        <v>30</v>
      </c>
      <c r="K2538">
        <v>0.6333333333333333</v>
      </c>
      <c r="L2538">
        <v>40</v>
      </c>
      <c r="M2538">
        <v>0.75</v>
      </c>
      <c r="N2538">
        <v>15</v>
      </c>
      <c r="O2538">
        <v>0.7</v>
      </c>
      <c r="P2538">
        <v>2</v>
      </c>
      <c r="Q2538">
        <v>5</v>
      </c>
      <c r="R2538">
        <v>0.4</v>
      </c>
      <c r="S2538">
        <v>4</v>
      </c>
    </row>
    <row r="2539" spans="1:20" x14ac:dyDescent="0.2">
      <c r="A2539" t="s">
        <v>14874</v>
      </c>
      <c r="B2539" t="s">
        <v>14875</v>
      </c>
      <c r="C2539" t="s">
        <v>200</v>
      </c>
      <c r="D2539" t="s">
        <v>1002</v>
      </c>
      <c r="E2539" s="23">
        <v>41730</v>
      </c>
      <c r="F2539">
        <v>5</v>
      </c>
      <c r="G2539">
        <v>7</v>
      </c>
      <c r="H2539">
        <v>0.7142857142857143</v>
      </c>
      <c r="I2539">
        <v>5</v>
      </c>
      <c r="J2539">
        <v>25</v>
      </c>
      <c r="K2539">
        <v>0.2</v>
      </c>
      <c r="L2539">
        <v>35</v>
      </c>
      <c r="M2539">
        <v>0.7142857142857143</v>
      </c>
      <c r="N2539">
        <v>5</v>
      </c>
      <c r="P2539">
        <v>3</v>
      </c>
      <c r="Q2539">
        <v>3</v>
      </c>
      <c r="R2539">
        <v>0</v>
      </c>
      <c r="S2539">
        <v>0</v>
      </c>
    </row>
    <row r="2540" spans="1:20" x14ac:dyDescent="0.2">
      <c r="A2540" t="s">
        <v>15051</v>
      </c>
      <c r="B2540" t="s">
        <v>15052</v>
      </c>
      <c r="C2540" t="s">
        <v>202</v>
      </c>
      <c r="D2540" t="s">
        <v>1002</v>
      </c>
      <c r="E2540" s="23">
        <v>41730</v>
      </c>
      <c r="H2540" t="e">
        <v>#DIV/0!</v>
      </c>
      <c r="K2540" t="e">
        <v>#DIV/0!</v>
      </c>
      <c r="M2540" t="e">
        <v>#DIV/0!</v>
      </c>
      <c r="R2540" t="e">
        <v>#DIV/0!</v>
      </c>
    </row>
    <row r="2541" spans="1:20" x14ac:dyDescent="0.2">
      <c r="A2541" t="s">
        <v>15594</v>
      </c>
      <c r="B2541" t="s">
        <v>15595</v>
      </c>
      <c r="C2541" t="s">
        <v>228</v>
      </c>
      <c r="D2541" t="s">
        <v>1002</v>
      </c>
      <c r="E2541" s="23">
        <v>41730</v>
      </c>
      <c r="H2541" t="e">
        <v>#DIV/0!</v>
      </c>
      <c r="K2541" t="e">
        <v>#DIV/0!</v>
      </c>
      <c r="M2541" t="e">
        <v>#DIV/0!</v>
      </c>
      <c r="R2541" t="e">
        <v>#DIV/0!</v>
      </c>
    </row>
    <row r="2542" spans="1:20" x14ac:dyDescent="0.2">
      <c r="A2542" t="s">
        <v>15755</v>
      </c>
      <c r="B2542" t="s">
        <v>15756</v>
      </c>
      <c r="C2542" t="s">
        <v>227</v>
      </c>
      <c r="D2542" t="s">
        <v>1000</v>
      </c>
      <c r="E2542" s="23">
        <v>41730</v>
      </c>
      <c r="H2542" t="e">
        <v>#DIV/0!</v>
      </c>
      <c r="K2542" t="e">
        <v>#DIV/0!</v>
      </c>
      <c r="M2542" t="e">
        <v>#DIV/0!</v>
      </c>
      <c r="R2542" t="e">
        <v>#DIV/0!</v>
      </c>
      <c r="T2542">
        <v>0.37037037037037035</v>
      </c>
    </row>
    <row r="2543" spans="1:20" x14ac:dyDescent="0.2">
      <c r="A2543" t="s">
        <v>15932</v>
      </c>
      <c r="B2543" t="s">
        <v>15933</v>
      </c>
      <c r="C2543" t="s">
        <v>203</v>
      </c>
      <c r="D2543" t="s">
        <v>1000</v>
      </c>
      <c r="E2543" s="23">
        <v>41730</v>
      </c>
      <c r="F2543">
        <v>8</v>
      </c>
      <c r="G2543">
        <v>10</v>
      </c>
      <c r="H2543">
        <v>0.8</v>
      </c>
      <c r="I2543">
        <v>53</v>
      </c>
      <c r="J2543">
        <v>55</v>
      </c>
      <c r="K2543">
        <v>0.96363636363636362</v>
      </c>
      <c r="L2543">
        <v>70</v>
      </c>
      <c r="M2543">
        <v>0.7857142857142857</v>
      </c>
      <c r="N2543">
        <v>38</v>
      </c>
      <c r="P2543">
        <v>5</v>
      </c>
      <c r="Q2543">
        <v>6</v>
      </c>
      <c r="R2543">
        <v>0.83333333333333337</v>
      </c>
      <c r="S2543">
        <v>15</v>
      </c>
      <c r="T2543">
        <v>0.2857142857142857</v>
      </c>
    </row>
    <row r="2544" spans="1:20" x14ac:dyDescent="0.2">
      <c r="A2544" t="s">
        <v>16111</v>
      </c>
      <c r="B2544" t="s">
        <v>16112</v>
      </c>
      <c r="C2544" t="s">
        <v>205</v>
      </c>
      <c r="D2544" t="s">
        <v>1002</v>
      </c>
      <c r="E2544" s="23">
        <v>41730</v>
      </c>
      <c r="F2544">
        <v>4</v>
      </c>
      <c r="G2544">
        <v>5</v>
      </c>
      <c r="H2544">
        <v>0.8</v>
      </c>
      <c r="I2544">
        <v>29</v>
      </c>
      <c r="J2544">
        <v>35</v>
      </c>
      <c r="K2544">
        <v>0.82857142857142863</v>
      </c>
      <c r="L2544">
        <v>45</v>
      </c>
      <c r="M2544">
        <v>0.77777777777777779</v>
      </c>
      <c r="N2544">
        <v>20</v>
      </c>
      <c r="O2544">
        <v>1.1000000000000001</v>
      </c>
      <c r="P2544">
        <v>5</v>
      </c>
      <c r="Q2544">
        <v>6</v>
      </c>
      <c r="R2544">
        <v>0.83333333333333337</v>
      </c>
      <c r="S2544">
        <v>9</v>
      </c>
      <c r="T2544">
        <v>1.0625</v>
      </c>
    </row>
    <row r="2545" spans="1:20" x14ac:dyDescent="0.2">
      <c r="A2545" t="s">
        <v>16288</v>
      </c>
      <c r="B2545" t="s">
        <v>16289</v>
      </c>
      <c r="C2545" t="s">
        <v>204</v>
      </c>
      <c r="D2545" t="s">
        <v>1002</v>
      </c>
      <c r="E2545" s="23">
        <v>41730</v>
      </c>
      <c r="F2545">
        <v>4</v>
      </c>
      <c r="G2545">
        <v>5</v>
      </c>
      <c r="H2545">
        <v>0.8</v>
      </c>
      <c r="I2545">
        <v>24</v>
      </c>
      <c r="J2545">
        <v>20</v>
      </c>
      <c r="K2545">
        <v>1.2</v>
      </c>
      <c r="L2545">
        <v>25</v>
      </c>
      <c r="M2545">
        <v>0.8</v>
      </c>
      <c r="N2545">
        <v>18</v>
      </c>
      <c r="P2545">
        <v>0</v>
      </c>
      <c r="Q2545">
        <v>0</v>
      </c>
      <c r="R2545" t="e">
        <v>#DIV/0!</v>
      </c>
      <c r="S2545">
        <v>6</v>
      </c>
      <c r="T2545">
        <v>1</v>
      </c>
    </row>
    <row r="2546" spans="1:20" x14ac:dyDescent="0.2">
      <c r="A2546" t="s">
        <v>16465</v>
      </c>
      <c r="B2546" t="s">
        <v>16466</v>
      </c>
      <c r="C2546" t="s">
        <v>206</v>
      </c>
      <c r="D2546" t="s">
        <v>1002</v>
      </c>
      <c r="E2546" s="23">
        <v>41730</v>
      </c>
      <c r="N2546">
        <v>0</v>
      </c>
      <c r="T2546">
        <v>0.95</v>
      </c>
    </row>
    <row r="2547" spans="1:20" x14ac:dyDescent="0.2">
      <c r="A2547" t="s">
        <v>16606</v>
      </c>
      <c r="B2547" t="s">
        <v>16607</v>
      </c>
      <c r="C2547" t="s">
        <v>223</v>
      </c>
      <c r="D2547" t="s">
        <v>1000</v>
      </c>
      <c r="E2547" s="23">
        <v>41730</v>
      </c>
      <c r="H2547" t="e">
        <v>#DIV/0!</v>
      </c>
      <c r="K2547" t="e">
        <v>#DIV/0!</v>
      </c>
      <c r="M2547" t="e">
        <v>#DIV/0!</v>
      </c>
      <c r="R2547" t="e">
        <v>#DIV/0!</v>
      </c>
      <c r="T2547">
        <v>0.73109090909090912</v>
      </c>
    </row>
    <row r="2548" spans="1:20" x14ac:dyDescent="0.2">
      <c r="A2548" t="s">
        <v>16785</v>
      </c>
      <c r="B2548" t="s">
        <v>16786</v>
      </c>
      <c r="C2548" t="s">
        <v>224</v>
      </c>
      <c r="D2548" t="s">
        <v>1002</v>
      </c>
      <c r="E2548" s="23">
        <v>41730</v>
      </c>
      <c r="H2548" t="e">
        <v>#DIV/0!</v>
      </c>
      <c r="K2548" t="e">
        <v>#DIV/0!</v>
      </c>
      <c r="M2548" t="e">
        <v>#DIV/0!</v>
      </c>
      <c r="R2548" t="e">
        <v>#DIV/0!</v>
      </c>
      <c r="T2548">
        <v>0.83299999999999996</v>
      </c>
    </row>
    <row r="2549" spans="1:20" x14ac:dyDescent="0.2">
      <c r="A2549" t="s">
        <v>17222</v>
      </c>
      <c r="B2549" t="s">
        <v>17223</v>
      </c>
      <c r="C2549" t="s">
        <v>225</v>
      </c>
      <c r="D2549" t="s">
        <v>1000</v>
      </c>
      <c r="E2549" s="23">
        <v>41730</v>
      </c>
      <c r="H2549" t="e">
        <v>#DIV/0!</v>
      </c>
      <c r="K2549" t="e">
        <v>#DIV/0!</v>
      </c>
      <c r="M2549" t="e">
        <v>#DIV/0!</v>
      </c>
      <c r="R2549" t="e">
        <v>#DIV/0!</v>
      </c>
      <c r="T2549">
        <v>0.82699999999999996</v>
      </c>
    </row>
    <row r="2550" spans="1:20" x14ac:dyDescent="0.2">
      <c r="A2550" t="s">
        <v>17429</v>
      </c>
      <c r="B2550" t="s">
        <v>17430</v>
      </c>
      <c r="C2550" t="s">
        <v>226</v>
      </c>
      <c r="D2550" t="s">
        <v>1002</v>
      </c>
      <c r="E2550" s="23">
        <v>41730</v>
      </c>
      <c r="H2550" t="e">
        <v>#DIV/0!</v>
      </c>
      <c r="K2550" t="e">
        <v>#DIV/0!</v>
      </c>
      <c r="M2550" t="e">
        <v>#DIV/0!</v>
      </c>
      <c r="R2550" t="e">
        <v>#DIV/0!</v>
      </c>
      <c r="T2550">
        <v>0.95299999999999996</v>
      </c>
    </row>
    <row r="2551" spans="1:20" x14ac:dyDescent="0.2">
      <c r="A2551" t="s">
        <v>17606</v>
      </c>
      <c r="B2551" t="s">
        <v>17607</v>
      </c>
      <c r="C2551" t="s">
        <v>232</v>
      </c>
      <c r="D2551" t="s">
        <v>1000</v>
      </c>
      <c r="E2551" s="23">
        <v>41730</v>
      </c>
      <c r="H2551" t="e">
        <v>#DIV/0!</v>
      </c>
      <c r="K2551" t="e">
        <v>#DIV/0!</v>
      </c>
      <c r="M2551" t="e">
        <v>#DIV/0!</v>
      </c>
      <c r="R2551" t="e">
        <v>#DIV/0!</v>
      </c>
      <c r="T2551">
        <v>0.66666666666666663</v>
      </c>
    </row>
    <row r="2552" spans="1:20" x14ac:dyDescent="0.2">
      <c r="A2552" t="s">
        <v>17803</v>
      </c>
      <c r="B2552" t="s">
        <v>17804</v>
      </c>
      <c r="C2552" t="s">
        <v>231</v>
      </c>
      <c r="D2552" t="s">
        <v>1002</v>
      </c>
      <c r="E2552" s="23">
        <v>41730</v>
      </c>
      <c r="H2552" t="e">
        <v>#DIV/0!</v>
      </c>
      <c r="K2552" t="e">
        <v>#DIV/0!</v>
      </c>
      <c r="M2552" t="e">
        <v>#DIV/0!</v>
      </c>
      <c r="R2552" t="e">
        <v>#DIV/0!</v>
      </c>
      <c r="T2552">
        <v>0.75</v>
      </c>
    </row>
    <row r="2553" spans="1:20" x14ac:dyDescent="0.2">
      <c r="A2553" t="s">
        <v>17980</v>
      </c>
      <c r="B2553" t="s">
        <v>17981</v>
      </c>
      <c r="C2553" t="s">
        <v>317</v>
      </c>
      <c r="D2553" t="s">
        <v>1000</v>
      </c>
      <c r="E2553" s="23">
        <v>41730</v>
      </c>
      <c r="F2553">
        <v>5</v>
      </c>
      <c r="G2553">
        <v>5</v>
      </c>
      <c r="H2553">
        <v>1</v>
      </c>
      <c r="I2553">
        <v>18</v>
      </c>
      <c r="J2553">
        <v>25</v>
      </c>
      <c r="K2553">
        <v>0.72</v>
      </c>
      <c r="L2553">
        <v>25</v>
      </c>
      <c r="M2553">
        <v>1</v>
      </c>
      <c r="N2553">
        <v>16</v>
      </c>
      <c r="P2553">
        <v>0</v>
      </c>
      <c r="Q2553">
        <v>0</v>
      </c>
      <c r="R2553" t="e">
        <v>#DIV/0!</v>
      </c>
      <c r="S2553">
        <v>2</v>
      </c>
      <c r="T2553">
        <v>0.33333333333333331</v>
      </c>
    </row>
    <row r="2554" spans="1:20" x14ac:dyDescent="0.2">
      <c r="A2554" t="s">
        <v>18159</v>
      </c>
      <c r="B2554" t="s">
        <v>18160</v>
      </c>
      <c r="C2554" t="s">
        <v>316</v>
      </c>
      <c r="D2554" t="s">
        <v>1002</v>
      </c>
      <c r="E2554" s="23">
        <v>41730</v>
      </c>
      <c r="F2554">
        <v>5</v>
      </c>
      <c r="G2554">
        <v>5</v>
      </c>
      <c r="H2554">
        <v>1</v>
      </c>
      <c r="I2554">
        <v>18</v>
      </c>
      <c r="J2554">
        <v>25</v>
      </c>
      <c r="K2554">
        <v>0.72</v>
      </c>
      <c r="L2554">
        <v>25</v>
      </c>
      <c r="M2554">
        <v>1</v>
      </c>
      <c r="N2554">
        <v>16</v>
      </c>
      <c r="P2554">
        <v>0</v>
      </c>
      <c r="Q2554">
        <v>0</v>
      </c>
      <c r="R2554" t="e">
        <v>#DIV/0!</v>
      </c>
      <c r="S2554">
        <v>2</v>
      </c>
      <c r="T2554">
        <v>0.8666666666666667</v>
      </c>
    </row>
    <row r="2555" spans="1:20" x14ac:dyDescent="0.2">
      <c r="A2555" t="s">
        <v>18412</v>
      </c>
      <c r="B2555" t="s">
        <v>18413</v>
      </c>
      <c r="C2555" t="s">
        <v>214</v>
      </c>
      <c r="D2555" t="s">
        <v>1000</v>
      </c>
      <c r="E2555" s="23">
        <v>41730</v>
      </c>
      <c r="F2555">
        <v>4</v>
      </c>
      <c r="G2555">
        <v>4</v>
      </c>
      <c r="H2555">
        <v>1</v>
      </c>
      <c r="I2555">
        <v>22</v>
      </c>
      <c r="J2555">
        <v>29</v>
      </c>
      <c r="K2555">
        <v>0.75862068965517238</v>
      </c>
      <c r="L2555">
        <v>29</v>
      </c>
      <c r="M2555">
        <v>1</v>
      </c>
      <c r="N2555">
        <v>16</v>
      </c>
      <c r="P2555">
        <v>3</v>
      </c>
      <c r="Q2555">
        <v>3</v>
      </c>
      <c r="R2555">
        <v>1</v>
      </c>
      <c r="S2555">
        <v>6</v>
      </c>
    </row>
    <row r="2556" spans="1:20" x14ac:dyDescent="0.2">
      <c r="A2556" t="s">
        <v>18591</v>
      </c>
      <c r="B2556" t="s">
        <v>18592</v>
      </c>
      <c r="C2556" t="s">
        <v>215</v>
      </c>
      <c r="D2556" t="s">
        <v>1002</v>
      </c>
      <c r="E2556" s="23">
        <v>41730</v>
      </c>
      <c r="F2556">
        <v>4</v>
      </c>
      <c r="G2556">
        <v>4</v>
      </c>
      <c r="H2556">
        <v>1</v>
      </c>
      <c r="I2556">
        <v>22</v>
      </c>
      <c r="J2556">
        <v>29</v>
      </c>
      <c r="K2556">
        <v>0.75862068965517238</v>
      </c>
      <c r="L2556">
        <v>29</v>
      </c>
      <c r="M2556">
        <v>1</v>
      </c>
      <c r="N2556">
        <v>16</v>
      </c>
      <c r="O2556">
        <v>0.875</v>
      </c>
      <c r="P2556">
        <v>3</v>
      </c>
      <c r="Q2556">
        <v>3</v>
      </c>
      <c r="R2556">
        <v>1</v>
      </c>
      <c r="S2556">
        <v>6</v>
      </c>
      <c r="T2556">
        <v>0.91150442477876104</v>
      </c>
    </row>
    <row r="2557" spans="1:20" x14ac:dyDescent="0.2">
      <c r="A2557" t="s">
        <v>18768</v>
      </c>
      <c r="B2557" t="s">
        <v>18769</v>
      </c>
      <c r="C2557" t="s">
        <v>216</v>
      </c>
      <c r="D2557" t="s">
        <v>1002</v>
      </c>
      <c r="E2557" s="23">
        <v>41730</v>
      </c>
      <c r="H2557" t="e">
        <v>#DIV/0!</v>
      </c>
      <c r="K2557" t="e">
        <v>#DIV/0!</v>
      </c>
      <c r="M2557" t="e">
        <v>#DIV/0!</v>
      </c>
      <c r="R2557" t="e">
        <v>#DIV/0!</v>
      </c>
    </row>
    <row r="2558" spans="1:20" x14ac:dyDescent="0.2">
      <c r="A2558" t="s">
        <v>18945</v>
      </c>
      <c r="B2558" t="s">
        <v>18946</v>
      </c>
      <c r="C2558" t="s">
        <v>229</v>
      </c>
      <c r="D2558" t="s">
        <v>1002</v>
      </c>
      <c r="E2558" s="23">
        <v>41730</v>
      </c>
      <c r="H2558" t="e">
        <v>#DIV/0!</v>
      </c>
      <c r="K2558" t="e">
        <v>#DIV/0!</v>
      </c>
      <c r="M2558" t="e">
        <v>#DIV/0!</v>
      </c>
      <c r="R2558" t="e">
        <v>#DIV/0!</v>
      </c>
    </row>
    <row r="2559" spans="1:20" x14ac:dyDescent="0.2">
      <c r="A2559" t="s">
        <v>19122</v>
      </c>
      <c r="B2559" t="s">
        <v>19123</v>
      </c>
      <c r="C2559" t="s">
        <v>230</v>
      </c>
      <c r="D2559" t="s">
        <v>1000</v>
      </c>
      <c r="E2559" s="23">
        <v>41730</v>
      </c>
      <c r="H2559" t="e">
        <v>#DIV/0!</v>
      </c>
      <c r="K2559" t="e">
        <v>#DIV/0!</v>
      </c>
      <c r="M2559" t="e">
        <v>#DIV/0!</v>
      </c>
      <c r="R2559" t="e">
        <v>#DIV/0!</v>
      </c>
    </row>
    <row r="2560" spans="1:20" x14ac:dyDescent="0.2">
      <c r="A2560" t="s">
        <v>19301</v>
      </c>
      <c r="B2560" t="s">
        <v>19302</v>
      </c>
      <c r="C2560" t="s">
        <v>234</v>
      </c>
      <c r="D2560" t="s">
        <v>1000</v>
      </c>
      <c r="E2560" s="23">
        <v>41730</v>
      </c>
      <c r="H2560" t="e">
        <v>#DIV/0!</v>
      </c>
      <c r="K2560" t="e">
        <v>#DIV/0!</v>
      </c>
      <c r="M2560" t="e">
        <v>#DIV/0!</v>
      </c>
      <c r="R2560" t="e">
        <v>#DIV/0!</v>
      </c>
    </row>
    <row r="2561" spans="1:20" x14ac:dyDescent="0.2">
      <c r="A2561" t="s">
        <v>19480</v>
      </c>
      <c r="B2561" t="s">
        <v>19481</v>
      </c>
      <c r="C2561" t="s">
        <v>233</v>
      </c>
      <c r="D2561" t="s">
        <v>1002</v>
      </c>
      <c r="E2561" s="23">
        <v>41730</v>
      </c>
      <c r="H2561" t="e">
        <v>#DIV/0!</v>
      </c>
      <c r="K2561" t="e">
        <v>#DIV/0!</v>
      </c>
      <c r="M2561" t="e">
        <v>#DIV/0!</v>
      </c>
      <c r="R2561" t="e">
        <v>#DIV/0!</v>
      </c>
    </row>
    <row r="2562" spans="1:20" x14ac:dyDescent="0.2">
      <c r="A2562" t="s">
        <v>19855</v>
      </c>
      <c r="B2562" t="s">
        <v>19856</v>
      </c>
      <c r="C2562" t="s">
        <v>220</v>
      </c>
      <c r="D2562" t="s">
        <v>1000</v>
      </c>
      <c r="E2562" s="23">
        <v>41730</v>
      </c>
      <c r="F2562">
        <v>13</v>
      </c>
      <c r="G2562">
        <v>16</v>
      </c>
      <c r="H2562">
        <v>0.8125</v>
      </c>
      <c r="I2562">
        <v>29</v>
      </c>
      <c r="J2562">
        <v>40</v>
      </c>
      <c r="K2562">
        <v>0.72499999999999998</v>
      </c>
      <c r="L2562">
        <v>48</v>
      </c>
      <c r="M2562">
        <v>0.83333333333333337</v>
      </c>
      <c r="N2562">
        <v>19</v>
      </c>
      <c r="P2562">
        <v>4</v>
      </c>
      <c r="Q2562">
        <v>7</v>
      </c>
      <c r="R2562">
        <v>0.5714285714285714</v>
      </c>
      <c r="S2562">
        <v>10</v>
      </c>
    </row>
    <row r="2563" spans="1:20" x14ac:dyDescent="0.2">
      <c r="A2563" t="s">
        <v>20034</v>
      </c>
      <c r="B2563" t="s">
        <v>20035</v>
      </c>
      <c r="C2563" t="s">
        <v>221</v>
      </c>
      <c r="D2563" t="s">
        <v>1002</v>
      </c>
      <c r="E2563" s="23">
        <v>41730</v>
      </c>
      <c r="F2563">
        <v>10</v>
      </c>
      <c r="G2563">
        <v>12</v>
      </c>
      <c r="H2563">
        <v>0.83333333333333337</v>
      </c>
      <c r="I2563">
        <v>23</v>
      </c>
      <c r="J2563">
        <v>34</v>
      </c>
      <c r="K2563">
        <v>0.67647058823529416</v>
      </c>
      <c r="L2563">
        <v>40</v>
      </c>
      <c r="M2563">
        <v>0.85</v>
      </c>
      <c r="N2563">
        <v>16</v>
      </c>
      <c r="O2563">
        <v>0.83425000000000005</v>
      </c>
      <c r="P2563">
        <v>4</v>
      </c>
      <c r="Q2563">
        <v>7</v>
      </c>
      <c r="R2563">
        <v>0.5714285714285714</v>
      </c>
      <c r="S2563">
        <v>7</v>
      </c>
    </row>
    <row r="2564" spans="1:20" x14ac:dyDescent="0.2">
      <c r="A2564" t="s">
        <v>20211</v>
      </c>
      <c r="B2564" t="s">
        <v>20212</v>
      </c>
      <c r="C2564" t="s">
        <v>222</v>
      </c>
      <c r="D2564" t="s">
        <v>1002</v>
      </c>
      <c r="E2564" s="23">
        <v>41730</v>
      </c>
      <c r="F2564">
        <v>3</v>
      </c>
      <c r="G2564">
        <v>4</v>
      </c>
      <c r="H2564">
        <v>0.75</v>
      </c>
      <c r="I2564">
        <v>6</v>
      </c>
      <c r="J2564">
        <v>6</v>
      </c>
      <c r="K2564">
        <v>1</v>
      </c>
      <c r="L2564">
        <v>8</v>
      </c>
      <c r="M2564">
        <v>0.75</v>
      </c>
      <c r="N2564">
        <v>3</v>
      </c>
      <c r="O2564">
        <v>0.91700000000000004</v>
      </c>
      <c r="P2564">
        <v>0</v>
      </c>
      <c r="Q2564">
        <v>0</v>
      </c>
      <c r="R2564" t="e">
        <v>#DIV/0!</v>
      </c>
      <c r="S2564">
        <v>3</v>
      </c>
    </row>
    <row r="2565" spans="1:20" x14ac:dyDescent="0.2">
      <c r="A2565" t="s">
        <v>20388</v>
      </c>
      <c r="B2565" t="s">
        <v>20389</v>
      </c>
      <c r="C2565" t="s">
        <v>211</v>
      </c>
      <c r="D2565" t="s">
        <v>1002</v>
      </c>
      <c r="E2565" s="23">
        <v>41730</v>
      </c>
      <c r="H2565" t="e">
        <v>#DIV/0!</v>
      </c>
      <c r="K2565" t="e">
        <v>#DIV/0!</v>
      </c>
      <c r="M2565" t="e">
        <v>#DIV/0!</v>
      </c>
      <c r="N2565">
        <v>0</v>
      </c>
      <c r="R2565" t="e">
        <v>#DIV/0!</v>
      </c>
    </row>
    <row r="2566" spans="1:20" x14ac:dyDescent="0.2">
      <c r="A2566" t="s">
        <v>20565</v>
      </c>
      <c r="B2566" t="s">
        <v>20566</v>
      </c>
      <c r="C2566" t="s">
        <v>207</v>
      </c>
      <c r="D2566" t="s">
        <v>1000</v>
      </c>
      <c r="E2566" s="23">
        <v>41730</v>
      </c>
      <c r="F2566">
        <v>7</v>
      </c>
      <c r="G2566">
        <v>10</v>
      </c>
      <c r="H2566">
        <v>0.7</v>
      </c>
      <c r="I2566">
        <v>15</v>
      </c>
      <c r="J2566">
        <v>45</v>
      </c>
      <c r="K2566">
        <v>0.33333333333333331</v>
      </c>
      <c r="L2566">
        <v>60</v>
      </c>
      <c r="M2566">
        <v>0.75</v>
      </c>
      <c r="N2566">
        <v>12</v>
      </c>
      <c r="P2566">
        <v>5</v>
      </c>
      <c r="Q2566">
        <v>5</v>
      </c>
      <c r="R2566">
        <v>1</v>
      </c>
      <c r="S2566">
        <v>3</v>
      </c>
      <c r="T2566">
        <v>0.82699999999999996</v>
      </c>
    </row>
    <row r="2567" spans="1:20" x14ac:dyDescent="0.2">
      <c r="A2567" t="s">
        <v>20744</v>
      </c>
      <c r="B2567" t="s">
        <v>20745</v>
      </c>
      <c r="C2567" t="s">
        <v>894</v>
      </c>
      <c r="D2567" t="s">
        <v>1002</v>
      </c>
      <c r="E2567" s="23">
        <v>41730</v>
      </c>
      <c r="H2567" t="e">
        <v>#DIV/0!</v>
      </c>
      <c r="K2567" t="e">
        <v>#DIV/0!</v>
      </c>
      <c r="M2567" t="e">
        <v>#DIV/0!</v>
      </c>
      <c r="R2567" t="e">
        <v>#DIV/0!</v>
      </c>
      <c r="T2567">
        <v>0.66168518518518515</v>
      </c>
    </row>
    <row r="2568" spans="1:20" x14ac:dyDescent="0.2">
      <c r="A2568" t="s">
        <v>20809</v>
      </c>
      <c r="B2568" t="s">
        <v>20810</v>
      </c>
      <c r="C2568" t="s">
        <v>210</v>
      </c>
      <c r="D2568" t="s">
        <v>1002</v>
      </c>
      <c r="E2568" s="23">
        <v>41730</v>
      </c>
      <c r="F2568">
        <v>5</v>
      </c>
      <c r="G2568">
        <v>5</v>
      </c>
      <c r="H2568">
        <v>1</v>
      </c>
      <c r="I2568">
        <v>13</v>
      </c>
      <c r="J2568">
        <v>35</v>
      </c>
      <c r="K2568">
        <v>0.37142857142857144</v>
      </c>
      <c r="L2568">
        <v>35</v>
      </c>
      <c r="M2568">
        <v>1</v>
      </c>
      <c r="N2568">
        <v>10</v>
      </c>
      <c r="O2568">
        <v>1.175</v>
      </c>
      <c r="P2568">
        <v>5</v>
      </c>
      <c r="Q2568">
        <v>5</v>
      </c>
      <c r="R2568">
        <v>1</v>
      </c>
      <c r="S2568">
        <v>3</v>
      </c>
      <c r="T2568">
        <v>0.78908554572271383</v>
      </c>
    </row>
    <row r="2569" spans="1:20" x14ac:dyDescent="0.2">
      <c r="A2569" t="s">
        <v>20986</v>
      </c>
      <c r="B2569" t="s">
        <v>20987</v>
      </c>
      <c r="C2569" t="s">
        <v>208</v>
      </c>
      <c r="D2569" t="s">
        <v>1002</v>
      </c>
      <c r="E2569" s="23">
        <v>41730</v>
      </c>
      <c r="F2569">
        <v>2</v>
      </c>
      <c r="G2569">
        <v>5</v>
      </c>
      <c r="H2569">
        <v>0.4</v>
      </c>
      <c r="I2569">
        <v>2</v>
      </c>
      <c r="J2569">
        <v>10</v>
      </c>
      <c r="K2569">
        <v>0.2</v>
      </c>
      <c r="L2569">
        <v>25</v>
      </c>
      <c r="M2569">
        <v>0.4</v>
      </c>
      <c r="N2569">
        <v>2</v>
      </c>
      <c r="P2569">
        <v>0</v>
      </c>
      <c r="Q2569">
        <v>0</v>
      </c>
      <c r="R2569" t="e">
        <v>#DIV/0!</v>
      </c>
      <c r="S2569">
        <v>0</v>
      </c>
    </row>
    <row r="2570" spans="1:20" x14ac:dyDescent="0.2">
      <c r="A2570" t="s">
        <v>21241</v>
      </c>
      <c r="B2570" t="s">
        <v>21242</v>
      </c>
      <c r="C2570" t="s">
        <v>213</v>
      </c>
      <c r="D2570" t="s">
        <v>1002</v>
      </c>
      <c r="E2570" s="23">
        <v>41730</v>
      </c>
      <c r="H2570" t="e">
        <v>#DIV/0!</v>
      </c>
      <c r="K2570" t="e">
        <v>#DIV/0!</v>
      </c>
      <c r="M2570" t="e">
        <v>#DIV/0!</v>
      </c>
      <c r="R2570" t="e">
        <v>#DIV/0!</v>
      </c>
    </row>
    <row r="2571" spans="1:20" x14ac:dyDescent="0.2">
      <c r="A2571" t="s">
        <v>21418</v>
      </c>
      <c r="B2571" t="s">
        <v>21419</v>
      </c>
      <c r="C2571" t="s">
        <v>8154</v>
      </c>
      <c r="D2571" t="s">
        <v>1002</v>
      </c>
      <c r="E2571" s="23">
        <v>41730</v>
      </c>
      <c r="H2571" t="e">
        <v>#DIV/0!</v>
      </c>
      <c r="K2571" t="e">
        <v>#DIV/0!</v>
      </c>
      <c r="M2571" t="e">
        <v>#DIV/0!</v>
      </c>
      <c r="R2571" t="e">
        <v>#DIV/0!</v>
      </c>
    </row>
    <row r="2572" spans="1:20" x14ac:dyDescent="0.2">
      <c r="A2572" t="s">
        <v>21483</v>
      </c>
      <c r="B2572" t="s">
        <v>21484</v>
      </c>
      <c r="C2572" t="s">
        <v>212</v>
      </c>
      <c r="D2572" t="s">
        <v>1000</v>
      </c>
      <c r="E2572" s="23">
        <v>41730</v>
      </c>
      <c r="F2572">
        <v>0</v>
      </c>
      <c r="G2572">
        <v>0</v>
      </c>
      <c r="H2572" t="e">
        <v>#DIV/0!</v>
      </c>
      <c r="I2572">
        <v>0</v>
      </c>
      <c r="J2572">
        <v>0</v>
      </c>
      <c r="K2572" t="e">
        <v>#DIV/0!</v>
      </c>
      <c r="L2572">
        <v>0</v>
      </c>
      <c r="M2572" t="e">
        <v>#DIV/0!</v>
      </c>
      <c r="N2572">
        <v>0</v>
      </c>
      <c r="P2572">
        <v>0</v>
      </c>
      <c r="Q2572">
        <v>0</v>
      </c>
      <c r="R2572" t="e">
        <v>#DIV/0!</v>
      </c>
      <c r="S2572">
        <v>0</v>
      </c>
      <c r="T2572">
        <v>0.66666666666666663</v>
      </c>
    </row>
    <row r="2573" spans="1:20" x14ac:dyDescent="0.2">
      <c r="A2573" t="s">
        <v>21692</v>
      </c>
      <c r="B2573" t="s">
        <v>21693</v>
      </c>
      <c r="C2573" t="s">
        <v>217</v>
      </c>
      <c r="D2573" t="s">
        <v>1000</v>
      </c>
      <c r="E2573" s="23">
        <v>41730</v>
      </c>
      <c r="F2573">
        <v>2</v>
      </c>
      <c r="G2573">
        <v>3</v>
      </c>
      <c r="H2573">
        <v>0.66666666666666663</v>
      </c>
      <c r="I2573">
        <v>2</v>
      </c>
      <c r="J2573">
        <v>10</v>
      </c>
      <c r="K2573">
        <v>0.2</v>
      </c>
      <c r="L2573">
        <v>15</v>
      </c>
      <c r="M2573">
        <v>0.66666666666666663</v>
      </c>
      <c r="N2573">
        <v>0</v>
      </c>
      <c r="P2573">
        <v>0</v>
      </c>
      <c r="Q2573">
        <v>0</v>
      </c>
      <c r="S2573">
        <v>2</v>
      </c>
    </row>
    <row r="2574" spans="1:20" x14ac:dyDescent="0.2">
      <c r="A2574" t="s">
        <v>21871</v>
      </c>
      <c r="B2574" t="s">
        <v>21872</v>
      </c>
      <c r="C2574" t="s">
        <v>895</v>
      </c>
      <c r="D2574" t="s">
        <v>1002</v>
      </c>
      <c r="E2574" s="23">
        <v>41730</v>
      </c>
      <c r="F2574">
        <v>0</v>
      </c>
      <c r="G2574">
        <v>0</v>
      </c>
      <c r="H2574" t="e">
        <v>#DIV/0!</v>
      </c>
      <c r="I2574">
        <v>0</v>
      </c>
      <c r="J2574">
        <v>0</v>
      </c>
      <c r="K2574" t="e">
        <v>#DIV/0!</v>
      </c>
      <c r="L2574">
        <v>0</v>
      </c>
      <c r="M2574" t="e">
        <v>#DIV/0!</v>
      </c>
      <c r="P2574">
        <v>0</v>
      </c>
      <c r="Q2574">
        <v>0</v>
      </c>
      <c r="R2574" t="e">
        <v>#DIV/0!</v>
      </c>
    </row>
    <row r="2575" spans="1:20" x14ac:dyDescent="0.2">
      <c r="A2575" t="s">
        <v>21936</v>
      </c>
      <c r="B2575" t="s">
        <v>21937</v>
      </c>
      <c r="C2575" t="s">
        <v>218</v>
      </c>
      <c r="D2575" t="s">
        <v>1002</v>
      </c>
      <c r="E2575" s="23">
        <v>41730</v>
      </c>
      <c r="F2575">
        <v>2</v>
      </c>
      <c r="G2575">
        <v>3</v>
      </c>
      <c r="H2575">
        <v>0.66666666666666663</v>
      </c>
      <c r="I2575">
        <v>2</v>
      </c>
      <c r="J2575">
        <v>10</v>
      </c>
      <c r="K2575">
        <v>0.2</v>
      </c>
      <c r="L2575">
        <v>15</v>
      </c>
      <c r="M2575">
        <v>0.66666666666666663</v>
      </c>
      <c r="N2575">
        <v>0</v>
      </c>
      <c r="P2575">
        <v>0</v>
      </c>
      <c r="Q2575">
        <v>0</v>
      </c>
      <c r="R2575" t="e">
        <v>#DIV/0!</v>
      </c>
      <c r="S2575">
        <v>2</v>
      </c>
      <c r="T2575">
        <v>0.2857142857142857</v>
      </c>
    </row>
    <row r="2576" spans="1:20" x14ac:dyDescent="0.2">
      <c r="A2576" t="s">
        <v>22113</v>
      </c>
      <c r="B2576" t="s">
        <v>22114</v>
      </c>
      <c r="C2576" t="s">
        <v>219</v>
      </c>
      <c r="D2576" t="s">
        <v>1002</v>
      </c>
      <c r="E2576" s="23">
        <v>41730</v>
      </c>
      <c r="T2576">
        <v>0.90625</v>
      </c>
    </row>
    <row r="2577" spans="1:20" x14ac:dyDescent="0.2">
      <c r="A2577" t="s">
        <v>11557</v>
      </c>
      <c r="B2577" t="s">
        <v>11558</v>
      </c>
      <c r="C2577" t="s">
        <v>198</v>
      </c>
      <c r="D2577" t="s">
        <v>1002</v>
      </c>
      <c r="E2577" s="23">
        <v>41760</v>
      </c>
      <c r="F2577">
        <v>3</v>
      </c>
      <c r="G2577">
        <v>3</v>
      </c>
      <c r="H2577">
        <v>1</v>
      </c>
      <c r="J2577">
        <v>15</v>
      </c>
      <c r="K2577">
        <v>0</v>
      </c>
      <c r="L2577">
        <v>15</v>
      </c>
      <c r="M2577">
        <v>1</v>
      </c>
      <c r="N2577">
        <v>0</v>
      </c>
      <c r="P2577">
        <v>0</v>
      </c>
      <c r="Q2577">
        <v>0</v>
      </c>
      <c r="R2577" t="e">
        <v>#DIV/0!</v>
      </c>
      <c r="T2577">
        <v>0.95</v>
      </c>
    </row>
    <row r="2578" spans="1:20" x14ac:dyDescent="0.2">
      <c r="A2578" t="s">
        <v>13199</v>
      </c>
      <c r="B2578" t="s">
        <v>13111</v>
      </c>
      <c r="C2578" t="s">
        <v>1051</v>
      </c>
      <c r="D2578" t="s">
        <v>1002</v>
      </c>
      <c r="E2578" s="23">
        <v>41760</v>
      </c>
      <c r="F2578">
        <v>3</v>
      </c>
      <c r="G2578">
        <v>3</v>
      </c>
      <c r="H2578">
        <v>1</v>
      </c>
      <c r="J2578">
        <v>15</v>
      </c>
      <c r="K2578">
        <v>0</v>
      </c>
      <c r="L2578">
        <v>15</v>
      </c>
      <c r="M2578">
        <v>1</v>
      </c>
      <c r="N2578">
        <v>0</v>
      </c>
      <c r="P2578">
        <v>0</v>
      </c>
      <c r="Q2578">
        <v>0</v>
      </c>
      <c r="R2578" t="e">
        <v>#DIV/0!</v>
      </c>
      <c r="T2578">
        <v>0.78204545454545449</v>
      </c>
    </row>
    <row r="2579" spans="1:20" x14ac:dyDescent="0.2">
      <c r="A2579" t="s">
        <v>3013</v>
      </c>
      <c r="B2579" t="s">
        <v>3014</v>
      </c>
      <c r="C2579" t="s">
        <v>242</v>
      </c>
      <c r="D2579" t="s">
        <v>1000</v>
      </c>
      <c r="E2579" s="23">
        <v>41760</v>
      </c>
      <c r="F2579">
        <v>0</v>
      </c>
      <c r="G2579">
        <v>0</v>
      </c>
      <c r="H2579" t="e">
        <v>#DIV/0!</v>
      </c>
      <c r="I2579">
        <v>0</v>
      </c>
      <c r="J2579">
        <v>0</v>
      </c>
      <c r="K2579" t="e">
        <v>#DIV/0!</v>
      </c>
      <c r="L2579">
        <v>0</v>
      </c>
      <c r="M2579" t="e">
        <v>#DIV/0!</v>
      </c>
      <c r="N2579">
        <v>0</v>
      </c>
      <c r="P2579">
        <v>0</v>
      </c>
      <c r="Q2579">
        <v>0</v>
      </c>
      <c r="R2579" t="e">
        <v>#DIV/0!</v>
      </c>
      <c r="S2579">
        <v>0</v>
      </c>
      <c r="T2579">
        <v>0.8666666666666667</v>
      </c>
    </row>
    <row r="2580" spans="1:20" x14ac:dyDescent="0.2">
      <c r="A2580" t="s">
        <v>2838</v>
      </c>
      <c r="B2580" t="s">
        <v>2839</v>
      </c>
      <c r="C2580" t="s">
        <v>2724</v>
      </c>
      <c r="D2580" t="s">
        <v>1000</v>
      </c>
      <c r="E2580" s="23">
        <v>41760</v>
      </c>
      <c r="F2580">
        <v>9</v>
      </c>
      <c r="G2580">
        <v>9</v>
      </c>
      <c r="H2580">
        <v>1</v>
      </c>
      <c r="I2580">
        <v>0</v>
      </c>
      <c r="J2580">
        <v>42</v>
      </c>
      <c r="K2580">
        <v>0</v>
      </c>
      <c r="L2580">
        <v>42</v>
      </c>
      <c r="M2580">
        <v>1</v>
      </c>
      <c r="N2580">
        <v>0</v>
      </c>
      <c r="P2580">
        <v>0</v>
      </c>
      <c r="Q2580">
        <v>0</v>
      </c>
      <c r="R2580" t="e">
        <v>#DIV/0!</v>
      </c>
      <c r="S2580">
        <v>0</v>
      </c>
    </row>
    <row r="2581" spans="1:20" x14ac:dyDescent="0.2">
      <c r="A2581" t="s">
        <v>2593</v>
      </c>
      <c r="B2581" t="s">
        <v>2594</v>
      </c>
      <c r="C2581" t="s">
        <v>237</v>
      </c>
      <c r="D2581" t="s">
        <v>1000</v>
      </c>
      <c r="E2581" s="23">
        <v>41760</v>
      </c>
      <c r="F2581">
        <v>17</v>
      </c>
      <c r="G2581">
        <v>20</v>
      </c>
      <c r="H2581">
        <v>0.85</v>
      </c>
      <c r="I2581">
        <v>108</v>
      </c>
      <c r="J2581">
        <v>125</v>
      </c>
      <c r="K2581">
        <v>0.86399999999999999</v>
      </c>
      <c r="L2581">
        <v>150</v>
      </c>
      <c r="M2581">
        <v>0.83333333333333337</v>
      </c>
      <c r="N2581">
        <v>74</v>
      </c>
      <c r="O2581">
        <v>1.153125</v>
      </c>
      <c r="P2581">
        <v>12</v>
      </c>
      <c r="Q2581">
        <v>16</v>
      </c>
      <c r="R2581">
        <v>0.75</v>
      </c>
      <c r="S2581">
        <v>34</v>
      </c>
    </row>
    <row r="2582" spans="1:20" x14ac:dyDescent="0.2">
      <c r="A2582" t="s">
        <v>2418</v>
      </c>
      <c r="B2582" t="s">
        <v>2419</v>
      </c>
      <c r="C2582" t="s">
        <v>238</v>
      </c>
      <c r="D2582" t="s">
        <v>1000</v>
      </c>
      <c r="E2582" s="23">
        <v>41760</v>
      </c>
      <c r="F2582">
        <v>8</v>
      </c>
      <c r="G2582">
        <v>12</v>
      </c>
      <c r="H2582">
        <v>0.66666666666666663</v>
      </c>
      <c r="I2582">
        <v>27</v>
      </c>
      <c r="J2582">
        <v>28</v>
      </c>
      <c r="K2582">
        <v>0.9642857142857143</v>
      </c>
      <c r="L2582">
        <v>40</v>
      </c>
      <c r="M2582">
        <v>0.7</v>
      </c>
      <c r="N2582">
        <v>17</v>
      </c>
      <c r="O2582">
        <v>0.83425000000000005</v>
      </c>
      <c r="P2582">
        <v>6</v>
      </c>
      <c r="Q2582">
        <v>6</v>
      </c>
      <c r="R2582">
        <v>1</v>
      </c>
      <c r="S2582">
        <v>10</v>
      </c>
    </row>
    <row r="2583" spans="1:20" x14ac:dyDescent="0.2">
      <c r="A2583" t="s">
        <v>2245</v>
      </c>
      <c r="B2583" t="s">
        <v>2246</v>
      </c>
      <c r="C2583" t="s">
        <v>239</v>
      </c>
      <c r="D2583" t="s">
        <v>1000</v>
      </c>
      <c r="E2583" s="23">
        <v>41760</v>
      </c>
      <c r="F2583">
        <v>2</v>
      </c>
      <c r="G2583">
        <v>4</v>
      </c>
      <c r="H2583">
        <v>0.5</v>
      </c>
      <c r="I2583">
        <v>7</v>
      </c>
      <c r="J2583">
        <v>4</v>
      </c>
      <c r="K2583">
        <v>1.75</v>
      </c>
      <c r="L2583">
        <v>8</v>
      </c>
      <c r="M2583">
        <v>0.5</v>
      </c>
      <c r="N2583">
        <v>6</v>
      </c>
      <c r="O2583">
        <v>0.745</v>
      </c>
      <c r="P2583">
        <v>0</v>
      </c>
      <c r="Q2583">
        <v>0</v>
      </c>
      <c r="R2583" t="e">
        <v>#DIV/0!</v>
      </c>
      <c r="S2583">
        <v>1</v>
      </c>
    </row>
    <row r="2584" spans="1:20" x14ac:dyDescent="0.2">
      <c r="A2584" t="s">
        <v>2070</v>
      </c>
      <c r="B2584" t="s">
        <v>2071</v>
      </c>
      <c r="C2584" t="s">
        <v>1988</v>
      </c>
      <c r="D2584" t="s">
        <v>1000</v>
      </c>
      <c r="E2584" s="23">
        <v>41760</v>
      </c>
      <c r="F2584">
        <v>7</v>
      </c>
      <c r="G2584">
        <v>7</v>
      </c>
      <c r="H2584">
        <v>1</v>
      </c>
      <c r="I2584">
        <v>29</v>
      </c>
      <c r="J2584">
        <v>35</v>
      </c>
      <c r="K2584">
        <v>0.82857142857142863</v>
      </c>
      <c r="L2584">
        <v>35</v>
      </c>
      <c r="M2584">
        <v>1</v>
      </c>
      <c r="N2584">
        <v>29</v>
      </c>
      <c r="P2584">
        <v>2</v>
      </c>
      <c r="Q2584">
        <v>2</v>
      </c>
      <c r="R2584">
        <v>1</v>
      </c>
      <c r="S2584">
        <v>0</v>
      </c>
    </row>
    <row r="2585" spans="1:20" x14ac:dyDescent="0.2">
      <c r="A2585" t="s">
        <v>1822</v>
      </c>
      <c r="B2585" t="s">
        <v>1823</v>
      </c>
      <c r="C2585" t="s">
        <v>240</v>
      </c>
      <c r="D2585" t="s">
        <v>1000</v>
      </c>
      <c r="E2585" s="23">
        <v>41760</v>
      </c>
      <c r="F2585">
        <v>17</v>
      </c>
      <c r="G2585">
        <v>25</v>
      </c>
      <c r="H2585">
        <v>0.68</v>
      </c>
      <c r="I2585">
        <v>59</v>
      </c>
      <c r="J2585">
        <v>85</v>
      </c>
      <c r="K2585">
        <v>0.69411764705882351</v>
      </c>
      <c r="L2585">
        <v>125</v>
      </c>
      <c r="M2585">
        <v>0.68</v>
      </c>
      <c r="N2585">
        <v>50</v>
      </c>
      <c r="P2585">
        <v>1</v>
      </c>
      <c r="Q2585">
        <v>3</v>
      </c>
      <c r="R2585">
        <v>0.33333333333333331</v>
      </c>
      <c r="S2585">
        <v>9</v>
      </c>
    </row>
    <row r="2586" spans="1:20" x14ac:dyDescent="0.2">
      <c r="A2586" t="s">
        <v>1647</v>
      </c>
      <c r="B2586" t="s">
        <v>1648</v>
      </c>
      <c r="C2586" t="s">
        <v>241</v>
      </c>
      <c r="D2586" t="s">
        <v>1000</v>
      </c>
      <c r="E2586" s="23">
        <v>41760</v>
      </c>
      <c r="F2586">
        <v>0</v>
      </c>
      <c r="G2586">
        <v>0</v>
      </c>
      <c r="H2586" t="e">
        <v>#DIV/0!</v>
      </c>
      <c r="I2586">
        <v>0</v>
      </c>
      <c r="J2586">
        <v>0</v>
      </c>
      <c r="K2586" t="e">
        <v>#DIV/0!</v>
      </c>
      <c r="L2586">
        <v>0</v>
      </c>
      <c r="M2586" t="e">
        <v>#DIV/0!</v>
      </c>
      <c r="P2586">
        <v>0</v>
      </c>
      <c r="Q2586">
        <v>0</v>
      </c>
      <c r="R2586" t="e">
        <v>#DIV/0!</v>
      </c>
    </row>
    <row r="2587" spans="1:20" x14ac:dyDescent="0.2">
      <c r="A2587" t="s">
        <v>1088</v>
      </c>
      <c r="B2587" t="s">
        <v>1173</v>
      </c>
      <c r="C2587" t="s">
        <v>235</v>
      </c>
      <c r="D2587" t="s">
        <v>1002</v>
      </c>
      <c r="E2587" s="23">
        <v>41760</v>
      </c>
      <c r="F2587">
        <v>60</v>
      </c>
      <c r="G2587">
        <v>77</v>
      </c>
      <c r="H2587">
        <v>0.77922077922077926</v>
      </c>
      <c r="I2587">
        <v>230</v>
      </c>
      <c r="J2587">
        <v>319</v>
      </c>
      <c r="K2587">
        <v>0.72100313479623823</v>
      </c>
      <c r="L2587">
        <v>400</v>
      </c>
      <c r="M2587">
        <v>0.79749999999999999</v>
      </c>
      <c r="N2587">
        <v>176</v>
      </c>
      <c r="P2587">
        <v>21</v>
      </c>
      <c r="Q2587">
        <v>27</v>
      </c>
      <c r="R2587">
        <v>0.77777777777777779</v>
      </c>
      <c r="S2587">
        <v>54</v>
      </c>
      <c r="T2587">
        <v>0.32804232804232802</v>
      </c>
    </row>
    <row r="2588" spans="1:20" x14ac:dyDescent="0.2">
      <c r="A2588" t="s">
        <v>11559</v>
      </c>
      <c r="B2588" t="s">
        <v>11560</v>
      </c>
      <c r="C2588" t="s">
        <v>199</v>
      </c>
      <c r="D2588" t="s">
        <v>1002</v>
      </c>
      <c r="E2588" s="23">
        <v>41760</v>
      </c>
      <c r="F2588">
        <v>8</v>
      </c>
      <c r="G2588">
        <v>11</v>
      </c>
      <c r="H2588">
        <v>0.72727272727272729</v>
      </c>
      <c r="I2588">
        <v>30</v>
      </c>
      <c r="J2588">
        <v>40</v>
      </c>
      <c r="K2588">
        <v>0.75</v>
      </c>
      <c r="L2588">
        <v>55</v>
      </c>
      <c r="M2588">
        <v>0.72727272727272729</v>
      </c>
      <c r="N2588">
        <v>23</v>
      </c>
      <c r="P2588">
        <v>1</v>
      </c>
      <c r="Q2588">
        <v>2</v>
      </c>
      <c r="R2588">
        <v>0.5</v>
      </c>
      <c r="S2588">
        <v>7</v>
      </c>
      <c r="T2588">
        <v>1.0041666666666667</v>
      </c>
    </row>
    <row r="2589" spans="1:20" x14ac:dyDescent="0.2">
      <c r="A2589" t="s">
        <v>11427</v>
      </c>
      <c r="B2589" t="s">
        <v>11428</v>
      </c>
      <c r="C2589" t="s">
        <v>201</v>
      </c>
      <c r="D2589" t="s">
        <v>1000</v>
      </c>
      <c r="E2589" s="23">
        <v>41760</v>
      </c>
      <c r="F2589">
        <v>3</v>
      </c>
      <c r="G2589">
        <v>4</v>
      </c>
      <c r="H2589">
        <v>0.75</v>
      </c>
      <c r="I2589">
        <v>18</v>
      </c>
      <c r="J2589">
        <v>15</v>
      </c>
      <c r="K2589">
        <v>1.2</v>
      </c>
      <c r="L2589">
        <v>20</v>
      </c>
      <c r="M2589">
        <v>0.75</v>
      </c>
      <c r="N2589">
        <v>18</v>
      </c>
      <c r="O2589">
        <v>1.3125</v>
      </c>
      <c r="P2589">
        <v>1</v>
      </c>
      <c r="Q2589">
        <v>1</v>
      </c>
      <c r="R2589">
        <v>1</v>
      </c>
      <c r="S2589">
        <v>0</v>
      </c>
      <c r="T2589">
        <v>0.73109090909090912</v>
      </c>
    </row>
    <row r="2590" spans="1:20" x14ac:dyDescent="0.2">
      <c r="A2590" t="s">
        <v>12224</v>
      </c>
      <c r="B2590" t="s">
        <v>12225</v>
      </c>
      <c r="C2590" t="s">
        <v>200</v>
      </c>
      <c r="D2590" t="s">
        <v>1000</v>
      </c>
      <c r="E2590" s="23">
        <v>41760</v>
      </c>
      <c r="F2590">
        <v>5</v>
      </c>
      <c r="G2590">
        <v>7</v>
      </c>
      <c r="H2590">
        <v>0.7142857142857143</v>
      </c>
      <c r="I2590">
        <v>12</v>
      </c>
      <c r="J2590">
        <v>25</v>
      </c>
      <c r="K2590">
        <v>0.48</v>
      </c>
      <c r="L2590">
        <v>35</v>
      </c>
      <c r="M2590">
        <v>0.7142857142857143</v>
      </c>
      <c r="N2590">
        <v>5</v>
      </c>
      <c r="P2590">
        <v>0</v>
      </c>
      <c r="Q2590">
        <v>1</v>
      </c>
      <c r="R2590">
        <v>0</v>
      </c>
      <c r="S2590">
        <v>7</v>
      </c>
      <c r="T2590">
        <v>0.83299999999999996</v>
      </c>
    </row>
    <row r="2591" spans="1:20" x14ac:dyDescent="0.2">
      <c r="A2591" t="s">
        <v>12509</v>
      </c>
      <c r="B2591" t="s">
        <v>12510</v>
      </c>
      <c r="C2591" t="s">
        <v>202</v>
      </c>
      <c r="D2591" t="s">
        <v>1000</v>
      </c>
      <c r="E2591" s="23">
        <v>41760</v>
      </c>
      <c r="H2591" t="e">
        <v>#DIV/0!</v>
      </c>
      <c r="K2591" t="e">
        <v>#DIV/0!</v>
      </c>
      <c r="M2591" t="e">
        <v>#DIV/0!</v>
      </c>
      <c r="R2591" t="e">
        <v>#DIV/0!</v>
      </c>
      <c r="T2591">
        <v>0.8899999999999999</v>
      </c>
    </row>
    <row r="2592" spans="1:20" x14ac:dyDescent="0.2">
      <c r="A2592" t="s">
        <v>11046</v>
      </c>
      <c r="B2592" t="s">
        <v>11047</v>
      </c>
      <c r="C2592" t="s">
        <v>228</v>
      </c>
      <c r="D2592" t="s">
        <v>1000</v>
      </c>
      <c r="E2592" s="23">
        <v>41760</v>
      </c>
      <c r="H2592" t="e">
        <v>#DIV/0!</v>
      </c>
      <c r="K2592" t="e">
        <v>#DIV/0!</v>
      </c>
      <c r="M2592" t="e">
        <v>#DIV/0!</v>
      </c>
      <c r="R2592" t="e">
        <v>#DIV/0!</v>
      </c>
      <c r="T2592">
        <v>0.65416666666666656</v>
      </c>
    </row>
    <row r="2593" spans="1:20" x14ac:dyDescent="0.2">
      <c r="A2593" t="s">
        <v>10871</v>
      </c>
      <c r="B2593" t="s">
        <v>10872</v>
      </c>
      <c r="C2593" t="s">
        <v>227</v>
      </c>
      <c r="D2593" t="s">
        <v>1002</v>
      </c>
      <c r="E2593" s="23">
        <v>41760</v>
      </c>
      <c r="H2593" t="e">
        <v>#DIV/0!</v>
      </c>
      <c r="K2593" t="e">
        <v>#DIV/0!</v>
      </c>
      <c r="M2593" t="e">
        <v>#DIV/0!</v>
      </c>
      <c r="R2593" t="e">
        <v>#DIV/0!</v>
      </c>
      <c r="T2593">
        <v>0.91150442477876104</v>
      </c>
    </row>
    <row r="2594" spans="1:20" x14ac:dyDescent="0.2">
      <c r="A2594" t="s">
        <v>10696</v>
      </c>
      <c r="B2594" t="s">
        <v>10697</v>
      </c>
      <c r="C2594" t="s">
        <v>203</v>
      </c>
      <c r="D2594" t="s">
        <v>1002</v>
      </c>
      <c r="E2594" s="23">
        <v>41760</v>
      </c>
      <c r="F2594">
        <v>8</v>
      </c>
      <c r="G2594">
        <v>10</v>
      </c>
      <c r="H2594">
        <v>0.8</v>
      </c>
      <c r="I2594">
        <v>54</v>
      </c>
      <c r="J2594">
        <v>55</v>
      </c>
      <c r="K2594">
        <v>0.98181818181818181</v>
      </c>
      <c r="L2594">
        <v>70</v>
      </c>
      <c r="M2594">
        <v>0.7857142857142857</v>
      </c>
      <c r="N2594">
        <v>46</v>
      </c>
      <c r="P2594">
        <v>6</v>
      </c>
      <c r="Q2594">
        <v>7</v>
      </c>
      <c r="R2594">
        <v>0.8571428571428571</v>
      </c>
      <c r="S2594">
        <v>8</v>
      </c>
    </row>
    <row r="2595" spans="1:20" x14ac:dyDescent="0.2">
      <c r="A2595" t="s">
        <v>10521</v>
      </c>
      <c r="B2595" t="s">
        <v>10522</v>
      </c>
      <c r="C2595" t="s">
        <v>205</v>
      </c>
      <c r="D2595" t="s">
        <v>1000</v>
      </c>
      <c r="E2595" s="23">
        <v>41760</v>
      </c>
      <c r="F2595">
        <v>4</v>
      </c>
      <c r="G2595">
        <v>5</v>
      </c>
      <c r="H2595">
        <v>0.8</v>
      </c>
      <c r="I2595">
        <v>31</v>
      </c>
      <c r="J2595">
        <v>35</v>
      </c>
      <c r="K2595">
        <v>0.88571428571428568</v>
      </c>
      <c r="L2595">
        <v>45</v>
      </c>
      <c r="M2595">
        <v>0.77777777777777779</v>
      </c>
      <c r="N2595">
        <v>24</v>
      </c>
      <c r="O2595">
        <v>1.0249999999999999</v>
      </c>
      <c r="P2595">
        <v>5</v>
      </c>
      <c r="Q2595">
        <v>5</v>
      </c>
      <c r="R2595">
        <v>1</v>
      </c>
      <c r="S2595">
        <v>7</v>
      </c>
      <c r="T2595">
        <v>0.76456728503504745</v>
      </c>
    </row>
    <row r="2596" spans="1:20" x14ac:dyDescent="0.2">
      <c r="A2596" t="s">
        <v>10345</v>
      </c>
      <c r="B2596" t="s">
        <v>10346</v>
      </c>
      <c r="C2596" t="s">
        <v>204</v>
      </c>
      <c r="D2596" t="s">
        <v>1000</v>
      </c>
      <c r="E2596" s="23">
        <v>41760</v>
      </c>
      <c r="F2596">
        <v>4</v>
      </c>
      <c r="G2596">
        <v>5</v>
      </c>
      <c r="H2596">
        <v>0.8</v>
      </c>
      <c r="I2596">
        <v>23</v>
      </c>
      <c r="J2596">
        <v>20</v>
      </c>
      <c r="K2596">
        <v>1.1499999999999999</v>
      </c>
      <c r="L2596">
        <v>25</v>
      </c>
      <c r="M2596">
        <v>0.8</v>
      </c>
      <c r="N2596">
        <v>22</v>
      </c>
      <c r="P2596">
        <v>1</v>
      </c>
      <c r="Q2596">
        <v>2</v>
      </c>
      <c r="R2596">
        <v>0.5</v>
      </c>
      <c r="S2596">
        <v>1</v>
      </c>
    </row>
    <row r="2597" spans="1:20" x14ac:dyDescent="0.2">
      <c r="A2597" t="s">
        <v>10280</v>
      </c>
      <c r="B2597" t="s">
        <v>10281</v>
      </c>
      <c r="C2597" t="s">
        <v>206</v>
      </c>
      <c r="D2597" t="s">
        <v>1000</v>
      </c>
      <c r="E2597" s="23">
        <v>41760</v>
      </c>
      <c r="N2597">
        <v>0</v>
      </c>
    </row>
    <row r="2598" spans="1:20" x14ac:dyDescent="0.2">
      <c r="A2598" t="s">
        <v>9849</v>
      </c>
      <c r="B2598" t="s">
        <v>9850</v>
      </c>
      <c r="C2598" t="s">
        <v>223</v>
      </c>
      <c r="D2598" t="s">
        <v>1002</v>
      </c>
      <c r="E2598" s="23">
        <v>41760</v>
      </c>
      <c r="H2598" t="e">
        <v>#DIV/0!</v>
      </c>
      <c r="K2598" t="e">
        <v>#DIV/0!</v>
      </c>
      <c r="M2598" t="e">
        <v>#DIV/0!</v>
      </c>
      <c r="R2598" t="e">
        <v>#DIV/0!</v>
      </c>
    </row>
    <row r="2599" spans="1:20" x14ac:dyDescent="0.2">
      <c r="A2599" t="s">
        <v>9674</v>
      </c>
      <c r="B2599" t="s">
        <v>9675</v>
      </c>
      <c r="C2599" t="s">
        <v>224</v>
      </c>
      <c r="D2599" t="s">
        <v>1000</v>
      </c>
      <c r="E2599" s="23">
        <v>41760</v>
      </c>
      <c r="H2599" t="e">
        <v>#DIV/0!</v>
      </c>
      <c r="K2599" t="e">
        <v>#DIV/0!</v>
      </c>
      <c r="M2599" t="e">
        <v>#DIV/0!</v>
      </c>
      <c r="R2599" t="e">
        <v>#DIV/0!</v>
      </c>
    </row>
    <row r="2600" spans="1:20" x14ac:dyDescent="0.2">
      <c r="A2600" t="s">
        <v>9283</v>
      </c>
      <c r="B2600" t="s">
        <v>9284</v>
      </c>
      <c r="C2600" t="s">
        <v>211</v>
      </c>
      <c r="D2600" t="s">
        <v>1000</v>
      </c>
      <c r="E2600" s="23">
        <v>41760</v>
      </c>
      <c r="H2600" t="e">
        <v>#DIV/0!</v>
      </c>
      <c r="K2600" t="e">
        <v>#DIV/0!</v>
      </c>
      <c r="M2600" t="e">
        <v>#DIV/0!</v>
      </c>
      <c r="N2600">
        <v>0</v>
      </c>
      <c r="R2600" t="e">
        <v>#DIV/0!</v>
      </c>
      <c r="T2600">
        <v>0.37037037037037035</v>
      </c>
    </row>
    <row r="2601" spans="1:20" x14ac:dyDescent="0.2">
      <c r="A2601" t="s">
        <v>9108</v>
      </c>
      <c r="B2601" t="s">
        <v>9109</v>
      </c>
      <c r="C2601" t="s">
        <v>207</v>
      </c>
      <c r="D2601" t="s">
        <v>1002</v>
      </c>
      <c r="E2601" s="23">
        <v>41760</v>
      </c>
      <c r="F2601">
        <v>6</v>
      </c>
      <c r="G2601">
        <v>10</v>
      </c>
      <c r="H2601">
        <v>0.6</v>
      </c>
      <c r="I2601">
        <v>14</v>
      </c>
      <c r="J2601">
        <v>35</v>
      </c>
      <c r="K2601">
        <v>0.4</v>
      </c>
      <c r="L2601">
        <v>60</v>
      </c>
      <c r="M2601">
        <v>0.58333333333333337</v>
      </c>
      <c r="N2601">
        <v>11</v>
      </c>
      <c r="P2601">
        <v>1</v>
      </c>
      <c r="Q2601">
        <v>4</v>
      </c>
      <c r="R2601">
        <v>0.25</v>
      </c>
      <c r="S2601">
        <v>3</v>
      </c>
    </row>
    <row r="2602" spans="1:20" x14ac:dyDescent="0.2">
      <c r="A2602" t="s">
        <v>9043</v>
      </c>
      <c r="B2602" t="s">
        <v>9044</v>
      </c>
      <c r="C2602" t="s">
        <v>894</v>
      </c>
      <c r="D2602" t="s">
        <v>1000</v>
      </c>
      <c r="E2602" s="23">
        <v>41760</v>
      </c>
      <c r="H2602" t="e">
        <v>#DIV/0!</v>
      </c>
      <c r="K2602" t="e">
        <v>#DIV/0!</v>
      </c>
      <c r="M2602" t="e">
        <v>#DIV/0!</v>
      </c>
      <c r="R2602" t="e">
        <v>#DIV/0!</v>
      </c>
      <c r="T2602">
        <v>1.2250000000000001</v>
      </c>
    </row>
    <row r="2603" spans="1:20" x14ac:dyDescent="0.2">
      <c r="A2603" t="s">
        <v>8868</v>
      </c>
      <c r="B2603" t="s">
        <v>8869</v>
      </c>
      <c r="C2603" t="s">
        <v>210</v>
      </c>
      <c r="D2603" t="s">
        <v>1000</v>
      </c>
      <c r="E2603" s="23">
        <v>41760</v>
      </c>
      <c r="F2603">
        <v>4</v>
      </c>
      <c r="G2603">
        <v>5</v>
      </c>
      <c r="H2603">
        <v>0.8</v>
      </c>
      <c r="I2603">
        <v>12</v>
      </c>
      <c r="J2603">
        <v>25</v>
      </c>
      <c r="K2603">
        <v>0.48</v>
      </c>
      <c r="L2603">
        <v>35</v>
      </c>
      <c r="M2603">
        <v>0.7142857142857143</v>
      </c>
      <c r="N2603">
        <v>9</v>
      </c>
      <c r="O2603">
        <v>1.25</v>
      </c>
      <c r="P2603">
        <v>1</v>
      </c>
      <c r="Q2603">
        <v>4</v>
      </c>
      <c r="R2603">
        <v>0.25</v>
      </c>
      <c r="S2603">
        <v>3</v>
      </c>
      <c r="T2603">
        <v>1.0625</v>
      </c>
    </row>
    <row r="2604" spans="1:20" x14ac:dyDescent="0.2">
      <c r="A2604" t="s">
        <v>8693</v>
      </c>
      <c r="B2604" t="s">
        <v>8694</v>
      </c>
      <c r="C2604" t="s">
        <v>208</v>
      </c>
      <c r="D2604" t="s">
        <v>1000</v>
      </c>
      <c r="E2604" s="23">
        <v>41760</v>
      </c>
      <c r="F2604">
        <v>2</v>
      </c>
      <c r="G2604">
        <v>5</v>
      </c>
      <c r="H2604">
        <v>0.4</v>
      </c>
      <c r="I2604">
        <v>2</v>
      </c>
      <c r="J2604">
        <v>10</v>
      </c>
      <c r="K2604">
        <v>0.2</v>
      </c>
      <c r="L2604">
        <v>25</v>
      </c>
      <c r="M2604">
        <v>0.4</v>
      </c>
      <c r="N2604">
        <v>2</v>
      </c>
      <c r="P2604">
        <v>0</v>
      </c>
      <c r="Q2604">
        <v>0</v>
      </c>
      <c r="R2604" t="e">
        <v>#DIV/0!</v>
      </c>
      <c r="S2604">
        <v>0</v>
      </c>
      <c r="T2604">
        <v>1</v>
      </c>
    </row>
    <row r="2605" spans="1:20" x14ac:dyDescent="0.2">
      <c r="A2605" t="s">
        <v>8444</v>
      </c>
      <c r="B2605" t="s">
        <v>8445</v>
      </c>
      <c r="C2605" t="s">
        <v>213</v>
      </c>
      <c r="D2605" t="s">
        <v>1000</v>
      </c>
      <c r="E2605" s="23">
        <v>41760</v>
      </c>
      <c r="H2605" t="e">
        <v>#DIV/0!</v>
      </c>
      <c r="K2605" t="e">
        <v>#DIV/0!</v>
      </c>
      <c r="M2605" t="e">
        <v>#DIV/0!</v>
      </c>
      <c r="R2605" t="e">
        <v>#DIV/0!</v>
      </c>
      <c r="T2605">
        <v>0.73109090909090912</v>
      </c>
    </row>
    <row r="2606" spans="1:20" x14ac:dyDescent="0.2">
      <c r="A2606" t="s">
        <v>8269</v>
      </c>
      <c r="B2606" t="s">
        <v>8270</v>
      </c>
      <c r="C2606" t="s">
        <v>212</v>
      </c>
      <c r="D2606" t="s">
        <v>1002</v>
      </c>
      <c r="E2606" s="23">
        <v>41760</v>
      </c>
      <c r="F2606">
        <v>0</v>
      </c>
      <c r="G2606">
        <v>0</v>
      </c>
      <c r="H2606" t="e">
        <v>#DIV/0!</v>
      </c>
      <c r="I2606">
        <v>0</v>
      </c>
      <c r="J2606">
        <v>0</v>
      </c>
      <c r="K2606" t="e">
        <v>#DIV/0!</v>
      </c>
      <c r="L2606">
        <v>0</v>
      </c>
      <c r="M2606" t="e">
        <v>#DIV/0!</v>
      </c>
      <c r="N2606">
        <v>0</v>
      </c>
      <c r="P2606">
        <v>0</v>
      </c>
      <c r="Q2606">
        <v>0</v>
      </c>
      <c r="R2606" t="e">
        <v>#DIV/0!</v>
      </c>
      <c r="S2606">
        <v>0</v>
      </c>
      <c r="T2606">
        <v>0.83299999999999996</v>
      </c>
    </row>
    <row r="2607" spans="1:20" x14ac:dyDescent="0.2">
      <c r="A2607" t="s">
        <v>8204</v>
      </c>
      <c r="B2607" t="s">
        <v>8205</v>
      </c>
      <c r="C2607" t="s">
        <v>8154</v>
      </c>
      <c r="D2607" t="s">
        <v>1000</v>
      </c>
      <c r="E2607" s="23">
        <v>41760</v>
      </c>
      <c r="H2607" t="e">
        <v>#DIV/0!</v>
      </c>
      <c r="K2607" t="e">
        <v>#DIV/0!</v>
      </c>
      <c r="M2607" t="e">
        <v>#DIV/0!</v>
      </c>
      <c r="R2607" t="e">
        <v>#DIV/0!</v>
      </c>
      <c r="T2607">
        <v>0.83</v>
      </c>
    </row>
    <row r="2608" spans="1:20" x14ac:dyDescent="0.2">
      <c r="A2608" t="s">
        <v>7968</v>
      </c>
      <c r="B2608" t="s">
        <v>7969</v>
      </c>
      <c r="C2608" t="s">
        <v>225</v>
      </c>
      <c r="D2608" t="s">
        <v>1002</v>
      </c>
      <c r="E2608" s="23">
        <v>41760</v>
      </c>
      <c r="H2608" t="e">
        <v>#DIV/0!</v>
      </c>
      <c r="K2608" t="e">
        <v>#DIV/0!</v>
      </c>
      <c r="M2608" t="e">
        <v>#DIV/0!</v>
      </c>
      <c r="R2608" t="e">
        <v>#DIV/0!</v>
      </c>
      <c r="T2608">
        <v>0.95</v>
      </c>
    </row>
    <row r="2609" spans="1:20" x14ac:dyDescent="0.2">
      <c r="A2609" t="s">
        <v>7767</v>
      </c>
      <c r="B2609" t="s">
        <v>7768</v>
      </c>
      <c r="C2609" t="s">
        <v>226</v>
      </c>
      <c r="D2609" t="s">
        <v>1000</v>
      </c>
      <c r="E2609" s="23">
        <v>41760</v>
      </c>
      <c r="H2609" t="e">
        <v>#DIV/0!</v>
      </c>
      <c r="K2609" t="e">
        <v>#DIV/0!</v>
      </c>
      <c r="M2609" t="e">
        <v>#DIV/0!</v>
      </c>
      <c r="R2609" t="e">
        <v>#DIV/0!</v>
      </c>
      <c r="T2609">
        <v>0.875</v>
      </c>
    </row>
    <row r="2610" spans="1:20" x14ac:dyDescent="0.2">
      <c r="A2610" t="s">
        <v>7580</v>
      </c>
      <c r="B2610" t="s">
        <v>7581</v>
      </c>
      <c r="C2610" t="s">
        <v>901</v>
      </c>
      <c r="D2610" t="s">
        <v>1000</v>
      </c>
      <c r="E2610" s="23">
        <v>41760</v>
      </c>
      <c r="F2610">
        <v>2</v>
      </c>
      <c r="G2610">
        <v>2</v>
      </c>
      <c r="H2610">
        <v>1</v>
      </c>
      <c r="I2610">
        <v>13</v>
      </c>
      <c r="J2610">
        <v>10</v>
      </c>
      <c r="K2610">
        <v>1.3</v>
      </c>
      <c r="L2610">
        <v>10</v>
      </c>
      <c r="M2610">
        <v>1</v>
      </c>
      <c r="N2610">
        <v>13</v>
      </c>
      <c r="P2610">
        <v>2</v>
      </c>
      <c r="Q2610">
        <v>2</v>
      </c>
      <c r="R2610">
        <v>1</v>
      </c>
      <c r="S2610">
        <v>0</v>
      </c>
      <c r="T2610">
        <v>1</v>
      </c>
    </row>
    <row r="2611" spans="1:20" x14ac:dyDescent="0.2">
      <c r="A2611" t="s">
        <v>7233</v>
      </c>
      <c r="B2611" t="s">
        <v>7234</v>
      </c>
      <c r="C2611" t="s">
        <v>1052</v>
      </c>
      <c r="D2611" t="s">
        <v>1000</v>
      </c>
      <c r="E2611" s="23">
        <v>41760</v>
      </c>
      <c r="F2611">
        <v>2</v>
      </c>
      <c r="G2611">
        <v>2</v>
      </c>
      <c r="H2611">
        <v>1</v>
      </c>
      <c r="I2611">
        <v>13</v>
      </c>
      <c r="J2611">
        <v>10</v>
      </c>
      <c r="K2611">
        <v>1.3</v>
      </c>
      <c r="L2611">
        <v>10</v>
      </c>
      <c r="M2611">
        <v>1</v>
      </c>
      <c r="N2611">
        <v>13</v>
      </c>
      <c r="P2611">
        <v>2</v>
      </c>
      <c r="Q2611">
        <v>2</v>
      </c>
      <c r="R2611">
        <v>1</v>
      </c>
      <c r="S2611">
        <v>0</v>
      </c>
      <c r="T2611">
        <v>0.3125</v>
      </c>
    </row>
    <row r="2612" spans="1:20" x14ac:dyDescent="0.2">
      <c r="A2612" t="s">
        <v>7028</v>
      </c>
      <c r="B2612" t="s">
        <v>7029</v>
      </c>
      <c r="C2612" t="s">
        <v>232</v>
      </c>
      <c r="D2612" t="s">
        <v>1002</v>
      </c>
      <c r="E2612" s="23">
        <v>41760</v>
      </c>
      <c r="H2612" t="e">
        <v>#DIV/0!</v>
      </c>
      <c r="K2612" t="e">
        <v>#DIV/0!</v>
      </c>
      <c r="M2612" t="e">
        <v>#DIV/0!</v>
      </c>
      <c r="R2612" t="e">
        <v>#DIV/0!</v>
      </c>
      <c r="T2612">
        <v>0.53846153846153844</v>
      </c>
    </row>
    <row r="2613" spans="1:20" x14ac:dyDescent="0.2">
      <c r="A2613" t="s">
        <v>6837</v>
      </c>
      <c r="B2613" t="s">
        <v>6838</v>
      </c>
      <c r="C2613" t="s">
        <v>231</v>
      </c>
      <c r="D2613" t="s">
        <v>1000</v>
      </c>
      <c r="E2613" s="23">
        <v>41760</v>
      </c>
      <c r="H2613" t="e">
        <v>#DIV/0!</v>
      </c>
      <c r="K2613" t="e">
        <v>#DIV/0!</v>
      </c>
      <c r="M2613" t="e">
        <v>#DIV/0!</v>
      </c>
      <c r="R2613" t="e">
        <v>#DIV/0!</v>
      </c>
    </row>
    <row r="2614" spans="1:20" x14ac:dyDescent="0.2">
      <c r="A2614" t="s">
        <v>6662</v>
      </c>
      <c r="B2614" t="s">
        <v>6663</v>
      </c>
      <c r="C2614" t="s">
        <v>317</v>
      </c>
      <c r="D2614" t="s">
        <v>1002</v>
      </c>
      <c r="E2614" s="23">
        <v>41760</v>
      </c>
      <c r="F2614">
        <v>4</v>
      </c>
      <c r="G2614">
        <v>5</v>
      </c>
      <c r="H2614">
        <v>0.8</v>
      </c>
      <c r="I2614">
        <v>20</v>
      </c>
      <c r="J2614">
        <v>20</v>
      </c>
      <c r="K2614">
        <v>1</v>
      </c>
      <c r="L2614">
        <v>25</v>
      </c>
      <c r="M2614">
        <v>0.8</v>
      </c>
      <c r="N2614">
        <v>19</v>
      </c>
      <c r="P2614">
        <v>0</v>
      </c>
      <c r="Q2614">
        <v>0</v>
      </c>
      <c r="R2614" t="e">
        <v>#DIV/0!</v>
      </c>
      <c r="S2614">
        <v>1</v>
      </c>
      <c r="T2614">
        <v>0.91150442477876104</v>
      </c>
    </row>
    <row r="2615" spans="1:20" x14ac:dyDescent="0.2">
      <c r="A2615" t="s">
        <v>6487</v>
      </c>
      <c r="B2615" t="s">
        <v>6488</v>
      </c>
      <c r="C2615" t="s">
        <v>316</v>
      </c>
      <c r="D2615" t="s">
        <v>1000</v>
      </c>
      <c r="E2615" s="23">
        <v>41760</v>
      </c>
      <c r="F2615">
        <v>4</v>
      </c>
      <c r="G2615">
        <v>5</v>
      </c>
      <c r="H2615">
        <v>0.8</v>
      </c>
      <c r="I2615">
        <v>20</v>
      </c>
      <c r="J2615">
        <v>20</v>
      </c>
      <c r="K2615">
        <v>1</v>
      </c>
      <c r="L2615">
        <v>25</v>
      </c>
      <c r="M2615">
        <v>0.8</v>
      </c>
      <c r="N2615">
        <v>19</v>
      </c>
      <c r="P2615">
        <v>0</v>
      </c>
      <c r="Q2615">
        <v>0</v>
      </c>
      <c r="R2615" t="e">
        <v>#DIV/0!</v>
      </c>
      <c r="S2615">
        <v>1</v>
      </c>
    </row>
    <row r="2616" spans="1:20" x14ac:dyDescent="0.2">
      <c r="A2616" t="s">
        <v>6238</v>
      </c>
      <c r="B2616" t="s">
        <v>6239</v>
      </c>
      <c r="C2616" t="s">
        <v>214</v>
      </c>
      <c r="D2616" t="s">
        <v>1002</v>
      </c>
      <c r="E2616" s="23">
        <v>41760</v>
      </c>
      <c r="F2616">
        <v>6</v>
      </c>
      <c r="G2616">
        <v>6</v>
      </c>
      <c r="H2616">
        <v>1</v>
      </c>
      <c r="I2616">
        <v>47</v>
      </c>
      <c r="J2616">
        <v>50</v>
      </c>
      <c r="K2616">
        <v>0.94</v>
      </c>
      <c r="L2616">
        <v>50</v>
      </c>
      <c r="M2616">
        <v>1</v>
      </c>
      <c r="N2616">
        <v>23</v>
      </c>
      <c r="P2616">
        <v>5</v>
      </c>
      <c r="Q2616">
        <v>6</v>
      </c>
      <c r="R2616">
        <v>0.83333333333333337</v>
      </c>
      <c r="S2616">
        <v>24</v>
      </c>
    </row>
    <row r="2617" spans="1:20" x14ac:dyDescent="0.2">
      <c r="A2617" t="s">
        <v>6063</v>
      </c>
      <c r="B2617" t="s">
        <v>6064</v>
      </c>
      <c r="C2617" t="s">
        <v>215</v>
      </c>
      <c r="D2617" t="s">
        <v>1000</v>
      </c>
      <c r="E2617" s="23">
        <v>41760</v>
      </c>
      <c r="F2617">
        <v>6</v>
      </c>
      <c r="G2617">
        <v>6</v>
      </c>
      <c r="H2617">
        <v>1</v>
      </c>
      <c r="I2617">
        <v>47</v>
      </c>
      <c r="J2617">
        <v>50</v>
      </c>
      <c r="K2617">
        <v>0.94</v>
      </c>
      <c r="L2617">
        <v>50</v>
      </c>
      <c r="M2617">
        <v>1</v>
      </c>
      <c r="N2617">
        <v>23</v>
      </c>
      <c r="O2617">
        <v>1.0249999999999999</v>
      </c>
      <c r="P2617">
        <v>5</v>
      </c>
      <c r="Q2617">
        <v>6</v>
      </c>
      <c r="R2617">
        <v>0.83333333333333337</v>
      </c>
      <c r="S2617">
        <v>24</v>
      </c>
    </row>
    <row r="2618" spans="1:20" x14ac:dyDescent="0.2">
      <c r="A2618" t="s">
        <v>5888</v>
      </c>
      <c r="B2618" t="s">
        <v>5889</v>
      </c>
      <c r="C2618" t="s">
        <v>216</v>
      </c>
      <c r="D2618" t="s">
        <v>1000</v>
      </c>
      <c r="E2618" s="23">
        <v>41760</v>
      </c>
      <c r="H2618" t="e">
        <v>#DIV/0!</v>
      </c>
      <c r="K2618" t="e">
        <v>#DIV/0!</v>
      </c>
      <c r="M2618" t="e">
        <v>#DIV/0!</v>
      </c>
      <c r="R2618" t="e">
        <v>#DIV/0!</v>
      </c>
      <c r="T2618">
        <v>0.88636363636363635</v>
      </c>
    </row>
    <row r="2619" spans="1:20" x14ac:dyDescent="0.2">
      <c r="A2619" t="s">
        <v>5460</v>
      </c>
      <c r="B2619" t="s">
        <v>5461</v>
      </c>
      <c r="C2619" t="s">
        <v>903</v>
      </c>
      <c r="D2619" t="s">
        <v>1000</v>
      </c>
      <c r="E2619" s="23">
        <v>41760</v>
      </c>
      <c r="F2619">
        <v>11</v>
      </c>
      <c r="G2619">
        <v>11</v>
      </c>
      <c r="H2619">
        <v>1</v>
      </c>
      <c r="I2619">
        <v>16</v>
      </c>
      <c r="J2619">
        <v>52</v>
      </c>
      <c r="K2619">
        <v>0.30769230769230771</v>
      </c>
      <c r="L2619">
        <v>52</v>
      </c>
      <c r="M2619">
        <v>1</v>
      </c>
      <c r="N2619">
        <v>16</v>
      </c>
      <c r="P2619">
        <v>0</v>
      </c>
      <c r="Q2619">
        <v>0</v>
      </c>
      <c r="R2619" t="e">
        <v>#DIV/0!</v>
      </c>
      <c r="S2619">
        <v>0</v>
      </c>
    </row>
    <row r="2620" spans="1:20" x14ac:dyDescent="0.2">
      <c r="A2620" t="s">
        <v>5644</v>
      </c>
      <c r="B2620" t="s">
        <v>5645</v>
      </c>
      <c r="C2620" t="s">
        <v>1047</v>
      </c>
      <c r="D2620" t="s">
        <v>1000</v>
      </c>
      <c r="E2620" s="23">
        <v>41760</v>
      </c>
      <c r="F2620">
        <v>6</v>
      </c>
      <c r="G2620">
        <v>6</v>
      </c>
      <c r="H2620">
        <v>1</v>
      </c>
      <c r="J2620">
        <v>27</v>
      </c>
      <c r="K2620">
        <v>0</v>
      </c>
      <c r="L2620">
        <v>27</v>
      </c>
      <c r="M2620">
        <v>1</v>
      </c>
      <c r="R2620" t="e">
        <v>#DIV/0!</v>
      </c>
    </row>
    <row r="2621" spans="1:20" x14ac:dyDescent="0.2">
      <c r="A2621" t="s">
        <v>5225</v>
      </c>
      <c r="B2621" t="s">
        <v>5226</v>
      </c>
      <c r="C2621" t="s">
        <v>1053</v>
      </c>
      <c r="D2621" t="s">
        <v>1000</v>
      </c>
      <c r="E2621" s="23">
        <v>41760</v>
      </c>
      <c r="F2621">
        <v>5</v>
      </c>
      <c r="G2621">
        <v>5</v>
      </c>
      <c r="H2621">
        <v>1</v>
      </c>
      <c r="I2621">
        <v>16</v>
      </c>
      <c r="J2621">
        <v>25</v>
      </c>
      <c r="K2621">
        <v>0.64</v>
      </c>
      <c r="L2621">
        <v>25</v>
      </c>
      <c r="M2621">
        <v>1</v>
      </c>
      <c r="N2621">
        <v>16</v>
      </c>
      <c r="P2621">
        <v>0</v>
      </c>
      <c r="Q2621">
        <v>0</v>
      </c>
      <c r="R2621" t="e">
        <v>#DIV/0!</v>
      </c>
      <c r="S2621">
        <v>0</v>
      </c>
    </row>
    <row r="2622" spans="1:20" x14ac:dyDescent="0.2">
      <c r="A2622" t="s">
        <v>5020</v>
      </c>
      <c r="B2622" t="s">
        <v>5021</v>
      </c>
      <c r="C2622" t="s">
        <v>229</v>
      </c>
      <c r="D2622" t="s">
        <v>1000</v>
      </c>
      <c r="E2622" s="23">
        <v>41760</v>
      </c>
      <c r="H2622" t="e">
        <v>#DIV/0!</v>
      </c>
      <c r="K2622" t="e">
        <v>#DIV/0!</v>
      </c>
      <c r="M2622" t="e">
        <v>#DIV/0!</v>
      </c>
      <c r="R2622" t="e">
        <v>#DIV/0!</v>
      </c>
    </row>
    <row r="2623" spans="1:20" x14ac:dyDescent="0.2">
      <c r="A2623" t="s">
        <v>4845</v>
      </c>
      <c r="B2623" t="s">
        <v>4846</v>
      </c>
      <c r="C2623" t="s">
        <v>230</v>
      </c>
      <c r="D2623" t="s">
        <v>1002</v>
      </c>
      <c r="E2623" s="23">
        <v>41760</v>
      </c>
      <c r="H2623" t="e">
        <v>#DIV/0!</v>
      </c>
      <c r="K2623" t="e">
        <v>#DIV/0!</v>
      </c>
      <c r="M2623" t="e">
        <v>#DIV/0!</v>
      </c>
      <c r="R2623" t="e">
        <v>#DIV/0!</v>
      </c>
    </row>
    <row r="2624" spans="1:20" x14ac:dyDescent="0.2">
      <c r="A2624" t="s">
        <v>4670</v>
      </c>
      <c r="B2624" t="s">
        <v>4671</v>
      </c>
      <c r="C2624" t="s">
        <v>234</v>
      </c>
      <c r="D2624" t="s">
        <v>1002</v>
      </c>
      <c r="E2624" s="23">
        <v>41760</v>
      </c>
      <c r="H2624" t="e">
        <v>#DIV/0!</v>
      </c>
      <c r="K2624" t="e">
        <v>#DIV/0!</v>
      </c>
      <c r="M2624" t="e">
        <v>#DIV/0!</v>
      </c>
      <c r="R2624" t="e">
        <v>#DIV/0!</v>
      </c>
      <c r="T2624">
        <v>0.83</v>
      </c>
    </row>
    <row r="2625" spans="1:20" x14ac:dyDescent="0.2">
      <c r="A2625" t="s">
        <v>4495</v>
      </c>
      <c r="B2625" t="s">
        <v>4496</v>
      </c>
      <c r="C2625" t="s">
        <v>233</v>
      </c>
      <c r="D2625" t="s">
        <v>1000</v>
      </c>
      <c r="E2625" s="23">
        <v>41760</v>
      </c>
      <c r="H2625" t="e">
        <v>#DIV/0!</v>
      </c>
      <c r="K2625" t="e">
        <v>#DIV/0!</v>
      </c>
      <c r="M2625" t="e">
        <v>#DIV/0!</v>
      </c>
      <c r="R2625" t="e">
        <v>#DIV/0!</v>
      </c>
      <c r="T2625">
        <v>0.66018518518518521</v>
      </c>
    </row>
    <row r="2626" spans="1:20" x14ac:dyDescent="0.2">
      <c r="A2626" t="s">
        <v>4320</v>
      </c>
      <c r="B2626" t="s">
        <v>4321</v>
      </c>
      <c r="C2626" t="s">
        <v>217</v>
      </c>
      <c r="D2626" t="s">
        <v>1002</v>
      </c>
      <c r="E2626" s="23">
        <v>41760</v>
      </c>
      <c r="F2626">
        <v>2</v>
      </c>
      <c r="G2626">
        <v>3</v>
      </c>
      <c r="H2626">
        <v>0.66666666666666663</v>
      </c>
      <c r="I2626">
        <v>2</v>
      </c>
      <c r="J2626">
        <v>10</v>
      </c>
      <c r="K2626">
        <v>0.2</v>
      </c>
      <c r="L2626">
        <v>15</v>
      </c>
      <c r="M2626">
        <v>0.66666666666666663</v>
      </c>
      <c r="N2626">
        <v>2</v>
      </c>
      <c r="P2626">
        <v>0</v>
      </c>
      <c r="Q2626">
        <v>0</v>
      </c>
      <c r="S2626">
        <v>0</v>
      </c>
      <c r="T2626">
        <v>0.89325221238938046</v>
      </c>
    </row>
    <row r="2627" spans="1:20" x14ac:dyDescent="0.2">
      <c r="A2627" t="s">
        <v>4255</v>
      </c>
      <c r="B2627" t="s">
        <v>4256</v>
      </c>
      <c r="C2627" t="s">
        <v>895</v>
      </c>
      <c r="D2627" t="s">
        <v>1000</v>
      </c>
      <c r="E2627" s="23">
        <v>41760</v>
      </c>
      <c r="F2627">
        <v>0</v>
      </c>
      <c r="G2627">
        <v>0</v>
      </c>
      <c r="H2627" t="e">
        <v>#DIV/0!</v>
      </c>
      <c r="I2627">
        <v>0</v>
      </c>
      <c r="J2627">
        <v>0</v>
      </c>
      <c r="K2627" t="e">
        <v>#DIV/0!</v>
      </c>
      <c r="L2627">
        <v>0</v>
      </c>
      <c r="M2627" t="e">
        <v>#DIV/0!</v>
      </c>
      <c r="P2627">
        <v>0</v>
      </c>
      <c r="Q2627">
        <v>0</v>
      </c>
      <c r="R2627" t="e">
        <v>#DIV/0!</v>
      </c>
    </row>
    <row r="2628" spans="1:20" x14ac:dyDescent="0.2">
      <c r="A2628" t="s">
        <v>4080</v>
      </c>
      <c r="B2628" t="s">
        <v>4081</v>
      </c>
      <c r="C2628" t="s">
        <v>218</v>
      </c>
      <c r="D2628" t="s">
        <v>1000</v>
      </c>
      <c r="E2628" s="23">
        <v>41760</v>
      </c>
      <c r="F2628">
        <v>2</v>
      </c>
      <c r="G2628">
        <v>3</v>
      </c>
      <c r="H2628">
        <v>0.66666666666666663</v>
      </c>
      <c r="I2628">
        <v>2</v>
      </c>
      <c r="J2628">
        <v>10</v>
      </c>
      <c r="K2628">
        <v>0.2</v>
      </c>
      <c r="L2628">
        <v>15</v>
      </c>
      <c r="M2628">
        <v>0.66666666666666663</v>
      </c>
      <c r="N2628">
        <v>2</v>
      </c>
      <c r="P2628">
        <v>0</v>
      </c>
      <c r="Q2628">
        <v>0</v>
      </c>
      <c r="R2628" t="e">
        <v>#DIV/0!</v>
      </c>
      <c r="S2628">
        <v>0</v>
      </c>
    </row>
    <row r="2629" spans="1:20" x14ac:dyDescent="0.2">
      <c r="A2629" t="s">
        <v>3905</v>
      </c>
      <c r="B2629" t="s">
        <v>3906</v>
      </c>
      <c r="C2629" t="s">
        <v>219</v>
      </c>
      <c r="D2629" t="s">
        <v>1000</v>
      </c>
      <c r="E2629" s="23">
        <v>41760</v>
      </c>
    </row>
    <row r="2630" spans="1:20" x14ac:dyDescent="0.2">
      <c r="A2630" t="s">
        <v>3538</v>
      </c>
      <c r="B2630" t="s">
        <v>3539</v>
      </c>
      <c r="C2630" t="s">
        <v>220</v>
      </c>
      <c r="D2630" t="s">
        <v>1002</v>
      </c>
      <c r="E2630" s="23">
        <v>41760</v>
      </c>
      <c r="F2630">
        <v>10</v>
      </c>
      <c r="G2630">
        <v>16</v>
      </c>
      <c r="H2630">
        <v>0.625</v>
      </c>
      <c r="I2630">
        <v>34</v>
      </c>
      <c r="J2630">
        <v>32</v>
      </c>
      <c r="K2630">
        <v>1.0625</v>
      </c>
      <c r="L2630">
        <v>48</v>
      </c>
      <c r="M2630">
        <v>0.66666666666666663</v>
      </c>
      <c r="N2630">
        <v>23</v>
      </c>
      <c r="P2630">
        <v>6</v>
      </c>
      <c r="Q2630">
        <v>6</v>
      </c>
      <c r="R2630">
        <v>1</v>
      </c>
      <c r="S2630">
        <v>11</v>
      </c>
      <c r="T2630">
        <v>0.6875</v>
      </c>
    </row>
    <row r="2631" spans="1:20" x14ac:dyDescent="0.2">
      <c r="A2631" t="s">
        <v>3363</v>
      </c>
      <c r="B2631" t="s">
        <v>3364</v>
      </c>
      <c r="C2631" t="s">
        <v>221</v>
      </c>
      <c r="D2631" t="s">
        <v>1000</v>
      </c>
      <c r="E2631" s="23">
        <v>41760</v>
      </c>
      <c r="F2631">
        <v>8</v>
      </c>
      <c r="G2631">
        <v>12</v>
      </c>
      <c r="H2631">
        <v>0.66666666666666663</v>
      </c>
      <c r="I2631">
        <v>27</v>
      </c>
      <c r="J2631">
        <v>28</v>
      </c>
      <c r="K2631">
        <v>0.9642857142857143</v>
      </c>
      <c r="L2631">
        <v>40</v>
      </c>
      <c r="M2631">
        <v>0.7</v>
      </c>
      <c r="N2631">
        <v>17</v>
      </c>
      <c r="O2631">
        <v>0.83425000000000005</v>
      </c>
      <c r="P2631">
        <v>6</v>
      </c>
      <c r="Q2631">
        <v>6</v>
      </c>
      <c r="R2631">
        <v>1</v>
      </c>
      <c r="S2631">
        <v>10</v>
      </c>
    </row>
    <row r="2632" spans="1:20" x14ac:dyDescent="0.2">
      <c r="A2632" t="s">
        <v>3188</v>
      </c>
      <c r="B2632" t="s">
        <v>3189</v>
      </c>
      <c r="C2632" t="s">
        <v>222</v>
      </c>
      <c r="D2632" t="s">
        <v>1000</v>
      </c>
      <c r="E2632" s="23">
        <v>41760</v>
      </c>
      <c r="F2632">
        <v>2</v>
      </c>
      <c r="G2632">
        <v>4</v>
      </c>
      <c r="H2632">
        <v>0.5</v>
      </c>
      <c r="I2632">
        <v>7</v>
      </c>
      <c r="J2632">
        <v>4</v>
      </c>
      <c r="K2632">
        <v>1.75</v>
      </c>
      <c r="L2632">
        <v>8</v>
      </c>
      <c r="M2632">
        <v>0.5</v>
      </c>
      <c r="N2632">
        <v>6</v>
      </c>
      <c r="O2632">
        <v>0.745</v>
      </c>
      <c r="P2632">
        <v>0</v>
      </c>
      <c r="Q2632">
        <v>0</v>
      </c>
      <c r="R2632" t="e">
        <v>#DIV/0!</v>
      </c>
      <c r="S2632">
        <v>1</v>
      </c>
    </row>
    <row r="2633" spans="1:20" x14ac:dyDescent="0.2">
      <c r="A2633" t="s">
        <v>12022</v>
      </c>
      <c r="B2633" t="s">
        <v>12023</v>
      </c>
      <c r="C2633" t="s">
        <v>1051</v>
      </c>
      <c r="D2633" t="s">
        <v>1000</v>
      </c>
      <c r="E2633" s="23">
        <v>41760</v>
      </c>
      <c r="F2633">
        <v>3</v>
      </c>
      <c r="G2633">
        <v>3</v>
      </c>
      <c r="H2633">
        <v>1</v>
      </c>
      <c r="J2633">
        <v>15</v>
      </c>
      <c r="K2633">
        <v>0</v>
      </c>
      <c r="L2633">
        <v>15</v>
      </c>
      <c r="M2633">
        <v>1</v>
      </c>
      <c r="N2633">
        <v>0</v>
      </c>
      <c r="P2633">
        <v>0</v>
      </c>
      <c r="Q2633">
        <v>0</v>
      </c>
      <c r="R2633" t="e">
        <v>#DIV/0!</v>
      </c>
    </row>
    <row r="2634" spans="1:20" x14ac:dyDescent="0.2">
      <c r="A2634" t="s">
        <v>13388</v>
      </c>
      <c r="B2634" t="s">
        <v>13389</v>
      </c>
      <c r="C2634" t="s">
        <v>242</v>
      </c>
      <c r="D2634" t="s">
        <v>1002</v>
      </c>
      <c r="E2634" s="23">
        <v>41760</v>
      </c>
      <c r="F2634">
        <v>0</v>
      </c>
      <c r="G2634">
        <v>0</v>
      </c>
      <c r="H2634" t="e">
        <v>#DIV/0!</v>
      </c>
      <c r="I2634">
        <v>0</v>
      </c>
      <c r="J2634">
        <v>0</v>
      </c>
      <c r="K2634" t="e">
        <v>#DIV/0!</v>
      </c>
      <c r="L2634">
        <v>0</v>
      </c>
      <c r="M2634" t="e">
        <v>#DIV/0!</v>
      </c>
      <c r="N2634">
        <v>0</v>
      </c>
      <c r="P2634">
        <v>0</v>
      </c>
      <c r="Q2634">
        <v>0</v>
      </c>
      <c r="R2634" t="e">
        <v>#DIV/0!</v>
      </c>
      <c r="S2634">
        <v>0</v>
      </c>
      <c r="T2634">
        <v>1.1125</v>
      </c>
    </row>
    <row r="2635" spans="1:20" x14ac:dyDescent="0.2">
      <c r="A2635" t="s">
        <v>13565</v>
      </c>
      <c r="B2635" t="s">
        <v>13566</v>
      </c>
      <c r="C2635" t="s">
        <v>237</v>
      </c>
      <c r="D2635" t="s">
        <v>1002</v>
      </c>
      <c r="E2635" s="23">
        <v>41760</v>
      </c>
      <c r="F2635">
        <v>17</v>
      </c>
      <c r="G2635">
        <v>20</v>
      </c>
      <c r="H2635">
        <v>0.85</v>
      </c>
      <c r="I2635">
        <v>108</v>
      </c>
      <c r="J2635">
        <v>125</v>
      </c>
      <c r="K2635">
        <v>0.86399999999999999</v>
      </c>
      <c r="L2635">
        <v>150</v>
      </c>
      <c r="M2635">
        <v>0.83333333333333337</v>
      </c>
      <c r="N2635">
        <v>74</v>
      </c>
      <c r="O2635">
        <v>1.153125</v>
      </c>
      <c r="P2635">
        <v>12</v>
      </c>
      <c r="Q2635">
        <v>16</v>
      </c>
      <c r="R2635">
        <v>0.75</v>
      </c>
      <c r="S2635">
        <v>34</v>
      </c>
      <c r="T2635">
        <v>1</v>
      </c>
    </row>
    <row r="2636" spans="1:20" x14ac:dyDescent="0.2">
      <c r="A2636" t="s">
        <v>13740</v>
      </c>
      <c r="B2636" t="s">
        <v>13741</v>
      </c>
      <c r="C2636" t="s">
        <v>238</v>
      </c>
      <c r="D2636" t="s">
        <v>1002</v>
      </c>
      <c r="E2636" s="23">
        <v>41760</v>
      </c>
      <c r="F2636">
        <v>8</v>
      </c>
      <c r="G2636">
        <v>12</v>
      </c>
      <c r="H2636">
        <v>0.66666666666666663</v>
      </c>
      <c r="I2636">
        <v>27</v>
      </c>
      <c r="J2636">
        <v>28</v>
      </c>
      <c r="K2636">
        <v>0.9642857142857143</v>
      </c>
      <c r="L2636">
        <v>40</v>
      </c>
      <c r="M2636">
        <v>0.7</v>
      </c>
      <c r="N2636">
        <v>17</v>
      </c>
      <c r="O2636">
        <v>0.83425000000000005</v>
      </c>
      <c r="P2636">
        <v>6</v>
      </c>
      <c r="Q2636">
        <v>6</v>
      </c>
      <c r="R2636">
        <v>1</v>
      </c>
      <c r="S2636">
        <v>10</v>
      </c>
      <c r="T2636">
        <v>0.78204545454545449</v>
      </c>
    </row>
    <row r="2637" spans="1:20" x14ac:dyDescent="0.2">
      <c r="A2637" t="s">
        <v>13917</v>
      </c>
      <c r="B2637" t="s">
        <v>13918</v>
      </c>
      <c r="C2637" t="s">
        <v>239</v>
      </c>
      <c r="D2637" t="s">
        <v>1002</v>
      </c>
      <c r="E2637" s="23">
        <v>41760</v>
      </c>
      <c r="F2637">
        <v>2</v>
      </c>
      <c r="G2637">
        <v>4</v>
      </c>
      <c r="H2637">
        <v>0.5</v>
      </c>
      <c r="I2637">
        <v>7</v>
      </c>
      <c r="J2637">
        <v>4</v>
      </c>
      <c r="K2637">
        <v>1.75</v>
      </c>
      <c r="L2637">
        <v>8</v>
      </c>
      <c r="M2637">
        <v>0.5</v>
      </c>
      <c r="N2637">
        <v>6</v>
      </c>
      <c r="O2637">
        <v>0.745</v>
      </c>
      <c r="P2637">
        <v>0</v>
      </c>
      <c r="Q2637">
        <v>0</v>
      </c>
      <c r="R2637" t="e">
        <v>#DIV/0!</v>
      </c>
      <c r="S2637">
        <v>1</v>
      </c>
      <c r="T2637">
        <v>0.53846153846153844</v>
      </c>
    </row>
    <row r="2638" spans="1:20" x14ac:dyDescent="0.2">
      <c r="A2638" t="s">
        <v>14104</v>
      </c>
      <c r="B2638" t="s">
        <v>14105</v>
      </c>
      <c r="C2638" t="s">
        <v>240</v>
      </c>
      <c r="D2638" t="s">
        <v>1002</v>
      </c>
      <c r="E2638" s="23">
        <v>41760</v>
      </c>
      <c r="F2638">
        <v>17</v>
      </c>
      <c r="G2638">
        <v>25</v>
      </c>
      <c r="H2638">
        <v>0.68</v>
      </c>
      <c r="I2638">
        <v>59</v>
      </c>
      <c r="J2638">
        <v>85</v>
      </c>
      <c r="K2638">
        <v>0.69411764705882351</v>
      </c>
      <c r="L2638">
        <v>125</v>
      </c>
      <c r="M2638">
        <v>0.68</v>
      </c>
      <c r="N2638">
        <v>50</v>
      </c>
      <c r="P2638">
        <v>1</v>
      </c>
      <c r="Q2638">
        <v>3</v>
      </c>
      <c r="R2638">
        <v>0.33333333333333331</v>
      </c>
      <c r="S2638">
        <v>9</v>
      </c>
    </row>
    <row r="2639" spans="1:20" x14ac:dyDescent="0.2">
      <c r="A2639" t="s">
        <v>14281</v>
      </c>
      <c r="B2639" t="s">
        <v>14282</v>
      </c>
      <c r="C2639" t="s">
        <v>241</v>
      </c>
      <c r="D2639" t="s">
        <v>1002</v>
      </c>
      <c r="E2639" s="23">
        <v>41760</v>
      </c>
      <c r="F2639">
        <v>0</v>
      </c>
      <c r="G2639">
        <v>0</v>
      </c>
      <c r="H2639" t="e">
        <v>#DIV/0!</v>
      </c>
      <c r="I2639">
        <v>0</v>
      </c>
      <c r="J2639">
        <v>0</v>
      </c>
      <c r="K2639" t="e">
        <v>#DIV/0!</v>
      </c>
      <c r="L2639">
        <v>0</v>
      </c>
      <c r="M2639" t="e">
        <v>#DIV/0!</v>
      </c>
      <c r="P2639">
        <v>0</v>
      </c>
      <c r="Q2639">
        <v>0</v>
      </c>
      <c r="R2639" t="e">
        <v>#DIV/0!</v>
      </c>
    </row>
    <row r="2640" spans="1:20" x14ac:dyDescent="0.2">
      <c r="A2640" t="s">
        <v>14610</v>
      </c>
      <c r="B2640" t="s">
        <v>14611</v>
      </c>
      <c r="C2640" t="s">
        <v>199</v>
      </c>
      <c r="D2640" t="s">
        <v>1000</v>
      </c>
      <c r="E2640" s="23">
        <v>41760</v>
      </c>
      <c r="F2640">
        <v>8</v>
      </c>
      <c r="G2640">
        <v>11</v>
      </c>
      <c r="H2640">
        <v>0.72727272727272729</v>
      </c>
      <c r="I2640">
        <v>30</v>
      </c>
      <c r="J2640">
        <v>40</v>
      </c>
      <c r="K2640">
        <v>0.75</v>
      </c>
      <c r="L2640">
        <v>55</v>
      </c>
      <c r="M2640">
        <v>0.72727272727272729</v>
      </c>
      <c r="N2640">
        <v>23</v>
      </c>
      <c r="P2640">
        <v>1</v>
      </c>
      <c r="Q2640">
        <v>2</v>
      </c>
      <c r="R2640">
        <v>0.5</v>
      </c>
      <c r="S2640">
        <v>7</v>
      </c>
      <c r="T2640">
        <v>0.88636363636363635</v>
      </c>
    </row>
    <row r="2641" spans="1:20" x14ac:dyDescent="0.2">
      <c r="A2641" t="s">
        <v>14785</v>
      </c>
      <c r="B2641" t="s">
        <v>14786</v>
      </c>
      <c r="C2641" t="s">
        <v>201</v>
      </c>
      <c r="D2641" t="s">
        <v>1002</v>
      </c>
      <c r="E2641" s="23">
        <v>41760</v>
      </c>
      <c r="F2641">
        <v>3</v>
      </c>
      <c r="G2641">
        <v>4</v>
      </c>
      <c r="H2641">
        <v>0.75</v>
      </c>
      <c r="I2641">
        <v>18</v>
      </c>
      <c r="J2641">
        <v>15</v>
      </c>
      <c r="K2641">
        <v>1.2</v>
      </c>
      <c r="L2641">
        <v>20</v>
      </c>
      <c r="M2641">
        <v>0.75</v>
      </c>
      <c r="N2641">
        <v>18</v>
      </c>
      <c r="O2641">
        <v>1.3125</v>
      </c>
      <c r="P2641">
        <v>1</v>
      </c>
      <c r="Q2641">
        <v>1</v>
      </c>
      <c r="R2641">
        <v>1</v>
      </c>
      <c r="S2641">
        <v>0</v>
      </c>
    </row>
    <row r="2642" spans="1:20" x14ac:dyDescent="0.2">
      <c r="A2642" t="s">
        <v>14876</v>
      </c>
      <c r="B2642" t="s">
        <v>14877</v>
      </c>
      <c r="C2642" t="s">
        <v>200</v>
      </c>
      <c r="D2642" t="s">
        <v>1002</v>
      </c>
      <c r="E2642" s="23">
        <v>41760</v>
      </c>
      <c r="F2642">
        <v>5</v>
      </c>
      <c r="G2642">
        <v>7</v>
      </c>
      <c r="H2642">
        <v>0.7142857142857143</v>
      </c>
      <c r="I2642">
        <v>12</v>
      </c>
      <c r="J2642">
        <v>25</v>
      </c>
      <c r="K2642">
        <v>0.48</v>
      </c>
      <c r="L2642">
        <v>35</v>
      </c>
      <c r="M2642">
        <v>0.7142857142857143</v>
      </c>
      <c r="N2642">
        <v>5</v>
      </c>
      <c r="P2642">
        <v>0</v>
      </c>
      <c r="Q2642">
        <v>1</v>
      </c>
      <c r="R2642">
        <v>0</v>
      </c>
      <c r="S2642">
        <v>7</v>
      </c>
    </row>
    <row r="2643" spans="1:20" x14ac:dyDescent="0.2">
      <c r="A2643" t="s">
        <v>15053</v>
      </c>
      <c r="B2643" t="s">
        <v>15054</v>
      </c>
      <c r="C2643" t="s">
        <v>202</v>
      </c>
      <c r="D2643" t="s">
        <v>1002</v>
      </c>
      <c r="E2643" s="23">
        <v>41760</v>
      </c>
      <c r="H2643" t="e">
        <v>#DIV/0!</v>
      </c>
      <c r="K2643" t="e">
        <v>#DIV/0!</v>
      </c>
      <c r="M2643" t="e">
        <v>#DIV/0!</v>
      </c>
      <c r="R2643" t="e">
        <v>#DIV/0!</v>
      </c>
    </row>
    <row r="2644" spans="1:20" x14ac:dyDescent="0.2">
      <c r="A2644" t="s">
        <v>15596</v>
      </c>
      <c r="B2644" t="s">
        <v>15597</v>
      </c>
      <c r="C2644" t="s">
        <v>228</v>
      </c>
      <c r="D2644" t="s">
        <v>1002</v>
      </c>
      <c r="E2644" s="23">
        <v>41760</v>
      </c>
      <c r="H2644" t="e">
        <v>#DIV/0!</v>
      </c>
      <c r="K2644" t="e">
        <v>#DIV/0!</v>
      </c>
      <c r="M2644" t="e">
        <v>#DIV/0!</v>
      </c>
      <c r="R2644" t="e">
        <v>#DIV/0!</v>
      </c>
    </row>
    <row r="2645" spans="1:20" x14ac:dyDescent="0.2">
      <c r="A2645" t="s">
        <v>15757</v>
      </c>
      <c r="B2645" t="s">
        <v>15758</v>
      </c>
      <c r="C2645" t="s">
        <v>227</v>
      </c>
      <c r="D2645" t="s">
        <v>1000</v>
      </c>
      <c r="E2645" s="23">
        <v>41760</v>
      </c>
      <c r="H2645" t="e">
        <v>#DIV/0!</v>
      </c>
      <c r="K2645" t="e">
        <v>#DIV/0!</v>
      </c>
      <c r="M2645" t="e">
        <v>#DIV/0!</v>
      </c>
      <c r="R2645" t="e">
        <v>#DIV/0!</v>
      </c>
      <c r="T2645">
        <v>0.37037037037037035</v>
      </c>
    </row>
    <row r="2646" spans="1:20" x14ac:dyDescent="0.2">
      <c r="A2646" t="s">
        <v>15934</v>
      </c>
      <c r="B2646" t="s">
        <v>15935</v>
      </c>
      <c r="C2646" t="s">
        <v>203</v>
      </c>
      <c r="D2646" t="s">
        <v>1000</v>
      </c>
      <c r="E2646" s="23">
        <v>41760</v>
      </c>
      <c r="F2646">
        <v>8</v>
      </c>
      <c r="G2646">
        <v>10</v>
      </c>
      <c r="H2646">
        <v>0.8</v>
      </c>
      <c r="I2646">
        <v>54</v>
      </c>
      <c r="J2646">
        <v>55</v>
      </c>
      <c r="K2646">
        <v>0.98181818181818181</v>
      </c>
      <c r="L2646">
        <v>70</v>
      </c>
      <c r="M2646">
        <v>0.7857142857142857</v>
      </c>
      <c r="N2646">
        <v>46</v>
      </c>
      <c r="P2646">
        <v>6</v>
      </c>
      <c r="Q2646">
        <v>7</v>
      </c>
      <c r="R2646">
        <v>0.8571428571428571</v>
      </c>
      <c r="S2646">
        <v>8</v>
      </c>
      <c r="T2646">
        <v>1.0958333333333334</v>
      </c>
    </row>
    <row r="2647" spans="1:20" x14ac:dyDescent="0.2">
      <c r="A2647" t="s">
        <v>16113</v>
      </c>
      <c r="B2647" t="s">
        <v>16114</v>
      </c>
      <c r="C2647" t="s">
        <v>205</v>
      </c>
      <c r="D2647" t="s">
        <v>1002</v>
      </c>
      <c r="E2647" s="23">
        <v>41760</v>
      </c>
      <c r="F2647">
        <v>4</v>
      </c>
      <c r="G2647">
        <v>5</v>
      </c>
      <c r="H2647">
        <v>0.8</v>
      </c>
      <c r="I2647">
        <v>31</v>
      </c>
      <c r="J2647">
        <v>35</v>
      </c>
      <c r="K2647">
        <v>0.88571428571428568</v>
      </c>
      <c r="L2647">
        <v>45</v>
      </c>
      <c r="M2647">
        <v>0.77777777777777779</v>
      </c>
      <c r="N2647">
        <v>24</v>
      </c>
      <c r="O2647">
        <v>1.0249999999999999</v>
      </c>
      <c r="P2647">
        <v>5</v>
      </c>
      <c r="Q2647">
        <v>5</v>
      </c>
      <c r="R2647">
        <v>1</v>
      </c>
      <c r="S2647">
        <v>7</v>
      </c>
      <c r="T2647">
        <v>0.73109090909090912</v>
      </c>
    </row>
    <row r="2648" spans="1:20" x14ac:dyDescent="0.2">
      <c r="A2648" t="s">
        <v>16290</v>
      </c>
      <c r="B2648" t="s">
        <v>16291</v>
      </c>
      <c r="C2648" t="s">
        <v>204</v>
      </c>
      <c r="D2648" t="s">
        <v>1002</v>
      </c>
      <c r="E2648" s="23">
        <v>41760</v>
      </c>
      <c r="F2648">
        <v>4</v>
      </c>
      <c r="G2648">
        <v>5</v>
      </c>
      <c r="H2648">
        <v>0.8</v>
      </c>
      <c r="I2648">
        <v>23</v>
      </c>
      <c r="J2648">
        <v>20</v>
      </c>
      <c r="K2648">
        <v>1.1499999999999999</v>
      </c>
      <c r="L2648">
        <v>25</v>
      </c>
      <c r="M2648">
        <v>0.8</v>
      </c>
      <c r="N2648">
        <v>22</v>
      </c>
      <c r="P2648">
        <v>1</v>
      </c>
      <c r="Q2648">
        <v>2</v>
      </c>
      <c r="R2648">
        <v>0.5</v>
      </c>
      <c r="S2648">
        <v>1</v>
      </c>
      <c r="T2648">
        <v>0.83299999999999996</v>
      </c>
    </row>
    <row r="2649" spans="1:20" x14ac:dyDescent="0.2">
      <c r="A2649" t="s">
        <v>16467</v>
      </c>
      <c r="B2649" t="s">
        <v>16468</v>
      </c>
      <c r="C2649" t="s">
        <v>206</v>
      </c>
      <c r="D2649" t="s">
        <v>1002</v>
      </c>
      <c r="E2649" s="23">
        <v>41760</v>
      </c>
      <c r="N2649">
        <v>0</v>
      </c>
      <c r="T2649">
        <v>0.8899999999999999</v>
      </c>
    </row>
    <row r="2650" spans="1:20" x14ac:dyDescent="0.2">
      <c r="A2650" t="s">
        <v>16608</v>
      </c>
      <c r="B2650" t="s">
        <v>16609</v>
      </c>
      <c r="C2650" t="s">
        <v>223</v>
      </c>
      <c r="D2650" t="s">
        <v>1000</v>
      </c>
      <c r="E2650" s="23">
        <v>41760</v>
      </c>
      <c r="H2650" t="e">
        <v>#DIV/0!</v>
      </c>
      <c r="K2650" t="e">
        <v>#DIV/0!</v>
      </c>
      <c r="M2650" t="e">
        <v>#DIV/0!</v>
      </c>
      <c r="R2650" t="e">
        <v>#DIV/0!</v>
      </c>
      <c r="T2650">
        <v>0.68149038461538458</v>
      </c>
    </row>
    <row r="2651" spans="1:20" x14ac:dyDescent="0.2">
      <c r="A2651" t="s">
        <v>16787</v>
      </c>
      <c r="B2651" t="s">
        <v>16788</v>
      </c>
      <c r="C2651" t="s">
        <v>224</v>
      </c>
      <c r="D2651" t="s">
        <v>1002</v>
      </c>
      <c r="E2651" s="23">
        <v>41760</v>
      </c>
      <c r="H2651" t="e">
        <v>#DIV/0!</v>
      </c>
      <c r="K2651" t="e">
        <v>#DIV/0!</v>
      </c>
      <c r="M2651" t="e">
        <v>#DIV/0!</v>
      </c>
      <c r="R2651" t="e">
        <v>#DIV/0!</v>
      </c>
      <c r="T2651">
        <v>0.89893403057119869</v>
      </c>
    </row>
    <row r="2652" spans="1:20" x14ac:dyDescent="0.2">
      <c r="A2652" t="s">
        <v>17224</v>
      </c>
      <c r="B2652" t="s">
        <v>17225</v>
      </c>
      <c r="C2652" t="s">
        <v>225</v>
      </c>
      <c r="D2652" t="s">
        <v>1000</v>
      </c>
      <c r="E2652" s="23">
        <v>41760</v>
      </c>
      <c r="H2652" t="e">
        <v>#DIV/0!</v>
      </c>
      <c r="K2652" t="e">
        <v>#DIV/0!</v>
      </c>
      <c r="M2652" t="e">
        <v>#DIV/0!</v>
      </c>
      <c r="R2652" t="e">
        <v>#DIV/0!</v>
      </c>
    </row>
    <row r="2653" spans="1:20" x14ac:dyDescent="0.2">
      <c r="A2653" t="s">
        <v>17431</v>
      </c>
      <c r="B2653" t="s">
        <v>17432</v>
      </c>
      <c r="C2653" t="s">
        <v>226</v>
      </c>
      <c r="D2653" t="s">
        <v>1002</v>
      </c>
      <c r="E2653" s="23">
        <v>41760</v>
      </c>
      <c r="H2653" t="e">
        <v>#DIV/0!</v>
      </c>
      <c r="K2653" t="e">
        <v>#DIV/0!</v>
      </c>
      <c r="M2653" t="e">
        <v>#DIV/0!</v>
      </c>
      <c r="R2653" t="e">
        <v>#DIV/0!</v>
      </c>
      <c r="T2653">
        <v>0.78581700399731358</v>
      </c>
    </row>
    <row r="2654" spans="1:20" x14ac:dyDescent="0.2">
      <c r="A2654" t="s">
        <v>17608</v>
      </c>
      <c r="B2654" t="s">
        <v>17609</v>
      </c>
      <c r="C2654" t="s">
        <v>232</v>
      </c>
      <c r="D2654" t="s">
        <v>1000</v>
      </c>
      <c r="E2654" s="23">
        <v>41760</v>
      </c>
      <c r="H2654" t="e">
        <v>#DIV/0!</v>
      </c>
      <c r="K2654" t="e">
        <v>#DIV/0!</v>
      </c>
      <c r="M2654" t="e">
        <v>#DIV/0!</v>
      </c>
      <c r="R2654" t="e">
        <v>#DIV/0!</v>
      </c>
    </row>
    <row r="2655" spans="1:20" x14ac:dyDescent="0.2">
      <c r="A2655" t="s">
        <v>17805</v>
      </c>
      <c r="B2655" t="s">
        <v>17806</v>
      </c>
      <c r="C2655" t="s">
        <v>231</v>
      </c>
      <c r="D2655" t="s">
        <v>1002</v>
      </c>
      <c r="E2655" s="23">
        <v>41760</v>
      </c>
      <c r="H2655" t="e">
        <v>#DIV/0!</v>
      </c>
      <c r="K2655" t="e">
        <v>#DIV/0!</v>
      </c>
      <c r="M2655" t="e">
        <v>#DIV/0!</v>
      </c>
      <c r="R2655" t="e">
        <v>#DIV/0!</v>
      </c>
    </row>
    <row r="2656" spans="1:20" x14ac:dyDescent="0.2">
      <c r="A2656" t="s">
        <v>17982</v>
      </c>
      <c r="B2656" t="s">
        <v>17983</v>
      </c>
      <c r="C2656" t="s">
        <v>317</v>
      </c>
      <c r="D2656" t="s">
        <v>1000</v>
      </c>
      <c r="E2656" s="23">
        <v>41760</v>
      </c>
      <c r="F2656">
        <v>4</v>
      </c>
      <c r="G2656">
        <v>5</v>
      </c>
      <c r="H2656">
        <v>0.8</v>
      </c>
      <c r="I2656">
        <v>20</v>
      </c>
      <c r="J2656">
        <v>20</v>
      </c>
      <c r="K2656">
        <v>1</v>
      </c>
      <c r="L2656">
        <v>25</v>
      </c>
      <c r="M2656">
        <v>0.8</v>
      </c>
      <c r="N2656">
        <v>19</v>
      </c>
      <c r="P2656">
        <v>0</v>
      </c>
      <c r="Q2656">
        <v>0</v>
      </c>
      <c r="R2656" t="e">
        <v>#DIV/0!</v>
      </c>
      <c r="S2656">
        <v>1</v>
      </c>
    </row>
    <row r="2657" spans="1:20" x14ac:dyDescent="0.2">
      <c r="A2657" t="s">
        <v>18161</v>
      </c>
      <c r="B2657" t="s">
        <v>18162</v>
      </c>
      <c r="C2657" t="s">
        <v>316</v>
      </c>
      <c r="D2657" t="s">
        <v>1002</v>
      </c>
      <c r="E2657" s="23">
        <v>41760</v>
      </c>
      <c r="F2657">
        <v>4</v>
      </c>
      <c r="G2657">
        <v>5</v>
      </c>
      <c r="H2657">
        <v>0.8</v>
      </c>
      <c r="I2657">
        <v>20</v>
      </c>
      <c r="J2657">
        <v>20</v>
      </c>
      <c r="K2657">
        <v>1</v>
      </c>
      <c r="L2657">
        <v>25</v>
      </c>
      <c r="M2657">
        <v>0.8</v>
      </c>
      <c r="N2657">
        <v>19</v>
      </c>
      <c r="P2657">
        <v>0</v>
      </c>
      <c r="Q2657">
        <v>0</v>
      </c>
      <c r="R2657" t="e">
        <v>#DIV/0!</v>
      </c>
      <c r="S2657">
        <v>1</v>
      </c>
    </row>
    <row r="2658" spans="1:20" x14ac:dyDescent="0.2">
      <c r="A2658" t="s">
        <v>18414</v>
      </c>
      <c r="B2658" t="s">
        <v>18415</v>
      </c>
      <c r="C2658" t="s">
        <v>214</v>
      </c>
      <c r="D2658" t="s">
        <v>1000</v>
      </c>
      <c r="E2658" s="23">
        <v>41760</v>
      </c>
      <c r="F2658">
        <v>6</v>
      </c>
      <c r="G2658">
        <v>6</v>
      </c>
      <c r="H2658">
        <v>1</v>
      </c>
      <c r="I2658">
        <v>47</v>
      </c>
      <c r="J2658">
        <v>50</v>
      </c>
      <c r="K2658">
        <v>0.94</v>
      </c>
      <c r="L2658">
        <v>50</v>
      </c>
      <c r="M2658">
        <v>1</v>
      </c>
      <c r="N2658">
        <v>23</v>
      </c>
      <c r="P2658">
        <v>5</v>
      </c>
      <c r="Q2658">
        <v>6</v>
      </c>
      <c r="R2658">
        <v>0.83333333333333337</v>
      </c>
      <c r="S2658">
        <v>24</v>
      </c>
      <c r="T2658">
        <v>0.52631578947368418</v>
      </c>
    </row>
    <row r="2659" spans="1:20" x14ac:dyDescent="0.2">
      <c r="A2659" t="s">
        <v>18593</v>
      </c>
      <c r="B2659" t="s">
        <v>18594</v>
      </c>
      <c r="C2659" t="s">
        <v>215</v>
      </c>
      <c r="D2659" t="s">
        <v>1002</v>
      </c>
      <c r="E2659" s="23">
        <v>41760</v>
      </c>
      <c r="F2659">
        <v>6</v>
      </c>
      <c r="G2659">
        <v>6</v>
      </c>
      <c r="H2659">
        <v>1</v>
      </c>
      <c r="I2659">
        <v>47</v>
      </c>
      <c r="J2659">
        <v>50</v>
      </c>
      <c r="K2659">
        <v>0.94</v>
      </c>
      <c r="L2659">
        <v>50</v>
      </c>
      <c r="M2659">
        <v>1</v>
      </c>
      <c r="N2659">
        <v>23</v>
      </c>
      <c r="O2659">
        <v>1.0249999999999999</v>
      </c>
      <c r="P2659">
        <v>5</v>
      </c>
      <c r="Q2659">
        <v>6</v>
      </c>
      <c r="R2659">
        <v>0.83333333333333337</v>
      </c>
      <c r="S2659">
        <v>24</v>
      </c>
    </row>
    <row r="2660" spans="1:20" x14ac:dyDescent="0.2">
      <c r="A2660" t="s">
        <v>18770</v>
      </c>
      <c r="B2660" t="s">
        <v>18771</v>
      </c>
      <c r="C2660" t="s">
        <v>216</v>
      </c>
      <c r="D2660" t="s">
        <v>1002</v>
      </c>
      <c r="E2660" s="23">
        <v>41760</v>
      </c>
      <c r="H2660" t="e">
        <v>#DIV/0!</v>
      </c>
      <c r="K2660" t="e">
        <v>#DIV/0!</v>
      </c>
      <c r="M2660" t="e">
        <v>#DIV/0!</v>
      </c>
      <c r="R2660" t="e">
        <v>#DIV/0!</v>
      </c>
      <c r="T2660">
        <v>1.0325</v>
      </c>
    </row>
    <row r="2661" spans="1:20" x14ac:dyDescent="0.2">
      <c r="A2661" t="s">
        <v>18947</v>
      </c>
      <c r="B2661" t="s">
        <v>18948</v>
      </c>
      <c r="C2661" t="s">
        <v>229</v>
      </c>
      <c r="D2661" t="s">
        <v>1002</v>
      </c>
      <c r="E2661" s="23">
        <v>41760</v>
      </c>
      <c r="H2661" t="e">
        <v>#DIV/0!</v>
      </c>
      <c r="K2661" t="e">
        <v>#DIV/0!</v>
      </c>
      <c r="M2661" t="e">
        <v>#DIV/0!</v>
      </c>
      <c r="R2661" t="e">
        <v>#DIV/0!</v>
      </c>
      <c r="T2661">
        <v>0.85</v>
      </c>
    </row>
    <row r="2662" spans="1:20" x14ac:dyDescent="0.2">
      <c r="A2662" t="s">
        <v>19124</v>
      </c>
      <c r="B2662" t="s">
        <v>19125</v>
      </c>
      <c r="C2662" t="s">
        <v>230</v>
      </c>
      <c r="D2662" t="s">
        <v>1000</v>
      </c>
      <c r="E2662" s="23">
        <v>41760</v>
      </c>
      <c r="H2662" t="e">
        <v>#DIV/0!</v>
      </c>
      <c r="K2662" t="e">
        <v>#DIV/0!</v>
      </c>
      <c r="M2662" t="e">
        <v>#DIV/0!</v>
      </c>
      <c r="R2662" t="e">
        <v>#DIV/0!</v>
      </c>
      <c r="T2662">
        <v>1.075</v>
      </c>
    </row>
    <row r="2663" spans="1:20" x14ac:dyDescent="0.2">
      <c r="A2663" t="s">
        <v>19303</v>
      </c>
      <c r="B2663" t="s">
        <v>19304</v>
      </c>
      <c r="C2663" t="s">
        <v>234</v>
      </c>
      <c r="D2663" t="s">
        <v>1000</v>
      </c>
      <c r="E2663" s="23">
        <v>41760</v>
      </c>
      <c r="H2663" t="e">
        <v>#DIV/0!</v>
      </c>
      <c r="K2663" t="e">
        <v>#DIV/0!</v>
      </c>
      <c r="M2663" t="e">
        <v>#DIV/0!</v>
      </c>
      <c r="R2663" t="e">
        <v>#DIV/0!</v>
      </c>
      <c r="T2663">
        <v>0.66644000000000003</v>
      </c>
    </row>
    <row r="2664" spans="1:20" x14ac:dyDescent="0.2">
      <c r="A2664" t="s">
        <v>19482</v>
      </c>
      <c r="B2664" t="s">
        <v>19483</v>
      </c>
      <c r="C2664" t="s">
        <v>233</v>
      </c>
      <c r="D2664" t="s">
        <v>1002</v>
      </c>
      <c r="E2664" s="23">
        <v>41760</v>
      </c>
      <c r="H2664" t="e">
        <v>#DIV/0!</v>
      </c>
      <c r="K2664" t="e">
        <v>#DIV/0!</v>
      </c>
      <c r="M2664" t="e">
        <v>#DIV/0!</v>
      </c>
      <c r="R2664" t="e">
        <v>#DIV/0!</v>
      </c>
      <c r="T2664">
        <v>0.82399999999999995</v>
      </c>
    </row>
    <row r="2665" spans="1:20" x14ac:dyDescent="0.2">
      <c r="A2665" t="s">
        <v>19857</v>
      </c>
      <c r="B2665" t="s">
        <v>19858</v>
      </c>
      <c r="C2665" t="s">
        <v>220</v>
      </c>
      <c r="D2665" t="s">
        <v>1000</v>
      </c>
      <c r="E2665" s="23">
        <v>41760</v>
      </c>
      <c r="F2665">
        <v>10</v>
      </c>
      <c r="G2665">
        <v>16</v>
      </c>
      <c r="H2665">
        <v>0.625</v>
      </c>
      <c r="I2665">
        <v>34</v>
      </c>
      <c r="J2665">
        <v>32</v>
      </c>
      <c r="K2665">
        <v>1.0625</v>
      </c>
      <c r="L2665">
        <v>48</v>
      </c>
      <c r="M2665">
        <v>0.66666666666666663</v>
      </c>
      <c r="N2665">
        <v>23</v>
      </c>
      <c r="P2665">
        <v>6</v>
      </c>
      <c r="Q2665">
        <v>6</v>
      </c>
      <c r="R2665">
        <v>1</v>
      </c>
      <c r="S2665">
        <v>11</v>
      </c>
      <c r="T2665">
        <v>0.83</v>
      </c>
    </row>
    <row r="2666" spans="1:20" x14ac:dyDescent="0.2">
      <c r="A2666" t="s">
        <v>20036</v>
      </c>
      <c r="B2666" t="s">
        <v>20037</v>
      </c>
      <c r="C2666" t="s">
        <v>221</v>
      </c>
      <c r="D2666" t="s">
        <v>1002</v>
      </c>
      <c r="E2666" s="23">
        <v>41760</v>
      </c>
      <c r="F2666">
        <v>8</v>
      </c>
      <c r="G2666">
        <v>12</v>
      </c>
      <c r="H2666">
        <v>0.66666666666666663</v>
      </c>
      <c r="I2666">
        <v>27</v>
      </c>
      <c r="J2666">
        <v>28</v>
      </c>
      <c r="K2666">
        <v>0.9642857142857143</v>
      </c>
      <c r="L2666">
        <v>40</v>
      </c>
      <c r="M2666">
        <v>0.7</v>
      </c>
      <c r="N2666">
        <v>17</v>
      </c>
      <c r="O2666">
        <v>0.83425000000000005</v>
      </c>
      <c r="P2666">
        <v>6</v>
      </c>
      <c r="Q2666">
        <v>6</v>
      </c>
      <c r="R2666">
        <v>1</v>
      </c>
      <c r="S2666">
        <v>10</v>
      </c>
      <c r="T2666">
        <v>0.95</v>
      </c>
    </row>
    <row r="2667" spans="1:20" x14ac:dyDescent="0.2">
      <c r="A2667" t="s">
        <v>20213</v>
      </c>
      <c r="B2667" t="s">
        <v>20214</v>
      </c>
      <c r="C2667" t="s">
        <v>222</v>
      </c>
      <c r="D2667" t="s">
        <v>1002</v>
      </c>
      <c r="E2667" s="23">
        <v>41760</v>
      </c>
      <c r="F2667">
        <v>2</v>
      </c>
      <c r="G2667">
        <v>4</v>
      </c>
      <c r="H2667">
        <v>0.5</v>
      </c>
      <c r="I2667">
        <v>7</v>
      </c>
      <c r="J2667">
        <v>4</v>
      </c>
      <c r="K2667">
        <v>1.75</v>
      </c>
      <c r="L2667">
        <v>8</v>
      </c>
      <c r="M2667">
        <v>0.5</v>
      </c>
      <c r="N2667">
        <v>6</v>
      </c>
      <c r="O2667">
        <v>0.745</v>
      </c>
      <c r="P2667">
        <v>0</v>
      </c>
      <c r="Q2667">
        <v>0</v>
      </c>
      <c r="R2667" t="e">
        <v>#DIV/0!</v>
      </c>
      <c r="S2667">
        <v>1</v>
      </c>
      <c r="T2667">
        <v>1</v>
      </c>
    </row>
    <row r="2668" spans="1:20" x14ac:dyDescent="0.2">
      <c r="A2668" t="s">
        <v>20390</v>
      </c>
      <c r="B2668" t="s">
        <v>20391</v>
      </c>
      <c r="C2668" t="s">
        <v>211</v>
      </c>
      <c r="D2668" t="s">
        <v>1002</v>
      </c>
      <c r="E2668" s="23">
        <v>41760</v>
      </c>
      <c r="H2668" t="e">
        <v>#DIV/0!</v>
      </c>
      <c r="K2668" t="e">
        <v>#DIV/0!</v>
      </c>
      <c r="M2668" t="e">
        <v>#DIV/0!</v>
      </c>
      <c r="N2668">
        <v>0</v>
      </c>
      <c r="R2668" t="e">
        <v>#DIV/0!</v>
      </c>
    </row>
    <row r="2669" spans="1:20" x14ac:dyDescent="0.2">
      <c r="A2669" t="s">
        <v>20567</v>
      </c>
      <c r="B2669" t="s">
        <v>20568</v>
      </c>
      <c r="C2669" t="s">
        <v>207</v>
      </c>
      <c r="D2669" t="s">
        <v>1000</v>
      </c>
      <c r="E2669" s="23">
        <v>41760</v>
      </c>
      <c r="F2669">
        <v>6</v>
      </c>
      <c r="G2669">
        <v>10</v>
      </c>
      <c r="H2669">
        <v>0.6</v>
      </c>
      <c r="I2669">
        <v>14</v>
      </c>
      <c r="J2669">
        <v>35</v>
      </c>
      <c r="K2669">
        <v>0.4</v>
      </c>
      <c r="L2669">
        <v>60</v>
      </c>
      <c r="M2669">
        <v>0.58333333333333337</v>
      </c>
      <c r="N2669">
        <v>11</v>
      </c>
      <c r="P2669">
        <v>1</v>
      </c>
      <c r="Q2669">
        <v>4</v>
      </c>
      <c r="R2669">
        <v>0.25</v>
      </c>
      <c r="S2669">
        <v>3</v>
      </c>
      <c r="T2669">
        <v>0.33333333333333331</v>
      </c>
    </row>
    <row r="2670" spans="1:20" x14ac:dyDescent="0.2">
      <c r="A2670" t="s">
        <v>20746</v>
      </c>
      <c r="B2670" t="s">
        <v>20747</v>
      </c>
      <c r="C2670" t="s">
        <v>894</v>
      </c>
      <c r="D2670" t="s">
        <v>1002</v>
      </c>
      <c r="E2670" s="23">
        <v>41760</v>
      </c>
      <c r="H2670" t="e">
        <v>#DIV/0!</v>
      </c>
      <c r="K2670" t="e">
        <v>#DIV/0!</v>
      </c>
      <c r="M2670" t="e">
        <v>#DIV/0!</v>
      </c>
      <c r="R2670" t="e">
        <v>#DIV/0!</v>
      </c>
      <c r="T2670">
        <v>0.53846153846153844</v>
      </c>
    </row>
    <row r="2671" spans="1:20" x14ac:dyDescent="0.2">
      <c r="A2671" t="s">
        <v>20811</v>
      </c>
      <c r="B2671" t="s">
        <v>20812</v>
      </c>
      <c r="C2671" t="s">
        <v>210</v>
      </c>
      <c r="D2671" t="s">
        <v>1002</v>
      </c>
      <c r="E2671" s="23">
        <v>41760</v>
      </c>
      <c r="F2671">
        <v>4</v>
      </c>
      <c r="G2671">
        <v>5</v>
      </c>
      <c r="H2671">
        <v>0.8</v>
      </c>
      <c r="I2671">
        <v>12</v>
      </c>
      <c r="J2671">
        <v>25</v>
      </c>
      <c r="K2671">
        <v>0.48</v>
      </c>
      <c r="L2671">
        <v>35</v>
      </c>
      <c r="M2671">
        <v>0.7142857142857143</v>
      </c>
      <c r="N2671">
        <v>9</v>
      </c>
      <c r="O2671">
        <v>1.25</v>
      </c>
      <c r="P2671">
        <v>1</v>
      </c>
      <c r="Q2671">
        <v>4</v>
      </c>
      <c r="R2671">
        <v>0.25</v>
      </c>
      <c r="S2671">
        <v>3</v>
      </c>
    </row>
    <row r="2672" spans="1:20" x14ac:dyDescent="0.2">
      <c r="A2672" t="s">
        <v>20988</v>
      </c>
      <c r="B2672" t="s">
        <v>20989</v>
      </c>
      <c r="C2672" t="s">
        <v>208</v>
      </c>
      <c r="D2672" t="s">
        <v>1002</v>
      </c>
      <c r="E2672" s="23">
        <v>41760</v>
      </c>
      <c r="F2672">
        <v>2</v>
      </c>
      <c r="G2672">
        <v>5</v>
      </c>
      <c r="H2672">
        <v>0.4</v>
      </c>
      <c r="I2672">
        <v>2</v>
      </c>
      <c r="J2672">
        <v>10</v>
      </c>
      <c r="K2672">
        <v>0.2</v>
      </c>
      <c r="L2672">
        <v>25</v>
      </c>
      <c r="M2672">
        <v>0.4</v>
      </c>
      <c r="N2672">
        <v>2</v>
      </c>
      <c r="P2672">
        <v>0</v>
      </c>
      <c r="Q2672">
        <v>0</v>
      </c>
      <c r="R2672" t="e">
        <v>#DIV/0!</v>
      </c>
      <c r="S2672">
        <v>0</v>
      </c>
      <c r="T2672">
        <v>0.67500000000000004</v>
      </c>
    </row>
    <row r="2673" spans="1:20" x14ac:dyDescent="0.2">
      <c r="A2673" t="s">
        <v>21243</v>
      </c>
      <c r="B2673" t="s">
        <v>21244</v>
      </c>
      <c r="C2673" t="s">
        <v>213</v>
      </c>
      <c r="D2673" t="s">
        <v>1002</v>
      </c>
      <c r="E2673" s="23">
        <v>41760</v>
      </c>
      <c r="H2673" t="e">
        <v>#DIV/0!</v>
      </c>
      <c r="K2673" t="e">
        <v>#DIV/0!</v>
      </c>
      <c r="M2673" t="e">
        <v>#DIV/0!</v>
      </c>
      <c r="R2673" t="e">
        <v>#DIV/0!</v>
      </c>
    </row>
    <row r="2674" spans="1:20" x14ac:dyDescent="0.2">
      <c r="A2674" t="s">
        <v>21420</v>
      </c>
      <c r="B2674" t="s">
        <v>21421</v>
      </c>
      <c r="C2674" t="s">
        <v>8154</v>
      </c>
      <c r="D2674" t="s">
        <v>1002</v>
      </c>
      <c r="E2674" s="23">
        <v>41760</v>
      </c>
      <c r="H2674" t="e">
        <v>#DIV/0!</v>
      </c>
      <c r="K2674" t="e">
        <v>#DIV/0!</v>
      </c>
      <c r="M2674" t="e">
        <v>#DIV/0!</v>
      </c>
      <c r="R2674" t="e">
        <v>#DIV/0!</v>
      </c>
    </row>
    <row r="2675" spans="1:20" x14ac:dyDescent="0.2">
      <c r="A2675" t="s">
        <v>21485</v>
      </c>
      <c r="B2675" t="s">
        <v>21486</v>
      </c>
      <c r="C2675" t="s">
        <v>212</v>
      </c>
      <c r="D2675" t="s">
        <v>1000</v>
      </c>
      <c r="E2675" s="23">
        <v>41760</v>
      </c>
      <c r="F2675">
        <v>0</v>
      </c>
      <c r="G2675">
        <v>0</v>
      </c>
      <c r="H2675" t="e">
        <v>#DIV/0!</v>
      </c>
      <c r="I2675">
        <v>0</v>
      </c>
      <c r="J2675">
        <v>0</v>
      </c>
      <c r="K2675" t="e">
        <v>#DIV/0!</v>
      </c>
      <c r="L2675">
        <v>0</v>
      </c>
      <c r="M2675" t="e">
        <v>#DIV/0!</v>
      </c>
      <c r="N2675">
        <v>0</v>
      </c>
      <c r="P2675">
        <v>0</v>
      </c>
      <c r="Q2675">
        <v>0</v>
      </c>
      <c r="R2675" t="e">
        <v>#DIV/0!</v>
      </c>
      <c r="S2675">
        <v>0</v>
      </c>
    </row>
    <row r="2676" spans="1:20" x14ac:dyDescent="0.2">
      <c r="A2676" t="s">
        <v>21694</v>
      </c>
      <c r="B2676" t="s">
        <v>21695</v>
      </c>
      <c r="C2676" t="s">
        <v>217</v>
      </c>
      <c r="D2676" t="s">
        <v>1000</v>
      </c>
      <c r="E2676" s="23">
        <v>41760</v>
      </c>
      <c r="F2676">
        <v>2</v>
      </c>
      <c r="G2676">
        <v>3</v>
      </c>
      <c r="H2676">
        <v>0.66666666666666663</v>
      </c>
      <c r="I2676">
        <v>2</v>
      </c>
      <c r="J2676">
        <v>10</v>
      </c>
      <c r="K2676">
        <v>0.2</v>
      </c>
      <c r="L2676">
        <v>15</v>
      </c>
      <c r="M2676">
        <v>0.66666666666666663</v>
      </c>
      <c r="N2676">
        <v>2</v>
      </c>
      <c r="P2676">
        <v>0</v>
      </c>
      <c r="Q2676">
        <v>0</v>
      </c>
      <c r="S2676">
        <v>0</v>
      </c>
      <c r="T2676">
        <v>0.90909090909090906</v>
      </c>
    </row>
    <row r="2677" spans="1:20" x14ac:dyDescent="0.2">
      <c r="A2677" t="s">
        <v>21873</v>
      </c>
      <c r="B2677" t="s">
        <v>21874</v>
      </c>
      <c r="C2677" t="s">
        <v>895</v>
      </c>
      <c r="D2677" t="s">
        <v>1002</v>
      </c>
      <c r="E2677" s="23">
        <v>41760</v>
      </c>
      <c r="F2677">
        <v>0</v>
      </c>
      <c r="G2677">
        <v>0</v>
      </c>
      <c r="H2677" t="e">
        <v>#DIV/0!</v>
      </c>
      <c r="I2677">
        <v>0</v>
      </c>
      <c r="J2677">
        <v>0</v>
      </c>
      <c r="K2677" t="e">
        <v>#DIV/0!</v>
      </c>
      <c r="L2677">
        <v>0</v>
      </c>
      <c r="M2677" t="e">
        <v>#DIV/0!</v>
      </c>
      <c r="P2677">
        <v>0</v>
      </c>
      <c r="Q2677">
        <v>0</v>
      </c>
      <c r="R2677" t="e">
        <v>#DIV/0!</v>
      </c>
    </row>
    <row r="2678" spans="1:20" x14ac:dyDescent="0.2">
      <c r="A2678" t="s">
        <v>21938</v>
      </c>
      <c r="B2678" t="s">
        <v>21939</v>
      </c>
      <c r="C2678" t="s">
        <v>218</v>
      </c>
      <c r="D2678" t="s">
        <v>1002</v>
      </c>
      <c r="E2678" s="23">
        <v>41760</v>
      </c>
      <c r="F2678">
        <v>2</v>
      </c>
      <c r="G2678">
        <v>3</v>
      </c>
      <c r="H2678">
        <v>0.66666666666666663</v>
      </c>
      <c r="I2678">
        <v>2</v>
      </c>
      <c r="J2678">
        <v>10</v>
      </c>
      <c r="K2678">
        <v>0.2</v>
      </c>
      <c r="L2678">
        <v>15</v>
      </c>
      <c r="M2678">
        <v>0.66666666666666663</v>
      </c>
      <c r="N2678">
        <v>2</v>
      </c>
      <c r="P2678">
        <v>0</v>
      </c>
      <c r="Q2678">
        <v>0</v>
      </c>
      <c r="R2678" t="e">
        <v>#DIV/0!</v>
      </c>
      <c r="S2678">
        <v>0</v>
      </c>
    </row>
    <row r="2679" spans="1:20" x14ac:dyDescent="0.2">
      <c r="A2679" t="s">
        <v>22115</v>
      </c>
      <c r="B2679" t="s">
        <v>22116</v>
      </c>
      <c r="C2679" t="s">
        <v>219</v>
      </c>
      <c r="D2679" t="s">
        <v>1002</v>
      </c>
      <c r="E2679" s="23">
        <v>41760</v>
      </c>
    </row>
    <row r="2680" spans="1:20" x14ac:dyDescent="0.2">
      <c r="A2680" t="s">
        <v>11561</v>
      </c>
      <c r="B2680" t="s">
        <v>11562</v>
      </c>
      <c r="C2680" t="s">
        <v>198</v>
      </c>
      <c r="D2680" t="s">
        <v>1002</v>
      </c>
      <c r="E2680" s="23">
        <v>41791</v>
      </c>
      <c r="F2680">
        <v>3</v>
      </c>
      <c r="G2680">
        <v>3</v>
      </c>
      <c r="H2680">
        <v>1</v>
      </c>
      <c r="J2680">
        <v>15</v>
      </c>
      <c r="K2680">
        <v>0</v>
      </c>
      <c r="L2680">
        <v>15</v>
      </c>
      <c r="M2680">
        <v>1</v>
      </c>
      <c r="N2680">
        <v>0</v>
      </c>
      <c r="P2680">
        <v>0</v>
      </c>
      <c r="Q2680">
        <v>0</v>
      </c>
      <c r="R2680" t="e">
        <v>#DIV/0!</v>
      </c>
    </row>
    <row r="2681" spans="1:20" x14ac:dyDescent="0.2">
      <c r="A2681" t="s">
        <v>13200</v>
      </c>
      <c r="B2681" t="s">
        <v>13112</v>
      </c>
      <c r="C2681" t="s">
        <v>1051</v>
      </c>
      <c r="D2681" t="s">
        <v>1002</v>
      </c>
      <c r="E2681" s="23">
        <v>41791</v>
      </c>
      <c r="F2681">
        <v>3</v>
      </c>
      <c r="G2681">
        <v>3</v>
      </c>
      <c r="H2681">
        <v>1</v>
      </c>
      <c r="J2681">
        <v>15</v>
      </c>
      <c r="K2681">
        <v>0</v>
      </c>
      <c r="L2681">
        <v>15</v>
      </c>
      <c r="M2681">
        <v>1</v>
      </c>
      <c r="N2681">
        <v>0</v>
      </c>
      <c r="P2681">
        <v>0</v>
      </c>
      <c r="Q2681">
        <v>0</v>
      </c>
      <c r="R2681" t="e">
        <v>#DIV/0!</v>
      </c>
    </row>
    <row r="2682" spans="1:20" x14ac:dyDescent="0.2">
      <c r="A2682" t="s">
        <v>3015</v>
      </c>
      <c r="B2682" t="s">
        <v>3016</v>
      </c>
      <c r="C2682" t="s">
        <v>242</v>
      </c>
      <c r="D2682" t="s">
        <v>1000</v>
      </c>
      <c r="E2682" s="23">
        <v>41791</v>
      </c>
      <c r="F2682">
        <v>0</v>
      </c>
      <c r="G2682">
        <v>0</v>
      </c>
      <c r="H2682" t="e">
        <v>#DIV/0!</v>
      </c>
      <c r="I2682">
        <v>0</v>
      </c>
      <c r="J2682">
        <v>0</v>
      </c>
      <c r="K2682" t="e">
        <v>#DIV/0!</v>
      </c>
      <c r="L2682">
        <v>0</v>
      </c>
      <c r="M2682" t="e">
        <v>#DIV/0!</v>
      </c>
      <c r="N2682">
        <v>0</v>
      </c>
      <c r="P2682">
        <v>0</v>
      </c>
      <c r="Q2682">
        <v>0</v>
      </c>
      <c r="R2682" t="e">
        <v>#DIV/0!</v>
      </c>
      <c r="S2682">
        <v>0</v>
      </c>
      <c r="T2682">
        <v>0.83</v>
      </c>
    </row>
    <row r="2683" spans="1:20" x14ac:dyDescent="0.2">
      <c r="A2683" t="s">
        <v>2840</v>
      </c>
      <c r="B2683" t="s">
        <v>2841</v>
      </c>
      <c r="C2683" t="s">
        <v>2724</v>
      </c>
      <c r="D2683" t="s">
        <v>1000</v>
      </c>
      <c r="E2683" s="23">
        <v>41791</v>
      </c>
      <c r="F2683">
        <v>9</v>
      </c>
      <c r="G2683">
        <v>9</v>
      </c>
      <c r="H2683">
        <v>1</v>
      </c>
      <c r="I2683">
        <v>0</v>
      </c>
      <c r="J2683">
        <v>42</v>
      </c>
      <c r="K2683">
        <v>0</v>
      </c>
      <c r="L2683">
        <v>42</v>
      </c>
      <c r="M2683">
        <v>1</v>
      </c>
      <c r="N2683">
        <v>0</v>
      </c>
      <c r="P2683">
        <v>0</v>
      </c>
      <c r="Q2683">
        <v>0</v>
      </c>
      <c r="R2683" t="e">
        <v>#DIV/0!</v>
      </c>
      <c r="S2683">
        <v>0</v>
      </c>
      <c r="T2683">
        <v>0.73815789473684212</v>
      </c>
    </row>
    <row r="2684" spans="1:20" x14ac:dyDescent="0.2">
      <c r="A2684" t="s">
        <v>2595</v>
      </c>
      <c r="B2684" t="s">
        <v>2596</v>
      </c>
      <c r="C2684" t="s">
        <v>237</v>
      </c>
      <c r="D2684" t="s">
        <v>1000</v>
      </c>
      <c r="E2684" s="23">
        <v>41791</v>
      </c>
      <c r="F2684">
        <v>17</v>
      </c>
      <c r="G2684">
        <v>20</v>
      </c>
      <c r="H2684">
        <v>0.85</v>
      </c>
      <c r="I2684">
        <v>107</v>
      </c>
      <c r="J2684">
        <v>142</v>
      </c>
      <c r="K2684">
        <v>0.75352112676056338</v>
      </c>
      <c r="L2684">
        <v>157</v>
      </c>
      <c r="M2684">
        <v>0.90445859872611467</v>
      </c>
      <c r="N2684">
        <v>68</v>
      </c>
      <c r="O2684">
        <v>0.98124999999999996</v>
      </c>
      <c r="P2684">
        <v>20</v>
      </c>
      <c r="Q2684">
        <v>30</v>
      </c>
      <c r="R2684">
        <v>0.66666666666666663</v>
      </c>
      <c r="S2684">
        <v>39</v>
      </c>
      <c r="T2684">
        <v>0.83750000000000002</v>
      </c>
    </row>
    <row r="2685" spans="1:20" x14ac:dyDescent="0.2">
      <c r="A2685" t="s">
        <v>2420</v>
      </c>
      <c r="B2685" t="s">
        <v>2421</v>
      </c>
      <c r="C2685" t="s">
        <v>238</v>
      </c>
      <c r="D2685" t="s">
        <v>1000</v>
      </c>
      <c r="E2685" s="23">
        <v>41791</v>
      </c>
      <c r="F2685">
        <v>10</v>
      </c>
      <c r="G2685">
        <v>12</v>
      </c>
      <c r="H2685">
        <v>0.83333333333333337</v>
      </c>
      <c r="I2685">
        <v>26</v>
      </c>
      <c r="J2685">
        <v>34</v>
      </c>
      <c r="K2685">
        <v>0.76470588235294112</v>
      </c>
      <c r="L2685">
        <v>40</v>
      </c>
      <c r="M2685">
        <v>0.85</v>
      </c>
      <c r="N2685">
        <v>21</v>
      </c>
      <c r="O2685">
        <v>0.76400000000000001</v>
      </c>
      <c r="P2685">
        <v>3</v>
      </c>
      <c r="Q2685">
        <v>6</v>
      </c>
      <c r="R2685">
        <v>0.5</v>
      </c>
      <c r="S2685">
        <v>5</v>
      </c>
      <c r="T2685" t="e">
        <v>#DIV/0!</v>
      </c>
    </row>
    <row r="2686" spans="1:20" x14ac:dyDescent="0.2">
      <c r="A2686" t="s">
        <v>2247</v>
      </c>
      <c r="B2686" t="s">
        <v>2248</v>
      </c>
      <c r="C2686" t="s">
        <v>239</v>
      </c>
      <c r="D2686" t="s">
        <v>1000</v>
      </c>
      <c r="E2686" s="23">
        <v>41791</v>
      </c>
      <c r="F2686">
        <v>3</v>
      </c>
      <c r="G2686">
        <v>4</v>
      </c>
      <c r="H2686">
        <v>0.75</v>
      </c>
      <c r="I2686">
        <v>9</v>
      </c>
      <c r="J2686">
        <v>6</v>
      </c>
      <c r="K2686">
        <v>1.5</v>
      </c>
      <c r="L2686">
        <v>8</v>
      </c>
      <c r="M2686">
        <v>0.75</v>
      </c>
      <c r="N2686">
        <v>8</v>
      </c>
      <c r="O2686">
        <v>0.628</v>
      </c>
      <c r="P2686">
        <v>0</v>
      </c>
      <c r="Q2686">
        <v>0</v>
      </c>
      <c r="R2686" t="e">
        <v>#DIV/0!</v>
      </c>
      <c r="S2686">
        <v>1</v>
      </c>
      <c r="T2686" t="e">
        <v>#DIV/0!</v>
      </c>
    </row>
    <row r="2687" spans="1:20" x14ac:dyDescent="0.2">
      <c r="A2687" t="s">
        <v>2072</v>
      </c>
      <c r="B2687" t="s">
        <v>2073</v>
      </c>
      <c r="C2687" t="s">
        <v>1988</v>
      </c>
      <c r="D2687" t="s">
        <v>1000</v>
      </c>
      <c r="E2687" s="23">
        <v>41791</v>
      </c>
      <c r="F2687">
        <v>7</v>
      </c>
      <c r="G2687">
        <v>7</v>
      </c>
      <c r="H2687">
        <v>1</v>
      </c>
      <c r="I2687">
        <v>29</v>
      </c>
      <c r="J2687">
        <v>35</v>
      </c>
      <c r="K2687">
        <v>0.82857142857142863</v>
      </c>
      <c r="L2687">
        <v>35</v>
      </c>
      <c r="M2687">
        <v>1</v>
      </c>
      <c r="N2687">
        <v>23</v>
      </c>
      <c r="P2687">
        <v>0</v>
      </c>
      <c r="Q2687">
        <v>3</v>
      </c>
      <c r="R2687">
        <v>0</v>
      </c>
      <c r="S2687">
        <v>6</v>
      </c>
      <c r="T2687" t="e">
        <v>#DIV/0!</v>
      </c>
    </row>
    <row r="2688" spans="1:20" x14ac:dyDescent="0.2">
      <c r="A2688" t="s">
        <v>1824</v>
      </c>
      <c r="B2688" t="s">
        <v>1825</v>
      </c>
      <c r="C2688" t="s">
        <v>240</v>
      </c>
      <c r="D2688" t="s">
        <v>1000</v>
      </c>
      <c r="E2688" s="23">
        <v>41791</v>
      </c>
      <c r="F2688">
        <v>19</v>
      </c>
      <c r="G2688">
        <v>25</v>
      </c>
      <c r="H2688">
        <v>0.76</v>
      </c>
      <c r="I2688">
        <v>48</v>
      </c>
      <c r="J2688">
        <v>95</v>
      </c>
      <c r="K2688">
        <v>0.50526315789473686</v>
      </c>
      <c r="L2688">
        <v>125</v>
      </c>
      <c r="M2688">
        <v>0.76</v>
      </c>
      <c r="N2688">
        <v>45</v>
      </c>
      <c r="P2688">
        <v>8</v>
      </c>
      <c r="Q2688">
        <v>11</v>
      </c>
      <c r="R2688">
        <v>0.72727272727272729</v>
      </c>
      <c r="S2688">
        <v>3</v>
      </c>
      <c r="T2688">
        <v>0.59166666666666667</v>
      </c>
    </row>
    <row r="2689" spans="1:20" x14ac:dyDescent="0.2">
      <c r="A2689" t="s">
        <v>1649</v>
      </c>
      <c r="B2689" t="s">
        <v>1650</v>
      </c>
      <c r="C2689" t="s">
        <v>241</v>
      </c>
      <c r="D2689" t="s">
        <v>1000</v>
      </c>
      <c r="E2689" s="23">
        <v>41791</v>
      </c>
      <c r="F2689">
        <v>18</v>
      </c>
      <c r="G2689">
        <v>18</v>
      </c>
      <c r="H2689">
        <v>1</v>
      </c>
      <c r="I2689">
        <v>131</v>
      </c>
      <c r="J2689">
        <v>180</v>
      </c>
      <c r="K2689">
        <v>0.72777777777777775</v>
      </c>
      <c r="L2689">
        <v>180</v>
      </c>
      <c r="M2689">
        <v>1</v>
      </c>
      <c r="N2689">
        <v>112</v>
      </c>
      <c r="P2689">
        <v>1</v>
      </c>
      <c r="Q2689">
        <v>1</v>
      </c>
      <c r="R2689">
        <v>1</v>
      </c>
      <c r="S2689">
        <v>19</v>
      </c>
      <c r="T2689" t="e">
        <v>#DIV/0!</v>
      </c>
    </row>
    <row r="2690" spans="1:20" x14ac:dyDescent="0.2">
      <c r="A2690" t="s">
        <v>1089</v>
      </c>
      <c r="B2690" t="s">
        <v>1174</v>
      </c>
      <c r="C2690" t="s">
        <v>235</v>
      </c>
      <c r="D2690" t="s">
        <v>1002</v>
      </c>
      <c r="E2690" s="23">
        <v>41791</v>
      </c>
      <c r="F2690">
        <v>83</v>
      </c>
      <c r="G2690">
        <v>95</v>
      </c>
      <c r="H2690">
        <v>0.87368421052631584</v>
      </c>
      <c r="I2690">
        <v>350</v>
      </c>
      <c r="J2690">
        <v>536</v>
      </c>
      <c r="K2690">
        <v>0.65298507462686572</v>
      </c>
      <c r="L2690">
        <v>587</v>
      </c>
      <c r="M2690">
        <v>0.91311754684838164</v>
      </c>
      <c r="N2690">
        <v>277</v>
      </c>
      <c r="P2690">
        <v>32</v>
      </c>
      <c r="Q2690">
        <v>51</v>
      </c>
      <c r="R2690">
        <v>0.62745098039215685</v>
      </c>
      <c r="S2690">
        <v>73</v>
      </c>
      <c r="T2690" t="e">
        <v>#DIV/0!</v>
      </c>
    </row>
    <row r="2691" spans="1:20" x14ac:dyDescent="0.2">
      <c r="A2691" t="s">
        <v>11563</v>
      </c>
      <c r="B2691" t="s">
        <v>11564</v>
      </c>
      <c r="C2691" t="s">
        <v>199</v>
      </c>
      <c r="D2691" t="s">
        <v>1002</v>
      </c>
      <c r="E2691" s="23">
        <v>41791</v>
      </c>
      <c r="F2691">
        <v>8</v>
      </c>
      <c r="G2691">
        <v>11</v>
      </c>
      <c r="H2691">
        <v>0.72727272727272729</v>
      </c>
      <c r="I2691">
        <v>13</v>
      </c>
      <c r="J2691">
        <v>40</v>
      </c>
      <c r="K2691">
        <v>0.32500000000000001</v>
      </c>
      <c r="L2691">
        <v>55</v>
      </c>
      <c r="M2691">
        <v>0.72727272727272729</v>
      </c>
      <c r="N2691">
        <v>13</v>
      </c>
      <c r="P2691">
        <v>7</v>
      </c>
      <c r="Q2691">
        <v>8</v>
      </c>
      <c r="R2691">
        <v>0.875</v>
      </c>
      <c r="S2691">
        <v>0</v>
      </c>
      <c r="T2691" t="e">
        <v>#DIV/0!</v>
      </c>
    </row>
    <row r="2692" spans="1:20" x14ac:dyDescent="0.2">
      <c r="A2692" t="s">
        <v>11429</v>
      </c>
      <c r="B2692" t="s">
        <v>11430</v>
      </c>
      <c r="C2692" t="s">
        <v>201</v>
      </c>
      <c r="D2692" t="s">
        <v>1000</v>
      </c>
      <c r="E2692" s="23">
        <v>41791</v>
      </c>
      <c r="F2692">
        <v>3</v>
      </c>
      <c r="G2692">
        <v>4</v>
      </c>
      <c r="H2692">
        <v>0.75</v>
      </c>
      <c r="I2692">
        <v>4</v>
      </c>
      <c r="J2692">
        <v>15</v>
      </c>
      <c r="K2692">
        <v>0.26666666666666666</v>
      </c>
      <c r="L2692">
        <v>20</v>
      </c>
      <c r="M2692">
        <v>0.75</v>
      </c>
      <c r="N2692">
        <v>4</v>
      </c>
      <c r="O2692">
        <v>0.92500000000000004</v>
      </c>
      <c r="P2692">
        <v>7</v>
      </c>
      <c r="Q2692">
        <v>8</v>
      </c>
      <c r="R2692">
        <v>0.875</v>
      </c>
      <c r="S2692">
        <v>0</v>
      </c>
      <c r="T2692">
        <v>1.0325</v>
      </c>
    </row>
    <row r="2693" spans="1:20" x14ac:dyDescent="0.2">
      <c r="A2693" t="s">
        <v>12226</v>
      </c>
      <c r="B2693" t="s">
        <v>12227</v>
      </c>
      <c r="C2693" t="s">
        <v>200</v>
      </c>
      <c r="D2693" t="s">
        <v>1000</v>
      </c>
      <c r="E2693" s="23">
        <v>41791</v>
      </c>
      <c r="F2693">
        <v>5</v>
      </c>
      <c r="G2693">
        <v>7</v>
      </c>
      <c r="H2693">
        <v>0.7142857142857143</v>
      </c>
      <c r="I2693">
        <v>9</v>
      </c>
      <c r="J2693">
        <v>25</v>
      </c>
      <c r="K2693">
        <v>0.36</v>
      </c>
      <c r="L2693">
        <v>35</v>
      </c>
      <c r="M2693">
        <v>0.7142857142857143</v>
      </c>
      <c r="N2693">
        <v>9</v>
      </c>
      <c r="P2693">
        <v>0</v>
      </c>
      <c r="Q2693">
        <v>0</v>
      </c>
      <c r="R2693">
        <v>0</v>
      </c>
      <c r="S2693">
        <v>0</v>
      </c>
      <c r="T2693">
        <v>1.075</v>
      </c>
    </row>
    <row r="2694" spans="1:20" x14ac:dyDescent="0.2">
      <c r="A2694" t="s">
        <v>12511</v>
      </c>
      <c r="B2694" t="s">
        <v>12512</v>
      </c>
      <c r="C2694" t="s">
        <v>202</v>
      </c>
      <c r="D2694" t="s">
        <v>1000</v>
      </c>
      <c r="E2694" s="23">
        <v>41791</v>
      </c>
      <c r="H2694" t="e">
        <v>#DIV/0!</v>
      </c>
      <c r="K2694" t="e">
        <v>#DIV/0!</v>
      </c>
      <c r="M2694" t="e">
        <v>#DIV/0!</v>
      </c>
      <c r="R2694" t="e">
        <v>#DIV/0!</v>
      </c>
      <c r="T2694">
        <v>0.74521999999999999</v>
      </c>
    </row>
    <row r="2695" spans="1:20" x14ac:dyDescent="0.2">
      <c r="A2695" t="s">
        <v>11048</v>
      </c>
      <c r="B2695" t="s">
        <v>11049</v>
      </c>
      <c r="C2695" t="s">
        <v>228</v>
      </c>
      <c r="D2695" t="s">
        <v>1000</v>
      </c>
      <c r="E2695" s="23">
        <v>41791</v>
      </c>
      <c r="H2695" t="e">
        <v>#DIV/0!</v>
      </c>
      <c r="K2695" t="e">
        <v>#DIV/0!</v>
      </c>
      <c r="M2695" t="e">
        <v>#DIV/0!</v>
      </c>
      <c r="R2695" t="e">
        <v>#DIV/0!</v>
      </c>
      <c r="T2695">
        <v>0.53846153846153844</v>
      </c>
    </row>
    <row r="2696" spans="1:20" x14ac:dyDescent="0.2">
      <c r="A2696" t="s">
        <v>10873</v>
      </c>
      <c r="B2696" t="s">
        <v>10874</v>
      </c>
      <c r="C2696" t="s">
        <v>227</v>
      </c>
      <c r="D2696" t="s">
        <v>1002</v>
      </c>
      <c r="E2696" s="23">
        <v>41791</v>
      </c>
      <c r="H2696" t="e">
        <v>#DIV/0!</v>
      </c>
      <c r="K2696" t="e">
        <v>#DIV/0!</v>
      </c>
      <c r="M2696" t="e">
        <v>#DIV/0!</v>
      </c>
      <c r="R2696" t="e">
        <v>#DIV/0!</v>
      </c>
      <c r="T2696" t="e">
        <v>#DIV/0!</v>
      </c>
    </row>
    <row r="2697" spans="1:20" x14ac:dyDescent="0.2">
      <c r="A2697" t="s">
        <v>10698</v>
      </c>
      <c r="B2697" t="s">
        <v>10699</v>
      </c>
      <c r="C2697" t="s">
        <v>203</v>
      </c>
      <c r="D2697" t="s">
        <v>1002</v>
      </c>
      <c r="E2697" s="23">
        <v>41791</v>
      </c>
      <c r="F2697">
        <v>13</v>
      </c>
      <c r="G2697">
        <v>14</v>
      </c>
      <c r="H2697">
        <v>0.9285714285714286</v>
      </c>
      <c r="I2697">
        <v>82</v>
      </c>
      <c r="J2697">
        <v>105</v>
      </c>
      <c r="K2697">
        <v>0.78095238095238095</v>
      </c>
      <c r="L2697">
        <v>110</v>
      </c>
      <c r="M2697">
        <v>0.95454545454545459</v>
      </c>
      <c r="N2697">
        <v>72</v>
      </c>
      <c r="P2697">
        <v>10</v>
      </c>
      <c r="Q2697">
        <v>13</v>
      </c>
      <c r="R2697">
        <v>0.76923076923076927</v>
      </c>
      <c r="S2697">
        <v>10</v>
      </c>
      <c r="T2697" t="e">
        <v>#DIV/0!</v>
      </c>
    </row>
    <row r="2698" spans="1:20" x14ac:dyDescent="0.2">
      <c r="A2698" t="s">
        <v>10523</v>
      </c>
      <c r="B2698" t="s">
        <v>10524</v>
      </c>
      <c r="C2698" t="s">
        <v>205</v>
      </c>
      <c r="D2698" t="s">
        <v>1000</v>
      </c>
      <c r="E2698" s="23">
        <v>41791</v>
      </c>
      <c r="F2698">
        <v>5</v>
      </c>
      <c r="G2698">
        <v>5</v>
      </c>
      <c r="H2698">
        <v>1</v>
      </c>
      <c r="I2698">
        <v>33</v>
      </c>
      <c r="J2698">
        <v>45</v>
      </c>
      <c r="K2698">
        <v>0.73333333333333328</v>
      </c>
      <c r="L2698">
        <v>45</v>
      </c>
      <c r="M2698">
        <v>1</v>
      </c>
      <c r="N2698">
        <v>24</v>
      </c>
      <c r="O2698">
        <v>1.075</v>
      </c>
      <c r="P2698">
        <v>5</v>
      </c>
      <c r="Q2698">
        <v>6</v>
      </c>
      <c r="R2698">
        <v>0.83333333333333337</v>
      </c>
      <c r="S2698">
        <v>9</v>
      </c>
      <c r="T2698">
        <v>0.90909090909090906</v>
      </c>
    </row>
    <row r="2699" spans="1:20" x14ac:dyDescent="0.2">
      <c r="A2699" t="s">
        <v>10347</v>
      </c>
      <c r="B2699" t="s">
        <v>10348</v>
      </c>
      <c r="C2699" t="s">
        <v>204</v>
      </c>
      <c r="D2699" t="s">
        <v>1000</v>
      </c>
      <c r="E2699" s="23">
        <v>41791</v>
      </c>
      <c r="F2699">
        <v>4</v>
      </c>
      <c r="G2699">
        <v>5</v>
      </c>
      <c r="H2699">
        <v>0.8</v>
      </c>
      <c r="I2699">
        <v>15</v>
      </c>
      <c r="J2699">
        <v>20</v>
      </c>
      <c r="K2699">
        <v>0.75</v>
      </c>
      <c r="L2699">
        <v>25</v>
      </c>
      <c r="M2699">
        <v>0.8</v>
      </c>
      <c r="N2699">
        <v>14</v>
      </c>
      <c r="P2699">
        <v>5</v>
      </c>
      <c r="Q2699">
        <v>7</v>
      </c>
      <c r="R2699">
        <v>0.7142857142857143</v>
      </c>
      <c r="S2699">
        <v>1</v>
      </c>
      <c r="T2699" t="e">
        <v>#DIV/0!</v>
      </c>
    </row>
    <row r="2700" spans="1:20" x14ac:dyDescent="0.2">
      <c r="A2700" t="s">
        <v>10282</v>
      </c>
      <c r="B2700" t="s">
        <v>10283</v>
      </c>
      <c r="C2700" t="s">
        <v>206</v>
      </c>
      <c r="D2700" t="s">
        <v>1000</v>
      </c>
      <c r="E2700" s="23">
        <v>41791</v>
      </c>
      <c r="F2700">
        <v>4</v>
      </c>
      <c r="G2700">
        <v>4</v>
      </c>
      <c r="H2700">
        <v>1</v>
      </c>
      <c r="I2700">
        <v>34</v>
      </c>
      <c r="J2700">
        <v>40</v>
      </c>
      <c r="K2700">
        <v>0.85</v>
      </c>
      <c r="L2700">
        <v>40</v>
      </c>
      <c r="M2700">
        <v>1</v>
      </c>
      <c r="N2700">
        <v>34</v>
      </c>
      <c r="T2700" t="e">
        <v>#DIV/0!</v>
      </c>
    </row>
    <row r="2701" spans="1:20" x14ac:dyDescent="0.2">
      <c r="A2701" t="s">
        <v>9851</v>
      </c>
      <c r="B2701" t="s">
        <v>9852</v>
      </c>
      <c r="C2701" t="s">
        <v>223</v>
      </c>
      <c r="D2701" t="s">
        <v>1002</v>
      </c>
      <c r="E2701" s="23">
        <v>41791</v>
      </c>
      <c r="F2701">
        <v>3</v>
      </c>
      <c r="G2701">
        <v>3</v>
      </c>
      <c r="H2701">
        <v>1</v>
      </c>
      <c r="I2701">
        <v>25</v>
      </c>
      <c r="J2701">
        <v>30</v>
      </c>
      <c r="K2701">
        <v>0.83333333333333337</v>
      </c>
      <c r="L2701">
        <v>30</v>
      </c>
      <c r="M2701">
        <v>1</v>
      </c>
      <c r="N2701">
        <v>21</v>
      </c>
      <c r="P2701">
        <v>0</v>
      </c>
      <c r="Q2701">
        <v>0</v>
      </c>
      <c r="R2701" t="e">
        <v>#DIV/0!</v>
      </c>
      <c r="S2701">
        <v>4</v>
      </c>
      <c r="T2701" t="e">
        <v>#DIV/0!</v>
      </c>
    </row>
    <row r="2702" spans="1:20" x14ac:dyDescent="0.2">
      <c r="A2702" t="s">
        <v>9676</v>
      </c>
      <c r="B2702" t="s">
        <v>9677</v>
      </c>
      <c r="C2702" t="s">
        <v>224</v>
      </c>
      <c r="D2702" t="s">
        <v>1000</v>
      </c>
      <c r="E2702" s="23">
        <v>41791</v>
      </c>
      <c r="F2702">
        <v>3</v>
      </c>
      <c r="G2702">
        <v>3</v>
      </c>
      <c r="H2702">
        <v>1</v>
      </c>
      <c r="I2702">
        <v>25</v>
      </c>
      <c r="J2702">
        <v>30</v>
      </c>
      <c r="K2702">
        <v>0.83333333333333337</v>
      </c>
      <c r="L2702">
        <v>30</v>
      </c>
      <c r="M2702">
        <v>1</v>
      </c>
      <c r="N2702">
        <v>21</v>
      </c>
      <c r="P2702">
        <v>0</v>
      </c>
      <c r="Q2702">
        <v>0</v>
      </c>
      <c r="R2702" t="e">
        <v>#DIV/0!</v>
      </c>
      <c r="S2702">
        <v>4</v>
      </c>
    </row>
    <row r="2703" spans="1:20" x14ac:dyDescent="0.2">
      <c r="A2703" t="s">
        <v>9285</v>
      </c>
      <c r="B2703" t="s">
        <v>9286</v>
      </c>
      <c r="C2703" t="s">
        <v>211</v>
      </c>
      <c r="D2703" t="s">
        <v>1000</v>
      </c>
      <c r="E2703" s="23">
        <v>41791</v>
      </c>
      <c r="H2703" t="e">
        <v>#DIV/0!</v>
      </c>
      <c r="K2703" t="e">
        <v>#DIV/0!</v>
      </c>
      <c r="M2703" t="e">
        <v>#DIV/0!</v>
      </c>
      <c r="N2703">
        <v>0</v>
      </c>
      <c r="R2703" t="e">
        <v>#DIV/0!</v>
      </c>
      <c r="T2703">
        <v>0.52631578947368418</v>
      </c>
    </row>
    <row r="2704" spans="1:20" x14ac:dyDescent="0.2">
      <c r="A2704" t="s">
        <v>9110</v>
      </c>
      <c r="B2704" t="s">
        <v>9111</v>
      </c>
      <c r="C2704" t="s">
        <v>207</v>
      </c>
      <c r="D2704" t="s">
        <v>1002</v>
      </c>
      <c r="E2704" s="23">
        <v>41791</v>
      </c>
      <c r="F2704">
        <v>6</v>
      </c>
      <c r="G2704">
        <v>10</v>
      </c>
      <c r="H2704">
        <v>0.6</v>
      </c>
      <c r="I2704">
        <v>19</v>
      </c>
      <c r="J2704">
        <v>35</v>
      </c>
      <c r="K2704">
        <v>0.54285714285714282</v>
      </c>
      <c r="L2704">
        <v>60</v>
      </c>
      <c r="M2704">
        <v>0.58333333333333337</v>
      </c>
      <c r="N2704">
        <v>13</v>
      </c>
      <c r="P2704">
        <v>3</v>
      </c>
      <c r="Q2704">
        <v>6</v>
      </c>
      <c r="R2704">
        <v>0.5</v>
      </c>
      <c r="S2704">
        <v>6</v>
      </c>
      <c r="T2704">
        <v>0.98583333333333323</v>
      </c>
    </row>
    <row r="2705" spans="1:20" x14ac:dyDescent="0.2">
      <c r="A2705" t="s">
        <v>9045</v>
      </c>
      <c r="B2705" t="s">
        <v>9046</v>
      </c>
      <c r="C2705" t="s">
        <v>894</v>
      </c>
      <c r="D2705" t="s">
        <v>1000</v>
      </c>
      <c r="E2705" s="23">
        <v>41791</v>
      </c>
      <c r="H2705" t="e">
        <v>#DIV/0!</v>
      </c>
      <c r="K2705" t="e">
        <v>#DIV/0!</v>
      </c>
      <c r="M2705" t="e">
        <v>#DIV/0!</v>
      </c>
      <c r="R2705" t="e">
        <v>#DIV/0!</v>
      </c>
      <c r="T2705">
        <v>0.66644000000000003</v>
      </c>
    </row>
    <row r="2706" spans="1:20" x14ac:dyDescent="0.2">
      <c r="A2706" t="s">
        <v>8870</v>
      </c>
      <c r="B2706" t="s">
        <v>8871</v>
      </c>
      <c r="C2706" t="s">
        <v>210</v>
      </c>
      <c r="D2706" t="s">
        <v>1000</v>
      </c>
      <c r="E2706" s="23">
        <v>41791</v>
      </c>
      <c r="F2706">
        <v>4</v>
      </c>
      <c r="G2706">
        <v>5</v>
      </c>
      <c r="H2706">
        <v>0.8</v>
      </c>
      <c r="I2706">
        <v>17</v>
      </c>
      <c r="J2706">
        <v>25</v>
      </c>
      <c r="K2706">
        <v>0.68</v>
      </c>
      <c r="L2706">
        <v>35</v>
      </c>
      <c r="M2706">
        <v>0.7142857142857143</v>
      </c>
      <c r="N2706">
        <v>11</v>
      </c>
      <c r="O2706">
        <v>0.95</v>
      </c>
      <c r="P2706">
        <v>3</v>
      </c>
      <c r="Q2706">
        <v>6</v>
      </c>
      <c r="R2706">
        <v>0.5</v>
      </c>
      <c r="S2706">
        <v>6</v>
      </c>
      <c r="T2706">
        <v>0.82399999999999995</v>
      </c>
    </row>
    <row r="2707" spans="1:20" x14ac:dyDescent="0.2">
      <c r="A2707" t="s">
        <v>8695</v>
      </c>
      <c r="B2707" t="s">
        <v>8696</v>
      </c>
      <c r="C2707" t="s">
        <v>208</v>
      </c>
      <c r="D2707" t="s">
        <v>1000</v>
      </c>
      <c r="E2707" s="23">
        <v>41791</v>
      </c>
      <c r="F2707">
        <v>2</v>
      </c>
      <c r="G2707">
        <v>5</v>
      </c>
      <c r="H2707">
        <v>0.4</v>
      </c>
      <c r="I2707">
        <v>2</v>
      </c>
      <c r="J2707">
        <v>10</v>
      </c>
      <c r="K2707">
        <v>0.2</v>
      </c>
      <c r="L2707">
        <v>25</v>
      </c>
      <c r="M2707">
        <v>0.4</v>
      </c>
      <c r="N2707">
        <v>2</v>
      </c>
      <c r="P2707">
        <v>0</v>
      </c>
      <c r="Q2707">
        <v>0</v>
      </c>
      <c r="R2707" t="e">
        <v>#DIV/0!</v>
      </c>
      <c r="S2707">
        <v>0</v>
      </c>
      <c r="T2707">
        <v>0.8899999999999999</v>
      </c>
    </row>
    <row r="2708" spans="1:20" x14ac:dyDescent="0.2">
      <c r="A2708" t="s">
        <v>8446</v>
      </c>
      <c r="B2708" t="s">
        <v>8447</v>
      </c>
      <c r="C2708" t="s">
        <v>213</v>
      </c>
      <c r="D2708" t="s">
        <v>1000</v>
      </c>
      <c r="E2708" s="23">
        <v>41791</v>
      </c>
      <c r="H2708" t="e">
        <v>#DIV/0!</v>
      </c>
      <c r="K2708" t="e">
        <v>#DIV/0!</v>
      </c>
      <c r="M2708" t="e">
        <v>#DIV/0!</v>
      </c>
      <c r="R2708" t="e">
        <v>#DIV/0!</v>
      </c>
      <c r="T2708">
        <v>0.62393162393162394</v>
      </c>
    </row>
    <row r="2709" spans="1:20" x14ac:dyDescent="0.2">
      <c r="A2709" t="s">
        <v>8271</v>
      </c>
      <c r="B2709" t="s">
        <v>8272</v>
      </c>
      <c r="C2709" t="s">
        <v>212</v>
      </c>
      <c r="D2709" t="s">
        <v>1002</v>
      </c>
      <c r="E2709" s="23">
        <v>41791</v>
      </c>
      <c r="F2709">
        <v>0</v>
      </c>
      <c r="G2709">
        <v>0</v>
      </c>
      <c r="H2709" t="e">
        <v>#DIV/0!</v>
      </c>
      <c r="I2709">
        <v>0</v>
      </c>
      <c r="J2709">
        <v>0</v>
      </c>
      <c r="K2709" t="e">
        <v>#DIV/0!</v>
      </c>
      <c r="L2709">
        <v>0</v>
      </c>
      <c r="M2709" t="e">
        <v>#DIV/0!</v>
      </c>
      <c r="N2709">
        <v>0</v>
      </c>
      <c r="P2709">
        <v>0</v>
      </c>
      <c r="Q2709">
        <v>0</v>
      </c>
      <c r="R2709" t="e">
        <v>#DIV/0!</v>
      </c>
      <c r="S2709">
        <v>0</v>
      </c>
      <c r="T2709">
        <v>0.7920454545454545</v>
      </c>
    </row>
    <row r="2710" spans="1:20" x14ac:dyDescent="0.2">
      <c r="A2710" t="s">
        <v>8206</v>
      </c>
      <c r="B2710" t="s">
        <v>8207</v>
      </c>
      <c r="C2710" t="s">
        <v>8154</v>
      </c>
      <c r="D2710" t="s">
        <v>1000</v>
      </c>
      <c r="E2710" s="23">
        <v>41791</v>
      </c>
      <c r="H2710" t="e">
        <v>#DIV/0!</v>
      </c>
      <c r="K2710" t="e">
        <v>#DIV/0!</v>
      </c>
      <c r="M2710" t="e">
        <v>#DIV/0!</v>
      </c>
      <c r="R2710" t="e">
        <v>#DIV/0!</v>
      </c>
    </row>
    <row r="2711" spans="1:20" x14ac:dyDescent="0.2">
      <c r="A2711" t="s">
        <v>7970</v>
      </c>
      <c r="B2711" t="s">
        <v>7971</v>
      </c>
      <c r="C2711" t="s">
        <v>225</v>
      </c>
      <c r="D2711" t="s">
        <v>1002</v>
      </c>
      <c r="E2711" s="23">
        <v>41791</v>
      </c>
      <c r="F2711">
        <v>3</v>
      </c>
      <c r="G2711">
        <v>3</v>
      </c>
      <c r="H2711">
        <v>1</v>
      </c>
      <c r="I2711">
        <v>25</v>
      </c>
      <c r="J2711">
        <v>30</v>
      </c>
      <c r="K2711">
        <v>0.83333333333333337</v>
      </c>
      <c r="L2711">
        <v>30</v>
      </c>
      <c r="M2711">
        <v>1</v>
      </c>
      <c r="N2711">
        <v>18</v>
      </c>
      <c r="P2711">
        <v>0</v>
      </c>
      <c r="Q2711">
        <v>0</v>
      </c>
      <c r="R2711" t="e">
        <v>#DIV/0!</v>
      </c>
      <c r="S2711">
        <v>7</v>
      </c>
      <c r="T2711">
        <v>0.75836660018344215</v>
      </c>
    </row>
    <row r="2712" spans="1:20" x14ac:dyDescent="0.2">
      <c r="A2712" t="s">
        <v>7769</v>
      </c>
      <c r="B2712" t="s">
        <v>7770</v>
      </c>
      <c r="C2712" t="s">
        <v>226</v>
      </c>
      <c r="D2712" t="s">
        <v>1000</v>
      </c>
      <c r="E2712" s="23">
        <v>41791</v>
      </c>
      <c r="F2712">
        <v>3</v>
      </c>
      <c r="G2712">
        <v>3</v>
      </c>
      <c r="H2712">
        <v>1</v>
      </c>
      <c r="I2712">
        <v>25</v>
      </c>
      <c r="J2712">
        <v>30</v>
      </c>
      <c r="K2712">
        <v>0.83333333333333337</v>
      </c>
      <c r="L2712">
        <v>30</v>
      </c>
      <c r="M2712">
        <v>1</v>
      </c>
      <c r="N2712">
        <v>18</v>
      </c>
      <c r="P2712">
        <v>0</v>
      </c>
      <c r="Q2712">
        <v>0</v>
      </c>
      <c r="R2712" t="e">
        <v>#DIV/0!</v>
      </c>
      <c r="S2712">
        <v>7</v>
      </c>
    </row>
    <row r="2713" spans="1:20" x14ac:dyDescent="0.2">
      <c r="A2713" t="s">
        <v>7582</v>
      </c>
      <c r="B2713" t="s">
        <v>7583</v>
      </c>
      <c r="C2713" t="s">
        <v>901</v>
      </c>
      <c r="D2713" t="s">
        <v>1000</v>
      </c>
      <c r="E2713" s="23">
        <v>41791</v>
      </c>
      <c r="F2713">
        <v>2</v>
      </c>
      <c r="G2713">
        <v>2</v>
      </c>
      <c r="H2713">
        <v>1</v>
      </c>
      <c r="I2713">
        <v>11</v>
      </c>
      <c r="J2713">
        <v>10</v>
      </c>
      <c r="K2713">
        <v>1.1000000000000001</v>
      </c>
      <c r="L2713">
        <v>10</v>
      </c>
      <c r="M2713">
        <v>1</v>
      </c>
      <c r="N2713">
        <v>5</v>
      </c>
      <c r="P2713">
        <v>0</v>
      </c>
      <c r="Q2713">
        <v>3</v>
      </c>
      <c r="R2713">
        <v>0</v>
      </c>
      <c r="S2713">
        <v>6</v>
      </c>
    </row>
    <row r="2714" spans="1:20" x14ac:dyDescent="0.2">
      <c r="A2714" t="s">
        <v>7235</v>
      </c>
      <c r="B2714" t="s">
        <v>7236</v>
      </c>
      <c r="C2714" t="s">
        <v>1052</v>
      </c>
      <c r="D2714" t="s">
        <v>1000</v>
      </c>
      <c r="E2714" s="23">
        <v>41791</v>
      </c>
      <c r="F2714">
        <v>2</v>
      </c>
      <c r="G2714">
        <v>2</v>
      </c>
      <c r="H2714">
        <v>1</v>
      </c>
      <c r="I2714">
        <v>11</v>
      </c>
      <c r="J2714">
        <v>10</v>
      </c>
      <c r="K2714">
        <v>1.1000000000000001</v>
      </c>
      <c r="L2714">
        <v>10</v>
      </c>
      <c r="M2714">
        <v>1</v>
      </c>
      <c r="N2714">
        <v>5</v>
      </c>
      <c r="P2714">
        <v>0</v>
      </c>
      <c r="Q2714">
        <v>3</v>
      </c>
      <c r="R2714">
        <v>0</v>
      </c>
      <c r="S2714">
        <v>6</v>
      </c>
    </row>
    <row r="2715" spans="1:20" x14ac:dyDescent="0.2">
      <c r="A2715" t="s">
        <v>7030</v>
      </c>
      <c r="B2715" t="s">
        <v>7031</v>
      </c>
      <c r="C2715" t="s">
        <v>232</v>
      </c>
      <c r="D2715" t="s">
        <v>1002</v>
      </c>
      <c r="E2715" s="23">
        <v>41791</v>
      </c>
      <c r="H2715" t="e">
        <v>#DIV/0!</v>
      </c>
      <c r="K2715" t="e">
        <v>#DIV/0!</v>
      </c>
      <c r="M2715" t="e">
        <v>#DIV/0!</v>
      </c>
      <c r="R2715" t="e">
        <v>#DIV/0!</v>
      </c>
    </row>
    <row r="2716" spans="1:20" x14ac:dyDescent="0.2">
      <c r="A2716" t="s">
        <v>6839</v>
      </c>
      <c r="B2716" t="s">
        <v>6840</v>
      </c>
      <c r="C2716" t="s">
        <v>231</v>
      </c>
      <c r="D2716" t="s">
        <v>1000</v>
      </c>
      <c r="E2716" s="23">
        <v>41791</v>
      </c>
      <c r="H2716" t="e">
        <v>#DIV/0!</v>
      </c>
      <c r="K2716" t="e">
        <v>#DIV/0!</v>
      </c>
      <c r="M2716" t="e">
        <v>#DIV/0!</v>
      </c>
      <c r="R2716" t="e">
        <v>#DIV/0!</v>
      </c>
      <c r="T2716">
        <v>0.5</v>
      </c>
    </row>
    <row r="2717" spans="1:20" x14ac:dyDescent="0.2">
      <c r="A2717" t="s">
        <v>6664</v>
      </c>
      <c r="B2717" t="s">
        <v>6665</v>
      </c>
      <c r="C2717" t="s">
        <v>317</v>
      </c>
      <c r="D2717" t="s">
        <v>1002</v>
      </c>
      <c r="E2717" s="23">
        <v>41791</v>
      </c>
      <c r="F2717">
        <v>6</v>
      </c>
      <c r="G2717">
        <v>5</v>
      </c>
      <c r="H2717">
        <v>1.2</v>
      </c>
      <c r="I2717">
        <v>20</v>
      </c>
      <c r="J2717">
        <v>30</v>
      </c>
      <c r="K2717">
        <v>0.66666666666666663</v>
      </c>
      <c r="L2717">
        <v>25</v>
      </c>
      <c r="M2717">
        <v>1.2</v>
      </c>
      <c r="N2717">
        <v>20</v>
      </c>
      <c r="P2717">
        <v>3</v>
      </c>
      <c r="Q2717">
        <v>3</v>
      </c>
      <c r="R2717">
        <v>1</v>
      </c>
      <c r="S2717">
        <v>0</v>
      </c>
      <c r="T2717">
        <v>0.5</v>
      </c>
    </row>
    <row r="2718" spans="1:20" x14ac:dyDescent="0.2">
      <c r="A2718" t="s">
        <v>6489</v>
      </c>
      <c r="B2718" t="s">
        <v>6490</v>
      </c>
      <c r="C2718" t="s">
        <v>316</v>
      </c>
      <c r="D2718" t="s">
        <v>1000</v>
      </c>
      <c r="E2718" s="23">
        <v>41791</v>
      </c>
      <c r="F2718">
        <v>6</v>
      </c>
      <c r="G2718">
        <v>5</v>
      </c>
      <c r="H2718">
        <v>1.2</v>
      </c>
      <c r="I2718">
        <v>20</v>
      </c>
      <c r="J2718">
        <v>30</v>
      </c>
      <c r="K2718">
        <v>0.66666666666666663</v>
      </c>
      <c r="L2718">
        <v>25</v>
      </c>
      <c r="M2718">
        <v>1.2</v>
      </c>
      <c r="N2718">
        <v>20</v>
      </c>
      <c r="P2718">
        <v>3</v>
      </c>
      <c r="Q2718">
        <v>3</v>
      </c>
      <c r="R2718">
        <v>1</v>
      </c>
      <c r="S2718">
        <v>0</v>
      </c>
      <c r="T2718">
        <v>1.05</v>
      </c>
    </row>
    <row r="2719" spans="1:20" x14ac:dyDescent="0.2">
      <c r="A2719" t="s">
        <v>6240</v>
      </c>
      <c r="B2719" t="s">
        <v>6241</v>
      </c>
      <c r="C2719" t="s">
        <v>214</v>
      </c>
      <c r="D2719" t="s">
        <v>1002</v>
      </c>
      <c r="E2719" s="23">
        <v>41791</v>
      </c>
      <c r="F2719">
        <v>13</v>
      </c>
      <c r="G2719">
        <v>14</v>
      </c>
      <c r="H2719">
        <v>0.9285714285714286</v>
      </c>
      <c r="I2719">
        <v>100</v>
      </c>
      <c r="J2719">
        <v>137</v>
      </c>
      <c r="K2719">
        <v>0.72992700729927007</v>
      </c>
      <c r="L2719">
        <v>137</v>
      </c>
      <c r="M2719">
        <v>1</v>
      </c>
      <c r="N2719">
        <v>68</v>
      </c>
      <c r="P2719">
        <v>6</v>
      </c>
      <c r="Q2719">
        <v>11</v>
      </c>
      <c r="R2719">
        <v>0.54545454545454541</v>
      </c>
      <c r="S2719">
        <v>32</v>
      </c>
      <c r="T2719">
        <v>0.9</v>
      </c>
    </row>
    <row r="2720" spans="1:20" x14ac:dyDescent="0.2">
      <c r="A2720" t="s">
        <v>6065</v>
      </c>
      <c r="B2720" t="s">
        <v>6066</v>
      </c>
      <c r="C2720" t="s">
        <v>215</v>
      </c>
      <c r="D2720" t="s">
        <v>1000</v>
      </c>
      <c r="E2720" s="23">
        <v>41791</v>
      </c>
      <c r="F2720">
        <v>5</v>
      </c>
      <c r="G2720">
        <v>6</v>
      </c>
      <c r="H2720">
        <v>0.83333333333333337</v>
      </c>
      <c r="I2720">
        <v>53</v>
      </c>
      <c r="J2720">
        <v>57</v>
      </c>
      <c r="K2720">
        <v>0.92982456140350878</v>
      </c>
      <c r="L2720">
        <v>57</v>
      </c>
      <c r="M2720">
        <v>1</v>
      </c>
      <c r="N2720">
        <v>29</v>
      </c>
      <c r="O2720">
        <v>0.97500000000000009</v>
      </c>
      <c r="P2720">
        <v>5</v>
      </c>
      <c r="Q2720">
        <v>10</v>
      </c>
      <c r="R2720">
        <v>0.5</v>
      </c>
      <c r="S2720">
        <v>24</v>
      </c>
      <c r="T2720">
        <v>1.05</v>
      </c>
    </row>
    <row r="2721" spans="1:20" x14ac:dyDescent="0.2">
      <c r="A2721" t="s">
        <v>5890</v>
      </c>
      <c r="B2721" t="s">
        <v>5891</v>
      </c>
      <c r="C2721" t="s">
        <v>216</v>
      </c>
      <c r="D2721" t="s">
        <v>1000</v>
      </c>
      <c r="E2721" s="23">
        <v>41791</v>
      </c>
      <c r="F2721">
        <v>8</v>
      </c>
      <c r="G2721">
        <v>8</v>
      </c>
      <c r="H2721">
        <v>1</v>
      </c>
      <c r="I2721">
        <v>47</v>
      </c>
      <c r="J2721">
        <v>80</v>
      </c>
      <c r="K2721">
        <v>0.58750000000000002</v>
      </c>
      <c r="L2721">
        <v>80</v>
      </c>
      <c r="M2721">
        <v>1</v>
      </c>
      <c r="N2721">
        <v>39</v>
      </c>
      <c r="P2721">
        <v>1</v>
      </c>
      <c r="Q2721">
        <v>1</v>
      </c>
      <c r="R2721">
        <v>1</v>
      </c>
      <c r="S2721">
        <v>8</v>
      </c>
      <c r="T2721">
        <v>0.74321739130434772</v>
      </c>
    </row>
    <row r="2722" spans="1:20" x14ac:dyDescent="0.2">
      <c r="A2722" t="s">
        <v>5462</v>
      </c>
      <c r="B2722" t="s">
        <v>5463</v>
      </c>
      <c r="C2722" t="s">
        <v>903</v>
      </c>
      <c r="D2722" t="s">
        <v>1000</v>
      </c>
      <c r="E2722" s="23">
        <v>41791</v>
      </c>
      <c r="F2722">
        <v>11</v>
      </c>
      <c r="G2722">
        <v>11</v>
      </c>
      <c r="H2722">
        <v>1</v>
      </c>
      <c r="I2722">
        <v>18</v>
      </c>
      <c r="J2722">
        <v>52</v>
      </c>
      <c r="K2722">
        <v>0.34615384615384615</v>
      </c>
      <c r="L2722">
        <v>52</v>
      </c>
      <c r="M2722">
        <v>1</v>
      </c>
      <c r="N2722">
        <v>18</v>
      </c>
      <c r="P2722">
        <v>0</v>
      </c>
      <c r="Q2722">
        <v>0</v>
      </c>
      <c r="R2722" t="e">
        <v>#DIV/0!</v>
      </c>
      <c r="S2722">
        <v>0</v>
      </c>
      <c r="T2722">
        <v>0.84799999999999998</v>
      </c>
    </row>
    <row r="2723" spans="1:20" x14ac:dyDescent="0.2">
      <c r="A2723" t="s">
        <v>5646</v>
      </c>
      <c r="B2723" t="s">
        <v>5647</v>
      </c>
      <c r="C2723" t="s">
        <v>1047</v>
      </c>
      <c r="D2723" t="s">
        <v>1000</v>
      </c>
      <c r="E2723" s="23">
        <v>41791</v>
      </c>
      <c r="F2723">
        <v>6</v>
      </c>
      <c r="G2723">
        <v>6</v>
      </c>
      <c r="H2723">
        <v>1</v>
      </c>
      <c r="J2723">
        <v>27</v>
      </c>
      <c r="K2723">
        <v>0</v>
      </c>
      <c r="L2723">
        <v>27</v>
      </c>
      <c r="M2723">
        <v>1</v>
      </c>
      <c r="R2723" t="e">
        <v>#DIV/0!</v>
      </c>
      <c r="T2723">
        <v>0.83</v>
      </c>
    </row>
    <row r="2724" spans="1:20" x14ac:dyDescent="0.2">
      <c r="A2724" t="s">
        <v>5227</v>
      </c>
      <c r="B2724" t="s">
        <v>5228</v>
      </c>
      <c r="C2724" t="s">
        <v>1053</v>
      </c>
      <c r="D2724" t="s">
        <v>1000</v>
      </c>
      <c r="E2724" s="23">
        <v>41791</v>
      </c>
      <c r="F2724">
        <v>5</v>
      </c>
      <c r="G2724">
        <v>5</v>
      </c>
      <c r="H2724">
        <v>1</v>
      </c>
      <c r="I2724">
        <v>18</v>
      </c>
      <c r="J2724">
        <v>25</v>
      </c>
      <c r="K2724">
        <v>0.72</v>
      </c>
      <c r="L2724">
        <v>25</v>
      </c>
      <c r="M2724">
        <v>1</v>
      </c>
      <c r="N2724">
        <v>18</v>
      </c>
      <c r="P2724">
        <v>0</v>
      </c>
      <c r="Q2724">
        <v>0</v>
      </c>
      <c r="R2724" t="e">
        <v>#DIV/0!</v>
      </c>
      <c r="S2724">
        <v>0</v>
      </c>
      <c r="T2724">
        <v>0.95</v>
      </c>
    </row>
    <row r="2725" spans="1:20" x14ac:dyDescent="0.2">
      <c r="A2725" t="s">
        <v>5022</v>
      </c>
      <c r="B2725" t="s">
        <v>5023</v>
      </c>
      <c r="C2725" t="s">
        <v>229</v>
      </c>
      <c r="D2725" t="s">
        <v>1000</v>
      </c>
      <c r="E2725" s="23">
        <v>41791</v>
      </c>
      <c r="H2725" t="e">
        <v>#DIV/0!</v>
      </c>
      <c r="K2725" t="e">
        <v>#DIV/0!</v>
      </c>
      <c r="M2725" t="e">
        <v>#DIV/0!</v>
      </c>
      <c r="R2725" t="e">
        <v>#DIV/0!</v>
      </c>
      <c r="T2725">
        <v>0.625</v>
      </c>
    </row>
    <row r="2726" spans="1:20" x14ac:dyDescent="0.2">
      <c r="A2726" t="s">
        <v>4847</v>
      </c>
      <c r="B2726" t="s">
        <v>4848</v>
      </c>
      <c r="C2726" t="s">
        <v>230</v>
      </c>
      <c r="D2726" t="s">
        <v>1002</v>
      </c>
      <c r="E2726" s="23">
        <v>41791</v>
      </c>
      <c r="H2726" t="e">
        <v>#DIV/0!</v>
      </c>
      <c r="K2726" t="e">
        <v>#DIV/0!</v>
      </c>
      <c r="M2726" t="e">
        <v>#DIV/0!</v>
      </c>
      <c r="R2726" t="e">
        <v>#DIV/0!</v>
      </c>
    </row>
    <row r="2727" spans="1:20" x14ac:dyDescent="0.2">
      <c r="A2727" t="s">
        <v>4672</v>
      </c>
      <c r="B2727" t="s">
        <v>4673</v>
      </c>
      <c r="C2727" t="s">
        <v>234</v>
      </c>
      <c r="D2727" t="s">
        <v>1002</v>
      </c>
      <c r="E2727" s="23">
        <v>41791</v>
      </c>
      <c r="H2727" t="e">
        <v>#DIV/0!</v>
      </c>
      <c r="K2727" t="e">
        <v>#DIV/0!</v>
      </c>
      <c r="M2727" t="e">
        <v>#DIV/0!</v>
      </c>
      <c r="R2727" t="e">
        <v>#DIV/0!</v>
      </c>
      <c r="T2727">
        <v>0.23529411764705882</v>
      </c>
    </row>
    <row r="2728" spans="1:20" x14ac:dyDescent="0.2">
      <c r="A2728" t="s">
        <v>4497</v>
      </c>
      <c r="B2728" t="s">
        <v>4498</v>
      </c>
      <c r="C2728" t="s">
        <v>233</v>
      </c>
      <c r="D2728" t="s">
        <v>1000</v>
      </c>
      <c r="E2728" s="23">
        <v>41791</v>
      </c>
      <c r="H2728" t="e">
        <v>#DIV/0!</v>
      </c>
      <c r="K2728" t="e">
        <v>#DIV/0!</v>
      </c>
      <c r="M2728" t="e">
        <v>#DIV/0!</v>
      </c>
      <c r="R2728" t="e">
        <v>#DIV/0!</v>
      </c>
      <c r="T2728">
        <v>0.53846153846153844</v>
      </c>
    </row>
    <row r="2729" spans="1:20" x14ac:dyDescent="0.2">
      <c r="A2729" t="s">
        <v>4322</v>
      </c>
      <c r="B2729" t="s">
        <v>4323</v>
      </c>
      <c r="C2729" t="s">
        <v>217</v>
      </c>
      <c r="D2729" t="s">
        <v>1002</v>
      </c>
      <c r="E2729" s="23">
        <v>41791</v>
      </c>
      <c r="F2729">
        <v>2</v>
      </c>
      <c r="G2729">
        <v>3</v>
      </c>
      <c r="H2729">
        <v>0.66666666666666663</v>
      </c>
      <c r="I2729">
        <v>2</v>
      </c>
      <c r="J2729">
        <v>10</v>
      </c>
      <c r="K2729">
        <v>0.2</v>
      </c>
      <c r="L2729">
        <v>15</v>
      </c>
      <c r="M2729">
        <v>0.66666666666666663</v>
      </c>
      <c r="N2729">
        <v>0</v>
      </c>
      <c r="P2729">
        <v>0</v>
      </c>
      <c r="Q2729">
        <v>1</v>
      </c>
      <c r="R2729">
        <v>0</v>
      </c>
      <c r="S2729">
        <v>2</v>
      </c>
    </row>
    <row r="2730" spans="1:20" x14ac:dyDescent="0.2">
      <c r="A2730" t="s">
        <v>4257</v>
      </c>
      <c r="B2730" t="s">
        <v>4258</v>
      </c>
      <c r="C2730" t="s">
        <v>895</v>
      </c>
      <c r="D2730" t="s">
        <v>1000</v>
      </c>
      <c r="E2730" s="23">
        <v>41791</v>
      </c>
      <c r="H2730" t="e">
        <v>#DIV/0!</v>
      </c>
      <c r="K2730" t="e">
        <v>#DIV/0!</v>
      </c>
      <c r="M2730" t="e">
        <v>#DIV/0!</v>
      </c>
      <c r="R2730" t="e">
        <v>#DIV/0!</v>
      </c>
      <c r="T2730">
        <v>0.91666666666666663</v>
      </c>
    </row>
    <row r="2731" spans="1:20" x14ac:dyDescent="0.2">
      <c r="A2731" t="s">
        <v>4082</v>
      </c>
      <c r="B2731" t="s">
        <v>4083</v>
      </c>
      <c r="C2731" t="s">
        <v>218</v>
      </c>
      <c r="D2731" t="s">
        <v>1000</v>
      </c>
      <c r="E2731" s="23">
        <v>41791</v>
      </c>
      <c r="F2731">
        <v>2</v>
      </c>
      <c r="G2731">
        <v>3</v>
      </c>
      <c r="H2731">
        <v>0.66666666666666663</v>
      </c>
      <c r="I2731">
        <v>2</v>
      </c>
      <c r="J2731">
        <v>10</v>
      </c>
      <c r="K2731">
        <v>0.2</v>
      </c>
      <c r="L2731">
        <v>15</v>
      </c>
      <c r="M2731">
        <v>0.66666666666666663</v>
      </c>
      <c r="N2731">
        <v>0</v>
      </c>
      <c r="P2731">
        <v>0</v>
      </c>
      <c r="Q2731">
        <v>1</v>
      </c>
      <c r="R2731">
        <v>0</v>
      </c>
      <c r="S2731">
        <v>2</v>
      </c>
    </row>
    <row r="2732" spans="1:20" x14ac:dyDescent="0.2">
      <c r="A2732" t="s">
        <v>3907</v>
      </c>
      <c r="B2732" t="s">
        <v>3908</v>
      </c>
      <c r="C2732" t="s">
        <v>219</v>
      </c>
      <c r="D2732" t="s">
        <v>1000</v>
      </c>
      <c r="E2732" s="23">
        <v>41791</v>
      </c>
    </row>
    <row r="2733" spans="1:20" x14ac:dyDescent="0.2">
      <c r="A2733" t="s">
        <v>3540</v>
      </c>
      <c r="B2733" t="s">
        <v>3541</v>
      </c>
      <c r="C2733" t="s">
        <v>220</v>
      </c>
      <c r="D2733" t="s">
        <v>1002</v>
      </c>
      <c r="E2733" s="23">
        <v>41791</v>
      </c>
      <c r="F2733">
        <v>13</v>
      </c>
      <c r="G2733">
        <v>16</v>
      </c>
      <c r="H2733">
        <v>0.8125</v>
      </c>
      <c r="I2733">
        <v>35</v>
      </c>
      <c r="J2733">
        <v>40</v>
      </c>
      <c r="K2733">
        <v>0.875</v>
      </c>
      <c r="L2733">
        <v>48</v>
      </c>
      <c r="M2733">
        <v>0.83333333333333337</v>
      </c>
      <c r="N2733">
        <v>29</v>
      </c>
      <c r="P2733">
        <v>3</v>
      </c>
      <c r="Q2733">
        <v>6</v>
      </c>
      <c r="R2733">
        <v>0.5</v>
      </c>
      <c r="S2733">
        <v>6</v>
      </c>
    </row>
    <row r="2734" spans="1:20" x14ac:dyDescent="0.2">
      <c r="A2734" t="s">
        <v>3365</v>
      </c>
      <c r="B2734" t="s">
        <v>3366</v>
      </c>
      <c r="C2734" t="s">
        <v>221</v>
      </c>
      <c r="D2734" t="s">
        <v>1000</v>
      </c>
      <c r="E2734" s="23">
        <v>41791</v>
      </c>
      <c r="F2734">
        <v>10</v>
      </c>
      <c r="G2734">
        <v>12</v>
      </c>
      <c r="H2734">
        <v>0.83333333333333337</v>
      </c>
      <c r="I2734">
        <v>26</v>
      </c>
      <c r="J2734">
        <v>34</v>
      </c>
      <c r="K2734">
        <v>0.76470588235294112</v>
      </c>
      <c r="L2734">
        <v>40</v>
      </c>
      <c r="M2734">
        <v>0.85</v>
      </c>
      <c r="N2734">
        <v>21</v>
      </c>
      <c r="O2734">
        <v>0.76400000000000001</v>
      </c>
      <c r="P2734">
        <v>3</v>
      </c>
      <c r="Q2734">
        <v>6</v>
      </c>
      <c r="R2734">
        <v>0.5</v>
      </c>
      <c r="S2734">
        <v>5</v>
      </c>
      <c r="T2734">
        <v>0.97142857142857142</v>
      </c>
    </row>
    <row r="2735" spans="1:20" x14ac:dyDescent="0.2">
      <c r="A2735" t="s">
        <v>3190</v>
      </c>
      <c r="B2735" t="s">
        <v>3191</v>
      </c>
      <c r="C2735" t="s">
        <v>222</v>
      </c>
      <c r="D2735" t="s">
        <v>1000</v>
      </c>
      <c r="E2735" s="23">
        <v>41791</v>
      </c>
      <c r="F2735">
        <v>3</v>
      </c>
      <c r="G2735">
        <v>4</v>
      </c>
      <c r="H2735">
        <v>0.75</v>
      </c>
      <c r="I2735">
        <v>9</v>
      </c>
      <c r="J2735">
        <v>6</v>
      </c>
      <c r="K2735">
        <v>1.5</v>
      </c>
      <c r="L2735">
        <v>8</v>
      </c>
      <c r="M2735">
        <v>0.75</v>
      </c>
      <c r="N2735">
        <v>8</v>
      </c>
      <c r="O2735">
        <v>0.628</v>
      </c>
      <c r="P2735">
        <v>0</v>
      </c>
      <c r="Q2735">
        <v>0</v>
      </c>
      <c r="R2735" t="e">
        <v>#DIV/0!</v>
      </c>
      <c r="S2735">
        <v>1</v>
      </c>
    </row>
    <row r="2736" spans="1:20" x14ac:dyDescent="0.2">
      <c r="A2736" t="s">
        <v>12024</v>
      </c>
      <c r="B2736" t="s">
        <v>12025</v>
      </c>
      <c r="C2736" t="s">
        <v>1051</v>
      </c>
      <c r="D2736" t="s">
        <v>1000</v>
      </c>
      <c r="E2736" s="23">
        <v>41791</v>
      </c>
      <c r="F2736">
        <v>3</v>
      </c>
      <c r="G2736">
        <v>3</v>
      </c>
      <c r="H2736">
        <v>1</v>
      </c>
      <c r="J2736">
        <v>15</v>
      </c>
      <c r="K2736">
        <v>0</v>
      </c>
      <c r="L2736">
        <v>15</v>
      </c>
      <c r="M2736">
        <v>1</v>
      </c>
      <c r="N2736">
        <v>0</v>
      </c>
      <c r="P2736">
        <v>0</v>
      </c>
      <c r="Q2736">
        <v>0</v>
      </c>
      <c r="R2736" t="e">
        <v>#DIV/0!</v>
      </c>
    </row>
    <row r="2737" spans="1:20" x14ac:dyDescent="0.2">
      <c r="A2737" t="s">
        <v>13390</v>
      </c>
      <c r="B2737" t="s">
        <v>13391</v>
      </c>
      <c r="C2737" t="s">
        <v>242</v>
      </c>
      <c r="D2737" t="s">
        <v>1002</v>
      </c>
      <c r="E2737" s="23">
        <v>41791</v>
      </c>
      <c r="F2737">
        <v>0</v>
      </c>
      <c r="G2737">
        <v>0</v>
      </c>
      <c r="H2737" t="e">
        <v>#DIV/0!</v>
      </c>
      <c r="I2737">
        <v>0</v>
      </c>
      <c r="J2737">
        <v>0</v>
      </c>
      <c r="K2737" t="e">
        <v>#DIV/0!</v>
      </c>
      <c r="L2737">
        <v>0</v>
      </c>
      <c r="M2737" t="e">
        <v>#DIV/0!</v>
      </c>
      <c r="N2737">
        <v>0</v>
      </c>
      <c r="P2737">
        <v>0</v>
      </c>
      <c r="Q2737">
        <v>0</v>
      </c>
      <c r="R2737" t="e">
        <v>#DIV/0!</v>
      </c>
      <c r="S2737">
        <v>0</v>
      </c>
    </row>
    <row r="2738" spans="1:20" x14ac:dyDescent="0.2">
      <c r="A2738" t="s">
        <v>13567</v>
      </c>
      <c r="B2738" t="s">
        <v>13568</v>
      </c>
      <c r="C2738" t="s">
        <v>237</v>
      </c>
      <c r="D2738" t="s">
        <v>1002</v>
      </c>
      <c r="E2738" s="23">
        <v>41791</v>
      </c>
      <c r="F2738">
        <v>17</v>
      </c>
      <c r="G2738">
        <v>20</v>
      </c>
      <c r="H2738">
        <v>0.85</v>
      </c>
      <c r="I2738">
        <v>107</v>
      </c>
      <c r="J2738">
        <v>142</v>
      </c>
      <c r="K2738">
        <v>0.75352112676056338</v>
      </c>
      <c r="L2738">
        <v>157</v>
      </c>
      <c r="M2738">
        <v>0.90445859872611467</v>
      </c>
      <c r="N2738">
        <v>68</v>
      </c>
      <c r="O2738">
        <v>0.98124999999999996</v>
      </c>
      <c r="P2738">
        <v>20</v>
      </c>
      <c r="Q2738">
        <v>30</v>
      </c>
      <c r="R2738">
        <v>0.66666666666666663</v>
      </c>
      <c r="S2738">
        <v>39</v>
      </c>
    </row>
    <row r="2739" spans="1:20" x14ac:dyDescent="0.2">
      <c r="A2739" t="s">
        <v>13742</v>
      </c>
      <c r="B2739" t="s">
        <v>13743</v>
      </c>
      <c r="C2739" t="s">
        <v>238</v>
      </c>
      <c r="D2739" t="s">
        <v>1002</v>
      </c>
      <c r="E2739" s="23">
        <v>41791</v>
      </c>
      <c r="F2739">
        <v>10</v>
      </c>
      <c r="G2739">
        <v>12</v>
      </c>
      <c r="H2739">
        <v>0.83333333333333337</v>
      </c>
      <c r="I2739">
        <v>26</v>
      </c>
      <c r="J2739">
        <v>34</v>
      </c>
      <c r="K2739">
        <v>0.76470588235294112</v>
      </c>
      <c r="L2739">
        <v>40</v>
      </c>
      <c r="M2739">
        <v>0.85</v>
      </c>
      <c r="N2739">
        <v>21</v>
      </c>
      <c r="O2739">
        <v>0.76400000000000001</v>
      </c>
      <c r="P2739">
        <v>3</v>
      </c>
      <c r="Q2739">
        <v>6</v>
      </c>
      <c r="R2739">
        <v>0.5</v>
      </c>
      <c r="S2739">
        <v>5</v>
      </c>
    </row>
    <row r="2740" spans="1:20" x14ac:dyDescent="0.2">
      <c r="A2740" t="s">
        <v>13919</v>
      </c>
      <c r="B2740" t="s">
        <v>13920</v>
      </c>
      <c r="C2740" t="s">
        <v>239</v>
      </c>
      <c r="D2740" t="s">
        <v>1002</v>
      </c>
      <c r="E2740" s="23">
        <v>41791</v>
      </c>
      <c r="F2740">
        <v>3</v>
      </c>
      <c r="G2740">
        <v>4</v>
      </c>
      <c r="H2740">
        <v>0.75</v>
      </c>
      <c r="I2740">
        <v>9</v>
      </c>
      <c r="J2740">
        <v>6</v>
      </c>
      <c r="K2740">
        <v>1.5</v>
      </c>
      <c r="L2740">
        <v>8</v>
      </c>
      <c r="M2740">
        <v>0.75</v>
      </c>
      <c r="N2740">
        <v>8</v>
      </c>
      <c r="O2740">
        <v>0.628</v>
      </c>
      <c r="P2740">
        <v>0</v>
      </c>
      <c r="Q2740">
        <v>0</v>
      </c>
      <c r="R2740" t="e">
        <v>#DIV/0!</v>
      </c>
      <c r="S2740">
        <v>1</v>
      </c>
      <c r="T2740">
        <v>0.83</v>
      </c>
    </row>
    <row r="2741" spans="1:20" x14ac:dyDescent="0.2">
      <c r="A2741" t="s">
        <v>14106</v>
      </c>
      <c r="B2741" t="s">
        <v>14107</v>
      </c>
      <c r="C2741" t="s">
        <v>240</v>
      </c>
      <c r="D2741" t="s">
        <v>1002</v>
      </c>
      <c r="E2741" s="23">
        <v>41791</v>
      </c>
      <c r="F2741">
        <v>19</v>
      </c>
      <c r="G2741">
        <v>25</v>
      </c>
      <c r="H2741">
        <v>0.76</v>
      </c>
      <c r="I2741">
        <v>48</v>
      </c>
      <c r="J2741">
        <v>95</v>
      </c>
      <c r="K2741">
        <v>0.50526315789473686</v>
      </c>
      <c r="L2741">
        <v>125</v>
      </c>
      <c r="M2741">
        <v>0.76</v>
      </c>
      <c r="N2741">
        <v>45</v>
      </c>
      <c r="P2741">
        <v>8</v>
      </c>
      <c r="Q2741">
        <v>11</v>
      </c>
      <c r="R2741">
        <v>0.72727272727272729</v>
      </c>
      <c r="S2741">
        <v>3</v>
      </c>
      <c r="T2741">
        <v>0.72499999999999998</v>
      </c>
    </row>
    <row r="2742" spans="1:20" x14ac:dyDescent="0.2">
      <c r="A2742" t="s">
        <v>14283</v>
      </c>
      <c r="B2742" t="s">
        <v>14284</v>
      </c>
      <c r="C2742" t="s">
        <v>241</v>
      </c>
      <c r="D2742" t="s">
        <v>1002</v>
      </c>
      <c r="E2742" s="23">
        <v>41791</v>
      </c>
      <c r="F2742">
        <v>18</v>
      </c>
      <c r="G2742">
        <v>18</v>
      </c>
      <c r="H2742">
        <v>1</v>
      </c>
      <c r="I2742">
        <v>131</v>
      </c>
      <c r="J2742">
        <v>180</v>
      </c>
      <c r="K2742">
        <v>0.72777777777777775</v>
      </c>
      <c r="L2742">
        <v>180</v>
      </c>
      <c r="M2742">
        <v>1</v>
      </c>
      <c r="N2742">
        <v>112</v>
      </c>
      <c r="P2742">
        <v>1</v>
      </c>
      <c r="Q2742">
        <v>1</v>
      </c>
      <c r="R2742">
        <v>1</v>
      </c>
      <c r="S2742">
        <v>19</v>
      </c>
      <c r="T2742">
        <v>0.77083333333333326</v>
      </c>
    </row>
    <row r="2743" spans="1:20" x14ac:dyDescent="0.2">
      <c r="A2743" t="s">
        <v>14612</v>
      </c>
      <c r="B2743" t="s">
        <v>14613</v>
      </c>
      <c r="C2743" t="s">
        <v>199</v>
      </c>
      <c r="D2743" t="s">
        <v>1000</v>
      </c>
      <c r="E2743" s="23">
        <v>41791</v>
      </c>
      <c r="F2743">
        <v>8</v>
      </c>
      <c r="G2743">
        <v>11</v>
      </c>
      <c r="H2743">
        <v>0.72727272727272729</v>
      </c>
      <c r="I2743">
        <v>13</v>
      </c>
      <c r="J2743">
        <v>40</v>
      </c>
      <c r="K2743">
        <v>0.32500000000000001</v>
      </c>
      <c r="L2743">
        <v>55</v>
      </c>
      <c r="M2743">
        <v>0.72727272727272729</v>
      </c>
      <c r="N2743">
        <v>13</v>
      </c>
      <c r="P2743">
        <v>7</v>
      </c>
      <c r="Q2743">
        <v>8</v>
      </c>
      <c r="R2743">
        <v>0.875</v>
      </c>
      <c r="S2743">
        <v>0</v>
      </c>
      <c r="T2743" t="e">
        <v>#DIV/0!</v>
      </c>
    </row>
    <row r="2744" spans="1:20" x14ac:dyDescent="0.2">
      <c r="A2744" t="s">
        <v>14787</v>
      </c>
      <c r="B2744" t="s">
        <v>14788</v>
      </c>
      <c r="C2744" t="s">
        <v>201</v>
      </c>
      <c r="D2744" t="s">
        <v>1002</v>
      </c>
      <c r="E2744" s="23">
        <v>41791</v>
      </c>
      <c r="F2744">
        <v>3</v>
      </c>
      <c r="G2744">
        <v>4</v>
      </c>
      <c r="H2744">
        <v>0.75</v>
      </c>
      <c r="I2744">
        <v>4</v>
      </c>
      <c r="J2744">
        <v>15</v>
      </c>
      <c r="K2744">
        <v>0.26666666666666666</v>
      </c>
      <c r="L2744">
        <v>20</v>
      </c>
      <c r="M2744">
        <v>0.75</v>
      </c>
      <c r="N2744">
        <v>4</v>
      </c>
      <c r="O2744">
        <v>0.92500000000000004</v>
      </c>
      <c r="P2744">
        <v>7</v>
      </c>
      <c r="Q2744">
        <v>8</v>
      </c>
      <c r="R2744">
        <v>0.875</v>
      </c>
      <c r="S2744">
        <v>0</v>
      </c>
      <c r="T2744" t="e">
        <v>#DIV/0!</v>
      </c>
    </row>
    <row r="2745" spans="1:20" x14ac:dyDescent="0.2">
      <c r="A2745" t="s">
        <v>14878</v>
      </c>
      <c r="B2745" t="s">
        <v>14879</v>
      </c>
      <c r="C2745" t="s">
        <v>200</v>
      </c>
      <c r="D2745" t="s">
        <v>1002</v>
      </c>
      <c r="E2745" s="23">
        <v>41791</v>
      </c>
      <c r="F2745">
        <v>5</v>
      </c>
      <c r="G2745">
        <v>7</v>
      </c>
      <c r="H2745">
        <v>0.7142857142857143</v>
      </c>
      <c r="I2745">
        <v>9</v>
      </c>
      <c r="J2745">
        <v>25</v>
      </c>
      <c r="K2745">
        <v>0.36</v>
      </c>
      <c r="L2745">
        <v>35</v>
      </c>
      <c r="M2745">
        <v>0.7142857142857143</v>
      </c>
      <c r="N2745">
        <v>9</v>
      </c>
      <c r="P2745">
        <v>0</v>
      </c>
      <c r="Q2745">
        <v>0</v>
      </c>
      <c r="R2745">
        <v>0</v>
      </c>
      <c r="S2745">
        <v>0</v>
      </c>
      <c r="T2745" t="e">
        <v>#DIV/0!</v>
      </c>
    </row>
    <row r="2746" spans="1:20" x14ac:dyDescent="0.2">
      <c r="A2746" t="s">
        <v>15055</v>
      </c>
      <c r="B2746" t="s">
        <v>15056</v>
      </c>
      <c r="C2746" t="s">
        <v>202</v>
      </c>
      <c r="D2746" t="s">
        <v>1002</v>
      </c>
      <c r="E2746" s="23">
        <v>41791</v>
      </c>
      <c r="H2746" t="e">
        <v>#DIV/0!</v>
      </c>
      <c r="K2746" t="e">
        <v>#DIV/0!</v>
      </c>
      <c r="M2746" t="e">
        <v>#DIV/0!</v>
      </c>
      <c r="R2746" t="e">
        <v>#DIV/0!</v>
      </c>
      <c r="T2746">
        <v>0.56764705882352939</v>
      </c>
    </row>
    <row r="2747" spans="1:20" x14ac:dyDescent="0.2">
      <c r="A2747" t="s">
        <v>15598</v>
      </c>
      <c r="B2747" t="s">
        <v>15599</v>
      </c>
      <c r="C2747" t="s">
        <v>228</v>
      </c>
      <c r="D2747" t="s">
        <v>1002</v>
      </c>
      <c r="E2747" s="23">
        <v>41791</v>
      </c>
      <c r="H2747" t="e">
        <v>#DIV/0!</v>
      </c>
      <c r="K2747" t="e">
        <v>#DIV/0!</v>
      </c>
      <c r="M2747" t="e">
        <v>#DIV/0!</v>
      </c>
      <c r="R2747" t="e">
        <v>#DIV/0!</v>
      </c>
      <c r="T2747" t="e">
        <v>#DIV/0!</v>
      </c>
    </row>
    <row r="2748" spans="1:20" x14ac:dyDescent="0.2">
      <c r="A2748" t="s">
        <v>15759</v>
      </c>
      <c r="B2748" t="s">
        <v>15760</v>
      </c>
      <c r="C2748" t="s">
        <v>227</v>
      </c>
      <c r="D2748" t="s">
        <v>1000</v>
      </c>
      <c r="E2748" s="23">
        <v>41791</v>
      </c>
      <c r="H2748" t="e">
        <v>#DIV/0!</v>
      </c>
      <c r="K2748" t="e">
        <v>#DIV/0!</v>
      </c>
      <c r="M2748" t="e">
        <v>#DIV/0!</v>
      </c>
      <c r="R2748" t="e">
        <v>#DIV/0!</v>
      </c>
      <c r="T2748" t="e">
        <v>#DIV/0!</v>
      </c>
    </row>
    <row r="2749" spans="1:20" x14ac:dyDescent="0.2">
      <c r="A2749" t="s">
        <v>15936</v>
      </c>
      <c r="B2749" t="s">
        <v>15937</v>
      </c>
      <c r="C2749" t="s">
        <v>203</v>
      </c>
      <c r="D2749" t="s">
        <v>1000</v>
      </c>
      <c r="E2749" s="23">
        <v>41791</v>
      </c>
      <c r="F2749">
        <v>13</v>
      </c>
      <c r="G2749">
        <v>14</v>
      </c>
      <c r="H2749">
        <v>0.9285714285714286</v>
      </c>
      <c r="I2749">
        <v>82</v>
      </c>
      <c r="J2749">
        <v>105</v>
      </c>
      <c r="K2749">
        <v>0.78095238095238095</v>
      </c>
      <c r="L2749">
        <v>110</v>
      </c>
      <c r="M2749">
        <v>0.95454545454545459</v>
      </c>
      <c r="N2749">
        <v>72</v>
      </c>
      <c r="P2749">
        <v>10</v>
      </c>
      <c r="Q2749">
        <v>13</v>
      </c>
      <c r="R2749">
        <v>0.76923076923076927</v>
      </c>
      <c r="S2749">
        <v>10</v>
      </c>
      <c r="T2749">
        <v>0.5</v>
      </c>
    </row>
    <row r="2750" spans="1:20" x14ac:dyDescent="0.2">
      <c r="A2750" t="s">
        <v>16115</v>
      </c>
      <c r="B2750" t="s">
        <v>16116</v>
      </c>
      <c r="C2750" t="s">
        <v>205</v>
      </c>
      <c r="D2750" t="s">
        <v>1002</v>
      </c>
      <c r="E2750" s="23">
        <v>41791</v>
      </c>
      <c r="F2750">
        <v>5</v>
      </c>
      <c r="G2750">
        <v>5</v>
      </c>
      <c r="H2750">
        <v>1</v>
      </c>
      <c r="I2750">
        <v>33</v>
      </c>
      <c r="J2750">
        <v>45</v>
      </c>
      <c r="K2750">
        <v>0.73333333333333328</v>
      </c>
      <c r="L2750">
        <v>45</v>
      </c>
      <c r="M2750">
        <v>1</v>
      </c>
      <c r="N2750">
        <v>24</v>
      </c>
      <c r="O2750">
        <v>1.075</v>
      </c>
      <c r="P2750">
        <v>5</v>
      </c>
      <c r="Q2750">
        <v>6</v>
      </c>
      <c r="R2750">
        <v>0.83333333333333337</v>
      </c>
      <c r="S2750">
        <v>9</v>
      </c>
      <c r="T2750">
        <v>1.05</v>
      </c>
    </row>
    <row r="2751" spans="1:20" x14ac:dyDescent="0.2">
      <c r="A2751" t="s">
        <v>16292</v>
      </c>
      <c r="B2751" t="s">
        <v>16293</v>
      </c>
      <c r="C2751" t="s">
        <v>204</v>
      </c>
      <c r="D2751" t="s">
        <v>1002</v>
      </c>
      <c r="E2751" s="23">
        <v>41791</v>
      </c>
      <c r="F2751">
        <v>4</v>
      </c>
      <c r="G2751">
        <v>5</v>
      </c>
      <c r="H2751">
        <v>0.8</v>
      </c>
      <c r="I2751">
        <v>15</v>
      </c>
      <c r="J2751">
        <v>20</v>
      </c>
      <c r="K2751">
        <v>0.75</v>
      </c>
      <c r="L2751">
        <v>25</v>
      </c>
      <c r="M2751">
        <v>0.8</v>
      </c>
      <c r="N2751">
        <v>14</v>
      </c>
      <c r="P2751">
        <v>5</v>
      </c>
      <c r="Q2751">
        <v>7</v>
      </c>
      <c r="R2751">
        <v>0.7142857142857143</v>
      </c>
      <c r="S2751">
        <v>1</v>
      </c>
      <c r="T2751">
        <v>1.05</v>
      </c>
    </row>
    <row r="2752" spans="1:20" x14ac:dyDescent="0.2">
      <c r="A2752" t="s">
        <v>16469</v>
      </c>
      <c r="B2752" t="s">
        <v>16470</v>
      </c>
      <c r="C2752" t="s">
        <v>206</v>
      </c>
      <c r="D2752" t="s">
        <v>1002</v>
      </c>
      <c r="E2752" s="23">
        <v>41791</v>
      </c>
      <c r="F2752">
        <v>4</v>
      </c>
      <c r="G2752">
        <v>4</v>
      </c>
      <c r="H2752">
        <v>1</v>
      </c>
      <c r="I2752">
        <v>34</v>
      </c>
      <c r="J2752">
        <v>40</v>
      </c>
      <c r="K2752">
        <v>0.85</v>
      </c>
      <c r="L2752">
        <v>40</v>
      </c>
      <c r="M2752">
        <v>1</v>
      </c>
      <c r="N2752">
        <v>34</v>
      </c>
      <c r="T2752">
        <v>0.79560869565217385</v>
      </c>
    </row>
    <row r="2753" spans="1:20" x14ac:dyDescent="0.2">
      <c r="A2753" t="s">
        <v>16610</v>
      </c>
      <c r="B2753" t="s">
        <v>16611</v>
      </c>
      <c r="C2753" t="s">
        <v>223</v>
      </c>
      <c r="D2753" t="s">
        <v>1000</v>
      </c>
      <c r="E2753" s="23">
        <v>41791</v>
      </c>
      <c r="F2753">
        <v>3</v>
      </c>
      <c r="G2753">
        <v>3</v>
      </c>
      <c r="H2753">
        <v>1</v>
      </c>
      <c r="I2753">
        <v>25</v>
      </c>
      <c r="J2753">
        <v>30</v>
      </c>
      <c r="K2753">
        <v>0.83333333333333337</v>
      </c>
      <c r="L2753">
        <v>30</v>
      </c>
      <c r="M2753">
        <v>1</v>
      </c>
      <c r="N2753">
        <v>21</v>
      </c>
      <c r="P2753">
        <v>0</v>
      </c>
      <c r="Q2753">
        <v>0</v>
      </c>
      <c r="R2753" t="e">
        <v>#DIV/0!</v>
      </c>
      <c r="S2753">
        <v>4</v>
      </c>
      <c r="T2753">
        <v>0.53846153846153844</v>
      </c>
    </row>
    <row r="2754" spans="1:20" x14ac:dyDescent="0.2">
      <c r="A2754" t="s">
        <v>16789</v>
      </c>
      <c r="B2754" t="s">
        <v>16790</v>
      </c>
      <c r="C2754" t="s">
        <v>224</v>
      </c>
      <c r="D2754" t="s">
        <v>1002</v>
      </c>
      <c r="E2754" s="23">
        <v>41791</v>
      </c>
      <c r="F2754">
        <v>3</v>
      </c>
      <c r="G2754">
        <v>3</v>
      </c>
      <c r="H2754">
        <v>1</v>
      </c>
      <c r="I2754">
        <v>25</v>
      </c>
      <c r="J2754">
        <v>30</v>
      </c>
      <c r="K2754">
        <v>0.83333333333333337</v>
      </c>
      <c r="L2754">
        <v>30</v>
      </c>
      <c r="M2754">
        <v>1</v>
      </c>
      <c r="N2754">
        <v>21</v>
      </c>
      <c r="P2754">
        <v>0</v>
      </c>
      <c r="Q2754">
        <v>0</v>
      </c>
      <c r="R2754" t="e">
        <v>#DIV/0!</v>
      </c>
      <c r="S2754">
        <v>4</v>
      </c>
      <c r="T2754" t="e">
        <v>#DIV/0!</v>
      </c>
    </row>
    <row r="2755" spans="1:20" x14ac:dyDescent="0.2">
      <c r="A2755" t="s">
        <v>17226</v>
      </c>
      <c r="B2755" t="s">
        <v>17227</v>
      </c>
      <c r="C2755" t="s">
        <v>225</v>
      </c>
      <c r="D2755" t="s">
        <v>1000</v>
      </c>
      <c r="E2755" s="23">
        <v>41791</v>
      </c>
      <c r="F2755">
        <v>3</v>
      </c>
      <c r="G2755">
        <v>3</v>
      </c>
      <c r="H2755">
        <v>1</v>
      </c>
      <c r="I2755">
        <v>25</v>
      </c>
      <c r="J2755">
        <v>30</v>
      </c>
      <c r="K2755">
        <v>0.83333333333333337</v>
      </c>
      <c r="L2755">
        <v>30</v>
      </c>
      <c r="M2755">
        <v>1</v>
      </c>
      <c r="N2755">
        <v>18</v>
      </c>
      <c r="P2755">
        <v>0</v>
      </c>
      <c r="Q2755">
        <v>0</v>
      </c>
      <c r="R2755" t="e">
        <v>#DIV/0!</v>
      </c>
      <c r="S2755">
        <v>7</v>
      </c>
      <c r="T2755" t="e">
        <v>#DIV/0!</v>
      </c>
    </row>
    <row r="2756" spans="1:20" x14ac:dyDescent="0.2">
      <c r="A2756" t="s">
        <v>17433</v>
      </c>
      <c r="B2756" t="s">
        <v>17434</v>
      </c>
      <c r="C2756" t="s">
        <v>226</v>
      </c>
      <c r="D2756" t="s">
        <v>1002</v>
      </c>
      <c r="E2756" s="23">
        <v>41791</v>
      </c>
      <c r="F2756">
        <v>3</v>
      </c>
      <c r="G2756">
        <v>3</v>
      </c>
      <c r="H2756">
        <v>1</v>
      </c>
      <c r="I2756">
        <v>25</v>
      </c>
      <c r="J2756">
        <v>30</v>
      </c>
      <c r="K2756">
        <v>0.83333333333333337</v>
      </c>
      <c r="L2756">
        <v>30</v>
      </c>
      <c r="M2756">
        <v>1</v>
      </c>
      <c r="N2756">
        <v>18</v>
      </c>
      <c r="P2756">
        <v>0</v>
      </c>
      <c r="Q2756">
        <v>0</v>
      </c>
      <c r="R2756" t="e">
        <v>#DIV/0!</v>
      </c>
      <c r="S2756">
        <v>7</v>
      </c>
      <c r="T2756">
        <v>0.97142857142857142</v>
      </c>
    </row>
    <row r="2757" spans="1:20" x14ac:dyDescent="0.2">
      <c r="A2757" t="s">
        <v>17610</v>
      </c>
      <c r="B2757" t="s">
        <v>17611</v>
      </c>
      <c r="C2757" t="s">
        <v>232</v>
      </c>
      <c r="D2757" t="s">
        <v>1000</v>
      </c>
      <c r="E2757" s="23">
        <v>41791</v>
      </c>
      <c r="H2757" t="e">
        <v>#DIV/0!</v>
      </c>
      <c r="K2757" t="e">
        <v>#DIV/0!</v>
      </c>
      <c r="M2757" t="e">
        <v>#DIV/0!</v>
      </c>
      <c r="R2757" t="e">
        <v>#DIV/0!</v>
      </c>
      <c r="T2757" t="e">
        <v>#DIV/0!</v>
      </c>
    </row>
    <row r="2758" spans="1:20" x14ac:dyDescent="0.2">
      <c r="A2758" t="s">
        <v>17807</v>
      </c>
      <c r="B2758" t="s">
        <v>17808</v>
      </c>
      <c r="C2758" t="s">
        <v>231</v>
      </c>
      <c r="D2758" t="s">
        <v>1002</v>
      </c>
      <c r="E2758" s="23">
        <v>41791</v>
      </c>
      <c r="H2758" t="e">
        <v>#DIV/0!</v>
      </c>
      <c r="K2758" t="e">
        <v>#DIV/0!</v>
      </c>
      <c r="M2758" t="e">
        <v>#DIV/0!</v>
      </c>
      <c r="R2758" t="e">
        <v>#DIV/0!</v>
      </c>
      <c r="T2758" t="e">
        <v>#DIV/0!</v>
      </c>
    </row>
    <row r="2759" spans="1:20" x14ac:dyDescent="0.2">
      <c r="A2759" t="s">
        <v>17984</v>
      </c>
      <c r="B2759" t="s">
        <v>17985</v>
      </c>
      <c r="C2759" t="s">
        <v>317</v>
      </c>
      <c r="D2759" t="s">
        <v>1000</v>
      </c>
      <c r="E2759" s="23">
        <v>41791</v>
      </c>
      <c r="F2759">
        <v>6</v>
      </c>
      <c r="G2759">
        <v>5</v>
      </c>
      <c r="H2759">
        <v>1.2</v>
      </c>
      <c r="I2759">
        <v>20</v>
      </c>
      <c r="J2759">
        <v>30</v>
      </c>
      <c r="K2759">
        <v>0.66666666666666663</v>
      </c>
      <c r="L2759">
        <v>25</v>
      </c>
      <c r="M2759">
        <v>1.2</v>
      </c>
      <c r="N2759">
        <v>20</v>
      </c>
      <c r="P2759">
        <v>3</v>
      </c>
      <c r="Q2759">
        <v>3</v>
      </c>
      <c r="R2759">
        <v>1</v>
      </c>
      <c r="S2759">
        <v>0</v>
      </c>
      <c r="T2759" t="e">
        <v>#DIV/0!</v>
      </c>
    </row>
    <row r="2760" spans="1:20" x14ac:dyDescent="0.2">
      <c r="A2760" t="s">
        <v>18163</v>
      </c>
      <c r="B2760" t="s">
        <v>18164</v>
      </c>
      <c r="C2760" t="s">
        <v>316</v>
      </c>
      <c r="D2760" t="s">
        <v>1002</v>
      </c>
      <c r="E2760" s="23">
        <v>41791</v>
      </c>
      <c r="F2760">
        <v>6</v>
      </c>
      <c r="G2760">
        <v>5</v>
      </c>
      <c r="H2760">
        <v>1.2</v>
      </c>
      <c r="I2760">
        <v>20</v>
      </c>
      <c r="J2760">
        <v>30</v>
      </c>
      <c r="K2760">
        <v>0.66666666666666663</v>
      </c>
      <c r="L2760">
        <v>25</v>
      </c>
      <c r="M2760">
        <v>1.2</v>
      </c>
      <c r="N2760">
        <v>20</v>
      </c>
      <c r="P2760">
        <v>3</v>
      </c>
      <c r="Q2760">
        <v>3</v>
      </c>
      <c r="R2760">
        <v>1</v>
      </c>
      <c r="S2760">
        <v>0</v>
      </c>
    </row>
    <row r="2761" spans="1:20" x14ac:dyDescent="0.2">
      <c r="A2761" t="s">
        <v>18416</v>
      </c>
      <c r="B2761" t="s">
        <v>18417</v>
      </c>
      <c r="C2761" t="s">
        <v>214</v>
      </c>
      <c r="D2761" t="s">
        <v>1000</v>
      </c>
      <c r="E2761" s="23">
        <v>41791</v>
      </c>
      <c r="F2761">
        <v>13</v>
      </c>
      <c r="G2761">
        <v>14</v>
      </c>
      <c r="H2761">
        <v>0.9285714285714286</v>
      </c>
      <c r="I2761">
        <v>100</v>
      </c>
      <c r="J2761">
        <v>137</v>
      </c>
      <c r="K2761">
        <v>0.72992700729927007</v>
      </c>
      <c r="L2761">
        <v>137</v>
      </c>
      <c r="M2761">
        <v>1</v>
      </c>
      <c r="N2761">
        <v>68</v>
      </c>
      <c r="P2761">
        <v>6</v>
      </c>
      <c r="Q2761">
        <v>11</v>
      </c>
      <c r="R2761">
        <v>0.54545454545454541</v>
      </c>
      <c r="S2761">
        <v>32</v>
      </c>
      <c r="T2761">
        <v>0.5</v>
      </c>
    </row>
    <row r="2762" spans="1:20" x14ac:dyDescent="0.2">
      <c r="A2762" t="s">
        <v>18595</v>
      </c>
      <c r="B2762" t="s">
        <v>18596</v>
      </c>
      <c r="C2762" t="s">
        <v>215</v>
      </c>
      <c r="D2762" t="s">
        <v>1002</v>
      </c>
      <c r="E2762" s="23">
        <v>41791</v>
      </c>
      <c r="F2762">
        <v>5</v>
      </c>
      <c r="G2762">
        <v>6</v>
      </c>
      <c r="H2762">
        <v>0.83333333333333337</v>
      </c>
      <c r="I2762">
        <v>53</v>
      </c>
      <c r="J2762">
        <v>57</v>
      </c>
      <c r="K2762">
        <v>0.92982456140350878</v>
      </c>
      <c r="L2762">
        <v>57</v>
      </c>
      <c r="M2762">
        <v>1</v>
      </c>
      <c r="N2762">
        <v>29</v>
      </c>
      <c r="O2762">
        <v>0.97500000000000009</v>
      </c>
      <c r="P2762">
        <v>5</v>
      </c>
      <c r="Q2762">
        <v>10</v>
      </c>
      <c r="R2762">
        <v>0.5</v>
      </c>
      <c r="S2762">
        <v>24</v>
      </c>
      <c r="T2762">
        <v>1</v>
      </c>
    </row>
    <row r="2763" spans="1:20" x14ac:dyDescent="0.2">
      <c r="A2763" t="s">
        <v>18772</v>
      </c>
      <c r="B2763" t="s">
        <v>18773</v>
      </c>
      <c r="C2763" t="s">
        <v>216</v>
      </c>
      <c r="D2763" t="s">
        <v>1002</v>
      </c>
      <c r="E2763" s="23">
        <v>41791</v>
      </c>
      <c r="F2763">
        <v>8</v>
      </c>
      <c r="G2763">
        <v>8</v>
      </c>
      <c r="H2763">
        <v>1</v>
      </c>
      <c r="I2763">
        <v>47</v>
      </c>
      <c r="J2763">
        <v>80</v>
      </c>
      <c r="K2763">
        <v>0.58750000000000002</v>
      </c>
      <c r="L2763">
        <v>80</v>
      </c>
      <c r="M2763">
        <v>1</v>
      </c>
      <c r="N2763">
        <v>39</v>
      </c>
      <c r="P2763">
        <v>1</v>
      </c>
      <c r="Q2763">
        <v>1</v>
      </c>
      <c r="R2763">
        <v>1</v>
      </c>
      <c r="S2763">
        <v>8</v>
      </c>
      <c r="T2763">
        <v>0.74321739130434772</v>
      </c>
    </row>
    <row r="2764" spans="1:20" x14ac:dyDescent="0.2">
      <c r="A2764" t="s">
        <v>18949</v>
      </c>
      <c r="B2764" t="s">
        <v>18950</v>
      </c>
      <c r="C2764" t="s">
        <v>229</v>
      </c>
      <c r="D2764" t="s">
        <v>1002</v>
      </c>
      <c r="E2764" s="23">
        <v>41791</v>
      </c>
      <c r="H2764" t="e">
        <v>#DIV/0!</v>
      </c>
      <c r="K2764" t="e">
        <v>#DIV/0!</v>
      </c>
      <c r="M2764" t="e">
        <v>#DIV/0!</v>
      </c>
      <c r="R2764" t="e">
        <v>#DIV/0!</v>
      </c>
      <c r="T2764">
        <v>0.84799999999999998</v>
      </c>
    </row>
    <row r="2765" spans="1:20" x14ac:dyDescent="0.2">
      <c r="A2765" t="s">
        <v>19126</v>
      </c>
      <c r="B2765" t="s">
        <v>19127</v>
      </c>
      <c r="C2765" t="s">
        <v>230</v>
      </c>
      <c r="D2765" t="s">
        <v>1000</v>
      </c>
      <c r="E2765" s="23">
        <v>41791</v>
      </c>
      <c r="H2765" t="e">
        <v>#DIV/0!</v>
      </c>
      <c r="K2765" t="e">
        <v>#DIV/0!</v>
      </c>
      <c r="M2765" t="e">
        <v>#DIV/0!</v>
      </c>
      <c r="R2765" t="e">
        <v>#DIV/0!</v>
      </c>
      <c r="T2765">
        <v>0.8899999999999999</v>
      </c>
    </row>
    <row r="2766" spans="1:20" x14ac:dyDescent="0.2">
      <c r="A2766" t="s">
        <v>19305</v>
      </c>
      <c r="B2766" t="s">
        <v>19306</v>
      </c>
      <c r="C2766" t="s">
        <v>234</v>
      </c>
      <c r="D2766" t="s">
        <v>1000</v>
      </c>
      <c r="E2766" s="23">
        <v>41791</v>
      </c>
      <c r="H2766" t="e">
        <v>#DIV/0!</v>
      </c>
      <c r="K2766" t="e">
        <v>#DIV/0!</v>
      </c>
      <c r="M2766" t="e">
        <v>#DIV/0!</v>
      </c>
      <c r="R2766" t="e">
        <v>#DIV/0!</v>
      </c>
      <c r="T2766">
        <v>0.46625188536953238</v>
      </c>
    </row>
    <row r="2767" spans="1:20" x14ac:dyDescent="0.2">
      <c r="A2767" t="s">
        <v>19484</v>
      </c>
      <c r="B2767" t="s">
        <v>19485</v>
      </c>
      <c r="C2767" t="s">
        <v>233</v>
      </c>
      <c r="D2767" t="s">
        <v>1002</v>
      </c>
      <c r="E2767" s="23">
        <v>41791</v>
      </c>
      <c r="H2767" t="e">
        <v>#DIV/0!</v>
      </c>
      <c r="K2767" t="e">
        <v>#DIV/0!</v>
      </c>
      <c r="M2767" t="e">
        <v>#DIV/0!</v>
      </c>
      <c r="R2767" t="e">
        <v>#DIV/0!</v>
      </c>
      <c r="T2767">
        <v>0.94404761904761902</v>
      </c>
    </row>
    <row r="2768" spans="1:20" x14ac:dyDescent="0.2">
      <c r="A2768" t="s">
        <v>19859</v>
      </c>
      <c r="B2768" t="s">
        <v>19860</v>
      </c>
      <c r="C2768" t="s">
        <v>220</v>
      </c>
      <c r="D2768" t="s">
        <v>1000</v>
      </c>
      <c r="E2768" s="23">
        <v>41791</v>
      </c>
      <c r="F2768">
        <v>13</v>
      </c>
      <c r="G2768">
        <v>16</v>
      </c>
      <c r="H2768">
        <v>0.8125</v>
      </c>
      <c r="I2768">
        <v>35</v>
      </c>
      <c r="J2768">
        <v>40</v>
      </c>
      <c r="K2768">
        <v>0.875</v>
      </c>
      <c r="L2768">
        <v>48</v>
      </c>
      <c r="M2768">
        <v>0.83333333333333337</v>
      </c>
      <c r="N2768">
        <v>29</v>
      </c>
      <c r="P2768">
        <v>3</v>
      </c>
      <c r="Q2768">
        <v>6</v>
      </c>
      <c r="R2768">
        <v>0.5</v>
      </c>
      <c r="S2768">
        <v>6</v>
      </c>
    </row>
    <row r="2769" spans="1:20" x14ac:dyDescent="0.2">
      <c r="A2769" t="s">
        <v>20038</v>
      </c>
      <c r="B2769" t="s">
        <v>20039</v>
      </c>
      <c r="C2769" t="s">
        <v>221</v>
      </c>
      <c r="D2769" t="s">
        <v>1002</v>
      </c>
      <c r="E2769" s="23">
        <v>41791</v>
      </c>
      <c r="F2769">
        <v>10</v>
      </c>
      <c r="G2769">
        <v>12</v>
      </c>
      <c r="H2769">
        <v>0.83333333333333337</v>
      </c>
      <c r="I2769">
        <v>26</v>
      </c>
      <c r="J2769">
        <v>34</v>
      </c>
      <c r="K2769">
        <v>0.76470588235294112</v>
      </c>
      <c r="L2769">
        <v>40</v>
      </c>
      <c r="M2769">
        <v>0.85</v>
      </c>
      <c r="N2769">
        <v>21</v>
      </c>
      <c r="O2769">
        <v>0.76400000000000001</v>
      </c>
      <c r="P2769">
        <v>3</v>
      </c>
      <c r="Q2769">
        <v>6</v>
      </c>
      <c r="R2769">
        <v>0.5</v>
      </c>
      <c r="S2769">
        <v>5</v>
      </c>
      <c r="T2769">
        <v>0.77021669938878545</v>
      </c>
    </row>
    <row r="2770" spans="1:20" x14ac:dyDescent="0.2">
      <c r="A2770" t="s">
        <v>20215</v>
      </c>
      <c r="B2770" t="s">
        <v>20216</v>
      </c>
      <c r="C2770" t="s">
        <v>222</v>
      </c>
      <c r="D2770" t="s">
        <v>1002</v>
      </c>
      <c r="E2770" s="23">
        <v>41791</v>
      </c>
      <c r="F2770">
        <v>3</v>
      </c>
      <c r="G2770">
        <v>4</v>
      </c>
      <c r="H2770">
        <v>0.75</v>
      </c>
      <c r="I2770">
        <v>9</v>
      </c>
      <c r="J2770">
        <v>6</v>
      </c>
      <c r="K2770">
        <v>1.5</v>
      </c>
      <c r="L2770">
        <v>8</v>
      </c>
      <c r="M2770">
        <v>0.75</v>
      </c>
      <c r="N2770">
        <v>8</v>
      </c>
      <c r="O2770">
        <v>0.628</v>
      </c>
      <c r="P2770">
        <v>0</v>
      </c>
      <c r="Q2770">
        <v>0</v>
      </c>
      <c r="R2770" t="e">
        <v>#DIV/0!</v>
      </c>
      <c r="S2770">
        <v>1</v>
      </c>
    </row>
    <row r="2771" spans="1:20" x14ac:dyDescent="0.2">
      <c r="A2771" t="s">
        <v>20392</v>
      </c>
      <c r="B2771" t="s">
        <v>20393</v>
      </c>
      <c r="C2771" t="s">
        <v>211</v>
      </c>
      <c r="D2771" t="s">
        <v>1002</v>
      </c>
      <c r="E2771" s="23">
        <v>41791</v>
      </c>
      <c r="H2771" t="e">
        <v>#DIV/0!</v>
      </c>
      <c r="K2771" t="e">
        <v>#DIV/0!</v>
      </c>
      <c r="M2771" t="e">
        <v>#DIV/0!</v>
      </c>
      <c r="N2771">
        <v>0</v>
      </c>
      <c r="R2771" t="e">
        <v>#DIV/0!</v>
      </c>
    </row>
    <row r="2772" spans="1:20" x14ac:dyDescent="0.2">
      <c r="A2772" t="s">
        <v>20569</v>
      </c>
      <c r="B2772" t="s">
        <v>20570</v>
      </c>
      <c r="C2772" t="s">
        <v>207</v>
      </c>
      <c r="D2772" t="s">
        <v>1000</v>
      </c>
      <c r="E2772" s="23">
        <v>41791</v>
      </c>
      <c r="F2772">
        <v>6</v>
      </c>
      <c r="G2772">
        <v>10</v>
      </c>
      <c r="H2772">
        <v>0.6</v>
      </c>
      <c r="I2772">
        <v>19</v>
      </c>
      <c r="J2772">
        <v>35</v>
      </c>
      <c r="K2772">
        <v>0.54285714285714282</v>
      </c>
      <c r="L2772">
        <v>60</v>
      </c>
      <c r="M2772">
        <v>0.58333333333333337</v>
      </c>
      <c r="N2772">
        <v>13</v>
      </c>
      <c r="P2772">
        <v>3</v>
      </c>
      <c r="Q2772">
        <v>6</v>
      </c>
      <c r="R2772">
        <v>0.5</v>
      </c>
      <c r="S2772">
        <v>6</v>
      </c>
    </row>
    <row r="2773" spans="1:20" x14ac:dyDescent="0.2">
      <c r="A2773" t="s">
        <v>20748</v>
      </c>
      <c r="B2773" t="s">
        <v>20749</v>
      </c>
      <c r="C2773" t="s">
        <v>894</v>
      </c>
      <c r="D2773" t="s">
        <v>1002</v>
      </c>
      <c r="E2773" s="23">
        <v>41791</v>
      </c>
      <c r="H2773" t="e">
        <v>#DIV/0!</v>
      </c>
      <c r="K2773" t="e">
        <v>#DIV/0!</v>
      </c>
      <c r="M2773" t="e">
        <v>#DIV/0!</v>
      </c>
      <c r="R2773" t="e">
        <v>#DIV/0!</v>
      </c>
    </row>
    <row r="2774" spans="1:20" x14ac:dyDescent="0.2">
      <c r="A2774" t="s">
        <v>20813</v>
      </c>
      <c r="B2774" t="s">
        <v>20814</v>
      </c>
      <c r="C2774" t="s">
        <v>210</v>
      </c>
      <c r="D2774" t="s">
        <v>1002</v>
      </c>
      <c r="E2774" s="23">
        <v>41791</v>
      </c>
      <c r="F2774">
        <v>4</v>
      </c>
      <c r="G2774">
        <v>5</v>
      </c>
      <c r="H2774">
        <v>0.8</v>
      </c>
      <c r="I2774">
        <v>17</v>
      </c>
      <c r="J2774">
        <v>25</v>
      </c>
      <c r="K2774">
        <v>0.68</v>
      </c>
      <c r="L2774">
        <v>35</v>
      </c>
      <c r="M2774">
        <v>0.7142857142857143</v>
      </c>
      <c r="N2774">
        <v>11</v>
      </c>
      <c r="O2774">
        <v>0.95</v>
      </c>
      <c r="P2774">
        <v>3</v>
      </c>
      <c r="Q2774">
        <v>6</v>
      </c>
      <c r="R2774">
        <v>0.5</v>
      </c>
      <c r="S2774">
        <v>6</v>
      </c>
      <c r="T2774">
        <v>0.55000000000000004</v>
      </c>
    </row>
    <row r="2775" spans="1:20" x14ac:dyDescent="0.2">
      <c r="A2775" t="s">
        <v>20990</v>
      </c>
      <c r="B2775" t="s">
        <v>20991</v>
      </c>
      <c r="C2775" t="s">
        <v>208</v>
      </c>
      <c r="D2775" t="s">
        <v>1002</v>
      </c>
      <c r="E2775" s="23">
        <v>41791</v>
      </c>
      <c r="F2775">
        <v>2</v>
      </c>
      <c r="G2775">
        <v>5</v>
      </c>
      <c r="H2775">
        <v>0.4</v>
      </c>
      <c r="I2775">
        <v>2</v>
      </c>
      <c r="J2775">
        <v>10</v>
      </c>
      <c r="K2775">
        <v>0.2</v>
      </c>
      <c r="L2775">
        <v>25</v>
      </c>
      <c r="M2775">
        <v>0.4</v>
      </c>
      <c r="N2775">
        <v>2</v>
      </c>
      <c r="P2775">
        <v>0</v>
      </c>
      <c r="Q2775">
        <v>0</v>
      </c>
      <c r="R2775" t="e">
        <v>#DIV/0!</v>
      </c>
      <c r="S2775">
        <v>0</v>
      </c>
      <c r="T2775">
        <v>1</v>
      </c>
    </row>
    <row r="2776" spans="1:20" x14ac:dyDescent="0.2">
      <c r="A2776" t="s">
        <v>21245</v>
      </c>
      <c r="B2776" t="s">
        <v>21246</v>
      </c>
      <c r="C2776" t="s">
        <v>213</v>
      </c>
      <c r="D2776" t="s">
        <v>1002</v>
      </c>
      <c r="E2776" s="23">
        <v>41791</v>
      </c>
      <c r="H2776" t="e">
        <v>#DIV/0!</v>
      </c>
      <c r="K2776" t="e">
        <v>#DIV/0!</v>
      </c>
      <c r="M2776" t="e">
        <v>#DIV/0!</v>
      </c>
      <c r="R2776" t="e">
        <v>#DIV/0!</v>
      </c>
      <c r="T2776">
        <v>1.075</v>
      </c>
    </row>
    <row r="2777" spans="1:20" x14ac:dyDescent="0.2">
      <c r="A2777" t="s">
        <v>21422</v>
      </c>
      <c r="B2777" t="s">
        <v>21423</v>
      </c>
      <c r="C2777" t="s">
        <v>8154</v>
      </c>
      <c r="D2777" t="s">
        <v>1002</v>
      </c>
      <c r="E2777" s="23">
        <v>41791</v>
      </c>
      <c r="H2777" t="e">
        <v>#DIV/0!</v>
      </c>
      <c r="K2777" t="e">
        <v>#DIV/0!</v>
      </c>
      <c r="M2777" t="e">
        <v>#DIV/0!</v>
      </c>
      <c r="R2777" t="e">
        <v>#DIV/0!</v>
      </c>
      <c r="T2777">
        <v>0.875</v>
      </c>
    </row>
    <row r="2778" spans="1:20" x14ac:dyDescent="0.2">
      <c r="A2778" t="s">
        <v>21487</v>
      </c>
      <c r="B2778" t="s">
        <v>21488</v>
      </c>
      <c r="C2778" t="s">
        <v>212</v>
      </c>
      <c r="D2778" t="s">
        <v>1000</v>
      </c>
      <c r="E2778" s="23">
        <v>41791</v>
      </c>
      <c r="F2778">
        <v>0</v>
      </c>
      <c r="G2778">
        <v>0</v>
      </c>
      <c r="H2778" t="e">
        <v>#DIV/0!</v>
      </c>
      <c r="I2778">
        <v>0</v>
      </c>
      <c r="J2778">
        <v>0</v>
      </c>
      <c r="K2778" t="e">
        <v>#DIV/0!</v>
      </c>
      <c r="L2778">
        <v>0</v>
      </c>
      <c r="M2778" t="e">
        <v>#DIV/0!</v>
      </c>
      <c r="N2778">
        <v>0</v>
      </c>
      <c r="P2778">
        <v>0</v>
      </c>
      <c r="Q2778">
        <v>0</v>
      </c>
      <c r="R2778" t="e">
        <v>#DIV/0!</v>
      </c>
      <c r="S2778">
        <v>0</v>
      </c>
      <c r="T2778">
        <v>0.92500000000000004</v>
      </c>
    </row>
    <row r="2779" spans="1:20" x14ac:dyDescent="0.2">
      <c r="A2779" t="s">
        <v>21696</v>
      </c>
      <c r="B2779" t="s">
        <v>21697</v>
      </c>
      <c r="C2779" t="s">
        <v>217</v>
      </c>
      <c r="D2779" t="s">
        <v>1000</v>
      </c>
      <c r="E2779" s="23">
        <v>41791</v>
      </c>
      <c r="F2779">
        <v>2</v>
      </c>
      <c r="G2779">
        <v>3</v>
      </c>
      <c r="H2779">
        <v>0.66666666666666663</v>
      </c>
      <c r="I2779">
        <v>2</v>
      </c>
      <c r="J2779">
        <v>10</v>
      </c>
      <c r="K2779">
        <v>0.2</v>
      </c>
      <c r="L2779">
        <v>15</v>
      </c>
      <c r="M2779">
        <v>0.66666666666666663</v>
      </c>
      <c r="N2779">
        <v>0</v>
      </c>
      <c r="P2779">
        <v>0</v>
      </c>
      <c r="Q2779">
        <v>1</v>
      </c>
      <c r="R2779">
        <v>0</v>
      </c>
      <c r="S2779">
        <v>2</v>
      </c>
      <c r="T2779">
        <v>0.69633333333333336</v>
      </c>
    </row>
    <row r="2780" spans="1:20" x14ac:dyDescent="0.2">
      <c r="A2780" t="s">
        <v>21875</v>
      </c>
      <c r="B2780" t="s">
        <v>21876</v>
      </c>
      <c r="C2780" t="s">
        <v>895</v>
      </c>
      <c r="D2780" t="s">
        <v>1002</v>
      </c>
      <c r="E2780" s="23">
        <v>41791</v>
      </c>
      <c r="H2780" t="e">
        <v>#DIV/0!</v>
      </c>
      <c r="K2780" t="e">
        <v>#DIV/0!</v>
      </c>
      <c r="M2780" t="e">
        <v>#DIV/0!</v>
      </c>
      <c r="R2780" t="e">
        <v>#DIV/0!</v>
      </c>
      <c r="T2780">
        <v>0.85699999999999998</v>
      </c>
    </row>
    <row r="2781" spans="1:20" x14ac:dyDescent="0.2">
      <c r="A2781" t="s">
        <v>21940</v>
      </c>
      <c r="B2781" t="s">
        <v>21941</v>
      </c>
      <c r="C2781" t="s">
        <v>218</v>
      </c>
      <c r="D2781" t="s">
        <v>1002</v>
      </c>
      <c r="E2781" s="23">
        <v>41791</v>
      </c>
      <c r="F2781">
        <v>2</v>
      </c>
      <c r="G2781">
        <v>3</v>
      </c>
      <c r="H2781">
        <v>0.66666666666666663</v>
      </c>
      <c r="I2781">
        <v>2</v>
      </c>
      <c r="J2781">
        <v>10</v>
      </c>
      <c r="K2781">
        <v>0.2</v>
      </c>
      <c r="L2781">
        <v>15</v>
      </c>
      <c r="M2781">
        <v>0.66666666666666663</v>
      </c>
      <c r="N2781">
        <v>0</v>
      </c>
      <c r="P2781">
        <v>0</v>
      </c>
      <c r="Q2781">
        <v>1</v>
      </c>
      <c r="R2781">
        <v>0</v>
      </c>
      <c r="S2781">
        <v>2</v>
      </c>
      <c r="T2781">
        <v>0.83</v>
      </c>
    </row>
    <row r="2782" spans="1:20" x14ac:dyDescent="0.2">
      <c r="A2782" t="s">
        <v>22117</v>
      </c>
      <c r="B2782" t="s">
        <v>22118</v>
      </c>
      <c r="C2782" t="s">
        <v>219</v>
      </c>
      <c r="D2782" t="s">
        <v>1002</v>
      </c>
      <c r="E2782" s="23">
        <v>41791</v>
      </c>
      <c r="T2782">
        <v>0.95</v>
      </c>
    </row>
    <row r="2783" spans="1:20" x14ac:dyDescent="0.2">
      <c r="A2783" t="s">
        <v>11565</v>
      </c>
      <c r="B2783" t="s">
        <v>11566</v>
      </c>
      <c r="C2783" t="s">
        <v>198</v>
      </c>
      <c r="D2783" t="s">
        <v>1002</v>
      </c>
      <c r="E2783" s="23">
        <v>41821</v>
      </c>
      <c r="F2783">
        <v>3</v>
      </c>
      <c r="G2783">
        <v>3</v>
      </c>
      <c r="H2783">
        <v>1</v>
      </c>
      <c r="J2783">
        <v>15</v>
      </c>
      <c r="K2783">
        <v>0</v>
      </c>
      <c r="L2783">
        <v>15</v>
      </c>
      <c r="M2783">
        <v>1</v>
      </c>
      <c r="N2783">
        <v>0</v>
      </c>
      <c r="P2783">
        <v>0</v>
      </c>
      <c r="Q2783">
        <v>0</v>
      </c>
      <c r="R2783" t="e">
        <v>#DIV/0!</v>
      </c>
      <c r="T2783">
        <v>1</v>
      </c>
    </row>
    <row r="2784" spans="1:20" x14ac:dyDescent="0.2">
      <c r="A2784" t="s">
        <v>13201</v>
      </c>
      <c r="B2784" t="s">
        <v>13113</v>
      </c>
      <c r="C2784" t="s">
        <v>1051</v>
      </c>
      <c r="D2784" t="s">
        <v>1002</v>
      </c>
      <c r="E2784" s="23">
        <v>41821</v>
      </c>
      <c r="F2784">
        <v>3</v>
      </c>
      <c r="G2784">
        <v>3</v>
      </c>
      <c r="H2784">
        <v>1</v>
      </c>
      <c r="J2784">
        <v>15</v>
      </c>
      <c r="K2784">
        <v>0</v>
      </c>
      <c r="L2784">
        <v>15</v>
      </c>
      <c r="M2784">
        <v>1</v>
      </c>
      <c r="N2784">
        <v>0</v>
      </c>
      <c r="P2784">
        <v>0</v>
      </c>
      <c r="Q2784">
        <v>0</v>
      </c>
      <c r="R2784" t="e">
        <v>#DIV/0!</v>
      </c>
      <c r="T2784">
        <v>1</v>
      </c>
    </row>
    <row r="2785" spans="1:20" x14ac:dyDescent="0.2">
      <c r="A2785" t="s">
        <v>3017</v>
      </c>
      <c r="B2785" t="s">
        <v>3018</v>
      </c>
      <c r="C2785" t="s">
        <v>242</v>
      </c>
      <c r="D2785" t="s">
        <v>1000</v>
      </c>
      <c r="E2785" s="23">
        <v>41821</v>
      </c>
      <c r="F2785">
        <v>0</v>
      </c>
      <c r="G2785">
        <v>0</v>
      </c>
      <c r="H2785" t="e">
        <v>#DIV/0!</v>
      </c>
      <c r="I2785">
        <v>0</v>
      </c>
      <c r="J2785">
        <v>0</v>
      </c>
      <c r="K2785" t="e">
        <v>#DIV/0!</v>
      </c>
      <c r="L2785">
        <v>0</v>
      </c>
      <c r="M2785" t="e">
        <v>#DIV/0!</v>
      </c>
      <c r="N2785">
        <v>0</v>
      </c>
      <c r="P2785">
        <v>0</v>
      </c>
      <c r="Q2785">
        <v>0</v>
      </c>
      <c r="R2785" t="e">
        <v>#DIV/0!</v>
      </c>
      <c r="S2785">
        <v>0</v>
      </c>
      <c r="T2785">
        <v>0.17647058823529413</v>
      </c>
    </row>
    <row r="2786" spans="1:20" x14ac:dyDescent="0.2">
      <c r="A2786" t="s">
        <v>2842</v>
      </c>
      <c r="B2786" t="s">
        <v>2843</v>
      </c>
      <c r="C2786" t="s">
        <v>2724</v>
      </c>
      <c r="D2786" t="s">
        <v>1000</v>
      </c>
      <c r="E2786" s="23">
        <v>41821</v>
      </c>
      <c r="F2786">
        <v>9</v>
      </c>
      <c r="G2786">
        <v>9</v>
      </c>
      <c r="H2786">
        <v>1</v>
      </c>
      <c r="I2786">
        <v>0</v>
      </c>
      <c r="J2786">
        <v>42</v>
      </c>
      <c r="K2786">
        <v>0</v>
      </c>
      <c r="L2786">
        <v>42</v>
      </c>
      <c r="M2786">
        <v>1</v>
      </c>
      <c r="N2786">
        <v>0</v>
      </c>
      <c r="P2786">
        <v>0</v>
      </c>
      <c r="Q2786">
        <v>0</v>
      </c>
      <c r="R2786" t="e">
        <v>#DIV/0!</v>
      </c>
      <c r="S2786">
        <v>0</v>
      </c>
      <c r="T2786">
        <v>0.76190476190476186</v>
      </c>
    </row>
    <row r="2787" spans="1:20" x14ac:dyDescent="0.2">
      <c r="A2787" t="s">
        <v>2597</v>
      </c>
      <c r="B2787" t="s">
        <v>2598</v>
      </c>
      <c r="C2787" t="s">
        <v>237</v>
      </c>
      <c r="D2787" t="s">
        <v>1000</v>
      </c>
      <c r="E2787" s="23">
        <v>41821</v>
      </c>
      <c r="F2787">
        <v>18</v>
      </c>
      <c r="G2787">
        <v>20</v>
      </c>
      <c r="H2787">
        <v>0.9</v>
      </c>
      <c r="I2787">
        <v>112</v>
      </c>
      <c r="J2787">
        <v>152</v>
      </c>
      <c r="K2787">
        <v>0.73684210526315785</v>
      </c>
      <c r="L2787">
        <v>157</v>
      </c>
      <c r="M2787">
        <v>0.96815286624203822</v>
      </c>
      <c r="N2787">
        <v>80</v>
      </c>
      <c r="O2787">
        <v>1.0375000000000001</v>
      </c>
      <c r="P2787">
        <v>15</v>
      </c>
      <c r="Q2787">
        <v>20</v>
      </c>
      <c r="R2787">
        <v>0.75</v>
      </c>
      <c r="S2787">
        <v>32</v>
      </c>
    </row>
    <row r="2788" spans="1:20" x14ac:dyDescent="0.2">
      <c r="A2788" t="s">
        <v>2422</v>
      </c>
      <c r="B2788" t="s">
        <v>2423</v>
      </c>
      <c r="C2788" t="s">
        <v>238</v>
      </c>
      <c r="D2788" t="s">
        <v>1000</v>
      </c>
      <c r="E2788" s="23">
        <v>41821</v>
      </c>
      <c r="F2788">
        <v>10</v>
      </c>
      <c r="G2788">
        <v>12</v>
      </c>
      <c r="H2788">
        <v>0.83333333333333337</v>
      </c>
      <c r="I2788">
        <v>23</v>
      </c>
      <c r="J2788">
        <v>34</v>
      </c>
      <c r="K2788">
        <v>0.67647058823529416</v>
      </c>
      <c r="L2788">
        <v>40</v>
      </c>
      <c r="M2788">
        <v>0.85</v>
      </c>
      <c r="N2788">
        <v>19</v>
      </c>
      <c r="O2788">
        <v>0.80769999999999997</v>
      </c>
      <c r="P2788">
        <v>2</v>
      </c>
      <c r="Q2788">
        <v>6</v>
      </c>
      <c r="R2788">
        <v>0.33333333333333331</v>
      </c>
      <c r="S2788">
        <v>4</v>
      </c>
      <c r="T2788">
        <v>0.12272727272727273</v>
      </c>
    </row>
    <row r="2789" spans="1:20" x14ac:dyDescent="0.2">
      <c r="A2789" t="s">
        <v>2249</v>
      </c>
      <c r="B2789" t="s">
        <v>2250</v>
      </c>
      <c r="C2789" t="s">
        <v>239</v>
      </c>
      <c r="D2789" t="s">
        <v>1000</v>
      </c>
      <c r="E2789" s="23">
        <v>41821</v>
      </c>
      <c r="F2789">
        <v>3</v>
      </c>
      <c r="G2789">
        <v>4</v>
      </c>
      <c r="H2789">
        <v>0.75</v>
      </c>
      <c r="I2789">
        <v>9</v>
      </c>
      <c r="J2789">
        <v>6</v>
      </c>
      <c r="K2789">
        <v>1.5</v>
      </c>
      <c r="L2789">
        <v>8</v>
      </c>
      <c r="M2789">
        <v>0.75</v>
      </c>
      <c r="N2789">
        <v>7</v>
      </c>
      <c r="O2789">
        <v>0.56499999999999995</v>
      </c>
      <c r="P2789">
        <v>1</v>
      </c>
      <c r="Q2789">
        <v>2</v>
      </c>
      <c r="R2789">
        <v>0.5</v>
      </c>
      <c r="S2789">
        <v>2</v>
      </c>
    </row>
    <row r="2790" spans="1:20" x14ac:dyDescent="0.2">
      <c r="A2790" t="s">
        <v>2074</v>
      </c>
      <c r="B2790" t="s">
        <v>2075</v>
      </c>
      <c r="C2790" t="s">
        <v>1988</v>
      </c>
      <c r="D2790" t="s">
        <v>1000</v>
      </c>
      <c r="E2790" s="23">
        <v>41821</v>
      </c>
      <c r="F2790">
        <v>6</v>
      </c>
      <c r="G2790">
        <v>7</v>
      </c>
      <c r="H2790">
        <v>0.8571428571428571</v>
      </c>
      <c r="I2790">
        <v>28</v>
      </c>
      <c r="J2790">
        <v>35</v>
      </c>
      <c r="K2790">
        <v>0.8</v>
      </c>
      <c r="L2790">
        <v>35</v>
      </c>
      <c r="M2790">
        <v>1</v>
      </c>
      <c r="N2790">
        <v>26</v>
      </c>
      <c r="P2790">
        <v>0</v>
      </c>
      <c r="Q2790">
        <v>2</v>
      </c>
      <c r="R2790">
        <v>0</v>
      </c>
      <c r="S2790">
        <v>2</v>
      </c>
    </row>
    <row r="2791" spans="1:20" x14ac:dyDescent="0.2">
      <c r="A2791" t="s">
        <v>1826</v>
      </c>
      <c r="B2791" t="s">
        <v>1827</v>
      </c>
      <c r="C2791" t="s">
        <v>240</v>
      </c>
      <c r="D2791" t="s">
        <v>1000</v>
      </c>
      <c r="E2791" s="23">
        <v>41821</v>
      </c>
      <c r="F2791">
        <v>17</v>
      </c>
      <c r="G2791">
        <v>25</v>
      </c>
      <c r="H2791">
        <v>0.68</v>
      </c>
      <c r="I2791">
        <v>46</v>
      </c>
      <c r="J2791">
        <v>85</v>
      </c>
      <c r="K2791">
        <v>0.54117647058823526</v>
      </c>
      <c r="L2791">
        <v>125</v>
      </c>
      <c r="M2791">
        <v>0.68</v>
      </c>
      <c r="N2791">
        <v>43</v>
      </c>
      <c r="P2791">
        <v>2</v>
      </c>
      <c r="Q2791">
        <v>4</v>
      </c>
      <c r="R2791">
        <v>0.5</v>
      </c>
      <c r="S2791">
        <v>3</v>
      </c>
    </row>
    <row r="2792" spans="1:20" x14ac:dyDescent="0.2">
      <c r="A2792" t="s">
        <v>1651</v>
      </c>
      <c r="B2792" t="s">
        <v>1652</v>
      </c>
      <c r="C2792" t="s">
        <v>241</v>
      </c>
      <c r="D2792" t="s">
        <v>1000</v>
      </c>
      <c r="E2792" s="23">
        <v>41821</v>
      </c>
      <c r="F2792">
        <v>25</v>
      </c>
      <c r="G2792">
        <v>25</v>
      </c>
      <c r="H2792">
        <v>1</v>
      </c>
      <c r="I2792">
        <v>176</v>
      </c>
      <c r="J2792">
        <v>250</v>
      </c>
      <c r="K2792">
        <v>0.70399999999999996</v>
      </c>
      <c r="L2792">
        <v>250</v>
      </c>
      <c r="M2792">
        <v>1</v>
      </c>
      <c r="N2792">
        <v>172</v>
      </c>
      <c r="P2792">
        <v>4</v>
      </c>
      <c r="Q2792">
        <v>9</v>
      </c>
      <c r="R2792">
        <v>0.44444444444444442</v>
      </c>
      <c r="S2792">
        <v>4</v>
      </c>
      <c r="T2792">
        <v>0.92500000000000004</v>
      </c>
    </row>
    <row r="2793" spans="1:20" x14ac:dyDescent="0.2">
      <c r="A2793" t="s">
        <v>1090</v>
      </c>
      <c r="B2793" t="s">
        <v>1175</v>
      </c>
      <c r="C2793" t="s">
        <v>235</v>
      </c>
      <c r="D2793" t="s">
        <v>1002</v>
      </c>
      <c r="E2793" s="23">
        <v>41821</v>
      </c>
      <c r="F2793">
        <v>88</v>
      </c>
      <c r="G2793">
        <v>102</v>
      </c>
      <c r="H2793">
        <v>0.86274509803921573</v>
      </c>
      <c r="I2793">
        <v>394</v>
      </c>
      <c r="J2793">
        <v>606</v>
      </c>
      <c r="K2793">
        <v>0.65016501650165015</v>
      </c>
      <c r="L2793">
        <v>657</v>
      </c>
      <c r="M2793">
        <v>0.92237442922374424</v>
      </c>
      <c r="N2793">
        <v>347</v>
      </c>
      <c r="P2793">
        <v>24</v>
      </c>
      <c r="Q2793">
        <v>43</v>
      </c>
      <c r="R2793">
        <v>0.55813953488372092</v>
      </c>
      <c r="S2793">
        <v>47</v>
      </c>
    </row>
    <row r="2794" spans="1:20" x14ac:dyDescent="0.2">
      <c r="A2794" t="s">
        <v>11567</v>
      </c>
      <c r="B2794" t="s">
        <v>11568</v>
      </c>
      <c r="C2794" t="s">
        <v>199</v>
      </c>
      <c r="D2794" t="s">
        <v>1002</v>
      </c>
      <c r="E2794" s="23">
        <v>41821</v>
      </c>
      <c r="F2794">
        <v>15</v>
      </c>
      <c r="G2794">
        <v>18</v>
      </c>
      <c r="H2794">
        <v>0.83333333333333337</v>
      </c>
      <c r="I2794">
        <v>78</v>
      </c>
      <c r="J2794">
        <v>110</v>
      </c>
      <c r="K2794">
        <v>0.70909090909090911</v>
      </c>
      <c r="L2794">
        <v>125</v>
      </c>
      <c r="M2794">
        <v>0.88</v>
      </c>
      <c r="N2794">
        <v>75</v>
      </c>
      <c r="P2794">
        <v>4</v>
      </c>
      <c r="Q2794">
        <v>4</v>
      </c>
      <c r="R2794">
        <v>1</v>
      </c>
      <c r="S2794">
        <v>3</v>
      </c>
    </row>
    <row r="2795" spans="1:20" x14ac:dyDescent="0.2">
      <c r="A2795" t="s">
        <v>11431</v>
      </c>
      <c r="B2795" t="s">
        <v>11432</v>
      </c>
      <c r="C2795" t="s">
        <v>201</v>
      </c>
      <c r="D2795" t="s">
        <v>1000</v>
      </c>
      <c r="E2795" s="23">
        <v>41821</v>
      </c>
      <c r="F2795">
        <v>3</v>
      </c>
      <c r="G2795">
        <v>4</v>
      </c>
      <c r="H2795">
        <v>0.75</v>
      </c>
      <c r="I2795">
        <v>1</v>
      </c>
      <c r="J2795">
        <v>15</v>
      </c>
      <c r="K2795">
        <v>6.6666666666666666E-2</v>
      </c>
      <c r="L2795">
        <v>20</v>
      </c>
      <c r="M2795">
        <v>0.75</v>
      </c>
      <c r="N2795">
        <v>1</v>
      </c>
      <c r="O2795">
        <v>1</v>
      </c>
      <c r="P2795">
        <v>3</v>
      </c>
      <c r="Q2795">
        <v>3</v>
      </c>
      <c r="R2795">
        <v>1</v>
      </c>
      <c r="S2795">
        <v>0</v>
      </c>
    </row>
    <row r="2796" spans="1:20" x14ac:dyDescent="0.2">
      <c r="A2796" t="s">
        <v>12228</v>
      </c>
      <c r="B2796" t="s">
        <v>12229</v>
      </c>
      <c r="C2796" t="s">
        <v>200</v>
      </c>
      <c r="D2796" t="s">
        <v>1000</v>
      </c>
      <c r="E2796" s="23">
        <v>41821</v>
      </c>
      <c r="F2796">
        <v>5</v>
      </c>
      <c r="G2796">
        <v>7</v>
      </c>
      <c r="H2796">
        <v>0.7142857142857143</v>
      </c>
      <c r="I2796">
        <v>10</v>
      </c>
      <c r="J2796">
        <v>25</v>
      </c>
      <c r="K2796">
        <v>0.4</v>
      </c>
      <c r="L2796">
        <v>35</v>
      </c>
      <c r="M2796">
        <v>0.7142857142857143</v>
      </c>
      <c r="N2796">
        <v>9</v>
      </c>
      <c r="P2796">
        <v>0</v>
      </c>
      <c r="Q2796">
        <v>0</v>
      </c>
      <c r="R2796">
        <v>0</v>
      </c>
      <c r="S2796">
        <v>1</v>
      </c>
    </row>
    <row r="2797" spans="1:20" x14ac:dyDescent="0.2">
      <c r="A2797" t="s">
        <v>12513</v>
      </c>
      <c r="B2797" t="s">
        <v>12514</v>
      </c>
      <c r="C2797" t="s">
        <v>202</v>
      </c>
      <c r="D2797" t="s">
        <v>1000</v>
      </c>
      <c r="E2797" s="23">
        <v>41821</v>
      </c>
      <c r="F2797">
        <v>7</v>
      </c>
      <c r="G2797">
        <v>7</v>
      </c>
      <c r="H2797">
        <v>1</v>
      </c>
      <c r="I2797">
        <v>67</v>
      </c>
      <c r="J2797">
        <v>70</v>
      </c>
      <c r="K2797">
        <v>0.95714285714285718</v>
      </c>
      <c r="L2797">
        <v>70</v>
      </c>
      <c r="M2797">
        <v>1</v>
      </c>
      <c r="N2797">
        <v>65</v>
      </c>
      <c r="P2797">
        <v>1</v>
      </c>
      <c r="Q2797">
        <v>1</v>
      </c>
      <c r="R2797">
        <v>1</v>
      </c>
      <c r="S2797">
        <v>2</v>
      </c>
    </row>
    <row r="2798" spans="1:20" x14ac:dyDescent="0.2">
      <c r="A2798" t="s">
        <v>11050</v>
      </c>
      <c r="B2798" t="s">
        <v>11051</v>
      </c>
      <c r="C2798" t="s">
        <v>228</v>
      </c>
      <c r="D2798" t="s">
        <v>1000</v>
      </c>
      <c r="E2798" s="23">
        <v>41821</v>
      </c>
      <c r="H2798" t="e">
        <v>#DIV/0!</v>
      </c>
      <c r="K2798" t="e">
        <v>#DIV/0!</v>
      </c>
      <c r="M2798" t="e">
        <v>#DIV/0!</v>
      </c>
      <c r="R2798" t="e">
        <v>#DIV/0!</v>
      </c>
      <c r="T2798">
        <v>0.83</v>
      </c>
    </row>
    <row r="2799" spans="1:20" x14ac:dyDescent="0.2">
      <c r="A2799" t="s">
        <v>10875</v>
      </c>
      <c r="B2799" t="s">
        <v>10876</v>
      </c>
      <c r="C2799" t="s">
        <v>227</v>
      </c>
      <c r="D2799" t="s">
        <v>1002</v>
      </c>
      <c r="E2799" s="23">
        <v>41821</v>
      </c>
      <c r="H2799" t="e">
        <v>#DIV/0!</v>
      </c>
      <c r="K2799" t="e">
        <v>#DIV/0!</v>
      </c>
      <c r="M2799" t="e">
        <v>#DIV/0!</v>
      </c>
      <c r="R2799" t="e">
        <v>#DIV/0!</v>
      </c>
      <c r="T2799">
        <v>0.75</v>
      </c>
    </row>
    <row r="2800" spans="1:20" x14ac:dyDescent="0.2">
      <c r="A2800" t="s">
        <v>10700</v>
      </c>
      <c r="B2800" t="s">
        <v>10701</v>
      </c>
      <c r="C2800" t="s">
        <v>203</v>
      </c>
      <c r="D2800" t="s">
        <v>1002</v>
      </c>
      <c r="E2800" s="23">
        <v>41821</v>
      </c>
      <c r="F2800">
        <v>12</v>
      </c>
      <c r="G2800">
        <v>14</v>
      </c>
      <c r="H2800">
        <v>0.8571428571428571</v>
      </c>
      <c r="I2800">
        <v>65</v>
      </c>
      <c r="J2800">
        <v>100</v>
      </c>
      <c r="K2800">
        <v>0.65</v>
      </c>
      <c r="L2800">
        <v>110</v>
      </c>
      <c r="M2800">
        <v>0.90909090909090906</v>
      </c>
      <c r="N2800">
        <v>51</v>
      </c>
      <c r="P2800">
        <v>12</v>
      </c>
      <c r="Q2800">
        <v>14</v>
      </c>
      <c r="R2800">
        <v>0.8571428571428571</v>
      </c>
      <c r="S2800">
        <v>14</v>
      </c>
      <c r="T2800">
        <v>0.5613636363636364</v>
      </c>
    </row>
    <row r="2801" spans="1:20" x14ac:dyDescent="0.2">
      <c r="A2801" t="s">
        <v>10525</v>
      </c>
      <c r="B2801" t="s">
        <v>10526</v>
      </c>
      <c r="C2801" t="s">
        <v>205</v>
      </c>
      <c r="D2801" t="s">
        <v>1000</v>
      </c>
      <c r="E2801" s="23">
        <v>41821</v>
      </c>
      <c r="F2801">
        <v>5</v>
      </c>
      <c r="G2801">
        <v>5</v>
      </c>
      <c r="H2801">
        <v>1</v>
      </c>
      <c r="I2801">
        <v>35</v>
      </c>
      <c r="J2801">
        <v>45</v>
      </c>
      <c r="K2801">
        <v>0.77777777777777779</v>
      </c>
      <c r="L2801">
        <v>45</v>
      </c>
      <c r="M2801">
        <v>1</v>
      </c>
      <c r="N2801">
        <v>22</v>
      </c>
      <c r="O2801">
        <v>1</v>
      </c>
      <c r="P2801">
        <v>10</v>
      </c>
      <c r="Q2801">
        <v>11</v>
      </c>
      <c r="R2801">
        <v>0.90909090909090906</v>
      </c>
      <c r="S2801">
        <v>13</v>
      </c>
      <c r="T2801" t="e">
        <v>#DIV/0!</v>
      </c>
    </row>
    <row r="2802" spans="1:20" x14ac:dyDescent="0.2">
      <c r="A2802" t="s">
        <v>10349</v>
      </c>
      <c r="B2802" t="s">
        <v>10350</v>
      </c>
      <c r="C2802" t="s">
        <v>204</v>
      </c>
      <c r="D2802" t="s">
        <v>1000</v>
      </c>
      <c r="E2802" s="23">
        <v>41821</v>
      </c>
      <c r="F2802">
        <v>3</v>
      </c>
      <c r="G2802">
        <v>5</v>
      </c>
      <c r="H2802">
        <v>0.6</v>
      </c>
      <c r="I2802">
        <v>13</v>
      </c>
      <c r="J2802">
        <v>15</v>
      </c>
      <c r="K2802">
        <v>0.8666666666666667</v>
      </c>
      <c r="L2802">
        <v>25</v>
      </c>
      <c r="M2802">
        <v>0.6</v>
      </c>
      <c r="N2802">
        <v>12</v>
      </c>
      <c r="P2802">
        <v>2</v>
      </c>
      <c r="Q2802">
        <v>3</v>
      </c>
      <c r="R2802">
        <v>0.66666666666666663</v>
      </c>
      <c r="S2802">
        <v>1</v>
      </c>
      <c r="T2802" t="e">
        <v>#DIV/0!</v>
      </c>
    </row>
    <row r="2803" spans="1:20" x14ac:dyDescent="0.2">
      <c r="A2803" t="s">
        <v>10284</v>
      </c>
      <c r="B2803" t="s">
        <v>10285</v>
      </c>
      <c r="C2803" t="s">
        <v>206</v>
      </c>
      <c r="D2803" t="s">
        <v>1000</v>
      </c>
      <c r="E2803" s="23">
        <v>41821</v>
      </c>
      <c r="F2803">
        <v>4</v>
      </c>
      <c r="G2803">
        <v>4</v>
      </c>
      <c r="H2803">
        <v>1</v>
      </c>
      <c r="I2803">
        <v>17</v>
      </c>
      <c r="J2803">
        <v>40</v>
      </c>
      <c r="K2803">
        <v>0.42499999999999999</v>
      </c>
      <c r="L2803">
        <v>40</v>
      </c>
      <c r="M2803">
        <v>1</v>
      </c>
      <c r="N2803">
        <v>17</v>
      </c>
      <c r="S2803">
        <v>0</v>
      </c>
      <c r="T2803" t="e">
        <v>#DIV/0!</v>
      </c>
    </row>
    <row r="2804" spans="1:20" x14ac:dyDescent="0.2">
      <c r="A2804" t="s">
        <v>9853</v>
      </c>
      <c r="B2804" t="s">
        <v>9854</v>
      </c>
      <c r="C2804" t="s">
        <v>223</v>
      </c>
      <c r="D2804" t="s">
        <v>1002</v>
      </c>
      <c r="E2804" s="23">
        <v>41821</v>
      </c>
      <c r="F2804">
        <v>3</v>
      </c>
      <c r="G2804">
        <v>3</v>
      </c>
      <c r="H2804">
        <v>1</v>
      </c>
      <c r="I2804">
        <v>20</v>
      </c>
      <c r="J2804">
        <v>30</v>
      </c>
      <c r="K2804">
        <v>0.66666666666666663</v>
      </c>
      <c r="L2804">
        <v>30</v>
      </c>
      <c r="M2804">
        <v>1</v>
      </c>
      <c r="N2804">
        <v>18</v>
      </c>
      <c r="R2804" t="e">
        <v>#DIV/0!</v>
      </c>
      <c r="S2804">
        <v>2</v>
      </c>
      <c r="T2804">
        <v>0.52573529411764708</v>
      </c>
    </row>
    <row r="2805" spans="1:20" x14ac:dyDescent="0.2">
      <c r="A2805" t="s">
        <v>9678</v>
      </c>
      <c r="B2805" t="s">
        <v>9679</v>
      </c>
      <c r="C2805" t="s">
        <v>224</v>
      </c>
      <c r="D2805" t="s">
        <v>1000</v>
      </c>
      <c r="E2805" s="23">
        <v>41821</v>
      </c>
      <c r="F2805">
        <v>3</v>
      </c>
      <c r="G2805">
        <v>3</v>
      </c>
      <c r="H2805">
        <v>1</v>
      </c>
      <c r="I2805">
        <v>20</v>
      </c>
      <c r="J2805">
        <v>30</v>
      </c>
      <c r="K2805">
        <v>0.66666666666666663</v>
      </c>
      <c r="L2805">
        <v>30</v>
      </c>
      <c r="M2805">
        <v>1</v>
      </c>
      <c r="N2805">
        <v>18</v>
      </c>
      <c r="R2805" t="e">
        <v>#DIV/0!</v>
      </c>
      <c r="S2805">
        <v>2</v>
      </c>
      <c r="T2805" t="e">
        <v>#DIV/0!</v>
      </c>
    </row>
    <row r="2806" spans="1:20" x14ac:dyDescent="0.2">
      <c r="A2806" t="s">
        <v>9287</v>
      </c>
      <c r="B2806" t="s">
        <v>9288</v>
      </c>
      <c r="C2806" t="s">
        <v>211</v>
      </c>
      <c r="D2806" t="s">
        <v>1000</v>
      </c>
      <c r="E2806" s="23">
        <v>41821</v>
      </c>
      <c r="H2806" t="e">
        <v>#DIV/0!</v>
      </c>
      <c r="K2806" t="e">
        <v>#DIV/0!</v>
      </c>
      <c r="M2806" t="e">
        <v>#DIV/0!</v>
      </c>
      <c r="N2806">
        <v>0</v>
      </c>
      <c r="R2806" t="e">
        <v>#DIV/0!</v>
      </c>
      <c r="T2806" t="e">
        <v>#DIV/0!</v>
      </c>
    </row>
    <row r="2807" spans="1:20" x14ac:dyDescent="0.2">
      <c r="A2807" t="s">
        <v>9112</v>
      </c>
      <c r="B2807" t="s">
        <v>9113</v>
      </c>
      <c r="C2807" t="s">
        <v>207</v>
      </c>
      <c r="D2807" t="s">
        <v>1002</v>
      </c>
      <c r="E2807" s="23">
        <v>41821</v>
      </c>
      <c r="F2807">
        <v>7</v>
      </c>
      <c r="G2807">
        <v>10</v>
      </c>
      <c r="H2807">
        <v>0.7</v>
      </c>
      <c r="I2807">
        <v>27</v>
      </c>
      <c r="J2807">
        <v>45</v>
      </c>
      <c r="K2807">
        <v>0.6</v>
      </c>
      <c r="L2807">
        <v>60</v>
      </c>
      <c r="M2807">
        <v>0.75</v>
      </c>
      <c r="N2807">
        <v>19</v>
      </c>
      <c r="P2807">
        <v>0</v>
      </c>
      <c r="Q2807">
        <v>0</v>
      </c>
      <c r="R2807" t="e">
        <v>#DIV/0!</v>
      </c>
      <c r="S2807">
        <v>8</v>
      </c>
      <c r="T2807">
        <v>1</v>
      </c>
    </row>
    <row r="2808" spans="1:20" x14ac:dyDescent="0.2">
      <c r="A2808" t="s">
        <v>9047</v>
      </c>
      <c r="B2808" t="s">
        <v>9048</v>
      </c>
      <c r="C2808" t="s">
        <v>894</v>
      </c>
      <c r="D2808" t="s">
        <v>1000</v>
      </c>
      <c r="E2808" s="23">
        <v>41821</v>
      </c>
      <c r="H2808" t="e">
        <v>#DIV/0!</v>
      </c>
      <c r="K2808" t="e">
        <v>#DIV/0!</v>
      </c>
      <c r="M2808" t="e">
        <v>#DIV/0!</v>
      </c>
      <c r="R2808" t="e">
        <v>#DIV/0!</v>
      </c>
      <c r="T2808">
        <v>1.0375000000000001</v>
      </c>
    </row>
    <row r="2809" spans="1:20" x14ac:dyDescent="0.2">
      <c r="A2809" t="s">
        <v>8872</v>
      </c>
      <c r="B2809" t="s">
        <v>8873</v>
      </c>
      <c r="C2809" t="s">
        <v>210</v>
      </c>
      <c r="D2809" t="s">
        <v>1000</v>
      </c>
      <c r="E2809" s="23">
        <v>41821</v>
      </c>
      <c r="F2809">
        <v>5</v>
      </c>
      <c r="G2809">
        <v>5</v>
      </c>
      <c r="H2809">
        <v>1</v>
      </c>
      <c r="I2809">
        <v>25</v>
      </c>
      <c r="J2809">
        <v>35</v>
      </c>
      <c r="K2809">
        <v>0.7142857142857143</v>
      </c>
      <c r="L2809">
        <v>35</v>
      </c>
      <c r="M2809">
        <v>1</v>
      </c>
      <c r="N2809">
        <v>17</v>
      </c>
      <c r="O2809">
        <v>1.05</v>
      </c>
      <c r="P2809">
        <v>0</v>
      </c>
      <c r="Q2809">
        <v>0</v>
      </c>
      <c r="R2809" t="e">
        <v>#DIV/0!</v>
      </c>
      <c r="S2809">
        <v>8</v>
      </c>
      <c r="T2809">
        <v>0.92500000000000004</v>
      </c>
    </row>
    <row r="2810" spans="1:20" x14ac:dyDescent="0.2">
      <c r="A2810" t="s">
        <v>8697</v>
      </c>
      <c r="B2810" t="s">
        <v>8698</v>
      </c>
      <c r="C2810" t="s">
        <v>208</v>
      </c>
      <c r="D2810" t="s">
        <v>1000</v>
      </c>
      <c r="E2810" s="23">
        <v>41821</v>
      </c>
      <c r="F2810">
        <v>2</v>
      </c>
      <c r="G2810">
        <v>5</v>
      </c>
      <c r="H2810">
        <v>0.4</v>
      </c>
      <c r="I2810">
        <v>2</v>
      </c>
      <c r="J2810">
        <v>10</v>
      </c>
      <c r="K2810">
        <v>0.2</v>
      </c>
      <c r="L2810">
        <v>25</v>
      </c>
      <c r="M2810">
        <v>0.4</v>
      </c>
      <c r="N2810">
        <v>2</v>
      </c>
      <c r="P2810">
        <v>0</v>
      </c>
      <c r="Q2810">
        <v>0</v>
      </c>
      <c r="R2810" t="e">
        <v>#DIV/0!</v>
      </c>
      <c r="S2810">
        <v>0</v>
      </c>
      <c r="T2810">
        <v>0.77666666666666662</v>
      </c>
    </row>
    <row r="2811" spans="1:20" x14ac:dyDescent="0.2">
      <c r="A2811" t="s">
        <v>8448</v>
      </c>
      <c r="B2811" t="s">
        <v>8449</v>
      </c>
      <c r="C2811" t="s">
        <v>213</v>
      </c>
      <c r="D2811" t="s">
        <v>1000</v>
      </c>
      <c r="E2811" s="23">
        <v>41821</v>
      </c>
      <c r="H2811" t="e">
        <v>#DIV/0!</v>
      </c>
      <c r="K2811" t="e">
        <v>#DIV/0!</v>
      </c>
      <c r="M2811" t="e">
        <v>#DIV/0!</v>
      </c>
      <c r="R2811" t="e">
        <v>#DIV/0!</v>
      </c>
      <c r="T2811">
        <v>0.76190476190476186</v>
      </c>
    </row>
    <row r="2812" spans="1:20" x14ac:dyDescent="0.2">
      <c r="A2812" t="s">
        <v>8273</v>
      </c>
      <c r="B2812" t="s">
        <v>8274</v>
      </c>
      <c r="C2812" t="s">
        <v>212</v>
      </c>
      <c r="D2812" t="s">
        <v>1002</v>
      </c>
      <c r="E2812" s="23">
        <v>41821</v>
      </c>
      <c r="F2812">
        <v>0</v>
      </c>
      <c r="G2812">
        <v>0</v>
      </c>
      <c r="H2812" t="e">
        <v>#DIV/0!</v>
      </c>
      <c r="I2812">
        <v>0</v>
      </c>
      <c r="J2812">
        <v>0</v>
      </c>
      <c r="K2812" t="e">
        <v>#DIV/0!</v>
      </c>
      <c r="L2812">
        <v>0</v>
      </c>
      <c r="M2812" t="e">
        <v>#DIV/0!</v>
      </c>
      <c r="N2812">
        <v>0</v>
      </c>
      <c r="P2812">
        <v>0</v>
      </c>
      <c r="Q2812">
        <v>0</v>
      </c>
      <c r="R2812" t="e">
        <v>#DIV/0!</v>
      </c>
      <c r="S2812">
        <v>0</v>
      </c>
      <c r="T2812" t="e">
        <v>#DIV/0!</v>
      </c>
    </row>
    <row r="2813" spans="1:20" x14ac:dyDescent="0.2">
      <c r="A2813" t="s">
        <v>8208</v>
      </c>
      <c r="B2813" t="s">
        <v>8209</v>
      </c>
      <c r="C2813" t="s">
        <v>8154</v>
      </c>
      <c r="D2813" t="s">
        <v>1000</v>
      </c>
      <c r="E2813" s="23">
        <v>41821</v>
      </c>
      <c r="H2813" t="e">
        <v>#DIV/0!</v>
      </c>
      <c r="K2813" t="e">
        <v>#DIV/0!</v>
      </c>
      <c r="M2813" t="e">
        <v>#DIV/0!</v>
      </c>
      <c r="R2813" t="e">
        <v>#DIV/0!</v>
      </c>
      <c r="T2813" t="e">
        <v>#DIV/0!</v>
      </c>
    </row>
    <row r="2814" spans="1:20" x14ac:dyDescent="0.2">
      <c r="A2814" t="s">
        <v>7972</v>
      </c>
      <c r="B2814" t="s">
        <v>7973</v>
      </c>
      <c r="C2814" t="s">
        <v>225</v>
      </c>
      <c r="D2814" t="s">
        <v>1002</v>
      </c>
      <c r="E2814" s="23">
        <v>41821</v>
      </c>
      <c r="F2814">
        <v>3</v>
      </c>
      <c r="G2814">
        <v>3</v>
      </c>
      <c r="H2814">
        <v>1</v>
      </c>
      <c r="I2814">
        <v>25</v>
      </c>
      <c r="J2814">
        <v>30</v>
      </c>
      <c r="K2814">
        <v>0.83333333333333337</v>
      </c>
      <c r="L2814">
        <v>30</v>
      </c>
      <c r="M2814">
        <v>1</v>
      </c>
      <c r="N2814">
        <v>25</v>
      </c>
      <c r="P2814">
        <v>0</v>
      </c>
      <c r="Q2814">
        <v>1</v>
      </c>
      <c r="R2814">
        <v>0</v>
      </c>
      <c r="S2814">
        <v>0</v>
      </c>
      <c r="T2814">
        <v>0.92500000000000004</v>
      </c>
    </row>
    <row r="2815" spans="1:20" x14ac:dyDescent="0.2">
      <c r="A2815" t="s">
        <v>7771</v>
      </c>
      <c r="B2815" t="s">
        <v>7772</v>
      </c>
      <c r="C2815" t="s">
        <v>226</v>
      </c>
      <c r="D2815" t="s">
        <v>1000</v>
      </c>
      <c r="E2815" s="23">
        <v>41821</v>
      </c>
      <c r="F2815">
        <v>3</v>
      </c>
      <c r="G2815">
        <v>3</v>
      </c>
      <c r="H2815">
        <v>1</v>
      </c>
      <c r="I2815">
        <v>25</v>
      </c>
      <c r="J2815">
        <v>30</v>
      </c>
      <c r="K2815">
        <v>0.83333333333333337</v>
      </c>
      <c r="L2815">
        <v>30</v>
      </c>
      <c r="M2815">
        <v>1</v>
      </c>
      <c r="N2815">
        <v>25</v>
      </c>
      <c r="P2815">
        <v>0</v>
      </c>
      <c r="Q2815">
        <v>1</v>
      </c>
      <c r="R2815">
        <v>0</v>
      </c>
      <c r="S2815">
        <v>0</v>
      </c>
      <c r="T2815" t="e">
        <v>#DIV/0!</v>
      </c>
    </row>
    <row r="2816" spans="1:20" x14ac:dyDescent="0.2">
      <c r="A2816" t="s">
        <v>7584</v>
      </c>
      <c r="B2816" t="s">
        <v>7585</v>
      </c>
      <c r="C2816" t="s">
        <v>901</v>
      </c>
      <c r="D2816" t="s">
        <v>1000</v>
      </c>
      <c r="E2816" s="23">
        <v>41821</v>
      </c>
      <c r="F2816">
        <v>1</v>
      </c>
      <c r="G2816">
        <v>2</v>
      </c>
      <c r="H2816">
        <v>0.5</v>
      </c>
      <c r="I2816">
        <v>10</v>
      </c>
      <c r="J2816">
        <v>5</v>
      </c>
      <c r="K2816">
        <v>2</v>
      </c>
      <c r="L2816">
        <v>10</v>
      </c>
      <c r="M2816">
        <v>0.5</v>
      </c>
      <c r="N2816">
        <v>8</v>
      </c>
      <c r="P2816">
        <v>0</v>
      </c>
      <c r="Q2816">
        <v>2</v>
      </c>
      <c r="R2816">
        <v>0</v>
      </c>
      <c r="S2816">
        <v>2</v>
      </c>
      <c r="T2816" t="e">
        <v>#DIV/0!</v>
      </c>
    </row>
    <row r="2817" spans="1:20" x14ac:dyDescent="0.2">
      <c r="A2817" t="s">
        <v>7237</v>
      </c>
      <c r="B2817" t="s">
        <v>7238</v>
      </c>
      <c r="C2817" t="s">
        <v>1052</v>
      </c>
      <c r="D2817" t="s">
        <v>1000</v>
      </c>
      <c r="E2817" s="23">
        <v>41821</v>
      </c>
      <c r="F2817">
        <v>1</v>
      </c>
      <c r="G2817">
        <v>2</v>
      </c>
      <c r="H2817">
        <v>0.5</v>
      </c>
      <c r="I2817">
        <v>10</v>
      </c>
      <c r="J2817">
        <v>5</v>
      </c>
      <c r="K2817">
        <v>2</v>
      </c>
      <c r="L2817">
        <v>10</v>
      </c>
      <c r="M2817">
        <v>0.5</v>
      </c>
      <c r="N2817">
        <v>8</v>
      </c>
      <c r="P2817">
        <v>0</v>
      </c>
      <c r="Q2817">
        <v>2</v>
      </c>
      <c r="R2817">
        <v>0</v>
      </c>
      <c r="S2817">
        <v>2</v>
      </c>
      <c r="T2817" t="e">
        <v>#DIV/0!</v>
      </c>
    </row>
    <row r="2818" spans="1:20" x14ac:dyDescent="0.2">
      <c r="A2818" t="s">
        <v>7032</v>
      </c>
      <c r="B2818" t="s">
        <v>7033</v>
      </c>
      <c r="C2818" t="s">
        <v>232</v>
      </c>
      <c r="D2818" t="s">
        <v>1002</v>
      </c>
      <c r="E2818" s="23">
        <v>41821</v>
      </c>
      <c r="H2818" t="e">
        <v>#DIV/0!</v>
      </c>
      <c r="K2818" t="e">
        <v>#DIV/0!</v>
      </c>
      <c r="M2818" t="e">
        <v>#DIV/0!</v>
      </c>
      <c r="R2818" t="e">
        <v>#DIV/0!</v>
      </c>
    </row>
    <row r="2819" spans="1:20" x14ac:dyDescent="0.2">
      <c r="A2819" t="s">
        <v>6841</v>
      </c>
      <c r="B2819" t="s">
        <v>6842</v>
      </c>
      <c r="C2819" t="s">
        <v>231</v>
      </c>
      <c r="D2819" t="s">
        <v>1000</v>
      </c>
      <c r="E2819" s="23">
        <v>41821</v>
      </c>
      <c r="H2819" t="e">
        <v>#DIV/0!</v>
      </c>
      <c r="K2819" t="e">
        <v>#DIV/0!</v>
      </c>
      <c r="M2819" t="e">
        <v>#DIV/0!</v>
      </c>
      <c r="R2819" t="e">
        <v>#DIV/0!</v>
      </c>
      <c r="T2819">
        <v>0.77500000000000002</v>
      </c>
    </row>
    <row r="2820" spans="1:20" x14ac:dyDescent="0.2">
      <c r="A2820" t="s">
        <v>6666</v>
      </c>
      <c r="B2820" t="s">
        <v>6667</v>
      </c>
      <c r="C2820" t="s">
        <v>317</v>
      </c>
      <c r="D2820" t="s">
        <v>1002</v>
      </c>
      <c r="E2820" s="23">
        <v>41821</v>
      </c>
      <c r="F2820">
        <v>5</v>
      </c>
      <c r="G2820">
        <v>5</v>
      </c>
      <c r="H2820">
        <v>1</v>
      </c>
      <c r="I2820">
        <v>19</v>
      </c>
      <c r="J2820">
        <v>25</v>
      </c>
      <c r="K2820">
        <v>0.76</v>
      </c>
      <c r="L2820">
        <v>25</v>
      </c>
      <c r="M2820">
        <v>1</v>
      </c>
      <c r="N2820">
        <v>19</v>
      </c>
      <c r="P2820">
        <v>0</v>
      </c>
      <c r="Q2820">
        <v>0</v>
      </c>
      <c r="R2820" t="e">
        <v>#DIV/0!</v>
      </c>
      <c r="S2820">
        <v>0</v>
      </c>
      <c r="T2820">
        <v>0.95833333333333337</v>
      </c>
    </row>
    <row r="2821" spans="1:20" x14ac:dyDescent="0.2">
      <c r="A2821" t="s">
        <v>6491</v>
      </c>
      <c r="B2821" t="s">
        <v>6492</v>
      </c>
      <c r="C2821" t="s">
        <v>316</v>
      </c>
      <c r="D2821" t="s">
        <v>1000</v>
      </c>
      <c r="E2821" s="23">
        <v>41821</v>
      </c>
      <c r="F2821">
        <v>5</v>
      </c>
      <c r="G2821">
        <v>5</v>
      </c>
      <c r="H2821">
        <v>1</v>
      </c>
      <c r="I2821">
        <v>19</v>
      </c>
      <c r="J2821">
        <v>25</v>
      </c>
      <c r="K2821">
        <v>0.76</v>
      </c>
      <c r="L2821">
        <v>25</v>
      </c>
      <c r="M2821">
        <v>1</v>
      </c>
      <c r="N2821">
        <v>19</v>
      </c>
      <c r="P2821">
        <v>0</v>
      </c>
      <c r="Q2821">
        <v>0</v>
      </c>
      <c r="R2821" t="e">
        <v>#DIV/0!</v>
      </c>
      <c r="S2821">
        <v>0</v>
      </c>
      <c r="T2821">
        <v>0.69633333333333336</v>
      </c>
    </row>
    <row r="2822" spans="1:20" x14ac:dyDescent="0.2">
      <c r="A2822" t="s">
        <v>6242</v>
      </c>
      <c r="B2822" t="s">
        <v>6243</v>
      </c>
      <c r="C2822" t="s">
        <v>214</v>
      </c>
      <c r="D2822" t="s">
        <v>1002</v>
      </c>
      <c r="E2822" s="23">
        <v>41821</v>
      </c>
      <c r="F2822">
        <v>13</v>
      </c>
      <c r="G2822">
        <v>14</v>
      </c>
      <c r="H2822">
        <v>0.9285714285714286</v>
      </c>
      <c r="I2822">
        <v>98</v>
      </c>
      <c r="J2822">
        <v>137</v>
      </c>
      <c r="K2822">
        <v>0.71532846715328469</v>
      </c>
      <c r="L2822">
        <v>137</v>
      </c>
      <c r="M2822">
        <v>1</v>
      </c>
      <c r="N2822">
        <v>87</v>
      </c>
      <c r="P2822">
        <v>5</v>
      </c>
      <c r="Q2822">
        <v>13</v>
      </c>
      <c r="R2822">
        <v>0.38461538461538464</v>
      </c>
      <c r="S2822">
        <v>11</v>
      </c>
      <c r="T2822">
        <v>0.85699999999999998</v>
      </c>
    </row>
    <row r="2823" spans="1:20" x14ac:dyDescent="0.2">
      <c r="A2823" t="s">
        <v>6067</v>
      </c>
      <c r="B2823" t="s">
        <v>6068</v>
      </c>
      <c r="C2823" t="s">
        <v>215</v>
      </c>
      <c r="D2823" t="s">
        <v>1000</v>
      </c>
      <c r="E2823" s="23">
        <v>41821</v>
      </c>
      <c r="F2823">
        <v>5</v>
      </c>
      <c r="G2823">
        <v>6</v>
      </c>
      <c r="H2823">
        <v>0.83333333333333337</v>
      </c>
      <c r="I2823">
        <v>51</v>
      </c>
      <c r="J2823">
        <v>57</v>
      </c>
      <c r="K2823">
        <v>0.89473684210526316</v>
      </c>
      <c r="L2823">
        <v>57</v>
      </c>
      <c r="M2823">
        <v>1</v>
      </c>
      <c r="N2823">
        <v>40</v>
      </c>
      <c r="O2823">
        <v>1.1000000000000001</v>
      </c>
      <c r="P2823">
        <v>2</v>
      </c>
      <c r="Q2823">
        <v>6</v>
      </c>
      <c r="R2823">
        <v>0.33333333333333331</v>
      </c>
      <c r="S2823">
        <v>11</v>
      </c>
      <c r="T2823">
        <v>0.8899999999999999</v>
      </c>
    </row>
    <row r="2824" spans="1:20" x14ac:dyDescent="0.2">
      <c r="A2824" t="s">
        <v>5892</v>
      </c>
      <c r="B2824" t="s">
        <v>5893</v>
      </c>
      <c r="C2824" t="s">
        <v>216</v>
      </c>
      <c r="D2824" t="s">
        <v>1000</v>
      </c>
      <c r="E2824" s="23">
        <v>41821</v>
      </c>
      <c r="F2824">
        <v>8</v>
      </c>
      <c r="G2824">
        <v>8</v>
      </c>
      <c r="H2824">
        <v>1</v>
      </c>
      <c r="I2824">
        <v>47</v>
      </c>
      <c r="J2824">
        <v>80</v>
      </c>
      <c r="K2824">
        <v>0.58750000000000002</v>
      </c>
      <c r="L2824">
        <v>80</v>
      </c>
      <c r="M2824">
        <v>1</v>
      </c>
      <c r="N2824">
        <v>47</v>
      </c>
      <c r="P2824">
        <v>3</v>
      </c>
      <c r="Q2824">
        <v>7</v>
      </c>
      <c r="R2824">
        <v>0.42857142857142855</v>
      </c>
      <c r="S2824">
        <v>0</v>
      </c>
      <c r="T2824">
        <v>0.73459383753501395</v>
      </c>
    </row>
    <row r="2825" spans="1:20" x14ac:dyDescent="0.2">
      <c r="A2825" t="s">
        <v>5464</v>
      </c>
      <c r="B2825" t="s">
        <v>5465</v>
      </c>
      <c r="C2825" t="s">
        <v>903</v>
      </c>
      <c r="D2825" t="s">
        <v>1000</v>
      </c>
      <c r="E2825" s="23">
        <v>41821</v>
      </c>
      <c r="F2825">
        <v>11</v>
      </c>
      <c r="G2825">
        <v>11</v>
      </c>
      <c r="H2825">
        <v>1</v>
      </c>
      <c r="I2825">
        <v>18</v>
      </c>
      <c r="J2825">
        <v>52</v>
      </c>
      <c r="K2825">
        <v>0.34615384615384615</v>
      </c>
      <c r="L2825">
        <v>52</v>
      </c>
      <c r="M2825">
        <v>1</v>
      </c>
      <c r="N2825">
        <v>18</v>
      </c>
      <c r="P2825">
        <v>0</v>
      </c>
      <c r="Q2825">
        <v>0</v>
      </c>
      <c r="R2825" t="e">
        <v>#DIV/0!</v>
      </c>
      <c r="S2825">
        <v>0</v>
      </c>
      <c r="T2825">
        <v>0.52386363636363642</v>
      </c>
    </row>
    <row r="2826" spans="1:20" x14ac:dyDescent="0.2">
      <c r="A2826" t="s">
        <v>5648</v>
      </c>
      <c r="B2826" t="s">
        <v>5649</v>
      </c>
      <c r="C2826" t="s">
        <v>1047</v>
      </c>
      <c r="D2826" t="s">
        <v>1000</v>
      </c>
      <c r="E2826" s="23">
        <v>41821</v>
      </c>
      <c r="F2826">
        <v>6</v>
      </c>
      <c r="G2826">
        <v>6</v>
      </c>
      <c r="H2826">
        <v>1</v>
      </c>
      <c r="J2826">
        <v>27</v>
      </c>
      <c r="K2826">
        <v>0</v>
      </c>
      <c r="L2826">
        <v>27</v>
      </c>
      <c r="M2826">
        <v>1</v>
      </c>
      <c r="R2826" t="e">
        <v>#DIV/0!</v>
      </c>
    </row>
    <row r="2827" spans="1:20" x14ac:dyDescent="0.2">
      <c r="A2827" t="s">
        <v>5229</v>
      </c>
      <c r="B2827" t="s">
        <v>5230</v>
      </c>
      <c r="C2827" t="s">
        <v>1053</v>
      </c>
      <c r="D2827" t="s">
        <v>1000</v>
      </c>
      <c r="E2827" s="23">
        <v>41821</v>
      </c>
      <c r="F2827">
        <v>5</v>
      </c>
      <c r="G2827">
        <v>5</v>
      </c>
      <c r="H2827">
        <v>1</v>
      </c>
      <c r="I2827">
        <v>18</v>
      </c>
      <c r="J2827">
        <v>25</v>
      </c>
      <c r="K2827">
        <v>0.72</v>
      </c>
      <c r="L2827">
        <v>25</v>
      </c>
      <c r="M2827">
        <v>1</v>
      </c>
      <c r="N2827">
        <v>18</v>
      </c>
      <c r="P2827">
        <v>0</v>
      </c>
      <c r="Q2827">
        <v>0</v>
      </c>
      <c r="R2827" t="e">
        <v>#DIV/0!</v>
      </c>
      <c r="S2827">
        <v>0</v>
      </c>
      <c r="T2827">
        <v>0.77644630579504537</v>
      </c>
    </row>
    <row r="2828" spans="1:20" x14ac:dyDescent="0.2">
      <c r="A2828" t="s">
        <v>5024</v>
      </c>
      <c r="B2828" t="s">
        <v>5025</v>
      </c>
      <c r="C2828" t="s">
        <v>229</v>
      </c>
      <c r="D2828" t="s">
        <v>1000</v>
      </c>
      <c r="E2828" s="23">
        <v>41821</v>
      </c>
      <c r="H2828" t="e">
        <v>#DIV/0!</v>
      </c>
      <c r="K2828" t="e">
        <v>#DIV/0!</v>
      </c>
      <c r="M2828" t="e">
        <v>#DIV/0!</v>
      </c>
      <c r="R2828" t="e">
        <v>#DIV/0!</v>
      </c>
    </row>
    <row r="2829" spans="1:20" x14ac:dyDescent="0.2">
      <c r="A2829" t="s">
        <v>4849</v>
      </c>
      <c r="B2829" t="s">
        <v>4850</v>
      </c>
      <c r="C2829" t="s">
        <v>230</v>
      </c>
      <c r="D2829" t="s">
        <v>1002</v>
      </c>
      <c r="E2829" s="23">
        <v>41821</v>
      </c>
      <c r="H2829" t="e">
        <v>#DIV/0!</v>
      </c>
      <c r="K2829" t="e">
        <v>#DIV/0!</v>
      </c>
      <c r="M2829" t="e">
        <v>#DIV/0!</v>
      </c>
      <c r="R2829" t="e">
        <v>#DIV/0!</v>
      </c>
    </row>
    <row r="2830" spans="1:20" x14ac:dyDescent="0.2">
      <c r="A2830" t="s">
        <v>4674</v>
      </c>
      <c r="B2830" t="s">
        <v>4675</v>
      </c>
      <c r="C2830" t="s">
        <v>234</v>
      </c>
      <c r="D2830" t="s">
        <v>1002</v>
      </c>
      <c r="E2830" s="23">
        <v>41821</v>
      </c>
      <c r="H2830" t="e">
        <v>#DIV/0!</v>
      </c>
      <c r="K2830" t="e">
        <v>#DIV/0!</v>
      </c>
      <c r="M2830" t="e">
        <v>#DIV/0!</v>
      </c>
      <c r="R2830" t="e">
        <v>#DIV/0!</v>
      </c>
    </row>
    <row r="2831" spans="1:20" x14ac:dyDescent="0.2">
      <c r="A2831" t="s">
        <v>4499</v>
      </c>
      <c r="B2831" t="s">
        <v>4500</v>
      </c>
      <c r="C2831" t="s">
        <v>233</v>
      </c>
      <c r="D2831" t="s">
        <v>1000</v>
      </c>
      <c r="E2831" s="23">
        <v>41821</v>
      </c>
      <c r="H2831" t="e">
        <v>#DIV/0!</v>
      </c>
      <c r="K2831" t="e">
        <v>#DIV/0!</v>
      </c>
      <c r="M2831" t="e">
        <v>#DIV/0!</v>
      </c>
      <c r="R2831" t="e">
        <v>#DIV/0!</v>
      </c>
    </row>
    <row r="2832" spans="1:20" x14ac:dyDescent="0.2">
      <c r="A2832" t="s">
        <v>4324</v>
      </c>
      <c r="B2832" t="s">
        <v>4325</v>
      </c>
      <c r="C2832" t="s">
        <v>217</v>
      </c>
      <c r="D2832" t="s">
        <v>1002</v>
      </c>
      <c r="E2832" s="23">
        <v>41821</v>
      </c>
      <c r="F2832">
        <v>2</v>
      </c>
      <c r="G2832">
        <v>3</v>
      </c>
      <c r="H2832">
        <v>0.66666666666666663</v>
      </c>
      <c r="I2832">
        <v>2</v>
      </c>
      <c r="J2832">
        <v>10</v>
      </c>
      <c r="K2832">
        <v>0.2</v>
      </c>
      <c r="L2832">
        <v>15</v>
      </c>
      <c r="M2832">
        <v>0.66666666666666663</v>
      </c>
      <c r="N2832">
        <v>1</v>
      </c>
      <c r="P2832">
        <v>0</v>
      </c>
      <c r="Q2832">
        <v>1</v>
      </c>
      <c r="R2832">
        <v>0</v>
      </c>
      <c r="S2832">
        <v>1</v>
      </c>
      <c r="T2832">
        <v>1</v>
      </c>
    </row>
    <row r="2833" spans="1:20" x14ac:dyDescent="0.2">
      <c r="A2833" t="s">
        <v>4259</v>
      </c>
      <c r="B2833" t="s">
        <v>4260</v>
      </c>
      <c r="C2833" t="s">
        <v>895</v>
      </c>
      <c r="D2833" t="s">
        <v>1000</v>
      </c>
      <c r="E2833" s="23">
        <v>41821</v>
      </c>
      <c r="H2833" t="e">
        <v>#DIV/0!</v>
      </c>
      <c r="K2833" t="e">
        <v>#DIV/0!</v>
      </c>
      <c r="M2833" t="e">
        <v>#DIV/0!</v>
      </c>
      <c r="R2833" t="e">
        <v>#DIV/0!</v>
      </c>
      <c r="T2833">
        <v>0.55000000000000004</v>
      </c>
    </row>
    <row r="2834" spans="1:20" x14ac:dyDescent="0.2">
      <c r="A2834" t="s">
        <v>4084</v>
      </c>
      <c r="B2834" t="s">
        <v>4085</v>
      </c>
      <c r="C2834" t="s">
        <v>218</v>
      </c>
      <c r="D2834" t="s">
        <v>1000</v>
      </c>
      <c r="E2834" s="23">
        <v>41821</v>
      </c>
      <c r="F2834">
        <v>2</v>
      </c>
      <c r="G2834">
        <v>3</v>
      </c>
      <c r="H2834">
        <v>0.66666666666666663</v>
      </c>
      <c r="I2834">
        <v>2</v>
      </c>
      <c r="J2834">
        <v>10</v>
      </c>
      <c r="K2834">
        <v>0.2</v>
      </c>
      <c r="L2834">
        <v>15</v>
      </c>
      <c r="M2834">
        <v>0.66666666666666663</v>
      </c>
      <c r="N2834">
        <v>1</v>
      </c>
      <c r="P2834">
        <v>0</v>
      </c>
      <c r="Q2834">
        <v>1</v>
      </c>
      <c r="R2834">
        <v>0</v>
      </c>
      <c r="S2834">
        <v>1</v>
      </c>
      <c r="T2834">
        <v>1</v>
      </c>
    </row>
    <row r="2835" spans="1:20" x14ac:dyDescent="0.2">
      <c r="A2835" t="s">
        <v>3909</v>
      </c>
      <c r="B2835" t="s">
        <v>3910</v>
      </c>
      <c r="C2835" t="s">
        <v>219</v>
      </c>
      <c r="D2835" t="s">
        <v>1000</v>
      </c>
      <c r="E2835" s="23">
        <v>41821</v>
      </c>
      <c r="T2835">
        <v>1</v>
      </c>
    </row>
    <row r="2836" spans="1:20" x14ac:dyDescent="0.2">
      <c r="A2836" t="s">
        <v>3542</v>
      </c>
      <c r="B2836" t="s">
        <v>3543</v>
      </c>
      <c r="C2836" t="s">
        <v>220</v>
      </c>
      <c r="D2836" t="s">
        <v>1002</v>
      </c>
      <c r="E2836" s="23">
        <v>41821</v>
      </c>
      <c r="F2836">
        <v>13</v>
      </c>
      <c r="G2836">
        <v>16</v>
      </c>
      <c r="H2836">
        <v>0.8125</v>
      </c>
      <c r="I2836">
        <v>32</v>
      </c>
      <c r="J2836">
        <v>40</v>
      </c>
      <c r="K2836">
        <v>0.8</v>
      </c>
      <c r="L2836">
        <v>48</v>
      </c>
      <c r="M2836">
        <v>0.83333333333333337</v>
      </c>
      <c r="N2836">
        <v>26</v>
      </c>
      <c r="P2836">
        <v>3</v>
      </c>
      <c r="Q2836">
        <v>8</v>
      </c>
      <c r="R2836">
        <v>0.375</v>
      </c>
      <c r="S2836">
        <v>6</v>
      </c>
      <c r="T2836">
        <v>1.075</v>
      </c>
    </row>
    <row r="2837" spans="1:20" x14ac:dyDescent="0.2">
      <c r="A2837" t="s">
        <v>3367</v>
      </c>
      <c r="B2837" t="s">
        <v>3368</v>
      </c>
      <c r="C2837" t="s">
        <v>221</v>
      </c>
      <c r="D2837" t="s">
        <v>1000</v>
      </c>
      <c r="E2837" s="23">
        <v>41821</v>
      </c>
      <c r="F2837">
        <v>10</v>
      </c>
      <c r="G2837">
        <v>12</v>
      </c>
      <c r="H2837">
        <v>0.83333333333333337</v>
      </c>
      <c r="I2837">
        <v>23</v>
      </c>
      <c r="J2837">
        <v>34</v>
      </c>
      <c r="K2837">
        <v>0.67647058823529416</v>
      </c>
      <c r="L2837">
        <v>40</v>
      </c>
      <c r="M2837">
        <v>0.85</v>
      </c>
      <c r="N2837">
        <v>19</v>
      </c>
      <c r="O2837">
        <v>0.80769999999999997</v>
      </c>
      <c r="P2837">
        <v>2</v>
      </c>
      <c r="Q2837">
        <v>6</v>
      </c>
      <c r="R2837">
        <v>0.33333333333333331</v>
      </c>
      <c r="S2837">
        <v>4</v>
      </c>
      <c r="T2837">
        <v>0.7228</v>
      </c>
    </row>
    <row r="2838" spans="1:20" x14ac:dyDescent="0.2">
      <c r="A2838" t="s">
        <v>3192</v>
      </c>
      <c r="B2838" t="s">
        <v>3193</v>
      </c>
      <c r="C2838" t="s">
        <v>222</v>
      </c>
      <c r="D2838" t="s">
        <v>1000</v>
      </c>
      <c r="E2838" s="23">
        <v>41821</v>
      </c>
      <c r="F2838">
        <v>3</v>
      </c>
      <c r="G2838">
        <v>4</v>
      </c>
      <c r="H2838">
        <v>0.75</v>
      </c>
      <c r="I2838">
        <v>9</v>
      </c>
      <c r="J2838">
        <v>6</v>
      </c>
      <c r="K2838">
        <v>1.5</v>
      </c>
      <c r="L2838">
        <v>8</v>
      </c>
      <c r="M2838">
        <v>0.75</v>
      </c>
      <c r="N2838">
        <v>7</v>
      </c>
      <c r="O2838">
        <v>0.56499999999999995</v>
      </c>
      <c r="P2838">
        <v>1</v>
      </c>
      <c r="Q2838">
        <v>2</v>
      </c>
      <c r="R2838">
        <v>0.5</v>
      </c>
      <c r="S2838">
        <v>2</v>
      </c>
      <c r="T2838">
        <v>0.82199999999999995</v>
      </c>
    </row>
    <row r="2839" spans="1:20" x14ac:dyDescent="0.2">
      <c r="A2839" t="s">
        <v>12026</v>
      </c>
      <c r="B2839" t="s">
        <v>12027</v>
      </c>
      <c r="C2839" t="s">
        <v>1051</v>
      </c>
      <c r="D2839" t="s">
        <v>1000</v>
      </c>
      <c r="E2839" s="23">
        <v>41821</v>
      </c>
      <c r="F2839">
        <v>3</v>
      </c>
      <c r="G2839">
        <v>3</v>
      </c>
      <c r="H2839">
        <v>1</v>
      </c>
      <c r="J2839">
        <v>15</v>
      </c>
      <c r="K2839">
        <v>0</v>
      </c>
      <c r="L2839">
        <v>15</v>
      </c>
      <c r="M2839">
        <v>1</v>
      </c>
      <c r="N2839">
        <v>0</v>
      </c>
      <c r="P2839">
        <v>0</v>
      </c>
      <c r="Q2839">
        <v>0</v>
      </c>
      <c r="R2839" t="e">
        <v>#DIV/0!</v>
      </c>
      <c r="T2839">
        <v>0.83</v>
      </c>
    </row>
    <row r="2840" spans="1:20" x14ac:dyDescent="0.2">
      <c r="A2840" t="s">
        <v>13392</v>
      </c>
      <c r="B2840" t="s">
        <v>13393</v>
      </c>
      <c r="C2840" t="s">
        <v>242</v>
      </c>
      <c r="D2840" t="s">
        <v>1002</v>
      </c>
      <c r="E2840" s="23">
        <v>41821</v>
      </c>
      <c r="F2840">
        <v>0</v>
      </c>
      <c r="G2840">
        <v>0</v>
      </c>
      <c r="H2840" t="e">
        <v>#DIV/0!</v>
      </c>
      <c r="I2840">
        <v>0</v>
      </c>
      <c r="J2840">
        <v>0</v>
      </c>
      <c r="K2840" t="e">
        <v>#DIV/0!</v>
      </c>
      <c r="L2840">
        <v>0</v>
      </c>
      <c r="M2840" t="e">
        <v>#DIV/0!</v>
      </c>
      <c r="N2840">
        <v>0</v>
      </c>
      <c r="P2840">
        <v>0</v>
      </c>
      <c r="Q2840">
        <v>0</v>
      </c>
      <c r="R2840" t="e">
        <v>#DIV/0!</v>
      </c>
      <c r="S2840">
        <v>0</v>
      </c>
      <c r="T2840">
        <v>0.95</v>
      </c>
    </row>
    <row r="2841" spans="1:20" x14ac:dyDescent="0.2">
      <c r="A2841" t="s">
        <v>13569</v>
      </c>
      <c r="B2841" t="s">
        <v>13570</v>
      </c>
      <c r="C2841" t="s">
        <v>237</v>
      </c>
      <c r="D2841" t="s">
        <v>1002</v>
      </c>
      <c r="E2841" s="23">
        <v>41821</v>
      </c>
      <c r="F2841">
        <v>18</v>
      </c>
      <c r="G2841">
        <v>20</v>
      </c>
      <c r="H2841">
        <v>0.9</v>
      </c>
      <c r="I2841">
        <v>112</v>
      </c>
      <c r="J2841">
        <v>152</v>
      </c>
      <c r="K2841">
        <v>0.73684210526315785</v>
      </c>
      <c r="L2841">
        <v>157</v>
      </c>
      <c r="M2841">
        <v>0.96815286624203822</v>
      </c>
      <c r="N2841">
        <v>80</v>
      </c>
      <c r="O2841">
        <v>1.0375000000000001</v>
      </c>
      <c r="P2841">
        <v>15</v>
      </c>
      <c r="Q2841">
        <v>20</v>
      </c>
      <c r="R2841">
        <v>0.75</v>
      </c>
      <c r="S2841">
        <v>32</v>
      </c>
      <c r="T2841">
        <v>0.875</v>
      </c>
    </row>
    <row r="2842" spans="1:20" x14ac:dyDescent="0.2">
      <c r="A2842" t="s">
        <v>13744</v>
      </c>
      <c r="B2842" t="s">
        <v>13745</v>
      </c>
      <c r="C2842" t="s">
        <v>238</v>
      </c>
      <c r="D2842" t="s">
        <v>1002</v>
      </c>
      <c r="E2842" s="23">
        <v>41821</v>
      </c>
      <c r="F2842">
        <v>10</v>
      </c>
      <c r="G2842">
        <v>12</v>
      </c>
      <c r="H2842">
        <v>0.83333333333333337</v>
      </c>
      <c r="I2842">
        <v>23</v>
      </c>
      <c r="J2842">
        <v>34</v>
      </c>
      <c r="K2842">
        <v>0.67647058823529416</v>
      </c>
      <c r="L2842">
        <v>40</v>
      </c>
      <c r="M2842">
        <v>0.85</v>
      </c>
      <c r="N2842">
        <v>19</v>
      </c>
      <c r="O2842">
        <v>0.80769999999999997</v>
      </c>
      <c r="P2842">
        <v>2</v>
      </c>
      <c r="Q2842">
        <v>6</v>
      </c>
      <c r="R2842">
        <v>0.33333333333333331</v>
      </c>
      <c r="S2842">
        <v>4</v>
      </c>
      <c r="T2842">
        <v>0.5</v>
      </c>
    </row>
    <row r="2843" spans="1:20" x14ac:dyDescent="0.2">
      <c r="A2843" t="s">
        <v>13921</v>
      </c>
      <c r="B2843" t="s">
        <v>13922</v>
      </c>
      <c r="C2843" t="s">
        <v>239</v>
      </c>
      <c r="D2843" t="s">
        <v>1002</v>
      </c>
      <c r="E2843" s="23">
        <v>41821</v>
      </c>
      <c r="F2843">
        <v>3</v>
      </c>
      <c r="G2843">
        <v>4</v>
      </c>
      <c r="H2843">
        <v>0.75</v>
      </c>
      <c r="I2843">
        <v>9</v>
      </c>
      <c r="J2843">
        <v>6</v>
      </c>
      <c r="K2843">
        <v>1.5</v>
      </c>
      <c r="L2843">
        <v>8</v>
      </c>
      <c r="M2843">
        <v>0.75</v>
      </c>
      <c r="N2843">
        <v>7</v>
      </c>
      <c r="O2843">
        <v>0.56499999999999995</v>
      </c>
      <c r="P2843">
        <v>1</v>
      </c>
      <c r="Q2843">
        <v>2</v>
      </c>
      <c r="R2843">
        <v>0.5</v>
      </c>
      <c r="S2843">
        <v>2</v>
      </c>
      <c r="T2843">
        <v>0.1875</v>
      </c>
    </row>
    <row r="2844" spans="1:20" x14ac:dyDescent="0.2">
      <c r="A2844" t="s">
        <v>14108</v>
      </c>
      <c r="B2844" t="s">
        <v>14109</v>
      </c>
      <c r="C2844" t="s">
        <v>240</v>
      </c>
      <c r="D2844" t="s">
        <v>1002</v>
      </c>
      <c r="E2844" s="23">
        <v>41821</v>
      </c>
      <c r="F2844">
        <v>17</v>
      </c>
      <c r="G2844">
        <v>25</v>
      </c>
      <c r="H2844">
        <v>0.68</v>
      </c>
      <c r="I2844">
        <v>46</v>
      </c>
      <c r="J2844">
        <v>85</v>
      </c>
      <c r="K2844">
        <v>0.54117647058823526</v>
      </c>
      <c r="L2844">
        <v>125</v>
      </c>
      <c r="M2844">
        <v>0.68</v>
      </c>
      <c r="N2844">
        <v>43</v>
      </c>
      <c r="P2844">
        <v>2</v>
      </c>
      <c r="Q2844">
        <v>4</v>
      </c>
      <c r="R2844">
        <v>0.5</v>
      </c>
      <c r="S2844">
        <v>3</v>
      </c>
      <c r="T2844">
        <v>0.58333333333333337</v>
      </c>
    </row>
    <row r="2845" spans="1:20" x14ac:dyDescent="0.2">
      <c r="A2845" t="s">
        <v>14285</v>
      </c>
      <c r="B2845" t="s">
        <v>14286</v>
      </c>
      <c r="C2845" t="s">
        <v>241</v>
      </c>
      <c r="D2845" t="s">
        <v>1002</v>
      </c>
      <c r="E2845" s="23">
        <v>41821</v>
      </c>
      <c r="F2845">
        <v>25</v>
      </c>
      <c r="G2845">
        <v>25</v>
      </c>
      <c r="H2845">
        <v>1</v>
      </c>
      <c r="I2845">
        <v>176</v>
      </c>
      <c r="J2845">
        <v>250</v>
      </c>
      <c r="K2845">
        <v>0.70399999999999996</v>
      </c>
      <c r="L2845">
        <v>250</v>
      </c>
      <c r="M2845">
        <v>1</v>
      </c>
      <c r="N2845">
        <v>172</v>
      </c>
      <c r="P2845">
        <v>4</v>
      </c>
      <c r="Q2845">
        <v>9</v>
      </c>
      <c r="R2845">
        <v>0.44444444444444442</v>
      </c>
      <c r="S2845">
        <v>4</v>
      </c>
    </row>
    <row r="2846" spans="1:20" x14ac:dyDescent="0.2">
      <c r="A2846" t="s">
        <v>14614</v>
      </c>
      <c r="B2846" t="s">
        <v>14615</v>
      </c>
      <c r="C2846" t="s">
        <v>199</v>
      </c>
      <c r="D2846" t="s">
        <v>1000</v>
      </c>
      <c r="E2846" s="23">
        <v>41821</v>
      </c>
      <c r="F2846">
        <v>15</v>
      </c>
      <c r="G2846">
        <v>18</v>
      </c>
      <c r="H2846">
        <v>0.83333333333333337</v>
      </c>
      <c r="I2846">
        <v>78</v>
      </c>
      <c r="J2846">
        <v>110</v>
      </c>
      <c r="K2846">
        <v>0.70909090909090911</v>
      </c>
      <c r="L2846">
        <v>125</v>
      </c>
      <c r="M2846">
        <v>0.88</v>
      </c>
      <c r="N2846">
        <v>75</v>
      </c>
      <c r="P2846">
        <v>4</v>
      </c>
      <c r="Q2846">
        <v>4</v>
      </c>
      <c r="R2846">
        <v>1</v>
      </c>
      <c r="S2846">
        <v>3</v>
      </c>
      <c r="T2846">
        <v>0.21666666666666667</v>
      </c>
    </row>
    <row r="2847" spans="1:20" x14ac:dyDescent="0.2">
      <c r="A2847" t="s">
        <v>14789</v>
      </c>
      <c r="B2847" t="s">
        <v>14790</v>
      </c>
      <c r="C2847" t="s">
        <v>201</v>
      </c>
      <c r="D2847" t="s">
        <v>1002</v>
      </c>
      <c r="E2847" s="23">
        <v>41821</v>
      </c>
      <c r="F2847">
        <v>3</v>
      </c>
      <c r="G2847">
        <v>4</v>
      </c>
      <c r="H2847">
        <v>0.75</v>
      </c>
      <c r="I2847">
        <v>1</v>
      </c>
      <c r="J2847">
        <v>15</v>
      </c>
      <c r="K2847">
        <v>6.6666666666666666E-2</v>
      </c>
      <c r="L2847">
        <v>20</v>
      </c>
      <c r="M2847">
        <v>0.75</v>
      </c>
      <c r="N2847">
        <v>1</v>
      </c>
      <c r="O2847">
        <v>1</v>
      </c>
      <c r="P2847">
        <v>3</v>
      </c>
      <c r="Q2847">
        <v>3</v>
      </c>
      <c r="R2847">
        <v>1</v>
      </c>
      <c r="S2847">
        <v>0</v>
      </c>
    </row>
    <row r="2848" spans="1:20" x14ac:dyDescent="0.2">
      <c r="A2848" t="s">
        <v>14880</v>
      </c>
      <c r="B2848" t="s">
        <v>14881</v>
      </c>
      <c r="C2848" t="s">
        <v>200</v>
      </c>
      <c r="D2848" t="s">
        <v>1002</v>
      </c>
      <c r="E2848" s="23">
        <v>41821</v>
      </c>
      <c r="F2848">
        <v>5</v>
      </c>
      <c r="G2848">
        <v>7</v>
      </c>
      <c r="H2848">
        <v>0.7142857142857143</v>
      </c>
      <c r="I2848">
        <v>10</v>
      </c>
      <c r="J2848">
        <v>25</v>
      </c>
      <c r="K2848">
        <v>0.4</v>
      </c>
      <c r="L2848">
        <v>35</v>
      </c>
      <c r="M2848">
        <v>0.7142857142857143</v>
      </c>
      <c r="N2848">
        <v>9</v>
      </c>
      <c r="P2848">
        <v>0</v>
      </c>
      <c r="Q2848">
        <v>0</v>
      </c>
      <c r="R2848">
        <v>0</v>
      </c>
      <c r="S2848">
        <v>1</v>
      </c>
    </row>
    <row r="2849" spans="1:20" x14ac:dyDescent="0.2">
      <c r="A2849" t="s">
        <v>15057</v>
      </c>
      <c r="B2849" t="s">
        <v>15058</v>
      </c>
      <c r="C2849" t="s">
        <v>202</v>
      </c>
      <c r="D2849" t="s">
        <v>1002</v>
      </c>
      <c r="E2849" s="23">
        <v>41821</v>
      </c>
      <c r="F2849">
        <v>7</v>
      </c>
      <c r="G2849">
        <v>7</v>
      </c>
      <c r="H2849">
        <v>1</v>
      </c>
      <c r="I2849">
        <v>67</v>
      </c>
      <c r="J2849">
        <v>70</v>
      </c>
      <c r="K2849">
        <v>0.95714285714285718</v>
      </c>
      <c r="L2849">
        <v>70</v>
      </c>
      <c r="M2849">
        <v>1</v>
      </c>
      <c r="N2849">
        <v>65</v>
      </c>
      <c r="P2849">
        <v>1</v>
      </c>
      <c r="Q2849">
        <v>1</v>
      </c>
      <c r="R2849">
        <v>1</v>
      </c>
      <c r="S2849">
        <v>2</v>
      </c>
    </row>
    <row r="2850" spans="1:20" x14ac:dyDescent="0.2">
      <c r="A2850" t="s">
        <v>15600</v>
      </c>
      <c r="B2850" t="s">
        <v>15601</v>
      </c>
      <c r="C2850" t="s">
        <v>228</v>
      </c>
      <c r="D2850" t="s">
        <v>1002</v>
      </c>
      <c r="E2850" s="23">
        <v>41821</v>
      </c>
      <c r="H2850" t="e">
        <v>#DIV/0!</v>
      </c>
      <c r="K2850" t="e">
        <v>#DIV/0!</v>
      </c>
      <c r="M2850" t="e">
        <v>#DIV/0!</v>
      </c>
      <c r="R2850" t="e">
        <v>#DIV/0!</v>
      </c>
      <c r="T2850">
        <v>0.89743589743589747</v>
      </c>
    </row>
    <row r="2851" spans="1:20" x14ac:dyDescent="0.2">
      <c r="A2851" t="s">
        <v>15761</v>
      </c>
      <c r="B2851" t="s">
        <v>15762</v>
      </c>
      <c r="C2851" t="s">
        <v>227</v>
      </c>
      <c r="D2851" t="s">
        <v>1000</v>
      </c>
      <c r="E2851" s="23">
        <v>41821</v>
      </c>
      <c r="H2851" t="e">
        <v>#DIV/0!</v>
      </c>
      <c r="K2851" t="e">
        <v>#DIV/0!</v>
      </c>
      <c r="M2851" t="e">
        <v>#DIV/0!</v>
      </c>
      <c r="R2851" t="e">
        <v>#DIV/0!</v>
      </c>
    </row>
    <row r="2852" spans="1:20" x14ac:dyDescent="0.2">
      <c r="A2852" t="s">
        <v>15938</v>
      </c>
      <c r="B2852" t="s">
        <v>15939</v>
      </c>
      <c r="C2852" t="s">
        <v>203</v>
      </c>
      <c r="D2852" t="s">
        <v>1000</v>
      </c>
      <c r="E2852" s="23">
        <v>41821</v>
      </c>
      <c r="F2852">
        <v>12</v>
      </c>
      <c r="G2852">
        <v>14</v>
      </c>
      <c r="H2852">
        <v>0.8571428571428571</v>
      </c>
      <c r="I2852">
        <v>65</v>
      </c>
      <c r="J2852">
        <v>100</v>
      </c>
      <c r="K2852">
        <v>0.65</v>
      </c>
      <c r="L2852">
        <v>110</v>
      </c>
      <c r="M2852">
        <v>0.90909090909090906</v>
      </c>
      <c r="N2852">
        <v>51</v>
      </c>
      <c r="P2852">
        <v>12</v>
      </c>
      <c r="Q2852">
        <v>14</v>
      </c>
      <c r="R2852">
        <v>0.8571428571428571</v>
      </c>
      <c r="S2852">
        <v>14</v>
      </c>
    </row>
    <row r="2853" spans="1:20" x14ac:dyDescent="0.2">
      <c r="A2853" t="s">
        <v>16117</v>
      </c>
      <c r="B2853" t="s">
        <v>16118</v>
      </c>
      <c r="C2853" t="s">
        <v>205</v>
      </c>
      <c r="D2853" t="s">
        <v>1002</v>
      </c>
      <c r="E2853" s="23">
        <v>41821</v>
      </c>
      <c r="F2853">
        <v>5</v>
      </c>
      <c r="G2853">
        <v>5</v>
      </c>
      <c r="H2853">
        <v>1</v>
      </c>
      <c r="I2853">
        <v>35</v>
      </c>
      <c r="J2853">
        <v>45</v>
      </c>
      <c r="K2853">
        <v>0.77777777777777779</v>
      </c>
      <c r="L2853">
        <v>45</v>
      </c>
      <c r="M2853">
        <v>1</v>
      </c>
      <c r="N2853">
        <v>22</v>
      </c>
      <c r="O2853">
        <v>1</v>
      </c>
      <c r="P2853">
        <v>10</v>
      </c>
      <c r="Q2853">
        <v>11</v>
      </c>
      <c r="R2853">
        <v>0.90909090909090906</v>
      </c>
      <c r="S2853">
        <v>13</v>
      </c>
    </row>
    <row r="2854" spans="1:20" x14ac:dyDescent="0.2">
      <c r="A2854" t="s">
        <v>16294</v>
      </c>
      <c r="B2854" t="s">
        <v>16295</v>
      </c>
      <c r="C2854" t="s">
        <v>204</v>
      </c>
      <c r="D2854" t="s">
        <v>1002</v>
      </c>
      <c r="E2854" s="23">
        <v>41821</v>
      </c>
      <c r="F2854">
        <v>3</v>
      </c>
      <c r="G2854">
        <v>5</v>
      </c>
      <c r="H2854">
        <v>0.6</v>
      </c>
      <c r="I2854">
        <v>13</v>
      </c>
      <c r="J2854">
        <v>15</v>
      </c>
      <c r="K2854">
        <v>0.8666666666666667</v>
      </c>
      <c r="L2854">
        <v>25</v>
      </c>
      <c r="M2854">
        <v>0.6</v>
      </c>
      <c r="N2854">
        <v>12</v>
      </c>
      <c r="P2854">
        <v>2</v>
      </c>
      <c r="Q2854">
        <v>3</v>
      </c>
      <c r="R2854">
        <v>0.66666666666666663</v>
      </c>
      <c r="S2854">
        <v>1</v>
      </c>
    </row>
    <row r="2855" spans="1:20" x14ac:dyDescent="0.2">
      <c r="A2855" t="s">
        <v>16471</v>
      </c>
      <c r="B2855" t="s">
        <v>16472</v>
      </c>
      <c r="C2855" t="s">
        <v>206</v>
      </c>
      <c r="D2855" t="s">
        <v>1002</v>
      </c>
      <c r="E2855" s="23">
        <v>41821</v>
      </c>
      <c r="F2855">
        <v>4</v>
      </c>
      <c r="G2855">
        <v>4</v>
      </c>
      <c r="H2855">
        <v>1</v>
      </c>
      <c r="I2855">
        <v>17</v>
      </c>
      <c r="J2855">
        <v>40</v>
      </c>
      <c r="K2855">
        <v>0.42499999999999999</v>
      </c>
      <c r="L2855">
        <v>40</v>
      </c>
      <c r="M2855">
        <v>1</v>
      </c>
      <c r="N2855">
        <v>17</v>
      </c>
      <c r="S2855">
        <v>0</v>
      </c>
    </row>
    <row r="2856" spans="1:20" x14ac:dyDescent="0.2">
      <c r="A2856" t="s">
        <v>16612</v>
      </c>
      <c r="B2856" t="s">
        <v>16613</v>
      </c>
      <c r="C2856" t="s">
        <v>223</v>
      </c>
      <c r="D2856" t="s">
        <v>1000</v>
      </c>
      <c r="E2856" s="23">
        <v>41821</v>
      </c>
      <c r="F2856">
        <v>3</v>
      </c>
      <c r="G2856">
        <v>3</v>
      </c>
      <c r="H2856">
        <v>1</v>
      </c>
      <c r="I2856">
        <v>20</v>
      </c>
      <c r="J2856">
        <v>30</v>
      </c>
      <c r="K2856">
        <v>0.66666666666666663</v>
      </c>
      <c r="L2856">
        <v>30</v>
      </c>
      <c r="M2856">
        <v>1</v>
      </c>
      <c r="N2856">
        <v>18</v>
      </c>
      <c r="R2856" t="e">
        <v>#DIV/0!</v>
      </c>
      <c r="S2856">
        <v>2</v>
      </c>
    </row>
    <row r="2857" spans="1:20" x14ac:dyDescent="0.2">
      <c r="A2857" t="s">
        <v>16791</v>
      </c>
      <c r="B2857" t="s">
        <v>16792</v>
      </c>
      <c r="C2857" t="s">
        <v>224</v>
      </c>
      <c r="D2857" t="s">
        <v>1002</v>
      </c>
      <c r="E2857" s="23">
        <v>41821</v>
      </c>
      <c r="F2857">
        <v>3</v>
      </c>
      <c r="G2857">
        <v>3</v>
      </c>
      <c r="H2857">
        <v>1</v>
      </c>
      <c r="I2857">
        <v>20</v>
      </c>
      <c r="J2857">
        <v>30</v>
      </c>
      <c r="K2857">
        <v>0.66666666666666663</v>
      </c>
      <c r="L2857">
        <v>30</v>
      </c>
      <c r="M2857">
        <v>1</v>
      </c>
      <c r="N2857">
        <v>18</v>
      </c>
      <c r="R2857" t="e">
        <v>#DIV/0!</v>
      </c>
      <c r="S2857">
        <v>2</v>
      </c>
    </row>
    <row r="2858" spans="1:20" x14ac:dyDescent="0.2">
      <c r="A2858" t="s">
        <v>17228</v>
      </c>
      <c r="B2858" t="s">
        <v>17229</v>
      </c>
      <c r="C2858" t="s">
        <v>225</v>
      </c>
      <c r="D2858" t="s">
        <v>1000</v>
      </c>
      <c r="E2858" s="23">
        <v>41821</v>
      </c>
      <c r="F2858">
        <v>3</v>
      </c>
      <c r="G2858">
        <v>3</v>
      </c>
      <c r="H2858">
        <v>1</v>
      </c>
      <c r="I2858">
        <v>25</v>
      </c>
      <c r="J2858">
        <v>30</v>
      </c>
      <c r="K2858">
        <v>0.83333333333333337</v>
      </c>
      <c r="L2858">
        <v>30</v>
      </c>
      <c r="M2858">
        <v>1</v>
      </c>
      <c r="N2858">
        <v>25</v>
      </c>
      <c r="P2858">
        <v>0</v>
      </c>
      <c r="Q2858">
        <v>1</v>
      </c>
      <c r="R2858">
        <v>0</v>
      </c>
      <c r="S2858">
        <v>0</v>
      </c>
    </row>
    <row r="2859" spans="1:20" x14ac:dyDescent="0.2">
      <c r="A2859" t="s">
        <v>17435</v>
      </c>
      <c r="B2859" t="s">
        <v>17436</v>
      </c>
      <c r="C2859" t="s">
        <v>226</v>
      </c>
      <c r="D2859" t="s">
        <v>1002</v>
      </c>
      <c r="E2859" s="23">
        <v>41821</v>
      </c>
      <c r="F2859">
        <v>3</v>
      </c>
      <c r="G2859">
        <v>3</v>
      </c>
      <c r="H2859">
        <v>1</v>
      </c>
      <c r="I2859">
        <v>25</v>
      </c>
      <c r="J2859">
        <v>30</v>
      </c>
      <c r="K2859">
        <v>0.83333333333333337</v>
      </c>
      <c r="L2859">
        <v>30</v>
      </c>
      <c r="M2859">
        <v>1</v>
      </c>
      <c r="N2859">
        <v>25</v>
      </c>
      <c r="P2859">
        <v>0</v>
      </c>
      <c r="Q2859">
        <v>1</v>
      </c>
      <c r="R2859">
        <v>0</v>
      </c>
      <c r="S2859">
        <v>0</v>
      </c>
    </row>
    <row r="2860" spans="1:20" x14ac:dyDescent="0.2">
      <c r="A2860" t="s">
        <v>17612</v>
      </c>
      <c r="B2860" t="s">
        <v>17613</v>
      </c>
      <c r="C2860" t="s">
        <v>232</v>
      </c>
      <c r="D2860" t="s">
        <v>1000</v>
      </c>
      <c r="E2860" s="23">
        <v>41821</v>
      </c>
      <c r="H2860" t="e">
        <v>#DIV/0!</v>
      </c>
      <c r="K2860" t="e">
        <v>#DIV/0!</v>
      </c>
      <c r="M2860" t="e">
        <v>#DIV/0!</v>
      </c>
      <c r="R2860" t="e">
        <v>#DIV/0!</v>
      </c>
    </row>
    <row r="2861" spans="1:20" x14ac:dyDescent="0.2">
      <c r="A2861" t="s">
        <v>17809</v>
      </c>
      <c r="B2861" t="s">
        <v>17810</v>
      </c>
      <c r="C2861" t="s">
        <v>231</v>
      </c>
      <c r="D2861" t="s">
        <v>1002</v>
      </c>
      <c r="E2861" s="23">
        <v>41821</v>
      </c>
      <c r="H2861" t="e">
        <v>#DIV/0!</v>
      </c>
      <c r="K2861" t="e">
        <v>#DIV/0!</v>
      </c>
      <c r="M2861" t="e">
        <v>#DIV/0!</v>
      </c>
      <c r="R2861" t="e">
        <v>#DIV/0!</v>
      </c>
    </row>
    <row r="2862" spans="1:20" x14ac:dyDescent="0.2">
      <c r="A2862" t="s">
        <v>17986</v>
      </c>
      <c r="B2862" t="s">
        <v>17987</v>
      </c>
      <c r="C2862" t="s">
        <v>317</v>
      </c>
      <c r="D2862" t="s">
        <v>1000</v>
      </c>
      <c r="E2862" s="23">
        <v>41821</v>
      </c>
      <c r="F2862">
        <v>5</v>
      </c>
      <c r="G2862">
        <v>5</v>
      </c>
      <c r="H2862">
        <v>1</v>
      </c>
      <c r="I2862">
        <v>19</v>
      </c>
      <c r="J2862">
        <v>25</v>
      </c>
      <c r="K2862">
        <v>0.76</v>
      </c>
      <c r="L2862">
        <v>25</v>
      </c>
      <c r="M2862">
        <v>1</v>
      </c>
      <c r="N2862">
        <v>19</v>
      </c>
      <c r="P2862">
        <v>0</v>
      </c>
      <c r="Q2862">
        <v>0</v>
      </c>
      <c r="R2862" t="e">
        <v>#DIV/0!</v>
      </c>
      <c r="S2862">
        <v>0</v>
      </c>
      <c r="T2862">
        <v>1</v>
      </c>
    </row>
    <row r="2863" spans="1:20" x14ac:dyDescent="0.2">
      <c r="A2863" t="s">
        <v>18165</v>
      </c>
      <c r="B2863" t="s">
        <v>18166</v>
      </c>
      <c r="C2863" t="s">
        <v>316</v>
      </c>
      <c r="D2863" t="s">
        <v>1002</v>
      </c>
      <c r="E2863" s="23">
        <v>41821</v>
      </c>
      <c r="F2863">
        <v>5</v>
      </c>
      <c r="G2863">
        <v>5</v>
      </c>
      <c r="H2863">
        <v>1</v>
      </c>
      <c r="I2863">
        <v>19</v>
      </c>
      <c r="J2863">
        <v>25</v>
      </c>
      <c r="K2863">
        <v>0.76</v>
      </c>
      <c r="L2863">
        <v>25</v>
      </c>
      <c r="M2863">
        <v>1</v>
      </c>
      <c r="N2863">
        <v>19</v>
      </c>
      <c r="P2863">
        <v>0</v>
      </c>
      <c r="Q2863">
        <v>0</v>
      </c>
      <c r="R2863" t="e">
        <v>#DIV/0!</v>
      </c>
      <c r="S2863">
        <v>0</v>
      </c>
      <c r="T2863">
        <v>0.54583333333333339</v>
      </c>
    </row>
    <row r="2864" spans="1:20" x14ac:dyDescent="0.2">
      <c r="A2864" t="s">
        <v>18418</v>
      </c>
      <c r="B2864" t="s">
        <v>18419</v>
      </c>
      <c r="C2864" t="s">
        <v>214</v>
      </c>
      <c r="D2864" t="s">
        <v>1000</v>
      </c>
      <c r="E2864" s="23">
        <v>41821</v>
      </c>
      <c r="F2864">
        <v>13</v>
      </c>
      <c r="G2864">
        <v>14</v>
      </c>
      <c r="H2864">
        <v>0.9285714285714286</v>
      </c>
      <c r="I2864">
        <v>98</v>
      </c>
      <c r="J2864">
        <v>137</v>
      </c>
      <c r="K2864">
        <v>0.71532846715328469</v>
      </c>
      <c r="L2864">
        <v>137</v>
      </c>
      <c r="M2864">
        <v>1</v>
      </c>
      <c r="N2864">
        <v>87</v>
      </c>
      <c r="P2864">
        <v>5</v>
      </c>
      <c r="Q2864">
        <v>13</v>
      </c>
      <c r="R2864">
        <v>0.38461538461538464</v>
      </c>
      <c r="S2864">
        <v>11</v>
      </c>
      <c r="T2864" t="e">
        <v>#DIV/0!</v>
      </c>
    </row>
    <row r="2865" spans="1:20" x14ac:dyDescent="0.2">
      <c r="A2865" t="s">
        <v>18597</v>
      </c>
      <c r="B2865" t="s">
        <v>18598</v>
      </c>
      <c r="C2865" t="s">
        <v>215</v>
      </c>
      <c r="D2865" t="s">
        <v>1002</v>
      </c>
      <c r="E2865" s="23">
        <v>41821</v>
      </c>
      <c r="F2865">
        <v>5</v>
      </c>
      <c r="G2865">
        <v>6</v>
      </c>
      <c r="H2865">
        <v>0.83333333333333337</v>
      </c>
      <c r="I2865">
        <v>51</v>
      </c>
      <c r="J2865">
        <v>57</v>
      </c>
      <c r="K2865">
        <v>0.89473684210526316</v>
      </c>
      <c r="L2865">
        <v>57</v>
      </c>
      <c r="M2865">
        <v>1</v>
      </c>
      <c r="N2865">
        <v>40</v>
      </c>
      <c r="O2865">
        <v>1.1000000000000001</v>
      </c>
      <c r="P2865">
        <v>2</v>
      </c>
      <c r="Q2865">
        <v>6</v>
      </c>
      <c r="R2865">
        <v>0.33333333333333331</v>
      </c>
      <c r="S2865">
        <v>11</v>
      </c>
      <c r="T2865" t="e">
        <v>#DIV/0!</v>
      </c>
    </row>
    <row r="2866" spans="1:20" x14ac:dyDescent="0.2">
      <c r="A2866" t="s">
        <v>18774</v>
      </c>
      <c r="B2866" t="s">
        <v>18775</v>
      </c>
      <c r="C2866" t="s">
        <v>216</v>
      </c>
      <c r="D2866" t="s">
        <v>1002</v>
      </c>
      <c r="E2866" s="23">
        <v>41821</v>
      </c>
      <c r="F2866">
        <v>8</v>
      </c>
      <c r="G2866">
        <v>8</v>
      </c>
      <c r="H2866">
        <v>1</v>
      </c>
      <c r="I2866">
        <v>47</v>
      </c>
      <c r="J2866">
        <v>80</v>
      </c>
      <c r="K2866">
        <v>0.58750000000000002</v>
      </c>
      <c r="L2866">
        <v>80</v>
      </c>
      <c r="M2866">
        <v>1</v>
      </c>
      <c r="N2866">
        <v>47</v>
      </c>
      <c r="P2866">
        <v>3</v>
      </c>
      <c r="Q2866">
        <v>7</v>
      </c>
      <c r="R2866">
        <v>0.42857142857142855</v>
      </c>
      <c r="S2866">
        <v>0</v>
      </c>
      <c r="T2866">
        <v>0.75</v>
      </c>
    </row>
    <row r="2867" spans="1:20" x14ac:dyDescent="0.2">
      <c r="A2867" t="s">
        <v>18951</v>
      </c>
      <c r="B2867" t="s">
        <v>18952</v>
      </c>
      <c r="C2867" t="s">
        <v>229</v>
      </c>
      <c r="D2867" t="s">
        <v>1002</v>
      </c>
      <c r="E2867" s="23">
        <v>41821</v>
      </c>
      <c r="H2867" t="e">
        <v>#DIV/0!</v>
      </c>
      <c r="K2867" t="e">
        <v>#DIV/0!</v>
      </c>
      <c r="M2867" t="e">
        <v>#DIV/0!</v>
      </c>
      <c r="R2867" t="e">
        <v>#DIV/0!</v>
      </c>
      <c r="T2867" t="e">
        <v>#DIV/0!</v>
      </c>
    </row>
    <row r="2868" spans="1:20" x14ac:dyDescent="0.2">
      <c r="A2868" t="s">
        <v>19128</v>
      </c>
      <c r="B2868" t="s">
        <v>19129</v>
      </c>
      <c r="C2868" t="s">
        <v>230</v>
      </c>
      <c r="D2868" t="s">
        <v>1000</v>
      </c>
      <c r="E2868" s="23">
        <v>41821</v>
      </c>
      <c r="H2868" t="e">
        <v>#DIV/0!</v>
      </c>
      <c r="K2868" t="e">
        <v>#DIV/0!</v>
      </c>
      <c r="M2868" t="e">
        <v>#DIV/0!</v>
      </c>
      <c r="R2868" t="e">
        <v>#DIV/0!</v>
      </c>
      <c r="T2868" t="e">
        <v>#DIV/0!</v>
      </c>
    </row>
    <row r="2869" spans="1:20" x14ac:dyDescent="0.2">
      <c r="A2869" t="s">
        <v>19307</v>
      </c>
      <c r="B2869" t="s">
        <v>19308</v>
      </c>
      <c r="C2869" t="s">
        <v>234</v>
      </c>
      <c r="D2869" t="s">
        <v>1000</v>
      </c>
      <c r="E2869" s="23">
        <v>41821</v>
      </c>
      <c r="H2869" t="e">
        <v>#DIV/0!</v>
      </c>
      <c r="K2869" t="e">
        <v>#DIV/0!</v>
      </c>
      <c r="M2869" t="e">
        <v>#DIV/0!</v>
      </c>
      <c r="R2869" t="e">
        <v>#DIV/0!</v>
      </c>
      <c r="T2869">
        <v>0.59375</v>
      </c>
    </row>
    <row r="2870" spans="1:20" x14ac:dyDescent="0.2">
      <c r="A2870" t="s">
        <v>19486</v>
      </c>
      <c r="B2870" t="s">
        <v>19487</v>
      </c>
      <c r="C2870" t="s">
        <v>233</v>
      </c>
      <c r="D2870" t="s">
        <v>1002</v>
      </c>
      <c r="E2870" s="23">
        <v>41821</v>
      </c>
      <c r="H2870" t="e">
        <v>#DIV/0!</v>
      </c>
      <c r="K2870" t="e">
        <v>#DIV/0!</v>
      </c>
      <c r="M2870" t="e">
        <v>#DIV/0!</v>
      </c>
      <c r="R2870" t="e">
        <v>#DIV/0!</v>
      </c>
      <c r="T2870" t="e">
        <v>#DIV/0!</v>
      </c>
    </row>
    <row r="2871" spans="1:20" x14ac:dyDescent="0.2">
      <c r="A2871" t="s">
        <v>19861</v>
      </c>
      <c r="B2871" t="s">
        <v>19862</v>
      </c>
      <c r="C2871" t="s">
        <v>220</v>
      </c>
      <c r="D2871" t="s">
        <v>1000</v>
      </c>
      <c r="E2871" s="23">
        <v>41821</v>
      </c>
      <c r="F2871">
        <v>13</v>
      </c>
      <c r="G2871">
        <v>16</v>
      </c>
      <c r="H2871">
        <v>0.8125</v>
      </c>
      <c r="I2871">
        <v>32</v>
      </c>
      <c r="J2871">
        <v>40</v>
      </c>
      <c r="K2871">
        <v>0.8</v>
      </c>
      <c r="L2871">
        <v>48</v>
      </c>
      <c r="M2871">
        <v>0.83333333333333337</v>
      </c>
      <c r="N2871">
        <v>26</v>
      </c>
      <c r="P2871">
        <v>3</v>
      </c>
      <c r="Q2871">
        <v>8</v>
      </c>
      <c r="R2871">
        <v>0.375</v>
      </c>
      <c r="S2871">
        <v>6</v>
      </c>
      <c r="T2871">
        <v>0.89743589743589747</v>
      </c>
    </row>
    <row r="2872" spans="1:20" x14ac:dyDescent="0.2">
      <c r="A2872" t="s">
        <v>20040</v>
      </c>
      <c r="B2872" t="s">
        <v>20041</v>
      </c>
      <c r="C2872" t="s">
        <v>221</v>
      </c>
      <c r="D2872" t="s">
        <v>1002</v>
      </c>
      <c r="E2872" s="23">
        <v>41821</v>
      </c>
      <c r="F2872">
        <v>10</v>
      </c>
      <c r="G2872">
        <v>12</v>
      </c>
      <c r="H2872">
        <v>0.83333333333333337</v>
      </c>
      <c r="I2872">
        <v>23</v>
      </c>
      <c r="J2872">
        <v>34</v>
      </c>
      <c r="K2872">
        <v>0.67647058823529416</v>
      </c>
      <c r="L2872">
        <v>40</v>
      </c>
      <c r="M2872">
        <v>0.85</v>
      </c>
      <c r="N2872">
        <v>19</v>
      </c>
      <c r="O2872">
        <v>0.80769999999999997</v>
      </c>
      <c r="P2872">
        <v>2</v>
      </c>
      <c r="Q2872">
        <v>6</v>
      </c>
      <c r="R2872">
        <v>0.33333333333333331</v>
      </c>
      <c r="S2872">
        <v>4</v>
      </c>
      <c r="T2872">
        <v>0.83</v>
      </c>
    </row>
    <row r="2873" spans="1:20" x14ac:dyDescent="0.2">
      <c r="A2873" t="s">
        <v>20217</v>
      </c>
      <c r="B2873" t="s">
        <v>20218</v>
      </c>
      <c r="C2873" t="s">
        <v>222</v>
      </c>
      <c r="D2873" t="s">
        <v>1002</v>
      </c>
      <c r="E2873" s="23">
        <v>41821</v>
      </c>
      <c r="F2873">
        <v>3</v>
      </c>
      <c r="G2873">
        <v>4</v>
      </c>
      <c r="H2873">
        <v>0.75</v>
      </c>
      <c r="I2873">
        <v>9</v>
      </c>
      <c r="J2873">
        <v>6</v>
      </c>
      <c r="K2873">
        <v>1.5</v>
      </c>
      <c r="L2873">
        <v>8</v>
      </c>
      <c r="M2873">
        <v>0.75</v>
      </c>
      <c r="N2873">
        <v>7</v>
      </c>
      <c r="O2873">
        <v>0.56499999999999995</v>
      </c>
      <c r="P2873">
        <v>1</v>
      </c>
      <c r="Q2873">
        <v>2</v>
      </c>
      <c r="R2873">
        <v>0.5</v>
      </c>
      <c r="S2873">
        <v>2</v>
      </c>
      <c r="T2873" t="e">
        <v>#DIV/0!</v>
      </c>
    </row>
    <row r="2874" spans="1:20" x14ac:dyDescent="0.2">
      <c r="A2874" t="s">
        <v>20394</v>
      </c>
      <c r="B2874" t="s">
        <v>20395</v>
      </c>
      <c r="C2874" t="s">
        <v>211</v>
      </c>
      <c r="D2874" t="s">
        <v>1002</v>
      </c>
      <c r="E2874" s="23">
        <v>41821</v>
      </c>
      <c r="H2874" t="e">
        <v>#DIV/0!</v>
      </c>
      <c r="K2874" t="e">
        <v>#DIV/0!</v>
      </c>
      <c r="M2874" t="e">
        <v>#DIV/0!</v>
      </c>
      <c r="N2874">
        <v>0</v>
      </c>
      <c r="R2874" t="e">
        <v>#DIV/0!</v>
      </c>
      <c r="T2874">
        <v>0.58333333333333337</v>
      </c>
    </row>
    <row r="2875" spans="1:20" x14ac:dyDescent="0.2">
      <c r="A2875" t="s">
        <v>20571</v>
      </c>
      <c r="B2875" t="s">
        <v>20572</v>
      </c>
      <c r="C2875" t="s">
        <v>207</v>
      </c>
      <c r="D2875" t="s">
        <v>1000</v>
      </c>
      <c r="E2875" s="23">
        <v>41821</v>
      </c>
      <c r="F2875">
        <v>7</v>
      </c>
      <c r="G2875">
        <v>10</v>
      </c>
      <c r="H2875">
        <v>0.7</v>
      </c>
      <c r="I2875">
        <v>27</v>
      </c>
      <c r="J2875">
        <v>45</v>
      </c>
      <c r="K2875">
        <v>0.6</v>
      </c>
      <c r="L2875">
        <v>60</v>
      </c>
      <c r="M2875">
        <v>0.75</v>
      </c>
      <c r="N2875">
        <v>19</v>
      </c>
      <c r="P2875">
        <v>0</v>
      </c>
      <c r="Q2875">
        <v>0</v>
      </c>
      <c r="R2875" t="e">
        <v>#DIV/0!</v>
      </c>
      <c r="S2875">
        <v>8</v>
      </c>
      <c r="T2875">
        <v>1.075</v>
      </c>
    </row>
    <row r="2876" spans="1:20" x14ac:dyDescent="0.2">
      <c r="A2876" t="s">
        <v>20750</v>
      </c>
      <c r="B2876" t="s">
        <v>20751</v>
      </c>
      <c r="C2876" t="s">
        <v>894</v>
      </c>
      <c r="D2876" t="s">
        <v>1002</v>
      </c>
      <c r="E2876" s="23">
        <v>41821</v>
      </c>
      <c r="H2876" t="e">
        <v>#DIV/0!</v>
      </c>
      <c r="K2876" t="e">
        <v>#DIV/0!</v>
      </c>
      <c r="M2876" t="e">
        <v>#DIV/0!</v>
      </c>
      <c r="R2876" t="e">
        <v>#DIV/0!</v>
      </c>
      <c r="T2876">
        <v>0.75</v>
      </c>
    </row>
    <row r="2877" spans="1:20" x14ac:dyDescent="0.2">
      <c r="A2877" t="s">
        <v>20815</v>
      </c>
      <c r="B2877" t="s">
        <v>20816</v>
      </c>
      <c r="C2877" t="s">
        <v>210</v>
      </c>
      <c r="D2877" t="s">
        <v>1002</v>
      </c>
      <c r="E2877" s="23">
        <v>41821</v>
      </c>
      <c r="F2877">
        <v>5</v>
      </c>
      <c r="G2877">
        <v>5</v>
      </c>
      <c r="H2877">
        <v>1</v>
      </c>
      <c r="I2877">
        <v>25</v>
      </c>
      <c r="J2877">
        <v>35</v>
      </c>
      <c r="K2877">
        <v>0.7142857142857143</v>
      </c>
      <c r="L2877">
        <v>35</v>
      </c>
      <c r="M2877">
        <v>1</v>
      </c>
      <c r="N2877">
        <v>17</v>
      </c>
      <c r="O2877">
        <v>1.05</v>
      </c>
      <c r="P2877">
        <v>0</v>
      </c>
      <c r="Q2877">
        <v>0</v>
      </c>
      <c r="R2877" t="e">
        <v>#DIV/0!</v>
      </c>
      <c r="S2877">
        <v>8</v>
      </c>
      <c r="T2877" t="e">
        <v>#DIV/0!</v>
      </c>
    </row>
    <row r="2878" spans="1:20" x14ac:dyDescent="0.2">
      <c r="A2878" t="s">
        <v>20992</v>
      </c>
      <c r="B2878" t="s">
        <v>20993</v>
      </c>
      <c r="C2878" t="s">
        <v>208</v>
      </c>
      <c r="D2878" t="s">
        <v>1002</v>
      </c>
      <c r="E2878" s="23">
        <v>41821</v>
      </c>
      <c r="F2878">
        <v>2</v>
      </c>
      <c r="G2878">
        <v>5</v>
      </c>
      <c r="H2878">
        <v>0.4</v>
      </c>
      <c r="I2878">
        <v>2</v>
      </c>
      <c r="J2878">
        <v>10</v>
      </c>
      <c r="K2878">
        <v>0.2</v>
      </c>
      <c r="L2878">
        <v>25</v>
      </c>
      <c r="M2878">
        <v>0.4</v>
      </c>
      <c r="N2878">
        <v>2</v>
      </c>
      <c r="P2878">
        <v>0</v>
      </c>
      <c r="Q2878">
        <v>0</v>
      </c>
      <c r="R2878" t="e">
        <v>#DIV/0!</v>
      </c>
      <c r="S2878">
        <v>0</v>
      </c>
      <c r="T2878" t="e">
        <v>#DIV/0!</v>
      </c>
    </row>
    <row r="2879" spans="1:20" x14ac:dyDescent="0.2">
      <c r="A2879" t="s">
        <v>21247</v>
      </c>
      <c r="B2879" t="s">
        <v>21248</v>
      </c>
      <c r="C2879" t="s">
        <v>213</v>
      </c>
      <c r="D2879" t="s">
        <v>1002</v>
      </c>
      <c r="E2879" s="23">
        <v>41821</v>
      </c>
      <c r="H2879" t="e">
        <v>#DIV/0!</v>
      </c>
      <c r="K2879" t="e">
        <v>#DIV/0!</v>
      </c>
      <c r="M2879" t="e">
        <v>#DIV/0!</v>
      </c>
      <c r="R2879" t="e">
        <v>#DIV/0!</v>
      </c>
      <c r="T2879" t="e">
        <v>#DIV/0!</v>
      </c>
    </row>
    <row r="2880" spans="1:20" x14ac:dyDescent="0.2">
      <c r="A2880" t="s">
        <v>21424</v>
      </c>
      <c r="B2880" t="s">
        <v>21425</v>
      </c>
      <c r="C2880" t="s">
        <v>8154</v>
      </c>
      <c r="D2880" t="s">
        <v>1002</v>
      </c>
      <c r="E2880" s="23">
        <v>41821</v>
      </c>
      <c r="H2880" t="e">
        <v>#DIV/0!</v>
      </c>
      <c r="K2880" t="e">
        <v>#DIV/0!</v>
      </c>
      <c r="M2880" t="e">
        <v>#DIV/0!</v>
      </c>
      <c r="R2880" t="e">
        <v>#DIV/0!</v>
      </c>
      <c r="T2880" t="e">
        <v>#DIV/0!</v>
      </c>
    </row>
    <row r="2881" spans="1:20" x14ac:dyDescent="0.2">
      <c r="A2881" t="s">
        <v>21489</v>
      </c>
      <c r="B2881" t="s">
        <v>21490</v>
      </c>
      <c r="C2881" t="s">
        <v>212</v>
      </c>
      <c r="D2881" t="s">
        <v>1000</v>
      </c>
      <c r="E2881" s="23">
        <v>41821</v>
      </c>
      <c r="F2881">
        <v>0</v>
      </c>
      <c r="G2881">
        <v>0</v>
      </c>
      <c r="H2881" t="e">
        <v>#DIV/0!</v>
      </c>
      <c r="I2881">
        <v>0</v>
      </c>
      <c r="J2881">
        <v>0</v>
      </c>
      <c r="K2881" t="e">
        <v>#DIV/0!</v>
      </c>
      <c r="L2881">
        <v>0</v>
      </c>
      <c r="M2881" t="e">
        <v>#DIV/0!</v>
      </c>
      <c r="N2881">
        <v>0</v>
      </c>
      <c r="P2881">
        <v>0</v>
      </c>
      <c r="Q2881">
        <v>0</v>
      </c>
      <c r="R2881" t="e">
        <v>#DIV/0!</v>
      </c>
      <c r="S2881">
        <v>0</v>
      </c>
      <c r="T2881">
        <v>0.77239999999999998</v>
      </c>
    </row>
    <row r="2882" spans="1:20" x14ac:dyDescent="0.2">
      <c r="A2882" t="s">
        <v>21698</v>
      </c>
      <c r="B2882" t="s">
        <v>21699</v>
      </c>
      <c r="C2882" t="s">
        <v>217</v>
      </c>
      <c r="D2882" t="s">
        <v>1000</v>
      </c>
      <c r="E2882" s="23">
        <v>41821</v>
      </c>
      <c r="F2882">
        <v>2</v>
      </c>
      <c r="G2882">
        <v>3</v>
      </c>
      <c r="H2882">
        <v>0.66666666666666663</v>
      </c>
      <c r="I2882">
        <v>2</v>
      </c>
      <c r="J2882">
        <v>10</v>
      </c>
      <c r="K2882">
        <v>0.2</v>
      </c>
      <c r="L2882">
        <v>15</v>
      </c>
      <c r="M2882">
        <v>0.66666666666666663</v>
      </c>
      <c r="N2882">
        <v>1</v>
      </c>
      <c r="P2882">
        <v>0</v>
      </c>
      <c r="Q2882">
        <v>1</v>
      </c>
      <c r="R2882">
        <v>0</v>
      </c>
      <c r="S2882">
        <v>1</v>
      </c>
    </row>
    <row r="2883" spans="1:20" x14ac:dyDescent="0.2">
      <c r="A2883" t="s">
        <v>21877</v>
      </c>
      <c r="B2883" t="s">
        <v>21878</v>
      </c>
      <c r="C2883" t="s">
        <v>895</v>
      </c>
      <c r="D2883" t="s">
        <v>1002</v>
      </c>
      <c r="E2883" s="23">
        <v>41821</v>
      </c>
      <c r="H2883" t="e">
        <v>#DIV/0!</v>
      </c>
      <c r="K2883" t="e">
        <v>#DIV/0!</v>
      </c>
      <c r="M2883" t="e">
        <v>#DIV/0!</v>
      </c>
      <c r="R2883" t="e">
        <v>#DIV/0!</v>
      </c>
      <c r="T2883">
        <v>0.77500000000000002</v>
      </c>
    </row>
    <row r="2884" spans="1:20" x14ac:dyDescent="0.2">
      <c r="A2884" t="s">
        <v>21942</v>
      </c>
      <c r="B2884" t="s">
        <v>21943</v>
      </c>
      <c r="C2884" t="s">
        <v>218</v>
      </c>
      <c r="D2884" t="s">
        <v>1002</v>
      </c>
      <c r="E2884" s="23">
        <v>41821</v>
      </c>
      <c r="F2884">
        <v>2</v>
      </c>
      <c r="G2884">
        <v>3</v>
      </c>
      <c r="H2884">
        <v>0.66666666666666663</v>
      </c>
      <c r="I2884">
        <v>2</v>
      </c>
      <c r="J2884">
        <v>10</v>
      </c>
      <c r="K2884">
        <v>0.2</v>
      </c>
      <c r="L2884">
        <v>15</v>
      </c>
      <c r="M2884">
        <v>0.66666666666666663</v>
      </c>
      <c r="N2884">
        <v>1</v>
      </c>
      <c r="P2884">
        <v>0</v>
      </c>
      <c r="Q2884">
        <v>1</v>
      </c>
      <c r="R2884">
        <v>0</v>
      </c>
      <c r="S2884">
        <v>1</v>
      </c>
      <c r="T2884">
        <v>1.0250000000000001</v>
      </c>
    </row>
    <row r="2885" spans="1:20" x14ac:dyDescent="0.2">
      <c r="A2885" t="s">
        <v>22119</v>
      </c>
      <c r="B2885" t="s">
        <v>22120</v>
      </c>
      <c r="C2885" t="s">
        <v>219</v>
      </c>
      <c r="D2885" t="s">
        <v>1002</v>
      </c>
      <c r="E2885" s="23">
        <v>41821</v>
      </c>
      <c r="T2885">
        <v>0.7228</v>
      </c>
    </row>
    <row r="2886" spans="1:20" x14ac:dyDescent="0.2">
      <c r="A2886" t="s">
        <v>11569</v>
      </c>
      <c r="B2886" t="s">
        <v>11570</v>
      </c>
      <c r="C2886" t="s">
        <v>198</v>
      </c>
      <c r="D2886" t="s">
        <v>1002</v>
      </c>
      <c r="E2886" s="23">
        <v>41852</v>
      </c>
      <c r="F2886">
        <v>2</v>
      </c>
      <c r="G2886">
        <v>3</v>
      </c>
      <c r="H2886">
        <v>0.66666666666666663</v>
      </c>
      <c r="I2886">
        <v>4</v>
      </c>
      <c r="J2886">
        <v>10</v>
      </c>
      <c r="K2886">
        <v>0.4</v>
      </c>
      <c r="L2886">
        <v>15</v>
      </c>
      <c r="M2886">
        <v>0.66666666666666663</v>
      </c>
      <c r="N2886">
        <v>4</v>
      </c>
      <c r="P2886">
        <v>0</v>
      </c>
      <c r="Q2886">
        <v>6</v>
      </c>
      <c r="R2886">
        <v>0</v>
      </c>
      <c r="T2886">
        <v>0.82199999999999995</v>
      </c>
    </row>
    <row r="2887" spans="1:20" x14ac:dyDescent="0.2">
      <c r="A2887" t="s">
        <v>13202</v>
      </c>
      <c r="B2887" t="s">
        <v>13114</v>
      </c>
      <c r="C2887" t="s">
        <v>1051</v>
      </c>
      <c r="D2887" t="s">
        <v>1002</v>
      </c>
      <c r="E2887" s="23">
        <v>41852</v>
      </c>
      <c r="F2887">
        <v>2</v>
      </c>
      <c r="G2887">
        <v>3</v>
      </c>
      <c r="H2887">
        <v>0.66666666666666663</v>
      </c>
      <c r="I2887">
        <v>4</v>
      </c>
      <c r="J2887">
        <v>10</v>
      </c>
      <c r="K2887">
        <v>0.4</v>
      </c>
      <c r="L2887">
        <v>15</v>
      </c>
      <c r="M2887">
        <v>0.66666666666666663</v>
      </c>
      <c r="N2887">
        <v>4</v>
      </c>
      <c r="P2887">
        <v>0</v>
      </c>
      <c r="Q2887">
        <v>6</v>
      </c>
      <c r="R2887">
        <v>0</v>
      </c>
      <c r="T2887">
        <v>0.8899999999999999</v>
      </c>
    </row>
    <row r="2888" spans="1:20" x14ac:dyDescent="0.2">
      <c r="A2888" t="s">
        <v>3019</v>
      </c>
      <c r="B2888" t="s">
        <v>3020</v>
      </c>
      <c r="C2888" t="s">
        <v>242</v>
      </c>
      <c r="D2888" t="s">
        <v>1000</v>
      </c>
      <c r="E2888" s="23">
        <v>41852</v>
      </c>
      <c r="F2888">
        <v>0</v>
      </c>
      <c r="G2888">
        <v>0</v>
      </c>
      <c r="H2888" t="e">
        <v>#DIV/0!</v>
      </c>
      <c r="I2888">
        <v>12</v>
      </c>
      <c r="J2888">
        <v>0</v>
      </c>
      <c r="K2888" t="e">
        <v>#DIV/0!</v>
      </c>
      <c r="L2888">
        <v>0</v>
      </c>
      <c r="M2888" t="e">
        <v>#DIV/0!</v>
      </c>
      <c r="N2888">
        <v>12</v>
      </c>
      <c r="P2888">
        <v>0</v>
      </c>
      <c r="Q2888">
        <v>0</v>
      </c>
      <c r="R2888" t="e">
        <v>#DIV/0!</v>
      </c>
      <c r="S2888">
        <v>0</v>
      </c>
      <c r="T2888">
        <v>0.53645833333333337</v>
      </c>
    </row>
    <row r="2889" spans="1:20" x14ac:dyDescent="0.2">
      <c r="A2889" t="s">
        <v>2844</v>
      </c>
      <c r="B2889" t="s">
        <v>2845</v>
      </c>
      <c r="C2889" t="s">
        <v>2724</v>
      </c>
      <c r="D2889" t="s">
        <v>1000</v>
      </c>
      <c r="E2889" s="23">
        <v>41852</v>
      </c>
      <c r="F2889">
        <v>8</v>
      </c>
      <c r="G2889">
        <v>9</v>
      </c>
      <c r="H2889">
        <v>0.88888888888888884</v>
      </c>
      <c r="I2889">
        <v>4</v>
      </c>
      <c r="J2889">
        <v>42</v>
      </c>
      <c r="K2889">
        <v>9.5238095238095233E-2</v>
      </c>
      <c r="L2889">
        <v>42</v>
      </c>
      <c r="M2889">
        <v>1</v>
      </c>
      <c r="N2889">
        <v>4</v>
      </c>
      <c r="P2889">
        <v>0</v>
      </c>
      <c r="Q2889">
        <v>6</v>
      </c>
      <c r="R2889">
        <v>0</v>
      </c>
      <c r="S2889">
        <v>0</v>
      </c>
      <c r="T2889">
        <v>0.55705128205128207</v>
      </c>
    </row>
    <row r="2890" spans="1:20" x14ac:dyDescent="0.2">
      <c r="A2890" t="s">
        <v>2599</v>
      </c>
      <c r="B2890" t="s">
        <v>2600</v>
      </c>
      <c r="C2890" t="s">
        <v>237</v>
      </c>
      <c r="D2890" t="s">
        <v>1000</v>
      </c>
      <c r="E2890" s="23">
        <v>41852</v>
      </c>
      <c r="F2890">
        <v>16</v>
      </c>
      <c r="G2890">
        <v>16</v>
      </c>
      <c r="H2890">
        <v>1</v>
      </c>
      <c r="I2890">
        <v>108</v>
      </c>
      <c r="J2890">
        <v>137</v>
      </c>
      <c r="K2890">
        <v>0.78832116788321172</v>
      </c>
      <c r="L2890">
        <v>137</v>
      </c>
      <c r="M2890">
        <v>1</v>
      </c>
      <c r="N2890">
        <v>90</v>
      </c>
      <c r="O2890">
        <v>1.1166666666666667</v>
      </c>
      <c r="P2890">
        <v>13</v>
      </c>
      <c r="Q2890">
        <v>20</v>
      </c>
      <c r="R2890">
        <v>0.65</v>
      </c>
      <c r="S2890">
        <v>18</v>
      </c>
    </row>
    <row r="2891" spans="1:20" x14ac:dyDescent="0.2">
      <c r="A2891" t="s">
        <v>2424</v>
      </c>
      <c r="B2891" t="s">
        <v>2425</v>
      </c>
      <c r="C2891" t="s">
        <v>238</v>
      </c>
      <c r="D2891" t="s">
        <v>1000</v>
      </c>
      <c r="E2891" s="23">
        <v>41852</v>
      </c>
      <c r="F2891">
        <v>10</v>
      </c>
      <c r="G2891">
        <v>12</v>
      </c>
      <c r="H2891">
        <v>0.83333333333333337</v>
      </c>
      <c r="I2891">
        <v>25</v>
      </c>
      <c r="J2891">
        <v>32</v>
      </c>
      <c r="K2891">
        <v>0.78125</v>
      </c>
      <c r="L2891">
        <v>40</v>
      </c>
      <c r="M2891">
        <v>0.8</v>
      </c>
      <c r="N2891">
        <v>18</v>
      </c>
      <c r="O2891">
        <v>0.8216</v>
      </c>
      <c r="P2891">
        <v>2</v>
      </c>
      <c r="Q2891">
        <v>6</v>
      </c>
      <c r="R2891">
        <v>0.33333333333333331</v>
      </c>
      <c r="S2891">
        <v>7</v>
      </c>
      <c r="T2891">
        <v>0.76118708791208789</v>
      </c>
    </row>
    <row r="2892" spans="1:20" x14ac:dyDescent="0.2">
      <c r="A2892" t="s">
        <v>2251</v>
      </c>
      <c r="B2892" t="s">
        <v>2252</v>
      </c>
      <c r="C2892" t="s">
        <v>239</v>
      </c>
      <c r="D2892" t="s">
        <v>1000</v>
      </c>
      <c r="E2892" s="23">
        <v>41852</v>
      </c>
      <c r="F2892">
        <v>4</v>
      </c>
      <c r="G2892">
        <v>4</v>
      </c>
      <c r="H2892">
        <v>1</v>
      </c>
      <c r="I2892">
        <v>6</v>
      </c>
      <c r="J2892">
        <v>8</v>
      </c>
      <c r="K2892">
        <v>0.75</v>
      </c>
      <c r="L2892">
        <v>8</v>
      </c>
      <c r="M2892">
        <v>1</v>
      </c>
      <c r="N2892">
        <v>6</v>
      </c>
      <c r="O2892">
        <v>0.56999999999999995</v>
      </c>
      <c r="P2892">
        <v>0</v>
      </c>
      <c r="Q2892">
        <v>3</v>
      </c>
      <c r="R2892">
        <v>0</v>
      </c>
      <c r="S2892">
        <v>0</v>
      </c>
    </row>
    <row r="2893" spans="1:20" x14ac:dyDescent="0.2">
      <c r="A2893" t="s">
        <v>2076</v>
      </c>
      <c r="B2893" t="s">
        <v>2077</v>
      </c>
      <c r="C2893" t="s">
        <v>1988</v>
      </c>
      <c r="D2893" t="s">
        <v>1000</v>
      </c>
      <c r="E2893" s="23">
        <v>41852</v>
      </c>
      <c r="F2893">
        <v>6</v>
      </c>
      <c r="G2893">
        <v>7</v>
      </c>
      <c r="H2893">
        <v>0.8571428571428571</v>
      </c>
      <c r="I2893">
        <v>23</v>
      </c>
      <c r="J2893">
        <v>35</v>
      </c>
      <c r="K2893">
        <v>0.65714285714285714</v>
      </c>
      <c r="L2893">
        <v>35</v>
      </c>
      <c r="M2893">
        <v>1</v>
      </c>
      <c r="N2893">
        <v>23</v>
      </c>
      <c r="P2893">
        <v>0</v>
      </c>
      <c r="Q2893">
        <v>0</v>
      </c>
      <c r="R2893" t="e">
        <v>#DIV/0!</v>
      </c>
      <c r="S2893">
        <v>0</v>
      </c>
    </row>
    <row r="2894" spans="1:20" x14ac:dyDescent="0.2">
      <c r="A2894" t="s">
        <v>1828</v>
      </c>
      <c r="B2894" t="s">
        <v>1829</v>
      </c>
      <c r="C2894" t="s">
        <v>240</v>
      </c>
      <c r="D2894" t="s">
        <v>1000</v>
      </c>
      <c r="E2894" s="23">
        <v>41852</v>
      </c>
      <c r="F2894">
        <v>16</v>
      </c>
      <c r="G2894">
        <v>18</v>
      </c>
      <c r="H2894">
        <v>0.88888888888888884</v>
      </c>
      <c r="I2894">
        <v>43</v>
      </c>
      <c r="J2894">
        <v>70</v>
      </c>
      <c r="K2894">
        <v>0.61428571428571432</v>
      </c>
      <c r="L2894">
        <v>80</v>
      </c>
      <c r="M2894">
        <v>0.875</v>
      </c>
      <c r="N2894">
        <v>34</v>
      </c>
      <c r="P2894">
        <v>6</v>
      </c>
      <c r="Q2894">
        <v>12</v>
      </c>
      <c r="R2894">
        <v>0.5</v>
      </c>
      <c r="S2894">
        <v>9</v>
      </c>
    </row>
    <row r="2895" spans="1:20" x14ac:dyDescent="0.2">
      <c r="A2895" t="s">
        <v>1653</v>
      </c>
      <c r="B2895" t="s">
        <v>1654</v>
      </c>
      <c r="C2895" t="s">
        <v>241</v>
      </c>
      <c r="D2895" t="s">
        <v>1000</v>
      </c>
      <c r="E2895" s="23">
        <v>41852</v>
      </c>
      <c r="F2895">
        <v>33</v>
      </c>
      <c r="G2895">
        <v>33</v>
      </c>
      <c r="H2895">
        <v>1</v>
      </c>
      <c r="I2895">
        <v>229</v>
      </c>
      <c r="J2895">
        <v>325</v>
      </c>
      <c r="K2895">
        <v>0.70461538461538464</v>
      </c>
      <c r="L2895">
        <v>325</v>
      </c>
      <c r="M2895">
        <v>1</v>
      </c>
      <c r="N2895">
        <v>212</v>
      </c>
      <c r="P2895">
        <v>20</v>
      </c>
      <c r="Q2895">
        <v>25</v>
      </c>
      <c r="R2895">
        <v>0.8</v>
      </c>
      <c r="S2895">
        <v>17</v>
      </c>
    </row>
    <row r="2896" spans="1:20" x14ac:dyDescent="0.2">
      <c r="A2896" t="s">
        <v>1091</v>
      </c>
      <c r="B2896" t="s">
        <v>1176</v>
      </c>
      <c r="C2896" t="s">
        <v>235</v>
      </c>
      <c r="D2896" t="s">
        <v>1002</v>
      </c>
      <c r="E2896" s="23">
        <v>41852</v>
      </c>
      <c r="F2896">
        <v>93</v>
      </c>
      <c r="G2896">
        <v>99</v>
      </c>
      <c r="H2896">
        <v>0.93939393939393945</v>
      </c>
      <c r="I2896">
        <v>462</v>
      </c>
      <c r="J2896">
        <v>649</v>
      </c>
      <c r="K2896">
        <v>0.71186440677966101</v>
      </c>
      <c r="L2896">
        <v>667</v>
      </c>
      <c r="M2896">
        <v>0.97301349325337327</v>
      </c>
      <c r="N2896">
        <v>411</v>
      </c>
      <c r="P2896">
        <v>41</v>
      </c>
      <c r="Q2896">
        <v>72</v>
      </c>
      <c r="R2896">
        <v>0.56944444444444442</v>
      </c>
      <c r="S2896">
        <v>51</v>
      </c>
      <c r="T2896">
        <v>1</v>
      </c>
    </row>
    <row r="2897" spans="1:20" x14ac:dyDescent="0.2">
      <c r="A2897" t="s">
        <v>11571</v>
      </c>
      <c r="B2897" t="s">
        <v>11572</v>
      </c>
      <c r="C2897" t="s">
        <v>199</v>
      </c>
      <c r="D2897" t="s">
        <v>1002</v>
      </c>
      <c r="E2897" s="23">
        <v>41852</v>
      </c>
      <c r="F2897">
        <v>11</v>
      </c>
      <c r="G2897">
        <v>11</v>
      </c>
      <c r="H2897">
        <v>1</v>
      </c>
      <c r="I2897">
        <v>87</v>
      </c>
      <c r="J2897">
        <v>80</v>
      </c>
      <c r="K2897">
        <v>1.0874999999999999</v>
      </c>
      <c r="L2897">
        <v>80</v>
      </c>
      <c r="M2897">
        <v>1</v>
      </c>
      <c r="N2897">
        <v>82</v>
      </c>
      <c r="P2897">
        <v>1</v>
      </c>
      <c r="Q2897">
        <v>3</v>
      </c>
      <c r="R2897">
        <v>0.33333333333333331</v>
      </c>
      <c r="S2897">
        <v>5</v>
      </c>
      <c r="T2897">
        <v>0.54166666666666663</v>
      </c>
    </row>
    <row r="2898" spans="1:20" x14ac:dyDescent="0.2">
      <c r="A2898" t="s">
        <v>11433</v>
      </c>
      <c r="B2898" t="s">
        <v>11434</v>
      </c>
      <c r="C2898" t="s">
        <v>201</v>
      </c>
      <c r="D2898" t="s">
        <v>1000</v>
      </c>
      <c r="E2898" s="23">
        <v>41852</v>
      </c>
      <c r="F2898">
        <v>0</v>
      </c>
      <c r="G2898">
        <v>0</v>
      </c>
      <c r="H2898" t="e">
        <v>#DIV/0!</v>
      </c>
      <c r="I2898">
        <v>0</v>
      </c>
      <c r="J2898">
        <v>0</v>
      </c>
      <c r="K2898" t="e">
        <v>#DIV/0!</v>
      </c>
      <c r="L2898">
        <v>0</v>
      </c>
      <c r="M2898" t="e">
        <v>#DIV/0!</v>
      </c>
      <c r="N2898">
        <v>0</v>
      </c>
      <c r="P2898">
        <v>1</v>
      </c>
      <c r="Q2898">
        <v>1</v>
      </c>
      <c r="R2898">
        <v>1</v>
      </c>
      <c r="S2898">
        <v>0</v>
      </c>
    </row>
    <row r="2899" spans="1:20" x14ac:dyDescent="0.2">
      <c r="A2899" t="s">
        <v>12230</v>
      </c>
      <c r="B2899" t="s">
        <v>12231</v>
      </c>
      <c r="C2899" t="s">
        <v>200</v>
      </c>
      <c r="D2899" t="s">
        <v>1000</v>
      </c>
      <c r="E2899" s="23">
        <v>41852</v>
      </c>
      <c r="F2899">
        <v>4</v>
      </c>
      <c r="G2899">
        <v>4</v>
      </c>
      <c r="H2899">
        <v>1</v>
      </c>
      <c r="I2899">
        <v>9</v>
      </c>
      <c r="J2899">
        <v>10</v>
      </c>
      <c r="K2899">
        <v>0.9</v>
      </c>
      <c r="L2899">
        <v>10</v>
      </c>
      <c r="M2899">
        <v>1</v>
      </c>
      <c r="N2899">
        <v>8</v>
      </c>
      <c r="P2899">
        <v>0</v>
      </c>
      <c r="Q2899">
        <v>2</v>
      </c>
      <c r="R2899">
        <v>0</v>
      </c>
      <c r="S2899">
        <v>1</v>
      </c>
      <c r="T2899">
        <v>0.97499999999999998</v>
      </c>
    </row>
    <row r="2900" spans="1:20" x14ac:dyDescent="0.2">
      <c r="A2900" t="s">
        <v>12515</v>
      </c>
      <c r="B2900" t="s">
        <v>12516</v>
      </c>
      <c r="C2900" t="s">
        <v>202</v>
      </c>
      <c r="D2900" t="s">
        <v>1000</v>
      </c>
      <c r="E2900" s="23">
        <v>41852</v>
      </c>
      <c r="F2900">
        <v>7</v>
      </c>
      <c r="G2900">
        <v>7</v>
      </c>
      <c r="H2900">
        <v>1</v>
      </c>
      <c r="I2900">
        <v>78</v>
      </c>
      <c r="J2900">
        <v>70</v>
      </c>
      <c r="K2900">
        <v>1.1142857142857143</v>
      </c>
      <c r="L2900">
        <v>70</v>
      </c>
      <c r="M2900">
        <v>1</v>
      </c>
      <c r="N2900">
        <v>74</v>
      </c>
      <c r="P2900">
        <v>0</v>
      </c>
      <c r="Q2900">
        <v>0</v>
      </c>
      <c r="R2900" t="e">
        <v>#DIV/0!</v>
      </c>
      <c r="S2900">
        <v>4</v>
      </c>
      <c r="T2900">
        <v>1.2</v>
      </c>
    </row>
    <row r="2901" spans="1:20" x14ac:dyDescent="0.2">
      <c r="A2901" t="s">
        <v>11052</v>
      </c>
      <c r="B2901" t="s">
        <v>11053</v>
      </c>
      <c r="C2901" t="s">
        <v>228</v>
      </c>
      <c r="D2901" t="s">
        <v>1000</v>
      </c>
      <c r="E2901" s="23">
        <v>41852</v>
      </c>
      <c r="H2901" t="e">
        <v>#DIV/0!</v>
      </c>
      <c r="K2901" t="e">
        <v>#DIV/0!</v>
      </c>
      <c r="M2901" t="e">
        <v>#DIV/0!</v>
      </c>
      <c r="R2901" t="e">
        <v>#DIV/0!</v>
      </c>
      <c r="T2901">
        <v>0.62427272727272731</v>
      </c>
    </row>
    <row r="2902" spans="1:20" x14ac:dyDescent="0.2">
      <c r="A2902" t="s">
        <v>10877</v>
      </c>
      <c r="B2902" t="s">
        <v>10878</v>
      </c>
      <c r="C2902" t="s">
        <v>227</v>
      </c>
      <c r="D2902" t="s">
        <v>1002</v>
      </c>
      <c r="E2902" s="23">
        <v>41852</v>
      </c>
      <c r="H2902" t="e">
        <v>#DIV/0!</v>
      </c>
      <c r="K2902" t="e">
        <v>#DIV/0!</v>
      </c>
      <c r="M2902" t="e">
        <v>#DIV/0!</v>
      </c>
      <c r="R2902" t="e">
        <v>#DIV/0!</v>
      </c>
      <c r="T2902">
        <v>0.80700000000000005</v>
      </c>
    </row>
    <row r="2903" spans="1:20" x14ac:dyDescent="0.2">
      <c r="A2903" t="s">
        <v>10702</v>
      </c>
      <c r="B2903" t="s">
        <v>10703</v>
      </c>
      <c r="C2903" t="s">
        <v>203</v>
      </c>
      <c r="D2903" t="s">
        <v>1002</v>
      </c>
      <c r="E2903" s="23">
        <v>41852</v>
      </c>
      <c r="F2903">
        <v>13</v>
      </c>
      <c r="G2903">
        <v>14</v>
      </c>
      <c r="H2903">
        <v>0.9285714285714286</v>
      </c>
      <c r="I2903">
        <v>66</v>
      </c>
      <c r="J2903">
        <v>105</v>
      </c>
      <c r="K2903">
        <v>0.62857142857142856</v>
      </c>
      <c r="L2903">
        <v>110</v>
      </c>
      <c r="M2903">
        <v>0.95454545454545459</v>
      </c>
      <c r="N2903">
        <v>55</v>
      </c>
      <c r="P2903">
        <v>17</v>
      </c>
      <c r="Q2903">
        <v>23</v>
      </c>
      <c r="R2903">
        <v>0.73913043478260865</v>
      </c>
      <c r="S2903">
        <v>11</v>
      </c>
      <c r="T2903">
        <v>0.83</v>
      </c>
    </row>
    <row r="2904" spans="1:20" x14ac:dyDescent="0.2">
      <c r="A2904" t="s">
        <v>10527</v>
      </c>
      <c r="B2904" t="s">
        <v>10528</v>
      </c>
      <c r="C2904" t="s">
        <v>205</v>
      </c>
      <c r="D2904" t="s">
        <v>1000</v>
      </c>
      <c r="E2904" s="23">
        <v>41852</v>
      </c>
      <c r="F2904">
        <v>5</v>
      </c>
      <c r="G2904">
        <v>5</v>
      </c>
      <c r="H2904">
        <v>1</v>
      </c>
      <c r="I2904">
        <v>36</v>
      </c>
      <c r="J2904">
        <v>45</v>
      </c>
      <c r="K2904">
        <v>0.8</v>
      </c>
      <c r="L2904">
        <v>45</v>
      </c>
      <c r="M2904">
        <v>1</v>
      </c>
      <c r="N2904">
        <v>31</v>
      </c>
      <c r="O2904">
        <v>1.1000000000000001</v>
      </c>
      <c r="P2904">
        <v>5</v>
      </c>
      <c r="Q2904">
        <v>6</v>
      </c>
      <c r="R2904">
        <v>0.83333333333333337</v>
      </c>
      <c r="S2904">
        <v>5</v>
      </c>
      <c r="T2904">
        <v>0.95</v>
      </c>
    </row>
    <row r="2905" spans="1:20" x14ac:dyDescent="0.2">
      <c r="A2905" t="s">
        <v>10351</v>
      </c>
      <c r="B2905" t="s">
        <v>10352</v>
      </c>
      <c r="C2905" t="s">
        <v>204</v>
      </c>
      <c r="D2905" t="s">
        <v>1000</v>
      </c>
      <c r="E2905" s="23">
        <v>41852</v>
      </c>
      <c r="F2905">
        <v>4</v>
      </c>
      <c r="G2905">
        <v>5</v>
      </c>
      <c r="H2905">
        <v>0.8</v>
      </c>
      <c r="I2905">
        <v>8</v>
      </c>
      <c r="J2905">
        <v>20</v>
      </c>
      <c r="K2905">
        <v>0.4</v>
      </c>
      <c r="L2905">
        <v>25</v>
      </c>
      <c r="M2905">
        <v>0.8</v>
      </c>
      <c r="N2905">
        <v>7</v>
      </c>
      <c r="P2905">
        <v>2</v>
      </c>
      <c r="Q2905">
        <v>6</v>
      </c>
      <c r="R2905">
        <v>0.33333333333333331</v>
      </c>
      <c r="S2905">
        <v>1</v>
      </c>
    </row>
    <row r="2906" spans="1:20" x14ac:dyDescent="0.2">
      <c r="A2906" t="s">
        <v>10286</v>
      </c>
      <c r="B2906" t="s">
        <v>10287</v>
      </c>
      <c r="C2906" t="s">
        <v>206</v>
      </c>
      <c r="D2906" t="s">
        <v>1000</v>
      </c>
      <c r="E2906" s="23">
        <v>41852</v>
      </c>
      <c r="F2906">
        <v>4</v>
      </c>
      <c r="G2906">
        <v>4</v>
      </c>
      <c r="H2906">
        <v>1</v>
      </c>
      <c r="I2906">
        <v>22</v>
      </c>
      <c r="J2906">
        <v>40</v>
      </c>
      <c r="K2906">
        <v>0.55000000000000004</v>
      </c>
      <c r="L2906">
        <v>40</v>
      </c>
      <c r="M2906">
        <v>1</v>
      </c>
      <c r="N2906">
        <v>17</v>
      </c>
      <c r="P2906">
        <v>10</v>
      </c>
      <c r="Q2906">
        <v>11</v>
      </c>
      <c r="R2906">
        <v>0.90909090909090906</v>
      </c>
      <c r="S2906">
        <v>5</v>
      </c>
      <c r="T2906">
        <v>0.77777777777777779</v>
      </c>
    </row>
    <row r="2907" spans="1:20" x14ac:dyDescent="0.2">
      <c r="A2907" t="s">
        <v>9855</v>
      </c>
      <c r="B2907" t="s">
        <v>9856</v>
      </c>
      <c r="C2907" t="s">
        <v>223</v>
      </c>
      <c r="D2907" t="s">
        <v>1002</v>
      </c>
      <c r="E2907" s="23">
        <v>41852</v>
      </c>
      <c r="F2907">
        <v>3</v>
      </c>
      <c r="G2907">
        <v>3</v>
      </c>
      <c r="H2907">
        <v>1</v>
      </c>
      <c r="I2907">
        <v>20</v>
      </c>
      <c r="J2907">
        <v>30</v>
      </c>
      <c r="K2907">
        <v>0.66666666666666663</v>
      </c>
      <c r="L2907">
        <v>30</v>
      </c>
      <c r="M2907">
        <v>1</v>
      </c>
      <c r="N2907">
        <v>20</v>
      </c>
      <c r="P2907">
        <v>0</v>
      </c>
      <c r="Q2907">
        <v>0</v>
      </c>
      <c r="R2907" t="e">
        <v>#DIV/0!</v>
      </c>
      <c r="S2907">
        <v>0</v>
      </c>
      <c r="T2907">
        <v>0.26666666666666666</v>
      </c>
    </row>
    <row r="2908" spans="1:20" x14ac:dyDescent="0.2">
      <c r="A2908" t="s">
        <v>9680</v>
      </c>
      <c r="B2908" t="s">
        <v>9681</v>
      </c>
      <c r="C2908" t="s">
        <v>224</v>
      </c>
      <c r="D2908" t="s">
        <v>1000</v>
      </c>
      <c r="E2908" s="23">
        <v>41852</v>
      </c>
      <c r="F2908">
        <v>3</v>
      </c>
      <c r="G2908">
        <v>3</v>
      </c>
      <c r="H2908">
        <v>1</v>
      </c>
      <c r="I2908">
        <v>20</v>
      </c>
      <c r="J2908">
        <v>30</v>
      </c>
      <c r="K2908">
        <v>0.66666666666666663</v>
      </c>
      <c r="L2908">
        <v>30</v>
      </c>
      <c r="M2908">
        <v>1</v>
      </c>
      <c r="N2908">
        <v>20</v>
      </c>
      <c r="P2908">
        <v>0</v>
      </c>
      <c r="Q2908">
        <v>0</v>
      </c>
      <c r="R2908" t="e">
        <v>#DIV/0!</v>
      </c>
      <c r="S2908">
        <v>0</v>
      </c>
      <c r="T2908">
        <v>0.625</v>
      </c>
    </row>
    <row r="2909" spans="1:20" x14ac:dyDescent="0.2">
      <c r="A2909" t="s">
        <v>9289</v>
      </c>
      <c r="B2909" t="s">
        <v>9290</v>
      </c>
      <c r="C2909" t="s">
        <v>211</v>
      </c>
      <c r="D2909" t="s">
        <v>1000</v>
      </c>
      <c r="E2909" s="23">
        <v>41852</v>
      </c>
      <c r="H2909" t="e">
        <v>#DIV/0!</v>
      </c>
      <c r="I2909">
        <v>12</v>
      </c>
      <c r="K2909" t="e">
        <v>#DIV/0!</v>
      </c>
      <c r="M2909" t="e">
        <v>#DIV/0!</v>
      </c>
      <c r="N2909">
        <v>12</v>
      </c>
      <c r="R2909" t="e">
        <v>#DIV/0!</v>
      </c>
    </row>
    <row r="2910" spans="1:20" x14ac:dyDescent="0.2">
      <c r="A2910" t="s">
        <v>9114</v>
      </c>
      <c r="B2910" t="s">
        <v>9115</v>
      </c>
      <c r="C2910" t="s">
        <v>207</v>
      </c>
      <c r="D2910" t="s">
        <v>1002</v>
      </c>
      <c r="E2910" s="23">
        <v>41852</v>
      </c>
      <c r="F2910">
        <v>8</v>
      </c>
      <c r="G2910">
        <v>7</v>
      </c>
      <c r="H2910">
        <v>1.1428571428571428</v>
      </c>
      <c r="I2910">
        <v>27</v>
      </c>
      <c r="J2910">
        <v>45</v>
      </c>
      <c r="K2910">
        <v>0.6</v>
      </c>
      <c r="L2910">
        <v>45</v>
      </c>
      <c r="M2910">
        <v>1</v>
      </c>
      <c r="N2910">
        <v>23</v>
      </c>
      <c r="P2910">
        <v>1</v>
      </c>
      <c r="Q2910">
        <v>3</v>
      </c>
      <c r="R2910">
        <v>0.33333333333333331</v>
      </c>
      <c r="S2910">
        <v>4</v>
      </c>
      <c r="T2910">
        <v>0.42016806722689076</v>
      </c>
    </row>
    <row r="2911" spans="1:20" x14ac:dyDescent="0.2">
      <c r="A2911" t="s">
        <v>9049</v>
      </c>
      <c r="B2911" t="s">
        <v>9050</v>
      </c>
      <c r="C2911" t="s">
        <v>894</v>
      </c>
      <c r="D2911" t="s">
        <v>1000</v>
      </c>
      <c r="E2911" s="23">
        <v>41852</v>
      </c>
      <c r="H2911" t="e">
        <v>#DIV/0!</v>
      </c>
      <c r="K2911" t="e">
        <v>#DIV/0!</v>
      </c>
      <c r="M2911" t="e">
        <v>#DIV/0!</v>
      </c>
      <c r="R2911" t="e">
        <v>#DIV/0!</v>
      </c>
    </row>
    <row r="2912" spans="1:20" x14ac:dyDescent="0.2">
      <c r="A2912" t="s">
        <v>8874</v>
      </c>
      <c r="B2912" t="s">
        <v>8875</v>
      </c>
      <c r="C2912" t="s">
        <v>210</v>
      </c>
      <c r="D2912" t="s">
        <v>1000</v>
      </c>
      <c r="E2912" s="23">
        <v>41852</v>
      </c>
      <c r="F2912">
        <v>6</v>
      </c>
      <c r="G2912">
        <v>5</v>
      </c>
      <c r="H2912">
        <v>1.2</v>
      </c>
      <c r="I2912">
        <v>22</v>
      </c>
      <c r="J2912">
        <v>35</v>
      </c>
      <c r="K2912">
        <v>0.62857142857142856</v>
      </c>
      <c r="L2912">
        <v>35</v>
      </c>
      <c r="M2912">
        <v>1</v>
      </c>
      <c r="N2912">
        <v>21</v>
      </c>
      <c r="O2912">
        <v>1.075</v>
      </c>
      <c r="P2912">
        <v>1</v>
      </c>
      <c r="Q2912">
        <v>3</v>
      </c>
      <c r="R2912">
        <v>0.33333333333333331</v>
      </c>
      <c r="S2912">
        <v>1</v>
      </c>
    </row>
    <row r="2913" spans="1:20" x14ac:dyDescent="0.2">
      <c r="A2913" t="s">
        <v>8699</v>
      </c>
      <c r="B2913" t="s">
        <v>8700</v>
      </c>
      <c r="C2913" t="s">
        <v>208</v>
      </c>
      <c r="D2913" t="s">
        <v>1000</v>
      </c>
      <c r="E2913" s="23">
        <v>41852</v>
      </c>
      <c r="F2913">
        <v>2</v>
      </c>
      <c r="G2913">
        <v>2</v>
      </c>
      <c r="H2913">
        <v>1</v>
      </c>
      <c r="I2913">
        <v>5</v>
      </c>
      <c r="J2913">
        <v>10</v>
      </c>
      <c r="K2913">
        <v>0.5</v>
      </c>
      <c r="L2913">
        <v>10</v>
      </c>
      <c r="M2913">
        <v>1</v>
      </c>
      <c r="N2913">
        <v>2</v>
      </c>
      <c r="P2913">
        <v>0</v>
      </c>
      <c r="Q2913">
        <v>0</v>
      </c>
      <c r="R2913" t="e">
        <v>#DIV/0!</v>
      </c>
      <c r="S2913">
        <v>3</v>
      </c>
    </row>
    <row r="2914" spans="1:20" x14ac:dyDescent="0.2">
      <c r="A2914" t="s">
        <v>8450</v>
      </c>
      <c r="B2914" t="s">
        <v>8451</v>
      </c>
      <c r="C2914" t="s">
        <v>213</v>
      </c>
      <c r="D2914" t="s">
        <v>1000</v>
      </c>
      <c r="E2914" s="23">
        <v>41852</v>
      </c>
      <c r="H2914" t="e">
        <v>#DIV/0!</v>
      </c>
      <c r="K2914" t="e">
        <v>#DIV/0!</v>
      </c>
      <c r="M2914" t="e">
        <v>#DIV/0!</v>
      </c>
      <c r="R2914" t="e">
        <v>#DIV/0!</v>
      </c>
      <c r="T2914">
        <v>0.75510204081632648</v>
      </c>
    </row>
    <row r="2915" spans="1:20" x14ac:dyDescent="0.2">
      <c r="A2915" t="s">
        <v>8275</v>
      </c>
      <c r="B2915" t="s">
        <v>8276</v>
      </c>
      <c r="C2915" t="s">
        <v>212</v>
      </c>
      <c r="D2915" t="s">
        <v>1002</v>
      </c>
      <c r="E2915" s="23">
        <v>41852</v>
      </c>
      <c r="F2915">
        <v>0</v>
      </c>
      <c r="G2915">
        <v>0</v>
      </c>
      <c r="H2915" t="e">
        <v>#DIV/0!</v>
      </c>
      <c r="I2915">
        <v>0</v>
      </c>
      <c r="J2915">
        <v>0</v>
      </c>
      <c r="K2915" t="e">
        <v>#DIV/0!</v>
      </c>
      <c r="L2915">
        <v>0</v>
      </c>
      <c r="M2915" t="e">
        <v>#DIV/0!</v>
      </c>
      <c r="N2915">
        <v>0</v>
      </c>
      <c r="P2915">
        <v>0</v>
      </c>
      <c r="Q2915">
        <v>0</v>
      </c>
      <c r="R2915" t="e">
        <v>#DIV/0!</v>
      </c>
      <c r="S2915">
        <v>0</v>
      </c>
    </row>
    <row r="2916" spans="1:20" x14ac:dyDescent="0.2">
      <c r="A2916" t="s">
        <v>8210</v>
      </c>
      <c r="B2916" t="s">
        <v>8211</v>
      </c>
      <c r="C2916" t="s">
        <v>8154</v>
      </c>
      <c r="D2916" t="s">
        <v>1000</v>
      </c>
      <c r="E2916" s="23">
        <v>41852</v>
      </c>
      <c r="H2916" t="e">
        <v>#DIV/0!</v>
      </c>
      <c r="K2916" t="e">
        <v>#DIV/0!</v>
      </c>
      <c r="M2916" t="e">
        <v>#DIV/0!</v>
      </c>
      <c r="R2916" t="e">
        <v>#DIV/0!</v>
      </c>
    </row>
    <row r="2917" spans="1:20" x14ac:dyDescent="0.2">
      <c r="A2917" t="s">
        <v>7974</v>
      </c>
      <c r="B2917" t="s">
        <v>7975</v>
      </c>
      <c r="C2917" t="s">
        <v>225</v>
      </c>
      <c r="D2917" t="s">
        <v>1002</v>
      </c>
      <c r="E2917" s="23">
        <v>41852</v>
      </c>
      <c r="F2917">
        <v>3</v>
      </c>
      <c r="G2917">
        <v>3</v>
      </c>
      <c r="H2917">
        <v>1</v>
      </c>
      <c r="I2917">
        <v>25</v>
      </c>
      <c r="J2917">
        <v>30</v>
      </c>
      <c r="K2917">
        <v>0.83333333333333337</v>
      </c>
      <c r="L2917">
        <v>30</v>
      </c>
      <c r="M2917">
        <v>1</v>
      </c>
      <c r="N2917">
        <v>25</v>
      </c>
      <c r="R2917" t="e">
        <v>#DIV/0!</v>
      </c>
      <c r="S2917">
        <v>0</v>
      </c>
    </row>
    <row r="2918" spans="1:20" x14ac:dyDescent="0.2">
      <c r="A2918" t="s">
        <v>7773</v>
      </c>
      <c r="B2918" t="s">
        <v>7774</v>
      </c>
      <c r="C2918" t="s">
        <v>226</v>
      </c>
      <c r="D2918" t="s">
        <v>1000</v>
      </c>
      <c r="E2918" s="23">
        <v>41852</v>
      </c>
      <c r="F2918">
        <v>3</v>
      </c>
      <c r="G2918">
        <v>3</v>
      </c>
      <c r="H2918">
        <v>1</v>
      </c>
      <c r="I2918">
        <v>25</v>
      </c>
      <c r="J2918">
        <v>30</v>
      </c>
      <c r="K2918">
        <v>0.83333333333333337</v>
      </c>
      <c r="L2918">
        <v>30</v>
      </c>
      <c r="M2918">
        <v>1</v>
      </c>
      <c r="N2918">
        <v>25</v>
      </c>
      <c r="R2918" t="e">
        <v>#DIV/0!</v>
      </c>
      <c r="S2918">
        <v>0</v>
      </c>
    </row>
    <row r="2919" spans="1:20" x14ac:dyDescent="0.2">
      <c r="A2919" t="s">
        <v>7586</v>
      </c>
      <c r="B2919" t="s">
        <v>7587</v>
      </c>
      <c r="C2919" t="s">
        <v>901</v>
      </c>
      <c r="D2919" t="s">
        <v>1000</v>
      </c>
      <c r="E2919" s="23">
        <v>41852</v>
      </c>
      <c r="F2919">
        <v>1</v>
      </c>
      <c r="G2919">
        <v>2</v>
      </c>
      <c r="H2919">
        <v>0.5</v>
      </c>
      <c r="I2919">
        <v>10</v>
      </c>
      <c r="J2919">
        <v>5</v>
      </c>
      <c r="K2919">
        <v>2</v>
      </c>
      <c r="L2919">
        <v>10</v>
      </c>
      <c r="M2919">
        <v>0.5</v>
      </c>
      <c r="N2919">
        <v>10</v>
      </c>
      <c r="P2919">
        <v>0</v>
      </c>
      <c r="Q2919">
        <v>0</v>
      </c>
      <c r="R2919" t="e">
        <v>#DIV/0!</v>
      </c>
      <c r="S2919">
        <v>0</v>
      </c>
    </row>
    <row r="2920" spans="1:20" x14ac:dyDescent="0.2">
      <c r="A2920" t="s">
        <v>7239</v>
      </c>
      <c r="B2920" t="s">
        <v>7240</v>
      </c>
      <c r="C2920" t="s">
        <v>1052</v>
      </c>
      <c r="D2920" t="s">
        <v>1000</v>
      </c>
      <c r="E2920" s="23">
        <v>41852</v>
      </c>
      <c r="F2920">
        <v>1</v>
      </c>
      <c r="G2920">
        <v>2</v>
      </c>
      <c r="H2920">
        <v>0.5</v>
      </c>
      <c r="I2920">
        <v>10</v>
      </c>
      <c r="J2920">
        <v>5</v>
      </c>
      <c r="K2920">
        <v>2</v>
      </c>
      <c r="L2920">
        <v>10</v>
      </c>
      <c r="M2920">
        <v>0.5</v>
      </c>
      <c r="N2920">
        <v>10</v>
      </c>
      <c r="P2920">
        <v>0</v>
      </c>
      <c r="Q2920">
        <v>0</v>
      </c>
      <c r="R2920" t="e">
        <v>#DIV/0!</v>
      </c>
      <c r="S2920">
        <v>0</v>
      </c>
    </row>
    <row r="2921" spans="1:20" x14ac:dyDescent="0.2">
      <c r="A2921" t="s">
        <v>7034</v>
      </c>
      <c r="B2921" t="s">
        <v>7035</v>
      </c>
      <c r="C2921" t="s">
        <v>232</v>
      </c>
      <c r="D2921" t="s">
        <v>1002</v>
      </c>
      <c r="E2921" s="23">
        <v>41852</v>
      </c>
      <c r="F2921">
        <v>5</v>
      </c>
      <c r="G2921">
        <v>5</v>
      </c>
      <c r="H2921">
        <v>1</v>
      </c>
      <c r="I2921">
        <v>42</v>
      </c>
      <c r="J2921">
        <v>45</v>
      </c>
      <c r="K2921">
        <v>0.93333333333333335</v>
      </c>
      <c r="L2921">
        <v>45</v>
      </c>
      <c r="M2921">
        <v>1</v>
      </c>
      <c r="N2921">
        <v>37</v>
      </c>
      <c r="P2921">
        <v>0</v>
      </c>
      <c r="Q2921">
        <v>1</v>
      </c>
      <c r="R2921">
        <v>0</v>
      </c>
      <c r="S2921">
        <v>5</v>
      </c>
    </row>
    <row r="2922" spans="1:20" x14ac:dyDescent="0.2">
      <c r="A2922" t="s">
        <v>6843</v>
      </c>
      <c r="B2922" t="s">
        <v>6844</v>
      </c>
      <c r="C2922" t="s">
        <v>231</v>
      </c>
      <c r="D2922" t="s">
        <v>1000</v>
      </c>
      <c r="E2922" s="23">
        <v>41852</v>
      </c>
      <c r="F2922">
        <v>5</v>
      </c>
      <c r="G2922">
        <v>5</v>
      </c>
      <c r="H2922">
        <v>1</v>
      </c>
      <c r="I2922">
        <v>42</v>
      </c>
      <c r="J2922">
        <v>45</v>
      </c>
      <c r="K2922">
        <v>0.93333333333333335</v>
      </c>
      <c r="L2922">
        <v>45</v>
      </c>
      <c r="M2922">
        <v>1</v>
      </c>
      <c r="N2922">
        <v>37</v>
      </c>
      <c r="P2922">
        <v>0</v>
      </c>
      <c r="Q2922">
        <v>1</v>
      </c>
      <c r="R2922">
        <v>0</v>
      </c>
      <c r="S2922">
        <v>5</v>
      </c>
    </row>
    <row r="2923" spans="1:20" x14ac:dyDescent="0.2">
      <c r="A2923" t="s">
        <v>6668</v>
      </c>
      <c r="B2923" t="s">
        <v>6669</v>
      </c>
      <c r="C2923" t="s">
        <v>317</v>
      </c>
      <c r="D2923" t="s">
        <v>1002</v>
      </c>
      <c r="E2923" s="23">
        <v>41852</v>
      </c>
      <c r="F2923">
        <v>5</v>
      </c>
      <c r="G2923">
        <v>5</v>
      </c>
      <c r="H2923">
        <v>1</v>
      </c>
      <c r="I2923">
        <v>19</v>
      </c>
      <c r="J2923">
        <v>25</v>
      </c>
      <c r="K2923">
        <v>0.76</v>
      </c>
      <c r="L2923">
        <v>25</v>
      </c>
      <c r="M2923">
        <v>1</v>
      </c>
      <c r="N2923">
        <v>15</v>
      </c>
      <c r="P2923">
        <v>4</v>
      </c>
      <c r="Q2923">
        <v>4</v>
      </c>
      <c r="R2923">
        <v>1</v>
      </c>
      <c r="S2923">
        <v>4</v>
      </c>
    </row>
    <row r="2924" spans="1:20" x14ac:dyDescent="0.2">
      <c r="A2924" t="s">
        <v>6493</v>
      </c>
      <c r="B2924" t="s">
        <v>6494</v>
      </c>
      <c r="C2924" t="s">
        <v>316</v>
      </c>
      <c r="D2924" t="s">
        <v>1000</v>
      </c>
      <c r="E2924" s="23">
        <v>41852</v>
      </c>
      <c r="F2924">
        <v>5</v>
      </c>
      <c r="G2924">
        <v>5</v>
      </c>
      <c r="H2924">
        <v>1</v>
      </c>
      <c r="I2924">
        <v>19</v>
      </c>
      <c r="J2924">
        <v>25</v>
      </c>
      <c r="K2924">
        <v>0.76</v>
      </c>
      <c r="L2924">
        <v>25</v>
      </c>
      <c r="M2924">
        <v>1</v>
      </c>
      <c r="N2924">
        <v>15</v>
      </c>
      <c r="P2924">
        <v>4</v>
      </c>
      <c r="Q2924">
        <v>4</v>
      </c>
      <c r="R2924">
        <v>1</v>
      </c>
      <c r="S2924">
        <v>4</v>
      </c>
    </row>
    <row r="2925" spans="1:20" x14ac:dyDescent="0.2">
      <c r="A2925" t="s">
        <v>6244</v>
      </c>
      <c r="B2925" t="s">
        <v>6245</v>
      </c>
      <c r="C2925" t="s">
        <v>214</v>
      </c>
      <c r="D2925" t="s">
        <v>1002</v>
      </c>
      <c r="E2925" s="23">
        <v>41852</v>
      </c>
      <c r="F2925">
        <v>13</v>
      </c>
      <c r="G2925">
        <v>14</v>
      </c>
      <c r="H2925">
        <v>0.9285714285714286</v>
      </c>
      <c r="I2925">
        <v>79</v>
      </c>
      <c r="J2925">
        <v>137</v>
      </c>
      <c r="K2925">
        <v>0.57664233576642332</v>
      </c>
      <c r="L2925">
        <v>137</v>
      </c>
      <c r="M2925">
        <v>1</v>
      </c>
      <c r="N2925">
        <v>66</v>
      </c>
      <c r="P2925">
        <v>16</v>
      </c>
      <c r="Q2925">
        <v>23</v>
      </c>
      <c r="R2925">
        <v>0.69565217391304346</v>
      </c>
      <c r="S2925">
        <v>13</v>
      </c>
    </row>
    <row r="2926" spans="1:20" x14ac:dyDescent="0.2">
      <c r="A2926" t="s">
        <v>6069</v>
      </c>
      <c r="B2926" t="s">
        <v>6070</v>
      </c>
      <c r="C2926" t="s">
        <v>215</v>
      </c>
      <c r="D2926" t="s">
        <v>1000</v>
      </c>
      <c r="E2926" s="23">
        <v>41852</v>
      </c>
      <c r="F2926">
        <v>5</v>
      </c>
      <c r="G2926">
        <v>6</v>
      </c>
      <c r="H2926">
        <v>0.83333333333333337</v>
      </c>
      <c r="I2926">
        <v>50</v>
      </c>
      <c r="J2926">
        <v>57</v>
      </c>
      <c r="K2926">
        <v>0.8771929824561403</v>
      </c>
      <c r="L2926">
        <v>57</v>
      </c>
      <c r="M2926">
        <v>1</v>
      </c>
      <c r="N2926">
        <v>38</v>
      </c>
      <c r="O2926">
        <v>1.175</v>
      </c>
      <c r="P2926">
        <v>6</v>
      </c>
      <c r="Q2926">
        <v>10</v>
      </c>
      <c r="R2926">
        <v>0.6</v>
      </c>
      <c r="S2926">
        <v>12</v>
      </c>
      <c r="T2926">
        <v>1</v>
      </c>
    </row>
    <row r="2927" spans="1:20" x14ac:dyDescent="0.2">
      <c r="A2927" t="s">
        <v>5894</v>
      </c>
      <c r="B2927" t="s">
        <v>5895</v>
      </c>
      <c r="C2927" t="s">
        <v>216</v>
      </c>
      <c r="D2927" t="s">
        <v>1000</v>
      </c>
      <c r="E2927" s="23">
        <v>41852</v>
      </c>
      <c r="F2927">
        <v>8</v>
      </c>
      <c r="G2927">
        <v>8</v>
      </c>
      <c r="H2927">
        <v>1</v>
      </c>
      <c r="I2927">
        <v>29</v>
      </c>
      <c r="J2927">
        <v>80</v>
      </c>
      <c r="K2927">
        <v>0.36249999999999999</v>
      </c>
      <c r="L2927">
        <v>80</v>
      </c>
      <c r="M2927">
        <v>1</v>
      </c>
      <c r="N2927">
        <v>28</v>
      </c>
      <c r="P2927">
        <v>10</v>
      </c>
      <c r="Q2927">
        <v>13</v>
      </c>
      <c r="R2927">
        <v>0.76923076923076927</v>
      </c>
      <c r="S2927">
        <v>1</v>
      </c>
      <c r="T2927">
        <v>0.42016806722689076</v>
      </c>
    </row>
    <row r="2928" spans="1:20" x14ac:dyDescent="0.2">
      <c r="A2928" t="s">
        <v>5466</v>
      </c>
      <c r="B2928" t="s">
        <v>5467</v>
      </c>
      <c r="C2928" t="s">
        <v>903</v>
      </c>
      <c r="D2928" t="s">
        <v>1000</v>
      </c>
      <c r="E2928" s="23">
        <v>41852</v>
      </c>
      <c r="F2928">
        <v>11</v>
      </c>
      <c r="G2928">
        <v>11</v>
      </c>
      <c r="H2928">
        <v>1</v>
      </c>
      <c r="I2928">
        <v>13</v>
      </c>
      <c r="J2928">
        <v>52</v>
      </c>
      <c r="K2928">
        <v>0.25</v>
      </c>
      <c r="L2928">
        <v>52</v>
      </c>
      <c r="M2928">
        <v>1</v>
      </c>
      <c r="N2928">
        <v>13</v>
      </c>
      <c r="P2928">
        <v>0</v>
      </c>
      <c r="Q2928">
        <v>0</v>
      </c>
      <c r="R2928" t="e">
        <v>#DIV/0!</v>
      </c>
      <c r="S2928">
        <v>0</v>
      </c>
      <c r="T2928" t="e">
        <v>#DIV/0!</v>
      </c>
    </row>
    <row r="2929" spans="1:20" x14ac:dyDescent="0.2">
      <c r="A2929" t="s">
        <v>5650</v>
      </c>
      <c r="B2929" t="s">
        <v>5651</v>
      </c>
      <c r="C2929" t="s">
        <v>1047</v>
      </c>
      <c r="D2929" t="s">
        <v>1000</v>
      </c>
      <c r="E2929" s="23">
        <v>41852</v>
      </c>
      <c r="F2929">
        <v>6</v>
      </c>
      <c r="G2929">
        <v>6</v>
      </c>
      <c r="H2929">
        <v>1</v>
      </c>
      <c r="J2929">
        <v>27</v>
      </c>
      <c r="K2929">
        <v>0</v>
      </c>
      <c r="L2929">
        <v>27</v>
      </c>
      <c r="M2929">
        <v>1</v>
      </c>
      <c r="R2929" t="e">
        <v>#DIV/0!</v>
      </c>
      <c r="T2929" t="e">
        <v>#DIV/0!</v>
      </c>
    </row>
    <row r="2930" spans="1:20" x14ac:dyDescent="0.2">
      <c r="A2930" t="s">
        <v>5231</v>
      </c>
      <c r="B2930" t="s">
        <v>5232</v>
      </c>
      <c r="C2930" t="s">
        <v>1053</v>
      </c>
      <c r="D2930" t="s">
        <v>1000</v>
      </c>
      <c r="E2930" s="23">
        <v>41852</v>
      </c>
      <c r="F2930">
        <v>5</v>
      </c>
      <c r="G2930">
        <v>5</v>
      </c>
      <c r="H2930">
        <v>1</v>
      </c>
      <c r="I2930">
        <v>13</v>
      </c>
      <c r="J2930">
        <v>25</v>
      </c>
      <c r="K2930">
        <v>0.52</v>
      </c>
      <c r="L2930">
        <v>25</v>
      </c>
      <c r="M2930">
        <v>1</v>
      </c>
      <c r="N2930">
        <v>13</v>
      </c>
      <c r="P2930">
        <v>0</v>
      </c>
      <c r="Q2930">
        <v>0</v>
      </c>
      <c r="R2930" t="e">
        <v>#DIV/0!</v>
      </c>
      <c r="S2930">
        <v>0</v>
      </c>
      <c r="T2930">
        <v>0.77777777777777779</v>
      </c>
    </row>
    <row r="2931" spans="1:20" x14ac:dyDescent="0.2">
      <c r="A2931" t="s">
        <v>5026</v>
      </c>
      <c r="B2931" t="s">
        <v>5027</v>
      </c>
      <c r="C2931" t="s">
        <v>229</v>
      </c>
      <c r="D2931" t="s">
        <v>1000</v>
      </c>
      <c r="E2931" s="23">
        <v>41852</v>
      </c>
      <c r="H2931" t="e">
        <v>#DIV/0!</v>
      </c>
      <c r="K2931" t="e">
        <v>#DIV/0!</v>
      </c>
      <c r="M2931" t="e">
        <v>#DIV/0!</v>
      </c>
      <c r="R2931" t="e">
        <v>#DIV/0!</v>
      </c>
      <c r="T2931" t="e">
        <v>#DIV/0!</v>
      </c>
    </row>
    <row r="2932" spans="1:20" x14ac:dyDescent="0.2">
      <c r="A2932" t="s">
        <v>4851</v>
      </c>
      <c r="B2932" t="s">
        <v>4852</v>
      </c>
      <c r="C2932" t="s">
        <v>230</v>
      </c>
      <c r="D2932" t="s">
        <v>1002</v>
      </c>
      <c r="E2932" s="23">
        <v>41852</v>
      </c>
      <c r="H2932" t="e">
        <v>#DIV/0!</v>
      </c>
      <c r="K2932" t="e">
        <v>#DIV/0!</v>
      </c>
      <c r="M2932" t="e">
        <v>#DIV/0!</v>
      </c>
      <c r="R2932" t="e">
        <v>#DIV/0!</v>
      </c>
      <c r="T2932" t="e">
        <v>#DIV/0!</v>
      </c>
    </row>
    <row r="2933" spans="1:20" x14ac:dyDescent="0.2">
      <c r="A2933" t="s">
        <v>4676</v>
      </c>
      <c r="B2933" t="s">
        <v>4677</v>
      </c>
      <c r="C2933" t="s">
        <v>234</v>
      </c>
      <c r="D2933" t="s">
        <v>1002</v>
      </c>
      <c r="E2933" s="23">
        <v>41852</v>
      </c>
      <c r="T2933">
        <v>0.62083333333333335</v>
      </c>
    </row>
    <row r="2934" spans="1:20" x14ac:dyDescent="0.2">
      <c r="A2934" t="s">
        <v>4501</v>
      </c>
      <c r="B2934" t="s">
        <v>4502</v>
      </c>
      <c r="C2934" t="s">
        <v>233</v>
      </c>
      <c r="D2934" t="s">
        <v>1000</v>
      </c>
      <c r="E2934" s="23">
        <v>41852</v>
      </c>
      <c r="T2934" t="e">
        <v>#DIV/0!</v>
      </c>
    </row>
    <row r="2935" spans="1:20" x14ac:dyDescent="0.2">
      <c r="A2935" t="s">
        <v>4326</v>
      </c>
      <c r="B2935" t="s">
        <v>4327</v>
      </c>
      <c r="C2935" t="s">
        <v>217</v>
      </c>
      <c r="D2935" t="s">
        <v>1002</v>
      </c>
      <c r="E2935" s="23">
        <v>41852</v>
      </c>
      <c r="F2935">
        <v>4</v>
      </c>
      <c r="G2935">
        <v>5</v>
      </c>
      <c r="H2935">
        <v>0.8</v>
      </c>
      <c r="I2935">
        <v>15</v>
      </c>
      <c r="J2935">
        <v>35</v>
      </c>
      <c r="K2935">
        <v>0.42857142857142855</v>
      </c>
      <c r="L2935">
        <v>40</v>
      </c>
      <c r="M2935">
        <v>0.875</v>
      </c>
      <c r="N2935">
        <v>13</v>
      </c>
      <c r="P2935">
        <v>0</v>
      </c>
      <c r="Q2935">
        <v>0</v>
      </c>
      <c r="R2935" t="e">
        <v>#DIV/0!</v>
      </c>
      <c r="S2935">
        <v>2</v>
      </c>
      <c r="T2935">
        <v>0.75510204081632648</v>
      </c>
    </row>
    <row r="2936" spans="1:20" x14ac:dyDescent="0.2">
      <c r="A2936" t="s">
        <v>4261</v>
      </c>
      <c r="B2936" t="s">
        <v>4262</v>
      </c>
      <c r="C2936" t="s">
        <v>895</v>
      </c>
      <c r="D2936" t="s">
        <v>1000</v>
      </c>
      <c r="E2936" s="23">
        <v>41852</v>
      </c>
      <c r="H2936" t="e">
        <v>#DIV/0!</v>
      </c>
      <c r="K2936" t="e">
        <v>#DIV/0!</v>
      </c>
      <c r="M2936" t="e">
        <v>#DIV/0!</v>
      </c>
      <c r="R2936" t="e">
        <v>#DIV/0!</v>
      </c>
      <c r="T2936">
        <v>0.83</v>
      </c>
    </row>
    <row r="2937" spans="1:20" x14ac:dyDescent="0.2">
      <c r="A2937" t="s">
        <v>4086</v>
      </c>
      <c r="B2937" t="s">
        <v>4087</v>
      </c>
      <c r="C2937" t="s">
        <v>218</v>
      </c>
      <c r="D2937" t="s">
        <v>1000</v>
      </c>
      <c r="E2937" s="23">
        <v>41852</v>
      </c>
      <c r="F2937">
        <v>1</v>
      </c>
      <c r="G2937">
        <v>2</v>
      </c>
      <c r="H2937">
        <v>0.5</v>
      </c>
      <c r="I2937">
        <v>2</v>
      </c>
      <c r="J2937">
        <v>5</v>
      </c>
      <c r="K2937">
        <v>0.4</v>
      </c>
      <c r="L2937">
        <v>10</v>
      </c>
      <c r="M2937">
        <v>0.5</v>
      </c>
      <c r="N2937">
        <v>2</v>
      </c>
      <c r="P2937">
        <v>0</v>
      </c>
      <c r="Q2937">
        <v>0</v>
      </c>
      <c r="R2937" t="e">
        <v>#DIV/0!</v>
      </c>
      <c r="S2937">
        <v>0</v>
      </c>
      <c r="T2937" t="e">
        <v>#DIV/0!</v>
      </c>
    </row>
    <row r="2938" spans="1:20" x14ac:dyDescent="0.2">
      <c r="A2938" t="s">
        <v>3911</v>
      </c>
      <c r="B2938" t="s">
        <v>3912</v>
      </c>
      <c r="C2938" t="s">
        <v>219</v>
      </c>
      <c r="D2938" t="s">
        <v>1000</v>
      </c>
      <c r="E2938" s="23">
        <v>41852</v>
      </c>
      <c r="F2938">
        <v>3</v>
      </c>
      <c r="G2938">
        <v>3</v>
      </c>
      <c r="H2938">
        <v>1</v>
      </c>
      <c r="I2938">
        <v>13</v>
      </c>
      <c r="J2938">
        <v>30</v>
      </c>
      <c r="K2938">
        <v>0.43333333333333335</v>
      </c>
      <c r="L2938">
        <v>30</v>
      </c>
      <c r="M2938">
        <v>1</v>
      </c>
      <c r="N2938">
        <v>11</v>
      </c>
      <c r="S2938">
        <v>2</v>
      </c>
      <c r="T2938">
        <v>0.625</v>
      </c>
    </row>
    <row r="2939" spans="1:20" x14ac:dyDescent="0.2">
      <c r="A2939" t="s">
        <v>3544</v>
      </c>
      <c r="B2939" t="s">
        <v>3545</v>
      </c>
      <c r="C2939" t="s">
        <v>220</v>
      </c>
      <c r="D2939" t="s">
        <v>1002</v>
      </c>
      <c r="E2939" s="23">
        <v>41852</v>
      </c>
      <c r="F2939">
        <v>14</v>
      </c>
      <c r="G2939">
        <v>16</v>
      </c>
      <c r="H2939">
        <v>0.875</v>
      </c>
      <c r="I2939">
        <v>31</v>
      </c>
      <c r="J2939">
        <v>40</v>
      </c>
      <c r="K2939">
        <v>0.77500000000000002</v>
      </c>
      <c r="L2939">
        <v>48</v>
      </c>
      <c r="M2939">
        <v>0.83333333333333337</v>
      </c>
      <c r="N2939">
        <v>24</v>
      </c>
      <c r="P2939">
        <v>2</v>
      </c>
      <c r="Q2939">
        <v>9</v>
      </c>
      <c r="R2939">
        <v>0.22222222222222221</v>
      </c>
      <c r="S2939">
        <v>7</v>
      </c>
      <c r="T2939">
        <v>1.2</v>
      </c>
    </row>
    <row r="2940" spans="1:20" x14ac:dyDescent="0.2">
      <c r="A2940" t="s">
        <v>3369</v>
      </c>
      <c r="B2940" t="s">
        <v>3370</v>
      </c>
      <c r="C2940" t="s">
        <v>221</v>
      </c>
      <c r="D2940" t="s">
        <v>1000</v>
      </c>
      <c r="E2940" s="23">
        <v>41852</v>
      </c>
      <c r="F2940">
        <v>10</v>
      </c>
      <c r="G2940">
        <v>12</v>
      </c>
      <c r="H2940">
        <v>0.83333333333333337</v>
      </c>
      <c r="I2940">
        <v>25</v>
      </c>
      <c r="J2940">
        <v>32</v>
      </c>
      <c r="K2940">
        <v>0.78125</v>
      </c>
      <c r="L2940">
        <v>40</v>
      </c>
      <c r="M2940">
        <v>0.8</v>
      </c>
      <c r="N2940">
        <v>18</v>
      </c>
      <c r="O2940">
        <v>0.8216</v>
      </c>
      <c r="P2940">
        <v>2</v>
      </c>
      <c r="Q2940">
        <v>6</v>
      </c>
      <c r="R2940">
        <v>0.33333333333333331</v>
      </c>
      <c r="S2940">
        <v>7</v>
      </c>
      <c r="T2940">
        <v>0.74583333333333335</v>
      </c>
    </row>
    <row r="2941" spans="1:20" x14ac:dyDescent="0.2">
      <c r="A2941" t="s">
        <v>3194</v>
      </c>
      <c r="B2941" t="s">
        <v>3195</v>
      </c>
      <c r="C2941" t="s">
        <v>222</v>
      </c>
      <c r="D2941" t="s">
        <v>1000</v>
      </c>
      <c r="E2941" s="23">
        <v>41852</v>
      </c>
      <c r="F2941">
        <v>4</v>
      </c>
      <c r="G2941">
        <v>4</v>
      </c>
      <c r="H2941">
        <v>1</v>
      </c>
      <c r="I2941">
        <v>6</v>
      </c>
      <c r="J2941">
        <v>8</v>
      </c>
      <c r="K2941">
        <v>0.75</v>
      </c>
      <c r="L2941">
        <v>8</v>
      </c>
      <c r="M2941">
        <v>1</v>
      </c>
      <c r="N2941">
        <v>6</v>
      </c>
      <c r="O2941">
        <v>0.56999999999999995</v>
      </c>
      <c r="P2941">
        <v>0</v>
      </c>
      <c r="Q2941">
        <v>3</v>
      </c>
      <c r="R2941">
        <v>0</v>
      </c>
      <c r="S2941">
        <v>0</v>
      </c>
      <c r="T2941" t="e">
        <v>#DIV/0!</v>
      </c>
    </row>
    <row r="2942" spans="1:20" x14ac:dyDescent="0.2">
      <c r="A2942" t="s">
        <v>12028</v>
      </c>
      <c r="B2942" t="s">
        <v>12029</v>
      </c>
      <c r="C2942" t="s">
        <v>1051</v>
      </c>
      <c r="D2942" t="s">
        <v>1000</v>
      </c>
      <c r="E2942" s="23">
        <v>41852</v>
      </c>
      <c r="F2942">
        <v>2</v>
      </c>
      <c r="G2942">
        <v>3</v>
      </c>
      <c r="H2942">
        <v>0.66666666666666663</v>
      </c>
      <c r="I2942">
        <v>4</v>
      </c>
      <c r="J2942">
        <v>10</v>
      </c>
      <c r="K2942">
        <v>0.4</v>
      </c>
      <c r="L2942">
        <v>15</v>
      </c>
      <c r="M2942">
        <v>0.66666666666666663</v>
      </c>
      <c r="N2942">
        <v>4</v>
      </c>
      <c r="P2942">
        <v>0</v>
      </c>
      <c r="Q2942">
        <v>6</v>
      </c>
      <c r="R2942">
        <v>0</v>
      </c>
      <c r="T2942" t="e">
        <v>#DIV/0!</v>
      </c>
    </row>
    <row r="2943" spans="1:20" x14ac:dyDescent="0.2">
      <c r="A2943" t="s">
        <v>13394</v>
      </c>
      <c r="B2943" t="s">
        <v>13395</v>
      </c>
      <c r="C2943" t="s">
        <v>242</v>
      </c>
      <c r="D2943" t="s">
        <v>1002</v>
      </c>
      <c r="E2943" s="23">
        <v>41852</v>
      </c>
      <c r="F2943">
        <v>0</v>
      </c>
      <c r="G2943">
        <v>0</v>
      </c>
      <c r="H2943" t="e">
        <v>#DIV/0!</v>
      </c>
      <c r="I2943">
        <v>12</v>
      </c>
      <c r="J2943">
        <v>0</v>
      </c>
      <c r="K2943" t="e">
        <v>#DIV/0!</v>
      </c>
      <c r="L2943">
        <v>0</v>
      </c>
      <c r="M2943" t="e">
        <v>#DIV/0!</v>
      </c>
      <c r="N2943">
        <v>12</v>
      </c>
      <c r="P2943">
        <v>0</v>
      </c>
      <c r="Q2943">
        <v>0</v>
      </c>
      <c r="R2943" t="e">
        <v>#DIV/0!</v>
      </c>
      <c r="S2943">
        <v>0</v>
      </c>
      <c r="T2943" t="e">
        <v>#DIV/0!</v>
      </c>
    </row>
    <row r="2944" spans="1:20" x14ac:dyDescent="0.2">
      <c r="A2944" t="s">
        <v>13571</v>
      </c>
      <c r="B2944" t="s">
        <v>13572</v>
      </c>
      <c r="C2944" t="s">
        <v>237</v>
      </c>
      <c r="D2944" t="s">
        <v>1002</v>
      </c>
      <c r="E2944" s="23">
        <v>41852</v>
      </c>
      <c r="F2944">
        <v>16</v>
      </c>
      <c r="G2944">
        <v>16</v>
      </c>
      <c r="H2944">
        <v>1</v>
      </c>
      <c r="I2944">
        <v>108</v>
      </c>
      <c r="J2944">
        <v>137</v>
      </c>
      <c r="K2944">
        <v>0.78832116788321172</v>
      </c>
      <c r="L2944">
        <v>137</v>
      </c>
      <c r="M2944">
        <v>1</v>
      </c>
      <c r="N2944">
        <v>90</v>
      </c>
      <c r="O2944">
        <v>1.1166666666666667</v>
      </c>
      <c r="P2944">
        <v>13</v>
      </c>
      <c r="Q2944">
        <v>20</v>
      </c>
      <c r="R2944">
        <v>0.65</v>
      </c>
      <c r="S2944">
        <v>18</v>
      </c>
      <c r="T2944" t="e">
        <v>#DIV/0!</v>
      </c>
    </row>
    <row r="2945" spans="1:20" x14ac:dyDescent="0.2">
      <c r="A2945" t="s">
        <v>13746</v>
      </c>
      <c r="B2945" t="s">
        <v>13747</v>
      </c>
      <c r="C2945" t="s">
        <v>238</v>
      </c>
      <c r="D2945" t="s">
        <v>1002</v>
      </c>
      <c r="E2945" s="23">
        <v>41852</v>
      </c>
      <c r="F2945">
        <v>10</v>
      </c>
      <c r="G2945">
        <v>12</v>
      </c>
      <c r="H2945">
        <v>0.83333333333333337</v>
      </c>
      <c r="I2945">
        <v>25</v>
      </c>
      <c r="J2945">
        <v>32</v>
      </c>
      <c r="K2945">
        <v>0.78125</v>
      </c>
      <c r="L2945">
        <v>40</v>
      </c>
      <c r="M2945">
        <v>0.8</v>
      </c>
      <c r="N2945">
        <v>18</v>
      </c>
      <c r="O2945">
        <v>0.8216</v>
      </c>
      <c r="P2945">
        <v>2</v>
      </c>
      <c r="Q2945">
        <v>6</v>
      </c>
      <c r="R2945">
        <v>0.33333333333333331</v>
      </c>
      <c r="S2945">
        <v>7</v>
      </c>
      <c r="T2945">
        <v>0.71563636363636363</v>
      </c>
    </row>
    <row r="2946" spans="1:20" x14ac:dyDescent="0.2">
      <c r="A2946" t="s">
        <v>13923</v>
      </c>
      <c r="B2946" t="s">
        <v>13924</v>
      </c>
      <c r="C2946" t="s">
        <v>239</v>
      </c>
      <c r="D2946" t="s">
        <v>1002</v>
      </c>
      <c r="E2946" s="23">
        <v>41852</v>
      </c>
      <c r="F2946">
        <v>4</v>
      </c>
      <c r="G2946">
        <v>4</v>
      </c>
      <c r="H2946">
        <v>1</v>
      </c>
      <c r="I2946">
        <v>6</v>
      </c>
      <c r="J2946">
        <v>8</v>
      </c>
      <c r="K2946">
        <v>0.75</v>
      </c>
      <c r="L2946">
        <v>8</v>
      </c>
      <c r="M2946">
        <v>1</v>
      </c>
      <c r="N2946">
        <v>6</v>
      </c>
      <c r="O2946">
        <v>0.56999999999999995</v>
      </c>
      <c r="P2946">
        <v>0</v>
      </c>
      <c r="Q2946">
        <v>3</v>
      </c>
      <c r="R2946">
        <v>0</v>
      </c>
      <c r="S2946">
        <v>0</v>
      </c>
    </row>
    <row r="2947" spans="1:20" x14ac:dyDescent="0.2">
      <c r="A2947" t="s">
        <v>14110</v>
      </c>
      <c r="B2947" t="s">
        <v>14111</v>
      </c>
      <c r="C2947" t="s">
        <v>240</v>
      </c>
      <c r="D2947" t="s">
        <v>1002</v>
      </c>
      <c r="E2947" s="23">
        <v>41852</v>
      </c>
      <c r="F2947">
        <v>16</v>
      </c>
      <c r="G2947">
        <v>18</v>
      </c>
      <c r="H2947">
        <v>0.88888888888888884</v>
      </c>
      <c r="I2947">
        <v>43</v>
      </c>
      <c r="J2947">
        <v>70</v>
      </c>
      <c r="K2947">
        <v>0.61428571428571432</v>
      </c>
      <c r="L2947">
        <v>80</v>
      </c>
      <c r="M2947">
        <v>0.875</v>
      </c>
      <c r="N2947">
        <v>34</v>
      </c>
      <c r="P2947">
        <v>6</v>
      </c>
      <c r="Q2947">
        <v>12</v>
      </c>
      <c r="R2947">
        <v>0.5</v>
      </c>
      <c r="S2947">
        <v>9</v>
      </c>
      <c r="T2947">
        <v>0.77083333333333326</v>
      </c>
    </row>
    <row r="2948" spans="1:20" x14ac:dyDescent="0.2">
      <c r="A2948" t="s">
        <v>14287</v>
      </c>
      <c r="B2948" t="s">
        <v>14288</v>
      </c>
      <c r="C2948" t="s">
        <v>241</v>
      </c>
      <c r="D2948" t="s">
        <v>1002</v>
      </c>
      <c r="E2948" s="23">
        <v>41852</v>
      </c>
      <c r="F2948">
        <v>33</v>
      </c>
      <c r="G2948">
        <v>33</v>
      </c>
      <c r="H2948">
        <v>1</v>
      </c>
      <c r="I2948">
        <v>229</v>
      </c>
      <c r="J2948">
        <v>325</v>
      </c>
      <c r="K2948">
        <v>0.70461538461538464</v>
      </c>
      <c r="L2948">
        <v>325</v>
      </c>
      <c r="M2948">
        <v>1</v>
      </c>
      <c r="N2948">
        <v>212</v>
      </c>
      <c r="P2948">
        <v>20</v>
      </c>
      <c r="Q2948">
        <v>25</v>
      </c>
      <c r="R2948">
        <v>0.8</v>
      </c>
      <c r="S2948">
        <v>17</v>
      </c>
      <c r="T2948">
        <v>1.0874999999999999</v>
      </c>
    </row>
    <row r="2949" spans="1:20" x14ac:dyDescent="0.2">
      <c r="A2949" t="s">
        <v>14616</v>
      </c>
      <c r="B2949" t="s">
        <v>14617</v>
      </c>
      <c r="C2949" t="s">
        <v>199</v>
      </c>
      <c r="D2949" t="s">
        <v>1000</v>
      </c>
      <c r="E2949" s="23">
        <v>41852</v>
      </c>
      <c r="F2949">
        <v>11</v>
      </c>
      <c r="G2949">
        <v>11</v>
      </c>
      <c r="H2949">
        <v>1</v>
      </c>
      <c r="I2949">
        <v>87</v>
      </c>
      <c r="J2949">
        <v>80</v>
      </c>
      <c r="K2949">
        <v>1.0874999999999999</v>
      </c>
      <c r="L2949">
        <v>80</v>
      </c>
      <c r="M2949">
        <v>1</v>
      </c>
      <c r="N2949">
        <v>82</v>
      </c>
      <c r="P2949">
        <v>1</v>
      </c>
      <c r="Q2949">
        <v>3</v>
      </c>
      <c r="R2949">
        <v>0.33333333333333331</v>
      </c>
      <c r="S2949">
        <v>5</v>
      </c>
      <c r="T2949">
        <v>0.62427272727272731</v>
      </c>
    </row>
    <row r="2950" spans="1:20" x14ac:dyDescent="0.2">
      <c r="A2950" t="s">
        <v>14791</v>
      </c>
      <c r="B2950" t="s">
        <v>14792</v>
      </c>
      <c r="C2950" t="s">
        <v>201</v>
      </c>
      <c r="D2950" t="s">
        <v>1002</v>
      </c>
      <c r="E2950" s="23">
        <v>41852</v>
      </c>
      <c r="F2950">
        <v>0</v>
      </c>
      <c r="G2950">
        <v>0</v>
      </c>
      <c r="H2950" t="e">
        <v>#DIV/0!</v>
      </c>
      <c r="I2950">
        <v>0</v>
      </c>
      <c r="J2950">
        <v>0</v>
      </c>
      <c r="K2950" t="e">
        <v>#DIV/0!</v>
      </c>
      <c r="L2950">
        <v>0</v>
      </c>
      <c r="M2950" t="e">
        <v>#DIV/0!</v>
      </c>
      <c r="N2950">
        <v>0</v>
      </c>
      <c r="P2950">
        <v>1</v>
      </c>
      <c r="Q2950">
        <v>1</v>
      </c>
      <c r="R2950">
        <v>1</v>
      </c>
      <c r="S2950">
        <v>0</v>
      </c>
      <c r="T2950">
        <v>0.80700000000000005</v>
      </c>
    </row>
    <row r="2951" spans="1:20" x14ac:dyDescent="0.2">
      <c r="A2951" t="s">
        <v>14882</v>
      </c>
      <c r="B2951" t="s">
        <v>14883</v>
      </c>
      <c r="C2951" t="s">
        <v>200</v>
      </c>
      <c r="D2951" t="s">
        <v>1002</v>
      </c>
      <c r="E2951" s="23">
        <v>41852</v>
      </c>
      <c r="F2951">
        <v>4</v>
      </c>
      <c r="G2951">
        <v>4</v>
      </c>
      <c r="H2951">
        <v>1</v>
      </c>
      <c r="I2951">
        <v>9</v>
      </c>
      <c r="J2951">
        <v>10</v>
      </c>
      <c r="K2951">
        <v>0.9</v>
      </c>
      <c r="L2951">
        <v>10</v>
      </c>
      <c r="M2951">
        <v>1</v>
      </c>
      <c r="N2951">
        <v>8</v>
      </c>
      <c r="P2951">
        <v>0</v>
      </c>
      <c r="Q2951">
        <v>2</v>
      </c>
      <c r="R2951">
        <v>0</v>
      </c>
      <c r="S2951">
        <v>1</v>
      </c>
      <c r="T2951">
        <v>0.8899999999999999</v>
      </c>
    </row>
    <row r="2952" spans="1:20" x14ac:dyDescent="0.2">
      <c r="A2952" t="s">
        <v>15059</v>
      </c>
      <c r="B2952" t="s">
        <v>15060</v>
      </c>
      <c r="C2952" t="s">
        <v>202</v>
      </c>
      <c r="D2952" t="s">
        <v>1002</v>
      </c>
      <c r="E2952" s="23">
        <v>41852</v>
      </c>
      <c r="F2952">
        <v>7</v>
      </c>
      <c r="G2952">
        <v>7</v>
      </c>
      <c r="H2952">
        <v>1</v>
      </c>
      <c r="I2952">
        <v>78</v>
      </c>
      <c r="J2952">
        <v>70</v>
      </c>
      <c r="K2952">
        <v>1.1142857142857143</v>
      </c>
      <c r="L2952">
        <v>70</v>
      </c>
      <c r="M2952">
        <v>1</v>
      </c>
      <c r="N2952">
        <v>74</v>
      </c>
      <c r="P2952">
        <v>0</v>
      </c>
      <c r="Q2952">
        <v>0</v>
      </c>
      <c r="R2952" t="e">
        <v>#DIV/0!</v>
      </c>
      <c r="S2952">
        <v>4</v>
      </c>
      <c r="T2952">
        <v>0.55648148148148147</v>
      </c>
    </row>
    <row r="2953" spans="1:20" x14ac:dyDescent="0.2">
      <c r="A2953" t="s">
        <v>15602</v>
      </c>
      <c r="B2953" t="s">
        <v>15603</v>
      </c>
      <c r="C2953" t="s">
        <v>228</v>
      </c>
      <c r="D2953" t="s">
        <v>1002</v>
      </c>
      <c r="E2953" s="23">
        <v>41852</v>
      </c>
      <c r="H2953" t="e">
        <v>#DIV/0!</v>
      </c>
      <c r="K2953" t="e">
        <v>#DIV/0!</v>
      </c>
      <c r="M2953" t="e">
        <v>#DIV/0!</v>
      </c>
      <c r="R2953" t="e">
        <v>#DIV/0!</v>
      </c>
      <c r="T2953">
        <v>0.58763505402160865</v>
      </c>
    </row>
    <row r="2954" spans="1:20" x14ac:dyDescent="0.2">
      <c r="A2954" t="s">
        <v>15763</v>
      </c>
      <c r="B2954" t="s">
        <v>15764</v>
      </c>
      <c r="C2954" t="s">
        <v>227</v>
      </c>
      <c r="D2954" t="s">
        <v>1000</v>
      </c>
      <c r="E2954" s="23">
        <v>41852</v>
      </c>
      <c r="H2954" t="e">
        <v>#DIV/0!</v>
      </c>
      <c r="K2954" t="e">
        <v>#DIV/0!</v>
      </c>
      <c r="M2954" t="e">
        <v>#DIV/0!</v>
      </c>
      <c r="R2954" t="e">
        <v>#DIV/0!</v>
      </c>
    </row>
    <row r="2955" spans="1:20" x14ac:dyDescent="0.2">
      <c r="A2955" t="s">
        <v>15940</v>
      </c>
      <c r="B2955" t="s">
        <v>15941</v>
      </c>
      <c r="C2955" t="s">
        <v>203</v>
      </c>
      <c r="D2955" t="s">
        <v>1000</v>
      </c>
      <c r="E2955" s="23">
        <v>41852</v>
      </c>
      <c r="F2955">
        <v>13</v>
      </c>
      <c r="G2955">
        <v>14</v>
      </c>
      <c r="H2955">
        <v>0.9285714285714286</v>
      </c>
      <c r="I2955">
        <v>66</v>
      </c>
      <c r="J2955">
        <v>105</v>
      </c>
      <c r="K2955">
        <v>0.62857142857142856</v>
      </c>
      <c r="L2955">
        <v>110</v>
      </c>
      <c r="M2955">
        <v>0.95454545454545459</v>
      </c>
      <c r="N2955">
        <v>55</v>
      </c>
      <c r="P2955">
        <v>17</v>
      </c>
      <c r="Q2955">
        <v>23</v>
      </c>
      <c r="R2955">
        <v>0.73913043478260865</v>
      </c>
      <c r="S2955">
        <v>11</v>
      </c>
      <c r="T2955">
        <v>0.76053179944416427</v>
      </c>
    </row>
    <row r="2956" spans="1:20" x14ac:dyDescent="0.2">
      <c r="A2956" t="s">
        <v>16119</v>
      </c>
      <c r="B2956" t="s">
        <v>16120</v>
      </c>
      <c r="C2956" t="s">
        <v>205</v>
      </c>
      <c r="D2956" t="s">
        <v>1002</v>
      </c>
      <c r="E2956" s="23">
        <v>41852</v>
      </c>
      <c r="F2956">
        <v>5</v>
      </c>
      <c r="G2956">
        <v>5</v>
      </c>
      <c r="H2956">
        <v>1</v>
      </c>
      <c r="I2956">
        <v>36</v>
      </c>
      <c r="J2956">
        <v>45</v>
      </c>
      <c r="K2956">
        <v>0.8</v>
      </c>
      <c r="L2956">
        <v>45</v>
      </c>
      <c r="M2956">
        <v>1</v>
      </c>
      <c r="N2956">
        <v>31</v>
      </c>
      <c r="O2956">
        <v>1.1000000000000001</v>
      </c>
      <c r="P2956">
        <v>5</v>
      </c>
      <c r="Q2956">
        <v>6</v>
      </c>
      <c r="R2956">
        <v>0.83333333333333337</v>
      </c>
      <c r="S2956">
        <v>5</v>
      </c>
    </row>
    <row r="2957" spans="1:20" x14ac:dyDescent="0.2">
      <c r="A2957" t="s">
        <v>16296</v>
      </c>
      <c r="B2957" t="s">
        <v>16297</v>
      </c>
      <c r="C2957" t="s">
        <v>204</v>
      </c>
      <c r="D2957" t="s">
        <v>1002</v>
      </c>
      <c r="E2957" s="23">
        <v>41852</v>
      </c>
      <c r="F2957">
        <v>4</v>
      </c>
      <c r="G2957">
        <v>5</v>
      </c>
      <c r="H2957">
        <v>0.8</v>
      </c>
      <c r="I2957">
        <v>8</v>
      </c>
      <c r="J2957">
        <v>20</v>
      </c>
      <c r="K2957">
        <v>0.4</v>
      </c>
      <c r="L2957">
        <v>25</v>
      </c>
      <c r="M2957">
        <v>0.8</v>
      </c>
      <c r="N2957">
        <v>7</v>
      </c>
      <c r="P2957">
        <v>2</v>
      </c>
      <c r="Q2957">
        <v>6</v>
      </c>
      <c r="R2957">
        <v>0.33333333333333331</v>
      </c>
      <c r="S2957">
        <v>1</v>
      </c>
    </row>
    <row r="2958" spans="1:20" x14ac:dyDescent="0.2">
      <c r="A2958" t="s">
        <v>16473</v>
      </c>
      <c r="B2958" t="s">
        <v>16474</v>
      </c>
      <c r="C2958" t="s">
        <v>206</v>
      </c>
      <c r="D2958" t="s">
        <v>1002</v>
      </c>
      <c r="E2958" s="23">
        <v>41852</v>
      </c>
      <c r="F2958">
        <v>4</v>
      </c>
      <c r="G2958">
        <v>4</v>
      </c>
      <c r="H2958">
        <v>1</v>
      </c>
      <c r="I2958">
        <v>22</v>
      </c>
      <c r="J2958">
        <v>40</v>
      </c>
      <c r="K2958">
        <v>0.55000000000000004</v>
      </c>
      <c r="L2958">
        <v>40</v>
      </c>
      <c r="M2958">
        <v>1</v>
      </c>
      <c r="N2958">
        <v>17</v>
      </c>
      <c r="P2958">
        <v>10</v>
      </c>
      <c r="Q2958">
        <v>11</v>
      </c>
      <c r="R2958">
        <v>0.90909090909090906</v>
      </c>
      <c r="S2958">
        <v>5</v>
      </c>
    </row>
    <row r="2959" spans="1:20" x14ac:dyDescent="0.2">
      <c r="A2959" t="s">
        <v>16614</v>
      </c>
      <c r="B2959" t="s">
        <v>16615</v>
      </c>
      <c r="C2959" t="s">
        <v>223</v>
      </c>
      <c r="D2959" t="s">
        <v>1000</v>
      </c>
      <c r="E2959" s="23">
        <v>41852</v>
      </c>
      <c r="F2959">
        <v>3</v>
      </c>
      <c r="G2959">
        <v>3</v>
      </c>
      <c r="H2959">
        <v>1</v>
      </c>
      <c r="I2959">
        <v>20</v>
      </c>
      <c r="J2959">
        <v>30</v>
      </c>
      <c r="K2959">
        <v>0.66666666666666663</v>
      </c>
      <c r="L2959">
        <v>30</v>
      </c>
      <c r="M2959">
        <v>1</v>
      </c>
      <c r="N2959">
        <v>20</v>
      </c>
      <c r="P2959">
        <v>0</v>
      </c>
      <c r="Q2959">
        <v>0</v>
      </c>
      <c r="R2959" t="e">
        <v>#DIV/0!</v>
      </c>
      <c r="S2959">
        <v>0</v>
      </c>
    </row>
    <row r="2960" spans="1:20" x14ac:dyDescent="0.2">
      <c r="A2960" t="s">
        <v>16793</v>
      </c>
      <c r="B2960" t="s">
        <v>16794</v>
      </c>
      <c r="C2960" t="s">
        <v>224</v>
      </c>
      <c r="D2960" t="s">
        <v>1002</v>
      </c>
      <c r="E2960" s="23">
        <v>41852</v>
      </c>
      <c r="F2960">
        <v>3</v>
      </c>
      <c r="G2960">
        <v>3</v>
      </c>
      <c r="H2960">
        <v>1</v>
      </c>
      <c r="I2960">
        <v>20</v>
      </c>
      <c r="J2960">
        <v>30</v>
      </c>
      <c r="K2960">
        <v>0.66666666666666663</v>
      </c>
      <c r="L2960">
        <v>30</v>
      </c>
      <c r="M2960">
        <v>1</v>
      </c>
      <c r="N2960">
        <v>20</v>
      </c>
      <c r="P2960">
        <v>0</v>
      </c>
      <c r="Q2960">
        <v>0</v>
      </c>
      <c r="R2960" t="e">
        <v>#DIV/0!</v>
      </c>
      <c r="S2960">
        <v>0</v>
      </c>
      <c r="T2960">
        <v>0.5</v>
      </c>
    </row>
    <row r="2961" spans="1:20" x14ac:dyDescent="0.2">
      <c r="A2961" t="s">
        <v>17230</v>
      </c>
      <c r="B2961" t="s">
        <v>17231</v>
      </c>
      <c r="C2961" t="s">
        <v>225</v>
      </c>
      <c r="D2961" t="s">
        <v>1000</v>
      </c>
      <c r="E2961" s="23">
        <v>41852</v>
      </c>
      <c r="F2961">
        <v>3</v>
      </c>
      <c r="G2961">
        <v>3</v>
      </c>
      <c r="H2961">
        <v>1</v>
      </c>
      <c r="I2961">
        <v>25</v>
      </c>
      <c r="J2961">
        <v>30</v>
      </c>
      <c r="K2961">
        <v>0.83333333333333337</v>
      </c>
      <c r="L2961">
        <v>30</v>
      </c>
      <c r="M2961">
        <v>1</v>
      </c>
      <c r="N2961">
        <v>25</v>
      </c>
      <c r="R2961" t="e">
        <v>#DIV/0!</v>
      </c>
      <c r="S2961">
        <v>0</v>
      </c>
      <c r="T2961">
        <v>0.2857142857142857</v>
      </c>
    </row>
    <row r="2962" spans="1:20" x14ac:dyDescent="0.2">
      <c r="A2962" t="s">
        <v>17437</v>
      </c>
      <c r="B2962" t="s">
        <v>17438</v>
      </c>
      <c r="C2962" t="s">
        <v>226</v>
      </c>
      <c r="D2962" t="s">
        <v>1002</v>
      </c>
      <c r="E2962" s="23">
        <v>41852</v>
      </c>
      <c r="F2962">
        <v>3</v>
      </c>
      <c r="G2962">
        <v>3</v>
      </c>
      <c r="H2962">
        <v>1</v>
      </c>
      <c r="I2962">
        <v>25</v>
      </c>
      <c r="J2962">
        <v>30</v>
      </c>
      <c r="K2962">
        <v>0.83333333333333337</v>
      </c>
      <c r="L2962">
        <v>30</v>
      </c>
      <c r="M2962">
        <v>1</v>
      </c>
      <c r="N2962">
        <v>25</v>
      </c>
      <c r="R2962" t="e">
        <v>#DIV/0!</v>
      </c>
      <c r="S2962">
        <v>0</v>
      </c>
    </row>
    <row r="2963" spans="1:20" x14ac:dyDescent="0.2">
      <c r="A2963" t="s">
        <v>17614</v>
      </c>
      <c r="B2963" t="s">
        <v>17615</v>
      </c>
      <c r="C2963" t="s">
        <v>232</v>
      </c>
      <c r="D2963" t="s">
        <v>1000</v>
      </c>
      <c r="E2963" s="23">
        <v>41852</v>
      </c>
      <c r="F2963">
        <v>5</v>
      </c>
      <c r="G2963">
        <v>5</v>
      </c>
      <c r="H2963">
        <v>1</v>
      </c>
      <c r="I2963">
        <v>42</v>
      </c>
      <c r="J2963">
        <v>45</v>
      </c>
      <c r="K2963">
        <v>0.93333333333333335</v>
      </c>
      <c r="L2963">
        <v>45</v>
      </c>
      <c r="M2963">
        <v>1</v>
      </c>
      <c r="N2963">
        <v>37</v>
      </c>
      <c r="P2963">
        <v>0</v>
      </c>
      <c r="Q2963">
        <v>1</v>
      </c>
      <c r="R2963">
        <v>0</v>
      </c>
      <c r="S2963">
        <v>5</v>
      </c>
      <c r="T2963">
        <v>1.075</v>
      </c>
    </row>
    <row r="2964" spans="1:20" x14ac:dyDescent="0.2">
      <c r="A2964" t="s">
        <v>17811</v>
      </c>
      <c r="B2964" t="s">
        <v>17812</v>
      </c>
      <c r="C2964" t="s">
        <v>231</v>
      </c>
      <c r="D2964" t="s">
        <v>1002</v>
      </c>
      <c r="E2964" s="23">
        <v>41852</v>
      </c>
      <c r="F2964">
        <v>5</v>
      </c>
      <c r="G2964">
        <v>5</v>
      </c>
      <c r="H2964">
        <v>1</v>
      </c>
      <c r="I2964">
        <v>42</v>
      </c>
      <c r="J2964">
        <v>45</v>
      </c>
      <c r="K2964">
        <v>0.93333333333333335</v>
      </c>
      <c r="L2964">
        <v>45</v>
      </c>
      <c r="M2964">
        <v>1</v>
      </c>
      <c r="N2964">
        <v>37</v>
      </c>
      <c r="P2964">
        <v>0</v>
      </c>
      <c r="Q2964">
        <v>1</v>
      </c>
      <c r="R2964">
        <v>0</v>
      </c>
      <c r="S2964">
        <v>5</v>
      </c>
      <c r="T2964">
        <v>0.9</v>
      </c>
    </row>
    <row r="2965" spans="1:20" x14ac:dyDescent="0.2">
      <c r="A2965" t="s">
        <v>17988</v>
      </c>
      <c r="B2965" t="s">
        <v>17989</v>
      </c>
      <c r="C2965" t="s">
        <v>317</v>
      </c>
      <c r="D2965" t="s">
        <v>1000</v>
      </c>
      <c r="E2965" s="23">
        <v>41852</v>
      </c>
      <c r="F2965">
        <v>5</v>
      </c>
      <c r="G2965">
        <v>5</v>
      </c>
      <c r="H2965">
        <v>1</v>
      </c>
      <c r="I2965">
        <v>19</v>
      </c>
      <c r="J2965">
        <v>25</v>
      </c>
      <c r="K2965">
        <v>0.76</v>
      </c>
      <c r="L2965">
        <v>25</v>
      </c>
      <c r="M2965">
        <v>1</v>
      </c>
      <c r="N2965">
        <v>15</v>
      </c>
      <c r="P2965">
        <v>4</v>
      </c>
      <c r="Q2965">
        <v>4</v>
      </c>
      <c r="R2965">
        <v>1</v>
      </c>
      <c r="S2965">
        <v>4</v>
      </c>
      <c r="T2965">
        <v>0.74316666666666664</v>
      </c>
    </row>
    <row r="2966" spans="1:20" x14ac:dyDescent="0.2">
      <c r="A2966" t="s">
        <v>18167</v>
      </c>
      <c r="B2966" t="s">
        <v>18168</v>
      </c>
      <c r="C2966" t="s">
        <v>316</v>
      </c>
      <c r="D2966" t="s">
        <v>1002</v>
      </c>
      <c r="E2966" s="23">
        <v>41852</v>
      </c>
      <c r="F2966">
        <v>5</v>
      </c>
      <c r="G2966">
        <v>5</v>
      </c>
      <c r="H2966">
        <v>1</v>
      </c>
      <c r="I2966">
        <v>19</v>
      </c>
      <c r="J2966">
        <v>25</v>
      </c>
      <c r="K2966">
        <v>0.76</v>
      </c>
      <c r="L2966">
        <v>25</v>
      </c>
      <c r="M2966">
        <v>1</v>
      </c>
      <c r="N2966">
        <v>15</v>
      </c>
      <c r="P2966">
        <v>4</v>
      </c>
      <c r="Q2966">
        <v>4</v>
      </c>
      <c r="R2966">
        <v>1</v>
      </c>
      <c r="S2966">
        <v>4</v>
      </c>
      <c r="T2966">
        <v>0.80700000000000005</v>
      </c>
    </row>
    <row r="2967" spans="1:20" x14ac:dyDescent="0.2">
      <c r="A2967" t="s">
        <v>18420</v>
      </c>
      <c r="B2967" t="s">
        <v>18421</v>
      </c>
      <c r="C2967" t="s">
        <v>214</v>
      </c>
      <c r="D2967" t="s">
        <v>1000</v>
      </c>
      <c r="E2967" s="23">
        <v>41852</v>
      </c>
      <c r="F2967">
        <v>13</v>
      </c>
      <c r="G2967">
        <v>14</v>
      </c>
      <c r="H2967">
        <v>0.9285714285714286</v>
      </c>
      <c r="I2967">
        <v>79</v>
      </c>
      <c r="J2967">
        <v>137</v>
      </c>
      <c r="K2967">
        <v>0.57664233576642332</v>
      </c>
      <c r="L2967">
        <v>137</v>
      </c>
      <c r="M2967">
        <v>1</v>
      </c>
      <c r="N2967">
        <v>66</v>
      </c>
      <c r="P2967">
        <v>16</v>
      </c>
      <c r="Q2967">
        <v>23</v>
      </c>
      <c r="R2967">
        <v>0.69565217391304346</v>
      </c>
      <c r="S2967">
        <v>13</v>
      </c>
      <c r="T2967">
        <v>0.83</v>
      </c>
    </row>
    <row r="2968" spans="1:20" x14ac:dyDescent="0.2">
      <c r="A2968" t="s">
        <v>18599</v>
      </c>
      <c r="B2968" t="s">
        <v>18600</v>
      </c>
      <c r="C2968" t="s">
        <v>215</v>
      </c>
      <c r="D2968" t="s">
        <v>1002</v>
      </c>
      <c r="E2968" s="23">
        <v>41852</v>
      </c>
      <c r="F2968">
        <v>5</v>
      </c>
      <c r="G2968">
        <v>6</v>
      </c>
      <c r="H2968">
        <v>0.83333333333333337</v>
      </c>
      <c r="I2968">
        <v>50</v>
      </c>
      <c r="J2968">
        <v>57</v>
      </c>
      <c r="K2968">
        <v>0.8771929824561403</v>
      </c>
      <c r="L2968">
        <v>57</v>
      </c>
      <c r="M2968">
        <v>1</v>
      </c>
      <c r="N2968">
        <v>38</v>
      </c>
      <c r="O2968">
        <v>1.175</v>
      </c>
      <c r="P2968">
        <v>6</v>
      </c>
      <c r="Q2968">
        <v>10</v>
      </c>
      <c r="R2968">
        <v>0.6</v>
      </c>
      <c r="S2968">
        <v>12</v>
      </c>
      <c r="T2968">
        <v>0.95</v>
      </c>
    </row>
    <row r="2969" spans="1:20" x14ac:dyDescent="0.2">
      <c r="A2969" t="s">
        <v>18776</v>
      </c>
      <c r="B2969" t="s">
        <v>18777</v>
      </c>
      <c r="C2969" t="s">
        <v>216</v>
      </c>
      <c r="D2969" t="s">
        <v>1002</v>
      </c>
      <c r="E2969" s="23">
        <v>41852</v>
      </c>
      <c r="F2969">
        <v>8</v>
      </c>
      <c r="G2969">
        <v>8</v>
      </c>
      <c r="H2969">
        <v>1</v>
      </c>
      <c r="I2969">
        <v>29</v>
      </c>
      <c r="J2969">
        <v>80</v>
      </c>
      <c r="K2969">
        <v>0.36249999999999999</v>
      </c>
      <c r="L2969">
        <v>80</v>
      </c>
      <c r="M2969">
        <v>1</v>
      </c>
      <c r="N2969">
        <v>28</v>
      </c>
      <c r="P2969">
        <v>10</v>
      </c>
      <c r="Q2969">
        <v>13</v>
      </c>
      <c r="R2969">
        <v>0.76923076923076927</v>
      </c>
      <c r="S2969">
        <v>1</v>
      </c>
      <c r="T2969">
        <v>0.75</v>
      </c>
    </row>
    <row r="2970" spans="1:20" x14ac:dyDescent="0.2">
      <c r="A2970" t="s">
        <v>18953</v>
      </c>
      <c r="B2970" t="s">
        <v>18954</v>
      </c>
      <c r="C2970" t="s">
        <v>229</v>
      </c>
      <c r="D2970" t="s">
        <v>1002</v>
      </c>
      <c r="E2970" s="23">
        <v>41852</v>
      </c>
      <c r="H2970" t="e">
        <v>#DIV/0!</v>
      </c>
      <c r="K2970" t="e">
        <v>#DIV/0!</v>
      </c>
      <c r="M2970" t="e">
        <v>#DIV/0!</v>
      </c>
      <c r="R2970" t="e">
        <v>#DIV/0!</v>
      </c>
      <c r="T2970">
        <v>0.33333333333333331</v>
      </c>
    </row>
    <row r="2971" spans="1:20" x14ac:dyDescent="0.2">
      <c r="A2971" t="s">
        <v>19130</v>
      </c>
      <c r="B2971" t="s">
        <v>19131</v>
      </c>
      <c r="C2971" t="s">
        <v>230</v>
      </c>
      <c r="D2971" t="s">
        <v>1000</v>
      </c>
      <c r="E2971" s="23">
        <v>41852</v>
      </c>
      <c r="H2971" t="e">
        <v>#DIV/0!</v>
      </c>
      <c r="K2971" t="e">
        <v>#DIV/0!</v>
      </c>
      <c r="M2971" t="e">
        <v>#DIV/0!</v>
      </c>
      <c r="R2971" t="e">
        <v>#DIV/0!</v>
      </c>
      <c r="T2971">
        <v>0.2</v>
      </c>
    </row>
    <row r="2972" spans="1:20" x14ac:dyDescent="0.2">
      <c r="A2972" t="s">
        <v>19309</v>
      </c>
      <c r="B2972" t="s">
        <v>19310</v>
      </c>
      <c r="C2972" t="s">
        <v>234</v>
      </c>
      <c r="D2972" t="s">
        <v>1000</v>
      </c>
      <c r="E2972" s="23">
        <v>41852</v>
      </c>
      <c r="T2972">
        <v>0.66666666666666663</v>
      </c>
    </row>
    <row r="2973" spans="1:20" x14ac:dyDescent="0.2">
      <c r="A2973" t="s">
        <v>19488</v>
      </c>
      <c r="B2973" t="s">
        <v>19489</v>
      </c>
      <c r="C2973" t="s">
        <v>233</v>
      </c>
      <c r="D2973" t="s">
        <v>1002</v>
      </c>
      <c r="E2973" s="23">
        <v>41852</v>
      </c>
    </row>
    <row r="2974" spans="1:20" x14ac:dyDescent="0.2">
      <c r="A2974" t="s">
        <v>19863</v>
      </c>
      <c r="B2974" t="s">
        <v>19864</v>
      </c>
      <c r="C2974" t="s">
        <v>220</v>
      </c>
      <c r="D2974" t="s">
        <v>1000</v>
      </c>
      <c r="E2974" s="23">
        <v>41852</v>
      </c>
      <c r="F2974">
        <v>14</v>
      </c>
      <c r="G2974">
        <v>16</v>
      </c>
      <c r="H2974">
        <v>0.875</v>
      </c>
      <c r="I2974">
        <v>31</v>
      </c>
      <c r="J2974">
        <v>40</v>
      </c>
      <c r="K2974">
        <v>0.77500000000000002</v>
      </c>
      <c r="L2974">
        <v>48</v>
      </c>
      <c r="M2974">
        <v>0.83333333333333337</v>
      </c>
      <c r="N2974">
        <v>24</v>
      </c>
      <c r="P2974">
        <v>2</v>
      </c>
      <c r="Q2974">
        <v>9</v>
      </c>
      <c r="R2974">
        <v>0.22222222222222221</v>
      </c>
      <c r="S2974">
        <v>7</v>
      </c>
      <c r="T2974">
        <v>0.39552238805970147</v>
      </c>
    </row>
    <row r="2975" spans="1:20" x14ac:dyDescent="0.2">
      <c r="A2975" t="s">
        <v>20042</v>
      </c>
      <c r="B2975" t="s">
        <v>20043</v>
      </c>
      <c r="C2975" t="s">
        <v>221</v>
      </c>
      <c r="D2975" t="s">
        <v>1002</v>
      </c>
      <c r="E2975" s="23">
        <v>41852</v>
      </c>
      <c r="F2975">
        <v>10</v>
      </c>
      <c r="G2975">
        <v>12</v>
      </c>
      <c r="H2975">
        <v>0.83333333333333337</v>
      </c>
      <c r="I2975">
        <v>25</v>
      </c>
      <c r="J2975">
        <v>32</v>
      </c>
      <c r="K2975">
        <v>0.78125</v>
      </c>
      <c r="L2975">
        <v>40</v>
      </c>
      <c r="M2975">
        <v>0.8</v>
      </c>
      <c r="N2975">
        <v>18</v>
      </c>
      <c r="O2975">
        <v>0.8216</v>
      </c>
      <c r="P2975">
        <v>2</v>
      </c>
      <c r="Q2975">
        <v>6</v>
      </c>
      <c r="R2975">
        <v>0.33333333333333331</v>
      </c>
      <c r="S2975">
        <v>7</v>
      </c>
    </row>
    <row r="2976" spans="1:20" x14ac:dyDescent="0.2">
      <c r="A2976" t="s">
        <v>20219</v>
      </c>
      <c r="B2976" t="s">
        <v>20220</v>
      </c>
      <c r="C2976" t="s">
        <v>222</v>
      </c>
      <c r="D2976" t="s">
        <v>1002</v>
      </c>
      <c r="E2976" s="23">
        <v>41852</v>
      </c>
      <c r="F2976">
        <v>4</v>
      </c>
      <c r="G2976">
        <v>4</v>
      </c>
      <c r="H2976">
        <v>1</v>
      </c>
      <c r="I2976">
        <v>6</v>
      </c>
      <c r="J2976">
        <v>8</v>
      </c>
      <c r="K2976">
        <v>0.75</v>
      </c>
      <c r="L2976">
        <v>8</v>
      </c>
      <c r="M2976">
        <v>1</v>
      </c>
      <c r="N2976">
        <v>6</v>
      </c>
      <c r="O2976">
        <v>0.56999999999999995</v>
      </c>
      <c r="P2976">
        <v>0</v>
      </c>
      <c r="Q2976">
        <v>3</v>
      </c>
      <c r="R2976">
        <v>0</v>
      </c>
      <c r="S2976">
        <v>0</v>
      </c>
      <c r="T2976">
        <v>0.77631578947368418</v>
      </c>
    </row>
    <row r="2977" spans="1:20" x14ac:dyDescent="0.2">
      <c r="A2977" t="s">
        <v>20396</v>
      </c>
      <c r="B2977" t="s">
        <v>20397</v>
      </c>
      <c r="C2977" t="s">
        <v>211</v>
      </c>
      <c r="D2977" t="s">
        <v>1002</v>
      </c>
      <c r="E2977" s="23">
        <v>41852</v>
      </c>
      <c r="H2977" t="e">
        <v>#DIV/0!</v>
      </c>
      <c r="I2977">
        <v>12</v>
      </c>
      <c r="K2977" t="e">
        <v>#DIV/0!</v>
      </c>
      <c r="M2977" t="e">
        <v>#DIV/0!</v>
      </c>
      <c r="N2977">
        <v>12</v>
      </c>
      <c r="R2977" t="e">
        <v>#DIV/0!</v>
      </c>
      <c r="T2977">
        <v>0.8</v>
      </c>
    </row>
    <row r="2978" spans="1:20" x14ac:dyDescent="0.2">
      <c r="A2978" t="s">
        <v>20573</v>
      </c>
      <c r="B2978" t="s">
        <v>20574</v>
      </c>
      <c r="C2978" t="s">
        <v>207</v>
      </c>
      <c r="D2978" t="s">
        <v>1000</v>
      </c>
      <c r="E2978" s="23">
        <v>41852</v>
      </c>
      <c r="F2978">
        <v>8</v>
      </c>
      <c r="G2978">
        <v>7</v>
      </c>
      <c r="H2978">
        <v>1.1428571428571428</v>
      </c>
      <c r="I2978">
        <v>27</v>
      </c>
      <c r="J2978">
        <v>45</v>
      </c>
      <c r="K2978">
        <v>0.6</v>
      </c>
      <c r="L2978">
        <v>45</v>
      </c>
      <c r="M2978">
        <v>1</v>
      </c>
      <c r="N2978">
        <v>23</v>
      </c>
      <c r="P2978">
        <v>1</v>
      </c>
      <c r="Q2978">
        <v>3</v>
      </c>
      <c r="R2978">
        <v>0.33333333333333331</v>
      </c>
      <c r="S2978">
        <v>4</v>
      </c>
      <c r="T2978">
        <v>0.875</v>
      </c>
    </row>
    <row r="2979" spans="1:20" x14ac:dyDescent="0.2">
      <c r="A2979" t="s">
        <v>20752</v>
      </c>
      <c r="B2979" t="s">
        <v>20753</v>
      </c>
      <c r="C2979" t="s">
        <v>894</v>
      </c>
      <c r="D2979" t="s">
        <v>1002</v>
      </c>
      <c r="E2979" s="23">
        <v>41852</v>
      </c>
      <c r="H2979" t="e">
        <v>#DIV/0!</v>
      </c>
      <c r="K2979" t="e">
        <v>#DIV/0!</v>
      </c>
      <c r="M2979" t="e">
        <v>#DIV/0!</v>
      </c>
      <c r="R2979" t="e">
        <v>#DIV/0!</v>
      </c>
      <c r="T2979">
        <v>0.28313253012048195</v>
      </c>
    </row>
    <row r="2980" spans="1:20" x14ac:dyDescent="0.2">
      <c r="A2980" t="s">
        <v>20817</v>
      </c>
      <c r="B2980" t="s">
        <v>20818</v>
      </c>
      <c r="C2980" t="s">
        <v>210</v>
      </c>
      <c r="D2980" t="s">
        <v>1002</v>
      </c>
      <c r="E2980" s="23">
        <v>41852</v>
      </c>
      <c r="F2980">
        <v>6</v>
      </c>
      <c r="G2980">
        <v>5</v>
      </c>
      <c r="H2980">
        <v>1.2</v>
      </c>
      <c r="I2980">
        <v>22</v>
      </c>
      <c r="J2980">
        <v>35</v>
      </c>
      <c r="K2980">
        <v>0.62857142857142856</v>
      </c>
      <c r="L2980">
        <v>35</v>
      </c>
      <c r="M2980">
        <v>1</v>
      </c>
      <c r="N2980">
        <v>21</v>
      </c>
      <c r="O2980">
        <v>1.075</v>
      </c>
      <c r="P2980">
        <v>1</v>
      </c>
      <c r="Q2980">
        <v>3</v>
      </c>
      <c r="R2980">
        <v>0.33333333333333331</v>
      </c>
      <c r="S2980">
        <v>1</v>
      </c>
      <c r="T2980">
        <v>0.78378378378378377</v>
      </c>
    </row>
    <row r="2981" spans="1:20" x14ac:dyDescent="0.2">
      <c r="A2981" t="s">
        <v>20994</v>
      </c>
      <c r="B2981" t="s">
        <v>20995</v>
      </c>
      <c r="C2981" t="s">
        <v>208</v>
      </c>
      <c r="D2981" t="s">
        <v>1002</v>
      </c>
      <c r="E2981" s="23">
        <v>41852</v>
      </c>
      <c r="F2981">
        <v>2</v>
      </c>
      <c r="G2981">
        <v>2</v>
      </c>
      <c r="H2981">
        <v>1</v>
      </c>
      <c r="I2981">
        <v>5</v>
      </c>
      <c r="J2981">
        <v>10</v>
      </c>
      <c r="K2981">
        <v>0.5</v>
      </c>
      <c r="L2981">
        <v>10</v>
      </c>
      <c r="M2981">
        <v>1</v>
      </c>
      <c r="N2981">
        <v>2</v>
      </c>
      <c r="P2981">
        <v>0</v>
      </c>
      <c r="Q2981">
        <v>0</v>
      </c>
      <c r="R2981" t="e">
        <v>#DIV/0!</v>
      </c>
      <c r="S2981">
        <v>3</v>
      </c>
    </row>
    <row r="2982" spans="1:20" x14ac:dyDescent="0.2">
      <c r="A2982" t="s">
        <v>21249</v>
      </c>
      <c r="B2982" t="s">
        <v>21250</v>
      </c>
      <c r="C2982" t="s">
        <v>213</v>
      </c>
      <c r="D2982" t="s">
        <v>1002</v>
      </c>
      <c r="E2982" s="23">
        <v>41852</v>
      </c>
      <c r="H2982" t="e">
        <v>#DIV/0!</v>
      </c>
      <c r="K2982" t="e">
        <v>#DIV/0!</v>
      </c>
      <c r="M2982" t="e">
        <v>#DIV/0!</v>
      </c>
      <c r="R2982" t="e">
        <v>#DIV/0!</v>
      </c>
    </row>
    <row r="2983" spans="1:20" x14ac:dyDescent="0.2">
      <c r="A2983" t="s">
        <v>21426</v>
      </c>
      <c r="B2983" t="s">
        <v>21427</v>
      </c>
      <c r="C2983" t="s">
        <v>8154</v>
      </c>
      <c r="D2983" t="s">
        <v>1002</v>
      </c>
      <c r="E2983" s="23">
        <v>41852</v>
      </c>
      <c r="H2983" t="e">
        <v>#DIV/0!</v>
      </c>
      <c r="K2983" t="e">
        <v>#DIV/0!</v>
      </c>
      <c r="M2983" t="e">
        <v>#DIV/0!</v>
      </c>
      <c r="R2983" t="e">
        <v>#DIV/0!</v>
      </c>
      <c r="T2983">
        <v>0.8</v>
      </c>
    </row>
    <row r="2984" spans="1:20" x14ac:dyDescent="0.2">
      <c r="A2984" t="s">
        <v>21491</v>
      </c>
      <c r="B2984" t="s">
        <v>21492</v>
      </c>
      <c r="C2984" t="s">
        <v>212</v>
      </c>
      <c r="D2984" t="s">
        <v>1000</v>
      </c>
      <c r="E2984" s="23">
        <v>41852</v>
      </c>
      <c r="F2984">
        <v>0</v>
      </c>
      <c r="G2984">
        <v>0</v>
      </c>
      <c r="H2984" t="e">
        <v>#DIV/0!</v>
      </c>
      <c r="I2984">
        <v>0</v>
      </c>
      <c r="J2984">
        <v>0</v>
      </c>
      <c r="K2984" t="e">
        <v>#DIV/0!</v>
      </c>
      <c r="L2984">
        <v>0</v>
      </c>
      <c r="M2984" t="e">
        <v>#DIV/0!</v>
      </c>
      <c r="N2984">
        <v>0</v>
      </c>
      <c r="P2984">
        <v>0</v>
      </c>
      <c r="Q2984">
        <v>0</v>
      </c>
      <c r="R2984" t="e">
        <v>#DIV/0!</v>
      </c>
      <c r="S2984">
        <v>0</v>
      </c>
      <c r="T2984">
        <v>0.5</v>
      </c>
    </row>
    <row r="2985" spans="1:20" x14ac:dyDescent="0.2">
      <c r="A2985" t="s">
        <v>21700</v>
      </c>
      <c r="B2985" t="s">
        <v>21701</v>
      </c>
      <c r="C2985" t="s">
        <v>217</v>
      </c>
      <c r="D2985" t="s">
        <v>1000</v>
      </c>
      <c r="E2985" s="23">
        <v>41852</v>
      </c>
      <c r="F2985">
        <v>4</v>
      </c>
      <c r="G2985">
        <v>5</v>
      </c>
      <c r="H2985">
        <v>0.8</v>
      </c>
      <c r="I2985">
        <v>15</v>
      </c>
      <c r="J2985">
        <v>35</v>
      </c>
      <c r="K2985">
        <v>0.42857142857142855</v>
      </c>
      <c r="L2985">
        <v>40</v>
      </c>
      <c r="M2985">
        <v>0.875</v>
      </c>
      <c r="N2985">
        <v>13</v>
      </c>
      <c r="P2985">
        <v>0</v>
      </c>
      <c r="Q2985">
        <v>0</v>
      </c>
      <c r="R2985" t="e">
        <v>#DIV/0!</v>
      </c>
      <c r="S2985">
        <v>2</v>
      </c>
      <c r="T2985">
        <v>0.17647058823529413</v>
      </c>
    </row>
    <row r="2986" spans="1:20" x14ac:dyDescent="0.2">
      <c r="A2986" t="s">
        <v>21879</v>
      </c>
      <c r="B2986" t="s">
        <v>21880</v>
      </c>
      <c r="C2986" t="s">
        <v>895</v>
      </c>
      <c r="D2986" t="s">
        <v>1002</v>
      </c>
      <c r="E2986" s="23">
        <v>41852</v>
      </c>
      <c r="H2986" t="e">
        <v>#DIV/0!</v>
      </c>
      <c r="K2986" t="e">
        <v>#DIV/0!</v>
      </c>
      <c r="M2986" t="e">
        <v>#DIV/0!</v>
      </c>
      <c r="R2986" t="e">
        <v>#DIV/0!</v>
      </c>
    </row>
    <row r="2987" spans="1:20" x14ac:dyDescent="0.2">
      <c r="A2987" t="s">
        <v>21944</v>
      </c>
      <c r="B2987" t="s">
        <v>21945</v>
      </c>
      <c r="C2987" t="s">
        <v>218</v>
      </c>
      <c r="D2987" t="s">
        <v>1002</v>
      </c>
      <c r="E2987" s="23">
        <v>41852</v>
      </c>
      <c r="F2987">
        <v>1</v>
      </c>
      <c r="G2987">
        <v>2</v>
      </c>
      <c r="H2987">
        <v>0.5</v>
      </c>
      <c r="I2987">
        <v>2</v>
      </c>
      <c r="J2987">
        <v>5</v>
      </c>
      <c r="K2987">
        <v>0.4</v>
      </c>
      <c r="L2987">
        <v>10</v>
      </c>
      <c r="M2987">
        <v>0.5</v>
      </c>
      <c r="N2987">
        <v>2</v>
      </c>
      <c r="P2987">
        <v>0</v>
      </c>
      <c r="Q2987">
        <v>0</v>
      </c>
      <c r="R2987" t="e">
        <v>#DIV/0!</v>
      </c>
      <c r="S2987">
        <v>0</v>
      </c>
      <c r="T2987">
        <v>0.23076923076923078</v>
      </c>
    </row>
    <row r="2988" spans="1:20" x14ac:dyDescent="0.2">
      <c r="A2988" t="s">
        <v>22121</v>
      </c>
      <c r="B2988" t="s">
        <v>22122</v>
      </c>
      <c r="C2988" t="s">
        <v>219</v>
      </c>
      <c r="D2988" t="s">
        <v>1002</v>
      </c>
      <c r="E2988" s="23">
        <v>41852</v>
      </c>
      <c r="F2988">
        <v>3</v>
      </c>
      <c r="G2988">
        <v>3</v>
      </c>
      <c r="H2988">
        <v>1</v>
      </c>
      <c r="I2988">
        <v>13</v>
      </c>
      <c r="J2988">
        <v>30</v>
      </c>
      <c r="K2988">
        <v>0.43333333333333335</v>
      </c>
      <c r="L2988">
        <v>30</v>
      </c>
      <c r="M2988">
        <v>1</v>
      </c>
      <c r="N2988">
        <v>11</v>
      </c>
      <c r="S2988">
        <v>2</v>
      </c>
      <c r="T2988">
        <v>1</v>
      </c>
    </row>
    <row r="2989" spans="1:20" x14ac:dyDescent="0.2">
      <c r="A2989" t="s">
        <v>11573</v>
      </c>
      <c r="B2989" t="s">
        <v>11574</v>
      </c>
      <c r="C2989" t="s">
        <v>198</v>
      </c>
      <c r="D2989" t="s">
        <v>1002</v>
      </c>
      <c r="E2989" s="23">
        <v>41883</v>
      </c>
      <c r="F2989">
        <v>2</v>
      </c>
      <c r="G2989">
        <v>3</v>
      </c>
      <c r="H2989">
        <v>0.66666666666666663</v>
      </c>
      <c r="I2989">
        <v>3</v>
      </c>
      <c r="J2989">
        <v>10</v>
      </c>
      <c r="K2989">
        <v>0.3</v>
      </c>
      <c r="L2989">
        <v>15</v>
      </c>
      <c r="M2989">
        <v>0.66666666666666663</v>
      </c>
      <c r="N2989">
        <v>3</v>
      </c>
      <c r="P2989">
        <v>0</v>
      </c>
      <c r="Q2989">
        <v>0</v>
      </c>
      <c r="R2989" t="e">
        <v>#DIV/0!</v>
      </c>
      <c r="T2989">
        <v>0.33333333333333331</v>
      </c>
    </row>
    <row r="2990" spans="1:20" x14ac:dyDescent="0.2">
      <c r="A2990" t="s">
        <v>13203</v>
      </c>
      <c r="B2990" t="s">
        <v>13115</v>
      </c>
      <c r="C2990" t="s">
        <v>1051</v>
      </c>
      <c r="D2990" t="s">
        <v>1002</v>
      </c>
      <c r="E2990" s="23">
        <v>41883</v>
      </c>
      <c r="F2990">
        <v>2</v>
      </c>
      <c r="G2990">
        <v>3</v>
      </c>
      <c r="H2990">
        <v>0.66666666666666663</v>
      </c>
      <c r="I2990">
        <v>3</v>
      </c>
      <c r="J2990">
        <v>10</v>
      </c>
      <c r="K2990">
        <v>0.3</v>
      </c>
      <c r="L2990">
        <v>15</v>
      </c>
      <c r="M2990">
        <v>0.66666666666666663</v>
      </c>
      <c r="N2990">
        <v>3</v>
      </c>
      <c r="P2990">
        <v>0</v>
      </c>
      <c r="Q2990">
        <v>0</v>
      </c>
      <c r="R2990" t="e">
        <v>#DIV/0!</v>
      </c>
      <c r="T2990">
        <v>0.5</v>
      </c>
    </row>
    <row r="2991" spans="1:20" x14ac:dyDescent="0.2">
      <c r="A2991" t="s">
        <v>3021</v>
      </c>
      <c r="B2991" t="s">
        <v>3022</v>
      </c>
      <c r="C2991" t="s">
        <v>242</v>
      </c>
      <c r="D2991" t="s">
        <v>1000</v>
      </c>
      <c r="E2991" s="23">
        <v>41883</v>
      </c>
      <c r="F2991">
        <v>10</v>
      </c>
      <c r="G2991">
        <v>14</v>
      </c>
      <c r="H2991">
        <v>0.7142857142857143</v>
      </c>
      <c r="I2991">
        <v>37</v>
      </c>
      <c r="J2991">
        <v>68</v>
      </c>
      <c r="K2991">
        <v>0.54411764705882348</v>
      </c>
      <c r="L2991">
        <v>96</v>
      </c>
      <c r="M2991">
        <v>0.70833333333333337</v>
      </c>
      <c r="N2991">
        <v>16</v>
      </c>
      <c r="P2991">
        <v>0</v>
      </c>
      <c r="Q2991">
        <v>0</v>
      </c>
      <c r="R2991" t="e">
        <v>#DIV/0!</v>
      </c>
      <c r="S2991">
        <v>21</v>
      </c>
      <c r="T2991">
        <v>0.57276119402985071</v>
      </c>
    </row>
    <row r="2992" spans="1:20" x14ac:dyDescent="0.2">
      <c r="A2992" t="s">
        <v>2846</v>
      </c>
      <c r="B2992" t="s">
        <v>2847</v>
      </c>
      <c r="C2992" t="s">
        <v>2724</v>
      </c>
      <c r="D2992" t="s">
        <v>1000</v>
      </c>
      <c r="E2992" s="23">
        <v>41883</v>
      </c>
      <c r="F2992">
        <v>8</v>
      </c>
      <c r="G2992">
        <v>9</v>
      </c>
      <c r="H2992">
        <v>0.88888888888888884</v>
      </c>
      <c r="I2992">
        <v>7</v>
      </c>
      <c r="J2992">
        <v>42</v>
      </c>
      <c r="K2992">
        <v>0.16666666666666666</v>
      </c>
      <c r="L2992">
        <v>42</v>
      </c>
      <c r="M2992">
        <v>1</v>
      </c>
      <c r="N2992">
        <v>3</v>
      </c>
      <c r="P2992">
        <v>0</v>
      </c>
      <c r="Q2992">
        <v>0</v>
      </c>
      <c r="R2992" t="e">
        <v>#DIV/0!</v>
      </c>
      <c r="S2992">
        <v>4</v>
      </c>
      <c r="T2992" t="e">
        <v>#DIV/0!</v>
      </c>
    </row>
    <row r="2993" spans="1:20" x14ac:dyDescent="0.2">
      <c r="A2993" t="s">
        <v>2601</v>
      </c>
      <c r="B2993" t="s">
        <v>2602</v>
      </c>
      <c r="C2993" t="s">
        <v>237</v>
      </c>
      <c r="D2993" t="s">
        <v>1000</v>
      </c>
      <c r="E2993" s="23">
        <v>41883</v>
      </c>
      <c r="F2993">
        <v>16</v>
      </c>
      <c r="G2993">
        <v>16</v>
      </c>
      <c r="H2993">
        <v>1</v>
      </c>
      <c r="I2993">
        <v>87</v>
      </c>
      <c r="J2993">
        <v>137</v>
      </c>
      <c r="K2993">
        <v>0.63503649635036497</v>
      </c>
      <c r="L2993">
        <v>137</v>
      </c>
      <c r="M2993">
        <v>1</v>
      </c>
      <c r="N2993">
        <v>65</v>
      </c>
      <c r="O2993">
        <v>1.1749999999999998</v>
      </c>
      <c r="P2993">
        <v>27</v>
      </c>
      <c r="Q2993">
        <v>35</v>
      </c>
      <c r="R2993">
        <v>0.77142857142857146</v>
      </c>
      <c r="S2993">
        <v>22</v>
      </c>
      <c r="T2993" t="e">
        <v>#DIV/0!</v>
      </c>
    </row>
    <row r="2994" spans="1:20" x14ac:dyDescent="0.2">
      <c r="A2994" t="s">
        <v>2426</v>
      </c>
      <c r="B2994" t="s">
        <v>2427</v>
      </c>
      <c r="C2994" t="s">
        <v>238</v>
      </c>
      <c r="D2994" t="s">
        <v>1000</v>
      </c>
      <c r="E2994" s="23">
        <v>41883</v>
      </c>
      <c r="F2994">
        <v>10</v>
      </c>
      <c r="G2994">
        <v>12</v>
      </c>
      <c r="H2994">
        <v>0.83333333333333337</v>
      </c>
      <c r="I2994">
        <v>31</v>
      </c>
      <c r="J2994">
        <v>32</v>
      </c>
      <c r="K2994">
        <v>0.96875</v>
      </c>
      <c r="L2994">
        <v>40</v>
      </c>
      <c r="M2994">
        <v>0.8</v>
      </c>
      <c r="N2994">
        <v>22</v>
      </c>
      <c r="O2994">
        <v>0.84860000000000002</v>
      </c>
      <c r="P2994">
        <v>5</v>
      </c>
      <c r="Q2994">
        <v>5</v>
      </c>
      <c r="R2994">
        <v>1</v>
      </c>
      <c r="S2994">
        <v>9</v>
      </c>
      <c r="T2994">
        <v>0.33333333333333331</v>
      </c>
    </row>
    <row r="2995" spans="1:20" x14ac:dyDescent="0.2">
      <c r="A2995" t="s">
        <v>2253</v>
      </c>
      <c r="B2995" t="s">
        <v>2254</v>
      </c>
      <c r="C2995" t="s">
        <v>239</v>
      </c>
      <c r="D2995" t="s">
        <v>1000</v>
      </c>
      <c r="E2995" s="23">
        <v>41883</v>
      </c>
      <c r="F2995">
        <v>4</v>
      </c>
      <c r="G2995">
        <v>4</v>
      </c>
      <c r="H2995">
        <v>1</v>
      </c>
      <c r="I2995">
        <v>6</v>
      </c>
      <c r="J2995">
        <v>8</v>
      </c>
      <c r="K2995">
        <v>0.75</v>
      </c>
      <c r="L2995">
        <v>8</v>
      </c>
      <c r="M2995">
        <v>1</v>
      </c>
      <c r="N2995">
        <v>6</v>
      </c>
      <c r="O2995">
        <v>0.61399999999999999</v>
      </c>
      <c r="P2995">
        <v>0</v>
      </c>
      <c r="Q2995">
        <v>0</v>
      </c>
      <c r="R2995" t="e">
        <v>#DIV/0!</v>
      </c>
      <c r="S2995">
        <v>0</v>
      </c>
      <c r="T2995">
        <v>0.77631578947368418</v>
      </c>
    </row>
    <row r="2996" spans="1:20" x14ac:dyDescent="0.2">
      <c r="A2996" t="s">
        <v>2078</v>
      </c>
      <c r="B2996" t="s">
        <v>2079</v>
      </c>
      <c r="C2996" t="s">
        <v>1988</v>
      </c>
      <c r="D2996" t="s">
        <v>1000</v>
      </c>
      <c r="E2996" s="23">
        <v>41883</v>
      </c>
      <c r="F2996">
        <v>6</v>
      </c>
      <c r="G2996">
        <v>7</v>
      </c>
      <c r="H2996">
        <v>0.8571428571428571</v>
      </c>
      <c r="I2996">
        <v>19</v>
      </c>
      <c r="J2996">
        <v>35</v>
      </c>
      <c r="K2996">
        <v>0.54285714285714282</v>
      </c>
      <c r="L2996">
        <v>35</v>
      </c>
      <c r="M2996">
        <v>1</v>
      </c>
      <c r="N2996">
        <v>15</v>
      </c>
      <c r="P2996">
        <v>4</v>
      </c>
      <c r="Q2996">
        <v>7</v>
      </c>
      <c r="R2996">
        <v>0.5714285714285714</v>
      </c>
      <c r="S2996">
        <v>4</v>
      </c>
      <c r="T2996">
        <v>0.8</v>
      </c>
    </row>
    <row r="2997" spans="1:20" x14ac:dyDescent="0.2">
      <c r="A2997" t="s">
        <v>1830</v>
      </c>
      <c r="B2997" t="s">
        <v>1831</v>
      </c>
      <c r="C2997" t="s">
        <v>240</v>
      </c>
      <c r="D2997" t="s">
        <v>1000</v>
      </c>
      <c r="E2997" s="23">
        <v>41883</v>
      </c>
      <c r="F2997">
        <v>19</v>
      </c>
      <c r="G2997">
        <v>20</v>
      </c>
      <c r="H2997">
        <v>0.95</v>
      </c>
      <c r="I2997">
        <v>49</v>
      </c>
      <c r="J2997">
        <v>85</v>
      </c>
      <c r="K2997">
        <v>0.57647058823529407</v>
      </c>
      <c r="L2997">
        <v>90</v>
      </c>
      <c r="M2997">
        <v>0.94444444444444442</v>
      </c>
      <c r="N2997">
        <v>48</v>
      </c>
      <c r="P2997">
        <v>0</v>
      </c>
      <c r="Q2997">
        <v>1</v>
      </c>
      <c r="R2997">
        <v>0</v>
      </c>
      <c r="S2997">
        <v>1</v>
      </c>
      <c r="T2997">
        <v>0.63749999999999996</v>
      </c>
    </row>
    <row r="2998" spans="1:20" x14ac:dyDescent="0.2">
      <c r="A2998" t="s">
        <v>1655</v>
      </c>
      <c r="B2998" t="s">
        <v>1656</v>
      </c>
      <c r="C2998" t="s">
        <v>241</v>
      </c>
      <c r="D2998" t="s">
        <v>1000</v>
      </c>
      <c r="E2998" s="23">
        <v>41883</v>
      </c>
      <c r="F2998">
        <v>30</v>
      </c>
      <c r="G2998">
        <v>31</v>
      </c>
      <c r="H2998">
        <v>0.967741935483871</v>
      </c>
      <c r="I2998">
        <v>239</v>
      </c>
      <c r="J2998">
        <v>305</v>
      </c>
      <c r="K2998">
        <v>0.78360655737704921</v>
      </c>
      <c r="L2998">
        <v>305</v>
      </c>
      <c r="M2998">
        <v>1</v>
      </c>
      <c r="N2998">
        <v>231</v>
      </c>
      <c r="P2998">
        <v>4</v>
      </c>
      <c r="Q2998">
        <v>13</v>
      </c>
      <c r="R2998">
        <v>0.30769230769230771</v>
      </c>
      <c r="S2998">
        <v>8</v>
      </c>
      <c r="T2998" t="e">
        <v>#DIV/0!</v>
      </c>
    </row>
    <row r="2999" spans="1:20" x14ac:dyDescent="0.2">
      <c r="A2999" t="s">
        <v>1092</v>
      </c>
      <c r="B2999" t="s">
        <v>1177</v>
      </c>
      <c r="C2999" t="s">
        <v>235</v>
      </c>
      <c r="D2999" t="s">
        <v>1002</v>
      </c>
      <c r="E2999" s="23">
        <v>41883</v>
      </c>
      <c r="F2999">
        <v>113</v>
      </c>
      <c r="G2999">
        <v>127</v>
      </c>
      <c r="H2999">
        <v>0.88976377952755903</v>
      </c>
      <c r="I2999">
        <v>512</v>
      </c>
      <c r="J2999">
        <v>780</v>
      </c>
      <c r="K2999">
        <v>0.65641025641025641</v>
      </c>
      <c r="L2999">
        <v>849</v>
      </c>
      <c r="M2999">
        <v>0.91872791519434627</v>
      </c>
      <c r="N2999">
        <v>426</v>
      </c>
      <c r="P2999">
        <v>40</v>
      </c>
      <c r="Q2999">
        <v>61</v>
      </c>
      <c r="R2999">
        <v>0.65573770491803274</v>
      </c>
      <c r="S2999">
        <v>86</v>
      </c>
      <c r="T2999">
        <v>0.875</v>
      </c>
    </row>
    <row r="3000" spans="1:20" x14ac:dyDescent="0.2">
      <c r="A3000" t="s">
        <v>11575</v>
      </c>
      <c r="B3000" t="s">
        <v>11576</v>
      </c>
      <c r="C3000" t="s">
        <v>199</v>
      </c>
      <c r="D3000" t="s">
        <v>1002</v>
      </c>
      <c r="E3000" s="23">
        <v>41883</v>
      </c>
      <c r="F3000">
        <v>11</v>
      </c>
      <c r="G3000">
        <v>11</v>
      </c>
      <c r="H3000">
        <v>1</v>
      </c>
      <c r="I3000">
        <v>85</v>
      </c>
      <c r="J3000">
        <v>80</v>
      </c>
      <c r="K3000">
        <v>1.0625</v>
      </c>
      <c r="L3000">
        <v>80</v>
      </c>
      <c r="M3000">
        <v>1</v>
      </c>
      <c r="N3000">
        <v>83</v>
      </c>
      <c r="P3000">
        <v>0</v>
      </c>
      <c r="Q3000">
        <v>2</v>
      </c>
      <c r="R3000">
        <v>0</v>
      </c>
      <c r="S3000">
        <v>2</v>
      </c>
      <c r="T3000">
        <v>0.83</v>
      </c>
    </row>
    <row r="3001" spans="1:20" x14ac:dyDescent="0.2">
      <c r="A3001" t="s">
        <v>11435</v>
      </c>
      <c r="B3001" t="s">
        <v>11436</v>
      </c>
      <c r="C3001" t="s">
        <v>201</v>
      </c>
      <c r="D3001" t="s">
        <v>1000</v>
      </c>
      <c r="E3001" s="23">
        <v>41883</v>
      </c>
      <c r="F3001">
        <v>0</v>
      </c>
      <c r="G3001">
        <v>0</v>
      </c>
      <c r="H3001" t="e">
        <v>#DIV/0!</v>
      </c>
      <c r="I3001">
        <v>0</v>
      </c>
      <c r="J3001">
        <v>0</v>
      </c>
      <c r="K3001" t="e">
        <v>#DIV/0!</v>
      </c>
      <c r="L3001">
        <v>0</v>
      </c>
      <c r="M3001" t="e">
        <v>#DIV/0!</v>
      </c>
      <c r="N3001">
        <v>0</v>
      </c>
      <c r="P3001">
        <v>0</v>
      </c>
      <c r="Q3001">
        <v>0</v>
      </c>
      <c r="R3001" t="e">
        <v>#DIV/0!</v>
      </c>
      <c r="S3001">
        <v>0</v>
      </c>
      <c r="T3001">
        <v>0.28313253012048195</v>
      </c>
    </row>
    <row r="3002" spans="1:20" x14ac:dyDescent="0.2">
      <c r="A3002" t="s">
        <v>12232</v>
      </c>
      <c r="B3002" t="s">
        <v>12233</v>
      </c>
      <c r="C3002" t="s">
        <v>200</v>
      </c>
      <c r="D3002" t="s">
        <v>1000</v>
      </c>
      <c r="E3002" s="23">
        <v>41883</v>
      </c>
      <c r="F3002">
        <v>4</v>
      </c>
      <c r="G3002">
        <v>4</v>
      </c>
      <c r="H3002">
        <v>1</v>
      </c>
      <c r="I3002">
        <v>7</v>
      </c>
      <c r="J3002">
        <v>10</v>
      </c>
      <c r="K3002">
        <v>0.7</v>
      </c>
      <c r="L3002">
        <v>10</v>
      </c>
      <c r="M3002">
        <v>1</v>
      </c>
      <c r="N3002">
        <v>7</v>
      </c>
      <c r="P3002">
        <v>0</v>
      </c>
      <c r="Q3002">
        <v>0</v>
      </c>
      <c r="R3002">
        <v>0</v>
      </c>
      <c r="S3002">
        <v>0</v>
      </c>
      <c r="T3002">
        <v>0.66666666666666663</v>
      </c>
    </row>
    <row r="3003" spans="1:20" x14ac:dyDescent="0.2">
      <c r="A3003" t="s">
        <v>12517</v>
      </c>
      <c r="B3003" t="s">
        <v>12518</v>
      </c>
      <c r="C3003" t="s">
        <v>202</v>
      </c>
      <c r="D3003" t="s">
        <v>1000</v>
      </c>
      <c r="E3003" s="23">
        <v>41883</v>
      </c>
      <c r="F3003">
        <v>7</v>
      </c>
      <c r="G3003">
        <v>7</v>
      </c>
      <c r="H3003">
        <v>1</v>
      </c>
      <c r="I3003">
        <v>78</v>
      </c>
      <c r="J3003">
        <v>70</v>
      </c>
      <c r="K3003">
        <v>1.1142857142857143</v>
      </c>
      <c r="L3003">
        <v>70</v>
      </c>
      <c r="M3003">
        <v>1</v>
      </c>
      <c r="N3003">
        <v>76</v>
      </c>
      <c r="P3003">
        <v>0</v>
      </c>
      <c r="Q3003">
        <v>2</v>
      </c>
      <c r="R3003">
        <v>0</v>
      </c>
      <c r="S3003">
        <v>2</v>
      </c>
      <c r="T3003">
        <v>0.84189189189189184</v>
      </c>
    </row>
    <row r="3004" spans="1:20" x14ac:dyDescent="0.2">
      <c r="A3004" t="s">
        <v>11054</v>
      </c>
      <c r="B3004" t="s">
        <v>11055</v>
      </c>
      <c r="C3004" t="s">
        <v>228</v>
      </c>
      <c r="D3004" t="s">
        <v>1000</v>
      </c>
      <c r="E3004" s="23">
        <v>41883</v>
      </c>
      <c r="F3004">
        <v>4</v>
      </c>
      <c r="G3004">
        <v>4</v>
      </c>
      <c r="H3004">
        <v>1</v>
      </c>
      <c r="I3004">
        <v>15</v>
      </c>
      <c r="J3004">
        <v>28</v>
      </c>
      <c r="K3004">
        <v>0.5357142857142857</v>
      </c>
      <c r="L3004">
        <v>28</v>
      </c>
      <c r="M3004">
        <v>1</v>
      </c>
      <c r="N3004">
        <v>0</v>
      </c>
      <c r="P3004">
        <v>0</v>
      </c>
      <c r="Q3004">
        <v>0</v>
      </c>
      <c r="R3004" t="e">
        <v>#DIV/0!</v>
      </c>
      <c r="S3004">
        <v>15</v>
      </c>
      <c r="T3004">
        <v>0.61785714285714288</v>
      </c>
    </row>
    <row r="3005" spans="1:20" x14ac:dyDescent="0.2">
      <c r="A3005" t="s">
        <v>10879</v>
      </c>
      <c r="B3005" t="s">
        <v>10880</v>
      </c>
      <c r="C3005" t="s">
        <v>227</v>
      </c>
      <c r="D3005" t="s">
        <v>1002</v>
      </c>
      <c r="E3005" s="23">
        <v>41883</v>
      </c>
      <c r="F3005">
        <v>4</v>
      </c>
      <c r="G3005">
        <v>4</v>
      </c>
      <c r="H3005">
        <v>1</v>
      </c>
      <c r="I3005">
        <v>15</v>
      </c>
      <c r="J3005">
        <v>28</v>
      </c>
      <c r="K3005">
        <v>0.5357142857142857</v>
      </c>
      <c r="L3005">
        <v>28</v>
      </c>
      <c r="M3005">
        <v>1</v>
      </c>
      <c r="N3005">
        <v>0</v>
      </c>
      <c r="P3005">
        <v>0</v>
      </c>
      <c r="Q3005">
        <v>0</v>
      </c>
      <c r="R3005" t="e">
        <v>#DIV/0!</v>
      </c>
      <c r="S3005">
        <v>15</v>
      </c>
      <c r="T3005" t="e">
        <v>#DIV/0!</v>
      </c>
    </row>
    <row r="3006" spans="1:20" x14ac:dyDescent="0.2">
      <c r="A3006" t="s">
        <v>10704</v>
      </c>
      <c r="B3006" t="s">
        <v>10705</v>
      </c>
      <c r="C3006" t="s">
        <v>203</v>
      </c>
      <c r="D3006" t="s">
        <v>1002</v>
      </c>
      <c r="E3006" s="23">
        <v>41883</v>
      </c>
      <c r="F3006">
        <v>13</v>
      </c>
      <c r="G3006">
        <v>14</v>
      </c>
      <c r="H3006">
        <v>0.9285714285714286</v>
      </c>
      <c r="I3006">
        <v>66</v>
      </c>
      <c r="J3006">
        <v>105</v>
      </c>
      <c r="K3006">
        <v>0.62857142857142856</v>
      </c>
      <c r="L3006">
        <v>110</v>
      </c>
      <c r="M3006">
        <v>0.95454545454545459</v>
      </c>
      <c r="N3006">
        <v>60</v>
      </c>
      <c r="P3006">
        <v>12</v>
      </c>
      <c r="Q3006">
        <v>17</v>
      </c>
      <c r="R3006">
        <v>0.70588235294117652</v>
      </c>
      <c r="S3006">
        <v>6</v>
      </c>
      <c r="T3006" t="e">
        <v>#DIV/0!</v>
      </c>
    </row>
    <row r="3007" spans="1:20" x14ac:dyDescent="0.2">
      <c r="A3007" t="s">
        <v>10529</v>
      </c>
      <c r="B3007" t="s">
        <v>10530</v>
      </c>
      <c r="C3007" t="s">
        <v>205</v>
      </c>
      <c r="D3007" t="s">
        <v>1000</v>
      </c>
      <c r="E3007" s="23">
        <v>41883</v>
      </c>
      <c r="F3007">
        <v>5</v>
      </c>
      <c r="G3007">
        <v>5</v>
      </c>
      <c r="H3007">
        <v>1</v>
      </c>
      <c r="I3007">
        <v>25</v>
      </c>
      <c r="J3007">
        <v>45</v>
      </c>
      <c r="K3007">
        <v>0.55555555555555558</v>
      </c>
      <c r="L3007">
        <v>45</v>
      </c>
      <c r="M3007">
        <v>1</v>
      </c>
      <c r="N3007">
        <v>20</v>
      </c>
      <c r="O3007">
        <v>1.1499999999999999</v>
      </c>
      <c r="P3007">
        <v>11</v>
      </c>
      <c r="Q3007">
        <v>12</v>
      </c>
      <c r="R3007">
        <v>0.91666666666666663</v>
      </c>
      <c r="S3007">
        <v>5</v>
      </c>
      <c r="T3007" t="e">
        <v>#DIV/0!</v>
      </c>
    </row>
    <row r="3008" spans="1:20" x14ac:dyDescent="0.2">
      <c r="A3008" t="s">
        <v>10353</v>
      </c>
      <c r="B3008" t="s">
        <v>10354</v>
      </c>
      <c r="C3008" t="s">
        <v>204</v>
      </c>
      <c r="D3008" t="s">
        <v>1000</v>
      </c>
      <c r="E3008" s="23">
        <v>41883</v>
      </c>
      <c r="F3008">
        <v>4</v>
      </c>
      <c r="G3008">
        <v>5</v>
      </c>
      <c r="H3008">
        <v>0.8</v>
      </c>
      <c r="I3008">
        <v>9</v>
      </c>
      <c r="J3008">
        <v>20</v>
      </c>
      <c r="K3008">
        <v>0.45</v>
      </c>
      <c r="L3008">
        <v>25</v>
      </c>
      <c r="M3008">
        <v>0.8</v>
      </c>
      <c r="N3008">
        <v>8</v>
      </c>
      <c r="P3008">
        <v>0</v>
      </c>
      <c r="Q3008">
        <v>0</v>
      </c>
      <c r="R3008" t="e">
        <v>#DIV/0!</v>
      </c>
      <c r="S3008">
        <v>1</v>
      </c>
      <c r="T3008">
        <v>0.8</v>
      </c>
    </row>
    <row r="3009" spans="1:20" x14ac:dyDescent="0.2">
      <c r="A3009" t="s">
        <v>10288</v>
      </c>
      <c r="B3009" t="s">
        <v>10289</v>
      </c>
      <c r="C3009" t="s">
        <v>206</v>
      </c>
      <c r="D3009" t="s">
        <v>1000</v>
      </c>
      <c r="E3009" s="23">
        <v>41883</v>
      </c>
      <c r="F3009">
        <v>4</v>
      </c>
      <c r="G3009">
        <v>4</v>
      </c>
      <c r="H3009">
        <v>1</v>
      </c>
      <c r="I3009">
        <v>32</v>
      </c>
      <c r="J3009">
        <v>40</v>
      </c>
      <c r="K3009">
        <v>0.8</v>
      </c>
      <c r="L3009">
        <v>40</v>
      </c>
      <c r="M3009">
        <v>1</v>
      </c>
      <c r="N3009">
        <v>32</v>
      </c>
      <c r="P3009">
        <v>1</v>
      </c>
      <c r="Q3009">
        <v>5</v>
      </c>
      <c r="S3009">
        <v>0</v>
      </c>
      <c r="T3009">
        <v>0.77508333333333335</v>
      </c>
    </row>
    <row r="3010" spans="1:20" x14ac:dyDescent="0.2">
      <c r="A3010" t="s">
        <v>9857</v>
      </c>
      <c r="B3010" t="s">
        <v>9858</v>
      </c>
      <c r="C3010" t="s">
        <v>223</v>
      </c>
      <c r="D3010" t="s">
        <v>1002</v>
      </c>
      <c r="E3010" s="23">
        <v>41883</v>
      </c>
      <c r="F3010">
        <v>3</v>
      </c>
      <c r="G3010">
        <v>3</v>
      </c>
      <c r="H3010">
        <v>1</v>
      </c>
      <c r="I3010">
        <v>20</v>
      </c>
      <c r="J3010">
        <v>30</v>
      </c>
      <c r="K3010">
        <v>0.66666666666666663</v>
      </c>
      <c r="L3010">
        <v>30</v>
      </c>
      <c r="M3010">
        <v>1</v>
      </c>
      <c r="N3010">
        <v>20</v>
      </c>
      <c r="P3010">
        <v>0</v>
      </c>
      <c r="Q3010">
        <v>0</v>
      </c>
      <c r="R3010" t="e">
        <v>#DIV/0!</v>
      </c>
      <c r="S3010">
        <v>0</v>
      </c>
    </row>
    <row r="3011" spans="1:20" x14ac:dyDescent="0.2">
      <c r="A3011" t="s">
        <v>9682</v>
      </c>
      <c r="B3011" t="s">
        <v>9683</v>
      </c>
      <c r="C3011" t="s">
        <v>224</v>
      </c>
      <c r="D3011" t="s">
        <v>1000</v>
      </c>
      <c r="E3011" s="23">
        <v>41883</v>
      </c>
      <c r="F3011">
        <v>3</v>
      </c>
      <c r="G3011">
        <v>3</v>
      </c>
      <c r="H3011">
        <v>1</v>
      </c>
      <c r="I3011">
        <v>20</v>
      </c>
      <c r="J3011">
        <v>30</v>
      </c>
      <c r="K3011">
        <v>0.66666666666666663</v>
      </c>
      <c r="L3011">
        <v>30</v>
      </c>
      <c r="M3011">
        <v>1</v>
      </c>
      <c r="N3011">
        <v>20</v>
      </c>
      <c r="P3011">
        <v>0</v>
      </c>
      <c r="Q3011">
        <v>0</v>
      </c>
      <c r="R3011" t="e">
        <v>#DIV/0!</v>
      </c>
      <c r="S3011">
        <v>0</v>
      </c>
      <c r="T3011">
        <v>0.39285714285714285</v>
      </c>
    </row>
    <row r="3012" spans="1:20" x14ac:dyDescent="0.2">
      <c r="A3012" t="s">
        <v>9291</v>
      </c>
      <c r="B3012" t="s">
        <v>9292</v>
      </c>
      <c r="C3012" t="s">
        <v>211</v>
      </c>
      <c r="D3012" t="s">
        <v>1000</v>
      </c>
      <c r="E3012" s="23">
        <v>41883</v>
      </c>
      <c r="F3012">
        <v>2</v>
      </c>
      <c r="G3012">
        <v>3</v>
      </c>
      <c r="H3012">
        <v>0.66666666666666663</v>
      </c>
      <c r="I3012">
        <v>17</v>
      </c>
      <c r="J3012">
        <v>16</v>
      </c>
      <c r="K3012">
        <v>1.0625</v>
      </c>
      <c r="L3012">
        <v>24</v>
      </c>
      <c r="M3012">
        <v>0.66666666666666663</v>
      </c>
      <c r="N3012">
        <v>12</v>
      </c>
      <c r="P3012">
        <v>0</v>
      </c>
      <c r="Q3012">
        <v>0</v>
      </c>
      <c r="R3012" t="e">
        <v>#DIV/0!</v>
      </c>
      <c r="S3012">
        <v>5</v>
      </c>
      <c r="T3012">
        <v>0.98750000000000004</v>
      </c>
    </row>
    <row r="3013" spans="1:20" x14ac:dyDescent="0.2">
      <c r="A3013" t="s">
        <v>9116</v>
      </c>
      <c r="B3013" t="s">
        <v>9117</v>
      </c>
      <c r="C3013" t="s">
        <v>207</v>
      </c>
      <c r="D3013" t="s">
        <v>1002</v>
      </c>
      <c r="E3013" s="23">
        <v>41883</v>
      </c>
      <c r="F3013">
        <v>9</v>
      </c>
      <c r="G3013">
        <v>10</v>
      </c>
      <c r="H3013">
        <v>0.9</v>
      </c>
      <c r="I3013">
        <v>43</v>
      </c>
      <c r="J3013">
        <v>61</v>
      </c>
      <c r="K3013">
        <v>0.70491803278688525</v>
      </c>
      <c r="L3013">
        <v>69</v>
      </c>
      <c r="M3013">
        <v>0.88405797101449279</v>
      </c>
      <c r="N3013">
        <v>29</v>
      </c>
      <c r="P3013">
        <v>5</v>
      </c>
      <c r="Q3013">
        <v>8</v>
      </c>
      <c r="R3013">
        <v>0.625</v>
      </c>
      <c r="S3013">
        <v>14</v>
      </c>
      <c r="T3013">
        <v>0.74316666666666664</v>
      </c>
    </row>
    <row r="3014" spans="1:20" x14ac:dyDescent="0.2">
      <c r="A3014" t="s">
        <v>9051</v>
      </c>
      <c r="B3014" t="s">
        <v>9052</v>
      </c>
      <c r="C3014" t="s">
        <v>894</v>
      </c>
      <c r="D3014" t="s">
        <v>1000</v>
      </c>
      <c r="E3014" s="23">
        <v>41883</v>
      </c>
      <c r="H3014" t="e">
        <v>#DIV/0!</v>
      </c>
      <c r="K3014" t="e">
        <v>#DIV/0!</v>
      </c>
      <c r="M3014" t="e">
        <v>#DIV/0!</v>
      </c>
      <c r="R3014" t="e">
        <v>#DIV/0!</v>
      </c>
      <c r="T3014">
        <v>0.80700000000000005</v>
      </c>
    </row>
    <row r="3015" spans="1:20" x14ac:dyDescent="0.2">
      <c r="A3015" t="s">
        <v>8876</v>
      </c>
      <c r="B3015" t="s">
        <v>8877</v>
      </c>
      <c r="C3015" t="s">
        <v>210</v>
      </c>
      <c r="D3015" t="s">
        <v>1000</v>
      </c>
      <c r="E3015" s="23">
        <v>41883</v>
      </c>
      <c r="F3015">
        <v>5</v>
      </c>
      <c r="G3015">
        <v>5</v>
      </c>
      <c r="H3015">
        <v>1</v>
      </c>
      <c r="I3015">
        <v>21</v>
      </c>
      <c r="J3015">
        <v>35</v>
      </c>
      <c r="K3015">
        <v>0.6</v>
      </c>
      <c r="L3015">
        <v>35</v>
      </c>
      <c r="M3015">
        <v>1</v>
      </c>
      <c r="N3015">
        <v>12</v>
      </c>
      <c r="O3015">
        <v>1.2</v>
      </c>
      <c r="P3015">
        <v>5</v>
      </c>
      <c r="Q3015">
        <v>8</v>
      </c>
      <c r="R3015">
        <v>0.625</v>
      </c>
      <c r="S3015">
        <v>9</v>
      </c>
      <c r="T3015">
        <v>0.8899999999999999</v>
      </c>
    </row>
    <row r="3016" spans="1:20" x14ac:dyDescent="0.2">
      <c r="A3016" t="s">
        <v>8701</v>
      </c>
      <c r="B3016" t="s">
        <v>8702</v>
      </c>
      <c r="C3016" t="s">
        <v>208</v>
      </c>
      <c r="D3016" t="s">
        <v>1000</v>
      </c>
      <c r="E3016" s="23">
        <v>41883</v>
      </c>
      <c r="F3016">
        <v>2</v>
      </c>
      <c r="G3016">
        <v>2</v>
      </c>
      <c r="H3016">
        <v>1</v>
      </c>
      <c r="I3016">
        <v>5</v>
      </c>
      <c r="J3016">
        <v>10</v>
      </c>
      <c r="K3016">
        <v>0.5</v>
      </c>
      <c r="L3016">
        <v>10</v>
      </c>
      <c r="M3016">
        <v>1</v>
      </c>
      <c r="N3016">
        <v>5</v>
      </c>
      <c r="P3016">
        <v>0</v>
      </c>
      <c r="Q3016">
        <v>0</v>
      </c>
      <c r="R3016" t="e">
        <v>#DIV/0!</v>
      </c>
      <c r="S3016">
        <v>0</v>
      </c>
      <c r="T3016">
        <v>0.48749999999999993</v>
      </c>
    </row>
    <row r="3017" spans="1:20" x14ac:dyDescent="0.2">
      <c r="A3017" t="s">
        <v>8452</v>
      </c>
      <c r="B3017" t="s">
        <v>8453</v>
      </c>
      <c r="C3017" t="s">
        <v>213</v>
      </c>
      <c r="D3017" t="s">
        <v>1000</v>
      </c>
      <c r="E3017" s="23">
        <v>41883</v>
      </c>
      <c r="F3017">
        <v>2</v>
      </c>
      <c r="G3017">
        <v>3</v>
      </c>
      <c r="H3017">
        <v>0.66666666666666663</v>
      </c>
      <c r="I3017">
        <v>5</v>
      </c>
      <c r="J3017">
        <v>12</v>
      </c>
      <c r="K3017">
        <v>0.41666666666666669</v>
      </c>
      <c r="L3017">
        <v>20</v>
      </c>
      <c r="M3017">
        <v>0.6</v>
      </c>
      <c r="N3017">
        <v>4</v>
      </c>
      <c r="P3017">
        <v>0</v>
      </c>
      <c r="Q3017">
        <v>0</v>
      </c>
      <c r="R3017" t="e">
        <v>#DIV/0!</v>
      </c>
      <c r="S3017">
        <v>1</v>
      </c>
      <c r="T3017">
        <v>0.67339349877680732</v>
      </c>
    </row>
    <row r="3018" spans="1:20" x14ac:dyDescent="0.2">
      <c r="A3018" t="s">
        <v>8277</v>
      </c>
      <c r="B3018" t="s">
        <v>8278</v>
      </c>
      <c r="C3018" t="s">
        <v>212</v>
      </c>
      <c r="D3018" t="s">
        <v>1002</v>
      </c>
      <c r="E3018" s="23">
        <v>41883</v>
      </c>
      <c r="F3018">
        <v>2</v>
      </c>
      <c r="G3018">
        <v>3</v>
      </c>
      <c r="H3018">
        <v>0.66666666666666663</v>
      </c>
      <c r="I3018">
        <v>5</v>
      </c>
      <c r="J3018">
        <v>12</v>
      </c>
      <c r="K3018">
        <v>0.41666666666666669</v>
      </c>
      <c r="L3018">
        <v>20</v>
      </c>
      <c r="M3018">
        <v>0.6</v>
      </c>
      <c r="N3018">
        <v>4</v>
      </c>
      <c r="P3018">
        <v>0</v>
      </c>
      <c r="Q3018">
        <v>0</v>
      </c>
      <c r="R3018" t="e">
        <v>#DIV/0!</v>
      </c>
      <c r="S3018">
        <v>1</v>
      </c>
      <c r="T3018">
        <v>0.44811463046757166</v>
      </c>
    </row>
    <row r="3019" spans="1:20" x14ac:dyDescent="0.2">
      <c r="A3019" t="s">
        <v>8212</v>
      </c>
      <c r="B3019" t="s">
        <v>8213</v>
      </c>
      <c r="C3019" t="s">
        <v>8154</v>
      </c>
      <c r="D3019" t="s">
        <v>1000</v>
      </c>
      <c r="E3019" s="23">
        <v>41883</v>
      </c>
      <c r="H3019" t="e">
        <v>#DIV/0!</v>
      </c>
      <c r="K3019" t="e">
        <v>#DIV/0!</v>
      </c>
      <c r="M3019" t="e">
        <v>#DIV/0!</v>
      </c>
      <c r="R3019" t="e">
        <v>#DIV/0!</v>
      </c>
      <c r="T3019">
        <v>0.67869149234602355</v>
      </c>
    </row>
    <row r="3020" spans="1:20" x14ac:dyDescent="0.2">
      <c r="A3020" t="s">
        <v>7976</v>
      </c>
      <c r="B3020" t="s">
        <v>7977</v>
      </c>
      <c r="C3020" t="s">
        <v>225</v>
      </c>
      <c r="D3020" t="s">
        <v>1002</v>
      </c>
      <c r="E3020" s="23">
        <v>41883</v>
      </c>
      <c r="F3020">
        <v>3</v>
      </c>
      <c r="G3020">
        <v>3</v>
      </c>
      <c r="H3020">
        <v>1</v>
      </c>
      <c r="I3020">
        <v>25</v>
      </c>
      <c r="J3020">
        <v>30</v>
      </c>
      <c r="K3020">
        <v>0.83333333333333337</v>
      </c>
      <c r="L3020">
        <v>30</v>
      </c>
      <c r="M3020">
        <v>1</v>
      </c>
      <c r="N3020">
        <v>25</v>
      </c>
      <c r="P3020">
        <v>0</v>
      </c>
      <c r="Q3020">
        <v>0</v>
      </c>
      <c r="R3020" t="e">
        <v>#DIV/0!</v>
      </c>
      <c r="S3020">
        <v>0</v>
      </c>
    </row>
    <row r="3021" spans="1:20" x14ac:dyDescent="0.2">
      <c r="A3021" t="s">
        <v>7775</v>
      </c>
      <c r="B3021" t="s">
        <v>7776</v>
      </c>
      <c r="C3021" t="s">
        <v>226</v>
      </c>
      <c r="D3021" t="s">
        <v>1000</v>
      </c>
      <c r="E3021" s="23">
        <v>41883</v>
      </c>
      <c r="F3021">
        <v>3</v>
      </c>
      <c r="G3021">
        <v>3</v>
      </c>
      <c r="H3021">
        <v>1</v>
      </c>
      <c r="I3021">
        <v>25</v>
      </c>
      <c r="J3021">
        <v>30</v>
      </c>
      <c r="K3021">
        <v>0.83333333333333337</v>
      </c>
      <c r="L3021">
        <v>30</v>
      </c>
      <c r="M3021">
        <v>1</v>
      </c>
      <c r="N3021">
        <v>25</v>
      </c>
      <c r="P3021">
        <v>0</v>
      </c>
      <c r="Q3021">
        <v>0</v>
      </c>
      <c r="R3021" t="e">
        <v>#DIV/0!</v>
      </c>
      <c r="S3021">
        <v>0</v>
      </c>
    </row>
    <row r="3022" spans="1:20" x14ac:dyDescent="0.2">
      <c r="A3022" t="s">
        <v>7588</v>
      </c>
      <c r="B3022" t="s">
        <v>7589</v>
      </c>
      <c r="C3022" t="s">
        <v>901</v>
      </c>
      <c r="D3022" t="s">
        <v>1000</v>
      </c>
      <c r="E3022" s="23">
        <v>41883</v>
      </c>
      <c r="F3022">
        <v>1</v>
      </c>
      <c r="G3022">
        <v>2</v>
      </c>
      <c r="H3022">
        <v>0.5</v>
      </c>
      <c r="I3022">
        <v>5</v>
      </c>
      <c r="J3022">
        <v>5</v>
      </c>
      <c r="K3022">
        <v>1</v>
      </c>
      <c r="L3022">
        <v>10</v>
      </c>
      <c r="M3022">
        <v>0.5</v>
      </c>
      <c r="N3022">
        <v>3</v>
      </c>
      <c r="P3022">
        <v>3</v>
      </c>
      <c r="Q3022">
        <v>5</v>
      </c>
      <c r="R3022">
        <v>0.6</v>
      </c>
      <c r="S3022">
        <v>2</v>
      </c>
    </row>
    <row r="3023" spans="1:20" x14ac:dyDescent="0.2">
      <c r="A3023" t="s">
        <v>7241</v>
      </c>
      <c r="B3023" t="s">
        <v>7242</v>
      </c>
      <c r="C3023" t="s">
        <v>1052</v>
      </c>
      <c r="D3023" t="s">
        <v>1000</v>
      </c>
      <c r="E3023" s="23">
        <v>41883</v>
      </c>
      <c r="F3023">
        <v>1</v>
      </c>
      <c r="G3023">
        <v>2</v>
      </c>
      <c r="H3023">
        <v>0.5</v>
      </c>
      <c r="I3023">
        <v>5</v>
      </c>
      <c r="J3023">
        <v>5</v>
      </c>
      <c r="K3023">
        <v>1</v>
      </c>
      <c r="L3023">
        <v>10</v>
      </c>
      <c r="M3023">
        <v>0.5</v>
      </c>
      <c r="N3023">
        <v>3</v>
      </c>
      <c r="P3023">
        <v>3</v>
      </c>
      <c r="Q3023">
        <v>5</v>
      </c>
      <c r="R3023">
        <v>0.6</v>
      </c>
      <c r="S3023">
        <v>2</v>
      </c>
    </row>
    <row r="3024" spans="1:20" x14ac:dyDescent="0.2">
      <c r="A3024" t="s">
        <v>7036</v>
      </c>
      <c r="B3024" t="s">
        <v>7037</v>
      </c>
      <c r="C3024" t="s">
        <v>232</v>
      </c>
      <c r="D3024" t="s">
        <v>1002</v>
      </c>
      <c r="E3024" s="23">
        <v>41883</v>
      </c>
      <c r="F3024">
        <v>5</v>
      </c>
      <c r="G3024">
        <v>5</v>
      </c>
      <c r="H3024">
        <v>1</v>
      </c>
      <c r="I3024">
        <v>55</v>
      </c>
      <c r="J3024">
        <v>45</v>
      </c>
      <c r="K3024">
        <v>1.2222222222222223</v>
      </c>
      <c r="L3024">
        <v>45</v>
      </c>
      <c r="M3024">
        <v>1</v>
      </c>
      <c r="N3024">
        <v>55</v>
      </c>
      <c r="P3024">
        <v>0</v>
      </c>
      <c r="Q3024">
        <v>0</v>
      </c>
      <c r="R3024" t="e">
        <v>#DIV/0!</v>
      </c>
      <c r="S3024">
        <v>0</v>
      </c>
      <c r="T3024">
        <v>1</v>
      </c>
    </row>
    <row r="3025" spans="1:20" x14ac:dyDescent="0.2">
      <c r="A3025" t="s">
        <v>6845</v>
      </c>
      <c r="B3025" t="s">
        <v>6846</v>
      </c>
      <c r="C3025" t="s">
        <v>231</v>
      </c>
      <c r="D3025" t="s">
        <v>1000</v>
      </c>
      <c r="E3025" s="23">
        <v>41883</v>
      </c>
      <c r="F3025">
        <v>5</v>
      </c>
      <c r="G3025">
        <v>5</v>
      </c>
      <c r="H3025">
        <v>1</v>
      </c>
      <c r="I3025">
        <v>55</v>
      </c>
      <c r="J3025">
        <v>45</v>
      </c>
      <c r="K3025">
        <v>1.2222222222222223</v>
      </c>
      <c r="L3025">
        <v>45</v>
      </c>
      <c r="M3025">
        <v>1</v>
      </c>
      <c r="N3025">
        <v>55</v>
      </c>
      <c r="P3025">
        <v>0</v>
      </c>
      <c r="Q3025">
        <v>0</v>
      </c>
      <c r="R3025" t="e">
        <v>#DIV/0!</v>
      </c>
      <c r="S3025">
        <v>0</v>
      </c>
      <c r="T3025">
        <v>0.31034482758620691</v>
      </c>
    </row>
    <row r="3026" spans="1:20" x14ac:dyDescent="0.2">
      <c r="A3026" t="s">
        <v>6670</v>
      </c>
      <c r="B3026" t="s">
        <v>6671</v>
      </c>
      <c r="C3026" t="s">
        <v>317</v>
      </c>
      <c r="D3026" t="s">
        <v>1002</v>
      </c>
      <c r="E3026" s="23">
        <v>41883</v>
      </c>
      <c r="F3026">
        <v>5</v>
      </c>
      <c r="G3026">
        <v>5</v>
      </c>
      <c r="H3026">
        <v>1</v>
      </c>
      <c r="I3026">
        <v>22</v>
      </c>
      <c r="J3026">
        <v>25</v>
      </c>
      <c r="K3026">
        <v>0.88</v>
      </c>
      <c r="L3026">
        <v>25</v>
      </c>
      <c r="M3026">
        <v>1</v>
      </c>
      <c r="N3026">
        <v>22</v>
      </c>
      <c r="P3026">
        <v>0</v>
      </c>
      <c r="Q3026">
        <v>0</v>
      </c>
      <c r="R3026" t="e">
        <v>#DIV/0!</v>
      </c>
      <c r="S3026">
        <v>0</v>
      </c>
      <c r="T3026">
        <v>1.1875</v>
      </c>
    </row>
    <row r="3027" spans="1:20" x14ac:dyDescent="0.2">
      <c r="A3027" t="s">
        <v>6495</v>
      </c>
      <c r="B3027" t="s">
        <v>6496</v>
      </c>
      <c r="C3027" t="s">
        <v>316</v>
      </c>
      <c r="D3027" t="s">
        <v>1000</v>
      </c>
      <c r="E3027" s="23">
        <v>41883</v>
      </c>
      <c r="F3027">
        <v>5</v>
      </c>
      <c r="G3027">
        <v>5</v>
      </c>
      <c r="H3027">
        <v>1</v>
      </c>
      <c r="I3027">
        <v>22</v>
      </c>
      <c r="J3027">
        <v>25</v>
      </c>
      <c r="K3027">
        <v>0.88</v>
      </c>
      <c r="L3027">
        <v>25</v>
      </c>
      <c r="M3027">
        <v>1</v>
      </c>
      <c r="N3027">
        <v>22</v>
      </c>
      <c r="P3027">
        <v>0</v>
      </c>
      <c r="Q3027">
        <v>0</v>
      </c>
      <c r="R3027" t="e">
        <v>#DIV/0!</v>
      </c>
      <c r="S3027">
        <v>0</v>
      </c>
      <c r="T3027">
        <v>1.0249999999999999</v>
      </c>
    </row>
    <row r="3028" spans="1:20" x14ac:dyDescent="0.2">
      <c r="A3028" t="s">
        <v>6246</v>
      </c>
      <c r="B3028" t="s">
        <v>6247</v>
      </c>
      <c r="C3028" t="s">
        <v>214</v>
      </c>
      <c r="D3028" t="s">
        <v>1002</v>
      </c>
      <c r="E3028" s="23">
        <v>41883</v>
      </c>
      <c r="F3028">
        <v>13</v>
      </c>
      <c r="G3028">
        <v>14</v>
      </c>
      <c r="H3028">
        <v>0.9285714285714286</v>
      </c>
      <c r="I3028">
        <v>69</v>
      </c>
      <c r="J3028">
        <v>127</v>
      </c>
      <c r="K3028">
        <v>0.54330708661417326</v>
      </c>
      <c r="L3028">
        <v>137</v>
      </c>
      <c r="M3028">
        <v>0.92700729927007297</v>
      </c>
      <c r="N3028">
        <v>56</v>
      </c>
      <c r="P3028">
        <v>14</v>
      </c>
      <c r="Q3028">
        <v>21</v>
      </c>
      <c r="R3028">
        <v>0.66666666666666663</v>
      </c>
      <c r="S3028">
        <v>13</v>
      </c>
      <c r="T3028">
        <v>0.9</v>
      </c>
    </row>
    <row r="3029" spans="1:20" x14ac:dyDescent="0.2">
      <c r="A3029" t="s">
        <v>6071</v>
      </c>
      <c r="B3029" t="s">
        <v>6072</v>
      </c>
      <c r="C3029" t="s">
        <v>215</v>
      </c>
      <c r="D3029" t="s">
        <v>1000</v>
      </c>
      <c r="E3029" s="23">
        <v>41883</v>
      </c>
      <c r="F3029">
        <v>6</v>
      </c>
      <c r="G3029">
        <v>6</v>
      </c>
      <c r="H3029">
        <v>1</v>
      </c>
      <c r="I3029">
        <v>41</v>
      </c>
      <c r="J3029">
        <v>57</v>
      </c>
      <c r="K3029">
        <v>0.7192982456140351</v>
      </c>
      <c r="L3029">
        <v>57</v>
      </c>
      <c r="M3029">
        <v>1</v>
      </c>
      <c r="N3029">
        <v>33</v>
      </c>
      <c r="O3029">
        <v>1.175</v>
      </c>
      <c r="P3029">
        <v>11</v>
      </c>
      <c r="Q3029">
        <v>15</v>
      </c>
      <c r="R3029">
        <v>0.73333333333333328</v>
      </c>
      <c r="S3029">
        <v>8</v>
      </c>
      <c r="T3029">
        <v>0.85214285714285709</v>
      </c>
    </row>
    <row r="3030" spans="1:20" x14ac:dyDescent="0.2">
      <c r="A3030" t="s">
        <v>5896</v>
      </c>
      <c r="B3030" t="s">
        <v>5897</v>
      </c>
      <c r="C3030" t="s">
        <v>216</v>
      </c>
      <c r="D3030" t="s">
        <v>1000</v>
      </c>
      <c r="E3030" s="23">
        <v>41883</v>
      </c>
      <c r="F3030">
        <v>7</v>
      </c>
      <c r="G3030">
        <v>8</v>
      </c>
      <c r="H3030">
        <v>0.875</v>
      </c>
      <c r="I3030">
        <v>28</v>
      </c>
      <c r="J3030">
        <v>70</v>
      </c>
      <c r="K3030">
        <v>0.4</v>
      </c>
      <c r="L3030">
        <v>80</v>
      </c>
      <c r="M3030">
        <v>0.875</v>
      </c>
      <c r="N3030">
        <v>23</v>
      </c>
      <c r="P3030">
        <v>3</v>
      </c>
      <c r="Q3030">
        <v>6</v>
      </c>
      <c r="R3030">
        <v>0.5</v>
      </c>
      <c r="S3030">
        <v>5</v>
      </c>
      <c r="T3030">
        <v>0.77500000000000002</v>
      </c>
    </row>
    <row r="3031" spans="1:20" x14ac:dyDescent="0.2">
      <c r="A3031" t="s">
        <v>5468</v>
      </c>
      <c r="B3031" t="s">
        <v>5469</v>
      </c>
      <c r="C3031" t="s">
        <v>903</v>
      </c>
      <c r="D3031" t="s">
        <v>1000</v>
      </c>
      <c r="E3031" s="23">
        <v>41883</v>
      </c>
      <c r="F3031">
        <v>11</v>
      </c>
      <c r="G3031">
        <v>11</v>
      </c>
      <c r="H3031">
        <v>1</v>
      </c>
      <c r="I3031">
        <v>18</v>
      </c>
      <c r="J3031">
        <v>52</v>
      </c>
      <c r="K3031">
        <v>0.34615384615384615</v>
      </c>
      <c r="L3031">
        <v>52</v>
      </c>
      <c r="M3031">
        <v>1</v>
      </c>
      <c r="N3031">
        <v>16</v>
      </c>
      <c r="P3031">
        <v>1</v>
      </c>
      <c r="Q3031">
        <v>2</v>
      </c>
      <c r="R3031">
        <v>0.5</v>
      </c>
      <c r="S3031">
        <v>2</v>
      </c>
      <c r="T3031">
        <v>0.83</v>
      </c>
    </row>
    <row r="3032" spans="1:20" x14ac:dyDescent="0.2">
      <c r="A3032" t="s">
        <v>5652</v>
      </c>
      <c r="B3032" t="s">
        <v>5653</v>
      </c>
      <c r="C3032" t="s">
        <v>1047</v>
      </c>
      <c r="D3032" t="s">
        <v>1000</v>
      </c>
      <c r="E3032" s="23">
        <v>41883</v>
      </c>
      <c r="F3032">
        <v>6</v>
      </c>
      <c r="G3032">
        <v>6</v>
      </c>
      <c r="H3032">
        <v>1</v>
      </c>
      <c r="I3032">
        <v>4</v>
      </c>
      <c r="J3032">
        <v>27</v>
      </c>
      <c r="K3032">
        <v>0.14814814814814814</v>
      </c>
      <c r="L3032">
        <v>27</v>
      </c>
      <c r="M3032">
        <v>1</v>
      </c>
      <c r="R3032" t="e">
        <v>#DIV/0!</v>
      </c>
      <c r="S3032">
        <v>4</v>
      </c>
      <c r="T3032">
        <v>0.95</v>
      </c>
    </row>
    <row r="3033" spans="1:20" x14ac:dyDescent="0.2">
      <c r="A3033" t="s">
        <v>5233</v>
      </c>
      <c r="B3033" t="s">
        <v>5234</v>
      </c>
      <c r="C3033" t="s">
        <v>1053</v>
      </c>
      <c r="D3033" t="s">
        <v>1000</v>
      </c>
      <c r="E3033" s="23">
        <v>41883</v>
      </c>
      <c r="F3033">
        <v>5</v>
      </c>
      <c r="G3033">
        <v>5</v>
      </c>
      <c r="H3033">
        <v>1</v>
      </c>
      <c r="I3033">
        <v>14</v>
      </c>
      <c r="J3033">
        <v>25</v>
      </c>
      <c r="K3033">
        <v>0.56000000000000005</v>
      </c>
      <c r="L3033">
        <v>25</v>
      </c>
      <c r="M3033">
        <v>1</v>
      </c>
      <c r="N3033">
        <v>12</v>
      </c>
      <c r="P3033">
        <v>1</v>
      </c>
      <c r="Q3033">
        <v>2</v>
      </c>
      <c r="R3033">
        <v>0.5</v>
      </c>
      <c r="S3033">
        <v>2</v>
      </c>
      <c r="T3033">
        <v>0</v>
      </c>
    </row>
    <row r="3034" spans="1:20" x14ac:dyDescent="0.2">
      <c r="A3034" t="s">
        <v>5028</v>
      </c>
      <c r="B3034" t="s">
        <v>5029</v>
      </c>
      <c r="C3034" t="s">
        <v>229</v>
      </c>
      <c r="D3034" t="s">
        <v>1000</v>
      </c>
      <c r="E3034" s="23">
        <v>41883</v>
      </c>
      <c r="F3034">
        <v>2</v>
      </c>
      <c r="G3034">
        <v>4</v>
      </c>
      <c r="H3034">
        <v>0.5</v>
      </c>
      <c r="I3034">
        <v>0</v>
      </c>
      <c r="J3034">
        <v>12</v>
      </c>
      <c r="K3034">
        <v>0</v>
      </c>
      <c r="L3034">
        <v>24</v>
      </c>
      <c r="M3034">
        <v>0.5</v>
      </c>
      <c r="N3034">
        <v>0</v>
      </c>
      <c r="P3034">
        <v>0</v>
      </c>
      <c r="Q3034">
        <v>0</v>
      </c>
      <c r="R3034" t="e">
        <v>#DIV/0!</v>
      </c>
      <c r="T3034">
        <v>1</v>
      </c>
    </row>
    <row r="3035" spans="1:20" x14ac:dyDescent="0.2">
      <c r="A3035" t="s">
        <v>4853</v>
      </c>
      <c r="B3035" t="s">
        <v>4854</v>
      </c>
      <c r="C3035" t="s">
        <v>230</v>
      </c>
      <c r="D3035" t="s">
        <v>1002</v>
      </c>
      <c r="E3035" s="23">
        <v>41883</v>
      </c>
      <c r="F3035">
        <v>2</v>
      </c>
      <c r="G3035">
        <v>4</v>
      </c>
      <c r="H3035">
        <v>0.5</v>
      </c>
      <c r="I3035">
        <v>0</v>
      </c>
      <c r="J3035">
        <v>12</v>
      </c>
      <c r="K3035">
        <v>0</v>
      </c>
      <c r="L3035">
        <v>24</v>
      </c>
      <c r="M3035">
        <v>0.5</v>
      </c>
      <c r="N3035">
        <v>0</v>
      </c>
      <c r="P3035">
        <v>0</v>
      </c>
      <c r="Q3035">
        <v>0</v>
      </c>
      <c r="R3035" t="e">
        <v>#DIV/0!</v>
      </c>
      <c r="T3035">
        <v>0.13333333333333333</v>
      </c>
    </row>
    <row r="3036" spans="1:20" x14ac:dyDescent="0.2">
      <c r="A3036" t="s">
        <v>4678</v>
      </c>
      <c r="B3036" t="s">
        <v>4679</v>
      </c>
      <c r="C3036" t="s">
        <v>234</v>
      </c>
      <c r="D3036" t="s">
        <v>1002</v>
      </c>
      <c r="E3036" s="23">
        <v>41883</v>
      </c>
      <c r="F3036">
        <v>1</v>
      </c>
      <c r="G3036">
        <v>1</v>
      </c>
      <c r="H3036">
        <v>1</v>
      </c>
      <c r="I3036">
        <v>1</v>
      </c>
      <c r="J3036">
        <v>10</v>
      </c>
      <c r="K3036">
        <v>0.1</v>
      </c>
      <c r="L3036">
        <v>10</v>
      </c>
      <c r="M3036">
        <v>1</v>
      </c>
      <c r="N3036">
        <v>0</v>
      </c>
      <c r="S3036">
        <v>1</v>
      </c>
      <c r="T3036">
        <v>0.63636363636363635</v>
      </c>
    </row>
    <row r="3037" spans="1:20" x14ac:dyDescent="0.2">
      <c r="A3037" t="s">
        <v>4503</v>
      </c>
      <c r="B3037" t="s">
        <v>4504</v>
      </c>
      <c r="C3037" t="s">
        <v>233</v>
      </c>
      <c r="D3037" t="s">
        <v>1000</v>
      </c>
      <c r="E3037" s="23">
        <v>41883</v>
      </c>
      <c r="F3037">
        <v>1</v>
      </c>
      <c r="G3037">
        <v>1</v>
      </c>
      <c r="H3037">
        <v>1</v>
      </c>
      <c r="I3037">
        <v>1</v>
      </c>
      <c r="J3037">
        <v>10</v>
      </c>
      <c r="K3037">
        <v>0.1</v>
      </c>
      <c r="L3037">
        <v>10</v>
      </c>
      <c r="M3037">
        <v>1</v>
      </c>
      <c r="N3037">
        <v>0</v>
      </c>
      <c r="S3037">
        <v>1</v>
      </c>
    </row>
    <row r="3038" spans="1:20" x14ac:dyDescent="0.2">
      <c r="A3038" t="s">
        <v>4328</v>
      </c>
      <c r="B3038" t="s">
        <v>4329</v>
      </c>
      <c r="C3038" t="s">
        <v>217</v>
      </c>
      <c r="D3038" t="s">
        <v>1002</v>
      </c>
      <c r="E3038" s="23">
        <v>41883</v>
      </c>
      <c r="F3038">
        <v>4</v>
      </c>
      <c r="G3038">
        <v>4</v>
      </c>
      <c r="H3038">
        <v>1</v>
      </c>
      <c r="I3038">
        <v>6</v>
      </c>
      <c r="J3038">
        <v>20</v>
      </c>
      <c r="K3038">
        <v>0.3</v>
      </c>
      <c r="L3038">
        <v>20</v>
      </c>
      <c r="M3038">
        <v>1</v>
      </c>
      <c r="N3038">
        <v>6</v>
      </c>
      <c r="P3038">
        <v>0</v>
      </c>
      <c r="Q3038">
        <v>1</v>
      </c>
      <c r="R3038">
        <v>0</v>
      </c>
      <c r="S3038">
        <v>0</v>
      </c>
      <c r="T3038">
        <v>0.34868421052631576</v>
      </c>
    </row>
    <row r="3039" spans="1:20" x14ac:dyDescent="0.2">
      <c r="A3039" t="s">
        <v>4263</v>
      </c>
      <c r="B3039" t="s">
        <v>4264</v>
      </c>
      <c r="C3039" t="s">
        <v>895</v>
      </c>
      <c r="D3039" t="s">
        <v>1000</v>
      </c>
      <c r="E3039" s="23">
        <v>41883</v>
      </c>
      <c r="H3039" t="e">
        <v>#DIV/0!</v>
      </c>
      <c r="K3039" t="e">
        <v>#DIV/0!</v>
      </c>
      <c r="M3039" t="e">
        <v>#DIV/0!</v>
      </c>
      <c r="R3039" t="e">
        <v>#DIV/0!</v>
      </c>
    </row>
    <row r="3040" spans="1:20" x14ac:dyDescent="0.2">
      <c r="A3040" t="s">
        <v>4088</v>
      </c>
      <c r="B3040" t="s">
        <v>4089</v>
      </c>
      <c r="C3040" t="s">
        <v>218</v>
      </c>
      <c r="D3040" t="s">
        <v>1000</v>
      </c>
      <c r="E3040" s="23">
        <v>41883</v>
      </c>
      <c r="F3040">
        <v>4</v>
      </c>
      <c r="G3040">
        <v>4</v>
      </c>
      <c r="H3040">
        <v>1</v>
      </c>
      <c r="I3040">
        <v>6</v>
      </c>
      <c r="J3040">
        <v>20</v>
      </c>
      <c r="K3040">
        <v>0.3</v>
      </c>
      <c r="L3040">
        <v>20</v>
      </c>
      <c r="M3040">
        <v>1</v>
      </c>
      <c r="N3040">
        <v>6</v>
      </c>
      <c r="P3040">
        <v>0</v>
      </c>
      <c r="Q3040">
        <v>1</v>
      </c>
      <c r="R3040">
        <v>0</v>
      </c>
      <c r="S3040">
        <v>0</v>
      </c>
    </row>
    <row r="3041" spans="1:20" x14ac:dyDescent="0.2">
      <c r="A3041" t="s">
        <v>3913</v>
      </c>
      <c r="B3041" t="s">
        <v>3914</v>
      </c>
      <c r="C3041" t="s">
        <v>219</v>
      </c>
      <c r="D3041" t="s">
        <v>1000</v>
      </c>
      <c r="E3041" s="23">
        <v>41883</v>
      </c>
    </row>
    <row r="3042" spans="1:20" x14ac:dyDescent="0.2">
      <c r="A3042" t="s">
        <v>3546</v>
      </c>
      <c r="B3042" t="s">
        <v>3547</v>
      </c>
      <c r="C3042" t="s">
        <v>220</v>
      </c>
      <c r="D3042" t="s">
        <v>1002</v>
      </c>
      <c r="E3042" s="23">
        <v>41883</v>
      </c>
      <c r="F3042">
        <v>14</v>
      </c>
      <c r="G3042">
        <v>16</v>
      </c>
      <c r="H3042">
        <v>0.875</v>
      </c>
      <c r="I3042">
        <v>37</v>
      </c>
      <c r="J3042">
        <v>40</v>
      </c>
      <c r="K3042">
        <v>0.92500000000000004</v>
      </c>
      <c r="L3042">
        <v>48</v>
      </c>
      <c r="M3042">
        <v>0.83333333333333337</v>
      </c>
      <c r="N3042">
        <v>28</v>
      </c>
      <c r="P3042">
        <v>5</v>
      </c>
      <c r="Q3042">
        <v>5</v>
      </c>
      <c r="R3042">
        <v>1</v>
      </c>
      <c r="S3042">
        <v>9</v>
      </c>
    </row>
    <row r="3043" spans="1:20" x14ac:dyDescent="0.2">
      <c r="A3043" t="s">
        <v>3371</v>
      </c>
      <c r="B3043" t="s">
        <v>3372</v>
      </c>
      <c r="C3043" t="s">
        <v>221</v>
      </c>
      <c r="D3043" t="s">
        <v>1000</v>
      </c>
      <c r="E3043" s="23">
        <v>41883</v>
      </c>
      <c r="F3043">
        <v>10</v>
      </c>
      <c r="G3043">
        <v>12</v>
      </c>
      <c r="H3043">
        <v>0.83333333333333337</v>
      </c>
      <c r="I3043">
        <v>31</v>
      </c>
      <c r="J3043">
        <v>32</v>
      </c>
      <c r="K3043">
        <v>0.96875</v>
      </c>
      <c r="L3043">
        <v>40</v>
      </c>
      <c r="M3043">
        <v>0.8</v>
      </c>
      <c r="N3043">
        <v>22</v>
      </c>
      <c r="O3043">
        <v>0.84860000000000002</v>
      </c>
      <c r="P3043">
        <v>5</v>
      </c>
      <c r="Q3043">
        <v>5</v>
      </c>
      <c r="R3043">
        <v>1</v>
      </c>
      <c r="S3043">
        <v>9</v>
      </c>
    </row>
    <row r="3044" spans="1:20" x14ac:dyDescent="0.2">
      <c r="A3044" t="s">
        <v>3196</v>
      </c>
      <c r="B3044" t="s">
        <v>3197</v>
      </c>
      <c r="C3044" t="s">
        <v>222</v>
      </c>
      <c r="D3044" t="s">
        <v>1000</v>
      </c>
      <c r="E3044" s="23">
        <v>41883</v>
      </c>
      <c r="F3044">
        <v>4</v>
      </c>
      <c r="G3044">
        <v>4</v>
      </c>
      <c r="H3044">
        <v>1</v>
      </c>
      <c r="I3044">
        <v>6</v>
      </c>
      <c r="J3044">
        <v>8</v>
      </c>
      <c r="K3044">
        <v>0.75</v>
      </c>
      <c r="L3044">
        <v>8</v>
      </c>
      <c r="M3044">
        <v>1</v>
      </c>
      <c r="N3044">
        <v>6</v>
      </c>
      <c r="O3044">
        <v>0.61399999999999999</v>
      </c>
      <c r="P3044">
        <v>0</v>
      </c>
      <c r="Q3044">
        <v>0</v>
      </c>
      <c r="R3044" t="e">
        <v>#DIV/0!</v>
      </c>
      <c r="S3044">
        <v>0</v>
      </c>
    </row>
    <row r="3045" spans="1:20" x14ac:dyDescent="0.2">
      <c r="A3045" t="s">
        <v>12030</v>
      </c>
      <c r="B3045" t="s">
        <v>12031</v>
      </c>
      <c r="C3045" t="s">
        <v>1051</v>
      </c>
      <c r="D3045" t="s">
        <v>1000</v>
      </c>
      <c r="E3045" s="23">
        <v>41883</v>
      </c>
      <c r="F3045">
        <v>2</v>
      </c>
      <c r="G3045">
        <v>3</v>
      </c>
      <c r="H3045">
        <v>0.66666666666666663</v>
      </c>
      <c r="I3045">
        <v>3</v>
      </c>
      <c r="J3045">
        <v>10</v>
      </c>
      <c r="K3045">
        <v>0.3</v>
      </c>
      <c r="L3045">
        <v>15</v>
      </c>
      <c r="M3045">
        <v>0.66666666666666663</v>
      </c>
      <c r="N3045">
        <v>3</v>
      </c>
      <c r="P3045">
        <v>0</v>
      </c>
      <c r="Q3045">
        <v>0</v>
      </c>
      <c r="R3045" t="e">
        <v>#DIV/0!</v>
      </c>
    </row>
    <row r="3046" spans="1:20" x14ac:dyDescent="0.2">
      <c r="A3046" t="s">
        <v>13396</v>
      </c>
      <c r="B3046" t="s">
        <v>13397</v>
      </c>
      <c r="C3046" t="s">
        <v>242</v>
      </c>
      <c r="D3046" t="s">
        <v>1002</v>
      </c>
      <c r="E3046" s="23">
        <v>41883</v>
      </c>
      <c r="F3046">
        <v>10</v>
      </c>
      <c r="G3046">
        <v>14</v>
      </c>
      <c r="H3046">
        <v>0.7142857142857143</v>
      </c>
      <c r="I3046">
        <v>37</v>
      </c>
      <c r="J3046">
        <v>68</v>
      </c>
      <c r="K3046">
        <v>0.54411764705882348</v>
      </c>
      <c r="L3046">
        <v>96</v>
      </c>
      <c r="M3046">
        <v>0.70833333333333337</v>
      </c>
      <c r="N3046">
        <v>16</v>
      </c>
      <c r="P3046">
        <v>0</v>
      </c>
      <c r="Q3046">
        <v>0</v>
      </c>
      <c r="R3046" t="e">
        <v>#DIV/0!</v>
      </c>
      <c r="S3046">
        <v>21</v>
      </c>
    </row>
    <row r="3047" spans="1:20" x14ac:dyDescent="0.2">
      <c r="A3047" t="s">
        <v>13573</v>
      </c>
      <c r="B3047" t="s">
        <v>13574</v>
      </c>
      <c r="C3047" t="s">
        <v>237</v>
      </c>
      <c r="D3047" t="s">
        <v>1002</v>
      </c>
      <c r="E3047" s="23">
        <v>41883</v>
      </c>
      <c r="F3047">
        <v>16</v>
      </c>
      <c r="G3047">
        <v>16</v>
      </c>
      <c r="H3047">
        <v>1</v>
      </c>
      <c r="I3047">
        <v>87</v>
      </c>
      <c r="J3047">
        <v>137</v>
      </c>
      <c r="K3047">
        <v>0.63503649635036497</v>
      </c>
      <c r="L3047">
        <v>137</v>
      </c>
      <c r="M3047">
        <v>1</v>
      </c>
      <c r="N3047">
        <v>65</v>
      </c>
      <c r="O3047">
        <v>1.1749999999999998</v>
      </c>
      <c r="P3047">
        <v>27</v>
      </c>
      <c r="Q3047">
        <v>35</v>
      </c>
      <c r="R3047">
        <v>0.77142857142857146</v>
      </c>
      <c r="S3047">
        <v>22</v>
      </c>
    </row>
    <row r="3048" spans="1:20" x14ac:dyDescent="0.2">
      <c r="A3048" t="s">
        <v>13748</v>
      </c>
      <c r="B3048" t="s">
        <v>13749</v>
      </c>
      <c r="C3048" t="s">
        <v>238</v>
      </c>
      <c r="D3048" t="s">
        <v>1002</v>
      </c>
      <c r="E3048" s="23">
        <v>41883</v>
      </c>
      <c r="F3048">
        <v>10</v>
      </c>
      <c r="G3048">
        <v>12</v>
      </c>
      <c r="H3048">
        <v>0.83333333333333337</v>
      </c>
      <c r="I3048">
        <v>31</v>
      </c>
      <c r="J3048">
        <v>32</v>
      </c>
      <c r="K3048">
        <v>0.96875</v>
      </c>
      <c r="L3048">
        <v>40</v>
      </c>
      <c r="M3048">
        <v>0.8</v>
      </c>
      <c r="N3048">
        <v>22</v>
      </c>
      <c r="O3048">
        <v>0.84860000000000002</v>
      </c>
      <c r="P3048">
        <v>5</v>
      </c>
      <c r="Q3048">
        <v>5</v>
      </c>
      <c r="R3048">
        <v>1</v>
      </c>
      <c r="S3048">
        <v>9</v>
      </c>
      <c r="T3048">
        <v>0</v>
      </c>
    </row>
    <row r="3049" spans="1:20" x14ac:dyDescent="0.2">
      <c r="A3049" t="s">
        <v>13925</v>
      </c>
      <c r="B3049" t="s">
        <v>13926</v>
      </c>
      <c r="C3049" t="s">
        <v>239</v>
      </c>
      <c r="D3049" t="s">
        <v>1002</v>
      </c>
      <c r="E3049" s="23">
        <v>41883</v>
      </c>
      <c r="F3049">
        <v>4</v>
      </c>
      <c r="G3049">
        <v>4</v>
      </c>
      <c r="H3049">
        <v>1</v>
      </c>
      <c r="I3049">
        <v>6</v>
      </c>
      <c r="J3049">
        <v>8</v>
      </c>
      <c r="K3049">
        <v>0.75</v>
      </c>
      <c r="L3049">
        <v>8</v>
      </c>
      <c r="M3049">
        <v>1</v>
      </c>
      <c r="N3049">
        <v>6</v>
      </c>
      <c r="O3049">
        <v>0.61399999999999999</v>
      </c>
      <c r="P3049">
        <v>0</v>
      </c>
      <c r="Q3049">
        <v>0</v>
      </c>
      <c r="R3049" t="e">
        <v>#DIV/0!</v>
      </c>
      <c r="S3049">
        <v>0</v>
      </c>
      <c r="T3049">
        <v>0.17647058823529413</v>
      </c>
    </row>
    <row r="3050" spans="1:20" x14ac:dyDescent="0.2">
      <c r="A3050" t="s">
        <v>14112</v>
      </c>
      <c r="B3050" t="s">
        <v>14113</v>
      </c>
      <c r="C3050" t="s">
        <v>240</v>
      </c>
      <c r="D3050" t="s">
        <v>1002</v>
      </c>
      <c r="E3050" s="23">
        <v>41883</v>
      </c>
      <c r="F3050">
        <v>19</v>
      </c>
      <c r="G3050">
        <v>20</v>
      </c>
      <c r="H3050">
        <v>0.95</v>
      </c>
      <c r="I3050">
        <v>49</v>
      </c>
      <c r="J3050">
        <v>85</v>
      </c>
      <c r="K3050">
        <v>0.57647058823529407</v>
      </c>
      <c r="L3050">
        <v>90</v>
      </c>
      <c r="M3050">
        <v>0.94444444444444442</v>
      </c>
      <c r="N3050">
        <v>48</v>
      </c>
      <c r="P3050">
        <v>0</v>
      </c>
      <c r="Q3050">
        <v>1</v>
      </c>
      <c r="R3050">
        <v>0</v>
      </c>
      <c r="S3050">
        <v>1</v>
      </c>
      <c r="T3050">
        <v>0</v>
      </c>
    </row>
    <row r="3051" spans="1:20" x14ac:dyDescent="0.2">
      <c r="A3051" t="s">
        <v>14289</v>
      </c>
      <c r="B3051" t="s">
        <v>14290</v>
      </c>
      <c r="C3051" t="s">
        <v>241</v>
      </c>
      <c r="D3051" t="s">
        <v>1002</v>
      </c>
      <c r="E3051" s="23">
        <v>41883</v>
      </c>
      <c r="F3051">
        <v>30</v>
      </c>
      <c r="G3051">
        <v>31</v>
      </c>
      <c r="H3051">
        <v>0.967741935483871</v>
      </c>
      <c r="I3051">
        <v>239</v>
      </c>
      <c r="J3051">
        <v>305</v>
      </c>
      <c r="K3051">
        <v>0.78360655737704921</v>
      </c>
      <c r="L3051">
        <v>305</v>
      </c>
      <c r="M3051">
        <v>1</v>
      </c>
      <c r="N3051">
        <v>231</v>
      </c>
      <c r="P3051">
        <v>4</v>
      </c>
      <c r="Q3051">
        <v>13</v>
      </c>
      <c r="R3051">
        <v>0.30769230769230771</v>
      </c>
      <c r="S3051">
        <v>8</v>
      </c>
      <c r="T3051">
        <v>0.1111111111111111</v>
      </c>
    </row>
    <row r="3052" spans="1:20" x14ac:dyDescent="0.2">
      <c r="A3052" t="s">
        <v>14618</v>
      </c>
      <c r="B3052" t="s">
        <v>14619</v>
      </c>
      <c r="C3052" t="s">
        <v>199</v>
      </c>
      <c r="D3052" t="s">
        <v>1000</v>
      </c>
      <c r="E3052" s="23">
        <v>41883</v>
      </c>
      <c r="F3052">
        <v>11</v>
      </c>
      <c r="G3052">
        <v>11</v>
      </c>
      <c r="H3052">
        <v>1</v>
      </c>
      <c r="I3052">
        <v>85</v>
      </c>
      <c r="J3052">
        <v>80</v>
      </c>
      <c r="K3052">
        <v>1.0625</v>
      </c>
      <c r="L3052">
        <v>80</v>
      </c>
      <c r="M3052">
        <v>1</v>
      </c>
      <c r="N3052">
        <v>83</v>
      </c>
      <c r="P3052">
        <v>0</v>
      </c>
      <c r="Q3052">
        <v>2</v>
      </c>
      <c r="R3052">
        <v>0</v>
      </c>
      <c r="S3052">
        <v>2</v>
      </c>
      <c r="T3052">
        <v>0.75</v>
      </c>
    </row>
    <row r="3053" spans="1:20" x14ac:dyDescent="0.2">
      <c r="A3053" t="s">
        <v>14793</v>
      </c>
      <c r="B3053" t="s">
        <v>14794</v>
      </c>
      <c r="C3053" t="s">
        <v>201</v>
      </c>
      <c r="D3053" t="s">
        <v>1002</v>
      </c>
      <c r="E3053" s="23">
        <v>41883</v>
      </c>
      <c r="F3053">
        <v>0</v>
      </c>
      <c r="G3053">
        <v>0</v>
      </c>
      <c r="H3053" t="e">
        <v>#DIV/0!</v>
      </c>
      <c r="I3053">
        <v>0</v>
      </c>
      <c r="J3053">
        <v>0</v>
      </c>
      <c r="K3053" t="e">
        <v>#DIV/0!</v>
      </c>
      <c r="L3053">
        <v>0</v>
      </c>
      <c r="M3053" t="e">
        <v>#DIV/0!</v>
      </c>
      <c r="N3053">
        <v>0</v>
      </c>
      <c r="P3053">
        <v>0</v>
      </c>
      <c r="Q3053">
        <v>0</v>
      </c>
      <c r="R3053" t="e">
        <v>#DIV/0!</v>
      </c>
      <c r="S3053">
        <v>0</v>
      </c>
      <c r="T3053">
        <v>0.18181818181818182</v>
      </c>
    </row>
    <row r="3054" spans="1:20" x14ac:dyDescent="0.2">
      <c r="A3054" t="s">
        <v>14884</v>
      </c>
      <c r="B3054" t="s">
        <v>14885</v>
      </c>
      <c r="C3054" t="s">
        <v>200</v>
      </c>
      <c r="D3054" t="s">
        <v>1002</v>
      </c>
      <c r="E3054" s="23">
        <v>41883</v>
      </c>
      <c r="F3054">
        <v>4</v>
      </c>
      <c r="G3054">
        <v>4</v>
      </c>
      <c r="H3054">
        <v>1</v>
      </c>
      <c r="I3054">
        <v>7</v>
      </c>
      <c r="J3054">
        <v>10</v>
      </c>
      <c r="K3054">
        <v>0.7</v>
      </c>
      <c r="L3054">
        <v>10</v>
      </c>
      <c r="M3054">
        <v>1</v>
      </c>
      <c r="N3054">
        <v>7</v>
      </c>
      <c r="P3054">
        <v>0</v>
      </c>
      <c r="Q3054">
        <v>0</v>
      </c>
      <c r="R3054">
        <v>0</v>
      </c>
      <c r="S3054">
        <v>0</v>
      </c>
      <c r="T3054">
        <v>1</v>
      </c>
    </row>
    <row r="3055" spans="1:20" x14ac:dyDescent="0.2">
      <c r="A3055" t="s">
        <v>15061</v>
      </c>
      <c r="B3055" t="s">
        <v>15062</v>
      </c>
      <c r="C3055" t="s">
        <v>202</v>
      </c>
      <c r="D3055" t="s">
        <v>1002</v>
      </c>
      <c r="E3055" s="23">
        <v>41883</v>
      </c>
      <c r="F3055">
        <v>7</v>
      </c>
      <c r="G3055">
        <v>7</v>
      </c>
      <c r="H3055">
        <v>1</v>
      </c>
      <c r="I3055">
        <v>78</v>
      </c>
      <c r="J3055">
        <v>70</v>
      </c>
      <c r="K3055">
        <v>1.1142857142857143</v>
      </c>
      <c r="L3055">
        <v>70</v>
      </c>
      <c r="M3055">
        <v>1</v>
      </c>
      <c r="N3055">
        <v>76</v>
      </c>
      <c r="P3055">
        <v>0</v>
      </c>
      <c r="Q3055">
        <v>2</v>
      </c>
      <c r="R3055">
        <v>0</v>
      </c>
      <c r="S3055">
        <v>2</v>
      </c>
      <c r="T3055">
        <v>0.17434210526315788</v>
      </c>
    </row>
    <row r="3056" spans="1:20" x14ac:dyDescent="0.2">
      <c r="A3056" t="s">
        <v>15604</v>
      </c>
      <c r="B3056" t="s">
        <v>15605</v>
      </c>
      <c r="C3056" t="s">
        <v>228</v>
      </c>
      <c r="D3056" t="s">
        <v>1002</v>
      </c>
      <c r="E3056" s="23">
        <v>41883</v>
      </c>
      <c r="F3056">
        <v>4</v>
      </c>
      <c r="G3056">
        <v>4</v>
      </c>
      <c r="H3056">
        <v>1</v>
      </c>
      <c r="I3056">
        <v>15</v>
      </c>
      <c r="J3056">
        <v>28</v>
      </c>
      <c r="K3056">
        <v>0.5357142857142857</v>
      </c>
      <c r="L3056">
        <v>28</v>
      </c>
      <c r="M3056">
        <v>1</v>
      </c>
      <c r="N3056">
        <v>0</v>
      </c>
      <c r="P3056">
        <v>0</v>
      </c>
      <c r="Q3056">
        <v>0</v>
      </c>
      <c r="R3056" t="e">
        <v>#DIV/0!</v>
      </c>
      <c r="S3056">
        <v>15</v>
      </c>
      <c r="T3056" t="e">
        <v>#DIV/0!</v>
      </c>
    </row>
    <row r="3057" spans="1:20" x14ac:dyDescent="0.2">
      <c r="A3057" t="s">
        <v>15765</v>
      </c>
      <c r="B3057" t="s">
        <v>15766</v>
      </c>
      <c r="C3057" t="s">
        <v>227</v>
      </c>
      <c r="D3057" t="s">
        <v>1000</v>
      </c>
      <c r="E3057" s="23">
        <v>41883</v>
      </c>
      <c r="F3057">
        <v>4</v>
      </c>
      <c r="G3057">
        <v>4</v>
      </c>
      <c r="H3057">
        <v>1</v>
      </c>
      <c r="I3057">
        <v>15</v>
      </c>
      <c r="J3057">
        <v>28</v>
      </c>
      <c r="K3057">
        <v>0.5357142857142857</v>
      </c>
      <c r="L3057">
        <v>28</v>
      </c>
      <c r="M3057">
        <v>1</v>
      </c>
      <c r="N3057">
        <v>0</v>
      </c>
      <c r="P3057">
        <v>0</v>
      </c>
      <c r="Q3057">
        <v>0</v>
      </c>
      <c r="R3057" t="e">
        <v>#DIV/0!</v>
      </c>
      <c r="S3057">
        <v>15</v>
      </c>
      <c r="T3057" t="e">
        <v>#DIV/0!</v>
      </c>
    </row>
    <row r="3058" spans="1:20" x14ac:dyDescent="0.2">
      <c r="A3058" t="s">
        <v>15942</v>
      </c>
      <c r="B3058" t="s">
        <v>15943</v>
      </c>
      <c r="C3058" t="s">
        <v>203</v>
      </c>
      <c r="D3058" t="s">
        <v>1000</v>
      </c>
      <c r="E3058" s="23">
        <v>41883</v>
      </c>
      <c r="F3058">
        <v>13</v>
      </c>
      <c r="G3058">
        <v>14</v>
      </c>
      <c r="H3058">
        <v>0.9285714285714286</v>
      </c>
      <c r="I3058">
        <v>66</v>
      </c>
      <c r="J3058">
        <v>105</v>
      </c>
      <c r="K3058">
        <v>0.62857142857142856</v>
      </c>
      <c r="L3058">
        <v>110</v>
      </c>
      <c r="M3058">
        <v>0.95454545454545459</v>
      </c>
      <c r="N3058">
        <v>60</v>
      </c>
      <c r="P3058">
        <v>12</v>
      </c>
      <c r="Q3058">
        <v>17</v>
      </c>
      <c r="R3058">
        <v>0.70588235294117652</v>
      </c>
      <c r="S3058">
        <v>6</v>
      </c>
      <c r="T3058" t="e">
        <v>#DIV/0!</v>
      </c>
    </row>
    <row r="3059" spans="1:20" x14ac:dyDescent="0.2">
      <c r="A3059" t="s">
        <v>16121</v>
      </c>
      <c r="B3059" t="s">
        <v>16122</v>
      </c>
      <c r="C3059" t="s">
        <v>205</v>
      </c>
      <c r="D3059" t="s">
        <v>1002</v>
      </c>
      <c r="E3059" s="23">
        <v>41883</v>
      </c>
      <c r="F3059">
        <v>5</v>
      </c>
      <c r="G3059">
        <v>5</v>
      </c>
      <c r="H3059">
        <v>1</v>
      </c>
      <c r="I3059">
        <v>25</v>
      </c>
      <c r="J3059">
        <v>45</v>
      </c>
      <c r="K3059">
        <v>0.55555555555555558</v>
      </c>
      <c r="L3059">
        <v>45</v>
      </c>
      <c r="M3059">
        <v>1</v>
      </c>
      <c r="N3059">
        <v>20</v>
      </c>
      <c r="O3059">
        <v>1.1499999999999999</v>
      </c>
      <c r="P3059">
        <v>11</v>
      </c>
      <c r="Q3059">
        <v>12</v>
      </c>
      <c r="R3059">
        <v>0.91666666666666663</v>
      </c>
      <c r="S3059">
        <v>5</v>
      </c>
      <c r="T3059">
        <v>1.09375</v>
      </c>
    </row>
    <row r="3060" spans="1:20" x14ac:dyDescent="0.2">
      <c r="A3060" t="s">
        <v>16298</v>
      </c>
      <c r="B3060" t="s">
        <v>16299</v>
      </c>
      <c r="C3060" t="s">
        <v>204</v>
      </c>
      <c r="D3060" t="s">
        <v>1002</v>
      </c>
      <c r="E3060" s="23">
        <v>41883</v>
      </c>
      <c r="F3060">
        <v>4</v>
      </c>
      <c r="G3060">
        <v>5</v>
      </c>
      <c r="H3060">
        <v>0.8</v>
      </c>
      <c r="I3060">
        <v>9</v>
      </c>
      <c r="J3060">
        <v>20</v>
      </c>
      <c r="K3060">
        <v>0.45</v>
      </c>
      <c r="L3060">
        <v>25</v>
      </c>
      <c r="M3060">
        <v>0.8</v>
      </c>
      <c r="N3060">
        <v>8</v>
      </c>
      <c r="P3060">
        <v>0</v>
      </c>
      <c r="Q3060">
        <v>0</v>
      </c>
      <c r="R3060" t="e">
        <v>#DIV/0!</v>
      </c>
      <c r="S3060">
        <v>1</v>
      </c>
      <c r="T3060" t="e">
        <v>#DIV/0!</v>
      </c>
    </row>
    <row r="3061" spans="1:20" x14ac:dyDescent="0.2">
      <c r="A3061" t="s">
        <v>16475</v>
      </c>
      <c r="B3061" t="s">
        <v>16476</v>
      </c>
      <c r="C3061" t="s">
        <v>206</v>
      </c>
      <c r="D3061" t="s">
        <v>1002</v>
      </c>
      <c r="E3061" s="23">
        <v>41883</v>
      </c>
      <c r="F3061">
        <v>4</v>
      </c>
      <c r="G3061">
        <v>4</v>
      </c>
      <c r="H3061">
        <v>1</v>
      </c>
      <c r="I3061">
        <v>32</v>
      </c>
      <c r="J3061">
        <v>40</v>
      </c>
      <c r="K3061">
        <v>0.8</v>
      </c>
      <c r="L3061">
        <v>40</v>
      </c>
      <c r="M3061">
        <v>1</v>
      </c>
      <c r="N3061">
        <v>32</v>
      </c>
      <c r="P3061">
        <v>1</v>
      </c>
      <c r="Q3061">
        <v>5</v>
      </c>
      <c r="S3061">
        <v>0</v>
      </c>
      <c r="T3061" t="e">
        <v>#DIV/0!</v>
      </c>
    </row>
    <row r="3062" spans="1:20" x14ac:dyDescent="0.2">
      <c r="A3062" t="s">
        <v>16616</v>
      </c>
      <c r="B3062" t="s">
        <v>16617</v>
      </c>
      <c r="C3062" t="s">
        <v>223</v>
      </c>
      <c r="D3062" t="s">
        <v>1000</v>
      </c>
      <c r="E3062" s="23">
        <v>41883</v>
      </c>
      <c r="F3062">
        <v>3</v>
      </c>
      <c r="G3062">
        <v>3</v>
      </c>
      <c r="H3062">
        <v>1</v>
      </c>
      <c r="I3062">
        <v>20</v>
      </c>
      <c r="J3062">
        <v>30</v>
      </c>
      <c r="K3062">
        <v>0.66666666666666663</v>
      </c>
      <c r="L3062">
        <v>30</v>
      </c>
      <c r="M3062">
        <v>1</v>
      </c>
      <c r="N3062">
        <v>20</v>
      </c>
      <c r="P3062">
        <v>0</v>
      </c>
      <c r="Q3062">
        <v>0</v>
      </c>
      <c r="R3062" t="e">
        <v>#DIV/0!</v>
      </c>
      <c r="S3062">
        <v>0</v>
      </c>
      <c r="T3062">
        <v>0.57916666666666661</v>
      </c>
    </row>
    <row r="3063" spans="1:20" x14ac:dyDescent="0.2">
      <c r="A3063" t="s">
        <v>16795</v>
      </c>
      <c r="B3063" t="s">
        <v>16796</v>
      </c>
      <c r="C3063" t="s">
        <v>224</v>
      </c>
      <c r="D3063" t="s">
        <v>1002</v>
      </c>
      <c r="E3063" s="23">
        <v>41883</v>
      </c>
      <c r="F3063">
        <v>3</v>
      </c>
      <c r="G3063">
        <v>3</v>
      </c>
      <c r="H3063">
        <v>1</v>
      </c>
      <c r="I3063">
        <v>20</v>
      </c>
      <c r="J3063">
        <v>30</v>
      </c>
      <c r="K3063">
        <v>0.66666666666666663</v>
      </c>
      <c r="L3063">
        <v>30</v>
      </c>
      <c r="M3063">
        <v>1</v>
      </c>
      <c r="N3063">
        <v>20</v>
      </c>
      <c r="P3063">
        <v>0</v>
      </c>
      <c r="Q3063">
        <v>0</v>
      </c>
      <c r="R3063" t="e">
        <v>#DIV/0!</v>
      </c>
      <c r="S3063">
        <v>0</v>
      </c>
      <c r="T3063" t="e">
        <v>#DIV/0!</v>
      </c>
    </row>
    <row r="3064" spans="1:20" x14ac:dyDescent="0.2">
      <c r="A3064" t="s">
        <v>17232</v>
      </c>
      <c r="B3064" t="s">
        <v>17233</v>
      </c>
      <c r="C3064" t="s">
        <v>225</v>
      </c>
      <c r="D3064" t="s">
        <v>1000</v>
      </c>
      <c r="E3064" s="23">
        <v>41883</v>
      </c>
      <c r="F3064">
        <v>3</v>
      </c>
      <c r="G3064">
        <v>3</v>
      </c>
      <c r="H3064">
        <v>1</v>
      </c>
      <c r="I3064">
        <v>25</v>
      </c>
      <c r="J3064">
        <v>30</v>
      </c>
      <c r="K3064">
        <v>0.83333333333333337</v>
      </c>
      <c r="L3064">
        <v>30</v>
      </c>
      <c r="M3064">
        <v>1</v>
      </c>
      <c r="N3064">
        <v>25</v>
      </c>
      <c r="P3064">
        <v>0</v>
      </c>
      <c r="Q3064">
        <v>0</v>
      </c>
      <c r="R3064" t="e">
        <v>#DIV/0!</v>
      </c>
      <c r="S3064">
        <v>0</v>
      </c>
      <c r="T3064" t="e">
        <v>#DIV/0!</v>
      </c>
    </row>
    <row r="3065" spans="1:20" x14ac:dyDescent="0.2">
      <c r="A3065" t="s">
        <v>17439</v>
      </c>
      <c r="B3065" t="s">
        <v>17440</v>
      </c>
      <c r="C3065" t="s">
        <v>226</v>
      </c>
      <c r="D3065" t="s">
        <v>1002</v>
      </c>
      <c r="E3065" s="23">
        <v>41883</v>
      </c>
      <c r="F3065">
        <v>3</v>
      </c>
      <c r="G3065">
        <v>3</v>
      </c>
      <c r="H3065">
        <v>1</v>
      </c>
      <c r="I3065">
        <v>25</v>
      </c>
      <c r="J3065">
        <v>30</v>
      </c>
      <c r="K3065">
        <v>0.83333333333333337</v>
      </c>
      <c r="L3065">
        <v>30</v>
      </c>
      <c r="M3065">
        <v>1</v>
      </c>
      <c r="N3065">
        <v>25</v>
      </c>
      <c r="P3065">
        <v>0</v>
      </c>
      <c r="Q3065">
        <v>0</v>
      </c>
      <c r="R3065" t="e">
        <v>#DIV/0!</v>
      </c>
      <c r="S3065">
        <v>0</v>
      </c>
      <c r="T3065">
        <v>0.83</v>
      </c>
    </row>
    <row r="3066" spans="1:20" x14ac:dyDescent="0.2">
      <c r="A3066" t="s">
        <v>17616</v>
      </c>
      <c r="B3066" t="s">
        <v>17617</v>
      </c>
      <c r="C3066" t="s">
        <v>232</v>
      </c>
      <c r="D3066" t="s">
        <v>1000</v>
      </c>
      <c r="E3066" s="23">
        <v>41883</v>
      </c>
      <c r="F3066">
        <v>5</v>
      </c>
      <c r="G3066">
        <v>5</v>
      </c>
      <c r="H3066">
        <v>1</v>
      </c>
      <c r="I3066">
        <v>55</v>
      </c>
      <c r="J3066">
        <v>45</v>
      </c>
      <c r="K3066">
        <v>1.2222222222222223</v>
      </c>
      <c r="L3066">
        <v>45</v>
      </c>
      <c r="M3066">
        <v>1</v>
      </c>
      <c r="N3066">
        <v>55</v>
      </c>
      <c r="P3066">
        <v>0</v>
      </c>
      <c r="Q3066">
        <v>0</v>
      </c>
      <c r="R3066" t="e">
        <v>#DIV/0!</v>
      </c>
      <c r="S3066">
        <v>0</v>
      </c>
      <c r="T3066" t="e">
        <v>#DIV/0!</v>
      </c>
    </row>
    <row r="3067" spans="1:20" x14ac:dyDescent="0.2">
      <c r="A3067" t="s">
        <v>17813</v>
      </c>
      <c r="B3067" t="s">
        <v>17814</v>
      </c>
      <c r="C3067" t="s">
        <v>231</v>
      </c>
      <c r="D3067" t="s">
        <v>1002</v>
      </c>
      <c r="E3067" s="23">
        <v>41883</v>
      </c>
      <c r="F3067">
        <v>5</v>
      </c>
      <c r="G3067">
        <v>5</v>
      </c>
      <c r="H3067">
        <v>1</v>
      </c>
      <c r="I3067">
        <v>55</v>
      </c>
      <c r="J3067">
        <v>45</v>
      </c>
      <c r="K3067">
        <v>1.2222222222222223</v>
      </c>
      <c r="L3067">
        <v>45</v>
      </c>
      <c r="M3067">
        <v>1</v>
      </c>
      <c r="N3067">
        <v>55</v>
      </c>
      <c r="P3067">
        <v>0</v>
      </c>
      <c r="Q3067">
        <v>0</v>
      </c>
      <c r="R3067" t="e">
        <v>#DIV/0!</v>
      </c>
      <c r="S3067">
        <v>0</v>
      </c>
      <c r="T3067">
        <v>0.63636363636363635</v>
      </c>
    </row>
    <row r="3068" spans="1:20" x14ac:dyDescent="0.2">
      <c r="A3068" t="s">
        <v>17990</v>
      </c>
      <c r="B3068" t="s">
        <v>17991</v>
      </c>
      <c r="C3068" t="s">
        <v>317</v>
      </c>
      <c r="D3068" t="s">
        <v>1000</v>
      </c>
      <c r="E3068" s="23">
        <v>41883</v>
      </c>
      <c r="F3068">
        <v>5</v>
      </c>
      <c r="G3068">
        <v>5</v>
      </c>
      <c r="H3068">
        <v>1</v>
      </c>
      <c r="I3068">
        <v>22</v>
      </c>
      <c r="J3068">
        <v>25</v>
      </c>
      <c r="K3068">
        <v>0.88</v>
      </c>
      <c r="L3068">
        <v>25</v>
      </c>
      <c r="M3068">
        <v>1</v>
      </c>
      <c r="N3068">
        <v>22</v>
      </c>
      <c r="P3068">
        <v>0</v>
      </c>
      <c r="Q3068">
        <v>0</v>
      </c>
      <c r="R3068" t="e">
        <v>#DIV/0!</v>
      </c>
      <c r="S3068">
        <v>0</v>
      </c>
      <c r="T3068">
        <v>0.9</v>
      </c>
    </row>
    <row r="3069" spans="1:20" x14ac:dyDescent="0.2">
      <c r="A3069" t="s">
        <v>18169</v>
      </c>
      <c r="B3069" t="s">
        <v>18170</v>
      </c>
      <c r="C3069" t="s">
        <v>316</v>
      </c>
      <c r="D3069" t="s">
        <v>1002</v>
      </c>
      <c r="E3069" s="23">
        <v>41883</v>
      </c>
      <c r="F3069">
        <v>5</v>
      </c>
      <c r="G3069">
        <v>5</v>
      </c>
      <c r="H3069">
        <v>1</v>
      </c>
      <c r="I3069">
        <v>22</v>
      </c>
      <c r="J3069">
        <v>25</v>
      </c>
      <c r="K3069">
        <v>0.88</v>
      </c>
      <c r="L3069">
        <v>25</v>
      </c>
      <c r="M3069">
        <v>1</v>
      </c>
      <c r="N3069">
        <v>22</v>
      </c>
      <c r="P3069">
        <v>0</v>
      </c>
      <c r="Q3069">
        <v>0</v>
      </c>
      <c r="R3069" t="e">
        <v>#DIV/0!</v>
      </c>
      <c r="S3069">
        <v>0</v>
      </c>
      <c r="T3069">
        <v>0.6301724137931034</v>
      </c>
    </row>
    <row r="3070" spans="1:20" x14ac:dyDescent="0.2">
      <c r="A3070" t="s">
        <v>18422</v>
      </c>
      <c r="B3070" t="s">
        <v>18423</v>
      </c>
      <c r="C3070" t="s">
        <v>214</v>
      </c>
      <c r="D3070" t="s">
        <v>1000</v>
      </c>
      <c r="E3070" s="23">
        <v>41883</v>
      </c>
      <c r="F3070">
        <v>13</v>
      </c>
      <c r="G3070">
        <v>14</v>
      </c>
      <c r="H3070">
        <v>0.9285714285714286</v>
      </c>
      <c r="I3070">
        <v>69</v>
      </c>
      <c r="J3070">
        <v>127</v>
      </c>
      <c r="K3070">
        <v>0.54330708661417326</v>
      </c>
      <c r="L3070">
        <v>137</v>
      </c>
      <c r="M3070">
        <v>0.92700729927007297</v>
      </c>
      <c r="N3070">
        <v>56</v>
      </c>
      <c r="P3070">
        <v>14</v>
      </c>
      <c r="Q3070">
        <v>21</v>
      </c>
      <c r="R3070">
        <v>0.66666666666666663</v>
      </c>
      <c r="S3070">
        <v>13</v>
      </c>
      <c r="T3070" t="e">
        <v>#DIV/0!</v>
      </c>
    </row>
    <row r="3071" spans="1:20" x14ac:dyDescent="0.2">
      <c r="A3071" t="s">
        <v>18601</v>
      </c>
      <c r="B3071" t="s">
        <v>18602</v>
      </c>
      <c r="C3071" t="s">
        <v>215</v>
      </c>
      <c r="D3071" t="s">
        <v>1002</v>
      </c>
      <c r="E3071" s="23">
        <v>41883</v>
      </c>
      <c r="F3071">
        <v>6</v>
      </c>
      <c r="G3071">
        <v>6</v>
      </c>
      <c r="H3071">
        <v>1</v>
      </c>
      <c r="I3071">
        <v>41</v>
      </c>
      <c r="J3071">
        <v>57</v>
      </c>
      <c r="K3071">
        <v>0.7192982456140351</v>
      </c>
      <c r="L3071">
        <v>57</v>
      </c>
      <c r="M3071">
        <v>1</v>
      </c>
      <c r="N3071">
        <v>33</v>
      </c>
      <c r="O3071">
        <v>1.175</v>
      </c>
      <c r="P3071">
        <v>11</v>
      </c>
      <c r="Q3071">
        <v>15</v>
      </c>
      <c r="R3071">
        <v>0.73333333333333328</v>
      </c>
      <c r="S3071">
        <v>8</v>
      </c>
      <c r="T3071" t="e">
        <v>#DIV/0!</v>
      </c>
    </row>
    <row r="3072" spans="1:20" x14ac:dyDescent="0.2">
      <c r="A3072" t="s">
        <v>18778</v>
      </c>
      <c r="B3072" t="s">
        <v>18779</v>
      </c>
      <c r="C3072" t="s">
        <v>216</v>
      </c>
      <c r="D3072" t="s">
        <v>1002</v>
      </c>
      <c r="E3072" s="23">
        <v>41883</v>
      </c>
      <c r="F3072">
        <v>7</v>
      </c>
      <c r="G3072">
        <v>8</v>
      </c>
      <c r="H3072">
        <v>0.875</v>
      </c>
      <c r="I3072">
        <v>28</v>
      </c>
      <c r="J3072">
        <v>70</v>
      </c>
      <c r="K3072">
        <v>0.4</v>
      </c>
      <c r="L3072">
        <v>80</v>
      </c>
      <c r="M3072">
        <v>0.875</v>
      </c>
      <c r="N3072">
        <v>23</v>
      </c>
      <c r="P3072">
        <v>3</v>
      </c>
      <c r="Q3072">
        <v>6</v>
      </c>
      <c r="R3072">
        <v>0.5</v>
      </c>
      <c r="S3072">
        <v>5</v>
      </c>
      <c r="T3072" t="e">
        <v>#DIV/0!</v>
      </c>
    </row>
    <row r="3073" spans="1:20" x14ac:dyDescent="0.2">
      <c r="A3073" t="s">
        <v>18955</v>
      </c>
      <c r="B3073" t="s">
        <v>18956</v>
      </c>
      <c r="C3073" t="s">
        <v>229</v>
      </c>
      <c r="D3073" t="s">
        <v>1002</v>
      </c>
      <c r="E3073" s="23">
        <v>41883</v>
      </c>
      <c r="F3073">
        <v>2</v>
      </c>
      <c r="G3073">
        <v>4</v>
      </c>
      <c r="H3073">
        <v>0.5</v>
      </c>
      <c r="I3073">
        <v>0</v>
      </c>
      <c r="J3073">
        <v>12</v>
      </c>
      <c r="K3073">
        <v>0</v>
      </c>
      <c r="L3073">
        <v>24</v>
      </c>
      <c r="M3073">
        <v>0.5</v>
      </c>
      <c r="N3073">
        <v>0</v>
      </c>
      <c r="P3073">
        <v>0</v>
      </c>
      <c r="Q3073">
        <v>0</v>
      </c>
      <c r="R3073" t="e">
        <v>#DIV/0!</v>
      </c>
      <c r="T3073" t="e">
        <v>#DIV/0!</v>
      </c>
    </row>
    <row r="3074" spans="1:20" x14ac:dyDescent="0.2">
      <c r="A3074" t="s">
        <v>19132</v>
      </c>
      <c r="B3074" t="s">
        <v>19133</v>
      </c>
      <c r="C3074" t="s">
        <v>230</v>
      </c>
      <c r="D3074" t="s">
        <v>1000</v>
      </c>
      <c r="E3074" s="23">
        <v>41883</v>
      </c>
      <c r="F3074">
        <v>2</v>
      </c>
      <c r="G3074">
        <v>4</v>
      </c>
      <c r="H3074">
        <v>0.5</v>
      </c>
      <c r="I3074">
        <v>0</v>
      </c>
      <c r="J3074">
        <v>12</v>
      </c>
      <c r="K3074">
        <v>0</v>
      </c>
      <c r="L3074">
        <v>24</v>
      </c>
      <c r="M3074">
        <v>0.5</v>
      </c>
      <c r="N3074">
        <v>0</v>
      </c>
      <c r="P3074">
        <v>0</v>
      </c>
      <c r="Q3074">
        <v>0</v>
      </c>
      <c r="R3074" t="e">
        <v>#DIV/0!</v>
      </c>
      <c r="T3074">
        <v>0.81357142857142861</v>
      </c>
    </row>
    <row r="3075" spans="1:20" x14ac:dyDescent="0.2">
      <c r="A3075" t="s">
        <v>19311</v>
      </c>
      <c r="B3075" t="s">
        <v>19312</v>
      </c>
      <c r="C3075" t="s">
        <v>234</v>
      </c>
      <c r="D3075" t="s">
        <v>1000</v>
      </c>
      <c r="E3075" s="23">
        <v>41883</v>
      </c>
      <c r="F3075">
        <v>1</v>
      </c>
      <c r="G3075">
        <v>1</v>
      </c>
      <c r="H3075">
        <v>1</v>
      </c>
      <c r="I3075">
        <v>1</v>
      </c>
      <c r="J3075">
        <v>10</v>
      </c>
      <c r="K3075">
        <v>0.1</v>
      </c>
      <c r="L3075">
        <v>10</v>
      </c>
      <c r="M3075">
        <v>1</v>
      </c>
      <c r="N3075">
        <v>0</v>
      </c>
      <c r="S3075">
        <v>1</v>
      </c>
    </row>
    <row r="3076" spans="1:20" x14ac:dyDescent="0.2">
      <c r="A3076" t="s">
        <v>19490</v>
      </c>
      <c r="B3076" t="s">
        <v>19491</v>
      </c>
      <c r="C3076" t="s">
        <v>233</v>
      </c>
      <c r="D3076" t="s">
        <v>1002</v>
      </c>
      <c r="E3076" s="23">
        <v>41883</v>
      </c>
      <c r="F3076">
        <v>1</v>
      </c>
      <c r="G3076">
        <v>1</v>
      </c>
      <c r="H3076">
        <v>1</v>
      </c>
      <c r="I3076">
        <v>1</v>
      </c>
      <c r="J3076">
        <v>10</v>
      </c>
      <c r="K3076">
        <v>0.1</v>
      </c>
      <c r="L3076">
        <v>10</v>
      </c>
      <c r="M3076">
        <v>1</v>
      </c>
      <c r="N3076">
        <v>0</v>
      </c>
      <c r="S3076">
        <v>1</v>
      </c>
      <c r="T3076">
        <v>0.65517241379310343</v>
      </c>
    </row>
    <row r="3077" spans="1:20" x14ac:dyDescent="0.2">
      <c r="A3077" t="s">
        <v>19865</v>
      </c>
      <c r="B3077" t="s">
        <v>19866</v>
      </c>
      <c r="C3077" t="s">
        <v>220</v>
      </c>
      <c r="D3077" t="s">
        <v>1000</v>
      </c>
      <c r="E3077" s="23">
        <v>41883</v>
      </c>
      <c r="F3077">
        <v>14</v>
      </c>
      <c r="G3077">
        <v>16</v>
      </c>
      <c r="H3077">
        <v>0.875</v>
      </c>
      <c r="I3077">
        <v>37</v>
      </c>
      <c r="J3077">
        <v>40</v>
      </c>
      <c r="K3077">
        <v>0.92500000000000004</v>
      </c>
      <c r="L3077">
        <v>48</v>
      </c>
      <c r="M3077">
        <v>0.83333333333333337</v>
      </c>
      <c r="N3077">
        <v>28</v>
      </c>
      <c r="P3077">
        <v>5</v>
      </c>
      <c r="Q3077">
        <v>5</v>
      </c>
      <c r="R3077">
        <v>1</v>
      </c>
      <c r="S3077">
        <v>9</v>
      </c>
      <c r="T3077">
        <v>1.0374999999999999</v>
      </c>
    </row>
    <row r="3078" spans="1:20" x14ac:dyDescent="0.2">
      <c r="A3078" t="s">
        <v>20044</v>
      </c>
      <c r="B3078" t="s">
        <v>20045</v>
      </c>
      <c r="C3078" t="s">
        <v>221</v>
      </c>
      <c r="D3078" t="s">
        <v>1002</v>
      </c>
      <c r="E3078" s="23">
        <v>41883</v>
      </c>
      <c r="F3078">
        <v>10</v>
      </c>
      <c r="G3078">
        <v>12</v>
      </c>
      <c r="H3078">
        <v>0.83333333333333337</v>
      </c>
      <c r="I3078">
        <v>31</v>
      </c>
      <c r="J3078">
        <v>32</v>
      </c>
      <c r="K3078">
        <v>0.96875</v>
      </c>
      <c r="L3078">
        <v>40</v>
      </c>
      <c r="M3078">
        <v>0.8</v>
      </c>
      <c r="N3078">
        <v>22</v>
      </c>
      <c r="O3078">
        <v>0.84860000000000002</v>
      </c>
      <c r="P3078">
        <v>5</v>
      </c>
      <c r="Q3078">
        <v>5</v>
      </c>
      <c r="R3078">
        <v>1</v>
      </c>
      <c r="S3078">
        <v>9</v>
      </c>
      <c r="T3078">
        <v>0.85214285714285709</v>
      </c>
    </row>
    <row r="3079" spans="1:20" x14ac:dyDescent="0.2">
      <c r="A3079" t="s">
        <v>20221</v>
      </c>
      <c r="B3079" t="s">
        <v>20222</v>
      </c>
      <c r="C3079" t="s">
        <v>222</v>
      </c>
      <c r="D3079" t="s">
        <v>1002</v>
      </c>
      <c r="E3079" s="23">
        <v>41883</v>
      </c>
      <c r="F3079">
        <v>4</v>
      </c>
      <c r="G3079">
        <v>4</v>
      </c>
      <c r="H3079">
        <v>1</v>
      </c>
      <c r="I3079">
        <v>6</v>
      </c>
      <c r="J3079">
        <v>8</v>
      </c>
      <c r="K3079">
        <v>0.75</v>
      </c>
      <c r="L3079">
        <v>8</v>
      </c>
      <c r="M3079">
        <v>1</v>
      </c>
      <c r="N3079">
        <v>6</v>
      </c>
      <c r="O3079">
        <v>0.61399999999999999</v>
      </c>
      <c r="P3079">
        <v>0</v>
      </c>
      <c r="Q3079">
        <v>0</v>
      </c>
      <c r="R3079" t="e">
        <v>#DIV/0!</v>
      </c>
      <c r="S3079">
        <v>0</v>
      </c>
      <c r="T3079">
        <v>0.77500000000000002</v>
      </c>
    </row>
    <row r="3080" spans="1:20" x14ac:dyDescent="0.2">
      <c r="A3080" t="s">
        <v>20398</v>
      </c>
      <c r="B3080" t="s">
        <v>20399</v>
      </c>
      <c r="C3080" t="s">
        <v>211</v>
      </c>
      <c r="D3080" t="s">
        <v>1002</v>
      </c>
      <c r="E3080" s="23">
        <v>41883</v>
      </c>
      <c r="F3080">
        <v>2</v>
      </c>
      <c r="G3080">
        <v>3</v>
      </c>
      <c r="H3080">
        <v>0.66666666666666663</v>
      </c>
      <c r="I3080">
        <v>17</v>
      </c>
      <c r="J3080">
        <v>16</v>
      </c>
      <c r="K3080">
        <v>1.0625</v>
      </c>
      <c r="L3080">
        <v>24</v>
      </c>
      <c r="M3080">
        <v>0.66666666666666663</v>
      </c>
      <c r="N3080">
        <v>12</v>
      </c>
      <c r="P3080">
        <v>0</v>
      </c>
      <c r="Q3080">
        <v>0</v>
      </c>
      <c r="R3080" t="e">
        <v>#DIV/0!</v>
      </c>
      <c r="S3080">
        <v>5</v>
      </c>
      <c r="T3080">
        <v>0.8899999999999999</v>
      </c>
    </row>
    <row r="3081" spans="1:20" x14ac:dyDescent="0.2">
      <c r="A3081" t="s">
        <v>20575</v>
      </c>
      <c r="B3081" t="s">
        <v>20576</v>
      </c>
      <c r="C3081" t="s">
        <v>207</v>
      </c>
      <c r="D3081" t="s">
        <v>1000</v>
      </c>
      <c r="E3081" s="23">
        <v>41883</v>
      </c>
      <c r="F3081">
        <v>9</v>
      </c>
      <c r="G3081">
        <v>10</v>
      </c>
      <c r="H3081">
        <v>0.9</v>
      </c>
      <c r="I3081">
        <v>43</v>
      </c>
      <c r="J3081">
        <v>61</v>
      </c>
      <c r="K3081">
        <v>0.70491803278688525</v>
      </c>
      <c r="L3081">
        <v>69</v>
      </c>
      <c r="M3081">
        <v>0.88405797101449279</v>
      </c>
      <c r="N3081">
        <v>29</v>
      </c>
      <c r="P3081">
        <v>5</v>
      </c>
      <c r="Q3081">
        <v>8</v>
      </c>
      <c r="R3081">
        <v>0.625</v>
      </c>
      <c r="S3081">
        <v>14</v>
      </c>
      <c r="T3081">
        <v>0.44242424242424239</v>
      </c>
    </row>
    <row r="3082" spans="1:20" x14ac:dyDescent="0.2">
      <c r="A3082" t="s">
        <v>20754</v>
      </c>
      <c r="B3082" t="s">
        <v>20755</v>
      </c>
      <c r="C3082" t="s">
        <v>894</v>
      </c>
      <c r="D3082" t="s">
        <v>1002</v>
      </c>
      <c r="E3082" s="23">
        <v>41883</v>
      </c>
      <c r="H3082" t="e">
        <v>#DIV/0!</v>
      </c>
      <c r="K3082" t="e">
        <v>#DIV/0!</v>
      </c>
      <c r="M3082" t="e">
        <v>#DIV/0!</v>
      </c>
      <c r="R3082" t="e">
        <v>#DIV/0!</v>
      </c>
      <c r="T3082">
        <v>0.34868421052631576</v>
      </c>
    </row>
    <row r="3083" spans="1:20" x14ac:dyDescent="0.2">
      <c r="A3083" t="s">
        <v>20819</v>
      </c>
      <c r="B3083" t="s">
        <v>20820</v>
      </c>
      <c r="C3083" t="s">
        <v>210</v>
      </c>
      <c r="D3083" t="s">
        <v>1002</v>
      </c>
      <c r="E3083" s="23">
        <v>41883</v>
      </c>
      <c r="F3083">
        <v>5</v>
      </c>
      <c r="G3083">
        <v>5</v>
      </c>
      <c r="H3083">
        <v>1</v>
      </c>
      <c r="I3083">
        <v>21</v>
      </c>
      <c r="J3083">
        <v>35</v>
      </c>
      <c r="K3083">
        <v>0.6</v>
      </c>
      <c r="L3083">
        <v>35</v>
      </c>
      <c r="M3083">
        <v>1</v>
      </c>
      <c r="N3083">
        <v>12</v>
      </c>
      <c r="O3083">
        <v>1.2</v>
      </c>
      <c r="P3083">
        <v>5</v>
      </c>
      <c r="Q3083">
        <v>8</v>
      </c>
      <c r="R3083">
        <v>0.625</v>
      </c>
      <c r="S3083">
        <v>9</v>
      </c>
      <c r="T3083">
        <v>0.20323331352743115</v>
      </c>
    </row>
    <row r="3084" spans="1:20" x14ac:dyDescent="0.2">
      <c r="A3084" t="s">
        <v>20996</v>
      </c>
      <c r="B3084" t="s">
        <v>20997</v>
      </c>
      <c r="C3084" t="s">
        <v>208</v>
      </c>
      <c r="D3084" t="s">
        <v>1002</v>
      </c>
      <c r="E3084" s="23">
        <v>41883</v>
      </c>
      <c r="F3084">
        <v>2</v>
      </c>
      <c r="G3084">
        <v>2</v>
      </c>
      <c r="H3084">
        <v>1</v>
      </c>
      <c r="I3084">
        <v>5</v>
      </c>
      <c r="J3084">
        <v>10</v>
      </c>
      <c r="K3084">
        <v>0.5</v>
      </c>
      <c r="L3084">
        <v>10</v>
      </c>
      <c r="M3084">
        <v>1</v>
      </c>
      <c r="N3084">
        <v>5</v>
      </c>
      <c r="P3084">
        <v>0</v>
      </c>
      <c r="Q3084">
        <v>0</v>
      </c>
      <c r="R3084" t="e">
        <v>#DIV/0!</v>
      </c>
      <c r="S3084">
        <v>0</v>
      </c>
      <c r="T3084">
        <v>0.65051962967674382</v>
      </c>
    </row>
    <row r="3085" spans="1:20" x14ac:dyDescent="0.2">
      <c r="A3085" t="s">
        <v>21251</v>
      </c>
      <c r="B3085" t="s">
        <v>21252</v>
      </c>
      <c r="C3085" t="s">
        <v>213</v>
      </c>
      <c r="D3085" t="s">
        <v>1002</v>
      </c>
      <c r="E3085" s="23">
        <v>41883</v>
      </c>
      <c r="F3085">
        <v>2</v>
      </c>
      <c r="G3085">
        <v>3</v>
      </c>
      <c r="H3085">
        <v>0.66666666666666663</v>
      </c>
      <c r="I3085">
        <v>5</v>
      </c>
      <c r="J3085">
        <v>12</v>
      </c>
      <c r="K3085">
        <v>0.41666666666666669</v>
      </c>
      <c r="L3085">
        <v>20</v>
      </c>
      <c r="M3085">
        <v>0.6</v>
      </c>
      <c r="N3085">
        <v>4</v>
      </c>
      <c r="P3085">
        <v>0</v>
      </c>
      <c r="Q3085">
        <v>0</v>
      </c>
      <c r="R3085" t="e">
        <v>#DIV/0!</v>
      </c>
      <c r="S3085">
        <v>1</v>
      </c>
    </row>
    <row r="3086" spans="1:20" x14ac:dyDescent="0.2">
      <c r="A3086" t="s">
        <v>21428</v>
      </c>
      <c r="B3086" t="s">
        <v>21429</v>
      </c>
      <c r="C3086" t="s">
        <v>8154</v>
      </c>
      <c r="D3086" t="s">
        <v>1002</v>
      </c>
      <c r="E3086" s="23">
        <v>41883</v>
      </c>
      <c r="H3086" t="e">
        <v>#DIV/0!</v>
      </c>
      <c r="K3086" t="e">
        <v>#DIV/0!</v>
      </c>
      <c r="M3086" t="e">
        <v>#DIV/0!</v>
      </c>
      <c r="R3086" t="e">
        <v>#DIV/0!</v>
      </c>
    </row>
    <row r="3087" spans="1:20" x14ac:dyDescent="0.2">
      <c r="A3087" t="s">
        <v>21493</v>
      </c>
      <c r="B3087" t="s">
        <v>21494</v>
      </c>
      <c r="C3087" t="s">
        <v>212</v>
      </c>
      <c r="D3087" t="s">
        <v>1000</v>
      </c>
      <c r="E3087" s="23">
        <v>41883</v>
      </c>
      <c r="F3087">
        <v>2</v>
      </c>
      <c r="G3087">
        <v>3</v>
      </c>
      <c r="H3087">
        <v>0.66666666666666663</v>
      </c>
      <c r="I3087">
        <v>5</v>
      </c>
      <c r="J3087">
        <v>12</v>
      </c>
      <c r="K3087">
        <v>0.41666666666666669</v>
      </c>
      <c r="L3087">
        <v>20</v>
      </c>
      <c r="M3087">
        <v>0.6</v>
      </c>
      <c r="N3087">
        <v>4</v>
      </c>
      <c r="P3087">
        <v>0</v>
      </c>
      <c r="Q3087">
        <v>0</v>
      </c>
      <c r="R3087" t="e">
        <v>#DIV/0!</v>
      </c>
      <c r="S3087">
        <v>1</v>
      </c>
    </row>
    <row r="3088" spans="1:20" x14ac:dyDescent="0.2">
      <c r="A3088" t="s">
        <v>21702</v>
      </c>
      <c r="B3088" t="s">
        <v>21703</v>
      </c>
      <c r="C3088" t="s">
        <v>217</v>
      </c>
      <c r="D3088" t="s">
        <v>1000</v>
      </c>
      <c r="E3088" s="23">
        <v>41883</v>
      </c>
      <c r="F3088">
        <v>4</v>
      </c>
      <c r="G3088">
        <v>4</v>
      </c>
      <c r="H3088">
        <v>1</v>
      </c>
      <c r="I3088">
        <v>6</v>
      </c>
      <c r="J3088">
        <v>20</v>
      </c>
      <c r="K3088">
        <v>0.3</v>
      </c>
      <c r="L3088">
        <v>20</v>
      </c>
      <c r="M3088">
        <v>1</v>
      </c>
      <c r="N3088">
        <v>6</v>
      </c>
      <c r="P3088">
        <v>0</v>
      </c>
      <c r="Q3088">
        <v>1</v>
      </c>
      <c r="R3088">
        <v>0</v>
      </c>
      <c r="S3088">
        <v>0</v>
      </c>
    </row>
    <row r="3089" spans="1:20" x14ac:dyDescent="0.2">
      <c r="A3089" t="s">
        <v>21881</v>
      </c>
      <c r="B3089" t="s">
        <v>21882</v>
      </c>
      <c r="C3089" t="s">
        <v>895</v>
      </c>
      <c r="D3089" t="s">
        <v>1002</v>
      </c>
      <c r="E3089" s="23">
        <v>41883</v>
      </c>
      <c r="H3089" t="e">
        <v>#DIV/0!</v>
      </c>
      <c r="K3089" t="e">
        <v>#DIV/0!</v>
      </c>
      <c r="M3089" t="e">
        <v>#DIV/0!</v>
      </c>
      <c r="R3089" t="e">
        <v>#DIV/0!</v>
      </c>
      <c r="T3089">
        <v>1</v>
      </c>
    </row>
    <row r="3090" spans="1:20" x14ac:dyDescent="0.2">
      <c r="A3090" t="s">
        <v>21946</v>
      </c>
      <c r="B3090" t="s">
        <v>21947</v>
      </c>
      <c r="C3090" t="s">
        <v>218</v>
      </c>
      <c r="D3090" t="s">
        <v>1002</v>
      </c>
      <c r="E3090" s="23">
        <v>41883</v>
      </c>
      <c r="F3090">
        <v>4</v>
      </c>
      <c r="G3090">
        <v>4</v>
      </c>
      <c r="H3090">
        <v>1</v>
      </c>
      <c r="I3090">
        <v>6</v>
      </c>
      <c r="J3090">
        <v>20</v>
      </c>
      <c r="K3090">
        <v>0.3</v>
      </c>
      <c r="L3090">
        <v>20</v>
      </c>
      <c r="M3090">
        <v>1</v>
      </c>
      <c r="N3090">
        <v>6</v>
      </c>
      <c r="P3090">
        <v>0</v>
      </c>
      <c r="Q3090">
        <v>1</v>
      </c>
      <c r="R3090">
        <v>0</v>
      </c>
      <c r="S3090">
        <v>0</v>
      </c>
      <c r="T3090">
        <v>0.32258064516129031</v>
      </c>
    </row>
    <row r="3091" spans="1:20" x14ac:dyDescent="0.2">
      <c r="A3091" t="s">
        <v>22123</v>
      </c>
      <c r="B3091" t="s">
        <v>22124</v>
      </c>
      <c r="C3091" t="s">
        <v>219</v>
      </c>
      <c r="D3091" t="s">
        <v>1002</v>
      </c>
      <c r="E3091" s="23">
        <v>41883</v>
      </c>
    </row>
    <row r="3092" spans="1:20" x14ac:dyDescent="0.2">
      <c r="A3092" t="s">
        <v>11577</v>
      </c>
      <c r="B3092" t="s">
        <v>11578</v>
      </c>
      <c r="C3092" t="s">
        <v>198</v>
      </c>
      <c r="D3092" t="s">
        <v>1002</v>
      </c>
      <c r="E3092" s="23">
        <v>41913</v>
      </c>
      <c r="F3092">
        <v>2</v>
      </c>
      <c r="G3092">
        <v>3</v>
      </c>
      <c r="H3092">
        <v>0.66666666666666663</v>
      </c>
      <c r="I3092">
        <v>3</v>
      </c>
      <c r="J3092">
        <v>10</v>
      </c>
      <c r="K3092">
        <v>0.3</v>
      </c>
      <c r="L3092">
        <v>15</v>
      </c>
      <c r="M3092">
        <v>0.66666666666666663</v>
      </c>
      <c r="N3092">
        <v>3</v>
      </c>
      <c r="P3092">
        <v>0</v>
      </c>
      <c r="Q3092">
        <v>0</v>
      </c>
      <c r="R3092" t="e">
        <v>#DIV/0!</v>
      </c>
      <c r="S3092">
        <v>0</v>
      </c>
      <c r="T3092">
        <v>1.175</v>
      </c>
    </row>
    <row r="3093" spans="1:20" x14ac:dyDescent="0.2">
      <c r="A3093" t="s">
        <v>13204</v>
      </c>
      <c r="B3093" t="s">
        <v>13116</v>
      </c>
      <c r="C3093" t="s">
        <v>1051</v>
      </c>
      <c r="D3093" t="s">
        <v>1002</v>
      </c>
      <c r="E3093" s="23">
        <v>41913</v>
      </c>
      <c r="F3093">
        <v>2</v>
      </c>
      <c r="G3093">
        <v>3</v>
      </c>
      <c r="H3093">
        <v>0.66666666666666663</v>
      </c>
      <c r="I3093">
        <v>3</v>
      </c>
      <c r="J3093">
        <v>10</v>
      </c>
      <c r="K3093">
        <v>0.3</v>
      </c>
      <c r="L3093">
        <v>15</v>
      </c>
      <c r="M3093">
        <v>0.66666666666666663</v>
      </c>
      <c r="N3093">
        <v>3</v>
      </c>
      <c r="P3093">
        <v>0</v>
      </c>
      <c r="Q3093">
        <v>0</v>
      </c>
      <c r="R3093" t="e">
        <v>#DIV/0!</v>
      </c>
      <c r="S3093">
        <v>0</v>
      </c>
      <c r="T3093">
        <v>0.97499999999999998</v>
      </c>
    </row>
    <row r="3094" spans="1:20" x14ac:dyDescent="0.2">
      <c r="A3094" t="s">
        <v>3023</v>
      </c>
      <c r="B3094" t="s">
        <v>3024</v>
      </c>
      <c r="C3094" t="s">
        <v>242</v>
      </c>
      <c r="D3094" t="s">
        <v>1000</v>
      </c>
      <c r="E3094" s="23">
        <v>41913</v>
      </c>
      <c r="F3094">
        <v>9</v>
      </c>
      <c r="G3094">
        <v>13</v>
      </c>
      <c r="H3094">
        <v>0.69230769230769229</v>
      </c>
      <c r="I3094">
        <v>36</v>
      </c>
      <c r="J3094">
        <v>61</v>
      </c>
      <c r="K3094">
        <v>0.5901639344262295</v>
      </c>
      <c r="L3094">
        <v>89</v>
      </c>
      <c r="M3094">
        <v>0.6853932584269663</v>
      </c>
      <c r="N3094">
        <v>32</v>
      </c>
      <c r="P3094">
        <v>0</v>
      </c>
      <c r="Q3094">
        <v>2</v>
      </c>
      <c r="R3094">
        <v>0</v>
      </c>
      <c r="S3094">
        <v>4</v>
      </c>
    </row>
    <row r="3095" spans="1:20" x14ac:dyDescent="0.2">
      <c r="A3095" t="s">
        <v>2848</v>
      </c>
      <c r="B3095" t="s">
        <v>2849</v>
      </c>
      <c r="C3095" t="s">
        <v>2724</v>
      </c>
      <c r="D3095" t="s">
        <v>1000</v>
      </c>
      <c r="E3095" s="23">
        <v>41913</v>
      </c>
      <c r="F3095">
        <v>7</v>
      </c>
      <c r="G3095">
        <v>8</v>
      </c>
      <c r="H3095">
        <v>0.875</v>
      </c>
      <c r="I3095">
        <v>23</v>
      </c>
      <c r="J3095">
        <v>35</v>
      </c>
      <c r="K3095">
        <v>0.65714285714285714</v>
      </c>
      <c r="L3095">
        <v>40</v>
      </c>
      <c r="M3095">
        <v>0.875</v>
      </c>
      <c r="N3095">
        <v>23</v>
      </c>
      <c r="P3095">
        <v>0</v>
      </c>
      <c r="Q3095">
        <v>0</v>
      </c>
      <c r="R3095" t="e">
        <v>#DIV/0!</v>
      </c>
      <c r="S3095">
        <v>0</v>
      </c>
      <c r="T3095">
        <v>0.76300000000000001</v>
      </c>
    </row>
    <row r="3096" spans="1:20" x14ac:dyDescent="0.2">
      <c r="A3096" t="s">
        <v>2603</v>
      </c>
      <c r="B3096" t="s">
        <v>2604</v>
      </c>
      <c r="C3096" t="s">
        <v>237</v>
      </c>
      <c r="D3096" t="s">
        <v>1000</v>
      </c>
      <c r="E3096" s="23">
        <v>41913</v>
      </c>
      <c r="F3096">
        <v>16</v>
      </c>
      <c r="G3096">
        <v>16</v>
      </c>
      <c r="H3096">
        <v>1</v>
      </c>
      <c r="I3096">
        <v>103</v>
      </c>
      <c r="J3096">
        <v>137</v>
      </c>
      <c r="K3096">
        <v>0.75182481751824815</v>
      </c>
      <c r="L3096">
        <v>137</v>
      </c>
      <c r="M3096">
        <v>1</v>
      </c>
      <c r="N3096">
        <v>67</v>
      </c>
      <c r="O3096">
        <v>1.0833333333333333</v>
      </c>
      <c r="P3096">
        <v>12</v>
      </c>
      <c r="Q3096">
        <v>15</v>
      </c>
      <c r="R3096">
        <v>0.8</v>
      </c>
      <c r="S3096">
        <v>36</v>
      </c>
      <c r="T3096">
        <v>0.83</v>
      </c>
    </row>
    <row r="3097" spans="1:20" x14ac:dyDescent="0.2">
      <c r="A3097" t="s">
        <v>2428</v>
      </c>
      <c r="B3097" t="s">
        <v>2429</v>
      </c>
      <c r="C3097" t="s">
        <v>238</v>
      </c>
      <c r="D3097" t="s">
        <v>1000</v>
      </c>
      <c r="E3097" s="23">
        <v>41913</v>
      </c>
      <c r="F3097">
        <v>11</v>
      </c>
      <c r="G3097">
        <v>12</v>
      </c>
      <c r="H3097">
        <v>0.91666666666666663</v>
      </c>
      <c r="I3097">
        <v>30</v>
      </c>
      <c r="J3097">
        <v>38</v>
      </c>
      <c r="K3097">
        <v>0.78947368421052633</v>
      </c>
      <c r="L3097">
        <v>40</v>
      </c>
      <c r="M3097">
        <v>0.95</v>
      </c>
      <c r="N3097">
        <v>23</v>
      </c>
      <c r="O3097">
        <v>0.83450000000000002</v>
      </c>
      <c r="P3097">
        <v>1</v>
      </c>
      <c r="Q3097">
        <v>5</v>
      </c>
      <c r="R3097">
        <v>0.2</v>
      </c>
      <c r="S3097">
        <v>7</v>
      </c>
      <c r="T3097">
        <v>0.95</v>
      </c>
    </row>
    <row r="3098" spans="1:20" x14ac:dyDescent="0.2">
      <c r="A3098" t="s">
        <v>2255</v>
      </c>
      <c r="B3098" t="s">
        <v>2256</v>
      </c>
      <c r="C3098" t="s">
        <v>239</v>
      </c>
      <c r="D3098" t="s">
        <v>1000</v>
      </c>
      <c r="E3098" s="23">
        <v>41913</v>
      </c>
      <c r="F3098">
        <v>3</v>
      </c>
      <c r="G3098">
        <v>4</v>
      </c>
      <c r="H3098">
        <v>0.75</v>
      </c>
      <c r="I3098">
        <v>5</v>
      </c>
      <c r="J3098">
        <v>6</v>
      </c>
      <c r="K3098">
        <v>0.83333333333333337</v>
      </c>
      <c r="L3098">
        <v>8</v>
      </c>
      <c r="M3098">
        <v>0.75</v>
      </c>
      <c r="N3098">
        <v>4</v>
      </c>
      <c r="O3098">
        <v>0.66900000000000004</v>
      </c>
      <c r="P3098">
        <v>1</v>
      </c>
      <c r="Q3098">
        <v>1</v>
      </c>
      <c r="R3098">
        <v>1</v>
      </c>
      <c r="S3098">
        <v>1</v>
      </c>
      <c r="T3098">
        <v>1</v>
      </c>
    </row>
    <row r="3099" spans="1:20" x14ac:dyDescent="0.2">
      <c r="A3099" t="s">
        <v>2080</v>
      </c>
      <c r="B3099" t="s">
        <v>2081</v>
      </c>
      <c r="C3099" t="s">
        <v>1988</v>
      </c>
      <c r="D3099" t="s">
        <v>1000</v>
      </c>
      <c r="E3099" s="23">
        <v>41913</v>
      </c>
      <c r="F3099">
        <v>8</v>
      </c>
      <c r="G3099">
        <v>9</v>
      </c>
      <c r="H3099">
        <v>0.88888888888888884</v>
      </c>
      <c r="I3099">
        <v>20</v>
      </c>
      <c r="J3099">
        <v>34</v>
      </c>
      <c r="K3099">
        <v>0.58823529411764708</v>
      </c>
      <c r="L3099">
        <v>39</v>
      </c>
      <c r="M3099">
        <v>0.87179487179487181</v>
      </c>
      <c r="N3099">
        <v>18</v>
      </c>
      <c r="P3099">
        <v>0</v>
      </c>
      <c r="Q3099">
        <v>1</v>
      </c>
      <c r="R3099">
        <v>0</v>
      </c>
      <c r="S3099">
        <v>2</v>
      </c>
      <c r="T3099">
        <v>1</v>
      </c>
    </row>
    <row r="3100" spans="1:20" x14ac:dyDescent="0.2">
      <c r="A3100" t="s">
        <v>1832</v>
      </c>
      <c r="B3100" t="s">
        <v>1833</v>
      </c>
      <c r="C3100" t="s">
        <v>240</v>
      </c>
      <c r="D3100" t="s">
        <v>1000</v>
      </c>
      <c r="E3100" s="23">
        <v>41913</v>
      </c>
      <c r="F3100">
        <v>19</v>
      </c>
      <c r="G3100">
        <v>20</v>
      </c>
      <c r="H3100">
        <v>0.95</v>
      </c>
      <c r="I3100">
        <v>45</v>
      </c>
      <c r="J3100">
        <v>85</v>
      </c>
      <c r="K3100">
        <v>0.52941176470588236</v>
      </c>
      <c r="L3100">
        <v>90</v>
      </c>
      <c r="M3100">
        <v>0.94444444444444442</v>
      </c>
      <c r="N3100">
        <v>43</v>
      </c>
      <c r="P3100">
        <v>5</v>
      </c>
      <c r="Q3100">
        <v>9</v>
      </c>
      <c r="R3100">
        <v>0.55555555555555558</v>
      </c>
      <c r="S3100">
        <v>2</v>
      </c>
      <c r="T3100">
        <v>0.21428571428571427</v>
      </c>
    </row>
    <row r="3101" spans="1:20" x14ac:dyDescent="0.2">
      <c r="A3101" t="s">
        <v>1657</v>
      </c>
      <c r="B3101" t="s">
        <v>1658</v>
      </c>
      <c r="C3101" t="s">
        <v>241</v>
      </c>
      <c r="D3101" t="s">
        <v>1000</v>
      </c>
      <c r="E3101" s="23">
        <v>41913</v>
      </c>
      <c r="F3101">
        <v>33</v>
      </c>
      <c r="G3101">
        <v>34</v>
      </c>
      <c r="H3101">
        <v>0.97058823529411764</v>
      </c>
      <c r="I3101">
        <v>272</v>
      </c>
      <c r="J3101">
        <v>335</v>
      </c>
      <c r="K3101">
        <v>0.81194029850746263</v>
      </c>
      <c r="L3101">
        <v>335</v>
      </c>
      <c r="M3101">
        <v>1</v>
      </c>
      <c r="N3101">
        <v>261</v>
      </c>
      <c r="P3101">
        <v>0</v>
      </c>
      <c r="Q3101">
        <v>5</v>
      </c>
      <c r="R3101">
        <v>0</v>
      </c>
      <c r="S3101">
        <v>11</v>
      </c>
      <c r="T3101">
        <v>1</v>
      </c>
    </row>
    <row r="3102" spans="1:20" x14ac:dyDescent="0.2">
      <c r="A3102" t="s">
        <v>1093</v>
      </c>
      <c r="B3102" t="s">
        <v>1178</v>
      </c>
      <c r="C3102" t="s">
        <v>235</v>
      </c>
      <c r="D3102" t="s">
        <v>1002</v>
      </c>
      <c r="E3102" s="23">
        <v>41913</v>
      </c>
      <c r="F3102">
        <v>115</v>
      </c>
      <c r="G3102">
        <v>129</v>
      </c>
      <c r="H3102">
        <v>0.89147286821705429</v>
      </c>
      <c r="I3102">
        <v>570</v>
      </c>
      <c r="J3102">
        <v>804</v>
      </c>
      <c r="K3102">
        <v>0.70895522388059706</v>
      </c>
      <c r="L3102">
        <v>867</v>
      </c>
      <c r="M3102">
        <v>0.9273356401384083</v>
      </c>
      <c r="N3102">
        <v>503</v>
      </c>
      <c r="P3102">
        <v>19</v>
      </c>
      <c r="Q3102">
        <v>40</v>
      </c>
      <c r="R3102">
        <v>0.47499999999999998</v>
      </c>
      <c r="S3102">
        <v>67</v>
      </c>
    </row>
    <row r="3103" spans="1:20" x14ac:dyDescent="0.2">
      <c r="A3103" t="s">
        <v>11579</v>
      </c>
      <c r="B3103" t="s">
        <v>11580</v>
      </c>
      <c r="C3103" t="s">
        <v>199</v>
      </c>
      <c r="D3103" t="s">
        <v>1002</v>
      </c>
      <c r="E3103" s="23">
        <v>41913</v>
      </c>
      <c r="F3103">
        <v>11</v>
      </c>
      <c r="G3103">
        <v>11</v>
      </c>
      <c r="H3103">
        <v>1</v>
      </c>
      <c r="I3103">
        <v>87</v>
      </c>
      <c r="J3103">
        <v>80</v>
      </c>
      <c r="K3103">
        <v>1.0874999999999999</v>
      </c>
      <c r="L3103">
        <v>80</v>
      </c>
      <c r="M3103">
        <v>1</v>
      </c>
      <c r="N3103">
        <v>87</v>
      </c>
      <c r="P3103">
        <v>0</v>
      </c>
      <c r="Q3103">
        <v>2</v>
      </c>
      <c r="R3103">
        <v>0</v>
      </c>
      <c r="S3103">
        <v>0</v>
      </c>
      <c r="T3103">
        <v>0.59333333333333338</v>
      </c>
    </row>
    <row r="3104" spans="1:20" x14ac:dyDescent="0.2">
      <c r="A3104" t="s">
        <v>11437</v>
      </c>
      <c r="B3104" t="s">
        <v>11438</v>
      </c>
      <c r="C3104" t="s">
        <v>201</v>
      </c>
      <c r="D3104" t="s">
        <v>1000</v>
      </c>
      <c r="E3104" s="23">
        <v>41913</v>
      </c>
      <c r="F3104">
        <v>0</v>
      </c>
      <c r="G3104">
        <v>0</v>
      </c>
      <c r="H3104" t="e">
        <v>#DIV/0!</v>
      </c>
      <c r="I3104">
        <v>0</v>
      </c>
      <c r="J3104">
        <v>0</v>
      </c>
      <c r="K3104" t="e">
        <v>#DIV/0!</v>
      </c>
      <c r="L3104">
        <v>0</v>
      </c>
      <c r="M3104" t="e">
        <v>#DIV/0!</v>
      </c>
      <c r="N3104">
        <v>0</v>
      </c>
      <c r="P3104">
        <v>0</v>
      </c>
      <c r="Q3104">
        <v>0</v>
      </c>
      <c r="R3104" t="e">
        <v>#DIV/0!</v>
      </c>
      <c r="S3104">
        <v>0</v>
      </c>
    </row>
    <row r="3105" spans="1:20" x14ac:dyDescent="0.2">
      <c r="A3105" t="s">
        <v>12234</v>
      </c>
      <c r="B3105" t="s">
        <v>12235</v>
      </c>
      <c r="C3105" t="s">
        <v>200</v>
      </c>
      <c r="D3105" t="s">
        <v>1000</v>
      </c>
      <c r="E3105" s="23">
        <v>41913</v>
      </c>
      <c r="F3105">
        <v>4</v>
      </c>
      <c r="G3105">
        <v>4</v>
      </c>
      <c r="H3105">
        <v>1</v>
      </c>
      <c r="I3105">
        <v>7</v>
      </c>
      <c r="J3105">
        <v>10</v>
      </c>
      <c r="K3105">
        <v>0.7</v>
      </c>
      <c r="L3105">
        <v>10</v>
      </c>
      <c r="M3105">
        <v>1</v>
      </c>
      <c r="N3105">
        <v>7</v>
      </c>
      <c r="P3105">
        <v>0</v>
      </c>
      <c r="Q3105">
        <v>0</v>
      </c>
      <c r="R3105" t="e">
        <v>#DIV/0!</v>
      </c>
      <c r="S3105">
        <v>0</v>
      </c>
    </row>
    <row r="3106" spans="1:20" x14ac:dyDescent="0.2">
      <c r="A3106" t="s">
        <v>12519</v>
      </c>
      <c r="B3106" t="s">
        <v>12520</v>
      </c>
      <c r="C3106" t="s">
        <v>202</v>
      </c>
      <c r="D3106" t="s">
        <v>1000</v>
      </c>
      <c r="E3106" s="23">
        <v>41913</v>
      </c>
      <c r="F3106">
        <v>7</v>
      </c>
      <c r="G3106">
        <v>7</v>
      </c>
      <c r="H3106">
        <v>1</v>
      </c>
      <c r="I3106">
        <v>80</v>
      </c>
      <c r="J3106">
        <v>70</v>
      </c>
      <c r="K3106">
        <v>1.1428571428571428</v>
      </c>
      <c r="L3106">
        <v>70</v>
      </c>
      <c r="M3106">
        <v>1</v>
      </c>
      <c r="N3106">
        <v>80</v>
      </c>
      <c r="P3106">
        <v>0</v>
      </c>
      <c r="Q3106">
        <v>2</v>
      </c>
      <c r="R3106">
        <v>0</v>
      </c>
      <c r="S3106">
        <v>0</v>
      </c>
    </row>
    <row r="3107" spans="1:20" x14ac:dyDescent="0.2">
      <c r="A3107" t="s">
        <v>11056</v>
      </c>
      <c r="B3107" t="s">
        <v>11057</v>
      </c>
      <c r="C3107" t="s">
        <v>228</v>
      </c>
      <c r="D3107" t="s">
        <v>1000</v>
      </c>
      <c r="E3107" s="23">
        <v>41913</v>
      </c>
      <c r="F3107">
        <v>3</v>
      </c>
      <c r="G3107">
        <v>3</v>
      </c>
      <c r="H3107">
        <v>1</v>
      </c>
      <c r="I3107">
        <v>13</v>
      </c>
      <c r="J3107">
        <v>21</v>
      </c>
      <c r="K3107">
        <v>0.61904761904761907</v>
      </c>
      <c r="L3107">
        <v>21</v>
      </c>
      <c r="M3107">
        <v>1</v>
      </c>
      <c r="N3107">
        <v>11</v>
      </c>
      <c r="P3107">
        <v>0</v>
      </c>
      <c r="Q3107">
        <v>0</v>
      </c>
      <c r="R3107" t="e">
        <v>#DIV/0!</v>
      </c>
      <c r="S3107">
        <v>2</v>
      </c>
    </row>
    <row r="3108" spans="1:20" x14ac:dyDescent="0.2">
      <c r="A3108" t="s">
        <v>10881</v>
      </c>
      <c r="B3108" t="s">
        <v>10882</v>
      </c>
      <c r="C3108" t="s">
        <v>227</v>
      </c>
      <c r="D3108" t="s">
        <v>1002</v>
      </c>
      <c r="E3108" s="23">
        <v>41913</v>
      </c>
      <c r="F3108">
        <v>3</v>
      </c>
      <c r="G3108">
        <v>3</v>
      </c>
      <c r="H3108">
        <v>1</v>
      </c>
      <c r="I3108">
        <v>13</v>
      </c>
      <c r="J3108">
        <v>21</v>
      </c>
      <c r="K3108">
        <v>0.61904761904761907</v>
      </c>
      <c r="L3108">
        <v>21</v>
      </c>
      <c r="M3108">
        <v>1</v>
      </c>
      <c r="N3108">
        <v>11</v>
      </c>
      <c r="P3108">
        <v>0</v>
      </c>
      <c r="Q3108">
        <v>0</v>
      </c>
      <c r="R3108" t="e">
        <v>#DIV/0!</v>
      </c>
      <c r="S3108">
        <v>2</v>
      </c>
      <c r="T3108">
        <v>0.56880733944954132</v>
      </c>
    </row>
    <row r="3109" spans="1:20" x14ac:dyDescent="0.2">
      <c r="A3109" t="s">
        <v>10706</v>
      </c>
      <c r="B3109" t="s">
        <v>10707</v>
      </c>
      <c r="C3109" t="s">
        <v>203</v>
      </c>
      <c r="D3109" t="s">
        <v>1002</v>
      </c>
      <c r="E3109" s="23">
        <v>41913</v>
      </c>
      <c r="F3109">
        <v>13</v>
      </c>
      <c r="G3109">
        <v>14</v>
      </c>
      <c r="H3109">
        <v>0.9285714285714286</v>
      </c>
      <c r="I3109">
        <v>73</v>
      </c>
      <c r="J3109">
        <v>105</v>
      </c>
      <c r="K3109">
        <v>0.69523809523809521</v>
      </c>
      <c r="L3109">
        <v>110</v>
      </c>
      <c r="M3109">
        <v>0.95454545454545459</v>
      </c>
      <c r="N3109">
        <v>60</v>
      </c>
      <c r="P3109">
        <v>2</v>
      </c>
      <c r="Q3109">
        <v>6</v>
      </c>
      <c r="R3109">
        <v>0.33333333333333331</v>
      </c>
      <c r="S3109">
        <v>13</v>
      </c>
      <c r="T3109">
        <v>0.84375</v>
      </c>
    </row>
    <row r="3110" spans="1:20" x14ac:dyDescent="0.2">
      <c r="A3110" t="s">
        <v>10531</v>
      </c>
      <c r="B3110" t="s">
        <v>10532</v>
      </c>
      <c r="C3110" t="s">
        <v>205</v>
      </c>
      <c r="D3110" t="s">
        <v>1000</v>
      </c>
      <c r="E3110" s="23">
        <v>41913</v>
      </c>
      <c r="F3110">
        <v>5</v>
      </c>
      <c r="G3110">
        <v>5</v>
      </c>
      <c r="H3110">
        <v>1</v>
      </c>
      <c r="I3110">
        <v>33</v>
      </c>
      <c r="J3110">
        <v>45</v>
      </c>
      <c r="K3110">
        <v>0.73333333333333328</v>
      </c>
      <c r="L3110">
        <v>45</v>
      </c>
      <c r="M3110">
        <v>1</v>
      </c>
      <c r="N3110">
        <v>20</v>
      </c>
      <c r="O3110">
        <v>1.0249999999999999</v>
      </c>
      <c r="P3110">
        <v>2</v>
      </c>
      <c r="Q3110">
        <v>2</v>
      </c>
      <c r="R3110">
        <v>1</v>
      </c>
      <c r="S3110">
        <v>13</v>
      </c>
    </row>
    <row r="3111" spans="1:20" x14ac:dyDescent="0.2">
      <c r="A3111" t="s">
        <v>10355</v>
      </c>
      <c r="B3111" t="s">
        <v>10356</v>
      </c>
      <c r="C3111" t="s">
        <v>204</v>
      </c>
      <c r="D3111" t="s">
        <v>1000</v>
      </c>
      <c r="E3111" s="23">
        <v>41913</v>
      </c>
      <c r="F3111">
        <v>4</v>
      </c>
      <c r="G3111">
        <v>5</v>
      </c>
      <c r="H3111">
        <v>0.8</v>
      </c>
      <c r="I3111">
        <v>8</v>
      </c>
      <c r="J3111">
        <v>20</v>
      </c>
      <c r="K3111">
        <v>0.4</v>
      </c>
      <c r="L3111">
        <v>25</v>
      </c>
      <c r="M3111">
        <v>0.8</v>
      </c>
      <c r="N3111">
        <v>8</v>
      </c>
      <c r="P3111">
        <v>0</v>
      </c>
      <c r="Q3111">
        <v>4</v>
      </c>
      <c r="R3111">
        <v>0</v>
      </c>
      <c r="S3111">
        <v>0</v>
      </c>
    </row>
    <row r="3112" spans="1:20" x14ac:dyDescent="0.2">
      <c r="A3112" t="s">
        <v>10290</v>
      </c>
      <c r="B3112" t="s">
        <v>10291</v>
      </c>
      <c r="C3112" t="s">
        <v>206</v>
      </c>
      <c r="D3112" t="s">
        <v>1000</v>
      </c>
      <c r="E3112" s="23">
        <v>41913</v>
      </c>
      <c r="F3112">
        <v>4</v>
      </c>
      <c r="G3112">
        <v>4</v>
      </c>
      <c r="H3112">
        <v>1</v>
      </c>
      <c r="I3112">
        <v>32</v>
      </c>
      <c r="J3112">
        <v>40</v>
      </c>
      <c r="K3112">
        <v>0.8</v>
      </c>
      <c r="L3112">
        <v>40</v>
      </c>
      <c r="M3112">
        <v>1</v>
      </c>
      <c r="N3112">
        <v>32</v>
      </c>
      <c r="P3112">
        <v>0</v>
      </c>
      <c r="Q3112">
        <v>0</v>
      </c>
      <c r="R3112" t="e">
        <v>#DIV/0!</v>
      </c>
      <c r="S3112">
        <v>0</v>
      </c>
    </row>
    <row r="3113" spans="1:20" x14ac:dyDescent="0.2">
      <c r="A3113" t="s">
        <v>9859</v>
      </c>
      <c r="B3113" t="s">
        <v>9860</v>
      </c>
      <c r="C3113" t="s">
        <v>223</v>
      </c>
      <c r="D3113" t="s">
        <v>1002</v>
      </c>
      <c r="E3113" s="23">
        <v>41913</v>
      </c>
      <c r="F3113">
        <v>3</v>
      </c>
      <c r="G3113">
        <v>3</v>
      </c>
      <c r="H3113">
        <v>1</v>
      </c>
      <c r="I3113">
        <v>23</v>
      </c>
      <c r="J3113">
        <v>30</v>
      </c>
      <c r="K3113">
        <v>0.76666666666666672</v>
      </c>
      <c r="L3113">
        <v>30</v>
      </c>
      <c r="M3113">
        <v>1</v>
      </c>
      <c r="N3113">
        <v>20</v>
      </c>
      <c r="P3113">
        <v>0</v>
      </c>
      <c r="Q3113">
        <v>0</v>
      </c>
      <c r="R3113" t="e">
        <v>#DIV/0!</v>
      </c>
      <c r="S3113">
        <v>3</v>
      </c>
      <c r="T3113">
        <v>1</v>
      </c>
    </row>
    <row r="3114" spans="1:20" x14ac:dyDescent="0.2">
      <c r="A3114" t="s">
        <v>9684</v>
      </c>
      <c r="B3114" t="s">
        <v>9685</v>
      </c>
      <c r="C3114" t="s">
        <v>224</v>
      </c>
      <c r="D3114" t="s">
        <v>1000</v>
      </c>
      <c r="E3114" s="23">
        <v>41913</v>
      </c>
      <c r="F3114">
        <v>3</v>
      </c>
      <c r="G3114">
        <v>3</v>
      </c>
      <c r="H3114">
        <v>1</v>
      </c>
      <c r="I3114">
        <v>23</v>
      </c>
      <c r="J3114">
        <v>30</v>
      </c>
      <c r="K3114">
        <v>0.76666666666666672</v>
      </c>
      <c r="L3114">
        <v>30</v>
      </c>
      <c r="M3114">
        <v>1</v>
      </c>
      <c r="N3114">
        <v>20</v>
      </c>
      <c r="P3114">
        <v>0</v>
      </c>
      <c r="Q3114">
        <v>0</v>
      </c>
      <c r="R3114" t="e">
        <v>#DIV/0!</v>
      </c>
      <c r="S3114">
        <v>3</v>
      </c>
      <c r="T3114">
        <v>0.1</v>
      </c>
    </row>
    <row r="3115" spans="1:20" x14ac:dyDescent="0.2">
      <c r="A3115" t="s">
        <v>9293</v>
      </c>
      <c r="B3115" t="s">
        <v>9294</v>
      </c>
      <c r="C3115" t="s">
        <v>211</v>
      </c>
      <c r="D3115" t="s">
        <v>1000</v>
      </c>
      <c r="E3115" s="23">
        <v>41913</v>
      </c>
      <c r="F3115">
        <v>2</v>
      </c>
      <c r="G3115">
        <v>3</v>
      </c>
      <c r="H3115">
        <v>0.66666666666666663</v>
      </c>
      <c r="I3115">
        <v>18</v>
      </c>
      <c r="J3115">
        <v>16</v>
      </c>
      <c r="K3115">
        <v>1.125</v>
      </c>
      <c r="L3115">
        <v>24</v>
      </c>
      <c r="M3115">
        <v>0.66666666666666663</v>
      </c>
      <c r="N3115">
        <v>17</v>
      </c>
      <c r="P3115">
        <v>0</v>
      </c>
      <c r="Q3115">
        <v>2</v>
      </c>
      <c r="R3115">
        <v>0</v>
      </c>
      <c r="S3115">
        <v>1</v>
      </c>
      <c r="T3115">
        <v>1</v>
      </c>
    </row>
    <row r="3116" spans="1:20" x14ac:dyDescent="0.2">
      <c r="A3116" t="s">
        <v>9118</v>
      </c>
      <c r="B3116" t="s">
        <v>9119</v>
      </c>
      <c r="C3116" t="s">
        <v>207</v>
      </c>
      <c r="D3116" t="s">
        <v>1002</v>
      </c>
      <c r="E3116" s="23">
        <v>41913</v>
      </c>
      <c r="F3116">
        <v>9</v>
      </c>
      <c r="G3116">
        <v>10</v>
      </c>
      <c r="H3116">
        <v>0.9</v>
      </c>
      <c r="I3116">
        <v>46</v>
      </c>
      <c r="J3116">
        <v>61</v>
      </c>
      <c r="K3116">
        <v>0.75409836065573765</v>
      </c>
      <c r="L3116">
        <v>69</v>
      </c>
      <c r="M3116">
        <v>0.88405797101449279</v>
      </c>
      <c r="N3116">
        <v>38</v>
      </c>
      <c r="P3116">
        <v>3</v>
      </c>
      <c r="Q3116">
        <v>6</v>
      </c>
      <c r="R3116">
        <v>0.5</v>
      </c>
      <c r="S3116">
        <v>8</v>
      </c>
    </row>
    <row r="3117" spans="1:20" x14ac:dyDescent="0.2">
      <c r="A3117" t="s">
        <v>9053</v>
      </c>
      <c r="B3117" t="s">
        <v>9054</v>
      </c>
      <c r="C3117" t="s">
        <v>894</v>
      </c>
      <c r="D3117" t="s">
        <v>1000</v>
      </c>
      <c r="E3117" s="23">
        <v>41913</v>
      </c>
      <c r="H3117" t="e">
        <v>#DIV/0!</v>
      </c>
      <c r="K3117" t="e">
        <v>#DIV/0!</v>
      </c>
      <c r="M3117" t="e">
        <v>#DIV/0!</v>
      </c>
      <c r="R3117" t="e">
        <v>#DIV/0!</v>
      </c>
    </row>
    <row r="3118" spans="1:20" x14ac:dyDescent="0.2">
      <c r="A3118" t="s">
        <v>8878</v>
      </c>
      <c r="B3118" t="s">
        <v>8879</v>
      </c>
      <c r="C3118" t="s">
        <v>210</v>
      </c>
      <c r="D3118" t="s">
        <v>1000</v>
      </c>
      <c r="E3118" s="23">
        <v>41913</v>
      </c>
      <c r="F3118">
        <v>5</v>
      </c>
      <c r="G3118">
        <v>5</v>
      </c>
      <c r="H3118">
        <v>1</v>
      </c>
      <c r="I3118">
        <v>23</v>
      </c>
      <c r="J3118">
        <v>35</v>
      </c>
      <c r="K3118">
        <v>0.65714285714285714</v>
      </c>
      <c r="L3118">
        <v>35</v>
      </c>
      <c r="M3118">
        <v>1</v>
      </c>
      <c r="N3118">
        <v>16</v>
      </c>
      <c r="O3118">
        <v>1.1499999999999999</v>
      </c>
      <c r="P3118">
        <v>3</v>
      </c>
      <c r="Q3118">
        <v>4</v>
      </c>
      <c r="R3118">
        <v>0.75</v>
      </c>
      <c r="S3118">
        <v>7</v>
      </c>
      <c r="T3118">
        <v>0.36363636363636365</v>
      </c>
    </row>
    <row r="3119" spans="1:20" x14ac:dyDescent="0.2">
      <c r="A3119" t="s">
        <v>8703</v>
      </c>
      <c r="B3119" t="s">
        <v>8704</v>
      </c>
      <c r="C3119" t="s">
        <v>208</v>
      </c>
      <c r="D3119" t="s">
        <v>1000</v>
      </c>
      <c r="E3119" s="23">
        <v>41913</v>
      </c>
      <c r="F3119">
        <v>2</v>
      </c>
      <c r="G3119">
        <v>2</v>
      </c>
      <c r="H3119">
        <v>1</v>
      </c>
      <c r="I3119">
        <v>5</v>
      </c>
      <c r="J3119">
        <v>10</v>
      </c>
      <c r="K3119">
        <v>0.5</v>
      </c>
      <c r="L3119">
        <v>10</v>
      </c>
      <c r="M3119">
        <v>1</v>
      </c>
      <c r="N3119">
        <v>5</v>
      </c>
      <c r="P3119">
        <v>0</v>
      </c>
      <c r="Q3119">
        <v>0</v>
      </c>
      <c r="R3119" t="e">
        <v>#DIV/0!</v>
      </c>
      <c r="S3119">
        <v>0</v>
      </c>
      <c r="T3119">
        <v>1</v>
      </c>
    </row>
    <row r="3120" spans="1:20" x14ac:dyDescent="0.2">
      <c r="A3120" t="s">
        <v>8454</v>
      </c>
      <c r="B3120" t="s">
        <v>8455</v>
      </c>
      <c r="C3120" t="s">
        <v>213</v>
      </c>
      <c r="D3120" t="s">
        <v>1000</v>
      </c>
      <c r="E3120" s="23">
        <v>41913</v>
      </c>
      <c r="F3120">
        <v>2</v>
      </c>
      <c r="G3120">
        <v>3</v>
      </c>
      <c r="H3120">
        <v>0.66666666666666663</v>
      </c>
      <c r="I3120">
        <v>5</v>
      </c>
      <c r="J3120">
        <v>12</v>
      </c>
      <c r="K3120">
        <v>0.41666666666666669</v>
      </c>
      <c r="L3120">
        <v>20</v>
      </c>
      <c r="M3120">
        <v>0.6</v>
      </c>
      <c r="N3120">
        <v>4</v>
      </c>
      <c r="P3120">
        <v>0</v>
      </c>
      <c r="Q3120">
        <v>0</v>
      </c>
      <c r="R3120" t="e">
        <v>#DIV/0!</v>
      </c>
      <c r="S3120">
        <v>1</v>
      </c>
      <c r="T3120">
        <v>0.79666666666666663</v>
      </c>
    </row>
    <row r="3121" spans="1:20" x14ac:dyDescent="0.2">
      <c r="A3121" t="s">
        <v>8279</v>
      </c>
      <c r="B3121" t="s">
        <v>8280</v>
      </c>
      <c r="C3121" t="s">
        <v>212</v>
      </c>
      <c r="D3121" t="s">
        <v>1002</v>
      </c>
      <c r="E3121" s="23">
        <v>41913</v>
      </c>
      <c r="F3121">
        <v>2</v>
      </c>
      <c r="G3121">
        <v>3</v>
      </c>
      <c r="H3121">
        <v>0.66666666666666663</v>
      </c>
      <c r="I3121">
        <v>5</v>
      </c>
      <c r="J3121">
        <v>12</v>
      </c>
      <c r="K3121">
        <v>0.41666666666666669</v>
      </c>
      <c r="L3121">
        <v>20</v>
      </c>
      <c r="M3121">
        <v>0.6</v>
      </c>
      <c r="N3121">
        <v>4</v>
      </c>
      <c r="P3121">
        <v>0</v>
      </c>
      <c r="Q3121">
        <v>0</v>
      </c>
      <c r="R3121" t="e">
        <v>#DIV/0!</v>
      </c>
      <c r="S3121">
        <v>1</v>
      </c>
      <c r="T3121" t="e">
        <v>#DIV/0!</v>
      </c>
    </row>
    <row r="3122" spans="1:20" x14ac:dyDescent="0.2">
      <c r="A3122" t="s">
        <v>8214</v>
      </c>
      <c r="B3122" t="s">
        <v>8215</v>
      </c>
      <c r="C3122" t="s">
        <v>8154</v>
      </c>
      <c r="D3122" t="s">
        <v>1000</v>
      </c>
      <c r="E3122" s="23">
        <v>41913</v>
      </c>
      <c r="H3122" t="e">
        <v>#DIV/0!</v>
      </c>
      <c r="K3122" t="e">
        <v>#DIV/0!</v>
      </c>
      <c r="M3122" t="e">
        <v>#DIV/0!</v>
      </c>
      <c r="R3122" t="e">
        <v>#DIV/0!</v>
      </c>
      <c r="T3122" t="e">
        <v>#DIV/0!</v>
      </c>
    </row>
    <row r="3123" spans="1:20" x14ac:dyDescent="0.2">
      <c r="A3123" t="s">
        <v>7978</v>
      </c>
      <c r="B3123" t="s">
        <v>7979</v>
      </c>
      <c r="C3123" t="s">
        <v>225</v>
      </c>
      <c r="D3123" t="s">
        <v>1002</v>
      </c>
      <c r="E3123" s="23">
        <v>41913</v>
      </c>
      <c r="F3123">
        <v>3</v>
      </c>
      <c r="G3123">
        <v>3</v>
      </c>
      <c r="H3123">
        <v>1</v>
      </c>
      <c r="I3123">
        <v>25</v>
      </c>
      <c r="J3123">
        <v>30</v>
      </c>
      <c r="K3123">
        <v>0.83333333333333337</v>
      </c>
      <c r="L3123">
        <v>30</v>
      </c>
      <c r="M3123">
        <v>1</v>
      </c>
      <c r="N3123">
        <v>25</v>
      </c>
      <c r="P3123">
        <v>0</v>
      </c>
      <c r="Q3123">
        <v>2</v>
      </c>
      <c r="R3123">
        <v>0</v>
      </c>
      <c r="S3123">
        <v>0</v>
      </c>
      <c r="T3123" t="e">
        <v>#DIV/0!</v>
      </c>
    </row>
    <row r="3124" spans="1:20" x14ac:dyDescent="0.2">
      <c r="A3124" t="s">
        <v>7777</v>
      </c>
      <c r="B3124" t="s">
        <v>7778</v>
      </c>
      <c r="C3124" t="s">
        <v>226</v>
      </c>
      <c r="D3124" t="s">
        <v>1000</v>
      </c>
      <c r="E3124" s="23">
        <v>41913</v>
      </c>
      <c r="F3124">
        <v>3</v>
      </c>
      <c r="G3124">
        <v>3</v>
      </c>
      <c r="H3124">
        <v>1</v>
      </c>
      <c r="I3124">
        <v>25</v>
      </c>
      <c r="J3124">
        <v>30</v>
      </c>
      <c r="K3124">
        <v>0.83333333333333337</v>
      </c>
      <c r="L3124">
        <v>30</v>
      </c>
      <c r="M3124">
        <v>1</v>
      </c>
      <c r="N3124">
        <v>25</v>
      </c>
      <c r="P3124">
        <v>0</v>
      </c>
      <c r="Q3124">
        <v>2</v>
      </c>
      <c r="R3124">
        <v>0</v>
      </c>
      <c r="S3124">
        <v>0</v>
      </c>
      <c r="T3124">
        <v>1</v>
      </c>
    </row>
    <row r="3125" spans="1:20" x14ac:dyDescent="0.2">
      <c r="A3125" t="s">
        <v>7590</v>
      </c>
      <c r="B3125" t="s">
        <v>7591</v>
      </c>
      <c r="C3125" t="s">
        <v>901</v>
      </c>
      <c r="D3125" t="s">
        <v>1000</v>
      </c>
      <c r="E3125" s="23">
        <v>41913</v>
      </c>
      <c r="F3125">
        <v>3</v>
      </c>
      <c r="G3125">
        <v>4</v>
      </c>
      <c r="H3125">
        <v>0.75</v>
      </c>
      <c r="I3125">
        <v>8</v>
      </c>
      <c r="J3125">
        <v>9</v>
      </c>
      <c r="K3125">
        <v>0.88888888888888884</v>
      </c>
      <c r="L3125">
        <v>14</v>
      </c>
      <c r="M3125">
        <v>0.6428571428571429</v>
      </c>
      <c r="N3125">
        <v>6</v>
      </c>
      <c r="P3125">
        <v>0</v>
      </c>
      <c r="Q3125">
        <v>1</v>
      </c>
      <c r="R3125">
        <v>0</v>
      </c>
      <c r="S3125">
        <v>2</v>
      </c>
      <c r="T3125" t="e">
        <v>#DIV/0!</v>
      </c>
    </row>
    <row r="3126" spans="1:20" x14ac:dyDescent="0.2">
      <c r="A3126" t="s">
        <v>7243</v>
      </c>
      <c r="B3126" t="s">
        <v>7244</v>
      </c>
      <c r="C3126" t="s">
        <v>1052</v>
      </c>
      <c r="D3126" t="s">
        <v>1000</v>
      </c>
      <c r="E3126" s="23">
        <v>41913</v>
      </c>
      <c r="F3126">
        <v>3</v>
      </c>
      <c r="G3126">
        <v>4</v>
      </c>
      <c r="H3126">
        <v>0.75</v>
      </c>
      <c r="I3126">
        <v>8</v>
      </c>
      <c r="J3126">
        <v>9</v>
      </c>
      <c r="K3126">
        <v>0.88888888888888884</v>
      </c>
      <c r="L3126">
        <v>14</v>
      </c>
      <c r="M3126">
        <v>0.6428571428571429</v>
      </c>
      <c r="N3126">
        <v>6</v>
      </c>
      <c r="P3126">
        <v>0</v>
      </c>
      <c r="Q3126">
        <v>1</v>
      </c>
      <c r="R3126">
        <v>0</v>
      </c>
      <c r="S3126">
        <v>2</v>
      </c>
      <c r="T3126" t="e">
        <v>#DIV/0!</v>
      </c>
    </row>
    <row r="3127" spans="1:20" x14ac:dyDescent="0.2">
      <c r="A3127" t="s">
        <v>7038</v>
      </c>
      <c r="B3127" t="s">
        <v>7039</v>
      </c>
      <c r="C3127" t="s">
        <v>232</v>
      </c>
      <c r="D3127" t="s">
        <v>1002</v>
      </c>
      <c r="E3127" s="23">
        <v>41913</v>
      </c>
      <c r="F3127">
        <v>5</v>
      </c>
      <c r="G3127">
        <v>5</v>
      </c>
      <c r="H3127">
        <v>1</v>
      </c>
      <c r="I3127">
        <v>59</v>
      </c>
      <c r="J3127">
        <v>45</v>
      </c>
      <c r="K3127">
        <v>1.3111111111111111</v>
      </c>
      <c r="L3127">
        <v>45</v>
      </c>
      <c r="M3127">
        <v>1</v>
      </c>
      <c r="N3127">
        <v>59</v>
      </c>
      <c r="P3127">
        <v>0</v>
      </c>
      <c r="Q3127">
        <v>0</v>
      </c>
      <c r="R3127" t="e">
        <v>#DIV/0!</v>
      </c>
      <c r="S3127">
        <v>0</v>
      </c>
      <c r="T3127">
        <v>0.69464285714285712</v>
      </c>
    </row>
    <row r="3128" spans="1:20" x14ac:dyDescent="0.2">
      <c r="A3128" t="s">
        <v>6847</v>
      </c>
      <c r="B3128" t="s">
        <v>6848</v>
      </c>
      <c r="C3128" t="s">
        <v>231</v>
      </c>
      <c r="D3128" t="s">
        <v>1000</v>
      </c>
      <c r="E3128" s="23">
        <v>41913</v>
      </c>
      <c r="F3128">
        <v>5</v>
      </c>
      <c r="G3128">
        <v>5</v>
      </c>
      <c r="H3128">
        <v>1</v>
      </c>
      <c r="I3128">
        <v>59</v>
      </c>
      <c r="J3128">
        <v>45</v>
      </c>
      <c r="K3128">
        <v>1.3111111111111111</v>
      </c>
      <c r="L3128">
        <v>45</v>
      </c>
      <c r="M3128">
        <v>1</v>
      </c>
      <c r="N3128">
        <v>59</v>
      </c>
      <c r="P3128">
        <v>0</v>
      </c>
      <c r="Q3128">
        <v>0</v>
      </c>
      <c r="R3128" t="e">
        <v>#DIV/0!</v>
      </c>
      <c r="S3128">
        <v>0</v>
      </c>
      <c r="T3128" t="e">
        <v>#DIV/0!</v>
      </c>
    </row>
    <row r="3129" spans="1:20" x14ac:dyDescent="0.2">
      <c r="A3129" t="s">
        <v>6672</v>
      </c>
      <c r="B3129" t="s">
        <v>6673</v>
      </c>
      <c r="C3129" t="s">
        <v>317</v>
      </c>
      <c r="D3129" t="s">
        <v>1002</v>
      </c>
      <c r="E3129" s="23">
        <v>41913</v>
      </c>
      <c r="F3129">
        <v>5</v>
      </c>
      <c r="G3129">
        <v>5</v>
      </c>
      <c r="H3129">
        <v>1</v>
      </c>
      <c r="I3129">
        <v>25</v>
      </c>
      <c r="J3129">
        <v>25</v>
      </c>
      <c r="K3129">
        <v>1</v>
      </c>
      <c r="L3129">
        <v>25</v>
      </c>
      <c r="M3129">
        <v>1</v>
      </c>
      <c r="N3129">
        <v>23</v>
      </c>
      <c r="P3129">
        <v>5</v>
      </c>
      <c r="Q3129">
        <v>5</v>
      </c>
      <c r="R3129">
        <v>1</v>
      </c>
      <c r="S3129">
        <v>2</v>
      </c>
      <c r="T3129" t="e">
        <v>#DIV/0!</v>
      </c>
    </row>
    <row r="3130" spans="1:20" x14ac:dyDescent="0.2">
      <c r="A3130" t="s">
        <v>6497</v>
      </c>
      <c r="B3130" t="s">
        <v>6498</v>
      </c>
      <c r="C3130" t="s">
        <v>316</v>
      </c>
      <c r="D3130" t="s">
        <v>1000</v>
      </c>
      <c r="E3130" s="23">
        <v>41913</v>
      </c>
      <c r="F3130">
        <v>5</v>
      </c>
      <c r="G3130">
        <v>5</v>
      </c>
      <c r="H3130">
        <v>1</v>
      </c>
      <c r="I3130">
        <v>25</v>
      </c>
      <c r="J3130">
        <v>25</v>
      </c>
      <c r="K3130">
        <v>1</v>
      </c>
      <c r="L3130">
        <v>25</v>
      </c>
      <c r="M3130">
        <v>1</v>
      </c>
      <c r="N3130">
        <v>23</v>
      </c>
      <c r="P3130">
        <v>5</v>
      </c>
      <c r="Q3130">
        <v>5</v>
      </c>
      <c r="R3130">
        <v>1</v>
      </c>
      <c r="S3130">
        <v>2</v>
      </c>
      <c r="T3130">
        <v>0.83</v>
      </c>
    </row>
    <row r="3131" spans="1:20" x14ac:dyDescent="0.2">
      <c r="A3131" t="s">
        <v>6248</v>
      </c>
      <c r="B3131" t="s">
        <v>6249</v>
      </c>
      <c r="C3131" t="s">
        <v>214</v>
      </c>
      <c r="D3131" t="s">
        <v>1002</v>
      </c>
      <c r="E3131" s="23">
        <v>41913</v>
      </c>
      <c r="F3131">
        <v>13</v>
      </c>
      <c r="G3131">
        <v>14</v>
      </c>
      <c r="H3131">
        <v>0.9285714285714286</v>
      </c>
      <c r="I3131">
        <v>85</v>
      </c>
      <c r="J3131">
        <v>127</v>
      </c>
      <c r="K3131">
        <v>0.6692913385826772</v>
      </c>
      <c r="L3131">
        <v>137</v>
      </c>
      <c r="M3131">
        <v>0.92700729927007297</v>
      </c>
      <c r="N3131">
        <v>63</v>
      </c>
      <c r="P3131">
        <v>7</v>
      </c>
      <c r="Q3131">
        <v>10</v>
      </c>
      <c r="R3131">
        <v>0.7</v>
      </c>
      <c r="S3131">
        <v>22</v>
      </c>
      <c r="T3131">
        <v>0.56880733944954132</v>
      </c>
    </row>
    <row r="3132" spans="1:20" x14ac:dyDescent="0.2">
      <c r="A3132" t="s">
        <v>6073</v>
      </c>
      <c r="B3132" t="s">
        <v>6074</v>
      </c>
      <c r="C3132" t="s">
        <v>215</v>
      </c>
      <c r="D3132" t="s">
        <v>1000</v>
      </c>
      <c r="E3132" s="23">
        <v>41913</v>
      </c>
      <c r="F3132">
        <v>6</v>
      </c>
      <c r="G3132">
        <v>6</v>
      </c>
      <c r="H3132">
        <v>1</v>
      </c>
      <c r="I3132">
        <v>47</v>
      </c>
      <c r="J3132">
        <v>57</v>
      </c>
      <c r="K3132">
        <v>0.82456140350877194</v>
      </c>
      <c r="L3132">
        <v>57</v>
      </c>
      <c r="M3132">
        <v>1</v>
      </c>
      <c r="N3132">
        <v>31</v>
      </c>
      <c r="O3132">
        <v>1.075</v>
      </c>
      <c r="P3132">
        <v>7</v>
      </c>
      <c r="Q3132">
        <v>9</v>
      </c>
      <c r="R3132">
        <v>0.77777777777777779</v>
      </c>
      <c r="S3132">
        <v>16</v>
      </c>
      <c r="T3132">
        <v>1</v>
      </c>
    </row>
    <row r="3133" spans="1:20" x14ac:dyDescent="0.2">
      <c r="A3133" t="s">
        <v>5898</v>
      </c>
      <c r="B3133" t="s">
        <v>5899</v>
      </c>
      <c r="C3133" t="s">
        <v>216</v>
      </c>
      <c r="D3133" t="s">
        <v>1000</v>
      </c>
      <c r="E3133" s="23">
        <v>41913</v>
      </c>
      <c r="F3133">
        <v>7</v>
      </c>
      <c r="G3133">
        <v>8</v>
      </c>
      <c r="H3133">
        <v>0.875</v>
      </c>
      <c r="I3133">
        <v>38</v>
      </c>
      <c r="J3133">
        <v>70</v>
      </c>
      <c r="K3133">
        <v>0.54285714285714282</v>
      </c>
      <c r="L3133">
        <v>80</v>
      </c>
      <c r="M3133">
        <v>0.875</v>
      </c>
      <c r="N3133">
        <v>32</v>
      </c>
      <c r="P3133">
        <v>0</v>
      </c>
      <c r="Q3133">
        <v>1</v>
      </c>
      <c r="R3133">
        <v>0</v>
      </c>
      <c r="S3133">
        <v>6</v>
      </c>
      <c r="T3133">
        <v>0.90937500000000004</v>
      </c>
    </row>
    <row r="3134" spans="1:20" x14ac:dyDescent="0.2">
      <c r="A3134" t="s">
        <v>5470</v>
      </c>
      <c r="B3134" t="s">
        <v>5471</v>
      </c>
      <c r="C3134" t="s">
        <v>903</v>
      </c>
      <c r="D3134" t="s">
        <v>1000</v>
      </c>
      <c r="E3134" s="23">
        <v>41913</v>
      </c>
      <c r="F3134">
        <v>10</v>
      </c>
      <c r="G3134">
        <v>10</v>
      </c>
      <c r="H3134">
        <v>1</v>
      </c>
      <c r="I3134">
        <v>32</v>
      </c>
      <c r="J3134">
        <v>50</v>
      </c>
      <c r="K3134">
        <v>0.64</v>
      </c>
      <c r="L3134">
        <v>50</v>
      </c>
      <c r="M3134">
        <v>1</v>
      </c>
      <c r="N3134">
        <v>32</v>
      </c>
      <c r="P3134">
        <v>0</v>
      </c>
      <c r="Q3134">
        <v>0</v>
      </c>
      <c r="R3134" t="e">
        <v>#DIV/0!</v>
      </c>
      <c r="S3134">
        <v>0</v>
      </c>
      <c r="T3134">
        <v>0.63629032258064511</v>
      </c>
    </row>
    <row r="3135" spans="1:20" x14ac:dyDescent="0.2">
      <c r="A3135" t="s">
        <v>5654</v>
      </c>
      <c r="B3135" t="s">
        <v>5655</v>
      </c>
      <c r="C3135" t="s">
        <v>1047</v>
      </c>
      <c r="D3135" t="s">
        <v>1000</v>
      </c>
      <c r="E3135" s="23">
        <v>41913</v>
      </c>
      <c r="F3135">
        <v>5</v>
      </c>
      <c r="G3135">
        <v>5</v>
      </c>
      <c r="H3135">
        <v>1</v>
      </c>
      <c r="I3135">
        <v>20</v>
      </c>
      <c r="J3135">
        <v>25</v>
      </c>
      <c r="K3135">
        <v>0.8</v>
      </c>
      <c r="L3135">
        <v>25</v>
      </c>
      <c r="M3135">
        <v>1</v>
      </c>
      <c r="N3135">
        <v>20</v>
      </c>
      <c r="P3135">
        <v>0</v>
      </c>
      <c r="Q3135">
        <v>0</v>
      </c>
      <c r="R3135" t="e">
        <v>#DIV/0!</v>
      </c>
      <c r="T3135" t="e">
        <v>#DIV/0!</v>
      </c>
    </row>
    <row r="3136" spans="1:20" x14ac:dyDescent="0.2">
      <c r="A3136" t="s">
        <v>5235</v>
      </c>
      <c r="B3136" t="s">
        <v>5236</v>
      </c>
      <c r="C3136" t="s">
        <v>1053</v>
      </c>
      <c r="D3136" t="s">
        <v>1000</v>
      </c>
      <c r="E3136" s="23">
        <v>41913</v>
      </c>
      <c r="F3136">
        <v>5</v>
      </c>
      <c r="G3136">
        <v>5</v>
      </c>
      <c r="H3136">
        <v>1</v>
      </c>
      <c r="I3136">
        <v>12</v>
      </c>
      <c r="J3136">
        <v>25</v>
      </c>
      <c r="K3136">
        <v>0.48</v>
      </c>
      <c r="L3136">
        <v>25</v>
      </c>
      <c r="M3136">
        <v>1</v>
      </c>
      <c r="N3136">
        <v>12</v>
      </c>
      <c r="P3136">
        <v>0</v>
      </c>
      <c r="Q3136">
        <v>0</v>
      </c>
      <c r="R3136" t="e">
        <v>#DIV/0!</v>
      </c>
      <c r="S3136">
        <v>0</v>
      </c>
      <c r="T3136" t="e">
        <v>#DIV/0!</v>
      </c>
    </row>
    <row r="3137" spans="1:20" x14ac:dyDescent="0.2">
      <c r="A3137" t="s">
        <v>5030</v>
      </c>
      <c r="B3137" t="s">
        <v>5031</v>
      </c>
      <c r="C3137" t="s">
        <v>229</v>
      </c>
      <c r="D3137" t="s">
        <v>1000</v>
      </c>
      <c r="E3137" s="23">
        <v>41913</v>
      </c>
      <c r="F3137">
        <v>2</v>
      </c>
      <c r="G3137">
        <v>4</v>
      </c>
      <c r="H3137">
        <v>0.5</v>
      </c>
      <c r="I3137">
        <v>0</v>
      </c>
      <c r="J3137">
        <v>12</v>
      </c>
      <c r="K3137">
        <v>0</v>
      </c>
      <c r="L3137">
        <v>24</v>
      </c>
      <c r="M3137">
        <v>0.5</v>
      </c>
      <c r="N3137">
        <v>0</v>
      </c>
      <c r="P3137">
        <v>0</v>
      </c>
      <c r="Q3137">
        <v>0</v>
      </c>
      <c r="R3137" t="e">
        <v>#DIV/0!</v>
      </c>
      <c r="T3137" t="e">
        <v>#DIV/0!</v>
      </c>
    </row>
    <row r="3138" spans="1:20" x14ac:dyDescent="0.2">
      <c r="A3138" t="s">
        <v>4855</v>
      </c>
      <c r="B3138" t="s">
        <v>4856</v>
      </c>
      <c r="C3138" t="s">
        <v>230</v>
      </c>
      <c r="D3138" t="s">
        <v>1002</v>
      </c>
      <c r="E3138" s="23">
        <v>41913</v>
      </c>
      <c r="F3138">
        <v>2</v>
      </c>
      <c r="G3138">
        <v>4</v>
      </c>
      <c r="H3138">
        <v>0.5</v>
      </c>
      <c r="I3138">
        <v>0</v>
      </c>
      <c r="J3138">
        <v>12</v>
      </c>
      <c r="K3138">
        <v>0</v>
      </c>
      <c r="L3138">
        <v>24</v>
      </c>
      <c r="M3138">
        <v>0.5</v>
      </c>
      <c r="N3138">
        <v>0</v>
      </c>
      <c r="P3138">
        <v>0</v>
      </c>
      <c r="Q3138">
        <v>0</v>
      </c>
      <c r="R3138" t="e">
        <v>#DIV/0!</v>
      </c>
      <c r="T3138" t="e">
        <v>#DIV/0!</v>
      </c>
    </row>
    <row r="3139" spans="1:20" x14ac:dyDescent="0.2">
      <c r="A3139" t="s">
        <v>4680</v>
      </c>
      <c r="B3139" t="s">
        <v>4681</v>
      </c>
      <c r="C3139" t="s">
        <v>234</v>
      </c>
      <c r="D3139" t="s">
        <v>1002</v>
      </c>
      <c r="E3139" s="23">
        <v>41913</v>
      </c>
      <c r="F3139">
        <v>1</v>
      </c>
      <c r="G3139">
        <v>1</v>
      </c>
      <c r="H3139">
        <v>1</v>
      </c>
      <c r="I3139">
        <v>3</v>
      </c>
      <c r="J3139">
        <v>10</v>
      </c>
      <c r="K3139">
        <v>0.3</v>
      </c>
      <c r="L3139">
        <v>10</v>
      </c>
      <c r="M3139">
        <v>1</v>
      </c>
      <c r="N3139">
        <v>1</v>
      </c>
      <c r="S3139">
        <v>2</v>
      </c>
      <c r="T3139">
        <v>0.76300000000000001</v>
      </c>
    </row>
    <row r="3140" spans="1:20" x14ac:dyDescent="0.2">
      <c r="A3140" t="s">
        <v>4505</v>
      </c>
      <c r="B3140" t="s">
        <v>4506</v>
      </c>
      <c r="C3140" t="s">
        <v>233</v>
      </c>
      <c r="D3140" t="s">
        <v>1000</v>
      </c>
      <c r="E3140" s="23">
        <v>41913</v>
      </c>
      <c r="F3140">
        <v>1</v>
      </c>
      <c r="G3140">
        <v>1</v>
      </c>
      <c r="H3140">
        <v>1</v>
      </c>
      <c r="I3140">
        <v>3</v>
      </c>
      <c r="J3140">
        <v>10</v>
      </c>
      <c r="K3140">
        <v>0.3</v>
      </c>
      <c r="L3140">
        <v>10</v>
      </c>
      <c r="M3140">
        <v>1</v>
      </c>
      <c r="N3140">
        <v>1</v>
      </c>
      <c r="S3140">
        <v>2</v>
      </c>
    </row>
    <row r="3141" spans="1:20" x14ac:dyDescent="0.2">
      <c r="A3141" t="s">
        <v>4330</v>
      </c>
      <c r="B3141" t="s">
        <v>4331</v>
      </c>
      <c r="C3141" t="s">
        <v>217</v>
      </c>
      <c r="D3141" t="s">
        <v>1002</v>
      </c>
      <c r="E3141" s="23">
        <v>41913</v>
      </c>
      <c r="F3141">
        <v>7</v>
      </c>
      <c r="G3141">
        <v>7</v>
      </c>
      <c r="H3141">
        <v>1</v>
      </c>
      <c r="I3141">
        <v>12</v>
      </c>
      <c r="J3141">
        <v>50</v>
      </c>
      <c r="K3141">
        <v>0.24</v>
      </c>
      <c r="L3141">
        <v>50</v>
      </c>
      <c r="M3141">
        <v>1</v>
      </c>
      <c r="N3141">
        <v>12</v>
      </c>
      <c r="P3141">
        <v>0</v>
      </c>
      <c r="Q3141">
        <v>0</v>
      </c>
      <c r="R3141" t="e">
        <v>#DIV/0!</v>
      </c>
      <c r="S3141">
        <v>0</v>
      </c>
      <c r="T3141">
        <v>0.66129032258064513</v>
      </c>
    </row>
    <row r="3142" spans="1:20" x14ac:dyDescent="0.2">
      <c r="A3142" t="s">
        <v>4265</v>
      </c>
      <c r="B3142" t="s">
        <v>4266</v>
      </c>
      <c r="C3142" t="s">
        <v>895</v>
      </c>
      <c r="D3142" t="s">
        <v>1000</v>
      </c>
      <c r="E3142" s="23">
        <v>41913</v>
      </c>
      <c r="H3142" t="e">
        <v>#DIV/0!</v>
      </c>
      <c r="K3142" t="e">
        <v>#DIV/0!</v>
      </c>
      <c r="M3142" t="e">
        <v>#DIV/0!</v>
      </c>
      <c r="R3142" t="e">
        <v>#DIV/0!</v>
      </c>
      <c r="T3142">
        <v>1.075</v>
      </c>
    </row>
    <row r="3143" spans="1:20" x14ac:dyDescent="0.2">
      <c r="A3143" t="s">
        <v>4090</v>
      </c>
      <c r="B3143" t="s">
        <v>4091</v>
      </c>
      <c r="C3143" t="s">
        <v>218</v>
      </c>
      <c r="D3143" t="s">
        <v>1000</v>
      </c>
      <c r="E3143" s="23">
        <v>41913</v>
      </c>
      <c r="F3143">
        <v>4</v>
      </c>
      <c r="G3143">
        <v>4</v>
      </c>
      <c r="H3143">
        <v>1</v>
      </c>
      <c r="I3143">
        <v>0</v>
      </c>
      <c r="J3143">
        <v>20</v>
      </c>
      <c r="K3143">
        <v>0</v>
      </c>
      <c r="L3143">
        <v>20</v>
      </c>
      <c r="M3143">
        <v>1</v>
      </c>
      <c r="N3143">
        <v>0</v>
      </c>
      <c r="P3143">
        <v>0</v>
      </c>
      <c r="Q3143">
        <v>0</v>
      </c>
      <c r="R3143" t="e">
        <v>#DIV/0!</v>
      </c>
      <c r="S3143">
        <v>0</v>
      </c>
      <c r="T3143" t="e">
        <v>#DIV/0!</v>
      </c>
    </row>
    <row r="3144" spans="1:20" x14ac:dyDescent="0.2">
      <c r="A3144" t="s">
        <v>3915</v>
      </c>
      <c r="B3144" t="s">
        <v>3916</v>
      </c>
      <c r="C3144" t="s">
        <v>219</v>
      </c>
      <c r="D3144" t="s">
        <v>1000</v>
      </c>
      <c r="E3144" s="23">
        <v>41913</v>
      </c>
      <c r="F3144">
        <v>3</v>
      </c>
      <c r="G3144">
        <v>3</v>
      </c>
      <c r="H3144">
        <v>1</v>
      </c>
      <c r="I3144">
        <v>12</v>
      </c>
      <c r="J3144">
        <v>30</v>
      </c>
      <c r="K3144">
        <v>0.4</v>
      </c>
      <c r="L3144">
        <v>30</v>
      </c>
      <c r="M3144">
        <v>1</v>
      </c>
      <c r="N3144">
        <v>12</v>
      </c>
      <c r="P3144">
        <v>0</v>
      </c>
      <c r="Q3144">
        <v>0</v>
      </c>
      <c r="R3144" t="e">
        <v>#DIV/0!</v>
      </c>
      <c r="S3144">
        <v>0</v>
      </c>
      <c r="T3144">
        <v>0.76300000000000001</v>
      </c>
    </row>
    <row r="3145" spans="1:20" x14ac:dyDescent="0.2">
      <c r="A3145" t="s">
        <v>3548</v>
      </c>
      <c r="B3145" t="s">
        <v>3549</v>
      </c>
      <c r="C3145" t="s">
        <v>220</v>
      </c>
      <c r="D3145" t="s">
        <v>1002</v>
      </c>
      <c r="E3145" s="23">
        <v>41913</v>
      </c>
      <c r="F3145">
        <v>14</v>
      </c>
      <c r="G3145">
        <v>16</v>
      </c>
      <c r="H3145">
        <v>0.875</v>
      </c>
      <c r="I3145">
        <v>35</v>
      </c>
      <c r="J3145">
        <v>44</v>
      </c>
      <c r="K3145">
        <v>0.79545454545454541</v>
      </c>
      <c r="L3145">
        <v>48</v>
      </c>
      <c r="M3145">
        <v>0.91666666666666663</v>
      </c>
      <c r="N3145">
        <v>27</v>
      </c>
      <c r="P3145">
        <v>2</v>
      </c>
      <c r="Q3145">
        <v>6</v>
      </c>
      <c r="R3145">
        <v>0.33333333333333331</v>
      </c>
      <c r="S3145">
        <v>8</v>
      </c>
      <c r="T3145">
        <v>0.8899999999999999</v>
      </c>
    </row>
    <row r="3146" spans="1:20" x14ac:dyDescent="0.2">
      <c r="A3146" t="s">
        <v>3373</v>
      </c>
      <c r="B3146" t="s">
        <v>3374</v>
      </c>
      <c r="C3146" t="s">
        <v>221</v>
      </c>
      <c r="D3146" t="s">
        <v>1000</v>
      </c>
      <c r="E3146" s="23">
        <v>41913</v>
      </c>
      <c r="F3146">
        <v>11</v>
      </c>
      <c r="G3146">
        <v>12</v>
      </c>
      <c r="H3146">
        <v>0.91666666666666663</v>
      </c>
      <c r="I3146">
        <v>30</v>
      </c>
      <c r="J3146">
        <v>38</v>
      </c>
      <c r="K3146">
        <v>0.78947368421052633</v>
      </c>
      <c r="L3146">
        <v>40</v>
      </c>
      <c r="M3146">
        <v>0.95</v>
      </c>
      <c r="N3146">
        <v>23</v>
      </c>
      <c r="O3146">
        <v>0.83450000000000002</v>
      </c>
      <c r="P3146">
        <v>1</v>
      </c>
      <c r="Q3146">
        <v>5</v>
      </c>
      <c r="R3146">
        <v>0.2</v>
      </c>
      <c r="S3146">
        <v>7</v>
      </c>
      <c r="T3146">
        <v>0.8035714285714286</v>
      </c>
    </row>
    <row r="3147" spans="1:20" x14ac:dyDescent="0.2">
      <c r="A3147" t="s">
        <v>3198</v>
      </c>
      <c r="B3147" t="s">
        <v>3199</v>
      </c>
      <c r="C3147" t="s">
        <v>222</v>
      </c>
      <c r="D3147" t="s">
        <v>1000</v>
      </c>
      <c r="E3147" s="23">
        <v>41913</v>
      </c>
      <c r="F3147">
        <v>3</v>
      </c>
      <c r="G3147">
        <v>4</v>
      </c>
      <c r="H3147">
        <v>0.75</v>
      </c>
      <c r="I3147">
        <v>5</v>
      </c>
      <c r="J3147">
        <v>6</v>
      </c>
      <c r="K3147">
        <v>0.83333333333333337</v>
      </c>
      <c r="L3147">
        <v>8</v>
      </c>
      <c r="M3147">
        <v>0.75</v>
      </c>
      <c r="N3147">
        <v>4</v>
      </c>
      <c r="O3147">
        <v>0.66900000000000004</v>
      </c>
      <c r="P3147">
        <v>1</v>
      </c>
      <c r="Q3147">
        <v>1</v>
      </c>
      <c r="R3147">
        <v>1</v>
      </c>
      <c r="S3147">
        <v>1</v>
      </c>
      <c r="T3147">
        <v>0.66863022426095819</v>
      </c>
    </row>
    <row r="3148" spans="1:20" x14ac:dyDescent="0.2">
      <c r="A3148" t="s">
        <v>12032</v>
      </c>
      <c r="B3148" t="s">
        <v>12033</v>
      </c>
      <c r="C3148" t="s">
        <v>1051</v>
      </c>
      <c r="D3148" t="s">
        <v>1000</v>
      </c>
      <c r="E3148" s="23">
        <v>41913</v>
      </c>
      <c r="F3148">
        <v>2</v>
      </c>
      <c r="G3148">
        <v>3</v>
      </c>
      <c r="H3148">
        <v>0.66666666666666663</v>
      </c>
      <c r="I3148">
        <v>3</v>
      </c>
      <c r="J3148">
        <v>10</v>
      </c>
      <c r="K3148">
        <v>0.3</v>
      </c>
      <c r="L3148">
        <v>15</v>
      </c>
      <c r="M3148">
        <v>0.66666666666666663</v>
      </c>
      <c r="N3148">
        <v>3</v>
      </c>
      <c r="P3148">
        <v>0</v>
      </c>
      <c r="Q3148">
        <v>0</v>
      </c>
      <c r="R3148" t="e">
        <v>#DIV/0!</v>
      </c>
      <c r="S3148">
        <v>0</v>
      </c>
      <c r="T3148">
        <v>0.61590909090909096</v>
      </c>
    </row>
    <row r="3149" spans="1:20" x14ac:dyDescent="0.2">
      <c r="A3149" t="s">
        <v>13398</v>
      </c>
      <c r="B3149" t="s">
        <v>13399</v>
      </c>
      <c r="C3149" t="s">
        <v>242</v>
      </c>
      <c r="D3149" t="s">
        <v>1002</v>
      </c>
      <c r="E3149" s="23">
        <v>41913</v>
      </c>
      <c r="F3149">
        <v>9</v>
      </c>
      <c r="G3149">
        <v>13</v>
      </c>
      <c r="H3149">
        <v>0.69230769230769229</v>
      </c>
      <c r="I3149">
        <v>36</v>
      </c>
      <c r="J3149">
        <v>61</v>
      </c>
      <c r="K3149">
        <v>0.5901639344262295</v>
      </c>
      <c r="L3149">
        <v>89</v>
      </c>
      <c r="M3149">
        <v>0.6853932584269663</v>
      </c>
      <c r="N3149">
        <v>32</v>
      </c>
      <c r="P3149">
        <v>0</v>
      </c>
      <c r="Q3149">
        <v>2</v>
      </c>
      <c r="R3149">
        <v>0</v>
      </c>
      <c r="S3149">
        <v>4</v>
      </c>
      <c r="T3149">
        <v>0.78</v>
      </c>
    </row>
    <row r="3150" spans="1:20" x14ac:dyDescent="0.2">
      <c r="A3150" t="s">
        <v>13575</v>
      </c>
      <c r="B3150" t="s">
        <v>13576</v>
      </c>
      <c r="C3150" t="s">
        <v>237</v>
      </c>
      <c r="D3150" t="s">
        <v>1002</v>
      </c>
      <c r="E3150" s="23">
        <v>41913</v>
      </c>
      <c r="F3150">
        <v>16</v>
      </c>
      <c r="G3150">
        <v>16</v>
      </c>
      <c r="H3150">
        <v>1</v>
      </c>
      <c r="I3150">
        <v>103</v>
      </c>
      <c r="J3150">
        <v>137</v>
      </c>
      <c r="K3150">
        <v>0.75182481751824815</v>
      </c>
      <c r="L3150">
        <v>137</v>
      </c>
      <c r="M3150">
        <v>1</v>
      </c>
      <c r="N3150">
        <v>67</v>
      </c>
      <c r="O3150">
        <v>1.0833333333333333</v>
      </c>
      <c r="P3150">
        <v>12</v>
      </c>
      <c r="Q3150">
        <v>15</v>
      </c>
      <c r="R3150">
        <v>0.8</v>
      </c>
      <c r="S3150">
        <v>36</v>
      </c>
    </row>
    <row r="3151" spans="1:20" x14ac:dyDescent="0.2">
      <c r="A3151" t="s">
        <v>13750</v>
      </c>
      <c r="B3151" t="s">
        <v>13751</v>
      </c>
      <c r="C3151" t="s">
        <v>238</v>
      </c>
      <c r="D3151" t="s">
        <v>1002</v>
      </c>
      <c r="E3151" s="23">
        <v>41913</v>
      </c>
      <c r="F3151">
        <v>11</v>
      </c>
      <c r="G3151">
        <v>12</v>
      </c>
      <c r="H3151">
        <v>0.91666666666666663</v>
      </c>
      <c r="I3151">
        <v>30</v>
      </c>
      <c r="J3151">
        <v>38</v>
      </c>
      <c r="K3151">
        <v>0.78947368421052633</v>
      </c>
      <c r="L3151">
        <v>40</v>
      </c>
      <c r="M3151">
        <v>0.95</v>
      </c>
      <c r="N3151">
        <v>23</v>
      </c>
      <c r="O3151">
        <v>0.83450000000000002</v>
      </c>
      <c r="P3151">
        <v>1</v>
      </c>
      <c r="Q3151">
        <v>5</v>
      </c>
      <c r="R3151">
        <v>0.2</v>
      </c>
      <c r="S3151">
        <v>7</v>
      </c>
    </row>
    <row r="3152" spans="1:20" x14ac:dyDescent="0.2">
      <c r="A3152" t="s">
        <v>13927</v>
      </c>
      <c r="B3152" t="s">
        <v>13928</v>
      </c>
      <c r="C3152" t="s">
        <v>239</v>
      </c>
      <c r="D3152" t="s">
        <v>1002</v>
      </c>
      <c r="E3152" s="23">
        <v>41913</v>
      </c>
      <c r="F3152">
        <v>3</v>
      </c>
      <c r="G3152">
        <v>4</v>
      </c>
      <c r="H3152">
        <v>0.75</v>
      </c>
      <c r="I3152">
        <v>5</v>
      </c>
      <c r="J3152">
        <v>6</v>
      </c>
      <c r="K3152">
        <v>0.83333333333333337</v>
      </c>
      <c r="L3152">
        <v>8</v>
      </c>
      <c r="M3152">
        <v>0.75</v>
      </c>
      <c r="N3152">
        <v>4</v>
      </c>
      <c r="O3152">
        <v>0.66900000000000004</v>
      </c>
      <c r="P3152">
        <v>1</v>
      </c>
      <c r="Q3152">
        <v>1</v>
      </c>
      <c r="R3152">
        <v>1</v>
      </c>
      <c r="S3152">
        <v>1</v>
      </c>
    </row>
    <row r="3153" spans="1:20" x14ac:dyDescent="0.2">
      <c r="A3153" t="s">
        <v>14114</v>
      </c>
      <c r="B3153" t="s">
        <v>14115</v>
      </c>
      <c r="C3153" t="s">
        <v>240</v>
      </c>
      <c r="D3153" t="s">
        <v>1002</v>
      </c>
      <c r="E3153" s="23">
        <v>41913</v>
      </c>
      <c r="F3153">
        <v>19</v>
      </c>
      <c r="G3153">
        <v>20</v>
      </c>
      <c r="H3153">
        <v>0.95</v>
      </c>
      <c r="I3153">
        <v>45</v>
      </c>
      <c r="J3153">
        <v>85</v>
      </c>
      <c r="K3153">
        <v>0.52941176470588236</v>
      </c>
      <c r="L3153">
        <v>90</v>
      </c>
      <c r="M3153">
        <v>0.94444444444444442</v>
      </c>
      <c r="N3153">
        <v>43</v>
      </c>
      <c r="P3153">
        <v>5</v>
      </c>
      <c r="Q3153">
        <v>9</v>
      </c>
      <c r="R3153">
        <v>0.55555555555555558</v>
      </c>
      <c r="S3153">
        <v>2</v>
      </c>
    </row>
    <row r="3154" spans="1:20" x14ac:dyDescent="0.2">
      <c r="A3154" t="s">
        <v>14291</v>
      </c>
      <c r="B3154" t="s">
        <v>14292</v>
      </c>
      <c r="C3154" t="s">
        <v>241</v>
      </c>
      <c r="D3154" t="s">
        <v>1002</v>
      </c>
      <c r="E3154" s="23">
        <v>41913</v>
      </c>
      <c r="F3154">
        <v>33</v>
      </c>
      <c r="G3154">
        <v>34</v>
      </c>
      <c r="H3154">
        <v>0.97058823529411764</v>
      </c>
      <c r="I3154">
        <v>272</v>
      </c>
      <c r="J3154">
        <v>335</v>
      </c>
      <c r="K3154">
        <v>0.81194029850746263</v>
      </c>
      <c r="L3154">
        <v>335</v>
      </c>
      <c r="M3154">
        <v>1</v>
      </c>
      <c r="N3154">
        <v>261</v>
      </c>
      <c r="P3154">
        <v>0</v>
      </c>
      <c r="Q3154">
        <v>5</v>
      </c>
      <c r="R3154">
        <v>0</v>
      </c>
      <c r="S3154">
        <v>11</v>
      </c>
      <c r="T3154">
        <v>1</v>
      </c>
    </row>
    <row r="3155" spans="1:20" x14ac:dyDescent="0.2">
      <c r="A3155" t="s">
        <v>14620</v>
      </c>
      <c r="B3155" t="s">
        <v>14621</v>
      </c>
      <c r="C3155" t="s">
        <v>199</v>
      </c>
      <c r="D3155" t="s">
        <v>1000</v>
      </c>
      <c r="E3155" s="23">
        <v>41913</v>
      </c>
      <c r="F3155">
        <v>11</v>
      </c>
      <c r="G3155">
        <v>11</v>
      </c>
      <c r="H3155">
        <v>1</v>
      </c>
      <c r="I3155">
        <v>87</v>
      </c>
      <c r="J3155">
        <v>80</v>
      </c>
      <c r="K3155">
        <v>1.0874999999999999</v>
      </c>
      <c r="L3155">
        <v>80</v>
      </c>
      <c r="M3155">
        <v>1</v>
      </c>
      <c r="N3155">
        <v>87</v>
      </c>
      <c r="P3155">
        <v>0</v>
      </c>
      <c r="Q3155">
        <v>2</v>
      </c>
      <c r="R3155">
        <v>0</v>
      </c>
      <c r="S3155">
        <v>0</v>
      </c>
      <c r="T3155">
        <v>0.32258064516129031</v>
      </c>
    </row>
    <row r="3156" spans="1:20" x14ac:dyDescent="0.2">
      <c r="A3156" t="s">
        <v>14795</v>
      </c>
      <c r="B3156" t="s">
        <v>14796</v>
      </c>
      <c r="C3156" t="s">
        <v>201</v>
      </c>
      <c r="D3156" t="s">
        <v>1002</v>
      </c>
      <c r="E3156" s="23">
        <v>41913</v>
      </c>
      <c r="F3156">
        <v>0</v>
      </c>
      <c r="G3156">
        <v>0</v>
      </c>
      <c r="H3156" t="e">
        <v>#DIV/0!</v>
      </c>
      <c r="I3156">
        <v>0</v>
      </c>
      <c r="J3156">
        <v>0</v>
      </c>
      <c r="K3156" t="e">
        <v>#DIV/0!</v>
      </c>
      <c r="L3156">
        <v>0</v>
      </c>
      <c r="M3156" t="e">
        <v>#DIV/0!</v>
      </c>
      <c r="N3156">
        <v>0</v>
      </c>
      <c r="P3156">
        <v>0</v>
      </c>
      <c r="Q3156">
        <v>0</v>
      </c>
      <c r="R3156" t="e">
        <v>#DIV/0!</v>
      </c>
      <c r="S3156">
        <v>0</v>
      </c>
      <c r="T3156">
        <v>0.875</v>
      </c>
    </row>
    <row r="3157" spans="1:20" x14ac:dyDescent="0.2">
      <c r="A3157" t="s">
        <v>14886</v>
      </c>
      <c r="B3157" t="s">
        <v>14887</v>
      </c>
      <c r="C3157" t="s">
        <v>200</v>
      </c>
      <c r="D3157" t="s">
        <v>1002</v>
      </c>
      <c r="E3157" s="23">
        <v>41913</v>
      </c>
      <c r="F3157">
        <v>4</v>
      </c>
      <c r="G3157">
        <v>4</v>
      </c>
      <c r="H3157">
        <v>1</v>
      </c>
      <c r="I3157">
        <v>7</v>
      </c>
      <c r="J3157">
        <v>10</v>
      </c>
      <c r="K3157">
        <v>0.7</v>
      </c>
      <c r="L3157">
        <v>10</v>
      </c>
      <c r="M3157">
        <v>1</v>
      </c>
      <c r="N3157">
        <v>7</v>
      </c>
      <c r="P3157">
        <v>0</v>
      </c>
      <c r="Q3157">
        <v>0</v>
      </c>
      <c r="R3157" t="e">
        <v>#DIV/0!</v>
      </c>
      <c r="S3157">
        <v>0</v>
      </c>
      <c r="T3157">
        <v>1.03</v>
      </c>
    </row>
    <row r="3158" spans="1:20" x14ac:dyDescent="0.2">
      <c r="A3158" t="s">
        <v>15063</v>
      </c>
      <c r="B3158" t="s">
        <v>15064</v>
      </c>
      <c r="C3158" t="s">
        <v>202</v>
      </c>
      <c r="D3158" t="s">
        <v>1002</v>
      </c>
      <c r="E3158" s="23">
        <v>41913</v>
      </c>
      <c r="F3158">
        <v>7</v>
      </c>
      <c r="G3158">
        <v>7</v>
      </c>
      <c r="H3158">
        <v>1</v>
      </c>
      <c r="I3158">
        <v>80</v>
      </c>
      <c r="J3158">
        <v>70</v>
      </c>
      <c r="K3158">
        <v>1.1428571428571428</v>
      </c>
      <c r="L3158">
        <v>70</v>
      </c>
      <c r="M3158">
        <v>1</v>
      </c>
      <c r="N3158">
        <v>80</v>
      </c>
      <c r="P3158">
        <v>0</v>
      </c>
      <c r="Q3158">
        <v>2</v>
      </c>
      <c r="R3158">
        <v>0</v>
      </c>
      <c r="S3158">
        <v>0</v>
      </c>
      <c r="T3158">
        <v>1.05</v>
      </c>
    </row>
    <row r="3159" spans="1:20" x14ac:dyDescent="0.2">
      <c r="A3159" t="s">
        <v>15606</v>
      </c>
      <c r="B3159" t="s">
        <v>15607</v>
      </c>
      <c r="C3159" t="s">
        <v>228</v>
      </c>
      <c r="D3159" t="s">
        <v>1002</v>
      </c>
      <c r="E3159" s="23">
        <v>41913</v>
      </c>
      <c r="F3159">
        <v>3</v>
      </c>
      <c r="G3159">
        <v>3</v>
      </c>
      <c r="H3159">
        <v>1</v>
      </c>
      <c r="I3159">
        <v>13</v>
      </c>
      <c r="J3159">
        <v>21</v>
      </c>
      <c r="K3159">
        <v>0.61904761904761907</v>
      </c>
      <c r="L3159">
        <v>21</v>
      </c>
      <c r="M3159">
        <v>1</v>
      </c>
      <c r="N3159">
        <v>11</v>
      </c>
      <c r="P3159">
        <v>0</v>
      </c>
      <c r="Q3159">
        <v>0</v>
      </c>
      <c r="R3159" t="e">
        <v>#DIV/0!</v>
      </c>
      <c r="S3159">
        <v>2</v>
      </c>
      <c r="T3159">
        <v>0.69899999999999995</v>
      </c>
    </row>
    <row r="3160" spans="1:20" x14ac:dyDescent="0.2">
      <c r="A3160" t="s">
        <v>15767</v>
      </c>
      <c r="B3160" t="s">
        <v>15768</v>
      </c>
      <c r="C3160" t="s">
        <v>227</v>
      </c>
      <c r="D3160" t="s">
        <v>1000</v>
      </c>
      <c r="E3160" s="23">
        <v>41913</v>
      </c>
      <c r="F3160">
        <v>3</v>
      </c>
      <c r="G3160">
        <v>3</v>
      </c>
      <c r="H3160">
        <v>1</v>
      </c>
      <c r="I3160">
        <v>13</v>
      </c>
      <c r="J3160">
        <v>21</v>
      </c>
      <c r="K3160">
        <v>0.61904761904761907</v>
      </c>
      <c r="L3160">
        <v>21</v>
      </c>
      <c r="M3160">
        <v>1</v>
      </c>
      <c r="N3160">
        <v>11</v>
      </c>
      <c r="P3160">
        <v>0</v>
      </c>
      <c r="Q3160">
        <v>0</v>
      </c>
      <c r="R3160" t="e">
        <v>#DIV/0!</v>
      </c>
      <c r="S3160">
        <v>2</v>
      </c>
      <c r="T3160">
        <v>0.83699999999999997</v>
      </c>
    </row>
    <row r="3161" spans="1:20" x14ac:dyDescent="0.2">
      <c r="A3161" t="s">
        <v>15944</v>
      </c>
      <c r="B3161" t="s">
        <v>15945</v>
      </c>
      <c r="C3161" t="s">
        <v>203</v>
      </c>
      <c r="D3161" t="s">
        <v>1000</v>
      </c>
      <c r="E3161" s="23">
        <v>41913</v>
      </c>
      <c r="F3161">
        <v>13</v>
      </c>
      <c r="G3161">
        <v>14</v>
      </c>
      <c r="H3161">
        <v>0.9285714285714286</v>
      </c>
      <c r="I3161">
        <v>73</v>
      </c>
      <c r="J3161">
        <v>105</v>
      </c>
      <c r="K3161">
        <v>0.69523809523809521</v>
      </c>
      <c r="L3161">
        <v>110</v>
      </c>
      <c r="M3161">
        <v>0.95454545454545459</v>
      </c>
      <c r="N3161">
        <v>60</v>
      </c>
      <c r="P3161">
        <v>2</v>
      </c>
      <c r="Q3161">
        <v>6</v>
      </c>
      <c r="R3161">
        <v>0.33333333333333331</v>
      </c>
      <c r="S3161">
        <v>13</v>
      </c>
      <c r="T3161">
        <v>0.83</v>
      </c>
    </row>
    <row r="3162" spans="1:20" x14ac:dyDescent="0.2">
      <c r="A3162" t="s">
        <v>16123</v>
      </c>
      <c r="B3162" t="s">
        <v>16124</v>
      </c>
      <c r="C3162" t="s">
        <v>205</v>
      </c>
      <c r="D3162" t="s">
        <v>1002</v>
      </c>
      <c r="E3162" s="23">
        <v>41913</v>
      </c>
      <c r="F3162">
        <v>5</v>
      </c>
      <c r="G3162">
        <v>5</v>
      </c>
      <c r="H3162">
        <v>1</v>
      </c>
      <c r="I3162">
        <v>33</v>
      </c>
      <c r="J3162">
        <v>45</v>
      </c>
      <c r="K3162">
        <v>0.73333333333333328</v>
      </c>
      <c r="L3162">
        <v>45</v>
      </c>
      <c r="M3162">
        <v>1</v>
      </c>
      <c r="N3162">
        <v>20</v>
      </c>
      <c r="O3162">
        <v>1.0249999999999999</v>
      </c>
      <c r="P3162">
        <v>2</v>
      </c>
      <c r="Q3162">
        <v>2</v>
      </c>
      <c r="R3162">
        <v>1</v>
      </c>
      <c r="S3162">
        <v>13</v>
      </c>
      <c r="T3162">
        <v>0.95</v>
      </c>
    </row>
    <row r="3163" spans="1:20" x14ac:dyDescent="0.2">
      <c r="A3163" t="s">
        <v>16300</v>
      </c>
      <c r="B3163" t="s">
        <v>16301</v>
      </c>
      <c r="C3163" t="s">
        <v>204</v>
      </c>
      <c r="D3163" t="s">
        <v>1002</v>
      </c>
      <c r="E3163" s="23">
        <v>41913</v>
      </c>
      <c r="F3163">
        <v>4</v>
      </c>
      <c r="G3163">
        <v>5</v>
      </c>
      <c r="H3163">
        <v>0.8</v>
      </c>
      <c r="I3163">
        <v>8</v>
      </c>
      <c r="J3163">
        <v>20</v>
      </c>
      <c r="K3163">
        <v>0.4</v>
      </c>
      <c r="L3163">
        <v>25</v>
      </c>
      <c r="M3163">
        <v>0.8</v>
      </c>
      <c r="N3163">
        <v>8</v>
      </c>
      <c r="P3163">
        <v>0</v>
      </c>
      <c r="Q3163">
        <v>4</v>
      </c>
      <c r="R3163">
        <v>0</v>
      </c>
      <c r="S3163">
        <v>0</v>
      </c>
      <c r="T3163">
        <v>1</v>
      </c>
    </row>
    <row r="3164" spans="1:20" x14ac:dyDescent="0.2">
      <c r="A3164" t="s">
        <v>16477</v>
      </c>
      <c r="B3164" t="s">
        <v>16478</v>
      </c>
      <c r="C3164" t="s">
        <v>206</v>
      </c>
      <c r="D3164" t="s">
        <v>1002</v>
      </c>
      <c r="E3164" s="23">
        <v>41913</v>
      </c>
      <c r="F3164">
        <v>4</v>
      </c>
      <c r="G3164">
        <v>4</v>
      </c>
      <c r="H3164">
        <v>1</v>
      </c>
      <c r="I3164">
        <v>32</v>
      </c>
      <c r="J3164">
        <v>40</v>
      </c>
      <c r="K3164">
        <v>0.8</v>
      </c>
      <c r="L3164">
        <v>40</v>
      </c>
      <c r="M3164">
        <v>1</v>
      </c>
      <c r="N3164">
        <v>32</v>
      </c>
      <c r="P3164">
        <v>0</v>
      </c>
      <c r="Q3164">
        <v>0</v>
      </c>
      <c r="R3164" t="e">
        <v>#DIV/0!</v>
      </c>
      <c r="S3164">
        <v>0</v>
      </c>
      <c r="T3164">
        <v>1</v>
      </c>
    </row>
    <row r="3165" spans="1:20" x14ac:dyDescent="0.2">
      <c r="A3165" t="s">
        <v>16618</v>
      </c>
      <c r="B3165" t="s">
        <v>16619</v>
      </c>
      <c r="C3165" t="s">
        <v>223</v>
      </c>
      <c r="D3165" t="s">
        <v>1000</v>
      </c>
      <c r="E3165" s="23">
        <v>41913</v>
      </c>
      <c r="F3165">
        <v>3</v>
      </c>
      <c r="G3165">
        <v>3</v>
      </c>
      <c r="H3165">
        <v>1</v>
      </c>
      <c r="I3165">
        <v>23</v>
      </c>
      <c r="J3165">
        <v>30</v>
      </c>
      <c r="K3165">
        <v>0.76666666666666672</v>
      </c>
      <c r="L3165">
        <v>30</v>
      </c>
      <c r="M3165">
        <v>1</v>
      </c>
      <c r="N3165">
        <v>20</v>
      </c>
      <c r="P3165">
        <v>0</v>
      </c>
      <c r="Q3165">
        <v>0</v>
      </c>
      <c r="R3165" t="e">
        <v>#DIV/0!</v>
      </c>
      <c r="S3165">
        <v>3</v>
      </c>
      <c r="T3165">
        <v>9.0909090909090912E-2</v>
      </c>
    </row>
    <row r="3166" spans="1:20" x14ac:dyDescent="0.2">
      <c r="A3166" t="s">
        <v>16797</v>
      </c>
      <c r="B3166" t="s">
        <v>16798</v>
      </c>
      <c r="C3166" t="s">
        <v>224</v>
      </c>
      <c r="D3166" t="s">
        <v>1002</v>
      </c>
      <c r="E3166" s="23">
        <v>41913</v>
      </c>
      <c r="F3166">
        <v>3</v>
      </c>
      <c r="G3166">
        <v>3</v>
      </c>
      <c r="H3166">
        <v>1</v>
      </c>
      <c r="I3166">
        <v>23</v>
      </c>
      <c r="J3166">
        <v>30</v>
      </c>
      <c r="K3166">
        <v>0.76666666666666672</v>
      </c>
      <c r="L3166">
        <v>30</v>
      </c>
      <c r="M3166">
        <v>1</v>
      </c>
      <c r="N3166">
        <v>20</v>
      </c>
      <c r="P3166">
        <v>0</v>
      </c>
      <c r="Q3166">
        <v>0</v>
      </c>
      <c r="R3166" t="e">
        <v>#DIV/0!</v>
      </c>
      <c r="S3166">
        <v>3</v>
      </c>
      <c r="T3166">
        <v>0.33333333333333331</v>
      </c>
    </row>
    <row r="3167" spans="1:20" x14ac:dyDescent="0.2">
      <c r="A3167" t="s">
        <v>17234</v>
      </c>
      <c r="B3167" t="s">
        <v>17235</v>
      </c>
      <c r="C3167" t="s">
        <v>225</v>
      </c>
      <c r="D3167" t="s">
        <v>1000</v>
      </c>
      <c r="E3167" s="23">
        <v>41913</v>
      </c>
      <c r="F3167">
        <v>3</v>
      </c>
      <c r="G3167">
        <v>3</v>
      </c>
      <c r="H3167">
        <v>1</v>
      </c>
      <c r="I3167">
        <v>25</v>
      </c>
      <c r="J3167">
        <v>30</v>
      </c>
      <c r="K3167">
        <v>0.83333333333333337</v>
      </c>
      <c r="L3167">
        <v>30</v>
      </c>
      <c r="M3167">
        <v>1</v>
      </c>
      <c r="N3167">
        <v>25</v>
      </c>
      <c r="P3167">
        <v>0</v>
      </c>
      <c r="Q3167">
        <v>2</v>
      </c>
      <c r="R3167">
        <v>0</v>
      </c>
      <c r="S3167">
        <v>0</v>
      </c>
    </row>
    <row r="3168" spans="1:20" x14ac:dyDescent="0.2">
      <c r="A3168" t="s">
        <v>17441</v>
      </c>
      <c r="B3168" t="s">
        <v>17442</v>
      </c>
      <c r="C3168" t="s">
        <v>226</v>
      </c>
      <c r="D3168" t="s">
        <v>1002</v>
      </c>
      <c r="E3168" s="23">
        <v>41913</v>
      </c>
      <c r="F3168">
        <v>3</v>
      </c>
      <c r="G3168">
        <v>3</v>
      </c>
      <c r="H3168">
        <v>1</v>
      </c>
      <c r="I3168">
        <v>25</v>
      </c>
      <c r="J3168">
        <v>30</v>
      </c>
      <c r="K3168">
        <v>0.83333333333333337</v>
      </c>
      <c r="L3168">
        <v>30</v>
      </c>
      <c r="M3168">
        <v>1</v>
      </c>
      <c r="N3168">
        <v>25</v>
      </c>
      <c r="P3168">
        <v>0</v>
      </c>
      <c r="Q3168">
        <v>2</v>
      </c>
      <c r="R3168">
        <v>0</v>
      </c>
      <c r="S3168">
        <v>0</v>
      </c>
      <c r="T3168">
        <v>0.54347826086956519</v>
      </c>
    </row>
    <row r="3169" spans="1:20" x14ac:dyDescent="0.2">
      <c r="A3169" t="s">
        <v>17618</v>
      </c>
      <c r="B3169" t="s">
        <v>17619</v>
      </c>
      <c r="C3169" t="s">
        <v>232</v>
      </c>
      <c r="D3169" t="s">
        <v>1000</v>
      </c>
      <c r="E3169" s="23">
        <v>41913</v>
      </c>
      <c r="F3169">
        <v>5</v>
      </c>
      <c r="G3169">
        <v>5</v>
      </c>
      <c r="H3169">
        <v>1</v>
      </c>
      <c r="I3169">
        <v>59</v>
      </c>
      <c r="J3169">
        <v>45</v>
      </c>
      <c r="K3169">
        <v>1.3111111111111111</v>
      </c>
      <c r="L3169">
        <v>45</v>
      </c>
      <c r="M3169">
        <v>1</v>
      </c>
      <c r="N3169">
        <v>59</v>
      </c>
      <c r="P3169">
        <v>0</v>
      </c>
      <c r="Q3169">
        <v>0</v>
      </c>
      <c r="R3169" t="e">
        <v>#DIV/0!</v>
      </c>
      <c r="S3169">
        <v>0</v>
      </c>
      <c r="T3169">
        <v>7.6923076923076927E-2</v>
      </c>
    </row>
    <row r="3170" spans="1:20" x14ac:dyDescent="0.2">
      <c r="A3170" t="s">
        <v>17815</v>
      </c>
      <c r="B3170" t="s">
        <v>17816</v>
      </c>
      <c r="C3170" t="s">
        <v>231</v>
      </c>
      <c r="D3170" t="s">
        <v>1002</v>
      </c>
      <c r="E3170" s="23">
        <v>41913</v>
      </c>
      <c r="F3170">
        <v>5</v>
      </c>
      <c r="G3170">
        <v>5</v>
      </c>
      <c r="H3170">
        <v>1</v>
      </c>
      <c r="I3170">
        <v>59</v>
      </c>
      <c r="J3170">
        <v>45</v>
      </c>
      <c r="K3170">
        <v>1.3111111111111111</v>
      </c>
      <c r="L3170">
        <v>45</v>
      </c>
      <c r="M3170">
        <v>1</v>
      </c>
      <c r="N3170">
        <v>59</v>
      </c>
      <c r="P3170">
        <v>0</v>
      </c>
      <c r="Q3170">
        <v>0</v>
      </c>
      <c r="R3170" t="e">
        <v>#DIV/0!</v>
      </c>
      <c r="S3170">
        <v>0</v>
      </c>
      <c r="T3170">
        <v>0.10666666666666701</v>
      </c>
    </row>
    <row r="3171" spans="1:20" x14ac:dyDescent="0.2">
      <c r="A3171" t="s">
        <v>17992</v>
      </c>
      <c r="B3171" t="s">
        <v>17993</v>
      </c>
      <c r="C3171" t="s">
        <v>317</v>
      </c>
      <c r="D3171" t="s">
        <v>1000</v>
      </c>
      <c r="E3171" s="23">
        <v>41913</v>
      </c>
      <c r="F3171">
        <v>5</v>
      </c>
      <c r="G3171">
        <v>5</v>
      </c>
      <c r="H3171">
        <v>1</v>
      </c>
      <c r="I3171">
        <v>25</v>
      </c>
      <c r="J3171">
        <v>25</v>
      </c>
      <c r="K3171">
        <v>1</v>
      </c>
      <c r="L3171">
        <v>25</v>
      </c>
      <c r="M3171">
        <v>1</v>
      </c>
      <c r="N3171">
        <v>23</v>
      </c>
      <c r="P3171">
        <v>5</v>
      </c>
      <c r="Q3171">
        <v>5</v>
      </c>
      <c r="R3171">
        <v>1</v>
      </c>
      <c r="S3171">
        <v>2</v>
      </c>
    </row>
    <row r="3172" spans="1:20" x14ac:dyDescent="0.2">
      <c r="A3172" t="s">
        <v>18171</v>
      </c>
      <c r="B3172" t="s">
        <v>18172</v>
      </c>
      <c r="C3172" t="s">
        <v>316</v>
      </c>
      <c r="D3172" t="s">
        <v>1002</v>
      </c>
      <c r="E3172" s="23">
        <v>41913</v>
      </c>
      <c r="F3172">
        <v>5</v>
      </c>
      <c r="G3172">
        <v>5</v>
      </c>
      <c r="H3172">
        <v>1</v>
      </c>
      <c r="I3172">
        <v>25</v>
      </c>
      <c r="J3172">
        <v>25</v>
      </c>
      <c r="K3172">
        <v>1</v>
      </c>
      <c r="L3172">
        <v>25</v>
      </c>
      <c r="M3172">
        <v>1</v>
      </c>
      <c r="N3172">
        <v>23</v>
      </c>
      <c r="P3172">
        <v>5</v>
      </c>
      <c r="Q3172">
        <v>5</v>
      </c>
      <c r="R3172">
        <v>1</v>
      </c>
      <c r="S3172">
        <v>2</v>
      </c>
    </row>
    <row r="3173" spans="1:20" x14ac:dyDescent="0.2">
      <c r="A3173" t="s">
        <v>18424</v>
      </c>
      <c r="B3173" t="s">
        <v>18425</v>
      </c>
      <c r="C3173" t="s">
        <v>214</v>
      </c>
      <c r="D3173" t="s">
        <v>1000</v>
      </c>
      <c r="E3173" s="23">
        <v>41913</v>
      </c>
      <c r="F3173">
        <v>13</v>
      </c>
      <c r="G3173">
        <v>14</v>
      </c>
      <c r="H3173">
        <v>0.9285714285714286</v>
      </c>
      <c r="I3173">
        <v>85</v>
      </c>
      <c r="J3173">
        <v>127</v>
      </c>
      <c r="K3173">
        <v>0.6692913385826772</v>
      </c>
      <c r="L3173">
        <v>137</v>
      </c>
      <c r="M3173">
        <v>0.92700729927007297</v>
      </c>
      <c r="N3173">
        <v>63</v>
      </c>
      <c r="P3173">
        <v>7</v>
      </c>
      <c r="Q3173">
        <v>10</v>
      </c>
      <c r="R3173">
        <v>0.7</v>
      </c>
      <c r="S3173">
        <v>22</v>
      </c>
    </row>
    <row r="3174" spans="1:20" x14ac:dyDescent="0.2">
      <c r="A3174" t="s">
        <v>18603</v>
      </c>
      <c r="B3174" t="s">
        <v>18604</v>
      </c>
      <c r="C3174" t="s">
        <v>215</v>
      </c>
      <c r="D3174" t="s">
        <v>1002</v>
      </c>
      <c r="E3174" s="23">
        <v>41913</v>
      </c>
      <c r="F3174">
        <v>6</v>
      </c>
      <c r="G3174">
        <v>6</v>
      </c>
      <c r="H3174">
        <v>1</v>
      </c>
      <c r="I3174">
        <v>47</v>
      </c>
      <c r="J3174">
        <v>57</v>
      </c>
      <c r="K3174">
        <v>0.82456140350877194</v>
      </c>
      <c r="L3174">
        <v>57</v>
      </c>
      <c r="M3174">
        <v>1</v>
      </c>
      <c r="N3174">
        <v>31</v>
      </c>
      <c r="O3174">
        <v>1.075</v>
      </c>
      <c r="P3174">
        <v>7</v>
      </c>
      <c r="Q3174">
        <v>9</v>
      </c>
      <c r="R3174">
        <v>0.77777777777777779</v>
      </c>
      <c r="S3174">
        <v>16</v>
      </c>
    </row>
    <row r="3175" spans="1:20" x14ac:dyDescent="0.2">
      <c r="A3175" t="s">
        <v>18780</v>
      </c>
      <c r="B3175" t="s">
        <v>18781</v>
      </c>
      <c r="C3175" t="s">
        <v>216</v>
      </c>
      <c r="D3175" t="s">
        <v>1002</v>
      </c>
      <c r="E3175" s="23">
        <v>41913</v>
      </c>
      <c r="F3175">
        <v>7</v>
      </c>
      <c r="G3175">
        <v>8</v>
      </c>
      <c r="H3175">
        <v>0.875</v>
      </c>
      <c r="I3175">
        <v>38</v>
      </c>
      <c r="J3175">
        <v>70</v>
      </c>
      <c r="K3175">
        <v>0.54285714285714282</v>
      </c>
      <c r="L3175">
        <v>80</v>
      </c>
      <c r="M3175">
        <v>0.875</v>
      </c>
      <c r="N3175">
        <v>32</v>
      </c>
      <c r="P3175">
        <v>0</v>
      </c>
      <c r="Q3175">
        <v>1</v>
      </c>
      <c r="R3175">
        <v>0</v>
      </c>
      <c r="S3175">
        <v>6</v>
      </c>
    </row>
    <row r="3176" spans="1:20" x14ac:dyDescent="0.2">
      <c r="A3176" t="s">
        <v>18957</v>
      </c>
      <c r="B3176" t="s">
        <v>18958</v>
      </c>
      <c r="C3176" t="s">
        <v>229</v>
      </c>
      <c r="D3176" t="s">
        <v>1002</v>
      </c>
      <c r="E3176" s="23">
        <v>41913</v>
      </c>
      <c r="F3176">
        <v>2</v>
      </c>
      <c r="G3176">
        <v>4</v>
      </c>
      <c r="H3176">
        <v>0.5</v>
      </c>
      <c r="I3176">
        <v>0</v>
      </c>
      <c r="J3176">
        <v>12</v>
      </c>
      <c r="K3176">
        <v>0</v>
      </c>
      <c r="L3176">
        <v>24</v>
      </c>
      <c r="M3176">
        <v>0.5</v>
      </c>
      <c r="N3176">
        <v>0</v>
      </c>
      <c r="P3176">
        <v>0</v>
      </c>
      <c r="Q3176">
        <v>0</v>
      </c>
      <c r="R3176" t="e">
        <v>#DIV/0!</v>
      </c>
    </row>
    <row r="3177" spans="1:20" x14ac:dyDescent="0.2">
      <c r="A3177" t="s">
        <v>19134</v>
      </c>
      <c r="B3177" t="s">
        <v>19135</v>
      </c>
      <c r="C3177" t="s">
        <v>230</v>
      </c>
      <c r="D3177" t="s">
        <v>1000</v>
      </c>
      <c r="E3177" s="23">
        <v>41913</v>
      </c>
      <c r="F3177">
        <v>2</v>
      </c>
      <c r="G3177">
        <v>4</v>
      </c>
      <c r="H3177">
        <v>0.5</v>
      </c>
      <c r="I3177">
        <v>0</v>
      </c>
      <c r="J3177">
        <v>12</v>
      </c>
      <c r="K3177">
        <v>0</v>
      </c>
      <c r="L3177">
        <v>24</v>
      </c>
      <c r="M3177">
        <v>0.5</v>
      </c>
      <c r="N3177">
        <v>0</v>
      </c>
      <c r="P3177">
        <v>0</v>
      </c>
      <c r="Q3177">
        <v>0</v>
      </c>
      <c r="R3177" t="e">
        <v>#DIV/0!</v>
      </c>
    </row>
    <row r="3178" spans="1:20" x14ac:dyDescent="0.2">
      <c r="A3178" t="s">
        <v>19313</v>
      </c>
      <c r="B3178" t="s">
        <v>19314</v>
      </c>
      <c r="C3178" t="s">
        <v>234</v>
      </c>
      <c r="D3178" t="s">
        <v>1000</v>
      </c>
      <c r="E3178" s="23">
        <v>41913</v>
      </c>
      <c r="F3178">
        <v>1</v>
      </c>
      <c r="G3178">
        <v>1</v>
      </c>
      <c r="H3178">
        <v>1</v>
      </c>
      <c r="I3178">
        <v>3</v>
      </c>
      <c r="J3178">
        <v>10</v>
      </c>
      <c r="K3178">
        <v>0.3</v>
      </c>
      <c r="L3178">
        <v>10</v>
      </c>
      <c r="M3178">
        <v>1</v>
      </c>
      <c r="N3178">
        <v>1</v>
      </c>
      <c r="S3178">
        <v>2</v>
      </c>
      <c r="T3178">
        <v>1</v>
      </c>
    </row>
    <row r="3179" spans="1:20" x14ac:dyDescent="0.2">
      <c r="A3179" t="s">
        <v>19492</v>
      </c>
      <c r="B3179" t="s">
        <v>19493</v>
      </c>
      <c r="C3179" t="s">
        <v>233</v>
      </c>
      <c r="D3179" t="s">
        <v>1002</v>
      </c>
      <c r="E3179" s="23">
        <v>41913</v>
      </c>
      <c r="F3179">
        <v>1</v>
      </c>
      <c r="G3179">
        <v>1</v>
      </c>
      <c r="H3179">
        <v>1</v>
      </c>
      <c r="I3179">
        <v>3</v>
      </c>
      <c r="J3179">
        <v>10</v>
      </c>
      <c r="K3179">
        <v>0.3</v>
      </c>
      <c r="L3179">
        <v>10</v>
      </c>
      <c r="M3179">
        <v>1</v>
      </c>
      <c r="N3179">
        <v>1</v>
      </c>
      <c r="S3179">
        <v>2</v>
      </c>
      <c r="T3179">
        <v>0.53333333333333333</v>
      </c>
    </row>
    <row r="3180" spans="1:20" x14ac:dyDescent="0.2">
      <c r="A3180" t="s">
        <v>19867</v>
      </c>
      <c r="B3180" t="s">
        <v>19868</v>
      </c>
      <c r="C3180" t="s">
        <v>220</v>
      </c>
      <c r="D3180" t="s">
        <v>1000</v>
      </c>
      <c r="E3180" s="23">
        <v>41913</v>
      </c>
      <c r="F3180">
        <v>14</v>
      </c>
      <c r="G3180">
        <v>16</v>
      </c>
      <c r="H3180">
        <v>0.875</v>
      </c>
      <c r="I3180">
        <v>35</v>
      </c>
      <c r="J3180">
        <v>44</v>
      </c>
      <c r="K3180">
        <v>0.79545454545454541</v>
      </c>
      <c r="L3180">
        <v>48</v>
      </c>
      <c r="M3180">
        <v>0.91666666666666663</v>
      </c>
      <c r="N3180">
        <v>27</v>
      </c>
      <c r="P3180">
        <v>2</v>
      </c>
      <c r="Q3180">
        <v>6</v>
      </c>
      <c r="R3180">
        <v>0.33333333333333331</v>
      </c>
      <c r="S3180">
        <v>8</v>
      </c>
      <c r="T3180">
        <v>1</v>
      </c>
    </row>
    <row r="3181" spans="1:20" x14ac:dyDescent="0.2">
      <c r="A3181" t="s">
        <v>20046</v>
      </c>
      <c r="B3181" t="s">
        <v>20047</v>
      </c>
      <c r="C3181" t="s">
        <v>221</v>
      </c>
      <c r="D3181" t="s">
        <v>1002</v>
      </c>
      <c r="E3181" s="23">
        <v>41913</v>
      </c>
      <c r="F3181">
        <v>11</v>
      </c>
      <c r="G3181">
        <v>12</v>
      </c>
      <c r="H3181">
        <v>0.91666666666666663</v>
      </c>
      <c r="I3181">
        <v>30</v>
      </c>
      <c r="J3181">
        <v>38</v>
      </c>
      <c r="K3181">
        <v>0.78947368421052633</v>
      </c>
      <c r="L3181">
        <v>40</v>
      </c>
      <c r="M3181">
        <v>0.95</v>
      </c>
      <c r="N3181">
        <v>23</v>
      </c>
      <c r="O3181">
        <v>0.83450000000000002</v>
      </c>
      <c r="P3181">
        <v>1</v>
      </c>
      <c r="Q3181">
        <v>5</v>
      </c>
      <c r="R3181">
        <v>0.2</v>
      </c>
      <c r="S3181">
        <v>7</v>
      </c>
      <c r="T3181">
        <v>0.81818181818181823</v>
      </c>
    </row>
    <row r="3182" spans="1:20" x14ac:dyDescent="0.2">
      <c r="A3182" t="s">
        <v>20223</v>
      </c>
      <c r="B3182" t="s">
        <v>20224</v>
      </c>
      <c r="C3182" t="s">
        <v>222</v>
      </c>
      <c r="D3182" t="s">
        <v>1002</v>
      </c>
      <c r="E3182" s="23">
        <v>41913</v>
      </c>
      <c r="F3182">
        <v>3</v>
      </c>
      <c r="G3182">
        <v>4</v>
      </c>
      <c r="H3182">
        <v>0.75</v>
      </c>
      <c r="I3182">
        <v>5</v>
      </c>
      <c r="J3182">
        <v>6</v>
      </c>
      <c r="K3182">
        <v>0.83333333333333337</v>
      </c>
      <c r="L3182">
        <v>8</v>
      </c>
      <c r="M3182">
        <v>0.75</v>
      </c>
      <c r="N3182">
        <v>4</v>
      </c>
      <c r="O3182">
        <v>0.66900000000000004</v>
      </c>
      <c r="P3182">
        <v>1</v>
      </c>
      <c r="Q3182">
        <v>1</v>
      </c>
      <c r="R3182">
        <v>1</v>
      </c>
      <c r="S3182">
        <v>1</v>
      </c>
    </row>
    <row r="3183" spans="1:20" x14ac:dyDescent="0.2">
      <c r="A3183" t="s">
        <v>20400</v>
      </c>
      <c r="B3183" t="s">
        <v>20401</v>
      </c>
      <c r="C3183" t="s">
        <v>211</v>
      </c>
      <c r="D3183" t="s">
        <v>1002</v>
      </c>
      <c r="E3183" s="23">
        <v>41913</v>
      </c>
      <c r="F3183">
        <v>2</v>
      </c>
      <c r="G3183">
        <v>3</v>
      </c>
      <c r="H3183">
        <v>0.66666666666666663</v>
      </c>
      <c r="I3183">
        <v>18</v>
      </c>
      <c r="J3183">
        <v>16</v>
      </c>
      <c r="K3183">
        <v>1.125</v>
      </c>
      <c r="L3183">
        <v>24</v>
      </c>
      <c r="M3183">
        <v>0.66666666666666663</v>
      </c>
      <c r="N3183">
        <v>17</v>
      </c>
      <c r="P3183">
        <v>0</v>
      </c>
      <c r="Q3183">
        <v>2</v>
      </c>
      <c r="R3183">
        <v>0</v>
      </c>
      <c r="S3183">
        <v>1</v>
      </c>
      <c r="T3183">
        <v>0.41666666666666669</v>
      </c>
    </row>
    <row r="3184" spans="1:20" x14ac:dyDescent="0.2">
      <c r="A3184" t="s">
        <v>20577</v>
      </c>
      <c r="B3184" t="s">
        <v>20578</v>
      </c>
      <c r="C3184" t="s">
        <v>207</v>
      </c>
      <c r="D3184" t="s">
        <v>1000</v>
      </c>
      <c r="E3184" s="23">
        <v>41913</v>
      </c>
      <c r="F3184">
        <v>9</v>
      </c>
      <c r="G3184">
        <v>10</v>
      </c>
      <c r="H3184">
        <v>0.9</v>
      </c>
      <c r="I3184">
        <v>46</v>
      </c>
      <c r="J3184">
        <v>61</v>
      </c>
      <c r="K3184">
        <v>0.75409836065573765</v>
      </c>
      <c r="L3184">
        <v>69</v>
      </c>
      <c r="M3184">
        <v>0.88405797101449279</v>
      </c>
      <c r="N3184">
        <v>38</v>
      </c>
      <c r="P3184">
        <v>3</v>
      </c>
      <c r="Q3184">
        <v>6</v>
      </c>
      <c r="R3184">
        <v>0.5</v>
      </c>
      <c r="S3184">
        <v>8</v>
      </c>
      <c r="T3184">
        <v>1</v>
      </c>
    </row>
    <row r="3185" spans="1:20" x14ac:dyDescent="0.2">
      <c r="A3185" t="s">
        <v>20756</v>
      </c>
      <c r="B3185" t="s">
        <v>20757</v>
      </c>
      <c r="C3185" t="s">
        <v>894</v>
      </c>
      <c r="D3185" t="s">
        <v>1002</v>
      </c>
      <c r="E3185" s="23">
        <v>41913</v>
      </c>
      <c r="H3185" t="e">
        <v>#DIV/0!</v>
      </c>
      <c r="K3185" t="e">
        <v>#DIV/0!</v>
      </c>
      <c r="M3185" t="e">
        <v>#DIV/0!</v>
      </c>
      <c r="R3185" t="e">
        <v>#DIV/0!</v>
      </c>
      <c r="T3185">
        <v>0.77173913043478259</v>
      </c>
    </row>
    <row r="3186" spans="1:20" x14ac:dyDescent="0.2">
      <c r="A3186" t="s">
        <v>20821</v>
      </c>
      <c r="B3186" t="s">
        <v>20822</v>
      </c>
      <c r="C3186" t="s">
        <v>210</v>
      </c>
      <c r="D3186" t="s">
        <v>1002</v>
      </c>
      <c r="E3186" s="23">
        <v>41913</v>
      </c>
      <c r="F3186">
        <v>5</v>
      </c>
      <c r="G3186">
        <v>5</v>
      </c>
      <c r="H3186">
        <v>1</v>
      </c>
      <c r="I3186">
        <v>23</v>
      </c>
      <c r="J3186">
        <v>35</v>
      </c>
      <c r="K3186">
        <v>0.65714285714285714</v>
      </c>
      <c r="L3186">
        <v>35</v>
      </c>
      <c r="M3186">
        <v>1</v>
      </c>
      <c r="N3186">
        <v>16</v>
      </c>
      <c r="O3186">
        <v>1.1499999999999999</v>
      </c>
      <c r="P3186">
        <v>3</v>
      </c>
      <c r="Q3186">
        <v>4</v>
      </c>
      <c r="R3186">
        <v>0.75</v>
      </c>
      <c r="S3186">
        <v>7</v>
      </c>
      <c r="T3186">
        <v>7.6923076923076927E-2</v>
      </c>
    </row>
    <row r="3187" spans="1:20" x14ac:dyDescent="0.2">
      <c r="A3187" t="s">
        <v>20998</v>
      </c>
      <c r="B3187" t="s">
        <v>20999</v>
      </c>
      <c r="C3187" t="s">
        <v>208</v>
      </c>
      <c r="D3187" t="s">
        <v>1002</v>
      </c>
      <c r="E3187" s="23">
        <v>41913</v>
      </c>
      <c r="F3187">
        <v>2</v>
      </c>
      <c r="G3187">
        <v>2</v>
      </c>
      <c r="H3187">
        <v>1</v>
      </c>
      <c r="I3187">
        <v>5</v>
      </c>
      <c r="J3187">
        <v>10</v>
      </c>
      <c r="K3187">
        <v>0.5</v>
      </c>
      <c r="L3187">
        <v>10</v>
      </c>
      <c r="M3187">
        <v>1</v>
      </c>
      <c r="N3187">
        <v>5</v>
      </c>
      <c r="P3187">
        <v>0</v>
      </c>
      <c r="Q3187">
        <v>0</v>
      </c>
      <c r="R3187" t="e">
        <v>#DIV/0!</v>
      </c>
      <c r="S3187">
        <v>0</v>
      </c>
      <c r="T3187" t="e">
        <v>#DIV/0!</v>
      </c>
    </row>
    <row r="3188" spans="1:20" x14ac:dyDescent="0.2">
      <c r="A3188" t="s">
        <v>21253</v>
      </c>
      <c r="B3188" t="s">
        <v>21254</v>
      </c>
      <c r="C3188" t="s">
        <v>213</v>
      </c>
      <c r="D3188" t="s">
        <v>1002</v>
      </c>
      <c r="E3188" s="23">
        <v>41913</v>
      </c>
      <c r="F3188">
        <v>2</v>
      </c>
      <c r="G3188">
        <v>3</v>
      </c>
      <c r="H3188">
        <v>0.66666666666666663</v>
      </c>
      <c r="I3188">
        <v>5</v>
      </c>
      <c r="J3188">
        <v>12</v>
      </c>
      <c r="K3188">
        <v>0.41666666666666669</v>
      </c>
      <c r="L3188">
        <v>20</v>
      </c>
      <c r="M3188">
        <v>0.6</v>
      </c>
      <c r="N3188">
        <v>4</v>
      </c>
      <c r="P3188">
        <v>0</v>
      </c>
      <c r="Q3188">
        <v>0</v>
      </c>
      <c r="R3188" t="e">
        <v>#DIV/0!</v>
      </c>
      <c r="S3188">
        <v>1</v>
      </c>
      <c r="T3188" t="e">
        <v>#DIV/0!</v>
      </c>
    </row>
    <row r="3189" spans="1:20" x14ac:dyDescent="0.2">
      <c r="A3189" t="s">
        <v>21430</v>
      </c>
      <c r="B3189" t="s">
        <v>21431</v>
      </c>
      <c r="C3189" t="s">
        <v>8154</v>
      </c>
      <c r="D3189" t="s">
        <v>1002</v>
      </c>
      <c r="E3189" s="23">
        <v>41913</v>
      </c>
      <c r="H3189" t="e">
        <v>#DIV/0!</v>
      </c>
      <c r="K3189" t="e">
        <v>#DIV/0!</v>
      </c>
      <c r="M3189" t="e">
        <v>#DIV/0!</v>
      </c>
      <c r="R3189" t="e">
        <v>#DIV/0!</v>
      </c>
      <c r="T3189">
        <v>0.9375</v>
      </c>
    </row>
    <row r="3190" spans="1:20" x14ac:dyDescent="0.2">
      <c r="A3190" t="s">
        <v>21495</v>
      </c>
      <c r="B3190" t="s">
        <v>21496</v>
      </c>
      <c r="C3190" t="s">
        <v>212</v>
      </c>
      <c r="D3190" t="s">
        <v>1000</v>
      </c>
      <c r="E3190" s="23">
        <v>41913</v>
      </c>
      <c r="F3190">
        <v>2</v>
      </c>
      <c r="G3190">
        <v>3</v>
      </c>
      <c r="H3190">
        <v>0.66666666666666663</v>
      </c>
      <c r="I3190">
        <v>5</v>
      </c>
      <c r="J3190">
        <v>12</v>
      </c>
      <c r="K3190">
        <v>0.41666666666666669</v>
      </c>
      <c r="L3190">
        <v>20</v>
      </c>
      <c r="M3190">
        <v>0.6</v>
      </c>
      <c r="N3190">
        <v>4</v>
      </c>
      <c r="P3190">
        <v>0</v>
      </c>
      <c r="Q3190">
        <v>0</v>
      </c>
      <c r="R3190" t="e">
        <v>#DIV/0!</v>
      </c>
      <c r="S3190">
        <v>1</v>
      </c>
      <c r="T3190">
        <v>0.10666666666666701</v>
      </c>
    </row>
    <row r="3191" spans="1:20" x14ac:dyDescent="0.2">
      <c r="A3191" t="s">
        <v>21704</v>
      </c>
      <c r="B3191" t="s">
        <v>21705</v>
      </c>
      <c r="C3191" t="s">
        <v>217</v>
      </c>
      <c r="D3191" t="s">
        <v>1000</v>
      </c>
      <c r="E3191" s="23">
        <v>41913</v>
      </c>
      <c r="F3191">
        <v>7</v>
      </c>
      <c r="G3191">
        <v>7</v>
      </c>
      <c r="H3191">
        <v>1</v>
      </c>
      <c r="I3191">
        <v>12</v>
      </c>
      <c r="J3191">
        <v>50</v>
      </c>
      <c r="K3191">
        <v>0.24</v>
      </c>
      <c r="L3191">
        <v>50</v>
      </c>
      <c r="M3191">
        <v>1</v>
      </c>
      <c r="N3191">
        <v>12</v>
      </c>
      <c r="P3191">
        <v>0</v>
      </c>
      <c r="Q3191">
        <v>0</v>
      </c>
      <c r="R3191" t="e">
        <v>#DIV/0!</v>
      </c>
      <c r="S3191">
        <v>0</v>
      </c>
      <c r="T3191" t="e">
        <v>#DIV/0!</v>
      </c>
    </row>
    <row r="3192" spans="1:20" x14ac:dyDescent="0.2">
      <c r="A3192" t="s">
        <v>21883</v>
      </c>
      <c r="B3192" t="s">
        <v>21884</v>
      </c>
      <c r="C3192" t="s">
        <v>895</v>
      </c>
      <c r="D3192" t="s">
        <v>1002</v>
      </c>
      <c r="E3192" s="23">
        <v>41913</v>
      </c>
      <c r="H3192" t="e">
        <v>#DIV/0!</v>
      </c>
      <c r="K3192" t="e">
        <v>#DIV/0!</v>
      </c>
      <c r="M3192" t="e">
        <v>#DIV/0!</v>
      </c>
      <c r="R3192" t="e">
        <v>#DIV/0!</v>
      </c>
      <c r="T3192">
        <v>0.56045454545454543</v>
      </c>
    </row>
    <row r="3193" spans="1:20" x14ac:dyDescent="0.2">
      <c r="A3193" t="s">
        <v>21948</v>
      </c>
      <c r="B3193" t="s">
        <v>21949</v>
      </c>
      <c r="C3193" t="s">
        <v>218</v>
      </c>
      <c r="D3193" t="s">
        <v>1002</v>
      </c>
      <c r="E3193" s="23">
        <v>41913</v>
      </c>
      <c r="F3193">
        <v>4</v>
      </c>
      <c r="G3193">
        <v>4</v>
      </c>
      <c r="H3193">
        <v>1</v>
      </c>
      <c r="I3193">
        <v>0</v>
      </c>
      <c r="J3193">
        <v>20</v>
      </c>
      <c r="K3193">
        <v>0</v>
      </c>
      <c r="L3193">
        <v>20</v>
      </c>
      <c r="M3193">
        <v>1</v>
      </c>
      <c r="N3193">
        <v>0</v>
      </c>
      <c r="P3193">
        <v>0</v>
      </c>
      <c r="Q3193">
        <v>0</v>
      </c>
      <c r="R3193" t="e">
        <v>#DIV/0!</v>
      </c>
      <c r="S3193">
        <v>0</v>
      </c>
      <c r="T3193" t="e">
        <v>#DIV/0!</v>
      </c>
    </row>
    <row r="3194" spans="1:20" x14ac:dyDescent="0.2">
      <c r="A3194" t="s">
        <v>22125</v>
      </c>
      <c r="B3194" t="s">
        <v>22126</v>
      </c>
      <c r="C3194" t="s">
        <v>219</v>
      </c>
      <c r="D3194" t="s">
        <v>1002</v>
      </c>
      <c r="E3194" s="23">
        <v>41913</v>
      </c>
      <c r="F3194">
        <v>3</v>
      </c>
      <c r="G3194">
        <v>3</v>
      </c>
      <c r="H3194">
        <v>1</v>
      </c>
      <c r="I3194">
        <v>12</v>
      </c>
      <c r="J3194">
        <v>30</v>
      </c>
      <c r="K3194">
        <v>0.4</v>
      </c>
      <c r="L3194">
        <v>30</v>
      </c>
      <c r="M3194">
        <v>1</v>
      </c>
      <c r="N3194">
        <v>12</v>
      </c>
      <c r="P3194">
        <v>0</v>
      </c>
      <c r="Q3194">
        <v>0</v>
      </c>
      <c r="R3194" t="e">
        <v>#DIV/0!</v>
      </c>
      <c r="S3194">
        <v>0</v>
      </c>
      <c r="T3194" t="e">
        <v>#DIV/0!</v>
      </c>
    </row>
    <row r="3195" spans="1:20" x14ac:dyDescent="0.2">
      <c r="A3195" t="s">
        <v>11581</v>
      </c>
      <c r="B3195" t="s">
        <v>11582</v>
      </c>
      <c r="C3195" t="s">
        <v>198</v>
      </c>
      <c r="D3195" t="s">
        <v>1002</v>
      </c>
      <c r="E3195" s="23">
        <v>41944</v>
      </c>
      <c r="F3195">
        <v>2</v>
      </c>
      <c r="G3195">
        <v>3</v>
      </c>
      <c r="H3195">
        <v>0.66666666666666663</v>
      </c>
      <c r="I3195">
        <v>3</v>
      </c>
      <c r="J3195">
        <v>10</v>
      </c>
      <c r="K3195">
        <v>0.3</v>
      </c>
      <c r="L3195">
        <v>15</v>
      </c>
      <c r="M3195">
        <v>0.66666666666666663</v>
      </c>
      <c r="N3195">
        <v>3</v>
      </c>
      <c r="P3195">
        <v>0</v>
      </c>
      <c r="Q3195">
        <v>0</v>
      </c>
      <c r="R3195" t="e">
        <v>#DIV/0!</v>
      </c>
      <c r="S3195">
        <v>0</v>
      </c>
      <c r="T3195">
        <v>0.83</v>
      </c>
    </row>
    <row r="3196" spans="1:20" x14ac:dyDescent="0.2">
      <c r="A3196" t="s">
        <v>13205</v>
      </c>
      <c r="B3196" t="s">
        <v>13117</v>
      </c>
      <c r="C3196" t="s">
        <v>1051</v>
      </c>
      <c r="D3196" t="s">
        <v>1002</v>
      </c>
      <c r="E3196" s="23">
        <v>41944</v>
      </c>
      <c r="F3196">
        <v>2</v>
      </c>
      <c r="G3196">
        <v>3</v>
      </c>
      <c r="H3196">
        <v>0.66666666666666663</v>
      </c>
      <c r="I3196">
        <v>3</v>
      </c>
      <c r="J3196">
        <v>10</v>
      </c>
      <c r="K3196">
        <v>0.3</v>
      </c>
      <c r="L3196">
        <v>15</v>
      </c>
      <c r="M3196">
        <v>0.66666666666666663</v>
      </c>
      <c r="N3196">
        <v>3</v>
      </c>
      <c r="P3196">
        <v>0</v>
      </c>
      <c r="Q3196">
        <v>0</v>
      </c>
      <c r="R3196" t="e">
        <v>#DIV/0!</v>
      </c>
      <c r="S3196">
        <v>0</v>
      </c>
      <c r="T3196" t="e">
        <v>#DIV/0!</v>
      </c>
    </row>
    <row r="3197" spans="1:20" x14ac:dyDescent="0.2">
      <c r="A3197" t="s">
        <v>3025</v>
      </c>
      <c r="B3197" t="s">
        <v>3026</v>
      </c>
      <c r="C3197" t="s">
        <v>242</v>
      </c>
      <c r="D3197" t="s">
        <v>1000</v>
      </c>
      <c r="E3197" s="23">
        <v>41944</v>
      </c>
      <c r="F3197">
        <v>8</v>
      </c>
      <c r="G3197">
        <v>11</v>
      </c>
      <c r="H3197">
        <v>0.72727272727272729</v>
      </c>
      <c r="I3197">
        <v>52</v>
      </c>
      <c r="J3197">
        <v>54</v>
      </c>
      <c r="K3197">
        <v>0.96296296296296291</v>
      </c>
      <c r="L3197">
        <v>76</v>
      </c>
      <c r="M3197">
        <v>0.71052631578947367</v>
      </c>
      <c r="N3197">
        <v>44</v>
      </c>
      <c r="P3197">
        <v>2</v>
      </c>
      <c r="Q3197">
        <v>10</v>
      </c>
      <c r="R3197">
        <v>0.2</v>
      </c>
      <c r="S3197">
        <v>8</v>
      </c>
      <c r="T3197">
        <v>0.33333333333333331</v>
      </c>
    </row>
    <row r="3198" spans="1:20" x14ac:dyDescent="0.2">
      <c r="A3198" t="s">
        <v>2850</v>
      </c>
      <c r="B3198" t="s">
        <v>2851</v>
      </c>
      <c r="C3198" t="s">
        <v>2724</v>
      </c>
      <c r="D3198" t="s">
        <v>1000</v>
      </c>
      <c r="E3198" s="23">
        <v>41944</v>
      </c>
      <c r="F3198">
        <v>7</v>
      </c>
      <c r="G3198">
        <v>8</v>
      </c>
      <c r="H3198">
        <v>0.875</v>
      </c>
      <c r="I3198">
        <v>20</v>
      </c>
      <c r="J3198">
        <v>40</v>
      </c>
      <c r="K3198">
        <v>0.5</v>
      </c>
      <c r="L3198">
        <v>40</v>
      </c>
      <c r="M3198">
        <v>1</v>
      </c>
      <c r="N3198">
        <v>19</v>
      </c>
      <c r="P3198">
        <v>3</v>
      </c>
      <c r="Q3198">
        <v>3</v>
      </c>
      <c r="R3198">
        <v>1</v>
      </c>
      <c r="S3198">
        <v>1</v>
      </c>
      <c r="T3198">
        <v>1.05</v>
      </c>
    </row>
    <row r="3199" spans="1:20" x14ac:dyDescent="0.2">
      <c r="A3199" t="s">
        <v>2605</v>
      </c>
      <c r="B3199" t="s">
        <v>2606</v>
      </c>
      <c r="C3199" t="s">
        <v>237</v>
      </c>
      <c r="D3199" t="s">
        <v>1000</v>
      </c>
      <c r="E3199" s="23">
        <v>41944</v>
      </c>
      <c r="F3199">
        <v>16</v>
      </c>
      <c r="G3199">
        <v>16</v>
      </c>
      <c r="H3199">
        <v>1</v>
      </c>
      <c r="I3199">
        <v>90</v>
      </c>
      <c r="J3199">
        <v>135</v>
      </c>
      <c r="K3199">
        <v>0.66666666666666663</v>
      </c>
      <c r="L3199">
        <v>135</v>
      </c>
      <c r="M3199">
        <v>1</v>
      </c>
      <c r="N3199">
        <v>66</v>
      </c>
      <c r="O3199">
        <v>1.0583333333333333</v>
      </c>
      <c r="P3199">
        <v>24</v>
      </c>
      <c r="Q3199">
        <v>34</v>
      </c>
      <c r="R3199">
        <v>0.70588235294117652</v>
      </c>
      <c r="S3199">
        <v>24</v>
      </c>
      <c r="T3199">
        <v>0.63629032258064511</v>
      </c>
    </row>
    <row r="3200" spans="1:20" x14ac:dyDescent="0.2">
      <c r="A3200" t="s">
        <v>2430</v>
      </c>
      <c r="B3200" t="s">
        <v>2431</v>
      </c>
      <c r="C3200" t="s">
        <v>238</v>
      </c>
      <c r="D3200" t="s">
        <v>1000</v>
      </c>
      <c r="E3200" s="23">
        <v>41944</v>
      </c>
      <c r="F3200">
        <v>11</v>
      </c>
      <c r="G3200">
        <v>12</v>
      </c>
      <c r="H3200">
        <v>0.91666666666666663</v>
      </c>
      <c r="I3200">
        <v>34</v>
      </c>
      <c r="J3200">
        <v>38</v>
      </c>
      <c r="K3200">
        <v>0.89473684210526316</v>
      </c>
      <c r="L3200">
        <v>40</v>
      </c>
      <c r="M3200">
        <v>0.95</v>
      </c>
      <c r="N3200">
        <v>27</v>
      </c>
      <c r="O3200">
        <v>0.78369999999999995</v>
      </c>
      <c r="P3200">
        <v>2</v>
      </c>
      <c r="Q3200">
        <v>3</v>
      </c>
      <c r="R3200">
        <v>0.66666666666666663</v>
      </c>
      <c r="S3200">
        <v>7</v>
      </c>
      <c r="T3200" t="e">
        <v>#DIV/0!</v>
      </c>
    </row>
    <row r="3201" spans="1:20" x14ac:dyDescent="0.2">
      <c r="A3201" t="s">
        <v>2257</v>
      </c>
      <c r="B3201" t="s">
        <v>2258</v>
      </c>
      <c r="C3201" t="s">
        <v>239</v>
      </c>
      <c r="D3201" t="s">
        <v>1000</v>
      </c>
      <c r="E3201" s="23">
        <v>41944</v>
      </c>
      <c r="F3201">
        <v>3</v>
      </c>
      <c r="G3201">
        <v>4</v>
      </c>
      <c r="H3201">
        <v>0.75</v>
      </c>
      <c r="I3201">
        <v>6</v>
      </c>
      <c r="J3201">
        <v>6</v>
      </c>
      <c r="K3201">
        <v>1</v>
      </c>
      <c r="L3201">
        <v>8</v>
      </c>
      <c r="M3201">
        <v>0.75</v>
      </c>
      <c r="N3201">
        <v>4</v>
      </c>
      <c r="O3201">
        <v>0.67900000000000005</v>
      </c>
      <c r="P3201">
        <v>1</v>
      </c>
      <c r="Q3201">
        <v>1</v>
      </c>
      <c r="R3201">
        <v>1</v>
      </c>
      <c r="S3201">
        <v>2</v>
      </c>
      <c r="T3201" t="e">
        <v>#DIV/0!</v>
      </c>
    </row>
    <row r="3202" spans="1:20" x14ac:dyDescent="0.2">
      <c r="A3202" t="s">
        <v>2082</v>
      </c>
      <c r="B3202" t="s">
        <v>2083</v>
      </c>
      <c r="C3202" t="s">
        <v>1988</v>
      </c>
      <c r="D3202" t="s">
        <v>1000</v>
      </c>
      <c r="E3202" s="23">
        <v>41944</v>
      </c>
      <c r="F3202">
        <v>8</v>
      </c>
      <c r="G3202">
        <v>9</v>
      </c>
      <c r="H3202">
        <v>0.88888888888888884</v>
      </c>
      <c r="I3202">
        <v>19</v>
      </c>
      <c r="J3202">
        <v>39</v>
      </c>
      <c r="K3202">
        <v>0.48717948717948717</v>
      </c>
      <c r="L3202">
        <v>39</v>
      </c>
      <c r="M3202">
        <v>1</v>
      </c>
      <c r="N3202">
        <v>16</v>
      </c>
      <c r="P3202">
        <v>0</v>
      </c>
      <c r="Q3202">
        <v>2</v>
      </c>
      <c r="R3202">
        <v>0</v>
      </c>
      <c r="S3202">
        <v>3</v>
      </c>
      <c r="T3202" t="e">
        <v>#DIV/0!</v>
      </c>
    </row>
    <row r="3203" spans="1:20" x14ac:dyDescent="0.2">
      <c r="A3203" t="s">
        <v>1834</v>
      </c>
      <c r="B3203" t="s">
        <v>1835</v>
      </c>
      <c r="C3203" t="s">
        <v>240</v>
      </c>
      <c r="D3203" t="s">
        <v>1000</v>
      </c>
      <c r="E3203" s="23">
        <v>41944</v>
      </c>
      <c r="F3203">
        <v>28</v>
      </c>
      <c r="G3203">
        <v>29</v>
      </c>
      <c r="H3203">
        <v>0.96551724137931039</v>
      </c>
      <c r="I3203">
        <v>42</v>
      </c>
      <c r="J3203">
        <v>113</v>
      </c>
      <c r="K3203">
        <v>0.37168141592920356</v>
      </c>
      <c r="L3203">
        <v>118</v>
      </c>
      <c r="M3203">
        <v>0.9576271186440678</v>
      </c>
      <c r="N3203">
        <v>31</v>
      </c>
      <c r="P3203">
        <v>5</v>
      </c>
      <c r="Q3203">
        <v>6</v>
      </c>
      <c r="R3203">
        <v>0.83333333333333337</v>
      </c>
      <c r="S3203">
        <v>11</v>
      </c>
      <c r="T3203" t="e">
        <v>#DIV/0!</v>
      </c>
    </row>
    <row r="3204" spans="1:20" x14ac:dyDescent="0.2">
      <c r="A3204" t="s">
        <v>1659</v>
      </c>
      <c r="B3204" t="s">
        <v>1660</v>
      </c>
      <c r="C3204" t="s">
        <v>241</v>
      </c>
      <c r="D3204" t="s">
        <v>1000</v>
      </c>
      <c r="E3204" s="23">
        <v>41944</v>
      </c>
      <c r="F3204">
        <v>40</v>
      </c>
      <c r="G3204">
        <v>42</v>
      </c>
      <c r="H3204">
        <v>0.95238095238095233</v>
      </c>
      <c r="I3204">
        <v>280</v>
      </c>
      <c r="J3204">
        <v>420</v>
      </c>
      <c r="K3204">
        <v>0.66666666666666663</v>
      </c>
      <c r="L3204">
        <v>420</v>
      </c>
      <c r="M3204">
        <v>1</v>
      </c>
      <c r="N3204">
        <v>259</v>
      </c>
      <c r="P3204">
        <v>5</v>
      </c>
      <c r="Q3204">
        <v>21</v>
      </c>
      <c r="R3204">
        <v>0.23809523809523808</v>
      </c>
      <c r="S3204">
        <v>21</v>
      </c>
      <c r="T3204">
        <v>0.76800000000000002</v>
      </c>
    </row>
    <row r="3205" spans="1:20" x14ac:dyDescent="0.2">
      <c r="A3205" t="s">
        <v>1094</v>
      </c>
      <c r="B3205" t="s">
        <v>1179</v>
      </c>
      <c r="C3205" t="s">
        <v>235</v>
      </c>
      <c r="D3205" t="s">
        <v>1002</v>
      </c>
      <c r="E3205" s="23">
        <v>41944</v>
      </c>
      <c r="F3205">
        <v>129</v>
      </c>
      <c r="G3205">
        <v>142</v>
      </c>
      <c r="H3205">
        <v>0.90845070422535212</v>
      </c>
      <c r="I3205">
        <v>543</v>
      </c>
      <c r="J3205">
        <v>845</v>
      </c>
      <c r="K3205">
        <v>0.64260355029585803</v>
      </c>
      <c r="L3205">
        <v>876</v>
      </c>
      <c r="M3205">
        <v>0.96461187214611877</v>
      </c>
      <c r="N3205">
        <v>466</v>
      </c>
      <c r="P3205">
        <v>44</v>
      </c>
      <c r="Q3205">
        <v>90</v>
      </c>
      <c r="R3205">
        <v>0.48888888888888887</v>
      </c>
      <c r="S3205">
        <v>77</v>
      </c>
    </row>
    <row r="3206" spans="1:20" x14ac:dyDescent="0.2">
      <c r="A3206" t="s">
        <v>11583</v>
      </c>
      <c r="B3206" t="s">
        <v>11584</v>
      </c>
      <c r="C3206" t="s">
        <v>199</v>
      </c>
      <c r="D3206" t="s">
        <v>1002</v>
      </c>
      <c r="E3206" s="23">
        <v>41944</v>
      </c>
      <c r="F3206">
        <v>12</v>
      </c>
      <c r="G3206">
        <v>12</v>
      </c>
      <c r="H3206">
        <v>1</v>
      </c>
      <c r="I3206">
        <v>97</v>
      </c>
      <c r="J3206">
        <v>95</v>
      </c>
      <c r="K3206">
        <v>1.0210526315789474</v>
      </c>
      <c r="L3206">
        <v>95</v>
      </c>
      <c r="M3206">
        <v>1</v>
      </c>
      <c r="N3206">
        <v>91</v>
      </c>
      <c r="P3206">
        <v>0</v>
      </c>
      <c r="Q3206">
        <v>0</v>
      </c>
      <c r="R3206" t="e">
        <v>#DIV/0!</v>
      </c>
      <c r="S3206">
        <v>6</v>
      </c>
      <c r="T3206">
        <v>0.66129032258064513</v>
      </c>
    </row>
    <row r="3207" spans="1:20" x14ac:dyDescent="0.2">
      <c r="A3207" t="s">
        <v>11439</v>
      </c>
      <c r="B3207" t="s">
        <v>11440</v>
      </c>
      <c r="C3207" t="s">
        <v>201</v>
      </c>
      <c r="D3207" t="s">
        <v>1000</v>
      </c>
      <c r="E3207" s="23">
        <v>41944</v>
      </c>
      <c r="F3207">
        <v>0</v>
      </c>
      <c r="G3207">
        <v>0</v>
      </c>
      <c r="H3207" t="e">
        <v>#DIV/0!</v>
      </c>
      <c r="I3207">
        <v>0</v>
      </c>
      <c r="J3207">
        <v>0</v>
      </c>
      <c r="K3207" t="e">
        <v>#DIV/0!</v>
      </c>
      <c r="L3207">
        <v>0</v>
      </c>
      <c r="M3207" t="e">
        <v>#DIV/0!</v>
      </c>
      <c r="N3207">
        <v>0</v>
      </c>
      <c r="P3207">
        <v>0</v>
      </c>
      <c r="Q3207">
        <v>0</v>
      </c>
      <c r="R3207" t="e">
        <v>#DIV/0!</v>
      </c>
      <c r="S3207">
        <v>0</v>
      </c>
      <c r="T3207">
        <v>0.98499999999999999</v>
      </c>
    </row>
    <row r="3208" spans="1:20" x14ac:dyDescent="0.2">
      <c r="A3208" t="s">
        <v>12236</v>
      </c>
      <c r="B3208" t="s">
        <v>12237</v>
      </c>
      <c r="C3208" t="s">
        <v>200</v>
      </c>
      <c r="D3208" t="s">
        <v>1000</v>
      </c>
      <c r="E3208" s="23">
        <v>41944</v>
      </c>
      <c r="F3208">
        <v>5</v>
      </c>
      <c r="G3208">
        <v>5</v>
      </c>
      <c r="H3208">
        <v>1</v>
      </c>
      <c r="I3208">
        <v>10</v>
      </c>
      <c r="J3208">
        <v>25</v>
      </c>
      <c r="K3208">
        <v>0.4</v>
      </c>
      <c r="L3208">
        <v>25</v>
      </c>
      <c r="M3208">
        <v>1</v>
      </c>
      <c r="N3208">
        <v>7</v>
      </c>
      <c r="P3208">
        <v>0</v>
      </c>
      <c r="Q3208">
        <v>0</v>
      </c>
      <c r="R3208" t="e">
        <v>#DIV/0!</v>
      </c>
      <c r="S3208">
        <v>3</v>
      </c>
    </row>
    <row r="3209" spans="1:20" x14ac:dyDescent="0.2">
      <c r="A3209" t="s">
        <v>12521</v>
      </c>
      <c r="B3209" t="s">
        <v>12522</v>
      </c>
      <c r="C3209" t="s">
        <v>202</v>
      </c>
      <c r="D3209" t="s">
        <v>1000</v>
      </c>
      <c r="E3209" s="23">
        <v>41944</v>
      </c>
      <c r="F3209">
        <v>7</v>
      </c>
      <c r="G3209">
        <v>7</v>
      </c>
      <c r="H3209">
        <v>1</v>
      </c>
      <c r="I3209">
        <v>87</v>
      </c>
      <c r="J3209">
        <v>70</v>
      </c>
      <c r="K3209">
        <v>1.2428571428571429</v>
      </c>
      <c r="L3209">
        <v>70</v>
      </c>
      <c r="M3209">
        <v>1</v>
      </c>
      <c r="N3209">
        <v>84</v>
      </c>
      <c r="P3209">
        <v>0</v>
      </c>
      <c r="Q3209">
        <v>0</v>
      </c>
      <c r="R3209" t="e">
        <v>#DIV/0!</v>
      </c>
      <c r="S3209">
        <v>3</v>
      </c>
      <c r="T3209">
        <v>0.83699999999999997</v>
      </c>
    </row>
    <row r="3210" spans="1:20" x14ac:dyDescent="0.2">
      <c r="A3210" t="s">
        <v>11058</v>
      </c>
      <c r="B3210" t="s">
        <v>11059</v>
      </c>
      <c r="C3210" t="s">
        <v>228</v>
      </c>
      <c r="D3210" t="s">
        <v>1000</v>
      </c>
      <c r="E3210" s="23">
        <v>41944</v>
      </c>
      <c r="F3210">
        <v>2</v>
      </c>
      <c r="G3210">
        <v>2</v>
      </c>
      <c r="H3210">
        <v>1</v>
      </c>
      <c r="I3210">
        <v>19</v>
      </c>
      <c r="J3210">
        <v>14</v>
      </c>
      <c r="K3210">
        <v>1.3571428571428572</v>
      </c>
      <c r="L3210">
        <v>14</v>
      </c>
      <c r="M3210">
        <v>1</v>
      </c>
      <c r="N3210">
        <v>17</v>
      </c>
      <c r="P3210">
        <v>2</v>
      </c>
      <c r="Q3210">
        <v>6</v>
      </c>
      <c r="R3210">
        <v>0.33333333333333331</v>
      </c>
      <c r="S3210">
        <v>2</v>
      </c>
      <c r="T3210">
        <v>0.8899999999999999</v>
      </c>
    </row>
    <row r="3211" spans="1:20" x14ac:dyDescent="0.2">
      <c r="A3211" t="s">
        <v>10883</v>
      </c>
      <c r="B3211" t="s">
        <v>10884</v>
      </c>
      <c r="C3211" t="s">
        <v>227</v>
      </c>
      <c r="D3211" t="s">
        <v>1002</v>
      </c>
      <c r="E3211" s="23">
        <v>41944</v>
      </c>
      <c r="F3211">
        <v>2</v>
      </c>
      <c r="G3211">
        <v>2</v>
      </c>
      <c r="H3211">
        <v>1</v>
      </c>
      <c r="I3211">
        <v>19</v>
      </c>
      <c r="J3211">
        <v>14</v>
      </c>
      <c r="K3211">
        <v>1.3571428571428572</v>
      </c>
      <c r="L3211">
        <v>14</v>
      </c>
      <c r="M3211">
        <v>1</v>
      </c>
      <c r="N3211">
        <v>17</v>
      </c>
      <c r="P3211">
        <v>2</v>
      </c>
      <c r="Q3211">
        <v>6</v>
      </c>
      <c r="R3211">
        <v>0.33333333333333331</v>
      </c>
      <c r="S3211">
        <v>2</v>
      </c>
      <c r="T3211">
        <v>0.60606060606060608</v>
      </c>
    </row>
    <row r="3212" spans="1:20" x14ac:dyDescent="0.2">
      <c r="A3212" t="s">
        <v>10708</v>
      </c>
      <c r="B3212" t="s">
        <v>10709</v>
      </c>
      <c r="C3212" t="s">
        <v>203</v>
      </c>
      <c r="D3212" t="s">
        <v>1002</v>
      </c>
      <c r="E3212" s="23">
        <v>41944</v>
      </c>
      <c r="F3212">
        <v>11</v>
      </c>
      <c r="G3212">
        <v>12</v>
      </c>
      <c r="H3212">
        <v>0.91666666666666663</v>
      </c>
      <c r="I3212">
        <v>31</v>
      </c>
      <c r="J3212">
        <v>75</v>
      </c>
      <c r="K3212">
        <v>0.41333333333333333</v>
      </c>
      <c r="L3212">
        <v>80</v>
      </c>
      <c r="M3212">
        <v>0.9375</v>
      </c>
      <c r="N3212">
        <v>20</v>
      </c>
      <c r="P3212">
        <v>15</v>
      </c>
      <c r="Q3212">
        <v>16</v>
      </c>
      <c r="R3212">
        <v>0.9375</v>
      </c>
      <c r="S3212">
        <v>11</v>
      </c>
      <c r="T3212">
        <v>0.24235600148643635</v>
      </c>
    </row>
    <row r="3213" spans="1:20" x14ac:dyDescent="0.2">
      <c r="A3213" t="s">
        <v>10533</v>
      </c>
      <c r="B3213" t="s">
        <v>10534</v>
      </c>
      <c r="C3213" t="s">
        <v>205</v>
      </c>
      <c r="D3213" t="s">
        <v>1000</v>
      </c>
      <c r="E3213" s="23">
        <v>41944</v>
      </c>
      <c r="F3213">
        <v>5</v>
      </c>
      <c r="G3213">
        <v>5</v>
      </c>
      <c r="H3213">
        <v>1</v>
      </c>
      <c r="I3213">
        <v>26</v>
      </c>
      <c r="J3213">
        <v>45</v>
      </c>
      <c r="K3213">
        <v>0.57777777777777772</v>
      </c>
      <c r="L3213">
        <v>45</v>
      </c>
      <c r="M3213">
        <v>1</v>
      </c>
      <c r="N3213">
        <v>19</v>
      </c>
      <c r="O3213">
        <v>0.97500000000000009</v>
      </c>
      <c r="P3213">
        <v>12</v>
      </c>
      <c r="Q3213">
        <v>12</v>
      </c>
      <c r="R3213">
        <v>1</v>
      </c>
      <c r="S3213">
        <v>7</v>
      </c>
      <c r="T3213">
        <v>0.75363636363636366</v>
      </c>
    </row>
    <row r="3214" spans="1:20" x14ac:dyDescent="0.2">
      <c r="A3214" t="s">
        <v>10357</v>
      </c>
      <c r="B3214" t="s">
        <v>10358</v>
      </c>
      <c r="C3214" t="s">
        <v>204</v>
      </c>
      <c r="D3214" t="s">
        <v>1000</v>
      </c>
      <c r="E3214" s="23">
        <v>41944</v>
      </c>
      <c r="F3214">
        <v>6</v>
      </c>
      <c r="G3214">
        <v>7</v>
      </c>
      <c r="H3214">
        <v>0.8571428571428571</v>
      </c>
      <c r="I3214">
        <v>5</v>
      </c>
      <c r="J3214">
        <v>30</v>
      </c>
      <c r="K3214">
        <v>0.16666666666666666</v>
      </c>
      <c r="L3214">
        <v>35</v>
      </c>
      <c r="M3214">
        <v>0.8571428571428571</v>
      </c>
      <c r="N3214">
        <v>1</v>
      </c>
      <c r="P3214">
        <v>3</v>
      </c>
      <c r="Q3214">
        <v>4</v>
      </c>
      <c r="R3214">
        <v>0.75</v>
      </c>
      <c r="S3214">
        <v>4</v>
      </c>
      <c r="T3214">
        <v>0.7107633276805787</v>
      </c>
    </row>
    <row r="3215" spans="1:20" x14ac:dyDescent="0.2">
      <c r="A3215" t="s">
        <v>10292</v>
      </c>
      <c r="B3215" t="s">
        <v>10293</v>
      </c>
      <c r="C3215" t="s">
        <v>206</v>
      </c>
      <c r="D3215" t="s">
        <v>1000</v>
      </c>
      <c r="E3215" s="23">
        <v>41944</v>
      </c>
      <c r="F3215">
        <v>0</v>
      </c>
      <c r="G3215">
        <v>0</v>
      </c>
      <c r="H3215" t="e">
        <v>#DIV/0!</v>
      </c>
      <c r="I3215">
        <v>0</v>
      </c>
      <c r="J3215">
        <v>0</v>
      </c>
      <c r="K3215" t="e">
        <v>#DIV/0!</v>
      </c>
      <c r="L3215">
        <v>0</v>
      </c>
      <c r="M3215" t="e">
        <v>#DIV/0!</v>
      </c>
      <c r="N3215">
        <v>0</v>
      </c>
      <c r="P3215">
        <v>0</v>
      </c>
      <c r="Q3215">
        <v>0</v>
      </c>
      <c r="R3215" t="e">
        <v>#DIV/0!</v>
      </c>
      <c r="S3215">
        <v>0</v>
      </c>
    </row>
    <row r="3216" spans="1:20" x14ac:dyDescent="0.2">
      <c r="A3216" t="s">
        <v>9861</v>
      </c>
      <c r="B3216" t="s">
        <v>9862</v>
      </c>
      <c r="C3216" t="s">
        <v>223</v>
      </c>
      <c r="D3216" t="s">
        <v>1002</v>
      </c>
      <c r="E3216" s="23">
        <v>41944</v>
      </c>
      <c r="F3216">
        <v>3</v>
      </c>
      <c r="G3216">
        <v>3</v>
      </c>
      <c r="H3216">
        <v>1</v>
      </c>
      <c r="I3216">
        <v>28</v>
      </c>
      <c r="J3216">
        <v>30</v>
      </c>
      <c r="K3216">
        <v>0.93333333333333335</v>
      </c>
      <c r="L3216">
        <v>30</v>
      </c>
      <c r="M3216">
        <v>1</v>
      </c>
      <c r="N3216">
        <v>26</v>
      </c>
      <c r="P3216">
        <v>0</v>
      </c>
      <c r="Q3216">
        <v>0</v>
      </c>
      <c r="R3216" t="e">
        <v>#DIV/0!</v>
      </c>
      <c r="S3216">
        <v>2</v>
      </c>
    </row>
    <row r="3217" spans="1:20" x14ac:dyDescent="0.2">
      <c r="A3217" t="s">
        <v>9686</v>
      </c>
      <c r="B3217" t="s">
        <v>9687</v>
      </c>
      <c r="C3217" t="s">
        <v>224</v>
      </c>
      <c r="D3217" t="s">
        <v>1000</v>
      </c>
      <c r="E3217" s="23">
        <v>41944</v>
      </c>
      <c r="F3217">
        <v>3</v>
      </c>
      <c r="G3217">
        <v>3</v>
      </c>
      <c r="H3217">
        <v>1</v>
      </c>
      <c r="I3217">
        <v>28</v>
      </c>
      <c r="J3217">
        <v>30</v>
      </c>
      <c r="K3217">
        <v>0.93333333333333335</v>
      </c>
      <c r="L3217">
        <v>30</v>
      </c>
      <c r="M3217">
        <v>1</v>
      </c>
      <c r="N3217">
        <v>26</v>
      </c>
      <c r="P3217">
        <v>0</v>
      </c>
      <c r="Q3217">
        <v>0</v>
      </c>
      <c r="R3217" t="e">
        <v>#DIV/0!</v>
      </c>
      <c r="S3217">
        <v>2</v>
      </c>
    </row>
    <row r="3218" spans="1:20" x14ac:dyDescent="0.2">
      <c r="A3218" t="s">
        <v>9295</v>
      </c>
      <c r="B3218" t="s">
        <v>9296</v>
      </c>
      <c r="C3218" t="s">
        <v>211</v>
      </c>
      <c r="D3218" t="s">
        <v>1000</v>
      </c>
      <c r="E3218" s="23">
        <v>41944</v>
      </c>
      <c r="F3218">
        <v>2</v>
      </c>
      <c r="G3218">
        <v>3</v>
      </c>
      <c r="H3218">
        <v>0.66666666666666663</v>
      </c>
      <c r="I3218">
        <v>23</v>
      </c>
      <c r="J3218">
        <v>16</v>
      </c>
      <c r="K3218">
        <v>1.4375</v>
      </c>
      <c r="L3218">
        <v>24</v>
      </c>
      <c r="M3218">
        <v>0.66666666666666663</v>
      </c>
      <c r="N3218">
        <v>18</v>
      </c>
      <c r="P3218">
        <v>0</v>
      </c>
      <c r="Q3218">
        <v>3</v>
      </c>
      <c r="R3218">
        <v>0</v>
      </c>
      <c r="S3218">
        <v>5</v>
      </c>
    </row>
    <row r="3219" spans="1:20" x14ac:dyDescent="0.2">
      <c r="A3219" t="s">
        <v>9120</v>
      </c>
      <c r="B3219" t="s">
        <v>9121</v>
      </c>
      <c r="C3219" t="s">
        <v>207</v>
      </c>
      <c r="D3219" t="s">
        <v>1002</v>
      </c>
      <c r="E3219" s="23">
        <v>41944</v>
      </c>
      <c r="F3219">
        <v>9</v>
      </c>
      <c r="G3219">
        <v>10</v>
      </c>
      <c r="H3219">
        <v>0.9</v>
      </c>
      <c r="I3219">
        <v>54</v>
      </c>
      <c r="J3219">
        <v>61</v>
      </c>
      <c r="K3219">
        <v>0.88524590163934425</v>
      </c>
      <c r="L3219">
        <v>69</v>
      </c>
      <c r="M3219">
        <v>0.88405797101449279</v>
      </c>
      <c r="N3219">
        <v>43</v>
      </c>
      <c r="P3219">
        <v>2</v>
      </c>
      <c r="Q3219">
        <v>6</v>
      </c>
      <c r="R3219">
        <v>0.33333333333333331</v>
      </c>
      <c r="S3219">
        <v>11</v>
      </c>
      <c r="T3219">
        <v>0</v>
      </c>
    </row>
    <row r="3220" spans="1:20" x14ac:dyDescent="0.2">
      <c r="A3220" t="s">
        <v>9055</v>
      </c>
      <c r="B3220" t="s">
        <v>9056</v>
      </c>
      <c r="C3220" t="s">
        <v>894</v>
      </c>
      <c r="D3220" t="s">
        <v>1000</v>
      </c>
      <c r="E3220" s="23">
        <v>41944</v>
      </c>
      <c r="H3220" t="e">
        <v>#DIV/0!</v>
      </c>
      <c r="K3220" t="e">
        <v>#DIV/0!</v>
      </c>
      <c r="M3220" t="e">
        <v>#DIV/0!</v>
      </c>
      <c r="R3220" t="e">
        <v>#DIV/0!</v>
      </c>
      <c r="T3220">
        <v>0.38</v>
      </c>
    </row>
    <row r="3221" spans="1:20" x14ac:dyDescent="0.2">
      <c r="A3221" t="s">
        <v>8880</v>
      </c>
      <c r="B3221" t="s">
        <v>8881</v>
      </c>
      <c r="C3221" t="s">
        <v>210</v>
      </c>
      <c r="D3221" t="s">
        <v>1000</v>
      </c>
      <c r="E3221" s="23">
        <v>41944</v>
      </c>
      <c r="F3221">
        <v>5</v>
      </c>
      <c r="G3221">
        <v>5</v>
      </c>
      <c r="H3221">
        <v>1</v>
      </c>
      <c r="I3221">
        <v>25</v>
      </c>
      <c r="J3221">
        <v>35</v>
      </c>
      <c r="K3221">
        <v>0.7142857142857143</v>
      </c>
      <c r="L3221">
        <v>35</v>
      </c>
      <c r="M3221">
        <v>1</v>
      </c>
      <c r="N3221">
        <v>20</v>
      </c>
      <c r="O3221">
        <v>1.125</v>
      </c>
      <c r="P3221">
        <v>2</v>
      </c>
      <c r="Q3221">
        <v>3</v>
      </c>
      <c r="R3221">
        <v>0.66666666666666663</v>
      </c>
      <c r="S3221">
        <v>5</v>
      </c>
      <c r="T3221">
        <v>0.93</v>
      </c>
    </row>
    <row r="3222" spans="1:20" x14ac:dyDescent="0.2">
      <c r="A3222" t="s">
        <v>8705</v>
      </c>
      <c r="B3222" t="s">
        <v>8706</v>
      </c>
      <c r="C3222" t="s">
        <v>208</v>
      </c>
      <c r="D3222" t="s">
        <v>1000</v>
      </c>
      <c r="E3222" s="23">
        <v>41944</v>
      </c>
      <c r="F3222">
        <v>2</v>
      </c>
      <c r="G3222">
        <v>2</v>
      </c>
      <c r="H3222">
        <v>1</v>
      </c>
      <c r="I3222">
        <v>6</v>
      </c>
      <c r="J3222">
        <v>10</v>
      </c>
      <c r="K3222">
        <v>0.6</v>
      </c>
      <c r="L3222">
        <v>10</v>
      </c>
      <c r="M3222">
        <v>1</v>
      </c>
      <c r="N3222">
        <v>5</v>
      </c>
      <c r="P3222">
        <v>0</v>
      </c>
      <c r="Q3222">
        <v>0</v>
      </c>
      <c r="R3222" t="e">
        <v>#DIV/0!</v>
      </c>
      <c r="S3222">
        <v>1</v>
      </c>
      <c r="T3222">
        <v>1.1299999999999999</v>
      </c>
    </row>
    <row r="3223" spans="1:20" x14ac:dyDescent="0.2">
      <c r="A3223" t="s">
        <v>8456</v>
      </c>
      <c r="B3223" t="s">
        <v>8457</v>
      </c>
      <c r="C3223" t="s">
        <v>213</v>
      </c>
      <c r="D3223" t="s">
        <v>1000</v>
      </c>
      <c r="E3223" s="23">
        <v>41944</v>
      </c>
      <c r="F3223">
        <v>2</v>
      </c>
      <c r="G3223">
        <v>3</v>
      </c>
      <c r="H3223">
        <v>0.66666666666666663</v>
      </c>
      <c r="I3223">
        <v>10</v>
      </c>
      <c r="J3223">
        <v>12</v>
      </c>
      <c r="K3223">
        <v>0.83333333333333337</v>
      </c>
      <c r="L3223">
        <v>20</v>
      </c>
      <c r="M3223">
        <v>0.6</v>
      </c>
      <c r="N3223">
        <v>9</v>
      </c>
      <c r="P3223">
        <v>0</v>
      </c>
      <c r="Q3223">
        <v>1</v>
      </c>
      <c r="R3223">
        <v>0</v>
      </c>
      <c r="S3223">
        <v>1</v>
      </c>
      <c r="T3223">
        <v>1.1000000000000001</v>
      </c>
    </row>
    <row r="3224" spans="1:20" x14ac:dyDescent="0.2">
      <c r="A3224" t="s">
        <v>8281</v>
      </c>
      <c r="B3224" t="s">
        <v>8282</v>
      </c>
      <c r="C3224" t="s">
        <v>212</v>
      </c>
      <c r="D3224" t="s">
        <v>1002</v>
      </c>
      <c r="E3224" s="23">
        <v>41944</v>
      </c>
      <c r="F3224">
        <v>2</v>
      </c>
      <c r="G3224">
        <v>3</v>
      </c>
      <c r="H3224">
        <v>0.66666666666666663</v>
      </c>
      <c r="I3224">
        <v>10</v>
      </c>
      <c r="J3224">
        <v>12</v>
      </c>
      <c r="K3224">
        <v>0.83333333333333337</v>
      </c>
      <c r="L3224">
        <v>20</v>
      </c>
      <c r="M3224">
        <v>0.6</v>
      </c>
      <c r="N3224">
        <v>9</v>
      </c>
      <c r="P3224">
        <v>0</v>
      </c>
      <c r="Q3224">
        <v>1</v>
      </c>
      <c r="R3224">
        <v>0</v>
      </c>
      <c r="S3224">
        <v>1</v>
      </c>
      <c r="T3224">
        <v>0.73</v>
      </c>
    </row>
    <row r="3225" spans="1:20" x14ac:dyDescent="0.2">
      <c r="A3225" t="s">
        <v>8216</v>
      </c>
      <c r="B3225" t="s">
        <v>8217</v>
      </c>
      <c r="C3225" t="s">
        <v>8154</v>
      </c>
      <c r="D3225" t="s">
        <v>1000</v>
      </c>
      <c r="E3225" s="23">
        <v>41944</v>
      </c>
      <c r="H3225" t="e">
        <v>#DIV/0!</v>
      </c>
      <c r="K3225" t="e">
        <v>#DIV/0!</v>
      </c>
      <c r="M3225" t="e">
        <v>#DIV/0!</v>
      </c>
      <c r="R3225" t="e">
        <v>#DIV/0!</v>
      </c>
      <c r="T3225">
        <v>0.82</v>
      </c>
    </row>
    <row r="3226" spans="1:20" x14ac:dyDescent="0.2">
      <c r="A3226" t="s">
        <v>7980</v>
      </c>
      <c r="B3226" t="s">
        <v>7981</v>
      </c>
      <c r="C3226" t="s">
        <v>225</v>
      </c>
      <c r="D3226" t="s">
        <v>1002</v>
      </c>
      <c r="E3226" s="23">
        <v>41944</v>
      </c>
      <c r="F3226">
        <v>5</v>
      </c>
      <c r="G3226">
        <v>5</v>
      </c>
      <c r="H3226">
        <v>1</v>
      </c>
      <c r="I3226">
        <v>25</v>
      </c>
      <c r="J3226">
        <v>50</v>
      </c>
      <c r="K3226">
        <v>0.5</v>
      </c>
      <c r="L3226">
        <v>50</v>
      </c>
      <c r="M3226">
        <v>1</v>
      </c>
      <c r="N3226">
        <v>25</v>
      </c>
      <c r="P3226">
        <v>0</v>
      </c>
      <c r="Q3226">
        <v>1</v>
      </c>
      <c r="R3226">
        <v>0</v>
      </c>
      <c r="S3226">
        <v>0</v>
      </c>
      <c r="T3226">
        <v>0.83</v>
      </c>
    </row>
    <row r="3227" spans="1:20" x14ac:dyDescent="0.2">
      <c r="A3227" t="s">
        <v>7779</v>
      </c>
      <c r="B3227" t="s">
        <v>7780</v>
      </c>
      <c r="C3227" t="s">
        <v>226</v>
      </c>
      <c r="D3227" t="s">
        <v>1000</v>
      </c>
      <c r="E3227" s="23">
        <v>41944</v>
      </c>
      <c r="F3227">
        <v>5</v>
      </c>
      <c r="G3227">
        <v>5</v>
      </c>
      <c r="H3227">
        <v>1</v>
      </c>
      <c r="I3227">
        <v>25</v>
      </c>
      <c r="J3227">
        <v>50</v>
      </c>
      <c r="K3227">
        <v>0.5</v>
      </c>
      <c r="L3227">
        <v>50</v>
      </c>
      <c r="M3227">
        <v>1</v>
      </c>
      <c r="N3227">
        <v>25</v>
      </c>
      <c r="P3227">
        <v>0</v>
      </c>
      <c r="Q3227">
        <v>1</v>
      </c>
      <c r="R3227">
        <v>0</v>
      </c>
      <c r="S3227">
        <v>0</v>
      </c>
      <c r="T3227">
        <v>0.95</v>
      </c>
    </row>
    <row r="3228" spans="1:20" x14ac:dyDescent="0.2">
      <c r="A3228" t="s">
        <v>7592</v>
      </c>
      <c r="B3228" t="s">
        <v>7593</v>
      </c>
      <c r="C3228" t="s">
        <v>901</v>
      </c>
      <c r="D3228" t="s">
        <v>1000</v>
      </c>
      <c r="E3228" s="23">
        <v>41944</v>
      </c>
      <c r="F3228">
        <v>3</v>
      </c>
      <c r="G3228">
        <v>4</v>
      </c>
      <c r="H3228">
        <v>0.75</v>
      </c>
      <c r="I3228">
        <v>9</v>
      </c>
      <c r="J3228">
        <v>9</v>
      </c>
      <c r="K3228">
        <v>1</v>
      </c>
      <c r="L3228">
        <v>14</v>
      </c>
      <c r="M3228">
        <v>0.6428571428571429</v>
      </c>
      <c r="N3228">
        <v>7</v>
      </c>
      <c r="P3228">
        <v>0</v>
      </c>
      <c r="Q3228">
        <v>0</v>
      </c>
      <c r="R3228" t="e">
        <v>#DIV/0!</v>
      </c>
      <c r="S3228">
        <v>2</v>
      </c>
    </row>
    <row r="3229" spans="1:20" x14ac:dyDescent="0.2">
      <c r="A3229" t="s">
        <v>7245</v>
      </c>
      <c r="B3229" t="s">
        <v>7246</v>
      </c>
      <c r="C3229" t="s">
        <v>1052</v>
      </c>
      <c r="D3229" t="s">
        <v>1000</v>
      </c>
      <c r="E3229" s="23">
        <v>41944</v>
      </c>
      <c r="F3229">
        <v>3</v>
      </c>
      <c r="G3229">
        <v>4</v>
      </c>
      <c r="H3229">
        <v>0.75</v>
      </c>
      <c r="I3229">
        <v>9</v>
      </c>
      <c r="J3229">
        <v>9</v>
      </c>
      <c r="K3229">
        <v>1</v>
      </c>
      <c r="L3229">
        <v>14</v>
      </c>
      <c r="M3229">
        <v>0.6428571428571429</v>
      </c>
      <c r="N3229">
        <v>7</v>
      </c>
      <c r="P3229">
        <v>0</v>
      </c>
      <c r="Q3229">
        <v>0</v>
      </c>
      <c r="R3229" t="e">
        <v>#DIV/0!</v>
      </c>
      <c r="S3229">
        <v>2</v>
      </c>
      <c r="T3229">
        <v>0.88</v>
      </c>
    </row>
    <row r="3230" spans="1:20" x14ac:dyDescent="0.2">
      <c r="A3230" t="s">
        <v>7040</v>
      </c>
      <c r="B3230" t="s">
        <v>7041</v>
      </c>
      <c r="C3230" t="s">
        <v>232</v>
      </c>
      <c r="D3230" t="s">
        <v>1002</v>
      </c>
      <c r="E3230" s="23">
        <v>41944</v>
      </c>
      <c r="F3230">
        <v>7</v>
      </c>
      <c r="G3230">
        <v>8</v>
      </c>
      <c r="H3230">
        <v>0.875</v>
      </c>
      <c r="I3230">
        <v>64</v>
      </c>
      <c r="J3230">
        <v>70</v>
      </c>
      <c r="K3230">
        <v>0.91428571428571426</v>
      </c>
      <c r="L3230">
        <v>80</v>
      </c>
      <c r="M3230">
        <v>0.875</v>
      </c>
      <c r="N3230">
        <v>56</v>
      </c>
      <c r="P3230">
        <v>0</v>
      </c>
      <c r="Q3230">
        <v>13</v>
      </c>
      <c r="R3230">
        <v>0</v>
      </c>
      <c r="S3230">
        <v>8</v>
      </c>
      <c r="T3230">
        <v>0</v>
      </c>
    </row>
    <row r="3231" spans="1:20" x14ac:dyDescent="0.2">
      <c r="A3231" t="s">
        <v>6849</v>
      </c>
      <c r="B3231" t="s">
        <v>6850</v>
      </c>
      <c r="C3231" t="s">
        <v>231</v>
      </c>
      <c r="D3231" t="s">
        <v>1000</v>
      </c>
      <c r="E3231" s="23">
        <v>41944</v>
      </c>
      <c r="F3231">
        <v>7</v>
      </c>
      <c r="G3231">
        <v>8</v>
      </c>
      <c r="H3231">
        <v>0.875</v>
      </c>
      <c r="I3231">
        <v>64</v>
      </c>
      <c r="J3231">
        <v>70</v>
      </c>
      <c r="K3231">
        <v>0.91428571428571426</v>
      </c>
      <c r="L3231">
        <v>80</v>
      </c>
      <c r="M3231">
        <v>0.875</v>
      </c>
      <c r="N3231">
        <v>56</v>
      </c>
      <c r="P3231">
        <v>0</v>
      </c>
      <c r="Q3231">
        <v>13</v>
      </c>
      <c r="R3231">
        <v>0</v>
      </c>
      <c r="S3231">
        <v>8</v>
      </c>
      <c r="T3231">
        <v>0.43</v>
      </c>
    </row>
    <row r="3232" spans="1:20" x14ac:dyDescent="0.2">
      <c r="A3232" t="s">
        <v>6674</v>
      </c>
      <c r="B3232" t="s">
        <v>6675</v>
      </c>
      <c r="C3232" t="s">
        <v>317</v>
      </c>
      <c r="D3232" t="s">
        <v>1002</v>
      </c>
      <c r="E3232" s="23">
        <v>41944</v>
      </c>
      <c r="F3232">
        <v>11</v>
      </c>
      <c r="G3232">
        <v>11</v>
      </c>
      <c r="H3232">
        <v>1</v>
      </c>
      <c r="I3232">
        <v>19</v>
      </c>
      <c r="J3232">
        <v>28</v>
      </c>
      <c r="K3232">
        <v>0.6785714285714286</v>
      </c>
      <c r="L3232">
        <v>28</v>
      </c>
      <c r="M3232">
        <v>1</v>
      </c>
      <c r="N3232">
        <v>18</v>
      </c>
      <c r="P3232">
        <v>2</v>
      </c>
      <c r="Q3232">
        <v>2</v>
      </c>
      <c r="R3232">
        <v>1</v>
      </c>
      <c r="S3232">
        <v>1</v>
      </c>
    </row>
    <row r="3233" spans="1:20" x14ac:dyDescent="0.2">
      <c r="A3233" t="s">
        <v>6499</v>
      </c>
      <c r="B3233" t="s">
        <v>6500</v>
      </c>
      <c r="C3233" t="s">
        <v>316</v>
      </c>
      <c r="D3233" t="s">
        <v>1000</v>
      </c>
      <c r="E3233" s="23">
        <v>41944</v>
      </c>
      <c r="F3233">
        <v>11</v>
      </c>
      <c r="G3233">
        <v>11</v>
      </c>
      <c r="H3233">
        <v>1</v>
      </c>
      <c r="I3233">
        <v>19</v>
      </c>
      <c r="J3233">
        <v>28</v>
      </c>
      <c r="K3233">
        <v>0.6785714285714286</v>
      </c>
      <c r="L3233">
        <v>28</v>
      </c>
      <c r="M3233">
        <v>1</v>
      </c>
      <c r="N3233">
        <v>18</v>
      </c>
      <c r="P3233">
        <v>2</v>
      </c>
      <c r="Q3233">
        <v>2</v>
      </c>
      <c r="R3233">
        <v>1</v>
      </c>
      <c r="S3233">
        <v>1</v>
      </c>
      <c r="T3233">
        <v>0.54347826086956519</v>
      </c>
    </row>
    <row r="3234" spans="1:20" x14ac:dyDescent="0.2">
      <c r="A3234" t="s">
        <v>6250</v>
      </c>
      <c r="B3234" t="s">
        <v>6251</v>
      </c>
      <c r="C3234" t="s">
        <v>214</v>
      </c>
      <c r="D3234" t="s">
        <v>1002</v>
      </c>
      <c r="E3234" s="23">
        <v>41944</v>
      </c>
      <c r="F3234">
        <v>14</v>
      </c>
      <c r="G3234">
        <v>15</v>
      </c>
      <c r="H3234">
        <v>0.93333333333333335</v>
      </c>
      <c r="I3234">
        <v>87</v>
      </c>
      <c r="J3234">
        <v>135</v>
      </c>
      <c r="K3234">
        <v>0.64444444444444449</v>
      </c>
      <c r="L3234">
        <v>145</v>
      </c>
      <c r="M3234">
        <v>0.93103448275862066</v>
      </c>
      <c r="N3234">
        <v>71</v>
      </c>
      <c r="P3234">
        <v>15</v>
      </c>
      <c r="Q3234">
        <v>24</v>
      </c>
      <c r="R3234">
        <v>0.625</v>
      </c>
      <c r="S3234">
        <v>16</v>
      </c>
      <c r="T3234">
        <v>7.0000000000000007E-2</v>
      </c>
    </row>
    <row r="3235" spans="1:20" x14ac:dyDescent="0.2">
      <c r="A3235" t="s">
        <v>6075</v>
      </c>
      <c r="B3235" t="s">
        <v>6076</v>
      </c>
      <c r="C3235" t="s">
        <v>215</v>
      </c>
      <c r="D3235" t="s">
        <v>1000</v>
      </c>
      <c r="E3235" s="23">
        <v>41944</v>
      </c>
      <c r="F3235">
        <v>6</v>
      </c>
      <c r="G3235">
        <v>6</v>
      </c>
      <c r="H3235">
        <v>1</v>
      </c>
      <c r="I3235">
        <v>39</v>
      </c>
      <c r="J3235">
        <v>55</v>
      </c>
      <c r="K3235">
        <v>0.70909090909090911</v>
      </c>
      <c r="L3235">
        <v>55</v>
      </c>
      <c r="M3235">
        <v>1</v>
      </c>
      <c r="N3235">
        <v>27</v>
      </c>
      <c r="O3235">
        <v>1.075</v>
      </c>
      <c r="P3235">
        <v>10</v>
      </c>
      <c r="Q3235">
        <v>19</v>
      </c>
      <c r="R3235">
        <v>0.52631578947368418</v>
      </c>
      <c r="S3235">
        <v>12</v>
      </c>
      <c r="T3235">
        <v>0.13</v>
      </c>
    </row>
    <row r="3236" spans="1:20" x14ac:dyDescent="0.2">
      <c r="A3236" t="s">
        <v>5900</v>
      </c>
      <c r="B3236" t="s">
        <v>5901</v>
      </c>
      <c r="C3236" t="s">
        <v>216</v>
      </c>
      <c r="D3236" t="s">
        <v>1000</v>
      </c>
      <c r="E3236" s="23">
        <v>41944</v>
      </c>
      <c r="F3236">
        <v>8</v>
      </c>
      <c r="G3236">
        <v>9</v>
      </c>
      <c r="H3236">
        <v>0.88888888888888884</v>
      </c>
      <c r="I3236">
        <v>48</v>
      </c>
      <c r="J3236">
        <v>80</v>
      </c>
      <c r="K3236">
        <v>0.6</v>
      </c>
      <c r="L3236">
        <v>90</v>
      </c>
      <c r="M3236">
        <v>0.88888888888888884</v>
      </c>
      <c r="N3236">
        <v>44</v>
      </c>
      <c r="P3236">
        <v>5</v>
      </c>
      <c r="Q3236">
        <v>5</v>
      </c>
      <c r="R3236">
        <v>1</v>
      </c>
      <c r="S3236">
        <v>4</v>
      </c>
      <c r="T3236">
        <v>0.43</v>
      </c>
    </row>
    <row r="3237" spans="1:20" x14ac:dyDescent="0.2">
      <c r="A3237" t="s">
        <v>5472</v>
      </c>
      <c r="B3237" t="s">
        <v>5473</v>
      </c>
      <c r="C3237" t="s">
        <v>903</v>
      </c>
      <c r="D3237" t="s">
        <v>1000</v>
      </c>
      <c r="E3237" s="23">
        <v>41944</v>
      </c>
      <c r="F3237">
        <v>10</v>
      </c>
      <c r="G3237">
        <v>10</v>
      </c>
      <c r="H3237">
        <v>1</v>
      </c>
      <c r="I3237">
        <v>27</v>
      </c>
      <c r="J3237">
        <v>50</v>
      </c>
      <c r="K3237">
        <v>0.54</v>
      </c>
      <c r="L3237">
        <v>50</v>
      </c>
      <c r="M3237">
        <v>1</v>
      </c>
      <c r="N3237">
        <v>25</v>
      </c>
      <c r="P3237">
        <v>3</v>
      </c>
      <c r="Q3237">
        <v>5</v>
      </c>
      <c r="R3237">
        <v>0.6</v>
      </c>
      <c r="S3237">
        <v>2</v>
      </c>
    </row>
    <row r="3238" spans="1:20" x14ac:dyDescent="0.2">
      <c r="A3238" t="s">
        <v>5656</v>
      </c>
      <c r="B3238" t="s">
        <v>5657</v>
      </c>
      <c r="C3238" t="s">
        <v>1047</v>
      </c>
      <c r="D3238" t="s">
        <v>1000</v>
      </c>
      <c r="E3238" s="23">
        <v>41944</v>
      </c>
      <c r="F3238">
        <v>5</v>
      </c>
      <c r="G3238">
        <v>5</v>
      </c>
      <c r="H3238">
        <v>1</v>
      </c>
      <c r="I3238">
        <v>17</v>
      </c>
      <c r="J3238">
        <v>25</v>
      </c>
      <c r="K3238">
        <v>0.68</v>
      </c>
      <c r="L3238">
        <v>25</v>
      </c>
      <c r="M3238">
        <v>1</v>
      </c>
      <c r="N3238">
        <v>16</v>
      </c>
      <c r="P3238">
        <v>3</v>
      </c>
      <c r="Q3238">
        <v>3</v>
      </c>
      <c r="R3238">
        <v>1</v>
      </c>
      <c r="S3238">
        <v>1</v>
      </c>
      <c r="T3238">
        <v>0.56999999999999995</v>
      </c>
    </row>
    <row r="3239" spans="1:20" x14ac:dyDescent="0.2">
      <c r="A3239" t="s">
        <v>5237</v>
      </c>
      <c r="B3239" t="s">
        <v>5238</v>
      </c>
      <c r="C3239" t="s">
        <v>1053</v>
      </c>
      <c r="D3239" t="s">
        <v>1000</v>
      </c>
      <c r="E3239" s="23">
        <v>41944</v>
      </c>
      <c r="F3239">
        <v>5</v>
      </c>
      <c r="G3239">
        <v>5</v>
      </c>
      <c r="H3239">
        <v>1</v>
      </c>
      <c r="I3239">
        <v>10</v>
      </c>
      <c r="J3239">
        <v>25</v>
      </c>
      <c r="K3239">
        <v>0.4</v>
      </c>
      <c r="L3239">
        <v>25</v>
      </c>
      <c r="M3239">
        <v>1</v>
      </c>
      <c r="N3239">
        <v>9</v>
      </c>
      <c r="P3239">
        <v>0</v>
      </c>
      <c r="Q3239">
        <v>2</v>
      </c>
      <c r="R3239">
        <v>0</v>
      </c>
      <c r="S3239">
        <v>1</v>
      </c>
      <c r="T3239">
        <v>0.78</v>
      </c>
    </row>
    <row r="3240" spans="1:20" x14ac:dyDescent="0.2">
      <c r="A3240" t="s">
        <v>5032</v>
      </c>
      <c r="B3240" t="s">
        <v>5033</v>
      </c>
      <c r="C3240" t="s">
        <v>229</v>
      </c>
      <c r="D3240" t="s">
        <v>1000</v>
      </c>
      <c r="E3240" s="23">
        <v>41944</v>
      </c>
      <c r="F3240">
        <v>2</v>
      </c>
      <c r="G3240">
        <v>3</v>
      </c>
      <c r="H3240">
        <v>0.66666666666666663</v>
      </c>
      <c r="J3240">
        <v>12</v>
      </c>
      <c r="K3240">
        <v>0</v>
      </c>
      <c r="L3240">
        <v>18</v>
      </c>
      <c r="M3240">
        <v>0.66666666666666663</v>
      </c>
      <c r="N3240">
        <v>0</v>
      </c>
      <c r="R3240" t="e">
        <v>#DIV/0!</v>
      </c>
    </row>
    <row r="3241" spans="1:20" x14ac:dyDescent="0.2">
      <c r="A3241" t="s">
        <v>4857</v>
      </c>
      <c r="B3241" t="s">
        <v>4858</v>
      </c>
      <c r="C3241" t="s">
        <v>230</v>
      </c>
      <c r="D3241" t="s">
        <v>1002</v>
      </c>
      <c r="E3241" s="23">
        <v>41944</v>
      </c>
      <c r="F3241">
        <v>2</v>
      </c>
      <c r="G3241">
        <v>3</v>
      </c>
      <c r="H3241">
        <v>0.66666666666666663</v>
      </c>
      <c r="J3241">
        <v>12</v>
      </c>
      <c r="K3241">
        <v>0</v>
      </c>
      <c r="L3241">
        <v>18</v>
      </c>
      <c r="M3241">
        <v>0.66666666666666663</v>
      </c>
      <c r="N3241">
        <v>0</v>
      </c>
      <c r="R3241" t="e">
        <v>#DIV/0!</v>
      </c>
    </row>
    <row r="3242" spans="1:20" x14ac:dyDescent="0.2">
      <c r="A3242" t="s">
        <v>4682</v>
      </c>
      <c r="B3242" t="s">
        <v>4683</v>
      </c>
      <c r="C3242" t="s">
        <v>234</v>
      </c>
      <c r="D3242" t="s">
        <v>1002</v>
      </c>
      <c r="E3242" s="23">
        <v>41944</v>
      </c>
      <c r="F3242">
        <v>7</v>
      </c>
      <c r="G3242">
        <v>7</v>
      </c>
      <c r="H3242">
        <v>1</v>
      </c>
      <c r="I3242">
        <v>8</v>
      </c>
      <c r="J3242">
        <v>70</v>
      </c>
      <c r="K3242">
        <v>0.11428571428571428</v>
      </c>
      <c r="L3242">
        <v>70</v>
      </c>
      <c r="M3242">
        <v>1</v>
      </c>
      <c r="N3242">
        <v>5</v>
      </c>
      <c r="R3242" t="e">
        <v>#DIV/0!</v>
      </c>
      <c r="S3242">
        <v>3</v>
      </c>
      <c r="T3242">
        <v>0.92</v>
      </c>
    </row>
    <row r="3243" spans="1:20" x14ac:dyDescent="0.2">
      <c r="A3243" t="s">
        <v>4507</v>
      </c>
      <c r="B3243" t="s">
        <v>4508</v>
      </c>
      <c r="C3243" t="s">
        <v>233</v>
      </c>
      <c r="D3243" t="s">
        <v>1000</v>
      </c>
      <c r="E3243" s="23">
        <v>41944</v>
      </c>
      <c r="F3243">
        <v>7</v>
      </c>
      <c r="G3243">
        <v>7</v>
      </c>
      <c r="H3243">
        <v>1</v>
      </c>
      <c r="I3243">
        <v>8</v>
      </c>
      <c r="J3243">
        <v>70</v>
      </c>
      <c r="K3243">
        <v>0.11428571428571428</v>
      </c>
      <c r="L3243">
        <v>70</v>
      </c>
      <c r="M3243">
        <v>1</v>
      </c>
      <c r="N3243">
        <v>5</v>
      </c>
      <c r="R3243" t="e">
        <v>#DIV/0!</v>
      </c>
      <c r="S3243">
        <v>3</v>
      </c>
      <c r="T3243">
        <v>1</v>
      </c>
    </row>
    <row r="3244" spans="1:20" x14ac:dyDescent="0.2">
      <c r="A3244" t="s">
        <v>4332</v>
      </c>
      <c r="B3244" t="s">
        <v>4333</v>
      </c>
      <c r="C3244" t="s">
        <v>217</v>
      </c>
      <c r="D3244" t="s">
        <v>1002</v>
      </c>
      <c r="E3244" s="23">
        <v>41944</v>
      </c>
      <c r="F3244">
        <v>7</v>
      </c>
      <c r="G3244">
        <v>7</v>
      </c>
      <c r="H3244">
        <v>1</v>
      </c>
      <c r="I3244">
        <v>22</v>
      </c>
      <c r="J3244">
        <v>50</v>
      </c>
      <c r="K3244">
        <v>0.44</v>
      </c>
      <c r="L3244">
        <v>50</v>
      </c>
      <c r="M3244">
        <v>1</v>
      </c>
      <c r="N3244">
        <v>19</v>
      </c>
      <c r="P3244">
        <v>0</v>
      </c>
      <c r="Q3244">
        <v>2</v>
      </c>
      <c r="R3244">
        <v>0</v>
      </c>
      <c r="S3244">
        <v>3</v>
      </c>
      <c r="T3244">
        <v>0.47</v>
      </c>
    </row>
    <row r="3245" spans="1:20" x14ac:dyDescent="0.2">
      <c r="A3245" t="s">
        <v>4267</v>
      </c>
      <c r="B3245" t="s">
        <v>4268</v>
      </c>
      <c r="C3245" t="s">
        <v>895</v>
      </c>
      <c r="D3245" t="s">
        <v>1000</v>
      </c>
      <c r="E3245" s="23">
        <v>41944</v>
      </c>
      <c r="H3245" t="e">
        <v>#DIV/0!</v>
      </c>
      <c r="K3245" t="e">
        <v>#DIV/0!</v>
      </c>
      <c r="M3245" t="e">
        <v>#DIV/0!</v>
      </c>
      <c r="R3245" t="e">
        <v>#DIV/0!</v>
      </c>
      <c r="T3245">
        <v>1</v>
      </c>
    </row>
    <row r="3246" spans="1:20" x14ac:dyDescent="0.2">
      <c r="A3246" t="s">
        <v>4092</v>
      </c>
      <c r="B3246" t="s">
        <v>4093</v>
      </c>
      <c r="C3246" t="s">
        <v>218</v>
      </c>
      <c r="D3246" t="s">
        <v>1000</v>
      </c>
      <c r="E3246" s="23">
        <v>41944</v>
      </c>
      <c r="F3246">
        <v>4</v>
      </c>
      <c r="G3246">
        <v>4</v>
      </c>
      <c r="H3246">
        <v>1</v>
      </c>
      <c r="I3246">
        <v>2</v>
      </c>
      <c r="J3246">
        <v>20</v>
      </c>
      <c r="K3246">
        <v>0.1</v>
      </c>
      <c r="L3246">
        <v>20</v>
      </c>
      <c r="M3246">
        <v>1</v>
      </c>
      <c r="N3246">
        <v>0</v>
      </c>
      <c r="P3246">
        <v>0</v>
      </c>
      <c r="Q3246">
        <v>0</v>
      </c>
      <c r="R3246" t="e">
        <v>#DIV/0!</v>
      </c>
      <c r="S3246">
        <v>2</v>
      </c>
      <c r="T3246">
        <v>0.9</v>
      </c>
    </row>
    <row r="3247" spans="1:20" x14ac:dyDescent="0.2">
      <c r="A3247" t="s">
        <v>3917</v>
      </c>
      <c r="B3247" t="s">
        <v>3918</v>
      </c>
      <c r="C3247" t="s">
        <v>219</v>
      </c>
      <c r="D3247" t="s">
        <v>1000</v>
      </c>
      <c r="E3247" s="23">
        <v>41944</v>
      </c>
      <c r="F3247">
        <v>3</v>
      </c>
      <c r="G3247">
        <v>3</v>
      </c>
      <c r="H3247">
        <v>1</v>
      </c>
      <c r="I3247">
        <v>20</v>
      </c>
      <c r="J3247">
        <v>30</v>
      </c>
      <c r="K3247">
        <v>0.66666666666666663</v>
      </c>
      <c r="L3247">
        <v>30</v>
      </c>
      <c r="M3247">
        <v>1</v>
      </c>
      <c r="N3247">
        <v>19</v>
      </c>
      <c r="P3247">
        <v>0</v>
      </c>
      <c r="Q3247">
        <v>2</v>
      </c>
      <c r="R3247">
        <v>0</v>
      </c>
      <c r="S3247">
        <v>1</v>
      </c>
    </row>
    <row r="3248" spans="1:20" x14ac:dyDescent="0.2">
      <c r="A3248" t="s">
        <v>3550</v>
      </c>
      <c r="B3248" t="s">
        <v>3551</v>
      </c>
      <c r="C3248" t="s">
        <v>220</v>
      </c>
      <c r="D3248" t="s">
        <v>1002</v>
      </c>
      <c r="E3248" s="23">
        <v>41944</v>
      </c>
      <c r="F3248">
        <v>14</v>
      </c>
      <c r="G3248">
        <v>16</v>
      </c>
      <c r="H3248">
        <v>0.875</v>
      </c>
      <c r="I3248">
        <v>40</v>
      </c>
      <c r="J3248">
        <v>44</v>
      </c>
      <c r="K3248">
        <v>0.90909090909090906</v>
      </c>
      <c r="L3248">
        <v>48</v>
      </c>
      <c r="M3248">
        <v>0.91666666666666663</v>
      </c>
      <c r="N3248">
        <v>31</v>
      </c>
      <c r="P3248">
        <v>3</v>
      </c>
      <c r="Q3248">
        <v>4</v>
      </c>
      <c r="R3248">
        <v>0.75</v>
      </c>
      <c r="S3248">
        <v>9</v>
      </c>
      <c r="T3248">
        <v>0.38</v>
      </c>
    </row>
    <row r="3249" spans="1:20" x14ac:dyDescent="0.2">
      <c r="A3249" t="s">
        <v>3375</v>
      </c>
      <c r="B3249" t="s">
        <v>3376</v>
      </c>
      <c r="C3249" t="s">
        <v>221</v>
      </c>
      <c r="D3249" t="s">
        <v>1000</v>
      </c>
      <c r="E3249" s="23">
        <v>41944</v>
      </c>
      <c r="F3249">
        <v>11</v>
      </c>
      <c r="G3249">
        <v>12</v>
      </c>
      <c r="H3249">
        <v>0.91666666666666663</v>
      </c>
      <c r="I3249">
        <v>34</v>
      </c>
      <c r="J3249">
        <v>38</v>
      </c>
      <c r="K3249">
        <v>0.89473684210526316</v>
      </c>
      <c r="L3249">
        <v>40</v>
      </c>
      <c r="M3249">
        <v>0.95</v>
      </c>
      <c r="N3249">
        <v>27</v>
      </c>
      <c r="O3249">
        <v>0.78369999999999995</v>
      </c>
      <c r="P3249">
        <v>2</v>
      </c>
      <c r="Q3249">
        <v>3</v>
      </c>
      <c r="R3249">
        <v>0.66666666666666663</v>
      </c>
      <c r="S3249">
        <v>7</v>
      </c>
      <c r="T3249">
        <v>0</v>
      </c>
    </row>
    <row r="3250" spans="1:20" x14ac:dyDescent="0.2">
      <c r="A3250" t="s">
        <v>3200</v>
      </c>
      <c r="B3250" t="s">
        <v>3201</v>
      </c>
      <c r="C3250" t="s">
        <v>222</v>
      </c>
      <c r="D3250" t="s">
        <v>1000</v>
      </c>
      <c r="E3250" s="23">
        <v>41944</v>
      </c>
      <c r="F3250">
        <v>3</v>
      </c>
      <c r="G3250">
        <v>4</v>
      </c>
      <c r="H3250">
        <v>0.75</v>
      </c>
      <c r="I3250">
        <v>6</v>
      </c>
      <c r="J3250">
        <v>6</v>
      </c>
      <c r="K3250">
        <v>1</v>
      </c>
      <c r="L3250">
        <v>8</v>
      </c>
      <c r="M3250">
        <v>0.75</v>
      </c>
      <c r="N3250">
        <v>4</v>
      </c>
      <c r="O3250">
        <v>0.67900000000000005</v>
      </c>
      <c r="P3250">
        <v>1</v>
      </c>
      <c r="Q3250">
        <v>1</v>
      </c>
      <c r="R3250">
        <v>1</v>
      </c>
      <c r="S3250">
        <v>2</v>
      </c>
      <c r="T3250">
        <v>0.54347826086956519</v>
      </c>
    </row>
    <row r="3251" spans="1:20" x14ac:dyDescent="0.2">
      <c r="A3251" t="s">
        <v>12034</v>
      </c>
      <c r="B3251" t="s">
        <v>12035</v>
      </c>
      <c r="C3251" t="s">
        <v>1051</v>
      </c>
      <c r="D3251" t="s">
        <v>1000</v>
      </c>
      <c r="E3251" s="23">
        <v>41944</v>
      </c>
      <c r="F3251">
        <v>2</v>
      </c>
      <c r="G3251">
        <v>3</v>
      </c>
      <c r="H3251">
        <v>0.66666666666666663</v>
      </c>
      <c r="I3251">
        <v>3</v>
      </c>
      <c r="J3251">
        <v>10</v>
      </c>
      <c r="K3251">
        <v>0.3</v>
      </c>
      <c r="L3251">
        <v>15</v>
      </c>
      <c r="M3251">
        <v>0.66666666666666663</v>
      </c>
      <c r="N3251">
        <v>3</v>
      </c>
      <c r="P3251">
        <v>0</v>
      </c>
      <c r="Q3251">
        <v>0</v>
      </c>
      <c r="R3251" t="e">
        <v>#DIV/0!</v>
      </c>
      <c r="S3251">
        <v>0</v>
      </c>
      <c r="T3251">
        <v>7.0000000000000007E-2</v>
      </c>
    </row>
    <row r="3252" spans="1:20" x14ac:dyDescent="0.2">
      <c r="A3252" t="s">
        <v>13400</v>
      </c>
      <c r="B3252" t="s">
        <v>13401</v>
      </c>
      <c r="C3252" t="s">
        <v>242</v>
      </c>
      <c r="D3252" t="s">
        <v>1002</v>
      </c>
      <c r="E3252" s="23">
        <v>41944</v>
      </c>
      <c r="F3252">
        <v>8</v>
      </c>
      <c r="G3252">
        <v>11</v>
      </c>
      <c r="H3252">
        <v>0.72727272727272729</v>
      </c>
      <c r="I3252">
        <v>52</v>
      </c>
      <c r="J3252">
        <v>54</v>
      </c>
      <c r="K3252">
        <v>0.96296296296296291</v>
      </c>
      <c r="L3252">
        <v>76</v>
      </c>
      <c r="M3252">
        <v>0.71052631578947367</v>
      </c>
      <c r="N3252">
        <v>44</v>
      </c>
      <c r="P3252">
        <v>2</v>
      </c>
      <c r="Q3252">
        <v>10</v>
      </c>
      <c r="R3252">
        <v>0.2</v>
      </c>
      <c r="S3252">
        <v>8</v>
      </c>
      <c r="T3252" t="e">
        <v>#DIV/0!</v>
      </c>
    </row>
    <row r="3253" spans="1:20" x14ac:dyDescent="0.2">
      <c r="A3253" t="s">
        <v>13577</v>
      </c>
      <c r="B3253" t="s">
        <v>13578</v>
      </c>
      <c r="C3253" t="s">
        <v>237</v>
      </c>
      <c r="D3253" t="s">
        <v>1002</v>
      </c>
      <c r="E3253" s="23">
        <v>41944</v>
      </c>
      <c r="F3253">
        <v>16</v>
      </c>
      <c r="G3253">
        <v>16</v>
      </c>
      <c r="H3253">
        <v>1</v>
      </c>
      <c r="I3253">
        <v>90</v>
      </c>
      <c r="J3253">
        <v>135</v>
      </c>
      <c r="K3253">
        <v>0.66666666666666663</v>
      </c>
      <c r="L3253">
        <v>135</v>
      </c>
      <c r="M3253">
        <v>1</v>
      </c>
      <c r="N3253">
        <v>66</v>
      </c>
      <c r="O3253">
        <v>1.0583333333333333</v>
      </c>
      <c r="P3253">
        <v>24</v>
      </c>
      <c r="Q3253">
        <v>34</v>
      </c>
      <c r="R3253">
        <v>0.70588235294117652</v>
      </c>
      <c r="S3253">
        <v>24</v>
      </c>
      <c r="T3253" t="e">
        <v>#DIV/0!</v>
      </c>
    </row>
    <row r="3254" spans="1:20" x14ac:dyDescent="0.2">
      <c r="A3254" t="s">
        <v>13752</v>
      </c>
      <c r="B3254" t="s">
        <v>13753</v>
      </c>
      <c r="C3254" t="s">
        <v>238</v>
      </c>
      <c r="D3254" t="s">
        <v>1002</v>
      </c>
      <c r="E3254" s="23">
        <v>41944</v>
      </c>
      <c r="F3254">
        <v>11</v>
      </c>
      <c r="G3254">
        <v>12</v>
      </c>
      <c r="H3254">
        <v>0.91666666666666663</v>
      </c>
      <c r="I3254">
        <v>34</v>
      </c>
      <c r="J3254">
        <v>38</v>
      </c>
      <c r="K3254">
        <v>0.89473684210526316</v>
      </c>
      <c r="L3254">
        <v>40</v>
      </c>
      <c r="M3254">
        <v>0.95</v>
      </c>
      <c r="N3254">
        <v>27</v>
      </c>
      <c r="O3254">
        <v>0.78369999999999995</v>
      </c>
      <c r="P3254">
        <v>2</v>
      </c>
      <c r="Q3254">
        <v>3</v>
      </c>
      <c r="R3254">
        <v>0.66666666666666663</v>
      </c>
      <c r="S3254">
        <v>7</v>
      </c>
      <c r="T3254">
        <v>0.90500000000000003</v>
      </c>
    </row>
    <row r="3255" spans="1:20" x14ac:dyDescent="0.2">
      <c r="A3255" t="s">
        <v>13929</v>
      </c>
      <c r="B3255" t="s">
        <v>13930</v>
      </c>
      <c r="C3255" t="s">
        <v>239</v>
      </c>
      <c r="D3255" t="s">
        <v>1002</v>
      </c>
      <c r="E3255" s="23">
        <v>41944</v>
      </c>
      <c r="F3255">
        <v>3</v>
      </c>
      <c r="G3255">
        <v>4</v>
      </c>
      <c r="H3255">
        <v>0.75</v>
      </c>
      <c r="I3255">
        <v>6</v>
      </c>
      <c r="J3255">
        <v>6</v>
      </c>
      <c r="K3255">
        <v>1</v>
      </c>
      <c r="L3255">
        <v>8</v>
      </c>
      <c r="M3255">
        <v>0.75</v>
      </c>
      <c r="N3255">
        <v>4</v>
      </c>
      <c r="O3255">
        <v>0.67900000000000005</v>
      </c>
      <c r="P3255">
        <v>1</v>
      </c>
      <c r="Q3255">
        <v>1</v>
      </c>
      <c r="R3255">
        <v>1</v>
      </c>
      <c r="S3255">
        <v>2</v>
      </c>
      <c r="T3255">
        <v>0.13</v>
      </c>
    </row>
    <row r="3256" spans="1:20" x14ac:dyDescent="0.2">
      <c r="A3256" t="s">
        <v>14116</v>
      </c>
      <c r="B3256" t="s">
        <v>14117</v>
      </c>
      <c r="C3256" t="s">
        <v>240</v>
      </c>
      <c r="D3256" t="s">
        <v>1002</v>
      </c>
      <c r="E3256" s="23">
        <v>41944</v>
      </c>
      <c r="F3256">
        <v>28</v>
      </c>
      <c r="G3256">
        <v>29</v>
      </c>
      <c r="H3256">
        <v>0.96551724137931039</v>
      </c>
      <c r="I3256">
        <v>42</v>
      </c>
      <c r="J3256">
        <v>113</v>
      </c>
      <c r="K3256">
        <v>0.37168141592920356</v>
      </c>
      <c r="L3256">
        <v>118</v>
      </c>
      <c r="M3256">
        <v>0.9576271186440678</v>
      </c>
      <c r="N3256">
        <v>31</v>
      </c>
      <c r="P3256">
        <v>5</v>
      </c>
      <c r="Q3256">
        <v>6</v>
      </c>
      <c r="R3256">
        <v>0.83333333333333337</v>
      </c>
      <c r="S3256">
        <v>11</v>
      </c>
      <c r="T3256">
        <v>0.43</v>
      </c>
    </row>
    <row r="3257" spans="1:20" x14ac:dyDescent="0.2">
      <c r="A3257" t="s">
        <v>14293</v>
      </c>
      <c r="B3257" t="s">
        <v>14294</v>
      </c>
      <c r="C3257" t="s">
        <v>241</v>
      </c>
      <c r="D3257" t="s">
        <v>1002</v>
      </c>
      <c r="E3257" s="23">
        <v>41944</v>
      </c>
      <c r="F3257">
        <v>40</v>
      </c>
      <c r="G3257">
        <v>42</v>
      </c>
      <c r="H3257">
        <v>0.95238095238095233</v>
      </c>
      <c r="I3257">
        <v>280</v>
      </c>
      <c r="J3257">
        <v>420</v>
      </c>
      <c r="K3257">
        <v>0.66666666666666663</v>
      </c>
      <c r="L3257">
        <v>420</v>
      </c>
      <c r="M3257">
        <v>1</v>
      </c>
      <c r="N3257">
        <v>259</v>
      </c>
      <c r="P3257">
        <v>5</v>
      </c>
      <c r="Q3257">
        <v>21</v>
      </c>
      <c r="R3257">
        <v>0.23809523809523808</v>
      </c>
      <c r="S3257">
        <v>21</v>
      </c>
      <c r="T3257">
        <v>0.56499999999999995</v>
      </c>
    </row>
    <row r="3258" spans="1:20" x14ac:dyDescent="0.2">
      <c r="A3258" t="s">
        <v>14622</v>
      </c>
      <c r="B3258" t="s">
        <v>14623</v>
      </c>
      <c r="C3258" t="s">
        <v>199</v>
      </c>
      <c r="D3258" t="s">
        <v>1000</v>
      </c>
      <c r="E3258" s="23">
        <v>41944</v>
      </c>
      <c r="F3258">
        <v>12</v>
      </c>
      <c r="G3258">
        <v>12</v>
      </c>
      <c r="H3258">
        <v>1</v>
      </c>
      <c r="I3258">
        <v>97</v>
      </c>
      <c r="J3258">
        <v>95</v>
      </c>
      <c r="K3258">
        <v>1.0210526315789474</v>
      </c>
      <c r="L3258">
        <v>95</v>
      </c>
      <c r="M3258">
        <v>1</v>
      </c>
      <c r="N3258">
        <v>91</v>
      </c>
      <c r="P3258">
        <v>0</v>
      </c>
      <c r="Q3258">
        <v>0</v>
      </c>
      <c r="R3258" t="e">
        <v>#DIV/0!</v>
      </c>
      <c r="S3258">
        <v>6</v>
      </c>
      <c r="T3258" t="e">
        <v>#DIV/0!</v>
      </c>
    </row>
    <row r="3259" spans="1:20" x14ac:dyDescent="0.2">
      <c r="A3259" t="s">
        <v>14797</v>
      </c>
      <c r="B3259" t="s">
        <v>14798</v>
      </c>
      <c r="C3259" t="s">
        <v>201</v>
      </c>
      <c r="D3259" t="s">
        <v>1002</v>
      </c>
      <c r="E3259" s="23">
        <v>41944</v>
      </c>
      <c r="F3259">
        <v>0</v>
      </c>
      <c r="G3259">
        <v>0</v>
      </c>
      <c r="H3259" t="e">
        <v>#DIV/0!</v>
      </c>
      <c r="I3259">
        <v>0</v>
      </c>
      <c r="J3259">
        <v>0</v>
      </c>
      <c r="K3259" t="e">
        <v>#DIV/0!</v>
      </c>
      <c r="L3259">
        <v>0</v>
      </c>
      <c r="M3259" t="e">
        <v>#DIV/0!</v>
      </c>
      <c r="N3259">
        <v>0</v>
      </c>
      <c r="P3259">
        <v>0</v>
      </c>
      <c r="Q3259">
        <v>0</v>
      </c>
      <c r="R3259" t="e">
        <v>#DIV/0!</v>
      </c>
      <c r="S3259">
        <v>0</v>
      </c>
      <c r="T3259" t="e">
        <v>#DIV/0!</v>
      </c>
    </row>
    <row r="3260" spans="1:20" x14ac:dyDescent="0.2">
      <c r="A3260" t="s">
        <v>14888</v>
      </c>
      <c r="B3260" t="s">
        <v>14889</v>
      </c>
      <c r="C3260" t="s">
        <v>200</v>
      </c>
      <c r="D3260" t="s">
        <v>1002</v>
      </c>
      <c r="E3260" s="23">
        <v>41944</v>
      </c>
      <c r="F3260">
        <v>5</v>
      </c>
      <c r="G3260">
        <v>5</v>
      </c>
      <c r="H3260">
        <v>1</v>
      </c>
      <c r="I3260">
        <v>10</v>
      </c>
      <c r="J3260">
        <v>25</v>
      </c>
      <c r="K3260">
        <v>0.4</v>
      </c>
      <c r="L3260">
        <v>25</v>
      </c>
      <c r="M3260">
        <v>1</v>
      </c>
      <c r="N3260">
        <v>7</v>
      </c>
      <c r="P3260">
        <v>0</v>
      </c>
      <c r="Q3260">
        <v>0</v>
      </c>
      <c r="R3260" t="e">
        <v>#DIV/0!</v>
      </c>
      <c r="S3260">
        <v>3</v>
      </c>
      <c r="T3260">
        <v>0.83</v>
      </c>
    </row>
    <row r="3261" spans="1:20" x14ac:dyDescent="0.2">
      <c r="A3261" t="s">
        <v>15065</v>
      </c>
      <c r="B3261" t="s">
        <v>15066</v>
      </c>
      <c r="C3261" t="s">
        <v>202</v>
      </c>
      <c r="D3261" t="s">
        <v>1002</v>
      </c>
      <c r="E3261" s="23">
        <v>41944</v>
      </c>
      <c r="F3261">
        <v>7</v>
      </c>
      <c r="G3261">
        <v>7</v>
      </c>
      <c r="H3261">
        <v>1</v>
      </c>
      <c r="I3261">
        <v>87</v>
      </c>
      <c r="J3261">
        <v>70</v>
      </c>
      <c r="K3261">
        <v>1.2428571428571429</v>
      </c>
      <c r="L3261">
        <v>70</v>
      </c>
      <c r="M3261">
        <v>1</v>
      </c>
      <c r="N3261">
        <v>84</v>
      </c>
      <c r="P3261">
        <v>0</v>
      </c>
      <c r="Q3261">
        <v>0</v>
      </c>
      <c r="R3261" t="e">
        <v>#DIV/0!</v>
      </c>
      <c r="S3261">
        <v>3</v>
      </c>
      <c r="T3261">
        <v>0.56999999999999995</v>
      </c>
    </row>
    <row r="3262" spans="1:20" x14ac:dyDescent="0.2">
      <c r="A3262" t="s">
        <v>15608</v>
      </c>
      <c r="B3262" t="s">
        <v>15609</v>
      </c>
      <c r="C3262" t="s">
        <v>228</v>
      </c>
      <c r="D3262" t="s">
        <v>1002</v>
      </c>
      <c r="E3262" s="23">
        <v>41944</v>
      </c>
      <c r="F3262">
        <v>2</v>
      </c>
      <c r="G3262">
        <v>2</v>
      </c>
      <c r="H3262">
        <v>1</v>
      </c>
      <c r="I3262">
        <v>19</v>
      </c>
      <c r="J3262">
        <v>14</v>
      </c>
      <c r="K3262">
        <v>1.3571428571428572</v>
      </c>
      <c r="L3262">
        <v>14</v>
      </c>
      <c r="M3262">
        <v>1</v>
      </c>
      <c r="N3262">
        <v>17</v>
      </c>
      <c r="P3262">
        <v>2</v>
      </c>
      <c r="Q3262">
        <v>6</v>
      </c>
      <c r="R3262">
        <v>0.33333333333333331</v>
      </c>
      <c r="S3262">
        <v>2</v>
      </c>
      <c r="T3262">
        <v>0.43</v>
      </c>
    </row>
    <row r="3263" spans="1:20" x14ac:dyDescent="0.2">
      <c r="A3263" t="s">
        <v>15769</v>
      </c>
      <c r="B3263" t="s">
        <v>15770</v>
      </c>
      <c r="C3263" t="s">
        <v>227</v>
      </c>
      <c r="D3263" t="s">
        <v>1000</v>
      </c>
      <c r="E3263" s="23">
        <v>41944</v>
      </c>
      <c r="F3263">
        <v>2</v>
      </c>
      <c r="G3263">
        <v>2</v>
      </c>
      <c r="H3263">
        <v>1</v>
      </c>
      <c r="I3263">
        <v>19</v>
      </c>
      <c r="J3263">
        <v>14</v>
      </c>
      <c r="K3263">
        <v>1.3571428571428572</v>
      </c>
      <c r="L3263">
        <v>14</v>
      </c>
      <c r="M3263">
        <v>1</v>
      </c>
      <c r="N3263">
        <v>17</v>
      </c>
      <c r="P3263">
        <v>2</v>
      </c>
      <c r="Q3263">
        <v>6</v>
      </c>
      <c r="R3263">
        <v>0.33333333333333331</v>
      </c>
      <c r="S3263">
        <v>2</v>
      </c>
      <c r="T3263">
        <v>0.94000000000000006</v>
      </c>
    </row>
    <row r="3264" spans="1:20" x14ac:dyDescent="0.2">
      <c r="A3264" t="s">
        <v>15946</v>
      </c>
      <c r="B3264" t="s">
        <v>15947</v>
      </c>
      <c r="C3264" t="s">
        <v>203</v>
      </c>
      <c r="D3264" t="s">
        <v>1000</v>
      </c>
      <c r="E3264" s="23">
        <v>41944</v>
      </c>
      <c r="F3264">
        <v>11</v>
      </c>
      <c r="G3264">
        <v>12</v>
      </c>
      <c r="H3264">
        <v>0.91666666666666663</v>
      </c>
      <c r="I3264">
        <v>31</v>
      </c>
      <c r="J3264">
        <v>75</v>
      </c>
      <c r="K3264">
        <v>0.41333333333333333</v>
      </c>
      <c r="L3264">
        <v>80</v>
      </c>
      <c r="M3264">
        <v>0.9375</v>
      </c>
      <c r="N3264">
        <v>20</v>
      </c>
      <c r="P3264">
        <v>15</v>
      </c>
      <c r="Q3264">
        <v>16</v>
      </c>
      <c r="R3264">
        <v>0.9375</v>
      </c>
      <c r="S3264">
        <v>11</v>
      </c>
      <c r="T3264">
        <v>0.66500000000000004</v>
      </c>
    </row>
    <row r="3265" spans="1:20" x14ac:dyDescent="0.2">
      <c r="A3265" t="s">
        <v>16125</v>
      </c>
      <c r="B3265" t="s">
        <v>16126</v>
      </c>
      <c r="C3265" t="s">
        <v>205</v>
      </c>
      <c r="D3265" t="s">
        <v>1002</v>
      </c>
      <c r="E3265" s="23">
        <v>41944</v>
      </c>
      <c r="F3265">
        <v>5</v>
      </c>
      <c r="G3265">
        <v>5</v>
      </c>
      <c r="H3265">
        <v>1</v>
      </c>
      <c r="I3265">
        <v>26</v>
      </c>
      <c r="J3265">
        <v>45</v>
      </c>
      <c r="K3265">
        <v>0.57777777777777772</v>
      </c>
      <c r="L3265">
        <v>45</v>
      </c>
      <c r="M3265">
        <v>1</v>
      </c>
      <c r="N3265">
        <v>19</v>
      </c>
      <c r="O3265">
        <v>0.97500000000000009</v>
      </c>
      <c r="P3265">
        <v>12</v>
      </c>
      <c r="Q3265">
        <v>12</v>
      </c>
      <c r="R3265">
        <v>1</v>
      </c>
      <c r="S3265">
        <v>7</v>
      </c>
      <c r="T3265" t="e">
        <v>#DIV/0!</v>
      </c>
    </row>
    <row r="3266" spans="1:20" x14ac:dyDescent="0.2">
      <c r="A3266" t="s">
        <v>16302</v>
      </c>
      <c r="B3266" t="s">
        <v>16303</v>
      </c>
      <c r="C3266" t="s">
        <v>204</v>
      </c>
      <c r="D3266" t="s">
        <v>1002</v>
      </c>
      <c r="E3266" s="23">
        <v>41944</v>
      </c>
      <c r="F3266">
        <v>6</v>
      </c>
      <c r="G3266">
        <v>7</v>
      </c>
      <c r="H3266">
        <v>0.8571428571428571</v>
      </c>
      <c r="I3266">
        <v>5</v>
      </c>
      <c r="J3266">
        <v>30</v>
      </c>
      <c r="K3266">
        <v>0.16666666666666666</v>
      </c>
      <c r="L3266">
        <v>35</v>
      </c>
      <c r="M3266">
        <v>0.8571428571428571</v>
      </c>
      <c r="N3266">
        <v>1</v>
      </c>
      <c r="P3266">
        <v>3</v>
      </c>
      <c r="Q3266">
        <v>4</v>
      </c>
      <c r="R3266">
        <v>0.75</v>
      </c>
      <c r="S3266">
        <v>4</v>
      </c>
      <c r="T3266" t="e">
        <v>#DIV/0!</v>
      </c>
    </row>
    <row r="3267" spans="1:20" x14ac:dyDescent="0.2">
      <c r="A3267" t="s">
        <v>16479</v>
      </c>
      <c r="B3267" t="s">
        <v>16480</v>
      </c>
      <c r="C3267" t="s">
        <v>206</v>
      </c>
      <c r="D3267" t="s">
        <v>1002</v>
      </c>
      <c r="E3267" s="23">
        <v>41944</v>
      </c>
      <c r="F3267">
        <v>0</v>
      </c>
      <c r="G3267">
        <v>0</v>
      </c>
      <c r="H3267" t="e">
        <v>#DIV/0!</v>
      </c>
      <c r="I3267">
        <v>0</v>
      </c>
      <c r="J3267">
        <v>0</v>
      </c>
      <c r="K3267" t="e">
        <v>#DIV/0!</v>
      </c>
      <c r="L3267">
        <v>0</v>
      </c>
      <c r="M3267" t="e">
        <v>#DIV/0!</v>
      </c>
      <c r="N3267">
        <v>0</v>
      </c>
      <c r="P3267">
        <v>0</v>
      </c>
      <c r="Q3267">
        <v>0</v>
      </c>
      <c r="R3267" t="e">
        <v>#DIV/0!</v>
      </c>
      <c r="S3267">
        <v>0</v>
      </c>
      <c r="T3267" t="e">
        <v>#DIV/0!</v>
      </c>
    </row>
    <row r="3268" spans="1:20" x14ac:dyDescent="0.2">
      <c r="A3268" t="s">
        <v>16620</v>
      </c>
      <c r="B3268" t="s">
        <v>16621</v>
      </c>
      <c r="C3268" t="s">
        <v>223</v>
      </c>
      <c r="D3268" t="s">
        <v>1000</v>
      </c>
      <c r="E3268" s="23">
        <v>41944</v>
      </c>
      <c r="F3268">
        <v>3</v>
      </c>
      <c r="G3268">
        <v>3</v>
      </c>
      <c r="H3268">
        <v>1</v>
      </c>
      <c r="I3268">
        <v>28</v>
      </c>
      <c r="J3268">
        <v>30</v>
      </c>
      <c r="K3268">
        <v>0.93333333333333335</v>
      </c>
      <c r="L3268">
        <v>30</v>
      </c>
      <c r="M3268">
        <v>1</v>
      </c>
      <c r="N3268">
        <v>26</v>
      </c>
      <c r="P3268">
        <v>0</v>
      </c>
      <c r="Q3268">
        <v>0</v>
      </c>
      <c r="R3268" t="e">
        <v>#DIV/0!</v>
      </c>
      <c r="S3268">
        <v>2</v>
      </c>
      <c r="T3268">
        <v>0.92</v>
      </c>
    </row>
    <row r="3269" spans="1:20" x14ac:dyDescent="0.2">
      <c r="A3269" t="s">
        <v>16799</v>
      </c>
      <c r="B3269" t="s">
        <v>16800</v>
      </c>
      <c r="C3269" t="s">
        <v>224</v>
      </c>
      <c r="D3269" t="s">
        <v>1002</v>
      </c>
      <c r="E3269" s="23">
        <v>41944</v>
      </c>
      <c r="F3269">
        <v>3</v>
      </c>
      <c r="G3269">
        <v>3</v>
      </c>
      <c r="H3269">
        <v>1</v>
      </c>
      <c r="I3269">
        <v>28</v>
      </c>
      <c r="J3269">
        <v>30</v>
      </c>
      <c r="K3269">
        <v>0.93333333333333335</v>
      </c>
      <c r="L3269">
        <v>30</v>
      </c>
      <c r="M3269">
        <v>1</v>
      </c>
      <c r="N3269">
        <v>26</v>
      </c>
      <c r="P3269">
        <v>0</v>
      </c>
      <c r="Q3269">
        <v>0</v>
      </c>
      <c r="R3269" t="e">
        <v>#DIV/0!</v>
      </c>
      <c r="S3269">
        <v>2</v>
      </c>
      <c r="T3269">
        <v>0.77499999999999991</v>
      </c>
    </row>
    <row r="3270" spans="1:20" x14ac:dyDescent="0.2">
      <c r="A3270" t="s">
        <v>17236</v>
      </c>
      <c r="B3270" t="s">
        <v>17237</v>
      </c>
      <c r="C3270" t="s">
        <v>225</v>
      </c>
      <c r="D3270" t="s">
        <v>1000</v>
      </c>
      <c r="E3270" s="23">
        <v>41944</v>
      </c>
      <c r="F3270">
        <v>5</v>
      </c>
      <c r="G3270">
        <v>5</v>
      </c>
      <c r="H3270">
        <v>1</v>
      </c>
      <c r="I3270">
        <v>25</v>
      </c>
      <c r="J3270">
        <v>50</v>
      </c>
      <c r="K3270">
        <v>0.5</v>
      </c>
      <c r="L3270">
        <v>50</v>
      </c>
      <c r="M3270">
        <v>1</v>
      </c>
      <c r="N3270">
        <v>25</v>
      </c>
      <c r="P3270">
        <v>0</v>
      </c>
      <c r="Q3270">
        <v>1</v>
      </c>
      <c r="R3270">
        <v>0</v>
      </c>
      <c r="S3270">
        <v>0</v>
      </c>
    </row>
    <row r="3271" spans="1:20" x14ac:dyDescent="0.2">
      <c r="A3271" t="s">
        <v>17443</v>
      </c>
      <c r="B3271" t="s">
        <v>17444</v>
      </c>
      <c r="C3271" t="s">
        <v>226</v>
      </c>
      <c r="D3271" t="s">
        <v>1002</v>
      </c>
      <c r="E3271" s="23">
        <v>41944</v>
      </c>
      <c r="F3271">
        <v>5</v>
      </c>
      <c r="G3271">
        <v>5</v>
      </c>
      <c r="H3271">
        <v>1</v>
      </c>
      <c r="I3271">
        <v>25</v>
      </c>
      <c r="J3271">
        <v>50</v>
      </c>
      <c r="K3271">
        <v>0.5</v>
      </c>
      <c r="L3271">
        <v>50</v>
      </c>
      <c r="M3271">
        <v>1</v>
      </c>
      <c r="N3271">
        <v>25</v>
      </c>
      <c r="P3271">
        <v>0</v>
      </c>
      <c r="Q3271">
        <v>1</v>
      </c>
      <c r="R3271">
        <v>0</v>
      </c>
      <c r="S3271">
        <v>0</v>
      </c>
      <c r="T3271">
        <v>0.19</v>
      </c>
    </row>
    <row r="3272" spans="1:20" x14ac:dyDescent="0.2">
      <c r="A3272" t="s">
        <v>17620</v>
      </c>
      <c r="B3272" t="s">
        <v>17621</v>
      </c>
      <c r="C3272" t="s">
        <v>232</v>
      </c>
      <c r="D3272" t="s">
        <v>1000</v>
      </c>
      <c r="E3272" s="23">
        <v>41944</v>
      </c>
      <c r="F3272">
        <v>7</v>
      </c>
      <c r="G3272">
        <v>8</v>
      </c>
      <c r="H3272">
        <v>0.875</v>
      </c>
      <c r="I3272">
        <v>64</v>
      </c>
      <c r="J3272">
        <v>70</v>
      </c>
      <c r="K3272">
        <v>0.91428571428571426</v>
      </c>
      <c r="L3272">
        <v>80</v>
      </c>
      <c r="M3272">
        <v>0.875</v>
      </c>
      <c r="N3272">
        <v>56</v>
      </c>
      <c r="P3272">
        <v>0</v>
      </c>
      <c r="Q3272">
        <v>13</v>
      </c>
      <c r="R3272">
        <v>0</v>
      </c>
      <c r="S3272">
        <v>8</v>
      </c>
      <c r="T3272">
        <v>1.0533333333333335</v>
      </c>
    </row>
    <row r="3273" spans="1:20" x14ac:dyDescent="0.2">
      <c r="A3273" t="s">
        <v>17817</v>
      </c>
      <c r="B3273" t="s">
        <v>17818</v>
      </c>
      <c r="C3273" t="s">
        <v>231</v>
      </c>
      <c r="D3273" t="s">
        <v>1002</v>
      </c>
      <c r="E3273" s="23">
        <v>41944</v>
      </c>
      <c r="F3273">
        <v>7</v>
      </c>
      <c r="G3273">
        <v>8</v>
      </c>
      <c r="H3273">
        <v>0.875</v>
      </c>
      <c r="I3273">
        <v>64</v>
      </c>
      <c r="J3273">
        <v>70</v>
      </c>
      <c r="K3273">
        <v>0.91428571428571426</v>
      </c>
      <c r="L3273">
        <v>80</v>
      </c>
      <c r="M3273">
        <v>0.875</v>
      </c>
      <c r="N3273">
        <v>56</v>
      </c>
      <c r="P3273">
        <v>0</v>
      </c>
      <c r="Q3273">
        <v>13</v>
      </c>
      <c r="R3273">
        <v>0</v>
      </c>
      <c r="S3273">
        <v>8</v>
      </c>
    </row>
    <row r="3274" spans="1:20" x14ac:dyDescent="0.2">
      <c r="A3274" t="s">
        <v>17994</v>
      </c>
      <c r="B3274" t="s">
        <v>17995</v>
      </c>
      <c r="C3274" t="s">
        <v>317</v>
      </c>
      <c r="D3274" t="s">
        <v>1000</v>
      </c>
      <c r="E3274" s="23">
        <v>41944</v>
      </c>
      <c r="F3274">
        <v>11</v>
      </c>
      <c r="G3274">
        <v>11</v>
      </c>
      <c r="H3274">
        <v>1</v>
      </c>
      <c r="I3274">
        <v>19</v>
      </c>
      <c r="J3274">
        <v>28</v>
      </c>
      <c r="K3274">
        <v>0.6785714285714286</v>
      </c>
      <c r="L3274">
        <v>28</v>
      </c>
      <c r="M3274">
        <v>1</v>
      </c>
      <c r="N3274">
        <v>18</v>
      </c>
      <c r="P3274">
        <v>2</v>
      </c>
      <c r="Q3274">
        <v>2</v>
      </c>
      <c r="R3274">
        <v>1</v>
      </c>
      <c r="S3274">
        <v>1</v>
      </c>
      <c r="T3274">
        <v>0.82</v>
      </c>
    </row>
    <row r="3275" spans="1:20" x14ac:dyDescent="0.2">
      <c r="A3275" t="s">
        <v>18173</v>
      </c>
      <c r="B3275" t="s">
        <v>18174</v>
      </c>
      <c r="C3275" t="s">
        <v>316</v>
      </c>
      <c r="D3275" t="s">
        <v>1002</v>
      </c>
      <c r="E3275" s="23">
        <v>41944</v>
      </c>
      <c r="F3275">
        <v>11</v>
      </c>
      <c r="G3275">
        <v>11</v>
      </c>
      <c r="H3275">
        <v>1</v>
      </c>
      <c r="I3275">
        <v>19</v>
      </c>
      <c r="J3275">
        <v>28</v>
      </c>
      <c r="K3275">
        <v>0.6785714285714286</v>
      </c>
      <c r="L3275">
        <v>28</v>
      </c>
      <c r="M3275">
        <v>1</v>
      </c>
      <c r="N3275">
        <v>18</v>
      </c>
      <c r="P3275">
        <v>2</v>
      </c>
      <c r="Q3275">
        <v>2</v>
      </c>
      <c r="R3275">
        <v>1</v>
      </c>
      <c r="S3275">
        <v>1</v>
      </c>
      <c r="T3275">
        <v>0.8899999999999999</v>
      </c>
    </row>
    <row r="3276" spans="1:20" x14ac:dyDescent="0.2">
      <c r="A3276" t="s">
        <v>18426</v>
      </c>
      <c r="B3276" t="s">
        <v>18427</v>
      </c>
      <c r="C3276" t="s">
        <v>214</v>
      </c>
      <c r="D3276" t="s">
        <v>1000</v>
      </c>
      <c r="E3276" s="23">
        <v>41944</v>
      </c>
      <c r="F3276">
        <v>14</v>
      </c>
      <c r="G3276">
        <v>15</v>
      </c>
      <c r="H3276">
        <v>0.93333333333333335</v>
      </c>
      <c r="I3276">
        <v>87</v>
      </c>
      <c r="J3276">
        <v>135</v>
      </c>
      <c r="K3276">
        <v>0.64444444444444449</v>
      </c>
      <c r="L3276">
        <v>145</v>
      </c>
      <c r="M3276">
        <v>0.93103448275862066</v>
      </c>
      <c r="N3276">
        <v>71</v>
      </c>
      <c r="P3276">
        <v>15</v>
      </c>
      <c r="Q3276">
        <v>24</v>
      </c>
      <c r="R3276">
        <v>0.625</v>
      </c>
      <c r="S3276">
        <v>16</v>
      </c>
      <c r="T3276">
        <v>0.4366666666666667</v>
      </c>
    </row>
    <row r="3277" spans="1:20" x14ac:dyDescent="0.2">
      <c r="A3277" t="s">
        <v>18605</v>
      </c>
      <c r="B3277" t="s">
        <v>18606</v>
      </c>
      <c r="C3277" t="s">
        <v>215</v>
      </c>
      <c r="D3277" t="s">
        <v>1002</v>
      </c>
      <c r="E3277" s="23">
        <v>41944</v>
      </c>
      <c r="F3277">
        <v>6</v>
      </c>
      <c r="G3277">
        <v>6</v>
      </c>
      <c r="H3277">
        <v>1</v>
      </c>
      <c r="I3277">
        <v>39</v>
      </c>
      <c r="J3277">
        <v>55</v>
      </c>
      <c r="K3277">
        <v>0.70909090909090911</v>
      </c>
      <c r="L3277">
        <v>55</v>
      </c>
      <c r="M3277">
        <v>1</v>
      </c>
      <c r="N3277">
        <v>27</v>
      </c>
      <c r="O3277">
        <v>1.075</v>
      </c>
      <c r="P3277">
        <v>10</v>
      </c>
      <c r="Q3277">
        <v>19</v>
      </c>
      <c r="R3277">
        <v>0.52631578947368418</v>
      </c>
      <c r="S3277">
        <v>12</v>
      </c>
      <c r="T3277">
        <v>0.49192546583850927</v>
      </c>
    </row>
    <row r="3278" spans="1:20" x14ac:dyDescent="0.2">
      <c r="A3278" t="s">
        <v>18782</v>
      </c>
      <c r="B3278" t="s">
        <v>18783</v>
      </c>
      <c r="C3278" t="s">
        <v>216</v>
      </c>
      <c r="D3278" t="s">
        <v>1002</v>
      </c>
      <c r="E3278" s="23">
        <v>41944</v>
      </c>
      <c r="F3278">
        <v>8</v>
      </c>
      <c r="G3278">
        <v>9</v>
      </c>
      <c r="H3278">
        <v>0.88888888888888884</v>
      </c>
      <c r="I3278">
        <v>48</v>
      </c>
      <c r="J3278">
        <v>80</v>
      </c>
      <c r="K3278">
        <v>0.6</v>
      </c>
      <c r="L3278">
        <v>90</v>
      </c>
      <c r="M3278">
        <v>0.88888888888888884</v>
      </c>
      <c r="N3278">
        <v>44</v>
      </c>
      <c r="P3278">
        <v>5</v>
      </c>
      <c r="Q3278">
        <v>5</v>
      </c>
      <c r="R3278">
        <v>1</v>
      </c>
      <c r="S3278">
        <v>4</v>
      </c>
      <c r="T3278">
        <v>0.74999999999999989</v>
      </c>
    </row>
    <row r="3279" spans="1:20" x14ac:dyDescent="0.2">
      <c r="A3279" t="s">
        <v>18959</v>
      </c>
      <c r="B3279" t="s">
        <v>18960</v>
      </c>
      <c r="C3279" t="s">
        <v>229</v>
      </c>
      <c r="D3279" t="s">
        <v>1002</v>
      </c>
      <c r="E3279" s="23">
        <v>41944</v>
      </c>
      <c r="F3279">
        <v>2</v>
      </c>
      <c r="G3279">
        <v>3</v>
      </c>
      <c r="H3279">
        <v>0.66666666666666663</v>
      </c>
      <c r="J3279">
        <v>12</v>
      </c>
      <c r="K3279">
        <v>0</v>
      </c>
      <c r="L3279">
        <v>18</v>
      </c>
      <c r="M3279">
        <v>0.66666666666666663</v>
      </c>
      <c r="N3279">
        <v>0</v>
      </c>
      <c r="R3279" t="e">
        <v>#DIV/0!</v>
      </c>
      <c r="T3279">
        <v>0.66170363797692988</v>
      </c>
    </row>
    <row r="3280" spans="1:20" x14ac:dyDescent="0.2">
      <c r="A3280" t="s">
        <v>19136</v>
      </c>
      <c r="B3280" t="s">
        <v>19137</v>
      </c>
      <c r="C3280" t="s">
        <v>230</v>
      </c>
      <c r="D3280" t="s">
        <v>1000</v>
      </c>
      <c r="E3280" s="23">
        <v>41944</v>
      </c>
      <c r="F3280">
        <v>2</v>
      </c>
      <c r="G3280">
        <v>3</v>
      </c>
      <c r="H3280">
        <v>0.66666666666666663</v>
      </c>
      <c r="J3280">
        <v>12</v>
      </c>
      <c r="K3280">
        <v>0</v>
      </c>
      <c r="L3280">
        <v>18</v>
      </c>
      <c r="M3280">
        <v>0.66666666666666663</v>
      </c>
      <c r="N3280">
        <v>0</v>
      </c>
      <c r="R3280" t="e">
        <v>#DIV/0!</v>
      </c>
    </row>
    <row r="3281" spans="1:20" x14ac:dyDescent="0.2">
      <c r="A3281" t="s">
        <v>19315</v>
      </c>
      <c r="B3281" t="s">
        <v>19316</v>
      </c>
      <c r="C3281" t="s">
        <v>234</v>
      </c>
      <c r="D3281" t="s">
        <v>1000</v>
      </c>
      <c r="E3281" s="23">
        <v>41944</v>
      </c>
      <c r="F3281">
        <v>7</v>
      </c>
      <c r="G3281">
        <v>7</v>
      </c>
      <c r="H3281">
        <v>1</v>
      </c>
      <c r="I3281">
        <v>8</v>
      </c>
      <c r="J3281">
        <v>70</v>
      </c>
      <c r="K3281">
        <v>0.11428571428571428</v>
      </c>
      <c r="L3281">
        <v>70</v>
      </c>
      <c r="M3281">
        <v>1</v>
      </c>
      <c r="N3281">
        <v>5</v>
      </c>
      <c r="R3281" t="e">
        <v>#DIV/0!</v>
      </c>
      <c r="S3281">
        <v>3</v>
      </c>
    </row>
    <row r="3282" spans="1:20" x14ac:dyDescent="0.2">
      <c r="A3282" t="s">
        <v>19494</v>
      </c>
      <c r="B3282" t="s">
        <v>19495</v>
      </c>
      <c r="C3282" t="s">
        <v>233</v>
      </c>
      <c r="D3282" t="s">
        <v>1002</v>
      </c>
      <c r="E3282" s="23">
        <v>41944</v>
      </c>
      <c r="F3282">
        <v>7</v>
      </c>
      <c r="G3282">
        <v>7</v>
      </c>
      <c r="H3282">
        <v>1</v>
      </c>
      <c r="I3282">
        <v>8</v>
      </c>
      <c r="J3282">
        <v>70</v>
      </c>
      <c r="K3282">
        <v>0.11428571428571428</v>
      </c>
      <c r="L3282">
        <v>70</v>
      </c>
      <c r="M3282">
        <v>1</v>
      </c>
      <c r="N3282">
        <v>5</v>
      </c>
      <c r="R3282" t="e">
        <v>#DIV/0!</v>
      </c>
      <c r="S3282">
        <v>3</v>
      </c>
    </row>
    <row r="3283" spans="1:20" x14ac:dyDescent="0.2">
      <c r="A3283" t="s">
        <v>19869</v>
      </c>
      <c r="B3283" t="s">
        <v>19870</v>
      </c>
      <c r="C3283" t="s">
        <v>220</v>
      </c>
      <c r="D3283" t="s">
        <v>1000</v>
      </c>
      <c r="E3283" s="23">
        <v>41944</v>
      </c>
      <c r="F3283">
        <v>14</v>
      </c>
      <c r="G3283">
        <v>16</v>
      </c>
      <c r="H3283">
        <v>0.875</v>
      </c>
      <c r="I3283">
        <v>40</v>
      </c>
      <c r="J3283">
        <v>44</v>
      </c>
      <c r="K3283">
        <v>0.90909090909090906</v>
      </c>
      <c r="L3283">
        <v>48</v>
      </c>
      <c r="M3283">
        <v>0.91666666666666663</v>
      </c>
      <c r="N3283">
        <v>31</v>
      </c>
      <c r="P3283">
        <v>3</v>
      </c>
      <c r="Q3283">
        <v>4</v>
      </c>
      <c r="R3283">
        <v>0.75</v>
      </c>
      <c r="S3283">
        <v>9</v>
      </c>
    </row>
    <row r="3284" spans="1:20" x14ac:dyDescent="0.2">
      <c r="A3284" t="s">
        <v>20048</v>
      </c>
      <c r="B3284" t="s">
        <v>20049</v>
      </c>
      <c r="C3284" t="s">
        <v>221</v>
      </c>
      <c r="D3284" t="s">
        <v>1002</v>
      </c>
      <c r="E3284" s="23">
        <v>41944</v>
      </c>
      <c r="F3284">
        <v>11</v>
      </c>
      <c r="G3284">
        <v>12</v>
      </c>
      <c r="H3284">
        <v>0.91666666666666663</v>
      </c>
      <c r="I3284">
        <v>34</v>
      </c>
      <c r="J3284">
        <v>38</v>
      </c>
      <c r="K3284">
        <v>0.89473684210526316</v>
      </c>
      <c r="L3284">
        <v>40</v>
      </c>
      <c r="M3284">
        <v>0.95</v>
      </c>
      <c r="N3284">
        <v>27</v>
      </c>
      <c r="O3284">
        <v>0.78369999999999995</v>
      </c>
      <c r="P3284">
        <v>2</v>
      </c>
      <c r="Q3284">
        <v>3</v>
      </c>
      <c r="R3284">
        <v>0.66666666666666663</v>
      </c>
      <c r="S3284">
        <v>7</v>
      </c>
    </row>
    <row r="3285" spans="1:20" x14ac:dyDescent="0.2">
      <c r="A3285" t="s">
        <v>20225</v>
      </c>
      <c r="B3285" t="s">
        <v>20226</v>
      </c>
      <c r="C3285" t="s">
        <v>222</v>
      </c>
      <c r="D3285" t="s">
        <v>1002</v>
      </c>
      <c r="E3285" s="23">
        <v>41944</v>
      </c>
      <c r="F3285">
        <v>3</v>
      </c>
      <c r="G3285">
        <v>4</v>
      </c>
      <c r="H3285">
        <v>0.75</v>
      </c>
      <c r="I3285">
        <v>6</v>
      </c>
      <c r="J3285">
        <v>6</v>
      </c>
      <c r="K3285">
        <v>1</v>
      </c>
      <c r="L3285">
        <v>8</v>
      </c>
      <c r="M3285">
        <v>0.75</v>
      </c>
      <c r="N3285">
        <v>4</v>
      </c>
      <c r="O3285">
        <v>0.67900000000000005</v>
      </c>
      <c r="P3285">
        <v>1</v>
      </c>
      <c r="Q3285">
        <v>1</v>
      </c>
      <c r="R3285">
        <v>1</v>
      </c>
      <c r="S3285">
        <v>2</v>
      </c>
      <c r="T3285">
        <v>0.38</v>
      </c>
    </row>
    <row r="3286" spans="1:20" x14ac:dyDescent="0.2">
      <c r="A3286" t="s">
        <v>20402</v>
      </c>
      <c r="B3286" t="s">
        <v>20403</v>
      </c>
      <c r="C3286" t="s">
        <v>211</v>
      </c>
      <c r="D3286" t="s">
        <v>1002</v>
      </c>
      <c r="E3286" s="23">
        <v>41944</v>
      </c>
      <c r="F3286">
        <v>2</v>
      </c>
      <c r="G3286">
        <v>3</v>
      </c>
      <c r="H3286">
        <v>0.66666666666666663</v>
      </c>
      <c r="I3286">
        <v>23</v>
      </c>
      <c r="J3286">
        <v>16</v>
      </c>
      <c r="K3286">
        <v>1.4375</v>
      </c>
      <c r="L3286">
        <v>24</v>
      </c>
      <c r="M3286">
        <v>0.66666666666666663</v>
      </c>
      <c r="N3286">
        <v>18</v>
      </c>
      <c r="P3286">
        <v>0</v>
      </c>
      <c r="Q3286">
        <v>3</v>
      </c>
      <c r="R3286">
        <v>0</v>
      </c>
      <c r="S3286">
        <v>5</v>
      </c>
      <c r="T3286">
        <v>0.87</v>
      </c>
    </row>
    <row r="3287" spans="1:20" x14ac:dyDescent="0.2">
      <c r="A3287" t="s">
        <v>20579</v>
      </c>
      <c r="B3287" t="s">
        <v>20580</v>
      </c>
      <c r="C3287" t="s">
        <v>207</v>
      </c>
      <c r="D3287" t="s">
        <v>1000</v>
      </c>
      <c r="E3287" s="23">
        <v>41944</v>
      </c>
      <c r="F3287">
        <v>9</v>
      </c>
      <c r="G3287">
        <v>10</v>
      </c>
      <c r="H3287">
        <v>0.9</v>
      </c>
      <c r="I3287">
        <v>54</v>
      </c>
      <c r="J3287">
        <v>61</v>
      </c>
      <c r="K3287">
        <v>0.88524590163934425</v>
      </c>
      <c r="L3287">
        <v>69</v>
      </c>
      <c r="M3287">
        <v>0.88405797101449279</v>
      </c>
      <c r="N3287">
        <v>43</v>
      </c>
      <c r="P3287">
        <v>2</v>
      </c>
      <c r="Q3287">
        <v>6</v>
      </c>
      <c r="R3287">
        <v>0.33333333333333331</v>
      </c>
      <c r="S3287">
        <v>11</v>
      </c>
      <c r="T3287">
        <v>1</v>
      </c>
    </row>
    <row r="3288" spans="1:20" x14ac:dyDescent="0.2">
      <c r="A3288" t="s">
        <v>20758</v>
      </c>
      <c r="B3288" t="s">
        <v>20759</v>
      </c>
      <c r="C3288" t="s">
        <v>894</v>
      </c>
      <c r="D3288" t="s">
        <v>1002</v>
      </c>
      <c r="E3288" s="23">
        <v>41944</v>
      </c>
      <c r="H3288" t="e">
        <v>#DIV/0!</v>
      </c>
      <c r="K3288" t="e">
        <v>#DIV/0!</v>
      </c>
      <c r="M3288" t="e">
        <v>#DIV/0!</v>
      </c>
      <c r="R3288" t="e">
        <v>#DIV/0!</v>
      </c>
      <c r="T3288">
        <v>1.1200000000000001</v>
      </c>
    </row>
    <row r="3289" spans="1:20" x14ac:dyDescent="0.2">
      <c r="A3289" t="s">
        <v>20823</v>
      </c>
      <c r="B3289" t="s">
        <v>20824</v>
      </c>
      <c r="C3289" t="s">
        <v>210</v>
      </c>
      <c r="D3289" t="s">
        <v>1002</v>
      </c>
      <c r="E3289" s="23">
        <v>41944</v>
      </c>
      <c r="F3289">
        <v>5</v>
      </c>
      <c r="G3289">
        <v>5</v>
      </c>
      <c r="H3289">
        <v>1</v>
      </c>
      <c r="I3289">
        <v>25</v>
      </c>
      <c r="J3289">
        <v>35</v>
      </c>
      <c r="K3289">
        <v>0.7142857142857143</v>
      </c>
      <c r="L3289">
        <v>35</v>
      </c>
      <c r="M3289">
        <v>1</v>
      </c>
      <c r="N3289">
        <v>20</v>
      </c>
      <c r="O3289">
        <v>1.125</v>
      </c>
      <c r="P3289">
        <v>2</v>
      </c>
      <c r="Q3289">
        <v>3</v>
      </c>
      <c r="R3289">
        <v>0.66666666666666663</v>
      </c>
      <c r="S3289">
        <v>5</v>
      </c>
      <c r="T3289">
        <v>0.73</v>
      </c>
    </row>
    <row r="3290" spans="1:20" x14ac:dyDescent="0.2">
      <c r="A3290" t="s">
        <v>21000</v>
      </c>
      <c r="B3290" t="s">
        <v>21001</v>
      </c>
      <c r="C3290" t="s">
        <v>208</v>
      </c>
      <c r="D3290" t="s">
        <v>1002</v>
      </c>
      <c r="E3290" s="23">
        <v>41944</v>
      </c>
      <c r="F3290">
        <v>2</v>
      </c>
      <c r="G3290">
        <v>2</v>
      </c>
      <c r="H3290">
        <v>1</v>
      </c>
      <c r="I3290">
        <v>6</v>
      </c>
      <c r="J3290">
        <v>10</v>
      </c>
      <c r="K3290">
        <v>0.6</v>
      </c>
      <c r="L3290">
        <v>10</v>
      </c>
      <c r="M3290">
        <v>1</v>
      </c>
      <c r="N3290">
        <v>5</v>
      </c>
      <c r="P3290">
        <v>0</v>
      </c>
      <c r="Q3290">
        <v>0</v>
      </c>
      <c r="R3290" t="e">
        <v>#DIV/0!</v>
      </c>
      <c r="S3290">
        <v>1</v>
      </c>
      <c r="T3290">
        <v>0.82</v>
      </c>
    </row>
    <row r="3291" spans="1:20" x14ac:dyDescent="0.2">
      <c r="A3291" t="s">
        <v>21255</v>
      </c>
      <c r="B3291" t="s">
        <v>21256</v>
      </c>
      <c r="C3291" t="s">
        <v>213</v>
      </c>
      <c r="D3291" t="s">
        <v>1002</v>
      </c>
      <c r="E3291" s="23">
        <v>41944</v>
      </c>
      <c r="F3291">
        <v>2</v>
      </c>
      <c r="G3291">
        <v>3</v>
      </c>
      <c r="H3291">
        <v>0.66666666666666663</v>
      </c>
      <c r="I3291">
        <v>10</v>
      </c>
      <c r="J3291">
        <v>12</v>
      </c>
      <c r="K3291">
        <v>0.83333333333333337</v>
      </c>
      <c r="L3291">
        <v>20</v>
      </c>
      <c r="M3291">
        <v>0.6</v>
      </c>
      <c r="N3291">
        <v>9</v>
      </c>
      <c r="P3291">
        <v>0</v>
      </c>
      <c r="Q3291">
        <v>1</v>
      </c>
      <c r="R3291">
        <v>0</v>
      </c>
      <c r="S3291">
        <v>1</v>
      </c>
      <c r="T3291">
        <v>0.83</v>
      </c>
    </row>
    <row r="3292" spans="1:20" x14ac:dyDescent="0.2">
      <c r="A3292" t="s">
        <v>21432</v>
      </c>
      <c r="B3292" t="s">
        <v>21433</v>
      </c>
      <c r="C3292" t="s">
        <v>8154</v>
      </c>
      <c r="D3292" t="s">
        <v>1002</v>
      </c>
      <c r="E3292" s="23">
        <v>41944</v>
      </c>
      <c r="H3292" t="e">
        <v>#DIV/0!</v>
      </c>
      <c r="K3292" t="e">
        <v>#DIV/0!</v>
      </c>
      <c r="M3292" t="e">
        <v>#DIV/0!</v>
      </c>
      <c r="R3292" t="e">
        <v>#DIV/0!</v>
      </c>
      <c r="T3292">
        <v>0.95</v>
      </c>
    </row>
    <row r="3293" spans="1:20" x14ac:dyDescent="0.2">
      <c r="A3293" t="s">
        <v>21497</v>
      </c>
      <c r="B3293" t="s">
        <v>21498</v>
      </c>
      <c r="C3293" t="s">
        <v>212</v>
      </c>
      <c r="D3293" t="s">
        <v>1000</v>
      </c>
      <c r="E3293" s="23">
        <v>41944</v>
      </c>
      <c r="F3293">
        <v>2</v>
      </c>
      <c r="G3293">
        <v>3</v>
      </c>
      <c r="H3293">
        <v>0.66666666666666663</v>
      </c>
      <c r="I3293">
        <v>10</v>
      </c>
      <c r="J3293">
        <v>12</v>
      </c>
      <c r="K3293">
        <v>0.83333333333333337</v>
      </c>
      <c r="L3293">
        <v>20</v>
      </c>
      <c r="M3293">
        <v>0.6</v>
      </c>
      <c r="N3293">
        <v>9</v>
      </c>
      <c r="P3293">
        <v>0</v>
      </c>
      <c r="Q3293">
        <v>1</v>
      </c>
      <c r="R3293">
        <v>0</v>
      </c>
      <c r="S3293">
        <v>1</v>
      </c>
      <c r="T3293">
        <v>0.78</v>
      </c>
    </row>
    <row r="3294" spans="1:20" x14ac:dyDescent="0.2">
      <c r="A3294" t="s">
        <v>21706</v>
      </c>
      <c r="B3294" t="s">
        <v>21707</v>
      </c>
      <c r="C3294" t="s">
        <v>217</v>
      </c>
      <c r="D3294" t="s">
        <v>1000</v>
      </c>
      <c r="E3294" s="23">
        <v>41944</v>
      </c>
      <c r="F3294">
        <v>7</v>
      </c>
      <c r="G3294">
        <v>7</v>
      </c>
      <c r="H3294">
        <v>1</v>
      </c>
      <c r="I3294">
        <v>22</v>
      </c>
      <c r="J3294">
        <v>50</v>
      </c>
      <c r="K3294">
        <v>0.44</v>
      </c>
      <c r="L3294">
        <v>50</v>
      </c>
      <c r="M3294">
        <v>1</v>
      </c>
      <c r="N3294">
        <v>19</v>
      </c>
      <c r="P3294">
        <v>0</v>
      </c>
      <c r="Q3294">
        <v>2</v>
      </c>
      <c r="R3294">
        <v>0</v>
      </c>
      <c r="S3294">
        <v>3</v>
      </c>
      <c r="T3294">
        <v>0.9</v>
      </c>
    </row>
    <row r="3295" spans="1:20" x14ac:dyDescent="0.2">
      <c r="A3295" t="s">
        <v>21885</v>
      </c>
      <c r="B3295" t="s">
        <v>21886</v>
      </c>
      <c r="C3295" t="s">
        <v>895</v>
      </c>
      <c r="D3295" t="s">
        <v>1002</v>
      </c>
      <c r="E3295" s="23">
        <v>41944</v>
      </c>
      <c r="H3295" t="e">
        <v>#DIV/0!</v>
      </c>
      <c r="K3295" t="e">
        <v>#DIV/0!</v>
      </c>
      <c r="M3295" t="e">
        <v>#DIV/0!</v>
      </c>
      <c r="R3295" t="e">
        <v>#DIV/0!</v>
      </c>
      <c r="T3295">
        <v>0.33</v>
      </c>
    </row>
    <row r="3296" spans="1:20" x14ac:dyDescent="0.2">
      <c r="A3296" t="s">
        <v>21950</v>
      </c>
      <c r="B3296" t="s">
        <v>21951</v>
      </c>
      <c r="C3296" t="s">
        <v>218</v>
      </c>
      <c r="D3296" t="s">
        <v>1002</v>
      </c>
      <c r="E3296" s="23">
        <v>41944</v>
      </c>
      <c r="F3296">
        <v>4</v>
      </c>
      <c r="G3296">
        <v>4</v>
      </c>
      <c r="H3296">
        <v>1</v>
      </c>
      <c r="I3296">
        <v>2</v>
      </c>
      <c r="J3296">
        <v>20</v>
      </c>
      <c r="K3296">
        <v>0.1</v>
      </c>
      <c r="L3296">
        <v>20</v>
      </c>
      <c r="M3296">
        <v>1</v>
      </c>
      <c r="N3296">
        <v>0</v>
      </c>
      <c r="P3296">
        <v>0</v>
      </c>
      <c r="Q3296">
        <v>0</v>
      </c>
      <c r="R3296" t="e">
        <v>#DIV/0!</v>
      </c>
      <c r="S3296">
        <v>2</v>
      </c>
      <c r="T3296">
        <v>0.5</v>
      </c>
    </row>
    <row r="3297" spans="1:20" x14ac:dyDescent="0.2">
      <c r="A3297" t="s">
        <v>22127</v>
      </c>
      <c r="B3297" t="s">
        <v>22128</v>
      </c>
      <c r="C3297" t="s">
        <v>219</v>
      </c>
      <c r="D3297" t="s">
        <v>1002</v>
      </c>
      <c r="E3297" s="23">
        <v>41944</v>
      </c>
      <c r="F3297">
        <v>3</v>
      </c>
      <c r="G3297">
        <v>3</v>
      </c>
      <c r="H3297">
        <v>1</v>
      </c>
      <c r="I3297">
        <v>20</v>
      </c>
      <c r="J3297">
        <v>30</v>
      </c>
      <c r="K3297">
        <v>0.66666666666666663</v>
      </c>
      <c r="L3297">
        <v>30</v>
      </c>
      <c r="M3297">
        <v>1</v>
      </c>
      <c r="N3297">
        <v>19</v>
      </c>
      <c r="P3297">
        <v>0</v>
      </c>
      <c r="Q3297">
        <v>2</v>
      </c>
      <c r="R3297">
        <v>0</v>
      </c>
      <c r="S3297">
        <v>1</v>
      </c>
    </row>
    <row r="3298" spans="1:20" x14ac:dyDescent="0.2">
      <c r="A3298" t="s">
        <v>11585</v>
      </c>
      <c r="B3298" t="s">
        <v>11586</v>
      </c>
      <c r="C3298" t="s">
        <v>198</v>
      </c>
      <c r="D3298" t="s">
        <v>1002</v>
      </c>
      <c r="E3298" s="23">
        <v>41974</v>
      </c>
      <c r="F3298">
        <v>2</v>
      </c>
      <c r="G3298">
        <v>3</v>
      </c>
      <c r="H3298">
        <v>0.66666666666666663</v>
      </c>
      <c r="I3298">
        <v>3</v>
      </c>
      <c r="J3298">
        <v>10</v>
      </c>
      <c r="K3298">
        <v>0.3</v>
      </c>
      <c r="L3298">
        <v>15</v>
      </c>
      <c r="M3298">
        <v>0.66666666666666663</v>
      </c>
      <c r="N3298">
        <v>3</v>
      </c>
      <c r="P3298">
        <v>0</v>
      </c>
      <c r="Q3298">
        <v>0</v>
      </c>
      <c r="R3298" t="e">
        <v>#DIV/0!</v>
      </c>
      <c r="S3298">
        <v>0</v>
      </c>
      <c r="T3298">
        <v>0.52</v>
      </c>
    </row>
    <row r="3299" spans="1:20" x14ac:dyDescent="0.2">
      <c r="A3299" t="s">
        <v>13206</v>
      </c>
      <c r="B3299" t="s">
        <v>13118</v>
      </c>
      <c r="C3299" t="s">
        <v>1051</v>
      </c>
      <c r="D3299" t="s">
        <v>1002</v>
      </c>
      <c r="E3299" s="23">
        <v>41974</v>
      </c>
      <c r="F3299">
        <v>2</v>
      </c>
      <c r="G3299">
        <v>3</v>
      </c>
      <c r="H3299">
        <v>0.66666666666666663</v>
      </c>
      <c r="I3299">
        <v>3</v>
      </c>
      <c r="J3299">
        <v>10</v>
      </c>
      <c r="K3299">
        <v>0.3</v>
      </c>
      <c r="L3299">
        <v>15</v>
      </c>
      <c r="M3299">
        <v>0.66666666666666663</v>
      </c>
      <c r="N3299">
        <v>3</v>
      </c>
      <c r="P3299">
        <v>0</v>
      </c>
      <c r="Q3299">
        <v>0</v>
      </c>
      <c r="R3299" t="e">
        <v>#DIV/0!</v>
      </c>
      <c r="S3299">
        <v>0</v>
      </c>
      <c r="T3299">
        <v>7.0000000000000007E-2</v>
      </c>
    </row>
    <row r="3300" spans="1:20" x14ac:dyDescent="0.2">
      <c r="A3300" t="s">
        <v>3027</v>
      </c>
      <c r="B3300" t="s">
        <v>3028</v>
      </c>
      <c r="C3300" t="s">
        <v>242</v>
      </c>
      <c r="D3300" t="s">
        <v>1000</v>
      </c>
      <c r="E3300" s="23">
        <v>41974</v>
      </c>
      <c r="F3300">
        <v>8</v>
      </c>
      <c r="G3300">
        <v>11</v>
      </c>
      <c r="H3300">
        <v>0.72727272727272729</v>
      </c>
      <c r="I3300">
        <v>72</v>
      </c>
      <c r="J3300">
        <v>54</v>
      </c>
      <c r="K3300">
        <v>1.3333333333333333</v>
      </c>
      <c r="L3300">
        <v>76</v>
      </c>
      <c r="M3300">
        <v>0.71052631578947367</v>
      </c>
      <c r="N3300">
        <v>50</v>
      </c>
      <c r="P3300">
        <v>2</v>
      </c>
      <c r="Q3300">
        <v>11</v>
      </c>
      <c r="R3300">
        <v>0.18181818181818182</v>
      </c>
      <c r="S3300">
        <v>22</v>
      </c>
      <c r="T3300">
        <v>0.12</v>
      </c>
    </row>
    <row r="3301" spans="1:20" x14ac:dyDescent="0.2">
      <c r="A3301" t="s">
        <v>2852</v>
      </c>
      <c r="B3301" t="s">
        <v>2853</v>
      </c>
      <c r="C3301" t="s">
        <v>2724</v>
      </c>
      <c r="D3301" t="s">
        <v>1000</v>
      </c>
      <c r="E3301" s="23">
        <v>41974</v>
      </c>
      <c r="F3301">
        <v>7</v>
      </c>
      <c r="G3301">
        <v>8</v>
      </c>
      <c r="H3301">
        <v>0.875</v>
      </c>
      <c r="I3301">
        <v>19</v>
      </c>
      <c r="J3301">
        <v>40</v>
      </c>
      <c r="K3301">
        <v>0.47499999999999998</v>
      </c>
      <c r="L3301">
        <v>40</v>
      </c>
      <c r="M3301">
        <v>1</v>
      </c>
      <c r="N3301">
        <v>19</v>
      </c>
      <c r="P3301">
        <v>0</v>
      </c>
      <c r="Q3301">
        <v>0</v>
      </c>
      <c r="R3301" t="e">
        <v>#DIV/0!</v>
      </c>
      <c r="S3301">
        <v>0</v>
      </c>
    </row>
    <row r="3302" spans="1:20" x14ac:dyDescent="0.2">
      <c r="A3302" t="s">
        <v>2607</v>
      </c>
      <c r="B3302" t="s">
        <v>2608</v>
      </c>
      <c r="C3302" t="s">
        <v>237</v>
      </c>
      <c r="D3302" t="s">
        <v>1000</v>
      </c>
      <c r="E3302" s="23">
        <v>41974</v>
      </c>
      <c r="F3302">
        <v>16</v>
      </c>
      <c r="G3302">
        <v>16</v>
      </c>
      <c r="H3302">
        <v>1</v>
      </c>
      <c r="I3302">
        <v>104</v>
      </c>
      <c r="J3302">
        <v>135</v>
      </c>
      <c r="K3302">
        <v>0.77037037037037037</v>
      </c>
      <c r="L3302">
        <v>135</v>
      </c>
      <c r="M3302">
        <v>1</v>
      </c>
      <c r="N3302">
        <v>77</v>
      </c>
      <c r="O3302">
        <v>1.1166666666666665</v>
      </c>
      <c r="P3302">
        <v>10</v>
      </c>
      <c r="Q3302">
        <v>13</v>
      </c>
      <c r="R3302">
        <v>0.76923076923076927</v>
      </c>
      <c r="S3302">
        <v>27</v>
      </c>
    </row>
    <row r="3303" spans="1:20" x14ac:dyDescent="0.2">
      <c r="A3303" t="s">
        <v>2432</v>
      </c>
      <c r="B3303" t="s">
        <v>2433</v>
      </c>
      <c r="C3303" t="s">
        <v>238</v>
      </c>
      <c r="D3303" t="s">
        <v>1000</v>
      </c>
      <c r="E3303" s="23">
        <v>41974</v>
      </c>
      <c r="F3303">
        <v>12</v>
      </c>
      <c r="G3303">
        <v>12</v>
      </c>
      <c r="H3303">
        <v>1</v>
      </c>
      <c r="I3303">
        <v>33</v>
      </c>
      <c r="J3303">
        <v>40</v>
      </c>
      <c r="K3303">
        <v>0.82499999999999996</v>
      </c>
      <c r="L3303">
        <v>40</v>
      </c>
      <c r="M3303">
        <v>1</v>
      </c>
      <c r="N3303">
        <v>19</v>
      </c>
      <c r="O3303">
        <v>0.83299999999999996</v>
      </c>
      <c r="P3303">
        <v>8</v>
      </c>
      <c r="Q3303">
        <v>13</v>
      </c>
      <c r="R3303">
        <v>0.61538461538461542</v>
      </c>
      <c r="S3303">
        <v>14</v>
      </c>
      <c r="T3303">
        <v>0.42</v>
      </c>
    </row>
    <row r="3304" spans="1:20" x14ac:dyDescent="0.2">
      <c r="A3304" t="s">
        <v>2259</v>
      </c>
      <c r="B3304" t="s">
        <v>2260</v>
      </c>
      <c r="C3304" t="s">
        <v>239</v>
      </c>
      <c r="D3304" t="s">
        <v>1000</v>
      </c>
      <c r="E3304" s="23">
        <v>41974</v>
      </c>
      <c r="F3304">
        <v>4</v>
      </c>
      <c r="G3304">
        <v>4</v>
      </c>
      <c r="H3304">
        <v>1</v>
      </c>
      <c r="I3304">
        <v>7</v>
      </c>
      <c r="J3304">
        <v>8</v>
      </c>
      <c r="K3304">
        <v>0.875</v>
      </c>
      <c r="L3304">
        <v>8</v>
      </c>
      <c r="M3304">
        <v>1</v>
      </c>
      <c r="N3304">
        <v>6</v>
      </c>
      <c r="O3304">
        <v>0.71699999999999997</v>
      </c>
      <c r="P3304">
        <v>0</v>
      </c>
      <c r="Q3304">
        <v>0</v>
      </c>
      <c r="R3304" t="e">
        <v>#DIV/0!</v>
      </c>
      <c r="S3304">
        <v>1</v>
      </c>
      <c r="T3304">
        <v>0.63</v>
      </c>
    </row>
    <row r="3305" spans="1:20" x14ac:dyDescent="0.2">
      <c r="A3305" t="s">
        <v>2084</v>
      </c>
      <c r="B3305" t="s">
        <v>2085</v>
      </c>
      <c r="C3305" t="s">
        <v>1988</v>
      </c>
      <c r="D3305" t="s">
        <v>1000</v>
      </c>
      <c r="E3305" s="23">
        <v>41974</v>
      </c>
      <c r="F3305">
        <v>8</v>
      </c>
      <c r="G3305">
        <v>9</v>
      </c>
      <c r="H3305">
        <v>0.88888888888888884</v>
      </c>
      <c r="I3305">
        <v>23</v>
      </c>
      <c r="J3305">
        <v>39</v>
      </c>
      <c r="K3305">
        <v>0.58974358974358976</v>
      </c>
      <c r="L3305">
        <v>39</v>
      </c>
      <c r="M3305">
        <v>1</v>
      </c>
      <c r="N3305">
        <v>18</v>
      </c>
      <c r="P3305">
        <v>0</v>
      </c>
      <c r="Q3305">
        <v>0</v>
      </c>
      <c r="R3305" t="e">
        <v>#DIV/0!</v>
      </c>
      <c r="S3305">
        <v>5</v>
      </c>
    </row>
    <row r="3306" spans="1:20" x14ac:dyDescent="0.2">
      <c r="A3306" t="s">
        <v>1836</v>
      </c>
      <c r="B3306" t="s">
        <v>1837</v>
      </c>
      <c r="C3306" t="s">
        <v>240</v>
      </c>
      <c r="D3306" t="s">
        <v>1000</v>
      </c>
      <c r="E3306" s="23">
        <v>41974</v>
      </c>
      <c r="F3306">
        <v>28</v>
      </c>
      <c r="G3306">
        <v>29</v>
      </c>
      <c r="H3306">
        <v>0.96551724137931039</v>
      </c>
      <c r="I3306">
        <v>40</v>
      </c>
      <c r="J3306">
        <v>113</v>
      </c>
      <c r="K3306">
        <v>0.35398230088495575</v>
      </c>
      <c r="L3306">
        <v>118</v>
      </c>
      <c r="M3306">
        <v>0.9576271186440678</v>
      </c>
      <c r="N3306">
        <v>36</v>
      </c>
      <c r="P3306">
        <v>4</v>
      </c>
      <c r="Q3306">
        <v>4</v>
      </c>
      <c r="R3306">
        <v>1</v>
      </c>
      <c r="S3306">
        <v>4</v>
      </c>
    </row>
    <row r="3307" spans="1:20" x14ac:dyDescent="0.2">
      <c r="A3307" t="s">
        <v>1661</v>
      </c>
      <c r="B3307" t="s">
        <v>1662</v>
      </c>
      <c r="C3307" t="s">
        <v>241</v>
      </c>
      <c r="D3307" t="s">
        <v>1000</v>
      </c>
      <c r="E3307" s="23">
        <v>41974</v>
      </c>
      <c r="F3307">
        <v>40</v>
      </c>
      <c r="G3307">
        <v>42</v>
      </c>
      <c r="H3307">
        <v>0.95238095238095233</v>
      </c>
      <c r="I3307">
        <v>292</v>
      </c>
      <c r="J3307">
        <v>420</v>
      </c>
      <c r="K3307">
        <v>0.69523809523809521</v>
      </c>
      <c r="L3307">
        <v>420</v>
      </c>
      <c r="M3307">
        <v>1</v>
      </c>
      <c r="N3307">
        <v>264</v>
      </c>
      <c r="P3307">
        <v>1</v>
      </c>
      <c r="Q3307">
        <v>20</v>
      </c>
      <c r="R3307">
        <v>0.05</v>
      </c>
      <c r="S3307">
        <v>28</v>
      </c>
      <c r="T3307">
        <v>0.92</v>
      </c>
    </row>
    <row r="3308" spans="1:20" x14ac:dyDescent="0.2">
      <c r="A3308" t="s">
        <v>1095</v>
      </c>
      <c r="B3308" t="s">
        <v>1180</v>
      </c>
      <c r="C3308" t="s">
        <v>235</v>
      </c>
      <c r="D3308" t="s">
        <v>1002</v>
      </c>
      <c r="E3308" s="23">
        <v>41974</v>
      </c>
      <c r="F3308">
        <v>131</v>
      </c>
      <c r="G3308">
        <v>140</v>
      </c>
      <c r="H3308">
        <v>0.93571428571428572</v>
      </c>
      <c r="I3308">
        <v>588</v>
      </c>
      <c r="J3308">
        <v>849</v>
      </c>
      <c r="K3308">
        <v>0.69257950530035339</v>
      </c>
      <c r="L3308">
        <v>876</v>
      </c>
      <c r="M3308">
        <v>0.96917808219178081</v>
      </c>
      <c r="N3308">
        <v>487</v>
      </c>
      <c r="P3308">
        <v>28</v>
      </c>
      <c r="Q3308">
        <v>73</v>
      </c>
      <c r="R3308">
        <v>0.38356164383561642</v>
      </c>
      <c r="S3308">
        <v>101</v>
      </c>
    </row>
    <row r="3309" spans="1:20" x14ac:dyDescent="0.2">
      <c r="A3309" t="s">
        <v>11587</v>
      </c>
      <c r="B3309" t="s">
        <v>11588</v>
      </c>
      <c r="C3309" t="s">
        <v>199</v>
      </c>
      <c r="D3309" t="s">
        <v>1002</v>
      </c>
      <c r="E3309" s="23">
        <v>41974</v>
      </c>
      <c r="F3309">
        <v>12</v>
      </c>
      <c r="G3309">
        <v>12</v>
      </c>
      <c r="H3309">
        <v>1</v>
      </c>
      <c r="I3309">
        <v>102</v>
      </c>
      <c r="J3309">
        <v>95</v>
      </c>
      <c r="K3309">
        <v>1.0736842105263158</v>
      </c>
      <c r="L3309">
        <v>95</v>
      </c>
      <c r="M3309">
        <v>1</v>
      </c>
      <c r="N3309">
        <v>99</v>
      </c>
      <c r="P3309">
        <v>1</v>
      </c>
      <c r="Q3309">
        <v>1</v>
      </c>
      <c r="R3309">
        <v>1</v>
      </c>
      <c r="S3309">
        <v>3</v>
      </c>
      <c r="T3309">
        <v>0.6</v>
      </c>
    </row>
    <row r="3310" spans="1:20" x14ac:dyDescent="0.2">
      <c r="A3310" t="s">
        <v>11441</v>
      </c>
      <c r="B3310" t="s">
        <v>11442</v>
      </c>
      <c r="C3310" t="s">
        <v>201</v>
      </c>
      <c r="D3310" t="s">
        <v>1000</v>
      </c>
      <c r="E3310" s="23">
        <v>41974</v>
      </c>
      <c r="F3310">
        <v>0</v>
      </c>
      <c r="G3310">
        <v>0</v>
      </c>
      <c r="H3310" t="e">
        <v>#DIV/0!</v>
      </c>
      <c r="I3310">
        <v>0</v>
      </c>
      <c r="J3310">
        <v>0</v>
      </c>
      <c r="K3310" t="e">
        <v>#DIV/0!</v>
      </c>
      <c r="L3310">
        <v>0</v>
      </c>
      <c r="M3310" t="e">
        <v>#DIV/0!</v>
      </c>
      <c r="N3310">
        <v>0</v>
      </c>
      <c r="P3310">
        <v>0</v>
      </c>
      <c r="Q3310">
        <v>0</v>
      </c>
      <c r="R3310" t="e">
        <v>#DIV/0!</v>
      </c>
      <c r="S3310">
        <v>0</v>
      </c>
    </row>
    <row r="3311" spans="1:20" x14ac:dyDescent="0.2">
      <c r="A3311" t="s">
        <v>12238</v>
      </c>
      <c r="B3311" t="s">
        <v>12239</v>
      </c>
      <c r="C3311" t="s">
        <v>200</v>
      </c>
      <c r="D3311" t="s">
        <v>1000</v>
      </c>
      <c r="E3311" s="23">
        <v>41974</v>
      </c>
      <c r="F3311">
        <v>5</v>
      </c>
      <c r="G3311">
        <v>5</v>
      </c>
      <c r="H3311">
        <v>1</v>
      </c>
      <c r="I3311">
        <v>9</v>
      </c>
      <c r="J3311">
        <v>25</v>
      </c>
      <c r="K3311">
        <v>0.36</v>
      </c>
      <c r="L3311">
        <v>25</v>
      </c>
      <c r="M3311">
        <v>1</v>
      </c>
      <c r="N3311">
        <v>9</v>
      </c>
      <c r="P3311">
        <v>1</v>
      </c>
      <c r="Q3311">
        <v>1</v>
      </c>
      <c r="R3311">
        <v>1</v>
      </c>
      <c r="S3311">
        <v>0</v>
      </c>
      <c r="T3311">
        <v>0.75</v>
      </c>
    </row>
    <row r="3312" spans="1:20" x14ac:dyDescent="0.2">
      <c r="A3312" t="s">
        <v>12523</v>
      </c>
      <c r="B3312" t="s">
        <v>12524</v>
      </c>
      <c r="C3312" t="s">
        <v>202</v>
      </c>
      <c r="D3312" t="s">
        <v>1000</v>
      </c>
      <c r="E3312" s="23">
        <v>41974</v>
      </c>
      <c r="F3312">
        <v>7</v>
      </c>
      <c r="G3312">
        <v>7</v>
      </c>
      <c r="H3312">
        <v>1</v>
      </c>
      <c r="I3312">
        <v>93</v>
      </c>
      <c r="J3312">
        <v>70</v>
      </c>
      <c r="K3312">
        <v>1.3285714285714285</v>
      </c>
      <c r="L3312">
        <v>70</v>
      </c>
      <c r="M3312">
        <v>1</v>
      </c>
      <c r="N3312">
        <v>90</v>
      </c>
      <c r="P3312">
        <v>0</v>
      </c>
      <c r="Q3312">
        <v>0</v>
      </c>
      <c r="R3312" t="e">
        <v>#DIV/0!</v>
      </c>
      <c r="S3312">
        <v>3</v>
      </c>
      <c r="T3312">
        <v>0.73</v>
      </c>
    </row>
    <row r="3313" spans="1:20" x14ac:dyDescent="0.2">
      <c r="A3313" t="s">
        <v>11060</v>
      </c>
      <c r="B3313" t="s">
        <v>11061</v>
      </c>
      <c r="C3313" t="s">
        <v>228</v>
      </c>
      <c r="D3313" t="s">
        <v>1000</v>
      </c>
      <c r="E3313" s="23">
        <v>41974</v>
      </c>
      <c r="F3313">
        <v>2</v>
      </c>
      <c r="G3313">
        <v>2</v>
      </c>
      <c r="H3313">
        <v>1</v>
      </c>
      <c r="I3313">
        <v>18</v>
      </c>
      <c r="J3313">
        <v>14</v>
      </c>
      <c r="K3313">
        <v>1.2857142857142858</v>
      </c>
      <c r="L3313">
        <v>14</v>
      </c>
      <c r="M3313">
        <v>1</v>
      </c>
      <c r="N3313">
        <v>15</v>
      </c>
      <c r="P3313">
        <v>1</v>
      </c>
      <c r="Q3313">
        <v>4</v>
      </c>
      <c r="R3313">
        <v>0.25</v>
      </c>
      <c r="S3313">
        <v>3</v>
      </c>
      <c r="T3313">
        <v>0.38</v>
      </c>
    </row>
    <row r="3314" spans="1:20" x14ac:dyDescent="0.2">
      <c r="A3314" t="s">
        <v>10885</v>
      </c>
      <c r="B3314" t="s">
        <v>10886</v>
      </c>
      <c r="C3314" t="s">
        <v>227</v>
      </c>
      <c r="D3314" t="s">
        <v>1002</v>
      </c>
      <c r="E3314" s="23">
        <v>41974</v>
      </c>
      <c r="F3314">
        <v>2</v>
      </c>
      <c r="G3314">
        <v>2</v>
      </c>
      <c r="H3314">
        <v>1</v>
      </c>
      <c r="I3314">
        <v>18</v>
      </c>
      <c r="J3314">
        <v>14</v>
      </c>
      <c r="K3314">
        <v>1.2857142857142858</v>
      </c>
      <c r="L3314">
        <v>14</v>
      </c>
      <c r="M3314">
        <v>1</v>
      </c>
      <c r="N3314">
        <v>15</v>
      </c>
      <c r="P3314">
        <v>1</v>
      </c>
      <c r="Q3314">
        <v>4</v>
      </c>
      <c r="R3314">
        <v>0.25</v>
      </c>
      <c r="S3314">
        <v>3</v>
      </c>
      <c r="T3314" t="e">
        <v>#DIV/0!</v>
      </c>
    </row>
    <row r="3315" spans="1:20" x14ac:dyDescent="0.2">
      <c r="A3315" t="s">
        <v>10710</v>
      </c>
      <c r="B3315" t="s">
        <v>10711</v>
      </c>
      <c r="C3315" t="s">
        <v>203</v>
      </c>
      <c r="D3315" t="s">
        <v>1002</v>
      </c>
      <c r="E3315" s="23">
        <v>41974</v>
      </c>
      <c r="F3315">
        <v>11</v>
      </c>
      <c r="G3315">
        <v>12</v>
      </c>
      <c r="H3315">
        <v>0.91666666666666663</v>
      </c>
      <c r="I3315">
        <v>39</v>
      </c>
      <c r="J3315">
        <v>75</v>
      </c>
      <c r="K3315">
        <v>0.52</v>
      </c>
      <c r="L3315">
        <v>80</v>
      </c>
      <c r="M3315">
        <v>0.9375</v>
      </c>
      <c r="N3315">
        <v>27</v>
      </c>
      <c r="P3315">
        <v>3</v>
      </c>
      <c r="Q3315">
        <v>4</v>
      </c>
      <c r="R3315">
        <v>0.75</v>
      </c>
      <c r="S3315">
        <v>12</v>
      </c>
      <c r="T3315">
        <v>0.65</v>
      </c>
    </row>
    <row r="3316" spans="1:20" x14ac:dyDescent="0.2">
      <c r="A3316" t="s">
        <v>10535</v>
      </c>
      <c r="B3316" t="s">
        <v>10536</v>
      </c>
      <c r="C3316" t="s">
        <v>205</v>
      </c>
      <c r="D3316" t="s">
        <v>1000</v>
      </c>
      <c r="E3316" s="23">
        <v>41974</v>
      </c>
      <c r="F3316">
        <v>5</v>
      </c>
      <c r="G3316">
        <v>5</v>
      </c>
      <c r="H3316">
        <v>1</v>
      </c>
      <c r="I3316">
        <v>34</v>
      </c>
      <c r="J3316">
        <v>45</v>
      </c>
      <c r="K3316">
        <v>0.75555555555555554</v>
      </c>
      <c r="L3316">
        <v>45</v>
      </c>
      <c r="M3316">
        <v>1</v>
      </c>
      <c r="N3316">
        <v>22</v>
      </c>
      <c r="O3316">
        <v>1.2</v>
      </c>
      <c r="P3316">
        <v>3</v>
      </c>
      <c r="Q3316">
        <v>4</v>
      </c>
      <c r="R3316">
        <v>0.75</v>
      </c>
      <c r="S3316">
        <v>12</v>
      </c>
      <c r="T3316">
        <v>7.0000000000000007E-2</v>
      </c>
    </row>
    <row r="3317" spans="1:20" x14ac:dyDescent="0.2">
      <c r="A3317" t="s">
        <v>10359</v>
      </c>
      <c r="B3317" t="s">
        <v>10360</v>
      </c>
      <c r="C3317" t="s">
        <v>204</v>
      </c>
      <c r="D3317" t="s">
        <v>1000</v>
      </c>
      <c r="E3317" s="23">
        <v>41974</v>
      </c>
      <c r="F3317">
        <v>6</v>
      </c>
      <c r="G3317">
        <v>7</v>
      </c>
      <c r="H3317">
        <v>0.8571428571428571</v>
      </c>
      <c r="I3317">
        <v>5</v>
      </c>
      <c r="J3317">
        <v>30</v>
      </c>
      <c r="K3317">
        <v>0.16666666666666666</v>
      </c>
      <c r="L3317">
        <v>35</v>
      </c>
      <c r="M3317">
        <v>0.8571428571428571</v>
      </c>
      <c r="N3317">
        <v>5</v>
      </c>
      <c r="P3317">
        <v>0</v>
      </c>
      <c r="Q3317">
        <v>0</v>
      </c>
      <c r="R3317" t="e">
        <v>#DIV/0!</v>
      </c>
      <c r="S3317">
        <v>0</v>
      </c>
      <c r="T3317" t="e">
        <v>#DIV/0!</v>
      </c>
    </row>
    <row r="3318" spans="1:20" x14ac:dyDescent="0.2">
      <c r="A3318" t="s">
        <v>10294</v>
      </c>
      <c r="B3318" t="s">
        <v>10295</v>
      </c>
      <c r="C3318" t="s">
        <v>206</v>
      </c>
      <c r="D3318" t="s">
        <v>1000</v>
      </c>
      <c r="E3318" s="23">
        <v>41974</v>
      </c>
      <c r="F3318">
        <v>0</v>
      </c>
      <c r="G3318">
        <v>0</v>
      </c>
      <c r="H3318" t="e">
        <v>#DIV/0!</v>
      </c>
      <c r="I3318">
        <v>0</v>
      </c>
      <c r="J3318">
        <v>0</v>
      </c>
      <c r="K3318" t="e">
        <v>#DIV/0!</v>
      </c>
      <c r="L3318">
        <v>0</v>
      </c>
      <c r="M3318" t="e">
        <v>#DIV/0!</v>
      </c>
      <c r="N3318">
        <v>0</v>
      </c>
      <c r="P3318">
        <v>0</v>
      </c>
      <c r="Q3318">
        <v>0</v>
      </c>
      <c r="R3318" t="e">
        <v>#DIV/0!</v>
      </c>
      <c r="S3318">
        <v>0</v>
      </c>
      <c r="T3318" t="e">
        <v>#DIV/0!</v>
      </c>
    </row>
    <row r="3319" spans="1:20" x14ac:dyDescent="0.2">
      <c r="A3319" t="s">
        <v>9863</v>
      </c>
      <c r="B3319" t="s">
        <v>9864</v>
      </c>
      <c r="C3319" t="s">
        <v>223</v>
      </c>
      <c r="D3319" t="s">
        <v>1002</v>
      </c>
      <c r="E3319" s="23">
        <v>41974</v>
      </c>
      <c r="F3319">
        <v>3</v>
      </c>
      <c r="G3319">
        <v>3</v>
      </c>
      <c r="H3319">
        <v>1</v>
      </c>
      <c r="I3319">
        <v>30</v>
      </c>
      <c r="J3319">
        <v>30</v>
      </c>
      <c r="K3319">
        <v>1</v>
      </c>
      <c r="L3319">
        <v>30</v>
      </c>
      <c r="M3319">
        <v>1</v>
      </c>
      <c r="N3319">
        <v>29</v>
      </c>
      <c r="P3319">
        <v>0</v>
      </c>
      <c r="Q3319">
        <v>0</v>
      </c>
      <c r="R3319" t="e">
        <v>#DIV/0!</v>
      </c>
      <c r="S3319">
        <v>1</v>
      </c>
      <c r="T3319">
        <v>0.88500000000000001</v>
      </c>
    </row>
    <row r="3320" spans="1:20" x14ac:dyDescent="0.2">
      <c r="A3320" t="s">
        <v>9688</v>
      </c>
      <c r="B3320" t="s">
        <v>9689</v>
      </c>
      <c r="C3320" t="s">
        <v>224</v>
      </c>
      <c r="D3320" t="s">
        <v>1000</v>
      </c>
      <c r="E3320" s="23">
        <v>41974</v>
      </c>
      <c r="F3320">
        <v>3</v>
      </c>
      <c r="G3320">
        <v>3</v>
      </c>
      <c r="H3320">
        <v>1</v>
      </c>
      <c r="I3320">
        <v>30</v>
      </c>
      <c r="J3320">
        <v>30</v>
      </c>
      <c r="K3320">
        <v>1</v>
      </c>
      <c r="L3320">
        <v>30</v>
      </c>
      <c r="M3320">
        <v>1</v>
      </c>
      <c r="N3320">
        <v>29</v>
      </c>
      <c r="P3320">
        <v>0</v>
      </c>
      <c r="Q3320">
        <v>0</v>
      </c>
      <c r="R3320" t="e">
        <v>#DIV/0!</v>
      </c>
      <c r="S3320">
        <v>1</v>
      </c>
      <c r="T3320">
        <v>0.12</v>
      </c>
    </row>
    <row r="3321" spans="1:20" x14ac:dyDescent="0.2">
      <c r="A3321" t="s">
        <v>9297</v>
      </c>
      <c r="B3321" t="s">
        <v>9298</v>
      </c>
      <c r="C3321" t="s">
        <v>211</v>
      </c>
      <c r="D3321" t="s">
        <v>1000</v>
      </c>
      <c r="E3321" s="23">
        <v>41974</v>
      </c>
      <c r="F3321">
        <v>2</v>
      </c>
      <c r="G3321">
        <v>3</v>
      </c>
      <c r="H3321">
        <v>0.66666666666666663</v>
      </c>
      <c r="I3321">
        <v>31</v>
      </c>
      <c r="J3321">
        <v>16</v>
      </c>
      <c r="K3321">
        <v>1.9375</v>
      </c>
      <c r="L3321">
        <v>24</v>
      </c>
      <c r="M3321">
        <v>0.66666666666666663</v>
      </c>
      <c r="N3321">
        <v>19</v>
      </c>
      <c r="P3321">
        <v>0</v>
      </c>
      <c r="Q3321">
        <v>5</v>
      </c>
      <c r="R3321">
        <v>0</v>
      </c>
      <c r="S3321">
        <v>12</v>
      </c>
      <c r="T3321" t="e">
        <v>#DIV/0!</v>
      </c>
    </row>
    <row r="3322" spans="1:20" x14ac:dyDescent="0.2">
      <c r="A3322" t="s">
        <v>9122</v>
      </c>
      <c r="B3322" t="s">
        <v>9123</v>
      </c>
      <c r="C3322" t="s">
        <v>207</v>
      </c>
      <c r="D3322" t="s">
        <v>1002</v>
      </c>
      <c r="E3322" s="23">
        <v>41974</v>
      </c>
      <c r="F3322">
        <v>9</v>
      </c>
      <c r="G3322">
        <v>10</v>
      </c>
      <c r="H3322">
        <v>0.9</v>
      </c>
      <c r="I3322">
        <v>66</v>
      </c>
      <c r="J3322">
        <v>61</v>
      </c>
      <c r="K3322">
        <v>1.0819672131147542</v>
      </c>
      <c r="L3322">
        <v>69</v>
      </c>
      <c r="M3322">
        <v>0.88405797101449279</v>
      </c>
      <c r="N3322">
        <v>47</v>
      </c>
      <c r="P3322">
        <v>2</v>
      </c>
      <c r="Q3322">
        <v>7</v>
      </c>
      <c r="R3322">
        <v>0.2857142857142857</v>
      </c>
      <c r="S3322">
        <v>20</v>
      </c>
      <c r="T3322">
        <v>0.66500000000000004</v>
      </c>
    </row>
    <row r="3323" spans="1:20" x14ac:dyDescent="0.2">
      <c r="A3323" t="s">
        <v>9057</v>
      </c>
      <c r="B3323" t="s">
        <v>9058</v>
      </c>
      <c r="C3323" t="s">
        <v>894</v>
      </c>
      <c r="D3323" t="s">
        <v>1000</v>
      </c>
      <c r="E3323" s="23">
        <v>41974</v>
      </c>
      <c r="H3323" t="e">
        <v>#DIV/0!</v>
      </c>
      <c r="K3323" t="e">
        <v>#DIV/0!</v>
      </c>
      <c r="M3323" t="e">
        <v>#DIV/0!</v>
      </c>
      <c r="R3323" t="e">
        <v>#DIV/0!</v>
      </c>
      <c r="T3323" t="e">
        <v>#DIV/0!</v>
      </c>
    </row>
    <row r="3324" spans="1:20" x14ac:dyDescent="0.2">
      <c r="A3324" t="s">
        <v>8882</v>
      </c>
      <c r="B3324" t="s">
        <v>8883</v>
      </c>
      <c r="C3324" t="s">
        <v>210</v>
      </c>
      <c r="D3324" t="s">
        <v>1000</v>
      </c>
      <c r="E3324" s="23">
        <v>41974</v>
      </c>
      <c r="F3324">
        <v>5</v>
      </c>
      <c r="G3324">
        <v>5</v>
      </c>
      <c r="H3324">
        <v>1</v>
      </c>
      <c r="I3324">
        <v>29</v>
      </c>
      <c r="J3324">
        <v>35</v>
      </c>
      <c r="K3324">
        <v>0.82857142857142863</v>
      </c>
      <c r="L3324">
        <v>35</v>
      </c>
      <c r="M3324">
        <v>1</v>
      </c>
      <c r="N3324">
        <v>23</v>
      </c>
      <c r="O3324">
        <v>1.2</v>
      </c>
      <c r="P3324">
        <v>2</v>
      </c>
      <c r="Q3324">
        <v>2</v>
      </c>
      <c r="R3324">
        <v>1</v>
      </c>
      <c r="S3324">
        <v>6</v>
      </c>
      <c r="T3324" t="e">
        <v>#DIV/0!</v>
      </c>
    </row>
    <row r="3325" spans="1:20" x14ac:dyDescent="0.2">
      <c r="A3325" t="s">
        <v>8707</v>
      </c>
      <c r="B3325" t="s">
        <v>8708</v>
      </c>
      <c r="C3325" t="s">
        <v>208</v>
      </c>
      <c r="D3325" t="s">
        <v>1000</v>
      </c>
      <c r="E3325" s="23">
        <v>41974</v>
      </c>
      <c r="F3325">
        <v>2</v>
      </c>
      <c r="G3325">
        <v>2</v>
      </c>
      <c r="H3325">
        <v>1</v>
      </c>
      <c r="I3325">
        <v>7</v>
      </c>
      <c r="J3325">
        <v>10</v>
      </c>
      <c r="K3325">
        <v>0.7</v>
      </c>
      <c r="L3325">
        <v>10</v>
      </c>
      <c r="M3325">
        <v>1</v>
      </c>
      <c r="N3325">
        <v>5</v>
      </c>
      <c r="P3325">
        <v>1</v>
      </c>
      <c r="Q3325">
        <v>1</v>
      </c>
      <c r="R3325">
        <v>1</v>
      </c>
      <c r="S3325">
        <v>2</v>
      </c>
      <c r="T3325">
        <v>0.83</v>
      </c>
    </row>
    <row r="3326" spans="1:20" x14ac:dyDescent="0.2">
      <c r="A3326" t="s">
        <v>8458</v>
      </c>
      <c r="B3326" t="s">
        <v>8459</v>
      </c>
      <c r="C3326" t="s">
        <v>213</v>
      </c>
      <c r="D3326" t="s">
        <v>1000</v>
      </c>
      <c r="E3326" s="23">
        <v>41974</v>
      </c>
      <c r="F3326">
        <v>2</v>
      </c>
      <c r="G3326">
        <v>3</v>
      </c>
      <c r="H3326">
        <v>0.66666666666666663</v>
      </c>
      <c r="I3326">
        <v>12</v>
      </c>
      <c r="J3326">
        <v>12</v>
      </c>
      <c r="K3326">
        <v>1</v>
      </c>
      <c r="L3326">
        <v>20</v>
      </c>
      <c r="M3326">
        <v>0.6</v>
      </c>
      <c r="N3326">
        <v>10</v>
      </c>
      <c r="P3326">
        <v>0</v>
      </c>
      <c r="Q3326">
        <v>0</v>
      </c>
      <c r="R3326" t="e">
        <v>#DIV/0!</v>
      </c>
      <c r="S3326">
        <v>2</v>
      </c>
      <c r="T3326">
        <v>0.42</v>
      </c>
    </row>
    <row r="3327" spans="1:20" x14ac:dyDescent="0.2">
      <c r="A3327" t="s">
        <v>8283</v>
      </c>
      <c r="B3327" t="s">
        <v>8284</v>
      </c>
      <c r="C3327" t="s">
        <v>212</v>
      </c>
      <c r="D3327" t="s">
        <v>1002</v>
      </c>
      <c r="E3327" s="23">
        <v>41974</v>
      </c>
      <c r="F3327">
        <v>2</v>
      </c>
      <c r="G3327">
        <v>3</v>
      </c>
      <c r="H3327">
        <v>0.66666666666666663</v>
      </c>
      <c r="I3327">
        <v>12</v>
      </c>
      <c r="J3327">
        <v>12</v>
      </c>
      <c r="K3327">
        <v>1</v>
      </c>
      <c r="L3327">
        <v>20</v>
      </c>
      <c r="M3327">
        <v>0.6</v>
      </c>
      <c r="N3327">
        <v>10</v>
      </c>
      <c r="P3327">
        <v>0</v>
      </c>
      <c r="Q3327">
        <v>0</v>
      </c>
      <c r="R3327" t="e">
        <v>#DIV/0!</v>
      </c>
      <c r="S3327">
        <v>2</v>
      </c>
      <c r="T3327">
        <v>0.5</v>
      </c>
    </row>
    <row r="3328" spans="1:20" x14ac:dyDescent="0.2">
      <c r="A3328" t="s">
        <v>8218</v>
      </c>
      <c r="B3328" t="s">
        <v>8219</v>
      </c>
      <c r="C3328" t="s">
        <v>8154</v>
      </c>
      <c r="D3328" t="s">
        <v>1000</v>
      </c>
      <c r="E3328" s="23">
        <v>41974</v>
      </c>
      <c r="H3328" t="e">
        <v>#DIV/0!</v>
      </c>
      <c r="K3328" t="e">
        <v>#DIV/0!</v>
      </c>
      <c r="M3328" t="e">
        <v>#DIV/0!</v>
      </c>
      <c r="R3328" t="e">
        <v>#DIV/0!</v>
      </c>
      <c r="T3328">
        <v>0.875</v>
      </c>
    </row>
    <row r="3329" spans="1:20" x14ac:dyDescent="0.2">
      <c r="A3329" t="s">
        <v>7982</v>
      </c>
      <c r="B3329" t="s">
        <v>7983</v>
      </c>
      <c r="C3329" t="s">
        <v>225</v>
      </c>
      <c r="D3329" t="s">
        <v>1002</v>
      </c>
      <c r="E3329" s="23">
        <v>41974</v>
      </c>
      <c r="F3329">
        <v>5</v>
      </c>
      <c r="G3329">
        <v>5</v>
      </c>
      <c r="H3329">
        <v>1</v>
      </c>
      <c r="I3329">
        <v>33</v>
      </c>
      <c r="J3329">
        <v>50</v>
      </c>
      <c r="K3329">
        <v>0.66</v>
      </c>
      <c r="L3329">
        <v>50</v>
      </c>
      <c r="M3329">
        <v>1</v>
      </c>
      <c r="N3329">
        <v>21</v>
      </c>
      <c r="P3329">
        <v>0</v>
      </c>
      <c r="Q3329">
        <v>3</v>
      </c>
      <c r="R3329">
        <v>0</v>
      </c>
      <c r="S3329">
        <v>12</v>
      </c>
      <c r="T3329">
        <v>0.66500000000000004</v>
      </c>
    </row>
    <row r="3330" spans="1:20" x14ac:dyDescent="0.2">
      <c r="A3330" t="s">
        <v>7781</v>
      </c>
      <c r="B3330" t="s">
        <v>7782</v>
      </c>
      <c r="C3330" t="s">
        <v>226</v>
      </c>
      <c r="D3330" t="s">
        <v>1000</v>
      </c>
      <c r="E3330" s="23">
        <v>41974</v>
      </c>
      <c r="F3330">
        <v>5</v>
      </c>
      <c r="G3330">
        <v>5</v>
      </c>
      <c r="H3330">
        <v>1</v>
      </c>
      <c r="I3330">
        <v>33</v>
      </c>
      <c r="J3330">
        <v>50</v>
      </c>
      <c r="K3330">
        <v>0.66</v>
      </c>
      <c r="L3330">
        <v>50</v>
      </c>
      <c r="M3330">
        <v>1</v>
      </c>
      <c r="N3330">
        <v>21</v>
      </c>
      <c r="P3330">
        <v>0</v>
      </c>
      <c r="Q3330">
        <v>3</v>
      </c>
      <c r="R3330">
        <v>0</v>
      </c>
      <c r="S3330">
        <v>12</v>
      </c>
      <c r="T3330" t="e">
        <v>#DIV/0!</v>
      </c>
    </row>
    <row r="3331" spans="1:20" x14ac:dyDescent="0.2">
      <c r="A3331" t="s">
        <v>7594</v>
      </c>
      <c r="B3331" t="s">
        <v>7595</v>
      </c>
      <c r="C3331" t="s">
        <v>901</v>
      </c>
      <c r="D3331" t="s">
        <v>1000</v>
      </c>
      <c r="E3331" s="23">
        <v>41974</v>
      </c>
      <c r="F3331">
        <v>3</v>
      </c>
      <c r="G3331">
        <v>4</v>
      </c>
      <c r="H3331">
        <v>0.75</v>
      </c>
      <c r="I3331">
        <v>11</v>
      </c>
      <c r="J3331">
        <v>9</v>
      </c>
      <c r="K3331">
        <v>1.2222222222222223</v>
      </c>
      <c r="L3331">
        <v>14</v>
      </c>
      <c r="M3331">
        <v>0.6428571428571429</v>
      </c>
      <c r="N3331">
        <v>9</v>
      </c>
      <c r="P3331">
        <v>0</v>
      </c>
      <c r="Q3331">
        <v>0</v>
      </c>
      <c r="R3331" t="e">
        <v>#DIV/0!</v>
      </c>
      <c r="S3331">
        <v>2</v>
      </c>
      <c r="T3331" t="e">
        <v>#DIV/0!</v>
      </c>
    </row>
    <row r="3332" spans="1:20" x14ac:dyDescent="0.2">
      <c r="A3332" t="s">
        <v>7247</v>
      </c>
      <c r="B3332" t="s">
        <v>7248</v>
      </c>
      <c r="C3332" t="s">
        <v>1052</v>
      </c>
      <c r="D3332" t="s">
        <v>1000</v>
      </c>
      <c r="E3332" s="23">
        <v>41974</v>
      </c>
      <c r="F3332">
        <v>3</v>
      </c>
      <c r="G3332">
        <v>4</v>
      </c>
      <c r="H3332">
        <v>0.75</v>
      </c>
      <c r="I3332">
        <v>11</v>
      </c>
      <c r="J3332">
        <v>9</v>
      </c>
      <c r="K3332">
        <v>1.2222222222222223</v>
      </c>
      <c r="L3332">
        <v>14</v>
      </c>
      <c r="M3332">
        <v>0.6428571428571429</v>
      </c>
      <c r="N3332">
        <v>9</v>
      </c>
      <c r="P3332">
        <v>0</v>
      </c>
      <c r="Q3332">
        <v>0</v>
      </c>
      <c r="R3332" t="e">
        <v>#DIV/0!</v>
      </c>
      <c r="S3332">
        <v>2</v>
      </c>
      <c r="T3332" t="e">
        <v>#DIV/0!</v>
      </c>
    </row>
    <row r="3333" spans="1:20" x14ac:dyDescent="0.2">
      <c r="A3333" t="s">
        <v>7042</v>
      </c>
      <c r="B3333" t="s">
        <v>7043</v>
      </c>
      <c r="C3333" t="s">
        <v>232</v>
      </c>
      <c r="D3333" t="s">
        <v>1002</v>
      </c>
      <c r="E3333" s="23">
        <v>41974</v>
      </c>
      <c r="F3333">
        <v>7</v>
      </c>
      <c r="G3333">
        <v>8</v>
      </c>
      <c r="H3333">
        <v>0.875</v>
      </c>
      <c r="I3333">
        <v>56</v>
      </c>
      <c r="J3333">
        <v>70</v>
      </c>
      <c r="K3333">
        <v>0.8</v>
      </c>
      <c r="L3333">
        <v>80</v>
      </c>
      <c r="M3333">
        <v>0.875</v>
      </c>
      <c r="N3333">
        <v>56</v>
      </c>
      <c r="P3333">
        <v>1</v>
      </c>
      <c r="Q3333">
        <v>3</v>
      </c>
      <c r="R3333">
        <v>0.33333333333333331</v>
      </c>
      <c r="S3333">
        <v>0</v>
      </c>
      <c r="T3333">
        <v>0.92</v>
      </c>
    </row>
    <row r="3334" spans="1:20" x14ac:dyDescent="0.2">
      <c r="A3334" t="s">
        <v>6851</v>
      </c>
      <c r="B3334" t="s">
        <v>6852</v>
      </c>
      <c r="C3334" t="s">
        <v>231</v>
      </c>
      <c r="D3334" t="s">
        <v>1000</v>
      </c>
      <c r="E3334" s="23">
        <v>41974</v>
      </c>
      <c r="F3334">
        <v>7</v>
      </c>
      <c r="G3334">
        <v>8</v>
      </c>
      <c r="H3334">
        <v>0.875</v>
      </c>
      <c r="I3334">
        <v>56</v>
      </c>
      <c r="J3334">
        <v>70</v>
      </c>
      <c r="K3334">
        <v>0.8</v>
      </c>
      <c r="L3334">
        <v>80</v>
      </c>
      <c r="M3334">
        <v>0.875</v>
      </c>
      <c r="N3334">
        <v>56</v>
      </c>
      <c r="P3334">
        <v>1</v>
      </c>
      <c r="Q3334">
        <v>3</v>
      </c>
      <c r="R3334">
        <v>0.33333333333333331</v>
      </c>
      <c r="S3334">
        <v>0</v>
      </c>
      <c r="T3334">
        <v>0.77499999999999991</v>
      </c>
    </row>
    <row r="3335" spans="1:20" x14ac:dyDescent="0.2">
      <c r="A3335" t="s">
        <v>6676</v>
      </c>
      <c r="B3335" t="s">
        <v>6677</v>
      </c>
      <c r="C3335" t="s">
        <v>317</v>
      </c>
      <c r="D3335" t="s">
        <v>1002</v>
      </c>
      <c r="E3335" s="23">
        <v>41974</v>
      </c>
      <c r="F3335">
        <v>11</v>
      </c>
      <c r="G3335">
        <v>11</v>
      </c>
      <c r="H3335">
        <v>1</v>
      </c>
      <c r="I3335">
        <v>18</v>
      </c>
      <c r="J3335">
        <v>28</v>
      </c>
      <c r="K3335">
        <v>0.6428571428571429</v>
      </c>
      <c r="L3335">
        <v>28</v>
      </c>
      <c r="M3335">
        <v>1</v>
      </c>
      <c r="N3335">
        <v>16</v>
      </c>
      <c r="P3335">
        <v>3</v>
      </c>
      <c r="Q3335">
        <v>3</v>
      </c>
      <c r="R3335">
        <v>1</v>
      </c>
      <c r="S3335">
        <v>2</v>
      </c>
    </row>
    <row r="3336" spans="1:20" x14ac:dyDescent="0.2">
      <c r="A3336" t="s">
        <v>6501</v>
      </c>
      <c r="B3336" t="s">
        <v>6502</v>
      </c>
      <c r="C3336" t="s">
        <v>316</v>
      </c>
      <c r="D3336" t="s">
        <v>1000</v>
      </c>
      <c r="E3336" s="23">
        <v>41974</v>
      </c>
      <c r="F3336">
        <v>11</v>
      </c>
      <c r="G3336">
        <v>11</v>
      </c>
      <c r="H3336">
        <v>1</v>
      </c>
      <c r="I3336">
        <v>18</v>
      </c>
      <c r="J3336">
        <v>28</v>
      </c>
      <c r="K3336">
        <v>0.6428571428571429</v>
      </c>
      <c r="L3336">
        <v>28</v>
      </c>
      <c r="M3336">
        <v>1</v>
      </c>
      <c r="N3336">
        <v>16</v>
      </c>
      <c r="P3336">
        <v>3</v>
      </c>
      <c r="Q3336">
        <v>3</v>
      </c>
      <c r="R3336">
        <v>1</v>
      </c>
      <c r="S3336">
        <v>2</v>
      </c>
      <c r="T3336">
        <v>0.38</v>
      </c>
    </row>
    <row r="3337" spans="1:20" x14ac:dyDescent="0.2">
      <c r="A3337" t="s">
        <v>6252</v>
      </c>
      <c r="B3337" t="s">
        <v>6253</v>
      </c>
      <c r="C3337" t="s">
        <v>214</v>
      </c>
      <c r="D3337" t="s">
        <v>1002</v>
      </c>
      <c r="E3337" s="23">
        <v>41974</v>
      </c>
      <c r="F3337">
        <v>14</v>
      </c>
      <c r="G3337">
        <v>15</v>
      </c>
      <c r="H3337">
        <v>0.93333333333333335</v>
      </c>
      <c r="I3337">
        <v>87</v>
      </c>
      <c r="J3337">
        <v>135</v>
      </c>
      <c r="K3337">
        <v>0.64444444444444449</v>
      </c>
      <c r="L3337">
        <v>145</v>
      </c>
      <c r="M3337">
        <v>0.93103448275862066</v>
      </c>
      <c r="N3337">
        <v>74</v>
      </c>
      <c r="P3337">
        <v>6</v>
      </c>
      <c r="Q3337">
        <v>13</v>
      </c>
      <c r="R3337">
        <v>0.46153846153846156</v>
      </c>
      <c r="S3337">
        <v>13</v>
      </c>
      <c r="T3337">
        <v>0.9966666666666667</v>
      </c>
    </row>
    <row r="3338" spans="1:20" x14ac:dyDescent="0.2">
      <c r="A3338" t="s">
        <v>6077</v>
      </c>
      <c r="B3338" t="s">
        <v>6078</v>
      </c>
      <c r="C3338" t="s">
        <v>215</v>
      </c>
      <c r="D3338" t="s">
        <v>1000</v>
      </c>
      <c r="E3338" s="23">
        <v>41974</v>
      </c>
      <c r="F3338">
        <v>6</v>
      </c>
      <c r="G3338">
        <v>6</v>
      </c>
      <c r="H3338">
        <v>1</v>
      </c>
      <c r="I3338">
        <v>41</v>
      </c>
      <c r="J3338">
        <v>55</v>
      </c>
      <c r="K3338">
        <v>0.74545454545454548</v>
      </c>
      <c r="L3338">
        <v>55</v>
      </c>
      <c r="M3338">
        <v>1</v>
      </c>
      <c r="N3338">
        <v>32</v>
      </c>
      <c r="O3338">
        <v>0.95</v>
      </c>
      <c r="P3338">
        <v>5</v>
      </c>
      <c r="Q3338">
        <v>7</v>
      </c>
      <c r="R3338">
        <v>0.7142857142857143</v>
      </c>
      <c r="S3338">
        <v>9</v>
      </c>
    </row>
    <row r="3339" spans="1:20" x14ac:dyDescent="0.2">
      <c r="A3339" t="s">
        <v>5902</v>
      </c>
      <c r="B3339" t="s">
        <v>5903</v>
      </c>
      <c r="C3339" t="s">
        <v>216</v>
      </c>
      <c r="D3339" t="s">
        <v>1000</v>
      </c>
      <c r="E3339" s="23">
        <v>41974</v>
      </c>
      <c r="F3339">
        <v>8</v>
      </c>
      <c r="G3339">
        <v>9</v>
      </c>
      <c r="H3339">
        <v>0.88888888888888884</v>
      </c>
      <c r="I3339">
        <v>46</v>
      </c>
      <c r="J3339">
        <v>80</v>
      </c>
      <c r="K3339">
        <v>0.57499999999999996</v>
      </c>
      <c r="L3339">
        <v>90</v>
      </c>
      <c r="M3339">
        <v>0.88888888888888884</v>
      </c>
      <c r="N3339">
        <v>42</v>
      </c>
      <c r="P3339">
        <v>2</v>
      </c>
      <c r="Q3339">
        <v>6</v>
      </c>
      <c r="R3339">
        <v>0.33333333333333331</v>
      </c>
      <c r="S3339">
        <v>4</v>
      </c>
      <c r="T3339">
        <v>0.82</v>
      </c>
    </row>
    <row r="3340" spans="1:20" x14ac:dyDescent="0.2">
      <c r="A3340" t="s">
        <v>5474</v>
      </c>
      <c r="B3340" t="s">
        <v>5475</v>
      </c>
      <c r="C3340" t="s">
        <v>903</v>
      </c>
      <c r="D3340" t="s">
        <v>1000</v>
      </c>
      <c r="E3340" s="23">
        <v>41974</v>
      </c>
      <c r="F3340">
        <v>10</v>
      </c>
      <c r="G3340">
        <v>10</v>
      </c>
      <c r="H3340">
        <v>1</v>
      </c>
      <c r="I3340">
        <v>28</v>
      </c>
      <c r="J3340">
        <v>50</v>
      </c>
      <c r="K3340">
        <v>0.56000000000000005</v>
      </c>
      <c r="L3340">
        <v>50</v>
      </c>
      <c r="M3340">
        <v>1</v>
      </c>
      <c r="N3340">
        <v>25</v>
      </c>
      <c r="P3340">
        <v>0</v>
      </c>
      <c r="Q3340">
        <v>0</v>
      </c>
      <c r="R3340" t="e">
        <v>#DIV/0!</v>
      </c>
      <c r="S3340">
        <v>3</v>
      </c>
      <c r="T3340">
        <v>0.8899999999999999</v>
      </c>
    </row>
    <row r="3341" spans="1:20" x14ac:dyDescent="0.2">
      <c r="A3341" t="s">
        <v>5658</v>
      </c>
      <c r="B3341" t="s">
        <v>5659</v>
      </c>
      <c r="C3341" t="s">
        <v>1047</v>
      </c>
      <c r="D3341" t="s">
        <v>1000</v>
      </c>
      <c r="E3341" s="23">
        <v>41974</v>
      </c>
      <c r="F3341">
        <v>5</v>
      </c>
      <c r="G3341">
        <v>5</v>
      </c>
      <c r="H3341">
        <v>1</v>
      </c>
      <c r="I3341">
        <v>16</v>
      </c>
      <c r="J3341">
        <v>25</v>
      </c>
      <c r="K3341">
        <v>0.64</v>
      </c>
      <c r="L3341">
        <v>25</v>
      </c>
      <c r="M3341">
        <v>1</v>
      </c>
      <c r="N3341">
        <v>16</v>
      </c>
      <c r="P3341">
        <v>0</v>
      </c>
      <c r="Q3341">
        <v>0</v>
      </c>
      <c r="R3341" t="e">
        <v>#DIV/0!</v>
      </c>
      <c r="S3341">
        <v>0</v>
      </c>
      <c r="T3341">
        <v>0.62750000000000006</v>
      </c>
    </row>
    <row r="3342" spans="1:20" x14ac:dyDescent="0.2">
      <c r="A3342" t="s">
        <v>5239</v>
      </c>
      <c r="B3342" t="s">
        <v>5240</v>
      </c>
      <c r="C3342" t="s">
        <v>1053</v>
      </c>
      <c r="D3342" t="s">
        <v>1000</v>
      </c>
      <c r="E3342" s="23">
        <v>41974</v>
      </c>
      <c r="F3342">
        <v>5</v>
      </c>
      <c r="G3342">
        <v>5</v>
      </c>
      <c r="H3342">
        <v>1</v>
      </c>
      <c r="I3342">
        <v>12</v>
      </c>
      <c r="J3342">
        <v>25</v>
      </c>
      <c r="K3342">
        <v>0.48</v>
      </c>
      <c r="L3342">
        <v>25</v>
      </c>
      <c r="M3342">
        <v>1</v>
      </c>
      <c r="N3342">
        <v>9</v>
      </c>
      <c r="P3342">
        <v>0</v>
      </c>
      <c r="Q3342">
        <v>0</v>
      </c>
      <c r="R3342" t="e">
        <v>#DIV/0!</v>
      </c>
      <c r="S3342">
        <v>3</v>
      </c>
      <c r="T3342">
        <v>0.44666666666666671</v>
      </c>
    </row>
    <row r="3343" spans="1:20" x14ac:dyDescent="0.2">
      <c r="A3343" t="s">
        <v>5034</v>
      </c>
      <c r="B3343" t="s">
        <v>5035</v>
      </c>
      <c r="C3343" t="s">
        <v>229</v>
      </c>
      <c r="D3343" t="s">
        <v>1000</v>
      </c>
      <c r="E3343" s="23">
        <v>41974</v>
      </c>
      <c r="F3343">
        <v>2</v>
      </c>
      <c r="G3343">
        <v>3</v>
      </c>
      <c r="H3343">
        <v>0.66666666666666663</v>
      </c>
      <c r="I3343">
        <v>11</v>
      </c>
      <c r="J3343">
        <v>12</v>
      </c>
      <c r="K3343">
        <v>0.91666666666666663</v>
      </c>
      <c r="L3343">
        <v>18</v>
      </c>
      <c r="M3343">
        <v>0.66666666666666663</v>
      </c>
      <c r="N3343">
        <v>6</v>
      </c>
      <c r="P3343">
        <v>1</v>
      </c>
      <c r="Q3343">
        <v>2</v>
      </c>
      <c r="R3343">
        <v>0.5</v>
      </c>
      <c r="S3343">
        <v>5</v>
      </c>
      <c r="T3343">
        <v>0.61499999999999999</v>
      </c>
    </row>
    <row r="3344" spans="1:20" x14ac:dyDescent="0.2">
      <c r="A3344" t="s">
        <v>4859</v>
      </c>
      <c r="B3344" t="s">
        <v>4860</v>
      </c>
      <c r="C3344" t="s">
        <v>230</v>
      </c>
      <c r="D3344" t="s">
        <v>1002</v>
      </c>
      <c r="E3344" s="23">
        <v>41974</v>
      </c>
      <c r="F3344">
        <v>2</v>
      </c>
      <c r="G3344">
        <v>3</v>
      </c>
      <c r="H3344">
        <v>0.66666666666666663</v>
      </c>
      <c r="I3344">
        <v>11</v>
      </c>
      <c r="J3344">
        <v>12</v>
      </c>
      <c r="K3344">
        <v>0.91666666666666663</v>
      </c>
      <c r="L3344">
        <v>18</v>
      </c>
      <c r="M3344">
        <v>0.66666666666666663</v>
      </c>
      <c r="N3344">
        <v>6</v>
      </c>
      <c r="P3344">
        <v>1</v>
      </c>
      <c r="Q3344">
        <v>2</v>
      </c>
      <c r="R3344">
        <v>0.5</v>
      </c>
      <c r="S3344">
        <v>5</v>
      </c>
      <c r="T3344">
        <v>0.68226190476190485</v>
      </c>
    </row>
    <row r="3345" spans="1:20" x14ac:dyDescent="0.2">
      <c r="A3345" t="s">
        <v>4684</v>
      </c>
      <c r="B3345" t="s">
        <v>4685</v>
      </c>
      <c r="C3345" t="s">
        <v>234</v>
      </c>
      <c r="D3345" t="s">
        <v>1002</v>
      </c>
      <c r="E3345" s="23">
        <v>41974</v>
      </c>
      <c r="F3345">
        <v>7</v>
      </c>
      <c r="G3345">
        <v>7</v>
      </c>
      <c r="H3345">
        <v>1</v>
      </c>
      <c r="I3345">
        <v>15</v>
      </c>
      <c r="J3345">
        <v>70</v>
      </c>
      <c r="K3345">
        <v>0.21428571428571427</v>
      </c>
      <c r="L3345">
        <v>70</v>
      </c>
      <c r="M3345">
        <v>1</v>
      </c>
      <c r="N3345">
        <v>7</v>
      </c>
      <c r="P3345">
        <v>0</v>
      </c>
      <c r="Q3345">
        <v>5</v>
      </c>
      <c r="R3345">
        <v>0</v>
      </c>
      <c r="S3345">
        <v>8</v>
      </c>
    </row>
    <row r="3346" spans="1:20" x14ac:dyDescent="0.2">
      <c r="A3346" t="s">
        <v>4509</v>
      </c>
      <c r="B3346" t="s">
        <v>4510</v>
      </c>
      <c r="C3346" t="s">
        <v>233</v>
      </c>
      <c r="D3346" t="s">
        <v>1000</v>
      </c>
      <c r="E3346" s="23">
        <v>41974</v>
      </c>
      <c r="F3346">
        <v>7</v>
      </c>
      <c r="G3346">
        <v>7</v>
      </c>
      <c r="H3346">
        <v>1</v>
      </c>
      <c r="I3346">
        <v>15</v>
      </c>
      <c r="J3346">
        <v>70</v>
      </c>
      <c r="K3346">
        <v>0.21428571428571427</v>
      </c>
      <c r="L3346">
        <v>70</v>
      </c>
      <c r="M3346">
        <v>1</v>
      </c>
      <c r="N3346">
        <v>7</v>
      </c>
      <c r="P3346">
        <v>0</v>
      </c>
      <c r="Q3346">
        <v>5</v>
      </c>
      <c r="R3346">
        <v>0</v>
      </c>
      <c r="S3346">
        <v>8</v>
      </c>
    </row>
    <row r="3347" spans="1:20" x14ac:dyDescent="0.2">
      <c r="A3347" t="s">
        <v>4334</v>
      </c>
      <c r="B3347" t="s">
        <v>4335</v>
      </c>
      <c r="C3347" t="s">
        <v>217</v>
      </c>
      <c r="D3347" t="s">
        <v>1002</v>
      </c>
      <c r="E3347" s="23">
        <v>41974</v>
      </c>
      <c r="F3347">
        <v>7</v>
      </c>
      <c r="G3347">
        <v>7</v>
      </c>
      <c r="H3347">
        <v>1</v>
      </c>
      <c r="I3347">
        <v>20</v>
      </c>
      <c r="J3347">
        <v>50</v>
      </c>
      <c r="K3347">
        <v>0.4</v>
      </c>
      <c r="L3347">
        <v>50</v>
      </c>
      <c r="M3347">
        <v>1</v>
      </c>
      <c r="N3347">
        <v>18</v>
      </c>
      <c r="P3347">
        <v>0</v>
      </c>
      <c r="Q3347">
        <v>4</v>
      </c>
      <c r="R3347">
        <v>0</v>
      </c>
      <c r="S3347">
        <v>2</v>
      </c>
    </row>
    <row r="3348" spans="1:20" x14ac:dyDescent="0.2">
      <c r="A3348" t="s">
        <v>4269</v>
      </c>
      <c r="B3348" t="s">
        <v>4270</v>
      </c>
      <c r="C3348" t="s">
        <v>895</v>
      </c>
      <c r="D3348" t="s">
        <v>1000</v>
      </c>
      <c r="E3348" s="23">
        <v>41974</v>
      </c>
      <c r="H3348" t="e">
        <v>#DIV/0!</v>
      </c>
      <c r="K3348" t="e">
        <v>#DIV/0!</v>
      </c>
      <c r="M3348" t="e">
        <v>#DIV/0!</v>
      </c>
      <c r="R3348" t="e">
        <v>#DIV/0!</v>
      </c>
    </row>
    <row r="3349" spans="1:20" x14ac:dyDescent="0.2">
      <c r="A3349" t="s">
        <v>4094</v>
      </c>
      <c r="B3349" t="s">
        <v>4095</v>
      </c>
      <c r="C3349" t="s">
        <v>218</v>
      </c>
      <c r="D3349" t="s">
        <v>1000</v>
      </c>
      <c r="E3349" s="23">
        <v>41974</v>
      </c>
      <c r="F3349">
        <v>4</v>
      </c>
      <c r="G3349">
        <v>4</v>
      </c>
      <c r="H3349">
        <v>1</v>
      </c>
      <c r="I3349">
        <v>2</v>
      </c>
      <c r="J3349">
        <v>20</v>
      </c>
      <c r="K3349">
        <v>0.1</v>
      </c>
      <c r="L3349">
        <v>20</v>
      </c>
      <c r="M3349">
        <v>1</v>
      </c>
      <c r="N3349">
        <v>2</v>
      </c>
      <c r="P3349">
        <v>0</v>
      </c>
      <c r="Q3349">
        <v>0</v>
      </c>
      <c r="R3349" t="e">
        <v>#DIV/0!</v>
      </c>
      <c r="S3349">
        <v>0</v>
      </c>
    </row>
    <row r="3350" spans="1:20" x14ac:dyDescent="0.2">
      <c r="A3350" t="s">
        <v>3919</v>
      </c>
      <c r="B3350" t="s">
        <v>3920</v>
      </c>
      <c r="C3350" t="s">
        <v>219</v>
      </c>
      <c r="D3350" t="s">
        <v>1000</v>
      </c>
      <c r="E3350" s="23">
        <v>41974</v>
      </c>
      <c r="F3350">
        <v>3</v>
      </c>
      <c r="G3350">
        <v>3</v>
      </c>
      <c r="H3350">
        <v>1</v>
      </c>
      <c r="I3350">
        <v>18</v>
      </c>
      <c r="J3350">
        <v>30</v>
      </c>
      <c r="K3350">
        <v>0.6</v>
      </c>
      <c r="L3350">
        <v>30</v>
      </c>
      <c r="M3350">
        <v>1</v>
      </c>
      <c r="N3350">
        <v>16</v>
      </c>
      <c r="P3350">
        <v>0</v>
      </c>
      <c r="Q3350">
        <v>4</v>
      </c>
      <c r="R3350">
        <v>0</v>
      </c>
      <c r="S3350">
        <v>2</v>
      </c>
      <c r="T3350">
        <v>0.46</v>
      </c>
    </row>
    <row r="3351" spans="1:20" x14ac:dyDescent="0.2">
      <c r="A3351" t="s">
        <v>3552</v>
      </c>
      <c r="B3351" t="s">
        <v>3553</v>
      </c>
      <c r="C3351" t="s">
        <v>220</v>
      </c>
      <c r="D3351" t="s">
        <v>1002</v>
      </c>
      <c r="E3351" s="23">
        <v>41974</v>
      </c>
      <c r="F3351">
        <v>16</v>
      </c>
      <c r="G3351">
        <v>16</v>
      </c>
      <c r="H3351">
        <v>1</v>
      </c>
      <c r="I3351">
        <v>40</v>
      </c>
      <c r="J3351">
        <v>48</v>
      </c>
      <c r="K3351">
        <v>0.83333333333333337</v>
      </c>
      <c r="L3351">
        <v>48</v>
      </c>
      <c r="M3351">
        <v>1</v>
      </c>
      <c r="N3351">
        <v>25</v>
      </c>
      <c r="P3351">
        <v>8</v>
      </c>
      <c r="Q3351">
        <v>13</v>
      </c>
      <c r="R3351">
        <v>0.61538461538461542</v>
      </c>
      <c r="S3351">
        <v>15</v>
      </c>
      <c r="T3351">
        <v>0.95</v>
      </c>
    </row>
    <row r="3352" spans="1:20" x14ac:dyDescent="0.2">
      <c r="A3352" t="s">
        <v>3377</v>
      </c>
      <c r="B3352" t="s">
        <v>3378</v>
      </c>
      <c r="C3352" t="s">
        <v>221</v>
      </c>
      <c r="D3352" t="s">
        <v>1000</v>
      </c>
      <c r="E3352" s="23">
        <v>41974</v>
      </c>
      <c r="F3352">
        <v>12</v>
      </c>
      <c r="G3352">
        <v>12</v>
      </c>
      <c r="H3352">
        <v>1</v>
      </c>
      <c r="I3352">
        <v>33</v>
      </c>
      <c r="J3352">
        <v>40</v>
      </c>
      <c r="K3352">
        <v>0.82499999999999996</v>
      </c>
      <c r="L3352">
        <v>40</v>
      </c>
      <c r="M3352">
        <v>1</v>
      </c>
      <c r="N3352">
        <v>19</v>
      </c>
      <c r="O3352">
        <v>0.83299999999999996</v>
      </c>
      <c r="P3352">
        <v>8</v>
      </c>
      <c r="Q3352">
        <v>13</v>
      </c>
      <c r="R3352">
        <v>0.61538461538461542</v>
      </c>
      <c r="S3352">
        <v>14</v>
      </c>
      <c r="T3352">
        <v>0.98</v>
      </c>
    </row>
    <row r="3353" spans="1:20" x14ac:dyDescent="0.2">
      <c r="A3353" t="s">
        <v>3202</v>
      </c>
      <c r="B3353" t="s">
        <v>3203</v>
      </c>
      <c r="C3353" t="s">
        <v>222</v>
      </c>
      <c r="D3353" t="s">
        <v>1000</v>
      </c>
      <c r="E3353" s="23">
        <v>41974</v>
      </c>
      <c r="F3353">
        <v>4</v>
      </c>
      <c r="G3353">
        <v>4</v>
      </c>
      <c r="H3353">
        <v>1</v>
      </c>
      <c r="I3353">
        <v>7</v>
      </c>
      <c r="J3353">
        <v>8</v>
      </c>
      <c r="K3353">
        <v>0.875</v>
      </c>
      <c r="L3353">
        <v>8</v>
      </c>
      <c r="M3353">
        <v>1</v>
      </c>
      <c r="N3353">
        <v>6</v>
      </c>
      <c r="O3353">
        <v>0.71699999999999997</v>
      </c>
      <c r="P3353">
        <v>0</v>
      </c>
      <c r="Q3353">
        <v>0</v>
      </c>
      <c r="R3353" t="e">
        <v>#DIV/0!</v>
      </c>
      <c r="S3353">
        <v>1</v>
      </c>
      <c r="T3353">
        <v>1.1200000000000001</v>
      </c>
    </row>
    <row r="3354" spans="1:20" x14ac:dyDescent="0.2">
      <c r="A3354" t="s">
        <v>12036</v>
      </c>
      <c r="B3354" t="s">
        <v>12037</v>
      </c>
      <c r="C3354" t="s">
        <v>1051</v>
      </c>
      <c r="D3354" t="s">
        <v>1000</v>
      </c>
      <c r="E3354" s="23">
        <v>41974</v>
      </c>
      <c r="F3354">
        <v>2</v>
      </c>
      <c r="G3354">
        <v>3</v>
      </c>
      <c r="H3354">
        <v>0.66666666666666663</v>
      </c>
      <c r="I3354">
        <v>3</v>
      </c>
      <c r="J3354">
        <v>10</v>
      </c>
      <c r="K3354">
        <v>0.3</v>
      </c>
      <c r="L3354">
        <v>15</v>
      </c>
      <c r="M3354">
        <v>0.66666666666666663</v>
      </c>
      <c r="N3354">
        <v>3</v>
      </c>
      <c r="P3354">
        <v>0</v>
      </c>
      <c r="Q3354">
        <v>0</v>
      </c>
      <c r="R3354" t="e">
        <v>#DIV/0!</v>
      </c>
      <c r="S3354">
        <v>0</v>
      </c>
      <c r="T3354">
        <v>0.73</v>
      </c>
    </row>
    <row r="3355" spans="1:20" x14ac:dyDescent="0.2">
      <c r="A3355" t="s">
        <v>13402</v>
      </c>
      <c r="B3355" t="s">
        <v>13403</v>
      </c>
      <c r="C3355" t="s">
        <v>242</v>
      </c>
      <c r="D3355" t="s">
        <v>1002</v>
      </c>
      <c r="E3355" s="23">
        <v>41974</v>
      </c>
      <c r="F3355">
        <v>8</v>
      </c>
      <c r="G3355">
        <v>11</v>
      </c>
      <c r="H3355">
        <v>0.72727272727272729</v>
      </c>
      <c r="I3355">
        <v>72</v>
      </c>
      <c r="J3355">
        <v>54</v>
      </c>
      <c r="K3355">
        <v>1.3333333333333333</v>
      </c>
      <c r="L3355">
        <v>76</v>
      </c>
      <c r="M3355">
        <v>0.71052631578947367</v>
      </c>
      <c r="N3355">
        <v>50</v>
      </c>
      <c r="P3355">
        <v>2</v>
      </c>
      <c r="Q3355">
        <v>11</v>
      </c>
      <c r="R3355">
        <v>0.18181818181818182</v>
      </c>
      <c r="S3355">
        <v>22</v>
      </c>
      <c r="T3355">
        <v>0.85</v>
      </c>
    </row>
    <row r="3356" spans="1:20" x14ac:dyDescent="0.2">
      <c r="A3356" t="s">
        <v>13579</v>
      </c>
      <c r="B3356" t="s">
        <v>13580</v>
      </c>
      <c r="C3356" t="s">
        <v>237</v>
      </c>
      <c r="D3356" t="s">
        <v>1002</v>
      </c>
      <c r="E3356" s="23">
        <v>41974</v>
      </c>
      <c r="F3356">
        <v>16</v>
      </c>
      <c r="G3356">
        <v>16</v>
      </c>
      <c r="H3356">
        <v>1</v>
      </c>
      <c r="I3356">
        <v>104</v>
      </c>
      <c r="J3356">
        <v>135</v>
      </c>
      <c r="K3356">
        <v>0.77037037037037037</v>
      </c>
      <c r="L3356">
        <v>135</v>
      </c>
      <c r="M3356">
        <v>1</v>
      </c>
      <c r="N3356">
        <v>77</v>
      </c>
      <c r="O3356">
        <v>1.1166666666666665</v>
      </c>
      <c r="P3356">
        <v>10</v>
      </c>
      <c r="Q3356">
        <v>13</v>
      </c>
      <c r="R3356">
        <v>0.76923076923076927</v>
      </c>
      <c r="S3356">
        <v>27</v>
      </c>
      <c r="T3356">
        <v>0.83</v>
      </c>
    </row>
    <row r="3357" spans="1:20" x14ac:dyDescent="0.2">
      <c r="A3357" t="s">
        <v>13754</v>
      </c>
      <c r="B3357" t="s">
        <v>13755</v>
      </c>
      <c r="C3357" t="s">
        <v>238</v>
      </c>
      <c r="D3357" t="s">
        <v>1002</v>
      </c>
      <c r="E3357" s="23">
        <v>41974</v>
      </c>
      <c r="F3357">
        <v>12</v>
      </c>
      <c r="G3357">
        <v>12</v>
      </c>
      <c r="H3357">
        <v>1</v>
      </c>
      <c r="I3357">
        <v>33</v>
      </c>
      <c r="J3357">
        <v>40</v>
      </c>
      <c r="K3357">
        <v>0.82499999999999996</v>
      </c>
      <c r="L3357">
        <v>40</v>
      </c>
      <c r="M3357">
        <v>1</v>
      </c>
      <c r="N3357">
        <v>19</v>
      </c>
      <c r="O3357">
        <v>0.83299999999999996</v>
      </c>
      <c r="P3357">
        <v>8</v>
      </c>
      <c r="Q3357">
        <v>13</v>
      </c>
      <c r="R3357">
        <v>0.61538461538461542</v>
      </c>
      <c r="S3357">
        <v>14</v>
      </c>
      <c r="T3357">
        <v>0.95</v>
      </c>
    </row>
    <row r="3358" spans="1:20" x14ac:dyDescent="0.2">
      <c r="A3358" t="s">
        <v>13931</v>
      </c>
      <c r="B3358" t="s">
        <v>13932</v>
      </c>
      <c r="C3358" t="s">
        <v>239</v>
      </c>
      <c r="D3358" t="s">
        <v>1002</v>
      </c>
      <c r="E3358" s="23">
        <v>41974</v>
      </c>
      <c r="F3358">
        <v>4</v>
      </c>
      <c r="G3358">
        <v>4</v>
      </c>
      <c r="H3358">
        <v>1</v>
      </c>
      <c r="I3358">
        <v>7</v>
      </c>
      <c r="J3358">
        <v>8</v>
      </c>
      <c r="K3358">
        <v>0.875</v>
      </c>
      <c r="L3358">
        <v>8</v>
      </c>
      <c r="M3358">
        <v>1</v>
      </c>
      <c r="N3358">
        <v>6</v>
      </c>
      <c r="O3358">
        <v>0.71699999999999997</v>
      </c>
      <c r="P3358">
        <v>0</v>
      </c>
      <c r="Q3358">
        <v>0</v>
      </c>
      <c r="R3358" t="e">
        <v>#DIV/0!</v>
      </c>
      <c r="S3358">
        <v>1</v>
      </c>
      <c r="T3358">
        <v>0.69</v>
      </c>
    </row>
    <row r="3359" spans="1:20" x14ac:dyDescent="0.2">
      <c r="A3359" t="s">
        <v>14118</v>
      </c>
      <c r="B3359" t="s">
        <v>14119</v>
      </c>
      <c r="C3359" t="s">
        <v>240</v>
      </c>
      <c r="D3359" t="s">
        <v>1002</v>
      </c>
      <c r="E3359" s="23">
        <v>41974</v>
      </c>
      <c r="F3359">
        <v>28</v>
      </c>
      <c r="G3359">
        <v>29</v>
      </c>
      <c r="H3359">
        <v>0.96551724137931039</v>
      </c>
      <c r="I3359">
        <v>40</v>
      </c>
      <c r="J3359">
        <v>113</v>
      </c>
      <c r="K3359">
        <v>0.35398230088495575</v>
      </c>
      <c r="L3359">
        <v>118</v>
      </c>
      <c r="M3359">
        <v>0.9576271186440678</v>
      </c>
      <c r="N3359">
        <v>36</v>
      </c>
      <c r="P3359">
        <v>4</v>
      </c>
      <c r="Q3359">
        <v>4</v>
      </c>
      <c r="R3359">
        <v>1</v>
      </c>
      <c r="S3359">
        <v>4</v>
      </c>
      <c r="T3359">
        <v>0.9</v>
      </c>
    </row>
    <row r="3360" spans="1:20" x14ac:dyDescent="0.2">
      <c r="A3360" t="s">
        <v>14295</v>
      </c>
      <c r="B3360" t="s">
        <v>14296</v>
      </c>
      <c r="C3360" t="s">
        <v>241</v>
      </c>
      <c r="D3360" t="s">
        <v>1002</v>
      </c>
      <c r="E3360" s="23">
        <v>41974</v>
      </c>
      <c r="F3360">
        <v>40</v>
      </c>
      <c r="G3360">
        <v>42</v>
      </c>
      <c r="H3360">
        <v>0.95238095238095233</v>
      </c>
      <c r="I3360">
        <v>292</v>
      </c>
      <c r="J3360">
        <v>420</v>
      </c>
      <c r="K3360">
        <v>0.69523809523809521</v>
      </c>
      <c r="L3360">
        <v>420</v>
      </c>
      <c r="M3360">
        <v>1</v>
      </c>
      <c r="N3360">
        <v>264</v>
      </c>
      <c r="P3360">
        <v>1</v>
      </c>
      <c r="Q3360">
        <v>20</v>
      </c>
      <c r="R3360">
        <v>0.05</v>
      </c>
      <c r="S3360">
        <v>28</v>
      </c>
      <c r="T3360">
        <v>0.33</v>
      </c>
    </row>
    <row r="3361" spans="1:20" x14ac:dyDescent="0.2">
      <c r="A3361" t="s">
        <v>14624</v>
      </c>
      <c r="B3361" t="s">
        <v>14625</v>
      </c>
      <c r="C3361" t="s">
        <v>199</v>
      </c>
      <c r="D3361" t="s">
        <v>1000</v>
      </c>
      <c r="E3361" s="23">
        <v>41974</v>
      </c>
      <c r="F3361">
        <v>12</v>
      </c>
      <c r="G3361">
        <v>12</v>
      </c>
      <c r="H3361">
        <v>1</v>
      </c>
      <c r="I3361">
        <v>102</v>
      </c>
      <c r="J3361">
        <v>95</v>
      </c>
      <c r="K3361">
        <v>1.0736842105263158</v>
      </c>
      <c r="L3361">
        <v>95</v>
      </c>
      <c r="M3361">
        <v>1</v>
      </c>
      <c r="N3361">
        <v>99</v>
      </c>
      <c r="P3361">
        <v>1</v>
      </c>
      <c r="Q3361">
        <v>1</v>
      </c>
      <c r="R3361">
        <v>1</v>
      </c>
      <c r="S3361">
        <v>3</v>
      </c>
      <c r="T3361">
        <v>0.65</v>
      </c>
    </row>
    <row r="3362" spans="1:20" x14ac:dyDescent="0.2">
      <c r="A3362" t="s">
        <v>14799</v>
      </c>
      <c r="B3362" t="s">
        <v>14800</v>
      </c>
      <c r="C3362" t="s">
        <v>201</v>
      </c>
      <c r="D3362" t="s">
        <v>1002</v>
      </c>
      <c r="E3362" s="23">
        <v>41974</v>
      </c>
      <c r="F3362">
        <v>0</v>
      </c>
      <c r="G3362">
        <v>0</v>
      </c>
      <c r="H3362" t="e">
        <v>#DIV/0!</v>
      </c>
      <c r="I3362">
        <v>0</v>
      </c>
      <c r="J3362">
        <v>0</v>
      </c>
      <c r="K3362" t="e">
        <v>#DIV/0!</v>
      </c>
      <c r="L3362">
        <v>0</v>
      </c>
      <c r="M3362" t="e">
        <v>#DIV/0!</v>
      </c>
      <c r="N3362">
        <v>0</v>
      </c>
      <c r="P3362">
        <v>0</v>
      </c>
      <c r="Q3362">
        <v>0</v>
      </c>
      <c r="R3362" t="e">
        <v>#DIV/0!</v>
      </c>
      <c r="S3362">
        <v>0</v>
      </c>
    </row>
    <row r="3363" spans="1:20" x14ac:dyDescent="0.2">
      <c r="A3363" t="s">
        <v>14890</v>
      </c>
      <c r="B3363" t="s">
        <v>14891</v>
      </c>
      <c r="C3363" t="s">
        <v>200</v>
      </c>
      <c r="D3363" t="s">
        <v>1002</v>
      </c>
      <c r="E3363" s="23">
        <v>41974</v>
      </c>
      <c r="F3363">
        <v>5</v>
      </c>
      <c r="G3363">
        <v>5</v>
      </c>
      <c r="H3363">
        <v>1</v>
      </c>
      <c r="I3363">
        <v>9</v>
      </c>
      <c r="J3363">
        <v>25</v>
      </c>
      <c r="K3363">
        <v>0.36</v>
      </c>
      <c r="L3363">
        <v>25</v>
      </c>
      <c r="M3363">
        <v>1</v>
      </c>
      <c r="N3363">
        <v>9</v>
      </c>
      <c r="P3363">
        <v>1</v>
      </c>
      <c r="Q3363">
        <v>1</v>
      </c>
      <c r="R3363">
        <v>1</v>
      </c>
      <c r="S3363">
        <v>0</v>
      </c>
      <c r="T3363">
        <v>0.44</v>
      </c>
    </row>
    <row r="3364" spans="1:20" x14ac:dyDescent="0.2">
      <c r="A3364" t="s">
        <v>15067</v>
      </c>
      <c r="B3364" t="s">
        <v>15068</v>
      </c>
      <c r="C3364" t="s">
        <v>202</v>
      </c>
      <c r="D3364" t="s">
        <v>1002</v>
      </c>
      <c r="E3364" s="23">
        <v>41974</v>
      </c>
      <c r="F3364">
        <v>7</v>
      </c>
      <c r="G3364">
        <v>7</v>
      </c>
      <c r="H3364">
        <v>1</v>
      </c>
      <c r="I3364">
        <v>93</v>
      </c>
      <c r="J3364">
        <v>70</v>
      </c>
      <c r="K3364">
        <v>1.3285714285714285</v>
      </c>
      <c r="L3364">
        <v>70</v>
      </c>
      <c r="M3364">
        <v>1</v>
      </c>
      <c r="N3364">
        <v>90</v>
      </c>
      <c r="P3364">
        <v>0</v>
      </c>
      <c r="Q3364">
        <v>0</v>
      </c>
      <c r="R3364" t="e">
        <v>#DIV/0!</v>
      </c>
      <c r="S3364">
        <v>3</v>
      </c>
      <c r="T3364">
        <v>0.18</v>
      </c>
    </row>
    <row r="3365" spans="1:20" x14ac:dyDescent="0.2">
      <c r="A3365" t="s">
        <v>15610</v>
      </c>
      <c r="B3365" t="s">
        <v>15611</v>
      </c>
      <c r="C3365" t="s">
        <v>228</v>
      </c>
      <c r="D3365" t="s">
        <v>1002</v>
      </c>
      <c r="E3365" s="23">
        <v>41974</v>
      </c>
      <c r="F3365">
        <v>2</v>
      </c>
      <c r="G3365">
        <v>2</v>
      </c>
      <c r="H3365">
        <v>1</v>
      </c>
      <c r="I3365">
        <v>18</v>
      </c>
      <c r="J3365">
        <v>14</v>
      </c>
      <c r="K3365">
        <v>1.2857142857142858</v>
      </c>
      <c r="L3365">
        <v>14</v>
      </c>
      <c r="M3365">
        <v>1</v>
      </c>
      <c r="N3365">
        <v>15</v>
      </c>
      <c r="P3365">
        <v>1</v>
      </c>
      <c r="Q3365">
        <v>4</v>
      </c>
      <c r="R3365">
        <v>0.25</v>
      </c>
      <c r="S3365">
        <v>3</v>
      </c>
      <c r="T3365">
        <v>0.11</v>
      </c>
    </row>
    <row r="3366" spans="1:20" x14ac:dyDescent="0.2">
      <c r="A3366" t="s">
        <v>15771</v>
      </c>
      <c r="B3366" t="s">
        <v>15772</v>
      </c>
      <c r="C3366" t="s">
        <v>227</v>
      </c>
      <c r="D3366" t="s">
        <v>1000</v>
      </c>
      <c r="E3366" s="23">
        <v>41974</v>
      </c>
      <c r="F3366">
        <v>2</v>
      </c>
      <c r="G3366">
        <v>2</v>
      </c>
      <c r="H3366">
        <v>1</v>
      </c>
      <c r="I3366">
        <v>18</v>
      </c>
      <c r="J3366">
        <v>14</v>
      </c>
      <c r="K3366">
        <v>1.2857142857142858</v>
      </c>
      <c r="L3366">
        <v>14</v>
      </c>
      <c r="M3366">
        <v>1</v>
      </c>
      <c r="N3366">
        <v>15</v>
      </c>
      <c r="P3366">
        <v>1</v>
      </c>
      <c r="Q3366">
        <v>4</v>
      </c>
      <c r="R3366">
        <v>0.25</v>
      </c>
      <c r="S3366">
        <v>3</v>
      </c>
    </row>
    <row r="3367" spans="1:20" x14ac:dyDescent="0.2">
      <c r="A3367" t="s">
        <v>15948</v>
      </c>
      <c r="B3367" t="s">
        <v>15949</v>
      </c>
      <c r="C3367" t="s">
        <v>203</v>
      </c>
      <c r="D3367" t="s">
        <v>1000</v>
      </c>
      <c r="E3367" s="23">
        <v>41974</v>
      </c>
      <c r="F3367">
        <v>11</v>
      </c>
      <c r="G3367">
        <v>12</v>
      </c>
      <c r="H3367">
        <v>0.91666666666666663</v>
      </c>
      <c r="I3367">
        <v>39</v>
      </c>
      <c r="J3367">
        <v>75</v>
      </c>
      <c r="K3367">
        <v>0.52</v>
      </c>
      <c r="L3367">
        <v>80</v>
      </c>
      <c r="M3367">
        <v>0.9375</v>
      </c>
      <c r="N3367">
        <v>27</v>
      </c>
      <c r="P3367">
        <v>3</v>
      </c>
      <c r="Q3367">
        <v>4</v>
      </c>
      <c r="R3367">
        <v>0.75</v>
      </c>
      <c r="S3367">
        <v>12</v>
      </c>
      <c r="T3367">
        <v>0.46</v>
      </c>
    </row>
    <row r="3368" spans="1:20" x14ac:dyDescent="0.2">
      <c r="A3368" t="s">
        <v>16127</v>
      </c>
      <c r="B3368" t="s">
        <v>16128</v>
      </c>
      <c r="C3368" t="s">
        <v>205</v>
      </c>
      <c r="D3368" t="s">
        <v>1002</v>
      </c>
      <c r="E3368" s="23">
        <v>41974</v>
      </c>
      <c r="F3368">
        <v>5</v>
      </c>
      <c r="G3368">
        <v>5</v>
      </c>
      <c r="H3368">
        <v>1</v>
      </c>
      <c r="I3368">
        <v>34</v>
      </c>
      <c r="J3368">
        <v>45</v>
      </c>
      <c r="K3368">
        <v>0.75555555555555554</v>
      </c>
      <c r="L3368">
        <v>45</v>
      </c>
      <c r="M3368">
        <v>1</v>
      </c>
      <c r="N3368">
        <v>22</v>
      </c>
      <c r="O3368">
        <v>1.2</v>
      </c>
      <c r="P3368">
        <v>3</v>
      </c>
      <c r="Q3368">
        <v>4</v>
      </c>
      <c r="R3368">
        <v>0.75</v>
      </c>
      <c r="S3368">
        <v>12</v>
      </c>
      <c r="T3368">
        <v>0.66</v>
      </c>
    </row>
    <row r="3369" spans="1:20" x14ac:dyDescent="0.2">
      <c r="A3369" t="s">
        <v>16304</v>
      </c>
      <c r="B3369" t="s">
        <v>16305</v>
      </c>
      <c r="C3369" t="s">
        <v>204</v>
      </c>
      <c r="D3369" t="s">
        <v>1002</v>
      </c>
      <c r="E3369" s="23">
        <v>41974</v>
      </c>
      <c r="F3369">
        <v>6</v>
      </c>
      <c r="G3369">
        <v>7</v>
      </c>
      <c r="H3369">
        <v>0.8571428571428571</v>
      </c>
      <c r="I3369">
        <v>5</v>
      </c>
      <c r="J3369">
        <v>30</v>
      </c>
      <c r="K3369">
        <v>0.16666666666666666</v>
      </c>
      <c r="L3369">
        <v>35</v>
      </c>
      <c r="M3369">
        <v>0.8571428571428571</v>
      </c>
      <c r="N3369">
        <v>5</v>
      </c>
      <c r="P3369">
        <v>0</v>
      </c>
      <c r="Q3369">
        <v>0</v>
      </c>
      <c r="R3369" t="e">
        <v>#DIV/0!</v>
      </c>
      <c r="S3369">
        <v>0</v>
      </c>
      <c r="T3369">
        <v>0.56999999999999995</v>
      </c>
    </row>
    <row r="3370" spans="1:20" x14ac:dyDescent="0.2">
      <c r="A3370" t="s">
        <v>16481</v>
      </c>
      <c r="B3370" t="s">
        <v>16482</v>
      </c>
      <c r="C3370" t="s">
        <v>206</v>
      </c>
      <c r="D3370" t="s">
        <v>1002</v>
      </c>
      <c r="E3370" s="23">
        <v>41974</v>
      </c>
      <c r="F3370">
        <v>0</v>
      </c>
      <c r="G3370">
        <v>0</v>
      </c>
      <c r="H3370" t="e">
        <v>#DIV/0!</v>
      </c>
      <c r="I3370">
        <v>0</v>
      </c>
      <c r="J3370">
        <v>0</v>
      </c>
      <c r="K3370" t="e">
        <v>#DIV/0!</v>
      </c>
      <c r="L3370">
        <v>0</v>
      </c>
      <c r="M3370" t="e">
        <v>#DIV/0!</v>
      </c>
      <c r="N3370">
        <v>0</v>
      </c>
      <c r="P3370">
        <v>0</v>
      </c>
      <c r="Q3370">
        <v>0</v>
      </c>
      <c r="R3370" t="e">
        <v>#DIV/0!</v>
      </c>
      <c r="S3370">
        <v>0</v>
      </c>
    </row>
    <row r="3371" spans="1:20" x14ac:dyDescent="0.2">
      <c r="A3371" t="s">
        <v>16622</v>
      </c>
      <c r="B3371" t="s">
        <v>16623</v>
      </c>
      <c r="C3371" t="s">
        <v>223</v>
      </c>
      <c r="D3371" t="s">
        <v>1000</v>
      </c>
      <c r="E3371" s="23">
        <v>41974</v>
      </c>
      <c r="F3371">
        <v>3</v>
      </c>
      <c r="G3371">
        <v>3</v>
      </c>
      <c r="H3371">
        <v>1</v>
      </c>
      <c r="I3371">
        <v>30</v>
      </c>
      <c r="J3371">
        <v>30</v>
      </c>
      <c r="K3371">
        <v>1</v>
      </c>
      <c r="L3371">
        <v>30</v>
      </c>
      <c r="M3371">
        <v>1</v>
      </c>
      <c r="N3371">
        <v>29</v>
      </c>
      <c r="P3371">
        <v>0</v>
      </c>
      <c r="Q3371">
        <v>0</v>
      </c>
      <c r="R3371" t="e">
        <v>#DIV/0!</v>
      </c>
      <c r="S3371">
        <v>1</v>
      </c>
    </row>
    <row r="3372" spans="1:20" x14ac:dyDescent="0.2">
      <c r="A3372" t="s">
        <v>16801</v>
      </c>
      <c r="B3372" t="s">
        <v>16802</v>
      </c>
      <c r="C3372" t="s">
        <v>224</v>
      </c>
      <c r="D3372" t="s">
        <v>1002</v>
      </c>
      <c r="E3372" s="23">
        <v>41974</v>
      </c>
      <c r="F3372">
        <v>3</v>
      </c>
      <c r="G3372">
        <v>3</v>
      </c>
      <c r="H3372">
        <v>1</v>
      </c>
      <c r="I3372">
        <v>30</v>
      </c>
      <c r="J3372">
        <v>30</v>
      </c>
      <c r="K3372">
        <v>1</v>
      </c>
      <c r="L3372">
        <v>30</v>
      </c>
      <c r="M3372">
        <v>1</v>
      </c>
      <c r="N3372">
        <v>29</v>
      </c>
      <c r="P3372">
        <v>0</v>
      </c>
      <c r="Q3372">
        <v>0</v>
      </c>
      <c r="R3372" t="e">
        <v>#DIV/0!</v>
      </c>
      <c r="S3372">
        <v>1</v>
      </c>
      <c r="T3372">
        <v>1</v>
      </c>
    </row>
    <row r="3373" spans="1:20" x14ac:dyDescent="0.2">
      <c r="A3373" t="s">
        <v>17238</v>
      </c>
      <c r="B3373" t="s">
        <v>17239</v>
      </c>
      <c r="C3373" t="s">
        <v>225</v>
      </c>
      <c r="D3373" t="s">
        <v>1000</v>
      </c>
      <c r="E3373" s="23">
        <v>41974</v>
      </c>
      <c r="F3373">
        <v>5</v>
      </c>
      <c r="G3373">
        <v>5</v>
      </c>
      <c r="H3373">
        <v>1</v>
      </c>
      <c r="I3373">
        <v>33</v>
      </c>
      <c r="J3373">
        <v>50</v>
      </c>
      <c r="K3373">
        <v>0.66</v>
      </c>
      <c r="L3373">
        <v>50</v>
      </c>
      <c r="M3373">
        <v>1</v>
      </c>
      <c r="N3373">
        <v>21</v>
      </c>
      <c r="P3373">
        <v>0</v>
      </c>
      <c r="Q3373">
        <v>3</v>
      </c>
      <c r="R3373">
        <v>0</v>
      </c>
      <c r="S3373">
        <v>12</v>
      </c>
    </row>
    <row r="3374" spans="1:20" x14ac:dyDescent="0.2">
      <c r="A3374" t="s">
        <v>17445</v>
      </c>
      <c r="B3374" t="s">
        <v>17446</v>
      </c>
      <c r="C3374" t="s">
        <v>226</v>
      </c>
      <c r="D3374" t="s">
        <v>1002</v>
      </c>
      <c r="E3374" s="23">
        <v>41974</v>
      </c>
      <c r="F3374">
        <v>5</v>
      </c>
      <c r="G3374">
        <v>5</v>
      </c>
      <c r="H3374">
        <v>1</v>
      </c>
      <c r="I3374">
        <v>33</v>
      </c>
      <c r="J3374">
        <v>50</v>
      </c>
      <c r="K3374">
        <v>0.66</v>
      </c>
      <c r="L3374">
        <v>50</v>
      </c>
      <c r="M3374">
        <v>1</v>
      </c>
      <c r="N3374">
        <v>21</v>
      </c>
      <c r="P3374">
        <v>0</v>
      </c>
      <c r="Q3374">
        <v>3</v>
      </c>
      <c r="R3374">
        <v>0</v>
      </c>
      <c r="S3374">
        <v>12</v>
      </c>
      <c r="T3374">
        <v>0.6</v>
      </c>
    </row>
    <row r="3375" spans="1:20" x14ac:dyDescent="0.2">
      <c r="A3375" t="s">
        <v>17622</v>
      </c>
      <c r="B3375" t="s">
        <v>17623</v>
      </c>
      <c r="C3375" t="s">
        <v>232</v>
      </c>
      <c r="D3375" t="s">
        <v>1000</v>
      </c>
      <c r="E3375" s="23">
        <v>41974</v>
      </c>
      <c r="F3375">
        <v>7</v>
      </c>
      <c r="G3375">
        <v>8</v>
      </c>
      <c r="H3375">
        <v>0.875</v>
      </c>
      <c r="I3375">
        <v>56</v>
      </c>
      <c r="J3375">
        <v>70</v>
      </c>
      <c r="K3375">
        <v>0.8</v>
      </c>
      <c r="L3375">
        <v>80</v>
      </c>
      <c r="M3375">
        <v>0.875</v>
      </c>
      <c r="N3375">
        <v>56</v>
      </c>
      <c r="P3375">
        <v>1</v>
      </c>
      <c r="Q3375">
        <v>3</v>
      </c>
      <c r="R3375">
        <v>0.33333333333333331</v>
      </c>
      <c r="S3375">
        <v>0</v>
      </c>
      <c r="T3375">
        <v>0.5</v>
      </c>
    </row>
    <row r="3376" spans="1:20" x14ac:dyDescent="0.2">
      <c r="A3376" t="s">
        <v>17819</v>
      </c>
      <c r="B3376" t="s">
        <v>17820</v>
      </c>
      <c r="C3376" t="s">
        <v>231</v>
      </c>
      <c r="D3376" t="s">
        <v>1002</v>
      </c>
      <c r="E3376" s="23">
        <v>41974</v>
      </c>
      <c r="F3376">
        <v>7</v>
      </c>
      <c r="G3376">
        <v>8</v>
      </c>
      <c r="H3376">
        <v>0.875</v>
      </c>
      <c r="I3376">
        <v>56</v>
      </c>
      <c r="J3376">
        <v>70</v>
      </c>
      <c r="K3376">
        <v>0.8</v>
      </c>
      <c r="L3376">
        <v>80</v>
      </c>
      <c r="M3376">
        <v>0.875</v>
      </c>
      <c r="N3376">
        <v>56</v>
      </c>
      <c r="P3376">
        <v>1</v>
      </c>
      <c r="Q3376">
        <v>3</v>
      </c>
      <c r="R3376">
        <v>0.33333333333333331</v>
      </c>
      <c r="S3376">
        <v>0</v>
      </c>
      <c r="T3376">
        <v>0.67</v>
      </c>
    </row>
    <row r="3377" spans="1:20" x14ac:dyDescent="0.2">
      <c r="A3377" t="s">
        <v>17996</v>
      </c>
      <c r="B3377" t="s">
        <v>17997</v>
      </c>
      <c r="C3377" t="s">
        <v>317</v>
      </c>
      <c r="D3377" t="s">
        <v>1000</v>
      </c>
      <c r="E3377" s="23">
        <v>41974</v>
      </c>
      <c r="F3377">
        <v>11</v>
      </c>
      <c r="G3377">
        <v>11</v>
      </c>
      <c r="H3377">
        <v>1</v>
      </c>
      <c r="I3377">
        <v>18</v>
      </c>
      <c r="J3377">
        <v>28</v>
      </c>
      <c r="K3377">
        <v>0.6428571428571429</v>
      </c>
      <c r="L3377">
        <v>28</v>
      </c>
      <c r="M3377">
        <v>1</v>
      </c>
      <c r="N3377">
        <v>16</v>
      </c>
      <c r="P3377">
        <v>3</v>
      </c>
      <c r="Q3377">
        <v>3</v>
      </c>
      <c r="R3377">
        <v>1</v>
      </c>
      <c r="S3377">
        <v>2</v>
      </c>
      <c r="T3377">
        <v>0.73</v>
      </c>
    </row>
    <row r="3378" spans="1:20" x14ac:dyDescent="0.2">
      <c r="A3378" t="s">
        <v>18175</v>
      </c>
      <c r="B3378" t="s">
        <v>18176</v>
      </c>
      <c r="C3378" t="s">
        <v>316</v>
      </c>
      <c r="D3378" t="s">
        <v>1002</v>
      </c>
      <c r="E3378" s="23">
        <v>41974</v>
      </c>
      <c r="F3378">
        <v>11</v>
      </c>
      <c r="G3378">
        <v>11</v>
      </c>
      <c r="H3378">
        <v>1</v>
      </c>
      <c r="I3378">
        <v>18</v>
      </c>
      <c r="J3378">
        <v>28</v>
      </c>
      <c r="K3378">
        <v>0.6428571428571429</v>
      </c>
      <c r="L3378">
        <v>28</v>
      </c>
      <c r="M3378">
        <v>1</v>
      </c>
      <c r="N3378">
        <v>16</v>
      </c>
      <c r="P3378">
        <v>3</v>
      </c>
      <c r="Q3378">
        <v>3</v>
      </c>
      <c r="R3378">
        <v>1</v>
      </c>
      <c r="S3378">
        <v>2</v>
      </c>
      <c r="T3378">
        <v>0.36</v>
      </c>
    </row>
    <row r="3379" spans="1:20" x14ac:dyDescent="0.2">
      <c r="A3379" t="s">
        <v>18428</v>
      </c>
      <c r="B3379" t="s">
        <v>18429</v>
      </c>
      <c r="C3379" t="s">
        <v>214</v>
      </c>
      <c r="D3379" t="s">
        <v>1000</v>
      </c>
      <c r="E3379" s="23">
        <v>41974</v>
      </c>
      <c r="F3379">
        <v>14</v>
      </c>
      <c r="G3379">
        <v>15</v>
      </c>
      <c r="H3379">
        <v>0.93333333333333335</v>
      </c>
      <c r="I3379">
        <v>87</v>
      </c>
      <c r="J3379">
        <v>135</v>
      </c>
      <c r="K3379">
        <v>0.64444444444444449</v>
      </c>
      <c r="L3379">
        <v>145</v>
      </c>
      <c r="M3379">
        <v>0.93103448275862066</v>
      </c>
      <c r="N3379">
        <v>74</v>
      </c>
      <c r="P3379">
        <v>6</v>
      </c>
      <c r="Q3379">
        <v>13</v>
      </c>
      <c r="R3379">
        <v>0.46153846153846156</v>
      </c>
      <c r="S3379">
        <v>13</v>
      </c>
      <c r="T3379" t="e">
        <v>#DIV/0!</v>
      </c>
    </row>
    <row r="3380" spans="1:20" x14ac:dyDescent="0.2">
      <c r="A3380" t="s">
        <v>18607</v>
      </c>
      <c r="B3380" t="s">
        <v>18608</v>
      </c>
      <c r="C3380" t="s">
        <v>215</v>
      </c>
      <c r="D3380" t="s">
        <v>1002</v>
      </c>
      <c r="E3380" s="23">
        <v>41974</v>
      </c>
      <c r="F3380">
        <v>6</v>
      </c>
      <c r="G3380">
        <v>6</v>
      </c>
      <c r="H3380">
        <v>1</v>
      </c>
      <c r="I3380">
        <v>41</v>
      </c>
      <c r="J3380">
        <v>55</v>
      </c>
      <c r="K3380">
        <v>0.74545454545454548</v>
      </c>
      <c r="L3380">
        <v>55</v>
      </c>
      <c r="M3380">
        <v>1</v>
      </c>
      <c r="N3380">
        <v>32</v>
      </c>
      <c r="O3380">
        <v>0.95</v>
      </c>
      <c r="P3380">
        <v>5</v>
      </c>
      <c r="Q3380">
        <v>7</v>
      </c>
      <c r="R3380">
        <v>0.7142857142857143</v>
      </c>
      <c r="S3380">
        <v>9</v>
      </c>
      <c r="T3380">
        <v>0.56499999999999995</v>
      </c>
    </row>
    <row r="3381" spans="1:20" x14ac:dyDescent="0.2">
      <c r="A3381" t="s">
        <v>18784</v>
      </c>
      <c r="B3381" t="s">
        <v>18785</v>
      </c>
      <c r="C3381" t="s">
        <v>216</v>
      </c>
      <c r="D3381" t="s">
        <v>1002</v>
      </c>
      <c r="E3381" s="23">
        <v>41974</v>
      </c>
      <c r="F3381">
        <v>8</v>
      </c>
      <c r="G3381">
        <v>9</v>
      </c>
      <c r="H3381">
        <v>0.88888888888888884</v>
      </c>
      <c r="I3381">
        <v>46</v>
      </c>
      <c r="J3381">
        <v>80</v>
      </c>
      <c r="K3381">
        <v>0.57499999999999996</v>
      </c>
      <c r="L3381">
        <v>90</v>
      </c>
      <c r="M3381">
        <v>0.88888888888888884</v>
      </c>
      <c r="N3381">
        <v>42</v>
      </c>
      <c r="P3381">
        <v>2</v>
      </c>
      <c r="Q3381">
        <v>6</v>
      </c>
      <c r="R3381">
        <v>0.33333333333333331</v>
      </c>
      <c r="S3381">
        <v>4</v>
      </c>
      <c r="T3381">
        <v>0.18</v>
      </c>
    </row>
    <row r="3382" spans="1:20" x14ac:dyDescent="0.2">
      <c r="A3382" t="s">
        <v>18961</v>
      </c>
      <c r="B3382" t="s">
        <v>18962</v>
      </c>
      <c r="C3382" t="s">
        <v>229</v>
      </c>
      <c r="D3382" t="s">
        <v>1002</v>
      </c>
      <c r="E3382" s="23">
        <v>41974</v>
      </c>
      <c r="F3382">
        <v>2</v>
      </c>
      <c r="G3382">
        <v>3</v>
      </c>
      <c r="H3382">
        <v>0.66666666666666663</v>
      </c>
      <c r="I3382">
        <v>11</v>
      </c>
      <c r="J3382">
        <v>12</v>
      </c>
      <c r="K3382">
        <v>0.91666666666666663</v>
      </c>
      <c r="L3382">
        <v>18</v>
      </c>
      <c r="M3382">
        <v>0.66666666666666663</v>
      </c>
      <c r="N3382">
        <v>6</v>
      </c>
      <c r="P3382">
        <v>1</v>
      </c>
      <c r="Q3382">
        <v>2</v>
      </c>
      <c r="R3382">
        <v>0.5</v>
      </c>
      <c r="S3382">
        <v>5</v>
      </c>
      <c r="T3382" t="e">
        <v>#DIV/0!</v>
      </c>
    </row>
    <row r="3383" spans="1:20" x14ac:dyDescent="0.2">
      <c r="A3383" t="s">
        <v>19138</v>
      </c>
      <c r="B3383" t="s">
        <v>19139</v>
      </c>
      <c r="C3383" t="s">
        <v>230</v>
      </c>
      <c r="D3383" t="s">
        <v>1000</v>
      </c>
      <c r="E3383" s="23">
        <v>41974</v>
      </c>
      <c r="F3383">
        <v>2</v>
      </c>
      <c r="G3383">
        <v>3</v>
      </c>
      <c r="H3383">
        <v>0.66666666666666663</v>
      </c>
      <c r="I3383">
        <v>11</v>
      </c>
      <c r="J3383">
        <v>12</v>
      </c>
      <c r="K3383">
        <v>0.91666666666666663</v>
      </c>
      <c r="L3383">
        <v>18</v>
      </c>
      <c r="M3383">
        <v>0.66666666666666663</v>
      </c>
      <c r="N3383">
        <v>6</v>
      </c>
      <c r="P3383">
        <v>1</v>
      </c>
      <c r="Q3383">
        <v>2</v>
      </c>
      <c r="R3383">
        <v>0.5</v>
      </c>
      <c r="S3383">
        <v>5</v>
      </c>
      <c r="T3383" t="e">
        <v>#DIV/0!</v>
      </c>
    </row>
    <row r="3384" spans="1:20" x14ac:dyDescent="0.2">
      <c r="A3384" t="s">
        <v>19317</v>
      </c>
      <c r="B3384" t="s">
        <v>19318</v>
      </c>
      <c r="C3384" t="s">
        <v>234</v>
      </c>
      <c r="D3384" t="s">
        <v>1000</v>
      </c>
      <c r="E3384" s="23">
        <v>41974</v>
      </c>
      <c r="F3384">
        <v>7</v>
      </c>
      <c r="G3384">
        <v>7</v>
      </c>
      <c r="H3384">
        <v>1</v>
      </c>
      <c r="I3384">
        <v>15</v>
      </c>
      <c r="J3384">
        <v>70</v>
      </c>
      <c r="K3384">
        <v>0.21428571428571427</v>
      </c>
      <c r="L3384">
        <v>70</v>
      </c>
      <c r="M3384">
        <v>1</v>
      </c>
      <c r="N3384">
        <v>7</v>
      </c>
      <c r="P3384">
        <v>0</v>
      </c>
      <c r="Q3384">
        <v>5</v>
      </c>
      <c r="R3384">
        <v>0</v>
      </c>
      <c r="S3384">
        <v>8</v>
      </c>
      <c r="T3384">
        <v>0.92500000000000004</v>
      </c>
    </row>
    <row r="3385" spans="1:20" x14ac:dyDescent="0.2">
      <c r="A3385" t="s">
        <v>19496</v>
      </c>
      <c r="B3385" t="s">
        <v>19497</v>
      </c>
      <c r="C3385" t="s">
        <v>233</v>
      </c>
      <c r="D3385" t="s">
        <v>1002</v>
      </c>
      <c r="E3385" s="23">
        <v>41974</v>
      </c>
      <c r="F3385">
        <v>7</v>
      </c>
      <c r="G3385">
        <v>7</v>
      </c>
      <c r="H3385">
        <v>1</v>
      </c>
      <c r="I3385">
        <v>15</v>
      </c>
      <c r="J3385">
        <v>70</v>
      </c>
      <c r="K3385">
        <v>0.21428571428571427</v>
      </c>
      <c r="L3385">
        <v>70</v>
      </c>
      <c r="M3385">
        <v>1</v>
      </c>
      <c r="N3385">
        <v>7</v>
      </c>
      <c r="P3385">
        <v>0</v>
      </c>
      <c r="Q3385">
        <v>5</v>
      </c>
      <c r="R3385">
        <v>0</v>
      </c>
      <c r="S3385">
        <v>8</v>
      </c>
      <c r="T3385">
        <v>0.11</v>
      </c>
    </row>
    <row r="3386" spans="1:20" x14ac:dyDescent="0.2">
      <c r="A3386" t="s">
        <v>19871</v>
      </c>
      <c r="B3386" t="s">
        <v>19872</v>
      </c>
      <c r="C3386" t="s">
        <v>220</v>
      </c>
      <c r="D3386" t="s">
        <v>1000</v>
      </c>
      <c r="E3386" s="23">
        <v>41974</v>
      </c>
      <c r="F3386">
        <v>16</v>
      </c>
      <c r="G3386">
        <v>16</v>
      </c>
      <c r="H3386">
        <v>1</v>
      </c>
      <c r="I3386">
        <v>40</v>
      </c>
      <c r="J3386">
        <v>48</v>
      </c>
      <c r="K3386">
        <v>0.83333333333333337</v>
      </c>
      <c r="L3386">
        <v>48</v>
      </c>
      <c r="M3386">
        <v>1</v>
      </c>
      <c r="N3386">
        <v>25</v>
      </c>
      <c r="P3386">
        <v>8</v>
      </c>
      <c r="Q3386">
        <v>13</v>
      </c>
      <c r="R3386">
        <v>0.61538461538461542</v>
      </c>
      <c r="S3386">
        <v>15</v>
      </c>
      <c r="T3386" t="e">
        <v>#DIV/0!</v>
      </c>
    </row>
    <row r="3387" spans="1:20" x14ac:dyDescent="0.2">
      <c r="A3387" t="s">
        <v>20050</v>
      </c>
      <c r="B3387" t="s">
        <v>20051</v>
      </c>
      <c r="C3387" t="s">
        <v>221</v>
      </c>
      <c r="D3387" t="s">
        <v>1002</v>
      </c>
      <c r="E3387" s="23">
        <v>41974</v>
      </c>
      <c r="F3387">
        <v>12</v>
      </c>
      <c r="G3387">
        <v>12</v>
      </c>
      <c r="H3387">
        <v>1</v>
      </c>
      <c r="I3387">
        <v>33</v>
      </c>
      <c r="J3387">
        <v>40</v>
      </c>
      <c r="K3387">
        <v>0.82499999999999996</v>
      </c>
      <c r="L3387">
        <v>40</v>
      </c>
      <c r="M3387">
        <v>1</v>
      </c>
      <c r="N3387">
        <v>19</v>
      </c>
      <c r="O3387">
        <v>0.83299999999999996</v>
      </c>
      <c r="P3387">
        <v>8</v>
      </c>
      <c r="Q3387">
        <v>13</v>
      </c>
      <c r="R3387">
        <v>0.61538461538461542</v>
      </c>
      <c r="S3387">
        <v>14</v>
      </c>
      <c r="T3387">
        <v>0.65500000000000003</v>
      </c>
    </row>
    <row r="3388" spans="1:20" x14ac:dyDescent="0.2">
      <c r="A3388" t="s">
        <v>20227</v>
      </c>
      <c r="B3388" t="s">
        <v>20228</v>
      </c>
      <c r="C3388" t="s">
        <v>222</v>
      </c>
      <c r="D3388" t="s">
        <v>1002</v>
      </c>
      <c r="E3388" s="23">
        <v>41974</v>
      </c>
      <c r="F3388">
        <v>4</v>
      </c>
      <c r="G3388">
        <v>4</v>
      </c>
      <c r="H3388">
        <v>1</v>
      </c>
      <c r="I3388">
        <v>7</v>
      </c>
      <c r="J3388">
        <v>8</v>
      </c>
      <c r="K3388">
        <v>0.875</v>
      </c>
      <c r="L3388">
        <v>8</v>
      </c>
      <c r="M3388">
        <v>1</v>
      </c>
      <c r="N3388">
        <v>6</v>
      </c>
      <c r="O3388">
        <v>0.71699999999999997</v>
      </c>
      <c r="P3388">
        <v>0</v>
      </c>
      <c r="Q3388">
        <v>0</v>
      </c>
      <c r="R3388" t="e">
        <v>#DIV/0!</v>
      </c>
      <c r="S3388">
        <v>1</v>
      </c>
      <c r="T3388" t="e">
        <v>#DIV/0!</v>
      </c>
    </row>
    <row r="3389" spans="1:20" x14ac:dyDescent="0.2">
      <c r="A3389" t="s">
        <v>20404</v>
      </c>
      <c r="B3389" t="s">
        <v>20405</v>
      </c>
      <c r="C3389" t="s">
        <v>211</v>
      </c>
      <c r="D3389" t="s">
        <v>1002</v>
      </c>
      <c r="E3389" s="23">
        <v>41974</v>
      </c>
      <c r="F3389">
        <v>2</v>
      </c>
      <c r="G3389">
        <v>3</v>
      </c>
      <c r="H3389">
        <v>0.66666666666666663</v>
      </c>
      <c r="I3389">
        <v>31</v>
      </c>
      <c r="J3389">
        <v>16</v>
      </c>
      <c r="K3389">
        <v>1.9375</v>
      </c>
      <c r="L3389">
        <v>24</v>
      </c>
      <c r="M3389">
        <v>0.66666666666666663</v>
      </c>
      <c r="N3389">
        <v>19</v>
      </c>
      <c r="P3389">
        <v>0</v>
      </c>
      <c r="Q3389">
        <v>5</v>
      </c>
      <c r="R3389">
        <v>0</v>
      </c>
      <c r="S3389">
        <v>12</v>
      </c>
      <c r="T3389">
        <v>0.46</v>
      </c>
    </row>
    <row r="3390" spans="1:20" x14ac:dyDescent="0.2">
      <c r="A3390" t="s">
        <v>20581</v>
      </c>
      <c r="B3390" t="s">
        <v>20582</v>
      </c>
      <c r="C3390" t="s">
        <v>207</v>
      </c>
      <c r="D3390" t="s">
        <v>1000</v>
      </c>
      <c r="E3390" s="23">
        <v>41974</v>
      </c>
      <c r="F3390">
        <v>9</v>
      </c>
      <c r="G3390">
        <v>10</v>
      </c>
      <c r="H3390">
        <v>0.9</v>
      </c>
      <c r="I3390">
        <v>66</v>
      </c>
      <c r="J3390">
        <v>61</v>
      </c>
      <c r="K3390">
        <v>1.0819672131147542</v>
      </c>
      <c r="L3390">
        <v>69</v>
      </c>
      <c r="M3390">
        <v>0.88405797101449279</v>
      </c>
      <c r="N3390">
        <v>47</v>
      </c>
      <c r="P3390">
        <v>2</v>
      </c>
      <c r="Q3390">
        <v>7</v>
      </c>
      <c r="R3390">
        <v>0.2857142857142857</v>
      </c>
      <c r="S3390">
        <v>20</v>
      </c>
      <c r="T3390">
        <v>0.83</v>
      </c>
    </row>
    <row r="3391" spans="1:20" x14ac:dyDescent="0.2">
      <c r="A3391" t="s">
        <v>20760</v>
      </c>
      <c r="B3391" t="s">
        <v>20761</v>
      </c>
      <c r="C3391" t="s">
        <v>894</v>
      </c>
      <c r="D3391" t="s">
        <v>1002</v>
      </c>
      <c r="E3391" s="23">
        <v>41974</v>
      </c>
      <c r="H3391" t="e">
        <v>#DIV/0!</v>
      </c>
      <c r="K3391" t="e">
        <v>#DIV/0!</v>
      </c>
      <c r="M3391" t="e">
        <v>#DIV/0!</v>
      </c>
      <c r="R3391" t="e">
        <v>#DIV/0!</v>
      </c>
      <c r="T3391">
        <v>0.66</v>
      </c>
    </row>
    <row r="3392" spans="1:20" x14ac:dyDescent="0.2">
      <c r="A3392" t="s">
        <v>20825</v>
      </c>
      <c r="B3392" t="s">
        <v>20826</v>
      </c>
      <c r="C3392" t="s">
        <v>210</v>
      </c>
      <c r="D3392" t="s">
        <v>1002</v>
      </c>
      <c r="E3392" s="23">
        <v>41974</v>
      </c>
      <c r="F3392">
        <v>5</v>
      </c>
      <c r="G3392">
        <v>5</v>
      </c>
      <c r="H3392">
        <v>1</v>
      </c>
      <c r="I3392">
        <v>29</v>
      </c>
      <c r="J3392">
        <v>35</v>
      </c>
      <c r="K3392">
        <v>0.82857142857142863</v>
      </c>
      <c r="L3392">
        <v>35</v>
      </c>
      <c r="M3392">
        <v>1</v>
      </c>
      <c r="N3392">
        <v>23</v>
      </c>
      <c r="O3392">
        <v>1.2</v>
      </c>
      <c r="P3392">
        <v>2</v>
      </c>
      <c r="Q3392">
        <v>2</v>
      </c>
      <c r="R3392">
        <v>1</v>
      </c>
      <c r="S3392">
        <v>6</v>
      </c>
      <c r="T3392">
        <v>0.65</v>
      </c>
    </row>
    <row r="3393" spans="1:20" x14ac:dyDescent="0.2">
      <c r="A3393" t="s">
        <v>21002</v>
      </c>
      <c r="B3393" t="s">
        <v>21003</v>
      </c>
      <c r="C3393" t="s">
        <v>208</v>
      </c>
      <c r="D3393" t="s">
        <v>1002</v>
      </c>
      <c r="E3393" s="23">
        <v>41974</v>
      </c>
      <c r="F3393">
        <v>2</v>
      </c>
      <c r="G3393">
        <v>2</v>
      </c>
      <c r="H3393">
        <v>1</v>
      </c>
      <c r="I3393">
        <v>7</v>
      </c>
      <c r="J3393">
        <v>10</v>
      </c>
      <c r="K3393">
        <v>0.7</v>
      </c>
      <c r="L3393">
        <v>10</v>
      </c>
      <c r="M3393">
        <v>1</v>
      </c>
      <c r="N3393">
        <v>5</v>
      </c>
      <c r="P3393">
        <v>1</v>
      </c>
      <c r="Q3393">
        <v>1</v>
      </c>
      <c r="R3393">
        <v>1</v>
      </c>
      <c r="S3393">
        <v>2</v>
      </c>
      <c r="T3393">
        <v>0.84499999999999997</v>
      </c>
    </row>
    <row r="3394" spans="1:20" x14ac:dyDescent="0.2">
      <c r="A3394" t="s">
        <v>21257</v>
      </c>
      <c r="B3394" t="s">
        <v>21258</v>
      </c>
      <c r="C3394" t="s">
        <v>213</v>
      </c>
      <c r="D3394" t="s">
        <v>1002</v>
      </c>
      <c r="E3394" s="23">
        <v>41974</v>
      </c>
      <c r="F3394">
        <v>2</v>
      </c>
      <c r="G3394">
        <v>3</v>
      </c>
      <c r="H3394">
        <v>0.66666666666666663</v>
      </c>
      <c r="I3394">
        <v>12</v>
      </c>
      <c r="J3394">
        <v>12</v>
      </c>
      <c r="K3394">
        <v>1</v>
      </c>
      <c r="L3394">
        <v>20</v>
      </c>
      <c r="M3394">
        <v>0.6</v>
      </c>
      <c r="N3394">
        <v>10</v>
      </c>
      <c r="P3394">
        <v>0</v>
      </c>
      <c r="Q3394">
        <v>0</v>
      </c>
      <c r="R3394" t="e">
        <v>#DIV/0!</v>
      </c>
      <c r="S3394">
        <v>2</v>
      </c>
      <c r="T3394">
        <v>0.70499999999999996</v>
      </c>
    </row>
    <row r="3395" spans="1:20" x14ac:dyDescent="0.2">
      <c r="A3395" t="s">
        <v>21434</v>
      </c>
      <c r="B3395" t="s">
        <v>21435</v>
      </c>
      <c r="C3395" t="s">
        <v>8154</v>
      </c>
      <c r="D3395" t="s">
        <v>1002</v>
      </c>
      <c r="E3395" s="23">
        <v>41974</v>
      </c>
      <c r="H3395" t="e">
        <v>#DIV/0!</v>
      </c>
      <c r="K3395" t="e">
        <v>#DIV/0!</v>
      </c>
      <c r="M3395" t="e">
        <v>#DIV/0!</v>
      </c>
      <c r="R3395" t="e">
        <v>#DIV/0!</v>
      </c>
      <c r="T3395" t="e">
        <v>#DIV/0!</v>
      </c>
    </row>
    <row r="3396" spans="1:20" x14ac:dyDescent="0.2">
      <c r="A3396" t="s">
        <v>21499</v>
      </c>
      <c r="B3396" t="s">
        <v>21500</v>
      </c>
      <c r="C3396" t="s">
        <v>212</v>
      </c>
      <c r="D3396" t="s">
        <v>1000</v>
      </c>
      <c r="E3396" s="23">
        <v>41974</v>
      </c>
      <c r="F3396">
        <v>2</v>
      </c>
      <c r="G3396">
        <v>3</v>
      </c>
      <c r="H3396">
        <v>0.66666666666666663</v>
      </c>
      <c r="I3396">
        <v>12</v>
      </c>
      <c r="J3396">
        <v>12</v>
      </c>
      <c r="K3396">
        <v>1</v>
      </c>
      <c r="L3396">
        <v>20</v>
      </c>
      <c r="M3396">
        <v>0.6</v>
      </c>
      <c r="N3396">
        <v>10</v>
      </c>
      <c r="P3396">
        <v>0</v>
      </c>
      <c r="Q3396">
        <v>0</v>
      </c>
      <c r="R3396" t="e">
        <v>#DIV/0!</v>
      </c>
      <c r="S3396">
        <v>2</v>
      </c>
      <c r="T3396" t="e">
        <v>#DIV/0!</v>
      </c>
    </row>
    <row r="3397" spans="1:20" x14ac:dyDescent="0.2">
      <c r="A3397" t="s">
        <v>21708</v>
      </c>
      <c r="B3397" t="s">
        <v>21709</v>
      </c>
      <c r="C3397" t="s">
        <v>217</v>
      </c>
      <c r="D3397" t="s">
        <v>1000</v>
      </c>
      <c r="E3397" s="23">
        <v>41974</v>
      </c>
      <c r="F3397">
        <v>7</v>
      </c>
      <c r="G3397">
        <v>7</v>
      </c>
      <c r="H3397">
        <v>1</v>
      </c>
      <c r="I3397">
        <v>20</v>
      </c>
      <c r="J3397">
        <v>50</v>
      </c>
      <c r="K3397">
        <v>0.4</v>
      </c>
      <c r="L3397">
        <v>50</v>
      </c>
      <c r="M3397">
        <v>1</v>
      </c>
      <c r="N3397">
        <v>18</v>
      </c>
      <c r="P3397">
        <v>0</v>
      </c>
      <c r="Q3397">
        <v>4</v>
      </c>
      <c r="R3397">
        <v>0</v>
      </c>
      <c r="S3397">
        <v>2</v>
      </c>
      <c r="T3397" t="e">
        <v>#DIV/0!</v>
      </c>
    </row>
    <row r="3398" spans="1:20" x14ac:dyDescent="0.2">
      <c r="A3398" t="s">
        <v>21887</v>
      </c>
      <c r="B3398" t="s">
        <v>21888</v>
      </c>
      <c r="C3398" t="s">
        <v>895</v>
      </c>
      <c r="D3398" t="s">
        <v>1002</v>
      </c>
      <c r="E3398" s="23">
        <v>41974</v>
      </c>
      <c r="H3398" t="e">
        <v>#DIV/0!</v>
      </c>
      <c r="K3398" t="e">
        <v>#DIV/0!</v>
      </c>
      <c r="M3398" t="e">
        <v>#DIV/0!</v>
      </c>
      <c r="R3398" t="e">
        <v>#DIV/0!</v>
      </c>
      <c r="T3398">
        <v>1</v>
      </c>
    </row>
    <row r="3399" spans="1:20" x14ac:dyDescent="0.2">
      <c r="A3399" t="s">
        <v>21952</v>
      </c>
      <c r="B3399" t="s">
        <v>21953</v>
      </c>
      <c r="C3399" t="s">
        <v>218</v>
      </c>
      <c r="D3399" t="s">
        <v>1002</v>
      </c>
      <c r="E3399" s="23">
        <v>41974</v>
      </c>
      <c r="F3399">
        <v>4</v>
      </c>
      <c r="G3399">
        <v>4</v>
      </c>
      <c r="H3399">
        <v>1</v>
      </c>
      <c r="I3399">
        <v>2</v>
      </c>
      <c r="J3399">
        <v>20</v>
      </c>
      <c r="K3399">
        <v>0.1</v>
      </c>
      <c r="L3399">
        <v>20</v>
      </c>
      <c r="M3399">
        <v>1</v>
      </c>
      <c r="N3399">
        <v>2</v>
      </c>
      <c r="P3399">
        <v>0</v>
      </c>
      <c r="Q3399">
        <v>0</v>
      </c>
      <c r="R3399" t="e">
        <v>#DIV/0!</v>
      </c>
      <c r="S3399">
        <v>0</v>
      </c>
      <c r="T3399">
        <v>0.79</v>
      </c>
    </row>
    <row r="3400" spans="1:20" x14ac:dyDescent="0.2">
      <c r="A3400" t="s">
        <v>22129</v>
      </c>
      <c r="B3400" t="s">
        <v>22130</v>
      </c>
      <c r="C3400" t="s">
        <v>219</v>
      </c>
      <c r="D3400" t="s">
        <v>1002</v>
      </c>
      <c r="E3400" s="23">
        <v>41974</v>
      </c>
      <c r="F3400">
        <v>3</v>
      </c>
      <c r="G3400">
        <v>3</v>
      </c>
      <c r="H3400">
        <v>1</v>
      </c>
      <c r="I3400">
        <v>18</v>
      </c>
      <c r="J3400">
        <v>30</v>
      </c>
      <c r="K3400">
        <v>0.6</v>
      </c>
      <c r="L3400">
        <v>30</v>
      </c>
      <c r="M3400">
        <v>1</v>
      </c>
      <c r="N3400">
        <v>16</v>
      </c>
      <c r="P3400">
        <v>0</v>
      </c>
      <c r="Q3400">
        <v>4</v>
      </c>
      <c r="R3400">
        <v>0</v>
      </c>
      <c r="S3400">
        <v>2</v>
      </c>
    </row>
    <row r="3401" spans="1:20" x14ac:dyDescent="0.2">
      <c r="A3401" t="s">
        <v>11589</v>
      </c>
      <c r="B3401" t="s">
        <v>11590</v>
      </c>
      <c r="C3401" t="s">
        <v>198</v>
      </c>
      <c r="D3401" t="s">
        <v>1002</v>
      </c>
      <c r="E3401" s="23">
        <v>42005</v>
      </c>
      <c r="F3401">
        <v>2</v>
      </c>
      <c r="G3401">
        <v>3</v>
      </c>
      <c r="H3401">
        <v>0.66666666666666663</v>
      </c>
      <c r="I3401">
        <v>3</v>
      </c>
      <c r="J3401">
        <v>10</v>
      </c>
      <c r="K3401">
        <v>0.3</v>
      </c>
      <c r="L3401">
        <v>15</v>
      </c>
      <c r="M3401">
        <v>0.66666666666666663</v>
      </c>
      <c r="N3401">
        <v>3</v>
      </c>
      <c r="P3401">
        <v>0</v>
      </c>
      <c r="Q3401">
        <v>0</v>
      </c>
      <c r="R3401" t="e">
        <v>#DIV/0!</v>
      </c>
      <c r="S3401">
        <v>0</v>
      </c>
      <c r="T3401">
        <v>0.46</v>
      </c>
    </row>
    <row r="3402" spans="1:20" x14ac:dyDescent="0.2">
      <c r="A3402" t="s">
        <v>13207</v>
      </c>
      <c r="B3402" t="s">
        <v>13119</v>
      </c>
      <c r="C3402" t="s">
        <v>1051</v>
      </c>
      <c r="D3402" t="s">
        <v>1002</v>
      </c>
      <c r="E3402" s="23">
        <v>42005</v>
      </c>
      <c r="F3402">
        <v>2</v>
      </c>
      <c r="G3402">
        <v>3</v>
      </c>
      <c r="H3402">
        <v>0.66666666666666663</v>
      </c>
      <c r="I3402">
        <v>3</v>
      </c>
      <c r="J3402">
        <v>10</v>
      </c>
      <c r="K3402">
        <v>0.3</v>
      </c>
      <c r="L3402">
        <v>15</v>
      </c>
      <c r="M3402">
        <v>0.66666666666666663</v>
      </c>
      <c r="N3402">
        <v>3</v>
      </c>
      <c r="P3402">
        <v>0</v>
      </c>
      <c r="Q3402">
        <v>0</v>
      </c>
      <c r="R3402" t="e">
        <v>#DIV/0!</v>
      </c>
      <c r="S3402">
        <v>0</v>
      </c>
      <c r="T3402">
        <v>1.0166666666666666</v>
      </c>
    </row>
    <row r="3403" spans="1:20" x14ac:dyDescent="0.2">
      <c r="A3403" t="s">
        <v>3029</v>
      </c>
      <c r="B3403" t="s">
        <v>3030</v>
      </c>
      <c r="C3403" t="s">
        <v>242</v>
      </c>
      <c r="D3403" t="s">
        <v>1000</v>
      </c>
      <c r="E3403" s="23">
        <v>42005</v>
      </c>
      <c r="F3403">
        <v>8</v>
      </c>
      <c r="G3403">
        <v>11</v>
      </c>
      <c r="H3403">
        <v>0.72727272727272729</v>
      </c>
      <c r="I3403">
        <v>49</v>
      </c>
      <c r="J3403">
        <v>54</v>
      </c>
      <c r="K3403">
        <v>0.90740740740740744</v>
      </c>
      <c r="L3403">
        <v>90</v>
      </c>
      <c r="M3403">
        <v>0.6</v>
      </c>
      <c r="N3403">
        <v>41</v>
      </c>
      <c r="P3403">
        <v>1</v>
      </c>
      <c r="Q3403">
        <v>8</v>
      </c>
      <c r="R3403">
        <v>0.125</v>
      </c>
      <c r="S3403">
        <v>8</v>
      </c>
      <c r="T3403">
        <v>0.73</v>
      </c>
    </row>
    <row r="3404" spans="1:20" x14ac:dyDescent="0.2">
      <c r="A3404" t="s">
        <v>2854</v>
      </c>
      <c r="B3404" t="s">
        <v>2855</v>
      </c>
      <c r="C3404" t="s">
        <v>2724</v>
      </c>
      <c r="D3404" t="s">
        <v>1000</v>
      </c>
      <c r="E3404" s="23">
        <v>42005</v>
      </c>
      <c r="F3404">
        <v>7</v>
      </c>
      <c r="G3404">
        <v>8</v>
      </c>
      <c r="H3404">
        <v>0.875</v>
      </c>
      <c r="I3404">
        <v>19</v>
      </c>
      <c r="J3404">
        <v>35</v>
      </c>
      <c r="K3404">
        <v>0.54285714285714282</v>
      </c>
      <c r="L3404">
        <v>40</v>
      </c>
      <c r="M3404">
        <v>0.875</v>
      </c>
      <c r="N3404">
        <v>19</v>
      </c>
      <c r="P3404">
        <v>0</v>
      </c>
      <c r="Q3404">
        <v>0</v>
      </c>
      <c r="R3404">
        <v>0</v>
      </c>
      <c r="S3404">
        <v>0</v>
      </c>
      <c r="T3404">
        <v>0.85</v>
      </c>
    </row>
    <row r="3405" spans="1:20" x14ac:dyDescent="0.2">
      <c r="A3405" t="s">
        <v>2609</v>
      </c>
      <c r="B3405" t="s">
        <v>2610</v>
      </c>
      <c r="C3405" t="s">
        <v>237</v>
      </c>
      <c r="D3405" t="s">
        <v>1000</v>
      </c>
      <c r="E3405" s="23">
        <v>42005</v>
      </c>
      <c r="F3405">
        <v>17</v>
      </c>
      <c r="G3405">
        <v>17</v>
      </c>
      <c r="H3405">
        <v>1</v>
      </c>
      <c r="I3405">
        <v>108</v>
      </c>
      <c r="J3405">
        <v>135</v>
      </c>
      <c r="K3405">
        <v>0.8</v>
      </c>
      <c r="L3405">
        <v>128</v>
      </c>
      <c r="M3405">
        <v>1.0546875</v>
      </c>
      <c r="N3405">
        <v>78</v>
      </c>
      <c r="O3405">
        <v>1.1416666666666668</v>
      </c>
      <c r="P3405">
        <v>16</v>
      </c>
      <c r="Q3405">
        <v>19</v>
      </c>
      <c r="R3405">
        <v>0.84210526315789469</v>
      </c>
      <c r="S3405">
        <v>30</v>
      </c>
      <c r="T3405">
        <v>0.8899999999999999</v>
      </c>
    </row>
    <row r="3406" spans="1:20" x14ac:dyDescent="0.2">
      <c r="A3406" t="s">
        <v>2434</v>
      </c>
      <c r="B3406" t="s">
        <v>2435</v>
      </c>
      <c r="C3406" t="s">
        <v>238</v>
      </c>
      <c r="D3406" t="s">
        <v>1000</v>
      </c>
      <c r="E3406" s="23">
        <v>42005</v>
      </c>
      <c r="F3406">
        <v>11</v>
      </c>
      <c r="G3406">
        <v>12</v>
      </c>
      <c r="H3406">
        <v>0.91666666666666663</v>
      </c>
      <c r="I3406">
        <v>40</v>
      </c>
      <c r="J3406">
        <v>36</v>
      </c>
      <c r="K3406">
        <v>1.1111111111111112</v>
      </c>
      <c r="L3406">
        <v>40</v>
      </c>
      <c r="M3406">
        <v>0.9</v>
      </c>
      <c r="N3406">
        <v>28</v>
      </c>
      <c r="O3406">
        <v>0.83299999999999996</v>
      </c>
      <c r="P3406">
        <v>4</v>
      </c>
      <c r="Q3406">
        <v>4</v>
      </c>
      <c r="R3406">
        <v>0</v>
      </c>
      <c r="S3406">
        <v>12</v>
      </c>
      <c r="T3406">
        <v>0.64249999999999996</v>
      </c>
    </row>
    <row r="3407" spans="1:20" x14ac:dyDescent="0.2">
      <c r="A3407" t="s">
        <v>2261</v>
      </c>
      <c r="B3407" t="s">
        <v>2262</v>
      </c>
      <c r="C3407" t="s">
        <v>239</v>
      </c>
      <c r="D3407" t="s">
        <v>1000</v>
      </c>
      <c r="E3407" s="23">
        <v>42005</v>
      </c>
      <c r="F3407">
        <v>4</v>
      </c>
      <c r="G3407">
        <v>4</v>
      </c>
      <c r="H3407">
        <v>1</v>
      </c>
      <c r="I3407">
        <v>4</v>
      </c>
      <c r="J3407">
        <v>8</v>
      </c>
      <c r="K3407">
        <v>0.5</v>
      </c>
      <c r="L3407">
        <v>8</v>
      </c>
      <c r="M3407">
        <v>1</v>
      </c>
      <c r="N3407">
        <v>2</v>
      </c>
      <c r="O3407">
        <v>0.74</v>
      </c>
      <c r="P3407">
        <v>2</v>
      </c>
      <c r="Q3407">
        <v>3</v>
      </c>
      <c r="R3407">
        <v>0.66666666666666663</v>
      </c>
      <c r="S3407">
        <v>2</v>
      </c>
      <c r="T3407">
        <v>0.48857142857142855</v>
      </c>
    </row>
    <row r="3408" spans="1:20" x14ac:dyDescent="0.2">
      <c r="A3408" t="s">
        <v>2086</v>
      </c>
      <c r="B3408" t="s">
        <v>2087</v>
      </c>
      <c r="C3408" t="s">
        <v>1988</v>
      </c>
      <c r="D3408" t="s">
        <v>1000</v>
      </c>
      <c r="E3408" s="23">
        <v>42005</v>
      </c>
      <c r="F3408">
        <v>8</v>
      </c>
      <c r="G3408">
        <v>9</v>
      </c>
      <c r="H3408">
        <v>0.88888888888888884</v>
      </c>
      <c r="I3408">
        <v>23</v>
      </c>
      <c r="J3408">
        <v>34</v>
      </c>
      <c r="K3408">
        <v>0.67647058823529416</v>
      </c>
      <c r="L3408">
        <v>39</v>
      </c>
      <c r="M3408">
        <v>0.87179487179487181</v>
      </c>
      <c r="N3408">
        <v>19</v>
      </c>
      <c r="P3408">
        <v>1</v>
      </c>
      <c r="Q3408">
        <v>2</v>
      </c>
      <c r="R3408">
        <v>0.5</v>
      </c>
      <c r="S3408">
        <v>4</v>
      </c>
      <c r="T3408">
        <v>0.57199999999999995</v>
      </c>
    </row>
    <row r="3409" spans="1:20" x14ac:dyDescent="0.2">
      <c r="A3409" t="s">
        <v>1838</v>
      </c>
      <c r="B3409" t="s">
        <v>1839</v>
      </c>
      <c r="C3409" t="s">
        <v>240</v>
      </c>
      <c r="D3409" t="s">
        <v>1000</v>
      </c>
      <c r="E3409" s="23">
        <v>42005</v>
      </c>
      <c r="F3409">
        <v>31</v>
      </c>
      <c r="G3409">
        <v>32</v>
      </c>
      <c r="H3409">
        <v>0.96875</v>
      </c>
      <c r="I3409">
        <v>48</v>
      </c>
      <c r="J3409">
        <v>110</v>
      </c>
      <c r="K3409">
        <v>0.43636363636363634</v>
      </c>
      <c r="L3409">
        <v>116</v>
      </c>
      <c r="M3409">
        <v>0.94827586206896552</v>
      </c>
      <c r="N3409">
        <v>35</v>
      </c>
      <c r="P3409">
        <v>2</v>
      </c>
      <c r="Q3409">
        <v>4</v>
      </c>
      <c r="R3409">
        <v>0.5</v>
      </c>
      <c r="S3409">
        <v>13</v>
      </c>
      <c r="T3409">
        <v>0.70621726190476186</v>
      </c>
    </row>
    <row r="3410" spans="1:20" x14ac:dyDescent="0.2">
      <c r="A3410" t="s">
        <v>1663</v>
      </c>
      <c r="B3410" t="s">
        <v>1664</v>
      </c>
      <c r="C3410" t="s">
        <v>241</v>
      </c>
      <c r="D3410" t="s">
        <v>1000</v>
      </c>
      <c r="E3410" s="23">
        <v>42005</v>
      </c>
      <c r="F3410">
        <v>41</v>
      </c>
      <c r="G3410">
        <v>43</v>
      </c>
      <c r="H3410">
        <v>0.95348837209302328</v>
      </c>
      <c r="I3410">
        <v>279</v>
      </c>
      <c r="J3410">
        <v>400</v>
      </c>
      <c r="K3410">
        <v>0.69750000000000001</v>
      </c>
      <c r="L3410">
        <v>415</v>
      </c>
      <c r="M3410">
        <v>0.96385542168674698</v>
      </c>
      <c r="N3410">
        <v>268</v>
      </c>
      <c r="P3410">
        <v>2</v>
      </c>
      <c r="Q3410">
        <v>9</v>
      </c>
      <c r="R3410">
        <v>0.22222222222222221</v>
      </c>
      <c r="S3410">
        <v>11</v>
      </c>
    </row>
    <row r="3411" spans="1:20" x14ac:dyDescent="0.2">
      <c r="A3411" t="s">
        <v>1488</v>
      </c>
      <c r="B3411" t="s">
        <v>1489</v>
      </c>
      <c r="C3411" t="s">
        <v>318</v>
      </c>
      <c r="D3411" t="s">
        <v>1000</v>
      </c>
      <c r="E3411" s="23">
        <v>42005</v>
      </c>
      <c r="F3411">
        <v>0</v>
      </c>
      <c r="G3411">
        <v>0</v>
      </c>
      <c r="I3411">
        <v>0</v>
      </c>
      <c r="J3411">
        <v>0</v>
      </c>
      <c r="L3411">
        <v>0</v>
      </c>
      <c r="N3411">
        <v>0</v>
      </c>
      <c r="P3411">
        <v>0</v>
      </c>
      <c r="Q3411">
        <v>0</v>
      </c>
      <c r="R3411" t="e">
        <v>#DIV/0!</v>
      </c>
      <c r="S3411">
        <v>0</v>
      </c>
    </row>
    <row r="3412" spans="1:20" x14ac:dyDescent="0.2">
      <c r="A3412" t="s">
        <v>1096</v>
      </c>
      <c r="B3412" t="s">
        <v>1181</v>
      </c>
      <c r="C3412" t="s">
        <v>235</v>
      </c>
      <c r="D3412" t="s">
        <v>1002</v>
      </c>
      <c r="E3412" s="23">
        <v>42005</v>
      </c>
      <c r="F3412">
        <v>127</v>
      </c>
      <c r="G3412">
        <v>136</v>
      </c>
      <c r="H3412">
        <v>0.93382352941176472</v>
      </c>
      <c r="I3412">
        <v>570</v>
      </c>
      <c r="J3412">
        <v>812</v>
      </c>
      <c r="K3412">
        <v>0.70197044334975367</v>
      </c>
      <c r="L3412">
        <v>876</v>
      </c>
      <c r="M3412">
        <v>0.9269406392694064</v>
      </c>
      <c r="N3412">
        <v>490</v>
      </c>
      <c r="P3412">
        <v>28</v>
      </c>
      <c r="Q3412">
        <v>49</v>
      </c>
      <c r="R3412">
        <v>0.5714285714285714</v>
      </c>
      <c r="S3412">
        <v>80</v>
      </c>
    </row>
    <row r="3413" spans="1:20" x14ac:dyDescent="0.2">
      <c r="A3413" t="s">
        <v>11591</v>
      </c>
      <c r="B3413" t="s">
        <v>11592</v>
      </c>
      <c r="C3413" t="s">
        <v>199</v>
      </c>
      <c r="D3413" t="s">
        <v>1002</v>
      </c>
      <c r="E3413" s="23">
        <v>42005</v>
      </c>
      <c r="F3413">
        <v>13</v>
      </c>
      <c r="G3413">
        <v>13</v>
      </c>
      <c r="H3413">
        <v>1</v>
      </c>
      <c r="I3413">
        <v>103</v>
      </c>
      <c r="J3413">
        <v>95</v>
      </c>
      <c r="K3413">
        <v>1.0842105263157895</v>
      </c>
      <c r="L3413">
        <v>95</v>
      </c>
      <c r="M3413">
        <v>1</v>
      </c>
      <c r="N3413">
        <v>97</v>
      </c>
      <c r="P3413">
        <v>1</v>
      </c>
      <c r="Q3413">
        <v>3</v>
      </c>
      <c r="R3413">
        <v>0.33333333333333331</v>
      </c>
      <c r="S3413">
        <v>6</v>
      </c>
    </row>
    <row r="3414" spans="1:20" x14ac:dyDescent="0.2">
      <c r="A3414" t="s">
        <v>12240</v>
      </c>
      <c r="B3414" t="s">
        <v>12241</v>
      </c>
      <c r="C3414" t="s">
        <v>200</v>
      </c>
      <c r="D3414" t="s">
        <v>1000</v>
      </c>
      <c r="E3414" s="23">
        <v>42005</v>
      </c>
      <c r="F3414">
        <v>5</v>
      </c>
      <c r="G3414">
        <v>5</v>
      </c>
      <c r="H3414">
        <v>1</v>
      </c>
      <c r="I3414">
        <v>12</v>
      </c>
      <c r="J3414">
        <v>25</v>
      </c>
      <c r="K3414">
        <v>0.48</v>
      </c>
      <c r="L3414">
        <v>25</v>
      </c>
      <c r="M3414">
        <v>1</v>
      </c>
      <c r="N3414">
        <v>8</v>
      </c>
      <c r="P3414">
        <v>1</v>
      </c>
      <c r="Q3414">
        <v>2</v>
      </c>
      <c r="R3414">
        <v>0.5</v>
      </c>
      <c r="S3414">
        <v>4</v>
      </c>
    </row>
    <row r="3415" spans="1:20" x14ac:dyDescent="0.2">
      <c r="A3415" t="s">
        <v>12525</v>
      </c>
      <c r="B3415" t="s">
        <v>12526</v>
      </c>
      <c r="C3415" t="s">
        <v>202</v>
      </c>
      <c r="D3415" t="s">
        <v>1000</v>
      </c>
      <c r="E3415" s="23">
        <v>42005</v>
      </c>
      <c r="F3415">
        <v>8</v>
      </c>
      <c r="G3415">
        <v>8</v>
      </c>
      <c r="H3415">
        <v>1</v>
      </c>
      <c r="I3415">
        <v>91</v>
      </c>
      <c r="J3415">
        <v>70</v>
      </c>
      <c r="K3415">
        <v>1.3</v>
      </c>
      <c r="L3415">
        <v>70</v>
      </c>
      <c r="M3415">
        <v>1</v>
      </c>
      <c r="N3415">
        <v>89</v>
      </c>
      <c r="P3415">
        <v>0</v>
      </c>
      <c r="Q3415">
        <v>1</v>
      </c>
      <c r="R3415">
        <v>0</v>
      </c>
      <c r="S3415">
        <v>2</v>
      </c>
      <c r="T3415">
        <v>0.37</v>
      </c>
    </row>
    <row r="3416" spans="1:20" x14ac:dyDescent="0.2">
      <c r="A3416" t="s">
        <v>11062</v>
      </c>
      <c r="B3416" t="s">
        <v>11063</v>
      </c>
      <c r="C3416" t="s">
        <v>228</v>
      </c>
      <c r="D3416" t="s">
        <v>1000</v>
      </c>
      <c r="E3416" s="23">
        <v>42005</v>
      </c>
      <c r="F3416">
        <v>2</v>
      </c>
      <c r="G3416">
        <v>2</v>
      </c>
      <c r="H3416">
        <v>1</v>
      </c>
      <c r="I3416">
        <v>0</v>
      </c>
      <c r="J3416">
        <v>14</v>
      </c>
      <c r="K3416">
        <v>0</v>
      </c>
      <c r="L3416">
        <v>28</v>
      </c>
      <c r="M3416">
        <v>0.5</v>
      </c>
      <c r="P3416">
        <v>0</v>
      </c>
      <c r="Q3416">
        <v>0</v>
      </c>
      <c r="R3416" t="e">
        <v>#DIV/0!</v>
      </c>
      <c r="S3416">
        <v>0</v>
      </c>
      <c r="T3416">
        <v>1.05</v>
      </c>
    </row>
    <row r="3417" spans="1:20" x14ac:dyDescent="0.2">
      <c r="A3417" t="s">
        <v>10887</v>
      </c>
      <c r="B3417" t="s">
        <v>10888</v>
      </c>
      <c r="C3417" t="s">
        <v>227</v>
      </c>
      <c r="D3417" t="s">
        <v>1002</v>
      </c>
      <c r="E3417" s="23">
        <v>42005</v>
      </c>
      <c r="F3417">
        <v>2</v>
      </c>
      <c r="G3417">
        <v>2</v>
      </c>
      <c r="H3417">
        <v>1</v>
      </c>
      <c r="I3417">
        <v>0</v>
      </c>
      <c r="J3417">
        <v>14</v>
      </c>
      <c r="K3417">
        <v>0</v>
      </c>
      <c r="L3417">
        <v>28</v>
      </c>
      <c r="M3417">
        <v>0.5</v>
      </c>
      <c r="P3417">
        <v>0</v>
      </c>
      <c r="Q3417">
        <v>0</v>
      </c>
      <c r="R3417" t="e">
        <v>#DIV/0!</v>
      </c>
      <c r="S3417">
        <v>0</v>
      </c>
      <c r="T3417">
        <v>0.8</v>
      </c>
    </row>
    <row r="3418" spans="1:20" x14ac:dyDescent="0.2">
      <c r="A3418" t="s">
        <v>10712</v>
      </c>
      <c r="B3418" t="s">
        <v>10713</v>
      </c>
      <c r="C3418" t="s">
        <v>203</v>
      </c>
      <c r="D3418" t="s">
        <v>1002</v>
      </c>
      <c r="E3418" s="23">
        <v>42005</v>
      </c>
      <c r="F3418">
        <v>11</v>
      </c>
      <c r="G3418">
        <v>12</v>
      </c>
      <c r="H3418">
        <v>0.91666666666666663</v>
      </c>
      <c r="I3418">
        <v>42</v>
      </c>
      <c r="J3418">
        <v>75</v>
      </c>
      <c r="K3418">
        <v>0.56000000000000005</v>
      </c>
      <c r="L3418">
        <v>80</v>
      </c>
      <c r="M3418">
        <v>0.9375</v>
      </c>
      <c r="N3418">
        <v>28</v>
      </c>
      <c r="P3418">
        <v>6</v>
      </c>
      <c r="Q3418">
        <v>7</v>
      </c>
      <c r="R3418">
        <v>0.8571428571428571</v>
      </c>
      <c r="S3418">
        <v>14</v>
      </c>
      <c r="T3418">
        <v>0.95</v>
      </c>
    </row>
    <row r="3419" spans="1:20" x14ac:dyDescent="0.2">
      <c r="A3419" t="s">
        <v>10537</v>
      </c>
      <c r="B3419" t="s">
        <v>10538</v>
      </c>
      <c r="C3419" t="s">
        <v>205</v>
      </c>
      <c r="D3419" t="s">
        <v>1000</v>
      </c>
      <c r="E3419" s="23">
        <v>42005</v>
      </c>
      <c r="F3419">
        <v>5</v>
      </c>
      <c r="G3419">
        <v>5</v>
      </c>
      <c r="H3419">
        <v>1</v>
      </c>
      <c r="I3419">
        <v>38</v>
      </c>
      <c r="J3419">
        <v>45</v>
      </c>
      <c r="K3419">
        <v>0.84444444444444444</v>
      </c>
      <c r="L3419">
        <v>45</v>
      </c>
      <c r="M3419">
        <v>1</v>
      </c>
      <c r="N3419">
        <v>24</v>
      </c>
      <c r="O3419">
        <v>1.05</v>
      </c>
      <c r="P3419">
        <v>5</v>
      </c>
      <c r="Q3419">
        <v>6</v>
      </c>
      <c r="R3419">
        <v>0.83333333333333337</v>
      </c>
      <c r="S3419">
        <v>14</v>
      </c>
      <c r="T3419">
        <v>0.84</v>
      </c>
    </row>
    <row r="3420" spans="1:20" x14ac:dyDescent="0.2">
      <c r="A3420" t="s">
        <v>10361</v>
      </c>
      <c r="B3420" t="s">
        <v>10362</v>
      </c>
      <c r="C3420" t="s">
        <v>204</v>
      </c>
      <c r="D3420" t="s">
        <v>1000</v>
      </c>
      <c r="E3420" s="23">
        <v>42005</v>
      </c>
      <c r="F3420">
        <v>6</v>
      </c>
      <c r="G3420">
        <v>7</v>
      </c>
      <c r="H3420">
        <v>0.8571428571428571</v>
      </c>
      <c r="I3420">
        <v>4</v>
      </c>
      <c r="J3420">
        <v>30</v>
      </c>
      <c r="K3420">
        <v>0.13333333333333333</v>
      </c>
      <c r="L3420">
        <v>35</v>
      </c>
      <c r="M3420">
        <v>0.8571428571428571</v>
      </c>
      <c r="N3420">
        <v>4</v>
      </c>
      <c r="P3420">
        <v>1</v>
      </c>
      <c r="Q3420">
        <v>1</v>
      </c>
      <c r="R3420">
        <v>1</v>
      </c>
      <c r="S3420">
        <v>0</v>
      </c>
      <c r="T3420">
        <v>0.76</v>
      </c>
    </row>
    <row r="3421" spans="1:20" x14ac:dyDescent="0.2">
      <c r="A3421" t="s">
        <v>9865</v>
      </c>
      <c r="B3421" t="s">
        <v>9866</v>
      </c>
      <c r="C3421" t="s">
        <v>223</v>
      </c>
      <c r="D3421" t="s">
        <v>1002</v>
      </c>
      <c r="E3421" s="23">
        <v>42005</v>
      </c>
      <c r="F3421">
        <v>3</v>
      </c>
      <c r="G3421">
        <v>3</v>
      </c>
      <c r="H3421">
        <v>1</v>
      </c>
      <c r="I3421">
        <v>31</v>
      </c>
      <c r="J3421">
        <v>30</v>
      </c>
      <c r="K3421">
        <v>1.0333333333333334</v>
      </c>
      <c r="L3421">
        <v>30</v>
      </c>
      <c r="M3421">
        <v>1</v>
      </c>
      <c r="N3421">
        <v>30</v>
      </c>
      <c r="P3421">
        <v>0</v>
      </c>
      <c r="Q3421">
        <v>0</v>
      </c>
      <c r="R3421" t="e">
        <v>#DIV/0!</v>
      </c>
      <c r="S3421">
        <v>1</v>
      </c>
      <c r="T3421">
        <v>0.83</v>
      </c>
    </row>
    <row r="3422" spans="1:20" x14ac:dyDescent="0.2">
      <c r="A3422" t="s">
        <v>9690</v>
      </c>
      <c r="B3422" t="s">
        <v>9691</v>
      </c>
      <c r="C3422" t="s">
        <v>224</v>
      </c>
      <c r="D3422" t="s">
        <v>1000</v>
      </c>
      <c r="E3422" s="23">
        <v>42005</v>
      </c>
      <c r="F3422">
        <v>3</v>
      </c>
      <c r="G3422">
        <v>3</v>
      </c>
      <c r="H3422">
        <v>1</v>
      </c>
      <c r="I3422">
        <v>31</v>
      </c>
      <c r="J3422">
        <v>30</v>
      </c>
      <c r="K3422">
        <v>1.0333333333333334</v>
      </c>
      <c r="L3422">
        <v>30</v>
      </c>
      <c r="M3422">
        <v>1</v>
      </c>
      <c r="N3422">
        <v>30</v>
      </c>
      <c r="P3422">
        <v>0</v>
      </c>
      <c r="Q3422">
        <v>0</v>
      </c>
      <c r="R3422" t="e">
        <v>#DIV/0!</v>
      </c>
      <c r="S3422">
        <v>1</v>
      </c>
      <c r="T3422">
        <v>0.95</v>
      </c>
    </row>
    <row r="3423" spans="1:20" x14ac:dyDescent="0.2">
      <c r="A3423" t="s">
        <v>9299</v>
      </c>
      <c r="B3423" t="s">
        <v>9300</v>
      </c>
      <c r="C3423" t="s">
        <v>211</v>
      </c>
      <c r="D3423" t="s">
        <v>1000</v>
      </c>
      <c r="E3423" s="23">
        <v>42005</v>
      </c>
      <c r="F3423">
        <v>2</v>
      </c>
      <c r="G3423">
        <v>3</v>
      </c>
      <c r="H3423">
        <v>0.66666666666666663</v>
      </c>
      <c r="I3423">
        <v>23</v>
      </c>
      <c r="J3423">
        <v>16</v>
      </c>
      <c r="K3423">
        <v>1.4375</v>
      </c>
      <c r="L3423">
        <v>24</v>
      </c>
      <c r="M3423">
        <v>0.66666666666666663</v>
      </c>
      <c r="N3423">
        <v>21</v>
      </c>
      <c r="P3423">
        <v>1</v>
      </c>
      <c r="Q3423">
        <v>6</v>
      </c>
      <c r="R3423">
        <v>0.16666666666666666</v>
      </c>
      <c r="S3423">
        <v>2</v>
      </c>
      <c r="T3423">
        <v>0.73</v>
      </c>
    </row>
    <row r="3424" spans="1:20" x14ac:dyDescent="0.2">
      <c r="A3424" t="s">
        <v>9124</v>
      </c>
      <c r="B3424" t="s">
        <v>9125</v>
      </c>
      <c r="C3424" t="s">
        <v>207</v>
      </c>
      <c r="D3424" t="s">
        <v>1002</v>
      </c>
      <c r="E3424" s="23">
        <v>42005</v>
      </c>
      <c r="F3424">
        <v>9</v>
      </c>
      <c r="G3424">
        <v>10</v>
      </c>
      <c r="H3424">
        <v>0.9</v>
      </c>
      <c r="I3424">
        <v>59</v>
      </c>
      <c r="J3424">
        <v>61</v>
      </c>
      <c r="K3424">
        <v>0.96721311475409832</v>
      </c>
      <c r="L3424">
        <v>69</v>
      </c>
      <c r="M3424">
        <v>0.88405797101449279</v>
      </c>
      <c r="N3424">
        <v>52</v>
      </c>
      <c r="P3424">
        <v>3</v>
      </c>
      <c r="Q3424">
        <v>9</v>
      </c>
      <c r="R3424">
        <v>0.33333333333333331</v>
      </c>
      <c r="S3424">
        <v>7</v>
      </c>
      <c r="T3424">
        <v>1</v>
      </c>
    </row>
    <row r="3425" spans="1:20" x14ac:dyDescent="0.2">
      <c r="A3425" t="s">
        <v>8884</v>
      </c>
      <c r="B3425" t="s">
        <v>8885</v>
      </c>
      <c r="C3425" t="s">
        <v>210</v>
      </c>
      <c r="D3425" t="s">
        <v>1000</v>
      </c>
      <c r="E3425" s="23">
        <v>42005</v>
      </c>
      <c r="F3425">
        <v>5</v>
      </c>
      <c r="G3425">
        <v>5</v>
      </c>
      <c r="H3425">
        <v>1</v>
      </c>
      <c r="I3425">
        <v>29</v>
      </c>
      <c r="J3425">
        <v>35</v>
      </c>
      <c r="K3425">
        <v>0.82857142857142863</v>
      </c>
      <c r="L3425">
        <v>35</v>
      </c>
      <c r="M3425">
        <v>1</v>
      </c>
      <c r="N3425">
        <v>24</v>
      </c>
      <c r="O3425">
        <v>1.1499999999999999</v>
      </c>
      <c r="P3425">
        <v>2</v>
      </c>
      <c r="Q3425">
        <v>3</v>
      </c>
      <c r="R3425">
        <v>0.66666666666666663</v>
      </c>
      <c r="S3425">
        <v>5</v>
      </c>
      <c r="T3425">
        <v>0.36</v>
      </c>
    </row>
    <row r="3426" spans="1:20" x14ac:dyDescent="0.2">
      <c r="A3426" t="s">
        <v>8709</v>
      </c>
      <c r="B3426" t="s">
        <v>8710</v>
      </c>
      <c r="C3426" t="s">
        <v>208</v>
      </c>
      <c r="D3426" t="s">
        <v>1000</v>
      </c>
      <c r="E3426" s="23">
        <v>42005</v>
      </c>
      <c r="F3426">
        <v>2</v>
      </c>
      <c r="G3426">
        <v>2</v>
      </c>
      <c r="H3426">
        <v>1</v>
      </c>
      <c r="I3426">
        <v>7</v>
      </c>
      <c r="J3426">
        <v>10</v>
      </c>
      <c r="K3426">
        <v>0.7</v>
      </c>
      <c r="L3426">
        <v>10</v>
      </c>
      <c r="M3426">
        <v>1</v>
      </c>
      <c r="N3426">
        <v>7</v>
      </c>
      <c r="P3426">
        <v>0</v>
      </c>
      <c r="Q3426">
        <v>0</v>
      </c>
      <c r="R3426" t="e">
        <v>#DIV/0!</v>
      </c>
      <c r="S3426">
        <v>0</v>
      </c>
      <c r="T3426">
        <v>0.88</v>
      </c>
    </row>
    <row r="3427" spans="1:20" x14ac:dyDescent="0.2">
      <c r="A3427" t="s">
        <v>8460</v>
      </c>
      <c r="B3427" t="s">
        <v>8461</v>
      </c>
      <c r="C3427" t="s">
        <v>213</v>
      </c>
      <c r="D3427" t="s">
        <v>1000</v>
      </c>
      <c r="E3427" s="23">
        <v>42005</v>
      </c>
      <c r="F3427">
        <v>2</v>
      </c>
      <c r="G3427">
        <v>3</v>
      </c>
      <c r="H3427">
        <v>0.66666666666666663</v>
      </c>
      <c r="I3427">
        <v>12</v>
      </c>
      <c r="J3427">
        <v>12</v>
      </c>
      <c r="K3427">
        <v>1</v>
      </c>
      <c r="L3427">
        <v>20</v>
      </c>
      <c r="M3427">
        <v>0.6</v>
      </c>
      <c r="N3427">
        <v>12</v>
      </c>
      <c r="P3427">
        <v>0</v>
      </c>
      <c r="Q3427">
        <v>2</v>
      </c>
      <c r="R3427">
        <v>0</v>
      </c>
      <c r="S3427">
        <v>0</v>
      </c>
    </row>
    <row r="3428" spans="1:20" x14ac:dyDescent="0.2">
      <c r="A3428" t="s">
        <v>8285</v>
      </c>
      <c r="B3428" t="s">
        <v>8286</v>
      </c>
      <c r="C3428" t="s">
        <v>212</v>
      </c>
      <c r="D3428" t="s">
        <v>1002</v>
      </c>
      <c r="E3428" s="23">
        <v>42005</v>
      </c>
      <c r="F3428">
        <v>2</v>
      </c>
      <c r="G3428">
        <v>3</v>
      </c>
      <c r="H3428">
        <v>0.66666666666666663</v>
      </c>
      <c r="I3428">
        <v>12</v>
      </c>
      <c r="J3428">
        <v>12</v>
      </c>
      <c r="K3428">
        <v>1</v>
      </c>
      <c r="L3428">
        <v>20</v>
      </c>
      <c r="M3428">
        <v>0.6</v>
      </c>
      <c r="N3428">
        <v>12</v>
      </c>
      <c r="P3428">
        <v>0</v>
      </c>
      <c r="Q3428">
        <v>2</v>
      </c>
      <c r="R3428">
        <v>0</v>
      </c>
      <c r="S3428">
        <v>0</v>
      </c>
      <c r="T3428">
        <v>0.41</v>
      </c>
    </row>
    <row r="3429" spans="1:20" x14ac:dyDescent="0.2">
      <c r="A3429" t="s">
        <v>7984</v>
      </c>
      <c r="B3429" t="s">
        <v>7985</v>
      </c>
      <c r="C3429" t="s">
        <v>225</v>
      </c>
      <c r="D3429" t="s">
        <v>1002</v>
      </c>
      <c r="E3429" s="23">
        <v>42005</v>
      </c>
      <c r="F3429">
        <v>5</v>
      </c>
      <c r="G3429">
        <v>5</v>
      </c>
      <c r="H3429">
        <v>1</v>
      </c>
      <c r="I3429">
        <v>33</v>
      </c>
      <c r="J3429">
        <v>50</v>
      </c>
      <c r="K3429">
        <v>0.66</v>
      </c>
      <c r="L3429">
        <v>50</v>
      </c>
      <c r="M3429">
        <v>1</v>
      </c>
      <c r="N3429">
        <v>33</v>
      </c>
      <c r="P3429">
        <v>0</v>
      </c>
      <c r="Q3429">
        <v>0</v>
      </c>
      <c r="R3429" t="e">
        <v>#DIV/0!</v>
      </c>
      <c r="S3429">
        <v>0</v>
      </c>
      <c r="T3429">
        <v>0</v>
      </c>
    </row>
    <row r="3430" spans="1:20" x14ac:dyDescent="0.2">
      <c r="A3430" t="s">
        <v>7783</v>
      </c>
      <c r="B3430" t="s">
        <v>7784</v>
      </c>
      <c r="C3430" t="s">
        <v>226</v>
      </c>
      <c r="D3430" t="s">
        <v>1000</v>
      </c>
      <c r="E3430" s="23">
        <v>42005</v>
      </c>
      <c r="F3430">
        <v>5</v>
      </c>
      <c r="G3430">
        <v>5</v>
      </c>
      <c r="H3430">
        <v>1</v>
      </c>
      <c r="I3430">
        <v>33</v>
      </c>
      <c r="J3430">
        <v>50</v>
      </c>
      <c r="K3430">
        <v>0.66</v>
      </c>
      <c r="L3430">
        <v>50</v>
      </c>
      <c r="M3430">
        <v>1</v>
      </c>
      <c r="N3430">
        <v>33</v>
      </c>
      <c r="P3430">
        <v>0</v>
      </c>
      <c r="Q3430">
        <v>0</v>
      </c>
      <c r="R3430" t="e">
        <v>#DIV/0!</v>
      </c>
      <c r="S3430">
        <v>0</v>
      </c>
      <c r="T3430">
        <v>0.11</v>
      </c>
    </row>
    <row r="3431" spans="1:20" x14ac:dyDescent="0.2">
      <c r="A3431" t="s">
        <v>7596</v>
      </c>
      <c r="B3431" t="s">
        <v>7597</v>
      </c>
      <c r="C3431" t="s">
        <v>901</v>
      </c>
      <c r="D3431" t="s">
        <v>1000</v>
      </c>
      <c r="E3431" s="23">
        <v>42005</v>
      </c>
      <c r="F3431">
        <v>3</v>
      </c>
      <c r="G3431">
        <v>4</v>
      </c>
      <c r="H3431">
        <v>0.75</v>
      </c>
      <c r="I3431">
        <v>12</v>
      </c>
      <c r="J3431">
        <v>9</v>
      </c>
      <c r="K3431">
        <v>1.3333333333333333</v>
      </c>
      <c r="L3431">
        <v>14</v>
      </c>
      <c r="M3431">
        <v>0.6428571428571429</v>
      </c>
      <c r="N3431">
        <v>9</v>
      </c>
      <c r="P3431">
        <v>1</v>
      </c>
      <c r="Q3431">
        <v>1</v>
      </c>
      <c r="R3431">
        <v>1</v>
      </c>
      <c r="S3431">
        <v>3</v>
      </c>
    </row>
    <row r="3432" spans="1:20" x14ac:dyDescent="0.2">
      <c r="A3432" t="s">
        <v>7249</v>
      </c>
      <c r="B3432" t="s">
        <v>7250</v>
      </c>
      <c r="C3432" t="s">
        <v>1052</v>
      </c>
      <c r="D3432" t="s">
        <v>1000</v>
      </c>
      <c r="E3432" s="23">
        <v>42005</v>
      </c>
      <c r="F3432">
        <v>3</v>
      </c>
      <c r="G3432">
        <v>4</v>
      </c>
      <c r="H3432">
        <v>0.75</v>
      </c>
      <c r="I3432">
        <v>12</v>
      </c>
      <c r="J3432">
        <v>9</v>
      </c>
      <c r="K3432">
        <v>1.3333333333333333</v>
      </c>
      <c r="L3432">
        <v>14</v>
      </c>
      <c r="M3432">
        <v>0.6428571428571429</v>
      </c>
      <c r="N3432">
        <v>9</v>
      </c>
      <c r="P3432">
        <v>1</v>
      </c>
      <c r="Q3432">
        <v>1</v>
      </c>
      <c r="R3432">
        <v>1</v>
      </c>
      <c r="S3432">
        <v>3</v>
      </c>
      <c r="T3432">
        <v>0.39</v>
      </c>
    </row>
    <row r="3433" spans="1:20" x14ac:dyDescent="0.2">
      <c r="A3433" t="s">
        <v>7044</v>
      </c>
      <c r="B3433" t="s">
        <v>7045</v>
      </c>
      <c r="C3433" t="s">
        <v>232</v>
      </c>
      <c r="D3433" t="s">
        <v>1002</v>
      </c>
      <c r="E3433" s="23">
        <v>42005</v>
      </c>
      <c r="F3433">
        <v>7</v>
      </c>
      <c r="G3433">
        <v>8</v>
      </c>
      <c r="H3433">
        <v>0.875</v>
      </c>
      <c r="I3433">
        <v>45</v>
      </c>
      <c r="J3433">
        <v>70</v>
      </c>
      <c r="K3433">
        <v>0.6428571428571429</v>
      </c>
      <c r="L3433">
        <v>75</v>
      </c>
      <c r="M3433">
        <v>0.93333333333333335</v>
      </c>
      <c r="N3433">
        <v>45</v>
      </c>
      <c r="P3433">
        <v>0</v>
      </c>
      <c r="Q3433">
        <v>5</v>
      </c>
      <c r="R3433">
        <v>0</v>
      </c>
      <c r="S3433">
        <v>0</v>
      </c>
      <c r="T3433">
        <v>0.31</v>
      </c>
    </row>
    <row r="3434" spans="1:20" x14ac:dyDescent="0.2">
      <c r="A3434" t="s">
        <v>6853</v>
      </c>
      <c r="B3434" t="s">
        <v>6854</v>
      </c>
      <c r="C3434" t="s">
        <v>231</v>
      </c>
      <c r="D3434" t="s">
        <v>1000</v>
      </c>
      <c r="E3434" s="23">
        <v>42005</v>
      </c>
      <c r="F3434">
        <v>7</v>
      </c>
      <c r="G3434">
        <v>8</v>
      </c>
      <c r="H3434">
        <v>0.875</v>
      </c>
      <c r="I3434">
        <v>45</v>
      </c>
      <c r="J3434">
        <v>70</v>
      </c>
      <c r="K3434">
        <v>0.6428571428571429</v>
      </c>
      <c r="L3434">
        <v>75</v>
      </c>
      <c r="M3434">
        <v>0.93333333333333335</v>
      </c>
      <c r="N3434">
        <v>45</v>
      </c>
      <c r="P3434">
        <v>0</v>
      </c>
      <c r="Q3434">
        <v>5</v>
      </c>
      <c r="R3434">
        <v>0</v>
      </c>
      <c r="S3434">
        <v>0</v>
      </c>
      <c r="T3434">
        <v>0.64</v>
      </c>
    </row>
    <row r="3435" spans="1:20" x14ac:dyDescent="0.2">
      <c r="A3435" t="s">
        <v>6503</v>
      </c>
      <c r="B3435" t="s">
        <v>6504</v>
      </c>
      <c r="C3435" t="s">
        <v>316</v>
      </c>
      <c r="D3435" t="s">
        <v>1000</v>
      </c>
      <c r="E3435" s="23">
        <v>42005</v>
      </c>
      <c r="F3435">
        <v>11</v>
      </c>
      <c r="G3435">
        <v>11</v>
      </c>
      <c r="H3435">
        <v>1</v>
      </c>
      <c r="I3435">
        <v>24</v>
      </c>
      <c r="J3435">
        <v>28</v>
      </c>
      <c r="K3435">
        <v>0.8571428571428571</v>
      </c>
      <c r="L3435">
        <v>26</v>
      </c>
      <c r="M3435">
        <v>1.0769230769230769</v>
      </c>
      <c r="N3435">
        <v>15</v>
      </c>
      <c r="P3435">
        <v>2</v>
      </c>
      <c r="Q3435">
        <v>3</v>
      </c>
      <c r="R3435">
        <v>0.66666666666666663</v>
      </c>
      <c r="S3435">
        <v>9</v>
      </c>
      <c r="T3435">
        <v>0.24</v>
      </c>
    </row>
    <row r="3436" spans="1:20" x14ac:dyDescent="0.2">
      <c r="A3436" t="s">
        <v>6678</v>
      </c>
      <c r="B3436" t="s">
        <v>6679</v>
      </c>
      <c r="C3436" t="s">
        <v>317</v>
      </c>
      <c r="D3436" t="s">
        <v>1002</v>
      </c>
      <c r="E3436" s="23">
        <v>42005</v>
      </c>
      <c r="F3436">
        <v>11</v>
      </c>
      <c r="G3436">
        <v>11</v>
      </c>
      <c r="H3436">
        <v>1</v>
      </c>
      <c r="I3436">
        <v>24</v>
      </c>
      <c r="J3436">
        <v>28</v>
      </c>
      <c r="K3436">
        <v>0.8571428571428571</v>
      </c>
      <c r="L3436">
        <v>26</v>
      </c>
      <c r="M3436">
        <v>1.0769230769230769</v>
      </c>
      <c r="N3436">
        <v>15</v>
      </c>
      <c r="P3436">
        <v>2</v>
      </c>
      <c r="Q3436">
        <v>3</v>
      </c>
      <c r="R3436">
        <v>0.66666666666666663</v>
      </c>
      <c r="S3436">
        <v>9</v>
      </c>
    </row>
    <row r="3437" spans="1:20" x14ac:dyDescent="0.2">
      <c r="A3437" t="s">
        <v>6254</v>
      </c>
      <c r="B3437" t="s">
        <v>6255</v>
      </c>
      <c r="C3437" t="s">
        <v>214</v>
      </c>
      <c r="D3437" t="s">
        <v>1002</v>
      </c>
      <c r="E3437" s="23">
        <v>42005</v>
      </c>
      <c r="F3437">
        <v>15</v>
      </c>
      <c r="G3437">
        <v>16</v>
      </c>
      <c r="H3437">
        <v>0.9375</v>
      </c>
      <c r="I3437">
        <v>85</v>
      </c>
      <c r="J3437">
        <v>135</v>
      </c>
      <c r="K3437">
        <v>0.62962962962962965</v>
      </c>
      <c r="L3437">
        <v>145</v>
      </c>
      <c r="M3437">
        <v>0.93103448275862066</v>
      </c>
      <c r="N3437">
        <v>71</v>
      </c>
      <c r="P3437">
        <v>11</v>
      </c>
      <c r="Q3437">
        <v>12</v>
      </c>
      <c r="R3437">
        <v>0.91666666666666663</v>
      </c>
      <c r="S3437">
        <v>14</v>
      </c>
      <c r="T3437">
        <v>0.96</v>
      </c>
    </row>
    <row r="3438" spans="1:20" x14ac:dyDescent="0.2">
      <c r="A3438" t="s">
        <v>6079</v>
      </c>
      <c r="B3438" t="s">
        <v>6080</v>
      </c>
      <c r="C3438" t="s">
        <v>215</v>
      </c>
      <c r="D3438" t="s">
        <v>1000</v>
      </c>
      <c r="E3438" s="23">
        <v>42005</v>
      </c>
      <c r="F3438">
        <v>7</v>
      </c>
      <c r="G3438">
        <v>7</v>
      </c>
      <c r="H3438">
        <v>1</v>
      </c>
      <c r="I3438">
        <v>41</v>
      </c>
      <c r="J3438">
        <v>48</v>
      </c>
      <c r="K3438">
        <v>0.85416666666666663</v>
      </c>
      <c r="L3438">
        <v>48</v>
      </c>
      <c r="M3438">
        <v>1</v>
      </c>
      <c r="N3438">
        <v>30</v>
      </c>
      <c r="O3438">
        <v>0.91874999999999996</v>
      </c>
      <c r="P3438">
        <v>9</v>
      </c>
      <c r="Q3438">
        <v>10</v>
      </c>
      <c r="R3438">
        <v>0.9</v>
      </c>
      <c r="S3438">
        <v>11</v>
      </c>
      <c r="T3438">
        <v>0.67</v>
      </c>
    </row>
    <row r="3439" spans="1:20" x14ac:dyDescent="0.2">
      <c r="A3439" t="s">
        <v>5904</v>
      </c>
      <c r="B3439" t="s">
        <v>5905</v>
      </c>
      <c r="C3439" t="s">
        <v>216</v>
      </c>
      <c r="D3439" t="s">
        <v>1000</v>
      </c>
      <c r="E3439" s="23">
        <v>42005</v>
      </c>
      <c r="F3439">
        <v>8</v>
      </c>
      <c r="G3439">
        <v>9</v>
      </c>
      <c r="H3439">
        <v>0.88888888888888884</v>
      </c>
      <c r="I3439">
        <v>44</v>
      </c>
      <c r="J3439">
        <v>80</v>
      </c>
      <c r="K3439">
        <v>0.55000000000000004</v>
      </c>
      <c r="L3439">
        <v>90</v>
      </c>
      <c r="M3439">
        <v>0.88888888888888884</v>
      </c>
      <c r="N3439">
        <v>41</v>
      </c>
      <c r="P3439">
        <v>2</v>
      </c>
      <c r="Q3439">
        <v>2</v>
      </c>
      <c r="R3439">
        <v>1</v>
      </c>
      <c r="S3439">
        <v>3</v>
      </c>
      <c r="T3439">
        <v>0.31</v>
      </c>
    </row>
    <row r="3440" spans="1:20" x14ac:dyDescent="0.2">
      <c r="A3440" t="s">
        <v>5476</v>
      </c>
      <c r="B3440" t="s">
        <v>5477</v>
      </c>
      <c r="C3440" t="s">
        <v>903</v>
      </c>
      <c r="D3440" t="s">
        <v>1000</v>
      </c>
      <c r="E3440" s="23">
        <v>42005</v>
      </c>
      <c r="F3440">
        <v>10</v>
      </c>
      <c r="G3440">
        <v>10</v>
      </c>
      <c r="H3440">
        <v>1</v>
      </c>
      <c r="I3440">
        <v>28</v>
      </c>
      <c r="J3440">
        <v>50</v>
      </c>
      <c r="K3440">
        <v>0.56000000000000005</v>
      </c>
      <c r="L3440">
        <v>50</v>
      </c>
      <c r="M3440">
        <v>1</v>
      </c>
      <c r="N3440">
        <v>27</v>
      </c>
      <c r="P3440">
        <v>0</v>
      </c>
      <c r="Q3440">
        <v>1</v>
      </c>
      <c r="R3440">
        <v>0</v>
      </c>
      <c r="S3440">
        <v>1</v>
      </c>
      <c r="T3440">
        <v>1</v>
      </c>
    </row>
    <row r="3441" spans="1:20" x14ac:dyDescent="0.2">
      <c r="A3441" t="s">
        <v>5660</v>
      </c>
      <c r="B3441" t="s">
        <v>5661</v>
      </c>
      <c r="C3441" t="s">
        <v>1047</v>
      </c>
      <c r="D3441" t="s">
        <v>1000</v>
      </c>
      <c r="E3441" s="23">
        <v>42005</v>
      </c>
      <c r="F3441">
        <v>5</v>
      </c>
      <c r="G3441">
        <v>5</v>
      </c>
      <c r="H3441">
        <v>1</v>
      </c>
      <c r="I3441">
        <v>16</v>
      </c>
      <c r="J3441">
        <v>25</v>
      </c>
      <c r="K3441">
        <v>0.64</v>
      </c>
      <c r="L3441">
        <v>25</v>
      </c>
      <c r="M3441">
        <v>1</v>
      </c>
      <c r="N3441">
        <v>16</v>
      </c>
      <c r="P3441">
        <v>0</v>
      </c>
      <c r="Q3441">
        <v>0</v>
      </c>
      <c r="R3441" t="e">
        <v>#DIV/0!</v>
      </c>
      <c r="S3441">
        <v>0</v>
      </c>
      <c r="T3441">
        <v>0.7</v>
      </c>
    </row>
    <row r="3442" spans="1:20" x14ac:dyDescent="0.2">
      <c r="A3442" t="s">
        <v>5241</v>
      </c>
      <c r="B3442" t="s">
        <v>5242</v>
      </c>
      <c r="C3442" t="s">
        <v>1053</v>
      </c>
      <c r="D3442" t="s">
        <v>1000</v>
      </c>
      <c r="E3442" s="23">
        <v>42005</v>
      </c>
      <c r="F3442">
        <v>5</v>
      </c>
      <c r="G3442">
        <v>5</v>
      </c>
      <c r="H3442">
        <v>1</v>
      </c>
      <c r="I3442">
        <v>12</v>
      </c>
      <c r="J3442">
        <v>25</v>
      </c>
      <c r="K3442">
        <v>0.48</v>
      </c>
      <c r="L3442">
        <v>25</v>
      </c>
      <c r="M3442">
        <v>1</v>
      </c>
      <c r="N3442">
        <v>11</v>
      </c>
      <c r="P3442">
        <v>0</v>
      </c>
      <c r="Q3442">
        <v>1</v>
      </c>
      <c r="R3442">
        <v>0</v>
      </c>
      <c r="S3442">
        <v>1</v>
      </c>
      <c r="T3442">
        <v>0.73</v>
      </c>
    </row>
    <row r="3443" spans="1:20" x14ac:dyDescent="0.2">
      <c r="A3443" t="s">
        <v>5036</v>
      </c>
      <c r="B3443" t="s">
        <v>5037</v>
      </c>
      <c r="C3443" t="s">
        <v>229</v>
      </c>
      <c r="D3443" t="s">
        <v>1000</v>
      </c>
      <c r="E3443" s="23">
        <v>42005</v>
      </c>
      <c r="F3443">
        <v>2</v>
      </c>
      <c r="G3443">
        <v>3</v>
      </c>
      <c r="H3443">
        <v>0.66666666666666663</v>
      </c>
      <c r="I3443">
        <v>14</v>
      </c>
      <c r="J3443">
        <v>12</v>
      </c>
      <c r="K3443">
        <v>1.1666666666666667</v>
      </c>
      <c r="L3443">
        <v>18</v>
      </c>
      <c r="M3443">
        <v>0.66666666666666663</v>
      </c>
      <c r="N3443">
        <v>8</v>
      </c>
      <c r="P3443">
        <v>0</v>
      </c>
      <c r="Q3443">
        <v>0</v>
      </c>
      <c r="R3443" t="e">
        <v>#DIV/0!</v>
      </c>
      <c r="S3443">
        <v>6</v>
      </c>
      <c r="T3443">
        <v>0.36</v>
      </c>
    </row>
    <row r="3444" spans="1:20" x14ac:dyDescent="0.2">
      <c r="A3444" t="s">
        <v>4861</v>
      </c>
      <c r="B3444" t="s">
        <v>4862</v>
      </c>
      <c r="C3444" t="s">
        <v>230</v>
      </c>
      <c r="D3444" t="s">
        <v>1002</v>
      </c>
      <c r="E3444" s="23">
        <v>42005</v>
      </c>
      <c r="F3444">
        <v>2</v>
      </c>
      <c r="G3444">
        <v>3</v>
      </c>
      <c r="H3444">
        <v>0.66666666666666663</v>
      </c>
      <c r="I3444">
        <v>14</v>
      </c>
      <c r="J3444">
        <v>12</v>
      </c>
      <c r="K3444">
        <v>1.1666666666666667</v>
      </c>
      <c r="L3444">
        <v>18</v>
      </c>
      <c r="M3444">
        <v>0.66666666666666663</v>
      </c>
      <c r="N3444">
        <v>8</v>
      </c>
      <c r="P3444">
        <v>0</v>
      </c>
      <c r="Q3444">
        <v>0</v>
      </c>
      <c r="R3444" t="e">
        <v>#DIV/0!</v>
      </c>
      <c r="S3444">
        <v>6</v>
      </c>
      <c r="T3444" t="e">
        <v>#DIV/0!</v>
      </c>
    </row>
    <row r="3445" spans="1:20" x14ac:dyDescent="0.2">
      <c r="A3445" t="s">
        <v>4686</v>
      </c>
      <c r="B3445" t="s">
        <v>4687</v>
      </c>
      <c r="C3445" t="s">
        <v>234</v>
      </c>
      <c r="D3445" t="s">
        <v>1002</v>
      </c>
      <c r="E3445" s="23">
        <v>42005</v>
      </c>
      <c r="F3445">
        <v>7</v>
      </c>
      <c r="G3445">
        <v>7</v>
      </c>
      <c r="H3445">
        <v>1</v>
      </c>
      <c r="I3445">
        <v>18</v>
      </c>
      <c r="J3445">
        <v>70</v>
      </c>
      <c r="K3445">
        <v>0.25714285714285712</v>
      </c>
      <c r="L3445">
        <v>70</v>
      </c>
      <c r="M3445">
        <v>1</v>
      </c>
      <c r="N3445">
        <v>13</v>
      </c>
      <c r="P3445">
        <v>0</v>
      </c>
      <c r="Q3445">
        <v>0</v>
      </c>
      <c r="R3445" t="e">
        <v>#DIV/0!</v>
      </c>
      <c r="S3445">
        <v>5</v>
      </c>
      <c r="T3445">
        <v>0.56999999999999995</v>
      </c>
    </row>
    <row r="3446" spans="1:20" x14ac:dyDescent="0.2">
      <c r="A3446" t="s">
        <v>4511</v>
      </c>
      <c r="B3446" t="s">
        <v>4512</v>
      </c>
      <c r="C3446" t="s">
        <v>233</v>
      </c>
      <c r="D3446" t="s">
        <v>1000</v>
      </c>
      <c r="E3446" s="23">
        <v>42005</v>
      </c>
      <c r="F3446">
        <v>7</v>
      </c>
      <c r="G3446">
        <v>7</v>
      </c>
      <c r="H3446">
        <v>1</v>
      </c>
      <c r="I3446">
        <v>18</v>
      </c>
      <c r="J3446">
        <v>70</v>
      </c>
      <c r="K3446">
        <v>0.25714285714285712</v>
      </c>
      <c r="L3446">
        <v>70</v>
      </c>
      <c r="M3446">
        <v>1</v>
      </c>
      <c r="N3446">
        <v>13</v>
      </c>
      <c r="P3446">
        <v>0</v>
      </c>
      <c r="Q3446">
        <v>0</v>
      </c>
      <c r="R3446" t="e">
        <v>#DIV/0!</v>
      </c>
      <c r="S3446">
        <v>5</v>
      </c>
      <c r="T3446">
        <v>0</v>
      </c>
    </row>
    <row r="3447" spans="1:20" x14ac:dyDescent="0.2">
      <c r="A3447" t="s">
        <v>4336</v>
      </c>
      <c r="B3447" t="s">
        <v>4337</v>
      </c>
      <c r="C3447" t="s">
        <v>217</v>
      </c>
      <c r="D3447" t="s">
        <v>1002</v>
      </c>
      <c r="E3447" s="23">
        <v>42005</v>
      </c>
      <c r="F3447">
        <v>7</v>
      </c>
      <c r="G3447">
        <v>7</v>
      </c>
      <c r="H3447">
        <v>1</v>
      </c>
      <c r="I3447">
        <v>19</v>
      </c>
      <c r="J3447">
        <v>50</v>
      </c>
      <c r="K3447">
        <v>0.38</v>
      </c>
      <c r="L3447">
        <v>50</v>
      </c>
      <c r="M3447">
        <v>1</v>
      </c>
      <c r="N3447">
        <v>19</v>
      </c>
      <c r="P3447">
        <v>0</v>
      </c>
      <c r="Q3447">
        <v>1</v>
      </c>
      <c r="R3447">
        <v>0</v>
      </c>
      <c r="S3447">
        <v>0</v>
      </c>
      <c r="T3447" t="e">
        <v>#DIV/0!</v>
      </c>
    </row>
    <row r="3448" spans="1:20" x14ac:dyDescent="0.2">
      <c r="A3448" t="s">
        <v>4096</v>
      </c>
      <c r="B3448" t="s">
        <v>4097</v>
      </c>
      <c r="C3448" t="s">
        <v>218</v>
      </c>
      <c r="D3448" t="s">
        <v>1000</v>
      </c>
      <c r="E3448" s="23">
        <v>42005</v>
      </c>
      <c r="F3448">
        <v>4</v>
      </c>
      <c r="G3448">
        <v>4</v>
      </c>
      <c r="H3448">
        <v>1</v>
      </c>
      <c r="I3448">
        <v>2</v>
      </c>
      <c r="J3448">
        <v>20</v>
      </c>
      <c r="K3448">
        <v>0.1</v>
      </c>
      <c r="L3448">
        <v>20</v>
      </c>
      <c r="M3448">
        <v>1</v>
      </c>
      <c r="N3448">
        <v>2</v>
      </c>
      <c r="P3448">
        <v>0</v>
      </c>
      <c r="Q3448">
        <v>0</v>
      </c>
      <c r="R3448" t="e">
        <v>#DIV/0!</v>
      </c>
      <c r="S3448">
        <v>0</v>
      </c>
      <c r="T3448" t="e">
        <v>#DIV/0!</v>
      </c>
    </row>
    <row r="3449" spans="1:20" x14ac:dyDescent="0.2">
      <c r="A3449" t="s">
        <v>3921</v>
      </c>
      <c r="B3449" t="s">
        <v>3922</v>
      </c>
      <c r="C3449" t="s">
        <v>219</v>
      </c>
      <c r="D3449" t="s">
        <v>1000</v>
      </c>
      <c r="E3449" s="23">
        <v>42005</v>
      </c>
      <c r="F3449">
        <v>3</v>
      </c>
      <c r="G3449">
        <v>3</v>
      </c>
      <c r="H3449">
        <v>1</v>
      </c>
      <c r="I3449">
        <v>17</v>
      </c>
      <c r="J3449">
        <v>30</v>
      </c>
      <c r="K3449">
        <v>0.56666666666666665</v>
      </c>
      <c r="L3449">
        <v>30</v>
      </c>
      <c r="M3449">
        <v>1</v>
      </c>
      <c r="N3449">
        <v>17</v>
      </c>
      <c r="P3449">
        <v>0</v>
      </c>
      <c r="Q3449">
        <v>1</v>
      </c>
      <c r="R3449">
        <v>0</v>
      </c>
      <c r="S3449">
        <v>0</v>
      </c>
      <c r="T3449">
        <v>1.0249999999999999</v>
      </c>
    </row>
    <row r="3450" spans="1:20" x14ac:dyDescent="0.2">
      <c r="A3450" t="s">
        <v>3554</v>
      </c>
      <c r="B3450" t="s">
        <v>3555</v>
      </c>
      <c r="C3450" t="s">
        <v>220</v>
      </c>
      <c r="D3450" t="s">
        <v>1002</v>
      </c>
      <c r="E3450" s="23">
        <v>42005</v>
      </c>
      <c r="F3450">
        <v>15</v>
      </c>
      <c r="G3450">
        <v>16</v>
      </c>
      <c r="H3450">
        <v>0.9375</v>
      </c>
      <c r="I3450">
        <v>44</v>
      </c>
      <c r="J3450">
        <v>44</v>
      </c>
      <c r="K3450">
        <v>1</v>
      </c>
      <c r="L3450">
        <v>48</v>
      </c>
      <c r="M3450">
        <v>0.91666666666666663</v>
      </c>
      <c r="N3450">
        <v>30</v>
      </c>
      <c r="P3450">
        <v>6</v>
      </c>
      <c r="Q3450">
        <v>0</v>
      </c>
      <c r="R3450" t="e">
        <v>#DIV/0!</v>
      </c>
      <c r="S3450">
        <v>14</v>
      </c>
      <c r="T3450">
        <v>0.11</v>
      </c>
    </row>
    <row r="3451" spans="1:20" x14ac:dyDescent="0.2">
      <c r="A3451" t="s">
        <v>3379</v>
      </c>
      <c r="B3451" t="s">
        <v>3380</v>
      </c>
      <c r="C3451" t="s">
        <v>221</v>
      </c>
      <c r="D3451" t="s">
        <v>1000</v>
      </c>
      <c r="E3451" s="23">
        <v>42005</v>
      </c>
      <c r="F3451">
        <v>11</v>
      </c>
      <c r="G3451">
        <v>12</v>
      </c>
      <c r="H3451">
        <v>0.91666666666666663</v>
      </c>
      <c r="I3451">
        <v>40</v>
      </c>
      <c r="J3451">
        <v>36</v>
      </c>
      <c r="K3451">
        <v>1.1111111111111112</v>
      </c>
      <c r="L3451">
        <v>40</v>
      </c>
      <c r="M3451">
        <v>0.9</v>
      </c>
      <c r="N3451">
        <v>28</v>
      </c>
      <c r="O3451">
        <v>0.83299999999999996</v>
      </c>
      <c r="P3451">
        <v>4</v>
      </c>
      <c r="Q3451">
        <v>4</v>
      </c>
      <c r="R3451">
        <v>1</v>
      </c>
      <c r="S3451">
        <v>12</v>
      </c>
      <c r="T3451" t="e">
        <v>#DIV/0!</v>
      </c>
    </row>
    <row r="3452" spans="1:20" x14ac:dyDescent="0.2">
      <c r="A3452" t="s">
        <v>3204</v>
      </c>
      <c r="B3452" t="s">
        <v>3205</v>
      </c>
      <c r="C3452" t="s">
        <v>222</v>
      </c>
      <c r="D3452" t="s">
        <v>1000</v>
      </c>
      <c r="E3452" s="23">
        <v>42005</v>
      </c>
      <c r="F3452">
        <v>4</v>
      </c>
      <c r="G3452">
        <v>4</v>
      </c>
      <c r="H3452">
        <v>1</v>
      </c>
      <c r="I3452">
        <v>4</v>
      </c>
      <c r="J3452">
        <v>8</v>
      </c>
      <c r="K3452">
        <v>0.5</v>
      </c>
      <c r="L3452">
        <v>8</v>
      </c>
      <c r="M3452">
        <v>1</v>
      </c>
      <c r="N3452">
        <v>2</v>
      </c>
      <c r="O3452">
        <v>0.74</v>
      </c>
      <c r="P3452">
        <v>2</v>
      </c>
      <c r="Q3452">
        <v>2</v>
      </c>
      <c r="R3452">
        <v>1</v>
      </c>
      <c r="S3452">
        <v>2</v>
      </c>
      <c r="T3452">
        <v>0.58000000000000007</v>
      </c>
    </row>
    <row r="3453" spans="1:20" x14ac:dyDescent="0.2">
      <c r="A3453" t="s">
        <v>12038</v>
      </c>
      <c r="B3453" t="s">
        <v>12039</v>
      </c>
      <c r="C3453" t="s">
        <v>1051</v>
      </c>
      <c r="D3453" t="s">
        <v>1000</v>
      </c>
      <c r="E3453" s="23">
        <v>42005</v>
      </c>
      <c r="F3453">
        <v>2</v>
      </c>
      <c r="G3453">
        <v>3</v>
      </c>
      <c r="H3453">
        <v>0.66666666666666663</v>
      </c>
      <c r="I3453">
        <v>3</v>
      </c>
      <c r="J3453">
        <v>10</v>
      </c>
      <c r="K3453">
        <v>0.3</v>
      </c>
      <c r="L3453">
        <v>15</v>
      </c>
      <c r="M3453">
        <v>0.66666666666666663</v>
      </c>
      <c r="N3453">
        <v>3</v>
      </c>
      <c r="P3453">
        <v>0</v>
      </c>
      <c r="Q3453">
        <v>0</v>
      </c>
      <c r="R3453" t="e">
        <v>#DIV/0!</v>
      </c>
      <c r="S3453">
        <v>0</v>
      </c>
      <c r="T3453" t="e">
        <v>#DIV/0!</v>
      </c>
    </row>
    <row r="3454" spans="1:20" x14ac:dyDescent="0.2">
      <c r="A3454" t="s">
        <v>13404</v>
      </c>
      <c r="B3454" t="s">
        <v>13405</v>
      </c>
      <c r="C3454" t="s">
        <v>242</v>
      </c>
      <c r="D3454" t="s">
        <v>1002</v>
      </c>
      <c r="E3454" s="23">
        <v>42005</v>
      </c>
      <c r="F3454">
        <v>8</v>
      </c>
      <c r="G3454">
        <v>11</v>
      </c>
      <c r="H3454">
        <v>0.72727272727272729</v>
      </c>
      <c r="I3454">
        <v>49</v>
      </c>
      <c r="J3454">
        <v>54</v>
      </c>
      <c r="K3454">
        <v>0.90740740740740744</v>
      </c>
      <c r="L3454">
        <v>90</v>
      </c>
      <c r="M3454">
        <v>0.6</v>
      </c>
      <c r="N3454">
        <v>41</v>
      </c>
      <c r="P3454">
        <v>1</v>
      </c>
      <c r="Q3454">
        <v>8</v>
      </c>
      <c r="R3454">
        <v>0.125</v>
      </c>
      <c r="S3454">
        <v>8</v>
      </c>
      <c r="T3454">
        <v>0.39</v>
      </c>
    </row>
    <row r="3455" spans="1:20" x14ac:dyDescent="0.2">
      <c r="A3455" t="s">
        <v>13581</v>
      </c>
      <c r="B3455" t="s">
        <v>13582</v>
      </c>
      <c r="C3455" t="s">
        <v>237</v>
      </c>
      <c r="D3455" t="s">
        <v>1002</v>
      </c>
      <c r="E3455" s="23">
        <v>42005</v>
      </c>
      <c r="F3455">
        <v>17</v>
      </c>
      <c r="G3455">
        <v>17</v>
      </c>
      <c r="H3455">
        <v>1</v>
      </c>
      <c r="I3455">
        <v>108</v>
      </c>
      <c r="J3455">
        <v>135</v>
      </c>
      <c r="K3455">
        <v>0.8</v>
      </c>
      <c r="L3455">
        <v>128</v>
      </c>
      <c r="M3455">
        <v>1.0546875</v>
      </c>
      <c r="N3455">
        <v>78</v>
      </c>
      <c r="O3455">
        <v>1.1416666666666668</v>
      </c>
      <c r="P3455">
        <v>16</v>
      </c>
      <c r="Q3455">
        <v>19</v>
      </c>
      <c r="R3455">
        <v>0.84210526315789469</v>
      </c>
      <c r="S3455">
        <v>30</v>
      </c>
      <c r="T3455">
        <v>0.83</v>
      </c>
    </row>
    <row r="3456" spans="1:20" x14ac:dyDescent="0.2">
      <c r="A3456" t="s">
        <v>13756</v>
      </c>
      <c r="B3456" t="s">
        <v>13757</v>
      </c>
      <c r="C3456" t="s">
        <v>238</v>
      </c>
      <c r="D3456" t="s">
        <v>1002</v>
      </c>
      <c r="E3456" s="23">
        <v>42005</v>
      </c>
      <c r="F3456">
        <v>11</v>
      </c>
      <c r="G3456">
        <v>12</v>
      </c>
      <c r="H3456">
        <v>0.91666666666666663</v>
      </c>
      <c r="I3456">
        <v>40</v>
      </c>
      <c r="J3456">
        <v>36</v>
      </c>
      <c r="K3456">
        <v>1.1111111111111112</v>
      </c>
      <c r="L3456">
        <v>40</v>
      </c>
      <c r="M3456">
        <v>0.9</v>
      </c>
      <c r="N3456">
        <v>28</v>
      </c>
      <c r="O3456">
        <v>0.83299999999999996</v>
      </c>
      <c r="P3456">
        <v>4</v>
      </c>
      <c r="Q3456">
        <v>4</v>
      </c>
      <c r="R3456">
        <v>0</v>
      </c>
      <c r="S3456">
        <v>12</v>
      </c>
      <c r="T3456">
        <v>0.31</v>
      </c>
    </row>
    <row r="3457" spans="1:20" x14ac:dyDescent="0.2">
      <c r="A3457" t="s">
        <v>13933</v>
      </c>
      <c r="B3457" t="s">
        <v>13934</v>
      </c>
      <c r="C3457" t="s">
        <v>239</v>
      </c>
      <c r="D3457" t="s">
        <v>1002</v>
      </c>
      <c r="E3457" s="23">
        <v>42005</v>
      </c>
      <c r="F3457">
        <v>4</v>
      </c>
      <c r="G3457">
        <v>4</v>
      </c>
      <c r="H3457">
        <v>1</v>
      </c>
      <c r="I3457">
        <v>4</v>
      </c>
      <c r="J3457">
        <v>8</v>
      </c>
      <c r="K3457">
        <v>0.5</v>
      </c>
      <c r="L3457">
        <v>8</v>
      </c>
      <c r="M3457">
        <v>1</v>
      </c>
      <c r="N3457">
        <v>2</v>
      </c>
      <c r="O3457">
        <v>0.74</v>
      </c>
      <c r="P3457">
        <v>2</v>
      </c>
      <c r="Q3457">
        <v>3</v>
      </c>
      <c r="R3457">
        <v>0.66666666666666663</v>
      </c>
      <c r="S3457">
        <v>2</v>
      </c>
      <c r="T3457">
        <v>0.88</v>
      </c>
    </row>
    <row r="3458" spans="1:20" x14ac:dyDescent="0.2">
      <c r="A3458" t="s">
        <v>14120</v>
      </c>
      <c r="B3458" t="s">
        <v>14121</v>
      </c>
      <c r="C3458" t="s">
        <v>240</v>
      </c>
      <c r="D3458" t="s">
        <v>1002</v>
      </c>
      <c r="E3458" s="23">
        <v>42005</v>
      </c>
      <c r="F3458">
        <v>31</v>
      </c>
      <c r="G3458">
        <v>32</v>
      </c>
      <c r="H3458">
        <v>0.96875</v>
      </c>
      <c r="I3458">
        <v>48</v>
      </c>
      <c r="J3458">
        <v>110</v>
      </c>
      <c r="K3458">
        <v>0.43636363636363634</v>
      </c>
      <c r="L3458">
        <v>116</v>
      </c>
      <c r="M3458">
        <v>0.94827586206896552</v>
      </c>
      <c r="N3458">
        <v>35</v>
      </c>
      <c r="P3458">
        <v>2</v>
      </c>
      <c r="Q3458">
        <v>4</v>
      </c>
      <c r="R3458">
        <v>0.5</v>
      </c>
      <c r="S3458">
        <v>13</v>
      </c>
      <c r="T3458">
        <v>0.79499999999999993</v>
      </c>
    </row>
    <row r="3459" spans="1:20" x14ac:dyDescent="0.2">
      <c r="A3459" t="s">
        <v>14297</v>
      </c>
      <c r="B3459" t="s">
        <v>14298</v>
      </c>
      <c r="C3459" t="s">
        <v>241</v>
      </c>
      <c r="D3459" t="s">
        <v>1002</v>
      </c>
      <c r="E3459" s="23">
        <v>42005</v>
      </c>
      <c r="F3459">
        <v>41</v>
      </c>
      <c r="G3459">
        <v>43</v>
      </c>
      <c r="H3459">
        <v>0.95348837209302328</v>
      </c>
      <c r="I3459">
        <v>279</v>
      </c>
      <c r="J3459">
        <v>400</v>
      </c>
      <c r="K3459">
        <v>0.69750000000000001</v>
      </c>
      <c r="L3459">
        <v>415</v>
      </c>
      <c r="M3459">
        <v>0.96385542168674698</v>
      </c>
      <c r="N3459">
        <v>268</v>
      </c>
      <c r="P3459">
        <v>2</v>
      </c>
      <c r="Q3459">
        <v>9</v>
      </c>
      <c r="R3459">
        <v>0.22222222222222221</v>
      </c>
      <c r="S3459">
        <v>11</v>
      </c>
      <c r="T3459">
        <v>0.65999999999999992</v>
      </c>
    </row>
    <row r="3460" spans="1:20" x14ac:dyDescent="0.2">
      <c r="A3460" t="s">
        <v>14409</v>
      </c>
      <c r="B3460" t="s">
        <v>14410</v>
      </c>
      <c r="C3460" t="s">
        <v>318</v>
      </c>
      <c r="D3460" t="s">
        <v>1002</v>
      </c>
      <c r="E3460" s="23">
        <v>42005</v>
      </c>
      <c r="F3460">
        <v>0</v>
      </c>
      <c r="G3460">
        <v>0</v>
      </c>
      <c r="I3460">
        <v>0</v>
      </c>
      <c r="J3460">
        <v>0</v>
      </c>
      <c r="L3460">
        <v>0</v>
      </c>
      <c r="N3460">
        <v>0</v>
      </c>
      <c r="P3460">
        <v>0</v>
      </c>
      <c r="Q3460">
        <v>0</v>
      </c>
      <c r="R3460" t="e">
        <v>#DIV/0!</v>
      </c>
      <c r="S3460">
        <v>0</v>
      </c>
      <c r="T3460" t="e">
        <v>#DIV/0!</v>
      </c>
    </row>
    <row r="3461" spans="1:20" x14ac:dyDescent="0.2">
      <c r="A3461" t="s">
        <v>14626</v>
      </c>
      <c r="B3461" t="s">
        <v>14627</v>
      </c>
      <c r="C3461" t="s">
        <v>199</v>
      </c>
      <c r="D3461" t="s">
        <v>1000</v>
      </c>
      <c r="E3461" s="23">
        <v>42005</v>
      </c>
      <c r="F3461">
        <v>13</v>
      </c>
      <c r="G3461">
        <v>13</v>
      </c>
      <c r="H3461">
        <v>1</v>
      </c>
      <c r="I3461">
        <v>103</v>
      </c>
      <c r="J3461">
        <v>95</v>
      </c>
      <c r="K3461">
        <v>1.0842105263157895</v>
      </c>
      <c r="L3461">
        <v>95</v>
      </c>
      <c r="M3461">
        <v>1</v>
      </c>
      <c r="N3461">
        <v>97</v>
      </c>
      <c r="P3461">
        <v>1</v>
      </c>
      <c r="Q3461">
        <v>3</v>
      </c>
      <c r="R3461">
        <v>0.33333333333333331</v>
      </c>
      <c r="S3461">
        <v>6</v>
      </c>
      <c r="T3461">
        <v>0.24</v>
      </c>
    </row>
    <row r="3462" spans="1:20" x14ac:dyDescent="0.2">
      <c r="A3462" t="s">
        <v>14892</v>
      </c>
      <c r="B3462" t="s">
        <v>14893</v>
      </c>
      <c r="C3462" t="s">
        <v>200</v>
      </c>
      <c r="D3462" t="s">
        <v>1002</v>
      </c>
      <c r="E3462" s="23">
        <v>42005</v>
      </c>
      <c r="F3462">
        <v>5</v>
      </c>
      <c r="G3462">
        <v>5</v>
      </c>
      <c r="H3462">
        <v>1</v>
      </c>
      <c r="I3462">
        <v>12</v>
      </c>
      <c r="J3462">
        <v>25</v>
      </c>
      <c r="K3462">
        <v>0.48</v>
      </c>
      <c r="L3462">
        <v>25</v>
      </c>
      <c r="M3462">
        <v>1</v>
      </c>
      <c r="N3462">
        <v>8</v>
      </c>
      <c r="P3462">
        <v>1</v>
      </c>
      <c r="Q3462">
        <v>2</v>
      </c>
      <c r="R3462">
        <v>0.5</v>
      </c>
      <c r="S3462">
        <v>4</v>
      </c>
      <c r="T3462" t="e">
        <v>#DIV/0!</v>
      </c>
    </row>
    <row r="3463" spans="1:20" x14ac:dyDescent="0.2">
      <c r="A3463" t="s">
        <v>15069</v>
      </c>
      <c r="B3463" t="s">
        <v>15070</v>
      </c>
      <c r="C3463" t="s">
        <v>202</v>
      </c>
      <c r="D3463" t="s">
        <v>1002</v>
      </c>
      <c r="E3463" s="23">
        <v>42005</v>
      </c>
      <c r="F3463">
        <v>8</v>
      </c>
      <c r="G3463">
        <v>8</v>
      </c>
      <c r="H3463">
        <v>1</v>
      </c>
      <c r="I3463">
        <v>91</v>
      </c>
      <c r="J3463">
        <v>70</v>
      </c>
      <c r="K3463">
        <v>1.3</v>
      </c>
      <c r="L3463">
        <v>70</v>
      </c>
      <c r="M3463">
        <v>1</v>
      </c>
      <c r="N3463">
        <v>89</v>
      </c>
      <c r="P3463">
        <v>0</v>
      </c>
      <c r="Q3463">
        <v>1</v>
      </c>
      <c r="R3463">
        <v>0</v>
      </c>
      <c r="S3463">
        <v>2</v>
      </c>
      <c r="T3463">
        <v>0.96</v>
      </c>
    </row>
    <row r="3464" spans="1:20" x14ac:dyDescent="0.2">
      <c r="A3464" t="s">
        <v>15612</v>
      </c>
      <c r="B3464" t="s">
        <v>15613</v>
      </c>
      <c r="C3464" t="s">
        <v>228</v>
      </c>
      <c r="D3464" t="s">
        <v>1002</v>
      </c>
      <c r="E3464" s="23">
        <v>42005</v>
      </c>
      <c r="F3464">
        <v>2</v>
      </c>
      <c r="G3464">
        <v>2</v>
      </c>
      <c r="H3464">
        <v>1</v>
      </c>
      <c r="I3464">
        <v>0</v>
      </c>
      <c r="J3464">
        <v>14</v>
      </c>
      <c r="K3464">
        <v>0</v>
      </c>
      <c r="L3464">
        <v>28</v>
      </c>
      <c r="M3464">
        <v>0.5</v>
      </c>
      <c r="P3464">
        <v>0</v>
      </c>
      <c r="Q3464">
        <v>0</v>
      </c>
      <c r="R3464" t="e">
        <v>#DIV/0!</v>
      </c>
      <c r="S3464">
        <v>0</v>
      </c>
      <c r="T3464">
        <v>0.8</v>
      </c>
    </row>
    <row r="3465" spans="1:20" x14ac:dyDescent="0.2">
      <c r="A3465" t="s">
        <v>15773</v>
      </c>
      <c r="B3465" t="s">
        <v>15774</v>
      </c>
      <c r="C3465" t="s">
        <v>227</v>
      </c>
      <c r="D3465" t="s">
        <v>1000</v>
      </c>
      <c r="E3465" s="23">
        <v>42005</v>
      </c>
      <c r="F3465">
        <v>2</v>
      </c>
      <c r="G3465">
        <v>2</v>
      </c>
      <c r="H3465">
        <v>1</v>
      </c>
      <c r="I3465">
        <v>0</v>
      </c>
      <c r="J3465">
        <v>14</v>
      </c>
      <c r="K3465">
        <v>0</v>
      </c>
      <c r="L3465">
        <v>28</v>
      </c>
      <c r="M3465">
        <v>0.5</v>
      </c>
      <c r="P3465">
        <v>0</v>
      </c>
      <c r="Q3465">
        <v>0</v>
      </c>
      <c r="R3465" t="e">
        <v>#DIV/0!</v>
      </c>
      <c r="S3465">
        <v>0</v>
      </c>
    </row>
    <row r="3466" spans="1:20" x14ac:dyDescent="0.2">
      <c r="A3466" t="s">
        <v>15950</v>
      </c>
      <c r="B3466" t="s">
        <v>15951</v>
      </c>
      <c r="C3466" t="s">
        <v>203</v>
      </c>
      <c r="D3466" t="s">
        <v>1000</v>
      </c>
      <c r="E3466" s="23">
        <v>42005</v>
      </c>
      <c r="F3466">
        <v>11</v>
      </c>
      <c r="G3466">
        <v>12</v>
      </c>
      <c r="H3466">
        <v>0.91666666666666663</v>
      </c>
      <c r="I3466">
        <v>42</v>
      </c>
      <c r="J3466">
        <v>75</v>
      </c>
      <c r="K3466">
        <v>0.56000000000000005</v>
      </c>
      <c r="L3466">
        <v>80</v>
      </c>
      <c r="M3466">
        <v>0.9375</v>
      </c>
      <c r="N3466">
        <v>28</v>
      </c>
      <c r="P3466">
        <v>6</v>
      </c>
      <c r="Q3466">
        <v>7</v>
      </c>
      <c r="R3466">
        <v>0.8571428571428571</v>
      </c>
      <c r="S3466">
        <v>14</v>
      </c>
      <c r="T3466">
        <v>0.37</v>
      </c>
    </row>
    <row r="3467" spans="1:20" x14ac:dyDescent="0.2">
      <c r="A3467" t="s">
        <v>16129</v>
      </c>
      <c r="B3467" t="s">
        <v>16130</v>
      </c>
      <c r="C3467" t="s">
        <v>205</v>
      </c>
      <c r="D3467" t="s">
        <v>1002</v>
      </c>
      <c r="E3467" s="23">
        <v>42005</v>
      </c>
      <c r="F3467">
        <v>5</v>
      </c>
      <c r="G3467">
        <v>5</v>
      </c>
      <c r="H3467">
        <v>1</v>
      </c>
      <c r="I3467">
        <v>38</v>
      </c>
      <c r="J3467">
        <v>45</v>
      </c>
      <c r="K3467">
        <v>0.84444444444444444</v>
      </c>
      <c r="L3467">
        <v>45</v>
      </c>
      <c r="M3467">
        <v>1</v>
      </c>
      <c r="N3467">
        <v>24</v>
      </c>
      <c r="O3467">
        <v>1.05</v>
      </c>
      <c r="P3467">
        <v>5</v>
      </c>
      <c r="Q3467">
        <v>6</v>
      </c>
      <c r="R3467">
        <v>0.83333333333333337</v>
      </c>
      <c r="S3467">
        <v>14</v>
      </c>
      <c r="T3467">
        <v>0.93333333333333324</v>
      </c>
    </row>
    <row r="3468" spans="1:20" x14ac:dyDescent="0.2">
      <c r="A3468" t="s">
        <v>16306</v>
      </c>
      <c r="B3468" t="s">
        <v>16307</v>
      </c>
      <c r="C3468" t="s">
        <v>204</v>
      </c>
      <c r="D3468" t="s">
        <v>1002</v>
      </c>
      <c r="E3468" s="23">
        <v>42005</v>
      </c>
      <c r="F3468">
        <v>6</v>
      </c>
      <c r="G3468">
        <v>7</v>
      </c>
      <c r="H3468">
        <v>0.8571428571428571</v>
      </c>
      <c r="I3468">
        <v>4</v>
      </c>
      <c r="J3468">
        <v>30</v>
      </c>
      <c r="K3468">
        <v>0.13333333333333333</v>
      </c>
      <c r="L3468">
        <v>35</v>
      </c>
      <c r="M3468">
        <v>0.8571428571428571</v>
      </c>
      <c r="N3468">
        <v>4</v>
      </c>
      <c r="P3468">
        <v>1</v>
      </c>
      <c r="Q3468">
        <v>1</v>
      </c>
      <c r="R3468">
        <v>1</v>
      </c>
      <c r="S3468">
        <v>0</v>
      </c>
      <c r="T3468">
        <v>0.84</v>
      </c>
    </row>
    <row r="3469" spans="1:20" x14ac:dyDescent="0.2">
      <c r="A3469" t="s">
        <v>16624</v>
      </c>
      <c r="B3469" t="s">
        <v>16625</v>
      </c>
      <c r="C3469" t="s">
        <v>223</v>
      </c>
      <c r="D3469" t="s">
        <v>1000</v>
      </c>
      <c r="E3469" s="23">
        <v>42005</v>
      </c>
      <c r="F3469">
        <v>3</v>
      </c>
      <c r="G3469">
        <v>3</v>
      </c>
      <c r="H3469">
        <v>1</v>
      </c>
      <c r="I3469">
        <v>31</v>
      </c>
      <c r="J3469">
        <v>30</v>
      </c>
      <c r="K3469">
        <v>1.0333333333333334</v>
      </c>
      <c r="L3469">
        <v>30</v>
      </c>
      <c r="M3469">
        <v>1</v>
      </c>
      <c r="N3469">
        <v>30</v>
      </c>
      <c r="P3469">
        <v>0</v>
      </c>
      <c r="Q3469">
        <v>0</v>
      </c>
      <c r="R3469" t="e">
        <v>#DIV/0!</v>
      </c>
      <c r="S3469">
        <v>1</v>
      </c>
      <c r="T3469">
        <v>0.76</v>
      </c>
    </row>
    <row r="3470" spans="1:20" x14ac:dyDescent="0.2">
      <c r="A3470" t="s">
        <v>16803</v>
      </c>
      <c r="B3470" t="s">
        <v>16804</v>
      </c>
      <c r="C3470" t="s">
        <v>224</v>
      </c>
      <c r="D3470" t="s">
        <v>1002</v>
      </c>
      <c r="E3470" s="23">
        <v>42005</v>
      </c>
      <c r="F3470">
        <v>3</v>
      </c>
      <c r="G3470">
        <v>3</v>
      </c>
      <c r="H3470">
        <v>1</v>
      </c>
      <c r="I3470">
        <v>31</v>
      </c>
      <c r="J3470">
        <v>30</v>
      </c>
      <c r="K3470">
        <v>1.0333333333333334</v>
      </c>
      <c r="L3470">
        <v>30</v>
      </c>
      <c r="M3470">
        <v>1</v>
      </c>
      <c r="N3470">
        <v>30</v>
      </c>
      <c r="P3470">
        <v>0</v>
      </c>
      <c r="Q3470">
        <v>0</v>
      </c>
      <c r="R3470" t="e">
        <v>#DIV/0!</v>
      </c>
      <c r="S3470">
        <v>1</v>
      </c>
      <c r="T3470">
        <v>0.8899999999999999</v>
      </c>
    </row>
    <row r="3471" spans="1:20" x14ac:dyDescent="0.2">
      <c r="A3471" t="s">
        <v>17240</v>
      </c>
      <c r="B3471" t="s">
        <v>17241</v>
      </c>
      <c r="C3471" t="s">
        <v>225</v>
      </c>
      <c r="D3471" t="s">
        <v>1000</v>
      </c>
      <c r="E3471" s="23">
        <v>42005</v>
      </c>
      <c r="F3471">
        <v>5</v>
      </c>
      <c r="G3471">
        <v>5</v>
      </c>
      <c r="H3471">
        <v>1</v>
      </c>
      <c r="I3471">
        <v>33</v>
      </c>
      <c r="J3471">
        <v>50</v>
      </c>
      <c r="K3471">
        <v>0.66</v>
      </c>
      <c r="L3471">
        <v>50</v>
      </c>
      <c r="M3471">
        <v>1</v>
      </c>
      <c r="N3471">
        <v>33</v>
      </c>
      <c r="P3471">
        <v>0</v>
      </c>
      <c r="Q3471">
        <v>0</v>
      </c>
      <c r="R3471" t="e">
        <v>#DIV/0!</v>
      </c>
      <c r="S3471">
        <v>0</v>
      </c>
      <c r="T3471">
        <v>0.74249999999999994</v>
      </c>
    </row>
    <row r="3472" spans="1:20" x14ac:dyDescent="0.2">
      <c r="A3472" t="s">
        <v>17447</v>
      </c>
      <c r="B3472" t="s">
        <v>17448</v>
      </c>
      <c r="C3472" t="s">
        <v>226</v>
      </c>
      <c r="D3472" t="s">
        <v>1002</v>
      </c>
      <c r="E3472" s="23">
        <v>42005</v>
      </c>
      <c r="F3472">
        <v>5</v>
      </c>
      <c r="G3472">
        <v>5</v>
      </c>
      <c r="H3472">
        <v>1</v>
      </c>
      <c r="I3472">
        <v>33</v>
      </c>
      <c r="J3472">
        <v>50</v>
      </c>
      <c r="K3472">
        <v>0.66</v>
      </c>
      <c r="L3472">
        <v>50</v>
      </c>
      <c r="M3472">
        <v>1</v>
      </c>
      <c r="N3472">
        <v>33</v>
      </c>
      <c r="P3472">
        <v>0</v>
      </c>
      <c r="Q3472">
        <v>0</v>
      </c>
      <c r="R3472" t="e">
        <v>#DIV/0!</v>
      </c>
      <c r="S3472">
        <v>0</v>
      </c>
      <c r="T3472">
        <v>0.38249999999999995</v>
      </c>
    </row>
    <row r="3473" spans="1:20" x14ac:dyDescent="0.2">
      <c r="A3473" t="s">
        <v>17624</v>
      </c>
      <c r="B3473" t="s">
        <v>17625</v>
      </c>
      <c r="C3473" t="s">
        <v>232</v>
      </c>
      <c r="D3473" t="s">
        <v>1000</v>
      </c>
      <c r="E3473" s="23">
        <v>42005</v>
      </c>
      <c r="F3473">
        <v>7</v>
      </c>
      <c r="G3473">
        <v>8</v>
      </c>
      <c r="H3473">
        <v>0.875</v>
      </c>
      <c r="I3473">
        <v>45</v>
      </c>
      <c r="J3473">
        <v>70</v>
      </c>
      <c r="K3473">
        <v>0.6428571428571429</v>
      </c>
      <c r="L3473">
        <v>75</v>
      </c>
      <c r="M3473">
        <v>0.93333333333333335</v>
      </c>
      <c r="N3473">
        <v>45</v>
      </c>
      <c r="P3473">
        <v>0</v>
      </c>
      <c r="Q3473">
        <v>5</v>
      </c>
      <c r="R3473">
        <v>0</v>
      </c>
      <c r="S3473">
        <v>0</v>
      </c>
      <c r="T3473">
        <v>0.6283333333333333</v>
      </c>
    </row>
    <row r="3474" spans="1:20" x14ac:dyDescent="0.2">
      <c r="A3474" t="s">
        <v>17821</v>
      </c>
      <c r="B3474" t="s">
        <v>17822</v>
      </c>
      <c r="C3474" t="s">
        <v>231</v>
      </c>
      <c r="D3474" t="s">
        <v>1002</v>
      </c>
      <c r="E3474" s="23">
        <v>42005</v>
      </c>
      <c r="F3474">
        <v>7</v>
      </c>
      <c r="G3474">
        <v>8</v>
      </c>
      <c r="H3474">
        <v>0.875</v>
      </c>
      <c r="I3474">
        <v>45</v>
      </c>
      <c r="J3474">
        <v>70</v>
      </c>
      <c r="K3474">
        <v>0.6428571428571429</v>
      </c>
      <c r="L3474">
        <v>75</v>
      </c>
      <c r="M3474">
        <v>0.93333333333333335</v>
      </c>
      <c r="N3474">
        <v>45</v>
      </c>
      <c r="P3474">
        <v>0</v>
      </c>
      <c r="Q3474">
        <v>5</v>
      </c>
      <c r="R3474">
        <v>0</v>
      </c>
      <c r="S3474">
        <v>0</v>
      </c>
      <c r="T3474">
        <v>0.69</v>
      </c>
    </row>
    <row r="3475" spans="1:20" x14ac:dyDescent="0.2">
      <c r="A3475" t="s">
        <v>17998</v>
      </c>
      <c r="B3475" t="s">
        <v>17999</v>
      </c>
      <c r="C3475" t="s">
        <v>317</v>
      </c>
      <c r="D3475" t="s">
        <v>1000</v>
      </c>
      <c r="E3475" s="23">
        <v>42005</v>
      </c>
      <c r="F3475">
        <v>11</v>
      </c>
      <c r="G3475">
        <v>11</v>
      </c>
      <c r="H3475">
        <v>1</v>
      </c>
      <c r="I3475">
        <v>24</v>
      </c>
      <c r="J3475">
        <v>28</v>
      </c>
      <c r="K3475">
        <v>0.8571428571428571</v>
      </c>
      <c r="L3475">
        <v>26</v>
      </c>
      <c r="M3475">
        <v>1.0769230769230769</v>
      </c>
      <c r="N3475">
        <v>15</v>
      </c>
      <c r="P3475">
        <v>2</v>
      </c>
      <c r="Q3475">
        <v>3</v>
      </c>
      <c r="R3475">
        <v>0.66666666666666663</v>
      </c>
      <c r="S3475">
        <v>9</v>
      </c>
    </row>
    <row r="3476" spans="1:20" x14ac:dyDescent="0.2">
      <c r="A3476" t="s">
        <v>18177</v>
      </c>
      <c r="B3476" t="s">
        <v>18178</v>
      </c>
      <c r="C3476" t="s">
        <v>316</v>
      </c>
      <c r="D3476" t="s">
        <v>1002</v>
      </c>
      <c r="E3476" s="23">
        <v>42005</v>
      </c>
      <c r="F3476">
        <v>11</v>
      </c>
      <c r="G3476">
        <v>11</v>
      </c>
      <c r="H3476">
        <v>1</v>
      </c>
      <c r="I3476">
        <v>24</v>
      </c>
      <c r="J3476">
        <v>28</v>
      </c>
      <c r="K3476">
        <v>0.8571428571428571</v>
      </c>
      <c r="L3476">
        <v>26</v>
      </c>
      <c r="M3476">
        <v>1.0769230769230769</v>
      </c>
      <c r="N3476">
        <v>15</v>
      </c>
      <c r="P3476">
        <v>2</v>
      </c>
      <c r="Q3476">
        <v>3</v>
      </c>
      <c r="R3476">
        <v>0.66666666666666663</v>
      </c>
      <c r="S3476">
        <v>9</v>
      </c>
    </row>
    <row r="3477" spans="1:20" x14ac:dyDescent="0.2">
      <c r="A3477" t="s">
        <v>18430</v>
      </c>
      <c r="B3477" t="s">
        <v>18431</v>
      </c>
      <c r="C3477" t="s">
        <v>214</v>
      </c>
      <c r="D3477" t="s">
        <v>1000</v>
      </c>
      <c r="E3477" s="23">
        <v>42005</v>
      </c>
      <c r="F3477">
        <v>15</v>
      </c>
      <c r="G3477">
        <v>16</v>
      </c>
      <c r="H3477">
        <v>0.9375</v>
      </c>
      <c r="I3477">
        <v>85</v>
      </c>
      <c r="J3477">
        <v>135</v>
      </c>
      <c r="K3477">
        <v>0.62962962962962965</v>
      </c>
      <c r="L3477">
        <v>145</v>
      </c>
      <c r="M3477">
        <v>0.93103448275862066</v>
      </c>
      <c r="N3477">
        <v>71</v>
      </c>
      <c r="P3477">
        <v>11</v>
      </c>
      <c r="Q3477">
        <v>12</v>
      </c>
      <c r="R3477">
        <v>0.91666666666666663</v>
      </c>
      <c r="S3477">
        <v>14</v>
      </c>
    </row>
    <row r="3478" spans="1:20" x14ac:dyDescent="0.2">
      <c r="A3478" t="s">
        <v>18609</v>
      </c>
      <c r="B3478" t="s">
        <v>18610</v>
      </c>
      <c r="C3478" t="s">
        <v>215</v>
      </c>
      <c r="D3478" t="s">
        <v>1002</v>
      </c>
      <c r="E3478" s="23">
        <v>42005</v>
      </c>
      <c r="F3478">
        <v>7</v>
      </c>
      <c r="G3478">
        <v>7</v>
      </c>
      <c r="H3478">
        <v>1</v>
      </c>
      <c r="I3478">
        <v>41</v>
      </c>
      <c r="J3478">
        <v>48</v>
      </c>
      <c r="K3478">
        <v>0.85416666666666663</v>
      </c>
      <c r="L3478">
        <v>48</v>
      </c>
      <c r="M3478">
        <v>1</v>
      </c>
      <c r="N3478">
        <v>30</v>
      </c>
      <c r="O3478">
        <v>0.91874999999999996</v>
      </c>
      <c r="P3478">
        <v>9</v>
      </c>
      <c r="Q3478">
        <v>10</v>
      </c>
      <c r="R3478">
        <v>0.9</v>
      </c>
      <c r="S3478">
        <v>11</v>
      </c>
    </row>
    <row r="3479" spans="1:20" x14ac:dyDescent="0.2">
      <c r="A3479" t="s">
        <v>18786</v>
      </c>
      <c r="B3479" t="s">
        <v>18787</v>
      </c>
      <c r="C3479" t="s">
        <v>216</v>
      </c>
      <c r="D3479" t="s">
        <v>1002</v>
      </c>
      <c r="E3479" s="23">
        <v>42005</v>
      </c>
      <c r="F3479">
        <v>8</v>
      </c>
      <c r="G3479">
        <v>9</v>
      </c>
      <c r="H3479">
        <v>0.88888888888888884</v>
      </c>
      <c r="I3479">
        <v>44</v>
      </c>
      <c r="J3479">
        <v>80</v>
      </c>
      <c r="K3479">
        <v>0.55000000000000004</v>
      </c>
      <c r="L3479">
        <v>90</v>
      </c>
      <c r="M3479">
        <v>0.88888888888888884</v>
      </c>
      <c r="N3479">
        <v>41</v>
      </c>
      <c r="P3479">
        <v>2</v>
      </c>
      <c r="Q3479">
        <v>2</v>
      </c>
      <c r="R3479">
        <v>1</v>
      </c>
      <c r="S3479">
        <v>3</v>
      </c>
    </row>
    <row r="3480" spans="1:20" x14ac:dyDescent="0.2">
      <c r="A3480" t="s">
        <v>18963</v>
      </c>
      <c r="B3480" t="s">
        <v>18964</v>
      </c>
      <c r="C3480" t="s">
        <v>229</v>
      </c>
      <c r="D3480" t="s">
        <v>1002</v>
      </c>
      <c r="E3480" s="23">
        <v>42005</v>
      </c>
      <c r="F3480">
        <v>2</v>
      </c>
      <c r="G3480">
        <v>3</v>
      </c>
      <c r="H3480">
        <v>0.66666666666666663</v>
      </c>
      <c r="I3480">
        <v>14</v>
      </c>
      <c r="J3480">
        <v>12</v>
      </c>
      <c r="K3480">
        <v>1.1666666666666667</v>
      </c>
      <c r="L3480">
        <v>18</v>
      </c>
      <c r="M3480">
        <v>0.66666666666666663</v>
      </c>
      <c r="N3480">
        <v>8</v>
      </c>
      <c r="P3480">
        <v>0</v>
      </c>
      <c r="Q3480">
        <v>0</v>
      </c>
      <c r="R3480" t="e">
        <v>#DIV/0!</v>
      </c>
      <c r="S3480">
        <v>6</v>
      </c>
      <c r="T3480">
        <v>0.26</v>
      </c>
    </row>
    <row r="3481" spans="1:20" x14ac:dyDescent="0.2">
      <c r="A3481" t="s">
        <v>19140</v>
      </c>
      <c r="B3481" t="s">
        <v>19141</v>
      </c>
      <c r="C3481" t="s">
        <v>230</v>
      </c>
      <c r="D3481" t="s">
        <v>1000</v>
      </c>
      <c r="E3481" s="23">
        <v>42005</v>
      </c>
      <c r="F3481">
        <v>2</v>
      </c>
      <c r="G3481">
        <v>3</v>
      </c>
      <c r="H3481">
        <v>0.66666666666666663</v>
      </c>
      <c r="I3481">
        <v>14</v>
      </c>
      <c r="J3481">
        <v>12</v>
      </c>
      <c r="K3481">
        <v>1.1666666666666667</v>
      </c>
      <c r="L3481">
        <v>18</v>
      </c>
      <c r="M3481">
        <v>0.66666666666666663</v>
      </c>
      <c r="N3481">
        <v>8</v>
      </c>
      <c r="P3481">
        <v>0</v>
      </c>
      <c r="Q3481">
        <v>0</v>
      </c>
      <c r="R3481" t="e">
        <v>#DIV/0!</v>
      </c>
      <c r="S3481">
        <v>6</v>
      </c>
      <c r="T3481">
        <v>0.875</v>
      </c>
    </row>
    <row r="3482" spans="1:20" x14ac:dyDescent="0.2">
      <c r="A3482" t="s">
        <v>19319</v>
      </c>
      <c r="B3482" t="s">
        <v>19320</v>
      </c>
      <c r="C3482" t="s">
        <v>234</v>
      </c>
      <c r="D3482" t="s">
        <v>1000</v>
      </c>
      <c r="E3482" s="23">
        <v>42005</v>
      </c>
      <c r="F3482">
        <v>7</v>
      </c>
      <c r="G3482">
        <v>7</v>
      </c>
      <c r="H3482">
        <v>1</v>
      </c>
      <c r="I3482">
        <v>18</v>
      </c>
      <c r="J3482">
        <v>70</v>
      </c>
      <c r="K3482">
        <v>0.25714285714285712</v>
      </c>
      <c r="L3482">
        <v>70</v>
      </c>
      <c r="M3482">
        <v>1</v>
      </c>
      <c r="N3482">
        <v>13</v>
      </c>
      <c r="P3482">
        <v>0</v>
      </c>
      <c r="Q3482">
        <v>0</v>
      </c>
      <c r="R3482" t="e">
        <v>#DIV/0!</v>
      </c>
      <c r="S3482">
        <v>5</v>
      </c>
      <c r="T3482">
        <v>0.6875</v>
      </c>
    </row>
    <row r="3483" spans="1:20" x14ac:dyDescent="0.2">
      <c r="A3483" t="s">
        <v>19498</v>
      </c>
      <c r="B3483" t="s">
        <v>19499</v>
      </c>
      <c r="C3483" t="s">
        <v>233</v>
      </c>
      <c r="D3483" t="s">
        <v>1002</v>
      </c>
      <c r="E3483" s="23">
        <v>42005</v>
      </c>
      <c r="F3483">
        <v>7</v>
      </c>
      <c r="G3483">
        <v>7</v>
      </c>
      <c r="H3483">
        <v>1</v>
      </c>
      <c r="I3483">
        <v>18</v>
      </c>
      <c r="J3483">
        <v>70</v>
      </c>
      <c r="K3483">
        <v>0.25714285714285712</v>
      </c>
      <c r="L3483">
        <v>70</v>
      </c>
      <c r="M3483">
        <v>1</v>
      </c>
      <c r="N3483">
        <v>13</v>
      </c>
      <c r="P3483">
        <v>0</v>
      </c>
      <c r="Q3483">
        <v>0</v>
      </c>
      <c r="R3483" t="e">
        <v>#DIV/0!</v>
      </c>
      <c r="S3483">
        <v>5</v>
      </c>
      <c r="T3483">
        <v>1.125</v>
      </c>
    </row>
    <row r="3484" spans="1:20" x14ac:dyDescent="0.2">
      <c r="A3484" t="s">
        <v>19873</v>
      </c>
      <c r="B3484" t="s">
        <v>19874</v>
      </c>
      <c r="C3484" t="s">
        <v>220</v>
      </c>
      <c r="D3484" t="s">
        <v>1000</v>
      </c>
      <c r="E3484" s="23">
        <v>42005</v>
      </c>
      <c r="F3484">
        <v>15</v>
      </c>
      <c r="G3484">
        <v>16</v>
      </c>
      <c r="H3484">
        <v>0.9375</v>
      </c>
      <c r="I3484">
        <v>44</v>
      </c>
      <c r="J3484">
        <v>44</v>
      </c>
      <c r="K3484">
        <v>1</v>
      </c>
      <c r="L3484">
        <v>48</v>
      </c>
      <c r="M3484">
        <v>0.91666666666666663</v>
      </c>
      <c r="N3484">
        <v>30</v>
      </c>
      <c r="P3484">
        <v>6</v>
      </c>
      <c r="Q3484">
        <v>0</v>
      </c>
      <c r="R3484" t="e">
        <v>#DIV/0!</v>
      </c>
      <c r="S3484">
        <v>14</v>
      </c>
      <c r="T3484">
        <v>0.82</v>
      </c>
    </row>
    <row r="3485" spans="1:20" x14ac:dyDescent="0.2">
      <c r="A3485" t="s">
        <v>20052</v>
      </c>
      <c r="B3485" t="s">
        <v>20053</v>
      </c>
      <c r="C3485" t="s">
        <v>221</v>
      </c>
      <c r="D3485" t="s">
        <v>1002</v>
      </c>
      <c r="E3485" s="23">
        <v>42005</v>
      </c>
      <c r="F3485">
        <v>11</v>
      </c>
      <c r="G3485">
        <v>12</v>
      </c>
      <c r="H3485">
        <v>0.91666666666666663</v>
      </c>
      <c r="I3485">
        <v>40</v>
      </c>
      <c r="J3485">
        <v>36</v>
      </c>
      <c r="K3485">
        <v>1.1111111111111112</v>
      </c>
      <c r="L3485">
        <v>40</v>
      </c>
      <c r="M3485">
        <v>0.9</v>
      </c>
      <c r="N3485">
        <v>28</v>
      </c>
      <c r="O3485">
        <v>0.83299999999999996</v>
      </c>
      <c r="P3485">
        <v>4</v>
      </c>
      <c r="Q3485">
        <v>4</v>
      </c>
      <c r="R3485">
        <v>1</v>
      </c>
      <c r="S3485">
        <v>12</v>
      </c>
      <c r="T3485">
        <v>0.78</v>
      </c>
    </row>
    <row r="3486" spans="1:20" x14ac:dyDescent="0.2">
      <c r="A3486" t="s">
        <v>20229</v>
      </c>
      <c r="B3486" t="s">
        <v>20230</v>
      </c>
      <c r="C3486" t="s">
        <v>222</v>
      </c>
      <c r="D3486" t="s">
        <v>1002</v>
      </c>
      <c r="E3486" s="23">
        <v>42005</v>
      </c>
      <c r="F3486">
        <v>4</v>
      </c>
      <c r="G3486">
        <v>4</v>
      </c>
      <c r="H3486">
        <v>1</v>
      </c>
      <c r="I3486">
        <v>4</v>
      </c>
      <c r="J3486">
        <v>8</v>
      </c>
      <c r="K3486">
        <v>0.5</v>
      </c>
      <c r="L3486">
        <v>8</v>
      </c>
      <c r="M3486">
        <v>1</v>
      </c>
      <c r="N3486">
        <v>2</v>
      </c>
      <c r="O3486">
        <v>0.74</v>
      </c>
      <c r="P3486">
        <v>2</v>
      </c>
      <c r="Q3486">
        <v>2</v>
      </c>
      <c r="R3486">
        <v>1</v>
      </c>
      <c r="S3486">
        <v>2</v>
      </c>
      <c r="T3486">
        <v>0.83</v>
      </c>
    </row>
    <row r="3487" spans="1:20" x14ac:dyDescent="0.2">
      <c r="A3487" t="s">
        <v>20406</v>
      </c>
      <c r="B3487" t="s">
        <v>20407</v>
      </c>
      <c r="C3487" t="s">
        <v>211</v>
      </c>
      <c r="D3487" t="s">
        <v>1002</v>
      </c>
      <c r="E3487" s="23">
        <v>42005</v>
      </c>
      <c r="F3487">
        <v>2</v>
      </c>
      <c r="G3487">
        <v>3</v>
      </c>
      <c r="H3487">
        <v>0.66666666666666663</v>
      </c>
      <c r="I3487">
        <v>23</v>
      </c>
      <c r="J3487">
        <v>16</v>
      </c>
      <c r="K3487">
        <v>1.4375</v>
      </c>
      <c r="L3487">
        <v>24</v>
      </c>
      <c r="M3487">
        <v>0.66666666666666663</v>
      </c>
      <c r="N3487">
        <v>21</v>
      </c>
      <c r="P3487">
        <v>1</v>
      </c>
      <c r="Q3487">
        <v>6</v>
      </c>
      <c r="R3487">
        <v>0.16666666666666666</v>
      </c>
      <c r="S3487">
        <v>2</v>
      </c>
      <c r="T3487">
        <v>0.95</v>
      </c>
    </row>
    <row r="3488" spans="1:20" x14ac:dyDescent="0.2">
      <c r="A3488" t="s">
        <v>20583</v>
      </c>
      <c r="B3488" t="s">
        <v>20584</v>
      </c>
      <c r="C3488" t="s">
        <v>207</v>
      </c>
      <c r="D3488" t="s">
        <v>1000</v>
      </c>
      <c r="E3488" s="23">
        <v>42005</v>
      </c>
      <c r="F3488">
        <v>9</v>
      </c>
      <c r="G3488">
        <v>10</v>
      </c>
      <c r="H3488">
        <v>0.9</v>
      </c>
      <c r="I3488">
        <v>59</v>
      </c>
      <c r="J3488">
        <v>61</v>
      </c>
      <c r="K3488">
        <v>0.96721311475409832</v>
      </c>
      <c r="L3488">
        <v>69</v>
      </c>
      <c r="M3488">
        <v>0.88405797101449279</v>
      </c>
      <c r="N3488">
        <v>52</v>
      </c>
      <c r="P3488">
        <v>3</v>
      </c>
      <c r="Q3488">
        <v>9</v>
      </c>
      <c r="R3488">
        <v>0.33333333333333331</v>
      </c>
      <c r="S3488">
        <v>7</v>
      </c>
      <c r="T3488">
        <v>0.43</v>
      </c>
    </row>
    <row r="3489" spans="1:20" x14ac:dyDescent="0.2">
      <c r="A3489" t="s">
        <v>20827</v>
      </c>
      <c r="B3489" t="s">
        <v>20828</v>
      </c>
      <c r="C3489" t="s">
        <v>210</v>
      </c>
      <c r="D3489" t="s">
        <v>1002</v>
      </c>
      <c r="E3489" s="23">
        <v>42005</v>
      </c>
      <c r="F3489">
        <v>5</v>
      </c>
      <c r="G3489">
        <v>5</v>
      </c>
      <c r="H3489">
        <v>1</v>
      </c>
      <c r="I3489">
        <v>29</v>
      </c>
      <c r="J3489">
        <v>35</v>
      </c>
      <c r="K3489">
        <v>0.82857142857142863</v>
      </c>
      <c r="L3489">
        <v>35</v>
      </c>
      <c r="M3489">
        <v>1</v>
      </c>
      <c r="N3489">
        <v>24</v>
      </c>
      <c r="O3489">
        <v>1.1499999999999999</v>
      </c>
      <c r="P3489">
        <v>2</v>
      </c>
      <c r="Q3489">
        <v>3</v>
      </c>
      <c r="R3489">
        <v>0.66666666666666663</v>
      </c>
      <c r="S3489">
        <v>5</v>
      </c>
      <c r="T3489">
        <v>0.82</v>
      </c>
    </row>
    <row r="3490" spans="1:20" x14ac:dyDescent="0.2">
      <c r="A3490" t="s">
        <v>21004</v>
      </c>
      <c r="B3490" t="s">
        <v>21005</v>
      </c>
      <c r="C3490" t="s">
        <v>208</v>
      </c>
      <c r="D3490" t="s">
        <v>1002</v>
      </c>
      <c r="E3490" s="23">
        <v>42005</v>
      </c>
      <c r="F3490">
        <v>2</v>
      </c>
      <c r="G3490">
        <v>2</v>
      </c>
      <c r="H3490">
        <v>1</v>
      </c>
      <c r="I3490">
        <v>7</v>
      </c>
      <c r="J3490">
        <v>10</v>
      </c>
      <c r="K3490">
        <v>0.7</v>
      </c>
      <c r="L3490">
        <v>10</v>
      </c>
      <c r="M3490">
        <v>1</v>
      </c>
      <c r="N3490">
        <v>7</v>
      </c>
      <c r="P3490">
        <v>0</v>
      </c>
      <c r="Q3490">
        <v>0</v>
      </c>
      <c r="R3490" t="e">
        <v>#DIV/0!</v>
      </c>
      <c r="S3490">
        <v>0</v>
      </c>
      <c r="T3490">
        <v>0.36</v>
      </c>
    </row>
    <row r="3491" spans="1:20" x14ac:dyDescent="0.2">
      <c r="A3491" t="s">
        <v>21259</v>
      </c>
      <c r="B3491" t="s">
        <v>21260</v>
      </c>
      <c r="C3491" t="s">
        <v>213</v>
      </c>
      <c r="D3491" t="s">
        <v>1002</v>
      </c>
      <c r="E3491" s="23">
        <v>42005</v>
      </c>
      <c r="F3491">
        <v>2</v>
      </c>
      <c r="G3491">
        <v>3</v>
      </c>
      <c r="H3491">
        <v>0.66666666666666663</v>
      </c>
      <c r="I3491">
        <v>12</v>
      </c>
      <c r="J3491">
        <v>12</v>
      </c>
      <c r="K3491">
        <v>1</v>
      </c>
      <c r="L3491">
        <v>20</v>
      </c>
      <c r="M3491">
        <v>0.6</v>
      </c>
      <c r="N3491">
        <v>12</v>
      </c>
      <c r="P3491">
        <v>0</v>
      </c>
      <c r="Q3491">
        <v>2</v>
      </c>
      <c r="R3491">
        <v>0</v>
      </c>
      <c r="S3491">
        <v>0</v>
      </c>
      <c r="T3491">
        <v>0.81</v>
      </c>
    </row>
    <row r="3492" spans="1:20" x14ac:dyDescent="0.2">
      <c r="A3492" t="s">
        <v>21501</v>
      </c>
      <c r="B3492" t="s">
        <v>21502</v>
      </c>
      <c r="C3492" t="s">
        <v>212</v>
      </c>
      <c r="D3492" t="s">
        <v>1000</v>
      </c>
      <c r="E3492" s="23">
        <v>42005</v>
      </c>
      <c r="F3492">
        <v>2</v>
      </c>
      <c r="G3492">
        <v>3</v>
      </c>
      <c r="H3492">
        <v>0.66666666666666663</v>
      </c>
      <c r="I3492">
        <v>12</v>
      </c>
      <c r="J3492">
        <v>12</v>
      </c>
      <c r="K3492">
        <v>1</v>
      </c>
      <c r="L3492">
        <v>20</v>
      </c>
      <c r="M3492">
        <v>0.6</v>
      </c>
      <c r="N3492">
        <v>12</v>
      </c>
      <c r="P3492">
        <v>0</v>
      </c>
      <c r="Q3492">
        <v>2</v>
      </c>
      <c r="R3492">
        <v>0</v>
      </c>
      <c r="S3492">
        <v>0</v>
      </c>
    </row>
    <row r="3493" spans="1:20" x14ac:dyDescent="0.2">
      <c r="A3493" t="s">
        <v>21710</v>
      </c>
      <c r="B3493" t="s">
        <v>21711</v>
      </c>
      <c r="C3493" t="s">
        <v>217</v>
      </c>
      <c r="D3493" t="s">
        <v>1000</v>
      </c>
      <c r="E3493" s="23">
        <v>42005</v>
      </c>
      <c r="F3493">
        <v>7</v>
      </c>
      <c r="G3493">
        <v>7</v>
      </c>
      <c r="H3493">
        <v>1</v>
      </c>
      <c r="I3493">
        <v>19</v>
      </c>
      <c r="J3493">
        <v>50</v>
      </c>
      <c r="K3493">
        <v>0.38</v>
      </c>
      <c r="L3493">
        <v>50</v>
      </c>
      <c r="M3493">
        <v>1</v>
      </c>
      <c r="N3493">
        <v>19</v>
      </c>
      <c r="P3493">
        <v>0</v>
      </c>
      <c r="Q3493">
        <v>1</v>
      </c>
      <c r="R3493">
        <v>0</v>
      </c>
      <c r="S3493">
        <v>0</v>
      </c>
      <c r="T3493">
        <v>0.43</v>
      </c>
    </row>
    <row r="3494" spans="1:20" x14ac:dyDescent="0.2">
      <c r="A3494" t="s">
        <v>21954</v>
      </c>
      <c r="B3494" t="s">
        <v>21955</v>
      </c>
      <c r="C3494" t="s">
        <v>218</v>
      </c>
      <c r="D3494" t="s">
        <v>1002</v>
      </c>
      <c r="E3494" s="23">
        <v>42005</v>
      </c>
      <c r="F3494">
        <v>4</v>
      </c>
      <c r="G3494">
        <v>4</v>
      </c>
      <c r="H3494">
        <v>1</v>
      </c>
      <c r="I3494">
        <v>2</v>
      </c>
      <c r="J3494">
        <v>20</v>
      </c>
      <c r="K3494">
        <v>0.1</v>
      </c>
      <c r="L3494">
        <v>20</v>
      </c>
      <c r="M3494">
        <v>1</v>
      </c>
      <c r="N3494">
        <v>2</v>
      </c>
      <c r="P3494">
        <v>0</v>
      </c>
      <c r="Q3494">
        <v>0</v>
      </c>
      <c r="R3494" t="e">
        <v>#DIV/0!</v>
      </c>
      <c r="S3494">
        <v>0</v>
      </c>
      <c r="T3494">
        <v>0</v>
      </c>
    </row>
    <row r="3495" spans="1:20" x14ac:dyDescent="0.2">
      <c r="A3495" t="s">
        <v>22131</v>
      </c>
      <c r="B3495" t="s">
        <v>22132</v>
      </c>
      <c r="C3495" t="s">
        <v>219</v>
      </c>
      <c r="D3495" t="s">
        <v>1002</v>
      </c>
      <c r="E3495" s="23">
        <v>42005</v>
      </c>
      <c r="F3495">
        <v>3</v>
      </c>
      <c r="G3495">
        <v>3</v>
      </c>
      <c r="H3495">
        <v>1</v>
      </c>
      <c r="I3495">
        <v>17</v>
      </c>
      <c r="J3495">
        <v>30</v>
      </c>
      <c r="K3495">
        <v>0.56666666666666665</v>
      </c>
      <c r="L3495">
        <v>30</v>
      </c>
      <c r="M3495">
        <v>1</v>
      </c>
      <c r="N3495">
        <v>17</v>
      </c>
      <c r="P3495">
        <v>0</v>
      </c>
      <c r="Q3495">
        <v>1</v>
      </c>
      <c r="R3495">
        <v>0</v>
      </c>
      <c r="S3495">
        <v>0</v>
      </c>
      <c r="T3495">
        <v>0.13</v>
      </c>
    </row>
    <row r="3496" spans="1:20" x14ac:dyDescent="0.2">
      <c r="A3496" t="s">
        <v>11064</v>
      </c>
      <c r="B3496" t="s">
        <v>11065</v>
      </c>
      <c r="C3496" t="s">
        <v>228</v>
      </c>
      <c r="D3496" t="s">
        <v>1000</v>
      </c>
      <c r="E3496" s="23">
        <v>42036</v>
      </c>
      <c r="F3496">
        <v>3</v>
      </c>
      <c r="G3496">
        <v>5</v>
      </c>
      <c r="H3496">
        <v>0.6</v>
      </c>
      <c r="I3496">
        <v>0</v>
      </c>
      <c r="J3496">
        <v>14</v>
      </c>
      <c r="K3496">
        <v>0</v>
      </c>
      <c r="L3496">
        <v>28</v>
      </c>
      <c r="M3496">
        <v>0.5</v>
      </c>
      <c r="N3496">
        <v>0</v>
      </c>
      <c r="P3496">
        <v>0</v>
      </c>
      <c r="Q3496">
        <v>0</v>
      </c>
      <c r="R3496" t="e">
        <v>#DIV/0!</v>
      </c>
      <c r="S3496">
        <v>0</v>
      </c>
    </row>
    <row r="3497" spans="1:20" x14ac:dyDescent="0.2">
      <c r="A3497" t="s">
        <v>9301</v>
      </c>
      <c r="B3497" t="s">
        <v>9302</v>
      </c>
      <c r="C3497" t="s">
        <v>211</v>
      </c>
      <c r="D3497" t="s">
        <v>1000</v>
      </c>
      <c r="E3497" s="23">
        <v>42036</v>
      </c>
      <c r="F3497">
        <v>2</v>
      </c>
      <c r="G3497">
        <v>3</v>
      </c>
      <c r="H3497">
        <v>0.66666666666666663</v>
      </c>
      <c r="I3497">
        <v>27</v>
      </c>
      <c r="J3497">
        <v>16</v>
      </c>
      <c r="K3497">
        <v>1.6875</v>
      </c>
      <c r="L3497">
        <v>24</v>
      </c>
      <c r="M3497">
        <v>0.66666666666666663</v>
      </c>
      <c r="N3497">
        <v>22</v>
      </c>
      <c r="P3497">
        <v>0</v>
      </c>
      <c r="Q3497">
        <v>0</v>
      </c>
      <c r="R3497" t="e">
        <v>#DIV/0!</v>
      </c>
      <c r="S3497">
        <v>5</v>
      </c>
      <c r="T3497">
        <v>0.46</v>
      </c>
    </row>
    <row r="3498" spans="1:20" x14ac:dyDescent="0.2">
      <c r="A3498" t="s">
        <v>8462</v>
      </c>
      <c r="B3498" t="s">
        <v>8463</v>
      </c>
      <c r="C3498" t="s">
        <v>213</v>
      </c>
      <c r="D3498" t="s">
        <v>1000</v>
      </c>
      <c r="E3498" s="23">
        <v>42036</v>
      </c>
      <c r="F3498">
        <v>2</v>
      </c>
      <c r="G3498">
        <v>3</v>
      </c>
      <c r="H3498">
        <v>0.66666666666666663</v>
      </c>
      <c r="I3498">
        <v>10</v>
      </c>
      <c r="J3498">
        <v>12</v>
      </c>
      <c r="K3498">
        <v>0.83333333333333337</v>
      </c>
      <c r="L3498">
        <v>20</v>
      </c>
      <c r="M3498">
        <v>0.6</v>
      </c>
      <c r="N3498">
        <v>9</v>
      </c>
      <c r="P3498">
        <v>0</v>
      </c>
      <c r="Q3498">
        <v>3</v>
      </c>
      <c r="R3498">
        <v>0</v>
      </c>
      <c r="S3498">
        <v>1</v>
      </c>
      <c r="T3498">
        <v>0.28000000000000003</v>
      </c>
    </row>
    <row r="3499" spans="1:20" x14ac:dyDescent="0.2">
      <c r="A3499" t="s">
        <v>5038</v>
      </c>
      <c r="B3499" t="s">
        <v>5039</v>
      </c>
      <c r="C3499" t="s">
        <v>229</v>
      </c>
      <c r="D3499" t="s">
        <v>1000</v>
      </c>
      <c r="E3499" s="23">
        <v>42036</v>
      </c>
      <c r="F3499">
        <v>2</v>
      </c>
      <c r="G3499">
        <v>3</v>
      </c>
      <c r="H3499">
        <v>0.66666666666666663</v>
      </c>
      <c r="I3499">
        <v>8</v>
      </c>
      <c r="J3499">
        <v>12</v>
      </c>
      <c r="K3499">
        <v>0.66666666666666663</v>
      </c>
      <c r="L3499">
        <v>18</v>
      </c>
      <c r="M3499">
        <v>0.66666666666666663</v>
      </c>
      <c r="N3499">
        <v>8</v>
      </c>
      <c r="P3499">
        <v>3</v>
      </c>
      <c r="Q3499">
        <v>5</v>
      </c>
      <c r="R3499">
        <v>0.6</v>
      </c>
      <c r="S3499">
        <v>0</v>
      </c>
      <c r="T3499">
        <v>0.71</v>
      </c>
    </row>
    <row r="3500" spans="1:20" x14ac:dyDescent="0.2">
      <c r="A3500" t="s">
        <v>5662</v>
      </c>
      <c r="B3500" t="s">
        <v>5663</v>
      </c>
      <c r="C3500" t="s">
        <v>1047</v>
      </c>
      <c r="D3500" t="s">
        <v>1000</v>
      </c>
      <c r="E3500" s="23">
        <v>42036</v>
      </c>
      <c r="F3500">
        <v>5</v>
      </c>
      <c r="G3500">
        <v>5</v>
      </c>
      <c r="H3500">
        <v>1</v>
      </c>
      <c r="I3500">
        <v>12</v>
      </c>
      <c r="J3500">
        <v>25</v>
      </c>
      <c r="K3500">
        <v>0.48</v>
      </c>
      <c r="L3500">
        <v>25</v>
      </c>
      <c r="M3500">
        <v>1</v>
      </c>
      <c r="N3500">
        <v>12</v>
      </c>
      <c r="P3500">
        <v>0</v>
      </c>
      <c r="Q3500">
        <v>0</v>
      </c>
      <c r="R3500" t="e">
        <v>#DIV/0!</v>
      </c>
      <c r="S3500">
        <v>0</v>
      </c>
      <c r="T3500">
        <v>0.47</v>
      </c>
    </row>
    <row r="3501" spans="1:20" x14ac:dyDescent="0.2">
      <c r="A3501" t="s">
        <v>13208</v>
      </c>
      <c r="B3501" t="s">
        <v>13120</v>
      </c>
      <c r="C3501" t="s">
        <v>1051</v>
      </c>
      <c r="D3501" t="s">
        <v>1002</v>
      </c>
      <c r="E3501" s="23">
        <v>42036</v>
      </c>
      <c r="F3501">
        <v>5</v>
      </c>
      <c r="G3501">
        <v>5</v>
      </c>
      <c r="H3501">
        <v>1</v>
      </c>
      <c r="I3501">
        <v>3</v>
      </c>
      <c r="J3501">
        <v>15</v>
      </c>
      <c r="K3501">
        <v>0.2</v>
      </c>
      <c r="L3501">
        <v>15</v>
      </c>
      <c r="M3501">
        <v>1</v>
      </c>
      <c r="N3501">
        <v>3</v>
      </c>
      <c r="P3501">
        <v>0</v>
      </c>
      <c r="Q3501">
        <v>0</v>
      </c>
      <c r="R3501" t="e">
        <v>#DIV/0!</v>
      </c>
      <c r="S3501">
        <v>0</v>
      </c>
    </row>
    <row r="3502" spans="1:20" x14ac:dyDescent="0.2">
      <c r="A3502" t="s">
        <v>10539</v>
      </c>
      <c r="B3502" t="s">
        <v>10540</v>
      </c>
      <c r="C3502" t="s">
        <v>205</v>
      </c>
      <c r="D3502" t="s">
        <v>1000</v>
      </c>
      <c r="E3502" s="23">
        <v>42036</v>
      </c>
      <c r="F3502">
        <v>5</v>
      </c>
      <c r="G3502">
        <v>5</v>
      </c>
      <c r="H3502">
        <v>1</v>
      </c>
      <c r="I3502">
        <v>34</v>
      </c>
      <c r="J3502">
        <v>45</v>
      </c>
      <c r="K3502">
        <v>0.75555555555555554</v>
      </c>
      <c r="L3502">
        <v>45</v>
      </c>
      <c r="M3502">
        <v>1</v>
      </c>
      <c r="N3502">
        <v>28</v>
      </c>
      <c r="O3502">
        <v>1</v>
      </c>
      <c r="P3502">
        <v>5</v>
      </c>
      <c r="Q3502">
        <v>8</v>
      </c>
      <c r="R3502">
        <v>0.625</v>
      </c>
      <c r="S3502">
        <v>6</v>
      </c>
      <c r="T3502">
        <v>1</v>
      </c>
    </row>
    <row r="3503" spans="1:20" x14ac:dyDescent="0.2">
      <c r="A3503" t="s">
        <v>8886</v>
      </c>
      <c r="B3503" t="s">
        <v>8887</v>
      </c>
      <c r="C3503" t="s">
        <v>210</v>
      </c>
      <c r="D3503" t="s">
        <v>1000</v>
      </c>
      <c r="E3503" s="23">
        <v>42036</v>
      </c>
      <c r="F3503">
        <v>5</v>
      </c>
      <c r="G3503">
        <v>5</v>
      </c>
      <c r="H3503">
        <v>1</v>
      </c>
      <c r="I3503">
        <v>35</v>
      </c>
      <c r="J3503">
        <v>35</v>
      </c>
      <c r="K3503">
        <v>1</v>
      </c>
      <c r="L3503">
        <v>35</v>
      </c>
      <c r="M3503">
        <v>1</v>
      </c>
      <c r="N3503">
        <v>22</v>
      </c>
      <c r="O3503">
        <v>1.2250000000000001</v>
      </c>
      <c r="P3503">
        <v>6</v>
      </c>
      <c r="Q3503">
        <v>7</v>
      </c>
      <c r="R3503">
        <v>0.8571428571428571</v>
      </c>
      <c r="S3503">
        <v>13</v>
      </c>
      <c r="T3503">
        <v>0.5</v>
      </c>
    </row>
    <row r="3504" spans="1:20" x14ac:dyDescent="0.2">
      <c r="A3504" t="s">
        <v>6081</v>
      </c>
      <c r="B3504" t="s">
        <v>6082</v>
      </c>
      <c r="C3504" t="s">
        <v>215</v>
      </c>
      <c r="D3504" t="s">
        <v>1000</v>
      </c>
      <c r="E3504" s="23">
        <v>42036</v>
      </c>
      <c r="F3504">
        <v>7</v>
      </c>
      <c r="G3504">
        <v>7</v>
      </c>
      <c r="H3504">
        <v>1</v>
      </c>
      <c r="I3504">
        <v>38</v>
      </c>
      <c r="J3504">
        <v>48</v>
      </c>
      <c r="K3504">
        <v>0.79166666666666663</v>
      </c>
      <c r="L3504">
        <v>48</v>
      </c>
      <c r="M3504">
        <v>1</v>
      </c>
      <c r="N3504">
        <v>32</v>
      </c>
      <c r="O3504">
        <v>0.8125</v>
      </c>
      <c r="P3504">
        <v>5</v>
      </c>
      <c r="Q3504">
        <v>9</v>
      </c>
      <c r="R3504">
        <v>0.55555555555555558</v>
      </c>
      <c r="S3504">
        <v>6</v>
      </c>
      <c r="T3504">
        <v>0.33</v>
      </c>
    </row>
    <row r="3505" spans="1:20" x14ac:dyDescent="0.2">
      <c r="A3505" t="s">
        <v>3381</v>
      </c>
      <c r="B3505" t="s">
        <v>3382</v>
      </c>
      <c r="C3505" t="s">
        <v>221</v>
      </c>
      <c r="D3505" t="s">
        <v>1000</v>
      </c>
      <c r="E3505" s="23">
        <v>42036</v>
      </c>
      <c r="F3505">
        <v>10</v>
      </c>
      <c r="G3505">
        <v>12</v>
      </c>
      <c r="H3505">
        <v>0.83333333333333337</v>
      </c>
      <c r="I3505">
        <v>36</v>
      </c>
      <c r="J3505">
        <v>34</v>
      </c>
      <c r="K3505">
        <v>1.0588235294117647</v>
      </c>
      <c r="L3505">
        <v>40</v>
      </c>
      <c r="M3505">
        <v>0.85</v>
      </c>
      <c r="N3505">
        <v>31</v>
      </c>
      <c r="O3505">
        <v>0.77399999999999991</v>
      </c>
      <c r="P3505">
        <v>6</v>
      </c>
      <c r="Q3505">
        <v>8</v>
      </c>
      <c r="R3505">
        <v>0.75</v>
      </c>
      <c r="S3505">
        <v>5</v>
      </c>
      <c r="T3505">
        <v>0.67</v>
      </c>
    </row>
    <row r="3506" spans="1:20" x14ac:dyDescent="0.2">
      <c r="A3506" t="s">
        <v>3206</v>
      </c>
      <c r="B3506" t="s">
        <v>3207</v>
      </c>
      <c r="C3506" t="s">
        <v>222</v>
      </c>
      <c r="D3506" t="s">
        <v>1000</v>
      </c>
      <c r="E3506" s="23">
        <v>42036</v>
      </c>
      <c r="F3506">
        <v>3</v>
      </c>
      <c r="G3506">
        <v>4</v>
      </c>
      <c r="H3506">
        <v>0.75</v>
      </c>
      <c r="I3506">
        <v>4</v>
      </c>
      <c r="J3506">
        <v>6</v>
      </c>
      <c r="K3506">
        <v>0.66666666666666663</v>
      </c>
      <c r="L3506">
        <v>8</v>
      </c>
      <c r="M3506">
        <v>0.75</v>
      </c>
      <c r="N3506">
        <v>3</v>
      </c>
      <c r="O3506">
        <v>0.77100000000000002</v>
      </c>
      <c r="P3506">
        <v>1</v>
      </c>
      <c r="Q3506">
        <v>1</v>
      </c>
      <c r="R3506">
        <v>1</v>
      </c>
      <c r="S3506">
        <v>1</v>
      </c>
      <c r="T3506">
        <v>0.77</v>
      </c>
    </row>
    <row r="3507" spans="1:20" x14ac:dyDescent="0.2">
      <c r="A3507" t="s">
        <v>7251</v>
      </c>
      <c r="B3507" t="s">
        <v>7252</v>
      </c>
      <c r="C3507" t="s">
        <v>1052</v>
      </c>
      <c r="D3507" t="s">
        <v>1000</v>
      </c>
      <c r="E3507" s="23">
        <v>42036</v>
      </c>
      <c r="F3507">
        <v>3</v>
      </c>
      <c r="G3507">
        <v>4</v>
      </c>
      <c r="H3507">
        <v>0.75</v>
      </c>
      <c r="I3507">
        <v>11</v>
      </c>
      <c r="J3507">
        <v>9</v>
      </c>
      <c r="K3507">
        <v>1.2222222222222223</v>
      </c>
      <c r="L3507">
        <v>14</v>
      </c>
      <c r="M3507">
        <v>0.6428571428571429</v>
      </c>
      <c r="N3507">
        <v>9</v>
      </c>
      <c r="P3507">
        <v>1</v>
      </c>
      <c r="Q3507">
        <v>1</v>
      </c>
      <c r="R3507">
        <v>1</v>
      </c>
      <c r="S3507">
        <v>2</v>
      </c>
      <c r="T3507">
        <v>0.64</v>
      </c>
    </row>
    <row r="3508" spans="1:20" x14ac:dyDescent="0.2">
      <c r="A3508" t="s">
        <v>5243</v>
      </c>
      <c r="B3508" t="s">
        <v>5244</v>
      </c>
      <c r="C3508" t="s">
        <v>1053</v>
      </c>
      <c r="D3508" t="s">
        <v>1000</v>
      </c>
      <c r="E3508" s="23">
        <v>42036</v>
      </c>
      <c r="F3508">
        <v>5</v>
      </c>
      <c r="G3508">
        <v>5</v>
      </c>
      <c r="H3508">
        <v>1</v>
      </c>
      <c r="I3508">
        <v>12</v>
      </c>
      <c r="J3508">
        <v>25</v>
      </c>
      <c r="K3508">
        <v>0.48</v>
      </c>
      <c r="L3508">
        <v>25</v>
      </c>
      <c r="M3508">
        <v>1</v>
      </c>
      <c r="N3508">
        <v>11</v>
      </c>
      <c r="P3508">
        <v>0</v>
      </c>
      <c r="Q3508">
        <v>0</v>
      </c>
      <c r="R3508" t="e">
        <v>#DIV/0!</v>
      </c>
      <c r="S3508">
        <v>1</v>
      </c>
      <c r="T3508">
        <v>0.38</v>
      </c>
    </row>
    <row r="3509" spans="1:20" x14ac:dyDescent="0.2">
      <c r="A3509" t="s">
        <v>12242</v>
      </c>
      <c r="B3509" t="s">
        <v>12243</v>
      </c>
      <c r="C3509" t="s">
        <v>200</v>
      </c>
      <c r="D3509" t="s">
        <v>1000</v>
      </c>
      <c r="E3509" s="23">
        <v>42036</v>
      </c>
      <c r="F3509">
        <v>5</v>
      </c>
      <c r="G3509">
        <v>5</v>
      </c>
      <c r="H3509">
        <v>1</v>
      </c>
      <c r="I3509">
        <v>12</v>
      </c>
      <c r="J3509">
        <v>25</v>
      </c>
      <c r="K3509">
        <v>0.48</v>
      </c>
      <c r="L3509">
        <v>25</v>
      </c>
      <c r="M3509">
        <v>1</v>
      </c>
      <c r="N3509">
        <v>10</v>
      </c>
      <c r="P3509">
        <v>1</v>
      </c>
      <c r="Q3509">
        <v>1</v>
      </c>
      <c r="R3509">
        <v>1</v>
      </c>
      <c r="S3509">
        <v>2</v>
      </c>
      <c r="T3509" t="e">
        <v>#DIV/0!</v>
      </c>
    </row>
    <row r="3510" spans="1:20" x14ac:dyDescent="0.2">
      <c r="A3510" t="s">
        <v>10363</v>
      </c>
      <c r="B3510" t="s">
        <v>10364</v>
      </c>
      <c r="C3510" t="s">
        <v>204</v>
      </c>
      <c r="D3510" t="s">
        <v>1000</v>
      </c>
      <c r="E3510" s="23">
        <v>42036</v>
      </c>
      <c r="F3510">
        <v>6</v>
      </c>
      <c r="G3510">
        <v>7</v>
      </c>
      <c r="H3510">
        <v>0.8571428571428571</v>
      </c>
      <c r="I3510">
        <v>3</v>
      </c>
      <c r="J3510">
        <v>27</v>
      </c>
      <c r="K3510">
        <v>0.1111111111111111</v>
      </c>
      <c r="L3510">
        <v>35</v>
      </c>
      <c r="M3510">
        <v>0.77142857142857146</v>
      </c>
      <c r="N3510">
        <v>3</v>
      </c>
      <c r="P3510">
        <v>1</v>
      </c>
      <c r="Q3510">
        <v>1</v>
      </c>
      <c r="R3510">
        <v>1</v>
      </c>
      <c r="S3510">
        <v>0</v>
      </c>
      <c r="T3510">
        <v>0.43</v>
      </c>
    </row>
    <row r="3511" spans="1:20" x14ac:dyDescent="0.2">
      <c r="A3511" t="s">
        <v>8711</v>
      </c>
      <c r="B3511" t="s">
        <v>8712</v>
      </c>
      <c r="C3511" t="s">
        <v>208</v>
      </c>
      <c r="D3511" t="s">
        <v>1000</v>
      </c>
      <c r="E3511" s="23">
        <v>42036</v>
      </c>
      <c r="F3511">
        <v>2</v>
      </c>
      <c r="G3511">
        <v>2</v>
      </c>
      <c r="H3511">
        <v>1</v>
      </c>
      <c r="I3511">
        <v>7</v>
      </c>
      <c r="J3511">
        <v>10</v>
      </c>
      <c r="K3511">
        <v>0.7</v>
      </c>
      <c r="L3511">
        <v>10</v>
      </c>
      <c r="M3511">
        <v>1</v>
      </c>
      <c r="N3511">
        <v>6</v>
      </c>
      <c r="P3511">
        <v>0</v>
      </c>
      <c r="Q3511">
        <v>0</v>
      </c>
      <c r="R3511" t="e">
        <v>#DIV/0!</v>
      </c>
      <c r="S3511">
        <v>1</v>
      </c>
      <c r="T3511">
        <v>0</v>
      </c>
    </row>
    <row r="3512" spans="1:20" x14ac:dyDescent="0.2">
      <c r="A3512" t="s">
        <v>6505</v>
      </c>
      <c r="B3512" t="s">
        <v>6506</v>
      </c>
      <c r="C3512" t="s">
        <v>316</v>
      </c>
      <c r="D3512" t="s">
        <v>1000</v>
      </c>
      <c r="E3512" s="23">
        <v>42036</v>
      </c>
      <c r="F3512">
        <v>11</v>
      </c>
      <c r="G3512">
        <v>11</v>
      </c>
      <c r="H3512">
        <v>1</v>
      </c>
      <c r="I3512">
        <v>21</v>
      </c>
      <c r="J3512">
        <v>26</v>
      </c>
      <c r="K3512">
        <v>0.80769230769230771</v>
      </c>
      <c r="L3512">
        <v>26</v>
      </c>
      <c r="M3512">
        <v>1</v>
      </c>
      <c r="N3512">
        <v>20</v>
      </c>
      <c r="P3512">
        <v>2</v>
      </c>
      <c r="Q3512">
        <v>2</v>
      </c>
      <c r="R3512">
        <v>1</v>
      </c>
      <c r="S3512">
        <v>1</v>
      </c>
      <c r="T3512" t="e">
        <v>#DIV/0!</v>
      </c>
    </row>
    <row r="3513" spans="1:20" x14ac:dyDescent="0.2">
      <c r="A3513" t="s">
        <v>4098</v>
      </c>
      <c r="B3513" t="s">
        <v>4099</v>
      </c>
      <c r="C3513" t="s">
        <v>218</v>
      </c>
      <c r="D3513" t="s">
        <v>1000</v>
      </c>
      <c r="E3513" s="23">
        <v>42036</v>
      </c>
      <c r="F3513">
        <v>4</v>
      </c>
      <c r="G3513">
        <v>4</v>
      </c>
      <c r="H3513">
        <v>1</v>
      </c>
      <c r="I3513">
        <v>3</v>
      </c>
      <c r="J3513">
        <v>20</v>
      </c>
      <c r="K3513">
        <v>0.15</v>
      </c>
      <c r="L3513">
        <v>20</v>
      </c>
      <c r="M3513">
        <v>1</v>
      </c>
      <c r="N3513">
        <v>2</v>
      </c>
      <c r="P3513">
        <v>0</v>
      </c>
      <c r="Q3513">
        <v>0</v>
      </c>
      <c r="R3513" t="e">
        <v>#DIV/0!</v>
      </c>
      <c r="S3513">
        <v>1</v>
      </c>
      <c r="T3513" t="e">
        <v>#DIV/0!</v>
      </c>
    </row>
    <row r="3514" spans="1:20" x14ac:dyDescent="0.2">
      <c r="A3514" t="s">
        <v>12527</v>
      </c>
      <c r="B3514" t="s">
        <v>12528</v>
      </c>
      <c r="C3514" t="s">
        <v>202</v>
      </c>
      <c r="D3514" t="s">
        <v>1000</v>
      </c>
      <c r="E3514" s="23">
        <v>42036</v>
      </c>
      <c r="F3514">
        <v>8</v>
      </c>
      <c r="G3514">
        <v>8</v>
      </c>
      <c r="H3514">
        <v>1</v>
      </c>
      <c r="I3514">
        <v>95</v>
      </c>
      <c r="J3514">
        <v>70</v>
      </c>
      <c r="K3514">
        <v>1.3571428571428572</v>
      </c>
      <c r="L3514">
        <v>70</v>
      </c>
      <c r="M3514">
        <v>1</v>
      </c>
      <c r="N3514">
        <v>95</v>
      </c>
      <c r="P3514">
        <v>0</v>
      </c>
      <c r="Q3514">
        <v>0</v>
      </c>
      <c r="R3514" t="e">
        <v>#DIV/0!</v>
      </c>
      <c r="S3514">
        <v>0</v>
      </c>
      <c r="T3514">
        <v>0.84749999999999992</v>
      </c>
    </row>
    <row r="3515" spans="1:20" x14ac:dyDescent="0.2">
      <c r="A3515" t="s">
        <v>9692</v>
      </c>
      <c r="B3515" t="s">
        <v>9693</v>
      </c>
      <c r="C3515" t="s">
        <v>224</v>
      </c>
      <c r="D3515" t="s">
        <v>1000</v>
      </c>
      <c r="E3515" s="23">
        <v>42036</v>
      </c>
      <c r="F3515">
        <v>3</v>
      </c>
      <c r="G3515">
        <v>3</v>
      </c>
      <c r="H3515">
        <v>1</v>
      </c>
      <c r="I3515">
        <v>31</v>
      </c>
      <c r="J3515">
        <v>30</v>
      </c>
      <c r="K3515">
        <v>1.0333333333333334</v>
      </c>
      <c r="L3515">
        <v>30</v>
      </c>
      <c r="M3515">
        <v>1</v>
      </c>
      <c r="N3515">
        <v>31</v>
      </c>
      <c r="P3515">
        <v>0</v>
      </c>
      <c r="Q3515">
        <v>0</v>
      </c>
      <c r="R3515" t="e">
        <v>#DIV/0!</v>
      </c>
      <c r="S3515">
        <v>0</v>
      </c>
      <c r="T3515">
        <v>0.13</v>
      </c>
    </row>
    <row r="3516" spans="1:20" x14ac:dyDescent="0.2">
      <c r="A3516" t="s">
        <v>7785</v>
      </c>
      <c r="B3516" t="s">
        <v>7786</v>
      </c>
      <c r="C3516" t="s">
        <v>226</v>
      </c>
      <c r="D3516" t="s">
        <v>1000</v>
      </c>
      <c r="E3516" s="23">
        <v>42036</v>
      </c>
      <c r="F3516">
        <v>5</v>
      </c>
      <c r="G3516">
        <v>5</v>
      </c>
      <c r="H3516">
        <v>1</v>
      </c>
      <c r="I3516">
        <v>32</v>
      </c>
      <c r="J3516">
        <v>50</v>
      </c>
      <c r="K3516">
        <v>0.64</v>
      </c>
      <c r="L3516">
        <v>50</v>
      </c>
      <c r="M3516">
        <v>1</v>
      </c>
      <c r="N3516">
        <v>32</v>
      </c>
      <c r="P3516">
        <v>0</v>
      </c>
      <c r="Q3516">
        <v>1</v>
      </c>
      <c r="R3516">
        <v>0</v>
      </c>
      <c r="S3516">
        <v>0</v>
      </c>
      <c r="T3516" t="e">
        <v>#DIV/0!</v>
      </c>
    </row>
    <row r="3517" spans="1:20" x14ac:dyDescent="0.2">
      <c r="A3517" t="s">
        <v>6855</v>
      </c>
      <c r="B3517" t="s">
        <v>6856</v>
      </c>
      <c r="C3517" t="s">
        <v>231</v>
      </c>
      <c r="D3517" t="s">
        <v>1000</v>
      </c>
      <c r="E3517" s="23">
        <v>42036</v>
      </c>
      <c r="F3517">
        <v>7</v>
      </c>
      <c r="G3517">
        <v>8</v>
      </c>
      <c r="H3517">
        <v>0.875</v>
      </c>
      <c r="I3517">
        <v>45</v>
      </c>
      <c r="J3517">
        <v>70</v>
      </c>
      <c r="K3517">
        <v>0.6428571428571429</v>
      </c>
      <c r="L3517">
        <v>75</v>
      </c>
      <c r="M3517">
        <v>0.93333333333333335</v>
      </c>
      <c r="N3517">
        <v>45</v>
      </c>
      <c r="P3517">
        <v>0</v>
      </c>
      <c r="Q3517">
        <v>0</v>
      </c>
      <c r="R3517" t="e">
        <v>#DIV/0!</v>
      </c>
      <c r="S3517">
        <v>0</v>
      </c>
      <c r="T3517">
        <v>0.52374999999999994</v>
      </c>
    </row>
    <row r="3518" spans="1:20" x14ac:dyDescent="0.2">
      <c r="A3518" t="s">
        <v>5906</v>
      </c>
      <c r="B3518" t="s">
        <v>5907</v>
      </c>
      <c r="C3518" t="s">
        <v>216</v>
      </c>
      <c r="D3518" t="s">
        <v>1000</v>
      </c>
      <c r="E3518" s="23">
        <v>42036</v>
      </c>
      <c r="F3518">
        <v>8</v>
      </c>
      <c r="G3518">
        <v>9</v>
      </c>
      <c r="H3518">
        <v>0.88888888888888884</v>
      </c>
      <c r="I3518">
        <v>37</v>
      </c>
      <c r="J3518">
        <v>80</v>
      </c>
      <c r="K3518">
        <v>0.46250000000000002</v>
      </c>
      <c r="L3518">
        <v>90</v>
      </c>
      <c r="M3518">
        <v>0.88888888888888884</v>
      </c>
      <c r="N3518">
        <v>35</v>
      </c>
      <c r="P3518">
        <v>0</v>
      </c>
      <c r="Q3518">
        <v>0</v>
      </c>
      <c r="R3518" t="e">
        <v>#DIV/0!</v>
      </c>
      <c r="S3518">
        <v>2</v>
      </c>
      <c r="T3518" t="e">
        <v>#DIV/0!</v>
      </c>
    </row>
    <row r="3519" spans="1:20" x14ac:dyDescent="0.2">
      <c r="A3519" t="s">
        <v>4513</v>
      </c>
      <c r="B3519" t="s">
        <v>4514</v>
      </c>
      <c r="C3519" t="s">
        <v>233</v>
      </c>
      <c r="D3519" t="s">
        <v>1000</v>
      </c>
      <c r="E3519" s="23">
        <v>42036</v>
      </c>
      <c r="F3519">
        <v>7</v>
      </c>
      <c r="G3519">
        <v>7</v>
      </c>
      <c r="H3519">
        <v>1</v>
      </c>
      <c r="I3519">
        <v>14</v>
      </c>
      <c r="J3519">
        <v>70</v>
      </c>
      <c r="K3519">
        <v>0.2</v>
      </c>
      <c r="L3519">
        <v>70</v>
      </c>
      <c r="M3519">
        <v>1</v>
      </c>
      <c r="N3519">
        <v>11</v>
      </c>
      <c r="P3519">
        <v>6</v>
      </c>
      <c r="Q3519">
        <v>7</v>
      </c>
      <c r="R3519">
        <v>0.8571428571428571</v>
      </c>
      <c r="S3519">
        <v>3</v>
      </c>
      <c r="T3519">
        <v>0.46</v>
      </c>
    </row>
    <row r="3520" spans="1:20" x14ac:dyDescent="0.2">
      <c r="A3520" t="s">
        <v>3923</v>
      </c>
      <c r="B3520" t="s">
        <v>3924</v>
      </c>
      <c r="C3520" t="s">
        <v>219</v>
      </c>
      <c r="D3520" t="s">
        <v>1000</v>
      </c>
      <c r="E3520" s="23">
        <v>42036</v>
      </c>
      <c r="F3520">
        <v>3</v>
      </c>
      <c r="G3520">
        <v>3</v>
      </c>
      <c r="H3520">
        <v>1</v>
      </c>
      <c r="I3520">
        <v>17</v>
      </c>
      <c r="J3520">
        <v>30</v>
      </c>
      <c r="K3520">
        <v>0.56666666666666665</v>
      </c>
      <c r="L3520">
        <v>30</v>
      </c>
      <c r="M3520">
        <v>1</v>
      </c>
      <c r="N3520">
        <v>17</v>
      </c>
      <c r="P3520">
        <v>0</v>
      </c>
      <c r="Q3520">
        <v>0</v>
      </c>
      <c r="R3520" t="e">
        <v>#DIV/0!</v>
      </c>
      <c r="S3520">
        <v>0</v>
      </c>
      <c r="T3520">
        <v>0.83</v>
      </c>
    </row>
    <row r="3521" spans="1:20" x14ac:dyDescent="0.2">
      <c r="A3521" t="s">
        <v>7598</v>
      </c>
      <c r="B3521" t="s">
        <v>7599</v>
      </c>
      <c r="C3521" t="s">
        <v>901</v>
      </c>
      <c r="D3521" t="s">
        <v>1000</v>
      </c>
      <c r="E3521" s="23">
        <v>42036</v>
      </c>
      <c r="F3521">
        <v>3</v>
      </c>
      <c r="G3521">
        <v>4</v>
      </c>
      <c r="H3521">
        <v>0.75</v>
      </c>
      <c r="I3521">
        <v>11</v>
      </c>
      <c r="J3521">
        <v>9</v>
      </c>
      <c r="K3521">
        <v>1.2222222222222223</v>
      </c>
      <c r="L3521">
        <v>14</v>
      </c>
      <c r="M3521">
        <v>0.6428571428571429</v>
      </c>
      <c r="N3521">
        <v>9</v>
      </c>
      <c r="P3521">
        <v>1</v>
      </c>
      <c r="Q3521">
        <v>1</v>
      </c>
      <c r="R3521">
        <v>1</v>
      </c>
      <c r="S3521">
        <v>2</v>
      </c>
      <c r="T3521">
        <v>0.28000000000000003</v>
      </c>
    </row>
    <row r="3522" spans="1:20" x14ac:dyDescent="0.2">
      <c r="A3522" t="s">
        <v>5478</v>
      </c>
      <c r="B3522" t="s">
        <v>5479</v>
      </c>
      <c r="C3522" t="s">
        <v>903</v>
      </c>
      <c r="D3522" t="s">
        <v>1000</v>
      </c>
      <c r="E3522" s="23">
        <v>42036</v>
      </c>
      <c r="F3522">
        <v>10</v>
      </c>
      <c r="G3522">
        <v>10</v>
      </c>
      <c r="H3522">
        <v>1</v>
      </c>
      <c r="I3522">
        <v>24</v>
      </c>
      <c r="J3522">
        <v>50</v>
      </c>
      <c r="K3522">
        <v>0.48</v>
      </c>
      <c r="L3522">
        <v>50</v>
      </c>
      <c r="M3522">
        <v>1</v>
      </c>
      <c r="N3522">
        <v>23</v>
      </c>
      <c r="P3522">
        <v>0</v>
      </c>
      <c r="Q3522">
        <v>0</v>
      </c>
      <c r="R3522" t="e">
        <v>#DIV/0!</v>
      </c>
      <c r="S3522">
        <v>1</v>
      </c>
      <c r="T3522">
        <v>0.81</v>
      </c>
    </row>
    <row r="3523" spans="1:20" x14ac:dyDescent="0.2">
      <c r="A3523" t="s">
        <v>11593</v>
      </c>
      <c r="B3523" t="s">
        <v>11594</v>
      </c>
      <c r="C3523" t="s">
        <v>199</v>
      </c>
      <c r="D3523" t="s">
        <v>1002</v>
      </c>
      <c r="E3523" s="23">
        <v>42036</v>
      </c>
      <c r="F3523">
        <v>13</v>
      </c>
      <c r="G3523">
        <v>13</v>
      </c>
      <c r="H3523">
        <v>1</v>
      </c>
      <c r="I3523">
        <v>107</v>
      </c>
      <c r="J3523">
        <v>95</v>
      </c>
      <c r="K3523">
        <v>1.1263157894736842</v>
      </c>
      <c r="L3523">
        <v>95</v>
      </c>
      <c r="M3523">
        <v>1</v>
      </c>
      <c r="N3523">
        <v>105</v>
      </c>
      <c r="P3523">
        <v>1</v>
      </c>
      <c r="Q3523">
        <v>1</v>
      </c>
      <c r="R3523">
        <v>1</v>
      </c>
      <c r="S3523">
        <v>2</v>
      </c>
      <c r="T3523">
        <v>0.91749999999999998</v>
      </c>
    </row>
    <row r="3524" spans="1:20" x14ac:dyDescent="0.2">
      <c r="A3524" t="s">
        <v>10889</v>
      </c>
      <c r="B3524" t="s">
        <v>10890</v>
      </c>
      <c r="C3524" t="s">
        <v>227</v>
      </c>
      <c r="D3524" t="s">
        <v>1002</v>
      </c>
      <c r="E3524" s="23">
        <v>42036</v>
      </c>
      <c r="F3524">
        <v>3</v>
      </c>
      <c r="G3524">
        <v>5</v>
      </c>
      <c r="H3524">
        <v>0.6</v>
      </c>
      <c r="I3524">
        <v>0</v>
      </c>
      <c r="J3524">
        <v>14</v>
      </c>
      <c r="K3524">
        <v>0</v>
      </c>
      <c r="L3524">
        <v>28</v>
      </c>
      <c r="M3524">
        <v>0.5</v>
      </c>
      <c r="N3524">
        <v>0</v>
      </c>
      <c r="P3524">
        <v>0</v>
      </c>
      <c r="Q3524">
        <v>0</v>
      </c>
      <c r="R3524" t="e">
        <v>#DIV/0!</v>
      </c>
      <c r="S3524">
        <v>0</v>
      </c>
      <c r="T3524">
        <v>0.60499999999999998</v>
      </c>
    </row>
    <row r="3525" spans="1:20" x14ac:dyDescent="0.2">
      <c r="A3525" t="s">
        <v>9126</v>
      </c>
      <c r="B3525" t="s">
        <v>9127</v>
      </c>
      <c r="C3525" t="s">
        <v>207</v>
      </c>
      <c r="D3525" t="s">
        <v>1002</v>
      </c>
      <c r="E3525" s="23">
        <v>42036</v>
      </c>
      <c r="F3525">
        <v>9</v>
      </c>
      <c r="G3525">
        <v>10</v>
      </c>
      <c r="H3525">
        <v>0.9</v>
      </c>
      <c r="I3525">
        <v>69</v>
      </c>
      <c r="J3525">
        <v>61</v>
      </c>
      <c r="K3525">
        <v>1.1311475409836065</v>
      </c>
      <c r="L3525">
        <v>69</v>
      </c>
      <c r="M3525">
        <v>0.88405797101449279</v>
      </c>
      <c r="N3525">
        <v>50</v>
      </c>
      <c r="P3525">
        <v>6</v>
      </c>
      <c r="Q3525">
        <v>7</v>
      </c>
      <c r="R3525">
        <v>0.8571428571428571</v>
      </c>
      <c r="S3525">
        <v>19</v>
      </c>
      <c r="T3525" t="e">
        <v>#DIV/0!</v>
      </c>
    </row>
    <row r="3526" spans="1:20" x14ac:dyDescent="0.2">
      <c r="A3526" t="s">
        <v>8287</v>
      </c>
      <c r="B3526" t="s">
        <v>8288</v>
      </c>
      <c r="C3526" t="s">
        <v>212</v>
      </c>
      <c r="D3526" t="s">
        <v>1002</v>
      </c>
      <c r="E3526" s="23">
        <v>42036</v>
      </c>
      <c r="F3526">
        <v>2</v>
      </c>
      <c r="G3526">
        <v>3</v>
      </c>
      <c r="H3526">
        <v>0.66666666666666663</v>
      </c>
      <c r="I3526">
        <v>10</v>
      </c>
      <c r="J3526">
        <v>12</v>
      </c>
      <c r="K3526">
        <v>0.83333333333333337</v>
      </c>
      <c r="L3526">
        <v>20</v>
      </c>
      <c r="M3526">
        <v>0.6</v>
      </c>
      <c r="N3526">
        <v>9</v>
      </c>
      <c r="P3526">
        <v>0</v>
      </c>
      <c r="Q3526">
        <v>3</v>
      </c>
      <c r="R3526">
        <v>0</v>
      </c>
      <c r="S3526">
        <v>1</v>
      </c>
      <c r="T3526">
        <v>0.47</v>
      </c>
    </row>
    <row r="3527" spans="1:20" x14ac:dyDescent="0.2">
      <c r="A3527" t="s">
        <v>4863</v>
      </c>
      <c r="B3527" t="s">
        <v>4864</v>
      </c>
      <c r="C3527" t="s">
        <v>230</v>
      </c>
      <c r="D3527" t="s">
        <v>1002</v>
      </c>
      <c r="E3527" s="23">
        <v>42036</v>
      </c>
      <c r="F3527">
        <v>2</v>
      </c>
      <c r="G3527">
        <v>3</v>
      </c>
      <c r="H3527">
        <v>0.66666666666666663</v>
      </c>
      <c r="I3527">
        <v>8</v>
      </c>
      <c r="J3527">
        <v>12</v>
      </c>
      <c r="K3527">
        <v>0.66666666666666663</v>
      </c>
      <c r="L3527">
        <v>18</v>
      </c>
      <c r="M3527">
        <v>0.66666666666666663</v>
      </c>
      <c r="N3527">
        <v>8</v>
      </c>
      <c r="P3527">
        <v>3</v>
      </c>
      <c r="Q3527">
        <v>5</v>
      </c>
      <c r="R3527">
        <v>0.6</v>
      </c>
      <c r="S3527">
        <v>0</v>
      </c>
      <c r="T3527" t="e">
        <v>#DIV/0!</v>
      </c>
    </row>
    <row r="3528" spans="1:20" x14ac:dyDescent="0.2">
      <c r="A3528" t="s">
        <v>11595</v>
      </c>
      <c r="B3528" t="s">
        <v>11596</v>
      </c>
      <c r="C3528" t="s">
        <v>198</v>
      </c>
      <c r="D3528" t="s">
        <v>1002</v>
      </c>
      <c r="E3528" s="23">
        <v>42036</v>
      </c>
      <c r="F3528">
        <v>5</v>
      </c>
      <c r="G3528">
        <v>5</v>
      </c>
      <c r="H3528">
        <v>1</v>
      </c>
      <c r="I3528">
        <v>3</v>
      </c>
      <c r="J3528">
        <v>15</v>
      </c>
      <c r="K3528">
        <v>0.2</v>
      </c>
      <c r="L3528">
        <v>15</v>
      </c>
      <c r="M3528">
        <v>1</v>
      </c>
      <c r="N3528">
        <v>3</v>
      </c>
      <c r="P3528">
        <v>0</v>
      </c>
      <c r="Q3528">
        <v>0</v>
      </c>
      <c r="R3528" t="e">
        <v>#DIV/0!</v>
      </c>
      <c r="S3528">
        <v>0</v>
      </c>
      <c r="T3528">
        <v>1</v>
      </c>
    </row>
    <row r="3529" spans="1:20" x14ac:dyDescent="0.2">
      <c r="A3529" t="s">
        <v>10714</v>
      </c>
      <c r="B3529" t="s">
        <v>10715</v>
      </c>
      <c r="C3529" t="s">
        <v>203</v>
      </c>
      <c r="D3529" t="s">
        <v>1002</v>
      </c>
      <c r="E3529" s="23">
        <v>42036</v>
      </c>
      <c r="F3529">
        <v>11</v>
      </c>
      <c r="G3529">
        <v>12</v>
      </c>
      <c r="H3529">
        <v>0.91666666666666663</v>
      </c>
      <c r="I3529">
        <v>37</v>
      </c>
      <c r="J3529">
        <v>72</v>
      </c>
      <c r="K3529">
        <v>0.51388888888888884</v>
      </c>
      <c r="L3529">
        <v>77</v>
      </c>
      <c r="M3529">
        <v>0.93506493506493504</v>
      </c>
      <c r="N3529">
        <v>31</v>
      </c>
      <c r="P3529">
        <v>6</v>
      </c>
      <c r="Q3529">
        <v>9</v>
      </c>
      <c r="R3529">
        <v>0.66666666666666663</v>
      </c>
      <c r="S3529">
        <v>6</v>
      </c>
      <c r="T3529">
        <v>0.8</v>
      </c>
    </row>
    <row r="3530" spans="1:20" x14ac:dyDescent="0.2">
      <c r="A3530" t="s">
        <v>6256</v>
      </c>
      <c r="B3530" t="s">
        <v>6257</v>
      </c>
      <c r="C3530" t="s">
        <v>214</v>
      </c>
      <c r="D3530" t="s">
        <v>1002</v>
      </c>
      <c r="E3530" s="23">
        <v>42036</v>
      </c>
      <c r="F3530">
        <v>15</v>
      </c>
      <c r="G3530">
        <v>16</v>
      </c>
      <c r="H3530">
        <v>0.9375</v>
      </c>
      <c r="I3530">
        <v>75</v>
      </c>
      <c r="J3530">
        <v>128</v>
      </c>
      <c r="K3530">
        <v>0.5859375</v>
      </c>
      <c r="L3530">
        <v>138</v>
      </c>
      <c r="M3530">
        <v>0.92753623188405798</v>
      </c>
      <c r="N3530">
        <v>67</v>
      </c>
      <c r="P3530">
        <v>5</v>
      </c>
      <c r="Q3530">
        <v>9</v>
      </c>
      <c r="R3530">
        <v>0.55555555555555558</v>
      </c>
      <c r="S3530">
        <v>8</v>
      </c>
    </row>
    <row r="3531" spans="1:20" x14ac:dyDescent="0.2">
      <c r="A3531" t="s">
        <v>3556</v>
      </c>
      <c r="B3531" t="s">
        <v>3557</v>
      </c>
      <c r="C3531" t="s">
        <v>220</v>
      </c>
      <c r="D3531" t="s">
        <v>1002</v>
      </c>
      <c r="E3531" s="23">
        <v>42036</v>
      </c>
      <c r="F3531">
        <v>13</v>
      </c>
      <c r="G3531">
        <v>16</v>
      </c>
      <c r="H3531">
        <v>0.8125</v>
      </c>
      <c r="I3531">
        <v>40</v>
      </c>
      <c r="J3531">
        <v>40</v>
      </c>
      <c r="K3531">
        <v>1</v>
      </c>
      <c r="L3531">
        <v>48</v>
      </c>
      <c r="M3531">
        <v>0.83333333333333337</v>
      </c>
      <c r="N3531">
        <v>34</v>
      </c>
      <c r="P3531">
        <v>7</v>
      </c>
      <c r="Q3531">
        <v>9</v>
      </c>
      <c r="R3531">
        <v>0.77777777777777779</v>
      </c>
      <c r="S3531">
        <v>6</v>
      </c>
      <c r="T3531">
        <v>0.26</v>
      </c>
    </row>
    <row r="3532" spans="1:20" x14ac:dyDescent="0.2">
      <c r="A3532" t="s">
        <v>6680</v>
      </c>
      <c r="B3532" t="s">
        <v>6681</v>
      </c>
      <c r="C3532" t="s">
        <v>317</v>
      </c>
      <c r="D3532" t="s">
        <v>1002</v>
      </c>
      <c r="E3532" s="23">
        <v>42036</v>
      </c>
      <c r="F3532">
        <v>11</v>
      </c>
      <c r="G3532">
        <v>11</v>
      </c>
      <c r="H3532">
        <v>1</v>
      </c>
      <c r="I3532">
        <v>21</v>
      </c>
      <c r="J3532">
        <v>26</v>
      </c>
      <c r="K3532">
        <v>0.80769230769230771</v>
      </c>
      <c r="L3532">
        <v>26</v>
      </c>
      <c r="M3532">
        <v>1</v>
      </c>
      <c r="N3532">
        <v>20</v>
      </c>
      <c r="P3532">
        <v>2</v>
      </c>
      <c r="Q3532">
        <v>2</v>
      </c>
      <c r="R3532">
        <v>1</v>
      </c>
      <c r="S3532">
        <v>1</v>
      </c>
      <c r="T3532">
        <v>0.89583333333333337</v>
      </c>
    </row>
    <row r="3533" spans="1:20" x14ac:dyDescent="0.2">
      <c r="A3533" t="s">
        <v>4338</v>
      </c>
      <c r="B3533" t="s">
        <v>4339</v>
      </c>
      <c r="C3533" t="s">
        <v>217</v>
      </c>
      <c r="D3533" t="s">
        <v>1002</v>
      </c>
      <c r="E3533" s="23">
        <v>42036</v>
      </c>
      <c r="F3533">
        <v>7</v>
      </c>
      <c r="G3533">
        <v>7</v>
      </c>
      <c r="H3533">
        <v>1</v>
      </c>
      <c r="I3533">
        <v>20</v>
      </c>
      <c r="J3533">
        <v>50</v>
      </c>
      <c r="K3533">
        <v>0.4</v>
      </c>
      <c r="L3533">
        <v>50</v>
      </c>
      <c r="M3533">
        <v>1</v>
      </c>
      <c r="N3533">
        <v>19</v>
      </c>
      <c r="P3533">
        <v>0</v>
      </c>
      <c r="Q3533">
        <v>0</v>
      </c>
      <c r="R3533" t="e">
        <v>#DIV/0!</v>
      </c>
      <c r="S3533">
        <v>1</v>
      </c>
      <c r="T3533">
        <v>0.82</v>
      </c>
    </row>
    <row r="3534" spans="1:20" x14ac:dyDescent="0.2">
      <c r="A3534" t="s">
        <v>9867</v>
      </c>
      <c r="B3534" t="s">
        <v>9868</v>
      </c>
      <c r="C3534" t="s">
        <v>223</v>
      </c>
      <c r="D3534" t="s">
        <v>1002</v>
      </c>
      <c r="E3534" s="23">
        <v>42036</v>
      </c>
      <c r="F3534">
        <v>3</v>
      </c>
      <c r="G3534">
        <v>3</v>
      </c>
      <c r="H3534">
        <v>1</v>
      </c>
      <c r="I3534">
        <v>31</v>
      </c>
      <c r="J3534">
        <v>30</v>
      </c>
      <c r="K3534">
        <v>1.0333333333333334</v>
      </c>
      <c r="L3534">
        <v>30</v>
      </c>
      <c r="M3534">
        <v>1</v>
      </c>
      <c r="N3534">
        <v>31</v>
      </c>
      <c r="P3534">
        <v>0</v>
      </c>
      <c r="Q3534">
        <v>0</v>
      </c>
      <c r="R3534" t="e">
        <v>#DIV/0!</v>
      </c>
      <c r="S3534">
        <v>0</v>
      </c>
      <c r="T3534">
        <v>0.78</v>
      </c>
    </row>
    <row r="3535" spans="1:20" x14ac:dyDescent="0.2">
      <c r="A3535" t="s">
        <v>7986</v>
      </c>
      <c r="B3535" t="s">
        <v>7987</v>
      </c>
      <c r="C3535" t="s">
        <v>225</v>
      </c>
      <c r="D3535" t="s">
        <v>1002</v>
      </c>
      <c r="E3535" s="23">
        <v>42036</v>
      </c>
      <c r="F3535">
        <v>5</v>
      </c>
      <c r="G3535">
        <v>5</v>
      </c>
      <c r="H3535">
        <v>1</v>
      </c>
      <c r="I3535">
        <v>32</v>
      </c>
      <c r="J3535">
        <v>50</v>
      </c>
      <c r="K3535">
        <v>0.64</v>
      </c>
      <c r="L3535">
        <v>50</v>
      </c>
      <c r="M3535">
        <v>1</v>
      </c>
      <c r="N3535">
        <v>32</v>
      </c>
      <c r="P3535">
        <v>0</v>
      </c>
      <c r="Q3535">
        <v>1</v>
      </c>
      <c r="R3535">
        <v>0</v>
      </c>
      <c r="S3535">
        <v>0</v>
      </c>
      <c r="T3535">
        <v>0.8899999999999999</v>
      </c>
    </row>
    <row r="3536" spans="1:20" x14ac:dyDescent="0.2">
      <c r="A3536" t="s">
        <v>7046</v>
      </c>
      <c r="B3536" t="s">
        <v>7047</v>
      </c>
      <c r="C3536" t="s">
        <v>232</v>
      </c>
      <c r="D3536" t="s">
        <v>1002</v>
      </c>
      <c r="E3536" s="23">
        <v>42036</v>
      </c>
      <c r="F3536">
        <v>7</v>
      </c>
      <c r="G3536">
        <v>8</v>
      </c>
      <c r="H3536">
        <v>0.875</v>
      </c>
      <c r="I3536">
        <v>45</v>
      </c>
      <c r="J3536">
        <v>70</v>
      </c>
      <c r="K3536">
        <v>0.6428571428571429</v>
      </c>
      <c r="L3536">
        <v>75</v>
      </c>
      <c r="M3536">
        <v>0.93333333333333335</v>
      </c>
      <c r="N3536">
        <v>45</v>
      </c>
      <c r="P3536">
        <v>0</v>
      </c>
      <c r="Q3536">
        <v>0</v>
      </c>
      <c r="R3536" t="e">
        <v>#DIV/0!</v>
      </c>
      <c r="S3536">
        <v>0</v>
      </c>
      <c r="T3536">
        <v>0.60499999999999998</v>
      </c>
    </row>
    <row r="3537" spans="1:20" x14ac:dyDescent="0.2">
      <c r="A3537" t="s">
        <v>4688</v>
      </c>
      <c r="B3537" t="s">
        <v>4689</v>
      </c>
      <c r="C3537" t="s">
        <v>234</v>
      </c>
      <c r="D3537" t="s">
        <v>1002</v>
      </c>
      <c r="E3537" s="23">
        <v>42036</v>
      </c>
      <c r="F3537">
        <v>7</v>
      </c>
      <c r="G3537">
        <v>7</v>
      </c>
      <c r="H3537">
        <v>1</v>
      </c>
      <c r="I3537">
        <v>14</v>
      </c>
      <c r="J3537">
        <v>70</v>
      </c>
      <c r="K3537">
        <v>0.2</v>
      </c>
      <c r="L3537">
        <v>70</v>
      </c>
      <c r="M3537">
        <v>1</v>
      </c>
      <c r="N3537">
        <v>11</v>
      </c>
      <c r="P3537">
        <v>6</v>
      </c>
      <c r="Q3537">
        <v>7</v>
      </c>
      <c r="R3537">
        <v>0.8571428571428571</v>
      </c>
      <c r="S3537">
        <v>3</v>
      </c>
      <c r="T3537">
        <v>0.43499999999999994</v>
      </c>
    </row>
    <row r="3538" spans="1:20" x14ac:dyDescent="0.2">
      <c r="A3538" t="s">
        <v>3031</v>
      </c>
      <c r="B3538" t="s">
        <v>3032</v>
      </c>
      <c r="C3538" t="s">
        <v>242</v>
      </c>
      <c r="D3538" t="s">
        <v>1000</v>
      </c>
      <c r="E3538" s="23">
        <v>42036</v>
      </c>
      <c r="F3538">
        <v>9</v>
      </c>
      <c r="G3538">
        <v>14</v>
      </c>
      <c r="H3538">
        <v>0.6428571428571429</v>
      </c>
      <c r="I3538">
        <v>45</v>
      </c>
      <c r="J3538">
        <v>54</v>
      </c>
      <c r="K3538">
        <v>0.83333333333333337</v>
      </c>
      <c r="L3538">
        <v>90</v>
      </c>
      <c r="M3538">
        <v>0.6</v>
      </c>
      <c r="N3538">
        <v>39</v>
      </c>
      <c r="P3538">
        <v>3</v>
      </c>
      <c r="Q3538">
        <v>8</v>
      </c>
      <c r="R3538">
        <v>0.375</v>
      </c>
      <c r="S3538">
        <v>6</v>
      </c>
      <c r="T3538">
        <v>0.54833333333333334</v>
      </c>
    </row>
    <row r="3539" spans="1:20" x14ac:dyDescent="0.2">
      <c r="A3539" t="s">
        <v>2856</v>
      </c>
      <c r="B3539" t="s">
        <v>2857</v>
      </c>
      <c r="C3539" t="s">
        <v>2724</v>
      </c>
      <c r="D3539" t="s">
        <v>1000</v>
      </c>
      <c r="E3539" s="23">
        <v>42036</v>
      </c>
      <c r="F3539">
        <v>10</v>
      </c>
      <c r="G3539">
        <v>10</v>
      </c>
      <c r="H3539">
        <v>1</v>
      </c>
      <c r="I3539">
        <v>15</v>
      </c>
      <c r="J3539">
        <v>40</v>
      </c>
      <c r="K3539">
        <v>0.375</v>
      </c>
      <c r="L3539">
        <v>40</v>
      </c>
      <c r="M3539">
        <v>1</v>
      </c>
      <c r="N3539">
        <v>15</v>
      </c>
      <c r="P3539">
        <v>0</v>
      </c>
      <c r="Q3539">
        <v>0</v>
      </c>
      <c r="R3539" t="e">
        <v>#DIV/0!</v>
      </c>
      <c r="S3539">
        <v>0</v>
      </c>
      <c r="T3539">
        <v>0.65427083333333313</v>
      </c>
    </row>
    <row r="3540" spans="1:20" x14ac:dyDescent="0.2">
      <c r="A3540" t="s">
        <v>2611</v>
      </c>
      <c r="B3540" t="s">
        <v>2612</v>
      </c>
      <c r="C3540" t="s">
        <v>237</v>
      </c>
      <c r="D3540" t="s">
        <v>1000</v>
      </c>
      <c r="E3540" s="23">
        <v>42036</v>
      </c>
      <c r="F3540">
        <v>17</v>
      </c>
      <c r="G3540">
        <v>17</v>
      </c>
      <c r="H3540">
        <v>1</v>
      </c>
      <c r="I3540">
        <v>107</v>
      </c>
      <c r="J3540">
        <v>128</v>
      </c>
      <c r="K3540">
        <v>0.8359375</v>
      </c>
      <c r="L3540">
        <v>128</v>
      </c>
      <c r="M3540">
        <v>1</v>
      </c>
      <c r="N3540">
        <v>82</v>
      </c>
      <c r="O3540">
        <v>1.0125</v>
      </c>
      <c r="P3540">
        <v>16</v>
      </c>
      <c r="Q3540">
        <v>24</v>
      </c>
      <c r="R3540">
        <v>0.66666666666666663</v>
      </c>
      <c r="S3540">
        <v>25</v>
      </c>
    </row>
    <row r="3541" spans="1:20" x14ac:dyDescent="0.2">
      <c r="A3541" t="s">
        <v>2436</v>
      </c>
      <c r="B3541" t="s">
        <v>2437</v>
      </c>
      <c r="C3541" t="s">
        <v>238</v>
      </c>
      <c r="D3541" t="s">
        <v>1000</v>
      </c>
      <c r="E3541" s="23">
        <v>42036</v>
      </c>
      <c r="F3541">
        <v>10</v>
      </c>
      <c r="G3541">
        <v>12</v>
      </c>
      <c r="H3541">
        <v>0.83333333333333337</v>
      </c>
      <c r="I3541">
        <v>36</v>
      </c>
      <c r="J3541">
        <v>34</v>
      </c>
      <c r="K3541">
        <v>1.0588235294117647</v>
      </c>
      <c r="L3541">
        <v>40</v>
      </c>
      <c r="M3541">
        <v>0.85</v>
      </c>
      <c r="N3541">
        <v>31</v>
      </c>
      <c r="O3541">
        <v>0.77399999999999991</v>
      </c>
      <c r="P3541">
        <v>6</v>
      </c>
      <c r="Q3541">
        <v>8</v>
      </c>
      <c r="R3541">
        <v>0.75</v>
      </c>
      <c r="S3541">
        <v>5</v>
      </c>
    </row>
    <row r="3542" spans="1:20" x14ac:dyDescent="0.2">
      <c r="A3542" t="s">
        <v>2263</v>
      </c>
      <c r="B3542" t="s">
        <v>2264</v>
      </c>
      <c r="C3542" t="s">
        <v>239</v>
      </c>
      <c r="D3542" t="s">
        <v>1000</v>
      </c>
      <c r="E3542" s="23">
        <v>42036</v>
      </c>
      <c r="F3542">
        <v>3</v>
      </c>
      <c r="G3542">
        <v>4</v>
      </c>
      <c r="H3542">
        <v>0.75</v>
      </c>
      <c r="I3542">
        <v>4</v>
      </c>
      <c r="J3542">
        <v>6</v>
      </c>
      <c r="K3542">
        <v>0.66666666666666663</v>
      </c>
      <c r="L3542">
        <v>8</v>
      </c>
      <c r="M3542">
        <v>0.75</v>
      </c>
      <c r="N3542">
        <v>3</v>
      </c>
      <c r="O3542">
        <v>0.77100000000000002</v>
      </c>
      <c r="P3542">
        <v>1</v>
      </c>
      <c r="Q3542">
        <v>1</v>
      </c>
      <c r="R3542">
        <v>1</v>
      </c>
      <c r="S3542">
        <v>1</v>
      </c>
    </row>
    <row r="3543" spans="1:20" x14ac:dyDescent="0.2">
      <c r="A3543" t="s">
        <v>2088</v>
      </c>
      <c r="B3543" t="s">
        <v>2089</v>
      </c>
      <c r="C3543" t="s">
        <v>1988</v>
      </c>
      <c r="D3543" t="s">
        <v>1000</v>
      </c>
      <c r="E3543" s="23">
        <v>42036</v>
      </c>
      <c r="F3543">
        <v>8</v>
      </c>
      <c r="G3543">
        <v>9</v>
      </c>
      <c r="H3543">
        <v>0.88888888888888884</v>
      </c>
      <c r="I3543">
        <v>23</v>
      </c>
      <c r="J3543">
        <v>34</v>
      </c>
      <c r="K3543">
        <v>0.67647058823529416</v>
      </c>
      <c r="L3543">
        <v>39</v>
      </c>
      <c r="M3543">
        <v>0.87179487179487181</v>
      </c>
      <c r="N3543">
        <v>20</v>
      </c>
      <c r="P3543">
        <v>1</v>
      </c>
      <c r="Q3543">
        <v>1</v>
      </c>
      <c r="R3543">
        <v>1</v>
      </c>
      <c r="S3543">
        <v>3</v>
      </c>
    </row>
    <row r="3544" spans="1:20" x14ac:dyDescent="0.2">
      <c r="A3544" t="s">
        <v>1840</v>
      </c>
      <c r="B3544" t="s">
        <v>1841</v>
      </c>
      <c r="C3544" t="s">
        <v>240</v>
      </c>
      <c r="D3544" t="s">
        <v>1000</v>
      </c>
      <c r="E3544" s="23">
        <v>42036</v>
      </c>
      <c r="F3544">
        <v>28</v>
      </c>
      <c r="G3544">
        <v>29</v>
      </c>
      <c r="H3544">
        <v>0.96551724137931039</v>
      </c>
      <c r="I3544">
        <v>46</v>
      </c>
      <c r="J3544">
        <v>108</v>
      </c>
      <c r="K3544">
        <v>0.42592592592592593</v>
      </c>
      <c r="L3544">
        <v>116</v>
      </c>
      <c r="M3544">
        <v>0.93103448275862066</v>
      </c>
      <c r="N3544">
        <v>41</v>
      </c>
      <c r="P3544">
        <v>4</v>
      </c>
      <c r="Q3544">
        <v>4</v>
      </c>
      <c r="R3544">
        <v>1</v>
      </c>
      <c r="S3544">
        <v>5</v>
      </c>
    </row>
    <row r="3545" spans="1:20" x14ac:dyDescent="0.2">
      <c r="A3545" t="s">
        <v>1665</v>
      </c>
      <c r="B3545" t="s">
        <v>1666</v>
      </c>
      <c r="C3545" t="s">
        <v>241</v>
      </c>
      <c r="D3545" t="s">
        <v>1000</v>
      </c>
      <c r="E3545" s="23">
        <v>42036</v>
      </c>
      <c r="F3545">
        <v>41</v>
      </c>
      <c r="G3545">
        <v>43</v>
      </c>
      <c r="H3545">
        <v>0.95348837209302328</v>
      </c>
      <c r="I3545">
        <v>271</v>
      </c>
      <c r="J3545">
        <v>400</v>
      </c>
      <c r="K3545">
        <v>0.67749999999999999</v>
      </c>
      <c r="L3545">
        <v>415</v>
      </c>
      <c r="M3545">
        <v>0.96385542168674698</v>
      </c>
      <c r="N3545">
        <v>266</v>
      </c>
      <c r="P3545">
        <v>6</v>
      </c>
      <c r="Q3545">
        <v>8</v>
      </c>
      <c r="R3545">
        <v>0.75</v>
      </c>
      <c r="S3545">
        <v>5</v>
      </c>
      <c r="T3545">
        <v>0.28999999999999998</v>
      </c>
    </row>
    <row r="3546" spans="1:20" x14ac:dyDescent="0.2">
      <c r="A3546" t="s">
        <v>1490</v>
      </c>
      <c r="B3546" t="s">
        <v>1491</v>
      </c>
      <c r="C3546" t="s">
        <v>318</v>
      </c>
      <c r="D3546" t="s">
        <v>1000</v>
      </c>
      <c r="E3546" s="23">
        <v>42036</v>
      </c>
      <c r="F3546">
        <v>0</v>
      </c>
      <c r="G3546">
        <v>0</v>
      </c>
      <c r="H3546" t="e">
        <v>#DIV/0!</v>
      </c>
      <c r="I3546">
        <v>0</v>
      </c>
      <c r="J3546">
        <v>0</v>
      </c>
      <c r="K3546" t="e">
        <v>#DIV/0!</v>
      </c>
      <c r="L3546">
        <v>0</v>
      </c>
      <c r="M3546" t="e">
        <v>#DIV/0!</v>
      </c>
      <c r="N3546">
        <v>0</v>
      </c>
      <c r="P3546">
        <v>0</v>
      </c>
      <c r="Q3546">
        <v>0</v>
      </c>
      <c r="R3546" t="e">
        <v>#DIV/0!</v>
      </c>
      <c r="S3546">
        <v>0</v>
      </c>
      <c r="T3546">
        <v>0.75</v>
      </c>
    </row>
    <row r="3547" spans="1:20" x14ac:dyDescent="0.2">
      <c r="A3547" t="s">
        <v>1097</v>
      </c>
      <c r="B3547" t="s">
        <v>1182</v>
      </c>
      <c r="C3547" t="s">
        <v>235</v>
      </c>
      <c r="D3547" t="s">
        <v>1002</v>
      </c>
      <c r="E3547" s="23">
        <v>42036</v>
      </c>
      <c r="F3547">
        <v>126</v>
      </c>
      <c r="G3547">
        <v>138</v>
      </c>
      <c r="H3547">
        <v>0.91304347826086951</v>
      </c>
      <c r="I3547">
        <v>547</v>
      </c>
      <c r="J3547">
        <v>804</v>
      </c>
      <c r="K3547">
        <v>0.68034825870646765</v>
      </c>
      <c r="L3547">
        <v>876</v>
      </c>
      <c r="M3547">
        <v>0.9178082191780822</v>
      </c>
      <c r="N3547">
        <v>497</v>
      </c>
      <c r="P3547">
        <v>37</v>
      </c>
      <c r="Q3547">
        <v>54</v>
      </c>
      <c r="R3547">
        <v>0.68518518518518523</v>
      </c>
      <c r="S3547">
        <v>50</v>
      </c>
      <c r="T3547">
        <v>0.85</v>
      </c>
    </row>
    <row r="3548" spans="1:20" x14ac:dyDescent="0.2">
      <c r="A3548" t="s">
        <v>12040</v>
      </c>
      <c r="B3548" t="s">
        <v>12041</v>
      </c>
      <c r="C3548" t="s">
        <v>1051</v>
      </c>
      <c r="D3548" t="s">
        <v>1000</v>
      </c>
      <c r="E3548" s="23">
        <v>42036</v>
      </c>
      <c r="F3548">
        <v>5</v>
      </c>
      <c r="G3548">
        <v>5</v>
      </c>
      <c r="H3548">
        <v>1</v>
      </c>
      <c r="I3548">
        <v>3</v>
      </c>
      <c r="J3548">
        <v>15</v>
      </c>
      <c r="K3548">
        <v>0.2</v>
      </c>
      <c r="L3548">
        <v>15</v>
      </c>
      <c r="M3548">
        <v>1</v>
      </c>
      <c r="N3548">
        <v>3</v>
      </c>
      <c r="P3548">
        <v>0</v>
      </c>
      <c r="Q3548">
        <v>0</v>
      </c>
      <c r="R3548" t="e">
        <v>#DIV/0!</v>
      </c>
      <c r="S3548">
        <v>0</v>
      </c>
      <c r="T3548">
        <v>1.125</v>
      </c>
    </row>
    <row r="3549" spans="1:20" x14ac:dyDescent="0.2">
      <c r="A3549" t="s">
        <v>13406</v>
      </c>
      <c r="B3549" t="s">
        <v>13407</v>
      </c>
      <c r="C3549" t="s">
        <v>242</v>
      </c>
      <c r="D3549" t="s">
        <v>1002</v>
      </c>
      <c r="E3549" s="23">
        <v>42036</v>
      </c>
      <c r="F3549">
        <v>9</v>
      </c>
      <c r="G3549">
        <v>14</v>
      </c>
      <c r="H3549">
        <v>0.6428571428571429</v>
      </c>
      <c r="I3549">
        <v>45</v>
      </c>
      <c r="J3549">
        <v>54</v>
      </c>
      <c r="K3549">
        <v>0.83333333333333337</v>
      </c>
      <c r="L3549">
        <v>90</v>
      </c>
      <c r="M3549">
        <v>0.6</v>
      </c>
      <c r="N3549">
        <v>39</v>
      </c>
      <c r="P3549">
        <v>3</v>
      </c>
      <c r="Q3549">
        <v>8</v>
      </c>
      <c r="R3549">
        <v>0.375</v>
      </c>
      <c r="S3549">
        <v>6</v>
      </c>
      <c r="T3549">
        <v>0.96</v>
      </c>
    </row>
    <row r="3550" spans="1:20" x14ac:dyDescent="0.2">
      <c r="A3550" t="s">
        <v>13583</v>
      </c>
      <c r="B3550" t="s">
        <v>13584</v>
      </c>
      <c r="C3550" t="s">
        <v>237</v>
      </c>
      <c r="D3550" t="s">
        <v>1002</v>
      </c>
      <c r="E3550" s="23">
        <v>42036</v>
      </c>
      <c r="F3550">
        <v>17</v>
      </c>
      <c r="G3550">
        <v>17</v>
      </c>
      <c r="H3550">
        <v>1</v>
      </c>
      <c r="I3550">
        <v>107</v>
      </c>
      <c r="J3550">
        <v>128</v>
      </c>
      <c r="K3550">
        <v>0.8359375</v>
      </c>
      <c r="L3550">
        <v>128</v>
      </c>
      <c r="M3550">
        <v>1</v>
      </c>
      <c r="N3550">
        <v>82</v>
      </c>
      <c r="O3550">
        <v>1.0125</v>
      </c>
      <c r="P3550">
        <v>16</v>
      </c>
      <c r="Q3550">
        <v>24</v>
      </c>
      <c r="R3550">
        <v>0.66666666666666663</v>
      </c>
      <c r="S3550">
        <v>25</v>
      </c>
      <c r="T3550">
        <v>0.73</v>
      </c>
    </row>
    <row r="3551" spans="1:20" x14ac:dyDescent="0.2">
      <c r="A3551" t="s">
        <v>13758</v>
      </c>
      <c r="B3551" t="s">
        <v>13759</v>
      </c>
      <c r="C3551" t="s">
        <v>238</v>
      </c>
      <c r="D3551" t="s">
        <v>1002</v>
      </c>
      <c r="E3551" s="23">
        <v>42036</v>
      </c>
      <c r="F3551">
        <v>10</v>
      </c>
      <c r="G3551">
        <v>12</v>
      </c>
      <c r="H3551">
        <v>0.83333333333333337</v>
      </c>
      <c r="I3551">
        <v>36</v>
      </c>
      <c r="J3551">
        <v>34</v>
      </c>
      <c r="K3551">
        <v>1.0588235294117647</v>
      </c>
      <c r="L3551">
        <v>40</v>
      </c>
      <c r="M3551">
        <v>0.85</v>
      </c>
      <c r="N3551">
        <v>31</v>
      </c>
      <c r="O3551">
        <v>0.77399999999999991</v>
      </c>
      <c r="P3551">
        <v>6</v>
      </c>
      <c r="Q3551">
        <v>8</v>
      </c>
      <c r="R3551">
        <v>0.75</v>
      </c>
      <c r="S3551">
        <v>5</v>
      </c>
    </row>
    <row r="3552" spans="1:20" x14ac:dyDescent="0.2">
      <c r="A3552" t="s">
        <v>13935</v>
      </c>
      <c r="B3552" t="s">
        <v>13936</v>
      </c>
      <c r="C3552" t="s">
        <v>239</v>
      </c>
      <c r="D3552" t="s">
        <v>1002</v>
      </c>
      <c r="E3552" s="23">
        <v>42036</v>
      </c>
      <c r="F3552">
        <v>3</v>
      </c>
      <c r="G3552">
        <v>4</v>
      </c>
      <c r="H3552">
        <v>0.75</v>
      </c>
      <c r="I3552">
        <v>4</v>
      </c>
      <c r="J3552">
        <v>6</v>
      </c>
      <c r="K3552">
        <v>0.66666666666666663</v>
      </c>
      <c r="L3552">
        <v>8</v>
      </c>
      <c r="M3552">
        <v>0.75</v>
      </c>
      <c r="N3552">
        <v>3</v>
      </c>
      <c r="O3552">
        <v>0.77100000000000002</v>
      </c>
      <c r="P3552">
        <v>1</v>
      </c>
      <c r="Q3552">
        <v>1</v>
      </c>
      <c r="R3552">
        <v>1</v>
      </c>
      <c r="S3552">
        <v>1</v>
      </c>
      <c r="T3552">
        <v>0.83</v>
      </c>
    </row>
    <row r="3553" spans="1:20" x14ac:dyDescent="0.2">
      <c r="A3553" t="s">
        <v>14122</v>
      </c>
      <c r="B3553" t="s">
        <v>14123</v>
      </c>
      <c r="C3553" t="s">
        <v>240</v>
      </c>
      <c r="D3553" t="s">
        <v>1002</v>
      </c>
      <c r="E3553" s="23">
        <v>42036</v>
      </c>
      <c r="F3553">
        <v>28</v>
      </c>
      <c r="G3553">
        <v>29</v>
      </c>
      <c r="H3553">
        <v>0.96551724137931039</v>
      </c>
      <c r="I3553">
        <v>46</v>
      </c>
      <c r="J3553">
        <v>108</v>
      </c>
      <c r="K3553">
        <v>0.42592592592592593</v>
      </c>
      <c r="L3553">
        <v>116</v>
      </c>
      <c r="M3553">
        <v>0.93103448275862066</v>
      </c>
      <c r="N3553">
        <v>41</v>
      </c>
      <c r="P3553">
        <v>4</v>
      </c>
      <c r="Q3553">
        <v>4</v>
      </c>
      <c r="R3553">
        <v>1</v>
      </c>
      <c r="S3553">
        <v>5</v>
      </c>
      <c r="T3553">
        <v>0.95</v>
      </c>
    </row>
    <row r="3554" spans="1:20" x14ac:dyDescent="0.2">
      <c r="A3554" t="s">
        <v>14299</v>
      </c>
      <c r="B3554" t="s">
        <v>14300</v>
      </c>
      <c r="C3554" t="s">
        <v>241</v>
      </c>
      <c r="D3554" t="s">
        <v>1002</v>
      </c>
      <c r="E3554" s="23">
        <v>42036</v>
      </c>
      <c r="F3554">
        <v>41</v>
      </c>
      <c r="G3554">
        <v>43</v>
      </c>
      <c r="H3554">
        <v>0.95348837209302328</v>
      </c>
      <c r="I3554">
        <v>271</v>
      </c>
      <c r="J3554">
        <v>400</v>
      </c>
      <c r="K3554">
        <v>0.67749999999999999</v>
      </c>
      <c r="L3554">
        <v>415</v>
      </c>
      <c r="M3554">
        <v>0.96385542168674698</v>
      </c>
      <c r="N3554">
        <v>266</v>
      </c>
      <c r="P3554">
        <v>6</v>
      </c>
      <c r="Q3554">
        <v>8</v>
      </c>
      <c r="R3554">
        <v>0.75</v>
      </c>
      <c r="S3554">
        <v>5</v>
      </c>
      <c r="T3554">
        <v>0.62</v>
      </c>
    </row>
    <row r="3555" spans="1:20" x14ac:dyDescent="0.2">
      <c r="A3555" t="s">
        <v>14411</v>
      </c>
      <c r="B3555" t="s">
        <v>14412</v>
      </c>
      <c r="C3555" t="s">
        <v>318</v>
      </c>
      <c r="D3555" t="s">
        <v>1002</v>
      </c>
      <c r="E3555" s="23">
        <v>42036</v>
      </c>
      <c r="F3555">
        <v>0</v>
      </c>
      <c r="G3555">
        <v>0</v>
      </c>
      <c r="H3555" t="e">
        <v>#DIV/0!</v>
      </c>
      <c r="I3555">
        <v>0</v>
      </c>
      <c r="J3555">
        <v>0</v>
      </c>
      <c r="K3555" t="e">
        <v>#DIV/0!</v>
      </c>
      <c r="L3555">
        <v>0</v>
      </c>
      <c r="M3555" t="e">
        <v>#DIV/0!</v>
      </c>
      <c r="N3555">
        <v>0</v>
      </c>
      <c r="P3555">
        <v>0</v>
      </c>
      <c r="Q3555">
        <v>0</v>
      </c>
      <c r="R3555" t="e">
        <v>#DIV/0!</v>
      </c>
      <c r="S3555">
        <v>0</v>
      </c>
      <c r="T3555">
        <v>0.69</v>
      </c>
    </row>
    <row r="3556" spans="1:20" x14ac:dyDescent="0.2">
      <c r="A3556" t="s">
        <v>14628</v>
      </c>
      <c r="B3556" t="s">
        <v>14629</v>
      </c>
      <c r="C3556" t="s">
        <v>199</v>
      </c>
      <c r="D3556" t="s">
        <v>1000</v>
      </c>
      <c r="E3556" s="23">
        <v>42036</v>
      </c>
      <c r="F3556">
        <v>13</v>
      </c>
      <c r="G3556">
        <v>13</v>
      </c>
      <c r="H3556">
        <v>1</v>
      </c>
      <c r="I3556">
        <v>107</v>
      </c>
      <c r="J3556">
        <v>95</v>
      </c>
      <c r="K3556">
        <v>1.1263157894736842</v>
      </c>
      <c r="L3556">
        <v>95</v>
      </c>
      <c r="M3556">
        <v>1</v>
      </c>
      <c r="N3556">
        <v>105</v>
      </c>
      <c r="P3556">
        <v>1</v>
      </c>
      <c r="Q3556">
        <v>1</v>
      </c>
      <c r="R3556">
        <v>1</v>
      </c>
      <c r="S3556">
        <v>2</v>
      </c>
      <c r="T3556">
        <v>0.33</v>
      </c>
    </row>
    <row r="3557" spans="1:20" x14ac:dyDescent="0.2">
      <c r="A3557" t="s">
        <v>14894</v>
      </c>
      <c r="B3557" t="s">
        <v>14895</v>
      </c>
      <c r="C3557" t="s">
        <v>200</v>
      </c>
      <c r="D3557" t="s">
        <v>1002</v>
      </c>
      <c r="E3557" s="23">
        <v>42036</v>
      </c>
      <c r="F3557">
        <v>5</v>
      </c>
      <c r="G3557">
        <v>5</v>
      </c>
      <c r="H3557">
        <v>1</v>
      </c>
      <c r="I3557">
        <v>12</v>
      </c>
      <c r="J3557">
        <v>25</v>
      </c>
      <c r="K3557">
        <v>0.48</v>
      </c>
      <c r="L3557">
        <v>25</v>
      </c>
      <c r="M3557">
        <v>1</v>
      </c>
      <c r="N3557">
        <v>10</v>
      </c>
      <c r="P3557">
        <v>1</v>
      </c>
      <c r="Q3557">
        <v>1</v>
      </c>
      <c r="R3557">
        <v>1</v>
      </c>
      <c r="S3557">
        <v>2</v>
      </c>
      <c r="T3557">
        <v>0.72</v>
      </c>
    </row>
    <row r="3558" spans="1:20" x14ac:dyDescent="0.2">
      <c r="A3558" t="s">
        <v>15071</v>
      </c>
      <c r="B3558" t="s">
        <v>15072</v>
      </c>
      <c r="C3558" t="s">
        <v>202</v>
      </c>
      <c r="D3558" t="s">
        <v>1002</v>
      </c>
      <c r="E3558" s="23">
        <v>42036</v>
      </c>
      <c r="F3558">
        <v>8</v>
      </c>
      <c r="G3558">
        <v>8</v>
      </c>
      <c r="H3558">
        <v>1</v>
      </c>
      <c r="I3558">
        <v>95</v>
      </c>
      <c r="J3558">
        <v>70</v>
      </c>
      <c r="K3558">
        <v>1.3571428571428572</v>
      </c>
      <c r="L3558">
        <v>70</v>
      </c>
      <c r="M3558">
        <v>1</v>
      </c>
      <c r="N3558">
        <v>95</v>
      </c>
      <c r="P3558">
        <v>0</v>
      </c>
      <c r="Q3558">
        <v>0</v>
      </c>
      <c r="R3558" t="e">
        <v>#DIV/0!</v>
      </c>
      <c r="S3558">
        <v>0</v>
      </c>
    </row>
    <row r="3559" spans="1:20" x14ac:dyDescent="0.2">
      <c r="A3559" t="s">
        <v>15614</v>
      </c>
      <c r="B3559" t="s">
        <v>15615</v>
      </c>
      <c r="C3559" t="s">
        <v>228</v>
      </c>
      <c r="D3559" t="s">
        <v>1002</v>
      </c>
      <c r="E3559" s="23">
        <v>42036</v>
      </c>
      <c r="F3559">
        <v>3</v>
      </c>
      <c r="G3559">
        <v>5</v>
      </c>
      <c r="H3559">
        <v>0.6</v>
      </c>
      <c r="I3559">
        <v>0</v>
      </c>
      <c r="J3559">
        <v>14</v>
      </c>
      <c r="K3559">
        <v>0</v>
      </c>
      <c r="L3559">
        <v>28</v>
      </c>
      <c r="M3559">
        <v>0.5</v>
      </c>
      <c r="N3559">
        <v>0</v>
      </c>
      <c r="P3559">
        <v>0</v>
      </c>
      <c r="Q3559">
        <v>0</v>
      </c>
      <c r="R3559" t="e">
        <v>#DIV/0!</v>
      </c>
      <c r="S3559">
        <v>0</v>
      </c>
      <c r="T3559">
        <v>0.34</v>
      </c>
    </row>
    <row r="3560" spans="1:20" x14ac:dyDescent="0.2">
      <c r="A3560" t="s">
        <v>15775</v>
      </c>
      <c r="B3560" t="s">
        <v>15776</v>
      </c>
      <c r="C3560" t="s">
        <v>227</v>
      </c>
      <c r="D3560" t="s">
        <v>1000</v>
      </c>
      <c r="E3560" s="23">
        <v>42036</v>
      </c>
      <c r="F3560">
        <v>3</v>
      </c>
      <c r="G3560">
        <v>5</v>
      </c>
      <c r="H3560">
        <v>0.6</v>
      </c>
      <c r="I3560">
        <v>0</v>
      </c>
      <c r="J3560">
        <v>14</v>
      </c>
      <c r="K3560">
        <v>0</v>
      </c>
      <c r="L3560">
        <v>28</v>
      </c>
      <c r="M3560">
        <v>0.5</v>
      </c>
      <c r="N3560">
        <v>0</v>
      </c>
      <c r="P3560">
        <v>0</v>
      </c>
      <c r="Q3560">
        <v>0</v>
      </c>
      <c r="R3560" t="e">
        <v>#DIV/0!</v>
      </c>
      <c r="S3560">
        <v>0</v>
      </c>
      <c r="T3560">
        <v>0.2</v>
      </c>
    </row>
    <row r="3561" spans="1:20" x14ac:dyDescent="0.2">
      <c r="A3561" t="s">
        <v>15952</v>
      </c>
      <c r="B3561" t="s">
        <v>15953</v>
      </c>
      <c r="C3561" t="s">
        <v>203</v>
      </c>
      <c r="D3561" t="s">
        <v>1000</v>
      </c>
      <c r="E3561" s="23">
        <v>42036</v>
      </c>
      <c r="F3561">
        <v>11</v>
      </c>
      <c r="G3561">
        <v>12</v>
      </c>
      <c r="H3561">
        <v>0.91666666666666663</v>
      </c>
      <c r="I3561">
        <v>37</v>
      </c>
      <c r="J3561">
        <v>72</v>
      </c>
      <c r="K3561">
        <v>0.51388888888888884</v>
      </c>
      <c r="L3561">
        <v>77</v>
      </c>
      <c r="M3561">
        <v>0.93506493506493504</v>
      </c>
      <c r="N3561">
        <v>31</v>
      </c>
      <c r="P3561">
        <v>6</v>
      </c>
      <c r="Q3561">
        <v>9</v>
      </c>
      <c r="R3561">
        <v>0.66666666666666663</v>
      </c>
      <c r="S3561">
        <v>6</v>
      </c>
      <c r="T3561">
        <v>0.16</v>
      </c>
    </row>
    <row r="3562" spans="1:20" x14ac:dyDescent="0.2">
      <c r="A3562" t="s">
        <v>16131</v>
      </c>
      <c r="B3562" t="s">
        <v>16132</v>
      </c>
      <c r="C3562" t="s">
        <v>205</v>
      </c>
      <c r="D3562" t="s">
        <v>1002</v>
      </c>
      <c r="E3562" s="23">
        <v>42036</v>
      </c>
      <c r="F3562">
        <v>5</v>
      </c>
      <c r="G3562">
        <v>5</v>
      </c>
      <c r="H3562">
        <v>1</v>
      </c>
      <c r="I3562">
        <v>34</v>
      </c>
      <c r="J3562">
        <v>45</v>
      </c>
      <c r="K3562">
        <v>0.75555555555555554</v>
      </c>
      <c r="L3562">
        <v>45</v>
      </c>
      <c r="M3562">
        <v>1</v>
      </c>
      <c r="N3562">
        <v>28</v>
      </c>
      <c r="O3562">
        <v>1</v>
      </c>
      <c r="P3562">
        <v>5</v>
      </c>
      <c r="Q3562">
        <v>8</v>
      </c>
      <c r="R3562">
        <v>0.625</v>
      </c>
      <c r="S3562">
        <v>6</v>
      </c>
    </row>
    <row r="3563" spans="1:20" x14ac:dyDescent="0.2">
      <c r="A3563" t="s">
        <v>16308</v>
      </c>
      <c r="B3563" t="s">
        <v>16309</v>
      </c>
      <c r="C3563" t="s">
        <v>204</v>
      </c>
      <c r="D3563" t="s">
        <v>1002</v>
      </c>
      <c r="E3563" s="23">
        <v>42036</v>
      </c>
      <c r="F3563">
        <v>6</v>
      </c>
      <c r="G3563">
        <v>7</v>
      </c>
      <c r="H3563">
        <v>0.8571428571428571</v>
      </c>
      <c r="I3563">
        <v>3</v>
      </c>
      <c r="J3563">
        <v>27</v>
      </c>
      <c r="K3563">
        <v>0.1111111111111111</v>
      </c>
      <c r="L3563">
        <v>35</v>
      </c>
      <c r="M3563">
        <v>0.77142857142857146</v>
      </c>
      <c r="N3563">
        <v>3</v>
      </c>
      <c r="P3563">
        <v>1</v>
      </c>
      <c r="Q3563">
        <v>1</v>
      </c>
      <c r="R3563">
        <v>1</v>
      </c>
      <c r="S3563">
        <v>0</v>
      </c>
      <c r="T3563">
        <v>0.7</v>
      </c>
    </row>
    <row r="3564" spans="1:20" x14ac:dyDescent="0.2">
      <c r="A3564" t="s">
        <v>16626</v>
      </c>
      <c r="B3564" t="s">
        <v>16627</v>
      </c>
      <c r="C3564" t="s">
        <v>223</v>
      </c>
      <c r="D3564" t="s">
        <v>1000</v>
      </c>
      <c r="E3564" s="23">
        <v>42036</v>
      </c>
      <c r="F3564">
        <v>3</v>
      </c>
      <c r="G3564">
        <v>3</v>
      </c>
      <c r="H3564">
        <v>1</v>
      </c>
      <c r="I3564">
        <v>31</v>
      </c>
      <c r="J3564">
        <v>30</v>
      </c>
      <c r="K3564">
        <v>1.0333333333333334</v>
      </c>
      <c r="L3564">
        <v>30</v>
      </c>
      <c r="M3564">
        <v>1</v>
      </c>
      <c r="N3564">
        <v>31</v>
      </c>
      <c r="P3564">
        <v>0</v>
      </c>
      <c r="Q3564">
        <v>0</v>
      </c>
      <c r="R3564" t="e">
        <v>#DIV/0!</v>
      </c>
      <c r="S3564">
        <v>0</v>
      </c>
      <c r="T3564">
        <v>0.44</v>
      </c>
    </row>
    <row r="3565" spans="1:20" x14ac:dyDescent="0.2">
      <c r="A3565" t="s">
        <v>16805</v>
      </c>
      <c r="B3565" t="s">
        <v>16806</v>
      </c>
      <c r="C3565" t="s">
        <v>224</v>
      </c>
      <c r="D3565" t="s">
        <v>1002</v>
      </c>
      <c r="E3565" s="23">
        <v>42036</v>
      </c>
      <c r="F3565">
        <v>3</v>
      </c>
      <c r="G3565">
        <v>3</v>
      </c>
      <c r="H3565">
        <v>1</v>
      </c>
      <c r="I3565">
        <v>31</v>
      </c>
      <c r="J3565">
        <v>30</v>
      </c>
      <c r="K3565">
        <v>1.0333333333333334</v>
      </c>
      <c r="L3565">
        <v>30</v>
      </c>
      <c r="M3565">
        <v>1</v>
      </c>
      <c r="N3565">
        <v>31</v>
      </c>
      <c r="P3565">
        <v>0</v>
      </c>
      <c r="Q3565">
        <v>0</v>
      </c>
      <c r="R3565" t="e">
        <v>#DIV/0!</v>
      </c>
      <c r="S3565">
        <v>0</v>
      </c>
      <c r="T3565">
        <v>0.69</v>
      </c>
    </row>
    <row r="3566" spans="1:20" x14ac:dyDescent="0.2">
      <c r="A3566" t="s">
        <v>17242</v>
      </c>
      <c r="B3566" t="s">
        <v>17243</v>
      </c>
      <c r="C3566" t="s">
        <v>225</v>
      </c>
      <c r="D3566" t="s">
        <v>1000</v>
      </c>
      <c r="E3566" s="23">
        <v>42036</v>
      </c>
      <c r="F3566">
        <v>5</v>
      </c>
      <c r="G3566">
        <v>5</v>
      </c>
      <c r="H3566">
        <v>1</v>
      </c>
      <c r="I3566">
        <v>32</v>
      </c>
      <c r="J3566">
        <v>50</v>
      </c>
      <c r="K3566">
        <v>0.64</v>
      </c>
      <c r="L3566">
        <v>50</v>
      </c>
      <c r="M3566">
        <v>1</v>
      </c>
      <c r="N3566">
        <v>32</v>
      </c>
      <c r="P3566">
        <v>0</v>
      </c>
      <c r="Q3566">
        <v>1</v>
      </c>
      <c r="R3566">
        <v>0</v>
      </c>
      <c r="S3566">
        <v>0</v>
      </c>
      <c r="T3566">
        <v>0.59</v>
      </c>
    </row>
    <row r="3567" spans="1:20" x14ac:dyDescent="0.2">
      <c r="A3567" t="s">
        <v>17449</v>
      </c>
      <c r="B3567" t="s">
        <v>17450</v>
      </c>
      <c r="C3567" t="s">
        <v>226</v>
      </c>
      <c r="D3567" t="s">
        <v>1002</v>
      </c>
      <c r="E3567" s="23">
        <v>42036</v>
      </c>
      <c r="F3567">
        <v>5</v>
      </c>
      <c r="G3567">
        <v>5</v>
      </c>
      <c r="H3567">
        <v>1</v>
      </c>
      <c r="I3567">
        <v>32</v>
      </c>
      <c r="J3567">
        <v>50</v>
      </c>
      <c r="K3567">
        <v>0.64</v>
      </c>
      <c r="L3567">
        <v>50</v>
      </c>
      <c r="M3567">
        <v>1</v>
      </c>
      <c r="N3567">
        <v>32</v>
      </c>
      <c r="P3567">
        <v>0</v>
      </c>
      <c r="Q3567">
        <v>1</v>
      </c>
      <c r="R3567">
        <v>0</v>
      </c>
      <c r="S3567">
        <v>0</v>
      </c>
    </row>
    <row r="3568" spans="1:20" x14ac:dyDescent="0.2">
      <c r="A3568" t="s">
        <v>17626</v>
      </c>
      <c r="B3568" t="s">
        <v>17627</v>
      </c>
      <c r="C3568" t="s">
        <v>232</v>
      </c>
      <c r="D3568" t="s">
        <v>1000</v>
      </c>
      <c r="E3568" s="23">
        <v>42036</v>
      </c>
      <c r="F3568">
        <v>7</v>
      </c>
      <c r="G3568">
        <v>8</v>
      </c>
      <c r="H3568">
        <v>0.875</v>
      </c>
      <c r="I3568">
        <v>45</v>
      </c>
      <c r="J3568">
        <v>70</v>
      </c>
      <c r="K3568">
        <v>0.6428571428571429</v>
      </c>
      <c r="L3568">
        <v>75</v>
      </c>
      <c r="M3568">
        <v>0.93333333333333335</v>
      </c>
      <c r="N3568">
        <v>45</v>
      </c>
      <c r="P3568">
        <v>0</v>
      </c>
      <c r="Q3568">
        <v>0</v>
      </c>
      <c r="R3568" t="e">
        <v>#DIV/0!</v>
      </c>
      <c r="S3568">
        <v>0</v>
      </c>
      <c r="T3568">
        <v>0.92</v>
      </c>
    </row>
    <row r="3569" spans="1:20" x14ac:dyDescent="0.2">
      <c r="A3569" t="s">
        <v>17823</v>
      </c>
      <c r="B3569" t="s">
        <v>17824</v>
      </c>
      <c r="C3569" t="s">
        <v>231</v>
      </c>
      <c r="D3569" t="s">
        <v>1002</v>
      </c>
      <c r="E3569" s="23">
        <v>42036</v>
      </c>
      <c r="F3569">
        <v>7</v>
      </c>
      <c r="G3569">
        <v>8</v>
      </c>
      <c r="H3569">
        <v>0.875</v>
      </c>
      <c r="I3569">
        <v>45</v>
      </c>
      <c r="J3569">
        <v>70</v>
      </c>
      <c r="K3569">
        <v>0.6428571428571429</v>
      </c>
      <c r="L3569">
        <v>75</v>
      </c>
      <c r="M3569">
        <v>0.93333333333333335</v>
      </c>
      <c r="N3569">
        <v>45</v>
      </c>
      <c r="P3569">
        <v>0</v>
      </c>
      <c r="Q3569">
        <v>0</v>
      </c>
      <c r="R3569" t="e">
        <v>#DIV/0!</v>
      </c>
      <c r="S3569">
        <v>0</v>
      </c>
      <c r="T3569">
        <v>0</v>
      </c>
    </row>
    <row r="3570" spans="1:20" x14ac:dyDescent="0.2">
      <c r="A3570" t="s">
        <v>18000</v>
      </c>
      <c r="B3570" t="s">
        <v>18001</v>
      </c>
      <c r="C3570" t="s">
        <v>317</v>
      </c>
      <c r="D3570" t="s">
        <v>1000</v>
      </c>
      <c r="E3570" s="23">
        <v>42036</v>
      </c>
      <c r="F3570">
        <v>11</v>
      </c>
      <c r="G3570">
        <v>11</v>
      </c>
      <c r="H3570">
        <v>1</v>
      </c>
      <c r="I3570">
        <v>21</v>
      </c>
      <c r="J3570">
        <v>26</v>
      </c>
      <c r="K3570">
        <v>0.80769230769230771</v>
      </c>
      <c r="L3570">
        <v>26</v>
      </c>
      <c r="M3570">
        <v>1</v>
      </c>
      <c r="N3570">
        <v>20</v>
      </c>
      <c r="P3570">
        <v>2</v>
      </c>
      <c r="Q3570">
        <v>2</v>
      </c>
      <c r="R3570">
        <v>1</v>
      </c>
      <c r="S3570">
        <v>1</v>
      </c>
      <c r="T3570">
        <v>0.31</v>
      </c>
    </row>
    <row r="3571" spans="1:20" x14ac:dyDescent="0.2">
      <c r="A3571" t="s">
        <v>18179</v>
      </c>
      <c r="B3571" t="s">
        <v>18180</v>
      </c>
      <c r="C3571" t="s">
        <v>316</v>
      </c>
      <c r="D3571" t="s">
        <v>1002</v>
      </c>
      <c r="E3571" s="23">
        <v>42036</v>
      </c>
      <c r="F3571">
        <v>11</v>
      </c>
      <c r="G3571">
        <v>11</v>
      </c>
      <c r="H3571">
        <v>1</v>
      </c>
      <c r="I3571">
        <v>21</v>
      </c>
      <c r="J3571">
        <v>26</v>
      </c>
      <c r="K3571">
        <v>0.80769230769230771</v>
      </c>
      <c r="L3571">
        <v>26</v>
      </c>
      <c r="M3571">
        <v>1</v>
      </c>
      <c r="N3571">
        <v>20</v>
      </c>
      <c r="P3571">
        <v>2</v>
      </c>
      <c r="Q3571">
        <v>2</v>
      </c>
      <c r="R3571">
        <v>1</v>
      </c>
      <c r="S3571">
        <v>1</v>
      </c>
      <c r="T3571">
        <v>0.67</v>
      </c>
    </row>
    <row r="3572" spans="1:20" x14ac:dyDescent="0.2">
      <c r="A3572" t="s">
        <v>18432</v>
      </c>
      <c r="B3572" t="s">
        <v>18433</v>
      </c>
      <c r="C3572" t="s">
        <v>214</v>
      </c>
      <c r="D3572" t="s">
        <v>1000</v>
      </c>
      <c r="E3572" s="23">
        <v>42036</v>
      </c>
      <c r="F3572">
        <v>15</v>
      </c>
      <c r="G3572">
        <v>16</v>
      </c>
      <c r="H3572">
        <v>0.9375</v>
      </c>
      <c r="I3572">
        <v>75</v>
      </c>
      <c r="J3572">
        <v>128</v>
      </c>
      <c r="K3572">
        <v>0.5859375</v>
      </c>
      <c r="L3572">
        <v>138</v>
      </c>
      <c r="M3572">
        <v>0.92753623188405798</v>
      </c>
      <c r="N3572">
        <v>67</v>
      </c>
      <c r="P3572">
        <v>5</v>
      </c>
      <c r="Q3572">
        <v>9</v>
      </c>
      <c r="R3572">
        <v>0.55555555555555558</v>
      </c>
      <c r="S3572">
        <v>8</v>
      </c>
      <c r="T3572">
        <v>0.73</v>
      </c>
    </row>
    <row r="3573" spans="1:20" x14ac:dyDescent="0.2">
      <c r="A3573" t="s">
        <v>18611</v>
      </c>
      <c r="B3573" t="s">
        <v>18612</v>
      </c>
      <c r="C3573" t="s">
        <v>215</v>
      </c>
      <c r="D3573" t="s">
        <v>1002</v>
      </c>
      <c r="E3573" s="23">
        <v>42036</v>
      </c>
      <c r="F3573">
        <v>7</v>
      </c>
      <c r="G3573">
        <v>7</v>
      </c>
      <c r="H3573">
        <v>1</v>
      </c>
      <c r="I3573">
        <v>38</v>
      </c>
      <c r="J3573">
        <v>48</v>
      </c>
      <c r="K3573">
        <v>0.79166666666666663</v>
      </c>
      <c r="L3573">
        <v>48</v>
      </c>
      <c r="M3573">
        <v>1</v>
      </c>
      <c r="N3573">
        <v>32</v>
      </c>
      <c r="O3573">
        <v>0.8125</v>
      </c>
      <c r="P3573">
        <v>5</v>
      </c>
      <c r="Q3573">
        <v>9</v>
      </c>
      <c r="R3573">
        <v>0.55555555555555558</v>
      </c>
      <c r="S3573">
        <v>6</v>
      </c>
      <c r="T3573">
        <v>0.55000000000000004</v>
      </c>
    </row>
    <row r="3574" spans="1:20" x14ac:dyDescent="0.2">
      <c r="A3574" t="s">
        <v>18788</v>
      </c>
      <c r="B3574" t="s">
        <v>18789</v>
      </c>
      <c r="C3574" t="s">
        <v>216</v>
      </c>
      <c r="D3574" t="s">
        <v>1002</v>
      </c>
      <c r="E3574" s="23">
        <v>42036</v>
      </c>
      <c r="F3574">
        <v>8</v>
      </c>
      <c r="G3574">
        <v>9</v>
      </c>
      <c r="H3574">
        <v>0.88888888888888884</v>
      </c>
      <c r="I3574">
        <v>37</v>
      </c>
      <c r="J3574">
        <v>80</v>
      </c>
      <c r="K3574">
        <v>0.46250000000000002</v>
      </c>
      <c r="L3574">
        <v>90</v>
      </c>
      <c r="M3574">
        <v>0.88888888888888884</v>
      </c>
      <c r="N3574">
        <v>35</v>
      </c>
      <c r="P3574">
        <v>0</v>
      </c>
      <c r="Q3574">
        <v>0</v>
      </c>
      <c r="R3574" t="e">
        <v>#DIV/0!</v>
      </c>
      <c r="S3574">
        <v>2</v>
      </c>
      <c r="T3574">
        <v>0.38</v>
      </c>
    </row>
    <row r="3575" spans="1:20" x14ac:dyDescent="0.2">
      <c r="A3575" t="s">
        <v>18965</v>
      </c>
      <c r="B3575" t="s">
        <v>18966</v>
      </c>
      <c r="C3575" t="s">
        <v>229</v>
      </c>
      <c r="D3575" t="s">
        <v>1002</v>
      </c>
      <c r="E3575" s="23">
        <v>42036</v>
      </c>
      <c r="F3575">
        <v>2</v>
      </c>
      <c r="G3575">
        <v>3</v>
      </c>
      <c r="H3575">
        <v>0.66666666666666663</v>
      </c>
      <c r="I3575">
        <v>8</v>
      </c>
      <c r="J3575">
        <v>12</v>
      </c>
      <c r="K3575">
        <v>0.66666666666666663</v>
      </c>
      <c r="L3575">
        <v>18</v>
      </c>
      <c r="M3575">
        <v>0.66666666666666663</v>
      </c>
      <c r="N3575">
        <v>8</v>
      </c>
      <c r="P3575">
        <v>3</v>
      </c>
      <c r="Q3575">
        <v>5</v>
      </c>
      <c r="R3575">
        <v>0.6</v>
      </c>
      <c r="S3575">
        <v>0</v>
      </c>
      <c r="T3575" t="e">
        <v>#DIV/0!</v>
      </c>
    </row>
    <row r="3576" spans="1:20" x14ac:dyDescent="0.2">
      <c r="A3576" t="s">
        <v>19142</v>
      </c>
      <c r="B3576" t="s">
        <v>19143</v>
      </c>
      <c r="C3576" t="s">
        <v>230</v>
      </c>
      <c r="D3576" t="s">
        <v>1000</v>
      </c>
      <c r="E3576" s="23">
        <v>42036</v>
      </c>
      <c r="F3576">
        <v>2</v>
      </c>
      <c r="G3576">
        <v>3</v>
      </c>
      <c r="H3576">
        <v>0.66666666666666663</v>
      </c>
      <c r="I3576">
        <v>8</v>
      </c>
      <c r="J3576">
        <v>12</v>
      </c>
      <c r="K3576">
        <v>0.66666666666666663</v>
      </c>
      <c r="L3576">
        <v>18</v>
      </c>
      <c r="M3576">
        <v>0.66666666666666663</v>
      </c>
      <c r="N3576">
        <v>8</v>
      </c>
      <c r="P3576">
        <v>3</v>
      </c>
      <c r="Q3576">
        <v>5</v>
      </c>
      <c r="R3576">
        <v>0.6</v>
      </c>
      <c r="S3576">
        <v>0</v>
      </c>
      <c r="T3576">
        <v>0.48</v>
      </c>
    </row>
    <row r="3577" spans="1:20" x14ac:dyDescent="0.2">
      <c r="A3577" t="s">
        <v>19321</v>
      </c>
      <c r="B3577" t="s">
        <v>19322</v>
      </c>
      <c r="C3577" t="s">
        <v>234</v>
      </c>
      <c r="D3577" t="s">
        <v>1000</v>
      </c>
      <c r="E3577" s="23">
        <v>42036</v>
      </c>
      <c r="F3577">
        <v>7</v>
      </c>
      <c r="G3577">
        <v>7</v>
      </c>
      <c r="H3577">
        <v>1</v>
      </c>
      <c r="I3577">
        <v>14</v>
      </c>
      <c r="J3577">
        <v>70</v>
      </c>
      <c r="K3577">
        <v>0.2</v>
      </c>
      <c r="L3577">
        <v>70</v>
      </c>
      <c r="M3577">
        <v>1</v>
      </c>
      <c r="N3577">
        <v>11</v>
      </c>
      <c r="P3577">
        <v>6</v>
      </c>
      <c r="Q3577">
        <v>7</v>
      </c>
      <c r="R3577">
        <v>0.8571428571428571</v>
      </c>
      <c r="S3577">
        <v>3</v>
      </c>
      <c r="T3577">
        <v>0.2</v>
      </c>
    </row>
    <row r="3578" spans="1:20" x14ac:dyDescent="0.2">
      <c r="A3578" t="s">
        <v>19500</v>
      </c>
      <c r="B3578" t="s">
        <v>19501</v>
      </c>
      <c r="C3578" t="s">
        <v>233</v>
      </c>
      <c r="D3578" t="s">
        <v>1002</v>
      </c>
      <c r="E3578" s="23">
        <v>42036</v>
      </c>
      <c r="F3578">
        <v>7</v>
      </c>
      <c r="G3578">
        <v>7</v>
      </c>
      <c r="H3578">
        <v>1</v>
      </c>
      <c r="I3578">
        <v>14</v>
      </c>
      <c r="J3578">
        <v>70</v>
      </c>
      <c r="K3578">
        <v>0.2</v>
      </c>
      <c r="L3578">
        <v>70</v>
      </c>
      <c r="M3578">
        <v>1</v>
      </c>
      <c r="N3578">
        <v>11</v>
      </c>
      <c r="P3578">
        <v>6</v>
      </c>
      <c r="Q3578">
        <v>7</v>
      </c>
      <c r="R3578">
        <v>0.8571428571428571</v>
      </c>
      <c r="S3578">
        <v>3</v>
      </c>
      <c r="T3578" t="e">
        <v>#DIV/0!</v>
      </c>
    </row>
    <row r="3579" spans="1:20" x14ac:dyDescent="0.2">
      <c r="A3579" t="s">
        <v>19875</v>
      </c>
      <c r="B3579" t="s">
        <v>19876</v>
      </c>
      <c r="C3579" t="s">
        <v>220</v>
      </c>
      <c r="D3579" t="s">
        <v>1000</v>
      </c>
      <c r="E3579" s="23">
        <v>42036</v>
      </c>
      <c r="F3579">
        <v>13</v>
      </c>
      <c r="G3579">
        <v>16</v>
      </c>
      <c r="H3579">
        <v>0.8125</v>
      </c>
      <c r="I3579">
        <v>40</v>
      </c>
      <c r="J3579">
        <v>40</v>
      </c>
      <c r="K3579">
        <v>1</v>
      </c>
      <c r="L3579">
        <v>48</v>
      </c>
      <c r="M3579">
        <v>0.83333333333333337</v>
      </c>
      <c r="N3579">
        <v>34</v>
      </c>
      <c r="P3579">
        <v>7</v>
      </c>
      <c r="Q3579">
        <v>9</v>
      </c>
      <c r="R3579">
        <v>0.77777777777777779</v>
      </c>
      <c r="S3579">
        <v>6</v>
      </c>
      <c r="T3579" t="e">
        <v>#DIV/0!</v>
      </c>
    </row>
    <row r="3580" spans="1:20" x14ac:dyDescent="0.2">
      <c r="A3580" t="s">
        <v>20054</v>
      </c>
      <c r="B3580" t="s">
        <v>20055</v>
      </c>
      <c r="C3580" t="s">
        <v>221</v>
      </c>
      <c r="D3580" t="s">
        <v>1002</v>
      </c>
      <c r="E3580" s="23">
        <v>42036</v>
      </c>
      <c r="F3580">
        <v>10</v>
      </c>
      <c r="G3580">
        <v>12</v>
      </c>
      <c r="H3580">
        <v>0.83333333333333337</v>
      </c>
      <c r="I3580">
        <v>36</v>
      </c>
      <c r="J3580">
        <v>34</v>
      </c>
      <c r="K3580">
        <v>1.0588235294117647</v>
      </c>
      <c r="L3580">
        <v>40</v>
      </c>
      <c r="M3580">
        <v>0.85</v>
      </c>
      <c r="N3580">
        <v>31</v>
      </c>
      <c r="O3580">
        <v>0.77399999999999991</v>
      </c>
      <c r="P3580">
        <v>6</v>
      </c>
      <c r="Q3580">
        <v>8</v>
      </c>
      <c r="R3580">
        <v>0.75</v>
      </c>
      <c r="S3580">
        <v>5</v>
      </c>
      <c r="T3580">
        <v>0.72</v>
      </c>
    </row>
    <row r="3581" spans="1:20" x14ac:dyDescent="0.2">
      <c r="A3581" t="s">
        <v>20231</v>
      </c>
      <c r="B3581" t="s">
        <v>20232</v>
      </c>
      <c r="C3581" t="s">
        <v>222</v>
      </c>
      <c r="D3581" t="s">
        <v>1002</v>
      </c>
      <c r="E3581" s="23">
        <v>42036</v>
      </c>
      <c r="F3581">
        <v>3</v>
      </c>
      <c r="G3581">
        <v>4</v>
      </c>
      <c r="H3581">
        <v>0.75</v>
      </c>
      <c r="I3581">
        <v>4</v>
      </c>
      <c r="J3581">
        <v>6</v>
      </c>
      <c r="K3581">
        <v>0.66666666666666663</v>
      </c>
      <c r="L3581">
        <v>8</v>
      </c>
      <c r="M3581">
        <v>0.75</v>
      </c>
      <c r="N3581">
        <v>3</v>
      </c>
      <c r="O3581">
        <v>0.77100000000000002</v>
      </c>
      <c r="P3581">
        <v>1</v>
      </c>
      <c r="Q3581">
        <v>1</v>
      </c>
      <c r="R3581">
        <v>1</v>
      </c>
      <c r="S3581">
        <v>1</v>
      </c>
      <c r="T3581">
        <v>0.16</v>
      </c>
    </row>
    <row r="3582" spans="1:20" x14ac:dyDescent="0.2">
      <c r="A3582" t="s">
        <v>20408</v>
      </c>
      <c r="B3582" t="s">
        <v>20409</v>
      </c>
      <c r="C3582" t="s">
        <v>211</v>
      </c>
      <c r="D3582" t="s">
        <v>1002</v>
      </c>
      <c r="E3582" s="23">
        <v>42036</v>
      </c>
      <c r="F3582">
        <v>2</v>
      </c>
      <c r="G3582">
        <v>3</v>
      </c>
      <c r="H3582">
        <v>0.66666666666666663</v>
      </c>
      <c r="I3582">
        <v>27</v>
      </c>
      <c r="J3582">
        <v>16</v>
      </c>
      <c r="K3582">
        <v>1.6875</v>
      </c>
      <c r="L3582">
        <v>24</v>
      </c>
      <c r="M3582">
        <v>0.66666666666666663</v>
      </c>
      <c r="N3582">
        <v>22</v>
      </c>
      <c r="P3582">
        <v>0</v>
      </c>
      <c r="Q3582">
        <v>0</v>
      </c>
      <c r="R3582" t="e">
        <v>#DIV/0!</v>
      </c>
      <c r="S3582">
        <v>5</v>
      </c>
      <c r="T3582" t="e">
        <v>#DIV/0!</v>
      </c>
    </row>
    <row r="3583" spans="1:20" x14ac:dyDescent="0.2">
      <c r="A3583" t="s">
        <v>20585</v>
      </c>
      <c r="B3583" t="s">
        <v>20586</v>
      </c>
      <c r="C3583" t="s">
        <v>207</v>
      </c>
      <c r="D3583" t="s">
        <v>1000</v>
      </c>
      <c r="E3583" s="23">
        <v>42036</v>
      </c>
      <c r="F3583">
        <v>9</v>
      </c>
      <c r="G3583">
        <v>10</v>
      </c>
      <c r="H3583">
        <v>0.9</v>
      </c>
      <c r="I3583">
        <v>69</v>
      </c>
      <c r="J3583">
        <v>61</v>
      </c>
      <c r="K3583">
        <v>1.1311475409836065</v>
      </c>
      <c r="L3583">
        <v>69</v>
      </c>
      <c r="M3583">
        <v>0.88405797101449279</v>
      </c>
      <c r="N3583">
        <v>50</v>
      </c>
      <c r="P3583">
        <v>6</v>
      </c>
      <c r="Q3583">
        <v>7</v>
      </c>
      <c r="R3583">
        <v>0.8571428571428571</v>
      </c>
      <c r="S3583">
        <v>19</v>
      </c>
      <c r="T3583">
        <v>0.59</v>
      </c>
    </row>
    <row r="3584" spans="1:20" x14ac:dyDescent="0.2">
      <c r="A3584" t="s">
        <v>20829</v>
      </c>
      <c r="B3584" t="s">
        <v>20830</v>
      </c>
      <c r="C3584" t="s">
        <v>210</v>
      </c>
      <c r="D3584" t="s">
        <v>1002</v>
      </c>
      <c r="E3584" s="23">
        <v>42036</v>
      </c>
      <c r="F3584">
        <v>5</v>
      </c>
      <c r="G3584">
        <v>5</v>
      </c>
      <c r="H3584">
        <v>1</v>
      </c>
      <c r="I3584">
        <v>35</v>
      </c>
      <c r="J3584">
        <v>35</v>
      </c>
      <c r="K3584">
        <v>1</v>
      </c>
      <c r="L3584">
        <v>35</v>
      </c>
      <c r="M3584">
        <v>1</v>
      </c>
      <c r="N3584">
        <v>22</v>
      </c>
      <c r="O3584">
        <v>1.2250000000000001</v>
      </c>
      <c r="P3584">
        <v>6</v>
      </c>
      <c r="Q3584">
        <v>7</v>
      </c>
      <c r="R3584">
        <v>0.8571428571428571</v>
      </c>
      <c r="S3584">
        <v>13</v>
      </c>
      <c r="T3584" t="e">
        <v>#DIV/0!</v>
      </c>
    </row>
    <row r="3585" spans="1:20" x14ac:dyDescent="0.2">
      <c r="A3585" t="s">
        <v>21006</v>
      </c>
      <c r="B3585" t="s">
        <v>21007</v>
      </c>
      <c r="C3585" t="s">
        <v>208</v>
      </c>
      <c r="D3585" t="s">
        <v>1002</v>
      </c>
      <c r="E3585" s="23">
        <v>42036</v>
      </c>
      <c r="F3585">
        <v>2</v>
      </c>
      <c r="G3585">
        <v>2</v>
      </c>
      <c r="H3585">
        <v>1</v>
      </c>
      <c r="I3585">
        <v>7</v>
      </c>
      <c r="J3585">
        <v>10</v>
      </c>
      <c r="K3585">
        <v>0.7</v>
      </c>
      <c r="L3585">
        <v>10</v>
      </c>
      <c r="M3585">
        <v>1</v>
      </c>
      <c r="N3585">
        <v>6</v>
      </c>
      <c r="P3585">
        <v>0</v>
      </c>
      <c r="Q3585">
        <v>0</v>
      </c>
      <c r="R3585" t="e">
        <v>#DIV/0!</v>
      </c>
      <c r="S3585">
        <v>1</v>
      </c>
      <c r="T3585">
        <v>0.7</v>
      </c>
    </row>
    <row r="3586" spans="1:20" x14ac:dyDescent="0.2">
      <c r="A3586" t="s">
        <v>21261</v>
      </c>
      <c r="B3586" t="s">
        <v>21262</v>
      </c>
      <c r="C3586" t="s">
        <v>213</v>
      </c>
      <c r="D3586" t="s">
        <v>1002</v>
      </c>
      <c r="E3586" s="23">
        <v>42036</v>
      </c>
      <c r="F3586">
        <v>2</v>
      </c>
      <c r="G3586">
        <v>3</v>
      </c>
      <c r="H3586">
        <v>0.66666666666666663</v>
      </c>
      <c r="I3586">
        <v>10</v>
      </c>
      <c r="J3586">
        <v>12</v>
      </c>
      <c r="K3586">
        <v>0.83333333333333337</v>
      </c>
      <c r="L3586">
        <v>20</v>
      </c>
      <c r="M3586">
        <v>0.6</v>
      </c>
      <c r="N3586">
        <v>9</v>
      </c>
      <c r="P3586">
        <v>0</v>
      </c>
      <c r="Q3586">
        <v>3</v>
      </c>
      <c r="R3586">
        <v>0</v>
      </c>
      <c r="S3586">
        <v>1</v>
      </c>
      <c r="T3586">
        <v>0.83</v>
      </c>
    </row>
    <row r="3587" spans="1:20" x14ac:dyDescent="0.2">
      <c r="A3587" t="s">
        <v>21503</v>
      </c>
      <c r="B3587" t="s">
        <v>21504</v>
      </c>
      <c r="C3587" t="s">
        <v>212</v>
      </c>
      <c r="D3587" t="s">
        <v>1000</v>
      </c>
      <c r="E3587" s="23">
        <v>42036</v>
      </c>
      <c r="F3587">
        <v>2</v>
      </c>
      <c r="G3587">
        <v>3</v>
      </c>
      <c r="H3587">
        <v>0.66666666666666663</v>
      </c>
      <c r="I3587">
        <v>10</v>
      </c>
      <c r="J3587">
        <v>12</v>
      </c>
      <c r="K3587">
        <v>0.83333333333333337</v>
      </c>
      <c r="L3587">
        <v>20</v>
      </c>
      <c r="M3587">
        <v>0.6</v>
      </c>
      <c r="N3587">
        <v>9</v>
      </c>
      <c r="P3587">
        <v>0</v>
      </c>
      <c r="Q3587">
        <v>3</v>
      </c>
      <c r="R3587">
        <v>0</v>
      </c>
      <c r="S3587">
        <v>1</v>
      </c>
      <c r="T3587">
        <v>0.44</v>
      </c>
    </row>
    <row r="3588" spans="1:20" x14ac:dyDescent="0.2">
      <c r="A3588" t="s">
        <v>21712</v>
      </c>
      <c r="B3588" t="s">
        <v>21713</v>
      </c>
      <c r="C3588" t="s">
        <v>217</v>
      </c>
      <c r="D3588" t="s">
        <v>1000</v>
      </c>
      <c r="E3588" s="23">
        <v>42036</v>
      </c>
      <c r="F3588">
        <v>7</v>
      </c>
      <c r="G3588">
        <v>7</v>
      </c>
      <c r="H3588">
        <v>1</v>
      </c>
      <c r="I3588">
        <v>20</v>
      </c>
      <c r="J3588">
        <v>50</v>
      </c>
      <c r="K3588">
        <v>0.4</v>
      </c>
      <c r="L3588">
        <v>50</v>
      </c>
      <c r="M3588">
        <v>1</v>
      </c>
      <c r="N3588">
        <v>19</v>
      </c>
      <c r="P3588">
        <v>0</v>
      </c>
      <c r="Q3588">
        <v>0</v>
      </c>
      <c r="R3588" t="e">
        <v>#DIV/0!</v>
      </c>
      <c r="S3588">
        <v>1</v>
      </c>
      <c r="T3588">
        <v>0.72</v>
      </c>
    </row>
    <row r="3589" spans="1:20" x14ac:dyDescent="0.2">
      <c r="A3589" t="s">
        <v>21956</v>
      </c>
      <c r="B3589" t="s">
        <v>21957</v>
      </c>
      <c r="C3589" t="s">
        <v>218</v>
      </c>
      <c r="D3589" t="s">
        <v>1002</v>
      </c>
      <c r="E3589" s="23">
        <v>42036</v>
      </c>
      <c r="F3589">
        <v>4</v>
      </c>
      <c r="G3589">
        <v>4</v>
      </c>
      <c r="H3589">
        <v>1</v>
      </c>
      <c r="I3589">
        <v>3</v>
      </c>
      <c r="J3589">
        <v>20</v>
      </c>
      <c r="K3589">
        <v>0.15</v>
      </c>
      <c r="L3589">
        <v>20</v>
      </c>
      <c r="M3589">
        <v>1</v>
      </c>
      <c r="N3589">
        <v>2</v>
      </c>
      <c r="P3589">
        <v>0</v>
      </c>
      <c r="Q3589">
        <v>0</v>
      </c>
      <c r="R3589" t="e">
        <v>#DIV/0!</v>
      </c>
      <c r="S3589">
        <v>1</v>
      </c>
      <c r="T3589">
        <v>0.90749999999999997</v>
      </c>
    </row>
    <row r="3590" spans="1:20" x14ac:dyDescent="0.2">
      <c r="A3590" t="s">
        <v>22133</v>
      </c>
      <c r="B3590" t="s">
        <v>22134</v>
      </c>
      <c r="C3590" t="s">
        <v>219</v>
      </c>
      <c r="D3590" t="s">
        <v>1002</v>
      </c>
      <c r="E3590" s="23">
        <v>42036</v>
      </c>
      <c r="F3590">
        <v>3</v>
      </c>
      <c r="G3590">
        <v>3</v>
      </c>
      <c r="H3590">
        <v>1</v>
      </c>
      <c r="I3590">
        <v>17</v>
      </c>
      <c r="J3590">
        <v>30</v>
      </c>
      <c r="K3590">
        <v>0.56666666666666665</v>
      </c>
      <c r="L3590">
        <v>30</v>
      </c>
      <c r="M3590">
        <v>1</v>
      </c>
      <c r="N3590">
        <v>17</v>
      </c>
      <c r="P3590">
        <v>0</v>
      </c>
      <c r="Q3590">
        <v>0</v>
      </c>
      <c r="R3590" t="e">
        <v>#DIV/0!</v>
      </c>
      <c r="S3590">
        <v>0</v>
      </c>
      <c r="T3590">
        <v>0.62</v>
      </c>
    </row>
    <row r="3591" spans="1:20" x14ac:dyDescent="0.2">
      <c r="A3591" t="s">
        <v>11066</v>
      </c>
      <c r="B3591" t="s">
        <v>11067</v>
      </c>
      <c r="C3591" t="s">
        <v>228</v>
      </c>
      <c r="D3591" t="s">
        <v>1000</v>
      </c>
      <c r="E3591" s="23">
        <v>42064</v>
      </c>
      <c r="F3591">
        <v>2</v>
      </c>
      <c r="G3591">
        <v>2</v>
      </c>
      <c r="H3591">
        <v>1</v>
      </c>
      <c r="I3591">
        <v>0</v>
      </c>
      <c r="J3591">
        <v>14</v>
      </c>
      <c r="K3591">
        <v>0</v>
      </c>
      <c r="L3591">
        <v>14</v>
      </c>
      <c r="M3591">
        <v>1</v>
      </c>
      <c r="N3591">
        <v>0</v>
      </c>
      <c r="P3591">
        <v>0</v>
      </c>
      <c r="Q3591">
        <v>0</v>
      </c>
      <c r="R3591" t="e">
        <v>#DIV/0!</v>
      </c>
      <c r="S3591">
        <v>0</v>
      </c>
      <c r="T3591" t="e">
        <v>#DIV/0!</v>
      </c>
    </row>
    <row r="3592" spans="1:20" x14ac:dyDescent="0.2">
      <c r="A3592" t="s">
        <v>9303</v>
      </c>
      <c r="B3592" t="s">
        <v>9304</v>
      </c>
      <c r="C3592" t="s">
        <v>211</v>
      </c>
      <c r="D3592" t="s">
        <v>1000</v>
      </c>
      <c r="E3592" s="23">
        <v>42064</v>
      </c>
      <c r="F3592">
        <v>2</v>
      </c>
      <c r="G3592">
        <v>3</v>
      </c>
      <c r="H3592">
        <v>0.66666666666666663</v>
      </c>
      <c r="I3592">
        <v>25</v>
      </c>
      <c r="J3592">
        <v>16</v>
      </c>
      <c r="K3592">
        <v>1.5625</v>
      </c>
      <c r="L3592">
        <v>24</v>
      </c>
      <c r="M3592">
        <v>0.66666666666666663</v>
      </c>
      <c r="N3592">
        <v>18</v>
      </c>
      <c r="P3592">
        <v>3</v>
      </c>
      <c r="Q3592">
        <v>8</v>
      </c>
      <c r="R3592">
        <v>0.375</v>
      </c>
      <c r="S3592">
        <v>7</v>
      </c>
      <c r="T3592">
        <v>0.59</v>
      </c>
    </row>
    <row r="3593" spans="1:20" x14ac:dyDescent="0.2">
      <c r="A3593" t="s">
        <v>8464</v>
      </c>
      <c r="B3593" t="s">
        <v>8465</v>
      </c>
      <c r="C3593" t="s">
        <v>213</v>
      </c>
      <c r="D3593" t="s">
        <v>1000</v>
      </c>
      <c r="E3593" s="23">
        <v>42064</v>
      </c>
      <c r="F3593">
        <v>2</v>
      </c>
      <c r="G3593">
        <v>3</v>
      </c>
      <c r="H3593">
        <v>0.66666666666666663</v>
      </c>
      <c r="I3593">
        <v>11</v>
      </c>
      <c r="J3593">
        <v>12</v>
      </c>
      <c r="K3593">
        <v>0.91666666666666663</v>
      </c>
      <c r="L3593">
        <v>20</v>
      </c>
      <c r="M3593">
        <v>0.6</v>
      </c>
      <c r="N3593">
        <v>9</v>
      </c>
      <c r="P3593">
        <v>0</v>
      </c>
      <c r="Q3593">
        <v>1</v>
      </c>
      <c r="R3593">
        <v>0</v>
      </c>
      <c r="S3593">
        <v>2</v>
      </c>
      <c r="T3593" t="e">
        <v>#DIV/0!</v>
      </c>
    </row>
    <row r="3594" spans="1:20" x14ac:dyDescent="0.2">
      <c r="A3594" t="s">
        <v>5040</v>
      </c>
      <c r="B3594" t="s">
        <v>5041</v>
      </c>
      <c r="C3594" t="s">
        <v>229</v>
      </c>
      <c r="D3594" t="s">
        <v>1000</v>
      </c>
      <c r="E3594" s="23">
        <v>42064</v>
      </c>
      <c r="F3594">
        <v>2</v>
      </c>
      <c r="G3594">
        <v>3</v>
      </c>
      <c r="H3594">
        <v>0.66666666666666663</v>
      </c>
      <c r="I3594">
        <v>0</v>
      </c>
      <c r="J3594">
        <v>12</v>
      </c>
      <c r="K3594">
        <v>0</v>
      </c>
      <c r="L3594">
        <v>18</v>
      </c>
      <c r="M3594">
        <v>0.66666666666666663</v>
      </c>
      <c r="N3594">
        <v>0</v>
      </c>
      <c r="P3594">
        <v>0</v>
      </c>
      <c r="Q3594">
        <v>0</v>
      </c>
      <c r="R3594" t="e">
        <v>#DIV/0!</v>
      </c>
      <c r="S3594">
        <v>0</v>
      </c>
      <c r="T3594">
        <v>0.92</v>
      </c>
    </row>
    <row r="3595" spans="1:20" x14ac:dyDescent="0.2">
      <c r="A3595" t="s">
        <v>5664</v>
      </c>
      <c r="B3595" t="s">
        <v>5665</v>
      </c>
      <c r="C3595" t="s">
        <v>1047</v>
      </c>
      <c r="D3595" t="s">
        <v>1000</v>
      </c>
      <c r="E3595" s="23">
        <v>42064</v>
      </c>
      <c r="F3595">
        <v>5</v>
      </c>
      <c r="G3595">
        <v>5</v>
      </c>
      <c r="H3595">
        <v>1</v>
      </c>
      <c r="I3595">
        <v>12</v>
      </c>
      <c r="J3595">
        <v>25</v>
      </c>
      <c r="K3595">
        <v>0.48</v>
      </c>
      <c r="L3595">
        <v>25</v>
      </c>
      <c r="M3595">
        <v>1</v>
      </c>
      <c r="N3595">
        <v>12</v>
      </c>
      <c r="P3595">
        <v>0</v>
      </c>
      <c r="Q3595">
        <v>0</v>
      </c>
      <c r="R3595" t="e">
        <v>#DIV/0!</v>
      </c>
      <c r="S3595">
        <v>0</v>
      </c>
      <c r="T3595">
        <v>0.84499999999999997</v>
      </c>
    </row>
    <row r="3596" spans="1:20" x14ac:dyDescent="0.2">
      <c r="A3596" t="s">
        <v>13209</v>
      </c>
      <c r="B3596" t="s">
        <v>13121</v>
      </c>
      <c r="C3596" t="s">
        <v>1051</v>
      </c>
      <c r="D3596" t="s">
        <v>1002</v>
      </c>
      <c r="E3596" s="23">
        <v>42064</v>
      </c>
      <c r="F3596">
        <v>5</v>
      </c>
      <c r="G3596">
        <v>5</v>
      </c>
      <c r="H3596">
        <v>1</v>
      </c>
      <c r="I3596">
        <v>3</v>
      </c>
      <c r="J3596">
        <v>15</v>
      </c>
      <c r="K3596">
        <v>0.2</v>
      </c>
      <c r="L3596">
        <v>15</v>
      </c>
      <c r="M3596">
        <v>1</v>
      </c>
      <c r="N3596">
        <v>3</v>
      </c>
      <c r="P3596">
        <v>0</v>
      </c>
      <c r="Q3596">
        <v>0</v>
      </c>
      <c r="R3596" t="e">
        <v>#DIV/0!</v>
      </c>
      <c r="S3596">
        <v>0</v>
      </c>
    </row>
    <row r="3597" spans="1:20" x14ac:dyDescent="0.2">
      <c r="A3597" t="s">
        <v>10541</v>
      </c>
      <c r="B3597" t="s">
        <v>10542</v>
      </c>
      <c r="C3597" t="s">
        <v>205</v>
      </c>
      <c r="D3597" t="s">
        <v>1000</v>
      </c>
      <c r="E3597" s="23">
        <v>42064</v>
      </c>
      <c r="F3597">
        <v>5</v>
      </c>
      <c r="G3597">
        <v>5</v>
      </c>
      <c r="H3597">
        <v>1</v>
      </c>
      <c r="I3597">
        <v>34</v>
      </c>
      <c r="J3597">
        <v>45</v>
      </c>
      <c r="K3597">
        <v>0.75555555555555554</v>
      </c>
      <c r="L3597">
        <v>45</v>
      </c>
      <c r="M3597">
        <v>1</v>
      </c>
      <c r="N3597">
        <v>23</v>
      </c>
      <c r="O3597">
        <v>1.075</v>
      </c>
      <c r="P3597">
        <v>7</v>
      </c>
      <c r="Q3597">
        <v>11</v>
      </c>
      <c r="R3597">
        <v>0.63636363636363635</v>
      </c>
      <c r="S3597">
        <v>11</v>
      </c>
      <c r="T3597">
        <v>0.28999999999999998</v>
      </c>
    </row>
    <row r="3598" spans="1:20" x14ac:dyDescent="0.2">
      <c r="A3598" t="s">
        <v>8888</v>
      </c>
      <c r="B3598" t="s">
        <v>8889</v>
      </c>
      <c r="C3598" t="s">
        <v>210</v>
      </c>
      <c r="D3598" t="s">
        <v>1000</v>
      </c>
      <c r="E3598" s="23">
        <v>42064</v>
      </c>
      <c r="F3598">
        <v>5</v>
      </c>
      <c r="G3598">
        <v>5</v>
      </c>
      <c r="H3598">
        <v>1</v>
      </c>
      <c r="I3598">
        <v>29</v>
      </c>
      <c r="J3598">
        <v>35</v>
      </c>
      <c r="K3598">
        <v>0.82857142857142863</v>
      </c>
      <c r="L3598">
        <v>35</v>
      </c>
      <c r="M3598">
        <v>1</v>
      </c>
      <c r="N3598">
        <v>27</v>
      </c>
      <c r="O3598">
        <v>1.1875</v>
      </c>
      <c r="P3598">
        <v>4</v>
      </c>
      <c r="Q3598">
        <v>6</v>
      </c>
      <c r="R3598">
        <v>0.66666666666666663</v>
      </c>
      <c r="S3598">
        <v>2</v>
      </c>
      <c r="T3598">
        <v>0.90833333333333333</v>
      </c>
    </row>
    <row r="3599" spans="1:20" x14ac:dyDescent="0.2">
      <c r="A3599" t="s">
        <v>6083</v>
      </c>
      <c r="B3599" t="s">
        <v>6084</v>
      </c>
      <c r="C3599" t="s">
        <v>215</v>
      </c>
      <c r="D3599" t="s">
        <v>1000</v>
      </c>
      <c r="E3599" s="23">
        <v>42064</v>
      </c>
      <c r="F3599">
        <v>7</v>
      </c>
      <c r="G3599">
        <v>7</v>
      </c>
      <c r="H3599">
        <v>1</v>
      </c>
      <c r="I3599">
        <v>38</v>
      </c>
      <c r="J3599">
        <v>48</v>
      </c>
      <c r="K3599">
        <v>0.79166666666666663</v>
      </c>
      <c r="L3599">
        <v>48</v>
      </c>
      <c r="M3599">
        <v>1</v>
      </c>
      <c r="N3599">
        <v>27</v>
      </c>
      <c r="O3599">
        <v>0.92500000000000004</v>
      </c>
      <c r="P3599">
        <v>10</v>
      </c>
      <c r="Q3599">
        <v>11</v>
      </c>
      <c r="R3599">
        <v>0.90909090909090906</v>
      </c>
      <c r="S3599">
        <v>11</v>
      </c>
      <c r="T3599">
        <v>0.96</v>
      </c>
    </row>
    <row r="3600" spans="1:20" x14ac:dyDescent="0.2">
      <c r="A3600" t="s">
        <v>3383</v>
      </c>
      <c r="B3600" t="s">
        <v>3384</v>
      </c>
      <c r="C3600" t="s">
        <v>221</v>
      </c>
      <c r="D3600" t="s">
        <v>1000</v>
      </c>
      <c r="E3600" s="23">
        <v>42064</v>
      </c>
      <c r="F3600">
        <v>11</v>
      </c>
      <c r="G3600">
        <v>12</v>
      </c>
      <c r="H3600">
        <v>0.91666666666666663</v>
      </c>
      <c r="I3600">
        <v>29</v>
      </c>
      <c r="J3600">
        <v>36</v>
      </c>
      <c r="K3600">
        <v>0.80555555555555558</v>
      </c>
      <c r="L3600">
        <v>40</v>
      </c>
      <c r="M3600">
        <v>0.9</v>
      </c>
      <c r="N3600">
        <v>19</v>
      </c>
      <c r="O3600">
        <v>0.69943478260869563</v>
      </c>
      <c r="P3600">
        <v>9</v>
      </c>
      <c r="Q3600">
        <v>20</v>
      </c>
      <c r="R3600">
        <v>0.45</v>
      </c>
      <c r="S3600">
        <v>10</v>
      </c>
      <c r="T3600">
        <v>0.73</v>
      </c>
    </row>
    <row r="3601" spans="1:20" x14ac:dyDescent="0.2">
      <c r="A3601" t="s">
        <v>3208</v>
      </c>
      <c r="B3601" t="s">
        <v>3209</v>
      </c>
      <c r="C3601" t="s">
        <v>222</v>
      </c>
      <c r="D3601" t="s">
        <v>1000</v>
      </c>
      <c r="E3601" s="23">
        <v>42064</v>
      </c>
      <c r="F3601">
        <v>4</v>
      </c>
      <c r="G3601">
        <v>4</v>
      </c>
      <c r="H3601">
        <v>1</v>
      </c>
      <c r="I3601">
        <v>5</v>
      </c>
      <c r="J3601">
        <v>8</v>
      </c>
      <c r="K3601">
        <v>0.625</v>
      </c>
      <c r="L3601">
        <v>8</v>
      </c>
      <c r="M3601">
        <v>1</v>
      </c>
      <c r="N3601">
        <v>3</v>
      </c>
      <c r="O3601">
        <v>0.68899999999999995</v>
      </c>
      <c r="P3601">
        <v>0</v>
      </c>
      <c r="Q3601">
        <v>1</v>
      </c>
      <c r="R3601">
        <v>0</v>
      </c>
      <c r="S3601">
        <v>2</v>
      </c>
      <c r="T3601">
        <v>0.8899999999999999</v>
      </c>
    </row>
    <row r="3602" spans="1:20" x14ac:dyDescent="0.2">
      <c r="A3602" t="s">
        <v>7253</v>
      </c>
      <c r="B3602" t="s">
        <v>7254</v>
      </c>
      <c r="C3602" t="s">
        <v>1052</v>
      </c>
      <c r="D3602" t="s">
        <v>1000</v>
      </c>
      <c r="E3602" s="23">
        <v>42064</v>
      </c>
      <c r="F3602">
        <v>3</v>
      </c>
      <c r="G3602">
        <v>4</v>
      </c>
      <c r="H3602">
        <v>0.75</v>
      </c>
      <c r="I3602">
        <v>12</v>
      </c>
      <c r="J3602">
        <v>9</v>
      </c>
      <c r="K3602">
        <v>1.3333333333333333</v>
      </c>
      <c r="L3602">
        <v>14</v>
      </c>
      <c r="M3602">
        <v>0.6428571428571429</v>
      </c>
      <c r="N3602">
        <v>10</v>
      </c>
      <c r="P3602">
        <v>1</v>
      </c>
      <c r="Q3602">
        <v>1</v>
      </c>
      <c r="R3602">
        <v>1</v>
      </c>
      <c r="S3602">
        <v>2</v>
      </c>
      <c r="T3602">
        <v>0.59000000000000008</v>
      </c>
    </row>
    <row r="3603" spans="1:20" x14ac:dyDescent="0.2">
      <c r="A3603" t="s">
        <v>5245</v>
      </c>
      <c r="B3603" t="s">
        <v>5246</v>
      </c>
      <c r="C3603" t="s">
        <v>1053</v>
      </c>
      <c r="D3603" t="s">
        <v>1000</v>
      </c>
      <c r="E3603" s="23">
        <v>42064</v>
      </c>
      <c r="F3603">
        <v>5</v>
      </c>
      <c r="G3603">
        <v>5</v>
      </c>
      <c r="H3603">
        <v>1</v>
      </c>
      <c r="I3603">
        <v>11</v>
      </c>
      <c r="J3603">
        <v>25</v>
      </c>
      <c r="K3603">
        <v>0.44</v>
      </c>
      <c r="L3603">
        <v>25</v>
      </c>
      <c r="M3603">
        <v>1</v>
      </c>
      <c r="N3603">
        <v>9</v>
      </c>
      <c r="P3603">
        <v>0</v>
      </c>
      <c r="Q3603">
        <v>0</v>
      </c>
      <c r="R3603" t="e">
        <v>#DIV/0!</v>
      </c>
      <c r="S3603">
        <v>2</v>
      </c>
      <c r="T3603">
        <v>0.505</v>
      </c>
    </row>
    <row r="3604" spans="1:20" x14ac:dyDescent="0.2">
      <c r="A3604" t="s">
        <v>12244</v>
      </c>
      <c r="B3604" t="s">
        <v>12245</v>
      </c>
      <c r="C3604" t="s">
        <v>200</v>
      </c>
      <c r="D3604" t="s">
        <v>1000</v>
      </c>
      <c r="E3604" s="23">
        <v>42064</v>
      </c>
      <c r="F3604">
        <v>5</v>
      </c>
      <c r="G3604">
        <v>5</v>
      </c>
      <c r="H3604">
        <v>1</v>
      </c>
      <c r="I3604">
        <v>15</v>
      </c>
      <c r="J3604">
        <v>25</v>
      </c>
      <c r="K3604">
        <v>0.6</v>
      </c>
      <c r="L3604">
        <v>25</v>
      </c>
      <c r="M3604">
        <v>1</v>
      </c>
      <c r="N3604">
        <v>12</v>
      </c>
      <c r="P3604">
        <v>0</v>
      </c>
      <c r="Q3604">
        <v>0</v>
      </c>
      <c r="R3604" t="e">
        <v>#DIV/0!</v>
      </c>
      <c r="S3604">
        <v>3</v>
      </c>
      <c r="T3604">
        <v>0.43999999999999995</v>
      </c>
    </row>
    <row r="3605" spans="1:20" x14ac:dyDescent="0.2">
      <c r="A3605" t="s">
        <v>10365</v>
      </c>
      <c r="B3605" t="s">
        <v>10366</v>
      </c>
      <c r="C3605" t="s">
        <v>204</v>
      </c>
      <c r="D3605" t="s">
        <v>1000</v>
      </c>
      <c r="E3605" s="23">
        <v>42064</v>
      </c>
      <c r="F3605">
        <v>6</v>
      </c>
      <c r="G3605">
        <v>7</v>
      </c>
      <c r="H3605">
        <v>0.8571428571428571</v>
      </c>
      <c r="I3605">
        <v>3</v>
      </c>
      <c r="J3605">
        <v>27</v>
      </c>
      <c r="K3605">
        <v>0.1111111111111111</v>
      </c>
      <c r="L3605">
        <v>32</v>
      </c>
      <c r="M3605">
        <v>0.84375</v>
      </c>
      <c r="N3605">
        <v>3</v>
      </c>
      <c r="P3605">
        <v>0</v>
      </c>
      <c r="Q3605">
        <v>0</v>
      </c>
      <c r="R3605" t="e">
        <v>#DIV/0!</v>
      </c>
      <c r="S3605">
        <v>0</v>
      </c>
      <c r="T3605">
        <v>0.66416666666666657</v>
      </c>
    </row>
    <row r="3606" spans="1:20" x14ac:dyDescent="0.2">
      <c r="A3606" t="s">
        <v>8713</v>
      </c>
      <c r="B3606" t="s">
        <v>8714</v>
      </c>
      <c r="C3606" t="s">
        <v>208</v>
      </c>
      <c r="D3606" t="s">
        <v>1000</v>
      </c>
      <c r="E3606" s="23">
        <v>42064</v>
      </c>
      <c r="F3606">
        <v>2</v>
      </c>
      <c r="G3606">
        <v>2</v>
      </c>
      <c r="H3606">
        <v>1</v>
      </c>
      <c r="I3606">
        <v>11</v>
      </c>
      <c r="J3606">
        <v>10</v>
      </c>
      <c r="K3606">
        <v>1.1000000000000001</v>
      </c>
      <c r="L3606">
        <v>10</v>
      </c>
      <c r="M3606">
        <v>1</v>
      </c>
      <c r="N3606">
        <v>7</v>
      </c>
      <c r="P3606">
        <v>0</v>
      </c>
      <c r="Q3606">
        <v>0</v>
      </c>
      <c r="R3606" t="e">
        <v>#DIV/0!</v>
      </c>
      <c r="S3606">
        <v>4</v>
      </c>
    </row>
    <row r="3607" spans="1:20" x14ac:dyDescent="0.2">
      <c r="A3607" t="s">
        <v>6507</v>
      </c>
      <c r="B3607" t="s">
        <v>6508</v>
      </c>
      <c r="C3607" t="s">
        <v>316</v>
      </c>
      <c r="D3607" t="s">
        <v>1000</v>
      </c>
      <c r="E3607" s="23">
        <v>42064</v>
      </c>
      <c r="F3607">
        <v>11</v>
      </c>
      <c r="G3607">
        <v>11</v>
      </c>
      <c r="H3607">
        <v>1</v>
      </c>
      <c r="I3607">
        <v>19</v>
      </c>
      <c r="J3607">
        <v>26</v>
      </c>
      <c r="K3607">
        <v>0.73076923076923073</v>
      </c>
      <c r="L3607">
        <v>26</v>
      </c>
      <c r="M3607">
        <v>1</v>
      </c>
      <c r="N3607">
        <v>17</v>
      </c>
      <c r="P3607">
        <v>0</v>
      </c>
      <c r="Q3607">
        <v>4</v>
      </c>
      <c r="R3607">
        <v>0</v>
      </c>
      <c r="S3607">
        <v>2</v>
      </c>
    </row>
    <row r="3608" spans="1:20" x14ac:dyDescent="0.2">
      <c r="A3608" t="s">
        <v>4100</v>
      </c>
      <c r="B3608" t="s">
        <v>4101</v>
      </c>
      <c r="C3608" t="s">
        <v>218</v>
      </c>
      <c r="D3608" t="s">
        <v>1000</v>
      </c>
      <c r="E3608" s="23">
        <v>42064</v>
      </c>
      <c r="F3608">
        <v>4</v>
      </c>
      <c r="G3608">
        <v>4</v>
      </c>
      <c r="H3608">
        <v>1</v>
      </c>
      <c r="I3608">
        <v>2</v>
      </c>
      <c r="J3608">
        <v>20</v>
      </c>
      <c r="K3608">
        <v>0.1</v>
      </c>
      <c r="L3608">
        <v>20</v>
      </c>
      <c r="M3608">
        <v>1</v>
      </c>
      <c r="N3608">
        <v>2</v>
      </c>
      <c r="P3608">
        <v>0</v>
      </c>
      <c r="Q3608">
        <v>0</v>
      </c>
      <c r="R3608" t="e">
        <v>#DIV/0!</v>
      </c>
      <c r="S3608">
        <v>0</v>
      </c>
    </row>
    <row r="3609" spans="1:20" x14ac:dyDescent="0.2">
      <c r="A3609" t="s">
        <v>12529</v>
      </c>
      <c r="B3609" t="s">
        <v>12530</v>
      </c>
      <c r="C3609" t="s">
        <v>202</v>
      </c>
      <c r="D3609" t="s">
        <v>1000</v>
      </c>
      <c r="E3609" s="23">
        <v>42064</v>
      </c>
      <c r="F3609">
        <v>8</v>
      </c>
      <c r="G3609">
        <v>8</v>
      </c>
      <c r="H3609">
        <v>1</v>
      </c>
      <c r="I3609">
        <v>96</v>
      </c>
      <c r="J3609">
        <v>70</v>
      </c>
      <c r="K3609">
        <v>1.3714285714285714</v>
      </c>
      <c r="L3609">
        <v>70</v>
      </c>
      <c r="M3609">
        <v>1</v>
      </c>
      <c r="N3609">
        <v>96</v>
      </c>
      <c r="P3609">
        <v>0</v>
      </c>
      <c r="Q3609">
        <v>0</v>
      </c>
      <c r="R3609" t="e">
        <v>#DIV/0!</v>
      </c>
      <c r="S3609">
        <v>0</v>
      </c>
    </row>
    <row r="3610" spans="1:20" x14ac:dyDescent="0.2">
      <c r="A3610" t="s">
        <v>9694</v>
      </c>
      <c r="B3610" t="s">
        <v>9695</v>
      </c>
      <c r="C3610" t="s">
        <v>224</v>
      </c>
      <c r="D3610" t="s">
        <v>1000</v>
      </c>
      <c r="E3610" s="23">
        <v>42064</v>
      </c>
      <c r="F3610">
        <v>3</v>
      </c>
      <c r="G3610">
        <v>3</v>
      </c>
      <c r="H3610">
        <v>1</v>
      </c>
      <c r="I3610">
        <v>34</v>
      </c>
      <c r="J3610">
        <v>30</v>
      </c>
      <c r="K3610">
        <v>1.1333333333333333</v>
      </c>
      <c r="L3610">
        <v>30</v>
      </c>
      <c r="M3610">
        <v>1</v>
      </c>
      <c r="N3610">
        <v>31</v>
      </c>
      <c r="P3610">
        <v>0</v>
      </c>
      <c r="Q3610">
        <v>0</v>
      </c>
      <c r="R3610" t="e">
        <v>#DIV/0!</v>
      </c>
      <c r="S3610">
        <v>3</v>
      </c>
    </row>
    <row r="3611" spans="1:20" x14ac:dyDescent="0.2">
      <c r="A3611" t="s">
        <v>7787</v>
      </c>
      <c r="B3611" t="s">
        <v>7788</v>
      </c>
      <c r="C3611" t="s">
        <v>226</v>
      </c>
      <c r="D3611" t="s">
        <v>1000</v>
      </c>
      <c r="E3611" s="23">
        <v>42064</v>
      </c>
      <c r="F3611">
        <v>5</v>
      </c>
      <c r="G3611">
        <v>5</v>
      </c>
      <c r="H3611">
        <v>1</v>
      </c>
      <c r="I3611">
        <v>0</v>
      </c>
      <c r="J3611">
        <v>50</v>
      </c>
      <c r="K3611">
        <v>0</v>
      </c>
      <c r="L3611">
        <v>50</v>
      </c>
      <c r="M3611">
        <v>1</v>
      </c>
      <c r="N3611">
        <v>0</v>
      </c>
      <c r="P3611">
        <v>0</v>
      </c>
      <c r="Q3611">
        <v>0</v>
      </c>
      <c r="R3611" t="e">
        <v>#DIV/0!</v>
      </c>
      <c r="S3611">
        <v>0</v>
      </c>
      <c r="T3611">
        <v>0.23</v>
      </c>
    </row>
    <row r="3612" spans="1:20" x14ac:dyDescent="0.2">
      <c r="A3612" t="s">
        <v>6857</v>
      </c>
      <c r="B3612" t="s">
        <v>6858</v>
      </c>
      <c r="C3612" t="s">
        <v>231</v>
      </c>
      <c r="D3612" t="s">
        <v>1000</v>
      </c>
      <c r="E3612" s="23">
        <v>42064</v>
      </c>
      <c r="F3612">
        <v>7</v>
      </c>
      <c r="G3612">
        <v>8</v>
      </c>
      <c r="H3612">
        <v>0.875</v>
      </c>
      <c r="I3612">
        <v>53</v>
      </c>
      <c r="J3612">
        <v>70</v>
      </c>
      <c r="K3612">
        <v>0.75714285714285712</v>
      </c>
      <c r="L3612">
        <v>75</v>
      </c>
      <c r="M3612">
        <v>0.93333333333333335</v>
      </c>
      <c r="N3612">
        <v>53</v>
      </c>
      <c r="P3612">
        <v>0</v>
      </c>
      <c r="Q3612">
        <v>0</v>
      </c>
      <c r="R3612" t="e">
        <v>#DIV/0!</v>
      </c>
      <c r="S3612">
        <v>0</v>
      </c>
      <c r="T3612">
        <v>0.7</v>
      </c>
    </row>
    <row r="3613" spans="1:20" x14ac:dyDescent="0.2">
      <c r="A3613" t="s">
        <v>5908</v>
      </c>
      <c r="B3613" t="s">
        <v>5909</v>
      </c>
      <c r="C3613" t="s">
        <v>216</v>
      </c>
      <c r="D3613" t="s">
        <v>1000</v>
      </c>
      <c r="E3613" s="23">
        <v>42064</v>
      </c>
      <c r="F3613">
        <v>8</v>
      </c>
      <c r="G3613">
        <v>9</v>
      </c>
      <c r="H3613">
        <v>0.88888888888888884</v>
      </c>
      <c r="I3613">
        <v>31</v>
      </c>
      <c r="J3613">
        <v>80</v>
      </c>
      <c r="K3613">
        <v>0.38750000000000001</v>
      </c>
      <c r="L3613">
        <v>90</v>
      </c>
      <c r="M3613">
        <v>0.88888888888888884</v>
      </c>
      <c r="N3613">
        <v>27</v>
      </c>
      <c r="P3613">
        <v>9</v>
      </c>
      <c r="Q3613">
        <v>9</v>
      </c>
      <c r="R3613">
        <v>1</v>
      </c>
      <c r="S3613">
        <v>4</v>
      </c>
      <c r="T3613">
        <v>0.75</v>
      </c>
    </row>
    <row r="3614" spans="1:20" x14ac:dyDescent="0.2">
      <c r="A3614" t="s">
        <v>4515</v>
      </c>
      <c r="B3614" t="s">
        <v>4516</v>
      </c>
      <c r="C3614" t="s">
        <v>233</v>
      </c>
      <c r="D3614" t="s">
        <v>1000</v>
      </c>
      <c r="E3614" s="23">
        <v>42064</v>
      </c>
      <c r="F3614">
        <v>7</v>
      </c>
      <c r="G3614">
        <v>7</v>
      </c>
      <c r="H3614">
        <v>1</v>
      </c>
      <c r="I3614">
        <v>13</v>
      </c>
      <c r="J3614">
        <v>70</v>
      </c>
      <c r="K3614">
        <v>0.18571428571428572</v>
      </c>
      <c r="L3614">
        <v>70</v>
      </c>
      <c r="M3614">
        <v>1</v>
      </c>
      <c r="N3614">
        <v>13</v>
      </c>
      <c r="P3614">
        <v>0</v>
      </c>
      <c r="Q3614">
        <v>0</v>
      </c>
      <c r="R3614" t="e">
        <v>#DIV/0!</v>
      </c>
      <c r="S3614">
        <v>0</v>
      </c>
      <c r="T3614">
        <v>1.05</v>
      </c>
    </row>
    <row r="3615" spans="1:20" x14ac:dyDescent="0.2">
      <c r="A3615" t="s">
        <v>3925</v>
      </c>
      <c r="B3615" t="s">
        <v>3926</v>
      </c>
      <c r="C3615" t="s">
        <v>219</v>
      </c>
      <c r="D3615" t="s">
        <v>1000</v>
      </c>
      <c r="E3615" s="23">
        <v>42064</v>
      </c>
      <c r="F3615">
        <v>3</v>
      </c>
      <c r="G3615">
        <v>3</v>
      </c>
      <c r="H3615">
        <v>1</v>
      </c>
      <c r="I3615">
        <v>17</v>
      </c>
      <c r="J3615">
        <v>30</v>
      </c>
      <c r="K3615">
        <v>0.56666666666666665</v>
      </c>
      <c r="L3615">
        <v>30</v>
      </c>
      <c r="M3615">
        <v>1</v>
      </c>
      <c r="N3615">
        <v>17</v>
      </c>
      <c r="P3615">
        <v>0</v>
      </c>
      <c r="Q3615">
        <v>0</v>
      </c>
      <c r="R3615" t="e">
        <v>#DIV/0!</v>
      </c>
      <c r="S3615">
        <v>0</v>
      </c>
    </row>
    <row r="3616" spans="1:20" x14ac:dyDescent="0.2">
      <c r="A3616" t="s">
        <v>7600</v>
      </c>
      <c r="B3616" t="s">
        <v>7601</v>
      </c>
      <c r="C3616" t="s">
        <v>901</v>
      </c>
      <c r="D3616" t="s">
        <v>1000</v>
      </c>
      <c r="E3616" s="23">
        <v>42064</v>
      </c>
      <c r="F3616">
        <v>3</v>
      </c>
      <c r="G3616">
        <v>4</v>
      </c>
      <c r="H3616">
        <v>0.75</v>
      </c>
      <c r="I3616">
        <v>12</v>
      </c>
      <c r="J3616">
        <v>9</v>
      </c>
      <c r="K3616">
        <v>1.3333333333333333</v>
      </c>
      <c r="L3616">
        <v>14</v>
      </c>
      <c r="M3616">
        <v>0.6428571428571429</v>
      </c>
      <c r="N3616">
        <v>10</v>
      </c>
      <c r="P3616">
        <v>1</v>
      </c>
      <c r="Q3616">
        <v>1</v>
      </c>
      <c r="R3616">
        <v>1</v>
      </c>
      <c r="S3616">
        <v>2</v>
      </c>
    </row>
    <row r="3617" spans="1:20" x14ac:dyDescent="0.2">
      <c r="A3617" t="s">
        <v>5480</v>
      </c>
      <c r="B3617" t="s">
        <v>5481</v>
      </c>
      <c r="C3617" t="s">
        <v>903</v>
      </c>
      <c r="D3617" t="s">
        <v>1000</v>
      </c>
      <c r="E3617" s="23">
        <v>42064</v>
      </c>
      <c r="F3617">
        <v>10</v>
      </c>
      <c r="G3617">
        <v>10</v>
      </c>
      <c r="H3617">
        <v>1</v>
      </c>
      <c r="I3617">
        <v>23</v>
      </c>
      <c r="J3617">
        <v>50</v>
      </c>
      <c r="K3617">
        <v>0.46</v>
      </c>
      <c r="L3617">
        <v>50</v>
      </c>
      <c r="M3617">
        <v>1</v>
      </c>
      <c r="N3617">
        <v>21</v>
      </c>
      <c r="P3617">
        <v>0</v>
      </c>
      <c r="Q3617">
        <v>0</v>
      </c>
      <c r="R3617" t="e">
        <v>#DIV/0!</v>
      </c>
      <c r="S3617">
        <v>2</v>
      </c>
    </row>
    <row r="3618" spans="1:20" x14ac:dyDescent="0.2">
      <c r="A3618" t="s">
        <v>11597</v>
      </c>
      <c r="B3618" t="s">
        <v>11598</v>
      </c>
      <c r="C3618" t="s">
        <v>199</v>
      </c>
      <c r="D3618" t="s">
        <v>1002</v>
      </c>
      <c r="E3618" s="23">
        <v>42064</v>
      </c>
      <c r="F3618">
        <v>13</v>
      </c>
      <c r="G3618">
        <v>13</v>
      </c>
      <c r="H3618">
        <v>1</v>
      </c>
      <c r="I3618">
        <v>111</v>
      </c>
      <c r="J3618">
        <v>95</v>
      </c>
      <c r="K3618">
        <v>1.168421052631579</v>
      </c>
      <c r="L3618">
        <v>95</v>
      </c>
      <c r="M3618">
        <v>1</v>
      </c>
      <c r="N3618">
        <v>108</v>
      </c>
      <c r="P3618">
        <v>0</v>
      </c>
      <c r="Q3618">
        <v>0</v>
      </c>
      <c r="R3618" t="e">
        <v>#DIV/0!</v>
      </c>
      <c r="S3618">
        <v>3</v>
      </c>
      <c r="T3618">
        <v>0.83</v>
      </c>
    </row>
    <row r="3619" spans="1:20" x14ac:dyDescent="0.2">
      <c r="A3619" t="s">
        <v>10891</v>
      </c>
      <c r="B3619" t="s">
        <v>10892</v>
      </c>
      <c r="C3619" t="s">
        <v>227</v>
      </c>
      <c r="D3619" t="s">
        <v>1002</v>
      </c>
      <c r="E3619" s="23">
        <v>42064</v>
      </c>
      <c r="F3619">
        <v>2</v>
      </c>
      <c r="G3619">
        <v>2</v>
      </c>
      <c r="H3619">
        <v>1</v>
      </c>
      <c r="I3619">
        <v>0</v>
      </c>
      <c r="J3619">
        <v>14</v>
      </c>
      <c r="K3619">
        <v>0</v>
      </c>
      <c r="L3619">
        <v>14</v>
      </c>
      <c r="M3619">
        <v>1</v>
      </c>
      <c r="N3619">
        <v>0</v>
      </c>
      <c r="P3619">
        <v>0</v>
      </c>
      <c r="Q3619">
        <v>0</v>
      </c>
      <c r="R3619" t="e">
        <v>#DIV/0!</v>
      </c>
      <c r="S3619">
        <v>0</v>
      </c>
      <c r="T3619">
        <v>0.95</v>
      </c>
    </row>
    <row r="3620" spans="1:20" x14ac:dyDescent="0.2">
      <c r="A3620" t="s">
        <v>9128</v>
      </c>
      <c r="B3620" t="s">
        <v>9129</v>
      </c>
      <c r="C3620" t="s">
        <v>207</v>
      </c>
      <c r="D3620" t="s">
        <v>1002</v>
      </c>
      <c r="E3620" s="23">
        <v>42064</v>
      </c>
      <c r="F3620">
        <v>9</v>
      </c>
      <c r="G3620">
        <v>10</v>
      </c>
      <c r="H3620">
        <v>0.9</v>
      </c>
      <c r="I3620">
        <v>65</v>
      </c>
      <c r="J3620">
        <v>61</v>
      </c>
      <c r="K3620">
        <v>1.0655737704918034</v>
      </c>
      <c r="L3620">
        <v>69</v>
      </c>
      <c r="M3620">
        <v>0.88405797101449279</v>
      </c>
      <c r="N3620">
        <v>52</v>
      </c>
      <c r="P3620">
        <v>7</v>
      </c>
      <c r="Q3620">
        <v>14</v>
      </c>
      <c r="R3620">
        <v>0.5</v>
      </c>
      <c r="S3620">
        <v>13</v>
      </c>
      <c r="T3620">
        <v>0.54</v>
      </c>
    </row>
    <row r="3621" spans="1:20" x14ac:dyDescent="0.2">
      <c r="A3621" t="s">
        <v>8289</v>
      </c>
      <c r="B3621" t="s">
        <v>8290</v>
      </c>
      <c r="C3621" t="s">
        <v>212</v>
      </c>
      <c r="D3621" t="s">
        <v>1002</v>
      </c>
      <c r="E3621" s="23">
        <v>42064</v>
      </c>
      <c r="F3621">
        <v>2</v>
      </c>
      <c r="G3621">
        <v>3</v>
      </c>
      <c r="H3621">
        <v>0.66666666666666663</v>
      </c>
      <c r="I3621">
        <v>11</v>
      </c>
      <c r="J3621">
        <v>12</v>
      </c>
      <c r="K3621">
        <v>0.91666666666666663</v>
      </c>
      <c r="L3621">
        <v>20</v>
      </c>
      <c r="M3621">
        <v>0.6</v>
      </c>
      <c r="N3621">
        <v>9</v>
      </c>
      <c r="P3621">
        <v>0</v>
      </c>
      <c r="Q3621">
        <v>1</v>
      </c>
      <c r="R3621">
        <v>0</v>
      </c>
      <c r="S3621">
        <v>2</v>
      </c>
      <c r="T3621">
        <v>0.71</v>
      </c>
    </row>
    <row r="3622" spans="1:20" x14ac:dyDescent="0.2">
      <c r="A3622" t="s">
        <v>4865</v>
      </c>
      <c r="B3622" t="s">
        <v>4866</v>
      </c>
      <c r="C3622" t="s">
        <v>230</v>
      </c>
      <c r="D3622" t="s">
        <v>1002</v>
      </c>
      <c r="E3622" s="23">
        <v>42064</v>
      </c>
      <c r="F3622">
        <v>2</v>
      </c>
      <c r="G3622">
        <v>3</v>
      </c>
      <c r="H3622">
        <v>0.66666666666666663</v>
      </c>
      <c r="I3622">
        <v>0</v>
      </c>
      <c r="J3622">
        <v>12</v>
      </c>
      <c r="K3622">
        <v>0</v>
      </c>
      <c r="L3622">
        <v>18</v>
      </c>
      <c r="M3622">
        <v>0.66666666666666663</v>
      </c>
      <c r="N3622">
        <v>0</v>
      </c>
      <c r="P3622">
        <v>0</v>
      </c>
      <c r="Q3622">
        <v>0</v>
      </c>
      <c r="R3622" t="e">
        <v>#DIV/0!</v>
      </c>
      <c r="S3622">
        <v>0</v>
      </c>
      <c r="T3622">
        <v>0</v>
      </c>
    </row>
    <row r="3623" spans="1:20" x14ac:dyDescent="0.2">
      <c r="A3623" t="s">
        <v>11599</v>
      </c>
      <c r="B3623" t="s">
        <v>11600</v>
      </c>
      <c r="C3623" t="s">
        <v>198</v>
      </c>
      <c r="D3623" t="s">
        <v>1002</v>
      </c>
      <c r="E3623" s="23">
        <v>42064</v>
      </c>
      <c r="F3623">
        <v>5</v>
      </c>
      <c r="G3623">
        <v>5</v>
      </c>
      <c r="H3623">
        <v>1</v>
      </c>
      <c r="I3623">
        <v>3</v>
      </c>
      <c r="J3623">
        <v>15</v>
      </c>
      <c r="K3623">
        <v>0.2</v>
      </c>
      <c r="L3623">
        <v>15</v>
      </c>
      <c r="M3623">
        <v>1</v>
      </c>
      <c r="N3623">
        <v>3</v>
      </c>
      <c r="P3623">
        <v>0</v>
      </c>
      <c r="Q3623">
        <v>0</v>
      </c>
      <c r="R3623" t="e">
        <v>#DIV/0!</v>
      </c>
      <c r="S3623">
        <v>0</v>
      </c>
      <c r="T3623">
        <v>0.72</v>
      </c>
    </row>
    <row r="3624" spans="1:20" x14ac:dyDescent="0.2">
      <c r="A3624" t="s">
        <v>10716</v>
      </c>
      <c r="B3624" t="s">
        <v>10717</v>
      </c>
      <c r="C3624" t="s">
        <v>203</v>
      </c>
      <c r="D3624" t="s">
        <v>1002</v>
      </c>
      <c r="E3624" s="23">
        <v>42064</v>
      </c>
      <c r="F3624">
        <v>11</v>
      </c>
      <c r="G3624">
        <v>12</v>
      </c>
      <c r="H3624">
        <v>0.91666666666666663</v>
      </c>
      <c r="I3624">
        <v>37</v>
      </c>
      <c r="J3624">
        <v>72</v>
      </c>
      <c r="K3624">
        <v>0.51388888888888884</v>
      </c>
      <c r="L3624">
        <v>77</v>
      </c>
      <c r="M3624">
        <v>0.93506493506493504</v>
      </c>
      <c r="N3624">
        <v>26</v>
      </c>
      <c r="P3624">
        <v>7</v>
      </c>
      <c r="Q3624">
        <v>11</v>
      </c>
      <c r="R3624">
        <v>0.63636363636363635</v>
      </c>
      <c r="S3624">
        <v>11</v>
      </c>
    </row>
    <row r="3625" spans="1:20" x14ac:dyDescent="0.2">
      <c r="A3625" t="s">
        <v>6258</v>
      </c>
      <c r="B3625" t="s">
        <v>6259</v>
      </c>
      <c r="C3625" t="s">
        <v>214</v>
      </c>
      <c r="D3625" t="s">
        <v>1002</v>
      </c>
      <c r="E3625" s="23">
        <v>42064</v>
      </c>
      <c r="F3625">
        <v>15</v>
      </c>
      <c r="G3625">
        <v>16</v>
      </c>
      <c r="H3625">
        <v>0.9375</v>
      </c>
      <c r="I3625">
        <v>69</v>
      </c>
      <c r="J3625">
        <v>128</v>
      </c>
      <c r="K3625">
        <v>0.5390625</v>
      </c>
      <c r="L3625">
        <v>138</v>
      </c>
      <c r="M3625">
        <v>0.92753623188405798</v>
      </c>
      <c r="N3625">
        <v>54</v>
      </c>
      <c r="P3625">
        <v>19</v>
      </c>
      <c r="Q3625">
        <v>20</v>
      </c>
      <c r="R3625">
        <v>0.95</v>
      </c>
      <c r="S3625">
        <v>15</v>
      </c>
      <c r="T3625">
        <v>0.33</v>
      </c>
    </row>
    <row r="3626" spans="1:20" x14ac:dyDescent="0.2">
      <c r="A3626" t="s">
        <v>3558</v>
      </c>
      <c r="B3626" t="s">
        <v>3559</v>
      </c>
      <c r="C3626" t="s">
        <v>220</v>
      </c>
      <c r="D3626" t="s">
        <v>1002</v>
      </c>
      <c r="E3626" s="23">
        <v>42064</v>
      </c>
      <c r="F3626">
        <v>15</v>
      </c>
      <c r="G3626">
        <v>16</v>
      </c>
      <c r="H3626">
        <v>0.9375</v>
      </c>
      <c r="I3626">
        <v>34</v>
      </c>
      <c r="J3626">
        <v>44</v>
      </c>
      <c r="K3626">
        <v>0.77272727272727271</v>
      </c>
      <c r="L3626">
        <v>48</v>
      </c>
      <c r="M3626">
        <v>0.91666666666666663</v>
      </c>
      <c r="N3626">
        <v>22</v>
      </c>
      <c r="P3626">
        <v>9</v>
      </c>
      <c r="Q3626">
        <v>21</v>
      </c>
      <c r="R3626">
        <v>0.42857142857142855</v>
      </c>
      <c r="S3626">
        <v>12</v>
      </c>
      <c r="T3626">
        <v>0.44</v>
      </c>
    </row>
    <row r="3627" spans="1:20" x14ac:dyDescent="0.2">
      <c r="A3627" t="s">
        <v>6682</v>
      </c>
      <c r="B3627" t="s">
        <v>6683</v>
      </c>
      <c r="C3627" t="s">
        <v>317</v>
      </c>
      <c r="D3627" t="s">
        <v>1002</v>
      </c>
      <c r="E3627" s="23">
        <v>42064</v>
      </c>
      <c r="F3627">
        <v>11</v>
      </c>
      <c r="G3627">
        <v>11</v>
      </c>
      <c r="H3627">
        <v>1</v>
      </c>
      <c r="I3627">
        <v>19</v>
      </c>
      <c r="J3627">
        <v>26</v>
      </c>
      <c r="K3627">
        <v>0.73076923076923073</v>
      </c>
      <c r="L3627">
        <v>26</v>
      </c>
      <c r="M3627">
        <v>1</v>
      </c>
      <c r="N3627">
        <v>17</v>
      </c>
      <c r="P3627">
        <v>0</v>
      </c>
      <c r="Q3627">
        <v>4</v>
      </c>
      <c r="R3627">
        <v>0</v>
      </c>
      <c r="S3627">
        <v>2</v>
      </c>
      <c r="T3627">
        <v>0.17</v>
      </c>
    </row>
    <row r="3628" spans="1:20" x14ac:dyDescent="0.2">
      <c r="A3628" t="s">
        <v>4340</v>
      </c>
      <c r="B3628" t="s">
        <v>4341</v>
      </c>
      <c r="C3628" t="s">
        <v>217</v>
      </c>
      <c r="D3628" t="s">
        <v>1002</v>
      </c>
      <c r="E3628" s="23">
        <v>42064</v>
      </c>
      <c r="F3628">
        <v>7</v>
      </c>
      <c r="G3628">
        <v>7</v>
      </c>
      <c r="H3628">
        <v>1</v>
      </c>
      <c r="I3628">
        <v>19</v>
      </c>
      <c r="J3628">
        <v>50</v>
      </c>
      <c r="K3628">
        <v>0.38</v>
      </c>
      <c r="L3628">
        <v>50</v>
      </c>
      <c r="M3628">
        <v>1</v>
      </c>
      <c r="N3628">
        <v>19</v>
      </c>
      <c r="P3628">
        <v>0</v>
      </c>
      <c r="Q3628">
        <v>0</v>
      </c>
      <c r="R3628" t="e">
        <v>#DIV/0!</v>
      </c>
      <c r="S3628">
        <v>0</v>
      </c>
    </row>
    <row r="3629" spans="1:20" x14ac:dyDescent="0.2">
      <c r="A3629" t="s">
        <v>9869</v>
      </c>
      <c r="B3629" t="s">
        <v>9870</v>
      </c>
      <c r="C3629" t="s">
        <v>223</v>
      </c>
      <c r="D3629" t="s">
        <v>1002</v>
      </c>
      <c r="E3629" s="23">
        <v>42064</v>
      </c>
      <c r="F3629">
        <v>3</v>
      </c>
      <c r="G3629">
        <v>3</v>
      </c>
      <c r="H3629">
        <v>1</v>
      </c>
      <c r="I3629">
        <v>34</v>
      </c>
      <c r="J3629">
        <v>30</v>
      </c>
      <c r="K3629">
        <v>1.1333333333333333</v>
      </c>
      <c r="L3629">
        <v>30</v>
      </c>
      <c r="M3629">
        <v>1</v>
      </c>
      <c r="N3629">
        <v>31</v>
      </c>
      <c r="P3629">
        <v>0</v>
      </c>
      <c r="Q3629">
        <v>0</v>
      </c>
      <c r="R3629" t="e">
        <v>#DIV/0!</v>
      </c>
      <c r="S3629">
        <v>3</v>
      </c>
      <c r="T3629">
        <v>0.84</v>
      </c>
    </row>
    <row r="3630" spans="1:20" x14ac:dyDescent="0.2">
      <c r="A3630" t="s">
        <v>7988</v>
      </c>
      <c r="B3630" t="s">
        <v>7989</v>
      </c>
      <c r="C3630" t="s">
        <v>225</v>
      </c>
      <c r="D3630" t="s">
        <v>1002</v>
      </c>
      <c r="E3630" s="23">
        <v>42064</v>
      </c>
      <c r="F3630">
        <v>5</v>
      </c>
      <c r="G3630">
        <v>5</v>
      </c>
      <c r="H3630">
        <v>1</v>
      </c>
      <c r="I3630">
        <v>0</v>
      </c>
      <c r="J3630">
        <v>50</v>
      </c>
      <c r="K3630">
        <v>0</v>
      </c>
      <c r="L3630">
        <v>50</v>
      </c>
      <c r="M3630">
        <v>1</v>
      </c>
      <c r="N3630">
        <v>0</v>
      </c>
      <c r="P3630">
        <v>0</v>
      </c>
      <c r="Q3630">
        <v>0</v>
      </c>
      <c r="R3630" t="e">
        <v>#DIV/0!</v>
      </c>
      <c r="S3630">
        <v>0</v>
      </c>
      <c r="T3630">
        <v>0.44</v>
      </c>
    </row>
    <row r="3631" spans="1:20" x14ac:dyDescent="0.2">
      <c r="A3631" t="s">
        <v>7048</v>
      </c>
      <c r="B3631" t="s">
        <v>7049</v>
      </c>
      <c r="C3631" t="s">
        <v>232</v>
      </c>
      <c r="D3631" t="s">
        <v>1002</v>
      </c>
      <c r="E3631" s="23">
        <v>42064</v>
      </c>
      <c r="F3631">
        <v>7</v>
      </c>
      <c r="G3631">
        <v>8</v>
      </c>
      <c r="H3631">
        <v>0.875</v>
      </c>
      <c r="I3631">
        <v>53</v>
      </c>
      <c r="J3631">
        <v>70</v>
      </c>
      <c r="K3631">
        <v>0.75714285714285712</v>
      </c>
      <c r="L3631">
        <v>75</v>
      </c>
      <c r="M3631">
        <v>0.93333333333333335</v>
      </c>
      <c r="N3631">
        <v>53</v>
      </c>
      <c r="P3631">
        <v>0</v>
      </c>
      <c r="Q3631">
        <v>0</v>
      </c>
      <c r="R3631" t="e">
        <v>#DIV/0!</v>
      </c>
      <c r="S3631">
        <v>0</v>
      </c>
      <c r="T3631">
        <v>0.69</v>
      </c>
    </row>
    <row r="3632" spans="1:20" x14ac:dyDescent="0.2">
      <c r="A3632" t="s">
        <v>4690</v>
      </c>
      <c r="B3632" t="s">
        <v>4691</v>
      </c>
      <c r="C3632" t="s">
        <v>234</v>
      </c>
      <c r="D3632" t="s">
        <v>1002</v>
      </c>
      <c r="E3632" s="23">
        <v>42064</v>
      </c>
      <c r="F3632">
        <v>7</v>
      </c>
      <c r="G3632">
        <v>7</v>
      </c>
      <c r="H3632">
        <v>1</v>
      </c>
      <c r="I3632">
        <v>13</v>
      </c>
      <c r="J3632">
        <v>70</v>
      </c>
      <c r="K3632">
        <v>0.18571428571428572</v>
      </c>
      <c r="L3632">
        <v>70</v>
      </c>
      <c r="M3632">
        <v>1</v>
      </c>
      <c r="N3632">
        <v>13</v>
      </c>
      <c r="P3632">
        <v>0</v>
      </c>
      <c r="Q3632">
        <v>0</v>
      </c>
      <c r="R3632" t="e">
        <v>#DIV/0!</v>
      </c>
      <c r="S3632">
        <v>0</v>
      </c>
      <c r="T3632">
        <v>0.83</v>
      </c>
    </row>
    <row r="3633" spans="1:20" x14ac:dyDescent="0.2">
      <c r="A3633" t="s">
        <v>3033</v>
      </c>
      <c r="B3633" t="s">
        <v>3034</v>
      </c>
      <c r="C3633" t="s">
        <v>242</v>
      </c>
      <c r="D3633" t="s">
        <v>1000</v>
      </c>
      <c r="E3633" s="23">
        <v>42064</v>
      </c>
      <c r="F3633">
        <v>8</v>
      </c>
      <c r="G3633">
        <v>11</v>
      </c>
      <c r="H3633">
        <v>0.72727272727272729</v>
      </c>
      <c r="I3633">
        <v>36</v>
      </c>
      <c r="J3633">
        <v>54</v>
      </c>
      <c r="K3633">
        <v>0.66666666666666663</v>
      </c>
      <c r="L3633">
        <v>76</v>
      </c>
      <c r="M3633">
        <v>0.71052631578947367</v>
      </c>
      <c r="N3633">
        <v>27</v>
      </c>
      <c r="P3633">
        <v>3</v>
      </c>
      <c r="Q3633">
        <v>9</v>
      </c>
      <c r="R3633">
        <v>0.33333333333333331</v>
      </c>
      <c r="S3633">
        <v>9</v>
      </c>
    </row>
    <row r="3634" spans="1:20" x14ac:dyDescent="0.2">
      <c r="A3634" t="s">
        <v>2858</v>
      </c>
      <c r="B3634" t="s">
        <v>2859</v>
      </c>
      <c r="C3634" t="s">
        <v>2724</v>
      </c>
      <c r="D3634" t="s">
        <v>1000</v>
      </c>
      <c r="E3634" s="23">
        <v>42064</v>
      </c>
      <c r="F3634">
        <v>10</v>
      </c>
      <c r="G3634">
        <v>10</v>
      </c>
      <c r="H3634">
        <v>1</v>
      </c>
      <c r="I3634">
        <v>15</v>
      </c>
      <c r="J3634">
        <v>40</v>
      </c>
      <c r="K3634">
        <v>0.375</v>
      </c>
      <c r="L3634">
        <v>40</v>
      </c>
      <c r="M3634">
        <v>1</v>
      </c>
      <c r="N3634">
        <v>15</v>
      </c>
      <c r="P3634">
        <v>0</v>
      </c>
      <c r="Q3634">
        <v>0</v>
      </c>
      <c r="R3634" t="e">
        <v>#DIV/0!</v>
      </c>
      <c r="S3634">
        <v>0</v>
      </c>
      <c r="T3634">
        <v>0.91</v>
      </c>
    </row>
    <row r="3635" spans="1:20" x14ac:dyDescent="0.2">
      <c r="A3635" t="s">
        <v>2613</v>
      </c>
      <c r="B3635" t="s">
        <v>2614</v>
      </c>
      <c r="C3635" t="s">
        <v>237</v>
      </c>
      <c r="D3635" t="s">
        <v>1000</v>
      </c>
      <c r="E3635" s="23">
        <v>42064</v>
      </c>
      <c r="F3635">
        <v>17</v>
      </c>
      <c r="G3635">
        <v>17</v>
      </c>
      <c r="H3635">
        <v>1</v>
      </c>
      <c r="I3635">
        <v>101</v>
      </c>
      <c r="J3635">
        <v>128</v>
      </c>
      <c r="K3635">
        <v>0.7890625</v>
      </c>
      <c r="L3635">
        <v>128</v>
      </c>
      <c r="M3635">
        <v>1</v>
      </c>
      <c r="N3635">
        <v>77</v>
      </c>
      <c r="O3635">
        <v>1.0625</v>
      </c>
      <c r="P3635">
        <v>21</v>
      </c>
      <c r="Q3635">
        <v>28</v>
      </c>
      <c r="R3635">
        <v>0.75</v>
      </c>
      <c r="S3635">
        <v>24</v>
      </c>
      <c r="T3635">
        <v>0.67</v>
      </c>
    </row>
    <row r="3636" spans="1:20" x14ac:dyDescent="0.2">
      <c r="A3636" t="s">
        <v>2438</v>
      </c>
      <c r="B3636" t="s">
        <v>2439</v>
      </c>
      <c r="C3636" t="s">
        <v>238</v>
      </c>
      <c r="D3636" t="s">
        <v>1000</v>
      </c>
      <c r="E3636" s="23">
        <v>42064</v>
      </c>
      <c r="F3636">
        <v>11</v>
      </c>
      <c r="G3636">
        <v>12</v>
      </c>
      <c r="H3636">
        <v>0.91666666666666663</v>
      </c>
      <c r="I3636">
        <v>29</v>
      </c>
      <c r="J3636">
        <v>36</v>
      </c>
      <c r="K3636">
        <v>0.80555555555555558</v>
      </c>
      <c r="L3636">
        <v>40</v>
      </c>
      <c r="M3636">
        <v>0.9</v>
      </c>
      <c r="N3636">
        <v>19</v>
      </c>
      <c r="O3636">
        <v>0.69943478260869563</v>
      </c>
      <c r="P3636">
        <v>9</v>
      </c>
      <c r="Q3636">
        <v>20</v>
      </c>
      <c r="R3636">
        <v>0.45</v>
      </c>
      <c r="S3636">
        <v>10</v>
      </c>
      <c r="T3636">
        <v>0.28999999999999998</v>
      </c>
    </row>
    <row r="3637" spans="1:20" x14ac:dyDescent="0.2">
      <c r="A3637" t="s">
        <v>2265</v>
      </c>
      <c r="B3637" t="s">
        <v>2266</v>
      </c>
      <c r="C3637" t="s">
        <v>239</v>
      </c>
      <c r="D3637" t="s">
        <v>1000</v>
      </c>
      <c r="E3637" s="23">
        <v>42064</v>
      </c>
      <c r="F3637">
        <v>4</v>
      </c>
      <c r="G3637">
        <v>4</v>
      </c>
      <c r="H3637">
        <v>1</v>
      </c>
      <c r="I3637">
        <v>5</v>
      </c>
      <c r="J3637">
        <v>8</v>
      </c>
      <c r="K3637">
        <v>0.625</v>
      </c>
      <c r="L3637">
        <v>8</v>
      </c>
      <c r="M3637">
        <v>1</v>
      </c>
      <c r="N3637">
        <v>3</v>
      </c>
      <c r="O3637">
        <v>0.68899999999999995</v>
      </c>
      <c r="P3637">
        <v>0</v>
      </c>
      <c r="Q3637">
        <v>1</v>
      </c>
      <c r="R3637">
        <v>0</v>
      </c>
      <c r="S3637">
        <v>2</v>
      </c>
      <c r="T3637">
        <v>0.33</v>
      </c>
    </row>
    <row r="3638" spans="1:20" x14ac:dyDescent="0.2">
      <c r="A3638" t="s">
        <v>2090</v>
      </c>
      <c r="B3638" t="s">
        <v>2091</v>
      </c>
      <c r="C3638" t="s">
        <v>1988</v>
      </c>
      <c r="D3638" t="s">
        <v>1000</v>
      </c>
      <c r="E3638" s="23">
        <v>42064</v>
      </c>
      <c r="F3638">
        <v>8</v>
      </c>
      <c r="G3638">
        <v>9</v>
      </c>
      <c r="H3638">
        <v>0.88888888888888884</v>
      </c>
      <c r="I3638">
        <v>23</v>
      </c>
      <c r="J3638">
        <v>34</v>
      </c>
      <c r="K3638">
        <v>0.67647058823529416</v>
      </c>
      <c r="L3638">
        <v>39</v>
      </c>
      <c r="M3638">
        <v>0.87179487179487181</v>
      </c>
      <c r="N3638">
        <v>19</v>
      </c>
      <c r="P3638">
        <v>1</v>
      </c>
      <c r="Q3638">
        <v>1</v>
      </c>
      <c r="R3638">
        <v>1</v>
      </c>
      <c r="S3638">
        <v>4</v>
      </c>
      <c r="T3638">
        <v>0.6</v>
      </c>
    </row>
    <row r="3639" spans="1:20" x14ac:dyDescent="0.2">
      <c r="A3639" t="s">
        <v>1842</v>
      </c>
      <c r="B3639" t="s">
        <v>1843</v>
      </c>
      <c r="C3639" t="s">
        <v>240</v>
      </c>
      <c r="D3639" t="s">
        <v>1000</v>
      </c>
      <c r="E3639" s="23">
        <v>42064</v>
      </c>
      <c r="F3639">
        <v>28</v>
      </c>
      <c r="G3639">
        <v>29</v>
      </c>
      <c r="H3639">
        <v>0.96551724137931039</v>
      </c>
      <c r="I3639">
        <v>50</v>
      </c>
      <c r="J3639">
        <v>108</v>
      </c>
      <c r="K3639">
        <v>0.46296296296296297</v>
      </c>
      <c r="L3639">
        <v>113</v>
      </c>
      <c r="M3639">
        <v>0.95575221238938057</v>
      </c>
      <c r="N3639">
        <v>41</v>
      </c>
      <c r="P3639">
        <v>0</v>
      </c>
      <c r="Q3639">
        <v>4</v>
      </c>
      <c r="R3639">
        <v>0</v>
      </c>
      <c r="S3639">
        <v>9</v>
      </c>
      <c r="T3639">
        <v>0.73</v>
      </c>
    </row>
    <row r="3640" spans="1:20" x14ac:dyDescent="0.2">
      <c r="A3640" t="s">
        <v>1667</v>
      </c>
      <c r="B3640" t="s">
        <v>1668</v>
      </c>
      <c r="C3640" t="s">
        <v>241</v>
      </c>
      <c r="D3640" t="s">
        <v>1000</v>
      </c>
      <c r="E3640" s="23">
        <v>42064</v>
      </c>
      <c r="F3640">
        <v>41</v>
      </c>
      <c r="G3640">
        <v>43</v>
      </c>
      <c r="H3640">
        <v>0.95348837209302328</v>
      </c>
      <c r="I3640">
        <v>244</v>
      </c>
      <c r="J3640">
        <v>400</v>
      </c>
      <c r="K3640">
        <v>0.61</v>
      </c>
      <c r="L3640">
        <v>415</v>
      </c>
      <c r="M3640">
        <v>0.96385542168674698</v>
      </c>
      <c r="N3640">
        <v>237</v>
      </c>
      <c r="P3640">
        <v>9</v>
      </c>
      <c r="Q3640">
        <v>9</v>
      </c>
      <c r="R3640">
        <v>1</v>
      </c>
      <c r="S3640">
        <v>7</v>
      </c>
      <c r="T3640">
        <v>0.31</v>
      </c>
    </row>
    <row r="3641" spans="1:20" x14ac:dyDescent="0.2">
      <c r="A3641" t="s">
        <v>1492</v>
      </c>
      <c r="B3641" t="s">
        <v>1493</v>
      </c>
      <c r="C3641" t="s">
        <v>318</v>
      </c>
      <c r="D3641" t="s">
        <v>1000</v>
      </c>
      <c r="E3641" s="23">
        <v>42064</v>
      </c>
      <c r="F3641">
        <v>0</v>
      </c>
      <c r="G3641">
        <v>0</v>
      </c>
      <c r="H3641" t="e">
        <v>#DIV/0!</v>
      </c>
      <c r="I3641">
        <v>0</v>
      </c>
      <c r="J3641">
        <v>0</v>
      </c>
      <c r="K3641" t="e">
        <v>#DIV/0!</v>
      </c>
      <c r="L3641">
        <v>0</v>
      </c>
      <c r="M3641" t="e">
        <v>#DIV/0!</v>
      </c>
      <c r="N3641">
        <v>0</v>
      </c>
      <c r="P3641">
        <v>0</v>
      </c>
      <c r="Q3641">
        <v>0</v>
      </c>
      <c r="R3641" t="e">
        <v>#DIV/0!</v>
      </c>
      <c r="S3641">
        <v>0</v>
      </c>
      <c r="T3641" t="e">
        <v>#DIV/0!</v>
      </c>
    </row>
    <row r="3642" spans="1:20" x14ac:dyDescent="0.2">
      <c r="A3642" t="s">
        <v>1098</v>
      </c>
      <c r="B3642" t="s">
        <v>1183</v>
      </c>
      <c r="C3642" t="s">
        <v>235</v>
      </c>
      <c r="D3642" t="s">
        <v>1002</v>
      </c>
      <c r="E3642" s="23">
        <v>42064</v>
      </c>
      <c r="F3642">
        <v>127</v>
      </c>
      <c r="G3642">
        <v>135</v>
      </c>
      <c r="H3642">
        <v>0.94074074074074077</v>
      </c>
      <c r="I3642">
        <v>503</v>
      </c>
      <c r="J3642">
        <v>808</v>
      </c>
      <c r="K3642">
        <v>0.62252475247524752</v>
      </c>
      <c r="L3642">
        <v>859</v>
      </c>
      <c r="M3642">
        <v>0.94062863795110596</v>
      </c>
      <c r="N3642">
        <v>438</v>
      </c>
      <c r="P3642">
        <v>43</v>
      </c>
      <c r="Q3642">
        <v>72</v>
      </c>
      <c r="R3642">
        <v>0.59722222222222221</v>
      </c>
      <c r="S3642">
        <v>65</v>
      </c>
      <c r="T3642">
        <v>0.43500000000000005</v>
      </c>
    </row>
    <row r="3643" spans="1:20" x14ac:dyDescent="0.2">
      <c r="A3643" t="s">
        <v>12042</v>
      </c>
      <c r="B3643" t="s">
        <v>12043</v>
      </c>
      <c r="C3643" t="s">
        <v>1051</v>
      </c>
      <c r="D3643" t="s">
        <v>1000</v>
      </c>
      <c r="E3643" s="23">
        <v>42064</v>
      </c>
      <c r="F3643">
        <v>5</v>
      </c>
      <c r="G3643">
        <v>5</v>
      </c>
      <c r="H3643">
        <v>1</v>
      </c>
      <c r="I3643">
        <v>3</v>
      </c>
      <c r="J3643">
        <v>15</v>
      </c>
      <c r="K3643">
        <v>0.2</v>
      </c>
      <c r="L3643">
        <v>15</v>
      </c>
      <c r="M3643">
        <v>1</v>
      </c>
      <c r="N3643">
        <v>3</v>
      </c>
      <c r="P3643">
        <v>0</v>
      </c>
      <c r="Q3643">
        <v>0</v>
      </c>
      <c r="R3643" t="e">
        <v>#DIV/0!</v>
      </c>
      <c r="S3643">
        <v>0</v>
      </c>
      <c r="T3643">
        <v>0.44</v>
      </c>
    </row>
    <row r="3644" spans="1:20" x14ac:dyDescent="0.2">
      <c r="A3644" t="s">
        <v>13408</v>
      </c>
      <c r="B3644" t="s">
        <v>13409</v>
      </c>
      <c r="C3644" t="s">
        <v>242</v>
      </c>
      <c r="D3644" t="s">
        <v>1002</v>
      </c>
      <c r="E3644" s="23">
        <v>42064</v>
      </c>
      <c r="F3644">
        <v>8</v>
      </c>
      <c r="G3644">
        <v>11</v>
      </c>
      <c r="H3644">
        <v>0.72727272727272729</v>
      </c>
      <c r="I3644">
        <v>36</v>
      </c>
      <c r="J3644">
        <v>54</v>
      </c>
      <c r="K3644">
        <v>0.66666666666666663</v>
      </c>
      <c r="L3644">
        <v>76</v>
      </c>
      <c r="M3644">
        <v>0.71052631578947367</v>
      </c>
      <c r="N3644">
        <v>27</v>
      </c>
      <c r="P3644">
        <v>3</v>
      </c>
      <c r="Q3644">
        <v>9</v>
      </c>
      <c r="R3644">
        <v>0.33333333333333331</v>
      </c>
      <c r="S3644">
        <v>9</v>
      </c>
      <c r="T3644" t="e">
        <v>#DIV/0!</v>
      </c>
    </row>
    <row r="3645" spans="1:20" x14ac:dyDescent="0.2">
      <c r="A3645" t="s">
        <v>13585</v>
      </c>
      <c r="B3645" t="s">
        <v>13586</v>
      </c>
      <c r="C3645" t="s">
        <v>237</v>
      </c>
      <c r="D3645" t="s">
        <v>1002</v>
      </c>
      <c r="E3645" s="23">
        <v>42064</v>
      </c>
      <c r="F3645">
        <v>17</v>
      </c>
      <c r="G3645">
        <v>17</v>
      </c>
      <c r="H3645">
        <v>1</v>
      </c>
      <c r="I3645">
        <v>101</v>
      </c>
      <c r="J3645">
        <v>128</v>
      </c>
      <c r="K3645">
        <v>0.7890625</v>
      </c>
      <c r="L3645">
        <v>128</v>
      </c>
      <c r="M3645">
        <v>1</v>
      </c>
      <c r="N3645">
        <v>77</v>
      </c>
      <c r="O3645">
        <v>1.0625</v>
      </c>
      <c r="P3645">
        <v>21</v>
      </c>
      <c r="Q3645">
        <v>28</v>
      </c>
      <c r="R3645">
        <v>0.75</v>
      </c>
      <c r="S3645">
        <v>24</v>
      </c>
      <c r="T3645" t="e">
        <v>#DIV/0!</v>
      </c>
    </row>
    <row r="3646" spans="1:20" x14ac:dyDescent="0.2">
      <c r="A3646" t="s">
        <v>13760</v>
      </c>
      <c r="B3646" t="s">
        <v>13761</v>
      </c>
      <c r="C3646" t="s">
        <v>238</v>
      </c>
      <c r="D3646" t="s">
        <v>1002</v>
      </c>
      <c r="E3646" s="23">
        <v>42064</v>
      </c>
      <c r="F3646">
        <v>11</v>
      </c>
      <c r="G3646">
        <v>12</v>
      </c>
      <c r="H3646">
        <v>0.91666666666666663</v>
      </c>
      <c r="I3646">
        <v>29</v>
      </c>
      <c r="J3646">
        <v>36</v>
      </c>
      <c r="K3646">
        <v>0.80555555555555558</v>
      </c>
      <c r="L3646">
        <v>40</v>
      </c>
      <c r="M3646">
        <v>0.9</v>
      </c>
      <c r="N3646">
        <v>19</v>
      </c>
      <c r="O3646">
        <v>0.69943478260869563</v>
      </c>
      <c r="P3646">
        <v>9</v>
      </c>
      <c r="Q3646">
        <v>20</v>
      </c>
      <c r="R3646">
        <v>0.45</v>
      </c>
      <c r="S3646">
        <v>10</v>
      </c>
      <c r="T3646">
        <v>0.70499999999999996</v>
      </c>
    </row>
    <row r="3647" spans="1:20" x14ac:dyDescent="0.2">
      <c r="A3647" t="s">
        <v>13937</v>
      </c>
      <c r="B3647" t="s">
        <v>13938</v>
      </c>
      <c r="C3647" t="s">
        <v>239</v>
      </c>
      <c r="D3647" t="s">
        <v>1002</v>
      </c>
      <c r="E3647" s="23">
        <v>42064</v>
      </c>
      <c r="F3647">
        <v>4</v>
      </c>
      <c r="G3647">
        <v>4</v>
      </c>
      <c r="H3647">
        <v>1</v>
      </c>
      <c r="I3647">
        <v>5</v>
      </c>
      <c r="J3647">
        <v>8</v>
      </c>
      <c r="K3647">
        <v>0.625</v>
      </c>
      <c r="L3647">
        <v>8</v>
      </c>
      <c r="M3647">
        <v>1</v>
      </c>
      <c r="N3647">
        <v>3</v>
      </c>
      <c r="O3647">
        <v>0.68899999999999995</v>
      </c>
      <c r="P3647">
        <v>0</v>
      </c>
      <c r="Q3647">
        <v>1</v>
      </c>
      <c r="R3647">
        <v>0</v>
      </c>
      <c r="S3647">
        <v>2</v>
      </c>
      <c r="T3647">
        <v>0.17</v>
      </c>
    </row>
    <row r="3648" spans="1:20" x14ac:dyDescent="0.2">
      <c r="A3648" t="s">
        <v>14124</v>
      </c>
      <c r="B3648" t="s">
        <v>14125</v>
      </c>
      <c r="C3648" t="s">
        <v>240</v>
      </c>
      <c r="D3648" t="s">
        <v>1002</v>
      </c>
      <c r="E3648" s="23">
        <v>42064</v>
      </c>
      <c r="F3648">
        <v>28</v>
      </c>
      <c r="G3648">
        <v>29</v>
      </c>
      <c r="H3648">
        <v>0.96551724137931039</v>
      </c>
      <c r="I3648">
        <v>50</v>
      </c>
      <c r="J3648">
        <v>108</v>
      </c>
      <c r="K3648">
        <v>0.46296296296296297</v>
      </c>
      <c r="L3648">
        <v>113</v>
      </c>
      <c r="M3648">
        <v>0.95575221238938057</v>
      </c>
      <c r="N3648">
        <v>41</v>
      </c>
      <c r="P3648">
        <v>0</v>
      </c>
      <c r="Q3648">
        <v>4</v>
      </c>
      <c r="R3648">
        <v>0</v>
      </c>
      <c r="S3648">
        <v>9</v>
      </c>
      <c r="T3648" t="e">
        <v>#DIV/0!</v>
      </c>
    </row>
    <row r="3649" spans="1:20" x14ac:dyDescent="0.2">
      <c r="A3649" t="s">
        <v>14301</v>
      </c>
      <c r="B3649" t="s">
        <v>14302</v>
      </c>
      <c r="C3649" t="s">
        <v>241</v>
      </c>
      <c r="D3649" t="s">
        <v>1002</v>
      </c>
      <c r="E3649" s="23">
        <v>42064</v>
      </c>
      <c r="F3649">
        <v>41</v>
      </c>
      <c r="G3649">
        <v>43</v>
      </c>
      <c r="H3649">
        <v>0.95348837209302328</v>
      </c>
      <c r="I3649">
        <v>244</v>
      </c>
      <c r="J3649">
        <v>400</v>
      </c>
      <c r="K3649">
        <v>0.61</v>
      </c>
      <c r="L3649">
        <v>415</v>
      </c>
      <c r="M3649">
        <v>0.96385542168674698</v>
      </c>
      <c r="N3649">
        <v>237</v>
      </c>
      <c r="P3649">
        <v>9</v>
      </c>
      <c r="Q3649">
        <v>9</v>
      </c>
      <c r="R3649">
        <v>1</v>
      </c>
      <c r="S3649">
        <v>7</v>
      </c>
      <c r="T3649">
        <v>0.375</v>
      </c>
    </row>
    <row r="3650" spans="1:20" x14ac:dyDescent="0.2">
      <c r="A3650" t="s">
        <v>14413</v>
      </c>
      <c r="B3650" t="s">
        <v>14414</v>
      </c>
      <c r="C3650" t="s">
        <v>318</v>
      </c>
      <c r="D3650" t="s">
        <v>1002</v>
      </c>
      <c r="E3650" s="23">
        <v>42064</v>
      </c>
      <c r="F3650">
        <v>0</v>
      </c>
      <c r="G3650">
        <v>0</v>
      </c>
      <c r="H3650" t="e">
        <v>#DIV/0!</v>
      </c>
      <c r="I3650">
        <v>0</v>
      </c>
      <c r="J3650">
        <v>0</v>
      </c>
      <c r="K3650" t="e">
        <v>#DIV/0!</v>
      </c>
      <c r="L3650">
        <v>0</v>
      </c>
      <c r="M3650" t="e">
        <v>#DIV/0!</v>
      </c>
      <c r="N3650">
        <v>0</v>
      </c>
      <c r="P3650">
        <v>0</v>
      </c>
      <c r="Q3650">
        <v>0</v>
      </c>
      <c r="R3650" t="e">
        <v>#DIV/0!</v>
      </c>
      <c r="S3650">
        <v>0</v>
      </c>
      <c r="T3650" t="e">
        <v>#DIV/0!</v>
      </c>
    </row>
    <row r="3651" spans="1:20" x14ac:dyDescent="0.2">
      <c r="A3651" t="s">
        <v>14630</v>
      </c>
      <c r="B3651" t="s">
        <v>14631</v>
      </c>
      <c r="C3651" t="s">
        <v>199</v>
      </c>
      <c r="D3651" t="s">
        <v>1000</v>
      </c>
      <c r="E3651" s="23">
        <v>42064</v>
      </c>
      <c r="F3651">
        <v>13</v>
      </c>
      <c r="G3651">
        <v>13</v>
      </c>
      <c r="H3651">
        <v>1</v>
      </c>
      <c r="I3651">
        <v>111</v>
      </c>
      <c r="J3651">
        <v>95</v>
      </c>
      <c r="K3651">
        <v>1.168421052631579</v>
      </c>
      <c r="L3651">
        <v>95</v>
      </c>
      <c r="M3651">
        <v>1</v>
      </c>
      <c r="N3651">
        <v>108</v>
      </c>
      <c r="P3651">
        <v>0</v>
      </c>
      <c r="Q3651">
        <v>0</v>
      </c>
      <c r="R3651" t="e">
        <v>#DIV/0!</v>
      </c>
      <c r="S3651">
        <v>3</v>
      </c>
      <c r="T3651">
        <v>0.84</v>
      </c>
    </row>
    <row r="3652" spans="1:20" x14ac:dyDescent="0.2">
      <c r="A3652" t="s">
        <v>14896</v>
      </c>
      <c r="B3652" t="s">
        <v>14897</v>
      </c>
      <c r="C3652" t="s">
        <v>200</v>
      </c>
      <c r="D3652" t="s">
        <v>1002</v>
      </c>
      <c r="E3652" s="23">
        <v>42064</v>
      </c>
      <c r="F3652">
        <v>5</v>
      </c>
      <c r="G3652">
        <v>5</v>
      </c>
      <c r="H3652">
        <v>1</v>
      </c>
      <c r="I3652">
        <v>15</v>
      </c>
      <c r="J3652">
        <v>25</v>
      </c>
      <c r="K3652">
        <v>0.6</v>
      </c>
      <c r="L3652">
        <v>25</v>
      </c>
      <c r="M3652">
        <v>1</v>
      </c>
      <c r="N3652">
        <v>12</v>
      </c>
      <c r="P3652">
        <v>0</v>
      </c>
      <c r="Q3652">
        <v>0</v>
      </c>
      <c r="R3652" t="e">
        <v>#DIV/0!</v>
      </c>
      <c r="S3652">
        <v>3</v>
      </c>
      <c r="T3652">
        <v>0.83</v>
      </c>
    </row>
    <row r="3653" spans="1:20" x14ac:dyDescent="0.2">
      <c r="A3653" t="s">
        <v>15073</v>
      </c>
      <c r="B3653" t="s">
        <v>15074</v>
      </c>
      <c r="C3653" t="s">
        <v>202</v>
      </c>
      <c r="D3653" t="s">
        <v>1002</v>
      </c>
      <c r="E3653" s="23">
        <v>42064</v>
      </c>
      <c r="F3653">
        <v>8</v>
      </c>
      <c r="G3653">
        <v>8</v>
      </c>
      <c r="H3653">
        <v>1</v>
      </c>
      <c r="I3653">
        <v>96</v>
      </c>
      <c r="J3653">
        <v>70</v>
      </c>
      <c r="K3653">
        <v>1.3714285714285714</v>
      </c>
      <c r="L3653">
        <v>70</v>
      </c>
      <c r="M3653">
        <v>1</v>
      </c>
      <c r="N3653">
        <v>96</v>
      </c>
      <c r="P3653">
        <v>0</v>
      </c>
      <c r="Q3653">
        <v>0</v>
      </c>
      <c r="R3653" t="e">
        <v>#DIV/0!</v>
      </c>
      <c r="S3653">
        <v>0</v>
      </c>
      <c r="T3653">
        <v>0.44</v>
      </c>
    </row>
    <row r="3654" spans="1:20" x14ac:dyDescent="0.2">
      <c r="A3654" t="s">
        <v>15616</v>
      </c>
      <c r="B3654" t="s">
        <v>15617</v>
      </c>
      <c r="C3654" t="s">
        <v>228</v>
      </c>
      <c r="D3654" t="s">
        <v>1002</v>
      </c>
      <c r="E3654" s="23">
        <v>42064</v>
      </c>
      <c r="F3654">
        <v>2</v>
      </c>
      <c r="G3654">
        <v>2</v>
      </c>
      <c r="H3654">
        <v>1</v>
      </c>
      <c r="I3654">
        <v>0</v>
      </c>
      <c r="J3654">
        <v>14</v>
      </c>
      <c r="K3654">
        <v>0</v>
      </c>
      <c r="L3654">
        <v>14</v>
      </c>
      <c r="M3654">
        <v>1</v>
      </c>
      <c r="N3654">
        <v>0</v>
      </c>
      <c r="P3654">
        <v>0</v>
      </c>
      <c r="Q3654">
        <v>0</v>
      </c>
      <c r="R3654" t="e">
        <v>#DIV/0!</v>
      </c>
      <c r="S3654">
        <v>0</v>
      </c>
      <c r="T3654">
        <v>0.72</v>
      </c>
    </row>
    <row r="3655" spans="1:20" x14ac:dyDescent="0.2">
      <c r="A3655" t="s">
        <v>15777</v>
      </c>
      <c r="B3655" t="s">
        <v>15778</v>
      </c>
      <c r="C3655" t="s">
        <v>227</v>
      </c>
      <c r="D3655" t="s">
        <v>1000</v>
      </c>
      <c r="E3655" s="23">
        <v>42064</v>
      </c>
      <c r="F3655">
        <v>2</v>
      </c>
      <c r="G3655">
        <v>2</v>
      </c>
      <c r="H3655">
        <v>1</v>
      </c>
      <c r="I3655">
        <v>0</v>
      </c>
      <c r="J3655">
        <v>14</v>
      </c>
      <c r="K3655">
        <v>0</v>
      </c>
      <c r="L3655">
        <v>14</v>
      </c>
      <c r="M3655">
        <v>1</v>
      </c>
      <c r="N3655">
        <v>0</v>
      </c>
      <c r="P3655">
        <v>0</v>
      </c>
      <c r="Q3655">
        <v>0</v>
      </c>
      <c r="R3655" t="e">
        <v>#DIV/0!</v>
      </c>
      <c r="S3655">
        <v>0</v>
      </c>
      <c r="T3655">
        <v>0.87</v>
      </c>
    </row>
    <row r="3656" spans="1:20" x14ac:dyDescent="0.2">
      <c r="A3656" t="s">
        <v>15954</v>
      </c>
      <c r="B3656" t="s">
        <v>15955</v>
      </c>
      <c r="C3656" t="s">
        <v>203</v>
      </c>
      <c r="D3656" t="s">
        <v>1000</v>
      </c>
      <c r="E3656" s="23">
        <v>42064</v>
      </c>
      <c r="F3656">
        <v>11</v>
      </c>
      <c r="G3656">
        <v>12</v>
      </c>
      <c r="H3656">
        <v>0.91666666666666663</v>
      </c>
      <c r="I3656">
        <v>37</v>
      </c>
      <c r="J3656">
        <v>72</v>
      </c>
      <c r="K3656">
        <v>0.51388888888888884</v>
      </c>
      <c r="L3656">
        <v>77</v>
      </c>
      <c r="M3656">
        <v>0.93506493506493504</v>
      </c>
      <c r="N3656">
        <v>26</v>
      </c>
      <c r="P3656">
        <v>7</v>
      </c>
      <c r="Q3656">
        <v>11</v>
      </c>
      <c r="R3656">
        <v>0.63636363636363635</v>
      </c>
      <c r="S3656">
        <v>11</v>
      </c>
      <c r="T3656">
        <v>0.59</v>
      </c>
    </row>
    <row r="3657" spans="1:20" x14ac:dyDescent="0.2">
      <c r="A3657" t="s">
        <v>16133</v>
      </c>
      <c r="B3657" t="s">
        <v>16134</v>
      </c>
      <c r="C3657" t="s">
        <v>205</v>
      </c>
      <c r="D3657" t="s">
        <v>1002</v>
      </c>
      <c r="E3657" s="23">
        <v>42064</v>
      </c>
      <c r="F3657">
        <v>5</v>
      </c>
      <c r="G3657">
        <v>5</v>
      </c>
      <c r="H3657">
        <v>1</v>
      </c>
      <c r="I3657">
        <v>34</v>
      </c>
      <c r="J3657">
        <v>45</v>
      </c>
      <c r="K3657">
        <v>0.75555555555555554</v>
      </c>
      <c r="L3657">
        <v>45</v>
      </c>
      <c r="M3657">
        <v>1</v>
      </c>
      <c r="N3657">
        <v>23</v>
      </c>
      <c r="O3657">
        <v>1.075</v>
      </c>
      <c r="P3657">
        <v>7</v>
      </c>
      <c r="Q3657">
        <v>11</v>
      </c>
      <c r="R3657">
        <v>0.63636363636363635</v>
      </c>
      <c r="S3657">
        <v>11</v>
      </c>
      <c r="T3657" t="e">
        <v>#DIV/0!</v>
      </c>
    </row>
    <row r="3658" spans="1:20" x14ac:dyDescent="0.2">
      <c r="A3658" t="s">
        <v>16310</v>
      </c>
      <c r="B3658" t="s">
        <v>16311</v>
      </c>
      <c r="C3658" t="s">
        <v>204</v>
      </c>
      <c r="D3658" t="s">
        <v>1002</v>
      </c>
      <c r="E3658" s="23">
        <v>42064</v>
      </c>
      <c r="F3658">
        <v>6</v>
      </c>
      <c r="G3658">
        <v>7</v>
      </c>
      <c r="H3658">
        <v>0.8571428571428571</v>
      </c>
      <c r="I3658">
        <v>3</v>
      </c>
      <c r="J3658">
        <v>27</v>
      </c>
      <c r="K3658">
        <v>0.1111111111111111</v>
      </c>
      <c r="L3658">
        <v>32</v>
      </c>
      <c r="M3658">
        <v>0.84375</v>
      </c>
      <c r="N3658">
        <v>3</v>
      </c>
      <c r="P3658">
        <v>0</v>
      </c>
      <c r="Q3658">
        <v>0</v>
      </c>
      <c r="R3658" t="e">
        <v>#DIV/0!</v>
      </c>
      <c r="S3658">
        <v>0</v>
      </c>
      <c r="T3658">
        <v>0.83</v>
      </c>
    </row>
    <row r="3659" spans="1:20" x14ac:dyDescent="0.2">
      <c r="A3659" t="s">
        <v>16628</v>
      </c>
      <c r="B3659" t="s">
        <v>16629</v>
      </c>
      <c r="C3659" t="s">
        <v>223</v>
      </c>
      <c r="D3659" t="s">
        <v>1000</v>
      </c>
      <c r="E3659" s="23">
        <v>42064</v>
      </c>
      <c r="F3659">
        <v>3</v>
      </c>
      <c r="G3659">
        <v>3</v>
      </c>
      <c r="H3659">
        <v>1</v>
      </c>
      <c r="I3659">
        <v>34</v>
      </c>
      <c r="J3659">
        <v>30</v>
      </c>
      <c r="K3659">
        <v>1.1333333333333333</v>
      </c>
      <c r="L3659">
        <v>30</v>
      </c>
      <c r="M3659">
        <v>1</v>
      </c>
      <c r="N3659">
        <v>31</v>
      </c>
      <c r="P3659">
        <v>0</v>
      </c>
      <c r="Q3659">
        <v>0</v>
      </c>
      <c r="R3659" t="e">
        <v>#DIV/0!</v>
      </c>
      <c r="S3659">
        <v>3</v>
      </c>
    </row>
    <row r="3660" spans="1:20" x14ac:dyDescent="0.2">
      <c r="A3660" t="s">
        <v>16807</v>
      </c>
      <c r="B3660" t="s">
        <v>16808</v>
      </c>
      <c r="C3660" t="s">
        <v>224</v>
      </c>
      <c r="D3660" t="s">
        <v>1002</v>
      </c>
      <c r="E3660" s="23">
        <v>42064</v>
      </c>
      <c r="F3660">
        <v>3</v>
      </c>
      <c r="G3660">
        <v>3</v>
      </c>
      <c r="H3660">
        <v>1</v>
      </c>
      <c r="I3660">
        <v>34</v>
      </c>
      <c r="J3660">
        <v>30</v>
      </c>
      <c r="K3660">
        <v>1.1333333333333333</v>
      </c>
      <c r="L3660">
        <v>30</v>
      </c>
      <c r="M3660">
        <v>1</v>
      </c>
      <c r="N3660">
        <v>31</v>
      </c>
      <c r="P3660">
        <v>0</v>
      </c>
      <c r="Q3660">
        <v>0</v>
      </c>
      <c r="R3660" t="e">
        <v>#DIV/0!</v>
      </c>
      <c r="S3660">
        <v>3</v>
      </c>
      <c r="T3660">
        <v>0.91</v>
      </c>
    </row>
    <row r="3661" spans="1:20" x14ac:dyDescent="0.2">
      <c r="A3661" t="s">
        <v>17244</v>
      </c>
      <c r="B3661" t="s">
        <v>17245</v>
      </c>
      <c r="C3661" t="s">
        <v>225</v>
      </c>
      <c r="D3661" t="s">
        <v>1000</v>
      </c>
      <c r="E3661" s="23">
        <v>42064</v>
      </c>
      <c r="F3661">
        <v>5</v>
      </c>
      <c r="G3661">
        <v>5</v>
      </c>
      <c r="H3661">
        <v>1</v>
      </c>
      <c r="I3661">
        <v>0</v>
      </c>
      <c r="J3661">
        <v>50</v>
      </c>
      <c r="K3661">
        <v>0</v>
      </c>
      <c r="L3661">
        <v>50</v>
      </c>
      <c r="M3661">
        <v>1</v>
      </c>
      <c r="N3661">
        <v>0</v>
      </c>
      <c r="P3661">
        <v>0</v>
      </c>
      <c r="Q3661">
        <v>0</v>
      </c>
      <c r="R3661" t="e">
        <v>#DIV/0!</v>
      </c>
      <c r="S3661">
        <v>0</v>
      </c>
    </row>
    <row r="3662" spans="1:20" x14ac:dyDescent="0.2">
      <c r="A3662" t="s">
        <v>17451</v>
      </c>
      <c r="B3662" t="s">
        <v>17452</v>
      </c>
      <c r="C3662" t="s">
        <v>226</v>
      </c>
      <c r="D3662" t="s">
        <v>1002</v>
      </c>
      <c r="E3662" s="23">
        <v>42064</v>
      </c>
      <c r="F3662">
        <v>5</v>
      </c>
      <c r="G3662">
        <v>5</v>
      </c>
      <c r="H3662">
        <v>1</v>
      </c>
      <c r="I3662">
        <v>0</v>
      </c>
      <c r="J3662">
        <v>50</v>
      </c>
      <c r="K3662">
        <v>0</v>
      </c>
      <c r="L3662">
        <v>50</v>
      </c>
      <c r="M3662">
        <v>1</v>
      </c>
      <c r="N3662">
        <v>0</v>
      </c>
      <c r="P3662">
        <v>0</v>
      </c>
      <c r="Q3662">
        <v>0</v>
      </c>
      <c r="R3662" t="e">
        <v>#DIV/0!</v>
      </c>
      <c r="S3662">
        <v>0</v>
      </c>
    </row>
    <row r="3663" spans="1:20" x14ac:dyDescent="0.2">
      <c r="A3663" t="s">
        <v>17628</v>
      </c>
      <c r="B3663" t="s">
        <v>17629</v>
      </c>
      <c r="C3663" t="s">
        <v>232</v>
      </c>
      <c r="D3663" t="s">
        <v>1000</v>
      </c>
      <c r="E3663" s="23">
        <v>42064</v>
      </c>
      <c r="F3663">
        <v>7</v>
      </c>
      <c r="G3663">
        <v>8</v>
      </c>
      <c r="H3663">
        <v>0.875</v>
      </c>
      <c r="I3663">
        <v>53</v>
      </c>
      <c r="J3663">
        <v>70</v>
      </c>
      <c r="K3663">
        <v>0.75714285714285712</v>
      </c>
      <c r="L3663">
        <v>75</v>
      </c>
      <c r="M3663">
        <v>0.93333333333333335</v>
      </c>
      <c r="N3663">
        <v>53</v>
      </c>
      <c r="P3663">
        <v>0</v>
      </c>
      <c r="Q3663">
        <v>0</v>
      </c>
      <c r="R3663" t="e">
        <v>#DIV/0!</v>
      </c>
      <c r="S3663">
        <v>0</v>
      </c>
      <c r="T3663">
        <v>0.23</v>
      </c>
    </row>
    <row r="3664" spans="1:20" x14ac:dyDescent="0.2">
      <c r="A3664" t="s">
        <v>17825</v>
      </c>
      <c r="B3664" t="s">
        <v>17826</v>
      </c>
      <c r="C3664" t="s">
        <v>231</v>
      </c>
      <c r="D3664" t="s">
        <v>1002</v>
      </c>
      <c r="E3664" s="23">
        <v>42064</v>
      </c>
      <c r="F3664">
        <v>7</v>
      </c>
      <c r="G3664">
        <v>8</v>
      </c>
      <c r="H3664">
        <v>0.875</v>
      </c>
      <c r="I3664">
        <v>53</v>
      </c>
      <c r="J3664">
        <v>70</v>
      </c>
      <c r="K3664">
        <v>0.75714285714285712</v>
      </c>
      <c r="L3664">
        <v>75</v>
      </c>
      <c r="M3664">
        <v>0.93333333333333335</v>
      </c>
      <c r="N3664">
        <v>53</v>
      </c>
      <c r="P3664">
        <v>0</v>
      </c>
      <c r="Q3664">
        <v>0</v>
      </c>
      <c r="R3664" t="e">
        <v>#DIV/0!</v>
      </c>
      <c r="S3664">
        <v>0</v>
      </c>
      <c r="T3664">
        <v>0.83333333333333337</v>
      </c>
    </row>
    <row r="3665" spans="1:20" x14ac:dyDescent="0.2">
      <c r="A3665" t="s">
        <v>18002</v>
      </c>
      <c r="B3665" t="s">
        <v>18003</v>
      </c>
      <c r="C3665" t="s">
        <v>317</v>
      </c>
      <c r="D3665" t="s">
        <v>1000</v>
      </c>
      <c r="E3665" s="23">
        <v>42064</v>
      </c>
      <c r="F3665">
        <v>11</v>
      </c>
      <c r="G3665">
        <v>11</v>
      </c>
      <c r="H3665">
        <v>1</v>
      </c>
      <c r="I3665">
        <v>19</v>
      </c>
      <c r="J3665">
        <v>26</v>
      </c>
      <c r="K3665">
        <v>0.73076923076923073</v>
      </c>
      <c r="L3665">
        <v>26</v>
      </c>
      <c r="M3665">
        <v>1</v>
      </c>
      <c r="N3665">
        <v>17</v>
      </c>
      <c r="P3665">
        <v>0</v>
      </c>
      <c r="Q3665">
        <v>4</v>
      </c>
      <c r="R3665">
        <v>0</v>
      </c>
      <c r="S3665">
        <v>2</v>
      </c>
    </row>
    <row r="3666" spans="1:20" x14ac:dyDescent="0.2">
      <c r="A3666" t="s">
        <v>18181</v>
      </c>
      <c r="B3666" t="s">
        <v>18182</v>
      </c>
      <c r="C3666" t="s">
        <v>316</v>
      </c>
      <c r="D3666" t="s">
        <v>1002</v>
      </c>
      <c r="E3666" s="23">
        <v>42064</v>
      </c>
      <c r="F3666">
        <v>11</v>
      </c>
      <c r="G3666">
        <v>11</v>
      </c>
      <c r="H3666">
        <v>1</v>
      </c>
      <c r="I3666">
        <v>19</v>
      </c>
      <c r="J3666">
        <v>26</v>
      </c>
      <c r="K3666">
        <v>0.73076923076923073</v>
      </c>
      <c r="L3666">
        <v>26</v>
      </c>
      <c r="M3666">
        <v>1</v>
      </c>
      <c r="N3666">
        <v>17</v>
      </c>
      <c r="P3666">
        <v>0</v>
      </c>
      <c r="Q3666">
        <v>4</v>
      </c>
      <c r="R3666">
        <v>0</v>
      </c>
      <c r="S3666">
        <v>2</v>
      </c>
    </row>
    <row r="3667" spans="1:20" x14ac:dyDescent="0.2">
      <c r="A3667" t="s">
        <v>18434</v>
      </c>
      <c r="B3667" t="s">
        <v>18435</v>
      </c>
      <c r="C3667" t="s">
        <v>214</v>
      </c>
      <c r="D3667" t="s">
        <v>1000</v>
      </c>
      <c r="E3667" s="23">
        <v>42064</v>
      </c>
      <c r="F3667">
        <v>15</v>
      </c>
      <c r="G3667">
        <v>16</v>
      </c>
      <c r="H3667">
        <v>0.9375</v>
      </c>
      <c r="I3667">
        <v>69</v>
      </c>
      <c r="J3667">
        <v>128</v>
      </c>
      <c r="K3667">
        <v>0.5390625</v>
      </c>
      <c r="L3667">
        <v>138</v>
      </c>
      <c r="M3667">
        <v>0.92753623188405798</v>
      </c>
      <c r="N3667">
        <v>54</v>
      </c>
      <c r="P3667">
        <v>19</v>
      </c>
      <c r="Q3667">
        <v>20</v>
      </c>
      <c r="R3667">
        <v>0.95</v>
      </c>
      <c r="S3667">
        <v>15</v>
      </c>
      <c r="T3667">
        <v>0.8899999999999999</v>
      </c>
    </row>
    <row r="3668" spans="1:20" x14ac:dyDescent="0.2">
      <c r="A3668" t="s">
        <v>18613</v>
      </c>
      <c r="B3668" t="s">
        <v>18614</v>
      </c>
      <c r="C3668" t="s">
        <v>215</v>
      </c>
      <c r="D3668" t="s">
        <v>1002</v>
      </c>
      <c r="E3668" s="23">
        <v>42064</v>
      </c>
      <c r="F3668">
        <v>7</v>
      </c>
      <c r="G3668">
        <v>7</v>
      </c>
      <c r="H3668">
        <v>1</v>
      </c>
      <c r="I3668">
        <v>38</v>
      </c>
      <c r="J3668">
        <v>48</v>
      </c>
      <c r="K3668">
        <v>0.79166666666666663</v>
      </c>
      <c r="L3668">
        <v>48</v>
      </c>
      <c r="M3668">
        <v>1</v>
      </c>
      <c r="N3668">
        <v>27</v>
      </c>
      <c r="O3668">
        <v>0.92500000000000004</v>
      </c>
      <c r="P3668">
        <v>10</v>
      </c>
      <c r="Q3668">
        <v>11</v>
      </c>
      <c r="R3668">
        <v>0.90909090909090906</v>
      </c>
      <c r="S3668">
        <v>11</v>
      </c>
      <c r="T3668">
        <v>0.49249999999999999</v>
      </c>
    </row>
    <row r="3669" spans="1:20" x14ac:dyDescent="0.2">
      <c r="A3669" t="s">
        <v>18790</v>
      </c>
      <c r="B3669" t="s">
        <v>18791</v>
      </c>
      <c r="C3669" t="s">
        <v>216</v>
      </c>
      <c r="D3669" t="s">
        <v>1002</v>
      </c>
      <c r="E3669" s="23">
        <v>42064</v>
      </c>
      <c r="F3669">
        <v>8</v>
      </c>
      <c r="G3669">
        <v>9</v>
      </c>
      <c r="H3669">
        <v>0.88888888888888884</v>
      </c>
      <c r="I3669">
        <v>31</v>
      </c>
      <c r="J3669">
        <v>80</v>
      </c>
      <c r="K3669">
        <v>0.38750000000000001</v>
      </c>
      <c r="L3669">
        <v>90</v>
      </c>
      <c r="M3669">
        <v>0.88888888888888884</v>
      </c>
      <c r="N3669">
        <v>27</v>
      </c>
      <c r="P3669">
        <v>9</v>
      </c>
      <c r="Q3669">
        <v>9</v>
      </c>
      <c r="R3669">
        <v>1</v>
      </c>
      <c r="S3669">
        <v>4</v>
      </c>
      <c r="T3669">
        <v>0.58125000000000004</v>
      </c>
    </row>
    <row r="3670" spans="1:20" x14ac:dyDescent="0.2">
      <c r="A3670" t="s">
        <v>18967</v>
      </c>
      <c r="B3670" t="s">
        <v>18968</v>
      </c>
      <c r="C3670" t="s">
        <v>229</v>
      </c>
      <c r="D3670" t="s">
        <v>1002</v>
      </c>
      <c r="E3670" s="23">
        <v>42064</v>
      </c>
      <c r="F3670">
        <v>2</v>
      </c>
      <c r="G3670">
        <v>3</v>
      </c>
      <c r="H3670">
        <v>0.66666666666666663</v>
      </c>
      <c r="I3670">
        <v>0</v>
      </c>
      <c r="J3670">
        <v>12</v>
      </c>
      <c r="K3670">
        <v>0</v>
      </c>
      <c r="L3670">
        <v>18</v>
      </c>
      <c r="M3670">
        <v>0.66666666666666663</v>
      </c>
      <c r="N3670">
        <v>0</v>
      </c>
      <c r="P3670">
        <v>0</v>
      </c>
      <c r="Q3670">
        <v>0</v>
      </c>
      <c r="R3670" t="e">
        <v>#DIV/0!</v>
      </c>
      <c r="S3670">
        <v>0</v>
      </c>
      <c r="T3670">
        <v>0.48833333333333334</v>
      </c>
    </row>
    <row r="3671" spans="1:20" x14ac:dyDescent="0.2">
      <c r="A3671" t="s">
        <v>19144</v>
      </c>
      <c r="B3671" t="s">
        <v>19145</v>
      </c>
      <c r="C3671" t="s">
        <v>230</v>
      </c>
      <c r="D3671" t="s">
        <v>1000</v>
      </c>
      <c r="E3671" s="23">
        <v>42064</v>
      </c>
      <c r="F3671">
        <v>2</v>
      </c>
      <c r="G3671">
        <v>3</v>
      </c>
      <c r="H3671">
        <v>0.66666666666666663</v>
      </c>
      <c r="I3671">
        <v>0</v>
      </c>
      <c r="J3671">
        <v>12</v>
      </c>
      <c r="K3671">
        <v>0</v>
      </c>
      <c r="L3671">
        <v>18</v>
      </c>
      <c r="M3671">
        <v>0.66666666666666663</v>
      </c>
      <c r="N3671">
        <v>0</v>
      </c>
      <c r="P3671">
        <v>0</v>
      </c>
      <c r="Q3671">
        <v>0</v>
      </c>
      <c r="R3671" t="e">
        <v>#DIV/0!</v>
      </c>
      <c r="S3671">
        <v>0</v>
      </c>
      <c r="T3671">
        <v>0.58590277777777777</v>
      </c>
    </row>
    <row r="3672" spans="1:20" x14ac:dyDescent="0.2">
      <c r="A3672" t="s">
        <v>19323</v>
      </c>
      <c r="B3672" t="s">
        <v>19324</v>
      </c>
      <c r="C3672" t="s">
        <v>234</v>
      </c>
      <c r="D3672" t="s">
        <v>1000</v>
      </c>
      <c r="E3672" s="23">
        <v>42064</v>
      </c>
      <c r="F3672">
        <v>7</v>
      </c>
      <c r="G3672">
        <v>7</v>
      </c>
      <c r="H3672">
        <v>1</v>
      </c>
      <c r="I3672">
        <v>13</v>
      </c>
      <c r="J3672">
        <v>70</v>
      </c>
      <c r="K3672">
        <v>0.18571428571428572</v>
      </c>
      <c r="L3672">
        <v>70</v>
      </c>
      <c r="M3672">
        <v>1</v>
      </c>
      <c r="N3672">
        <v>13</v>
      </c>
      <c r="P3672">
        <v>0</v>
      </c>
      <c r="Q3672">
        <v>0</v>
      </c>
      <c r="R3672" t="e">
        <v>#DIV/0!</v>
      </c>
      <c r="S3672">
        <v>0</v>
      </c>
    </row>
    <row r="3673" spans="1:20" x14ac:dyDescent="0.2">
      <c r="A3673" t="s">
        <v>19502</v>
      </c>
      <c r="B3673" t="s">
        <v>19503</v>
      </c>
      <c r="C3673" t="s">
        <v>233</v>
      </c>
      <c r="D3673" t="s">
        <v>1002</v>
      </c>
      <c r="E3673" s="23">
        <v>42064</v>
      </c>
      <c r="F3673">
        <v>7</v>
      </c>
      <c r="G3673">
        <v>7</v>
      </c>
      <c r="H3673">
        <v>1</v>
      </c>
      <c r="I3673">
        <v>13</v>
      </c>
      <c r="J3673">
        <v>70</v>
      </c>
      <c r="K3673">
        <v>0.18571428571428572</v>
      </c>
      <c r="L3673">
        <v>70</v>
      </c>
      <c r="M3673">
        <v>1</v>
      </c>
      <c r="N3673">
        <v>13</v>
      </c>
      <c r="P3673">
        <v>0</v>
      </c>
      <c r="Q3673">
        <v>0</v>
      </c>
      <c r="R3673" t="e">
        <v>#DIV/0!</v>
      </c>
      <c r="S3673">
        <v>0</v>
      </c>
    </row>
    <row r="3674" spans="1:20" x14ac:dyDescent="0.2">
      <c r="A3674" t="s">
        <v>19877</v>
      </c>
      <c r="B3674" t="s">
        <v>19878</v>
      </c>
      <c r="C3674" t="s">
        <v>220</v>
      </c>
      <c r="D3674" t="s">
        <v>1000</v>
      </c>
      <c r="E3674" s="23">
        <v>42064</v>
      </c>
      <c r="F3674">
        <v>15</v>
      </c>
      <c r="G3674">
        <v>16</v>
      </c>
      <c r="H3674">
        <v>0.9375</v>
      </c>
      <c r="I3674">
        <v>34</v>
      </c>
      <c r="J3674">
        <v>44</v>
      </c>
      <c r="K3674">
        <v>0.77272727272727271</v>
      </c>
      <c r="L3674">
        <v>48</v>
      </c>
      <c r="M3674">
        <v>0.91666666666666663</v>
      </c>
      <c r="N3674">
        <v>22</v>
      </c>
      <c r="P3674">
        <v>9</v>
      </c>
      <c r="Q3674">
        <v>21</v>
      </c>
      <c r="R3674">
        <v>0.42857142857142855</v>
      </c>
      <c r="S3674">
        <v>12</v>
      </c>
    </row>
    <row r="3675" spans="1:20" x14ac:dyDescent="0.2">
      <c r="A3675" t="s">
        <v>20056</v>
      </c>
      <c r="B3675" t="s">
        <v>20057</v>
      </c>
      <c r="C3675" t="s">
        <v>221</v>
      </c>
      <c r="D3675" t="s">
        <v>1002</v>
      </c>
      <c r="E3675" s="23">
        <v>42064</v>
      </c>
      <c r="F3675">
        <v>11</v>
      </c>
      <c r="G3675">
        <v>12</v>
      </c>
      <c r="H3675">
        <v>0.91666666666666663</v>
      </c>
      <c r="I3675">
        <v>29</v>
      </c>
      <c r="J3675">
        <v>36</v>
      </c>
      <c r="K3675">
        <v>0.80555555555555558</v>
      </c>
      <c r="L3675">
        <v>40</v>
      </c>
      <c r="M3675">
        <v>0.9</v>
      </c>
      <c r="N3675">
        <v>19</v>
      </c>
      <c r="O3675">
        <v>0.69943478260869563</v>
      </c>
      <c r="P3675">
        <v>9</v>
      </c>
      <c r="Q3675">
        <v>20</v>
      </c>
      <c r="R3675">
        <v>0.45</v>
      </c>
      <c r="S3675">
        <v>10</v>
      </c>
    </row>
    <row r="3676" spans="1:20" x14ac:dyDescent="0.2">
      <c r="A3676" t="s">
        <v>20233</v>
      </c>
      <c r="B3676" t="s">
        <v>20234</v>
      </c>
      <c r="C3676" t="s">
        <v>222</v>
      </c>
      <c r="D3676" t="s">
        <v>1002</v>
      </c>
      <c r="E3676" s="23">
        <v>42064</v>
      </c>
      <c r="F3676">
        <v>4</v>
      </c>
      <c r="G3676">
        <v>4</v>
      </c>
      <c r="H3676">
        <v>1</v>
      </c>
      <c r="I3676">
        <v>5</v>
      </c>
      <c r="J3676">
        <v>8</v>
      </c>
      <c r="K3676">
        <v>0.625</v>
      </c>
      <c r="L3676">
        <v>8</v>
      </c>
      <c r="M3676">
        <v>1</v>
      </c>
      <c r="N3676">
        <v>3</v>
      </c>
      <c r="O3676">
        <v>0.68899999999999995</v>
      </c>
      <c r="P3676">
        <v>0</v>
      </c>
      <c r="Q3676">
        <v>1</v>
      </c>
      <c r="R3676">
        <v>0</v>
      </c>
      <c r="S3676">
        <v>2</v>
      </c>
    </row>
    <row r="3677" spans="1:20" x14ac:dyDescent="0.2">
      <c r="A3677" t="s">
        <v>20410</v>
      </c>
      <c r="B3677" t="s">
        <v>20411</v>
      </c>
      <c r="C3677" t="s">
        <v>211</v>
      </c>
      <c r="D3677" t="s">
        <v>1002</v>
      </c>
      <c r="E3677" s="23">
        <v>42064</v>
      </c>
      <c r="F3677">
        <v>2</v>
      </c>
      <c r="G3677">
        <v>3</v>
      </c>
      <c r="H3677">
        <v>0.66666666666666663</v>
      </c>
      <c r="I3677">
        <v>25</v>
      </c>
      <c r="J3677">
        <v>16</v>
      </c>
      <c r="K3677">
        <v>1.5625</v>
      </c>
      <c r="L3677">
        <v>24</v>
      </c>
      <c r="M3677">
        <v>0.66666666666666663</v>
      </c>
      <c r="N3677">
        <v>18</v>
      </c>
      <c r="P3677">
        <v>3</v>
      </c>
      <c r="Q3677">
        <v>8</v>
      </c>
      <c r="R3677">
        <v>0.375</v>
      </c>
      <c r="S3677">
        <v>7</v>
      </c>
      <c r="T3677">
        <v>0.2</v>
      </c>
    </row>
    <row r="3678" spans="1:20" x14ac:dyDescent="0.2">
      <c r="A3678" t="s">
        <v>20587</v>
      </c>
      <c r="B3678" t="s">
        <v>20588</v>
      </c>
      <c r="C3678" t="s">
        <v>207</v>
      </c>
      <c r="D3678" t="s">
        <v>1000</v>
      </c>
      <c r="E3678" s="23">
        <v>42064</v>
      </c>
      <c r="F3678">
        <v>9</v>
      </c>
      <c r="G3678">
        <v>10</v>
      </c>
      <c r="H3678">
        <v>0.9</v>
      </c>
      <c r="I3678">
        <v>65</v>
      </c>
      <c r="J3678">
        <v>61</v>
      </c>
      <c r="K3678">
        <v>1.0655737704918034</v>
      </c>
      <c r="L3678">
        <v>69</v>
      </c>
      <c r="M3678">
        <v>0.88405797101449279</v>
      </c>
      <c r="N3678">
        <v>52</v>
      </c>
      <c r="P3678">
        <v>7</v>
      </c>
      <c r="Q3678">
        <v>14</v>
      </c>
      <c r="R3678">
        <v>0.5</v>
      </c>
      <c r="S3678">
        <v>13</v>
      </c>
      <c r="T3678">
        <v>0.9</v>
      </c>
    </row>
    <row r="3679" spans="1:20" x14ac:dyDescent="0.2">
      <c r="A3679" t="s">
        <v>20831</v>
      </c>
      <c r="B3679" t="s">
        <v>20832</v>
      </c>
      <c r="C3679" t="s">
        <v>210</v>
      </c>
      <c r="D3679" t="s">
        <v>1002</v>
      </c>
      <c r="E3679" s="23">
        <v>42064</v>
      </c>
      <c r="F3679">
        <v>5</v>
      </c>
      <c r="G3679">
        <v>5</v>
      </c>
      <c r="H3679">
        <v>1</v>
      </c>
      <c r="I3679">
        <v>29</v>
      </c>
      <c r="J3679">
        <v>35</v>
      </c>
      <c r="K3679">
        <v>0.82857142857142863</v>
      </c>
      <c r="L3679">
        <v>35</v>
      </c>
      <c r="M3679">
        <v>1</v>
      </c>
      <c r="N3679">
        <v>27</v>
      </c>
      <c r="O3679">
        <v>1.1875</v>
      </c>
      <c r="P3679">
        <v>4</v>
      </c>
      <c r="Q3679">
        <v>6</v>
      </c>
      <c r="R3679">
        <v>0.66666666666666663</v>
      </c>
      <c r="S3679">
        <v>2</v>
      </c>
      <c r="T3679">
        <v>0.75</v>
      </c>
    </row>
    <row r="3680" spans="1:20" x14ac:dyDescent="0.2">
      <c r="A3680" t="s">
        <v>21008</v>
      </c>
      <c r="B3680" t="s">
        <v>21009</v>
      </c>
      <c r="C3680" t="s">
        <v>208</v>
      </c>
      <c r="D3680" t="s">
        <v>1002</v>
      </c>
      <c r="E3680" s="23">
        <v>42064</v>
      </c>
      <c r="F3680">
        <v>2</v>
      </c>
      <c r="G3680">
        <v>2</v>
      </c>
      <c r="H3680">
        <v>1</v>
      </c>
      <c r="I3680">
        <v>11</v>
      </c>
      <c r="J3680">
        <v>10</v>
      </c>
      <c r="K3680">
        <v>1.1000000000000001</v>
      </c>
      <c r="L3680">
        <v>10</v>
      </c>
      <c r="M3680">
        <v>1</v>
      </c>
      <c r="N3680">
        <v>7</v>
      </c>
      <c r="P3680">
        <v>0</v>
      </c>
      <c r="Q3680">
        <v>0</v>
      </c>
      <c r="R3680" t="e">
        <v>#DIV/0!</v>
      </c>
      <c r="S3680">
        <v>4</v>
      </c>
      <c r="T3680">
        <v>1</v>
      </c>
    </row>
    <row r="3681" spans="1:20" x14ac:dyDescent="0.2">
      <c r="A3681" t="s">
        <v>21263</v>
      </c>
      <c r="B3681" t="s">
        <v>21264</v>
      </c>
      <c r="C3681" t="s">
        <v>213</v>
      </c>
      <c r="D3681" t="s">
        <v>1002</v>
      </c>
      <c r="E3681" s="23">
        <v>42064</v>
      </c>
      <c r="F3681">
        <v>2</v>
      </c>
      <c r="G3681">
        <v>3</v>
      </c>
      <c r="H3681">
        <v>0.66666666666666663</v>
      </c>
      <c r="I3681">
        <v>11</v>
      </c>
      <c r="J3681">
        <v>12</v>
      </c>
      <c r="K3681">
        <v>0.91666666666666663</v>
      </c>
      <c r="L3681">
        <v>20</v>
      </c>
      <c r="M3681">
        <v>0.6</v>
      </c>
      <c r="N3681">
        <v>9</v>
      </c>
      <c r="P3681">
        <v>0</v>
      </c>
      <c r="Q3681">
        <v>1</v>
      </c>
      <c r="R3681">
        <v>0</v>
      </c>
      <c r="S3681">
        <v>2</v>
      </c>
    </row>
    <row r="3682" spans="1:20" x14ac:dyDescent="0.2">
      <c r="A3682" t="s">
        <v>21505</v>
      </c>
      <c r="B3682" t="s">
        <v>21506</v>
      </c>
      <c r="C3682" t="s">
        <v>212</v>
      </c>
      <c r="D3682" t="s">
        <v>1000</v>
      </c>
      <c r="E3682" s="23">
        <v>42064</v>
      </c>
      <c r="F3682">
        <v>2</v>
      </c>
      <c r="G3682">
        <v>3</v>
      </c>
      <c r="H3682">
        <v>0.66666666666666663</v>
      </c>
      <c r="I3682">
        <v>11</v>
      </c>
      <c r="J3682">
        <v>12</v>
      </c>
      <c r="K3682">
        <v>0.91666666666666663</v>
      </c>
      <c r="L3682">
        <v>20</v>
      </c>
      <c r="M3682">
        <v>0.6</v>
      </c>
      <c r="N3682">
        <v>9</v>
      </c>
      <c r="P3682">
        <v>0</v>
      </c>
      <c r="Q3682">
        <v>1</v>
      </c>
      <c r="R3682">
        <v>0</v>
      </c>
      <c r="S3682">
        <v>2</v>
      </c>
    </row>
    <row r="3683" spans="1:20" x14ac:dyDescent="0.2">
      <c r="A3683" t="s">
        <v>21714</v>
      </c>
      <c r="B3683" t="s">
        <v>21715</v>
      </c>
      <c r="C3683" t="s">
        <v>217</v>
      </c>
      <c r="D3683" t="s">
        <v>1000</v>
      </c>
      <c r="E3683" s="23">
        <v>42064</v>
      </c>
      <c r="F3683">
        <v>7</v>
      </c>
      <c r="G3683">
        <v>7</v>
      </c>
      <c r="H3683">
        <v>1</v>
      </c>
      <c r="I3683">
        <v>19</v>
      </c>
      <c r="J3683">
        <v>50</v>
      </c>
      <c r="K3683">
        <v>0.38</v>
      </c>
      <c r="L3683">
        <v>50</v>
      </c>
      <c r="M3683">
        <v>1</v>
      </c>
      <c r="N3683">
        <v>19</v>
      </c>
      <c r="P3683">
        <v>0</v>
      </c>
      <c r="Q3683">
        <v>0</v>
      </c>
      <c r="R3683" t="e">
        <v>#DIV/0!</v>
      </c>
      <c r="S3683">
        <v>0</v>
      </c>
    </row>
    <row r="3684" spans="1:20" x14ac:dyDescent="0.2">
      <c r="A3684" t="s">
        <v>21958</v>
      </c>
      <c r="B3684" t="s">
        <v>21959</v>
      </c>
      <c r="C3684" t="s">
        <v>218</v>
      </c>
      <c r="D3684" t="s">
        <v>1002</v>
      </c>
      <c r="E3684" s="23">
        <v>42064</v>
      </c>
      <c r="F3684">
        <v>4</v>
      </c>
      <c r="G3684">
        <v>4</v>
      </c>
      <c r="H3684">
        <v>1</v>
      </c>
      <c r="I3684">
        <v>2</v>
      </c>
      <c r="J3684">
        <v>20</v>
      </c>
      <c r="K3684">
        <v>0.1</v>
      </c>
      <c r="L3684">
        <v>20</v>
      </c>
      <c r="M3684">
        <v>1</v>
      </c>
      <c r="N3684">
        <v>2</v>
      </c>
      <c r="P3684">
        <v>0</v>
      </c>
      <c r="Q3684">
        <v>0</v>
      </c>
      <c r="R3684" t="e">
        <v>#DIV/0!</v>
      </c>
      <c r="S3684">
        <v>0</v>
      </c>
      <c r="T3684">
        <v>0.83</v>
      </c>
    </row>
    <row r="3685" spans="1:20" x14ac:dyDescent="0.2">
      <c r="A3685" t="s">
        <v>22135</v>
      </c>
      <c r="B3685" t="s">
        <v>22136</v>
      </c>
      <c r="C3685" t="s">
        <v>219</v>
      </c>
      <c r="D3685" t="s">
        <v>1002</v>
      </c>
      <c r="E3685" s="23">
        <v>42064</v>
      </c>
      <c r="F3685">
        <v>3</v>
      </c>
      <c r="G3685">
        <v>3</v>
      </c>
      <c r="H3685">
        <v>1</v>
      </c>
      <c r="I3685">
        <v>17</v>
      </c>
      <c r="J3685">
        <v>30</v>
      </c>
      <c r="K3685">
        <v>0.56666666666666665</v>
      </c>
      <c r="L3685">
        <v>30</v>
      </c>
      <c r="M3685">
        <v>1</v>
      </c>
      <c r="N3685">
        <v>17</v>
      </c>
      <c r="P3685">
        <v>0</v>
      </c>
      <c r="Q3685">
        <v>0</v>
      </c>
      <c r="R3685" t="e">
        <v>#DIV/0!</v>
      </c>
      <c r="S3685">
        <v>0</v>
      </c>
      <c r="T3685">
        <v>0.95</v>
      </c>
    </row>
    <row r="3686" spans="1:20" x14ac:dyDescent="0.2">
      <c r="A3686" t="s">
        <v>11068</v>
      </c>
      <c r="B3686" t="s">
        <v>11069</v>
      </c>
      <c r="C3686" t="s">
        <v>228</v>
      </c>
      <c r="D3686" t="s">
        <v>1000</v>
      </c>
      <c r="E3686" s="23">
        <v>42095</v>
      </c>
      <c r="F3686">
        <v>1</v>
      </c>
      <c r="G3686">
        <v>3</v>
      </c>
      <c r="H3686">
        <v>0.33333333333333331</v>
      </c>
      <c r="I3686">
        <v>0</v>
      </c>
      <c r="J3686">
        <v>0</v>
      </c>
      <c r="K3686" t="e">
        <v>#DIV/0!</v>
      </c>
      <c r="L3686">
        <v>14</v>
      </c>
      <c r="M3686">
        <v>0</v>
      </c>
      <c r="N3686">
        <v>0</v>
      </c>
      <c r="P3686">
        <v>0</v>
      </c>
      <c r="Q3686">
        <v>0</v>
      </c>
      <c r="R3686" t="e">
        <v>#DIV/0!</v>
      </c>
      <c r="S3686">
        <v>0</v>
      </c>
      <c r="T3686">
        <v>0.62</v>
      </c>
    </row>
    <row r="3687" spans="1:20" x14ac:dyDescent="0.2">
      <c r="A3687" t="s">
        <v>9305</v>
      </c>
      <c r="B3687" t="s">
        <v>9306</v>
      </c>
      <c r="C3687" t="s">
        <v>211</v>
      </c>
      <c r="D3687" t="s">
        <v>1000</v>
      </c>
      <c r="E3687" s="23">
        <v>42095</v>
      </c>
      <c r="F3687">
        <v>2</v>
      </c>
      <c r="G3687">
        <v>3</v>
      </c>
      <c r="H3687">
        <v>0.66666666666666663</v>
      </c>
      <c r="I3687">
        <v>24</v>
      </c>
      <c r="J3687">
        <v>24</v>
      </c>
      <c r="K3687">
        <v>1</v>
      </c>
      <c r="L3687">
        <v>24</v>
      </c>
      <c r="M3687">
        <v>1</v>
      </c>
      <c r="N3687">
        <v>15</v>
      </c>
      <c r="P3687">
        <v>2</v>
      </c>
      <c r="Q3687">
        <v>8</v>
      </c>
      <c r="R3687">
        <v>0.25</v>
      </c>
      <c r="S3687">
        <v>9</v>
      </c>
      <c r="T3687">
        <v>0.73</v>
      </c>
    </row>
    <row r="3688" spans="1:20" x14ac:dyDescent="0.2">
      <c r="A3688" t="s">
        <v>8466</v>
      </c>
      <c r="B3688" t="s">
        <v>8467</v>
      </c>
      <c r="C3688" t="s">
        <v>213</v>
      </c>
      <c r="D3688" t="s">
        <v>1000</v>
      </c>
      <c r="E3688" s="23">
        <v>42095</v>
      </c>
      <c r="F3688">
        <v>2</v>
      </c>
      <c r="G3688">
        <v>3</v>
      </c>
      <c r="H3688">
        <v>0.66666666666666663</v>
      </c>
      <c r="I3688">
        <v>13</v>
      </c>
      <c r="J3688">
        <v>11</v>
      </c>
      <c r="K3688">
        <v>1.1818181818181819</v>
      </c>
      <c r="L3688">
        <v>20</v>
      </c>
      <c r="M3688">
        <v>0.55000000000000004</v>
      </c>
      <c r="N3688">
        <v>11</v>
      </c>
      <c r="P3688">
        <v>0</v>
      </c>
      <c r="Q3688">
        <v>0</v>
      </c>
      <c r="R3688" t="e">
        <v>#DIV/0!</v>
      </c>
      <c r="S3688">
        <v>2</v>
      </c>
      <c r="T3688">
        <v>0.5</v>
      </c>
    </row>
    <row r="3689" spans="1:20" x14ac:dyDescent="0.2">
      <c r="A3689" t="s">
        <v>5042</v>
      </c>
      <c r="B3689" t="s">
        <v>5043</v>
      </c>
      <c r="C3689" t="s">
        <v>229</v>
      </c>
      <c r="D3689" t="s">
        <v>1000</v>
      </c>
      <c r="E3689" s="23">
        <v>42095</v>
      </c>
      <c r="F3689">
        <v>1</v>
      </c>
      <c r="G3689">
        <v>2</v>
      </c>
      <c r="H3689">
        <v>0.5</v>
      </c>
      <c r="I3689">
        <v>12</v>
      </c>
      <c r="J3689">
        <v>6</v>
      </c>
      <c r="K3689">
        <v>2</v>
      </c>
      <c r="L3689">
        <v>12</v>
      </c>
      <c r="M3689">
        <v>0.5</v>
      </c>
      <c r="N3689">
        <v>9</v>
      </c>
      <c r="P3689">
        <v>1</v>
      </c>
      <c r="Q3689">
        <v>2</v>
      </c>
      <c r="R3689">
        <v>0.5</v>
      </c>
      <c r="S3689">
        <v>3</v>
      </c>
      <c r="T3689">
        <v>0.66</v>
      </c>
    </row>
    <row r="3690" spans="1:20" x14ac:dyDescent="0.2">
      <c r="A3690" t="s">
        <v>5666</v>
      </c>
      <c r="B3690" t="s">
        <v>5667</v>
      </c>
      <c r="C3690" t="s">
        <v>1047</v>
      </c>
      <c r="D3690" t="s">
        <v>1000</v>
      </c>
      <c r="E3690" s="23">
        <v>42095</v>
      </c>
      <c r="F3690">
        <v>5</v>
      </c>
      <c r="G3690">
        <v>5</v>
      </c>
      <c r="H3690">
        <v>1</v>
      </c>
      <c r="I3690">
        <v>13</v>
      </c>
      <c r="J3690">
        <v>25</v>
      </c>
      <c r="K3690">
        <v>0.52</v>
      </c>
      <c r="L3690">
        <v>25</v>
      </c>
      <c r="M3690">
        <v>1</v>
      </c>
      <c r="N3690">
        <v>12</v>
      </c>
      <c r="P3690">
        <v>0</v>
      </c>
      <c r="Q3690">
        <v>0</v>
      </c>
      <c r="R3690" t="e">
        <v>#DIV/0!</v>
      </c>
      <c r="S3690">
        <v>1</v>
      </c>
    </row>
    <row r="3691" spans="1:20" x14ac:dyDescent="0.2">
      <c r="A3691" t="s">
        <v>13210</v>
      </c>
      <c r="B3691" t="s">
        <v>13122</v>
      </c>
      <c r="C3691" t="s">
        <v>1051</v>
      </c>
      <c r="D3691" t="s">
        <v>1002</v>
      </c>
      <c r="E3691" s="23">
        <v>42095</v>
      </c>
      <c r="F3691">
        <v>5</v>
      </c>
      <c r="G3691">
        <v>5</v>
      </c>
      <c r="H3691">
        <v>1</v>
      </c>
      <c r="I3691">
        <v>3</v>
      </c>
      <c r="J3691">
        <v>15</v>
      </c>
      <c r="K3691">
        <v>0.2</v>
      </c>
      <c r="L3691">
        <v>15</v>
      </c>
      <c r="M3691">
        <v>1</v>
      </c>
      <c r="N3691">
        <v>3</v>
      </c>
      <c r="P3691">
        <v>0</v>
      </c>
      <c r="Q3691">
        <v>0</v>
      </c>
      <c r="R3691" t="e">
        <v>#DIV/0!</v>
      </c>
      <c r="S3691">
        <v>0</v>
      </c>
      <c r="T3691">
        <v>0.31</v>
      </c>
    </row>
    <row r="3692" spans="1:20" x14ac:dyDescent="0.2">
      <c r="A3692" t="s">
        <v>10543</v>
      </c>
      <c r="B3692" t="s">
        <v>10544</v>
      </c>
      <c r="C3692" t="s">
        <v>205</v>
      </c>
      <c r="D3692" t="s">
        <v>1000</v>
      </c>
      <c r="E3692" s="23">
        <v>42095</v>
      </c>
      <c r="F3692">
        <v>5</v>
      </c>
      <c r="G3692">
        <v>5</v>
      </c>
      <c r="H3692">
        <v>1</v>
      </c>
      <c r="I3692">
        <v>30</v>
      </c>
      <c r="J3692">
        <v>27</v>
      </c>
      <c r="K3692">
        <v>1.1111111111111112</v>
      </c>
      <c r="L3692">
        <v>33</v>
      </c>
      <c r="M3692">
        <v>0.81818181818181823</v>
      </c>
      <c r="N3692">
        <v>25</v>
      </c>
      <c r="O3692">
        <v>1.125</v>
      </c>
      <c r="P3692">
        <v>6</v>
      </c>
      <c r="Q3692">
        <v>6</v>
      </c>
      <c r="R3692">
        <v>1</v>
      </c>
      <c r="S3692">
        <v>5</v>
      </c>
      <c r="T3692">
        <v>0.33</v>
      </c>
    </row>
    <row r="3693" spans="1:20" x14ac:dyDescent="0.2">
      <c r="A3693" t="s">
        <v>8890</v>
      </c>
      <c r="B3693" t="s">
        <v>8891</v>
      </c>
      <c r="C3693" t="s">
        <v>210</v>
      </c>
      <c r="D3693" t="s">
        <v>1000</v>
      </c>
      <c r="E3693" s="23">
        <v>42095</v>
      </c>
      <c r="F3693">
        <v>3</v>
      </c>
      <c r="G3693">
        <v>3</v>
      </c>
      <c r="H3693">
        <v>1</v>
      </c>
      <c r="I3693">
        <v>32</v>
      </c>
      <c r="J3693">
        <v>32</v>
      </c>
      <c r="K3693">
        <v>1</v>
      </c>
      <c r="L3693">
        <v>35</v>
      </c>
      <c r="M3693">
        <v>0.91428571428571426</v>
      </c>
      <c r="N3693">
        <v>21</v>
      </c>
      <c r="O3693">
        <v>1.1325000000000001</v>
      </c>
      <c r="P3693">
        <v>7</v>
      </c>
      <c r="Q3693">
        <v>8</v>
      </c>
      <c r="R3693">
        <v>0.875</v>
      </c>
      <c r="S3693">
        <v>11</v>
      </c>
      <c r="T3693">
        <v>0.27</v>
      </c>
    </row>
    <row r="3694" spans="1:20" x14ac:dyDescent="0.2">
      <c r="A3694" t="s">
        <v>6085</v>
      </c>
      <c r="B3694" t="s">
        <v>6086</v>
      </c>
      <c r="C3694" t="s">
        <v>215</v>
      </c>
      <c r="D3694" t="s">
        <v>1000</v>
      </c>
      <c r="E3694" s="23">
        <v>42095</v>
      </c>
      <c r="F3694">
        <v>6</v>
      </c>
      <c r="G3694">
        <v>6</v>
      </c>
      <c r="H3694">
        <v>1</v>
      </c>
      <c r="I3694">
        <v>35</v>
      </c>
      <c r="J3694">
        <v>35</v>
      </c>
      <c r="K3694">
        <v>1</v>
      </c>
      <c r="L3694">
        <v>40</v>
      </c>
      <c r="M3694">
        <v>0.875</v>
      </c>
      <c r="N3694">
        <v>25</v>
      </c>
      <c r="O3694">
        <v>0.83250000000000002</v>
      </c>
      <c r="P3694">
        <v>6</v>
      </c>
      <c r="Q3694">
        <v>11</v>
      </c>
      <c r="R3694">
        <v>0.54545454545454541</v>
      </c>
      <c r="S3694">
        <v>10</v>
      </c>
    </row>
    <row r="3695" spans="1:20" x14ac:dyDescent="0.2">
      <c r="A3695" t="s">
        <v>3385</v>
      </c>
      <c r="B3695" t="s">
        <v>3386</v>
      </c>
      <c r="C3695" t="s">
        <v>221</v>
      </c>
      <c r="D3695" t="s">
        <v>1000</v>
      </c>
      <c r="E3695" s="23">
        <v>42095</v>
      </c>
      <c r="F3695">
        <v>9</v>
      </c>
      <c r="G3695">
        <v>12</v>
      </c>
      <c r="H3695">
        <v>0.75</v>
      </c>
      <c r="I3695">
        <v>28</v>
      </c>
      <c r="J3695">
        <v>30</v>
      </c>
      <c r="K3695">
        <v>0.93333333333333335</v>
      </c>
      <c r="L3695">
        <v>40</v>
      </c>
      <c r="M3695">
        <v>0.75</v>
      </c>
      <c r="N3695">
        <v>17</v>
      </c>
      <c r="O3695">
        <v>0.83652173913043482</v>
      </c>
      <c r="P3695">
        <v>4</v>
      </c>
      <c r="Q3695">
        <v>4</v>
      </c>
      <c r="R3695">
        <v>1</v>
      </c>
      <c r="S3695">
        <v>11</v>
      </c>
      <c r="T3695">
        <v>0.73</v>
      </c>
    </row>
    <row r="3696" spans="1:20" x14ac:dyDescent="0.2">
      <c r="A3696" t="s">
        <v>3210</v>
      </c>
      <c r="B3696" t="s">
        <v>3211</v>
      </c>
      <c r="C3696" t="s">
        <v>222</v>
      </c>
      <c r="D3696" t="s">
        <v>1000</v>
      </c>
      <c r="E3696" s="23">
        <v>42095</v>
      </c>
      <c r="F3696">
        <v>3</v>
      </c>
      <c r="G3696">
        <v>4</v>
      </c>
      <c r="H3696">
        <v>0.75</v>
      </c>
      <c r="I3696">
        <v>5</v>
      </c>
      <c r="J3696">
        <v>6</v>
      </c>
      <c r="K3696">
        <v>0.83333333333333337</v>
      </c>
      <c r="L3696">
        <v>8</v>
      </c>
      <c r="M3696">
        <v>0.75</v>
      </c>
      <c r="N3696">
        <v>3</v>
      </c>
      <c r="O3696">
        <v>0.66100000000000003</v>
      </c>
      <c r="P3696">
        <v>2</v>
      </c>
      <c r="Q3696">
        <v>3</v>
      </c>
      <c r="R3696">
        <v>0.66666666666666663</v>
      </c>
      <c r="S3696">
        <v>2</v>
      </c>
      <c r="T3696">
        <v>0.37</v>
      </c>
    </row>
    <row r="3697" spans="1:20" x14ac:dyDescent="0.2">
      <c r="A3697" t="s">
        <v>7255</v>
      </c>
      <c r="B3697" t="s">
        <v>7256</v>
      </c>
      <c r="C3697" t="s">
        <v>1052</v>
      </c>
      <c r="D3697" t="s">
        <v>1000</v>
      </c>
      <c r="E3697" s="23">
        <v>42095</v>
      </c>
      <c r="F3697">
        <v>3</v>
      </c>
      <c r="G3697">
        <v>4</v>
      </c>
      <c r="H3697">
        <v>0.75</v>
      </c>
      <c r="I3697">
        <v>17</v>
      </c>
      <c r="J3697">
        <v>9</v>
      </c>
      <c r="K3697">
        <v>1.8888888888888888</v>
      </c>
      <c r="L3697">
        <v>14</v>
      </c>
      <c r="M3697">
        <v>0.6428571428571429</v>
      </c>
      <c r="N3697">
        <v>12</v>
      </c>
      <c r="P3697">
        <v>0</v>
      </c>
      <c r="Q3697">
        <v>0</v>
      </c>
      <c r="R3697" t="e">
        <v>#DIV/0!</v>
      </c>
      <c r="S3697">
        <v>5</v>
      </c>
      <c r="T3697">
        <v>0.69</v>
      </c>
    </row>
    <row r="3698" spans="1:20" x14ac:dyDescent="0.2">
      <c r="A3698" t="s">
        <v>5247</v>
      </c>
      <c r="B3698" t="s">
        <v>5248</v>
      </c>
      <c r="C3698" t="s">
        <v>1053</v>
      </c>
      <c r="D3698" t="s">
        <v>1000</v>
      </c>
      <c r="E3698" s="23">
        <v>42095</v>
      </c>
      <c r="F3698">
        <v>5</v>
      </c>
      <c r="G3698">
        <v>5</v>
      </c>
      <c r="H3698">
        <v>1</v>
      </c>
      <c r="I3698">
        <v>13</v>
      </c>
      <c r="J3698">
        <v>25</v>
      </c>
      <c r="K3698">
        <v>0.52</v>
      </c>
      <c r="L3698">
        <v>25</v>
      </c>
      <c r="M3698">
        <v>1</v>
      </c>
      <c r="N3698">
        <v>11</v>
      </c>
      <c r="P3698">
        <v>0</v>
      </c>
      <c r="Q3698">
        <v>0</v>
      </c>
      <c r="R3698" t="e">
        <v>#DIV/0!</v>
      </c>
      <c r="S3698">
        <v>2</v>
      </c>
      <c r="T3698">
        <v>0.8</v>
      </c>
    </row>
    <row r="3699" spans="1:20" x14ac:dyDescent="0.2">
      <c r="A3699" t="s">
        <v>12246</v>
      </c>
      <c r="B3699" t="s">
        <v>12247</v>
      </c>
      <c r="C3699" t="s">
        <v>200</v>
      </c>
      <c r="D3699" t="s">
        <v>1000</v>
      </c>
      <c r="E3699" s="23">
        <v>42095</v>
      </c>
      <c r="F3699">
        <v>5</v>
      </c>
      <c r="G3699">
        <v>5</v>
      </c>
      <c r="H3699">
        <v>1</v>
      </c>
      <c r="I3699">
        <v>15</v>
      </c>
      <c r="J3699">
        <v>25</v>
      </c>
      <c r="K3699">
        <v>0.6</v>
      </c>
      <c r="L3699">
        <v>25</v>
      </c>
      <c r="M3699">
        <v>1</v>
      </c>
      <c r="N3699">
        <v>12</v>
      </c>
      <c r="P3699">
        <v>0</v>
      </c>
      <c r="Q3699">
        <v>0</v>
      </c>
      <c r="R3699" t="e">
        <v>#DIV/0!</v>
      </c>
      <c r="S3699">
        <v>3</v>
      </c>
    </row>
    <row r="3700" spans="1:20" x14ac:dyDescent="0.2">
      <c r="A3700" t="s">
        <v>10367</v>
      </c>
      <c r="B3700" t="s">
        <v>10368</v>
      </c>
      <c r="C3700" t="s">
        <v>204</v>
      </c>
      <c r="D3700" t="s">
        <v>1000</v>
      </c>
      <c r="E3700" s="23">
        <v>42095</v>
      </c>
      <c r="F3700">
        <v>6</v>
      </c>
      <c r="G3700">
        <v>7</v>
      </c>
      <c r="H3700">
        <v>0.8571428571428571</v>
      </c>
      <c r="I3700">
        <v>1</v>
      </c>
      <c r="J3700">
        <v>27</v>
      </c>
      <c r="K3700">
        <v>3.7037037037037035E-2</v>
      </c>
      <c r="L3700">
        <v>32</v>
      </c>
      <c r="M3700">
        <v>0.84375</v>
      </c>
      <c r="N3700">
        <v>1</v>
      </c>
      <c r="P3700">
        <v>0</v>
      </c>
      <c r="Q3700">
        <v>0</v>
      </c>
      <c r="R3700" t="e">
        <v>#DIV/0!</v>
      </c>
      <c r="S3700">
        <v>0</v>
      </c>
      <c r="T3700">
        <v>0.86</v>
      </c>
    </row>
    <row r="3701" spans="1:20" x14ac:dyDescent="0.2">
      <c r="A3701" t="s">
        <v>8715</v>
      </c>
      <c r="B3701" t="s">
        <v>8716</v>
      </c>
      <c r="C3701" t="s">
        <v>208</v>
      </c>
      <c r="D3701" t="s">
        <v>1000</v>
      </c>
      <c r="E3701" s="23">
        <v>42095</v>
      </c>
      <c r="F3701">
        <v>2</v>
      </c>
      <c r="G3701">
        <v>2</v>
      </c>
      <c r="H3701">
        <v>1</v>
      </c>
      <c r="I3701">
        <v>12</v>
      </c>
      <c r="J3701">
        <v>10</v>
      </c>
      <c r="K3701">
        <v>1.2</v>
      </c>
      <c r="L3701">
        <v>10</v>
      </c>
      <c r="M3701">
        <v>1</v>
      </c>
      <c r="N3701">
        <v>9</v>
      </c>
      <c r="P3701">
        <v>0</v>
      </c>
      <c r="Q3701">
        <v>0</v>
      </c>
      <c r="R3701" t="e">
        <v>#DIV/0!</v>
      </c>
      <c r="S3701">
        <v>3</v>
      </c>
      <c r="T3701">
        <v>0.67</v>
      </c>
    </row>
    <row r="3702" spans="1:20" x14ac:dyDescent="0.2">
      <c r="A3702" t="s">
        <v>6509</v>
      </c>
      <c r="B3702" t="s">
        <v>6510</v>
      </c>
      <c r="C3702" t="s">
        <v>316</v>
      </c>
      <c r="D3702" t="s">
        <v>1000</v>
      </c>
      <c r="E3702" s="23">
        <v>42095</v>
      </c>
      <c r="F3702">
        <v>11</v>
      </c>
      <c r="G3702">
        <v>11</v>
      </c>
      <c r="H3702">
        <v>1</v>
      </c>
      <c r="I3702">
        <v>19</v>
      </c>
      <c r="J3702">
        <v>26</v>
      </c>
      <c r="K3702">
        <v>0.73076923076923073</v>
      </c>
      <c r="L3702">
        <v>26</v>
      </c>
      <c r="M3702">
        <v>1</v>
      </c>
      <c r="N3702">
        <v>17</v>
      </c>
      <c r="P3702">
        <v>0</v>
      </c>
      <c r="Q3702">
        <v>0</v>
      </c>
      <c r="R3702" t="e">
        <v>#DIV/0!</v>
      </c>
      <c r="S3702">
        <v>2</v>
      </c>
      <c r="T3702">
        <v>0.25</v>
      </c>
    </row>
    <row r="3703" spans="1:20" x14ac:dyDescent="0.2">
      <c r="A3703" t="s">
        <v>4102</v>
      </c>
      <c r="B3703" t="s">
        <v>4103</v>
      </c>
      <c r="C3703" t="s">
        <v>218</v>
      </c>
      <c r="D3703" t="s">
        <v>1000</v>
      </c>
      <c r="E3703" s="23">
        <v>42095</v>
      </c>
      <c r="F3703">
        <v>4</v>
      </c>
      <c r="G3703">
        <v>4</v>
      </c>
      <c r="H3703">
        <v>1</v>
      </c>
      <c r="I3703">
        <v>2</v>
      </c>
      <c r="J3703">
        <v>20</v>
      </c>
      <c r="K3703">
        <v>0.1</v>
      </c>
      <c r="L3703">
        <v>20</v>
      </c>
      <c r="M3703">
        <v>1</v>
      </c>
      <c r="N3703">
        <v>2</v>
      </c>
      <c r="P3703">
        <v>0</v>
      </c>
      <c r="Q3703">
        <v>0</v>
      </c>
      <c r="R3703" t="e">
        <v>#DIV/0!</v>
      </c>
      <c r="S3703">
        <v>0</v>
      </c>
      <c r="T3703">
        <v>0</v>
      </c>
    </row>
    <row r="3704" spans="1:20" x14ac:dyDescent="0.2">
      <c r="A3704" t="s">
        <v>12531</v>
      </c>
      <c r="B3704" t="s">
        <v>12532</v>
      </c>
      <c r="C3704" t="s">
        <v>202</v>
      </c>
      <c r="D3704" t="s">
        <v>1000</v>
      </c>
      <c r="E3704" s="23">
        <v>42095</v>
      </c>
      <c r="F3704">
        <v>7</v>
      </c>
      <c r="G3704">
        <v>7</v>
      </c>
      <c r="H3704">
        <v>1</v>
      </c>
      <c r="I3704">
        <v>97</v>
      </c>
      <c r="J3704">
        <v>97</v>
      </c>
      <c r="K3704">
        <v>1</v>
      </c>
      <c r="L3704">
        <v>100</v>
      </c>
      <c r="M3704">
        <v>0.97</v>
      </c>
      <c r="N3704">
        <v>97</v>
      </c>
      <c r="P3704">
        <v>0</v>
      </c>
      <c r="Q3704">
        <v>0</v>
      </c>
      <c r="R3704" t="e">
        <v>#DIV/0!</v>
      </c>
      <c r="S3704">
        <v>0</v>
      </c>
      <c r="T3704">
        <v>0.64</v>
      </c>
    </row>
    <row r="3705" spans="1:20" x14ac:dyDescent="0.2">
      <c r="A3705" t="s">
        <v>9696</v>
      </c>
      <c r="B3705" t="s">
        <v>9697</v>
      </c>
      <c r="C3705" t="s">
        <v>224</v>
      </c>
      <c r="D3705" t="s">
        <v>1000</v>
      </c>
      <c r="E3705" s="23">
        <v>42095</v>
      </c>
      <c r="F3705">
        <v>3</v>
      </c>
      <c r="G3705">
        <v>3</v>
      </c>
      <c r="H3705">
        <v>1</v>
      </c>
      <c r="I3705">
        <v>36</v>
      </c>
      <c r="J3705">
        <v>60</v>
      </c>
      <c r="K3705">
        <v>0.6</v>
      </c>
      <c r="L3705">
        <v>30</v>
      </c>
      <c r="M3705">
        <v>2</v>
      </c>
      <c r="N3705">
        <v>34</v>
      </c>
      <c r="P3705">
        <v>6</v>
      </c>
      <c r="Q3705">
        <v>6</v>
      </c>
      <c r="R3705">
        <v>1</v>
      </c>
      <c r="S3705">
        <v>2</v>
      </c>
      <c r="T3705">
        <v>0.82</v>
      </c>
    </row>
    <row r="3706" spans="1:20" x14ac:dyDescent="0.2">
      <c r="A3706" t="s">
        <v>7789</v>
      </c>
      <c r="B3706" t="s">
        <v>7790</v>
      </c>
      <c r="C3706" t="s">
        <v>226</v>
      </c>
      <c r="D3706" t="s">
        <v>1000</v>
      </c>
      <c r="E3706" s="23">
        <v>42095</v>
      </c>
      <c r="F3706">
        <v>5</v>
      </c>
      <c r="G3706">
        <v>5</v>
      </c>
      <c r="H3706">
        <v>1</v>
      </c>
      <c r="I3706">
        <v>36</v>
      </c>
      <c r="J3706">
        <v>36</v>
      </c>
      <c r="K3706">
        <v>1</v>
      </c>
      <c r="L3706">
        <v>50</v>
      </c>
      <c r="M3706">
        <v>0.72</v>
      </c>
      <c r="N3706">
        <v>36</v>
      </c>
      <c r="P3706">
        <v>0</v>
      </c>
      <c r="Q3706">
        <v>0</v>
      </c>
      <c r="R3706" t="e">
        <v>#DIV/0!</v>
      </c>
      <c r="S3706">
        <v>0</v>
      </c>
      <c r="T3706">
        <v>0.36</v>
      </c>
    </row>
    <row r="3707" spans="1:20" x14ac:dyDescent="0.2">
      <c r="A3707" t="s">
        <v>6859</v>
      </c>
      <c r="B3707" t="s">
        <v>6860</v>
      </c>
      <c r="C3707" t="s">
        <v>231</v>
      </c>
      <c r="D3707" t="s">
        <v>1000</v>
      </c>
      <c r="E3707" s="23">
        <v>42095</v>
      </c>
      <c r="F3707">
        <v>7</v>
      </c>
      <c r="G3707">
        <v>8</v>
      </c>
      <c r="H3707">
        <v>0.875</v>
      </c>
      <c r="I3707">
        <v>58</v>
      </c>
      <c r="J3707">
        <v>70</v>
      </c>
      <c r="K3707">
        <v>0.82857142857142863</v>
      </c>
      <c r="L3707">
        <v>75</v>
      </c>
      <c r="M3707">
        <v>0.93333333333333335</v>
      </c>
      <c r="N3707">
        <v>51</v>
      </c>
      <c r="P3707">
        <v>0</v>
      </c>
      <c r="Q3707">
        <v>0</v>
      </c>
      <c r="R3707" t="e">
        <v>#DIV/0!</v>
      </c>
      <c r="S3707">
        <v>7</v>
      </c>
      <c r="T3707" t="e">
        <v>#DIV/0!</v>
      </c>
    </row>
    <row r="3708" spans="1:20" x14ac:dyDescent="0.2">
      <c r="A3708" t="s">
        <v>5910</v>
      </c>
      <c r="B3708" t="s">
        <v>5911</v>
      </c>
      <c r="C3708" t="s">
        <v>216</v>
      </c>
      <c r="D3708" t="s">
        <v>1000</v>
      </c>
      <c r="E3708" s="23">
        <v>42095</v>
      </c>
      <c r="F3708">
        <v>6</v>
      </c>
      <c r="G3708">
        <v>7</v>
      </c>
      <c r="H3708">
        <v>0.8571428571428571</v>
      </c>
      <c r="I3708">
        <v>33</v>
      </c>
      <c r="J3708">
        <v>33</v>
      </c>
      <c r="K3708">
        <v>1</v>
      </c>
      <c r="L3708">
        <v>70</v>
      </c>
      <c r="M3708">
        <v>0.47142857142857142</v>
      </c>
      <c r="N3708">
        <v>26</v>
      </c>
      <c r="P3708">
        <v>1</v>
      </c>
      <c r="Q3708">
        <v>4</v>
      </c>
      <c r="R3708">
        <v>0.25</v>
      </c>
      <c r="S3708">
        <v>7</v>
      </c>
      <c r="T3708">
        <v>0.46499999999999997</v>
      </c>
    </row>
    <row r="3709" spans="1:20" x14ac:dyDescent="0.2">
      <c r="A3709" t="s">
        <v>4517</v>
      </c>
      <c r="B3709" t="s">
        <v>4518</v>
      </c>
      <c r="C3709" t="s">
        <v>233</v>
      </c>
      <c r="D3709" t="s">
        <v>1000</v>
      </c>
      <c r="E3709" s="23">
        <v>42095</v>
      </c>
      <c r="F3709">
        <v>5</v>
      </c>
      <c r="G3709">
        <v>7</v>
      </c>
      <c r="H3709">
        <v>0.7142857142857143</v>
      </c>
      <c r="I3709">
        <v>19</v>
      </c>
      <c r="J3709">
        <v>19</v>
      </c>
      <c r="K3709">
        <v>1</v>
      </c>
      <c r="L3709">
        <v>70</v>
      </c>
      <c r="M3709">
        <v>0.27142857142857141</v>
      </c>
      <c r="N3709">
        <v>10</v>
      </c>
      <c r="P3709">
        <v>2</v>
      </c>
      <c r="Q3709">
        <v>3</v>
      </c>
      <c r="R3709">
        <v>0.66666666666666663</v>
      </c>
      <c r="S3709">
        <v>9</v>
      </c>
      <c r="T3709">
        <v>0.33</v>
      </c>
    </row>
    <row r="3710" spans="1:20" x14ac:dyDescent="0.2">
      <c r="A3710" t="s">
        <v>3927</v>
      </c>
      <c r="B3710" t="s">
        <v>3928</v>
      </c>
      <c r="C3710" t="s">
        <v>219</v>
      </c>
      <c r="D3710" t="s">
        <v>1000</v>
      </c>
      <c r="E3710" s="23">
        <v>42095</v>
      </c>
      <c r="F3710">
        <v>3</v>
      </c>
      <c r="G3710">
        <v>3</v>
      </c>
      <c r="H3710">
        <v>1</v>
      </c>
      <c r="I3710">
        <v>17</v>
      </c>
      <c r="J3710">
        <v>17</v>
      </c>
      <c r="K3710">
        <v>1</v>
      </c>
      <c r="L3710">
        <v>30</v>
      </c>
      <c r="M3710">
        <v>0.56666666666666665</v>
      </c>
      <c r="N3710">
        <v>17</v>
      </c>
      <c r="P3710">
        <v>0</v>
      </c>
      <c r="Q3710">
        <v>0</v>
      </c>
      <c r="R3710" t="e">
        <v>#DIV/0!</v>
      </c>
      <c r="S3710">
        <v>0</v>
      </c>
      <c r="T3710" t="e">
        <v>#DIV/0!</v>
      </c>
    </row>
    <row r="3711" spans="1:20" x14ac:dyDescent="0.2">
      <c r="A3711" t="s">
        <v>7602</v>
      </c>
      <c r="B3711" t="s">
        <v>7603</v>
      </c>
      <c r="C3711" t="s">
        <v>901</v>
      </c>
      <c r="D3711" t="s">
        <v>1000</v>
      </c>
      <c r="E3711" s="23">
        <v>42095</v>
      </c>
      <c r="F3711">
        <v>3</v>
      </c>
      <c r="G3711">
        <v>4</v>
      </c>
      <c r="H3711">
        <v>0.75</v>
      </c>
      <c r="I3711">
        <v>17</v>
      </c>
      <c r="J3711">
        <v>9</v>
      </c>
      <c r="K3711">
        <v>1.8888888888888888</v>
      </c>
      <c r="L3711">
        <v>14</v>
      </c>
      <c r="M3711">
        <v>0.6428571428571429</v>
      </c>
      <c r="N3711">
        <v>12</v>
      </c>
      <c r="P3711">
        <v>0</v>
      </c>
      <c r="Q3711">
        <v>0</v>
      </c>
      <c r="R3711" t="e">
        <v>#DIV/0!</v>
      </c>
      <c r="S3711">
        <v>5</v>
      </c>
      <c r="T3711" t="e">
        <v>#DIV/0!</v>
      </c>
    </row>
    <row r="3712" spans="1:20" x14ac:dyDescent="0.2">
      <c r="A3712" t="s">
        <v>5482</v>
      </c>
      <c r="B3712" t="s">
        <v>5483</v>
      </c>
      <c r="C3712" t="s">
        <v>903</v>
      </c>
      <c r="D3712" t="s">
        <v>1000</v>
      </c>
      <c r="E3712" s="23">
        <v>42095</v>
      </c>
      <c r="F3712">
        <v>10</v>
      </c>
      <c r="G3712">
        <v>10</v>
      </c>
      <c r="H3712">
        <v>1</v>
      </c>
      <c r="I3712">
        <v>26</v>
      </c>
      <c r="J3712">
        <v>50</v>
      </c>
      <c r="K3712">
        <v>0.52</v>
      </c>
      <c r="L3712">
        <v>50</v>
      </c>
      <c r="M3712">
        <v>1</v>
      </c>
      <c r="N3712">
        <v>23</v>
      </c>
      <c r="P3712">
        <v>0</v>
      </c>
      <c r="Q3712">
        <v>0</v>
      </c>
      <c r="R3712" t="e">
        <v>#DIV/0!</v>
      </c>
      <c r="S3712">
        <v>3</v>
      </c>
      <c r="T3712">
        <v>0.81499999999999995</v>
      </c>
    </row>
    <row r="3713" spans="1:20" x14ac:dyDescent="0.2">
      <c r="A3713" t="s">
        <v>11601</v>
      </c>
      <c r="B3713" t="s">
        <v>11602</v>
      </c>
      <c r="C3713" t="s">
        <v>199</v>
      </c>
      <c r="D3713" t="s">
        <v>1002</v>
      </c>
      <c r="E3713" s="23">
        <v>42095</v>
      </c>
      <c r="F3713">
        <v>12</v>
      </c>
      <c r="G3713">
        <v>12</v>
      </c>
      <c r="H3713">
        <v>1</v>
      </c>
      <c r="I3713">
        <v>112</v>
      </c>
      <c r="J3713">
        <v>122</v>
      </c>
      <c r="K3713">
        <v>0.91803278688524592</v>
      </c>
      <c r="L3713">
        <v>125</v>
      </c>
      <c r="M3713">
        <v>0.97599999999999998</v>
      </c>
      <c r="N3713">
        <v>109</v>
      </c>
      <c r="P3713">
        <v>0</v>
      </c>
      <c r="Q3713">
        <v>0</v>
      </c>
      <c r="R3713" t="e">
        <v>#DIV/0!</v>
      </c>
      <c r="S3713">
        <v>3</v>
      </c>
      <c r="T3713">
        <v>0.27</v>
      </c>
    </row>
    <row r="3714" spans="1:20" x14ac:dyDescent="0.2">
      <c r="A3714" t="s">
        <v>10893</v>
      </c>
      <c r="B3714" t="s">
        <v>10894</v>
      </c>
      <c r="C3714" t="s">
        <v>227</v>
      </c>
      <c r="D3714" t="s">
        <v>1002</v>
      </c>
      <c r="E3714" s="23">
        <v>42095</v>
      </c>
      <c r="F3714">
        <v>1</v>
      </c>
      <c r="G3714">
        <v>3</v>
      </c>
      <c r="H3714">
        <v>0.33333333333333331</v>
      </c>
      <c r="I3714">
        <v>0</v>
      </c>
      <c r="J3714">
        <v>0</v>
      </c>
      <c r="K3714" t="e">
        <v>#DIV/0!</v>
      </c>
      <c r="L3714">
        <v>14</v>
      </c>
      <c r="M3714">
        <v>0</v>
      </c>
      <c r="N3714">
        <v>0</v>
      </c>
      <c r="P3714">
        <v>0</v>
      </c>
      <c r="Q3714">
        <v>0</v>
      </c>
      <c r="R3714" t="e">
        <v>#DIV/0!</v>
      </c>
      <c r="S3714">
        <v>0</v>
      </c>
      <c r="T3714" t="e">
        <v>#DIV/0!</v>
      </c>
    </row>
    <row r="3715" spans="1:20" x14ac:dyDescent="0.2">
      <c r="A3715" t="s">
        <v>9130</v>
      </c>
      <c r="B3715" t="s">
        <v>9131</v>
      </c>
      <c r="C3715" t="s">
        <v>207</v>
      </c>
      <c r="D3715" t="s">
        <v>1002</v>
      </c>
      <c r="E3715" s="23">
        <v>42095</v>
      </c>
      <c r="F3715">
        <v>7</v>
      </c>
      <c r="G3715">
        <v>8</v>
      </c>
      <c r="H3715">
        <v>0.875</v>
      </c>
      <c r="I3715">
        <v>68</v>
      </c>
      <c r="J3715">
        <v>66</v>
      </c>
      <c r="K3715">
        <v>1.0303030303030303</v>
      </c>
      <c r="L3715">
        <v>69</v>
      </c>
      <c r="M3715">
        <v>0.95652173913043481</v>
      </c>
      <c r="N3715">
        <v>45</v>
      </c>
      <c r="P3715">
        <v>9</v>
      </c>
      <c r="Q3715">
        <v>16</v>
      </c>
      <c r="R3715">
        <v>0.5625</v>
      </c>
      <c r="S3715">
        <v>23</v>
      </c>
      <c r="T3715">
        <v>0.625</v>
      </c>
    </row>
    <row r="3716" spans="1:20" x14ac:dyDescent="0.2">
      <c r="A3716" t="s">
        <v>8291</v>
      </c>
      <c r="B3716" t="s">
        <v>8292</v>
      </c>
      <c r="C3716" t="s">
        <v>212</v>
      </c>
      <c r="D3716" t="s">
        <v>1002</v>
      </c>
      <c r="E3716" s="23">
        <v>42095</v>
      </c>
      <c r="F3716">
        <v>2</v>
      </c>
      <c r="G3716">
        <v>3</v>
      </c>
      <c r="H3716">
        <v>0.66666666666666663</v>
      </c>
      <c r="I3716">
        <v>13</v>
      </c>
      <c r="J3716">
        <v>11</v>
      </c>
      <c r="K3716">
        <v>1.1818181818181819</v>
      </c>
      <c r="L3716">
        <v>20</v>
      </c>
      <c r="M3716">
        <v>0.55000000000000004</v>
      </c>
      <c r="N3716">
        <v>11</v>
      </c>
      <c r="P3716">
        <v>0</v>
      </c>
      <c r="Q3716">
        <v>0</v>
      </c>
      <c r="R3716" t="e">
        <v>#DIV/0!</v>
      </c>
      <c r="S3716">
        <v>2</v>
      </c>
      <c r="T3716" t="e">
        <v>#DIV/0!</v>
      </c>
    </row>
    <row r="3717" spans="1:20" x14ac:dyDescent="0.2">
      <c r="A3717" t="s">
        <v>4867</v>
      </c>
      <c r="B3717" t="s">
        <v>4868</v>
      </c>
      <c r="C3717" t="s">
        <v>230</v>
      </c>
      <c r="D3717" t="s">
        <v>1002</v>
      </c>
      <c r="E3717" s="23">
        <v>42095</v>
      </c>
      <c r="F3717">
        <v>1</v>
      </c>
      <c r="G3717">
        <v>2</v>
      </c>
      <c r="H3717">
        <v>0.5</v>
      </c>
      <c r="I3717">
        <v>12</v>
      </c>
      <c r="J3717">
        <v>6</v>
      </c>
      <c r="K3717">
        <v>2</v>
      </c>
      <c r="L3717">
        <v>12</v>
      </c>
      <c r="M3717">
        <v>0.5</v>
      </c>
      <c r="N3717">
        <v>9</v>
      </c>
      <c r="P3717">
        <v>1</v>
      </c>
      <c r="Q3717">
        <v>2</v>
      </c>
      <c r="R3717">
        <v>0.5</v>
      </c>
      <c r="S3717">
        <v>3</v>
      </c>
      <c r="T3717">
        <v>0.73</v>
      </c>
    </row>
    <row r="3718" spans="1:20" x14ac:dyDescent="0.2">
      <c r="A3718" t="s">
        <v>11603</v>
      </c>
      <c r="B3718" t="s">
        <v>11604</v>
      </c>
      <c r="C3718" t="s">
        <v>198</v>
      </c>
      <c r="D3718" t="s">
        <v>1002</v>
      </c>
      <c r="E3718" s="23">
        <v>42095</v>
      </c>
      <c r="F3718">
        <v>5</v>
      </c>
      <c r="G3718">
        <v>5</v>
      </c>
      <c r="H3718">
        <v>1</v>
      </c>
      <c r="I3718">
        <v>3</v>
      </c>
      <c r="J3718">
        <v>15</v>
      </c>
      <c r="K3718">
        <v>0.2</v>
      </c>
      <c r="L3718">
        <v>15</v>
      </c>
      <c r="M3718">
        <v>1</v>
      </c>
      <c r="N3718">
        <v>3</v>
      </c>
      <c r="P3718">
        <v>0</v>
      </c>
      <c r="Q3718">
        <v>0</v>
      </c>
      <c r="R3718" t="e">
        <v>#DIV/0!</v>
      </c>
      <c r="S3718">
        <v>0</v>
      </c>
      <c r="T3718">
        <v>0.83</v>
      </c>
    </row>
    <row r="3719" spans="1:20" x14ac:dyDescent="0.2">
      <c r="A3719" t="s">
        <v>10718</v>
      </c>
      <c r="B3719" t="s">
        <v>10719</v>
      </c>
      <c r="C3719" t="s">
        <v>203</v>
      </c>
      <c r="D3719" t="s">
        <v>1002</v>
      </c>
      <c r="E3719" s="23">
        <v>42095</v>
      </c>
      <c r="F3719">
        <v>11</v>
      </c>
      <c r="G3719">
        <v>12</v>
      </c>
      <c r="H3719">
        <v>0.91666666666666663</v>
      </c>
      <c r="I3719">
        <v>31</v>
      </c>
      <c r="J3719">
        <v>54</v>
      </c>
      <c r="K3719">
        <v>0.57407407407407407</v>
      </c>
      <c r="L3719">
        <v>65</v>
      </c>
      <c r="M3719">
        <v>0.83076923076923082</v>
      </c>
      <c r="N3719">
        <v>26</v>
      </c>
      <c r="P3719">
        <v>6</v>
      </c>
      <c r="Q3719">
        <v>6</v>
      </c>
      <c r="R3719">
        <v>1</v>
      </c>
      <c r="S3719">
        <v>5</v>
      </c>
      <c r="T3719">
        <v>0.37</v>
      </c>
    </row>
    <row r="3720" spans="1:20" x14ac:dyDescent="0.2">
      <c r="A3720" t="s">
        <v>6260</v>
      </c>
      <c r="B3720" t="s">
        <v>6261</v>
      </c>
      <c r="C3720" t="s">
        <v>214</v>
      </c>
      <c r="D3720" t="s">
        <v>1002</v>
      </c>
      <c r="E3720" s="23">
        <v>42095</v>
      </c>
      <c r="F3720">
        <v>12</v>
      </c>
      <c r="G3720">
        <v>13</v>
      </c>
      <c r="H3720">
        <v>0.92307692307692313</v>
      </c>
      <c r="I3720">
        <v>68</v>
      </c>
      <c r="J3720">
        <v>68</v>
      </c>
      <c r="K3720">
        <v>1</v>
      </c>
      <c r="L3720">
        <v>110</v>
      </c>
      <c r="M3720">
        <v>0.61818181818181817</v>
      </c>
      <c r="N3720">
        <v>51</v>
      </c>
      <c r="P3720">
        <v>7</v>
      </c>
      <c r="Q3720">
        <v>15</v>
      </c>
      <c r="R3720">
        <v>0.46666666666666667</v>
      </c>
      <c r="S3720">
        <v>17</v>
      </c>
      <c r="T3720">
        <v>0.66</v>
      </c>
    </row>
    <row r="3721" spans="1:20" x14ac:dyDescent="0.2">
      <c r="A3721" t="s">
        <v>3560</v>
      </c>
      <c r="B3721" t="s">
        <v>3561</v>
      </c>
      <c r="C3721" t="s">
        <v>220</v>
      </c>
      <c r="D3721" t="s">
        <v>1002</v>
      </c>
      <c r="E3721" s="23">
        <v>42095</v>
      </c>
      <c r="F3721">
        <v>12</v>
      </c>
      <c r="G3721">
        <v>16</v>
      </c>
      <c r="H3721">
        <v>0.75</v>
      </c>
      <c r="I3721">
        <v>33</v>
      </c>
      <c r="J3721">
        <v>36</v>
      </c>
      <c r="K3721">
        <v>0.91666666666666663</v>
      </c>
      <c r="L3721">
        <v>48</v>
      </c>
      <c r="M3721">
        <v>0.75</v>
      </c>
      <c r="N3721">
        <v>20</v>
      </c>
      <c r="P3721">
        <v>6</v>
      </c>
      <c r="Q3721">
        <v>7</v>
      </c>
      <c r="R3721">
        <v>0.8571428571428571</v>
      </c>
      <c r="S3721">
        <v>13</v>
      </c>
      <c r="T3721">
        <v>0.84499999999999997</v>
      </c>
    </row>
    <row r="3722" spans="1:20" x14ac:dyDescent="0.2">
      <c r="A3722" t="s">
        <v>6684</v>
      </c>
      <c r="B3722" t="s">
        <v>6685</v>
      </c>
      <c r="C3722" t="s">
        <v>317</v>
      </c>
      <c r="D3722" t="s">
        <v>1002</v>
      </c>
      <c r="E3722" s="23">
        <v>42095</v>
      </c>
      <c r="F3722">
        <v>11</v>
      </c>
      <c r="G3722">
        <v>11</v>
      </c>
      <c r="H3722">
        <v>1</v>
      </c>
      <c r="I3722">
        <v>19</v>
      </c>
      <c r="J3722">
        <v>26</v>
      </c>
      <c r="K3722">
        <v>0.73076923076923073</v>
      </c>
      <c r="L3722">
        <v>26</v>
      </c>
      <c r="M3722">
        <v>1</v>
      </c>
      <c r="N3722">
        <v>17</v>
      </c>
      <c r="P3722">
        <v>0</v>
      </c>
      <c r="Q3722">
        <v>0</v>
      </c>
      <c r="R3722" t="e">
        <v>#DIV/0!</v>
      </c>
      <c r="S3722">
        <v>2</v>
      </c>
      <c r="T3722">
        <v>0.57499999999999996</v>
      </c>
    </row>
    <row r="3723" spans="1:20" x14ac:dyDescent="0.2">
      <c r="A3723" t="s">
        <v>4342</v>
      </c>
      <c r="B3723" t="s">
        <v>4343</v>
      </c>
      <c r="C3723" t="s">
        <v>217</v>
      </c>
      <c r="D3723" t="s">
        <v>1002</v>
      </c>
      <c r="E3723" s="23">
        <v>42095</v>
      </c>
      <c r="F3723">
        <v>7</v>
      </c>
      <c r="G3723">
        <v>7</v>
      </c>
      <c r="H3723">
        <v>1</v>
      </c>
      <c r="I3723">
        <v>19</v>
      </c>
      <c r="J3723">
        <v>37</v>
      </c>
      <c r="K3723">
        <v>0.51351351351351349</v>
      </c>
      <c r="L3723">
        <v>50</v>
      </c>
      <c r="M3723">
        <v>0.74</v>
      </c>
      <c r="N3723">
        <v>19</v>
      </c>
      <c r="P3723">
        <v>0</v>
      </c>
      <c r="Q3723">
        <v>0</v>
      </c>
      <c r="R3723" t="e">
        <v>#DIV/0!</v>
      </c>
      <c r="S3723">
        <v>0</v>
      </c>
      <c r="T3723" t="e">
        <v>#DIV/0!</v>
      </c>
    </row>
    <row r="3724" spans="1:20" x14ac:dyDescent="0.2">
      <c r="A3724" t="s">
        <v>9871</v>
      </c>
      <c r="B3724" t="s">
        <v>9872</v>
      </c>
      <c r="C3724" t="s">
        <v>223</v>
      </c>
      <c r="D3724" t="s">
        <v>1002</v>
      </c>
      <c r="E3724" s="23">
        <v>42095</v>
      </c>
      <c r="F3724">
        <v>3</v>
      </c>
      <c r="G3724">
        <v>3</v>
      </c>
      <c r="H3724">
        <v>1</v>
      </c>
      <c r="I3724">
        <v>36</v>
      </c>
      <c r="J3724">
        <v>60</v>
      </c>
      <c r="K3724">
        <v>0.6</v>
      </c>
      <c r="L3724">
        <v>30</v>
      </c>
      <c r="M3724">
        <v>2</v>
      </c>
      <c r="N3724">
        <v>34</v>
      </c>
      <c r="P3724">
        <v>6</v>
      </c>
      <c r="Q3724">
        <v>6</v>
      </c>
      <c r="R3724">
        <v>1</v>
      </c>
      <c r="S3724">
        <v>2</v>
      </c>
      <c r="T3724">
        <v>0.8</v>
      </c>
    </row>
    <row r="3725" spans="1:20" x14ac:dyDescent="0.2">
      <c r="A3725" t="s">
        <v>7990</v>
      </c>
      <c r="B3725" t="s">
        <v>7991</v>
      </c>
      <c r="C3725" t="s">
        <v>225</v>
      </c>
      <c r="D3725" t="s">
        <v>1002</v>
      </c>
      <c r="E3725" s="23">
        <v>42095</v>
      </c>
      <c r="F3725">
        <v>5</v>
      </c>
      <c r="G3725">
        <v>5</v>
      </c>
      <c r="H3725">
        <v>1</v>
      </c>
      <c r="I3725">
        <v>36</v>
      </c>
      <c r="J3725">
        <v>36</v>
      </c>
      <c r="K3725">
        <v>1</v>
      </c>
      <c r="L3725">
        <v>50</v>
      </c>
      <c r="M3725">
        <v>0.72</v>
      </c>
      <c r="N3725">
        <v>36</v>
      </c>
      <c r="P3725">
        <v>0</v>
      </c>
      <c r="Q3725">
        <v>0</v>
      </c>
      <c r="R3725" t="e">
        <v>#DIV/0!</v>
      </c>
      <c r="S3725">
        <v>0</v>
      </c>
    </row>
    <row r="3726" spans="1:20" x14ac:dyDescent="0.2">
      <c r="A3726" t="s">
        <v>7050</v>
      </c>
      <c r="B3726" t="s">
        <v>7051</v>
      </c>
      <c r="C3726" t="s">
        <v>232</v>
      </c>
      <c r="D3726" t="s">
        <v>1002</v>
      </c>
      <c r="E3726" s="23">
        <v>42095</v>
      </c>
      <c r="F3726">
        <v>7</v>
      </c>
      <c r="G3726">
        <v>8</v>
      </c>
      <c r="H3726">
        <v>0.875</v>
      </c>
      <c r="I3726">
        <v>58</v>
      </c>
      <c r="J3726">
        <v>70</v>
      </c>
      <c r="K3726">
        <v>0.82857142857142863</v>
      </c>
      <c r="L3726">
        <v>75</v>
      </c>
      <c r="M3726">
        <v>0.93333333333333335</v>
      </c>
      <c r="N3726">
        <v>51</v>
      </c>
      <c r="P3726">
        <v>0</v>
      </c>
      <c r="Q3726">
        <v>0</v>
      </c>
      <c r="R3726" t="e">
        <v>#DIV/0!</v>
      </c>
      <c r="S3726">
        <v>7</v>
      </c>
      <c r="T3726">
        <v>0.86</v>
      </c>
    </row>
    <row r="3727" spans="1:20" x14ac:dyDescent="0.2">
      <c r="A3727" t="s">
        <v>4692</v>
      </c>
      <c r="B3727" t="s">
        <v>4693</v>
      </c>
      <c r="C3727" t="s">
        <v>234</v>
      </c>
      <c r="D3727" t="s">
        <v>1002</v>
      </c>
      <c r="E3727" s="23">
        <v>42095</v>
      </c>
      <c r="F3727">
        <v>5</v>
      </c>
      <c r="G3727">
        <v>7</v>
      </c>
      <c r="H3727">
        <v>0.7142857142857143</v>
      </c>
      <c r="I3727">
        <v>19</v>
      </c>
      <c r="J3727">
        <v>19</v>
      </c>
      <c r="K3727">
        <v>1</v>
      </c>
      <c r="L3727">
        <v>70</v>
      </c>
      <c r="M3727">
        <v>0.27142857142857141</v>
      </c>
      <c r="N3727">
        <v>10</v>
      </c>
      <c r="P3727">
        <v>2</v>
      </c>
      <c r="Q3727">
        <v>3</v>
      </c>
      <c r="R3727">
        <v>0.66666666666666663</v>
      </c>
      <c r="S3727">
        <v>9</v>
      </c>
    </row>
    <row r="3728" spans="1:20" x14ac:dyDescent="0.2">
      <c r="A3728" t="s">
        <v>3035</v>
      </c>
      <c r="B3728" t="s">
        <v>3036</v>
      </c>
      <c r="C3728" t="s">
        <v>242</v>
      </c>
      <c r="D3728" t="s">
        <v>1000</v>
      </c>
      <c r="E3728" s="23">
        <v>42095</v>
      </c>
      <c r="F3728">
        <v>6</v>
      </c>
      <c r="G3728">
        <v>11</v>
      </c>
      <c r="H3728">
        <v>0.54545454545454541</v>
      </c>
      <c r="I3728">
        <v>49</v>
      </c>
      <c r="J3728">
        <v>41</v>
      </c>
      <c r="K3728">
        <v>1.1951219512195121</v>
      </c>
      <c r="L3728">
        <v>70</v>
      </c>
      <c r="M3728">
        <v>0.58571428571428574</v>
      </c>
      <c r="N3728">
        <v>35</v>
      </c>
      <c r="P3728">
        <v>3</v>
      </c>
      <c r="Q3728">
        <v>10</v>
      </c>
      <c r="R3728">
        <v>0.3</v>
      </c>
      <c r="S3728">
        <v>14</v>
      </c>
    </row>
    <row r="3729" spans="1:20" x14ac:dyDescent="0.2">
      <c r="A3729" t="s">
        <v>2860</v>
      </c>
      <c r="B3729" t="s">
        <v>2861</v>
      </c>
      <c r="C3729" t="s">
        <v>2724</v>
      </c>
      <c r="D3729" t="s">
        <v>1000</v>
      </c>
      <c r="E3729" s="23">
        <v>42095</v>
      </c>
      <c r="F3729">
        <v>10</v>
      </c>
      <c r="G3729">
        <v>10</v>
      </c>
      <c r="H3729">
        <v>1</v>
      </c>
      <c r="I3729">
        <v>16</v>
      </c>
      <c r="J3729">
        <v>40</v>
      </c>
      <c r="K3729">
        <v>0.4</v>
      </c>
      <c r="L3729">
        <v>40</v>
      </c>
      <c r="M3729">
        <v>1</v>
      </c>
      <c r="N3729">
        <v>15</v>
      </c>
      <c r="P3729">
        <v>0</v>
      </c>
      <c r="Q3729">
        <v>0</v>
      </c>
      <c r="R3729" t="e">
        <v>#DIV/0!</v>
      </c>
      <c r="S3729">
        <v>1</v>
      </c>
      <c r="T3729">
        <v>0.2</v>
      </c>
    </row>
    <row r="3730" spans="1:20" x14ac:dyDescent="0.2">
      <c r="A3730" t="s">
        <v>2615</v>
      </c>
      <c r="B3730" t="s">
        <v>2616</v>
      </c>
      <c r="C3730" t="s">
        <v>237</v>
      </c>
      <c r="D3730" t="s">
        <v>1000</v>
      </c>
      <c r="E3730" s="23">
        <v>42095</v>
      </c>
      <c r="F3730">
        <v>14</v>
      </c>
      <c r="G3730">
        <v>14</v>
      </c>
      <c r="H3730">
        <v>1</v>
      </c>
      <c r="I3730">
        <v>97</v>
      </c>
      <c r="J3730">
        <v>94</v>
      </c>
      <c r="K3730">
        <v>1.0319148936170213</v>
      </c>
      <c r="L3730">
        <v>108</v>
      </c>
      <c r="M3730">
        <v>0.87037037037037035</v>
      </c>
      <c r="N3730">
        <v>71</v>
      </c>
      <c r="O3730">
        <v>1.03</v>
      </c>
      <c r="P3730">
        <v>19</v>
      </c>
      <c r="Q3730">
        <v>25</v>
      </c>
      <c r="R3730">
        <v>0.76</v>
      </c>
      <c r="S3730">
        <v>26</v>
      </c>
      <c r="T3730">
        <v>0.8833333333333333</v>
      </c>
    </row>
    <row r="3731" spans="1:20" x14ac:dyDescent="0.2">
      <c r="A3731" t="s">
        <v>2440</v>
      </c>
      <c r="B3731" t="s">
        <v>2441</v>
      </c>
      <c r="C3731" t="s">
        <v>238</v>
      </c>
      <c r="D3731" t="s">
        <v>1000</v>
      </c>
      <c r="E3731" s="23">
        <v>42095</v>
      </c>
      <c r="F3731">
        <v>9</v>
      </c>
      <c r="G3731">
        <v>12</v>
      </c>
      <c r="H3731">
        <v>0.75</v>
      </c>
      <c r="I3731">
        <v>28</v>
      </c>
      <c r="J3731">
        <v>30</v>
      </c>
      <c r="K3731">
        <v>0.93333333333333335</v>
      </c>
      <c r="L3731">
        <v>40</v>
      </c>
      <c r="M3731">
        <v>0.75</v>
      </c>
      <c r="N3731">
        <v>17</v>
      </c>
      <c r="O3731">
        <v>0.83652173913043482</v>
      </c>
      <c r="P3731">
        <v>4</v>
      </c>
      <c r="Q3731">
        <v>4</v>
      </c>
      <c r="R3731">
        <v>1</v>
      </c>
      <c r="S3731">
        <v>11</v>
      </c>
    </row>
    <row r="3732" spans="1:20" x14ac:dyDescent="0.2">
      <c r="A3732" t="s">
        <v>2267</v>
      </c>
      <c r="B3732" t="s">
        <v>2268</v>
      </c>
      <c r="C3732" t="s">
        <v>239</v>
      </c>
      <c r="D3732" t="s">
        <v>1000</v>
      </c>
      <c r="E3732" s="23">
        <v>42095</v>
      </c>
      <c r="F3732">
        <v>3</v>
      </c>
      <c r="G3732">
        <v>4</v>
      </c>
      <c r="H3732">
        <v>0.75</v>
      </c>
      <c r="I3732">
        <v>5</v>
      </c>
      <c r="J3732">
        <v>6</v>
      </c>
      <c r="K3732">
        <v>0.83333333333333337</v>
      </c>
      <c r="L3732">
        <v>8</v>
      </c>
      <c r="M3732">
        <v>0.75</v>
      </c>
      <c r="N3732">
        <v>3</v>
      </c>
      <c r="O3732">
        <v>0.66100000000000003</v>
      </c>
      <c r="P3732">
        <v>2</v>
      </c>
      <c r="Q3732">
        <v>3</v>
      </c>
      <c r="R3732">
        <v>0.66666666666666663</v>
      </c>
      <c r="S3732">
        <v>2</v>
      </c>
    </row>
    <row r="3733" spans="1:20" x14ac:dyDescent="0.2">
      <c r="A3733" t="s">
        <v>2092</v>
      </c>
      <c r="B3733" t="s">
        <v>2093</v>
      </c>
      <c r="C3733" t="s">
        <v>1988</v>
      </c>
      <c r="D3733" t="s">
        <v>1000</v>
      </c>
      <c r="E3733" s="23">
        <v>42095</v>
      </c>
      <c r="F3733">
        <v>8</v>
      </c>
      <c r="G3733">
        <v>9</v>
      </c>
      <c r="H3733">
        <v>0.88888888888888884</v>
      </c>
      <c r="I3733">
        <v>30</v>
      </c>
      <c r="J3733">
        <v>34</v>
      </c>
      <c r="K3733">
        <v>0.88235294117647056</v>
      </c>
      <c r="L3733">
        <v>39</v>
      </c>
      <c r="M3733">
        <v>0.87179487179487181</v>
      </c>
      <c r="N3733">
        <v>23</v>
      </c>
      <c r="P3733">
        <v>0</v>
      </c>
      <c r="Q3733">
        <v>0</v>
      </c>
      <c r="R3733" t="e">
        <v>#DIV/0!</v>
      </c>
      <c r="S3733">
        <v>7</v>
      </c>
      <c r="T3733">
        <v>0.8899999999999999</v>
      </c>
    </row>
    <row r="3734" spans="1:20" x14ac:dyDescent="0.2">
      <c r="A3734" t="s">
        <v>1844</v>
      </c>
      <c r="B3734" t="s">
        <v>1845</v>
      </c>
      <c r="C3734" t="s">
        <v>240</v>
      </c>
      <c r="D3734" t="s">
        <v>1000</v>
      </c>
      <c r="E3734" s="23">
        <v>42095</v>
      </c>
      <c r="F3734">
        <v>28</v>
      </c>
      <c r="G3734">
        <v>29</v>
      </c>
      <c r="H3734">
        <v>0.96551724137931039</v>
      </c>
      <c r="I3734">
        <v>49</v>
      </c>
      <c r="J3734">
        <v>108</v>
      </c>
      <c r="K3734">
        <v>0.45370370370370372</v>
      </c>
      <c r="L3734">
        <v>113</v>
      </c>
      <c r="M3734">
        <v>0.95575221238938057</v>
      </c>
      <c r="N3734">
        <v>41</v>
      </c>
      <c r="P3734">
        <v>0</v>
      </c>
      <c r="Q3734">
        <v>0</v>
      </c>
      <c r="R3734" t="e">
        <v>#DIV/0!</v>
      </c>
      <c r="S3734">
        <v>8</v>
      </c>
      <c r="T3734">
        <v>0.62750000000000006</v>
      </c>
    </row>
    <row r="3735" spans="1:20" x14ac:dyDescent="0.2">
      <c r="A3735" t="s">
        <v>1669</v>
      </c>
      <c r="B3735" t="s">
        <v>1670</v>
      </c>
      <c r="C3735" t="s">
        <v>241</v>
      </c>
      <c r="D3735" t="s">
        <v>1000</v>
      </c>
      <c r="E3735" s="23">
        <v>42095</v>
      </c>
      <c r="F3735">
        <v>36</v>
      </c>
      <c r="G3735">
        <v>40</v>
      </c>
      <c r="H3735">
        <v>0.9</v>
      </c>
      <c r="I3735">
        <v>296</v>
      </c>
      <c r="J3735">
        <v>332</v>
      </c>
      <c r="K3735">
        <v>0.89156626506024095</v>
      </c>
      <c r="L3735">
        <v>425</v>
      </c>
      <c r="M3735">
        <v>0.78117647058823525</v>
      </c>
      <c r="N3735">
        <v>271</v>
      </c>
      <c r="P3735">
        <v>9</v>
      </c>
      <c r="Q3735">
        <v>13</v>
      </c>
      <c r="R3735">
        <v>0.69230769230769229</v>
      </c>
      <c r="S3735">
        <v>25</v>
      </c>
      <c r="T3735">
        <v>0.54500000000000004</v>
      </c>
    </row>
    <row r="3736" spans="1:20" x14ac:dyDescent="0.2">
      <c r="A3736" t="s">
        <v>1494</v>
      </c>
      <c r="B3736" t="s">
        <v>1495</v>
      </c>
      <c r="C3736" t="s">
        <v>318</v>
      </c>
      <c r="D3736" t="s">
        <v>1000</v>
      </c>
      <c r="E3736" s="23">
        <v>42095</v>
      </c>
      <c r="F3736">
        <v>0</v>
      </c>
      <c r="G3736">
        <v>0</v>
      </c>
      <c r="H3736" t="e">
        <v>#DIV/0!</v>
      </c>
      <c r="I3736">
        <v>0</v>
      </c>
      <c r="J3736">
        <v>0</v>
      </c>
      <c r="K3736" t="e">
        <v>#DIV/0!</v>
      </c>
      <c r="L3736">
        <v>0</v>
      </c>
      <c r="M3736" t="e">
        <v>#DIV/0!</v>
      </c>
      <c r="N3736">
        <v>0</v>
      </c>
      <c r="P3736">
        <v>0</v>
      </c>
      <c r="Q3736">
        <v>0</v>
      </c>
      <c r="R3736" t="e">
        <v>#DIV/0!</v>
      </c>
      <c r="S3736">
        <v>0</v>
      </c>
      <c r="T3736">
        <v>0.45666666666666661</v>
      </c>
    </row>
    <row r="3737" spans="1:20" x14ac:dyDescent="0.2">
      <c r="A3737" t="s">
        <v>1099</v>
      </c>
      <c r="B3737" t="s">
        <v>1184</v>
      </c>
      <c r="C3737" t="s">
        <v>235</v>
      </c>
      <c r="D3737" t="s">
        <v>1002</v>
      </c>
      <c r="E3737" s="23">
        <v>42095</v>
      </c>
      <c r="F3737">
        <v>114</v>
      </c>
      <c r="G3737">
        <v>129</v>
      </c>
      <c r="H3737">
        <v>0.88372093023255816</v>
      </c>
      <c r="I3737">
        <v>570</v>
      </c>
      <c r="J3737">
        <v>685</v>
      </c>
      <c r="K3737">
        <v>0.83211678832116787</v>
      </c>
      <c r="L3737">
        <v>843</v>
      </c>
      <c r="M3737">
        <v>0.81257413997627526</v>
      </c>
      <c r="N3737">
        <v>476</v>
      </c>
      <c r="P3737">
        <v>37</v>
      </c>
      <c r="Q3737">
        <v>55</v>
      </c>
      <c r="R3737">
        <v>0.67272727272727273</v>
      </c>
      <c r="S3737">
        <v>94</v>
      </c>
      <c r="T3737">
        <v>0.6004166666666666</v>
      </c>
    </row>
    <row r="3738" spans="1:20" x14ac:dyDescent="0.2">
      <c r="A3738" t="s">
        <v>12044</v>
      </c>
      <c r="B3738" t="s">
        <v>12045</v>
      </c>
      <c r="C3738" t="s">
        <v>1051</v>
      </c>
      <c r="D3738" t="s">
        <v>1000</v>
      </c>
      <c r="E3738" s="23">
        <v>42095</v>
      </c>
      <c r="F3738">
        <v>5</v>
      </c>
      <c r="G3738">
        <v>5</v>
      </c>
      <c r="H3738">
        <v>1</v>
      </c>
      <c r="I3738">
        <v>3</v>
      </c>
      <c r="J3738">
        <v>15</v>
      </c>
      <c r="K3738">
        <v>0.2</v>
      </c>
      <c r="L3738">
        <v>15</v>
      </c>
      <c r="M3738">
        <v>1</v>
      </c>
      <c r="N3738">
        <v>3</v>
      </c>
      <c r="P3738">
        <v>0</v>
      </c>
      <c r="Q3738">
        <v>0</v>
      </c>
      <c r="R3738" t="e">
        <v>#DIV/0!</v>
      </c>
      <c r="S3738">
        <v>0</v>
      </c>
    </row>
    <row r="3739" spans="1:20" x14ac:dyDescent="0.2">
      <c r="A3739" t="s">
        <v>13410</v>
      </c>
      <c r="B3739" t="s">
        <v>13411</v>
      </c>
      <c r="C3739" t="s">
        <v>242</v>
      </c>
      <c r="D3739" t="s">
        <v>1002</v>
      </c>
      <c r="E3739" s="23">
        <v>42095</v>
      </c>
      <c r="F3739">
        <v>6</v>
      </c>
      <c r="G3739">
        <v>11</v>
      </c>
      <c r="H3739">
        <v>0.54545454545454541</v>
      </c>
      <c r="I3739">
        <v>49</v>
      </c>
      <c r="J3739">
        <v>41</v>
      </c>
      <c r="K3739">
        <v>1.1951219512195121</v>
      </c>
      <c r="L3739">
        <v>70</v>
      </c>
      <c r="M3739">
        <v>0.58571428571428574</v>
      </c>
      <c r="N3739">
        <v>35</v>
      </c>
      <c r="P3739">
        <v>3</v>
      </c>
      <c r="Q3739">
        <v>10</v>
      </c>
      <c r="R3739">
        <v>0.3</v>
      </c>
      <c r="S3739">
        <v>14</v>
      </c>
    </row>
    <row r="3740" spans="1:20" x14ac:dyDescent="0.2">
      <c r="A3740" t="s">
        <v>13587</v>
      </c>
      <c r="B3740" t="s">
        <v>13588</v>
      </c>
      <c r="C3740" t="s">
        <v>237</v>
      </c>
      <c r="D3740" t="s">
        <v>1002</v>
      </c>
      <c r="E3740" s="23">
        <v>42095</v>
      </c>
      <c r="F3740">
        <v>14</v>
      </c>
      <c r="G3740">
        <v>14</v>
      </c>
      <c r="H3740">
        <v>1</v>
      </c>
      <c r="I3740">
        <v>97</v>
      </c>
      <c r="J3740">
        <v>94</v>
      </c>
      <c r="K3740">
        <v>1.0319148936170213</v>
      </c>
      <c r="L3740">
        <v>108</v>
      </c>
      <c r="M3740">
        <v>0.87037037037037035</v>
      </c>
      <c r="N3740">
        <v>71</v>
      </c>
      <c r="O3740">
        <v>1.03</v>
      </c>
      <c r="P3740">
        <v>19</v>
      </c>
      <c r="Q3740">
        <v>25</v>
      </c>
      <c r="R3740">
        <v>0.76</v>
      </c>
      <c r="S3740">
        <v>26</v>
      </c>
    </row>
    <row r="3741" spans="1:20" x14ac:dyDescent="0.2">
      <c r="A3741" t="s">
        <v>13762</v>
      </c>
      <c r="B3741" t="s">
        <v>13763</v>
      </c>
      <c r="C3741" t="s">
        <v>238</v>
      </c>
      <c r="D3741" t="s">
        <v>1002</v>
      </c>
      <c r="E3741" s="23">
        <v>42095</v>
      </c>
      <c r="F3741">
        <v>9</v>
      </c>
      <c r="G3741">
        <v>12</v>
      </c>
      <c r="H3741">
        <v>0.75</v>
      </c>
      <c r="I3741">
        <v>28</v>
      </c>
      <c r="J3741">
        <v>30</v>
      </c>
      <c r="K3741">
        <v>0.93333333333333335</v>
      </c>
      <c r="L3741">
        <v>40</v>
      </c>
      <c r="M3741">
        <v>0.75</v>
      </c>
      <c r="N3741">
        <v>17</v>
      </c>
      <c r="O3741">
        <v>0.83652173913043482</v>
      </c>
      <c r="P3741">
        <v>4</v>
      </c>
      <c r="Q3741">
        <v>4</v>
      </c>
      <c r="R3741">
        <v>1</v>
      </c>
      <c r="S3741">
        <v>11</v>
      </c>
    </row>
    <row r="3742" spans="1:20" x14ac:dyDescent="0.2">
      <c r="A3742" t="s">
        <v>13939</v>
      </c>
      <c r="B3742" t="s">
        <v>13940</v>
      </c>
      <c r="C3742" t="s">
        <v>239</v>
      </c>
      <c r="D3742" t="s">
        <v>1002</v>
      </c>
      <c r="E3742" s="23">
        <v>42095</v>
      </c>
      <c r="F3742">
        <v>3</v>
      </c>
      <c r="G3742">
        <v>4</v>
      </c>
      <c r="H3742">
        <v>0.75</v>
      </c>
      <c r="I3742">
        <v>5</v>
      </c>
      <c r="J3742">
        <v>6</v>
      </c>
      <c r="K3742">
        <v>0.83333333333333337</v>
      </c>
      <c r="L3742">
        <v>8</v>
      </c>
      <c r="M3742">
        <v>0.75</v>
      </c>
      <c r="N3742">
        <v>3</v>
      </c>
      <c r="O3742">
        <v>0.66100000000000003</v>
      </c>
      <c r="P3742">
        <v>2</v>
      </c>
      <c r="Q3742">
        <v>3</v>
      </c>
      <c r="R3742">
        <v>0.66666666666666663</v>
      </c>
      <c r="S3742">
        <v>2</v>
      </c>
    </row>
    <row r="3743" spans="1:20" x14ac:dyDescent="0.2">
      <c r="A3743" t="s">
        <v>14126</v>
      </c>
      <c r="B3743" t="s">
        <v>14127</v>
      </c>
      <c r="C3743" t="s">
        <v>240</v>
      </c>
      <c r="D3743" t="s">
        <v>1002</v>
      </c>
      <c r="E3743" s="23">
        <v>42095</v>
      </c>
      <c r="F3743">
        <v>28</v>
      </c>
      <c r="G3743">
        <v>29</v>
      </c>
      <c r="H3743">
        <v>0.96551724137931039</v>
      </c>
      <c r="I3743">
        <v>49</v>
      </c>
      <c r="J3743">
        <v>108</v>
      </c>
      <c r="K3743">
        <v>0.45370370370370372</v>
      </c>
      <c r="L3743">
        <v>113</v>
      </c>
      <c r="M3743">
        <v>0.95575221238938057</v>
      </c>
      <c r="N3743">
        <v>41</v>
      </c>
      <c r="P3743">
        <v>0</v>
      </c>
      <c r="Q3743">
        <v>0</v>
      </c>
      <c r="R3743" t="e">
        <v>#DIV/0!</v>
      </c>
      <c r="S3743">
        <v>8</v>
      </c>
      <c r="T3743">
        <v>7.0000000000000007E-2</v>
      </c>
    </row>
    <row r="3744" spans="1:20" x14ac:dyDescent="0.2">
      <c r="A3744" t="s">
        <v>14303</v>
      </c>
      <c r="B3744" t="s">
        <v>14304</v>
      </c>
      <c r="C3744" t="s">
        <v>241</v>
      </c>
      <c r="D3744" t="s">
        <v>1002</v>
      </c>
      <c r="E3744" s="23">
        <v>42095</v>
      </c>
      <c r="F3744">
        <v>36</v>
      </c>
      <c r="G3744">
        <v>40</v>
      </c>
      <c r="H3744">
        <v>0.9</v>
      </c>
      <c r="I3744">
        <v>296</v>
      </c>
      <c r="J3744">
        <v>332</v>
      </c>
      <c r="K3744">
        <v>0.89156626506024095</v>
      </c>
      <c r="L3744">
        <v>425</v>
      </c>
      <c r="M3744">
        <v>0.78117647058823525</v>
      </c>
      <c r="N3744">
        <v>271</v>
      </c>
      <c r="P3744">
        <v>9</v>
      </c>
      <c r="Q3744">
        <v>13</v>
      </c>
      <c r="R3744">
        <v>0.69230769230769229</v>
      </c>
      <c r="S3744">
        <v>25</v>
      </c>
      <c r="T3744">
        <v>0.7</v>
      </c>
    </row>
    <row r="3745" spans="1:20" x14ac:dyDescent="0.2">
      <c r="A3745" t="s">
        <v>14415</v>
      </c>
      <c r="B3745" t="s">
        <v>14416</v>
      </c>
      <c r="C3745" t="s">
        <v>318</v>
      </c>
      <c r="D3745" t="s">
        <v>1002</v>
      </c>
      <c r="E3745" s="23">
        <v>42095</v>
      </c>
      <c r="F3745">
        <v>0</v>
      </c>
      <c r="G3745">
        <v>0</v>
      </c>
      <c r="H3745" t="e">
        <v>#DIV/0!</v>
      </c>
      <c r="I3745">
        <v>0</v>
      </c>
      <c r="J3745">
        <v>0</v>
      </c>
      <c r="K3745" t="e">
        <v>#DIV/0!</v>
      </c>
      <c r="L3745">
        <v>0</v>
      </c>
      <c r="M3745" t="e">
        <v>#DIV/0!</v>
      </c>
      <c r="N3745">
        <v>0</v>
      </c>
      <c r="P3745">
        <v>0</v>
      </c>
      <c r="Q3745">
        <v>0</v>
      </c>
      <c r="R3745" t="e">
        <v>#DIV/0!</v>
      </c>
      <c r="S3745">
        <v>0</v>
      </c>
      <c r="T3745">
        <v>0.7</v>
      </c>
    </row>
    <row r="3746" spans="1:20" x14ac:dyDescent="0.2">
      <c r="A3746" t="s">
        <v>14632</v>
      </c>
      <c r="B3746" t="s">
        <v>14633</v>
      </c>
      <c r="C3746" t="s">
        <v>199</v>
      </c>
      <c r="D3746" t="s">
        <v>1000</v>
      </c>
      <c r="E3746" s="23">
        <v>42095</v>
      </c>
      <c r="F3746">
        <v>12</v>
      </c>
      <c r="G3746">
        <v>12</v>
      </c>
      <c r="H3746">
        <v>1</v>
      </c>
      <c r="I3746">
        <v>112</v>
      </c>
      <c r="J3746">
        <v>122</v>
      </c>
      <c r="K3746">
        <v>0.91803278688524592</v>
      </c>
      <c r="L3746">
        <v>125</v>
      </c>
      <c r="M3746">
        <v>0.97599999999999998</v>
      </c>
      <c r="N3746">
        <v>109</v>
      </c>
      <c r="P3746">
        <v>0</v>
      </c>
      <c r="Q3746">
        <v>0</v>
      </c>
      <c r="R3746" t="e">
        <v>#DIV/0!</v>
      </c>
      <c r="S3746">
        <v>3</v>
      </c>
      <c r="T3746">
        <v>1</v>
      </c>
    </row>
    <row r="3747" spans="1:20" x14ac:dyDescent="0.2">
      <c r="A3747" t="s">
        <v>14898</v>
      </c>
      <c r="B3747" t="s">
        <v>14899</v>
      </c>
      <c r="C3747" t="s">
        <v>200</v>
      </c>
      <c r="D3747" t="s">
        <v>1002</v>
      </c>
      <c r="E3747" s="23">
        <v>42095</v>
      </c>
      <c r="F3747">
        <v>5</v>
      </c>
      <c r="G3747">
        <v>5</v>
      </c>
      <c r="H3747">
        <v>1</v>
      </c>
      <c r="I3747">
        <v>15</v>
      </c>
      <c r="J3747">
        <v>25</v>
      </c>
      <c r="K3747">
        <v>0.6</v>
      </c>
      <c r="L3747">
        <v>25</v>
      </c>
      <c r="M3747">
        <v>1</v>
      </c>
      <c r="N3747">
        <v>12</v>
      </c>
      <c r="P3747">
        <v>0</v>
      </c>
      <c r="Q3747">
        <v>0</v>
      </c>
      <c r="R3747" t="e">
        <v>#DIV/0!</v>
      </c>
      <c r="S3747">
        <v>3</v>
      </c>
    </row>
    <row r="3748" spans="1:20" x14ac:dyDescent="0.2">
      <c r="A3748" t="s">
        <v>15075</v>
      </c>
      <c r="B3748" t="s">
        <v>15076</v>
      </c>
      <c r="C3748" t="s">
        <v>202</v>
      </c>
      <c r="D3748" t="s">
        <v>1002</v>
      </c>
      <c r="E3748" s="23">
        <v>42095</v>
      </c>
      <c r="F3748">
        <v>7</v>
      </c>
      <c r="G3748">
        <v>7</v>
      </c>
      <c r="H3748">
        <v>1</v>
      </c>
      <c r="I3748">
        <v>97</v>
      </c>
      <c r="J3748">
        <v>97</v>
      </c>
      <c r="K3748">
        <v>1</v>
      </c>
      <c r="L3748">
        <v>100</v>
      </c>
      <c r="M3748">
        <v>0.97</v>
      </c>
      <c r="N3748">
        <v>97</v>
      </c>
      <c r="P3748">
        <v>0</v>
      </c>
      <c r="Q3748">
        <v>0</v>
      </c>
      <c r="R3748" t="e">
        <v>#DIV/0!</v>
      </c>
      <c r="S3748">
        <v>0</v>
      </c>
    </row>
    <row r="3749" spans="1:20" x14ac:dyDescent="0.2">
      <c r="A3749" t="s">
        <v>15618</v>
      </c>
      <c r="B3749" t="s">
        <v>15619</v>
      </c>
      <c r="C3749" t="s">
        <v>228</v>
      </c>
      <c r="D3749" t="s">
        <v>1002</v>
      </c>
      <c r="E3749" s="23">
        <v>42095</v>
      </c>
      <c r="F3749">
        <v>1</v>
      </c>
      <c r="G3749">
        <v>3</v>
      </c>
      <c r="H3749">
        <v>0.33333333333333331</v>
      </c>
      <c r="I3749">
        <v>0</v>
      </c>
      <c r="J3749">
        <v>0</v>
      </c>
      <c r="K3749" t="e">
        <v>#DIV/0!</v>
      </c>
      <c r="L3749">
        <v>14</v>
      </c>
      <c r="M3749">
        <v>0</v>
      </c>
      <c r="N3749">
        <v>0</v>
      </c>
      <c r="P3749">
        <v>0</v>
      </c>
      <c r="Q3749">
        <v>0</v>
      </c>
      <c r="R3749" t="e">
        <v>#DIV/0!</v>
      </c>
      <c r="S3749">
        <v>0</v>
      </c>
    </row>
    <row r="3750" spans="1:20" x14ac:dyDescent="0.2">
      <c r="A3750" t="s">
        <v>15779</v>
      </c>
      <c r="B3750" t="s">
        <v>15780</v>
      </c>
      <c r="C3750" t="s">
        <v>227</v>
      </c>
      <c r="D3750" t="s">
        <v>1000</v>
      </c>
      <c r="E3750" s="23">
        <v>42095</v>
      </c>
      <c r="F3750">
        <v>1</v>
      </c>
      <c r="G3750">
        <v>3</v>
      </c>
      <c r="H3750">
        <v>0.33333333333333331</v>
      </c>
      <c r="I3750">
        <v>0</v>
      </c>
      <c r="J3750">
        <v>0</v>
      </c>
      <c r="K3750" t="e">
        <v>#DIV/0!</v>
      </c>
      <c r="L3750">
        <v>14</v>
      </c>
      <c r="M3750">
        <v>0</v>
      </c>
      <c r="N3750">
        <v>0</v>
      </c>
      <c r="P3750">
        <v>0</v>
      </c>
      <c r="Q3750">
        <v>0</v>
      </c>
      <c r="R3750" t="e">
        <v>#DIV/0!</v>
      </c>
      <c r="S3750">
        <v>0</v>
      </c>
      <c r="T3750">
        <v>0.83</v>
      </c>
    </row>
    <row r="3751" spans="1:20" x14ac:dyDescent="0.2">
      <c r="A3751" t="s">
        <v>15956</v>
      </c>
      <c r="B3751" t="s">
        <v>15957</v>
      </c>
      <c r="C3751" t="s">
        <v>203</v>
      </c>
      <c r="D3751" t="s">
        <v>1000</v>
      </c>
      <c r="E3751" s="23">
        <v>42095</v>
      </c>
      <c r="F3751">
        <v>11</v>
      </c>
      <c r="G3751">
        <v>12</v>
      </c>
      <c r="H3751">
        <v>0.91666666666666663</v>
      </c>
      <c r="I3751">
        <v>31</v>
      </c>
      <c r="J3751">
        <v>54</v>
      </c>
      <c r="K3751">
        <v>0.57407407407407407</v>
      </c>
      <c r="L3751">
        <v>65</v>
      </c>
      <c r="M3751">
        <v>0.83076923076923082</v>
      </c>
      <c r="N3751">
        <v>26</v>
      </c>
      <c r="P3751">
        <v>6</v>
      </c>
      <c r="Q3751">
        <v>6</v>
      </c>
      <c r="R3751">
        <v>1</v>
      </c>
      <c r="S3751">
        <v>5</v>
      </c>
      <c r="T3751">
        <v>0.95</v>
      </c>
    </row>
    <row r="3752" spans="1:20" x14ac:dyDescent="0.2">
      <c r="A3752" t="s">
        <v>16135</v>
      </c>
      <c r="B3752" t="s">
        <v>16136</v>
      </c>
      <c r="C3752" t="s">
        <v>205</v>
      </c>
      <c r="D3752" t="s">
        <v>1002</v>
      </c>
      <c r="E3752" s="23">
        <v>42095</v>
      </c>
      <c r="F3752">
        <v>5</v>
      </c>
      <c r="G3752">
        <v>5</v>
      </c>
      <c r="H3752">
        <v>1</v>
      </c>
      <c r="I3752">
        <v>30</v>
      </c>
      <c r="J3752">
        <v>27</v>
      </c>
      <c r="K3752">
        <v>1.1111111111111112</v>
      </c>
      <c r="L3752">
        <v>33</v>
      </c>
      <c r="M3752">
        <v>0.81818181818181823</v>
      </c>
      <c r="N3752">
        <v>25</v>
      </c>
      <c r="O3752">
        <v>1.125</v>
      </c>
      <c r="P3752">
        <v>6</v>
      </c>
      <c r="Q3752">
        <v>6</v>
      </c>
      <c r="R3752">
        <v>1</v>
      </c>
      <c r="S3752">
        <v>5</v>
      </c>
      <c r="T3752">
        <v>0.9</v>
      </c>
    </row>
    <row r="3753" spans="1:20" x14ac:dyDescent="0.2">
      <c r="A3753" t="s">
        <v>16312</v>
      </c>
      <c r="B3753" t="s">
        <v>16313</v>
      </c>
      <c r="C3753" t="s">
        <v>204</v>
      </c>
      <c r="D3753" t="s">
        <v>1002</v>
      </c>
      <c r="E3753" s="23">
        <v>42095</v>
      </c>
      <c r="F3753">
        <v>6</v>
      </c>
      <c r="G3753">
        <v>7</v>
      </c>
      <c r="H3753">
        <v>0.8571428571428571</v>
      </c>
      <c r="I3753">
        <v>1</v>
      </c>
      <c r="J3753">
        <v>27</v>
      </c>
      <c r="K3753">
        <v>3.7037037037037035E-2</v>
      </c>
      <c r="L3753">
        <v>32</v>
      </c>
      <c r="M3753">
        <v>0.84375</v>
      </c>
      <c r="N3753">
        <v>1</v>
      </c>
      <c r="P3753">
        <v>0</v>
      </c>
      <c r="Q3753">
        <v>0</v>
      </c>
      <c r="R3753" t="e">
        <v>#DIV/0!</v>
      </c>
      <c r="S3753">
        <v>0</v>
      </c>
      <c r="T3753">
        <v>0.6</v>
      </c>
    </row>
    <row r="3754" spans="1:20" x14ac:dyDescent="0.2">
      <c r="A3754" t="s">
        <v>16630</v>
      </c>
      <c r="B3754" t="s">
        <v>16631</v>
      </c>
      <c r="C3754" t="s">
        <v>223</v>
      </c>
      <c r="D3754" t="s">
        <v>1000</v>
      </c>
      <c r="E3754" s="23">
        <v>42095</v>
      </c>
      <c r="F3754">
        <v>3</v>
      </c>
      <c r="G3754">
        <v>3</v>
      </c>
      <c r="H3754">
        <v>1</v>
      </c>
      <c r="I3754">
        <v>36</v>
      </c>
      <c r="J3754">
        <v>60</v>
      </c>
      <c r="K3754">
        <v>0.6</v>
      </c>
      <c r="L3754">
        <v>30</v>
      </c>
      <c r="M3754">
        <v>2</v>
      </c>
      <c r="N3754">
        <v>34</v>
      </c>
      <c r="P3754">
        <v>6</v>
      </c>
      <c r="Q3754">
        <v>6</v>
      </c>
      <c r="R3754">
        <v>1</v>
      </c>
      <c r="S3754">
        <v>2</v>
      </c>
      <c r="T3754">
        <v>0.56999999999999995</v>
      </c>
    </row>
    <row r="3755" spans="1:20" x14ac:dyDescent="0.2">
      <c r="A3755" t="s">
        <v>16809</v>
      </c>
      <c r="B3755" t="s">
        <v>16810</v>
      </c>
      <c r="C3755" t="s">
        <v>224</v>
      </c>
      <c r="D3755" t="s">
        <v>1002</v>
      </c>
      <c r="E3755" s="23">
        <v>42095</v>
      </c>
      <c r="F3755">
        <v>3</v>
      </c>
      <c r="G3755">
        <v>3</v>
      </c>
      <c r="H3755">
        <v>1</v>
      </c>
      <c r="I3755">
        <v>36</v>
      </c>
      <c r="J3755">
        <v>60</v>
      </c>
      <c r="K3755">
        <v>0.6</v>
      </c>
      <c r="L3755">
        <v>30</v>
      </c>
      <c r="M3755">
        <v>2</v>
      </c>
      <c r="N3755">
        <v>34</v>
      </c>
      <c r="P3755">
        <v>6</v>
      </c>
      <c r="Q3755">
        <v>6</v>
      </c>
      <c r="R3755">
        <v>1</v>
      </c>
      <c r="S3755">
        <v>2</v>
      </c>
      <c r="T3755">
        <v>0.63</v>
      </c>
    </row>
    <row r="3756" spans="1:20" x14ac:dyDescent="0.2">
      <c r="A3756" t="s">
        <v>17246</v>
      </c>
      <c r="B3756" t="s">
        <v>17247</v>
      </c>
      <c r="C3756" t="s">
        <v>225</v>
      </c>
      <c r="D3756" t="s">
        <v>1000</v>
      </c>
      <c r="E3756" s="23">
        <v>42095</v>
      </c>
      <c r="F3756">
        <v>5</v>
      </c>
      <c r="G3756">
        <v>5</v>
      </c>
      <c r="H3756">
        <v>1</v>
      </c>
      <c r="I3756">
        <v>36</v>
      </c>
      <c r="J3756">
        <v>36</v>
      </c>
      <c r="K3756">
        <v>1</v>
      </c>
      <c r="L3756">
        <v>50</v>
      </c>
      <c r="M3756">
        <v>0.72</v>
      </c>
      <c r="N3756">
        <v>36</v>
      </c>
      <c r="P3756">
        <v>0</v>
      </c>
      <c r="Q3756">
        <v>0</v>
      </c>
      <c r="R3756" t="e">
        <v>#DIV/0!</v>
      </c>
      <c r="S3756">
        <v>0</v>
      </c>
    </row>
    <row r="3757" spans="1:20" x14ac:dyDescent="0.2">
      <c r="A3757" t="s">
        <v>17453</v>
      </c>
      <c r="B3757" t="s">
        <v>17454</v>
      </c>
      <c r="C3757" t="s">
        <v>226</v>
      </c>
      <c r="D3757" t="s">
        <v>1002</v>
      </c>
      <c r="E3757" s="23">
        <v>42095</v>
      </c>
      <c r="F3757">
        <v>5</v>
      </c>
      <c r="G3757">
        <v>5</v>
      </c>
      <c r="H3757">
        <v>1</v>
      </c>
      <c r="I3757">
        <v>36</v>
      </c>
      <c r="J3757">
        <v>36</v>
      </c>
      <c r="K3757">
        <v>1</v>
      </c>
      <c r="L3757">
        <v>50</v>
      </c>
      <c r="M3757">
        <v>0.72</v>
      </c>
      <c r="N3757">
        <v>36</v>
      </c>
      <c r="P3757">
        <v>0</v>
      </c>
      <c r="Q3757">
        <v>0</v>
      </c>
      <c r="R3757" t="e">
        <v>#DIV/0!</v>
      </c>
      <c r="S3757">
        <v>0</v>
      </c>
      <c r="T3757">
        <v>0.28999999999999998</v>
      </c>
    </row>
    <row r="3758" spans="1:20" x14ac:dyDescent="0.2">
      <c r="A3758" t="s">
        <v>17630</v>
      </c>
      <c r="B3758" t="s">
        <v>17631</v>
      </c>
      <c r="C3758" t="s">
        <v>232</v>
      </c>
      <c r="D3758" t="s">
        <v>1000</v>
      </c>
      <c r="E3758" s="23">
        <v>42095</v>
      </c>
      <c r="F3758">
        <v>7</v>
      </c>
      <c r="G3758">
        <v>8</v>
      </c>
      <c r="H3758">
        <v>0.875</v>
      </c>
      <c r="I3758">
        <v>58</v>
      </c>
      <c r="J3758">
        <v>70</v>
      </c>
      <c r="K3758">
        <v>0.82857142857142863</v>
      </c>
      <c r="L3758">
        <v>75</v>
      </c>
      <c r="M3758">
        <v>0.93333333333333335</v>
      </c>
      <c r="N3758">
        <v>51</v>
      </c>
      <c r="P3758">
        <v>0</v>
      </c>
      <c r="Q3758">
        <v>0</v>
      </c>
      <c r="R3758" t="e">
        <v>#DIV/0!</v>
      </c>
      <c r="S3758">
        <v>7</v>
      </c>
      <c r="T3758">
        <v>0.5</v>
      </c>
    </row>
    <row r="3759" spans="1:20" x14ac:dyDescent="0.2">
      <c r="A3759" t="s">
        <v>17827</v>
      </c>
      <c r="B3759" t="s">
        <v>17828</v>
      </c>
      <c r="C3759" t="s">
        <v>231</v>
      </c>
      <c r="D3759" t="s">
        <v>1002</v>
      </c>
      <c r="E3759" s="23">
        <v>42095</v>
      </c>
      <c r="F3759">
        <v>7</v>
      </c>
      <c r="G3759">
        <v>8</v>
      </c>
      <c r="H3759">
        <v>0.875</v>
      </c>
      <c r="I3759">
        <v>58</v>
      </c>
      <c r="J3759">
        <v>70</v>
      </c>
      <c r="K3759">
        <v>0.82857142857142863</v>
      </c>
      <c r="L3759">
        <v>75</v>
      </c>
      <c r="M3759">
        <v>0.93333333333333335</v>
      </c>
      <c r="N3759">
        <v>51</v>
      </c>
      <c r="P3759">
        <v>0</v>
      </c>
      <c r="Q3759">
        <v>0</v>
      </c>
      <c r="R3759" t="e">
        <v>#DIV/0!</v>
      </c>
      <c r="S3759">
        <v>7</v>
      </c>
      <c r="T3759">
        <v>0.28000000000000003</v>
      </c>
    </row>
    <row r="3760" spans="1:20" x14ac:dyDescent="0.2">
      <c r="A3760" t="s">
        <v>18004</v>
      </c>
      <c r="B3760" t="s">
        <v>18005</v>
      </c>
      <c r="C3760" t="s">
        <v>317</v>
      </c>
      <c r="D3760" t="s">
        <v>1000</v>
      </c>
      <c r="E3760" s="23">
        <v>42095</v>
      </c>
      <c r="F3760">
        <v>11</v>
      </c>
      <c r="G3760">
        <v>11</v>
      </c>
      <c r="H3760">
        <v>1</v>
      </c>
      <c r="I3760">
        <v>19</v>
      </c>
      <c r="J3760">
        <v>26</v>
      </c>
      <c r="K3760">
        <v>0.73076923076923073</v>
      </c>
      <c r="L3760">
        <v>26</v>
      </c>
      <c r="M3760">
        <v>1</v>
      </c>
      <c r="N3760">
        <v>17</v>
      </c>
      <c r="P3760">
        <v>0</v>
      </c>
      <c r="Q3760">
        <v>0</v>
      </c>
      <c r="R3760" t="e">
        <v>#DIV/0!</v>
      </c>
      <c r="S3760">
        <v>2</v>
      </c>
    </row>
    <row r="3761" spans="1:20" x14ac:dyDescent="0.2">
      <c r="A3761" t="s">
        <v>18183</v>
      </c>
      <c r="B3761" t="s">
        <v>18184</v>
      </c>
      <c r="C3761" t="s">
        <v>316</v>
      </c>
      <c r="D3761" t="s">
        <v>1002</v>
      </c>
      <c r="E3761" s="23">
        <v>42095</v>
      </c>
      <c r="F3761">
        <v>11</v>
      </c>
      <c r="G3761">
        <v>11</v>
      </c>
      <c r="H3761">
        <v>1</v>
      </c>
      <c r="I3761">
        <v>19</v>
      </c>
      <c r="J3761">
        <v>26</v>
      </c>
      <c r="K3761">
        <v>0.73076923076923073</v>
      </c>
      <c r="L3761">
        <v>26</v>
      </c>
      <c r="M3761">
        <v>1</v>
      </c>
      <c r="N3761">
        <v>17</v>
      </c>
      <c r="P3761">
        <v>0</v>
      </c>
      <c r="Q3761">
        <v>0</v>
      </c>
      <c r="R3761" t="e">
        <v>#DIV/0!</v>
      </c>
      <c r="S3761">
        <v>2</v>
      </c>
      <c r="T3761">
        <v>0.73</v>
      </c>
    </row>
    <row r="3762" spans="1:20" x14ac:dyDescent="0.2">
      <c r="A3762" t="s">
        <v>18436</v>
      </c>
      <c r="B3762" t="s">
        <v>18437</v>
      </c>
      <c r="C3762" t="s">
        <v>214</v>
      </c>
      <c r="D3762" t="s">
        <v>1000</v>
      </c>
      <c r="E3762" s="23">
        <v>42095</v>
      </c>
      <c r="F3762">
        <v>12</v>
      </c>
      <c r="G3762">
        <v>13</v>
      </c>
      <c r="H3762">
        <v>0.92307692307692313</v>
      </c>
      <c r="I3762">
        <v>68</v>
      </c>
      <c r="J3762">
        <v>68</v>
      </c>
      <c r="K3762">
        <v>1</v>
      </c>
      <c r="L3762">
        <v>110</v>
      </c>
      <c r="M3762">
        <v>0.61818181818181817</v>
      </c>
      <c r="N3762">
        <v>51</v>
      </c>
      <c r="P3762">
        <v>7</v>
      </c>
      <c r="Q3762">
        <v>15</v>
      </c>
      <c r="R3762">
        <v>0.46666666666666667</v>
      </c>
      <c r="S3762">
        <v>17</v>
      </c>
      <c r="T3762">
        <v>0.25</v>
      </c>
    </row>
    <row r="3763" spans="1:20" x14ac:dyDescent="0.2">
      <c r="A3763" t="s">
        <v>18615</v>
      </c>
      <c r="B3763" t="s">
        <v>18616</v>
      </c>
      <c r="C3763" t="s">
        <v>215</v>
      </c>
      <c r="D3763" t="s">
        <v>1002</v>
      </c>
      <c r="E3763" s="23">
        <v>42095</v>
      </c>
      <c r="F3763">
        <v>6</v>
      </c>
      <c r="G3763">
        <v>6</v>
      </c>
      <c r="H3763">
        <v>1</v>
      </c>
      <c r="I3763">
        <v>35</v>
      </c>
      <c r="J3763">
        <v>35</v>
      </c>
      <c r="K3763">
        <v>1</v>
      </c>
      <c r="L3763">
        <v>40</v>
      </c>
      <c r="M3763">
        <v>0.875</v>
      </c>
      <c r="N3763">
        <v>25</v>
      </c>
      <c r="O3763">
        <v>0.83250000000000002</v>
      </c>
      <c r="P3763">
        <v>6</v>
      </c>
      <c r="Q3763">
        <v>11</v>
      </c>
      <c r="R3763">
        <v>0.54545454545454541</v>
      </c>
      <c r="S3763">
        <v>10</v>
      </c>
      <c r="T3763">
        <v>0.77</v>
      </c>
    </row>
    <row r="3764" spans="1:20" x14ac:dyDescent="0.2">
      <c r="A3764" t="s">
        <v>18792</v>
      </c>
      <c r="B3764" t="s">
        <v>18793</v>
      </c>
      <c r="C3764" t="s">
        <v>216</v>
      </c>
      <c r="D3764" t="s">
        <v>1002</v>
      </c>
      <c r="E3764" s="23">
        <v>42095</v>
      </c>
      <c r="F3764">
        <v>6</v>
      </c>
      <c r="G3764">
        <v>7</v>
      </c>
      <c r="H3764">
        <v>0.8571428571428571</v>
      </c>
      <c r="I3764">
        <v>33</v>
      </c>
      <c r="J3764">
        <v>33</v>
      </c>
      <c r="K3764">
        <v>1</v>
      </c>
      <c r="L3764">
        <v>70</v>
      </c>
      <c r="M3764">
        <v>0.47142857142857142</v>
      </c>
      <c r="N3764">
        <v>26</v>
      </c>
      <c r="P3764">
        <v>1</v>
      </c>
      <c r="Q3764">
        <v>4</v>
      </c>
      <c r="R3764">
        <v>0.25</v>
      </c>
      <c r="S3764">
        <v>7</v>
      </c>
      <c r="T3764">
        <v>0.81</v>
      </c>
    </row>
    <row r="3765" spans="1:20" x14ac:dyDescent="0.2">
      <c r="A3765" t="s">
        <v>18969</v>
      </c>
      <c r="B3765" t="s">
        <v>18970</v>
      </c>
      <c r="C3765" t="s">
        <v>229</v>
      </c>
      <c r="D3765" t="s">
        <v>1002</v>
      </c>
      <c r="E3765" s="23">
        <v>42095</v>
      </c>
      <c r="F3765">
        <v>1</v>
      </c>
      <c r="G3765">
        <v>2</v>
      </c>
      <c r="H3765">
        <v>0.5</v>
      </c>
      <c r="I3765">
        <v>12</v>
      </c>
      <c r="J3765">
        <v>6</v>
      </c>
      <c r="K3765">
        <v>2</v>
      </c>
      <c r="L3765">
        <v>12</v>
      </c>
      <c r="M3765">
        <v>0.5</v>
      </c>
      <c r="N3765">
        <v>9</v>
      </c>
      <c r="P3765">
        <v>1</v>
      </c>
      <c r="Q3765">
        <v>2</v>
      </c>
      <c r="R3765">
        <v>0.5</v>
      </c>
      <c r="S3765">
        <v>3</v>
      </c>
    </row>
    <row r="3766" spans="1:20" x14ac:dyDescent="0.2">
      <c r="A3766" t="s">
        <v>19146</v>
      </c>
      <c r="B3766" t="s">
        <v>19147</v>
      </c>
      <c r="C3766" t="s">
        <v>230</v>
      </c>
      <c r="D3766" t="s">
        <v>1000</v>
      </c>
      <c r="E3766" s="23">
        <v>42095</v>
      </c>
      <c r="F3766">
        <v>1</v>
      </c>
      <c r="G3766">
        <v>2</v>
      </c>
      <c r="H3766">
        <v>0.5</v>
      </c>
      <c r="I3766">
        <v>12</v>
      </c>
      <c r="J3766">
        <v>6</v>
      </c>
      <c r="K3766">
        <v>2</v>
      </c>
      <c r="L3766">
        <v>12</v>
      </c>
      <c r="M3766">
        <v>0.5</v>
      </c>
      <c r="N3766">
        <v>9</v>
      </c>
      <c r="P3766">
        <v>1</v>
      </c>
      <c r="Q3766">
        <v>2</v>
      </c>
      <c r="R3766">
        <v>0.5</v>
      </c>
      <c r="S3766">
        <v>3</v>
      </c>
      <c r="T3766">
        <v>0.91</v>
      </c>
    </row>
    <row r="3767" spans="1:20" x14ac:dyDescent="0.2">
      <c r="A3767" t="s">
        <v>19325</v>
      </c>
      <c r="B3767" t="s">
        <v>19326</v>
      </c>
      <c r="C3767" t="s">
        <v>234</v>
      </c>
      <c r="D3767" t="s">
        <v>1000</v>
      </c>
      <c r="E3767" s="23">
        <v>42095</v>
      </c>
      <c r="F3767">
        <v>5</v>
      </c>
      <c r="G3767">
        <v>7</v>
      </c>
      <c r="H3767">
        <v>0.7142857142857143</v>
      </c>
      <c r="I3767">
        <v>19</v>
      </c>
      <c r="J3767">
        <v>19</v>
      </c>
      <c r="K3767">
        <v>1</v>
      </c>
      <c r="L3767">
        <v>70</v>
      </c>
      <c r="M3767">
        <v>0.27142857142857141</v>
      </c>
      <c r="N3767">
        <v>10</v>
      </c>
      <c r="P3767">
        <v>2</v>
      </c>
      <c r="Q3767">
        <v>3</v>
      </c>
      <c r="R3767">
        <v>0.66666666666666663</v>
      </c>
      <c r="S3767">
        <v>9</v>
      </c>
      <c r="T3767">
        <v>0.67</v>
      </c>
    </row>
    <row r="3768" spans="1:20" x14ac:dyDescent="0.2">
      <c r="A3768" t="s">
        <v>19504</v>
      </c>
      <c r="B3768" t="s">
        <v>19505</v>
      </c>
      <c r="C3768" t="s">
        <v>233</v>
      </c>
      <c r="D3768" t="s">
        <v>1002</v>
      </c>
      <c r="E3768" s="23">
        <v>42095</v>
      </c>
      <c r="F3768">
        <v>5</v>
      </c>
      <c r="G3768">
        <v>7</v>
      </c>
      <c r="H3768">
        <v>0.7142857142857143</v>
      </c>
      <c r="I3768">
        <v>19</v>
      </c>
      <c r="J3768">
        <v>19</v>
      </c>
      <c r="K3768">
        <v>1</v>
      </c>
      <c r="L3768">
        <v>70</v>
      </c>
      <c r="M3768">
        <v>0.27142857142857141</v>
      </c>
      <c r="N3768">
        <v>10</v>
      </c>
      <c r="P3768">
        <v>2</v>
      </c>
      <c r="Q3768">
        <v>3</v>
      </c>
      <c r="R3768">
        <v>0.66666666666666663</v>
      </c>
      <c r="S3768">
        <v>9</v>
      </c>
      <c r="T3768">
        <v>0.25</v>
      </c>
    </row>
    <row r="3769" spans="1:20" x14ac:dyDescent="0.2">
      <c r="A3769" t="s">
        <v>19879</v>
      </c>
      <c r="B3769" t="s">
        <v>19880</v>
      </c>
      <c r="C3769" t="s">
        <v>220</v>
      </c>
      <c r="D3769" t="s">
        <v>1000</v>
      </c>
      <c r="E3769" s="23">
        <v>42095</v>
      </c>
      <c r="F3769">
        <v>12</v>
      </c>
      <c r="G3769">
        <v>16</v>
      </c>
      <c r="H3769">
        <v>0.75</v>
      </c>
      <c r="I3769">
        <v>33</v>
      </c>
      <c r="J3769">
        <v>36</v>
      </c>
      <c r="K3769">
        <v>0.91666666666666663</v>
      </c>
      <c r="L3769">
        <v>48</v>
      </c>
      <c r="M3769">
        <v>0.75</v>
      </c>
      <c r="N3769">
        <v>20</v>
      </c>
      <c r="P3769">
        <v>6</v>
      </c>
      <c r="Q3769">
        <v>7</v>
      </c>
      <c r="R3769">
        <v>0.8571428571428571</v>
      </c>
      <c r="S3769">
        <v>13</v>
      </c>
      <c r="T3769">
        <v>0</v>
      </c>
    </row>
    <row r="3770" spans="1:20" x14ac:dyDescent="0.2">
      <c r="A3770" t="s">
        <v>20058</v>
      </c>
      <c r="B3770" t="s">
        <v>20059</v>
      </c>
      <c r="C3770" t="s">
        <v>221</v>
      </c>
      <c r="D3770" t="s">
        <v>1002</v>
      </c>
      <c r="E3770" s="23">
        <v>42095</v>
      </c>
      <c r="F3770">
        <v>9</v>
      </c>
      <c r="G3770">
        <v>12</v>
      </c>
      <c r="H3770">
        <v>0.75</v>
      </c>
      <c r="I3770">
        <v>28</v>
      </c>
      <c r="J3770">
        <v>30</v>
      </c>
      <c r="K3770">
        <v>0.93333333333333335</v>
      </c>
      <c r="L3770">
        <v>40</v>
      </c>
      <c r="M3770">
        <v>0.75</v>
      </c>
      <c r="N3770">
        <v>17</v>
      </c>
      <c r="O3770">
        <v>0.83652173913043482</v>
      </c>
      <c r="P3770">
        <v>4</v>
      </c>
      <c r="Q3770">
        <v>4</v>
      </c>
      <c r="R3770">
        <v>1</v>
      </c>
      <c r="S3770">
        <v>11</v>
      </c>
      <c r="T3770">
        <v>0.55000000000000004</v>
      </c>
    </row>
    <row r="3771" spans="1:20" x14ac:dyDescent="0.2">
      <c r="A3771" t="s">
        <v>20235</v>
      </c>
      <c r="B3771" t="s">
        <v>20236</v>
      </c>
      <c r="C3771" t="s">
        <v>222</v>
      </c>
      <c r="D3771" t="s">
        <v>1002</v>
      </c>
      <c r="E3771" s="23">
        <v>42095</v>
      </c>
      <c r="F3771">
        <v>3</v>
      </c>
      <c r="G3771">
        <v>4</v>
      </c>
      <c r="H3771">
        <v>0.75</v>
      </c>
      <c r="I3771">
        <v>5</v>
      </c>
      <c r="J3771">
        <v>6</v>
      </c>
      <c r="K3771">
        <v>0.83333333333333337</v>
      </c>
      <c r="L3771">
        <v>8</v>
      </c>
      <c r="M3771">
        <v>0.75</v>
      </c>
      <c r="N3771">
        <v>3</v>
      </c>
      <c r="O3771">
        <v>0.66100000000000003</v>
      </c>
      <c r="P3771">
        <v>2</v>
      </c>
      <c r="Q3771">
        <v>3</v>
      </c>
      <c r="R3771">
        <v>0.66666666666666663</v>
      </c>
      <c r="S3771">
        <v>2</v>
      </c>
      <c r="T3771">
        <v>0.73</v>
      </c>
    </row>
    <row r="3772" spans="1:20" x14ac:dyDescent="0.2">
      <c r="A3772" t="s">
        <v>20412</v>
      </c>
      <c r="B3772" t="s">
        <v>20413</v>
      </c>
      <c r="C3772" t="s">
        <v>211</v>
      </c>
      <c r="D3772" t="s">
        <v>1002</v>
      </c>
      <c r="E3772" s="23">
        <v>42095</v>
      </c>
      <c r="F3772">
        <v>2</v>
      </c>
      <c r="G3772">
        <v>3</v>
      </c>
      <c r="H3772">
        <v>0.66666666666666663</v>
      </c>
      <c r="I3772">
        <v>24</v>
      </c>
      <c r="J3772">
        <v>24</v>
      </c>
      <c r="K3772">
        <v>1</v>
      </c>
      <c r="L3772">
        <v>24</v>
      </c>
      <c r="M3772">
        <v>1</v>
      </c>
      <c r="N3772">
        <v>15</v>
      </c>
      <c r="P3772">
        <v>2</v>
      </c>
      <c r="Q3772">
        <v>8</v>
      </c>
      <c r="R3772">
        <v>0.25</v>
      </c>
      <c r="S3772">
        <v>9</v>
      </c>
      <c r="T3772">
        <v>0.36</v>
      </c>
    </row>
    <row r="3773" spans="1:20" x14ac:dyDescent="0.2">
      <c r="A3773" t="s">
        <v>20589</v>
      </c>
      <c r="B3773" t="s">
        <v>20590</v>
      </c>
      <c r="C3773" t="s">
        <v>207</v>
      </c>
      <c r="D3773" t="s">
        <v>1000</v>
      </c>
      <c r="E3773" s="23">
        <v>42095</v>
      </c>
      <c r="F3773">
        <v>7</v>
      </c>
      <c r="G3773">
        <v>8</v>
      </c>
      <c r="H3773">
        <v>0.875</v>
      </c>
      <c r="I3773">
        <v>68</v>
      </c>
      <c r="J3773">
        <v>66</v>
      </c>
      <c r="K3773">
        <v>1.0303030303030303</v>
      </c>
      <c r="L3773">
        <v>69</v>
      </c>
      <c r="M3773">
        <v>0.95652173913043481</v>
      </c>
      <c r="N3773">
        <v>45</v>
      </c>
      <c r="P3773">
        <v>9</v>
      </c>
      <c r="Q3773">
        <v>16</v>
      </c>
      <c r="R3773">
        <v>0.5625</v>
      </c>
      <c r="S3773">
        <v>23</v>
      </c>
      <c r="T3773" t="e">
        <v>#DIV/0!</v>
      </c>
    </row>
    <row r="3774" spans="1:20" x14ac:dyDescent="0.2">
      <c r="A3774" t="s">
        <v>20833</v>
      </c>
      <c r="B3774" t="s">
        <v>20834</v>
      </c>
      <c r="C3774" t="s">
        <v>210</v>
      </c>
      <c r="D3774" t="s">
        <v>1002</v>
      </c>
      <c r="E3774" s="23">
        <v>42095</v>
      </c>
      <c r="F3774">
        <v>3</v>
      </c>
      <c r="G3774">
        <v>3</v>
      </c>
      <c r="H3774">
        <v>1</v>
      </c>
      <c r="I3774">
        <v>32</v>
      </c>
      <c r="J3774">
        <v>32</v>
      </c>
      <c r="K3774">
        <v>1</v>
      </c>
      <c r="L3774">
        <v>35</v>
      </c>
      <c r="M3774">
        <v>0.91428571428571426</v>
      </c>
      <c r="N3774">
        <v>21</v>
      </c>
      <c r="O3774">
        <v>1.1325000000000001</v>
      </c>
      <c r="P3774">
        <v>7</v>
      </c>
      <c r="Q3774">
        <v>8</v>
      </c>
      <c r="R3774">
        <v>0.875</v>
      </c>
      <c r="S3774">
        <v>11</v>
      </c>
      <c r="T3774">
        <v>0.59499999999999997</v>
      </c>
    </row>
    <row r="3775" spans="1:20" x14ac:dyDescent="0.2">
      <c r="A3775" t="s">
        <v>21010</v>
      </c>
      <c r="B3775" t="s">
        <v>21011</v>
      </c>
      <c r="C3775" t="s">
        <v>208</v>
      </c>
      <c r="D3775" t="s">
        <v>1002</v>
      </c>
      <c r="E3775" s="23">
        <v>42095</v>
      </c>
      <c r="F3775">
        <v>2</v>
      </c>
      <c r="G3775">
        <v>2</v>
      </c>
      <c r="H3775">
        <v>1</v>
      </c>
      <c r="I3775">
        <v>12</v>
      </c>
      <c r="J3775">
        <v>10</v>
      </c>
      <c r="K3775">
        <v>1.2</v>
      </c>
      <c r="L3775">
        <v>10</v>
      </c>
      <c r="M3775">
        <v>1</v>
      </c>
      <c r="N3775">
        <v>9</v>
      </c>
      <c r="P3775">
        <v>0</v>
      </c>
      <c r="Q3775">
        <v>0</v>
      </c>
      <c r="R3775" t="e">
        <v>#DIV/0!</v>
      </c>
      <c r="S3775">
        <v>3</v>
      </c>
      <c r="T3775">
        <v>0.5</v>
      </c>
    </row>
    <row r="3776" spans="1:20" x14ac:dyDescent="0.2">
      <c r="A3776" t="s">
        <v>21265</v>
      </c>
      <c r="B3776" t="s">
        <v>21266</v>
      </c>
      <c r="C3776" t="s">
        <v>213</v>
      </c>
      <c r="D3776" t="s">
        <v>1002</v>
      </c>
      <c r="E3776" s="23">
        <v>42095</v>
      </c>
      <c r="F3776">
        <v>2</v>
      </c>
      <c r="G3776">
        <v>3</v>
      </c>
      <c r="H3776">
        <v>0.66666666666666663</v>
      </c>
      <c r="I3776">
        <v>13</v>
      </c>
      <c r="J3776">
        <v>11</v>
      </c>
      <c r="K3776">
        <v>1.1818181818181819</v>
      </c>
      <c r="L3776">
        <v>20</v>
      </c>
      <c r="M3776">
        <v>0.55000000000000004</v>
      </c>
      <c r="N3776">
        <v>11</v>
      </c>
      <c r="P3776">
        <v>0</v>
      </c>
      <c r="Q3776">
        <v>0</v>
      </c>
      <c r="R3776" t="e">
        <v>#DIV/0!</v>
      </c>
      <c r="S3776">
        <v>2</v>
      </c>
      <c r="T3776" t="e">
        <v>#DIV/0!</v>
      </c>
    </row>
    <row r="3777" spans="1:20" x14ac:dyDescent="0.2">
      <c r="A3777" t="s">
        <v>21507</v>
      </c>
      <c r="B3777" t="s">
        <v>21508</v>
      </c>
      <c r="C3777" t="s">
        <v>212</v>
      </c>
      <c r="D3777" t="s">
        <v>1000</v>
      </c>
      <c r="E3777" s="23">
        <v>42095</v>
      </c>
      <c r="F3777">
        <v>2</v>
      </c>
      <c r="G3777">
        <v>3</v>
      </c>
      <c r="H3777">
        <v>0.66666666666666663</v>
      </c>
      <c r="I3777">
        <v>13</v>
      </c>
      <c r="J3777">
        <v>11</v>
      </c>
      <c r="K3777">
        <v>1.1818181818181819</v>
      </c>
      <c r="L3777">
        <v>20</v>
      </c>
      <c r="M3777">
        <v>0.55000000000000004</v>
      </c>
      <c r="N3777">
        <v>11</v>
      </c>
      <c r="P3777">
        <v>0</v>
      </c>
      <c r="Q3777">
        <v>0</v>
      </c>
      <c r="R3777" t="e">
        <v>#DIV/0!</v>
      </c>
      <c r="S3777">
        <v>2</v>
      </c>
      <c r="T3777" t="e">
        <v>#DIV/0!</v>
      </c>
    </row>
    <row r="3778" spans="1:20" x14ac:dyDescent="0.2">
      <c r="A3778" t="s">
        <v>21716</v>
      </c>
      <c r="B3778" t="s">
        <v>21717</v>
      </c>
      <c r="C3778" t="s">
        <v>217</v>
      </c>
      <c r="D3778" t="s">
        <v>1000</v>
      </c>
      <c r="E3778" s="23">
        <v>42095</v>
      </c>
      <c r="F3778">
        <v>7</v>
      </c>
      <c r="G3778">
        <v>7</v>
      </c>
      <c r="H3778">
        <v>1</v>
      </c>
      <c r="I3778">
        <v>19</v>
      </c>
      <c r="J3778">
        <v>37</v>
      </c>
      <c r="K3778">
        <v>0.51351351351351349</v>
      </c>
      <c r="L3778">
        <v>50</v>
      </c>
      <c r="M3778">
        <v>0.74</v>
      </c>
      <c r="N3778">
        <v>19</v>
      </c>
      <c r="P3778">
        <v>0</v>
      </c>
      <c r="Q3778">
        <v>0</v>
      </c>
      <c r="R3778" t="e">
        <v>#DIV/0!</v>
      </c>
      <c r="S3778">
        <v>0</v>
      </c>
      <c r="T3778">
        <v>0.64999999999999991</v>
      </c>
    </row>
    <row r="3779" spans="1:20" x14ac:dyDescent="0.2">
      <c r="A3779" t="s">
        <v>21960</v>
      </c>
      <c r="B3779" t="s">
        <v>21961</v>
      </c>
      <c r="C3779" t="s">
        <v>218</v>
      </c>
      <c r="D3779" t="s">
        <v>1002</v>
      </c>
      <c r="E3779" s="23">
        <v>42095</v>
      </c>
      <c r="F3779">
        <v>4</v>
      </c>
      <c r="G3779">
        <v>4</v>
      </c>
      <c r="H3779">
        <v>1</v>
      </c>
      <c r="I3779">
        <v>2</v>
      </c>
      <c r="J3779">
        <v>20</v>
      </c>
      <c r="K3779">
        <v>0.1</v>
      </c>
      <c r="L3779">
        <v>20</v>
      </c>
      <c r="M3779">
        <v>1</v>
      </c>
      <c r="N3779">
        <v>2</v>
      </c>
      <c r="P3779">
        <v>0</v>
      </c>
      <c r="Q3779">
        <v>0</v>
      </c>
      <c r="R3779" t="e">
        <v>#DIV/0!</v>
      </c>
      <c r="S3779">
        <v>0</v>
      </c>
      <c r="T3779">
        <v>0.28000000000000003</v>
      </c>
    </row>
    <row r="3780" spans="1:20" x14ac:dyDescent="0.2">
      <c r="A3780" t="s">
        <v>22137</v>
      </c>
      <c r="B3780" t="s">
        <v>22138</v>
      </c>
      <c r="C3780" t="s">
        <v>219</v>
      </c>
      <c r="D3780" t="s">
        <v>1002</v>
      </c>
      <c r="E3780" s="23">
        <v>42095</v>
      </c>
      <c r="F3780">
        <v>3</v>
      </c>
      <c r="G3780">
        <v>3</v>
      </c>
      <c r="H3780">
        <v>1</v>
      </c>
      <c r="I3780">
        <v>17</v>
      </c>
      <c r="J3780">
        <v>17</v>
      </c>
      <c r="K3780">
        <v>1</v>
      </c>
      <c r="L3780">
        <v>30</v>
      </c>
      <c r="M3780">
        <v>0.56666666666666665</v>
      </c>
      <c r="N3780">
        <v>17</v>
      </c>
      <c r="P3780">
        <v>0</v>
      </c>
      <c r="Q3780">
        <v>0</v>
      </c>
      <c r="R3780" t="e">
        <v>#DIV/0!</v>
      </c>
      <c r="S3780">
        <v>0</v>
      </c>
      <c r="T3780" t="e">
        <v>#DIV/0!</v>
      </c>
    </row>
    <row r="3781" spans="1:20" x14ac:dyDescent="0.2">
      <c r="A3781" t="s">
        <v>9307</v>
      </c>
      <c r="B3781" t="s">
        <v>9308</v>
      </c>
      <c r="C3781" t="s">
        <v>211</v>
      </c>
      <c r="D3781" t="s">
        <v>1000</v>
      </c>
      <c r="E3781" s="23">
        <v>42125</v>
      </c>
      <c r="F3781">
        <v>2</v>
      </c>
      <c r="G3781">
        <v>3</v>
      </c>
      <c r="H3781">
        <v>0.66666666666666663</v>
      </c>
      <c r="I3781">
        <v>22</v>
      </c>
      <c r="J3781">
        <v>12</v>
      </c>
      <c r="K3781">
        <v>1.8333333333333333</v>
      </c>
      <c r="L3781">
        <v>20</v>
      </c>
      <c r="M3781">
        <v>0.6</v>
      </c>
      <c r="N3781">
        <v>16</v>
      </c>
      <c r="P3781">
        <v>5</v>
      </c>
      <c r="Q3781">
        <v>8</v>
      </c>
      <c r="R3781">
        <v>0.625</v>
      </c>
      <c r="S3781">
        <v>6</v>
      </c>
      <c r="T3781">
        <v>0.63500000000000001</v>
      </c>
    </row>
    <row r="3782" spans="1:20" x14ac:dyDescent="0.2">
      <c r="A3782" t="s">
        <v>8468</v>
      </c>
      <c r="B3782" t="s">
        <v>8469</v>
      </c>
      <c r="C3782" t="s">
        <v>213</v>
      </c>
      <c r="D3782" t="s">
        <v>1000</v>
      </c>
      <c r="E3782" s="23">
        <v>42125</v>
      </c>
      <c r="F3782">
        <v>2</v>
      </c>
      <c r="G3782">
        <v>3</v>
      </c>
      <c r="H3782">
        <v>0.66666666666666663</v>
      </c>
      <c r="I3782">
        <v>12</v>
      </c>
      <c r="J3782">
        <v>12</v>
      </c>
      <c r="K3782">
        <v>1</v>
      </c>
      <c r="L3782">
        <v>20</v>
      </c>
      <c r="M3782">
        <v>0.6</v>
      </c>
      <c r="N3782">
        <v>12</v>
      </c>
      <c r="P3782">
        <v>0</v>
      </c>
      <c r="Q3782">
        <v>0</v>
      </c>
      <c r="R3782" t="e">
        <v>#DIV/0!</v>
      </c>
      <c r="S3782">
        <v>0</v>
      </c>
      <c r="T3782" t="e">
        <v>#DIV/0!</v>
      </c>
    </row>
    <row r="3783" spans="1:20" x14ac:dyDescent="0.2">
      <c r="A3783" t="s">
        <v>5044</v>
      </c>
      <c r="B3783" t="s">
        <v>5045</v>
      </c>
      <c r="C3783" t="s">
        <v>229</v>
      </c>
      <c r="D3783" t="s">
        <v>1000</v>
      </c>
      <c r="E3783" s="23">
        <v>42125</v>
      </c>
      <c r="F3783">
        <v>2</v>
      </c>
      <c r="G3783">
        <v>3</v>
      </c>
      <c r="H3783">
        <v>0.66666666666666663</v>
      </c>
      <c r="I3783">
        <v>0</v>
      </c>
      <c r="J3783">
        <v>12</v>
      </c>
      <c r="K3783">
        <v>0</v>
      </c>
      <c r="L3783">
        <v>18</v>
      </c>
      <c r="M3783">
        <v>0.66666666666666663</v>
      </c>
      <c r="N3783">
        <v>0</v>
      </c>
      <c r="P3783">
        <v>0</v>
      </c>
      <c r="Q3783">
        <v>0</v>
      </c>
      <c r="R3783" t="e">
        <v>#DIV/0!</v>
      </c>
      <c r="S3783">
        <v>0</v>
      </c>
      <c r="T3783">
        <v>0.73</v>
      </c>
    </row>
    <row r="3784" spans="1:20" x14ac:dyDescent="0.2">
      <c r="A3784" t="s">
        <v>5668</v>
      </c>
      <c r="B3784" t="s">
        <v>5669</v>
      </c>
      <c r="C3784" t="s">
        <v>1047</v>
      </c>
      <c r="D3784" t="s">
        <v>1000</v>
      </c>
      <c r="E3784" s="23">
        <v>42125</v>
      </c>
      <c r="F3784">
        <v>5</v>
      </c>
      <c r="G3784">
        <v>5</v>
      </c>
      <c r="H3784">
        <v>1</v>
      </c>
      <c r="I3784">
        <v>15</v>
      </c>
      <c r="J3784">
        <v>25</v>
      </c>
      <c r="K3784">
        <v>0.6</v>
      </c>
      <c r="L3784">
        <v>25</v>
      </c>
      <c r="M3784">
        <v>1</v>
      </c>
      <c r="N3784">
        <v>15</v>
      </c>
      <c r="P3784">
        <v>0</v>
      </c>
      <c r="Q3784">
        <v>0</v>
      </c>
      <c r="R3784" t="e">
        <v>#DIV/0!</v>
      </c>
      <c r="S3784">
        <v>0</v>
      </c>
      <c r="T3784">
        <v>0.83</v>
      </c>
    </row>
    <row r="3785" spans="1:20" x14ac:dyDescent="0.2">
      <c r="A3785" t="s">
        <v>13211</v>
      </c>
      <c r="B3785" t="s">
        <v>13123</v>
      </c>
      <c r="C3785" t="s">
        <v>1051</v>
      </c>
      <c r="D3785" t="s">
        <v>1002</v>
      </c>
      <c r="E3785" s="23">
        <v>42125</v>
      </c>
      <c r="F3785">
        <v>3</v>
      </c>
      <c r="G3785">
        <v>3</v>
      </c>
      <c r="H3785">
        <v>1</v>
      </c>
      <c r="I3785">
        <v>3</v>
      </c>
      <c r="J3785">
        <v>15</v>
      </c>
      <c r="K3785">
        <v>0.2</v>
      </c>
      <c r="L3785">
        <v>15</v>
      </c>
      <c r="M3785">
        <v>1</v>
      </c>
      <c r="N3785">
        <v>3</v>
      </c>
      <c r="P3785">
        <v>0</v>
      </c>
      <c r="Q3785">
        <v>0</v>
      </c>
      <c r="R3785" t="e">
        <v>#DIV/0!</v>
      </c>
      <c r="S3785">
        <v>0</v>
      </c>
      <c r="T3785">
        <v>0.25</v>
      </c>
    </row>
    <row r="3786" spans="1:20" x14ac:dyDescent="0.2">
      <c r="A3786" t="s">
        <v>10545</v>
      </c>
      <c r="B3786" t="s">
        <v>10546</v>
      </c>
      <c r="C3786" t="s">
        <v>205</v>
      </c>
      <c r="D3786" t="s">
        <v>1000</v>
      </c>
      <c r="E3786" s="23">
        <v>42125</v>
      </c>
      <c r="F3786">
        <v>5</v>
      </c>
      <c r="G3786">
        <v>5</v>
      </c>
      <c r="H3786">
        <v>1</v>
      </c>
      <c r="I3786">
        <v>30</v>
      </c>
      <c r="J3786">
        <v>45</v>
      </c>
      <c r="K3786">
        <v>0.66666666666666663</v>
      </c>
      <c r="L3786">
        <v>45</v>
      </c>
      <c r="M3786">
        <v>1</v>
      </c>
      <c r="N3786">
        <v>24</v>
      </c>
      <c r="O3786">
        <v>1.1499999999999999</v>
      </c>
      <c r="P3786">
        <v>0</v>
      </c>
      <c r="Q3786">
        <v>2</v>
      </c>
      <c r="R3786">
        <v>0</v>
      </c>
      <c r="S3786">
        <v>6</v>
      </c>
      <c r="T3786">
        <v>0.63</v>
      </c>
    </row>
    <row r="3787" spans="1:20" x14ac:dyDescent="0.2">
      <c r="A3787" t="s">
        <v>8892</v>
      </c>
      <c r="B3787" t="s">
        <v>8893</v>
      </c>
      <c r="C3787" t="s">
        <v>210</v>
      </c>
      <c r="D3787" t="s">
        <v>1000</v>
      </c>
      <c r="E3787" s="23">
        <v>42125</v>
      </c>
      <c r="F3787">
        <v>5</v>
      </c>
      <c r="G3787">
        <v>5</v>
      </c>
      <c r="H3787">
        <v>1</v>
      </c>
      <c r="I3787">
        <v>24</v>
      </c>
      <c r="J3787">
        <v>35</v>
      </c>
      <c r="K3787">
        <v>0.68571428571428572</v>
      </c>
      <c r="L3787">
        <v>35</v>
      </c>
      <c r="M3787">
        <v>1</v>
      </c>
      <c r="N3787">
        <v>23</v>
      </c>
      <c r="O3787">
        <v>1.1599999999999999</v>
      </c>
      <c r="P3787">
        <v>5</v>
      </c>
      <c r="Q3787">
        <v>8</v>
      </c>
      <c r="R3787">
        <v>0.625</v>
      </c>
      <c r="S3787">
        <v>1</v>
      </c>
      <c r="T3787">
        <v>0.88500000000000001</v>
      </c>
    </row>
    <row r="3788" spans="1:20" x14ac:dyDescent="0.2">
      <c r="A3788" t="s">
        <v>6087</v>
      </c>
      <c r="B3788" t="s">
        <v>6088</v>
      </c>
      <c r="C3788" t="s">
        <v>215</v>
      </c>
      <c r="D3788" t="s">
        <v>1000</v>
      </c>
      <c r="E3788" s="23">
        <v>42125</v>
      </c>
      <c r="F3788">
        <v>6</v>
      </c>
      <c r="G3788">
        <v>7</v>
      </c>
      <c r="H3788">
        <v>0.8571428571428571</v>
      </c>
      <c r="I3788">
        <v>47</v>
      </c>
      <c r="J3788">
        <v>40</v>
      </c>
      <c r="K3788">
        <v>1.175</v>
      </c>
      <c r="L3788">
        <v>47</v>
      </c>
      <c r="M3788">
        <v>0.85106382978723405</v>
      </c>
      <c r="N3788">
        <v>29</v>
      </c>
      <c r="O3788">
        <v>0.85</v>
      </c>
      <c r="P3788">
        <v>6</v>
      </c>
      <c r="Q3788">
        <v>7</v>
      </c>
      <c r="R3788">
        <v>0.8571428571428571</v>
      </c>
      <c r="S3788">
        <v>18</v>
      </c>
      <c r="T3788">
        <v>0.51</v>
      </c>
    </row>
    <row r="3789" spans="1:20" x14ac:dyDescent="0.2">
      <c r="A3789" t="s">
        <v>3387</v>
      </c>
      <c r="B3789" t="s">
        <v>3388</v>
      </c>
      <c r="C3789" t="s">
        <v>221</v>
      </c>
      <c r="D3789" t="s">
        <v>1000</v>
      </c>
      <c r="E3789" s="23">
        <v>42125</v>
      </c>
      <c r="F3789">
        <v>11</v>
      </c>
      <c r="G3789">
        <v>12</v>
      </c>
      <c r="H3789">
        <v>0.91666666666666663</v>
      </c>
      <c r="I3789">
        <v>31</v>
      </c>
      <c r="J3789">
        <v>36</v>
      </c>
      <c r="K3789">
        <v>0.86111111111111116</v>
      </c>
      <c r="L3789">
        <v>40</v>
      </c>
      <c r="M3789">
        <v>0.9</v>
      </c>
      <c r="N3789">
        <v>22</v>
      </c>
      <c r="O3789">
        <v>0.84567999999999999</v>
      </c>
      <c r="P3789">
        <v>7</v>
      </c>
      <c r="Q3789">
        <v>10</v>
      </c>
      <c r="R3789">
        <v>0.7</v>
      </c>
      <c r="S3789">
        <v>9</v>
      </c>
      <c r="T3789" t="e">
        <v>#DIV/0!</v>
      </c>
    </row>
    <row r="3790" spans="1:20" x14ac:dyDescent="0.2">
      <c r="A3790" t="s">
        <v>3212</v>
      </c>
      <c r="B3790" t="s">
        <v>3213</v>
      </c>
      <c r="C3790" t="s">
        <v>222</v>
      </c>
      <c r="D3790" t="s">
        <v>1000</v>
      </c>
      <c r="E3790" s="23">
        <v>42125</v>
      </c>
      <c r="F3790">
        <v>4</v>
      </c>
      <c r="G3790">
        <v>4</v>
      </c>
      <c r="H3790">
        <v>1</v>
      </c>
      <c r="I3790">
        <v>4</v>
      </c>
      <c r="J3790">
        <v>8</v>
      </c>
      <c r="K3790">
        <v>0.5</v>
      </c>
      <c r="L3790">
        <v>8</v>
      </c>
      <c r="M3790">
        <v>1</v>
      </c>
      <c r="N3790">
        <v>3</v>
      </c>
      <c r="O3790">
        <v>0.68899999999999995</v>
      </c>
      <c r="P3790">
        <v>0</v>
      </c>
      <c r="Q3790">
        <v>0</v>
      </c>
      <c r="R3790" t="e">
        <v>#DIV/0!</v>
      </c>
      <c r="S3790">
        <v>1</v>
      </c>
      <c r="T3790">
        <v>0.81</v>
      </c>
    </row>
    <row r="3791" spans="1:20" x14ac:dyDescent="0.2">
      <c r="A3791" t="s">
        <v>7257</v>
      </c>
      <c r="B3791" t="s">
        <v>7258</v>
      </c>
      <c r="C3791" t="s">
        <v>1052</v>
      </c>
      <c r="D3791" t="s">
        <v>1000</v>
      </c>
      <c r="E3791" s="23">
        <v>42125</v>
      </c>
      <c r="F3791">
        <v>3</v>
      </c>
      <c r="G3791">
        <v>4</v>
      </c>
      <c r="H3791">
        <v>0.75</v>
      </c>
      <c r="I3791">
        <v>14</v>
      </c>
      <c r="J3791">
        <v>9</v>
      </c>
      <c r="K3791">
        <v>1.5555555555555556</v>
      </c>
      <c r="L3791">
        <v>14</v>
      </c>
      <c r="M3791">
        <v>0.6428571428571429</v>
      </c>
      <c r="N3791">
        <v>11</v>
      </c>
      <c r="P3791">
        <v>0</v>
      </c>
      <c r="Q3791">
        <v>1</v>
      </c>
      <c r="R3791">
        <v>0</v>
      </c>
      <c r="S3791">
        <v>3</v>
      </c>
    </row>
    <row r="3792" spans="1:20" x14ac:dyDescent="0.2">
      <c r="A3792" t="s">
        <v>5249</v>
      </c>
      <c r="B3792" t="s">
        <v>5250</v>
      </c>
      <c r="C3792" t="s">
        <v>1053</v>
      </c>
      <c r="D3792" t="s">
        <v>1000</v>
      </c>
      <c r="E3792" s="23">
        <v>42125</v>
      </c>
      <c r="F3792">
        <v>5</v>
      </c>
      <c r="G3792">
        <v>5</v>
      </c>
      <c r="H3792">
        <v>1</v>
      </c>
      <c r="I3792">
        <v>11</v>
      </c>
      <c r="J3792">
        <v>25</v>
      </c>
      <c r="K3792">
        <v>0.44</v>
      </c>
      <c r="L3792">
        <v>25</v>
      </c>
      <c r="M3792">
        <v>1</v>
      </c>
      <c r="N3792">
        <v>10</v>
      </c>
      <c r="P3792">
        <v>0</v>
      </c>
      <c r="Q3792">
        <v>0</v>
      </c>
      <c r="R3792" t="e">
        <v>#DIV/0!</v>
      </c>
      <c r="S3792">
        <v>1</v>
      </c>
      <c r="T3792">
        <v>0.91</v>
      </c>
    </row>
    <row r="3793" spans="1:20" x14ac:dyDescent="0.2">
      <c r="A3793" t="s">
        <v>12248</v>
      </c>
      <c r="B3793" t="s">
        <v>12249</v>
      </c>
      <c r="C3793" t="s">
        <v>200</v>
      </c>
      <c r="D3793" t="s">
        <v>1000</v>
      </c>
      <c r="E3793" s="23">
        <v>42125</v>
      </c>
      <c r="F3793">
        <v>5</v>
      </c>
      <c r="G3793">
        <v>5</v>
      </c>
      <c r="H3793">
        <v>1</v>
      </c>
      <c r="I3793">
        <v>15</v>
      </c>
      <c r="J3793">
        <v>25</v>
      </c>
      <c r="K3793">
        <v>0.6</v>
      </c>
      <c r="L3793">
        <v>25</v>
      </c>
      <c r="M3793">
        <v>1</v>
      </c>
      <c r="N3793">
        <v>13</v>
      </c>
      <c r="P3793">
        <v>0</v>
      </c>
      <c r="Q3793">
        <v>1</v>
      </c>
      <c r="R3793">
        <v>0</v>
      </c>
      <c r="S3793">
        <v>2</v>
      </c>
    </row>
    <row r="3794" spans="1:20" x14ac:dyDescent="0.2">
      <c r="A3794" t="s">
        <v>10369</v>
      </c>
      <c r="B3794" t="s">
        <v>10370</v>
      </c>
      <c r="C3794" t="s">
        <v>204</v>
      </c>
      <c r="D3794" t="s">
        <v>1000</v>
      </c>
      <c r="E3794" s="23">
        <v>42125</v>
      </c>
      <c r="F3794">
        <v>0</v>
      </c>
      <c r="G3794">
        <v>0</v>
      </c>
      <c r="H3794" t="e">
        <v>#DIV/0!</v>
      </c>
      <c r="I3794">
        <v>0</v>
      </c>
      <c r="J3794">
        <v>0</v>
      </c>
      <c r="K3794" t="e">
        <v>#DIV/0!</v>
      </c>
      <c r="L3794">
        <v>0</v>
      </c>
      <c r="M3794" t="e">
        <v>#DIV/0!</v>
      </c>
      <c r="N3794">
        <v>0</v>
      </c>
      <c r="P3794">
        <v>0</v>
      </c>
      <c r="Q3794">
        <v>0</v>
      </c>
      <c r="R3794" t="e">
        <v>#DIV/0!</v>
      </c>
      <c r="S3794">
        <v>0</v>
      </c>
    </row>
    <row r="3795" spans="1:20" x14ac:dyDescent="0.2">
      <c r="A3795" t="s">
        <v>8717</v>
      </c>
      <c r="B3795" t="s">
        <v>8718</v>
      </c>
      <c r="C3795" t="s">
        <v>208</v>
      </c>
      <c r="D3795" t="s">
        <v>1000</v>
      </c>
      <c r="E3795" s="23">
        <v>42125</v>
      </c>
      <c r="F3795">
        <v>2</v>
      </c>
      <c r="G3795">
        <v>2</v>
      </c>
      <c r="H3795">
        <v>1</v>
      </c>
      <c r="I3795">
        <v>12</v>
      </c>
      <c r="J3795">
        <v>10</v>
      </c>
      <c r="K3795">
        <v>1.2</v>
      </c>
      <c r="L3795">
        <v>10</v>
      </c>
      <c r="M3795">
        <v>1</v>
      </c>
      <c r="N3795">
        <v>12</v>
      </c>
      <c r="P3795">
        <v>0</v>
      </c>
      <c r="Q3795">
        <v>0</v>
      </c>
      <c r="R3795" t="e">
        <v>#DIV/0!</v>
      </c>
      <c r="S3795">
        <v>0</v>
      </c>
      <c r="T3795">
        <v>7.0000000000000007E-2</v>
      </c>
    </row>
    <row r="3796" spans="1:20" x14ac:dyDescent="0.2">
      <c r="A3796" t="s">
        <v>6511</v>
      </c>
      <c r="B3796" t="s">
        <v>6512</v>
      </c>
      <c r="C3796" t="s">
        <v>316</v>
      </c>
      <c r="D3796" t="s">
        <v>1000</v>
      </c>
      <c r="E3796" s="23">
        <v>42125</v>
      </c>
      <c r="F3796">
        <v>11</v>
      </c>
      <c r="G3796">
        <v>11</v>
      </c>
      <c r="H3796">
        <v>1</v>
      </c>
      <c r="I3796">
        <v>29</v>
      </c>
      <c r="J3796">
        <v>26</v>
      </c>
      <c r="K3796">
        <v>1.1153846153846154</v>
      </c>
      <c r="L3796">
        <v>26</v>
      </c>
      <c r="M3796">
        <v>1</v>
      </c>
      <c r="N3796">
        <v>27</v>
      </c>
      <c r="P3796">
        <v>1</v>
      </c>
      <c r="Q3796">
        <v>1</v>
      </c>
      <c r="R3796">
        <v>1</v>
      </c>
      <c r="S3796">
        <v>2</v>
      </c>
      <c r="T3796">
        <v>0.79999999999999993</v>
      </c>
    </row>
    <row r="3797" spans="1:20" x14ac:dyDescent="0.2">
      <c r="A3797" t="s">
        <v>4104</v>
      </c>
      <c r="B3797" t="s">
        <v>4105</v>
      </c>
      <c r="C3797" t="s">
        <v>218</v>
      </c>
      <c r="D3797" t="s">
        <v>1000</v>
      </c>
      <c r="E3797" s="23">
        <v>42125</v>
      </c>
      <c r="F3797">
        <v>4</v>
      </c>
      <c r="G3797">
        <v>4</v>
      </c>
      <c r="H3797">
        <v>1</v>
      </c>
      <c r="I3797">
        <v>2</v>
      </c>
      <c r="J3797">
        <v>20</v>
      </c>
      <c r="K3797">
        <v>0.1</v>
      </c>
      <c r="L3797">
        <v>20</v>
      </c>
      <c r="M3797">
        <v>1</v>
      </c>
      <c r="N3797">
        <v>2</v>
      </c>
      <c r="P3797">
        <v>0</v>
      </c>
      <c r="Q3797">
        <v>0</v>
      </c>
      <c r="R3797" t="e">
        <v>#DIV/0!</v>
      </c>
      <c r="S3797">
        <v>0</v>
      </c>
    </row>
    <row r="3798" spans="1:20" x14ac:dyDescent="0.2">
      <c r="A3798" t="s">
        <v>12533</v>
      </c>
      <c r="B3798" t="s">
        <v>12534</v>
      </c>
      <c r="C3798" t="s">
        <v>202</v>
      </c>
      <c r="D3798" t="s">
        <v>1000</v>
      </c>
      <c r="E3798" s="23">
        <v>42125</v>
      </c>
      <c r="F3798">
        <v>7</v>
      </c>
      <c r="G3798">
        <v>7</v>
      </c>
      <c r="H3798">
        <v>1</v>
      </c>
      <c r="I3798">
        <v>97</v>
      </c>
      <c r="J3798">
        <v>100.002</v>
      </c>
      <c r="K3798">
        <v>0.96998060038799228</v>
      </c>
      <c r="L3798">
        <v>100</v>
      </c>
      <c r="M3798">
        <v>1.0000199999999999</v>
      </c>
      <c r="N3798">
        <v>97</v>
      </c>
      <c r="P3798">
        <v>0</v>
      </c>
      <c r="Q3798">
        <v>0</v>
      </c>
      <c r="R3798" t="e">
        <v>#DIV/0!</v>
      </c>
      <c r="S3798">
        <v>0</v>
      </c>
    </row>
    <row r="3799" spans="1:20" x14ac:dyDescent="0.2">
      <c r="A3799" t="s">
        <v>9698</v>
      </c>
      <c r="B3799" t="s">
        <v>9699</v>
      </c>
      <c r="C3799" t="s">
        <v>224</v>
      </c>
      <c r="D3799" t="s">
        <v>1000</v>
      </c>
      <c r="E3799" s="23">
        <v>42125</v>
      </c>
      <c r="F3799">
        <v>3</v>
      </c>
      <c r="G3799">
        <v>3</v>
      </c>
      <c r="H3799">
        <v>1</v>
      </c>
      <c r="I3799">
        <v>39</v>
      </c>
      <c r="J3799">
        <v>30</v>
      </c>
      <c r="K3799">
        <v>1.3</v>
      </c>
      <c r="L3799">
        <v>30</v>
      </c>
      <c r="M3799">
        <v>1</v>
      </c>
      <c r="N3799">
        <v>38</v>
      </c>
      <c r="P3799">
        <v>0</v>
      </c>
      <c r="Q3799">
        <v>0</v>
      </c>
      <c r="R3799" t="e">
        <v>#DIV/0!</v>
      </c>
      <c r="S3799">
        <v>1</v>
      </c>
      <c r="T3799">
        <v>0.8899999999999999</v>
      </c>
    </row>
    <row r="3800" spans="1:20" x14ac:dyDescent="0.2">
      <c r="A3800" t="s">
        <v>7791</v>
      </c>
      <c r="B3800" t="s">
        <v>7792</v>
      </c>
      <c r="C3800" t="s">
        <v>226</v>
      </c>
      <c r="D3800" t="s">
        <v>1000</v>
      </c>
      <c r="E3800" s="23">
        <v>42125</v>
      </c>
      <c r="F3800">
        <v>5</v>
      </c>
      <c r="G3800">
        <v>5</v>
      </c>
      <c r="H3800">
        <v>1</v>
      </c>
      <c r="I3800">
        <v>34</v>
      </c>
      <c r="J3800">
        <v>50</v>
      </c>
      <c r="K3800">
        <v>0.68</v>
      </c>
      <c r="L3800">
        <v>50</v>
      </c>
      <c r="M3800">
        <v>1</v>
      </c>
      <c r="N3800">
        <v>34</v>
      </c>
      <c r="P3800">
        <v>0</v>
      </c>
      <c r="Q3800">
        <v>0</v>
      </c>
      <c r="R3800" t="e">
        <v>#DIV/0!</v>
      </c>
      <c r="S3800">
        <v>0</v>
      </c>
      <c r="T3800">
        <v>0.67499999999999993</v>
      </c>
    </row>
    <row r="3801" spans="1:20" x14ac:dyDescent="0.2">
      <c r="A3801" t="s">
        <v>6861</v>
      </c>
      <c r="B3801" t="s">
        <v>6862</v>
      </c>
      <c r="C3801" t="s">
        <v>231</v>
      </c>
      <c r="D3801" t="s">
        <v>1000</v>
      </c>
      <c r="E3801" s="23">
        <v>42125</v>
      </c>
      <c r="F3801">
        <v>11</v>
      </c>
      <c r="G3801">
        <v>12</v>
      </c>
      <c r="H3801">
        <v>0.91666666666666663</v>
      </c>
      <c r="I3801">
        <v>98</v>
      </c>
      <c r="J3801">
        <v>100</v>
      </c>
      <c r="K3801">
        <v>0.98</v>
      </c>
      <c r="L3801">
        <v>110</v>
      </c>
      <c r="M3801">
        <v>0.90909090909090906</v>
      </c>
      <c r="N3801">
        <v>98</v>
      </c>
      <c r="P3801">
        <v>0</v>
      </c>
      <c r="Q3801">
        <v>0</v>
      </c>
      <c r="R3801" t="e">
        <v>#DIV/0!</v>
      </c>
      <c r="S3801">
        <v>0</v>
      </c>
      <c r="T3801">
        <v>0.5675</v>
      </c>
    </row>
    <row r="3802" spans="1:20" x14ac:dyDescent="0.2">
      <c r="A3802" t="s">
        <v>5912</v>
      </c>
      <c r="B3802" t="s">
        <v>5913</v>
      </c>
      <c r="C3802" t="s">
        <v>216</v>
      </c>
      <c r="D3802" t="s">
        <v>1000</v>
      </c>
      <c r="E3802" s="23">
        <v>42125</v>
      </c>
      <c r="F3802">
        <v>8</v>
      </c>
      <c r="G3802">
        <v>9</v>
      </c>
      <c r="H3802">
        <v>0.88888888888888884</v>
      </c>
      <c r="I3802">
        <v>61</v>
      </c>
      <c r="J3802">
        <v>80</v>
      </c>
      <c r="K3802">
        <v>0.76249999999999996</v>
      </c>
      <c r="L3802">
        <v>90</v>
      </c>
      <c r="M3802">
        <v>0.88888888888888884</v>
      </c>
      <c r="N3802">
        <v>52</v>
      </c>
      <c r="P3802">
        <v>0</v>
      </c>
      <c r="Q3802">
        <v>0</v>
      </c>
      <c r="R3802" t="e">
        <v>#DIV/0!</v>
      </c>
      <c r="S3802">
        <v>9</v>
      </c>
      <c r="T3802">
        <v>0.42666666666666669</v>
      </c>
    </row>
    <row r="3803" spans="1:20" x14ac:dyDescent="0.2">
      <c r="A3803" t="s">
        <v>4519</v>
      </c>
      <c r="B3803" t="s">
        <v>4520</v>
      </c>
      <c r="C3803" t="s">
        <v>233</v>
      </c>
      <c r="D3803" t="s">
        <v>1000</v>
      </c>
      <c r="E3803" s="23">
        <v>42125</v>
      </c>
      <c r="F3803">
        <v>7</v>
      </c>
      <c r="G3803">
        <v>7</v>
      </c>
      <c r="H3803">
        <v>1</v>
      </c>
      <c r="I3803">
        <v>0</v>
      </c>
      <c r="J3803">
        <v>70</v>
      </c>
      <c r="K3803">
        <v>0</v>
      </c>
      <c r="L3803">
        <v>70</v>
      </c>
      <c r="M3803">
        <v>1</v>
      </c>
      <c r="N3803">
        <v>0</v>
      </c>
      <c r="P3803">
        <v>0</v>
      </c>
      <c r="Q3803">
        <v>0</v>
      </c>
      <c r="R3803" t="e">
        <v>#DIV/0!</v>
      </c>
      <c r="S3803">
        <v>0</v>
      </c>
      <c r="T3803">
        <v>0.57152777777777775</v>
      </c>
    </row>
    <row r="3804" spans="1:20" x14ac:dyDescent="0.2">
      <c r="A3804" t="s">
        <v>3929</v>
      </c>
      <c r="B3804" t="s">
        <v>3930</v>
      </c>
      <c r="C3804" t="s">
        <v>219</v>
      </c>
      <c r="D3804" t="s">
        <v>1000</v>
      </c>
      <c r="E3804" s="23">
        <v>42125</v>
      </c>
      <c r="F3804">
        <v>2</v>
      </c>
      <c r="G3804">
        <v>3</v>
      </c>
      <c r="H3804">
        <v>0.66666666666666663</v>
      </c>
      <c r="I3804">
        <v>17</v>
      </c>
      <c r="J3804">
        <v>20</v>
      </c>
      <c r="K3804">
        <v>0.85</v>
      </c>
      <c r="L3804">
        <v>30</v>
      </c>
      <c r="M3804">
        <v>0.66666666666666663</v>
      </c>
      <c r="N3804">
        <v>17</v>
      </c>
      <c r="P3804">
        <v>0</v>
      </c>
      <c r="Q3804">
        <v>0</v>
      </c>
      <c r="R3804" t="e">
        <v>#DIV/0!</v>
      </c>
      <c r="S3804">
        <v>0</v>
      </c>
    </row>
    <row r="3805" spans="1:20" x14ac:dyDescent="0.2">
      <c r="A3805" t="s">
        <v>7604</v>
      </c>
      <c r="B3805" t="s">
        <v>7605</v>
      </c>
      <c r="C3805" t="s">
        <v>901</v>
      </c>
      <c r="D3805" t="s">
        <v>1000</v>
      </c>
      <c r="E3805" s="23">
        <v>42125</v>
      </c>
      <c r="F3805">
        <v>3</v>
      </c>
      <c r="G3805">
        <v>4</v>
      </c>
      <c r="H3805">
        <v>0.75</v>
      </c>
      <c r="I3805">
        <v>14</v>
      </c>
      <c r="J3805">
        <v>9</v>
      </c>
      <c r="K3805">
        <v>1.5555555555555556</v>
      </c>
      <c r="L3805">
        <v>14</v>
      </c>
      <c r="M3805">
        <v>0.6428571428571429</v>
      </c>
      <c r="N3805">
        <v>11</v>
      </c>
      <c r="P3805">
        <v>0</v>
      </c>
      <c r="Q3805">
        <v>1</v>
      </c>
      <c r="R3805">
        <v>0</v>
      </c>
      <c r="S3805">
        <v>3</v>
      </c>
    </row>
    <row r="3806" spans="1:20" x14ac:dyDescent="0.2">
      <c r="A3806" t="s">
        <v>5484</v>
      </c>
      <c r="B3806" t="s">
        <v>5485</v>
      </c>
      <c r="C3806" t="s">
        <v>903</v>
      </c>
      <c r="D3806" t="s">
        <v>1000</v>
      </c>
      <c r="E3806" s="23">
        <v>42125</v>
      </c>
      <c r="F3806">
        <v>10</v>
      </c>
      <c r="G3806">
        <v>10</v>
      </c>
      <c r="H3806">
        <v>1</v>
      </c>
      <c r="I3806">
        <v>26</v>
      </c>
      <c r="J3806">
        <v>50</v>
      </c>
      <c r="K3806">
        <v>0.52</v>
      </c>
      <c r="L3806">
        <v>50</v>
      </c>
      <c r="M3806">
        <v>1</v>
      </c>
      <c r="N3806">
        <v>25</v>
      </c>
      <c r="P3806">
        <v>0</v>
      </c>
      <c r="Q3806">
        <v>0</v>
      </c>
      <c r="R3806" t="e">
        <v>#DIV/0!</v>
      </c>
      <c r="S3806">
        <v>1</v>
      </c>
    </row>
    <row r="3807" spans="1:20" x14ac:dyDescent="0.2">
      <c r="A3807" t="s">
        <v>11605</v>
      </c>
      <c r="B3807" t="s">
        <v>11606</v>
      </c>
      <c r="C3807" t="s">
        <v>199</v>
      </c>
      <c r="D3807" t="s">
        <v>1002</v>
      </c>
      <c r="E3807" s="23">
        <v>42125</v>
      </c>
      <c r="F3807">
        <v>12</v>
      </c>
      <c r="G3807">
        <v>12</v>
      </c>
      <c r="H3807">
        <v>1</v>
      </c>
      <c r="I3807">
        <v>112</v>
      </c>
      <c r="J3807">
        <v>125.002</v>
      </c>
      <c r="K3807">
        <v>0.89598566422937231</v>
      </c>
      <c r="L3807">
        <v>125</v>
      </c>
      <c r="M3807">
        <v>1.000016</v>
      </c>
      <c r="N3807">
        <v>110</v>
      </c>
      <c r="P3807">
        <v>0</v>
      </c>
      <c r="Q3807">
        <v>1</v>
      </c>
      <c r="R3807">
        <v>0</v>
      </c>
      <c r="S3807">
        <v>2</v>
      </c>
    </row>
    <row r="3808" spans="1:20" x14ac:dyDescent="0.2">
      <c r="A3808" t="s">
        <v>10895</v>
      </c>
      <c r="B3808" t="s">
        <v>10896</v>
      </c>
      <c r="C3808" t="s">
        <v>227</v>
      </c>
      <c r="D3808" t="s">
        <v>1002</v>
      </c>
      <c r="E3808" s="23">
        <v>42125</v>
      </c>
      <c r="F3808">
        <v>0</v>
      </c>
      <c r="G3808">
        <v>0</v>
      </c>
      <c r="H3808" t="e">
        <v>#DIV/0!</v>
      </c>
      <c r="I3808">
        <v>0</v>
      </c>
      <c r="J3808">
        <v>0</v>
      </c>
      <c r="K3808" t="e">
        <v>#DIV/0!</v>
      </c>
      <c r="L3808">
        <v>0</v>
      </c>
      <c r="M3808" t="e">
        <v>#DIV/0!</v>
      </c>
      <c r="N3808">
        <v>0</v>
      </c>
      <c r="P3808">
        <v>0</v>
      </c>
      <c r="Q3808">
        <v>0</v>
      </c>
      <c r="R3808" t="e">
        <v>#DIV/0!</v>
      </c>
      <c r="S3808">
        <v>0</v>
      </c>
    </row>
    <row r="3809" spans="1:19" x14ac:dyDescent="0.2">
      <c r="A3809" t="s">
        <v>9132</v>
      </c>
      <c r="B3809" t="s">
        <v>9133</v>
      </c>
      <c r="C3809" t="s">
        <v>207</v>
      </c>
      <c r="D3809" t="s">
        <v>1002</v>
      </c>
      <c r="E3809" s="23">
        <v>42125</v>
      </c>
      <c r="F3809">
        <v>9</v>
      </c>
      <c r="G3809">
        <v>10</v>
      </c>
      <c r="H3809">
        <v>0.9</v>
      </c>
      <c r="I3809">
        <v>58</v>
      </c>
      <c r="J3809">
        <v>57</v>
      </c>
      <c r="K3809">
        <v>1.0175438596491229</v>
      </c>
      <c r="L3809">
        <v>65</v>
      </c>
      <c r="M3809">
        <v>0.87692307692307692</v>
      </c>
      <c r="N3809">
        <v>51</v>
      </c>
      <c r="P3809">
        <v>10</v>
      </c>
      <c r="Q3809">
        <v>16</v>
      </c>
      <c r="R3809">
        <v>0.625</v>
      </c>
      <c r="S3809">
        <v>7</v>
      </c>
    </row>
    <row r="3810" spans="1:19" x14ac:dyDescent="0.2">
      <c r="A3810" t="s">
        <v>8293</v>
      </c>
      <c r="B3810" t="s">
        <v>8294</v>
      </c>
      <c r="C3810" t="s">
        <v>212</v>
      </c>
      <c r="D3810" t="s">
        <v>1002</v>
      </c>
      <c r="E3810" s="23">
        <v>42125</v>
      </c>
      <c r="F3810">
        <v>2</v>
      </c>
      <c r="G3810">
        <v>3</v>
      </c>
      <c r="H3810">
        <v>0.66666666666666663</v>
      </c>
      <c r="I3810">
        <v>12</v>
      </c>
      <c r="J3810">
        <v>12</v>
      </c>
      <c r="K3810">
        <v>1</v>
      </c>
      <c r="L3810">
        <v>20</v>
      </c>
      <c r="M3810">
        <v>0.6</v>
      </c>
      <c r="N3810">
        <v>12</v>
      </c>
      <c r="P3810">
        <v>0</v>
      </c>
      <c r="Q3810">
        <v>0</v>
      </c>
      <c r="R3810" t="e">
        <v>#DIV/0!</v>
      </c>
      <c r="S3810">
        <v>0</v>
      </c>
    </row>
    <row r="3811" spans="1:19" x14ac:dyDescent="0.2">
      <c r="A3811" t="s">
        <v>4869</v>
      </c>
      <c r="B3811" t="s">
        <v>4870</v>
      </c>
      <c r="C3811" t="s">
        <v>230</v>
      </c>
      <c r="D3811" t="s">
        <v>1002</v>
      </c>
      <c r="E3811" s="23">
        <v>42125</v>
      </c>
      <c r="F3811">
        <v>2</v>
      </c>
      <c r="G3811">
        <v>3</v>
      </c>
      <c r="H3811">
        <v>0.66666666666666663</v>
      </c>
      <c r="I3811">
        <v>0</v>
      </c>
      <c r="J3811">
        <v>12</v>
      </c>
      <c r="K3811">
        <v>0</v>
      </c>
      <c r="L3811">
        <v>18</v>
      </c>
      <c r="M3811">
        <v>0.66666666666666663</v>
      </c>
      <c r="N3811">
        <v>0</v>
      </c>
      <c r="P3811">
        <v>0</v>
      </c>
      <c r="Q3811">
        <v>0</v>
      </c>
      <c r="R3811" t="e">
        <v>#DIV/0!</v>
      </c>
      <c r="S3811">
        <v>0</v>
      </c>
    </row>
    <row r="3812" spans="1:19" x14ac:dyDescent="0.2">
      <c r="A3812" t="s">
        <v>11607</v>
      </c>
      <c r="B3812" t="s">
        <v>11608</v>
      </c>
      <c r="C3812" t="s">
        <v>198</v>
      </c>
      <c r="D3812" t="s">
        <v>1002</v>
      </c>
      <c r="E3812" s="23">
        <v>42125</v>
      </c>
      <c r="F3812">
        <v>3</v>
      </c>
      <c r="G3812">
        <v>3</v>
      </c>
      <c r="H3812">
        <v>1</v>
      </c>
      <c r="I3812">
        <v>3</v>
      </c>
      <c r="J3812">
        <v>15</v>
      </c>
      <c r="K3812">
        <v>0.2</v>
      </c>
      <c r="L3812">
        <v>15</v>
      </c>
      <c r="M3812">
        <v>1</v>
      </c>
      <c r="N3812">
        <v>3</v>
      </c>
      <c r="P3812">
        <v>0</v>
      </c>
      <c r="Q3812">
        <v>0</v>
      </c>
      <c r="R3812" t="e">
        <v>#DIV/0!</v>
      </c>
      <c r="S3812">
        <v>0</v>
      </c>
    </row>
    <row r="3813" spans="1:19" x14ac:dyDescent="0.2">
      <c r="A3813" t="s">
        <v>10720</v>
      </c>
      <c r="B3813" t="s">
        <v>10721</v>
      </c>
      <c r="C3813" t="s">
        <v>203</v>
      </c>
      <c r="D3813" t="s">
        <v>1002</v>
      </c>
      <c r="E3813" s="23">
        <v>42125</v>
      </c>
      <c r="F3813">
        <v>5</v>
      </c>
      <c r="G3813">
        <v>5</v>
      </c>
      <c r="H3813">
        <v>1</v>
      </c>
      <c r="I3813">
        <v>30</v>
      </c>
      <c r="J3813">
        <v>45</v>
      </c>
      <c r="K3813">
        <v>0.66666666666666663</v>
      </c>
      <c r="L3813">
        <v>45</v>
      </c>
      <c r="M3813">
        <v>1</v>
      </c>
      <c r="N3813">
        <v>24</v>
      </c>
      <c r="P3813">
        <v>0</v>
      </c>
      <c r="Q3813">
        <v>2</v>
      </c>
      <c r="R3813">
        <v>0</v>
      </c>
      <c r="S3813">
        <v>6</v>
      </c>
    </row>
    <row r="3814" spans="1:19" x14ac:dyDescent="0.2">
      <c r="A3814" t="s">
        <v>6262</v>
      </c>
      <c r="B3814" t="s">
        <v>6263</v>
      </c>
      <c r="C3814" t="s">
        <v>214</v>
      </c>
      <c r="D3814" t="s">
        <v>1002</v>
      </c>
      <c r="E3814" s="23">
        <v>42125</v>
      </c>
      <c r="F3814">
        <v>14</v>
      </c>
      <c r="G3814">
        <v>16</v>
      </c>
      <c r="H3814">
        <v>0.875</v>
      </c>
      <c r="I3814">
        <v>108</v>
      </c>
      <c r="J3814">
        <v>120</v>
      </c>
      <c r="K3814">
        <v>0.9</v>
      </c>
      <c r="L3814">
        <v>137</v>
      </c>
      <c r="M3814">
        <v>0.87591240875912413</v>
      </c>
      <c r="N3814">
        <v>81</v>
      </c>
      <c r="P3814">
        <v>6</v>
      </c>
      <c r="Q3814">
        <v>7</v>
      </c>
      <c r="R3814">
        <v>0.8571428571428571</v>
      </c>
      <c r="S3814">
        <v>27</v>
      </c>
    </row>
    <row r="3815" spans="1:19" x14ac:dyDescent="0.2">
      <c r="A3815" t="s">
        <v>3562</v>
      </c>
      <c r="B3815" t="s">
        <v>3563</v>
      </c>
      <c r="C3815" t="s">
        <v>220</v>
      </c>
      <c r="D3815" t="s">
        <v>1002</v>
      </c>
      <c r="E3815" s="23">
        <v>42125</v>
      </c>
      <c r="F3815">
        <v>15</v>
      </c>
      <c r="G3815">
        <v>16</v>
      </c>
      <c r="H3815">
        <v>0.9375</v>
      </c>
      <c r="I3815">
        <v>35</v>
      </c>
      <c r="J3815">
        <v>44</v>
      </c>
      <c r="K3815">
        <v>0.79545454545454541</v>
      </c>
      <c r="L3815">
        <v>48</v>
      </c>
      <c r="M3815">
        <v>0.91666666666666663</v>
      </c>
      <c r="N3815">
        <v>25</v>
      </c>
      <c r="P3815">
        <v>7</v>
      </c>
      <c r="Q3815">
        <v>10</v>
      </c>
      <c r="R3815">
        <v>0.7</v>
      </c>
      <c r="S3815">
        <v>10</v>
      </c>
    </row>
    <row r="3816" spans="1:19" x14ac:dyDescent="0.2">
      <c r="A3816" t="s">
        <v>6686</v>
      </c>
      <c r="B3816" t="s">
        <v>6687</v>
      </c>
      <c r="C3816" t="s">
        <v>317</v>
      </c>
      <c r="D3816" t="s">
        <v>1002</v>
      </c>
      <c r="E3816" s="23">
        <v>42125</v>
      </c>
      <c r="F3816">
        <v>11</v>
      </c>
      <c r="G3816">
        <v>11</v>
      </c>
      <c r="H3816">
        <v>1</v>
      </c>
      <c r="I3816">
        <v>29</v>
      </c>
      <c r="J3816">
        <v>26</v>
      </c>
      <c r="K3816">
        <v>1.1153846153846154</v>
      </c>
      <c r="L3816">
        <v>26</v>
      </c>
      <c r="M3816">
        <v>1</v>
      </c>
      <c r="N3816">
        <v>27</v>
      </c>
      <c r="P3816">
        <v>1</v>
      </c>
      <c r="Q3816">
        <v>1</v>
      </c>
      <c r="R3816">
        <v>1</v>
      </c>
      <c r="S3816">
        <v>2</v>
      </c>
    </row>
    <row r="3817" spans="1:19" x14ac:dyDescent="0.2">
      <c r="A3817" t="s">
        <v>4344</v>
      </c>
      <c r="B3817" t="s">
        <v>4345</v>
      </c>
      <c r="C3817" t="s">
        <v>217</v>
      </c>
      <c r="D3817" t="s">
        <v>1002</v>
      </c>
      <c r="E3817" s="23">
        <v>42125</v>
      </c>
      <c r="F3817">
        <v>6</v>
      </c>
      <c r="G3817">
        <v>7</v>
      </c>
      <c r="H3817">
        <v>0.8571428571428571</v>
      </c>
      <c r="I3817">
        <v>19</v>
      </c>
      <c r="J3817">
        <v>40</v>
      </c>
      <c r="K3817">
        <v>0.47499999999999998</v>
      </c>
      <c r="L3817">
        <v>50</v>
      </c>
      <c r="M3817">
        <v>0.8</v>
      </c>
      <c r="N3817">
        <v>19</v>
      </c>
      <c r="P3817">
        <v>0</v>
      </c>
      <c r="Q3817">
        <v>0</v>
      </c>
      <c r="R3817" t="e">
        <v>#DIV/0!</v>
      </c>
      <c r="S3817">
        <v>0</v>
      </c>
    </row>
    <row r="3818" spans="1:19" x14ac:dyDescent="0.2">
      <c r="A3818" t="s">
        <v>9873</v>
      </c>
      <c r="B3818" t="s">
        <v>9874</v>
      </c>
      <c r="C3818" t="s">
        <v>223</v>
      </c>
      <c r="D3818" t="s">
        <v>1002</v>
      </c>
      <c r="E3818" s="23">
        <v>42125</v>
      </c>
      <c r="F3818">
        <v>3</v>
      </c>
      <c r="G3818">
        <v>3</v>
      </c>
      <c r="H3818">
        <v>1</v>
      </c>
      <c r="I3818">
        <v>39</v>
      </c>
      <c r="J3818">
        <v>30</v>
      </c>
      <c r="K3818">
        <v>1.3</v>
      </c>
      <c r="L3818">
        <v>30</v>
      </c>
      <c r="M3818">
        <v>1</v>
      </c>
      <c r="N3818">
        <v>38</v>
      </c>
      <c r="P3818">
        <v>0</v>
      </c>
      <c r="Q3818">
        <v>0</v>
      </c>
      <c r="R3818" t="e">
        <v>#DIV/0!</v>
      </c>
      <c r="S3818">
        <v>1</v>
      </c>
    </row>
    <row r="3819" spans="1:19" x14ac:dyDescent="0.2">
      <c r="A3819" t="s">
        <v>7992</v>
      </c>
      <c r="B3819" t="s">
        <v>7993</v>
      </c>
      <c r="C3819" t="s">
        <v>225</v>
      </c>
      <c r="D3819" t="s">
        <v>1002</v>
      </c>
      <c r="E3819" s="23">
        <v>42125</v>
      </c>
      <c r="F3819">
        <v>5</v>
      </c>
      <c r="G3819">
        <v>5</v>
      </c>
      <c r="H3819">
        <v>1</v>
      </c>
      <c r="I3819">
        <v>34</v>
      </c>
      <c r="J3819">
        <v>50</v>
      </c>
      <c r="K3819">
        <v>0.68</v>
      </c>
      <c r="L3819">
        <v>50</v>
      </c>
      <c r="M3819">
        <v>1</v>
      </c>
      <c r="N3819">
        <v>34</v>
      </c>
      <c r="P3819">
        <v>0</v>
      </c>
      <c r="Q3819">
        <v>0</v>
      </c>
      <c r="R3819" t="e">
        <v>#DIV/0!</v>
      </c>
      <c r="S3819">
        <v>0</v>
      </c>
    </row>
    <row r="3820" spans="1:19" x14ac:dyDescent="0.2">
      <c r="A3820" t="s">
        <v>7052</v>
      </c>
      <c r="B3820" t="s">
        <v>7053</v>
      </c>
      <c r="C3820" t="s">
        <v>232</v>
      </c>
      <c r="D3820" t="s">
        <v>1002</v>
      </c>
      <c r="E3820" s="23">
        <v>42125</v>
      </c>
      <c r="F3820">
        <v>11</v>
      </c>
      <c r="G3820">
        <v>12</v>
      </c>
      <c r="H3820">
        <v>0.91666666666666663</v>
      </c>
      <c r="I3820">
        <v>98</v>
      </c>
      <c r="J3820">
        <v>100</v>
      </c>
      <c r="K3820">
        <v>0.98</v>
      </c>
      <c r="L3820">
        <v>110</v>
      </c>
      <c r="M3820">
        <v>0.90909090909090906</v>
      </c>
      <c r="N3820">
        <v>98</v>
      </c>
      <c r="P3820">
        <v>0</v>
      </c>
      <c r="Q3820">
        <v>0</v>
      </c>
      <c r="R3820" t="e">
        <v>#DIV/0!</v>
      </c>
      <c r="S3820">
        <v>0</v>
      </c>
    </row>
    <row r="3821" spans="1:19" x14ac:dyDescent="0.2">
      <c r="A3821" t="s">
        <v>4694</v>
      </c>
      <c r="B3821" t="s">
        <v>4695</v>
      </c>
      <c r="C3821" t="s">
        <v>234</v>
      </c>
      <c r="D3821" t="s">
        <v>1002</v>
      </c>
      <c r="E3821" s="23">
        <v>42125</v>
      </c>
      <c r="F3821">
        <v>7</v>
      </c>
      <c r="G3821">
        <v>7</v>
      </c>
      <c r="H3821">
        <v>1</v>
      </c>
      <c r="I3821">
        <v>0</v>
      </c>
      <c r="J3821">
        <v>70</v>
      </c>
      <c r="K3821">
        <v>0</v>
      </c>
      <c r="L3821">
        <v>70</v>
      </c>
      <c r="M3821">
        <v>1</v>
      </c>
      <c r="N3821">
        <v>0</v>
      </c>
      <c r="P3821">
        <v>0</v>
      </c>
      <c r="Q3821">
        <v>0</v>
      </c>
      <c r="R3821" t="e">
        <v>#DIV/0!</v>
      </c>
      <c r="S3821">
        <v>0</v>
      </c>
    </row>
    <row r="3822" spans="1:19" x14ac:dyDescent="0.2">
      <c r="A3822" t="s">
        <v>3037</v>
      </c>
      <c r="B3822" t="s">
        <v>3038</v>
      </c>
      <c r="C3822" t="s">
        <v>242</v>
      </c>
      <c r="D3822" t="s">
        <v>1000</v>
      </c>
      <c r="E3822" s="23">
        <v>42125</v>
      </c>
      <c r="F3822">
        <v>6</v>
      </c>
      <c r="G3822">
        <v>9</v>
      </c>
      <c r="H3822">
        <v>0.66666666666666663</v>
      </c>
      <c r="I3822">
        <v>34</v>
      </c>
      <c r="J3822">
        <v>36</v>
      </c>
      <c r="K3822">
        <v>0.94444444444444442</v>
      </c>
      <c r="L3822">
        <v>58</v>
      </c>
      <c r="M3822">
        <v>0.62068965517241381</v>
      </c>
      <c r="N3822">
        <v>28</v>
      </c>
      <c r="P3822">
        <v>5</v>
      </c>
      <c r="Q3822">
        <v>8</v>
      </c>
      <c r="R3822">
        <v>0.625</v>
      </c>
      <c r="S3822">
        <v>6</v>
      </c>
    </row>
    <row r="3823" spans="1:19" x14ac:dyDescent="0.2">
      <c r="A3823" t="s">
        <v>2862</v>
      </c>
      <c r="B3823" t="s">
        <v>2863</v>
      </c>
      <c r="C3823" t="s">
        <v>2724</v>
      </c>
      <c r="D3823" t="s">
        <v>1000</v>
      </c>
      <c r="E3823" s="23">
        <v>42125</v>
      </c>
      <c r="F3823">
        <v>8</v>
      </c>
      <c r="G3823">
        <v>8</v>
      </c>
      <c r="H3823">
        <v>1</v>
      </c>
      <c r="I3823">
        <v>18</v>
      </c>
      <c r="J3823">
        <v>40</v>
      </c>
      <c r="K3823">
        <v>0.45</v>
      </c>
      <c r="L3823">
        <v>40</v>
      </c>
      <c r="M3823">
        <v>1</v>
      </c>
      <c r="N3823">
        <v>18</v>
      </c>
      <c r="P3823">
        <v>0</v>
      </c>
      <c r="Q3823">
        <v>0</v>
      </c>
      <c r="R3823" t="e">
        <v>#DIV/0!</v>
      </c>
      <c r="S3823">
        <v>0</v>
      </c>
    </row>
    <row r="3824" spans="1:19" x14ac:dyDescent="0.2">
      <c r="A3824" t="s">
        <v>2617</v>
      </c>
      <c r="B3824" t="s">
        <v>2618</v>
      </c>
      <c r="C3824" t="s">
        <v>237</v>
      </c>
      <c r="D3824" t="s">
        <v>1000</v>
      </c>
      <c r="E3824" s="23">
        <v>42125</v>
      </c>
      <c r="F3824">
        <v>16</v>
      </c>
      <c r="G3824">
        <v>17</v>
      </c>
      <c r="H3824">
        <v>0.94117647058823528</v>
      </c>
      <c r="I3824">
        <v>101</v>
      </c>
      <c r="J3824">
        <v>120</v>
      </c>
      <c r="K3824">
        <v>0.84166666666666667</v>
      </c>
      <c r="L3824">
        <v>127</v>
      </c>
      <c r="M3824">
        <v>0.94488188976377951</v>
      </c>
      <c r="N3824">
        <v>76</v>
      </c>
      <c r="O3824">
        <v>1.0533333333333332</v>
      </c>
      <c r="P3824">
        <v>11</v>
      </c>
      <c r="Q3824">
        <v>17</v>
      </c>
      <c r="R3824">
        <v>0.6470588235294118</v>
      </c>
      <c r="S3824">
        <v>25</v>
      </c>
    </row>
    <row r="3825" spans="1:19" x14ac:dyDescent="0.2">
      <c r="A3825" t="s">
        <v>2442</v>
      </c>
      <c r="B3825" t="s">
        <v>2443</v>
      </c>
      <c r="C3825" t="s">
        <v>238</v>
      </c>
      <c r="D3825" t="s">
        <v>1000</v>
      </c>
      <c r="E3825" s="23">
        <v>42125</v>
      </c>
      <c r="F3825">
        <v>11</v>
      </c>
      <c r="G3825">
        <v>12</v>
      </c>
      <c r="H3825">
        <v>0.91666666666666663</v>
      </c>
      <c r="I3825">
        <v>31</v>
      </c>
      <c r="J3825">
        <v>36</v>
      </c>
      <c r="K3825">
        <v>0.86111111111111116</v>
      </c>
      <c r="L3825">
        <v>40</v>
      </c>
      <c r="M3825">
        <v>0.9</v>
      </c>
      <c r="N3825">
        <v>22</v>
      </c>
      <c r="O3825">
        <v>0.84567999999999999</v>
      </c>
      <c r="P3825">
        <v>7</v>
      </c>
      <c r="Q3825">
        <v>10</v>
      </c>
      <c r="R3825">
        <v>0.7</v>
      </c>
      <c r="S3825">
        <v>9</v>
      </c>
    </row>
    <row r="3826" spans="1:19" x14ac:dyDescent="0.2">
      <c r="A3826" t="s">
        <v>2269</v>
      </c>
      <c r="B3826" t="s">
        <v>2270</v>
      </c>
      <c r="C3826" t="s">
        <v>239</v>
      </c>
      <c r="D3826" t="s">
        <v>1000</v>
      </c>
      <c r="E3826" s="23">
        <v>42125</v>
      </c>
      <c r="F3826">
        <v>4</v>
      </c>
      <c r="G3826">
        <v>4</v>
      </c>
      <c r="H3826">
        <v>1</v>
      </c>
      <c r="I3826">
        <v>4</v>
      </c>
      <c r="J3826">
        <v>8</v>
      </c>
      <c r="K3826">
        <v>0.5</v>
      </c>
      <c r="L3826">
        <v>8</v>
      </c>
      <c r="M3826">
        <v>1</v>
      </c>
      <c r="N3826">
        <v>3</v>
      </c>
      <c r="O3826">
        <v>0.68899999999999995</v>
      </c>
      <c r="P3826">
        <v>0</v>
      </c>
      <c r="Q3826">
        <v>0</v>
      </c>
      <c r="R3826" t="e">
        <v>#DIV/0!</v>
      </c>
      <c r="S3826">
        <v>1</v>
      </c>
    </row>
    <row r="3827" spans="1:19" x14ac:dyDescent="0.2">
      <c r="A3827" t="s">
        <v>2094</v>
      </c>
      <c r="B3827" t="s">
        <v>2095</v>
      </c>
      <c r="C3827" t="s">
        <v>1988</v>
      </c>
      <c r="D3827" t="s">
        <v>1000</v>
      </c>
      <c r="E3827" s="23">
        <v>42125</v>
      </c>
      <c r="F3827">
        <v>8</v>
      </c>
      <c r="G3827">
        <v>9</v>
      </c>
      <c r="H3827">
        <v>0.88888888888888884</v>
      </c>
      <c r="I3827">
        <v>25</v>
      </c>
      <c r="J3827">
        <v>34</v>
      </c>
      <c r="K3827">
        <v>0.73529411764705888</v>
      </c>
      <c r="L3827">
        <v>39</v>
      </c>
      <c r="M3827">
        <v>0.87179487179487181</v>
      </c>
      <c r="N3827">
        <v>21</v>
      </c>
      <c r="P3827">
        <v>0</v>
      </c>
      <c r="Q3827">
        <v>1</v>
      </c>
      <c r="R3827">
        <v>0</v>
      </c>
      <c r="S3827">
        <v>4</v>
      </c>
    </row>
    <row r="3828" spans="1:19" x14ac:dyDescent="0.2">
      <c r="A3828" t="s">
        <v>1846</v>
      </c>
      <c r="B3828" t="s">
        <v>1847</v>
      </c>
      <c r="C3828" t="s">
        <v>240</v>
      </c>
      <c r="D3828" t="s">
        <v>1000</v>
      </c>
      <c r="E3828" s="23">
        <v>42125</v>
      </c>
      <c r="F3828">
        <v>22</v>
      </c>
      <c r="G3828">
        <v>22</v>
      </c>
      <c r="H3828">
        <v>1</v>
      </c>
      <c r="I3828">
        <v>58</v>
      </c>
      <c r="J3828">
        <v>81</v>
      </c>
      <c r="K3828">
        <v>0.71604938271604934</v>
      </c>
      <c r="L3828">
        <v>81</v>
      </c>
      <c r="M3828">
        <v>1</v>
      </c>
      <c r="N3828">
        <v>54</v>
      </c>
      <c r="P3828">
        <v>1</v>
      </c>
      <c r="Q3828">
        <v>2</v>
      </c>
      <c r="R3828">
        <v>0.5</v>
      </c>
      <c r="S3828">
        <v>4</v>
      </c>
    </row>
    <row r="3829" spans="1:19" x14ac:dyDescent="0.2">
      <c r="A3829" t="s">
        <v>1671</v>
      </c>
      <c r="B3829" t="s">
        <v>1672</v>
      </c>
      <c r="C3829" t="s">
        <v>241</v>
      </c>
      <c r="D3829" t="s">
        <v>1000</v>
      </c>
      <c r="E3829" s="23">
        <v>42125</v>
      </c>
      <c r="F3829">
        <v>43</v>
      </c>
      <c r="G3829">
        <v>46</v>
      </c>
      <c r="H3829">
        <v>0.93478260869565222</v>
      </c>
      <c r="I3829">
        <v>346</v>
      </c>
      <c r="J3829">
        <v>450.00200000000001</v>
      </c>
      <c r="K3829">
        <v>0.7688854716201261</v>
      </c>
      <c r="L3829">
        <v>480</v>
      </c>
      <c r="M3829">
        <v>0.93750416666666669</v>
      </c>
      <c r="N3829">
        <v>336</v>
      </c>
      <c r="P3829">
        <v>0</v>
      </c>
      <c r="Q3829">
        <v>0</v>
      </c>
      <c r="R3829" t="e">
        <v>#DIV/0!</v>
      </c>
      <c r="S3829">
        <v>10</v>
      </c>
    </row>
    <row r="3830" spans="1:19" x14ac:dyDescent="0.2">
      <c r="A3830" t="s">
        <v>1496</v>
      </c>
      <c r="B3830" t="s">
        <v>1497</v>
      </c>
      <c r="C3830" t="s">
        <v>318</v>
      </c>
      <c r="D3830" t="s">
        <v>1000</v>
      </c>
      <c r="E3830" s="23">
        <v>42125</v>
      </c>
      <c r="F3830">
        <v>0</v>
      </c>
      <c r="G3830">
        <v>0</v>
      </c>
      <c r="H3830" t="e">
        <v>#DIV/0!</v>
      </c>
      <c r="I3830">
        <v>0</v>
      </c>
      <c r="J3830">
        <v>0</v>
      </c>
      <c r="K3830" t="e">
        <v>#DIV/0!</v>
      </c>
      <c r="L3830">
        <v>0</v>
      </c>
      <c r="M3830" t="e">
        <v>#DIV/0!</v>
      </c>
      <c r="N3830">
        <v>0</v>
      </c>
      <c r="P3830">
        <v>0</v>
      </c>
      <c r="Q3830">
        <v>0</v>
      </c>
      <c r="R3830" t="e">
        <v>#DIV/0!</v>
      </c>
      <c r="S3830">
        <v>0</v>
      </c>
    </row>
    <row r="3831" spans="1:19" x14ac:dyDescent="0.2">
      <c r="A3831" t="s">
        <v>1100</v>
      </c>
      <c r="B3831" t="s">
        <v>1185</v>
      </c>
      <c r="C3831" t="s">
        <v>235</v>
      </c>
      <c r="D3831" t="s">
        <v>1002</v>
      </c>
      <c r="E3831" s="23">
        <v>42125</v>
      </c>
      <c r="F3831">
        <v>118</v>
      </c>
      <c r="G3831">
        <v>127</v>
      </c>
      <c r="H3831">
        <v>0.92913385826771655</v>
      </c>
      <c r="I3831">
        <v>617</v>
      </c>
      <c r="J3831">
        <v>805.00199999999995</v>
      </c>
      <c r="K3831">
        <v>0.76645772308640236</v>
      </c>
      <c r="L3831">
        <v>873</v>
      </c>
      <c r="M3831">
        <v>0.92210996563573877</v>
      </c>
      <c r="N3831">
        <v>558</v>
      </c>
      <c r="P3831">
        <v>24</v>
      </c>
      <c r="Q3831">
        <v>38</v>
      </c>
      <c r="R3831">
        <v>0.63157894736842102</v>
      </c>
      <c r="S3831">
        <v>59</v>
      </c>
    </row>
    <row r="3832" spans="1:19" x14ac:dyDescent="0.2">
      <c r="A3832" t="s">
        <v>12046</v>
      </c>
      <c r="B3832" t="s">
        <v>12047</v>
      </c>
      <c r="C3832" t="s">
        <v>1051</v>
      </c>
      <c r="D3832" t="s">
        <v>1000</v>
      </c>
      <c r="E3832" s="23">
        <v>42125</v>
      </c>
      <c r="F3832">
        <v>3</v>
      </c>
      <c r="G3832">
        <v>3</v>
      </c>
      <c r="H3832">
        <v>1</v>
      </c>
      <c r="I3832">
        <v>3</v>
      </c>
      <c r="J3832">
        <v>15</v>
      </c>
      <c r="K3832">
        <v>0.2</v>
      </c>
      <c r="L3832">
        <v>15</v>
      </c>
      <c r="M3832">
        <v>1</v>
      </c>
      <c r="N3832">
        <v>3</v>
      </c>
      <c r="P3832">
        <v>0</v>
      </c>
      <c r="Q3832">
        <v>0</v>
      </c>
      <c r="R3832" t="e">
        <v>#DIV/0!</v>
      </c>
      <c r="S3832">
        <v>0</v>
      </c>
    </row>
    <row r="3833" spans="1:19" x14ac:dyDescent="0.2">
      <c r="A3833" t="s">
        <v>13412</v>
      </c>
      <c r="B3833" t="s">
        <v>13413</v>
      </c>
      <c r="C3833" t="s">
        <v>242</v>
      </c>
      <c r="D3833" t="s">
        <v>1002</v>
      </c>
      <c r="E3833" s="23">
        <v>42125</v>
      </c>
      <c r="F3833">
        <v>6</v>
      </c>
      <c r="G3833">
        <v>9</v>
      </c>
      <c r="H3833">
        <v>0.66666666666666663</v>
      </c>
      <c r="I3833">
        <v>34</v>
      </c>
      <c r="J3833">
        <v>36</v>
      </c>
      <c r="K3833">
        <v>0.94444444444444442</v>
      </c>
      <c r="L3833">
        <v>58</v>
      </c>
      <c r="M3833">
        <v>0.62068965517241381</v>
      </c>
      <c r="N3833">
        <v>28</v>
      </c>
      <c r="P3833">
        <v>5</v>
      </c>
      <c r="Q3833">
        <v>8</v>
      </c>
      <c r="R3833">
        <v>0.625</v>
      </c>
      <c r="S3833">
        <v>6</v>
      </c>
    </row>
    <row r="3834" spans="1:19" x14ac:dyDescent="0.2">
      <c r="A3834" t="s">
        <v>13589</v>
      </c>
      <c r="B3834" t="s">
        <v>13590</v>
      </c>
      <c r="C3834" t="s">
        <v>237</v>
      </c>
      <c r="D3834" t="s">
        <v>1002</v>
      </c>
      <c r="E3834" s="23">
        <v>42125</v>
      </c>
      <c r="F3834">
        <v>16</v>
      </c>
      <c r="G3834">
        <v>17</v>
      </c>
      <c r="H3834">
        <v>0.94117647058823528</v>
      </c>
      <c r="I3834">
        <v>101</v>
      </c>
      <c r="J3834">
        <v>120</v>
      </c>
      <c r="K3834">
        <v>0.84166666666666667</v>
      </c>
      <c r="L3834">
        <v>127</v>
      </c>
      <c r="M3834">
        <v>0.94488188976377951</v>
      </c>
      <c r="N3834">
        <v>76</v>
      </c>
      <c r="O3834">
        <v>1.0533333333333332</v>
      </c>
      <c r="P3834">
        <v>11</v>
      </c>
      <c r="Q3834">
        <v>17</v>
      </c>
      <c r="R3834">
        <v>0.6470588235294118</v>
      </c>
      <c r="S3834">
        <v>25</v>
      </c>
    </row>
    <row r="3835" spans="1:19" x14ac:dyDescent="0.2">
      <c r="A3835" t="s">
        <v>13764</v>
      </c>
      <c r="B3835" t="s">
        <v>13765</v>
      </c>
      <c r="C3835" t="s">
        <v>238</v>
      </c>
      <c r="D3835" t="s">
        <v>1002</v>
      </c>
      <c r="E3835" s="23">
        <v>42125</v>
      </c>
      <c r="F3835">
        <v>11</v>
      </c>
      <c r="G3835">
        <v>12</v>
      </c>
      <c r="H3835">
        <v>0.91666666666666663</v>
      </c>
      <c r="I3835">
        <v>31</v>
      </c>
      <c r="J3835">
        <v>36</v>
      </c>
      <c r="K3835">
        <v>0.86111111111111116</v>
      </c>
      <c r="L3835">
        <v>40</v>
      </c>
      <c r="M3835">
        <v>0.9</v>
      </c>
      <c r="N3835">
        <v>22</v>
      </c>
      <c r="O3835">
        <v>0.84567999999999999</v>
      </c>
      <c r="P3835">
        <v>7</v>
      </c>
      <c r="Q3835">
        <v>10</v>
      </c>
      <c r="R3835">
        <v>0.7</v>
      </c>
      <c r="S3835">
        <v>9</v>
      </c>
    </row>
    <row r="3836" spans="1:19" x14ac:dyDescent="0.2">
      <c r="A3836" t="s">
        <v>13941</v>
      </c>
      <c r="B3836" t="s">
        <v>13942</v>
      </c>
      <c r="C3836" t="s">
        <v>239</v>
      </c>
      <c r="D3836" t="s">
        <v>1002</v>
      </c>
      <c r="E3836" s="23">
        <v>42125</v>
      </c>
      <c r="F3836">
        <v>4</v>
      </c>
      <c r="G3836">
        <v>4</v>
      </c>
      <c r="H3836">
        <v>1</v>
      </c>
      <c r="I3836">
        <v>4</v>
      </c>
      <c r="J3836">
        <v>8</v>
      </c>
      <c r="K3836">
        <v>0.5</v>
      </c>
      <c r="L3836">
        <v>8</v>
      </c>
      <c r="M3836">
        <v>1</v>
      </c>
      <c r="N3836">
        <v>3</v>
      </c>
      <c r="O3836">
        <v>0.68899999999999995</v>
      </c>
      <c r="P3836">
        <v>0</v>
      </c>
      <c r="Q3836">
        <v>0</v>
      </c>
      <c r="R3836" t="e">
        <v>#DIV/0!</v>
      </c>
      <c r="S3836">
        <v>1</v>
      </c>
    </row>
    <row r="3837" spans="1:19" x14ac:dyDescent="0.2">
      <c r="A3837" t="s">
        <v>14128</v>
      </c>
      <c r="B3837" t="s">
        <v>14129</v>
      </c>
      <c r="C3837" t="s">
        <v>240</v>
      </c>
      <c r="D3837" t="s">
        <v>1002</v>
      </c>
      <c r="E3837" s="23">
        <v>42125</v>
      </c>
      <c r="F3837">
        <v>22</v>
      </c>
      <c r="G3837">
        <v>22</v>
      </c>
      <c r="H3837">
        <v>1</v>
      </c>
      <c r="I3837">
        <v>58</v>
      </c>
      <c r="J3837">
        <v>81</v>
      </c>
      <c r="K3837">
        <v>0.71604938271604934</v>
      </c>
      <c r="L3837">
        <v>81</v>
      </c>
      <c r="M3837">
        <v>1</v>
      </c>
      <c r="N3837">
        <v>54</v>
      </c>
      <c r="P3837">
        <v>1</v>
      </c>
      <c r="Q3837">
        <v>2</v>
      </c>
      <c r="R3837">
        <v>0.5</v>
      </c>
      <c r="S3837">
        <v>4</v>
      </c>
    </row>
    <row r="3838" spans="1:19" x14ac:dyDescent="0.2">
      <c r="A3838" t="s">
        <v>14305</v>
      </c>
      <c r="B3838" t="s">
        <v>14306</v>
      </c>
      <c r="C3838" t="s">
        <v>241</v>
      </c>
      <c r="D3838" t="s">
        <v>1002</v>
      </c>
      <c r="E3838" s="23">
        <v>42125</v>
      </c>
      <c r="F3838">
        <v>43</v>
      </c>
      <c r="G3838">
        <v>46</v>
      </c>
      <c r="H3838">
        <v>0.93478260869565222</v>
      </c>
      <c r="I3838">
        <v>346</v>
      </c>
      <c r="J3838">
        <v>450.00200000000001</v>
      </c>
      <c r="K3838">
        <v>0.7688854716201261</v>
      </c>
      <c r="L3838">
        <v>480</v>
      </c>
      <c r="M3838">
        <v>0.93750416666666669</v>
      </c>
      <c r="N3838">
        <v>336</v>
      </c>
      <c r="P3838">
        <v>0</v>
      </c>
      <c r="Q3838">
        <v>0</v>
      </c>
      <c r="R3838" t="e">
        <v>#DIV/0!</v>
      </c>
      <c r="S3838">
        <v>10</v>
      </c>
    </row>
    <row r="3839" spans="1:19" x14ac:dyDescent="0.2">
      <c r="A3839" t="s">
        <v>14417</v>
      </c>
      <c r="B3839" t="s">
        <v>14418</v>
      </c>
      <c r="C3839" t="s">
        <v>318</v>
      </c>
      <c r="D3839" t="s">
        <v>1002</v>
      </c>
      <c r="E3839" s="23">
        <v>42125</v>
      </c>
      <c r="F3839">
        <v>0</v>
      </c>
      <c r="G3839">
        <v>0</v>
      </c>
      <c r="H3839" t="e">
        <v>#DIV/0!</v>
      </c>
      <c r="I3839">
        <v>0</v>
      </c>
      <c r="J3839">
        <v>0</v>
      </c>
      <c r="K3839" t="e">
        <v>#DIV/0!</v>
      </c>
      <c r="L3839">
        <v>0</v>
      </c>
      <c r="M3839" t="e">
        <v>#DIV/0!</v>
      </c>
      <c r="N3839">
        <v>0</v>
      </c>
      <c r="P3839">
        <v>0</v>
      </c>
      <c r="Q3839">
        <v>0</v>
      </c>
      <c r="R3839" t="e">
        <v>#DIV/0!</v>
      </c>
      <c r="S3839">
        <v>0</v>
      </c>
    </row>
    <row r="3840" spans="1:19" x14ac:dyDescent="0.2">
      <c r="A3840" t="s">
        <v>14634</v>
      </c>
      <c r="B3840" t="s">
        <v>14635</v>
      </c>
      <c r="C3840" t="s">
        <v>199</v>
      </c>
      <c r="D3840" t="s">
        <v>1000</v>
      </c>
      <c r="E3840" s="23">
        <v>42125</v>
      </c>
      <c r="F3840">
        <v>12</v>
      </c>
      <c r="G3840">
        <v>12</v>
      </c>
      <c r="H3840">
        <v>1</v>
      </c>
      <c r="I3840">
        <v>112</v>
      </c>
      <c r="J3840">
        <v>125.002</v>
      </c>
      <c r="K3840">
        <v>0.89598566422937231</v>
      </c>
      <c r="L3840">
        <v>125</v>
      </c>
      <c r="M3840">
        <v>1.000016</v>
      </c>
      <c r="N3840">
        <v>110</v>
      </c>
      <c r="P3840">
        <v>0</v>
      </c>
      <c r="Q3840">
        <v>1</v>
      </c>
      <c r="R3840">
        <v>0</v>
      </c>
      <c r="S3840">
        <v>2</v>
      </c>
    </row>
    <row r="3841" spans="1:19" x14ac:dyDescent="0.2">
      <c r="A3841" t="s">
        <v>14900</v>
      </c>
      <c r="B3841" t="s">
        <v>14901</v>
      </c>
      <c r="C3841" t="s">
        <v>200</v>
      </c>
      <c r="D3841" t="s">
        <v>1002</v>
      </c>
      <c r="E3841" s="23">
        <v>42125</v>
      </c>
      <c r="F3841">
        <v>5</v>
      </c>
      <c r="G3841">
        <v>5</v>
      </c>
      <c r="H3841">
        <v>1</v>
      </c>
      <c r="I3841">
        <v>15</v>
      </c>
      <c r="J3841">
        <v>25</v>
      </c>
      <c r="K3841">
        <v>0.6</v>
      </c>
      <c r="L3841">
        <v>25</v>
      </c>
      <c r="M3841">
        <v>1</v>
      </c>
      <c r="N3841">
        <v>13</v>
      </c>
      <c r="P3841">
        <v>0</v>
      </c>
      <c r="Q3841">
        <v>1</v>
      </c>
      <c r="R3841">
        <v>0</v>
      </c>
      <c r="S3841">
        <v>2</v>
      </c>
    </row>
    <row r="3842" spans="1:19" x14ac:dyDescent="0.2">
      <c r="A3842" t="s">
        <v>15077</v>
      </c>
      <c r="B3842" t="s">
        <v>15078</v>
      </c>
      <c r="C3842" t="s">
        <v>202</v>
      </c>
      <c r="D3842" t="s">
        <v>1002</v>
      </c>
      <c r="E3842" s="23">
        <v>42125</v>
      </c>
      <c r="F3842">
        <v>7</v>
      </c>
      <c r="G3842">
        <v>7</v>
      </c>
      <c r="H3842">
        <v>1</v>
      </c>
      <c r="I3842">
        <v>97</v>
      </c>
      <c r="J3842">
        <v>100.002</v>
      </c>
      <c r="K3842">
        <v>0.96998060038799228</v>
      </c>
      <c r="L3842">
        <v>100</v>
      </c>
      <c r="M3842">
        <v>1.0000199999999999</v>
      </c>
      <c r="N3842">
        <v>97</v>
      </c>
      <c r="P3842">
        <v>0</v>
      </c>
      <c r="Q3842">
        <v>0</v>
      </c>
      <c r="R3842" t="e">
        <v>#DIV/0!</v>
      </c>
      <c r="S3842">
        <v>0</v>
      </c>
    </row>
    <row r="3843" spans="1:19" x14ac:dyDescent="0.2">
      <c r="A3843" t="s">
        <v>15781</v>
      </c>
      <c r="B3843" t="s">
        <v>15782</v>
      </c>
      <c r="C3843" t="s">
        <v>227</v>
      </c>
      <c r="D3843" t="s">
        <v>1000</v>
      </c>
      <c r="E3843" s="23">
        <v>42125</v>
      </c>
      <c r="F3843">
        <v>0</v>
      </c>
      <c r="G3843">
        <v>0</v>
      </c>
      <c r="H3843" t="e">
        <v>#DIV/0!</v>
      </c>
      <c r="I3843">
        <v>0</v>
      </c>
      <c r="J3843">
        <v>0</v>
      </c>
      <c r="K3843" t="e">
        <v>#DIV/0!</v>
      </c>
      <c r="L3843">
        <v>0</v>
      </c>
      <c r="M3843" t="e">
        <v>#DIV/0!</v>
      </c>
      <c r="N3843">
        <v>0</v>
      </c>
      <c r="P3843">
        <v>0</v>
      </c>
      <c r="Q3843">
        <v>0</v>
      </c>
      <c r="R3843" t="e">
        <v>#DIV/0!</v>
      </c>
      <c r="S3843">
        <v>0</v>
      </c>
    </row>
    <row r="3844" spans="1:19" x14ac:dyDescent="0.2">
      <c r="A3844" t="s">
        <v>15958</v>
      </c>
      <c r="B3844" t="s">
        <v>15959</v>
      </c>
      <c r="C3844" t="s">
        <v>203</v>
      </c>
      <c r="D3844" t="s">
        <v>1000</v>
      </c>
      <c r="E3844" s="23">
        <v>42125</v>
      </c>
      <c r="F3844">
        <v>5</v>
      </c>
      <c r="G3844">
        <v>5</v>
      </c>
      <c r="H3844">
        <v>1</v>
      </c>
      <c r="I3844">
        <v>30</v>
      </c>
      <c r="J3844">
        <v>45</v>
      </c>
      <c r="K3844">
        <v>0.66666666666666663</v>
      </c>
      <c r="L3844">
        <v>45</v>
      </c>
      <c r="M3844">
        <v>1</v>
      </c>
      <c r="N3844">
        <v>24</v>
      </c>
      <c r="P3844">
        <v>0</v>
      </c>
      <c r="Q3844">
        <v>2</v>
      </c>
      <c r="R3844">
        <v>0</v>
      </c>
      <c r="S3844">
        <v>6</v>
      </c>
    </row>
    <row r="3845" spans="1:19" x14ac:dyDescent="0.2">
      <c r="A3845" t="s">
        <v>16137</v>
      </c>
      <c r="B3845" t="s">
        <v>16138</v>
      </c>
      <c r="C3845" t="s">
        <v>205</v>
      </c>
      <c r="D3845" t="s">
        <v>1002</v>
      </c>
      <c r="E3845" s="23">
        <v>42125</v>
      </c>
      <c r="F3845">
        <v>5</v>
      </c>
      <c r="G3845">
        <v>5</v>
      </c>
      <c r="H3845">
        <v>1</v>
      </c>
      <c r="I3845">
        <v>30</v>
      </c>
      <c r="J3845">
        <v>45</v>
      </c>
      <c r="K3845">
        <v>0.66666666666666663</v>
      </c>
      <c r="L3845">
        <v>45</v>
      </c>
      <c r="M3845">
        <v>1</v>
      </c>
      <c r="N3845">
        <v>24</v>
      </c>
      <c r="O3845">
        <v>1.1499999999999999</v>
      </c>
      <c r="P3845">
        <v>0</v>
      </c>
      <c r="Q3845">
        <v>2</v>
      </c>
      <c r="R3845">
        <v>0</v>
      </c>
      <c r="S3845">
        <v>6</v>
      </c>
    </row>
    <row r="3846" spans="1:19" x14ac:dyDescent="0.2">
      <c r="A3846" t="s">
        <v>16314</v>
      </c>
      <c r="B3846" t="s">
        <v>16315</v>
      </c>
      <c r="C3846" t="s">
        <v>204</v>
      </c>
      <c r="D3846" t="s">
        <v>1002</v>
      </c>
      <c r="E3846" s="23">
        <v>42125</v>
      </c>
      <c r="F3846">
        <v>0</v>
      </c>
      <c r="G3846">
        <v>0</v>
      </c>
      <c r="H3846" t="e">
        <v>#DIV/0!</v>
      </c>
      <c r="I3846">
        <v>0</v>
      </c>
      <c r="J3846">
        <v>0</v>
      </c>
      <c r="K3846" t="e">
        <v>#DIV/0!</v>
      </c>
      <c r="L3846">
        <v>0</v>
      </c>
      <c r="M3846" t="e">
        <v>#DIV/0!</v>
      </c>
      <c r="N3846">
        <v>0</v>
      </c>
      <c r="P3846">
        <v>0</v>
      </c>
      <c r="Q3846">
        <v>0</v>
      </c>
      <c r="R3846" t="e">
        <v>#DIV/0!</v>
      </c>
      <c r="S3846">
        <v>0</v>
      </c>
    </row>
    <row r="3847" spans="1:19" x14ac:dyDescent="0.2">
      <c r="A3847" t="s">
        <v>16632</v>
      </c>
      <c r="B3847" t="s">
        <v>16633</v>
      </c>
      <c r="C3847" t="s">
        <v>223</v>
      </c>
      <c r="D3847" t="s">
        <v>1000</v>
      </c>
      <c r="E3847" s="23">
        <v>42125</v>
      </c>
      <c r="F3847">
        <v>3</v>
      </c>
      <c r="G3847">
        <v>3</v>
      </c>
      <c r="H3847">
        <v>1</v>
      </c>
      <c r="I3847">
        <v>39</v>
      </c>
      <c r="J3847">
        <v>30</v>
      </c>
      <c r="K3847">
        <v>1.3</v>
      </c>
      <c r="L3847">
        <v>30</v>
      </c>
      <c r="M3847">
        <v>1</v>
      </c>
      <c r="N3847">
        <v>38</v>
      </c>
      <c r="P3847">
        <v>0</v>
      </c>
      <c r="Q3847">
        <v>0</v>
      </c>
      <c r="R3847" t="e">
        <v>#DIV/0!</v>
      </c>
      <c r="S3847">
        <v>1</v>
      </c>
    </row>
    <row r="3848" spans="1:19" x14ac:dyDescent="0.2">
      <c r="A3848" t="s">
        <v>16811</v>
      </c>
      <c r="B3848" t="s">
        <v>16812</v>
      </c>
      <c r="C3848" t="s">
        <v>224</v>
      </c>
      <c r="D3848" t="s">
        <v>1002</v>
      </c>
      <c r="E3848" s="23">
        <v>42125</v>
      </c>
      <c r="F3848">
        <v>3</v>
      </c>
      <c r="G3848">
        <v>3</v>
      </c>
      <c r="H3848">
        <v>1</v>
      </c>
      <c r="I3848">
        <v>39</v>
      </c>
      <c r="J3848">
        <v>30</v>
      </c>
      <c r="K3848">
        <v>1.3</v>
      </c>
      <c r="L3848">
        <v>30</v>
      </c>
      <c r="M3848">
        <v>1</v>
      </c>
      <c r="N3848">
        <v>38</v>
      </c>
      <c r="P3848">
        <v>0</v>
      </c>
      <c r="Q3848">
        <v>0</v>
      </c>
      <c r="R3848" t="e">
        <v>#DIV/0!</v>
      </c>
      <c r="S3848">
        <v>1</v>
      </c>
    </row>
    <row r="3849" spans="1:19" x14ac:dyDescent="0.2">
      <c r="A3849" t="s">
        <v>17248</v>
      </c>
      <c r="B3849" t="s">
        <v>17249</v>
      </c>
      <c r="C3849" t="s">
        <v>225</v>
      </c>
      <c r="D3849" t="s">
        <v>1000</v>
      </c>
      <c r="E3849" s="23">
        <v>42125</v>
      </c>
      <c r="F3849">
        <v>5</v>
      </c>
      <c r="G3849">
        <v>5</v>
      </c>
      <c r="H3849">
        <v>1</v>
      </c>
      <c r="I3849">
        <v>34</v>
      </c>
      <c r="J3849">
        <v>50</v>
      </c>
      <c r="K3849">
        <v>0.68</v>
      </c>
      <c r="L3849">
        <v>50</v>
      </c>
      <c r="M3849">
        <v>1</v>
      </c>
      <c r="N3849">
        <v>34</v>
      </c>
      <c r="P3849">
        <v>0</v>
      </c>
      <c r="Q3849">
        <v>0</v>
      </c>
      <c r="R3849" t="e">
        <v>#DIV/0!</v>
      </c>
      <c r="S3849">
        <v>0</v>
      </c>
    </row>
    <row r="3850" spans="1:19" x14ac:dyDescent="0.2">
      <c r="A3850" t="s">
        <v>17455</v>
      </c>
      <c r="B3850" t="s">
        <v>17456</v>
      </c>
      <c r="C3850" t="s">
        <v>226</v>
      </c>
      <c r="D3850" t="s">
        <v>1002</v>
      </c>
      <c r="E3850" s="23">
        <v>42125</v>
      </c>
      <c r="F3850">
        <v>5</v>
      </c>
      <c r="G3850">
        <v>5</v>
      </c>
      <c r="H3850">
        <v>1</v>
      </c>
      <c r="I3850">
        <v>34</v>
      </c>
      <c r="J3850">
        <v>50</v>
      </c>
      <c r="K3850">
        <v>0.68</v>
      </c>
      <c r="L3850">
        <v>50</v>
      </c>
      <c r="M3850">
        <v>1</v>
      </c>
      <c r="N3850">
        <v>34</v>
      </c>
      <c r="P3850">
        <v>0</v>
      </c>
      <c r="Q3850">
        <v>0</v>
      </c>
      <c r="R3850" t="e">
        <v>#DIV/0!</v>
      </c>
      <c r="S3850">
        <v>0</v>
      </c>
    </row>
    <row r="3851" spans="1:19" x14ac:dyDescent="0.2">
      <c r="A3851" t="s">
        <v>17632</v>
      </c>
      <c r="B3851" t="s">
        <v>17633</v>
      </c>
      <c r="C3851" t="s">
        <v>232</v>
      </c>
      <c r="D3851" t="s">
        <v>1000</v>
      </c>
      <c r="E3851" s="23">
        <v>42125</v>
      </c>
      <c r="F3851">
        <v>11</v>
      </c>
      <c r="G3851">
        <v>12</v>
      </c>
      <c r="H3851">
        <v>0.91666666666666663</v>
      </c>
      <c r="I3851">
        <v>98</v>
      </c>
      <c r="J3851">
        <v>100</v>
      </c>
      <c r="K3851">
        <v>0.98</v>
      </c>
      <c r="L3851">
        <v>110</v>
      </c>
      <c r="M3851">
        <v>0.90909090909090906</v>
      </c>
      <c r="N3851">
        <v>98</v>
      </c>
      <c r="P3851">
        <v>0</v>
      </c>
      <c r="Q3851">
        <v>0</v>
      </c>
      <c r="R3851" t="e">
        <v>#DIV/0!</v>
      </c>
      <c r="S3851">
        <v>0</v>
      </c>
    </row>
    <row r="3852" spans="1:19" x14ac:dyDescent="0.2">
      <c r="A3852" t="s">
        <v>17829</v>
      </c>
      <c r="B3852" t="s">
        <v>17830</v>
      </c>
      <c r="C3852" t="s">
        <v>231</v>
      </c>
      <c r="D3852" t="s">
        <v>1002</v>
      </c>
      <c r="E3852" s="23">
        <v>42125</v>
      </c>
      <c r="F3852">
        <v>11</v>
      </c>
      <c r="G3852">
        <v>12</v>
      </c>
      <c r="H3852">
        <v>0.91666666666666663</v>
      </c>
      <c r="I3852">
        <v>98</v>
      </c>
      <c r="J3852">
        <v>100</v>
      </c>
      <c r="K3852">
        <v>0.98</v>
      </c>
      <c r="L3852">
        <v>110</v>
      </c>
      <c r="M3852">
        <v>0.90909090909090906</v>
      </c>
      <c r="N3852">
        <v>98</v>
      </c>
      <c r="P3852">
        <v>0</v>
      </c>
      <c r="Q3852">
        <v>0</v>
      </c>
      <c r="R3852" t="e">
        <v>#DIV/0!</v>
      </c>
      <c r="S3852">
        <v>0</v>
      </c>
    </row>
    <row r="3853" spans="1:19" x14ac:dyDescent="0.2">
      <c r="A3853" t="s">
        <v>18006</v>
      </c>
      <c r="B3853" t="s">
        <v>18007</v>
      </c>
      <c r="C3853" t="s">
        <v>317</v>
      </c>
      <c r="D3853" t="s">
        <v>1000</v>
      </c>
      <c r="E3853" s="23">
        <v>42125</v>
      </c>
      <c r="F3853">
        <v>11</v>
      </c>
      <c r="G3853">
        <v>11</v>
      </c>
      <c r="H3853">
        <v>1</v>
      </c>
      <c r="I3853">
        <v>29</v>
      </c>
      <c r="J3853">
        <v>26</v>
      </c>
      <c r="K3853">
        <v>1.1153846153846154</v>
      </c>
      <c r="L3853">
        <v>26</v>
      </c>
      <c r="M3853">
        <v>1</v>
      </c>
      <c r="N3853">
        <v>27</v>
      </c>
      <c r="P3853">
        <v>1</v>
      </c>
      <c r="Q3853">
        <v>1</v>
      </c>
      <c r="R3853">
        <v>1</v>
      </c>
      <c r="S3853">
        <v>2</v>
      </c>
    </row>
    <row r="3854" spans="1:19" x14ac:dyDescent="0.2">
      <c r="A3854" t="s">
        <v>18185</v>
      </c>
      <c r="B3854" t="s">
        <v>18186</v>
      </c>
      <c r="C3854" t="s">
        <v>316</v>
      </c>
      <c r="D3854" t="s">
        <v>1002</v>
      </c>
      <c r="E3854" s="23">
        <v>42125</v>
      </c>
      <c r="F3854">
        <v>11</v>
      </c>
      <c r="G3854">
        <v>11</v>
      </c>
      <c r="H3854">
        <v>1</v>
      </c>
      <c r="I3854">
        <v>29</v>
      </c>
      <c r="J3854">
        <v>26</v>
      </c>
      <c r="K3854">
        <v>1.1153846153846154</v>
      </c>
      <c r="L3854">
        <v>26</v>
      </c>
      <c r="M3854">
        <v>1</v>
      </c>
      <c r="N3854">
        <v>27</v>
      </c>
      <c r="P3854">
        <v>1</v>
      </c>
      <c r="Q3854">
        <v>1</v>
      </c>
      <c r="R3854">
        <v>1</v>
      </c>
      <c r="S3854">
        <v>2</v>
      </c>
    </row>
    <row r="3855" spans="1:19" x14ac:dyDescent="0.2">
      <c r="A3855" t="s">
        <v>18438</v>
      </c>
      <c r="B3855" t="s">
        <v>18439</v>
      </c>
      <c r="C3855" t="s">
        <v>214</v>
      </c>
      <c r="D3855" t="s">
        <v>1000</v>
      </c>
      <c r="E3855" s="23">
        <v>42125</v>
      </c>
      <c r="F3855">
        <v>14</v>
      </c>
      <c r="G3855">
        <v>16</v>
      </c>
      <c r="H3855">
        <v>0.875</v>
      </c>
      <c r="I3855">
        <v>108</v>
      </c>
      <c r="J3855">
        <v>120</v>
      </c>
      <c r="K3855">
        <v>0.9</v>
      </c>
      <c r="L3855">
        <v>137</v>
      </c>
      <c r="M3855">
        <v>0.87591240875912413</v>
      </c>
      <c r="N3855">
        <v>81</v>
      </c>
      <c r="P3855">
        <v>6</v>
      </c>
      <c r="Q3855">
        <v>7</v>
      </c>
      <c r="R3855">
        <v>0.8571428571428571</v>
      </c>
      <c r="S3855">
        <v>27</v>
      </c>
    </row>
    <row r="3856" spans="1:19" x14ac:dyDescent="0.2">
      <c r="A3856" t="s">
        <v>18617</v>
      </c>
      <c r="B3856" t="s">
        <v>18618</v>
      </c>
      <c r="C3856" t="s">
        <v>215</v>
      </c>
      <c r="D3856" t="s">
        <v>1002</v>
      </c>
      <c r="E3856" s="23">
        <v>42125</v>
      </c>
      <c r="F3856">
        <v>6</v>
      </c>
      <c r="G3856">
        <v>7</v>
      </c>
      <c r="H3856">
        <v>0.8571428571428571</v>
      </c>
      <c r="I3856">
        <v>47</v>
      </c>
      <c r="J3856">
        <v>40</v>
      </c>
      <c r="K3856">
        <v>1.175</v>
      </c>
      <c r="L3856">
        <v>47</v>
      </c>
      <c r="M3856">
        <v>0.85106382978723405</v>
      </c>
      <c r="N3856">
        <v>29</v>
      </c>
      <c r="O3856">
        <v>0.85</v>
      </c>
      <c r="P3856">
        <v>6</v>
      </c>
      <c r="Q3856">
        <v>7</v>
      </c>
      <c r="R3856">
        <v>0.8571428571428571</v>
      </c>
      <c r="S3856">
        <v>18</v>
      </c>
    </row>
    <row r="3857" spans="1:19" x14ac:dyDescent="0.2">
      <c r="A3857" t="s">
        <v>18794</v>
      </c>
      <c r="B3857" t="s">
        <v>18795</v>
      </c>
      <c r="C3857" t="s">
        <v>216</v>
      </c>
      <c r="D3857" t="s">
        <v>1002</v>
      </c>
      <c r="E3857" s="23">
        <v>42125</v>
      </c>
      <c r="F3857">
        <v>8</v>
      </c>
      <c r="G3857">
        <v>9</v>
      </c>
      <c r="H3857">
        <v>0.88888888888888884</v>
      </c>
      <c r="I3857">
        <v>61</v>
      </c>
      <c r="J3857">
        <v>80</v>
      </c>
      <c r="K3857">
        <v>0.76249999999999996</v>
      </c>
      <c r="L3857">
        <v>90</v>
      </c>
      <c r="M3857">
        <v>0.88888888888888884</v>
      </c>
      <c r="N3857">
        <v>52</v>
      </c>
      <c r="P3857">
        <v>0</v>
      </c>
      <c r="Q3857">
        <v>0</v>
      </c>
      <c r="R3857" t="e">
        <v>#DIV/0!</v>
      </c>
      <c r="S3857">
        <v>9</v>
      </c>
    </row>
    <row r="3858" spans="1:19" x14ac:dyDescent="0.2">
      <c r="A3858" t="s">
        <v>18971</v>
      </c>
      <c r="B3858" t="s">
        <v>18972</v>
      </c>
      <c r="C3858" t="s">
        <v>229</v>
      </c>
      <c r="D3858" t="s">
        <v>1002</v>
      </c>
      <c r="E3858" s="23">
        <v>42125</v>
      </c>
      <c r="F3858">
        <v>2</v>
      </c>
      <c r="G3858">
        <v>3</v>
      </c>
      <c r="H3858">
        <v>0.66666666666666663</v>
      </c>
      <c r="I3858">
        <v>0</v>
      </c>
      <c r="J3858">
        <v>12</v>
      </c>
      <c r="K3858">
        <v>0</v>
      </c>
      <c r="L3858">
        <v>18</v>
      </c>
      <c r="M3858">
        <v>0.66666666666666663</v>
      </c>
      <c r="N3858">
        <v>0</v>
      </c>
      <c r="P3858">
        <v>0</v>
      </c>
      <c r="Q3858">
        <v>0</v>
      </c>
      <c r="R3858" t="e">
        <v>#DIV/0!</v>
      </c>
      <c r="S3858">
        <v>0</v>
      </c>
    </row>
    <row r="3859" spans="1:19" x14ac:dyDescent="0.2">
      <c r="A3859" t="s">
        <v>19148</v>
      </c>
      <c r="B3859" t="s">
        <v>19149</v>
      </c>
      <c r="C3859" t="s">
        <v>230</v>
      </c>
      <c r="D3859" t="s">
        <v>1000</v>
      </c>
      <c r="E3859" s="23">
        <v>42125</v>
      </c>
      <c r="F3859">
        <v>2</v>
      </c>
      <c r="G3859">
        <v>3</v>
      </c>
      <c r="H3859">
        <v>0.66666666666666663</v>
      </c>
      <c r="I3859">
        <v>0</v>
      </c>
      <c r="J3859">
        <v>12</v>
      </c>
      <c r="K3859">
        <v>0</v>
      </c>
      <c r="L3859">
        <v>18</v>
      </c>
      <c r="M3859">
        <v>0.66666666666666663</v>
      </c>
      <c r="N3859">
        <v>0</v>
      </c>
      <c r="P3859">
        <v>0</v>
      </c>
      <c r="Q3859">
        <v>0</v>
      </c>
      <c r="R3859" t="e">
        <v>#DIV/0!</v>
      </c>
      <c r="S3859">
        <v>0</v>
      </c>
    </row>
    <row r="3860" spans="1:19" x14ac:dyDescent="0.2">
      <c r="A3860" t="s">
        <v>19327</v>
      </c>
      <c r="B3860" t="s">
        <v>19328</v>
      </c>
      <c r="C3860" t="s">
        <v>234</v>
      </c>
      <c r="D3860" t="s">
        <v>1000</v>
      </c>
      <c r="E3860" s="23">
        <v>42125</v>
      </c>
      <c r="F3860">
        <v>7</v>
      </c>
      <c r="G3860">
        <v>7</v>
      </c>
      <c r="H3860">
        <v>1</v>
      </c>
      <c r="I3860">
        <v>0</v>
      </c>
      <c r="J3860">
        <v>70</v>
      </c>
      <c r="K3860">
        <v>0</v>
      </c>
      <c r="L3860">
        <v>70</v>
      </c>
      <c r="M3860">
        <v>1</v>
      </c>
      <c r="N3860">
        <v>0</v>
      </c>
      <c r="P3860">
        <v>0</v>
      </c>
      <c r="Q3860">
        <v>0</v>
      </c>
      <c r="R3860" t="e">
        <v>#DIV/0!</v>
      </c>
      <c r="S3860">
        <v>0</v>
      </c>
    </row>
    <row r="3861" spans="1:19" x14ac:dyDescent="0.2">
      <c r="A3861" t="s">
        <v>19506</v>
      </c>
      <c r="B3861" t="s">
        <v>19507</v>
      </c>
      <c r="C3861" t="s">
        <v>233</v>
      </c>
      <c r="D3861" t="s">
        <v>1002</v>
      </c>
      <c r="E3861" s="23">
        <v>42125</v>
      </c>
      <c r="F3861">
        <v>7</v>
      </c>
      <c r="G3861">
        <v>7</v>
      </c>
      <c r="H3861">
        <v>1</v>
      </c>
      <c r="I3861">
        <v>0</v>
      </c>
      <c r="J3861">
        <v>70</v>
      </c>
      <c r="K3861">
        <v>0</v>
      </c>
      <c r="L3861">
        <v>70</v>
      </c>
      <c r="M3861">
        <v>1</v>
      </c>
      <c r="N3861">
        <v>0</v>
      </c>
      <c r="P3861">
        <v>0</v>
      </c>
      <c r="Q3861">
        <v>0</v>
      </c>
      <c r="R3861" t="e">
        <v>#DIV/0!</v>
      </c>
      <c r="S3861">
        <v>0</v>
      </c>
    </row>
    <row r="3862" spans="1:19" x14ac:dyDescent="0.2">
      <c r="A3862" t="s">
        <v>19881</v>
      </c>
      <c r="B3862" t="s">
        <v>19882</v>
      </c>
      <c r="C3862" t="s">
        <v>220</v>
      </c>
      <c r="D3862" t="s">
        <v>1000</v>
      </c>
      <c r="E3862" s="23">
        <v>42125</v>
      </c>
      <c r="F3862">
        <v>15</v>
      </c>
      <c r="G3862">
        <v>16</v>
      </c>
      <c r="H3862">
        <v>0.9375</v>
      </c>
      <c r="I3862">
        <v>35</v>
      </c>
      <c r="J3862">
        <v>44</v>
      </c>
      <c r="K3862">
        <v>0.79545454545454541</v>
      </c>
      <c r="L3862">
        <v>48</v>
      </c>
      <c r="M3862">
        <v>0.91666666666666663</v>
      </c>
      <c r="N3862">
        <v>25</v>
      </c>
      <c r="P3862">
        <v>7</v>
      </c>
      <c r="Q3862">
        <v>10</v>
      </c>
      <c r="R3862">
        <v>0.7</v>
      </c>
      <c r="S3862">
        <v>10</v>
      </c>
    </row>
    <row r="3863" spans="1:19" x14ac:dyDescent="0.2">
      <c r="A3863" t="s">
        <v>20060</v>
      </c>
      <c r="B3863" t="s">
        <v>20061</v>
      </c>
      <c r="C3863" t="s">
        <v>221</v>
      </c>
      <c r="D3863" t="s">
        <v>1002</v>
      </c>
      <c r="E3863" s="23">
        <v>42125</v>
      </c>
      <c r="F3863">
        <v>11</v>
      </c>
      <c r="G3863">
        <v>12</v>
      </c>
      <c r="H3863">
        <v>0.91666666666666663</v>
      </c>
      <c r="I3863">
        <v>31</v>
      </c>
      <c r="J3863">
        <v>36</v>
      </c>
      <c r="K3863">
        <v>0.86111111111111116</v>
      </c>
      <c r="L3863">
        <v>40</v>
      </c>
      <c r="M3863">
        <v>0.9</v>
      </c>
      <c r="N3863">
        <v>22</v>
      </c>
      <c r="O3863">
        <v>0.84567999999999999</v>
      </c>
      <c r="P3863">
        <v>7</v>
      </c>
      <c r="Q3863">
        <v>10</v>
      </c>
      <c r="R3863">
        <v>0.7</v>
      </c>
      <c r="S3863">
        <v>9</v>
      </c>
    </row>
    <row r="3864" spans="1:19" x14ac:dyDescent="0.2">
      <c r="A3864" t="s">
        <v>20237</v>
      </c>
      <c r="B3864" t="s">
        <v>20238</v>
      </c>
      <c r="C3864" t="s">
        <v>222</v>
      </c>
      <c r="D3864" t="s">
        <v>1002</v>
      </c>
      <c r="E3864" s="23">
        <v>42125</v>
      </c>
      <c r="F3864">
        <v>4</v>
      </c>
      <c r="G3864">
        <v>4</v>
      </c>
      <c r="H3864">
        <v>1</v>
      </c>
      <c r="I3864">
        <v>4</v>
      </c>
      <c r="J3864">
        <v>8</v>
      </c>
      <c r="K3864">
        <v>0.5</v>
      </c>
      <c r="L3864">
        <v>8</v>
      </c>
      <c r="M3864">
        <v>1</v>
      </c>
      <c r="N3864">
        <v>3</v>
      </c>
      <c r="O3864">
        <v>0.68899999999999995</v>
      </c>
      <c r="P3864">
        <v>0</v>
      </c>
      <c r="Q3864">
        <v>0</v>
      </c>
      <c r="R3864" t="e">
        <v>#DIV/0!</v>
      </c>
      <c r="S3864">
        <v>1</v>
      </c>
    </row>
    <row r="3865" spans="1:19" x14ac:dyDescent="0.2">
      <c r="A3865" t="s">
        <v>20414</v>
      </c>
      <c r="B3865" t="s">
        <v>20415</v>
      </c>
      <c r="C3865" t="s">
        <v>211</v>
      </c>
      <c r="D3865" t="s">
        <v>1002</v>
      </c>
      <c r="E3865" s="23">
        <v>42125</v>
      </c>
      <c r="F3865">
        <v>2</v>
      </c>
      <c r="G3865">
        <v>3</v>
      </c>
      <c r="H3865">
        <v>0.66666666666666663</v>
      </c>
      <c r="I3865">
        <v>22</v>
      </c>
      <c r="J3865">
        <v>12</v>
      </c>
      <c r="K3865">
        <v>1.8333333333333333</v>
      </c>
      <c r="L3865">
        <v>20</v>
      </c>
      <c r="M3865">
        <v>0.6</v>
      </c>
      <c r="N3865">
        <v>16</v>
      </c>
      <c r="P3865">
        <v>5</v>
      </c>
      <c r="Q3865">
        <v>8</v>
      </c>
      <c r="R3865">
        <v>0.625</v>
      </c>
      <c r="S3865">
        <v>6</v>
      </c>
    </row>
    <row r="3866" spans="1:19" x14ac:dyDescent="0.2">
      <c r="A3866" t="s">
        <v>20591</v>
      </c>
      <c r="B3866" t="s">
        <v>20592</v>
      </c>
      <c r="C3866" t="s">
        <v>207</v>
      </c>
      <c r="D3866" t="s">
        <v>1000</v>
      </c>
      <c r="E3866" s="23">
        <v>42125</v>
      </c>
      <c r="F3866">
        <v>9</v>
      </c>
      <c r="G3866">
        <v>10</v>
      </c>
      <c r="H3866">
        <v>0.9</v>
      </c>
      <c r="I3866">
        <v>58</v>
      </c>
      <c r="J3866">
        <v>57</v>
      </c>
      <c r="K3866">
        <v>1.0175438596491229</v>
      </c>
      <c r="L3866">
        <v>65</v>
      </c>
      <c r="M3866">
        <v>0.87692307692307692</v>
      </c>
      <c r="N3866">
        <v>51</v>
      </c>
      <c r="P3866">
        <v>10</v>
      </c>
      <c r="Q3866">
        <v>16</v>
      </c>
      <c r="R3866">
        <v>0.625</v>
      </c>
      <c r="S3866">
        <v>7</v>
      </c>
    </row>
    <row r="3867" spans="1:19" x14ac:dyDescent="0.2">
      <c r="A3867" t="s">
        <v>20835</v>
      </c>
      <c r="B3867" t="s">
        <v>20836</v>
      </c>
      <c r="C3867" t="s">
        <v>210</v>
      </c>
      <c r="D3867" t="s">
        <v>1002</v>
      </c>
      <c r="E3867" s="23">
        <v>42125</v>
      </c>
      <c r="F3867">
        <v>5</v>
      </c>
      <c r="G3867">
        <v>5</v>
      </c>
      <c r="H3867">
        <v>1</v>
      </c>
      <c r="I3867">
        <v>24</v>
      </c>
      <c r="J3867">
        <v>35</v>
      </c>
      <c r="K3867">
        <v>0.68571428571428572</v>
      </c>
      <c r="L3867">
        <v>35</v>
      </c>
      <c r="M3867">
        <v>1</v>
      </c>
      <c r="N3867">
        <v>23</v>
      </c>
      <c r="O3867">
        <v>1.1599999999999999</v>
      </c>
      <c r="P3867">
        <v>5</v>
      </c>
      <c r="Q3867">
        <v>8</v>
      </c>
      <c r="R3867">
        <v>0.625</v>
      </c>
      <c r="S3867">
        <v>1</v>
      </c>
    </row>
    <row r="3868" spans="1:19" x14ac:dyDescent="0.2">
      <c r="A3868" t="s">
        <v>21012</v>
      </c>
      <c r="B3868" t="s">
        <v>21013</v>
      </c>
      <c r="C3868" t="s">
        <v>208</v>
      </c>
      <c r="D3868" t="s">
        <v>1002</v>
      </c>
      <c r="E3868" s="23">
        <v>42125</v>
      </c>
      <c r="F3868">
        <v>2</v>
      </c>
      <c r="G3868">
        <v>2</v>
      </c>
      <c r="H3868">
        <v>1</v>
      </c>
      <c r="I3868">
        <v>12</v>
      </c>
      <c r="J3868">
        <v>10</v>
      </c>
      <c r="K3868">
        <v>1.2</v>
      </c>
      <c r="L3868">
        <v>10</v>
      </c>
      <c r="M3868">
        <v>1</v>
      </c>
      <c r="N3868">
        <v>12</v>
      </c>
      <c r="P3868">
        <v>0</v>
      </c>
      <c r="Q3868">
        <v>0</v>
      </c>
      <c r="R3868" t="e">
        <v>#DIV/0!</v>
      </c>
      <c r="S3868">
        <v>0</v>
      </c>
    </row>
    <row r="3869" spans="1:19" x14ac:dyDescent="0.2">
      <c r="A3869" t="s">
        <v>21267</v>
      </c>
      <c r="B3869" t="s">
        <v>21268</v>
      </c>
      <c r="C3869" t="s">
        <v>213</v>
      </c>
      <c r="D3869" t="s">
        <v>1002</v>
      </c>
      <c r="E3869" s="23">
        <v>42125</v>
      </c>
      <c r="F3869">
        <v>2</v>
      </c>
      <c r="G3869">
        <v>3</v>
      </c>
      <c r="H3869">
        <v>0.66666666666666663</v>
      </c>
      <c r="I3869">
        <v>12</v>
      </c>
      <c r="J3869">
        <v>12</v>
      </c>
      <c r="K3869">
        <v>1</v>
      </c>
      <c r="L3869">
        <v>20</v>
      </c>
      <c r="M3869">
        <v>0.6</v>
      </c>
      <c r="N3869">
        <v>12</v>
      </c>
      <c r="P3869">
        <v>0</v>
      </c>
      <c r="Q3869">
        <v>0</v>
      </c>
      <c r="R3869" t="e">
        <v>#DIV/0!</v>
      </c>
      <c r="S3869">
        <v>0</v>
      </c>
    </row>
    <row r="3870" spans="1:19" x14ac:dyDescent="0.2">
      <c r="A3870" t="s">
        <v>21509</v>
      </c>
      <c r="B3870" t="s">
        <v>21510</v>
      </c>
      <c r="C3870" t="s">
        <v>212</v>
      </c>
      <c r="D3870" t="s">
        <v>1000</v>
      </c>
      <c r="E3870" s="23">
        <v>42125</v>
      </c>
      <c r="F3870">
        <v>2</v>
      </c>
      <c r="G3870">
        <v>3</v>
      </c>
      <c r="H3870">
        <v>0.66666666666666663</v>
      </c>
      <c r="I3870">
        <v>12</v>
      </c>
      <c r="J3870">
        <v>12</v>
      </c>
      <c r="K3870">
        <v>1</v>
      </c>
      <c r="L3870">
        <v>20</v>
      </c>
      <c r="M3870">
        <v>0.6</v>
      </c>
      <c r="N3870">
        <v>12</v>
      </c>
      <c r="P3870">
        <v>0</v>
      </c>
      <c r="Q3870">
        <v>0</v>
      </c>
      <c r="R3870" t="e">
        <v>#DIV/0!</v>
      </c>
      <c r="S3870">
        <v>0</v>
      </c>
    </row>
    <row r="3871" spans="1:19" x14ac:dyDescent="0.2">
      <c r="A3871" t="s">
        <v>21718</v>
      </c>
      <c r="B3871" t="s">
        <v>21719</v>
      </c>
      <c r="C3871" t="s">
        <v>217</v>
      </c>
      <c r="D3871" t="s">
        <v>1000</v>
      </c>
      <c r="E3871" s="23">
        <v>42125</v>
      </c>
      <c r="F3871">
        <v>6</v>
      </c>
      <c r="G3871">
        <v>7</v>
      </c>
      <c r="H3871">
        <v>0.8571428571428571</v>
      </c>
      <c r="I3871">
        <v>19</v>
      </c>
      <c r="J3871">
        <v>40</v>
      </c>
      <c r="K3871">
        <v>0.47499999999999998</v>
      </c>
      <c r="L3871">
        <v>50</v>
      </c>
      <c r="M3871">
        <v>0.8</v>
      </c>
      <c r="N3871">
        <v>19</v>
      </c>
      <c r="P3871">
        <v>0</v>
      </c>
      <c r="Q3871">
        <v>0</v>
      </c>
      <c r="R3871" t="e">
        <v>#DIV/0!</v>
      </c>
      <c r="S3871">
        <v>0</v>
      </c>
    </row>
    <row r="3872" spans="1:19" x14ac:dyDescent="0.2">
      <c r="A3872" t="s">
        <v>21962</v>
      </c>
      <c r="B3872" t="s">
        <v>21963</v>
      </c>
      <c r="C3872" t="s">
        <v>218</v>
      </c>
      <c r="D3872" t="s">
        <v>1002</v>
      </c>
      <c r="E3872" s="23">
        <v>42125</v>
      </c>
      <c r="F3872">
        <v>4</v>
      </c>
      <c r="G3872">
        <v>4</v>
      </c>
      <c r="H3872">
        <v>1</v>
      </c>
      <c r="I3872">
        <v>2</v>
      </c>
      <c r="J3872">
        <v>20</v>
      </c>
      <c r="K3872">
        <v>0.1</v>
      </c>
      <c r="L3872">
        <v>20</v>
      </c>
      <c r="M3872">
        <v>1</v>
      </c>
      <c r="N3872">
        <v>2</v>
      </c>
      <c r="P3872">
        <v>0</v>
      </c>
      <c r="Q3872">
        <v>0</v>
      </c>
      <c r="R3872" t="e">
        <v>#DIV/0!</v>
      </c>
      <c r="S3872">
        <v>0</v>
      </c>
    </row>
    <row r="3873" spans="1:19" x14ac:dyDescent="0.2">
      <c r="A3873" t="s">
        <v>22139</v>
      </c>
      <c r="B3873" t="s">
        <v>22140</v>
      </c>
      <c r="C3873" t="s">
        <v>219</v>
      </c>
      <c r="D3873" t="s">
        <v>1002</v>
      </c>
      <c r="E3873" s="23">
        <v>42125</v>
      </c>
      <c r="F3873">
        <v>2</v>
      </c>
      <c r="G3873">
        <v>3</v>
      </c>
      <c r="H3873">
        <v>0.66666666666666663</v>
      </c>
      <c r="I3873">
        <v>17</v>
      </c>
      <c r="J3873">
        <v>20</v>
      </c>
      <c r="K3873">
        <v>0.85</v>
      </c>
      <c r="L3873">
        <v>30</v>
      </c>
      <c r="M3873">
        <v>0.66666666666666663</v>
      </c>
      <c r="N3873">
        <v>17</v>
      </c>
      <c r="P3873">
        <v>0</v>
      </c>
      <c r="Q3873">
        <v>0</v>
      </c>
      <c r="R3873" t="e">
        <v>#DIV/0!</v>
      </c>
      <c r="S3873">
        <v>0</v>
      </c>
    </row>
    <row r="3874" spans="1:19" x14ac:dyDescent="0.2">
      <c r="A3874" t="s">
        <v>9309</v>
      </c>
      <c r="B3874" t="s">
        <v>9310</v>
      </c>
      <c r="C3874" t="s">
        <v>211</v>
      </c>
      <c r="D3874" t="s">
        <v>1000</v>
      </c>
      <c r="E3874" s="23">
        <v>42156</v>
      </c>
      <c r="F3874">
        <v>2</v>
      </c>
      <c r="G3874">
        <v>3</v>
      </c>
      <c r="H3874">
        <v>0.66666666666666663</v>
      </c>
      <c r="I3874">
        <v>21</v>
      </c>
      <c r="J3874">
        <v>12</v>
      </c>
      <c r="K3874">
        <v>1.75</v>
      </c>
      <c r="L3874">
        <v>20</v>
      </c>
      <c r="M3874">
        <v>0.6</v>
      </c>
      <c r="N3874">
        <v>18</v>
      </c>
      <c r="P3874">
        <v>2</v>
      </c>
      <c r="Q3874">
        <v>7</v>
      </c>
      <c r="R3874">
        <v>0.2857142857142857</v>
      </c>
      <c r="S3874">
        <v>3</v>
      </c>
    </row>
    <row r="3875" spans="1:19" x14ac:dyDescent="0.2">
      <c r="A3875" t="s">
        <v>8470</v>
      </c>
      <c r="B3875" t="s">
        <v>8471</v>
      </c>
      <c r="C3875" t="s">
        <v>213</v>
      </c>
      <c r="D3875" t="s">
        <v>1000</v>
      </c>
      <c r="E3875" s="23">
        <v>42156</v>
      </c>
      <c r="F3875">
        <v>2</v>
      </c>
      <c r="G3875">
        <v>3</v>
      </c>
      <c r="H3875">
        <v>0.66666666666666663</v>
      </c>
      <c r="I3875">
        <v>14</v>
      </c>
      <c r="J3875">
        <v>12</v>
      </c>
      <c r="K3875">
        <v>1.1666666666666667</v>
      </c>
      <c r="L3875">
        <v>20</v>
      </c>
      <c r="M3875">
        <v>0.6</v>
      </c>
      <c r="N3875">
        <v>11</v>
      </c>
      <c r="P3875">
        <v>1</v>
      </c>
      <c r="Q3875">
        <v>1</v>
      </c>
      <c r="R3875">
        <v>1</v>
      </c>
      <c r="S3875">
        <v>3</v>
      </c>
    </row>
    <row r="3876" spans="1:19" x14ac:dyDescent="0.2">
      <c r="A3876" t="s">
        <v>5046</v>
      </c>
      <c r="B3876" t="s">
        <v>5047</v>
      </c>
      <c r="C3876" t="s">
        <v>229</v>
      </c>
      <c r="D3876" t="s">
        <v>1000</v>
      </c>
      <c r="E3876" s="23">
        <v>42156</v>
      </c>
      <c r="F3876">
        <v>1</v>
      </c>
      <c r="G3876">
        <v>2</v>
      </c>
      <c r="H3876">
        <v>0.5</v>
      </c>
      <c r="I3876">
        <v>11</v>
      </c>
      <c r="J3876">
        <v>6</v>
      </c>
      <c r="K3876">
        <v>1.8333333333333333</v>
      </c>
      <c r="L3876">
        <v>12</v>
      </c>
      <c r="M3876">
        <v>0.5</v>
      </c>
      <c r="N3876">
        <v>8</v>
      </c>
      <c r="P3876">
        <v>1</v>
      </c>
      <c r="Q3876">
        <v>4</v>
      </c>
      <c r="R3876">
        <v>0.25</v>
      </c>
      <c r="S3876">
        <v>3</v>
      </c>
    </row>
    <row r="3877" spans="1:19" x14ac:dyDescent="0.2">
      <c r="A3877" t="s">
        <v>5670</v>
      </c>
      <c r="B3877" t="s">
        <v>5671</v>
      </c>
      <c r="C3877" t="s">
        <v>1047</v>
      </c>
      <c r="D3877" t="s">
        <v>1000</v>
      </c>
      <c r="E3877" s="23">
        <v>42156</v>
      </c>
      <c r="F3877">
        <v>5</v>
      </c>
      <c r="G3877">
        <v>5</v>
      </c>
      <c r="H3877">
        <v>1</v>
      </c>
      <c r="I3877">
        <v>17</v>
      </c>
      <c r="J3877">
        <v>25</v>
      </c>
      <c r="K3877">
        <v>0.68</v>
      </c>
      <c r="L3877">
        <v>25</v>
      </c>
      <c r="M3877">
        <v>1</v>
      </c>
      <c r="N3877">
        <v>15</v>
      </c>
      <c r="P3877">
        <v>2</v>
      </c>
      <c r="Q3877">
        <v>3</v>
      </c>
      <c r="R3877">
        <v>0.66666666666666663</v>
      </c>
      <c r="S3877">
        <v>2</v>
      </c>
    </row>
    <row r="3878" spans="1:19" x14ac:dyDescent="0.2">
      <c r="A3878" t="s">
        <v>13212</v>
      </c>
      <c r="B3878" t="s">
        <v>13124</v>
      </c>
      <c r="C3878" t="s">
        <v>1051</v>
      </c>
      <c r="D3878" t="s">
        <v>1002</v>
      </c>
      <c r="E3878" s="23">
        <v>42156</v>
      </c>
      <c r="F3878">
        <v>3</v>
      </c>
      <c r="G3878">
        <v>3</v>
      </c>
      <c r="H3878">
        <v>1</v>
      </c>
      <c r="I3878">
        <v>3</v>
      </c>
      <c r="J3878">
        <v>15</v>
      </c>
      <c r="K3878">
        <v>0.2</v>
      </c>
      <c r="L3878">
        <v>15</v>
      </c>
      <c r="M3878">
        <v>1</v>
      </c>
      <c r="N3878">
        <v>3</v>
      </c>
      <c r="P3878">
        <v>2</v>
      </c>
      <c r="Q3878">
        <v>2</v>
      </c>
      <c r="R3878">
        <v>1</v>
      </c>
      <c r="S3878">
        <v>0</v>
      </c>
    </row>
    <row r="3879" spans="1:19" x14ac:dyDescent="0.2">
      <c r="A3879" t="s">
        <v>10547</v>
      </c>
      <c r="B3879" t="s">
        <v>10548</v>
      </c>
      <c r="C3879" t="s">
        <v>205</v>
      </c>
      <c r="D3879" t="s">
        <v>1000</v>
      </c>
      <c r="E3879" s="23">
        <v>42156</v>
      </c>
      <c r="F3879">
        <v>4</v>
      </c>
      <c r="G3879">
        <v>5</v>
      </c>
      <c r="H3879">
        <v>0.8</v>
      </c>
      <c r="I3879">
        <v>20</v>
      </c>
      <c r="J3879">
        <v>40</v>
      </c>
      <c r="K3879">
        <v>0.5</v>
      </c>
      <c r="L3879">
        <v>45</v>
      </c>
      <c r="M3879">
        <v>0.88888888888888884</v>
      </c>
      <c r="N3879">
        <v>16</v>
      </c>
      <c r="P3879">
        <v>8</v>
      </c>
      <c r="Q3879">
        <v>13</v>
      </c>
      <c r="R3879">
        <v>0.61538461538461542</v>
      </c>
      <c r="S3879">
        <v>4</v>
      </c>
    </row>
    <row r="3880" spans="1:19" x14ac:dyDescent="0.2">
      <c r="A3880" t="s">
        <v>8894</v>
      </c>
      <c r="B3880" t="s">
        <v>8895</v>
      </c>
      <c r="C3880" t="s">
        <v>210</v>
      </c>
      <c r="D3880" t="s">
        <v>1000</v>
      </c>
      <c r="E3880" s="23">
        <v>42156</v>
      </c>
      <c r="F3880">
        <v>5</v>
      </c>
      <c r="G3880">
        <v>5</v>
      </c>
      <c r="H3880">
        <v>1</v>
      </c>
      <c r="I3880">
        <v>27</v>
      </c>
      <c r="J3880">
        <v>35</v>
      </c>
      <c r="K3880">
        <v>0.77142857142857146</v>
      </c>
      <c r="L3880">
        <v>35</v>
      </c>
      <c r="M3880">
        <v>1</v>
      </c>
      <c r="N3880">
        <v>21</v>
      </c>
      <c r="O3880">
        <v>1.325</v>
      </c>
      <c r="P3880">
        <v>2</v>
      </c>
      <c r="Q3880">
        <v>2</v>
      </c>
      <c r="R3880">
        <v>1</v>
      </c>
      <c r="S3880">
        <v>6</v>
      </c>
    </row>
    <row r="3881" spans="1:19" x14ac:dyDescent="0.2">
      <c r="A3881" t="s">
        <v>6089</v>
      </c>
      <c r="B3881" t="s">
        <v>6090</v>
      </c>
      <c r="C3881" t="s">
        <v>215</v>
      </c>
      <c r="D3881" t="s">
        <v>1000</v>
      </c>
      <c r="E3881" s="23">
        <v>42156</v>
      </c>
      <c r="F3881">
        <v>6</v>
      </c>
      <c r="G3881">
        <v>7</v>
      </c>
      <c r="H3881">
        <v>0.8571428571428571</v>
      </c>
      <c r="I3881">
        <v>37</v>
      </c>
      <c r="J3881">
        <v>40</v>
      </c>
      <c r="K3881">
        <v>0.92500000000000004</v>
      </c>
      <c r="L3881">
        <v>47</v>
      </c>
      <c r="M3881">
        <v>0.85106382978723405</v>
      </c>
      <c r="N3881">
        <v>32</v>
      </c>
      <c r="O3881">
        <v>1.0425</v>
      </c>
      <c r="P3881">
        <v>12</v>
      </c>
      <c r="Q3881">
        <v>13</v>
      </c>
      <c r="R3881">
        <v>0.92307692307692313</v>
      </c>
      <c r="S3881">
        <v>5</v>
      </c>
    </row>
    <row r="3882" spans="1:19" x14ac:dyDescent="0.2">
      <c r="A3882" t="s">
        <v>3389</v>
      </c>
      <c r="B3882" t="s">
        <v>3390</v>
      </c>
      <c r="C3882" t="s">
        <v>221</v>
      </c>
      <c r="D3882" t="s">
        <v>1000</v>
      </c>
      <c r="E3882" s="23">
        <v>42156</v>
      </c>
      <c r="F3882">
        <v>11</v>
      </c>
      <c r="G3882">
        <v>12</v>
      </c>
      <c r="H3882">
        <v>0.91666666666666663</v>
      </c>
      <c r="I3882">
        <v>34</v>
      </c>
      <c r="J3882">
        <v>36</v>
      </c>
      <c r="K3882">
        <v>0.94444444444444442</v>
      </c>
      <c r="L3882">
        <v>40</v>
      </c>
      <c r="M3882">
        <v>0.9</v>
      </c>
      <c r="N3882">
        <v>25</v>
      </c>
      <c r="O3882">
        <v>0.83010000000000006</v>
      </c>
      <c r="P3882">
        <v>5</v>
      </c>
      <c r="Q3882">
        <v>8</v>
      </c>
      <c r="R3882">
        <v>0.625</v>
      </c>
      <c r="S3882">
        <v>9</v>
      </c>
    </row>
    <row r="3883" spans="1:19" x14ac:dyDescent="0.2">
      <c r="A3883" t="s">
        <v>3214</v>
      </c>
      <c r="B3883" t="s">
        <v>3215</v>
      </c>
      <c r="C3883" t="s">
        <v>222</v>
      </c>
      <c r="D3883" t="s">
        <v>1000</v>
      </c>
      <c r="E3883" s="23">
        <v>42156</v>
      </c>
      <c r="F3883">
        <v>4</v>
      </c>
      <c r="G3883">
        <v>4</v>
      </c>
      <c r="H3883">
        <v>1</v>
      </c>
      <c r="I3883">
        <v>5</v>
      </c>
      <c r="J3883">
        <v>8</v>
      </c>
      <c r="K3883">
        <v>0.625</v>
      </c>
      <c r="L3883">
        <v>8</v>
      </c>
      <c r="M3883">
        <v>1</v>
      </c>
      <c r="N3883">
        <v>3</v>
      </c>
      <c r="O3883">
        <v>0.66400000000000003</v>
      </c>
      <c r="P3883">
        <v>0</v>
      </c>
      <c r="Q3883">
        <v>1</v>
      </c>
      <c r="R3883">
        <v>0</v>
      </c>
      <c r="S3883">
        <v>2</v>
      </c>
    </row>
    <row r="3884" spans="1:19" x14ac:dyDescent="0.2">
      <c r="A3884" t="s">
        <v>7259</v>
      </c>
      <c r="B3884" t="s">
        <v>7260</v>
      </c>
      <c r="C3884" t="s">
        <v>1052</v>
      </c>
      <c r="D3884" t="s">
        <v>1000</v>
      </c>
      <c r="E3884" s="23">
        <v>42156</v>
      </c>
      <c r="F3884">
        <v>3</v>
      </c>
      <c r="G3884">
        <v>4</v>
      </c>
      <c r="H3884">
        <v>0.75</v>
      </c>
      <c r="I3884">
        <v>14</v>
      </c>
      <c r="J3884">
        <v>9</v>
      </c>
      <c r="K3884">
        <v>1.5555555555555556</v>
      </c>
      <c r="L3884">
        <v>14</v>
      </c>
      <c r="M3884">
        <v>0.6428571428571429</v>
      </c>
      <c r="N3884">
        <v>11</v>
      </c>
      <c r="P3884">
        <v>3</v>
      </c>
      <c r="Q3884">
        <v>3</v>
      </c>
      <c r="R3884">
        <v>1</v>
      </c>
      <c r="S3884">
        <v>3</v>
      </c>
    </row>
    <row r="3885" spans="1:19" x14ac:dyDescent="0.2">
      <c r="A3885" t="s">
        <v>5251</v>
      </c>
      <c r="B3885" t="s">
        <v>5252</v>
      </c>
      <c r="C3885" t="s">
        <v>1053</v>
      </c>
      <c r="D3885" t="s">
        <v>1000</v>
      </c>
      <c r="E3885" s="23">
        <v>42156</v>
      </c>
      <c r="F3885">
        <v>5</v>
      </c>
      <c r="G3885">
        <v>5</v>
      </c>
      <c r="H3885">
        <v>1</v>
      </c>
      <c r="I3885">
        <v>19</v>
      </c>
      <c r="J3885">
        <v>25</v>
      </c>
      <c r="K3885">
        <v>0.76</v>
      </c>
      <c r="L3885">
        <v>25</v>
      </c>
      <c r="M3885">
        <v>1</v>
      </c>
      <c r="N3885">
        <v>13</v>
      </c>
      <c r="P3885">
        <v>0</v>
      </c>
      <c r="Q3885">
        <v>0</v>
      </c>
      <c r="R3885" t="e">
        <v>#DIV/0!</v>
      </c>
      <c r="S3885">
        <v>6</v>
      </c>
    </row>
    <row r="3886" spans="1:19" x14ac:dyDescent="0.2">
      <c r="A3886" t="s">
        <v>12250</v>
      </c>
      <c r="B3886" t="s">
        <v>12251</v>
      </c>
      <c r="C3886" t="s">
        <v>200</v>
      </c>
      <c r="D3886" t="s">
        <v>1000</v>
      </c>
      <c r="E3886" s="23">
        <v>42156</v>
      </c>
      <c r="F3886">
        <v>5</v>
      </c>
      <c r="G3886">
        <v>5</v>
      </c>
      <c r="H3886">
        <v>1</v>
      </c>
      <c r="I3886">
        <v>14</v>
      </c>
      <c r="J3886">
        <v>25</v>
      </c>
      <c r="K3886">
        <v>0.56000000000000005</v>
      </c>
      <c r="L3886">
        <v>25</v>
      </c>
      <c r="M3886">
        <v>1</v>
      </c>
      <c r="N3886">
        <v>14</v>
      </c>
      <c r="P3886">
        <v>3</v>
      </c>
      <c r="Q3886">
        <v>3</v>
      </c>
      <c r="R3886">
        <v>1</v>
      </c>
      <c r="S3886">
        <v>0</v>
      </c>
    </row>
    <row r="3887" spans="1:19" x14ac:dyDescent="0.2">
      <c r="A3887" t="s">
        <v>10371</v>
      </c>
      <c r="B3887" t="s">
        <v>10372</v>
      </c>
      <c r="C3887" t="s">
        <v>204</v>
      </c>
      <c r="D3887" t="s">
        <v>1000</v>
      </c>
      <c r="E3887" s="23">
        <v>42156</v>
      </c>
      <c r="F3887">
        <v>0</v>
      </c>
      <c r="G3887">
        <v>0</v>
      </c>
      <c r="H3887" t="e">
        <v>#DIV/0!</v>
      </c>
      <c r="I3887">
        <v>0</v>
      </c>
      <c r="J3887">
        <v>0</v>
      </c>
      <c r="K3887" t="e">
        <v>#DIV/0!</v>
      </c>
      <c r="L3887">
        <v>0</v>
      </c>
      <c r="M3887" t="e">
        <v>#DIV/0!</v>
      </c>
      <c r="N3887">
        <v>0</v>
      </c>
      <c r="P3887">
        <v>0</v>
      </c>
      <c r="Q3887">
        <v>0</v>
      </c>
      <c r="R3887" t="e">
        <v>#DIV/0!</v>
      </c>
      <c r="S3887">
        <v>0</v>
      </c>
    </row>
    <row r="3888" spans="1:19" x14ac:dyDescent="0.2">
      <c r="A3888" t="s">
        <v>8719</v>
      </c>
      <c r="B3888" t="s">
        <v>8720</v>
      </c>
      <c r="C3888" t="s">
        <v>208</v>
      </c>
      <c r="D3888" t="s">
        <v>1000</v>
      </c>
      <c r="E3888" s="23">
        <v>42156</v>
      </c>
      <c r="F3888">
        <v>2</v>
      </c>
      <c r="G3888">
        <v>2</v>
      </c>
      <c r="H3888">
        <v>1</v>
      </c>
      <c r="I3888">
        <v>14</v>
      </c>
      <c r="J3888">
        <v>10</v>
      </c>
      <c r="K3888">
        <v>1.4</v>
      </c>
      <c r="L3888">
        <v>10</v>
      </c>
      <c r="M3888">
        <v>1</v>
      </c>
      <c r="N3888">
        <v>12</v>
      </c>
      <c r="P3888">
        <v>1</v>
      </c>
      <c r="Q3888">
        <v>1</v>
      </c>
      <c r="R3888">
        <v>1</v>
      </c>
      <c r="S3888">
        <v>2</v>
      </c>
    </row>
    <row r="3889" spans="1:19" x14ac:dyDescent="0.2">
      <c r="A3889" t="s">
        <v>6513</v>
      </c>
      <c r="B3889" t="s">
        <v>6514</v>
      </c>
      <c r="C3889" t="s">
        <v>316</v>
      </c>
      <c r="D3889" t="s">
        <v>1000</v>
      </c>
      <c r="E3889" s="23">
        <v>42156</v>
      </c>
      <c r="F3889">
        <v>10</v>
      </c>
      <c r="G3889">
        <v>10</v>
      </c>
      <c r="H3889">
        <v>1</v>
      </c>
      <c r="I3889">
        <v>29</v>
      </c>
      <c r="J3889">
        <v>26</v>
      </c>
      <c r="K3889">
        <v>1.1153846153846154</v>
      </c>
      <c r="L3889">
        <v>26</v>
      </c>
      <c r="M3889">
        <v>1</v>
      </c>
      <c r="N3889">
        <v>28</v>
      </c>
      <c r="P3889">
        <v>2</v>
      </c>
      <c r="Q3889">
        <v>3</v>
      </c>
      <c r="R3889">
        <v>0.66666666666666663</v>
      </c>
      <c r="S3889">
        <v>1</v>
      </c>
    </row>
    <row r="3890" spans="1:19" x14ac:dyDescent="0.2">
      <c r="A3890" t="s">
        <v>4106</v>
      </c>
      <c r="B3890" t="s">
        <v>4107</v>
      </c>
      <c r="C3890" t="s">
        <v>218</v>
      </c>
      <c r="D3890" t="s">
        <v>1000</v>
      </c>
      <c r="E3890" s="23">
        <v>42156</v>
      </c>
      <c r="F3890">
        <v>4</v>
      </c>
      <c r="G3890">
        <v>4</v>
      </c>
      <c r="H3890">
        <v>1</v>
      </c>
      <c r="I3890">
        <v>1</v>
      </c>
      <c r="J3890">
        <v>20</v>
      </c>
      <c r="K3890">
        <v>0.05</v>
      </c>
      <c r="L3890">
        <v>20</v>
      </c>
      <c r="M3890">
        <v>1</v>
      </c>
      <c r="N3890">
        <v>1</v>
      </c>
      <c r="P3890">
        <v>0</v>
      </c>
      <c r="Q3890">
        <v>0</v>
      </c>
      <c r="R3890" t="e">
        <v>#DIV/0!</v>
      </c>
      <c r="S3890">
        <v>0</v>
      </c>
    </row>
    <row r="3891" spans="1:19" x14ac:dyDescent="0.2">
      <c r="A3891" t="s">
        <v>12535</v>
      </c>
      <c r="B3891" t="s">
        <v>12536</v>
      </c>
      <c r="C3891" t="s">
        <v>202</v>
      </c>
      <c r="D3891" t="s">
        <v>1000</v>
      </c>
      <c r="E3891" s="23">
        <v>42156</v>
      </c>
      <c r="F3891">
        <v>9</v>
      </c>
      <c r="G3891">
        <v>10</v>
      </c>
      <c r="H3891">
        <v>0.9</v>
      </c>
      <c r="I3891">
        <v>98</v>
      </c>
      <c r="J3891">
        <v>90</v>
      </c>
      <c r="K3891">
        <v>1.0888888888888888</v>
      </c>
      <c r="L3891">
        <v>100</v>
      </c>
      <c r="M3891">
        <v>0.9</v>
      </c>
      <c r="N3891">
        <v>98</v>
      </c>
      <c r="P3891">
        <v>0</v>
      </c>
      <c r="Q3891">
        <v>0</v>
      </c>
      <c r="R3891" t="e">
        <v>#DIV/0!</v>
      </c>
      <c r="S3891">
        <v>0</v>
      </c>
    </row>
    <row r="3892" spans="1:19" x14ac:dyDescent="0.2">
      <c r="A3892" t="s">
        <v>9700</v>
      </c>
      <c r="B3892" t="s">
        <v>9701</v>
      </c>
      <c r="C3892" t="s">
        <v>224</v>
      </c>
      <c r="D3892" t="s">
        <v>1000</v>
      </c>
      <c r="E3892" s="23">
        <v>42156</v>
      </c>
      <c r="F3892">
        <v>3</v>
      </c>
      <c r="G3892">
        <v>3</v>
      </c>
      <c r="H3892">
        <v>1</v>
      </c>
      <c r="I3892">
        <v>36</v>
      </c>
      <c r="J3892">
        <v>30</v>
      </c>
      <c r="K3892">
        <v>1.2</v>
      </c>
      <c r="L3892">
        <v>30</v>
      </c>
      <c r="M3892">
        <v>1</v>
      </c>
      <c r="N3892">
        <v>34</v>
      </c>
      <c r="P3892">
        <v>0</v>
      </c>
      <c r="Q3892">
        <v>0</v>
      </c>
      <c r="R3892" t="e">
        <v>#DIV/0!</v>
      </c>
      <c r="S3892">
        <v>2</v>
      </c>
    </row>
    <row r="3893" spans="1:19" x14ac:dyDescent="0.2">
      <c r="A3893" t="s">
        <v>7793</v>
      </c>
      <c r="B3893" t="s">
        <v>7794</v>
      </c>
      <c r="C3893" t="s">
        <v>226</v>
      </c>
      <c r="D3893" t="s">
        <v>1000</v>
      </c>
      <c r="E3893" s="23">
        <v>42156</v>
      </c>
      <c r="F3893">
        <v>3</v>
      </c>
      <c r="G3893">
        <v>5</v>
      </c>
      <c r="H3893">
        <v>0.6</v>
      </c>
      <c r="I3893">
        <v>31</v>
      </c>
      <c r="J3893">
        <v>30</v>
      </c>
      <c r="K3893">
        <v>1.0333333333333334</v>
      </c>
      <c r="L3893">
        <v>50</v>
      </c>
      <c r="M3893">
        <v>0.6</v>
      </c>
      <c r="N3893">
        <v>31</v>
      </c>
      <c r="P3893">
        <v>0</v>
      </c>
      <c r="Q3893">
        <v>0</v>
      </c>
      <c r="R3893" t="e">
        <v>#DIV/0!</v>
      </c>
      <c r="S3893">
        <v>0</v>
      </c>
    </row>
    <row r="3894" spans="1:19" x14ac:dyDescent="0.2">
      <c r="A3894" t="s">
        <v>6863</v>
      </c>
      <c r="B3894" t="s">
        <v>6864</v>
      </c>
      <c r="C3894" t="s">
        <v>231</v>
      </c>
      <c r="D3894" t="s">
        <v>1000</v>
      </c>
      <c r="E3894" s="23">
        <v>42156</v>
      </c>
      <c r="F3894">
        <v>11</v>
      </c>
      <c r="G3894">
        <v>12</v>
      </c>
      <c r="H3894">
        <v>0.91666666666666663</v>
      </c>
      <c r="I3894">
        <v>99</v>
      </c>
      <c r="J3894">
        <v>82</v>
      </c>
      <c r="K3894">
        <v>1.2073170731707317</v>
      </c>
      <c r="L3894">
        <v>110</v>
      </c>
      <c r="M3894">
        <v>0.74545454545454548</v>
      </c>
      <c r="N3894">
        <v>99</v>
      </c>
      <c r="P3894">
        <v>0</v>
      </c>
      <c r="Q3894">
        <v>0</v>
      </c>
      <c r="R3894" t="e">
        <v>#DIV/0!</v>
      </c>
      <c r="S3894">
        <v>0</v>
      </c>
    </row>
    <row r="3895" spans="1:19" x14ac:dyDescent="0.2">
      <c r="A3895" t="s">
        <v>5914</v>
      </c>
      <c r="B3895" t="s">
        <v>5915</v>
      </c>
      <c r="C3895" t="s">
        <v>216</v>
      </c>
      <c r="D3895" t="s">
        <v>1000</v>
      </c>
      <c r="E3895" s="23">
        <v>42156</v>
      </c>
      <c r="F3895">
        <v>8</v>
      </c>
      <c r="G3895">
        <v>9</v>
      </c>
      <c r="H3895">
        <v>0.88888888888888884</v>
      </c>
      <c r="I3895">
        <v>55</v>
      </c>
      <c r="J3895">
        <v>80</v>
      </c>
      <c r="K3895">
        <v>0.6875</v>
      </c>
      <c r="L3895">
        <v>90</v>
      </c>
      <c r="M3895">
        <v>0.88888888888888884</v>
      </c>
      <c r="N3895">
        <v>43</v>
      </c>
      <c r="P3895">
        <v>12</v>
      </c>
      <c r="Q3895">
        <v>17</v>
      </c>
      <c r="R3895">
        <v>0.70588235294117652</v>
      </c>
      <c r="S3895">
        <v>12</v>
      </c>
    </row>
    <row r="3896" spans="1:19" x14ac:dyDescent="0.2">
      <c r="A3896" t="s">
        <v>4521</v>
      </c>
      <c r="B3896" t="s">
        <v>4522</v>
      </c>
      <c r="C3896" t="s">
        <v>233</v>
      </c>
      <c r="D3896" t="s">
        <v>1000</v>
      </c>
      <c r="E3896" s="23">
        <v>42156</v>
      </c>
      <c r="F3896">
        <v>7</v>
      </c>
      <c r="G3896">
        <v>7</v>
      </c>
      <c r="H3896">
        <v>1</v>
      </c>
      <c r="I3896">
        <v>0</v>
      </c>
      <c r="J3896">
        <v>70</v>
      </c>
      <c r="K3896">
        <v>0</v>
      </c>
      <c r="L3896">
        <v>70</v>
      </c>
      <c r="M3896">
        <v>1</v>
      </c>
      <c r="N3896">
        <v>0</v>
      </c>
      <c r="P3896">
        <v>0</v>
      </c>
      <c r="Q3896">
        <v>0</v>
      </c>
      <c r="R3896" t="e">
        <v>#DIV/0!</v>
      </c>
      <c r="S3896">
        <v>0</v>
      </c>
    </row>
    <row r="3897" spans="1:19" x14ac:dyDescent="0.2">
      <c r="A3897" t="s">
        <v>3931</v>
      </c>
      <c r="B3897" t="s">
        <v>3932</v>
      </c>
      <c r="C3897" t="s">
        <v>219</v>
      </c>
      <c r="D3897" t="s">
        <v>1000</v>
      </c>
      <c r="E3897" s="23">
        <v>42156</v>
      </c>
      <c r="F3897">
        <v>2</v>
      </c>
      <c r="G3897">
        <v>3</v>
      </c>
      <c r="H3897">
        <v>0.66666666666666663</v>
      </c>
      <c r="I3897">
        <v>17</v>
      </c>
      <c r="J3897">
        <v>20</v>
      </c>
      <c r="K3897">
        <v>0.85</v>
      </c>
      <c r="L3897">
        <v>30</v>
      </c>
      <c r="M3897">
        <v>0.66666666666666663</v>
      </c>
      <c r="N3897">
        <v>17</v>
      </c>
      <c r="P3897">
        <v>0</v>
      </c>
      <c r="Q3897">
        <v>0</v>
      </c>
      <c r="R3897" t="e">
        <v>#DIV/0!</v>
      </c>
      <c r="S3897">
        <v>0</v>
      </c>
    </row>
    <row r="3898" spans="1:19" x14ac:dyDescent="0.2">
      <c r="A3898" t="s">
        <v>7606</v>
      </c>
      <c r="B3898" t="s">
        <v>7607</v>
      </c>
      <c r="C3898" t="s">
        <v>901</v>
      </c>
      <c r="D3898" t="s">
        <v>1000</v>
      </c>
      <c r="E3898" s="23">
        <v>42156</v>
      </c>
      <c r="F3898">
        <v>3</v>
      </c>
      <c r="G3898">
        <v>4</v>
      </c>
      <c r="H3898">
        <v>0.75</v>
      </c>
      <c r="I3898">
        <v>14</v>
      </c>
      <c r="J3898">
        <v>9</v>
      </c>
      <c r="K3898">
        <v>1.5555555555555556</v>
      </c>
      <c r="L3898">
        <v>14</v>
      </c>
      <c r="M3898">
        <v>0.6428571428571429</v>
      </c>
      <c r="N3898">
        <v>11</v>
      </c>
      <c r="P3898">
        <v>3</v>
      </c>
      <c r="Q3898">
        <v>3</v>
      </c>
      <c r="R3898">
        <v>1</v>
      </c>
      <c r="S3898">
        <v>3</v>
      </c>
    </row>
    <row r="3899" spans="1:19" x14ac:dyDescent="0.2">
      <c r="A3899" t="s">
        <v>5486</v>
      </c>
      <c r="B3899" t="s">
        <v>5487</v>
      </c>
      <c r="C3899" t="s">
        <v>903</v>
      </c>
      <c r="D3899" t="s">
        <v>1000</v>
      </c>
      <c r="E3899" s="23">
        <v>42156</v>
      </c>
      <c r="F3899">
        <v>10</v>
      </c>
      <c r="G3899">
        <v>10</v>
      </c>
      <c r="H3899">
        <v>1</v>
      </c>
      <c r="I3899">
        <v>36</v>
      </c>
      <c r="J3899">
        <v>50</v>
      </c>
      <c r="K3899">
        <v>0.72</v>
      </c>
      <c r="L3899">
        <v>50</v>
      </c>
      <c r="M3899">
        <v>1</v>
      </c>
      <c r="N3899">
        <v>28</v>
      </c>
      <c r="P3899">
        <v>2</v>
      </c>
      <c r="Q3899">
        <v>3</v>
      </c>
      <c r="R3899">
        <v>0.66666666666666663</v>
      </c>
      <c r="S3899">
        <v>8</v>
      </c>
    </row>
    <row r="3900" spans="1:19" x14ac:dyDescent="0.2">
      <c r="A3900" t="s">
        <v>11609</v>
      </c>
      <c r="B3900" t="s">
        <v>11610</v>
      </c>
      <c r="C3900" t="s">
        <v>199</v>
      </c>
      <c r="D3900" t="s">
        <v>1002</v>
      </c>
      <c r="E3900" s="23">
        <v>42156</v>
      </c>
      <c r="F3900">
        <v>14</v>
      </c>
      <c r="G3900">
        <v>15</v>
      </c>
      <c r="H3900">
        <v>0.93333333333333335</v>
      </c>
      <c r="I3900">
        <v>112</v>
      </c>
      <c r="J3900">
        <v>115</v>
      </c>
      <c r="K3900">
        <v>0.97391304347826091</v>
      </c>
      <c r="L3900">
        <v>125</v>
      </c>
      <c r="M3900">
        <v>0.92</v>
      </c>
      <c r="N3900">
        <v>112</v>
      </c>
      <c r="P3900">
        <v>3</v>
      </c>
      <c r="Q3900">
        <v>3</v>
      </c>
      <c r="R3900">
        <v>1</v>
      </c>
      <c r="S3900">
        <v>0</v>
      </c>
    </row>
    <row r="3901" spans="1:19" x14ac:dyDescent="0.2">
      <c r="A3901" t="s">
        <v>10897</v>
      </c>
      <c r="B3901" t="s">
        <v>10898</v>
      </c>
      <c r="C3901" t="s">
        <v>227</v>
      </c>
      <c r="D3901" t="s">
        <v>1002</v>
      </c>
      <c r="E3901" s="23">
        <v>42156</v>
      </c>
      <c r="F3901">
        <v>0</v>
      </c>
      <c r="G3901">
        <v>0</v>
      </c>
      <c r="H3901" t="e">
        <v>#DIV/0!</v>
      </c>
      <c r="I3901">
        <v>0</v>
      </c>
      <c r="J3901">
        <v>0</v>
      </c>
      <c r="K3901" t="e">
        <v>#DIV/0!</v>
      </c>
      <c r="L3901">
        <v>0</v>
      </c>
      <c r="M3901" t="e">
        <v>#DIV/0!</v>
      </c>
      <c r="N3901">
        <v>0</v>
      </c>
      <c r="P3901">
        <v>0</v>
      </c>
      <c r="Q3901">
        <v>0</v>
      </c>
      <c r="R3901" t="e">
        <v>#DIV/0!</v>
      </c>
      <c r="S3901">
        <v>0</v>
      </c>
    </row>
    <row r="3902" spans="1:19" x14ac:dyDescent="0.2">
      <c r="A3902" t="s">
        <v>9134</v>
      </c>
      <c r="B3902" t="s">
        <v>9135</v>
      </c>
      <c r="C3902" t="s">
        <v>207</v>
      </c>
      <c r="D3902" t="s">
        <v>1002</v>
      </c>
      <c r="E3902" s="23">
        <v>42156</v>
      </c>
      <c r="F3902">
        <v>9</v>
      </c>
      <c r="G3902">
        <v>10</v>
      </c>
      <c r="H3902">
        <v>0.9</v>
      </c>
      <c r="I3902">
        <v>62</v>
      </c>
      <c r="J3902">
        <v>57</v>
      </c>
      <c r="K3902">
        <v>1.0877192982456141</v>
      </c>
      <c r="L3902">
        <v>65</v>
      </c>
      <c r="M3902">
        <v>0.87692307692307692</v>
      </c>
      <c r="N3902">
        <v>51</v>
      </c>
      <c r="P3902">
        <v>5</v>
      </c>
      <c r="Q3902">
        <v>10</v>
      </c>
      <c r="R3902">
        <v>0.5</v>
      </c>
      <c r="S3902">
        <v>11</v>
      </c>
    </row>
    <row r="3903" spans="1:19" x14ac:dyDescent="0.2">
      <c r="A3903" t="s">
        <v>8295</v>
      </c>
      <c r="B3903" t="s">
        <v>8296</v>
      </c>
      <c r="C3903" t="s">
        <v>212</v>
      </c>
      <c r="D3903" t="s">
        <v>1002</v>
      </c>
      <c r="E3903" s="23">
        <v>42156</v>
      </c>
      <c r="F3903">
        <v>2</v>
      </c>
      <c r="G3903">
        <v>3</v>
      </c>
      <c r="H3903">
        <v>0.66666666666666663</v>
      </c>
      <c r="I3903">
        <v>14</v>
      </c>
      <c r="J3903">
        <v>12</v>
      </c>
      <c r="K3903">
        <v>1.1666666666666667</v>
      </c>
      <c r="L3903">
        <v>20</v>
      </c>
      <c r="M3903">
        <v>0.6</v>
      </c>
      <c r="N3903">
        <v>11</v>
      </c>
      <c r="P3903">
        <v>1</v>
      </c>
      <c r="Q3903">
        <v>1</v>
      </c>
      <c r="R3903">
        <v>1</v>
      </c>
      <c r="S3903">
        <v>3</v>
      </c>
    </row>
    <row r="3904" spans="1:19" x14ac:dyDescent="0.2">
      <c r="A3904" t="s">
        <v>4871</v>
      </c>
      <c r="B3904" t="s">
        <v>4872</v>
      </c>
      <c r="C3904" t="s">
        <v>230</v>
      </c>
      <c r="D3904" t="s">
        <v>1002</v>
      </c>
      <c r="E3904" s="23">
        <v>42156</v>
      </c>
      <c r="F3904">
        <v>1</v>
      </c>
      <c r="G3904">
        <v>2</v>
      </c>
      <c r="H3904">
        <v>0.5</v>
      </c>
      <c r="I3904">
        <v>11</v>
      </c>
      <c r="J3904">
        <v>6</v>
      </c>
      <c r="K3904">
        <v>1.8333333333333333</v>
      </c>
      <c r="L3904">
        <v>12</v>
      </c>
      <c r="M3904">
        <v>0.5</v>
      </c>
      <c r="N3904">
        <v>8</v>
      </c>
      <c r="P3904">
        <v>1</v>
      </c>
      <c r="Q3904">
        <v>4</v>
      </c>
      <c r="R3904">
        <v>0.25</v>
      </c>
      <c r="S3904">
        <v>3</v>
      </c>
    </row>
    <row r="3905" spans="1:19" x14ac:dyDescent="0.2">
      <c r="A3905" t="s">
        <v>11611</v>
      </c>
      <c r="B3905" t="s">
        <v>11612</v>
      </c>
      <c r="C3905" t="s">
        <v>198</v>
      </c>
      <c r="D3905" t="s">
        <v>1002</v>
      </c>
      <c r="E3905" s="23">
        <v>42156</v>
      </c>
      <c r="F3905">
        <v>3</v>
      </c>
      <c r="G3905">
        <v>3</v>
      </c>
      <c r="H3905">
        <v>1</v>
      </c>
      <c r="I3905">
        <v>3</v>
      </c>
      <c r="J3905">
        <v>15</v>
      </c>
      <c r="K3905">
        <v>0.2</v>
      </c>
      <c r="L3905">
        <v>15</v>
      </c>
      <c r="M3905">
        <v>1</v>
      </c>
      <c r="N3905">
        <v>3</v>
      </c>
      <c r="P3905">
        <v>2</v>
      </c>
      <c r="Q3905">
        <v>2</v>
      </c>
      <c r="R3905">
        <v>1</v>
      </c>
      <c r="S3905">
        <v>0</v>
      </c>
    </row>
    <row r="3906" spans="1:19" x14ac:dyDescent="0.2">
      <c r="A3906" t="s">
        <v>10722</v>
      </c>
      <c r="B3906" t="s">
        <v>10723</v>
      </c>
      <c r="C3906" t="s">
        <v>203</v>
      </c>
      <c r="D3906" t="s">
        <v>1002</v>
      </c>
      <c r="E3906" s="23">
        <v>42156</v>
      </c>
      <c r="F3906">
        <v>4</v>
      </c>
      <c r="G3906">
        <v>5</v>
      </c>
      <c r="H3906">
        <v>0.8</v>
      </c>
      <c r="I3906">
        <v>20</v>
      </c>
      <c r="J3906">
        <v>40</v>
      </c>
      <c r="K3906">
        <v>0.5</v>
      </c>
      <c r="L3906">
        <v>45</v>
      </c>
      <c r="M3906">
        <v>0.88888888888888884</v>
      </c>
      <c r="N3906">
        <v>16</v>
      </c>
      <c r="P3906">
        <v>8</v>
      </c>
      <c r="Q3906">
        <v>13</v>
      </c>
      <c r="R3906">
        <v>0.61538461538461542</v>
      </c>
      <c r="S3906">
        <v>4</v>
      </c>
    </row>
    <row r="3907" spans="1:19" x14ac:dyDescent="0.2">
      <c r="A3907" t="s">
        <v>6264</v>
      </c>
      <c r="B3907" t="s">
        <v>6265</v>
      </c>
      <c r="C3907" t="s">
        <v>214</v>
      </c>
      <c r="D3907" t="s">
        <v>1002</v>
      </c>
      <c r="E3907" s="23">
        <v>42156</v>
      </c>
      <c r="F3907">
        <v>14</v>
      </c>
      <c r="G3907">
        <v>16</v>
      </c>
      <c r="H3907">
        <v>0.875</v>
      </c>
      <c r="I3907">
        <v>92</v>
      </c>
      <c r="J3907">
        <v>120</v>
      </c>
      <c r="K3907">
        <v>0.76666666666666672</v>
      </c>
      <c r="L3907">
        <v>137</v>
      </c>
      <c r="M3907">
        <v>0.87591240875912413</v>
      </c>
      <c r="N3907">
        <v>75</v>
      </c>
      <c r="P3907">
        <v>24</v>
      </c>
      <c r="Q3907">
        <v>30</v>
      </c>
      <c r="R3907">
        <v>0.8</v>
      </c>
      <c r="S3907">
        <v>17</v>
      </c>
    </row>
    <row r="3908" spans="1:19" x14ac:dyDescent="0.2">
      <c r="A3908" t="s">
        <v>3564</v>
      </c>
      <c r="B3908" t="s">
        <v>3565</v>
      </c>
      <c r="C3908" t="s">
        <v>220</v>
      </c>
      <c r="D3908" t="s">
        <v>1002</v>
      </c>
      <c r="E3908" s="23">
        <v>42156</v>
      </c>
      <c r="F3908">
        <v>15</v>
      </c>
      <c r="G3908">
        <v>16</v>
      </c>
      <c r="H3908">
        <v>0.9375</v>
      </c>
      <c r="I3908">
        <v>39</v>
      </c>
      <c r="J3908">
        <v>44</v>
      </c>
      <c r="K3908">
        <v>0.88636363636363635</v>
      </c>
      <c r="L3908">
        <v>48</v>
      </c>
      <c r="M3908">
        <v>0.91666666666666663</v>
      </c>
      <c r="N3908">
        <v>28</v>
      </c>
      <c r="P3908">
        <v>5</v>
      </c>
      <c r="Q3908">
        <v>9</v>
      </c>
      <c r="R3908">
        <v>0.55555555555555558</v>
      </c>
      <c r="S3908">
        <v>11</v>
      </c>
    </row>
    <row r="3909" spans="1:19" x14ac:dyDescent="0.2">
      <c r="A3909" t="s">
        <v>6688</v>
      </c>
      <c r="B3909" t="s">
        <v>6689</v>
      </c>
      <c r="C3909" t="s">
        <v>317</v>
      </c>
      <c r="D3909" t="s">
        <v>1002</v>
      </c>
      <c r="E3909" s="23">
        <v>42156</v>
      </c>
      <c r="F3909">
        <v>10</v>
      </c>
      <c r="G3909">
        <v>10</v>
      </c>
      <c r="H3909">
        <v>1</v>
      </c>
      <c r="I3909">
        <v>29</v>
      </c>
      <c r="J3909">
        <v>26</v>
      </c>
      <c r="K3909">
        <v>1.1153846153846154</v>
      </c>
      <c r="L3909">
        <v>26</v>
      </c>
      <c r="M3909">
        <v>1</v>
      </c>
      <c r="N3909">
        <v>28</v>
      </c>
      <c r="P3909">
        <v>2</v>
      </c>
      <c r="Q3909">
        <v>3</v>
      </c>
      <c r="R3909">
        <v>0.66666666666666663</v>
      </c>
      <c r="S3909">
        <v>1</v>
      </c>
    </row>
    <row r="3910" spans="1:19" x14ac:dyDescent="0.2">
      <c r="A3910" t="s">
        <v>4346</v>
      </c>
      <c r="B3910" t="s">
        <v>4347</v>
      </c>
      <c r="C3910" t="s">
        <v>217</v>
      </c>
      <c r="D3910" t="s">
        <v>1002</v>
      </c>
      <c r="E3910" s="23">
        <v>42156</v>
      </c>
      <c r="F3910">
        <v>6</v>
      </c>
      <c r="G3910">
        <v>7</v>
      </c>
      <c r="H3910">
        <v>0.8571428571428571</v>
      </c>
      <c r="I3910">
        <v>18</v>
      </c>
      <c r="J3910">
        <v>40</v>
      </c>
      <c r="K3910">
        <v>0.45</v>
      </c>
      <c r="L3910">
        <v>50</v>
      </c>
      <c r="M3910">
        <v>0.8</v>
      </c>
      <c r="N3910">
        <v>18</v>
      </c>
      <c r="P3910">
        <v>0</v>
      </c>
      <c r="Q3910">
        <v>0</v>
      </c>
      <c r="R3910" t="e">
        <v>#DIV/0!</v>
      </c>
      <c r="S3910">
        <v>0</v>
      </c>
    </row>
    <row r="3911" spans="1:19" x14ac:dyDescent="0.2">
      <c r="A3911" t="s">
        <v>9875</v>
      </c>
      <c r="B3911" t="s">
        <v>9876</v>
      </c>
      <c r="C3911" t="s">
        <v>223</v>
      </c>
      <c r="D3911" t="s">
        <v>1002</v>
      </c>
      <c r="E3911" s="23">
        <v>42156</v>
      </c>
      <c r="F3911">
        <v>3</v>
      </c>
      <c r="G3911">
        <v>3</v>
      </c>
      <c r="H3911">
        <v>1</v>
      </c>
      <c r="I3911">
        <v>36</v>
      </c>
      <c r="J3911">
        <v>30</v>
      </c>
      <c r="K3911">
        <v>1.2</v>
      </c>
      <c r="L3911">
        <v>30</v>
      </c>
      <c r="M3911">
        <v>1</v>
      </c>
      <c r="N3911">
        <v>34</v>
      </c>
      <c r="P3911">
        <v>0</v>
      </c>
      <c r="Q3911">
        <v>0</v>
      </c>
      <c r="R3911" t="e">
        <v>#DIV/0!</v>
      </c>
      <c r="S3911">
        <v>2</v>
      </c>
    </row>
    <row r="3912" spans="1:19" x14ac:dyDescent="0.2">
      <c r="A3912" t="s">
        <v>7994</v>
      </c>
      <c r="B3912" t="s">
        <v>7995</v>
      </c>
      <c r="C3912" t="s">
        <v>225</v>
      </c>
      <c r="D3912" t="s">
        <v>1002</v>
      </c>
      <c r="E3912" s="23">
        <v>42156</v>
      </c>
      <c r="F3912">
        <v>3</v>
      </c>
      <c r="G3912">
        <v>5</v>
      </c>
      <c r="H3912">
        <v>0.6</v>
      </c>
      <c r="I3912">
        <v>31</v>
      </c>
      <c r="J3912">
        <v>30</v>
      </c>
      <c r="K3912">
        <v>1.0333333333333334</v>
      </c>
      <c r="L3912">
        <v>50</v>
      </c>
      <c r="M3912">
        <v>0.6</v>
      </c>
      <c r="N3912">
        <v>31</v>
      </c>
      <c r="P3912">
        <v>0</v>
      </c>
      <c r="Q3912">
        <v>0</v>
      </c>
      <c r="R3912" t="e">
        <v>#DIV/0!</v>
      </c>
      <c r="S3912">
        <v>0</v>
      </c>
    </row>
    <row r="3913" spans="1:19" x14ac:dyDescent="0.2">
      <c r="A3913" t="s">
        <v>7054</v>
      </c>
      <c r="B3913" t="s">
        <v>7055</v>
      </c>
      <c r="C3913" t="s">
        <v>232</v>
      </c>
      <c r="D3913" t="s">
        <v>1002</v>
      </c>
      <c r="E3913" s="23">
        <v>42156</v>
      </c>
      <c r="F3913">
        <v>11</v>
      </c>
      <c r="G3913">
        <v>12</v>
      </c>
      <c r="H3913">
        <v>0.91666666666666663</v>
      </c>
      <c r="I3913">
        <v>99</v>
      </c>
      <c r="J3913">
        <v>82</v>
      </c>
      <c r="K3913">
        <v>1.2073170731707317</v>
      </c>
      <c r="L3913">
        <v>110</v>
      </c>
      <c r="M3913">
        <v>0.74545454545454548</v>
      </c>
      <c r="N3913">
        <v>99</v>
      </c>
      <c r="P3913">
        <v>0</v>
      </c>
      <c r="Q3913">
        <v>0</v>
      </c>
      <c r="R3913" t="e">
        <v>#DIV/0!</v>
      </c>
      <c r="S3913">
        <v>0</v>
      </c>
    </row>
    <row r="3914" spans="1:19" x14ac:dyDescent="0.2">
      <c r="A3914" t="s">
        <v>4696</v>
      </c>
      <c r="B3914" t="s">
        <v>4697</v>
      </c>
      <c r="C3914" t="s">
        <v>234</v>
      </c>
      <c r="D3914" t="s">
        <v>1002</v>
      </c>
      <c r="E3914" s="23">
        <v>42156</v>
      </c>
      <c r="F3914">
        <v>7</v>
      </c>
      <c r="G3914">
        <v>7</v>
      </c>
      <c r="H3914">
        <v>1</v>
      </c>
      <c r="I3914">
        <v>0</v>
      </c>
      <c r="J3914">
        <v>70</v>
      </c>
      <c r="K3914">
        <v>0</v>
      </c>
      <c r="L3914">
        <v>70</v>
      </c>
      <c r="M3914">
        <v>1</v>
      </c>
      <c r="N3914">
        <v>0</v>
      </c>
      <c r="P3914">
        <v>0</v>
      </c>
      <c r="Q3914">
        <v>0</v>
      </c>
      <c r="R3914" t="e">
        <v>#DIV/0!</v>
      </c>
      <c r="S3914">
        <v>0</v>
      </c>
    </row>
    <row r="3915" spans="1:19" x14ac:dyDescent="0.2">
      <c r="A3915" t="s">
        <v>3039</v>
      </c>
      <c r="B3915" t="s">
        <v>3040</v>
      </c>
      <c r="C3915" t="s">
        <v>242</v>
      </c>
      <c r="D3915" t="s">
        <v>1000</v>
      </c>
      <c r="E3915" s="23">
        <v>42156</v>
      </c>
      <c r="F3915">
        <v>5</v>
      </c>
      <c r="G3915">
        <v>8</v>
      </c>
      <c r="H3915">
        <v>0.625</v>
      </c>
      <c r="I3915">
        <v>46</v>
      </c>
      <c r="J3915">
        <v>30</v>
      </c>
      <c r="K3915">
        <v>1.5333333333333334</v>
      </c>
      <c r="L3915">
        <v>52</v>
      </c>
      <c r="M3915">
        <v>0.57692307692307687</v>
      </c>
      <c r="N3915">
        <v>37</v>
      </c>
      <c r="P3915">
        <v>4</v>
      </c>
      <c r="Q3915">
        <v>12</v>
      </c>
      <c r="R3915">
        <v>0.33333333333333331</v>
      </c>
      <c r="S3915">
        <v>9</v>
      </c>
    </row>
    <row r="3916" spans="1:19" x14ac:dyDescent="0.2">
      <c r="A3916" t="s">
        <v>2864</v>
      </c>
      <c r="B3916" t="s">
        <v>2865</v>
      </c>
      <c r="C3916" t="s">
        <v>2724</v>
      </c>
      <c r="D3916" t="s">
        <v>1000</v>
      </c>
      <c r="E3916" s="23">
        <v>42156</v>
      </c>
      <c r="F3916">
        <v>8</v>
      </c>
      <c r="G3916">
        <v>8</v>
      </c>
      <c r="H3916">
        <v>1</v>
      </c>
      <c r="I3916">
        <v>20</v>
      </c>
      <c r="J3916">
        <v>40</v>
      </c>
      <c r="K3916">
        <v>0.5</v>
      </c>
      <c r="L3916">
        <v>40</v>
      </c>
      <c r="M3916">
        <v>1</v>
      </c>
      <c r="N3916">
        <v>18</v>
      </c>
      <c r="P3916">
        <v>4</v>
      </c>
      <c r="Q3916">
        <v>5</v>
      </c>
      <c r="R3916">
        <v>0.8</v>
      </c>
      <c r="S3916">
        <v>2</v>
      </c>
    </row>
    <row r="3917" spans="1:19" x14ac:dyDescent="0.2">
      <c r="A3917" t="s">
        <v>2619</v>
      </c>
      <c r="B3917" t="s">
        <v>2620</v>
      </c>
      <c r="C3917" t="s">
        <v>237</v>
      </c>
      <c r="D3917" t="s">
        <v>1000</v>
      </c>
      <c r="E3917" s="23">
        <v>42156</v>
      </c>
      <c r="F3917">
        <v>15</v>
      </c>
      <c r="G3917">
        <v>17</v>
      </c>
      <c r="H3917">
        <v>0.88235294117647056</v>
      </c>
      <c r="I3917">
        <v>84</v>
      </c>
      <c r="J3917">
        <v>115</v>
      </c>
      <c r="K3917">
        <v>0.73043478260869565</v>
      </c>
      <c r="L3917">
        <v>127</v>
      </c>
      <c r="M3917">
        <v>0.90551181102362199</v>
      </c>
      <c r="N3917">
        <v>69</v>
      </c>
      <c r="O3917">
        <v>1.1837499999999999</v>
      </c>
      <c r="P3917">
        <v>22</v>
      </c>
      <c r="Q3917">
        <v>28</v>
      </c>
      <c r="R3917">
        <v>0.7857142857142857</v>
      </c>
      <c r="S3917">
        <v>15</v>
      </c>
    </row>
    <row r="3918" spans="1:19" x14ac:dyDescent="0.2">
      <c r="A3918" t="s">
        <v>2444</v>
      </c>
      <c r="B3918" t="s">
        <v>2445</v>
      </c>
      <c r="C3918" t="s">
        <v>238</v>
      </c>
      <c r="D3918" t="s">
        <v>1000</v>
      </c>
      <c r="E3918" s="23">
        <v>42156</v>
      </c>
      <c r="F3918">
        <v>11</v>
      </c>
      <c r="G3918">
        <v>12</v>
      </c>
      <c r="H3918">
        <v>0.91666666666666663</v>
      </c>
      <c r="I3918">
        <v>34</v>
      </c>
      <c r="J3918">
        <v>36</v>
      </c>
      <c r="K3918">
        <v>0.94444444444444442</v>
      </c>
      <c r="L3918">
        <v>40</v>
      </c>
      <c r="M3918">
        <v>0.9</v>
      </c>
      <c r="N3918">
        <v>25</v>
      </c>
      <c r="O3918">
        <v>0.83010000000000006</v>
      </c>
      <c r="P3918">
        <v>5</v>
      </c>
      <c r="Q3918">
        <v>8</v>
      </c>
      <c r="R3918">
        <v>0.625</v>
      </c>
      <c r="S3918">
        <v>9</v>
      </c>
    </row>
    <row r="3919" spans="1:19" x14ac:dyDescent="0.2">
      <c r="A3919" t="s">
        <v>2271</v>
      </c>
      <c r="B3919" t="s">
        <v>2272</v>
      </c>
      <c r="C3919" t="s">
        <v>239</v>
      </c>
      <c r="D3919" t="s">
        <v>1000</v>
      </c>
      <c r="E3919" s="23">
        <v>42156</v>
      </c>
      <c r="F3919">
        <v>4</v>
      </c>
      <c r="G3919">
        <v>4</v>
      </c>
      <c r="H3919">
        <v>1</v>
      </c>
      <c r="I3919">
        <v>5</v>
      </c>
      <c r="J3919">
        <v>8</v>
      </c>
      <c r="K3919">
        <v>0.625</v>
      </c>
      <c r="L3919">
        <v>8</v>
      </c>
      <c r="M3919">
        <v>1</v>
      </c>
      <c r="N3919">
        <v>3</v>
      </c>
      <c r="O3919">
        <v>0.66400000000000003</v>
      </c>
      <c r="P3919">
        <v>0</v>
      </c>
      <c r="Q3919">
        <v>1</v>
      </c>
      <c r="R3919">
        <v>0</v>
      </c>
      <c r="S3919">
        <v>2</v>
      </c>
    </row>
    <row r="3920" spans="1:19" x14ac:dyDescent="0.2">
      <c r="A3920" t="s">
        <v>2096</v>
      </c>
      <c r="B3920" t="s">
        <v>2097</v>
      </c>
      <c r="C3920" t="s">
        <v>1988</v>
      </c>
      <c r="D3920" t="s">
        <v>1000</v>
      </c>
      <c r="E3920" s="23">
        <v>42156</v>
      </c>
      <c r="F3920">
        <v>8</v>
      </c>
      <c r="G3920">
        <v>9</v>
      </c>
      <c r="H3920">
        <v>0.88888888888888884</v>
      </c>
      <c r="I3920">
        <v>33</v>
      </c>
      <c r="J3920">
        <v>34</v>
      </c>
      <c r="K3920">
        <v>0.97058823529411764</v>
      </c>
      <c r="L3920">
        <v>39</v>
      </c>
      <c r="M3920">
        <v>0.87179487179487181</v>
      </c>
      <c r="N3920">
        <v>24</v>
      </c>
      <c r="P3920">
        <v>3</v>
      </c>
      <c r="Q3920">
        <v>3</v>
      </c>
      <c r="R3920">
        <v>1</v>
      </c>
      <c r="S3920">
        <v>9</v>
      </c>
    </row>
    <row r="3921" spans="1:19" x14ac:dyDescent="0.2">
      <c r="A3921" t="s">
        <v>1848</v>
      </c>
      <c r="B3921" t="s">
        <v>1849</v>
      </c>
      <c r="C3921" t="s">
        <v>240</v>
      </c>
      <c r="D3921" t="s">
        <v>1000</v>
      </c>
      <c r="E3921" s="23">
        <v>42156</v>
      </c>
      <c r="F3921">
        <v>21</v>
      </c>
      <c r="G3921">
        <v>21</v>
      </c>
      <c r="H3921">
        <v>1</v>
      </c>
      <c r="I3921">
        <v>58</v>
      </c>
      <c r="J3921">
        <v>81</v>
      </c>
      <c r="K3921">
        <v>0.71604938271604934</v>
      </c>
      <c r="L3921">
        <v>81</v>
      </c>
      <c r="M3921">
        <v>1</v>
      </c>
      <c r="N3921">
        <v>55</v>
      </c>
      <c r="P3921">
        <v>6</v>
      </c>
      <c r="Q3921">
        <v>7</v>
      </c>
      <c r="R3921">
        <v>0.8571428571428571</v>
      </c>
      <c r="S3921">
        <v>3</v>
      </c>
    </row>
    <row r="3922" spans="1:19" x14ac:dyDescent="0.2">
      <c r="A3922" t="s">
        <v>1673</v>
      </c>
      <c r="B3922" t="s">
        <v>1674</v>
      </c>
      <c r="C3922" t="s">
        <v>241</v>
      </c>
      <c r="D3922" t="s">
        <v>1000</v>
      </c>
      <c r="E3922" s="23">
        <v>42156</v>
      </c>
      <c r="F3922">
        <v>43</v>
      </c>
      <c r="G3922">
        <v>49</v>
      </c>
      <c r="H3922">
        <v>0.87755102040816324</v>
      </c>
      <c r="I3922">
        <v>336</v>
      </c>
      <c r="J3922">
        <v>402</v>
      </c>
      <c r="K3922">
        <v>0.83582089552238803</v>
      </c>
      <c r="L3922">
        <v>480</v>
      </c>
      <c r="M3922">
        <v>0.83750000000000002</v>
      </c>
      <c r="N3922">
        <v>322</v>
      </c>
      <c r="P3922">
        <v>12</v>
      </c>
      <c r="Q3922">
        <v>17</v>
      </c>
      <c r="R3922">
        <v>0.70588235294117652</v>
      </c>
      <c r="S3922">
        <v>14</v>
      </c>
    </row>
    <row r="3923" spans="1:19" x14ac:dyDescent="0.2">
      <c r="A3923" t="s">
        <v>1498</v>
      </c>
      <c r="B3923" t="s">
        <v>1499</v>
      </c>
      <c r="C3923" t="s">
        <v>318</v>
      </c>
      <c r="D3923" t="s">
        <v>1000</v>
      </c>
      <c r="E3923" s="23">
        <v>42156</v>
      </c>
      <c r="F3923">
        <v>0</v>
      </c>
      <c r="G3923">
        <v>0</v>
      </c>
      <c r="H3923" t="e">
        <v>#DIV/0!</v>
      </c>
      <c r="I3923">
        <v>0</v>
      </c>
      <c r="J3923">
        <v>0</v>
      </c>
      <c r="K3923" t="e">
        <v>#DIV/0!</v>
      </c>
      <c r="L3923">
        <v>0</v>
      </c>
      <c r="M3923" t="e">
        <v>#DIV/0!</v>
      </c>
      <c r="N3923">
        <v>0</v>
      </c>
      <c r="P3923">
        <v>0</v>
      </c>
      <c r="Q3923">
        <v>0</v>
      </c>
      <c r="R3923" t="e">
        <v>#DIV/0!</v>
      </c>
      <c r="S3923">
        <v>0</v>
      </c>
    </row>
    <row r="3924" spans="1:19" x14ac:dyDescent="0.2">
      <c r="A3924" t="s">
        <v>1101</v>
      </c>
      <c r="B3924" t="s">
        <v>1186</v>
      </c>
      <c r="C3924" t="s">
        <v>235</v>
      </c>
      <c r="D3924" t="s">
        <v>1002</v>
      </c>
      <c r="E3924" s="23">
        <v>42156</v>
      </c>
      <c r="F3924">
        <v>115</v>
      </c>
      <c r="G3924">
        <v>128</v>
      </c>
      <c r="H3924">
        <v>0.8984375</v>
      </c>
      <c r="I3924">
        <v>616</v>
      </c>
      <c r="J3924">
        <v>746</v>
      </c>
      <c r="K3924">
        <v>0.82573726541554959</v>
      </c>
      <c r="L3924">
        <v>867</v>
      </c>
      <c r="M3924">
        <v>0.86043829296424457</v>
      </c>
      <c r="N3924">
        <v>553</v>
      </c>
      <c r="P3924">
        <v>56</v>
      </c>
      <c r="Q3924">
        <v>81</v>
      </c>
      <c r="R3924">
        <v>0.69135802469135799</v>
      </c>
      <c r="S3924">
        <v>63</v>
      </c>
    </row>
    <row r="3925" spans="1:19" x14ac:dyDescent="0.2">
      <c r="A3925" t="s">
        <v>12048</v>
      </c>
      <c r="B3925" t="s">
        <v>12049</v>
      </c>
      <c r="C3925" t="s">
        <v>1051</v>
      </c>
      <c r="D3925" t="s">
        <v>1000</v>
      </c>
      <c r="E3925" s="23">
        <v>42156</v>
      </c>
      <c r="F3925">
        <v>3</v>
      </c>
      <c r="G3925">
        <v>3</v>
      </c>
      <c r="H3925">
        <v>1</v>
      </c>
      <c r="I3925">
        <v>3</v>
      </c>
      <c r="J3925">
        <v>15</v>
      </c>
      <c r="K3925">
        <v>0.2</v>
      </c>
      <c r="L3925">
        <v>15</v>
      </c>
      <c r="M3925">
        <v>1</v>
      </c>
      <c r="N3925">
        <v>3</v>
      </c>
      <c r="P3925">
        <v>2</v>
      </c>
      <c r="Q3925">
        <v>2</v>
      </c>
      <c r="R3925">
        <v>1</v>
      </c>
      <c r="S3925">
        <v>0</v>
      </c>
    </row>
    <row r="3926" spans="1:19" x14ac:dyDescent="0.2">
      <c r="A3926" t="s">
        <v>13414</v>
      </c>
      <c r="B3926" t="s">
        <v>13415</v>
      </c>
      <c r="C3926" t="s">
        <v>242</v>
      </c>
      <c r="D3926" t="s">
        <v>1002</v>
      </c>
      <c r="E3926" s="23">
        <v>42156</v>
      </c>
      <c r="F3926">
        <v>5</v>
      </c>
      <c r="G3926">
        <v>8</v>
      </c>
      <c r="H3926">
        <v>0.625</v>
      </c>
      <c r="I3926">
        <v>46</v>
      </c>
      <c r="J3926">
        <v>30</v>
      </c>
      <c r="K3926">
        <v>1.5333333333333334</v>
      </c>
      <c r="L3926">
        <v>52</v>
      </c>
      <c r="M3926">
        <v>0.57692307692307687</v>
      </c>
      <c r="N3926">
        <v>37</v>
      </c>
      <c r="P3926">
        <v>4</v>
      </c>
      <c r="Q3926">
        <v>12</v>
      </c>
      <c r="R3926">
        <v>0.33333333333333331</v>
      </c>
      <c r="S3926">
        <v>9</v>
      </c>
    </row>
    <row r="3927" spans="1:19" x14ac:dyDescent="0.2">
      <c r="A3927" t="s">
        <v>13591</v>
      </c>
      <c r="B3927" t="s">
        <v>13592</v>
      </c>
      <c r="C3927" t="s">
        <v>237</v>
      </c>
      <c r="D3927" t="s">
        <v>1002</v>
      </c>
      <c r="E3927" s="23">
        <v>42156</v>
      </c>
      <c r="F3927">
        <v>15</v>
      </c>
      <c r="G3927">
        <v>17</v>
      </c>
      <c r="H3927">
        <v>0.88235294117647056</v>
      </c>
      <c r="I3927">
        <v>84</v>
      </c>
      <c r="J3927">
        <v>115</v>
      </c>
      <c r="K3927">
        <v>0.73043478260869565</v>
      </c>
      <c r="L3927">
        <v>127</v>
      </c>
      <c r="M3927">
        <v>0.90551181102362199</v>
      </c>
      <c r="N3927">
        <v>69</v>
      </c>
      <c r="O3927">
        <v>1.1837499999999999</v>
      </c>
      <c r="P3927">
        <v>22</v>
      </c>
      <c r="Q3927">
        <v>28</v>
      </c>
      <c r="R3927">
        <v>0.7857142857142857</v>
      </c>
      <c r="S3927">
        <v>15</v>
      </c>
    </row>
    <row r="3928" spans="1:19" x14ac:dyDescent="0.2">
      <c r="A3928" t="s">
        <v>13766</v>
      </c>
      <c r="B3928" t="s">
        <v>13767</v>
      </c>
      <c r="C3928" t="s">
        <v>238</v>
      </c>
      <c r="D3928" t="s">
        <v>1002</v>
      </c>
      <c r="E3928" s="23">
        <v>42156</v>
      </c>
      <c r="F3928">
        <v>11</v>
      </c>
      <c r="G3928">
        <v>12</v>
      </c>
      <c r="H3928">
        <v>0.91666666666666663</v>
      </c>
      <c r="I3928">
        <v>34</v>
      </c>
      <c r="J3928">
        <v>36</v>
      </c>
      <c r="K3928">
        <v>0.94444444444444442</v>
      </c>
      <c r="L3928">
        <v>40</v>
      </c>
      <c r="M3928">
        <v>0.9</v>
      </c>
      <c r="N3928">
        <v>25</v>
      </c>
      <c r="O3928">
        <v>0.83010000000000006</v>
      </c>
      <c r="P3928">
        <v>5</v>
      </c>
      <c r="Q3928">
        <v>8</v>
      </c>
      <c r="R3928">
        <v>0.625</v>
      </c>
      <c r="S3928">
        <v>9</v>
      </c>
    </row>
    <row r="3929" spans="1:19" x14ac:dyDescent="0.2">
      <c r="A3929" t="s">
        <v>13943</v>
      </c>
      <c r="B3929" t="s">
        <v>13944</v>
      </c>
      <c r="C3929" t="s">
        <v>239</v>
      </c>
      <c r="D3929" t="s">
        <v>1002</v>
      </c>
      <c r="E3929" s="23">
        <v>42156</v>
      </c>
      <c r="F3929">
        <v>4</v>
      </c>
      <c r="G3929">
        <v>4</v>
      </c>
      <c r="H3929">
        <v>1</v>
      </c>
      <c r="I3929">
        <v>5</v>
      </c>
      <c r="J3929">
        <v>8</v>
      </c>
      <c r="K3929">
        <v>0.625</v>
      </c>
      <c r="L3929">
        <v>8</v>
      </c>
      <c r="M3929">
        <v>1</v>
      </c>
      <c r="N3929">
        <v>3</v>
      </c>
      <c r="O3929">
        <v>0.66400000000000003</v>
      </c>
      <c r="P3929">
        <v>0</v>
      </c>
      <c r="Q3929">
        <v>1</v>
      </c>
      <c r="R3929">
        <v>0</v>
      </c>
      <c r="S3929">
        <v>2</v>
      </c>
    </row>
    <row r="3930" spans="1:19" x14ac:dyDescent="0.2">
      <c r="A3930" t="s">
        <v>14130</v>
      </c>
      <c r="B3930" t="s">
        <v>14131</v>
      </c>
      <c r="C3930" t="s">
        <v>240</v>
      </c>
      <c r="D3930" t="s">
        <v>1002</v>
      </c>
      <c r="E3930" s="23">
        <v>42156</v>
      </c>
      <c r="F3930">
        <v>21</v>
      </c>
      <c r="G3930">
        <v>21</v>
      </c>
      <c r="H3930">
        <v>1</v>
      </c>
      <c r="I3930">
        <v>58</v>
      </c>
      <c r="J3930">
        <v>81</v>
      </c>
      <c r="K3930">
        <v>0.71604938271604934</v>
      </c>
      <c r="L3930">
        <v>81</v>
      </c>
      <c r="M3930">
        <v>1</v>
      </c>
      <c r="N3930">
        <v>55</v>
      </c>
      <c r="P3930">
        <v>6</v>
      </c>
      <c r="Q3930">
        <v>7</v>
      </c>
      <c r="R3930">
        <v>0.8571428571428571</v>
      </c>
      <c r="S3930">
        <v>3</v>
      </c>
    </row>
    <row r="3931" spans="1:19" x14ac:dyDescent="0.2">
      <c r="A3931" t="s">
        <v>14307</v>
      </c>
      <c r="B3931" t="s">
        <v>14308</v>
      </c>
      <c r="C3931" t="s">
        <v>241</v>
      </c>
      <c r="D3931" t="s">
        <v>1002</v>
      </c>
      <c r="E3931" s="23">
        <v>42156</v>
      </c>
      <c r="F3931">
        <v>43</v>
      </c>
      <c r="G3931">
        <v>49</v>
      </c>
      <c r="H3931">
        <v>0.87755102040816324</v>
      </c>
      <c r="I3931">
        <v>336</v>
      </c>
      <c r="J3931">
        <v>402</v>
      </c>
      <c r="K3931">
        <v>0.83582089552238803</v>
      </c>
      <c r="L3931">
        <v>480</v>
      </c>
      <c r="M3931">
        <v>0.83750000000000002</v>
      </c>
      <c r="N3931">
        <v>322</v>
      </c>
      <c r="P3931">
        <v>12</v>
      </c>
      <c r="Q3931">
        <v>17</v>
      </c>
      <c r="R3931">
        <v>0.70588235294117652</v>
      </c>
      <c r="S3931">
        <v>14</v>
      </c>
    </row>
    <row r="3932" spans="1:19" x14ac:dyDescent="0.2">
      <c r="A3932" t="s">
        <v>14419</v>
      </c>
      <c r="B3932" t="s">
        <v>14420</v>
      </c>
      <c r="C3932" t="s">
        <v>318</v>
      </c>
      <c r="D3932" t="s">
        <v>1002</v>
      </c>
      <c r="E3932" s="23">
        <v>42156</v>
      </c>
      <c r="F3932">
        <v>0</v>
      </c>
      <c r="G3932">
        <v>0</v>
      </c>
      <c r="H3932" t="e">
        <v>#DIV/0!</v>
      </c>
      <c r="I3932">
        <v>0</v>
      </c>
      <c r="J3932">
        <v>0</v>
      </c>
      <c r="K3932" t="e">
        <v>#DIV/0!</v>
      </c>
      <c r="L3932">
        <v>0</v>
      </c>
      <c r="M3932" t="e">
        <v>#DIV/0!</v>
      </c>
      <c r="N3932">
        <v>0</v>
      </c>
      <c r="P3932">
        <v>0</v>
      </c>
      <c r="Q3932">
        <v>0</v>
      </c>
      <c r="R3932" t="e">
        <v>#DIV/0!</v>
      </c>
      <c r="S3932">
        <v>0</v>
      </c>
    </row>
    <row r="3933" spans="1:19" x14ac:dyDescent="0.2">
      <c r="A3933" t="s">
        <v>14636</v>
      </c>
      <c r="B3933" t="s">
        <v>14637</v>
      </c>
      <c r="C3933" t="s">
        <v>199</v>
      </c>
      <c r="D3933" t="s">
        <v>1000</v>
      </c>
      <c r="E3933" s="23">
        <v>42156</v>
      </c>
      <c r="F3933">
        <v>14</v>
      </c>
      <c r="G3933">
        <v>15</v>
      </c>
      <c r="H3933">
        <v>0.93333333333333335</v>
      </c>
      <c r="I3933">
        <v>112</v>
      </c>
      <c r="J3933">
        <v>115</v>
      </c>
      <c r="K3933">
        <v>0.97391304347826091</v>
      </c>
      <c r="L3933">
        <v>125</v>
      </c>
      <c r="M3933">
        <v>0.92</v>
      </c>
      <c r="N3933">
        <v>112</v>
      </c>
      <c r="P3933">
        <v>3</v>
      </c>
      <c r="Q3933">
        <v>3</v>
      </c>
      <c r="R3933">
        <v>1</v>
      </c>
      <c r="S3933">
        <v>0</v>
      </c>
    </row>
    <row r="3934" spans="1:19" x14ac:dyDescent="0.2">
      <c r="A3934" t="s">
        <v>14902</v>
      </c>
      <c r="B3934" t="s">
        <v>14903</v>
      </c>
      <c r="C3934" t="s">
        <v>200</v>
      </c>
      <c r="D3934" t="s">
        <v>1002</v>
      </c>
      <c r="E3934" s="23">
        <v>42156</v>
      </c>
      <c r="F3934">
        <v>5</v>
      </c>
      <c r="G3934">
        <v>5</v>
      </c>
      <c r="H3934">
        <v>1</v>
      </c>
      <c r="I3934">
        <v>14</v>
      </c>
      <c r="J3934">
        <v>25</v>
      </c>
      <c r="K3934">
        <v>0.56000000000000005</v>
      </c>
      <c r="L3934">
        <v>25</v>
      </c>
      <c r="M3934">
        <v>1</v>
      </c>
      <c r="N3934">
        <v>14</v>
      </c>
      <c r="P3934">
        <v>3</v>
      </c>
      <c r="Q3934">
        <v>3</v>
      </c>
      <c r="R3934">
        <v>1</v>
      </c>
      <c r="S3934">
        <v>0</v>
      </c>
    </row>
    <row r="3935" spans="1:19" x14ac:dyDescent="0.2">
      <c r="A3935" t="s">
        <v>15079</v>
      </c>
      <c r="B3935" t="s">
        <v>15080</v>
      </c>
      <c r="C3935" t="s">
        <v>202</v>
      </c>
      <c r="D3935" t="s">
        <v>1002</v>
      </c>
      <c r="E3935" s="23">
        <v>42156</v>
      </c>
      <c r="F3935">
        <v>9</v>
      </c>
      <c r="G3935">
        <v>10</v>
      </c>
      <c r="H3935">
        <v>0.9</v>
      </c>
      <c r="I3935">
        <v>98</v>
      </c>
      <c r="J3935">
        <v>90</v>
      </c>
      <c r="K3935">
        <v>1.0888888888888888</v>
      </c>
      <c r="L3935">
        <v>100</v>
      </c>
      <c r="M3935">
        <v>0.9</v>
      </c>
      <c r="N3935">
        <v>98</v>
      </c>
      <c r="P3935">
        <v>0</v>
      </c>
      <c r="Q3935">
        <v>0</v>
      </c>
      <c r="R3935" t="e">
        <v>#DIV/0!</v>
      </c>
      <c r="S3935">
        <v>0</v>
      </c>
    </row>
    <row r="3936" spans="1:19" x14ac:dyDescent="0.2">
      <c r="A3936" t="s">
        <v>15783</v>
      </c>
      <c r="B3936" t="s">
        <v>15784</v>
      </c>
      <c r="C3936" t="s">
        <v>227</v>
      </c>
      <c r="D3936" t="s">
        <v>1000</v>
      </c>
      <c r="E3936" s="23">
        <v>42156</v>
      </c>
      <c r="F3936">
        <v>0</v>
      </c>
      <c r="G3936">
        <v>0</v>
      </c>
      <c r="H3936" t="e">
        <v>#DIV/0!</v>
      </c>
      <c r="I3936">
        <v>0</v>
      </c>
      <c r="J3936">
        <v>0</v>
      </c>
      <c r="K3936" t="e">
        <v>#DIV/0!</v>
      </c>
      <c r="L3936">
        <v>0</v>
      </c>
      <c r="M3936" t="e">
        <v>#DIV/0!</v>
      </c>
      <c r="N3936">
        <v>0</v>
      </c>
      <c r="P3936">
        <v>0</v>
      </c>
      <c r="Q3936">
        <v>0</v>
      </c>
      <c r="R3936" t="e">
        <v>#DIV/0!</v>
      </c>
      <c r="S3936">
        <v>0</v>
      </c>
    </row>
    <row r="3937" spans="1:19" x14ac:dyDescent="0.2">
      <c r="A3937" t="s">
        <v>15960</v>
      </c>
      <c r="B3937" t="s">
        <v>15961</v>
      </c>
      <c r="C3937" t="s">
        <v>203</v>
      </c>
      <c r="D3937" t="s">
        <v>1000</v>
      </c>
      <c r="E3937" s="23">
        <v>42156</v>
      </c>
      <c r="F3937">
        <v>4</v>
      </c>
      <c r="G3937">
        <v>5</v>
      </c>
      <c r="H3937">
        <v>0.8</v>
      </c>
      <c r="I3937">
        <v>20</v>
      </c>
      <c r="J3937">
        <v>40</v>
      </c>
      <c r="K3937">
        <v>0.5</v>
      </c>
      <c r="L3937">
        <v>45</v>
      </c>
      <c r="M3937">
        <v>0.88888888888888884</v>
      </c>
      <c r="N3937">
        <v>16</v>
      </c>
      <c r="P3937">
        <v>8</v>
      </c>
      <c r="Q3937">
        <v>13</v>
      </c>
      <c r="R3937">
        <v>0.61538461538461542</v>
      </c>
      <c r="S3937">
        <v>4</v>
      </c>
    </row>
    <row r="3938" spans="1:19" x14ac:dyDescent="0.2">
      <c r="A3938" t="s">
        <v>16139</v>
      </c>
      <c r="B3938" t="s">
        <v>16140</v>
      </c>
      <c r="C3938" t="s">
        <v>205</v>
      </c>
      <c r="D3938" t="s">
        <v>1002</v>
      </c>
      <c r="E3938" s="23">
        <v>42156</v>
      </c>
      <c r="F3938">
        <v>4</v>
      </c>
      <c r="G3938">
        <v>5</v>
      </c>
      <c r="H3938">
        <v>0.8</v>
      </c>
      <c r="I3938">
        <v>20</v>
      </c>
      <c r="J3938">
        <v>40</v>
      </c>
      <c r="K3938">
        <v>0.5</v>
      </c>
      <c r="L3938">
        <v>45</v>
      </c>
      <c r="M3938">
        <v>0.88888888888888884</v>
      </c>
      <c r="N3938">
        <v>16</v>
      </c>
      <c r="P3938">
        <v>8</v>
      </c>
      <c r="Q3938">
        <v>13</v>
      </c>
      <c r="R3938">
        <v>0.61538461538461542</v>
      </c>
      <c r="S3938">
        <v>4</v>
      </c>
    </row>
    <row r="3939" spans="1:19" x14ac:dyDescent="0.2">
      <c r="A3939" t="s">
        <v>16316</v>
      </c>
      <c r="B3939" t="s">
        <v>16317</v>
      </c>
      <c r="C3939" t="s">
        <v>204</v>
      </c>
      <c r="D3939" t="s">
        <v>1002</v>
      </c>
      <c r="E3939" s="23">
        <v>42156</v>
      </c>
      <c r="F3939">
        <v>0</v>
      </c>
      <c r="G3939">
        <v>0</v>
      </c>
      <c r="H3939" t="e">
        <v>#DIV/0!</v>
      </c>
      <c r="I3939">
        <v>0</v>
      </c>
      <c r="J3939">
        <v>0</v>
      </c>
      <c r="K3939" t="e">
        <v>#DIV/0!</v>
      </c>
      <c r="L3939">
        <v>0</v>
      </c>
      <c r="M3939" t="e">
        <v>#DIV/0!</v>
      </c>
      <c r="N3939">
        <v>0</v>
      </c>
      <c r="P3939">
        <v>0</v>
      </c>
      <c r="Q3939">
        <v>0</v>
      </c>
      <c r="R3939" t="e">
        <v>#DIV/0!</v>
      </c>
      <c r="S3939">
        <v>0</v>
      </c>
    </row>
    <row r="3940" spans="1:19" x14ac:dyDescent="0.2">
      <c r="A3940" t="s">
        <v>16634</v>
      </c>
      <c r="B3940" t="s">
        <v>16635</v>
      </c>
      <c r="C3940" t="s">
        <v>223</v>
      </c>
      <c r="D3940" t="s">
        <v>1000</v>
      </c>
      <c r="E3940" s="23">
        <v>42156</v>
      </c>
      <c r="F3940">
        <v>3</v>
      </c>
      <c r="G3940">
        <v>3</v>
      </c>
      <c r="H3940">
        <v>1</v>
      </c>
      <c r="I3940">
        <v>36</v>
      </c>
      <c r="J3940">
        <v>30</v>
      </c>
      <c r="K3940">
        <v>1.2</v>
      </c>
      <c r="L3940">
        <v>30</v>
      </c>
      <c r="M3940">
        <v>1</v>
      </c>
      <c r="N3940">
        <v>34</v>
      </c>
      <c r="P3940">
        <v>0</v>
      </c>
      <c r="Q3940">
        <v>0</v>
      </c>
      <c r="R3940" t="e">
        <v>#DIV/0!</v>
      </c>
      <c r="S3940">
        <v>2</v>
      </c>
    </row>
    <row r="3941" spans="1:19" x14ac:dyDescent="0.2">
      <c r="A3941" t="s">
        <v>16813</v>
      </c>
      <c r="B3941" t="s">
        <v>16814</v>
      </c>
      <c r="C3941" t="s">
        <v>224</v>
      </c>
      <c r="D3941" t="s">
        <v>1002</v>
      </c>
      <c r="E3941" s="23">
        <v>42156</v>
      </c>
      <c r="F3941">
        <v>3</v>
      </c>
      <c r="G3941">
        <v>3</v>
      </c>
      <c r="H3941">
        <v>1</v>
      </c>
      <c r="I3941">
        <v>36</v>
      </c>
      <c r="J3941">
        <v>30</v>
      </c>
      <c r="K3941">
        <v>1.2</v>
      </c>
      <c r="L3941">
        <v>30</v>
      </c>
      <c r="M3941">
        <v>1</v>
      </c>
      <c r="N3941">
        <v>34</v>
      </c>
      <c r="P3941">
        <v>0</v>
      </c>
      <c r="Q3941">
        <v>0</v>
      </c>
      <c r="R3941" t="e">
        <v>#DIV/0!</v>
      </c>
      <c r="S3941">
        <v>2</v>
      </c>
    </row>
    <row r="3942" spans="1:19" x14ac:dyDescent="0.2">
      <c r="A3942" t="s">
        <v>17250</v>
      </c>
      <c r="B3942" t="s">
        <v>17251</v>
      </c>
      <c r="C3942" t="s">
        <v>225</v>
      </c>
      <c r="D3942" t="s">
        <v>1000</v>
      </c>
      <c r="E3942" s="23">
        <v>42156</v>
      </c>
      <c r="F3942">
        <v>3</v>
      </c>
      <c r="G3942">
        <v>5</v>
      </c>
      <c r="H3942">
        <v>0.6</v>
      </c>
      <c r="I3942">
        <v>31</v>
      </c>
      <c r="J3942">
        <v>30</v>
      </c>
      <c r="K3942">
        <v>1.0333333333333334</v>
      </c>
      <c r="L3942">
        <v>50</v>
      </c>
      <c r="M3942">
        <v>0.6</v>
      </c>
      <c r="N3942">
        <v>31</v>
      </c>
      <c r="P3942">
        <v>0</v>
      </c>
      <c r="Q3942">
        <v>0</v>
      </c>
      <c r="R3942" t="e">
        <v>#DIV/0!</v>
      </c>
      <c r="S3942">
        <v>0</v>
      </c>
    </row>
    <row r="3943" spans="1:19" x14ac:dyDescent="0.2">
      <c r="A3943" t="s">
        <v>17457</v>
      </c>
      <c r="B3943" t="s">
        <v>17458</v>
      </c>
      <c r="C3943" t="s">
        <v>226</v>
      </c>
      <c r="D3943" t="s">
        <v>1002</v>
      </c>
      <c r="E3943" s="23">
        <v>42156</v>
      </c>
      <c r="F3943">
        <v>3</v>
      </c>
      <c r="G3943">
        <v>5</v>
      </c>
      <c r="H3943">
        <v>0.6</v>
      </c>
      <c r="I3943">
        <v>31</v>
      </c>
      <c r="J3943">
        <v>30</v>
      </c>
      <c r="K3943">
        <v>1.0333333333333334</v>
      </c>
      <c r="L3943">
        <v>50</v>
      </c>
      <c r="M3943">
        <v>0.6</v>
      </c>
      <c r="N3943">
        <v>31</v>
      </c>
      <c r="P3943">
        <v>0</v>
      </c>
      <c r="Q3943">
        <v>0</v>
      </c>
      <c r="R3943" t="e">
        <v>#DIV/0!</v>
      </c>
      <c r="S3943">
        <v>0</v>
      </c>
    </row>
    <row r="3944" spans="1:19" x14ac:dyDescent="0.2">
      <c r="A3944" t="s">
        <v>17634</v>
      </c>
      <c r="B3944" t="s">
        <v>17635</v>
      </c>
      <c r="C3944" t="s">
        <v>232</v>
      </c>
      <c r="D3944" t="s">
        <v>1000</v>
      </c>
      <c r="E3944" s="23">
        <v>42156</v>
      </c>
      <c r="F3944">
        <v>11</v>
      </c>
      <c r="G3944">
        <v>12</v>
      </c>
      <c r="H3944">
        <v>0.91666666666666663</v>
      </c>
      <c r="I3944">
        <v>99</v>
      </c>
      <c r="J3944">
        <v>82</v>
      </c>
      <c r="K3944">
        <v>1.2073170731707317</v>
      </c>
      <c r="L3944">
        <v>110</v>
      </c>
      <c r="M3944">
        <v>0.74545454545454548</v>
      </c>
      <c r="N3944">
        <v>99</v>
      </c>
      <c r="P3944">
        <v>0</v>
      </c>
      <c r="Q3944">
        <v>0</v>
      </c>
      <c r="R3944" t="e">
        <v>#DIV/0!</v>
      </c>
      <c r="S3944">
        <v>0</v>
      </c>
    </row>
    <row r="3945" spans="1:19" x14ac:dyDescent="0.2">
      <c r="A3945" t="s">
        <v>17831</v>
      </c>
      <c r="B3945" t="s">
        <v>17832</v>
      </c>
      <c r="C3945" t="s">
        <v>231</v>
      </c>
      <c r="D3945" t="s">
        <v>1002</v>
      </c>
      <c r="E3945" s="23">
        <v>42156</v>
      </c>
      <c r="F3945">
        <v>11</v>
      </c>
      <c r="G3945">
        <v>12</v>
      </c>
      <c r="H3945">
        <v>0.91666666666666663</v>
      </c>
      <c r="I3945">
        <v>99</v>
      </c>
      <c r="J3945">
        <v>82</v>
      </c>
      <c r="K3945">
        <v>1.2073170731707317</v>
      </c>
      <c r="L3945">
        <v>110</v>
      </c>
      <c r="M3945">
        <v>0.74545454545454548</v>
      </c>
      <c r="N3945">
        <v>99</v>
      </c>
      <c r="P3945">
        <v>0</v>
      </c>
      <c r="Q3945">
        <v>0</v>
      </c>
      <c r="R3945" t="e">
        <v>#DIV/0!</v>
      </c>
      <c r="S3945">
        <v>0</v>
      </c>
    </row>
    <row r="3946" spans="1:19" x14ac:dyDescent="0.2">
      <c r="A3946" t="s">
        <v>18008</v>
      </c>
      <c r="B3946" t="s">
        <v>18009</v>
      </c>
      <c r="C3946" t="s">
        <v>317</v>
      </c>
      <c r="D3946" t="s">
        <v>1000</v>
      </c>
      <c r="E3946" s="23">
        <v>42156</v>
      </c>
      <c r="F3946">
        <v>10</v>
      </c>
      <c r="G3946">
        <v>10</v>
      </c>
      <c r="H3946">
        <v>1</v>
      </c>
      <c r="I3946">
        <v>29</v>
      </c>
      <c r="J3946">
        <v>26</v>
      </c>
      <c r="K3946">
        <v>1.1153846153846154</v>
      </c>
      <c r="L3946">
        <v>26</v>
      </c>
      <c r="M3946">
        <v>1</v>
      </c>
      <c r="N3946">
        <v>28</v>
      </c>
      <c r="P3946">
        <v>2</v>
      </c>
      <c r="Q3946">
        <v>3</v>
      </c>
      <c r="R3946">
        <v>0.66666666666666663</v>
      </c>
      <c r="S3946">
        <v>1</v>
      </c>
    </row>
    <row r="3947" spans="1:19" x14ac:dyDescent="0.2">
      <c r="A3947" t="s">
        <v>18187</v>
      </c>
      <c r="B3947" t="s">
        <v>18188</v>
      </c>
      <c r="C3947" t="s">
        <v>316</v>
      </c>
      <c r="D3947" t="s">
        <v>1002</v>
      </c>
      <c r="E3947" s="23">
        <v>42156</v>
      </c>
      <c r="F3947">
        <v>10</v>
      </c>
      <c r="G3947">
        <v>10</v>
      </c>
      <c r="H3947">
        <v>1</v>
      </c>
      <c r="I3947">
        <v>29</v>
      </c>
      <c r="J3947">
        <v>26</v>
      </c>
      <c r="K3947">
        <v>1.1153846153846154</v>
      </c>
      <c r="L3947">
        <v>26</v>
      </c>
      <c r="M3947">
        <v>1</v>
      </c>
      <c r="N3947">
        <v>28</v>
      </c>
      <c r="P3947">
        <v>2</v>
      </c>
      <c r="Q3947">
        <v>3</v>
      </c>
      <c r="R3947">
        <v>0.66666666666666663</v>
      </c>
      <c r="S3947">
        <v>1</v>
      </c>
    </row>
    <row r="3948" spans="1:19" x14ac:dyDescent="0.2">
      <c r="A3948" t="s">
        <v>18440</v>
      </c>
      <c r="B3948" t="s">
        <v>18441</v>
      </c>
      <c r="C3948" t="s">
        <v>214</v>
      </c>
      <c r="D3948" t="s">
        <v>1000</v>
      </c>
      <c r="E3948" s="23">
        <v>42156</v>
      </c>
      <c r="F3948">
        <v>14</v>
      </c>
      <c r="G3948">
        <v>16</v>
      </c>
      <c r="H3948">
        <v>0.875</v>
      </c>
      <c r="I3948">
        <v>92</v>
      </c>
      <c r="J3948">
        <v>120</v>
      </c>
      <c r="K3948">
        <v>0.76666666666666672</v>
      </c>
      <c r="L3948">
        <v>137</v>
      </c>
      <c r="M3948">
        <v>0.87591240875912413</v>
      </c>
      <c r="N3948">
        <v>75</v>
      </c>
      <c r="P3948">
        <v>24</v>
      </c>
      <c r="Q3948">
        <v>30</v>
      </c>
      <c r="R3948">
        <v>0.8</v>
      </c>
      <c r="S3948">
        <v>17</v>
      </c>
    </row>
    <row r="3949" spans="1:19" x14ac:dyDescent="0.2">
      <c r="A3949" t="s">
        <v>18619</v>
      </c>
      <c r="B3949" t="s">
        <v>18620</v>
      </c>
      <c r="C3949" t="s">
        <v>215</v>
      </c>
      <c r="D3949" t="s">
        <v>1002</v>
      </c>
      <c r="E3949" s="23">
        <v>42156</v>
      </c>
      <c r="F3949">
        <v>6</v>
      </c>
      <c r="G3949">
        <v>7</v>
      </c>
      <c r="H3949">
        <v>0.8571428571428571</v>
      </c>
      <c r="I3949">
        <v>37</v>
      </c>
      <c r="J3949">
        <v>40</v>
      </c>
      <c r="K3949">
        <v>0.92500000000000004</v>
      </c>
      <c r="L3949">
        <v>47</v>
      </c>
      <c r="M3949">
        <v>0.85106382978723405</v>
      </c>
      <c r="N3949">
        <v>32</v>
      </c>
      <c r="O3949">
        <v>1.0425</v>
      </c>
      <c r="P3949">
        <v>12</v>
      </c>
      <c r="Q3949">
        <v>13</v>
      </c>
      <c r="R3949">
        <v>0.92307692307692313</v>
      </c>
      <c r="S3949">
        <v>5</v>
      </c>
    </row>
    <row r="3950" spans="1:19" x14ac:dyDescent="0.2">
      <c r="A3950" t="s">
        <v>18796</v>
      </c>
      <c r="B3950" t="s">
        <v>18797</v>
      </c>
      <c r="C3950" t="s">
        <v>216</v>
      </c>
      <c r="D3950" t="s">
        <v>1002</v>
      </c>
      <c r="E3950" s="23">
        <v>42156</v>
      </c>
      <c r="F3950">
        <v>8</v>
      </c>
      <c r="G3950">
        <v>9</v>
      </c>
      <c r="H3950">
        <v>0.88888888888888884</v>
      </c>
      <c r="I3950">
        <v>55</v>
      </c>
      <c r="J3950">
        <v>80</v>
      </c>
      <c r="K3950">
        <v>0.6875</v>
      </c>
      <c r="L3950">
        <v>90</v>
      </c>
      <c r="M3950">
        <v>0.88888888888888884</v>
      </c>
      <c r="N3950">
        <v>43</v>
      </c>
      <c r="P3950">
        <v>12</v>
      </c>
      <c r="Q3950">
        <v>17</v>
      </c>
      <c r="R3950">
        <v>0.70588235294117652</v>
      </c>
      <c r="S3950">
        <v>12</v>
      </c>
    </row>
    <row r="3951" spans="1:19" x14ac:dyDescent="0.2">
      <c r="A3951" t="s">
        <v>18973</v>
      </c>
      <c r="B3951" t="s">
        <v>18974</v>
      </c>
      <c r="C3951" t="s">
        <v>229</v>
      </c>
      <c r="D3951" t="s">
        <v>1002</v>
      </c>
      <c r="E3951" s="23">
        <v>42156</v>
      </c>
      <c r="F3951">
        <v>1</v>
      </c>
      <c r="G3951">
        <v>2</v>
      </c>
      <c r="H3951">
        <v>0.5</v>
      </c>
      <c r="I3951">
        <v>11</v>
      </c>
      <c r="J3951">
        <v>6</v>
      </c>
      <c r="K3951">
        <v>1.8333333333333333</v>
      </c>
      <c r="L3951">
        <v>12</v>
      </c>
      <c r="M3951">
        <v>0.5</v>
      </c>
      <c r="N3951">
        <v>8</v>
      </c>
      <c r="P3951">
        <v>1</v>
      </c>
      <c r="Q3951">
        <v>4</v>
      </c>
      <c r="R3951">
        <v>0.25</v>
      </c>
      <c r="S3951">
        <v>3</v>
      </c>
    </row>
    <row r="3952" spans="1:19" x14ac:dyDescent="0.2">
      <c r="A3952" t="s">
        <v>19150</v>
      </c>
      <c r="B3952" t="s">
        <v>19151</v>
      </c>
      <c r="C3952" t="s">
        <v>230</v>
      </c>
      <c r="D3952" t="s">
        <v>1000</v>
      </c>
      <c r="E3952" s="23">
        <v>42156</v>
      </c>
      <c r="F3952">
        <v>1</v>
      </c>
      <c r="G3952">
        <v>2</v>
      </c>
      <c r="H3952">
        <v>0.5</v>
      </c>
      <c r="I3952">
        <v>11</v>
      </c>
      <c r="J3952">
        <v>6</v>
      </c>
      <c r="K3952">
        <v>1.8333333333333333</v>
      </c>
      <c r="L3952">
        <v>12</v>
      </c>
      <c r="M3952">
        <v>0.5</v>
      </c>
      <c r="N3952">
        <v>8</v>
      </c>
      <c r="P3952">
        <v>1</v>
      </c>
      <c r="Q3952">
        <v>4</v>
      </c>
      <c r="R3952">
        <v>0.25</v>
      </c>
      <c r="S3952">
        <v>3</v>
      </c>
    </row>
    <row r="3953" spans="1:19" x14ac:dyDescent="0.2">
      <c r="A3953" t="s">
        <v>19329</v>
      </c>
      <c r="B3953" t="s">
        <v>19330</v>
      </c>
      <c r="C3953" t="s">
        <v>234</v>
      </c>
      <c r="D3953" t="s">
        <v>1000</v>
      </c>
      <c r="E3953" s="23">
        <v>42156</v>
      </c>
      <c r="F3953">
        <v>7</v>
      </c>
      <c r="G3953">
        <v>7</v>
      </c>
      <c r="H3953">
        <v>1</v>
      </c>
      <c r="I3953">
        <v>0</v>
      </c>
      <c r="J3953">
        <v>70</v>
      </c>
      <c r="K3953">
        <v>0</v>
      </c>
      <c r="L3953">
        <v>70</v>
      </c>
      <c r="M3953">
        <v>1</v>
      </c>
      <c r="N3953">
        <v>0</v>
      </c>
      <c r="P3953">
        <v>0</v>
      </c>
      <c r="Q3953">
        <v>0</v>
      </c>
      <c r="R3953" t="e">
        <v>#DIV/0!</v>
      </c>
      <c r="S3953">
        <v>0</v>
      </c>
    </row>
    <row r="3954" spans="1:19" x14ac:dyDescent="0.2">
      <c r="A3954" t="s">
        <v>19508</v>
      </c>
      <c r="B3954" t="s">
        <v>19509</v>
      </c>
      <c r="C3954" t="s">
        <v>233</v>
      </c>
      <c r="D3954" t="s">
        <v>1002</v>
      </c>
      <c r="E3954" s="23">
        <v>42156</v>
      </c>
      <c r="F3954">
        <v>7</v>
      </c>
      <c r="G3954">
        <v>7</v>
      </c>
      <c r="H3954">
        <v>1</v>
      </c>
      <c r="I3954">
        <v>0</v>
      </c>
      <c r="J3954">
        <v>70</v>
      </c>
      <c r="K3954">
        <v>0</v>
      </c>
      <c r="L3954">
        <v>70</v>
      </c>
      <c r="M3954">
        <v>1</v>
      </c>
      <c r="N3954">
        <v>0</v>
      </c>
      <c r="P3954">
        <v>0</v>
      </c>
      <c r="Q3954">
        <v>0</v>
      </c>
      <c r="R3954" t="e">
        <v>#DIV/0!</v>
      </c>
      <c r="S3954">
        <v>0</v>
      </c>
    </row>
    <row r="3955" spans="1:19" x14ac:dyDescent="0.2">
      <c r="A3955" t="s">
        <v>19883</v>
      </c>
      <c r="B3955" t="s">
        <v>19884</v>
      </c>
      <c r="C3955" t="s">
        <v>220</v>
      </c>
      <c r="D3955" t="s">
        <v>1000</v>
      </c>
      <c r="E3955" s="23">
        <v>42156</v>
      </c>
      <c r="F3955">
        <v>15</v>
      </c>
      <c r="G3955">
        <v>16</v>
      </c>
      <c r="H3955">
        <v>0.9375</v>
      </c>
      <c r="I3955">
        <v>39</v>
      </c>
      <c r="J3955">
        <v>44</v>
      </c>
      <c r="K3955">
        <v>0.88636363636363635</v>
      </c>
      <c r="L3955">
        <v>48</v>
      </c>
      <c r="M3955">
        <v>0.91666666666666663</v>
      </c>
      <c r="N3955">
        <v>28</v>
      </c>
      <c r="P3955">
        <v>5</v>
      </c>
      <c r="Q3955">
        <v>9</v>
      </c>
      <c r="R3955">
        <v>0.55555555555555558</v>
      </c>
      <c r="S3955">
        <v>11</v>
      </c>
    </row>
    <row r="3956" spans="1:19" x14ac:dyDescent="0.2">
      <c r="A3956" t="s">
        <v>20062</v>
      </c>
      <c r="B3956" t="s">
        <v>20063</v>
      </c>
      <c r="C3956" t="s">
        <v>221</v>
      </c>
      <c r="D3956" t="s">
        <v>1002</v>
      </c>
      <c r="E3956" s="23">
        <v>42156</v>
      </c>
      <c r="F3956">
        <v>11</v>
      </c>
      <c r="G3956">
        <v>12</v>
      </c>
      <c r="H3956">
        <v>0.91666666666666663</v>
      </c>
      <c r="I3956">
        <v>34</v>
      </c>
      <c r="J3956">
        <v>36</v>
      </c>
      <c r="K3956">
        <v>0.94444444444444442</v>
      </c>
      <c r="L3956">
        <v>40</v>
      </c>
      <c r="M3956">
        <v>0.9</v>
      </c>
      <c r="N3956">
        <v>25</v>
      </c>
      <c r="O3956">
        <v>0.83010000000000006</v>
      </c>
      <c r="P3956">
        <v>5</v>
      </c>
      <c r="Q3956">
        <v>8</v>
      </c>
      <c r="R3956">
        <v>0.625</v>
      </c>
      <c r="S3956">
        <v>9</v>
      </c>
    </row>
    <row r="3957" spans="1:19" x14ac:dyDescent="0.2">
      <c r="A3957" t="s">
        <v>20239</v>
      </c>
      <c r="B3957" t="s">
        <v>20240</v>
      </c>
      <c r="C3957" t="s">
        <v>222</v>
      </c>
      <c r="D3957" t="s">
        <v>1002</v>
      </c>
      <c r="E3957" s="23">
        <v>42156</v>
      </c>
      <c r="F3957">
        <v>4</v>
      </c>
      <c r="G3957">
        <v>4</v>
      </c>
      <c r="H3957">
        <v>1</v>
      </c>
      <c r="I3957">
        <v>5</v>
      </c>
      <c r="J3957">
        <v>8</v>
      </c>
      <c r="K3957">
        <v>0.625</v>
      </c>
      <c r="L3957">
        <v>8</v>
      </c>
      <c r="M3957">
        <v>1</v>
      </c>
      <c r="N3957">
        <v>3</v>
      </c>
      <c r="O3957">
        <v>0.66400000000000003</v>
      </c>
      <c r="P3957">
        <v>0</v>
      </c>
      <c r="Q3957">
        <v>1</v>
      </c>
      <c r="R3957">
        <v>0</v>
      </c>
      <c r="S3957">
        <v>2</v>
      </c>
    </row>
    <row r="3958" spans="1:19" x14ac:dyDescent="0.2">
      <c r="A3958" t="s">
        <v>20416</v>
      </c>
      <c r="B3958" t="s">
        <v>20417</v>
      </c>
      <c r="C3958" t="s">
        <v>211</v>
      </c>
      <c r="D3958" t="s">
        <v>1002</v>
      </c>
      <c r="E3958" s="23">
        <v>42156</v>
      </c>
      <c r="F3958">
        <v>2</v>
      </c>
      <c r="G3958">
        <v>3</v>
      </c>
      <c r="H3958">
        <v>0.66666666666666663</v>
      </c>
      <c r="I3958">
        <v>21</v>
      </c>
      <c r="J3958">
        <v>12</v>
      </c>
      <c r="K3958">
        <v>1.75</v>
      </c>
      <c r="L3958">
        <v>20</v>
      </c>
      <c r="M3958">
        <v>0.6</v>
      </c>
      <c r="N3958">
        <v>18</v>
      </c>
      <c r="P3958">
        <v>2</v>
      </c>
      <c r="Q3958">
        <v>7</v>
      </c>
      <c r="R3958">
        <v>0.2857142857142857</v>
      </c>
      <c r="S3958">
        <v>3</v>
      </c>
    </row>
    <row r="3959" spans="1:19" x14ac:dyDescent="0.2">
      <c r="A3959" t="s">
        <v>20593</v>
      </c>
      <c r="B3959" t="s">
        <v>20594</v>
      </c>
      <c r="C3959" t="s">
        <v>207</v>
      </c>
      <c r="D3959" t="s">
        <v>1000</v>
      </c>
      <c r="E3959" s="23">
        <v>42156</v>
      </c>
      <c r="F3959">
        <v>9</v>
      </c>
      <c r="G3959">
        <v>10</v>
      </c>
      <c r="H3959">
        <v>0.9</v>
      </c>
      <c r="I3959">
        <v>62</v>
      </c>
      <c r="J3959">
        <v>57</v>
      </c>
      <c r="K3959">
        <v>1.0877192982456141</v>
      </c>
      <c r="L3959">
        <v>65</v>
      </c>
      <c r="M3959">
        <v>0.87692307692307692</v>
      </c>
      <c r="N3959">
        <v>51</v>
      </c>
      <c r="P3959">
        <v>5</v>
      </c>
      <c r="Q3959">
        <v>10</v>
      </c>
      <c r="R3959">
        <v>0.5</v>
      </c>
      <c r="S3959">
        <v>11</v>
      </c>
    </row>
    <row r="3960" spans="1:19" x14ac:dyDescent="0.2">
      <c r="A3960" t="s">
        <v>20837</v>
      </c>
      <c r="B3960" t="s">
        <v>20838</v>
      </c>
      <c r="C3960" t="s">
        <v>210</v>
      </c>
      <c r="D3960" t="s">
        <v>1002</v>
      </c>
      <c r="E3960" s="23">
        <v>42156</v>
      </c>
      <c r="F3960">
        <v>5</v>
      </c>
      <c r="G3960">
        <v>5</v>
      </c>
      <c r="H3960">
        <v>1</v>
      </c>
      <c r="I3960">
        <v>27</v>
      </c>
      <c r="J3960">
        <v>35</v>
      </c>
      <c r="K3960">
        <v>0.77142857142857146</v>
      </c>
      <c r="L3960">
        <v>35</v>
      </c>
      <c r="M3960">
        <v>1</v>
      </c>
      <c r="N3960">
        <v>21</v>
      </c>
      <c r="O3960">
        <v>1.325</v>
      </c>
      <c r="P3960">
        <v>2</v>
      </c>
      <c r="Q3960">
        <v>2</v>
      </c>
      <c r="R3960">
        <v>1</v>
      </c>
      <c r="S3960">
        <v>6</v>
      </c>
    </row>
    <row r="3961" spans="1:19" x14ac:dyDescent="0.2">
      <c r="A3961" t="s">
        <v>21014</v>
      </c>
      <c r="B3961" t="s">
        <v>21015</v>
      </c>
      <c r="C3961" t="s">
        <v>208</v>
      </c>
      <c r="D3961" t="s">
        <v>1002</v>
      </c>
      <c r="E3961" s="23">
        <v>42156</v>
      </c>
      <c r="F3961">
        <v>2</v>
      </c>
      <c r="G3961">
        <v>2</v>
      </c>
      <c r="H3961">
        <v>1</v>
      </c>
      <c r="I3961">
        <v>14</v>
      </c>
      <c r="J3961">
        <v>10</v>
      </c>
      <c r="K3961">
        <v>1.4</v>
      </c>
      <c r="L3961">
        <v>10</v>
      </c>
      <c r="M3961">
        <v>1</v>
      </c>
      <c r="N3961">
        <v>12</v>
      </c>
      <c r="P3961">
        <v>1</v>
      </c>
      <c r="Q3961">
        <v>1</v>
      </c>
      <c r="R3961">
        <v>1</v>
      </c>
      <c r="S3961">
        <v>2</v>
      </c>
    </row>
    <row r="3962" spans="1:19" x14ac:dyDescent="0.2">
      <c r="A3962" t="s">
        <v>21269</v>
      </c>
      <c r="B3962" t="s">
        <v>21270</v>
      </c>
      <c r="C3962" t="s">
        <v>213</v>
      </c>
      <c r="D3962" t="s">
        <v>1002</v>
      </c>
      <c r="E3962" s="23">
        <v>42156</v>
      </c>
      <c r="F3962">
        <v>2</v>
      </c>
      <c r="G3962">
        <v>3</v>
      </c>
      <c r="H3962">
        <v>0.66666666666666663</v>
      </c>
      <c r="I3962">
        <v>14</v>
      </c>
      <c r="J3962">
        <v>12</v>
      </c>
      <c r="K3962">
        <v>1.1666666666666667</v>
      </c>
      <c r="L3962">
        <v>20</v>
      </c>
      <c r="M3962">
        <v>0.6</v>
      </c>
      <c r="N3962">
        <v>11</v>
      </c>
      <c r="P3962">
        <v>1</v>
      </c>
      <c r="Q3962">
        <v>1</v>
      </c>
      <c r="R3962">
        <v>1</v>
      </c>
      <c r="S3962">
        <v>3</v>
      </c>
    </row>
    <row r="3963" spans="1:19" x14ac:dyDescent="0.2">
      <c r="A3963" t="s">
        <v>21511</v>
      </c>
      <c r="B3963" t="s">
        <v>21512</v>
      </c>
      <c r="C3963" t="s">
        <v>212</v>
      </c>
      <c r="D3963" t="s">
        <v>1000</v>
      </c>
      <c r="E3963" s="23">
        <v>42156</v>
      </c>
      <c r="F3963">
        <v>2</v>
      </c>
      <c r="G3963">
        <v>3</v>
      </c>
      <c r="H3963">
        <v>0.66666666666666663</v>
      </c>
      <c r="I3963">
        <v>14</v>
      </c>
      <c r="J3963">
        <v>12</v>
      </c>
      <c r="K3963">
        <v>1.1666666666666667</v>
      </c>
      <c r="L3963">
        <v>20</v>
      </c>
      <c r="M3963">
        <v>0.6</v>
      </c>
      <c r="N3963">
        <v>11</v>
      </c>
      <c r="P3963">
        <v>1</v>
      </c>
      <c r="Q3963">
        <v>1</v>
      </c>
      <c r="R3963">
        <v>1</v>
      </c>
      <c r="S3963">
        <v>3</v>
      </c>
    </row>
    <row r="3964" spans="1:19" x14ac:dyDescent="0.2">
      <c r="A3964" t="s">
        <v>21720</v>
      </c>
      <c r="B3964" t="s">
        <v>21721</v>
      </c>
      <c r="C3964" t="s">
        <v>217</v>
      </c>
      <c r="D3964" t="s">
        <v>1000</v>
      </c>
      <c r="E3964" s="23">
        <v>42156</v>
      </c>
      <c r="F3964">
        <v>6</v>
      </c>
      <c r="G3964">
        <v>7</v>
      </c>
      <c r="H3964">
        <v>0.8571428571428571</v>
      </c>
      <c r="I3964">
        <v>18</v>
      </c>
      <c r="J3964">
        <v>40</v>
      </c>
      <c r="K3964">
        <v>0.45</v>
      </c>
      <c r="L3964">
        <v>50</v>
      </c>
      <c r="M3964">
        <v>0.8</v>
      </c>
      <c r="N3964">
        <v>18</v>
      </c>
      <c r="P3964">
        <v>0</v>
      </c>
      <c r="Q3964">
        <v>0</v>
      </c>
      <c r="R3964" t="e">
        <v>#DIV/0!</v>
      </c>
      <c r="S3964">
        <v>0</v>
      </c>
    </row>
    <row r="3965" spans="1:19" x14ac:dyDescent="0.2">
      <c r="A3965" t="s">
        <v>21964</v>
      </c>
      <c r="B3965" t="s">
        <v>21965</v>
      </c>
      <c r="C3965" t="s">
        <v>218</v>
      </c>
      <c r="D3965" t="s">
        <v>1002</v>
      </c>
      <c r="E3965" s="23">
        <v>42156</v>
      </c>
      <c r="F3965">
        <v>4</v>
      </c>
      <c r="G3965">
        <v>4</v>
      </c>
      <c r="H3965">
        <v>1</v>
      </c>
      <c r="I3965">
        <v>1</v>
      </c>
      <c r="J3965">
        <v>20</v>
      </c>
      <c r="K3965">
        <v>0.05</v>
      </c>
      <c r="L3965">
        <v>20</v>
      </c>
      <c r="M3965">
        <v>1</v>
      </c>
      <c r="N3965">
        <v>1</v>
      </c>
      <c r="P3965">
        <v>0</v>
      </c>
      <c r="Q3965">
        <v>0</v>
      </c>
      <c r="R3965" t="e">
        <v>#DIV/0!</v>
      </c>
      <c r="S3965">
        <v>0</v>
      </c>
    </row>
    <row r="3966" spans="1:19" x14ac:dyDescent="0.2">
      <c r="A3966" t="s">
        <v>22141</v>
      </c>
      <c r="B3966" t="s">
        <v>22142</v>
      </c>
      <c r="C3966" t="s">
        <v>219</v>
      </c>
      <c r="D3966" t="s">
        <v>1002</v>
      </c>
      <c r="E3966" s="23">
        <v>42156</v>
      </c>
      <c r="F3966">
        <v>2</v>
      </c>
      <c r="G3966">
        <v>3</v>
      </c>
      <c r="H3966">
        <v>0.66666666666666663</v>
      </c>
      <c r="I3966">
        <v>17</v>
      </c>
      <c r="J3966">
        <v>20</v>
      </c>
      <c r="K3966">
        <v>0.85</v>
      </c>
      <c r="L3966">
        <v>30</v>
      </c>
      <c r="M3966">
        <v>0.66666666666666663</v>
      </c>
      <c r="N3966">
        <v>17</v>
      </c>
      <c r="P3966">
        <v>0</v>
      </c>
      <c r="Q3966">
        <v>0</v>
      </c>
      <c r="R3966" t="e">
        <v>#DIV/0!</v>
      </c>
      <c r="S3966">
        <v>0</v>
      </c>
    </row>
    <row r="3967" spans="1:19" x14ac:dyDescent="0.2">
      <c r="A3967" t="s">
        <v>9311</v>
      </c>
      <c r="B3967" t="s">
        <v>9312</v>
      </c>
      <c r="C3967" t="s">
        <v>211</v>
      </c>
      <c r="D3967" t="s">
        <v>1000</v>
      </c>
      <c r="E3967" s="23">
        <v>42186</v>
      </c>
      <c r="F3967">
        <v>2</v>
      </c>
      <c r="G3967">
        <v>4</v>
      </c>
      <c r="H3967">
        <v>0.5</v>
      </c>
      <c r="I3967">
        <v>25</v>
      </c>
      <c r="J3967">
        <v>12</v>
      </c>
      <c r="K3967">
        <v>2.0833333333333335</v>
      </c>
      <c r="L3967">
        <v>28</v>
      </c>
      <c r="M3967">
        <v>0.42857142857142855</v>
      </c>
      <c r="N3967">
        <v>19</v>
      </c>
      <c r="P3967">
        <v>0</v>
      </c>
      <c r="Q3967">
        <v>2</v>
      </c>
      <c r="R3967">
        <v>0</v>
      </c>
      <c r="S3967">
        <v>6</v>
      </c>
    </row>
    <row r="3968" spans="1:19" x14ac:dyDescent="0.2">
      <c r="A3968" t="s">
        <v>8472</v>
      </c>
      <c r="B3968" t="s">
        <v>8473</v>
      </c>
      <c r="C3968" t="s">
        <v>213</v>
      </c>
      <c r="D3968" t="s">
        <v>1000</v>
      </c>
      <c r="E3968" s="23">
        <v>42186</v>
      </c>
      <c r="F3968">
        <v>2</v>
      </c>
      <c r="G3968">
        <v>3</v>
      </c>
      <c r="H3968">
        <v>0.66666666666666663</v>
      </c>
      <c r="I3968">
        <v>15</v>
      </c>
      <c r="J3968">
        <v>12</v>
      </c>
      <c r="K3968">
        <v>1.25</v>
      </c>
      <c r="L3968">
        <v>20</v>
      </c>
      <c r="M3968">
        <v>0.6</v>
      </c>
      <c r="N3968">
        <v>13</v>
      </c>
      <c r="P3968">
        <v>1</v>
      </c>
      <c r="Q3968">
        <v>1</v>
      </c>
      <c r="R3968">
        <v>1</v>
      </c>
      <c r="S3968">
        <v>2</v>
      </c>
    </row>
    <row r="3969" spans="1:19" x14ac:dyDescent="0.2">
      <c r="A3969" t="s">
        <v>5048</v>
      </c>
      <c r="B3969" t="s">
        <v>5049</v>
      </c>
      <c r="C3969" t="s">
        <v>229</v>
      </c>
      <c r="D3969" t="s">
        <v>1000</v>
      </c>
      <c r="E3969" s="23">
        <v>42186</v>
      </c>
      <c r="F3969">
        <v>0</v>
      </c>
      <c r="G3969">
        <v>0</v>
      </c>
      <c r="H3969" t="e">
        <v>#DIV/0!</v>
      </c>
      <c r="I3969">
        <v>0</v>
      </c>
      <c r="J3969">
        <v>0</v>
      </c>
      <c r="K3969" t="e">
        <v>#DIV/0!</v>
      </c>
      <c r="L3969">
        <v>0</v>
      </c>
      <c r="M3969" t="e">
        <v>#DIV/0!</v>
      </c>
      <c r="N3969">
        <v>0</v>
      </c>
      <c r="P3969">
        <v>0</v>
      </c>
      <c r="Q3969">
        <v>0</v>
      </c>
      <c r="R3969" t="e">
        <v>#DIV/0!</v>
      </c>
      <c r="S3969">
        <v>0</v>
      </c>
    </row>
    <row r="3970" spans="1:19" x14ac:dyDescent="0.2">
      <c r="A3970" t="s">
        <v>5672</v>
      </c>
      <c r="B3970" t="s">
        <v>5673</v>
      </c>
      <c r="C3970" t="s">
        <v>1047</v>
      </c>
      <c r="D3970" t="s">
        <v>1000</v>
      </c>
      <c r="E3970" s="23">
        <v>42186</v>
      </c>
      <c r="F3970">
        <v>5</v>
      </c>
      <c r="G3970">
        <v>5</v>
      </c>
      <c r="H3970">
        <v>1</v>
      </c>
      <c r="I3970">
        <v>15</v>
      </c>
      <c r="J3970">
        <v>25</v>
      </c>
      <c r="K3970">
        <v>0.6</v>
      </c>
      <c r="L3970">
        <v>25</v>
      </c>
      <c r="M3970">
        <v>1</v>
      </c>
      <c r="N3970">
        <v>14</v>
      </c>
      <c r="P3970">
        <v>0</v>
      </c>
      <c r="Q3970">
        <v>0</v>
      </c>
      <c r="R3970" t="e">
        <v>#DIV/0!</v>
      </c>
      <c r="S3970">
        <v>1</v>
      </c>
    </row>
    <row r="3971" spans="1:19" x14ac:dyDescent="0.2">
      <c r="A3971" t="s">
        <v>13213</v>
      </c>
      <c r="B3971" t="s">
        <v>13125</v>
      </c>
      <c r="C3971" t="s">
        <v>1051</v>
      </c>
      <c r="D3971" t="s">
        <v>1002</v>
      </c>
      <c r="E3971" s="23">
        <v>42186</v>
      </c>
      <c r="F3971">
        <v>3</v>
      </c>
      <c r="G3971">
        <v>3</v>
      </c>
      <c r="H3971">
        <v>1</v>
      </c>
      <c r="I3971">
        <v>0</v>
      </c>
      <c r="J3971">
        <v>15</v>
      </c>
      <c r="K3971">
        <v>0</v>
      </c>
      <c r="L3971">
        <v>15</v>
      </c>
      <c r="M3971">
        <v>1</v>
      </c>
      <c r="N3971">
        <v>0</v>
      </c>
      <c r="P3971">
        <v>0</v>
      </c>
      <c r="Q3971">
        <v>0</v>
      </c>
      <c r="R3971" t="e">
        <v>#DIV/0!</v>
      </c>
      <c r="S3971">
        <v>0</v>
      </c>
    </row>
    <row r="3972" spans="1:19" x14ac:dyDescent="0.2">
      <c r="A3972" t="s">
        <v>10549</v>
      </c>
      <c r="B3972" t="s">
        <v>10550</v>
      </c>
      <c r="C3972" t="s">
        <v>205</v>
      </c>
      <c r="D3972" t="s">
        <v>1000</v>
      </c>
      <c r="E3972" s="23">
        <v>42186</v>
      </c>
      <c r="F3972">
        <v>4</v>
      </c>
      <c r="G3972">
        <v>5</v>
      </c>
      <c r="H3972">
        <v>0.8</v>
      </c>
      <c r="I3972">
        <v>16</v>
      </c>
      <c r="J3972">
        <v>40</v>
      </c>
      <c r="K3972">
        <v>0.4</v>
      </c>
      <c r="L3972">
        <v>45</v>
      </c>
      <c r="M3972">
        <v>0.88888888888888884</v>
      </c>
      <c r="N3972">
        <v>12</v>
      </c>
      <c r="O3972">
        <v>0.82499999999999996</v>
      </c>
      <c r="P3972">
        <v>7</v>
      </c>
      <c r="Q3972">
        <v>7</v>
      </c>
      <c r="R3972">
        <v>1</v>
      </c>
      <c r="S3972">
        <v>4</v>
      </c>
    </row>
    <row r="3973" spans="1:19" x14ac:dyDescent="0.2">
      <c r="A3973" t="s">
        <v>8896</v>
      </c>
      <c r="B3973" t="s">
        <v>8897</v>
      </c>
      <c r="C3973" t="s">
        <v>210</v>
      </c>
      <c r="D3973" t="s">
        <v>1000</v>
      </c>
      <c r="E3973" s="23">
        <v>42186</v>
      </c>
      <c r="F3973">
        <v>5</v>
      </c>
      <c r="G3973">
        <v>5</v>
      </c>
      <c r="H3973">
        <v>1</v>
      </c>
      <c r="I3973">
        <v>31</v>
      </c>
      <c r="J3973">
        <v>35</v>
      </c>
      <c r="K3973">
        <v>0.88571428571428568</v>
      </c>
      <c r="L3973">
        <v>35</v>
      </c>
      <c r="M3973">
        <v>1</v>
      </c>
      <c r="N3973">
        <v>25</v>
      </c>
      <c r="O3973">
        <v>0.82499999999999996</v>
      </c>
      <c r="P3973">
        <v>2</v>
      </c>
      <c r="Q3973">
        <v>2</v>
      </c>
      <c r="R3973">
        <v>1</v>
      </c>
      <c r="S3973">
        <v>6</v>
      </c>
    </row>
    <row r="3974" spans="1:19" x14ac:dyDescent="0.2">
      <c r="A3974" t="s">
        <v>6091</v>
      </c>
      <c r="B3974" t="s">
        <v>6092</v>
      </c>
      <c r="C3974" t="s">
        <v>215</v>
      </c>
      <c r="D3974" t="s">
        <v>1000</v>
      </c>
      <c r="E3974" s="23">
        <v>42186</v>
      </c>
      <c r="F3974">
        <v>6</v>
      </c>
      <c r="G3974">
        <v>7</v>
      </c>
      <c r="H3974">
        <v>0.8571428571428571</v>
      </c>
      <c r="I3974">
        <v>35</v>
      </c>
      <c r="J3974">
        <v>40</v>
      </c>
      <c r="K3974">
        <v>0.875</v>
      </c>
      <c r="L3974">
        <v>47</v>
      </c>
      <c r="M3974">
        <v>0.85106382978723405</v>
      </c>
      <c r="N3974">
        <v>28</v>
      </c>
      <c r="O3974">
        <v>1.1499999999999999</v>
      </c>
      <c r="P3974">
        <v>5</v>
      </c>
      <c r="Q3974">
        <v>8</v>
      </c>
      <c r="R3974">
        <v>0.625</v>
      </c>
      <c r="S3974">
        <v>7</v>
      </c>
    </row>
    <row r="3975" spans="1:19" x14ac:dyDescent="0.2">
      <c r="A3975" t="s">
        <v>3391</v>
      </c>
      <c r="B3975" t="s">
        <v>3392</v>
      </c>
      <c r="C3975" t="s">
        <v>221</v>
      </c>
      <c r="D3975" t="s">
        <v>1000</v>
      </c>
      <c r="E3975" s="23">
        <v>42186</v>
      </c>
      <c r="F3975">
        <v>11</v>
      </c>
      <c r="G3975">
        <v>12</v>
      </c>
      <c r="H3975">
        <v>0.91666666666666663</v>
      </c>
      <c r="I3975">
        <v>25</v>
      </c>
      <c r="J3975">
        <v>36</v>
      </c>
      <c r="K3975">
        <v>0.69444444444444442</v>
      </c>
      <c r="L3975">
        <v>40</v>
      </c>
      <c r="M3975">
        <v>0.9</v>
      </c>
      <c r="N3975">
        <v>18</v>
      </c>
      <c r="O3975">
        <v>0.80317391304347818</v>
      </c>
      <c r="P3975">
        <v>7</v>
      </c>
      <c r="Q3975">
        <v>13</v>
      </c>
      <c r="R3975">
        <v>0.53846153846153844</v>
      </c>
      <c r="S3975">
        <v>7</v>
      </c>
    </row>
    <row r="3976" spans="1:19" x14ac:dyDescent="0.2">
      <c r="A3976" t="s">
        <v>3216</v>
      </c>
      <c r="B3976" t="s">
        <v>3217</v>
      </c>
      <c r="C3976" t="s">
        <v>222</v>
      </c>
      <c r="D3976" t="s">
        <v>1000</v>
      </c>
      <c r="E3976" s="23">
        <v>42186</v>
      </c>
      <c r="F3976">
        <v>4</v>
      </c>
      <c r="G3976">
        <v>4</v>
      </c>
      <c r="H3976">
        <v>1</v>
      </c>
      <c r="I3976">
        <v>6</v>
      </c>
      <c r="J3976">
        <v>8</v>
      </c>
      <c r="K3976">
        <v>0.75</v>
      </c>
      <c r="L3976">
        <v>8</v>
      </c>
      <c r="M3976">
        <v>1</v>
      </c>
      <c r="N3976">
        <v>6</v>
      </c>
      <c r="O3976">
        <v>0.71599999999999997</v>
      </c>
      <c r="P3976">
        <v>0</v>
      </c>
      <c r="Q3976">
        <v>1</v>
      </c>
      <c r="R3976">
        <v>0</v>
      </c>
      <c r="S3976">
        <v>0</v>
      </c>
    </row>
    <row r="3977" spans="1:19" x14ac:dyDescent="0.2">
      <c r="A3977" t="s">
        <v>7261</v>
      </c>
      <c r="B3977" t="s">
        <v>7262</v>
      </c>
      <c r="C3977" t="s">
        <v>1052</v>
      </c>
      <c r="D3977" t="s">
        <v>1000</v>
      </c>
      <c r="E3977" s="23">
        <v>42186</v>
      </c>
      <c r="F3977">
        <v>3</v>
      </c>
      <c r="G3977">
        <v>4</v>
      </c>
      <c r="H3977">
        <v>0.75</v>
      </c>
      <c r="I3977">
        <v>12</v>
      </c>
      <c r="J3977">
        <v>9</v>
      </c>
      <c r="K3977">
        <v>1.3333333333333333</v>
      </c>
      <c r="L3977">
        <v>14</v>
      </c>
      <c r="M3977">
        <v>0.6428571428571429</v>
      </c>
      <c r="N3977">
        <v>11</v>
      </c>
      <c r="P3977">
        <v>0</v>
      </c>
      <c r="Q3977">
        <v>0</v>
      </c>
      <c r="R3977" t="e">
        <v>#DIV/0!</v>
      </c>
      <c r="S3977">
        <v>1</v>
      </c>
    </row>
    <row r="3978" spans="1:19" x14ac:dyDescent="0.2">
      <c r="A3978" t="s">
        <v>5253</v>
      </c>
      <c r="B3978" t="s">
        <v>5254</v>
      </c>
      <c r="C3978" t="s">
        <v>1053</v>
      </c>
      <c r="D3978" t="s">
        <v>1000</v>
      </c>
      <c r="E3978" s="23">
        <v>42186</v>
      </c>
      <c r="F3978">
        <v>5</v>
      </c>
      <c r="G3978">
        <v>5</v>
      </c>
      <c r="H3978">
        <v>1</v>
      </c>
      <c r="I3978">
        <v>17</v>
      </c>
      <c r="J3978">
        <v>25</v>
      </c>
      <c r="K3978">
        <v>0.68</v>
      </c>
      <c r="L3978">
        <v>25</v>
      </c>
      <c r="M3978">
        <v>1</v>
      </c>
      <c r="N3978">
        <v>17</v>
      </c>
      <c r="P3978">
        <v>0</v>
      </c>
      <c r="Q3978">
        <v>0</v>
      </c>
      <c r="R3978" t="e">
        <v>#DIV/0!</v>
      </c>
      <c r="S3978">
        <v>0</v>
      </c>
    </row>
    <row r="3979" spans="1:19" x14ac:dyDescent="0.2">
      <c r="A3979" t="s">
        <v>12252</v>
      </c>
      <c r="B3979" t="s">
        <v>12253</v>
      </c>
      <c r="C3979" t="s">
        <v>200</v>
      </c>
      <c r="D3979" t="s">
        <v>1000</v>
      </c>
      <c r="E3979" s="23">
        <v>42186</v>
      </c>
      <c r="F3979">
        <v>5</v>
      </c>
      <c r="G3979">
        <v>5</v>
      </c>
      <c r="H3979">
        <v>1</v>
      </c>
      <c r="I3979">
        <v>11</v>
      </c>
      <c r="J3979">
        <v>25</v>
      </c>
      <c r="K3979">
        <v>0.44</v>
      </c>
      <c r="L3979">
        <v>25</v>
      </c>
      <c r="M3979">
        <v>1</v>
      </c>
      <c r="N3979">
        <v>11</v>
      </c>
      <c r="P3979">
        <v>2</v>
      </c>
      <c r="Q3979">
        <v>2</v>
      </c>
      <c r="R3979">
        <v>1</v>
      </c>
      <c r="S3979">
        <v>0</v>
      </c>
    </row>
    <row r="3980" spans="1:19" x14ac:dyDescent="0.2">
      <c r="A3980" t="s">
        <v>10373</v>
      </c>
      <c r="B3980" t="s">
        <v>10374</v>
      </c>
      <c r="C3980" t="s">
        <v>204</v>
      </c>
      <c r="D3980" t="s">
        <v>1000</v>
      </c>
      <c r="E3980" s="23">
        <v>42186</v>
      </c>
      <c r="F3980">
        <v>0</v>
      </c>
      <c r="G3980">
        <v>0</v>
      </c>
      <c r="H3980" t="e">
        <v>#DIV/0!</v>
      </c>
      <c r="I3980">
        <v>0</v>
      </c>
      <c r="J3980">
        <v>0</v>
      </c>
      <c r="K3980" t="e">
        <v>#DIV/0!</v>
      </c>
      <c r="L3980">
        <v>0</v>
      </c>
      <c r="M3980" t="e">
        <v>#DIV/0!</v>
      </c>
      <c r="N3980">
        <v>0</v>
      </c>
      <c r="P3980">
        <v>0</v>
      </c>
      <c r="Q3980">
        <v>0</v>
      </c>
      <c r="R3980" t="e">
        <v>#DIV/0!</v>
      </c>
      <c r="S3980">
        <v>0</v>
      </c>
    </row>
    <row r="3981" spans="1:19" x14ac:dyDescent="0.2">
      <c r="A3981" t="s">
        <v>8721</v>
      </c>
      <c r="B3981" t="s">
        <v>8722</v>
      </c>
      <c r="C3981" t="s">
        <v>208</v>
      </c>
      <c r="D3981" t="s">
        <v>1000</v>
      </c>
      <c r="E3981" s="23">
        <v>42186</v>
      </c>
      <c r="F3981">
        <v>2</v>
      </c>
      <c r="G3981">
        <v>2</v>
      </c>
      <c r="H3981">
        <v>1</v>
      </c>
      <c r="I3981">
        <v>13</v>
      </c>
      <c r="J3981">
        <v>10</v>
      </c>
      <c r="K3981">
        <v>1.3</v>
      </c>
      <c r="L3981">
        <v>10</v>
      </c>
      <c r="M3981">
        <v>1</v>
      </c>
      <c r="N3981">
        <v>13</v>
      </c>
      <c r="P3981">
        <v>0</v>
      </c>
      <c r="Q3981">
        <v>0</v>
      </c>
      <c r="R3981" t="e">
        <v>#DIV/0!</v>
      </c>
      <c r="S3981">
        <v>0</v>
      </c>
    </row>
    <row r="3982" spans="1:19" x14ac:dyDescent="0.2">
      <c r="A3982" t="s">
        <v>6515</v>
      </c>
      <c r="B3982" t="s">
        <v>6516</v>
      </c>
      <c r="C3982" t="s">
        <v>316</v>
      </c>
      <c r="D3982" t="s">
        <v>1000</v>
      </c>
      <c r="E3982" s="23">
        <v>42186</v>
      </c>
      <c r="F3982">
        <v>10</v>
      </c>
      <c r="G3982">
        <v>10</v>
      </c>
      <c r="H3982">
        <v>1</v>
      </c>
      <c r="I3982">
        <v>21</v>
      </c>
      <c r="J3982">
        <v>26</v>
      </c>
      <c r="K3982">
        <v>0.80769230769230771</v>
      </c>
      <c r="L3982">
        <v>26</v>
      </c>
      <c r="M3982">
        <v>1</v>
      </c>
      <c r="N3982">
        <v>20</v>
      </c>
      <c r="P3982">
        <v>0</v>
      </c>
      <c r="Q3982">
        <v>0</v>
      </c>
      <c r="R3982" t="e">
        <v>#DIV/0!</v>
      </c>
      <c r="S3982">
        <v>1</v>
      </c>
    </row>
    <row r="3983" spans="1:19" x14ac:dyDescent="0.2">
      <c r="A3983" t="s">
        <v>4108</v>
      </c>
      <c r="B3983" t="s">
        <v>4109</v>
      </c>
      <c r="C3983" t="s">
        <v>218</v>
      </c>
      <c r="D3983" t="s">
        <v>1000</v>
      </c>
      <c r="E3983" s="23">
        <v>42186</v>
      </c>
      <c r="F3983">
        <v>4</v>
      </c>
      <c r="G3983">
        <v>4</v>
      </c>
      <c r="H3983">
        <v>1</v>
      </c>
      <c r="I3983">
        <v>1</v>
      </c>
      <c r="J3983">
        <v>20</v>
      </c>
      <c r="K3983">
        <v>0.05</v>
      </c>
      <c r="L3983">
        <v>20</v>
      </c>
      <c r="M3983">
        <v>1</v>
      </c>
      <c r="N3983">
        <v>1</v>
      </c>
      <c r="P3983">
        <v>0</v>
      </c>
      <c r="Q3983">
        <v>0</v>
      </c>
      <c r="R3983" t="e">
        <v>#DIV/0!</v>
      </c>
      <c r="S3983">
        <v>0</v>
      </c>
    </row>
    <row r="3984" spans="1:19" x14ac:dyDescent="0.2">
      <c r="A3984" t="s">
        <v>12537</v>
      </c>
      <c r="B3984" t="s">
        <v>12538</v>
      </c>
      <c r="C3984" t="s">
        <v>202</v>
      </c>
      <c r="D3984" t="s">
        <v>1000</v>
      </c>
      <c r="E3984" s="23">
        <v>42186</v>
      </c>
      <c r="F3984">
        <v>9</v>
      </c>
      <c r="G3984">
        <v>10</v>
      </c>
      <c r="H3984">
        <v>0.9</v>
      </c>
      <c r="I3984">
        <v>99</v>
      </c>
      <c r="J3984">
        <v>90</v>
      </c>
      <c r="K3984">
        <v>1.1000000000000001</v>
      </c>
      <c r="L3984">
        <v>100</v>
      </c>
      <c r="M3984">
        <v>0.9</v>
      </c>
      <c r="N3984">
        <v>97</v>
      </c>
      <c r="P3984">
        <v>0</v>
      </c>
      <c r="Q3984">
        <v>0</v>
      </c>
      <c r="R3984" t="e">
        <v>#DIV/0!</v>
      </c>
      <c r="S3984">
        <v>2</v>
      </c>
    </row>
    <row r="3985" spans="1:19" x14ac:dyDescent="0.2">
      <c r="A3985" t="s">
        <v>9702</v>
      </c>
      <c r="B3985" t="s">
        <v>9703</v>
      </c>
      <c r="C3985" t="s">
        <v>224</v>
      </c>
      <c r="D3985" t="s">
        <v>1000</v>
      </c>
      <c r="E3985" s="23">
        <v>42186</v>
      </c>
      <c r="F3985">
        <v>2</v>
      </c>
      <c r="G3985">
        <v>2</v>
      </c>
      <c r="H3985">
        <v>1</v>
      </c>
      <c r="I3985">
        <v>39</v>
      </c>
      <c r="J3985">
        <v>20</v>
      </c>
      <c r="K3985">
        <v>1.95</v>
      </c>
      <c r="L3985">
        <v>20</v>
      </c>
      <c r="M3985">
        <v>1</v>
      </c>
      <c r="N3985">
        <v>39</v>
      </c>
      <c r="P3985">
        <v>0</v>
      </c>
      <c r="Q3985">
        <v>0</v>
      </c>
      <c r="R3985" t="e">
        <v>#DIV/0!</v>
      </c>
      <c r="S3985">
        <v>0</v>
      </c>
    </row>
    <row r="3986" spans="1:19" x14ac:dyDescent="0.2">
      <c r="A3986" t="s">
        <v>7795</v>
      </c>
      <c r="B3986" t="s">
        <v>7796</v>
      </c>
      <c r="C3986" t="s">
        <v>226</v>
      </c>
      <c r="D3986" t="s">
        <v>1000</v>
      </c>
      <c r="E3986" s="23">
        <v>42186</v>
      </c>
      <c r="F3986">
        <v>3</v>
      </c>
      <c r="G3986">
        <v>6</v>
      </c>
      <c r="H3986">
        <v>0.5</v>
      </c>
      <c r="I3986">
        <v>31</v>
      </c>
      <c r="J3986">
        <v>20</v>
      </c>
      <c r="K3986">
        <v>1.55</v>
      </c>
      <c r="L3986">
        <v>50</v>
      </c>
      <c r="M3986">
        <v>0.4</v>
      </c>
      <c r="N3986">
        <v>31</v>
      </c>
      <c r="P3986">
        <v>0</v>
      </c>
      <c r="Q3986">
        <v>0</v>
      </c>
      <c r="R3986" t="e">
        <v>#DIV/0!</v>
      </c>
      <c r="S3986">
        <v>0</v>
      </c>
    </row>
    <row r="3987" spans="1:19" x14ac:dyDescent="0.2">
      <c r="A3987" t="s">
        <v>6865</v>
      </c>
      <c r="B3987" t="s">
        <v>6866</v>
      </c>
      <c r="C3987" t="s">
        <v>231</v>
      </c>
      <c r="D3987" t="s">
        <v>1000</v>
      </c>
      <c r="E3987" s="23">
        <v>42186</v>
      </c>
      <c r="F3987">
        <v>13</v>
      </c>
      <c r="G3987">
        <v>14</v>
      </c>
      <c r="H3987">
        <v>0.9285714285714286</v>
      </c>
      <c r="I3987">
        <v>99</v>
      </c>
      <c r="J3987">
        <v>95</v>
      </c>
      <c r="K3987">
        <v>1.0421052631578946</v>
      </c>
      <c r="L3987">
        <v>103</v>
      </c>
      <c r="M3987">
        <v>0.92233009708737868</v>
      </c>
      <c r="N3987">
        <v>95</v>
      </c>
      <c r="P3987">
        <v>0</v>
      </c>
      <c r="Q3987">
        <v>0</v>
      </c>
      <c r="R3987" t="e">
        <v>#DIV/0!</v>
      </c>
      <c r="S3987">
        <v>4</v>
      </c>
    </row>
    <row r="3988" spans="1:19" x14ac:dyDescent="0.2">
      <c r="A3988" t="s">
        <v>5916</v>
      </c>
      <c r="B3988" t="s">
        <v>5917</v>
      </c>
      <c r="C3988" t="s">
        <v>216</v>
      </c>
      <c r="D3988" t="s">
        <v>1000</v>
      </c>
      <c r="E3988" s="23">
        <v>42186</v>
      </c>
      <c r="F3988">
        <v>10</v>
      </c>
      <c r="G3988">
        <v>10</v>
      </c>
      <c r="H3988">
        <v>1</v>
      </c>
      <c r="I3988">
        <v>59</v>
      </c>
      <c r="J3988">
        <v>90</v>
      </c>
      <c r="K3988">
        <v>0.65555555555555556</v>
      </c>
      <c r="L3988">
        <v>90</v>
      </c>
      <c r="M3988">
        <v>1</v>
      </c>
      <c r="N3988">
        <v>51</v>
      </c>
      <c r="P3988">
        <v>4</v>
      </c>
      <c r="Q3988">
        <v>5</v>
      </c>
      <c r="R3988">
        <v>0.8</v>
      </c>
      <c r="S3988">
        <v>8</v>
      </c>
    </row>
    <row r="3989" spans="1:19" x14ac:dyDescent="0.2">
      <c r="A3989" t="s">
        <v>4523</v>
      </c>
      <c r="B3989" t="s">
        <v>4524</v>
      </c>
      <c r="C3989" t="s">
        <v>233</v>
      </c>
      <c r="D3989" t="s">
        <v>1000</v>
      </c>
      <c r="E3989" s="23">
        <v>42186</v>
      </c>
      <c r="F3989">
        <v>3</v>
      </c>
      <c r="G3989">
        <v>8</v>
      </c>
      <c r="H3989">
        <v>0.375</v>
      </c>
      <c r="I3989">
        <v>17</v>
      </c>
      <c r="J3989">
        <v>30</v>
      </c>
      <c r="K3989">
        <v>0.56666666666666665</v>
      </c>
      <c r="L3989">
        <v>70</v>
      </c>
      <c r="M3989">
        <v>0.42857142857142855</v>
      </c>
      <c r="N3989">
        <v>17</v>
      </c>
      <c r="P3989">
        <v>0</v>
      </c>
      <c r="Q3989">
        <v>0</v>
      </c>
      <c r="R3989" t="e">
        <v>#DIV/0!</v>
      </c>
      <c r="S3989">
        <v>0</v>
      </c>
    </row>
    <row r="3990" spans="1:19" x14ac:dyDescent="0.2">
      <c r="A3990" t="s">
        <v>3933</v>
      </c>
      <c r="B3990" t="s">
        <v>3934</v>
      </c>
      <c r="C3990" t="s">
        <v>219</v>
      </c>
      <c r="D3990" t="s">
        <v>1000</v>
      </c>
      <c r="E3990" s="23">
        <v>42186</v>
      </c>
      <c r="F3990">
        <v>2</v>
      </c>
      <c r="G3990">
        <v>3</v>
      </c>
      <c r="H3990">
        <v>0.66666666666666663</v>
      </c>
      <c r="I3990">
        <v>17</v>
      </c>
      <c r="J3990">
        <v>20</v>
      </c>
      <c r="K3990">
        <v>0.85</v>
      </c>
      <c r="L3990">
        <v>30</v>
      </c>
      <c r="M3990">
        <v>0.66666666666666663</v>
      </c>
      <c r="N3990">
        <v>17</v>
      </c>
      <c r="P3990">
        <v>0</v>
      </c>
      <c r="Q3990">
        <v>0</v>
      </c>
      <c r="R3990" t="e">
        <v>#DIV/0!</v>
      </c>
      <c r="S3990">
        <v>0</v>
      </c>
    </row>
    <row r="3991" spans="1:19" x14ac:dyDescent="0.2">
      <c r="A3991" t="s">
        <v>7608</v>
      </c>
      <c r="B3991" t="s">
        <v>7609</v>
      </c>
      <c r="C3991" t="s">
        <v>901</v>
      </c>
      <c r="D3991" t="s">
        <v>1000</v>
      </c>
      <c r="E3991" s="23">
        <v>42186</v>
      </c>
      <c r="F3991">
        <v>3</v>
      </c>
      <c r="G3991">
        <v>4</v>
      </c>
      <c r="H3991">
        <v>0.75</v>
      </c>
      <c r="I3991">
        <v>12</v>
      </c>
      <c r="J3991">
        <v>9</v>
      </c>
      <c r="K3991">
        <v>1.3333333333333333</v>
      </c>
      <c r="L3991">
        <v>14</v>
      </c>
      <c r="M3991">
        <v>0.6428571428571429</v>
      </c>
      <c r="N3991">
        <v>11</v>
      </c>
      <c r="P3991">
        <v>0</v>
      </c>
      <c r="Q3991">
        <v>0</v>
      </c>
      <c r="R3991" t="e">
        <v>#DIV/0!</v>
      </c>
      <c r="S3991">
        <v>1</v>
      </c>
    </row>
    <row r="3992" spans="1:19" x14ac:dyDescent="0.2">
      <c r="A3992" t="s">
        <v>5488</v>
      </c>
      <c r="B3992" t="s">
        <v>5489</v>
      </c>
      <c r="C3992" t="s">
        <v>903</v>
      </c>
      <c r="D3992" t="s">
        <v>1000</v>
      </c>
      <c r="E3992" s="23">
        <v>42186</v>
      </c>
      <c r="F3992">
        <v>10</v>
      </c>
      <c r="G3992">
        <v>10</v>
      </c>
      <c r="H3992">
        <v>1</v>
      </c>
      <c r="I3992">
        <v>32</v>
      </c>
      <c r="J3992">
        <v>50</v>
      </c>
      <c r="K3992">
        <v>0.64</v>
      </c>
      <c r="L3992">
        <v>50</v>
      </c>
      <c r="M3992">
        <v>1</v>
      </c>
      <c r="N3992">
        <v>31</v>
      </c>
      <c r="P3992">
        <v>0</v>
      </c>
      <c r="Q3992">
        <v>0</v>
      </c>
      <c r="R3992" t="e">
        <v>#DIV/0!</v>
      </c>
      <c r="S3992">
        <v>1</v>
      </c>
    </row>
    <row r="3993" spans="1:19" x14ac:dyDescent="0.2">
      <c r="A3993" t="s">
        <v>11613</v>
      </c>
      <c r="B3993" t="s">
        <v>11614</v>
      </c>
      <c r="C3993" t="s">
        <v>199</v>
      </c>
      <c r="D3993" t="s">
        <v>1002</v>
      </c>
      <c r="E3993" s="23">
        <v>42186</v>
      </c>
      <c r="F3993">
        <v>14</v>
      </c>
      <c r="G3993">
        <v>15</v>
      </c>
      <c r="H3993">
        <v>0.93333333333333335</v>
      </c>
      <c r="I3993">
        <v>110</v>
      </c>
      <c r="J3993">
        <v>115</v>
      </c>
      <c r="K3993">
        <v>0.95652173913043481</v>
      </c>
      <c r="L3993">
        <v>125</v>
      </c>
      <c r="M3993">
        <v>0.92</v>
      </c>
      <c r="N3993">
        <v>108</v>
      </c>
      <c r="P3993">
        <v>2</v>
      </c>
      <c r="Q3993">
        <v>2</v>
      </c>
      <c r="R3993">
        <v>1</v>
      </c>
      <c r="S3993">
        <v>2</v>
      </c>
    </row>
    <row r="3994" spans="1:19" x14ac:dyDescent="0.2">
      <c r="A3994" t="s">
        <v>10899</v>
      </c>
      <c r="B3994" t="s">
        <v>10900</v>
      </c>
      <c r="C3994" t="s">
        <v>227</v>
      </c>
      <c r="D3994" t="s">
        <v>1002</v>
      </c>
      <c r="E3994" s="23">
        <v>42186</v>
      </c>
      <c r="F3994">
        <v>0</v>
      </c>
      <c r="G3994">
        <v>0</v>
      </c>
      <c r="H3994" t="e">
        <v>#DIV/0!</v>
      </c>
      <c r="I3994">
        <v>0</v>
      </c>
      <c r="J3994">
        <v>0</v>
      </c>
      <c r="K3994" t="e">
        <v>#DIV/0!</v>
      </c>
      <c r="L3994">
        <v>0</v>
      </c>
      <c r="M3994" t="e">
        <v>#DIV/0!</v>
      </c>
      <c r="N3994">
        <v>0</v>
      </c>
      <c r="P3994">
        <v>0</v>
      </c>
      <c r="Q3994">
        <v>0</v>
      </c>
      <c r="R3994" t="e">
        <v>#DIV/0!</v>
      </c>
      <c r="S3994">
        <v>0</v>
      </c>
    </row>
    <row r="3995" spans="1:19" x14ac:dyDescent="0.2">
      <c r="A3995" t="s">
        <v>9136</v>
      </c>
      <c r="B3995" t="s">
        <v>9137</v>
      </c>
      <c r="C3995" t="s">
        <v>207</v>
      </c>
      <c r="D3995" t="s">
        <v>1002</v>
      </c>
      <c r="E3995" s="23">
        <v>42186</v>
      </c>
      <c r="F3995">
        <v>9</v>
      </c>
      <c r="G3995">
        <v>11</v>
      </c>
      <c r="H3995">
        <v>0.81818181818181823</v>
      </c>
      <c r="I3995">
        <v>69</v>
      </c>
      <c r="J3995">
        <v>57</v>
      </c>
      <c r="K3995">
        <v>1.2105263157894737</v>
      </c>
      <c r="L3995">
        <v>73</v>
      </c>
      <c r="M3995">
        <v>0.78082191780821919</v>
      </c>
      <c r="N3995">
        <v>57</v>
      </c>
      <c r="P3995">
        <v>2</v>
      </c>
      <c r="Q3995">
        <v>4</v>
      </c>
      <c r="R3995">
        <v>0.5</v>
      </c>
      <c r="S3995">
        <v>12</v>
      </c>
    </row>
    <row r="3996" spans="1:19" x14ac:dyDescent="0.2">
      <c r="A3996" t="s">
        <v>8297</v>
      </c>
      <c r="B3996" t="s">
        <v>8298</v>
      </c>
      <c r="C3996" t="s">
        <v>212</v>
      </c>
      <c r="D3996" t="s">
        <v>1002</v>
      </c>
      <c r="E3996" s="23">
        <v>42186</v>
      </c>
      <c r="F3996">
        <v>2</v>
      </c>
      <c r="G3996">
        <v>3</v>
      </c>
      <c r="H3996">
        <v>0.66666666666666663</v>
      </c>
      <c r="I3996">
        <v>15</v>
      </c>
      <c r="J3996">
        <v>12</v>
      </c>
      <c r="K3996">
        <v>1.25</v>
      </c>
      <c r="L3996">
        <v>20</v>
      </c>
      <c r="M3996">
        <v>0.6</v>
      </c>
      <c r="N3996">
        <v>13</v>
      </c>
      <c r="P3996">
        <v>1</v>
      </c>
      <c r="Q3996">
        <v>1</v>
      </c>
      <c r="R3996">
        <v>1</v>
      </c>
      <c r="S3996">
        <v>2</v>
      </c>
    </row>
    <row r="3997" spans="1:19" x14ac:dyDescent="0.2">
      <c r="A3997" t="s">
        <v>4873</v>
      </c>
      <c r="B3997" t="s">
        <v>4874</v>
      </c>
      <c r="C3997" t="s">
        <v>230</v>
      </c>
      <c r="D3997" t="s">
        <v>1002</v>
      </c>
      <c r="E3997" s="23">
        <v>42186</v>
      </c>
      <c r="F3997">
        <v>0</v>
      </c>
      <c r="G3997">
        <v>0</v>
      </c>
      <c r="H3997" t="e">
        <v>#DIV/0!</v>
      </c>
      <c r="I3997">
        <v>0</v>
      </c>
      <c r="J3997">
        <v>0</v>
      </c>
      <c r="K3997" t="e">
        <v>#DIV/0!</v>
      </c>
      <c r="L3997">
        <v>0</v>
      </c>
      <c r="M3997" t="e">
        <v>#DIV/0!</v>
      </c>
      <c r="N3997">
        <v>0</v>
      </c>
      <c r="P3997">
        <v>0</v>
      </c>
      <c r="Q3997">
        <v>0</v>
      </c>
      <c r="R3997" t="e">
        <v>#DIV/0!</v>
      </c>
      <c r="S3997">
        <v>0</v>
      </c>
    </row>
    <row r="3998" spans="1:19" x14ac:dyDescent="0.2">
      <c r="A3998" t="s">
        <v>11615</v>
      </c>
      <c r="B3998" t="s">
        <v>11616</v>
      </c>
      <c r="C3998" t="s">
        <v>198</v>
      </c>
      <c r="D3998" t="s">
        <v>1002</v>
      </c>
      <c r="E3998" s="23">
        <v>42186</v>
      </c>
      <c r="F3998">
        <v>3</v>
      </c>
      <c r="G3998">
        <v>3</v>
      </c>
      <c r="H3998">
        <v>1</v>
      </c>
      <c r="I3998">
        <v>0</v>
      </c>
      <c r="J3998">
        <v>15</v>
      </c>
      <c r="K3998">
        <v>0</v>
      </c>
      <c r="L3998">
        <v>15</v>
      </c>
      <c r="M3998">
        <v>1</v>
      </c>
      <c r="N3998">
        <v>0</v>
      </c>
      <c r="P3998">
        <v>0</v>
      </c>
      <c r="Q3998">
        <v>0</v>
      </c>
      <c r="R3998" t="e">
        <v>#DIV/0!</v>
      </c>
      <c r="S3998">
        <v>0</v>
      </c>
    </row>
    <row r="3999" spans="1:19" x14ac:dyDescent="0.2">
      <c r="A3999" t="s">
        <v>10724</v>
      </c>
      <c r="B3999" t="s">
        <v>10725</v>
      </c>
      <c r="C3999" t="s">
        <v>203</v>
      </c>
      <c r="D3999" t="s">
        <v>1002</v>
      </c>
      <c r="E3999" s="23">
        <v>42186</v>
      </c>
      <c r="F3999">
        <v>4</v>
      </c>
      <c r="G3999">
        <v>5</v>
      </c>
      <c r="H3999">
        <v>0.8</v>
      </c>
      <c r="I3999">
        <v>16</v>
      </c>
      <c r="J3999">
        <v>40</v>
      </c>
      <c r="K3999">
        <v>0.4</v>
      </c>
      <c r="L3999">
        <v>45</v>
      </c>
      <c r="M3999">
        <v>0.88888888888888884</v>
      </c>
      <c r="N3999">
        <v>12</v>
      </c>
      <c r="P3999">
        <v>7</v>
      </c>
      <c r="Q3999">
        <v>7</v>
      </c>
      <c r="R3999">
        <v>1</v>
      </c>
      <c r="S3999">
        <v>4</v>
      </c>
    </row>
    <row r="4000" spans="1:19" x14ac:dyDescent="0.2">
      <c r="A4000" t="s">
        <v>6266</v>
      </c>
      <c r="B4000" t="s">
        <v>6267</v>
      </c>
      <c r="C4000" t="s">
        <v>214</v>
      </c>
      <c r="D4000" t="s">
        <v>1002</v>
      </c>
      <c r="E4000" s="23">
        <v>42186</v>
      </c>
      <c r="F4000">
        <v>16</v>
      </c>
      <c r="G4000">
        <v>17</v>
      </c>
      <c r="H4000">
        <v>0.94117647058823528</v>
      </c>
      <c r="I4000">
        <v>94</v>
      </c>
      <c r="J4000">
        <v>130</v>
      </c>
      <c r="K4000">
        <v>0.72307692307692306</v>
      </c>
      <c r="L4000">
        <v>137</v>
      </c>
      <c r="M4000">
        <v>0.94890510948905105</v>
      </c>
      <c r="N4000">
        <v>79</v>
      </c>
      <c r="P4000">
        <v>9</v>
      </c>
      <c r="Q4000">
        <v>13</v>
      </c>
      <c r="R4000">
        <v>0.69230769230769229</v>
      </c>
      <c r="S4000">
        <v>15</v>
      </c>
    </row>
    <row r="4001" spans="1:19" x14ac:dyDescent="0.2">
      <c r="A4001" t="s">
        <v>3566</v>
      </c>
      <c r="B4001" t="s">
        <v>3567</v>
      </c>
      <c r="C4001" t="s">
        <v>220</v>
      </c>
      <c r="D4001" t="s">
        <v>1002</v>
      </c>
      <c r="E4001" s="23">
        <v>42186</v>
      </c>
      <c r="F4001">
        <v>15</v>
      </c>
      <c r="G4001">
        <v>16</v>
      </c>
      <c r="H4001">
        <v>0.9375</v>
      </c>
      <c r="I4001">
        <v>31</v>
      </c>
      <c r="J4001">
        <v>44</v>
      </c>
      <c r="K4001">
        <v>0.70454545454545459</v>
      </c>
      <c r="L4001">
        <v>48</v>
      </c>
      <c r="M4001">
        <v>0.91666666666666663</v>
      </c>
      <c r="N4001">
        <v>24</v>
      </c>
      <c r="P4001">
        <v>7</v>
      </c>
      <c r="Q4001">
        <v>14</v>
      </c>
      <c r="R4001">
        <v>0.5</v>
      </c>
      <c r="S4001">
        <v>7</v>
      </c>
    </row>
    <row r="4002" spans="1:19" x14ac:dyDescent="0.2">
      <c r="A4002" t="s">
        <v>6690</v>
      </c>
      <c r="B4002" t="s">
        <v>6691</v>
      </c>
      <c r="C4002" t="s">
        <v>317</v>
      </c>
      <c r="D4002" t="s">
        <v>1002</v>
      </c>
      <c r="E4002" s="23">
        <v>42186</v>
      </c>
      <c r="F4002">
        <v>10</v>
      </c>
      <c r="G4002">
        <v>10</v>
      </c>
      <c r="H4002">
        <v>1</v>
      </c>
      <c r="I4002">
        <v>21</v>
      </c>
      <c r="J4002">
        <v>26</v>
      </c>
      <c r="K4002">
        <v>0.80769230769230771</v>
      </c>
      <c r="L4002">
        <v>26</v>
      </c>
      <c r="M4002">
        <v>1</v>
      </c>
      <c r="N4002">
        <v>20</v>
      </c>
      <c r="P4002">
        <v>0</v>
      </c>
      <c r="Q4002">
        <v>0</v>
      </c>
      <c r="R4002" t="e">
        <v>#DIV/0!</v>
      </c>
      <c r="S4002">
        <v>1</v>
      </c>
    </row>
    <row r="4003" spans="1:19" x14ac:dyDescent="0.2">
      <c r="A4003" t="s">
        <v>4348</v>
      </c>
      <c r="B4003" t="s">
        <v>4349</v>
      </c>
      <c r="C4003" t="s">
        <v>217</v>
      </c>
      <c r="D4003" t="s">
        <v>1002</v>
      </c>
      <c r="E4003" s="23">
        <v>42186</v>
      </c>
      <c r="F4003">
        <v>6</v>
      </c>
      <c r="G4003">
        <v>7</v>
      </c>
      <c r="H4003">
        <v>0.8571428571428571</v>
      </c>
      <c r="I4003">
        <v>18</v>
      </c>
      <c r="J4003">
        <v>40</v>
      </c>
      <c r="K4003">
        <v>0.45</v>
      </c>
      <c r="L4003">
        <v>50</v>
      </c>
      <c r="M4003">
        <v>0.8</v>
      </c>
      <c r="N4003">
        <v>18</v>
      </c>
      <c r="P4003">
        <v>0</v>
      </c>
      <c r="Q4003">
        <v>0</v>
      </c>
      <c r="R4003" t="e">
        <v>#DIV/0!</v>
      </c>
      <c r="S4003">
        <v>0</v>
      </c>
    </row>
    <row r="4004" spans="1:19" x14ac:dyDescent="0.2">
      <c r="A4004" t="s">
        <v>9877</v>
      </c>
      <c r="B4004" t="s">
        <v>9878</v>
      </c>
      <c r="C4004" t="s">
        <v>223</v>
      </c>
      <c r="D4004" t="s">
        <v>1002</v>
      </c>
      <c r="E4004" s="23">
        <v>42186</v>
      </c>
      <c r="F4004">
        <v>2</v>
      </c>
      <c r="G4004">
        <v>2</v>
      </c>
      <c r="H4004">
        <v>1</v>
      </c>
      <c r="I4004">
        <v>39</v>
      </c>
      <c r="J4004">
        <v>20</v>
      </c>
      <c r="K4004">
        <v>1.95</v>
      </c>
      <c r="L4004">
        <v>20</v>
      </c>
      <c r="M4004">
        <v>1</v>
      </c>
      <c r="N4004">
        <v>39</v>
      </c>
      <c r="P4004">
        <v>0</v>
      </c>
      <c r="Q4004">
        <v>0</v>
      </c>
      <c r="R4004" t="e">
        <v>#DIV/0!</v>
      </c>
      <c r="S4004">
        <v>0</v>
      </c>
    </row>
    <row r="4005" spans="1:19" x14ac:dyDescent="0.2">
      <c r="A4005" t="s">
        <v>7996</v>
      </c>
      <c r="B4005" t="s">
        <v>7997</v>
      </c>
      <c r="C4005" t="s">
        <v>225</v>
      </c>
      <c r="D4005" t="s">
        <v>1002</v>
      </c>
      <c r="E4005" s="23">
        <v>42186</v>
      </c>
      <c r="F4005">
        <v>3</v>
      </c>
      <c r="G4005">
        <v>6</v>
      </c>
      <c r="H4005">
        <v>0.5</v>
      </c>
      <c r="I4005">
        <v>31</v>
      </c>
      <c r="J4005">
        <v>20</v>
      </c>
      <c r="K4005">
        <v>1.55</v>
      </c>
      <c r="L4005">
        <v>50</v>
      </c>
      <c r="M4005">
        <v>0.4</v>
      </c>
      <c r="N4005">
        <v>31</v>
      </c>
      <c r="P4005">
        <v>0</v>
      </c>
      <c r="Q4005">
        <v>0</v>
      </c>
      <c r="R4005" t="e">
        <v>#DIV/0!</v>
      </c>
      <c r="S4005">
        <v>0</v>
      </c>
    </row>
    <row r="4006" spans="1:19" x14ac:dyDescent="0.2">
      <c r="A4006" t="s">
        <v>7056</v>
      </c>
      <c r="B4006" t="s">
        <v>7057</v>
      </c>
      <c r="C4006" t="s">
        <v>232</v>
      </c>
      <c r="D4006" t="s">
        <v>1002</v>
      </c>
      <c r="E4006" s="23">
        <v>42186</v>
      </c>
      <c r="F4006">
        <v>13</v>
      </c>
      <c r="G4006">
        <v>14</v>
      </c>
      <c r="H4006">
        <v>0.9285714285714286</v>
      </c>
      <c r="I4006">
        <v>99</v>
      </c>
      <c r="J4006">
        <v>95</v>
      </c>
      <c r="K4006">
        <v>1.0421052631578946</v>
      </c>
      <c r="L4006">
        <v>103</v>
      </c>
      <c r="M4006">
        <v>0.92233009708737868</v>
      </c>
      <c r="N4006">
        <v>95</v>
      </c>
      <c r="P4006">
        <v>0</v>
      </c>
      <c r="Q4006">
        <v>0</v>
      </c>
      <c r="R4006" t="e">
        <v>#DIV/0!</v>
      </c>
      <c r="S4006">
        <v>4</v>
      </c>
    </row>
    <row r="4007" spans="1:19" x14ac:dyDescent="0.2">
      <c r="A4007" t="s">
        <v>4698</v>
      </c>
      <c r="B4007" t="s">
        <v>4699</v>
      </c>
      <c r="C4007" t="s">
        <v>234</v>
      </c>
      <c r="D4007" t="s">
        <v>1002</v>
      </c>
      <c r="E4007" s="23">
        <v>42186</v>
      </c>
      <c r="F4007">
        <v>3</v>
      </c>
      <c r="G4007">
        <v>8</v>
      </c>
      <c r="H4007">
        <v>0.375</v>
      </c>
      <c r="I4007">
        <v>17</v>
      </c>
      <c r="J4007">
        <v>30</v>
      </c>
      <c r="K4007">
        <v>0.56666666666666665</v>
      </c>
      <c r="L4007">
        <v>70</v>
      </c>
      <c r="M4007">
        <v>0.42857142857142855</v>
      </c>
      <c r="N4007">
        <v>17</v>
      </c>
      <c r="P4007">
        <v>0</v>
      </c>
      <c r="Q4007">
        <v>0</v>
      </c>
      <c r="R4007" t="e">
        <v>#DIV/0!</v>
      </c>
      <c r="S4007">
        <v>0</v>
      </c>
    </row>
    <row r="4008" spans="1:19" x14ac:dyDescent="0.2">
      <c r="A4008" t="s">
        <v>3041</v>
      </c>
      <c r="B4008" t="s">
        <v>3042</v>
      </c>
      <c r="C4008" t="s">
        <v>242</v>
      </c>
      <c r="D4008" t="s">
        <v>1000</v>
      </c>
      <c r="E4008" s="23">
        <v>42186</v>
      </c>
      <c r="F4008">
        <v>4</v>
      </c>
      <c r="G4008">
        <v>7</v>
      </c>
      <c r="H4008">
        <v>0.5714285714285714</v>
      </c>
      <c r="I4008">
        <v>40</v>
      </c>
      <c r="J4008">
        <v>24</v>
      </c>
      <c r="K4008">
        <v>1.6666666666666667</v>
      </c>
      <c r="L4008">
        <v>48</v>
      </c>
      <c r="M4008">
        <v>0.5</v>
      </c>
      <c r="N4008">
        <v>32</v>
      </c>
      <c r="P4008">
        <v>1</v>
      </c>
      <c r="Q4008">
        <v>3</v>
      </c>
      <c r="R4008">
        <v>0.33333333333333331</v>
      </c>
      <c r="S4008">
        <v>8</v>
      </c>
    </row>
    <row r="4009" spans="1:19" x14ac:dyDescent="0.2">
      <c r="A4009" t="s">
        <v>2866</v>
      </c>
      <c r="B4009" t="s">
        <v>2867</v>
      </c>
      <c r="C4009" t="s">
        <v>2724</v>
      </c>
      <c r="D4009" t="s">
        <v>1000</v>
      </c>
      <c r="E4009" s="23">
        <v>42186</v>
      </c>
      <c r="F4009">
        <v>8</v>
      </c>
      <c r="G4009">
        <v>8</v>
      </c>
      <c r="H4009">
        <v>1</v>
      </c>
      <c r="I4009">
        <v>15</v>
      </c>
      <c r="J4009">
        <v>40</v>
      </c>
      <c r="K4009">
        <v>0.375</v>
      </c>
      <c r="L4009">
        <v>40</v>
      </c>
      <c r="M4009">
        <v>1</v>
      </c>
      <c r="N4009">
        <v>14</v>
      </c>
      <c r="P4009">
        <v>0</v>
      </c>
      <c r="Q4009">
        <v>0</v>
      </c>
      <c r="R4009" t="e">
        <v>#DIV/0!</v>
      </c>
      <c r="S4009">
        <v>1</v>
      </c>
    </row>
    <row r="4010" spans="1:19" x14ac:dyDescent="0.2">
      <c r="A4010" t="s">
        <v>2621</v>
      </c>
      <c r="B4010" t="s">
        <v>2622</v>
      </c>
      <c r="C4010" t="s">
        <v>237</v>
      </c>
      <c r="D4010" t="s">
        <v>1000</v>
      </c>
      <c r="E4010" s="23">
        <v>42186</v>
      </c>
      <c r="F4010">
        <v>15</v>
      </c>
      <c r="G4010">
        <v>17</v>
      </c>
      <c r="H4010">
        <v>0.88235294117647056</v>
      </c>
      <c r="I4010">
        <v>82</v>
      </c>
      <c r="J4010">
        <v>115</v>
      </c>
      <c r="K4010">
        <v>0.71304347826086956</v>
      </c>
      <c r="L4010">
        <v>127</v>
      </c>
      <c r="M4010">
        <v>0.90551181102362199</v>
      </c>
      <c r="N4010">
        <v>65</v>
      </c>
      <c r="O4010">
        <v>0.93333333333333324</v>
      </c>
      <c r="P4010">
        <v>14</v>
      </c>
      <c r="Q4010">
        <v>17</v>
      </c>
      <c r="R4010">
        <v>0.82352941176470584</v>
      </c>
      <c r="S4010">
        <v>17</v>
      </c>
    </row>
    <row r="4011" spans="1:19" x14ac:dyDescent="0.2">
      <c r="A4011" t="s">
        <v>2446</v>
      </c>
      <c r="B4011" t="s">
        <v>2447</v>
      </c>
      <c r="C4011" t="s">
        <v>238</v>
      </c>
      <c r="D4011" t="s">
        <v>1000</v>
      </c>
      <c r="E4011" s="23">
        <v>42186</v>
      </c>
      <c r="F4011">
        <v>11</v>
      </c>
      <c r="G4011">
        <v>12</v>
      </c>
      <c r="H4011">
        <v>0.91666666666666663</v>
      </c>
      <c r="I4011">
        <v>25</v>
      </c>
      <c r="J4011">
        <v>36</v>
      </c>
      <c r="K4011">
        <v>0.69444444444444442</v>
      </c>
      <c r="L4011">
        <v>40</v>
      </c>
      <c r="M4011">
        <v>0.9</v>
      </c>
      <c r="N4011">
        <v>18</v>
      </c>
      <c r="O4011">
        <v>0.80317391304347818</v>
      </c>
      <c r="P4011">
        <v>7</v>
      </c>
      <c r="Q4011">
        <v>13</v>
      </c>
      <c r="R4011">
        <v>0.53846153846153844</v>
      </c>
      <c r="S4011">
        <v>7</v>
      </c>
    </row>
    <row r="4012" spans="1:19" x14ac:dyDescent="0.2">
      <c r="A4012" t="s">
        <v>2273</v>
      </c>
      <c r="B4012" t="s">
        <v>2274</v>
      </c>
      <c r="C4012" t="s">
        <v>239</v>
      </c>
      <c r="D4012" t="s">
        <v>1000</v>
      </c>
      <c r="E4012" s="23">
        <v>42186</v>
      </c>
      <c r="F4012">
        <v>4</v>
      </c>
      <c r="G4012">
        <v>4</v>
      </c>
      <c r="H4012">
        <v>1</v>
      </c>
      <c r="I4012">
        <v>6</v>
      </c>
      <c r="J4012">
        <v>8</v>
      </c>
      <c r="K4012">
        <v>0.75</v>
      </c>
      <c r="L4012">
        <v>8</v>
      </c>
      <c r="M4012">
        <v>1</v>
      </c>
      <c r="N4012">
        <v>6</v>
      </c>
      <c r="O4012">
        <v>0.71599999999999997</v>
      </c>
      <c r="P4012">
        <v>0</v>
      </c>
      <c r="Q4012">
        <v>1</v>
      </c>
      <c r="R4012">
        <v>0</v>
      </c>
      <c r="S4012">
        <v>0</v>
      </c>
    </row>
    <row r="4013" spans="1:19" x14ac:dyDescent="0.2">
      <c r="A4013" t="s">
        <v>2098</v>
      </c>
      <c r="B4013" t="s">
        <v>2099</v>
      </c>
      <c r="C4013" t="s">
        <v>1988</v>
      </c>
      <c r="D4013" t="s">
        <v>1000</v>
      </c>
      <c r="E4013" s="23">
        <v>42186</v>
      </c>
      <c r="F4013">
        <v>8</v>
      </c>
      <c r="G4013">
        <v>9</v>
      </c>
      <c r="H4013">
        <v>0.88888888888888884</v>
      </c>
      <c r="I4013">
        <v>29</v>
      </c>
      <c r="J4013">
        <v>34</v>
      </c>
      <c r="K4013">
        <v>0.8529411764705882</v>
      </c>
      <c r="L4013">
        <v>39</v>
      </c>
      <c r="M4013">
        <v>0.87179487179487181</v>
      </c>
      <c r="N4013">
        <v>28</v>
      </c>
      <c r="P4013">
        <v>0</v>
      </c>
      <c r="Q4013">
        <v>0</v>
      </c>
      <c r="R4013" t="e">
        <v>#DIV/0!</v>
      </c>
      <c r="S4013">
        <v>1</v>
      </c>
    </row>
    <row r="4014" spans="1:19" x14ac:dyDescent="0.2">
      <c r="A4014" t="s">
        <v>1850</v>
      </c>
      <c r="B4014" t="s">
        <v>1851</v>
      </c>
      <c r="C4014" t="s">
        <v>240</v>
      </c>
      <c r="D4014" t="s">
        <v>1000</v>
      </c>
      <c r="E4014" s="23">
        <v>42186</v>
      </c>
      <c r="F4014">
        <v>21</v>
      </c>
      <c r="G4014">
        <v>21</v>
      </c>
      <c r="H4014">
        <v>1</v>
      </c>
      <c r="I4014">
        <v>46</v>
      </c>
      <c r="J4014">
        <v>81</v>
      </c>
      <c r="K4014">
        <v>0.5679012345679012</v>
      </c>
      <c r="L4014">
        <v>81</v>
      </c>
      <c r="M4014">
        <v>1</v>
      </c>
      <c r="N4014">
        <v>45</v>
      </c>
      <c r="P4014">
        <v>2</v>
      </c>
      <c r="Q4014">
        <v>2</v>
      </c>
      <c r="R4014">
        <v>1</v>
      </c>
      <c r="S4014">
        <v>1</v>
      </c>
    </row>
    <row r="4015" spans="1:19" x14ac:dyDescent="0.2">
      <c r="A4015" t="s">
        <v>1675</v>
      </c>
      <c r="B4015" t="s">
        <v>1676</v>
      </c>
      <c r="C4015" t="s">
        <v>241</v>
      </c>
      <c r="D4015" t="s">
        <v>1000</v>
      </c>
      <c r="E4015" s="23">
        <v>42186</v>
      </c>
      <c r="F4015">
        <v>42</v>
      </c>
      <c r="G4015">
        <v>53</v>
      </c>
      <c r="H4015">
        <v>0.79245283018867929</v>
      </c>
      <c r="I4015">
        <v>361</v>
      </c>
      <c r="J4015">
        <v>365</v>
      </c>
      <c r="K4015">
        <v>0.989041095890411</v>
      </c>
      <c r="L4015">
        <v>463</v>
      </c>
      <c r="M4015">
        <v>0.78833693304535635</v>
      </c>
      <c r="N4015">
        <v>347</v>
      </c>
      <c r="P4015">
        <v>4</v>
      </c>
      <c r="Q4015">
        <v>5</v>
      </c>
      <c r="R4015">
        <v>0.8</v>
      </c>
      <c r="S4015">
        <v>14</v>
      </c>
    </row>
    <row r="4016" spans="1:19" x14ac:dyDescent="0.2">
      <c r="A4016" t="s">
        <v>1500</v>
      </c>
      <c r="B4016" t="s">
        <v>1501</v>
      </c>
      <c r="C4016" t="s">
        <v>318</v>
      </c>
      <c r="D4016" t="s">
        <v>1000</v>
      </c>
      <c r="E4016" s="23">
        <v>42186</v>
      </c>
      <c r="F4016">
        <v>0</v>
      </c>
      <c r="G4016">
        <v>0</v>
      </c>
      <c r="H4016" t="e">
        <v>#DIV/0!</v>
      </c>
      <c r="I4016">
        <v>0</v>
      </c>
      <c r="J4016">
        <v>0</v>
      </c>
      <c r="K4016" t="e">
        <v>#DIV/0!</v>
      </c>
      <c r="L4016">
        <v>0</v>
      </c>
      <c r="M4016" t="e">
        <v>#DIV/0!</v>
      </c>
      <c r="N4016">
        <v>0</v>
      </c>
      <c r="P4016">
        <v>0</v>
      </c>
      <c r="Q4016">
        <v>0</v>
      </c>
      <c r="R4016" t="e">
        <v>#DIV/0!</v>
      </c>
      <c r="S4016">
        <v>0</v>
      </c>
    </row>
    <row r="4017" spans="1:19" x14ac:dyDescent="0.2">
      <c r="A4017" t="s">
        <v>1102</v>
      </c>
      <c r="B4017" t="s">
        <v>1187</v>
      </c>
      <c r="C4017" t="s">
        <v>235</v>
      </c>
      <c r="D4017" t="s">
        <v>1002</v>
      </c>
      <c r="E4017" s="23">
        <v>42186</v>
      </c>
      <c r="F4017">
        <v>113</v>
      </c>
      <c r="G4017">
        <v>131</v>
      </c>
      <c r="H4017">
        <v>0.86259541984732824</v>
      </c>
      <c r="I4017">
        <v>604</v>
      </c>
      <c r="J4017">
        <v>703</v>
      </c>
      <c r="K4017">
        <v>0.85917496443812236</v>
      </c>
      <c r="L4017">
        <v>846</v>
      </c>
      <c r="M4017">
        <v>0.83096926713947994</v>
      </c>
      <c r="N4017">
        <v>555</v>
      </c>
      <c r="P4017">
        <v>28</v>
      </c>
      <c r="Q4017">
        <v>41</v>
      </c>
      <c r="R4017">
        <v>0.68292682926829273</v>
      </c>
      <c r="S4017">
        <v>49</v>
      </c>
    </row>
    <row r="4018" spans="1:19" x14ac:dyDescent="0.2">
      <c r="A4018" t="s">
        <v>12050</v>
      </c>
      <c r="B4018" t="s">
        <v>12051</v>
      </c>
      <c r="C4018" t="s">
        <v>1051</v>
      </c>
      <c r="D4018" t="s">
        <v>1000</v>
      </c>
      <c r="E4018" s="23">
        <v>42186</v>
      </c>
      <c r="F4018">
        <v>3</v>
      </c>
      <c r="G4018">
        <v>3</v>
      </c>
      <c r="H4018">
        <v>1</v>
      </c>
      <c r="I4018">
        <v>0</v>
      </c>
      <c r="J4018">
        <v>15</v>
      </c>
      <c r="K4018">
        <v>0</v>
      </c>
      <c r="L4018">
        <v>15</v>
      </c>
      <c r="M4018">
        <v>1</v>
      </c>
      <c r="N4018">
        <v>0</v>
      </c>
      <c r="P4018">
        <v>0</v>
      </c>
      <c r="Q4018">
        <v>0</v>
      </c>
      <c r="R4018" t="e">
        <v>#DIV/0!</v>
      </c>
      <c r="S4018">
        <v>0</v>
      </c>
    </row>
    <row r="4019" spans="1:19" x14ac:dyDescent="0.2">
      <c r="A4019" t="s">
        <v>13416</v>
      </c>
      <c r="B4019" t="s">
        <v>13417</v>
      </c>
      <c r="C4019" t="s">
        <v>242</v>
      </c>
      <c r="D4019" t="s">
        <v>1002</v>
      </c>
      <c r="E4019" s="23">
        <v>42186</v>
      </c>
      <c r="F4019">
        <v>4</v>
      </c>
      <c r="G4019">
        <v>7</v>
      </c>
      <c r="H4019">
        <v>0.5714285714285714</v>
      </c>
      <c r="I4019">
        <v>40</v>
      </c>
      <c r="J4019">
        <v>24</v>
      </c>
      <c r="K4019">
        <v>1.6666666666666667</v>
      </c>
      <c r="L4019">
        <v>48</v>
      </c>
      <c r="M4019">
        <v>0.5</v>
      </c>
      <c r="N4019">
        <v>32</v>
      </c>
      <c r="P4019">
        <v>1</v>
      </c>
      <c r="Q4019">
        <v>3</v>
      </c>
      <c r="R4019">
        <v>0.33333333333333331</v>
      </c>
      <c r="S4019">
        <v>8</v>
      </c>
    </row>
    <row r="4020" spans="1:19" x14ac:dyDescent="0.2">
      <c r="A4020" t="s">
        <v>13593</v>
      </c>
      <c r="B4020" t="s">
        <v>13594</v>
      </c>
      <c r="C4020" t="s">
        <v>237</v>
      </c>
      <c r="D4020" t="s">
        <v>1002</v>
      </c>
      <c r="E4020" s="23">
        <v>42186</v>
      </c>
      <c r="F4020">
        <v>15</v>
      </c>
      <c r="G4020">
        <v>17</v>
      </c>
      <c r="H4020">
        <v>0.88235294117647056</v>
      </c>
      <c r="I4020">
        <v>82</v>
      </c>
      <c r="J4020">
        <v>115</v>
      </c>
      <c r="K4020">
        <v>0.71304347826086956</v>
      </c>
      <c r="L4020">
        <v>127</v>
      </c>
      <c r="M4020">
        <v>0.90551181102362199</v>
      </c>
      <c r="N4020">
        <v>65</v>
      </c>
      <c r="O4020">
        <v>0.93333333333333324</v>
      </c>
      <c r="P4020">
        <v>14</v>
      </c>
      <c r="Q4020">
        <v>17</v>
      </c>
      <c r="R4020">
        <v>0.82352941176470584</v>
      </c>
      <c r="S4020">
        <v>17</v>
      </c>
    </row>
    <row r="4021" spans="1:19" x14ac:dyDescent="0.2">
      <c r="A4021" t="s">
        <v>13768</v>
      </c>
      <c r="B4021" t="s">
        <v>13769</v>
      </c>
      <c r="C4021" t="s">
        <v>238</v>
      </c>
      <c r="D4021" t="s">
        <v>1002</v>
      </c>
      <c r="E4021" s="23">
        <v>42186</v>
      </c>
      <c r="F4021">
        <v>11</v>
      </c>
      <c r="G4021">
        <v>12</v>
      </c>
      <c r="H4021">
        <v>0.91666666666666663</v>
      </c>
      <c r="I4021">
        <v>25</v>
      </c>
      <c r="J4021">
        <v>36</v>
      </c>
      <c r="K4021">
        <v>0.69444444444444442</v>
      </c>
      <c r="L4021">
        <v>40</v>
      </c>
      <c r="M4021">
        <v>0.9</v>
      </c>
      <c r="N4021">
        <v>18</v>
      </c>
      <c r="O4021">
        <v>0.80317391304347818</v>
      </c>
      <c r="P4021">
        <v>7</v>
      </c>
      <c r="Q4021">
        <v>13</v>
      </c>
      <c r="R4021">
        <v>0.53846153846153844</v>
      </c>
      <c r="S4021">
        <v>7</v>
      </c>
    </row>
    <row r="4022" spans="1:19" x14ac:dyDescent="0.2">
      <c r="A4022" t="s">
        <v>13945</v>
      </c>
      <c r="B4022" t="s">
        <v>13946</v>
      </c>
      <c r="C4022" t="s">
        <v>239</v>
      </c>
      <c r="D4022" t="s">
        <v>1002</v>
      </c>
      <c r="E4022" s="23">
        <v>42186</v>
      </c>
      <c r="F4022">
        <v>4</v>
      </c>
      <c r="G4022">
        <v>4</v>
      </c>
      <c r="H4022">
        <v>1</v>
      </c>
      <c r="I4022">
        <v>6</v>
      </c>
      <c r="J4022">
        <v>8</v>
      </c>
      <c r="K4022">
        <v>0.75</v>
      </c>
      <c r="L4022">
        <v>8</v>
      </c>
      <c r="M4022">
        <v>1</v>
      </c>
      <c r="N4022">
        <v>6</v>
      </c>
      <c r="O4022">
        <v>0.71599999999999997</v>
      </c>
      <c r="P4022">
        <v>0</v>
      </c>
      <c r="Q4022">
        <v>1</v>
      </c>
      <c r="R4022">
        <v>0</v>
      </c>
      <c r="S4022">
        <v>0</v>
      </c>
    </row>
    <row r="4023" spans="1:19" x14ac:dyDescent="0.2">
      <c r="A4023" t="s">
        <v>14132</v>
      </c>
      <c r="B4023" t="s">
        <v>14133</v>
      </c>
      <c r="C4023" t="s">
        <v>240</v>
      </c>
      <c r="D4023" t="s">
        <v>1002</v>
      </c>
      <c r="E4023" s="23">
        <v>42186</v>
      </c>
      <c r="F4023">
        <v>21</v>
      </c>
      <c r="G4023">
        <v>21</v>
      </c>
      <c r="H4023">
        <v>1</v>
      </c>
      <c r="I4023">
        <v>46</v>
      </c>
      <c r="J4023">
        <v>81</v>
      </c>
      <c r="K4023">
        <v>0.5679012345679012</v>
      </c>
      <c r="L4023">
        <v>81</v>
      </c>
      <c r="M4023">
        <v>1</v>
      </c>
      <c r="N4023">
        <v>45</v>
      </c>
      <c r="P4023">
        <v>2</v>
      </c>
      <c r="Q4023">
        <v>2</v>
      </c>
      <c r="R4023">
        <v>1</v>
      </c>
      <c r="S4023">
        <v>1</v>
      </c>
    </row>
    <row r="4024" spans="1:19" x14ac:dyDescent="0.2">
      <c r="A4024" t="s">
        <v>14309</v>
      </c>
      <c r="B4024" t="s">
        <v>14310</v>
      </c>
      <c r="C4024" t="s">
        <v>241</v>
      </c>
      <c r="D4024" t="s">
        <v>1002</v>
      </c>
      <c r="E4024" s="23">
        <v>42186</v>
      </c>
      <c r="F4024">
        <v>42</v>
      </c>
      <c r="G4024">
        <v>53</v>
      </c>
      <c r="H4024">
        <v>0.79245283018867929</v>
      </c>
      <c r="I4024">
        <v>361</v>
      </c>
      <c r="J4024">
        <v>365</v>
      </c>
      <c r="K4024">
        <v>0.989041095890411</v>
      </c>
      <c r="L4024">
        <v>463</v>
      </c>
      <c r="M4024">
        <v>0.78833693304535635</v>
      </c>
      <c r="N4024">
        <v>347</v>
      </c>
      <c r="P4024">
        <v>4</v>
      </c>
      <c r="Q4024">
        <v>5</v>
      </c>
      <c r="R4024">
        <v>0.8</v>
      </c>
      <c r="S4024">
        <v>14</v>
      </c>
    </row>
    <row r="4025" spans="1:19" x14ac:dyDescent="0.2">
      <c r="A4025" t="s">
        <v>14421</v>
      </c>
      <c r="B4025" t="s">
        <v>14422</v>
      </c>
      <c r="C4025" t="s">
        <v>318</v>
      </c>
      <c r="D4025" t="s">
        <v>1002</v>
      </c>
      <c r="E4025" s="23">
        <v>42186</v>
      </c>
      <c r="F4025">
        <v>0</v>
      </c>
      <c r="G4025">
        <v>0</v>
      </c>
      <c r="H4025" t="e">
        <v>#DIV/0!</v>
      </c>
      <c r="I4025">
        <v>0</v>
      </c>
      <c r="J4025">
        <v>0</v>
      </c>
      <c r="K4025" t="e">
        <v>#DIV/0!</v>
      </c>
      <c r="L4025">
        <v>0</v>
      </c>
      <c r="M4025" t="e">
        <v>#DIV/0!</v>
      </c>
      <c r="N4025">
        <v>0</v>
      </c>
      <c r="P4025">
        <v>0</v>
      </c>
      <c r="Q4025">
        <v>0</v>
      </c>
      <c r="R4025" t="e">
        <v>#DIV/0!</v>
      </c>
      <c r="S4025">
        <v>0</v>
      </c>
    </row>
    <row r="4026" spans="1:19" x14ac:dyDescent="0.2">
      <c r="A4026" t="s">
        <v>14638</v>
      </c>
      <c r="B4026" t="s">
        <v>14639</v>
      </c>
      <c r="C4026" t="s">
        <v>199</v>
      </c>
      <c r="D4026" t="s">
        <v>1000</v>
      </c>
      <c r="E4026" s="23">
        <v>42186</v>
      </c>
      <c r="F4026">
        <v>14</v>
      </c>
      <c r="G4026">
        <v>15</v>
      </c>
      <c r="H4026">
        <v>0.93333333333333335</v>
      </c>
      <c r="I4026">
        <v>110</v>
      </c>
      <c r="J4026">
        <v>115</v>
      </c>
      <c r="K4026">
        <v>0.95652173913043481</v>
      </c>
      <c r="L4026">
        <v>125</v>
      </c>
      <c r="M4026">
        <v>0.92</v>
      </c>
      <c r="N4026">
        <v>108</v>
      </c>
      <c r="P4026">
        <v>2</v>
      </c>
      <c r="Q4026">
        <v>2</v>
      </c>
      <c r="R4026">
        <v>1</v>
      </c>
      <c r="S4026">
        <v>2</v>
      </c>
    </row>
    <row r="4027" spans="1:19" x14ac:dyDescent="0.2">
      <c r="A4027" t="s">
        <v>14904</v>
      </c>
      <c r="B4027" t="s">
        <v>14905</v>
      </c>
      <c r="C4027" t="s">
        <v>200</v>
      </c>
      <c r="D4027" t="s">
        <v>1002</v>
      </c>
      <c r="E4027" s="23">
        <v>42186</v>
      </c>
      <c r="F4027">
        <v>5</v>
      </c>
      <c r="G4027">
        <v>5</v>
      </c>
      <c r="H4027">
        <v>1</v>
      </c>
      <c r="I4027">
        <v>11</v>
      </c>
      <c r="J4027">
        <v>25</v>
      </c>
      <c r="K4027">
        <v>0.44</v>
      </c>
      <c r="L4027">
        <v>25</v>
      </c>
      <c r="M4027">
        <v>1</v>
      </c>
      <c r="N4027">
        <v>11</v>
      </c>
      <c r="P4027">
        <v>2</v>
      </c>
      <c r="Q4027">
        <v>2</v>
      </c>
      <c r="R4027">
        <v>1</v>
      </c>
      <c r="S4027">
        <v>0</v>
      </c>
    </row>
    <row r="4028" spans="1:19" x14ac:dyDescent="0.2">
      <c r="A4028" t="s">
        <v>15081</v>
      </c>
      <c r="B4028" t="s">
        <v>15082</v>
      </c>
      <c r="C4028" t="s">
        <v>202</v>
      </c>
      <c r="D4028" t="s">
        <v>1002</v>
      </c>
      <c r="E4028" s="23">
        <v>42186</v>
      </c>
      <c r="F4028">
        <v>9</v>
      </c>
      <c r="G4028">
        <v>10</v>
      </c>
      <c r="H4028">
        <v>0.9</v>
      </c>
      <c r="I4028">
        <v>99</v>
      </c>
      <c r="J4028">
        <v>90</v>
      </c>
      <c r="K4028">
        <v>1.1000000000000001</v>
      </c>
      <c r="L4028">
        <v>100</v>
      </c>
      <c r="M4028">
        <v>0.9</v>
      </c>
      <c r="N4028">
        <v>97</v>
      </c>
      <c r="P4028">
        <v>0</v>
      </c>
      <c r="Q4028">
        <v>0</v>
      </c>
      <c r="R4028" t="e">
        <v>#DIV/0!</v>
      </c>
      <c r="S4028">
        <v>2</v>
      </c>
    </row>
    <row r="4029" spans="1:19" x14ac:dyDescent="0.2">
      <c r="A4029" t="s">
        <v>15785</v>
      </c>
      <c r="B4029" t="s">
        <v>15786</v>
      </c>
      <c r="C4029" t="s">
        <v>227</v>
      </c>
      <c r="D4029" t="s">
        <v>1000</v>
      </c>
      <c r="E4029" s="23">
        <v>42186</v>
      </c>
      <c r="F4029">
        <v>0</v>
      </c>
      <c r="G4029">
        <v>0</v>
      </c>
      <c r="H4029" t="e">
        <v>#DIV/0!</v>
      </c>
      <c r="I4029">
        <v>0</v>
      </c>
      <c r="J4029">
        <v>0</v>
      </c>
      <c r="K4029" t="e">
        <v>#DIV/0!</v>
      </c>
      <c r="L4029">
        <v>0</v>
      </c>
      <c r="M4029" t="e">
        <v>#DIV/0!</v>
      </c>
      <c r="N4029">
        <v>0</v>
      </c>
      <c r="P4029">
        <v>0</v>
      </c>
      <c r="Q4029">
        <v>0</v>
      </c>
      <c r="R4029" t="e">
        <v>#DIV/0!</v>
      </c>
      <c r="S4029">
        <v>0</v>
      </c>
    </row>
    <row r="4030" spans="1:19" x14ac:dyDescent="0.2">
      <c r="A4030" t="s">
        <v>15962</v>
      </c>
      <c r="B4030" t="s">
        <v>15963</v>
      </c>
      <c r="C4030" t="s">
        <v>203</v>
      </c>
      <c r="D4030" t="s">
        <v>1000</v>
      </c>
      <c r="E4030" s="23">
        <v>42186</v>
      </c>
      <c r="F4030">
        <v>4</v>
      </c>
      <c r="G4030">
        <v>5</v>
      </c>
      <c r="H4030">
        <v>0.8</v>
      </c>
      <c r="I4030">
        <v>16</v>
      </c>
      <c r="J4030">
        <v>40</v>
      </c>
      <c r="K4030">
        <v>0.4</v>
      </c>
      <c r="L4030">
        <v>45</v>
      </c>
      <c r="M4030">
        <v>0.88888888888888884</v>
      </c>
      <c r="N4030">
        <v>12</v>
      </c>
      <c r="P4030">
        <v>7</v>
      </c>
      <c r="Q4030">
        <v>7</v>
      </c>
      <c r="R4030">
        <v>1</v>
      </c>
      <c r="S4030">
        <v>4</v>
      </c>
    </row>
    <row r="4031" spans="1:19" x14ac:dyDescent="0.2">
      <c r="A4031" t="s">
        <v>16141</v>
      </c>
      <c r="B4031" t="s">
        <v>16142</v>
      </c>
      <c r="C4031" t="s">
        <v>205</v>
      </c>
      <c r="D4031" t="s">
        <v>1002</v>
      </c>
      <c r="E4031" s="23">
        <v>42186</v>
      </c>
      <c r="F4031">
        <v>4</v>
      </c>
      <c r="G4031">
        <v>5</v>
      </c>
      <c r="H4031">
        <v>0.8</v>
      </c>
      <c r="I4031">
        <v>16</v>
      </c>
      <c r="J4031">
        <v>40</v>
      </c>
      <c r="K4031">
        <v>0.4</v>
      </c>
      <c r="L4031">
        <v>45</v>
      </c>
      <c r="M4031">
        <v>0.88888888888888884</v>
      </c>
      <c r="N4031">
        <v>12</v>
      </c>
      <c r="O4031">
        <v>0.82499999999999996</v>
      </c>
      <c r="P4031">
        <v>7</v>
      </c>
      <c r="Q4031">
        <v>7</v>
      </c>
      <c r="R4031">
        <v>1</v>
      </c>
      <c r="S4031">
        <v>4</v>
      </c>
    </row>
    <row r="4032" spans="1:19" x14ac:dyDescent="0.2">
      <c r="A4032" t="s">
        <v>16318</v>
      </c>
      <c r="B4032" t="s">
        <v>16319</v>
      </c>
      <c r="C4032" t="s">
        <v>204</v>
      </c>
      <c r="D4032" t="s">
        <v>1002</v>
      </c>
      <c r="E4032" s="23">
        <v>42186</v>
      </c>
      <c r="F4032">
        <v>0</v>
      </c>
      <c r="G4032">
        <v>0</v>
      </c>
      <c r="H4032" t="e">
        <v>#DIV/0!</v>
      </c>
      <c r="I4032">
        <v>0</v>
      </c>
      <c r="J4032">
        <v>0</v>
      </c>
      <c r="K4032" t="e">
        <v>#DIV/0!</v>
      </c>
      <c r="L4032">
        <v>0</v>
      </c>
      <c r="M4032" t="e">
        <v>#DIV/0!</v>
      </c>
      <c r="N4032">
        <v>0</v>
      </c>
      <c r="P4032">
        <v>0</v>
      </c>
      <c r="Q4032">
        <v>0</v>
      </c>
      <c r="R4032" t="e">
        <v>#DIV/0!</v>
      </c>
      <c r="S4032">
        <v>0</v>
      </c>
    </row>
    <row r="4033" spans="1:19" x14ac:dyDescent="0.2">
      <c r="A4033" t="s">
        <v>16636</v>
      </c>
      <c r="B4033" t="s">
        <v>16637</v>
      </c>
      <c r="C4033" t="s">
        <v>223</v>
      </c>
      <c r="D4033" t="s">
        <v>1000</v>
      </c>
      <c r="E4033" s="23">
        <v>42186</v>
      </c>
      <c r="F4033">
        <v>2</v>
      </c>
      <c r="G4033">
        <v>2</v>
      </c>
      <c r="H4033">
        <v>1</v>
      </c>
      <c r="I4033">
        <v>39</v>
      </c>
      <c r="J4033">
        <v>20</v>
      </c>
      <c r="K4033">
        <v>1.95</v>
      </c>
      <c r="L4033">
        <v>20</v>
      </c>
      <c r="M4033">
        <v>1</v>
      </c>
      <c r="N4033">
        <v>39</v>
      </c>
      <c r="P4033">
        <v>0</v>
      </c>
      <c r="Q4033">
        <v>0</v>
      </c>
      <c r="R4033" t="e">
        <v>#DIV/0!</v>
      </c>
      <c r="S4033">
        <v>0</v>
      </c>
    </row>
    <row r="4034" spans="1:19" x14ac:dyDescent="0.2">
      <c r="A4034" t="s">
        <v>16815</v>
      </c>
      <c r="B4034" t="s">
        <v>16816</v>
      </c>
      <c r="C4034" t="s">
        <v>224</v>
      </c>
      <c r="D4034" t="s">
        <v>1002</v>
      </c>
      <c r="E4034" s="23">
        <v>42186</v>
      </c>
      <c r="F4034">
        <v>2</v>
      </c>
      <c r="G4034">
        <v>2</v>
      </c>
      <c r="H4034">
        <v>1</v>
      </c>
      <c r="I4034">
        <v>39</v>
      </c>
      <c r="J4034">
        <v>20</v>
      </c>
      <c r="K4034">
        <v>1.95</v>
      </c>
      <c r="L4034">
        <v>20</v>
      </c>
      <c r="M4034">
        <v>1</v>
      </c>
      <c r="N4034">
        <v>39</v>
      </c>
      <c r="P4034">
        <v>0</v>
      </c>
      <c r="Q4034">
        <v>0</v>
      </c>
      <c r="R4034" t="e">
        <v>#DIV/0!</v>
      </c>
      <c r="S4034">
        <v>0</v>
      </c>
    </row>
    <row r="4035" spans="1:19" x14ac:dyDescent="0.2">
      <c r="A4035" t="s">
        <v>17252</v>
      </c>
      <c r="B4035" t="s">
        <v>17253</v>
      </c>
      <c r="C4035" t="s">
        <v>225</v>
      </c>
      <c r="D4035" t="s">
        <v>1000</v>
      </c>
      <c r="E4035" s="23">
        <v>42186</v>
      </c>
      <c r="F4035">
        <v>3</v>
      </c>
      <c r="G4035">
        <v>6</v>
      </c>
      <c r="H4035">
        <v>0.5</v>
      </c>
      <c r="I4035">
        <v>31</v>
      </c>
      <c r="J4035">
        <v>20</v>
      </c>
      <c r="K4035">
        <v>1.55</v>
      </c>
      <c r="L4035">
        <v>50</v>
      </c>
      <c r="M4035">
        <v>0.4</v>
      </c>
      <c r="N4035">
        <v>31</v>
      </c>
      <c r="P4035">
        <v>0</v>
      </c>
      <c r="Q4035">
        <v>0</v>
      </c>
      <c r="R4035" t="e">
        <v>#DIV/0!</v>
      </c>
      <c r="S4035">
        <v>0</v>
      </c>
    </row>
    <row r="4036" spans="1:19" x14ac:dyDescent="0.2">
      <c r="A4036" t="s">
        <v>17459</v>
      </c>
      <c r="B4036" t="s">
        <v>17460</v>
      </c>
      <c r="C4036" t="s">
        <v>226</v>
      </c>
      <c r="D4036" t="s">
        <v>1002</v>
      </c>
      <c r="E4036" s="23">
        <v>42186</v>
      </c>
      <c r="F4036">
        <v>3</v>
      </c>
      <c r="G4036">
        <v>6</v>
      </c>
      <c r="H4036">
        <v>0.5</v>
      </c>
      <c r="I4036">
        <v>31</v>
      </c>
      <c r="J4036">
        <v>20</v>
      </c>
      <c r="K4036">
        <v>1.55</v>
      </c>
      <c r="L4036">
        <v>50</v>
      </c>
      <c r="M4036">
        <v>0.4</v>
      </c>
      <c r="N4036">
        <v>31</v>
      </c>
      <c r="P4036">
        <v>0</v>
      </c>
      <c r="Q4036">
        <v>0</v>
      </c>
      <c r="R4036" t="e">
        <v>#DIV/0!</v>
      </c>
      <c r="S4036">
        <v>0</v>
      </c>
    </row>
    <row r="4037" spans="1:19" x14ac:dyDescent="0.2">
      <c r="A4037" t="s">
        <v>17636</v>
      </c>
      <c r="B4037" t="s">
        <v>17637</v>
      </c>
      <c r="C4037" t="s">
        <v>232</v>
      </c>
      <c r="D4037" t="s">
        <v>1000</v>
      </c>
      <c r="E4037" s="23">
        <v>42186</v>
      </c>
      <c r="F4037">
        <v>13</v>
      </c>
      <c r="G4037">
        <v>14</v>
      </c>
      <c r="H4037">
        <v>0.9285714285714286</v>
      </c>
      <c r="I4037">
        <v>99</v>
      </c>
      <c r="J4037">
        <v>95</v>
      </c>
      <c r="K4037">
        <v>1.0421052631578946</v>
      </c>
      <c r="L4037">
        <v>103</v>
      </c>
      <c r="M4037">
        <v>0.92233009708737868</v>
      </c>
      <c r="N4037">
        <v>95</v>
      </c>
      <c r="P4037">
        <v>0</v>
      </c>
      <c r="Q4037">
        <v>0</v>
      </c>
      <c r="R4037" t="e">
        <v>#DIV/0!</v>
      </c>
      <c r="S4037">
        <v>4</v>
      </c>
    </row>
    <row r="4038" spans="1:19" x14ac:dyDescent="0.2">
      <c r="A4038" t="s">
        <v>17833</v>
      </c>
      <c r="B4038" t="s">
        <v>17834</v>
      </c>
      <c r="C4038" t="s">
        <v>231</v>
      </c>
      <c r="D4038" t="s">
        <v>1002</v>
      </c>
      <c r="E4038" s="23">
        <v>42186</v>
      </c>
      <c r="F4038">
        <v>13</v>
      </c>
      <c r="G4038">
        <v>14</v>
      </c>
      <c r="H4038">
        <v>0.9285714285714286</v>
      </c>
      <c r="I4038">
        <v>99</v>
      </c>
      <c r="J4038">
        <v>95</v>
      </c>
      <c r="K4038">
        <v>1.0421052631578946</v>
      </c>
      <c r="L4038">
        <v>103</v>
      </c>
      <c r="M4038">
        <v>0.92233009708737868</v>
      </c>
      <c r="N4038">
        <v>95</v>
      </c>
      <c r="P4038">
        <v>0</v>
      </c>
      <c r="Q4038">
        <v>0</v>
      </c>
      <c r="R4038" t="e">
        <v>#DIV/0!</v>
      </c>
      <c r="S4038">
        <v>4</v>
      </c>
    </row>
    <row r="4039" spans="1:19" x14ac:dyDescent="0.2">
      <c r="A4039" t="s">
        <v>18010</v>
      </c>
      <c r="B4039" t="s">
        <v>18011</v>
      </c>
      <c r="C4039" t="s">
        <v>317</v>
      </c>
      <c r="D4039" t="s">
        <v>1000</v>
      </c>
      <c r="E4039" s="23">
        <v>42186</v>
      </c>
      <c r="F4039">
        <v>10</v>
      </c>
      <c r="G4039">
        <v>10</v>
      </c>
      <c r="H4039">
        <v>1</v>
      </c>
      <c r="I4039">
        <v>21</v>
      </c>
      <c r="J4039">
        <v>26</v>
      </c>
      <c r="K4039">
        <v>0.80769230769230771</v>
      </c>
      <c r="L4039">
        <v>26</v>
      </c>
      <c r="M4039">
        <v>1</v>
      </c>
      <c r="N4039">
        <v>20</v>
      </c>
      <c r="P4039">
        <v>0</v>
      </c>
      <c r="Q4039">
        <v>0</v>
      </c>
      <c r="R4039" t="e">
        <v>#DIV/0!</v>
      </c>
      <c r="S4039">
        <v>1</v>
      </c>
    </row>
    <row r="4040" spans="1:19" x14ac:dyDescent="0.2">
      <c r="A4040" t="s">
        <v>18189</v>
      </c>
      <c r="B4040" t="s">
        <v>18190</v>
      </c>
      <c r="C4040" t="s">
        <v>316</v>
      </c>
      <c r="D4040" t="s">
        <v>1002</v>
      </c>
      <c r="E4040" s="23">
        <v>42186</v>
      </c>
      <c r="F4040">
        <v>10</v>
      </c>
      <c r="G4040">
        <v>10</v>
      </c>
      <c r="H4040">
        <v>1</v>
      </c>
      <c r="I4040">
        <v>21</v>
      </c>
      <c r="J4040">
        <v>26</v>
      </c>
      <c r="K4040">
        <v>0.80769230769230771</v>
      </c>
      <c r="L4040">
        <v>26</v>
      </c>
      <c r="M4040">
        <v>1</v>
      </c>
      <c r="N4040">
        <v>20</v>
      </c>
      <c r="P4040">
        <v>0</v>
      </c>
      <c r="Q4040">
        <v>0</v>
      </c>
      <c r="R4040" t="e">
        <v>#DIV/0!</v>
      </c>
      <c r="S4040">
        <v>1</v>
      </c>
    </row>
    <row r="4041" spans="1:19" x14ac:dyDescent="0.2">
      <c r="A4041" t="s">
        <v>18442</v>
      </c>
      <c r="B4041" t="s">
        <v>18443</v>
      </c>
      <c r="C4041" t="s">
        <v>214</v>
      </c>
      <c r="D4041" t="s">
        <v>1000</v>
      </c>
      <c r="E4041" s="23">
        <v>42186</v>
      </c>
      <c r="F4041">
        <v>16</v>
      </c>
      <c r="G4041">
        <v>17</v>
      </c>
      <c r="H4041">
        <v>0.94117647058823528</v>
      </c>
      <c r="I4041">
        <v>94</v>
      </c>
      <c r="J4041">
        <v>130</v>
      </c>
      <c r="K4041">
        <v>0.72307692307692306</v>
      </c>
      <c r="L4041">
        <v>137</v>
      </c>
      <c r="M4041">
        <v>0.94890510948905105</v>
      </c>
      <c r="N4041">
        <v>79</v>
      </c>
      <c r="P4041">
        <v>9</v>
      </c>
      <c r="Q4041">
        <v>13</v>
      </c>
      <c r="R4041">
        <v>0.69230769230769229</v>
      </c>
      <c r="S4041">
        <v>15</v>
      </c>
    </row>
    <row r="4042" spans="1:19" x14ac:dyDescent="0.2">
      <c r="A4042" t="s">
        <v>18621</v>
      </c>
      <c r="B4042" t="s">
        <v>18622</v>
      </c>
      <c r="C4042" t="s">
        <v>215</v>
      </c>
      <c r="D4042" t="s">
        <v>1002</v>
      </c>
      <c r="E4042" s="23">
        <v>42186</v>
      </c>
      <c r="F4042">
        <v>6</v>
      </c>
      <c r="G4042">
        <v>7</v>
      </c>
      <c r="H4042">
        <v>0.8571428571428571</v>
      </c>
      <c r="I4042">
        <v>35</v>
      </c>
      <c r="J4042">
        <v>40</v>
      </c>
      <c r="K4042">
        <v>0.875</v>
      </c>
      <c r="L4042">
        <v>47</v>
      </c>
      <c r="M4042">
        <v>0.85106382978723405</v>
      </c>
      <c r="N4042">
        <v>28</v>
      </c>
      <c r="O4042">
        <v>1.1499999999999999</v>
      </c>
      <c r="P4042">
        <v>5</v>
      </c>
      <c r="Q4042">
        <v>8</v>
      </c>
      <c r="R4042">
        <v>0.625</v>
      </c>
      <c r="S4042">
        <v>7</v>
      </c>
    </row>
    <row r="4043" spans="1:19" x14ac:dyDescent="0.2">
      <c r="A4043" t="s">
        <v>18798</v>
      </c>
      <c r="B4043" t="s">
        <v>18799</v>
      </c>
      <c r="C4043" t="s">
        <v>216</v>
      </c>
      <c r="D4043" t="s">
        <v>1002</v>
      </c>
      <c r="E4043" s="23">
        <v>42186</v>
      </c>
      <c r="F4043">
        <v>10</v>
      </c>
      <c r="G4043">
        <v>10</v>
      </c>
      <c r="H4043">
        <v>1</v>
      </c>
      <c r="I4043">
        <v>59</v>
      </c>
      <c r="J4043">
        <v>90</v>
      </c>
      <c r="K4043">
        <v>0.65555555555555556</v>
      </c>
      <c r="L4043">
        <v>90</v>
      </c>
      <c r="M4043">
        <v>1</v>
      </c>
      <c r="N4043">
        <v>51</v>
      </c>
      <c r="P4043">
        <v>4</v>
      </c>
      <c r="Q4043">
        <v>5</v>
      </c>
      <c r="R4043">
        <v>0.8</v>
      </c>
      <c r="S4043">
        <v>8</v>
      </c>
    </row>
    <row r="4044" spans="1:19" x14ac:dyDescent="0.2">
      <c r="A4044" t="s">
        <v>18975</v>
      </c>
      <c r="B4044" t="s">
        <v>18976</v>
      </c>
      <c r="C4044" t="s">
        <v>229</v>
      </c>
      <c r="D4044" t="s">
        <v>1002</v>
      </c>
      <c r="E4044" s="23">
        <v>42186</v>
      </c>
      <c r="F4044">
        <v>0</v>
      </c>
      <c r="G4044">
        <v>0</v>
      </c>
      <c r="H4044" t="e">
        <v>#DIV/0!</v>
      </c>
      <c r="I4044">
        <v>0</v>
      </c>
      <c r="J4044">
        <v>0</v>
      </c>
      <c r="K4044" t="e">
        <v>#DIV/0!</v>
      </c>
      <c r="L4044">
        <v>0</v>
      </c>
      <c r="M4044" t="e">
        <v>#DIV/0!</v>
      </c>
      <c r="N4044">
        <v>0</v>
      </c>
      <c r="P4044">
        <v>0</v>
      </c>
      <c r="Q4044">
        <v>0</v>
      </c>
      <c r="R4044" t="e">
        <v>#DIV/0!</v>
      </c>
      <c r="S4044">
        <v>0</v>
      </c>
    </row>
    <row r="4045" spans="1:19" x14ac:dyDescent="0.2">
      <c r="A4045" t="s">
        <v>19152</v>
      </c>
      <c r="B4045" t="s">
        <v>19153</v>
      </c>
      <c r="C4045" t="s">
        <v>230</v>
      </c>
      <c r="D4045" t="s">
        <v>1000</v>
      </c>
      <c r="E4045" s="23">
        <v>42186</v>
      </c>
      <c r="F4045">
        <v>0</v>
      </c>
      <c r="G4045">
        <v>0</v>
      </c>
      <c r="H4045" t="e">
        <v>#DIV/0!</v>
      </c>
      <c r="I4045">
        <v>0</v>
      </c>
      <c r="J4045">
        <v>0</v>
      </c>
      <c r="K4045" t="e">
        <v>#DIV/0!</v>
      </c>
      <c r="L4045">
        <v>0</v>
      </c>
      <c r="M4045" t="e">
        <v>#DIV/0!</v>
      </c>
      <c r="N4045">
        <v>0</v>
      </c>
      <c r="P4045">
        <v>0</v>
      </c>
      <c r="Q4045">
        <v>0</v>
      </c>
      <c r="R4045" t="e">
        <v>#DIV/0!</v>
      </c>
      <c r="S4045">
        <v>0</v>
      </c>
    </row>
    <row r="4046" spans="1:19" x14ac:dyDescent="0.2">
      <c r="A4046" t="s">
        <v>19331</v>
      </c>
      <c r="B4046" t="s">
        <v>19332</v>
      </c>
      <c r="C4046" t="s">
        <v>234</v>
      </c>
      <c r="D4046" t="s">
        <v>1000</v>
      </c>
      <c r="E4046" s="23">
        <v>42186</v>
      </c>
      <c r="F4046">
        <v>3</v>
      </c>
      <c r="G4046">
        <v>8</v>
      </c>
      <c r="H4046">
        <v>0.375</v>
      </c>
      <c r="I4046">
        <v>17</v>
      </c>
      <c r="J4046">
        <v>30</v>
      </c>
      <c r="K4046">
        <v>0.56666666666666665</v>
      </c>
      <c r="L4046">
        <v>70</v>
      </c>
      <c r="M4046">
        <v>0.42857142857142855</v>
      </c>
      <c r="N4046">
        <v>17</v>
      </c>
      <c r="P4046">
        <v>0</v>
      </c>
      <c r="Q4046">
        <v>0</v>
      </c>
      <c r="R4046" t="e">
        <v>#DIV/0!</v>
      </c>
      <c r="S4046">
        <v>0</v>
      </c>
    </row>
    <row r="4047" spans="1:19" x14ac:dyDescent="0.2">
      <c r="A4047" t="s">
        <v>19510</v>
      </c>
      <c r="B4047" t="s">
        <v>19511</v>
      </c>
      <c r="C4047" t="s">
        <v>233</v>
      </c>
      <c r="D4047" t="s">
        <v>1002</v>
      </c>
      <c r="E4047" s="23">
        <v>42186</v>
      </c>
      <c r="F4047">
        <v>3</v>
      </c>
      <c r="G4047">
        <v>8</v>
      </c>
      <c r="H4047">
        <v>0.375</v>
      </c>
      <c r="I4047">
        <v>17</v>
      </c>
      <c r="J4047">
        <v>30</v>
      </c>
      <c r="K4047">
        <v>0.56666666666666665</v>
      </c>
      <c r="L4047">
        <v>70</v>
      </c>
      <c r="M4047">
        <v>0.42857142857142855</v>
      </c>
      <c r="N4047">
        <v>17</v>
      </c>
      <c r="P4047">
        <v>0</v>
      </c>
      <c r="Q4047">
        <v>0</v>
      </c>
      <c r="R4047" t="e">
        <v>#DIV/0!</v>
      </c>
      <c r="S4047">
        <v>0</v>
      </c>
    </row>
    <row r="4048" spans="1:19" x14ac:dyDescent="0.2">
      <c r="A4048" t="s">
        <v>19885</v>
      </c>
      <c r="B4048" t="s">
        <v>19886</v>
      </c>
      <c r="C4048" t="s">
        <v>220</v>
      </c>
      <c r="D4048" t="s">
        <v>1000</v>
      </c>
      <c r="E4048" s="23">
        <v>42186</v>
      </c>
      <c r="F4048">
        <v>15</v>
      </c>
      <c r="G4048">
        <v>16</v>
      </c>
      <c r="H4048">
        <v>0.9375</v>
      </c>
      <c r="I4048">
        <v>31</v>
      </c>
      <c r="J4048">
        <v>44</v>
      </c>
      <c r="K4048">
        <v>0.70454545454545459</v>
      </c>
      <c r="L4048">
        <v>48</v>
      </c>
      <c r="M4048">
        <v>0.91666666666666663</v>
      </c>
      <c r="N4048">
        <v>24</v>
      </c>
      <c r="P4048">
        <v>7</v>
      </c>
      <c r="Q4048">
        <v>14</v>
      </c>
      <c r="R4048">
        <v>0.5</v>
      </c>
      <c r="S4048">
        <v>7</v>
      </c>
    </row>
    <row r="4049" spans="1:19" x14ac:dyDescent="0.2">
      <c r="A4049" t="s">
        <v>20064</v>
      </c>
      <c r="B4049" t="s">
        <v>20065</v>
      </c>
      <c r="C4049" t="s">
        <v>221</v>
      </c>
      <c r="D4049" t="s">
        <v>1002</v>
      </c>
      <c r="E4049" s="23">
        <v>42186</v>
      </c>
      <c r="F4049">
        <v>11</v>
      </c>
      <c r="G4049">
        <v>12</v>
      </c>
      <c r="H4049">
        <v>0.91666666666666663</v>
      </c>
      <c r="I4049">
        <v>25</v>
      </c>
      <c r="J4049">
        <v>36</v>
      </c>
      <c r="K4049">
        <v>0.69444444444444442</v>
      </c>
      <c r="L4049">
        <v>40</v>
      </c>
      <c r="M4049">
        <v>0.9</v>
      </c>
      <c r="N4049">
        <v>18</v>
      </c>
      <c r="O4049">
        <v>0.80317391304347818</v>
      </c>
      <c r="P4049">
        <v>7</v>
      </c>
      <c r="Q4049">
        <v>13</v>
      </c>
      <c r="R4049">
        <v>0.53846153846153844</v>
      </c>
      <c r="S4049">
        <v>7</v>
      </c>
    </row>
    <row r="4050" spans="1:19" x14ac:dyDescent="0.2">
      <c r="A4050" t="s">
        <v>20241</v>
      </c>
      <c r="B4050" t="s">
        <v>20242</v>
      </c>
      <c r="C4050" t="s">
        <v>222</v>
      </c>
      <c r="D4050" t="s">
        <v>1002</v>
      </c>
      <c r="E4050" s="23">
        <v>42186</v>
      </c>
      <c r="F4050">
        <v>4</v>
      </c>
      <c r="G4050">
        <v>4</v>
      </c>
      <c r="H4050">
        <v>1</v>
      </c>
      <c r="I4050">
        <v>6</v>
      </c>
      <c r="J4050">
        <v>8</v>
      </c>
      <c r="K4050">
        <v>0.75</v>
      </c>
      <c r="L4050">
        <v>8</v>
      </c>
      <c r="M4050">
        <v>1</v>
      </c>
      <c r="N4050">
        <v>6</v>
      </c>
      <c r="O4050">
        <v>0.71599999999999997</v>
      </c>
      <c r="P4050">
        <v>0</v>
      </c>
      <c r="Q4050">
        <v>1</v>
      </c>
      <c r="R4050">
        <v>0</v>
      </c>
      <c r="S4050">
        <v>0</v>
      </c>
    </row>
    <row r="4051" spans="1:19" x14ac:dyDescent="0.2">
      <c r="A4051" t="s">
        <v>20418</v>
      </c>
      <c r="B4051" t="s">
        <v>20419</v>
      </c>
      <c r="C4051" t="s">
        <v>211</v>
      </c>
      <c r="D4051" t="s">
        <v>1002</v>
      </c>
      <c r="E4051" s="23">
        <v>42186</v>
      </c>
      <c r="F4051">
        <v>2</v>
      </c>
      <c r="G4051">
        <v>4</v>
      </c>
      <c r="H4051">
        <v>0.5</v>
      </c>
      <c r="I4051">
        <v>25</v>
      </c>
      <c r="J4051">
        <v>12</v>
      </c>
      <c r="K4051">
        <v>2.0833333333333335</v>
      </c>
      <c r="L4051">
        <v>28</v>
      </c>
      <c r="M4051">
        <v>0.42857142857142855</v>
      </c>
      <c r="N4051">
        <v>19</v>
      </c>
      <c r="P4051">
        <v>0</v>
      </c>
      <c r="Q4051">
        <v>2</v>
      </c>
      <c r="R4051">
        <v>0</v>
      </c>
      <c r="S4051">
        <v>6</v>
      </c>
    </row>
    <row r="4052" spans="1:19" x14ac:dyDescent="0.2">
      <c r="A4052" t="s">
        <v>20595</v>
      </c>
      <c r="B4052" t="s">
        <v>20596</v>
      </c>
      <c r="C4052" t="s">
        <v>207</v>
      </c>
      <c r="D4052" t="s">
        <v>1000</v>
      </c>
      <c r="E4052" s="23">
        <v>42186</v>
      </c>
      <c r="F4052">
        <v>9</v>
      </c>
      <c r="G4052">
        <v>11</v>
      </c>
      <c r="H4052">
        <v>0.81818181818181823</v>
      </c>
      <c r="I4052">
        <v>69</v>
      </c>
      <c r="J4052">
        <v>57</v>
      </c>
      <c r="K4052">
        <v>1.2105263157894737</v>
      </c>
      <c r="L4052">
        <v>73</v>
      </c>
      <c r="M4052">
        <v>0.78082191780821919</v>
      </c>
      <c r="N4052">
        <v>57</v>
      </c>
      <c r="P4052">
        <v>2</v>
      </c>
      <c r="Q4052">
        <v>4</v>
      </c>
      <c r="R4052">
        <v>0.5</v>
      </c>
      <c r="S4052">
        <v>12</v>
      </c>
    </row>
    <row r="4053" spans="1:19" x14ac:dyDescent="0.2">
      <c r="A4053" t="s">
        <v>20839</v>
      </c>
      <c r="B4053" t="s">
        <v>20840</v>
      </c>
      <c r="C4053" t="s">
        <v>210</v>
      </c>
      <c r="D4053" t="s">
        <v>1002</v>
      </c>
      <c r="E4053" s="23">
        <v>42186</v>
      </c>
      <c r="F4053">
        <v>5</v>
      </c>
      <c r="G4053">
        <v>5</v>
      </c>
      <c r="H4053">
        <v>1</v>
      </c>
      <c r="I4053">
        <v>31</v>
      </c>
      <c r="J4053">
        <v>35</v>
      </c>
      <c r="K4053">
        <v>0.88571428571428568</v>
      </c>
      <c r="L4053">
        <v>35</v>
      </c>
      <c r="M4053">
        <v>1</v>
      </c>
      <c r="N4053">
        <v>25</v>
      </c>
      <c r="O4053">
        <v>0.82499999999999996</v>
      </c>
      <c r="P4053">
        <v>2</v>
      </c>
      <c r="Q4053">
        <v>2</v>
      </c>
      <c r="R4053">
        <v>1</v>
      </c>
      <c r="S4053">
        <v>6</v>
      </c>
    </row>
    <row r="4054" spans="1:19" x14ac:dyDescent="0.2">
      <c r="A4054" t="s">
        <v>21016</v>
      </c>
      <c r="B4054" t="s">
        <v>21017</v>
      </c>
      <c r="C4054" t="s">
        <v>208</v>
      </c>
      <c r="D4054" t="s">
        <v>1002</v>
      </c>
      <c r="E4054" s="23">
        <v>42186</v>
      </c>
      <c r="F4054">
        <v>2</v>
      </c>
      <c r="G4054">
        <v>2</v>
      </c>
      <c r="H4054">
        <v>1</v>
      </c>
      <c r="I4054">
        <v>13</v>
      </c>
      <c r="J4054">
        <v>10</v>
      </c>
      <c r="K4054">
        <v>1.3</v>
      </c>
      <c r="L4054">
        <v>10</v>
      </c>
      <c r="M4054">
        <v>1</v>
      </c>
      <c r="N4054">
        <v>13</v>
      </c>
      <c r="P4054">
        <v>0</v>
      </c>
      <c r="Q4054">
        <v>0</v>
      </c>
      <c r="R4054" t="e">
        <v>#DIV/0!</v>
      </c>
      <c r="S4054">
        <v>0</v>
      </c>
    </row>
    <row r="4055" spans="1:19" x14ac:dyDescent="0.2">
      <c r="A4055" t="s">
        <v>21271</v>
      </c>
      <c r="B4055" t="s">
        <v>21272</v>
      </c>
      <c r="C4055" t="s">
        <v>213</v>
      </c>
      <c r="D4055" t="s">
        <v>1002</v>
      </c>
      <c r="E4055" s="23">
        <v>42186</v>
      </c>
      <c r="F4055">
        <v>2</v>
      </c>
      <c r="G4055">
        <v>3</v>
      </c>
      <c r="H4055">
        <v>0.66666666666666663</v>
      </c>
      <c r="I4055">
        <v>15</v>
      </c>
      <c r="J4055">
        <v>12</v>
      </c>
      <c r="K4055">
        <v>1.25</v>
      </c>
      <c r="L4055">
        <v>20</v>
      </c>
      <c r="M4055">
        <v>0.6</v>
      </c>
      <c r="N4055">
        <v>13</v>
      </c>
      <c r="P4055">
        <v>1</v>
      </c>
      <c r="Q4055">
        <v>1</v>
      </c>
      <c r="R4055">
        <v>1</v>
      </c>
      <c r="S4055">
        <v>2</v>
      </c>
    </row>
    <row r="4056" spans="1:19" x14ac:dyDescent="0.2">
      <c r="A4056" t="s">
        <v>21513</v>
      </c>
      <c r="B4056" t="s">
        <v>21514</v>
      </c>
      <c r="C4056" t="s">
        <v>212</v>
      </c>
      <c r="D4056" t="s">
        <v>1000</v>
      </c>
      <c r="E4056" s="23">
        <v>42186</v>
      </c>
      <c r="F4056">
        <v>2</v>
      </c>
      <c r="G4056">
        <v>3</v>
      </c>
      <c r="H4056">
        <v>0.66666666666666663</v>
      </c>
      <c r="I4056">
        <v>15</v>
      </c>
      <c r="J4056">
        <v>12</v>
      </c>
      <c r="K4056">
        <v>1.25</v>
      </c>
      <c r="L4056">
        <v>20</v>
      </c>
      <c r="M4056">
        <v>0.6</v>
      </c>
      <c r="N4056">
        <v>13</v>
      </c>
      <c r="P4056">
        <v>1</v>
      </c>
      <c r="Q4056">
        <v>1</v>
      </c>
      <c r="R4056">
        <v>1</v>
      </c>
      <c r="S4056">
        <v>2</v>
      </c>
    </row>
    <row r="4057" spans="1:19" x14ac:dyDescent="0.2">
      <c r="A4057" t="s">
        <v>21722</v>
      </c>
      <c r="B4057" t="s">
        <v>21723</v>
      </c>
      <c r="C4057" t="s">
        <v>217</v>
      </c>
      <c r="D4057" t="s">
        <v>1000</v>
      </c>
      <c r="E4057" s="23">
        <v>42186</v>
      </c>
      <c r="F4057">
        <v>6</v>
      </c>
      <c r="G4057">
        <v>7</v>
      </c>
      <c r="H4057">
        <v>0.8571428571428571</v>
      </c>
      <c r="I4057">
        <v>18</v>
      </c>
      <c r="J4057">
        <v>40</v>
      </c>
      <c r="K4057">
        <v>0.45</v>
      </c>
      <c r="L4057">
        <v>50</v>
      </c>
      <c r="M4057">
        <v>0.8</v>
      </c>
      <c r="N4057">
        <v>18</v>
      </c>
      <c r="P4057">
        <v>0</v>
      </c>
      <c r="Q4057">
        <v>0</v>
      </c>
      <c r="R4057" t="e">
        <v>#DIV/0!</v>
      </c>
      <c r="S4057">
        <v>0</v>
      </c>
    </row>
    <row r="4058" spans="1:19" x14ac:dyDescent="0.2">
      <c r="A4058" t="s">
        <v>21966</v>
      </c>
      <c r="B4058" t="s">
        <v>21967</v>
      </c>
      <c r="C4058" t="s">
        <v>218</v>
      </c>
      <c r="D4058" t="s">
        <v>1002</v>
      </c>
      <c r="E4058" s="23">
        <v>42186</v>
      </c>
      <c r="F4058">
        <v>4</v>
      </c>
      <c r="G4058">
        <v>4</v>
      </c>
      <c r="H4058">
        <v>1</v>
      </c>
      <c r="I4058">
        <v>1</v>
      </c>
      <c r="J4058">
        <v>20</v>
      </c>
      <c r="K4058">
        <v>0.05</v>
      </c>
      <c r="L4058">
        <v>20</v>
      </c>
      <c r="M4058">
        <v>1</v>
      </c>
      <c r="N4058">
        <v>1</v>
      </c>
      <c r="P4058">
        <v>0</v>
      </c>
      <c r="Q4058">
        <v>0</v>
      </c>
      <c r="R4058" t="e">
        <v>#DIV/0!</v>
      </c>
      <c r="S4058">
        <v>0</v>
      </c>
    </row>
    <row r="4059" spans="1:19" x14ac:dyDescent="0.2">
      <c r="A4059" t="s">
        <v>22143</v>
      </c>
      <c r="B4059" t="s">
        <v>22144</v>
      </c>
      <c r="C4059" t="s">
        <v>219</v>
      </c>
      <c r="D4059" t="s">
        <v>1002</v>
      </c>
      <c r="E4059" s="23">
        <v>42186</v>
      </c>
      <c r="F4059">
        <v>2</v>
      </c>
      <c r="G4059">
        <v>3</v>
      </c>
      <c r="H4059">
        <v>0.66666666666666663</v>
      </c>
      <c r="I4059">
        <v>17</v>
      </c>
      <c r="J4059">
        <v>20</v>
      </c>
      <c r="K4059">
        <v>0.85</v>
      </c>
      <c r="L4059">
        <v>30</v>
      </c>
      <c r="M4059">
        <v>0.66666666666666663</v>
      </c>
      <c r="N4059">
        <v>17</v>
      </c>
      <c r="P4059">
        <v>0</v>
      </c>
      <c r="Q4059">
        <v>0</v>
      </c>
      <c r="R4059" t="e">
        <v>#DIV/0!</v>
      </c>
      <c r="S4059">
        <v>0</v>
      </c>
    </row>
    <row r="4060" spans="1:19" x14ac:dyDescent="0.2">
      <c r="A4060" t="s">
        <v>9313</v>
      </c>
      <c r="B4060" t="s">
        <v>9314</v>
      </c>
      <c r="C4060" t="s">
        <v>211</v>
      </c>
      <c r="D4060" t="s">
        <v>1000</v>
      </c>
      <c r="E4060" s="23">
        <v>42217</v>
      </c>
      <c r="F4060">
        <v>3</v>
      </c>
      <c r="G4060">
        <v>3</v>
      </c>
      <c r="H4060">
        <v>1</v>
      </c>
      <c r="I4060">
        <v>18</v>
      </c>
      <c r="J4060">
        <v>28</v>
      </c>
      <c r="K4060">
        <v>0.6428571428571429</v>
      </c>
      <c r="L4060">
        <v>28</v>
      </c>
      <c r="M4060">
        <v>1</v>
      </c>
      <c r="N4060">
        <v>18</v>
      </c>
      <c r="P4060">
        <v>1</v>
      </c>
      <c r="Q4060">
        <v>5</v>
      </c>
      <c r="R4060">
        <v>0.2</v>
      </c>
      <c r="S4060">
        <v>0</v>
      </c>
    </row>
    <row r="4061" spans="1:19" x14ac:dyDescent="0.2">
      <c r="A4061" t="s">
        <v>8474</v>
      </c>
      <c r="B4061" t="s">
        <v>8475</v>
      </c>
      <c r="C4061" t="s">
        <v>213</v>
      </c>
      <c r="D4061" t="s">
        <v>1000</v>
      </c>
      <c r="E4061" s="23">
        <v>42217</v>
      </c>
      <c r="F4061">
        <v>2</v>
      </c>
      <c r="G4061">
        <v>3</v>
      </c>
      <c r="H4061">
        <v>0.66666666666666663</v>
      </c>
      <c r="I4061">
        <v>14</v>
      </c>
      <c r="J4061">
        <v>12</v>
      </c>
      <c r="K4061">
        <v>1.1666666666666667</v>
      </c>
      <c r="L4061">
        <v>20</v>
      </c>
      <c r="M4061">
        <v>0.6</v>
      </c>
      <c r="N4061">
        <v>13</v>
      </c>
      <c r="P4061">
        <v>0</v>
      </c>
      <c r="Q4061">
        <v>1</v>
      </c>
      <c r="R4061">
        <v>0</v>
      </c>
      <c r="S4061">
        <v>1</v>
      </c>
    </row>
    <row r="4062" spans="1:19" x14ac:dyDescent="0.2">
      <c r="A4062" t="s">
        <v>5050</v>
      </c>
      <c r="B4062" t="s">
        <v>5051</v>
      </c>
      <c r="C4062" t="s">
        <v>229</v>
      </c>
      <c r="D4062" t="s">
        <v>1000</v>
      </c>
      <c r="E4062" s="23">
        <v>42217</v>
      </c>
      <c r="F4062">
        <v>1</v>
      </c>
      <c r="G4062">
        <v>2</v>
      </c>
      <c r="H4062">
        <v>0.5</v>
      </c>
      <c r="I4062">
        <v>0</v>
      </c>
      <c r="J4062">
        <v>0</v>
      </c>
      <c r="K4062" t="e">
        <v>#DIV/0!</v>
      </c>
      <c r="L4062">
        <v>0</v>
      </c>
      <c r="M4062" t="e">
        <v>#DIV/0!</v>
      </c>
      <c r="N4062">
        <v>0</v>
      </c>
      <c r="P4062">
        <v>0</v>
      </c>
      <c r="Q4062">
        <v>0</v>
      </c>
      <c r="R4062" t="e">
        <v>#DIV/0!</v>
      </c>
      <c r="S4062">
        <v>0</v>
      </c>
    </row>
    <row r="4063" spans="1:19" x14ac:dyDescent="0.2">
      <c r="A4063" t="s">
        <v>5674</v>
      </c>
      <c r="B4063" t="s">
        <v>5675</v>
      </c>
      <c r="C4063" t="s">
        <v>1047</v>
      </c>
      <c r="D4063" t="s">
        <v>1000</v>
      </c>
      <c r="E4063" s="23">
        <v>42217</v>
      </c>
      <c r="F4063">
        <v>5</v>
      </c>
      <c r="G4063">
        <v>5</v>
      </c>
      <c r="H4063">
        <v>1</v>
      </c>
      <c r="I4063">
        <v>29</v>
      </c>
      <c r="J4063">
        <v>25</v>
      </c>
      <c r="K4063">
        <v>1.1599999999999999</v>
      </c>
      <c r="L4063">
        <v>25</v>
      </c>
      <c r="M4063">
        <v>1</v>
      </c>
      <c r="N4063">
        <v>28</v>
      </c>
      <c r="P4063">
        <v>0</v>
      </c>
      <c r="Q4063">
        <v>0</v>
      </c>
      <c r="R4063" t="e">
        <v>#DIV/0!</v>
      </c>
      <c r="S4063">
        <v>1</v>
      </c>
    </row>
    <row r="4064" spans="1:19" x14ac:dyDescent="0.2">
      <c r="A4064" t="s">
        <v>13214</v>
      </c>
      <c r="B4064" t="s">
        <v>13126</v>
      </c>
      <c r="C4064" t="s">
        <v>1051</v>
      </c>
      <c r="D4064" t="s">
        <v>1002</v>
      </c>
      <c r="E4064" s="23">
        <v>42217</v>
      </c>
      <c r="F4064">
        <v>2</v>
      </c>
      <c r="G4064">
        <v>5</v>
      </c>
      <c r="H4064">
        <v>0.4</v>
      </c>
      <c r="I4064">
        <v>1</v>
      </c>
      <c r="J4064">
        <v>15</v>
      </c>
      <c r="K4064">
        <v>6.6666666666666666E-2</v>
      </c>
      <c r="L4064">
        <v>15</v>
      </c>
      <c r="M4064">
        <v>1</v>
      </c>
      <c r="N4064">
        <v>0</v>
      </c>
      <c r="P4064">
        <v>0</v>
      </c>
      <c r="Q4064">
        <v>0</v>
      </c>
      <c r="R4064" t="e">
        <v>#DIV/0!</v>
      </c>
      <c r="S4064">
        <v>1</v>
      </c>
    </row>
    <row r="4065" spans="1:19" x14ac:dyDescent="0.2">
      <c r="A4065" t="s">
        <v>10551</v>
      </c>
      <c r="B4065" t="s">
        <v>10552</v>
      </c>
      <c r="C4065" t="s">
        <v>205</v>
      </c>
      <c r="D4065" t="s">
        <v>1000</v>
      </c>
      <c r="E4065" s="23">
        <v>42217</v>
      </c>
      <c r="F4065">
        <v>5</v>
      </c>
      <c r="G4065">
        <v>5</v>
      </c>
      <c r="H4065">
        <v>1</v>
      </c>
      <c r="I4065">
        <v>16</v>
      </c>
      <c r="J4065">
        <v>40</v>
      </c>
      <c r="K4065">
        <v>0.4</v>
      </c>
      <c r="L4065">
        <v>45</v>
      </c>
      <c r="M4065">
        <v>0.88888888888888884</v>
      </c>
      <c r="N4065">
        <v>12</v>
      </c>
      <c r="O4065">
        <v>0.95</v>
      </c>
      <c r="P4065">
        <v>2</v>
      </c>
      <c r="Q4065">
        <v>3</v>
      </c>
      <c r="R4065">
        <v>0.66666666666666663</v>
      </c>
      <c r="S4065">
        <v>4</v>
      </c>
    </row>
    <row r="4066" spans="1:19" x14ac:dyDescent="0.2">
      <c r="A4066" t="s">
        <v>8898</v>
      </c>
      <c r="B4066" t="s">
        <v>8899</v>
      </c>
      <c r="C4066" t="s">
        <v>210</v>
      </c>
      <c r="D4066" t="s">
        <v>1000</v>
      </c>
      <c r="E4066" s="23">
        <v>42217</v>
      </c>
      <c r="F4066">
        <v>5</v>
      </c>
      <c r="G4066">
        <v>4</v>
      </c>
      <c r="H4066">
        <v>1.25</v>
      </c>
      <c r="I4066">
        <v>23</v>
      </c>
      <c r="J4066">
        <v>35</v>
      </c>
      <c r="K4066">
        <v>0.65714285714285714</v>
      </c>
      <c r="L4066">
        <v>35</v>
      </c>
      <c r="M4066">
        <v>1</v>
      </c>
      <c r="N4066">
        <v>21</v>
      </c>
      <c r="O4066">
        <v>0.8125</v>
      </c>
      <c r="P4066">
        <v>8</v>
      </c>
      <c r="Q4066">
        <v>9</v>
      </c>
      <c r="R4066">
        <v>0.88888888888888884</v>
      </c>
      <c r="S4066">
        <v>2</v>
      </c>
    </row>
    <row r="4067" spans="1:19" x14ac:dyDescent="0.2">
      <c r="A4067" t="s">
        <v>6093</v>
      </c>
      <c r="B4067" t="s">
        <v>6094</v>
      </c>
      <c r="C4067" t="s">
        <v>215</v>
      </c>
      <c r="D4067" t="s">
        <v>1000</v>
      </c>
      <c r="E4067" s="23">
        <v>42217</v>
      </c>
      <c r="F4067">
        <v>7</v>
      </c>
      <c r="G4067">
        <v>6</v>
      </c>
      <c r="H4067">
        <v>1.1666666666666667</v>
      </c>
      <c r="I4067">
        <v>39</v>
      </c>
      <c r="J4067">
        <v>54</v>
      </c>
      <c r="K4067">
        <v>0.72222222222222221</v>
      </c>
      <c r="L4067">
        <v>54</v>
      </c>
      <c r="M4067">
        <v>1</v>
      </c>
      <c r="N4067">
        <v>25</v>
      </c>
      <c r="O4067">
        <v>1.1000000000000001</v>
      </c>
      <c r="P4067">
        <v>7</v>
      </c>
      <c r="Q4067">
        <v>8</v>
      </c>
      <c r="R4067">
        <v>0.875</v>
      </c>
      <c r="S4067">
        <v>14</v>
      </c>
    </row>
    <row r="4068" spans="1:19" x14ac:dyDescent="0.2">
      <c r="A4068" t="s">
        <v>3393</v>
      </c>
      <c r="B4068" t="s">
        <v>3394</v>
      </c>
      <c r="C4068" t="s">
        <v>221</v>
      </c>
      <c r="D4068" t="s">
        <v>1000</v>
      </c>
      <c r="E4068" s="23">
        <v>42217</v>
      </c>
      <c r="F4068">
        <v>11</v>
      </c>
      <c r="G4068">
        <v>12</v>
      </c>
      <c r="H4068">
        <v>0.91666666666666663</v>
      </c>
      <c r="I4068">
        <v>25</v>
      </c>
      <c r="J4068">
        <v>36</v>
      </c>
      <c r="K4068">
        <v>0.69444444444444442</v>
      </c>
      <c r="L4068">
        <v>40</v>
      </c>
      <c r="M4068">
        <v>0.9</v>
      </c>
      <c r="N4068">
        <v>18</v>
      </c>
      <c r="O4068">
        <v>0.74015789473684201</v>
      </c>
      <c r="P4068">
        <v>5</v>
      </c>
      <c r="Q4068">
        <v>7</v>
      </c>
      <c r="R4068">
        <v>0.7142857142857143</v>
      </c>
      <c r="S4068">
        <v>7</v>
      </c>
    </row>
    <row r="4069" spans="1:19" x14ac:dyDescent="0.2">
      <c r="A4069" t="s">
        <v>3218</v>
      </c>
      <c r="B4069" t="s">
        <v>3219</v>
      </c>
      <c r="C4069" t="s">
        <v>222</v>
      </c>
      <c r="D4069" t="s">
        <v>1000</v>
      </c>
      <c r="E4069" s="23">
        <v>42217</v>
      </c>
      <c r="F4069">
        <v>6</v>
      </c>
      <c r="G4069">
        <v>4</v>
      </c>
      <c r="H4069">
        <v>1.5</v>
      </c>
      <c r="I4069">
        <v>6</v>
      </c>
      <c r="J4069">
        <v>8</v>
      </c>
      <c r="K4069">
        <v>0.75</v>
      </c>
      <c r="L4069">
        <v>8</v>
      </c>
      <c r="M4069">
        <v>1</v>
      </c>
      <c r="N4069">
        <v>5</v>
      </c>
      <c r="O4069">
        <v>0.76700000000000002</v>
      </c>
      <c r="P4069">
        <v>0</v>
      </c>
      <c r="Q4069">
        <v>0</v>
      </c>
      <c r="R4069" t="e">
        <v>#DIV/0!</v>
      </c>
      <c r="S4069">
        <v>1</v>
      </c>
    </row>
    <row r="4070" spans="1:19" x14ac:dyDescent="0.2">
      <c r="A4070" t="s">
        <v>7263</v>
      </c>
      <c r="B4070" t="s">
        <v>7264</v>
      </c>
      <c r="C4070" t="s">
        <v>1052</v>
      </c>
      <c r="D4070" t="s">
        <v>1000</v>
      </c>
      <c r="E4070" s="23">
        <v>42217</v>
      </c>
      <c r="F4070">
        <v>3</v>
      </c>
      <c r="G4070">
        <v>4</v>
      </c>
      <c r="H4070">
        <v>0.75</v>
      </c>
      <c r="I4070">
        <v>12</v>
      </c>
      <c r="J4070">
        <v>9</v>
      </c>
      <c r="K4070">
        <v>1.3333333333333333</v>
      </c>
      <c r="L4070">
        <v>14</v>
      </c>
      <c r="M4070">
        <v>0.6428571428571429</v>
      </c>
      <c r="N4070">
        <v>10</v>
      </c>
      <c r="P4070">
        <v>1</v>
      </c>
      <c r="Q4070">
        <v>4</v>
      </c>
      <c r="R4070">
        <v>0.25</v>
      </c>
      <c r="S4070">
        <v>2</v>
      </c>
    </row>
    <row r="4071" spans="1:19" x14ac:dyDescent="0.2">
      <c r="A4071" t="s">
        <v>5255</v>
      </c>
      <c r="B4071" t="s">
        <v>5256</v>
      </c>
      <c r="C4071" t="s">
        <v>1053</v>
      </c>
      <c r="D4071" t="s">
        <v>1000</v>
      </c>
      <c r="E4071" s="23">
        <v>42217</v>
      </c>
      <c r="F4071">
        <v>7</v>
      </c>
      <c r="G4071">
        <v>5</v>
      </c>
      <c r="H4071">
        <v>1.4</v>
      </c>
      <c r="I4071">
        <v>15</v>
      </c>
      <c r="J4071">
        <v>25</v>
      </c>
      <c r="K4071">
        <v>0.6</v>
      </c>
      <c r="L4071">
        <v>25</v>
      </c>
      <c r="M4071">
        <v>1</v>
      </c>
      <c r="N4071">
        <v>14</v>
      </c>
      <c r="P4071">
        <v>0</v>
      </c>
      <c r="Q4071">
        <v>1</v>
      </c>
      <c r="R4071">
        <v>0</v>
      </c>
      <c r="S4071">
        <v>1</v>
      </c>
    </row>
    <row r="4072" spans="1:19" x14ac:dyDescent="0.2">
      <c r="A4072" t="s">
        <v>12254</v>
      </c>
      <c r="B4072" t="s">
        <v>12255</v>
      </c>
      <c r="C4072" t="s">
        <v>200</v>
      </c>
      <c r="D4072" t="s">
        <v>1000</v>
      </c>
      <c r="E4072" s="23">
        <v>42217</v>
      </c>
      <c r="F4072">
        <v>7</v>
      </c>
      <c r="G4072">
        <v>5</v>
      </c>
      <c r="H4072">
        <v>1.4</v>
      </c>
      <c r="I4072">
        <v>13</v>
      </c>
      <c r="J4072">
        <v>25</v>
      </c>
      <c r="K4072">
        <v>0.52</v>
      </c>
      <c r="L4072">
        <v>25</v>
      </c>
      <c r="M4072">
        <v>1</v>
      </c>
      <c r="N4072">
        <v>10</v>
      </c>
      <c r="P4072">
        <v>0</v>
      </c>
      <c r="Q4072">
        <v>0</v>
      </c>
      <c r="R4072" t="e">
        <v>#DIV/0!</v>
      </c>
      <c r="S4072">
        <v>3</v>
      </c>
    </row>
    <row r="4073" spans="1:19" x14ac:dyDescent="0.2">
      <c r="A4073" t="s">
        <v>10375</v>
      </c>
      <c r="B4073" t="s">
        <v>10376</v>
      </c>
      <c r="C4073" t="s">
        <v>204</v>
      </c>
      <c r="D4073" t="s">
        <v>1000</v>
      </c>
      <c r="E4073" s="23">
        <v>42217</v>
      </c>
      <c r="F4073">
        <v>7</v>
      </c>
      <c r="G4073">
        <v>4</v>
      </c>
      <c r="H4073">
        <v>1.75</v>
      </c>
      <c r="I4073">
        <v>0</v>
      </c>
      <c r="J4073">
        <v>0</v>
      </c>
      <c r="K4073" t="e">
        <v>#DIV/0!</v>
      </c>
      <c r="L4073">
        <v>0</v>
      </c>
      <c r="M4073" t="e">
        <v>#DIV/0!</v>
      </c>
      <c r="N4073">
        <v>0</v>
      </c>
      <c r="P4073">
        <v>0</v>
      </c>
      <c r="Q4073">
        <v>0</v>
      </c>
      <c r="R4073" t="e">
        <v>#DIV/0!</v>
      </c>
      <c r="S4073">
        <v>0</v>
      </c>
    </row>
    <row r="4074" spans="1:19" x14ac:dyDescent="0.2">
      <c r="A4074" t="s">
        <v>8723</v>
      </c>
      <c r="B4074" t="s">
        <v>8724</v>
      </c>
      <c r="C4074" t="s">
        <v>208</v>
      </c>
      <c r="D4074" t="s">
        <v>1000</v>
      </c>
      <c r="E4074" s="23">
        <v>42217</v>
      </c>
      <c r="F4074">
        <v>4</v>
      </c>
      <c r="G4074">
        <v>5</v>
      </c>
      <c r="H4074">
        <v>0.8</v>
      </c>
      <c r="I4074">
        <v>15</v>
      </c>
      <c r="J4074">
        <v>10</v>
      </c>
      <c r="K4074">
        <v>1.5</v>
      </c>
      <c r="L4074">
        <v>10</v>
      </c>
      <c r="M4074">
        <v>1</v>
      </c>
      <c r="N4074">
        <v>13</v>
      </c>
      <c r="P4074">
        <v>0</v>
      </c>
      <c r="Q4074">
        <v>0</v>
      </c>
      <c r="R4074" t="e">
        <v>#DIV/0!</v>
      </c>
      <c r="S4074">
        <v>2</v>
      </c>
    </row>
    <row r="4075" spans="1:19" x14ac:dyDescent="0.2">
      <c r="A4075" t="s">
        <v>6517</v>
      </c>
      <c r="B4075" t="s">
        <v>6518</v>
      </c>
      <c r="C4075" t="s">
        <v>316</v>
      </c>
      <c r="D4075" t="s">
        <v>1000</v>
      </c>
      <c r="E4075" s="23">
        <v>42217</v>
      </c>
      <c r="F4075">
        <v>9</v>
      </c>
      <c r="G4075">
        <v>9</v>
      </c>
      <c r="H4075">
        <v>1</v>
      </c>
      <c r="I4075">
        <v>18</v>
      </c>
      <c r="J4075">
        <v>26</v>
      </c>
      <c r="K4075">
        <v>0.69230769230769229</v>
      </c>
      <c r="L4075">
        <v>26</v>
      </c>
      <c r="M4075">
        <v>1</v>
      </c>
      <c r="N4075">
        <v>17</v>
      </c>
      <c r="P4075">
        <v>3</v>
      </c>
      <c r="Q4075">
        <v>7</v>
      </c>
      <c r="R4075">
        <v>0.42857142857142855</v>
      </c>
      <c r="S4075">
        <v>1</v>
      </c>
    </row>
    <row r="4076" spans="1:19" x14ac:dyDescent="0.2">
      <c r="A4076" t="s">
        <v>4110</v>
      </c>
      <c r="B4076" t="s">
        <v>4111</v>
      </c>
      <c r="C4076" t="s">
        <v>218</v>
      </c>
      <c r="D4076" t="s">
        <v>1000</v>
      </c>
      <c r="E4076" s="23">
        <v>42217</v>
      </c>
      <c r="F4076">
        <v>1</v>
      </c>
      <c r="G4076">
        <v>4</v>
      </c>
      <c r="H4076">
        <v>0.25</v>
      </c>
      <c r="I4076">
        <v>2</v>
      </c>
      <c r="J4076">
        <v>20</v>
      </c>
      <c r="K4076">
        <v>0.1</v>
      </c>
      <c r="L4076">
        <v>20</v>
      </c>
      <c r="M4076">
        <v>1</v>
      </c>
      <c r="N4076">
        <v>1</v>
      </c>
      <c r="P4076">
        <v>0</v>
      </c>
      <c r="Q4076">
        <v>0</v>
      </c>
      <c r="R4076" t="e">
        <v>#DIV/0!</v>
      </c>
      <c r="S4076">
        <v>1</v>
      </c>
    </row>
    <row r="4077" spans="1:19" x14ac:dyDescent="0.2">
      <c r="A4077" t="s">
        <v>12539</v>
      </c>
      <c r="B4077" t="s">
        <v>12540</v>
      </c>
      <c r="C4077" t="s">
        <v>202</v>
      </c>
      <c r="D4077" t="s">
        <v>1000</v>
      </c>
      <c r="E4077" s="23">
        <v>42217</v>
      </c>
      <c r="F4077">
        <v>8</v>
      </c>
      <c r="G4077">
        <v>7</v>
      </c>
      <c r="H4077">
        <v>1.1428571428571428</v>
      </c>
      <c r="I4077">
        <v>96</v>
      </c>
      <c r="J4077">
        <v>90</v>
      </c>
      <c r="K4077">
        <v>1.0666666666666667</v>
      </c>
      <c r="L4077">
        <v>100</v>
      </c>
      <c r="M4077">
        <v>0.9</v>
      </c>
      <c r="N4077">
        <v>95</v>
      </c>
      <c r="P4077">
        <v>1</v>
      </c>
      <c r="Q4077">
        <v>1</v>
      </c>
      <c r="R4077">
        <v>1</v>
      </c>
      <c r="S4077">
        <v>1</v>
      </c>
    </row>
    <row r="4078" spans="1:19" x14ac:dyDescent="0.2">
      <c r="A4078" t="s">
        <v>9704</v>
      </c>
      <c r="B4078" t="s">
        <v>9705</v>
      </c>
      <c r="C4078" t="s">
        <v>224</v>
      </c>
      <c r="D4078" t="s">
        <v>1000</v>
      </c>
      <c r="E4078" s="23">
        <v>42217</v>
      </c>
      <c r="F4078">
        <v>3</v>
      </c>
      <c r="G4078">
        <v>3</v>
      </c>
      <c r="H4078">
        <v>1</v>
      </c>
      <c r="I4078">
        <v>42</v>
      </c>
      <c r="J4078">
        <v>50</v>
      </c>
      <c r="K4078">
        <v>0.84</v>
      </c>
      <c r="L4078">
        <v>50</v>
      </c>
      <c r="M4078">
        <v>1</v>
      </c>
      <c r="N4078">
        <v>42</v>
      </c>
      <c r="P4078">
        <v>0</v>
      </c>
      <c r="Q4078">
        <v>0</v>
      </c>
      <c r="R4078" t="e">
        <v>#DIV/0!</v>
      </c>
      <c r="S4078">
        <v>0</v>
      </c>
    </row>
    <row r="4079" spans="1:19" x14ac:dyDescent="0.2">
      <c r="A4079" t="s">
        <v>9593</v>
      </c>
      <c r="B4079" t="s">
        <v>9594</v>
      </c>
      <c r="C4079" t="s">
        <v>339</v>
      </c>
      <c r="D4079" t="s">
        <v>1000</v>
      </c>
      <c r="E4079" s="23">
        <v>42217</v>
      </c>
      <c r="F4079">
        <v>1</v>
      </c>
      <c r="G4079">
        <v>1</v>
      </c>
      <c r="H4079">
        <v>1</v>
      </c>
      <c r="I4079">
        <v>3</v>
      </c>
      <c r="J4079">
        <v>10</v>
      </c>
      <c r="K4079">
        <v>0.3</v>
      </c>
      <c r="L4079">
        <v>10</v>
      </c>
      <c r="M4079">
        <v>1</v>
      </c>
      <c r="N4079">
        <v>3</v>
      </c>
      <c r="P4079">
        <v>0</v>
      </c>
      <c r="Q4079">
        <v>0</v>
      </c>
      <c r="R4079" t="e">
        <v>#DIV/0!</v>
      </c>
      <c r="S4079">
        <v>0</v>
      </c>
    </row>
    <row r="4080" spans="1:19" x14ac:dyDescent="0.2">
      <c r="A4080" t="s">
        <v>7797</v>
      </c>
      <c r="B4080" t="s">
        <v>7798</v>
      </c>
      <c r="C4080" t="s">
        <v>226</v>
      </c>
      <c r="D4080" t="s">
        <v>1000</v>
      </c>
      <c r="E4080" s="23">
        <v>42217</v>
      </c>
      <c r="F4080">
        <v>4</v>
      </c>
      <c r="G4080">
        <v>5</v>
      </c>
      <c r="H4080">
        <v>0.8</v>
      </c>
      <c r="I4080">
        <v>27</v>
      </c>
      <c r="J4080">
        <v>20</v>
      </c>
      <c r="K4080">
        <v>1.35</v>
      </c>
      <c r="L4080">
        <v>50</v>
      </c>
      <c r="M4080">
        <v>0.4</v>
      </c>
      <c r="N4080">
        <v>27</v>
      </c>
      <c r="P4080">
        <v>0</v>
      </c>
      <c r="Q4080">
        <v>0</v>
      </c>
      <c r="R4080" t="e">
        <v>#DIV/0!</v>
      </c>
      <c r="S4080">
        <v>0</v>
      </c>
    </row>
    <row r="4081" spans="1:19" x14ac:dyDescent="0.2">
      <c r="A4081" t="s">
        <v>6867</v>
      </c>
      <c r="B4081" t="s">
        <v>6868</v>
      </c>
      <c r="C4081" t="s">
        <v>231</v>
      </c>
      <c r="D4081" t="s">
        <v>1000</v>
      </c>
      <c r="E4081" s="23">
        <v>42217</v>
      </c>
      <c r="F4081">
        <v>10</v>
      </c>
      <c r="G4081">
        <v>8</v>
      </c>
      <c r="H4081">
        <v>1.25</v>
      </c>
      <c r="I4081">
        <v>89</v>
      </c>
      <c r="J4081">
        <v>95</v>
      </c>
      <c r="K4081">
        <v>0.93684210526315792</v>
      </c>
      <c r="L4081">
        <v>103</v>
      </c>
      <c r="M4081">
        <v>0.92233009708737868</v>
      </c>
      <c r="N4081">
        <v>89</v>
      </c>
      <c r="P4081">
        <v>0</v>
      </c>
      <c r="Q4081">
        <v>0</v>
      </c>
      <c r="R4081" t="e">
        <v>#DIV/0!</v>
      </c>
      <c r="S4081">
        <v>0</v>
      </c>
    </row>
    <row r="4082" spans="1:19" x14ac:dyDescent="0.2">
      <c r="A4082" t="s">
        <v>5918</v>
      </c>
      <c r="B4082" t="s">
        <v>5919</v>
      </c>
      <c r="C4082" t="s">
        <v>216</v>
      </c>
      <c r="D4082" t="s">
        <v>1000</v>
      </c>
      <c r="E4082" s="23">
        <v>42217</v>
      </c>
      <c r="F4082">
        <v>8</v>
      </c>
      <c r="G4082">
        <v>7</v>
      </c>
      <c r="H4082">
        <v>1.1428571428571428</v>
      </c>
      <c r="I4082">
        <v>65</v>
      </c>
      <c r="J4082">
        <v>90</v>
      </c>
      <c r="K4082">
        <v>0.72222222222222221</v>
      </c>
      <c r="L4082">
        <v>90</v>
      </c>
      <c r="M4082">
        <v>1</v>
      </c>
      <c r="N4082">
        <v>56</v>
      </c>
      <c r="P4082">
        <v>1</v>
      </c>
      <c r="Q4082">
        <v>3</v>
      </c>
      <c r="R4082">
        <v>0.33333333333333331</v>
      </c>
      <c r="S4082">
        <v>9</v>
      </c>
    </row>
    <row r="4083" spans="1:19" x14ac:dyDescent="0.2">
      <c r="A4083" t="s">
        <v>4525</v>
      </c>
      <c r="B4083" t="s">
        <v>4526</v>
      </c>
      <c r="C4083" t="s">
        <v>233</v>
      </c>
      <c r="D4083" t="s">
        <v>1000</v>
      </c>
      <c r="E4083" s="23">
        <v>42217</v>
      </c>
      <c r="F4083">
        <v>3</v>
      </c>
      <c r="G4083">
        <v>7</v>
      </c>
      <c r="H4083">
        <v>0.42857142857142855</v>
      </c>
      <c r="I4083">
        <v>17</v>
      </c>
      <c r="J4083">
        <v>30</v>
      </c>
      <c r="K4083">
        <v>0.56666666666666665</v>
      </c>
      <c r="L4083">
        <v>70</v>
      </c>
      <c r="M4083">
        <v>0.42857142857142855</v>
      </c>
      <c r="N4083">
        <v>17</v>
      </c>
      <c r="P4083">
        <v>0</v>
      </c>
      <c r="Q4083">
        <v>0</v>
      </c>
      <c r="R4083" t="e">
        <v>#DIV/0!</v>
      </c>
      <c r="S4083">
        <v>0</v>
      </c>
    </row>
    <row r="4084" spans="1:19" x14ac:dyDescent="0.2">
      <c r="A4084" t="s">
        <v>3935</v>
      </c>
      <c r="B4084" t="s">
        <v>3936</v>
      </c>
      <c r="C4084" t="s">
        <v>219</v>
      </c>
      <c r="D4084" t="s">
        <v>1000</v>
      </c>
      <c r="E4084" s="23">
        <v>42217</v>
      </c>
      <c r="F4084">
        <v>3</v>
      </c>
      <c r="G4084">
        <v>3</v>
      </c>
      <c r="H4084">
        <v>1</v>
      </c>
      <c r="I4084">
        <v>12</v>
      </c>
      <c r="J4084">
        <v>30</v>
      </c>
      <c r="K4084">
        <v>0.4</v>
      </c>
      <c r="L4084">
        <v>30</v>
      </c>
      <c r="M4084">
        <v>1</v>
      </c>
      <c r="N4084">
        <v>12</v>
      </c>
      <c r="P4084">
        <v>0</v>
      </c>
      <c r="Q4084">
        <v>0</v>
      </c>
      <c r="R4084" t="e">
        <v>#DIV/0!</v>
      </c>
      <c r="S4084">
        <v>0</v>
      </c>
    </row>
    <row r="4085" spans="1:19" x14ac:dyDescent="0.2">
      <c r="A4085" t="s">
        <v>3664</v>
      </c>
      <c r="B4085" t="s">
        <v>3665</v>
      </c>
      <c r="C4085" t="s">
        <v>340</v>
      </c>
      <c r="D4085" t="s">
        <v>1000</v>
      </c>
      <c r="E4085" s="23">
        <v>42217</v>
      </c>
      <c r="F4085">
        <v>3</v>
      </c>
      <c r="G4085">
        <v>3</v>
      </c>
      <c r="H4085">
        <v>1</v>
      </c>
      <c r="I4085">
        <v>22</v>
      </c>
      <c r="J4085">
        <v>30</v>
      </c>
      <c r="K4085">
        <v>0.73333333333333328</v>
      </c>
      <c r="L4085">
        <v>30</v>
      </c>
      <c r="M4085">
        <v>1</v>
      </c>
      <c r="N4085">
        <v>22</v>
      </c>
      <c r="P4085">
        <v>2</v>
      </c>
      <c r="Q4085">
        <v>2</v>
      </c>
      <c r="R4085">
        <v>1</v>
      </c>
      <c r="S4085">
        <v>0</v>
      </c>
    </row>
    <row r="4086" spans="1:19" x14ac:dyDescent="0.2">
      <c r="A4086" t="s">
        <v>7610</v>
      </c>
      <c r="B4086" t="s">
        <v>7611</v>
      </c>
      <c r="C4086" t="s">
        <v>901</v>
      </c>
      <c r="D4086" t="s">
        <v>1000</v>
      </c>
      <c r="E4086" s="23">
        <v>42217</v>
      </c>
      <c r="F4086">
        <v>3</v>
      </c>
      <c r="G4086">
        <v>4</v>
      </c>
      <c r="H4086">
        <v>0.75</v>
      </c>
      <c r="I4086">
        <v>12</v>
      </c>
      <c r="J4086">
        <v>9</v>
      </c>
      <c r="K4086">
        <v>1.3333333333333333</v>
      </c>
      <c r="L4086">
        <v>14</v>
      </c>
      <c r="M4086">
        <v>0.6428571428571429</v>
      </c>
      <c r="N4086">
        <v>10</v>
      </c>
      <c r="P4086">
        <v>1</v>
      </c>
      <c r="Q4086">
        <v>4</v>
      </c>
      <c r="R4086">
        <v>0.25</v>
      </c>
      <c r="S4086">
        <v>2</v>
      </c>
    </row>
    <row r="4087" spans="1:19" x14ac:dyDescent="0.2">
      <c r="A4087" t="s">
        <v>5490</v>
      </c>
      <c r="B4087" t="s">
        <v>5491</v>
      </c>
      <c r="C4087" t="s">
        <v>903</v>
      </c>
      <c r="D4087" t="s">
        <v>1000</v>
      </c>
      <c r="E4087" s="23">
        <v>42217</v>
      </c>
      <c r="F4087">
        <v>12</v>
      </c>
      <c r="G4087">
        <v>10</v>
      </c>
      <c r="H4087">
        <v>1.2</v>
      </c>
      <c r="I4087">
        <v>44</v>
      </c>
      <c r="J4087">
        <v>50</v>
      </c>
      <c r="K4087">
        <v>0.88</v>
      </c>
      <c r="L4087">
        <v>50</v>
      </c>
      <c r="M4087">
        <v>1</v>
      </c>
      <c r="N4087">
        <v>42</v>
      </c>
      <c r="P4087">
        <v>0</v>
      </c>
      <c r="Q4087">
        <v>1</v>
      </c>
      <c r="R4087">
        <v>0</v>
      </c>
      <c r="S4087">
        <v>2</v>
      </c>
    </row>
    <row r="4088" spans="1:19" x14ac:dyDescent="0.2">
      <c r="A4088" t="s">
        <v>11617</v>
      </c>
      <c r="B4088" t="s">
        <v>11618</v>
      </c>
      <c r="C4088" t="s">
        <v>199</v>
      </c>
      <c r="D4088" t="s">
        <v>1002</v>
      </c>
      <c r="E4088" s="23">
        <v>42217</v>
      </c>
      <c r="F4088">
        <v>15</v>
      </c>
      <c r="G4088">
        <v>12</v>
      </c>
      <c r="H4088">
        <v>1.25</v>
      </c>
      <c r="I4088">
        <v>109</v>
      </c>
      <c r="J4088">
        <v>115</v>
      </c>
      <c r="K4088">
        <v>0.94782608695652171</v>
      </c>
      <c r="L4088">
        <v>125</v>
      </c>
      <c r="M4088">
        <v>0.92</v>
      </c>
      <c r="N4088">
        <v>105</v>
      </c>
      <c r="P4088">
        <v>1</v>
      </c>
      <c r="Q4088">
        <v>1</v>
      </c>
      <c r="R4088">
        <v>1</v>
      </c>
      <c r="S4088">
        <v>4</v>
      </c>
    </row>
    <row r="4089" spans="1:19" x14ac:dyDescent="0.2">
      <c r="A4089" t="s">
        <v>10901</v>
      </c>
      <c r="B4089" t="s">
        <v>10902</v>
      </c>
      <c r="C4089" t="s">
        <v>227</v>
      </c>
      <c r="D4089" t="s">
        <v>1002</v>
      </c>
      <c r="E4089" s="23">
        <v>42217</v>
      </c>
      <c r="F4089">
        <v>0</v>
      </c>
      <c r="G4089">
        <v>0</v>
      </c>
      <c r="H4089" t="e">
        <v>#DIV/0!</v>
      </c>
      <c r="I4089">
        <v>0</v>
      </c>
      <c r="J4089">
        <v>0</v>
      </c>
      <c r="K4089" t="e">
        <v>#DIV/0!</v>
      </c>
      <c r="L4089">
        <v>0</v>
      </c>
      <c r="M4089" t="e">
        <v>#DIV/0!</v>
      </c>
      <c r="N4089">
        <v>0</v>
      </c>
      <c r="P4089">
        <v>0</v>
      </c>
      <c r="Q4089">
        <v>0</v>
      </c>
      <c r="R4089" t="e">
        <v>#DIV/0!</v>
      </c>
      <c r="S4089">
        <v>0</v>
      </c>
    </row>
    <row r="4090" spans="1:19" x14ac:dyDescent="0.2">
      <c r="A4090" t="s">
        <v>9609</v>
      </c>
      <c r="B4090" t="s">
        <v>9610</v>
      </c>
      <c r="C4090" t="s">
        <v>341</v>
      </c>
      <c r="D4090" t="s">
        <v>1002</v>
      </c>
      <c r="E4090" s="23">
        <v>42217</v>
      </c>
      <c r="F4090">
        <v>1</v>
      </c>
      <c r="G4090">
        <v>1</v>
      </c>
      <c r="H4090">
        <v>1</v>
      </c>
      <c r="I4090">
        <v>3</v>
      </c>
      <c r="J4090">
        <v>10</v>
      </c>
      <c r="K4090">
        <v>0.3</v>
      </c>
      <c r="L4090">
        <v>10</v>
      </c>
      <c r="M4090">
        <v>1</v>
      </c>
      <c r="N4090">
        <v>3</v>
      </c>
      <c r="P4090">
        <v>0</v>
      </c>
      <c r="Q4090">
        <v>0</v>
      </c>
      <c r="R4090" t="e">
        <v>#DIV/0!</v>
      </c>
      <c r="S4090">
        <v>0</v>
      </c>
    </row>
    <row r="4091" spans="1:19" x14ac:dyDescent="0.2">
      <c r="A4091" t="s">
        <v>9138</v>
      </c>
      <c r="B4091" t="s">
        <v>9139</v>
      </c>
      <c r="C4091" t="s">
        <v>207</v>
      </c>
      <c r="D4091" t="s">
        <v>1002</v>
      </c>
      <c r="E4091" s="23">
        <v>42217</v>
      </c>
      <c r="F4091">
        <v>12</v>
      </c>
      <c r="G4091">
        <v>12</v>
      </c>
      <c r="H4091">
        <v>1</v>
      </c>
      <c r="I4091">
        <v>56</v>
      </c>
      <c r="J4091">
        <v>73</v>
      </c>
      <c r="K4091">
        <v>0.76712328767123283</v>
      </c>
      <c r="L4091">
        <v>73</v>
      </c>
      <c r="M4091">
        <v>1</v>
      </c>
      <c r="N4091">
        <v>52</v>
      </c>
      <c r="P4091">
        <v>9</v>
      </c>
      <c r="Q4091">
        <v>14</v>
      </c>
      <c r="R4091">
        <v>0.6428571428571429</v>
      </c>
      <c r="S4091">
        <v>4</v>
      </c>
    </row>
    <row r="4092" spans="1:19" x14ac:dyDescent="0.2">
      <c r="A4092" t="s">
        <v>8299</v>
      </c>
      <c r="B4092" t="s">
        <v>8300</v>
      </c>
      <c r="C4092" t="s">
        <v>212</v>
      </c>
      <c r="D4092" t="s">
        <v>1002</v>
      </c>
      <c r="E4092" s="23">
        <v>42217</v>
      </c>
      <c r="F4092">
        <v>2</v>
      </c>
      <c r="G4092">
        <v>3</v>
      </c>
      <c r="H4092">
        <v>0.66666666666666663</v>
      </c>
      <c r="I4092">
        <v>14</v>
      </c>
      <c r="J4092">
        <v>12</v>
      </c>
      <c r="K4092">
        <v>1.1666666666666667</v>
      </c>
      <c r="L4092">
        <v>20</v>
      </c>
      <c r="M4092">
        <v>0.6</v>
      </c>
      <c r="N4092">
        <v>13</v>
      </c>
      <c r="P4092">
        <v>0</v>
      </c>
      <c r="Q4092">
        <v>1</v>
      </c>
      <c r="R4092">
        <v>0</v>
      </c>
      <c r="S4092">
        <v>1</v>
      </c>
    </row>
    <row r="4093" spans="1:19" x14ac:dyDescent="0.2">
      <c r="A4093" t="s">
        <v>4875</v>
      </c>
      <c r="B4093" t="s">
        <v>4876</v>
      </c>
      <c r="C4093" t="s">
        <v>230</v>
      </c>
      <c r="D4093" t="s">
        <v>1002</v>
      </c>
      <c r="E4093" s="23">
        <v>42217</v>
      </c>
      <c r="F4093">
        <v>1</v>
      </c>
      <c r="G4093">
        <v>2</v>
      </c>
      <c r="H4093">
        <v>0.5</v>
      </c>
      <c r="I4093">
        <v>0</v>
      </c>
      <c r="J4093">
        <v>0</v>
      </c>
      <c r="K4093" t="e">
        <v>#DIV/0!</v>
      </c>
      <c r="L4093">
        <v>0</v>
      </c>
      <c r="M4093" t="e">
        <v>#DIV/0!</v>
      </c>
      <c r="N4093">
        <v>0</v>
      </c>
      <c r="P4093">
        <v>0</v>
      </c>
      <c r="Q4093">
        <v>0</v>
      </c>
      <c r="R4093" t="e">
        <v>#DIV/0!</v>
      </c>
      <c r="S4093">
        <v>0</v>
      </c>
    </row>
    <row r="4094" spans="1:19" x14ac:dyDescent="0.2">
      <c r="A4094" t="s">
        <v>11619</v>
      </c>
      <c r="B4094" t="s">
        <v>11620</v>
      </c>
      <c r="C4094" t="s">
        <v>198</v>
      </c>
      <c r="D4094" t="s">
        <v>1002</v>
      </c>
      <c r="E4094" s="23">
        <v>42217</v>
      </c>
      <c r="F4094">
        <v>2</v>
      </c>
      <c r="G4094">
        <v>5</v>
      </c>
      <c r="H4094">
        <v>0.4</v>
      </c>
      <c r="I4094">
        <v>1</v>
      </c>
      <c r="J4094">
        <v>15</v>
      </c>
      <c r="K4094">
        <v>6.6666666666666666E-2</v>
      </c>
      <c r="L4094">
        <v>15</v>
      </c>
      <c r="M4094">
        <v>1</v>
      </c>
      <c r="N4094">
        <v>0</v>
      </c>
      <c r="P4094">
        <v>0</v>
      </c>
      <c r="Q4094">
        <v>0</v>
      </c>
      <c r="R4094" t="e">
        <v>#DIV/0!</v>
      </c>
      <c r="S4094">
        <v>1</v>
      </c>
    </row>
    <row r="4095" spans="1:19" x14ac:dyDescent="0.2">
      <c r="A4095" t="s">
        <v>10726</v>
      </c>
      <c r="B4095" t="s">
        <v>10727</v>
      </c>
      <c r="C4095" t="s">
        <v>203</v>
      </c>
      <c r="D4095" t="s">
        <v>1002</v>
      </c>
      <c r="E4095" s="23">
        <v>42217</v>
      </c>
      <c r="F4095">
        <v>12</v>
      </c>
      <c r="G4095">
        <v>9</v>
      </c>
      <c r="H4095">
        <v>1.3333333333333333</v>
      </c>
      <c r="I4095">
        <v>16</v>
      </c>
      <c r="J4095">
        <v>40</v>
      </c>
      <c r="K4095">
        <v>0.4</v>
      </c>
      <c r="L4095">
        <v>45</v>
      </c>
      <c r="M4095">
        <v>0.88888888888888884</v>
      </c>
      <c r="N4095">
        <v>12</v>
      </c>
      <c r="P4095">
        <v>2</v>
      </c>
      <c r="Q4095">
        <v>3</v>
      </c>
      <c r="R4095">
        <v>0.66666666666666663</v>
      </c>
      <c r="S4095">
        <v>4</v>
      </c>
    </row>
    <row r="4096" spans="1:19" x14ac:dyDescent="0.2">
      <c r="A4096" t="s">
        <v>6268</v>
      </c>
      <c r="B4096" t="s">
        <v>6269</v>
      </c>
      <c r="C4096" t="s">
        <v>214</v>
      </c>
      <c r="D4096" t="s">
        <v>1002</v>
      </c>
      <c r="E4096" s="23">
        <v>42217</v>
      </c>
      <c r="F4096">
        <v>15</v>
      </c>
      <c r="G4096">
        <v>13</v>
      </c>
      <c r="H4096">
        <v>1.1538461538461537</v>
      </c>
      <c r="I4096">
        <v>104</v>
      </c>
      <c r="J4096">
        <v>144</v>
      </c>
      <c r="K4096">
        <v>0.72222222222222221</v>
      </c>
      <c r="L4096">
        <v>144</v>
      </c>
      <c r="M4096">
        <v>1</v>
      </c>
      <c r="N4096">
        <v>81</v>
      </c>
      <c r="P4096">
        <v>8</v>
      </c>
      <c r="Q4096">
        <v>11</v>
      </c>
      <c r="R4096">
        <v>0.72727272727272729</v>
      </c>
      <c r="S4096">
        <v>23</v>
      </c>
    </row>
    <row r="4097" spans="1:19" x14ac:dyDescent="0.2">
      <c r="A4097" t="s">
        <v>3568</v>
      </c>
      <c r="B4097" t="s">
        <v>3569</v>
      </c>
      <c r="C4097" t="s">
        <v>220</v>
      </c>
      <c r="D4097" t="s">
        <v>1002</v>
      </c>
      <c r="E4097" s="23">
        <v>42217</v>
      </c>
      <c r="F4097">
        <v>17</v>
      </c>
      <c r="G4097">
        <v>16</v>
      </c>
      <c r="H4097">
        <v>1.0625</v>
      </c>
      <c r="I4097">
        <v>31</v>
      </c>
      <c r="J4097">
        <v>44</v>
      </c>
      <c r="K4097">
        <v>0.70454545454545459</v>
      </c>
      <c r="L4097">
        <v>48</v>
      </c>
      <c r="M4097">
        <v>0.91666666666666663</v>
      </c>
      <c r="N4097">
        <v>23</v>
      </c>
      <c r="P4097">
        <v>5</v>
      </c>
      <c r="Q4097">
        <v>7</v>
      </c>
      <c r="R4097">
        <v>0.7142857142857143</v>
      </c>
      <c r="S4097">
        <v>8</v>
      </c>
    </row>
    <row r="4098" spans="1:19" x14ac:dyDescent="0.2">
      <c r="A4098" t="s">
        <v>6692</v>
      </c>
      <c r="B4098" t="s">
        <v>6693</v>
      </c>
      <c r="C4098" t="s">
        <v>317</v>
      </c>
      <c r="D4098" t="s">
        <v>1002</v>
      </c>
      <c r="E4098" s="23">
        <v>42217</v>
      </c>
      <c r="F4098">
        <v>9</v>
      </c>
      <c r="G4098">
        <v>9</v>
      </c>
      <c r="H4098">
        <v>1</v>
      </c>
      <c r="I4098">
        <v>18</v>
      </c>
      <c r="J4098">
        <v>26</v>
      </c>
      <c r="K4098">
        <v>0.69230769230769229</v>
      </c>
      <c r="L4098">
        <v>26</v>
      </c>
      <c r="M4098">
        <v>1</v>
      </c>
      <c r="N4098">
        <v>17</v>
      </c>
      <c r="P4098">
        <v>3</v>
      </c>
      <c r="Q4098">
        <v>7</v>
      </c>
      <c r="R4098">
        <v>0.42857142857142855</v>
      </c>
      <c r="S4098">
        <v>1</v>
      </c>
    </row>
    <row r="4099" spans="1:19" x14ac:dyDescent="0.2">
      <c r="A4099" t="s">
        <v>4350</v>
      </c>
      <c r="B4099" t="s">
        <v>4351</v>
      </c>
      <c r="C4099" t="s">
        <v>217</v>
      </c>
      <c r="D4099" t="s">
        <v>1002</v>
      </c>
      <c r="E4099" s="23">
        <v>42217</v>
      </c>
      <c r="F4099">
        <v>4</v>
      </c>
      <c r="G4099">
        <v>7</v>
      </c>
      <c r="H4099">
        <v>0.5714285714285714</v>
      </c>
      <c r="I4099">
        <v>14</v>
      </c>
      <c r="J4099">
        <v>50</v>
      </c>
      <c r="K4099">
        <v>0.28000000000000003</v>
      </c>
      <c r="L4099">
        <v>50</v>
      </c>
      <c r="M4099">
        <v>1</v>
      </c>
      <c r="N4099">
        <v>13</v>
      </c>
      <c r="P4099">
        <v>0</v>
      </c>
      <c r="Q4099">
        <v>0</v>
      </c>
      <c r="R4099" t="e">
        <v>#DIV/0!</v>
      </c>
      <c r="S4099">
        <v>1</v>
      </c>
    </row>
    <row r="4100" spans="1:19" x14ac:dyDescent="0.2">
      <c r="A4100" t="s">
        <v>9879</v>
      </c>
      <c r="B4100" t="s">
        <v>9880</v>
      </c>
      <c r="C4100" t="s">
        <v>223</v>
      </c>
      <c r="D4100" t="s">
        <v>1002</v>
      </c>
      <c r="E4100" s="23">
        <v>42217</v>
      </c>
      <c r="F4100">
        <v>3</v>
      </c>
      <c r="G4100">
        <v>3</v>
      </c>
      <c r="H4100">
        <v>1</v>
      </c>
      <c r="I4100">
        <v>42</v>
      </c>
      <c r="J4100">
        <v>50</v>
      </c>
      <c r="K4100">
        <v>0.84</v>
      </c>
      <c r="L4100">
        <v>50</v>
      </c>
      <c r="M4100">
        <v>1</v>
      </c>
      <c r="N4100">
        <v>42</v>
      </c>
      <c r="P4100">
        <v>0</v>
      </c>
      <c r="Q4100">
        <v>0</v>
      </c>
      <c r="R4100" t="e">
        <v>#DIV/0!</v>
      </c>
      <c r="S4100">
        <v>0</v>
      </c>
    </row>
    <row r="4101" spans="1:19" x14ac:dyDescent="0.2">
      <c r="A4101" t="s">
        <v>7998</v>
      </c>
      <c r="B4101" t="s">
        <v>7999</v>
      </c>
      <c r="C4101" t="s">
        <v>225</v>
      </c>
      <c r="D4101" t="s">
        <v>1002</v>
      </c>
      <c r="E4101" s="23">
        <v>42217</v>
      </c>
      <c r="F4101">
        <v>4</v>
      </c>
      <c r="G4101">
        <v>5</v>
      </c>
      <c r="H4101">
        <v>0.8</v>
      </c>
      <c r="I4101">
        <v>27</v>
      </c>
      <c r="J4101">
        <v>20</v>
      </c>
      <c r="K4101">
        <v>1.35</v>
      </c>
      <c r="L4101">
        <v>50</v>
      </c>
      <c r="M4101">
        <v>0.4</v>
      </c>
      <c r="N4101">
        <v>27</v>
      </c>
      <c r="P4101">
        <v>0</v>
      </c>
      <c r="Q4101">
        <v>0</v>
      </c>
      <c r="R4101" t="e">
        <v>#DIV/0!</v>
      </c>
      <c r="S4101">
        <v>0</v>
      </c>
    </row>
    <row r="4102" spans="1:19" x14ac:dyDescent="0.2">
      <c r="A4102" t="s">
        <v>7058</v>
      </c>
      <c r="B4102" t="s">
        <v>7059</v>
      </c>
      <c r="C4102" t="s">
        <v>232</v>
      </c>
      <c r="D4102" t="s">
        <v>1002</v>
      </c>
      <c r="E4102" s="23">
        <v>42217</v>
      </c>
      <c r="F4102">
        <v>10</v>
      </c>
      <c r="G4102">
        <v>8</v>
      </c>
      <c r="H4102">
        <v>1.25</v>
      </c>
      <c r="I4102">
        <v>89</v>
      </c>
      <c r="J4102">
        <v>95</v>
      </c>
      <c r="K4102">
        <v>0.93684210526315792</v>
      </c>
      <c r="L4102">
        <v>103</v>
      </c>
      <c r="M4102">
        <v>0.92233009708737868</v>
      </c>
      <c r="N4102">
        <v>89</v>
      </c>
      <c r="P4102">
        <v>0</v>
      </c>
      <c r="Q4102">
        <v>0</v>
      </c>
      <c r="R4102" t="e">
        <v>#DIV/0!</v>
      </c>
      <c r="S4102">
        <v>0</v>
      </c>
    </row>
    <row r="4103" spans="1:19" x14ac:dyDescent="0.2">
      <c r="A4103" t="s">
        <v>4700</v>
      </c>
      <c r="B4103" t="s">
        <v>4701</v>
      </c>
      <c r="C4103" t="s">
        <v>234</v>
      </c>
      <c r="D4103" t="s">
        <v>1002</v>
      </c>
      <c r="E4103" s="23">
        <v>42217</v>
      </c>
      <c r="F4103">
        <v>3</v>
      </c>
      <c r="G4103">
        <v>7</v>
      </c>
      <c r="H4103">
        <v>0.42857142857142855</v>
      </c>
      <c r="I4103">
        <v>17</v>
      </c>
      <c r="J4103">
        <v>30</v>
      </c>
      <c r="K4103">
        <v>0.56666666666666665</v>
      </c>
      <c r="L4103">
        <v>70</v>
      </c>
      <c r="M4103">
        <v>0.42857142857142855</v>
      </c>
      <c r="N4103">
        <v>17</v>
      </c>
      <c r="P4103">
        <v>0</v>
      </c>
      <c r="Q4103">
        <v>0</v>
      </c>
      <c r="R4103" t="e">
        <v>#DIV/0!</v>
      </c>
      <c r="S4103">
        <v>0</v>
      </c>
    </row>
    <row r="4104" spans="1:19" x14ac:dyDescent="0.2">
      <c r="A4104" t="s">
        <v>3760</v>
      </c>
      <c r="B4104" t="s">
        <v>3761</v>
      </c>
      <c r="C4104" t="s">
        <v>342</v>
      </c>
      <c r="D4104" t="s">
        <v>1002</v>
      </c>
      <c r="E4104" s="23">
        <v>42217</v>
      </c>
      <c r="F4104">
        <v>3</v>
      </c>
      <c r="G4104">
        <v>3</v>
      </c>
      <c r="H4104">
        <v>1</v>
      </c>
      <c r="I4104">
        <v>22</v>
      </c>
      <c r="J4104">
        <v>30</v>
      </c>
      <c r="K4104">
        <v>0.73333333333333328</v>
      </c>
      <c r="L4104">
        <v>30</v>
      </c>
      <c r="M4104">
        <v>1</v>
      </c>
      <c r="N4104">
        <v>22</v>
      </c>
      <c r="P4104">
        <v>2</v>
      </c>
      <c r="Q4104">
        <v>2</v>
      </c>
      <c r="R4104">
        <v>1</v>
      </c>
      <c r="S4104">
        <v>0</v>
      </c>
    </row>
    <row r="4105" spans="1:19" x14ac:dyDescent="0.2">
      <c r="A4105" t="s">
        <v>3043</v>
      </c>
      <c r="B4105" t="s">
        <v>3044</v>
      </c>
      <c r="C4105" t="s">
        <v>242</v>
      </c>
      <c r="D4105" t="s">
        <v>1000</v>
      </c>
      <c r="E4105" s="23">
        <v>42217</v>
      </c>
      <c r="F4105">
        <v>6</v>
      </c>
      <c r="G4105">
        <v>8</v>
      </c>
      <c r="H4105">
        <v>0.75</v>
      </c>
      <c r="I4105">
        <v>32</v>
      </c>
      <c r="J4105">
        <v>40</v>
      </c>
      <c r="K4105">
        <v>0.8</v>
      </c>
      <c r="L4105">
        <v>48</v>
      </c>
      <c r="M4105">
        <v>0.83333333333333337</v>
      </c>
      <c r="N4105">
        <v>31</v>
      </c>
      <c r="P4105">
        <v>1</v>
      </c>
      <c r="Q4105">
        <v>6</v>
      </c>
      <c r="R4105">
        <v>0.16666666666666666</v>
      </c>
      <c r="S4105">
        <v>1</v>
      </c>
    </row>
    <row r="4106" spans="1:19" x14ac:dyDescent="0.2">
      <c r="A4106" t="s">
        <v>2868</v>
      </c>
      <c r="B4106" t="s">
        <v>2869</v>
      </c>
      <c r="C4106" t="s">
        <v>2724</v>
      </c>
      <c r="D4106" t="s">
        <v>1000</v>
      </c>
      <c r="E4106" s="23">
        <v>42217</v>
      </c>
      <c r="F4106">
        <v>7</v>
      </c>
      <c r="G4106">
        <v>10</v>
      </c>
      <c r="H4106">
        <v>0.7</v>
      </c>
      <c r="I4106">
        <v>30</v>
      </c>
      <c r="J4106">
        <v>40</v>
      </c>
      <c r="K4106">
        <v>0.75</v>
      </c>
      <c r="L4106">
        <v>40</v>
      </c>
      <c r="M4106">
        <v>1</v>
      </c>
      <c r="N4106">
        <v>28</v>
      </c>
      <c r="P4106">
        <v>0</v>
      </c>
      <c r="Q4106">
        <v>0</v>
      </c>
      <c r="R4106" t="e">
        <v>#DIV/0!</v>
      </c>
      <c r="S4106">
        <v>2</v>
      </c>
    </row>
    <row r="4107" spans="1:19" x14ac:dyDescent="0.2">
      <c r="A4107" t="s">
        <v>2623</v>
      </c>
      <c r="B4107" t="s">
        <v>2624</v>
      </c>
      <c r="C4107" t="s">
        <v>237</v>
      </c>
      <c r="D4107" t="s">
        <v>1000</v>
      </c>
      <c r="E4107" s="23">
        <v>42217</v>
      </c>
      <c r="F4107">
        <v>17</v>
      </c>
      <c r="G4107">
        <v>15</v>
      </c>
      <c r="H4107">
        <v>1.1333333333333333</v>
      </c>
      <c r="I4107">
        <v>78</v>
      </c>
      <c r="J4107">
        <v>129</v>
      </c>
      <c r="K4107">
        <v>0.60465116279069764</v>
      </c>
      <c r="L4107">
        <v>134</v>
      </c>
      <c r="M4107">
        <v>0.96268656716417911</v>
      </c>
      <c r="N4107">
        <v>58</v>
      </c>
      <c r="O4107">
        <v>0.95416666666666661</v>
      </c>
      <c r="P4107">
        <v>17</v>
      </c>
      <c r="Q4107">
        <v>20</v>
      </c>
      <c r="R4107">
        <v>0.85</v>
      </c>
      <c r="S4107">
        <v>20</v>
      </c>
    </row>
    <row r="4108" spans="1:19" x14ac:dyDescent="0.2">
      <c r="A4108" t="s">
        <v>2448</v>
      </c>
      <c r="B4108" t="s">
        <v>2449</v>
      </c>
      <c r="C4108" t="s">
        <v>238</v>
      </c>
      <c r="D4108" t="s">
        <v>1000</v>
      </c>
      <c r="E4108" s="23">
        <v>42217</v>
      </c>
      <c r="F4108">
        <v>11</v>
      </c>
      <c r="G4108">
        <v>12</v>
      </c>
      <c r="H4108">
        <v>0.91666666666666663</v>
      </c>
      <c r="I4108">
        <v>25</v>
      </c>
      <c r="J4108">
        <v>36</v>
      </c>
      <c r="K4108">
        <v>0.69444444444444442</v>
      </c>
      <c r="L4108">
        <v>40</v>
      </c>
      <c r="M4108">
        <v>0.9</v>
      </c>
      <c r="N4108">
        <v>18</v>
      </c>
      <c r="O4108">
        <v>0.74015789473684201</v>
      </c>
      <c r="P4108">
        <v>5</v>
      </c>
      <c r="Q4108">
        <v>7</v>
      </c>
      <c r="R4108">
        <v>0.7142857142857143</v>
      </c>
      <c r="S4108">
        <v>7</v>
      </c>
    </row>
    <row r="4109" spans="1:19" x14ac:dyDescent="0.2">
      <c r="A4109" t="s">
        <v>2275</v>
      </c>
      <c r="B4109" t="s">
        <v>2276</v>
      </c>
      <c r="C4109" t="s">
        <v>239</v>
      </c>
      <c r="D4109" t="s">
        <v>1000</v>
      </c>
      <c r="E4109" s="23">
        <v>42217</v>
      </c>
      <c r="F4109">
        <v>6</v>
      </c>
      <c r="G4109">
        <v>4</v>
      </c>
      <c r="H4109">
        <v>1.5</v>
      </c>
      <c r="I4109">
        <v>6</v>
      </c>
      <c r="J4109">
        <v>8</v>
      </c>
      <c r="K4109">
        <v>0.75</v>
      </c>
      <c r="L4109">
        <v>8</v>
      </c>
      <c r="M4109">
        <v>1</v>
      </c>
      <c r="N4109">
        <v>5</v>
      </c>
      <c r="O4109">
        <v>0.76700000000000002</v>
      </c>
      <c r="P4109">
        <v>0</v>
      </c>
      <c r="Q4109">
        <v>0</v>
      </c>
      <c r="R4109" t="e">
        <v>#DIV/0!</v>
      </c>
      <c r="S4109">
        <v>1</v>
      </c>
    </row>
    <row r="4110" spans="1:19" x14ac:dyDescent="0.2">
      <c r="A4110" t="s">
        <v>2100</v>
      </c>
      <c r="B4110" t="s">
        <v>2101</v>
      </c>
      <c r="C4110" t="s">
        <v>1988</v>
      </c>
      <c r="D4110" t="s">
        <v>1000</v>
      </c>
      <c r="E4110" s="23">
        <v>42217</v>
      </c>
      <c r="F4110">
        <v>10</v>
      </c>
      <c r="G4110">
        <v>9</v>
      </c>
      <c r="H4110">
        <v>1.1111111111111112</v>
      </c>
      <c r="I4110">
        <v>27</v>
      </c>
      <c r="J4110">
        <v>34</v>
      </c>
      <c r="K4110">
        <v>0.79411764705882348</v>
      </c>
      <c r="L4110">
        <v>39</v>
      </c>
      <c r="M4110">
        <v>0.87179487179487181</v>
      </c>
      <c r="N4110">
        <v>24</v>
      </c>
      <c r="P4110">
        <v>1</v>
      </c>
      <c r="Q4110">
        <v>5</v>
      </c>
      <c r="R4110">
        <v>0.2</v>
      </c>
      <c r="S4110">
        <v>3</v>
      </c>
    </row>
    <row r="4111" spans="1:19" x14ac:dyDescent="0.2">
      <c r="A4111" t="s">
        <v>1852</v>
      </c>
      <c r="B4111" t="s">
        <v>1853</v>
      </c>
      <c r="C4111" t="s">
        <v>240</v>
      </c>
      <c r="D4111" t="s">
        <v>1000</v>
      </c>
      <c r="E4111" s="23">
        <v>42217</v>
      </c>
      <c r="F4111">
        <v>28</v>
      </c>
      <c r="G4111">
        <v>27</v>
      </c>
      <c r="H4111">
        <v>1.037037037037037</v>
      </c>
      <c r="I4111">
        <v>48</v>
      </c>
      <c r="J4111">
        <v>81</v>
      </c>
      <c r="K4111">
        <v>0.59259259259259256</v>
      </c>
      <c r="L4111">
        <v>81</v>
      </c>
      <c r="M4111">
        <v>1</v>
      </c>
      <c r="N4111">
        <v>41</v>
      </c>
      <c r="P4111">
        <v>3</v>
      </c>
      <c r="Q4111">
        <v>7</v>
      </c>
      <c r="R4111">
        <v>0.42857142857142855</v>
      </c>
      <c r="S4111">
        <v>7</v>
      </c>
    </row>
    <row r="4112" spans="1:19" x14ac:dyDescent="0.2">
      <c r="A4112" t="s">
        <v>1677</v>
      </c>
      <c r="B4112" t="s">
        <v>1678</v>
      </c>
      <c r="C4112" t="s">
        <v>241</v>
      </c>
      <c r="D4112" t="s">
        <v>1000</v>
      </c>
      <c r="E4112" s="23">
        <v>42217</v>
      </c>
      <c r="F4112">
        <v>43</v>
      </c>
      <c r="G4112">
        <v>44</v>
      </c>
      <c r="H4112">
        <v>0.97727272727272729</v>
      </c>
      <c r="I4112">
        <v>373</v>
      </c>
      <c r="J4112">
        <v>445</v>
      </c>
      <c r="K4112">
        <v>0.83820224719101122</v>
      </c>
      <c r="L4112">
        <v>533</v>
      </c>
      <c r="M4112">
        <v>0.83489681050656661</v>
      </c>
      <c r="N4112">
        <v>363</v>
      </c>
      <c r="P4112">
        <v>4</v>
      </c>
      <c r="Q4112">
        <v>6</v>
      </c>
      <c r="R4112">
        <v>0.66666666666666663</v>
      </c>
      <c r="S4112">
        <v>10</v>
      </c>
    </row>
    <row r="4113" spans="1:19" x14ac:dyDescent="0.2">
      <c r="A4113" t="s">
        <v>1502</v>
      </c>
      <c r="B4113" t="s">
        <v>1503</v>
      </c>
      <c r="C4113" t="s">
        <v>318</v>
      </c>
      <c r="D4113" t="s">
        <v>1000</v>
      </c>
      <c r="E4113" s="23">
        <v>42217</v>
      </c>
      <c r="F4113">
        <v>0</v>
      </c>
      <c r="G4113">
        <v>0</v>
      </c>
      <c r="H4113" t="e">
        <v>#DIV/0!</v>
      </c>
      <c r="I4113">
        <v>0</v>
      </c>
      <c r="J4113">
        <v>0</v>
      </c>
      <c r="K4113" t="e">
        <v>#DIV/0!</v>
      </c>
      <c r="L4113">
        <v>0</v>
      </c>
      <c r="M4113" t="e">
        <v>#DIV/0!</v>
      </c>
      <c r="N4113">
        <v>0</v>
      </c>
      <c r="P4113">
        <v>0</v>
      </c>
      <c r="Q4113">
        <v>0</v>
      </c>
      <c r="R4113" t="e">
        <v>#DIV/0!</v>
      </c>
      <c r="S4113">
        <v>0</v>
      </c>
    </row>
    <row r="4114" spans="1:19" x14ac:dyDescent="0.2">
      <c r="A4114" t="s">
        <v>1103</v>
      </c>
      <c r="B4114" t="s">
        <v>1188</v>
      </c>
      <c r="C4114" t="s">
        <v>235</v>
      </c>
      <c r="D4114" t="s">
        <v>1002</v>
      </c>
      <c r="E4114" s="23">
        <v>42217</v>
      </c>
      <c r="F4114">
        <v>128</v>
      </c>
      <c r="G4114">
        <v>129</v>
      </c>
      <c r="H4114">
        <v>0.99224806201550386</v>
      </c>
      <c r="I4114">
        <v>619</v>
      </c>
      <c r="J4114">
        <v>813</v>
      </c>
      <c r="K4114">
        <v>0.76137761377613777</v>
      </c>
      <c r="L4114">
        <v>923</v>
      </c>
      <c r="M4114">
        <v>0.88082340195016251</v>
      </c>
      <c r="N4114">
        <v>568</v>
      </c>
      <c r="P4114">
        <v>31</v>
      </c>
      <c r="Q4114">
        <v>51</v>
      </c>
      <c r="R4114">
        <v>0.60784313725490191</v>
      </c>
      <c r="S4114">
        <v>51</v>
      </c>
    </row>
    <row r="4115" spans="1:19" x14ac:dyDescent="0.2">
      <c r="A4115" t="s">
        <v>12052</v>
      </c>
      <c r="B4115" t="s">
        <v>12053</v>
      </c>
      <c r="C4115" t="s">
        <v>1051</v>
      </c>
      <c r="D4115" t="s">
        <v>1000</v>
      </c>
      <c r="E4115" s="23">
        <v>42217</v>
      </c>
      <c r="F4115">
        <v>2</v>
      </c>
      <c r="G4115">
        <v>5</v>
      </c>
      <c r="H4115">
        <v>0.4</v>
      </c>
      <c r="I4115">
        <v>1</v>
      </c>
      <c r="J4115">
        <v>15</v>
      </c>
      <c r="K4115">
        <v>6.6666666666666666E-2</v>
      </c>
      <c r="L4115">
        <v>15</v>
      </c>
      <c r="M4115">
        <v>1</v>
      </c>
      <c r="N4115">
        <v>0</v>
      </c>
      <c r="P4115">
        <v>0</v>
      </c>
      <c r="Q4115">
        <v>0</v>
      </c>
      <c r="R4115" t="e">
        <v>#DIV/0!</v>
      </c>
      <c r="S4115">
        <v>1</v>
      </c>
    </row>
    <row r="4116" spans="1:19" x14ac:dyDescent="0.2">
      <c r="A4116" t="s">
        <v>13418</v>
      </c>
      <c r="B4116" t="s">
        <v>13419</v>
      </c>
      <c r="C4116" t="s">
        <v>242</v>
      </c>
      <c r="D4116" t="s">
        <v>1002</v>
      </c>
      <c r="E4116" s="23">
        <v>42217</v>
      </c>
      <c r="F4116">
        <v>6</v>
      </c>
      <c r="G4116">
        <v>8</v>
      </c>
      <c r="H4116">
        <v>0.75</v>
      </c>
      <c r="I4116">
        <v>32</v>
      </c>
      <c r="J4116">
        <v>40</v>
      </c>
      <c r="K4116">
        <v>0.8</v>
      </c>
      <c r="L4116">
        <v>48</v>
      </c>
      <c r="M4116">
        <v>0.83333333333333337</v>
      </c>
      <c r="N4116">
        <v>31</v>
      </c>
      <c r="P4116">
        <v>1</v>
      </c>
      <c r="Q4116">
        <v>6</v>
      </c>
      <c r="R4116">
        <v>0.16666666666666666</v>
      </c>
      <c r="S4116">
        <v>1</v>
      </c>
    </row>
    <row r="4117" spans="1:19" x14ac:dyDescent="0.2">
      <c r="A4117" t="s">
        <v>13595</v>
      </c>
      <c r="B4117" t="s">
        <v>13596</v>
      </c>
      <c r="C4117" t="s">
        <v>237</v>
      </c>
      <c r="D4117" t="s">
        <v>1002</v>
      </c>
      <c r="E4117" s="23">
        <v>42217</v>
      </c>
      <c r="F4117">
        <v>17</v>
      </c>
      <c r="G4117">
        <v>15</v>
      </c>
      <c r="H4117">
        <v>1.1333333333333333</v>
      </c>
      <c r="I4117">
        <v>78</v>
      </c>
      <c r="J4117">
        <v>129</v>
      </c>
      <c r="K4117">
        <v>0.60465116279069764</v>
      </c>
      <c r="L4117">
        <v>134</v>
      </c>
      <c r="M4117">
        <v>0.96268656716417911</v>
      </c>
      <c r="N4117">
        <v>58</v>
      </c>
      <c r="O4117">
        <v>0.95416666666666661</v>
      </c>
      <c r="P4117">
        <v>17</v>
      </c>
      <c r="Q4117">
        <v>20</v>
      </c>
      <c r="R4117">
        <v>0.85</v>
      </c>
      <c r="S4117">
        <v>20</v>
      </c>
    </row>
    <row r="4118" spans="1:19" x14ac:dyDescent="0.2">
      <c r="A4118" t="s">
        <v>13770</v>
      </c>
      <c r="B4118" t="s">
        <v>13771</v>
      </c>
      <c r="C4118" t="s">
        <v>238</v>
      </c>
      <c r="D4118" t="s">
        <v>1002</v>
      </c>
      <c r="E4118" s="23">
        <v>42217</v>
      </c>
      <c r="F4118">
        <v>11</v>
      </c>
      <c r="G4118">
        <v>12</v>
      </c>
      <c r="H4118">
        <v>0.91666666666666663</v>
      </c>
      <c r="I4118">
        <v>25</v>
      </c>
      <c r="J4118">
        <v>36</v>
      </c>
      <c r="K4118">
        <v>0.69444444444444442</v>
      </c>
      <c r="L4118">
        <v>40</v>
      </c>
      <c r="M4118">
        <v>0.9</v>
      </c>
      <c r="N4118">
        <v>18</v>
      </c>
      <c r="O4118">
        <v>0.74015789473684201</v>
      </c>
      <c r="P4118">
        <v>5</v>
      </c>
      <c r="Q4118">
        <v>7</v>
      </c>
      <c r="R4118">
        <v>0.7142857142857143</v>
      </c>
      <c r="S4118">
        <v>7</v>
      </c>
    </row>
    <row r="4119" spans="1:19" x14ac:dyDescent="0.2">
      <c r="A4119" t="s">
        <v>13947</v>
      </c>
      <c r="B4119" t="s">
        <v>13948</v>
      </c>
      <c r="C4119" t="s">
        <v>239</v>
      </c>
      <c r="D4119" t="s">
        <v>1002</v>
      </c>
      <c r="E4119" s="23">
        <v>42217</v>
      </c>
      <c r="F4119">
        <v>6</v>
      </c>
      <c r="G4119">
        <v>4</v>
      </c>
      <c r="H4119">
        <v>1.5</v>
      </c>
      <c r="I4119">
        <v>6</v>
      </c>
      <c r="J4119">
        <v>8</v>
      </c>
      <c r="K4119">
        <v>0.75</v>
      </c>
      <c r="L4119">
        <v>8</v>
      </c>
      <c r="M4119">
        <v>1</v>
      </c>
      <c r="N4119">
        <v>5</v>
      </c>
      <c r="O4119">
        <v>0.76700000000000002</v>
      </c>
      <c r="P4119">
        <v>0</v>
      </c>
      <c r="Q4119">
        <v>0</v>
      </c>
      <c r="R4119" t="e">
        <v>#DIV/0!</v>
      </c>
      <c r="S4119">
        <v>1</v>
      </c>
    </row>
    <row r="4120" spans="1:19" x14ac:dyDescent="0.2">
      <c r="A4120" t="s">
        <v>14134</v>
      </c>
      <c r="B4120" t="s">
        <v>14135</v>
      </c>
      <c r="C4120" t="s">
        <v>240</v>
      </c>
      <c r="D4120" t="s">
        <v>1002</v>
      </c>
      <c r="E4120" s="23">
        <v>42217</v>
      </c>
      <c r="F4120">
        <v>28</v>
      </c>
      <c r="G4120">
        <v>27</v>
      </c>
      <c r="H4120">
        <v>1.037037037037037</v>
      </c>
      <c r="I4120">
        <v>48</v>
      </c>
      <c r="J4120">
        <v>81</v>
      </c>
      <c r="K4120">
        <v>0.59259259259259256</v>
      </c>
      <c r="L4120">
        <v>81</v>
      </c>
      <c r="M4120">
        <v>1</v>
      </c>
      <c r="N4120">
        <v>41</v>
      </c>
      <c r="P4120">
        <v>3</v>
      </c>
      <c r="Q4120">
        <v>7</v>
      </c>
      <c r="R4120">
        <v>0.42857142857142855</v>
      </c>
      <c r="S4120">
        <v>7</v>
      </c>
    </row>
    <row r="4121" spans="1:19" x14ac:dyDescent="0.2">
      <c r="A4121" t="s">
        <v>14311</v>
      </c>
      <c r="B4121" t="s">
        <v>14312</v>
      </c>
      <c r="C4121" t="s">
        <v>241</v>
      </c>
      <c r="D4121" t="s">
        <v>1002</v>
      </c>
      <c r="E4121" s="23">
        <v>42217</v>
      </c>
      <c r="F4121">
        <v>43</v>
      </c>
      <c r="G4121">
        <v>44</v>
      </c>
      <c r="H4121">
        <v>0.97727272727272729</v>
      </c>
      <c r="I4121">
        <v>373</v>
      </c>
      <c r="J4121">
        <v>445</v>
      </c>
      <c r="K4121">
        <v>0.83820224719101122</v>
      </c>
      <c r="L4121">
        <v>533</v>
      </c>
      <c r="M4121">
        <v>0.83489681050656661</v>
      </c>
      <c r="N4121">
        <v>363</v>
      </c>
      <c r="P4121">
        <v>4</v>
      </c>
      <c r="Q4121">
        <v>6</v>
      </c>
      <c r="R4121">
        <v>0.66666666666666663</v>
      </c>
      <c r="S4121">
        <v>10</v>
      </c>
    </row>
    <row r="4122" spans="1:19" x14ac:dyDescent="0.2">
      <c r="A4122" t="s">
        <v>14423</v>
      </c>
      <c r="B4122" t="s">
        <v>14424</v>
      </c>
      <c r="C4122" t="s">
        <v>318</v>
      </c>
      <c r="D4122" t="s">
        <v>1002</v>
      </c>
      <c r="E4122" s="23">
        <v>42217</v>
      </c>
      <c r="F4122">
        <v>0</v>
      </c>
      <c r="G4122">
        <v>0</v>
      </c>
      <c r="H4122" t="e">
        <v>#DIV/0!</v>
      </c>
      <c r="I4122">
        <v>0</v>
      </c>
      <c r="J4122">
        <v>0</v>
      </c>
      <c r="K4122" t="e">
        <v>#DIV/0!</v>
      </c>
      <c r="L4122">
        <v>0</v>
      </c>
      <c r="M4122" t="e">
        <v>#DIV/0!</v>
      </c>
      <c r="N4122">
        <v>0</v>
      </c>
      <c r="P4122">
        <v>0</v>
      </c>
      <c r="Q4122">
        <v>0</v>
      </c>
      <c r="R4122" t="e">
        <v>#DIV/0!</v>
      </c>
      <c r="S4122">
        <v>0</v>
      </c>
    </row>
    <row r="4123" spans="1:19" x14ac:dyDescent="0.2">
      <c r="A4123" t="s">
        <v>14640</v>
      </c>
      <c r="B4123" t="s">
        <v>14641</v>
      </c>
      <c r="C4123" t="s">
        <v>199</v>
      </c>
      <c r="D4123" t="s">
        <v>1000</v>
      </c>
      <c r="E4123" s="23">
        <v>42217</v>
      </c>
      <c r="F4123">
        <v>15</v>
      </c>
      <c r="G4123">
        <v>12</v>
      </c>
      <c r="H4123">
        <v>1.25</v>
      </c>
      <c r="I4123">
        <v>109</v>
      </c>
      <c r="J4123">
        <v>115</v>
      </c>
      <c r="K4123">
        <v>0.94782608695652171</v>
      </c>
      <c r="L4123">
        <v>125</v>
      </c>
      <c r="M4123">
        <v>0.92</v>
      </c>
      <c r="N4123">
        <v>105</v>
      </c>
      <c r="P4123">
        <v>1</v>
      </c>
      <c r="Q4123">
        <v>1</v>
      </c>
      <c r="R4123">
        <v>1</v>
      </c>
      <c r="S4123">
        <v>4</v>
      </c>
    </row>
    <row r="4124" spans="1:19" x14ac:dyDescent="0.2">
      <c r="A4124" t="s">
        <v>14906</v>
      </c>
      <c r="B4124" t="s">
        <v>14907</v>
      </c>
      <c r="C4124" t="s">
        <v>200</v>
      </c>
      <c r="D4124" t="s">
        <v>1002</v>
      </c>
      <c r="E4124" s="23">
        <v>42217</v>
      </c>
      <c r="F4124">
        <v>7</v>
      </c>
      <c r="G4124">
        <v>5</v>
      </c>
      <c r="H4124">
        <v>1.4</v>
      </c>
      <c r="I4124">
        <v>13</v>
      </c>
      <c r="J4124">
        <v>25</v>
      </c>
      <c r="K4124">
        <v>0.52</v>
      </c>
      <c r="L4124">
        <v>25</v>
      </c>
      <c r="M4124">
        <v>1</v>
      </c>
      <c r="N4124">
        <v>10</v>
      </c>
      <c r="P4124">
        <v>0</v>
      </c>
      <c r="Q4124">
        <v>0</v>
      </c>
      <c r="R4124" t="e">
        <v>#DIV/0!</v>
      </c>
      <c r="S4124">
        <v>3</v>
      </c>
    </row>
    <row r="4125" spans="1:19" x14ac:dyDescent="0.2">
      <c r="A4125" t="s">
        <v>15083</v>
      </c>
      <c r="B4125" t="s">
        <v>15084</v>
      </c>
      <c r="C4125" t="s">
        <v>202</v>
      </c>
      <c r="D4125" t="s">
        <v>1002</v>
      </c>
      <c r="E4125" s="23">
        <v>42217</v>
      </c>
      <c r="F4125">
        <v>8</v>
      </c>
      <c r="G4125">
        <v>7</v>
      </c>
      <c r="H4125">
        <v>1.1428571428571428</v>
      </c>
      <c r="I4125">
        <v>96</v>
      </c>
      <c r="J4125">
        <v>90</v>
      </c>
      <c r="K4125">
        <v>1.0666666666666667</v>
      </c>
      <c r="L4125">
        <v>100</v>
      </c>
      <c r="M4125">
        <v>0.9</v>
      </c>
      <c r="N4125">
        <v>95</v>
      </c>
      <c r="P4125">
        <v>1</v>
      </c>
      <c r="Q4125">
        <v>1</v>
      </c>
      <c r="R4125">
        <v>1</v>
      </c>
      <c r="S4125">
        <v>1</v>
      </c>
    </row>
    <row r="4126" spans="1:19" x14ac:dyDescent="0.2">
      <c r="A4126" t="s">
        <v>15787</v>
      </c>
      <c r="B4126" t="s">
        <v>15788</v>
      </c>
      <c r="C4126" t="s">
        <v>227</v>
      </c>
      <c r="D4126" t="s">
        <v>1000</v>
      </c>
      <c r="E4126" s="23">
        <v>42217</v>
      </c>
      <c r="F4126">
        <v>0</v>
      </c>
      <c r="G4126">
        <v>0</v>
      </c>
      <c r="H4126" t="e">
        <v>#DIV/0!</v>
      </c>
      <c r="I4126">
        <v>0</v>
      </c>
      <c r="J4126">
        <v>0</v>
      </c>
      <c r="K4126" t="e">
        <v>#DIV/0!</v>
      </c>
      <c r="L4126">
        <v>0</v>
      </c>
      <c r="M4126" t="e">
        <v>#DIV/0!</v>
      </c>
      <c r="N4126">
        <v>0</v>
      </c>
      <c r="P4126">
        <v>0</v>
      </c>
      <c r="Q4126">
        <v>0</v>
      </c>
      <c r="R4126" t="e">
        <v>#DIV/0!</v>
      </c>
      <c r="S4126">
        <v>0</v>
      </c>
    </row>
    <row r="4127" spans="1:19" x14ac:dyDescent="0.2">
      <c r="A4127" t="s">
        <v>15964</v>
      </c>
      <c r="B4127" t="s">
        <v>15965</v>
      </c>
      <c r="C4127" t="s">
        <v>203</v>
      </c>
      <c r="D4127" t="s">
        <v>1000</v>
      </c>
      <c r="E4127" s="23">
        <v>42217</v>
      </c>
      <c r="F4127">
        <v>12</v>
      </c>
      <c r="G4127">
        <v>9</v>
      </c>
      <c r="H4127">
        <v>1.3333333333333333</v>
      </c>
      <c r="I4127">
        <v>16</v>
      </c>
      <c r="J4127">
        <v>40</v>
      </c>
      <c r="K4127">
        <v>0.4</v>
      </c>
      <c r="L4127">
        <v>45</v>
      </c>
      <c r="M4127">
        <v>0.88888888888888884</v>
      </c>
      <c r="N4127">
        <v>12</v>
      </c>
      <c r="P4127">
        <v>2</v>
      </c>
      <c r="Q4127">
        <v>3</v>
      </c>
      <c r="R4127">
        <v>0.66666666666666663</v>
      </c>
      <c r="S4127">
        <v>4</v>
      </c>
    </row>
    <row r="4128" spans="1:19" x14ac:dyDescent="0.2">
      <c r="A4128" t="s">
        <v>16143</v>
      </c>
      <c r="B4128" t="s">
        <v>16144</v>
      </c>
      <c r="C4128" t="s">
        <v>205</v>
      </c>
      <c r="D4128" t="s">
        <v>1002</v>
      </c>
      <c r="E4128" s="23">
        <v>42217</v>
      </c>
      <c r="F4128">
        <v>5</v>
      </c>
      <c r="G4128">
        <v>5</v>
      </c>
      <c r="H4128">
        <v>1</v>
      </c>
      <c r="I4128">
        <v>16</v>
      </c>
      <c r="J4128">
        <v>40</v>
      </c>
      <c r="K4128">
        <v>0.4</v>
      </c>
      <c r="L4128">
        <v>45</v>
      </c>
      <c r="M4128">
        <v>0.88888888888888884</v>
      </c>
      <c r="N4128">
        <v>12</v>
      </c>
      <c r="O4128">
        <v>0.95</v>
      </c>
      <c r="P4128">
        <v>2</v>
      </c>
      <c r="Q4128">
        <v>3</v>
      </c>
      <c r="R4128">
        <v>0.66666666666666663</v>
      </c>
      <c r="S4128">
        <v>4</v>
      </c>
    </row>
    <row r="4129" spans="1:19" x14ac:dyDescent="0.2">
      <c r="A4129" t="s">
        <v>16320</v>
      </c>
      <c r="B4129" t="s">
        <v>16321</v>
      </c>
      <c r="C4129" t="s">
        <v>204</v>
      </c>
      <c r="D4129" t="s">
        <v>1002</v>
      </c>
      <c r="E4129" s="23">
        <v>42217</v>
      </c>
      <c r="F4129">
        <v>7</v>
      </c>
      <c r="G4129">
        <v>4</v>
      </c>
      <c r="H4129">
        <v>1.75</v>
      </c>
      <c r="I4129">
        <v>0</v>
      </c>
      <c r="J4129">
        <v>0</v>
      </c>
      <c r="K4129" t="e">
        <v>#DIV/0!</v>
      </c>
      <c r="L4129">
        <v>0</v>
      </c>
      <c r="M4129" t="e">
        <v>#DIV/0!</v>
      </c>
      <c r="N4129">
        <v>0</v>
      </c>
      <c r="P4129">
        <v>0</v>
      </c>
      <c r="Q4129">
        <v>0</v>
      </c>
      <c r="R4129" t="e">
        <v>#DIV/0!</v>
      </c>
      <c r="S4129">
        <v>0</v>
      </c>
    </row>
    <row r="4130" spans="1:19" x14ac:dyDescent="0.2">
      <c r="A4130" t="s">
        <v>16638</v>
      </c>
      <c r="B4130" t="s">
        <v>16639</v>
      </c>
      <c r="C4130" t="s">
        <v>223</v>
      </c>
      <c r="D4130" t="s">
        <v>1000</v>
      </c>
      <c r="E4130" s="23">
        <v>42217</v>
      </c>
      <c r="F4130">
        <v>3</v>
      </c>
      <c r="G4130">
        <v>3</v>
      </c>
      <c r="H4130">
        <v>1</v>
      </c>
      <c r="I4130">
        <v>42</v>
      </c>
      <c r="J4130">
        <v>50</v>
      </c>
      <c r="K4130">
        <v>0.84</v>
      </c>
      <c r="L4130">
        <v>50</v>
      </c>
      <c r="M4130">
        <v>1</v>
      </c>
      <c r="N4130">
        <v>42</v>
      </c>
      <c r="P4130">
        <v>0</v>
      </c>
      <c r="Q4130">
        <v>0</v>
      </c>
      <c r="R4130" t="e">
        <v>#DIV/0!</v>
      </c>
      <c r="S4130">
        <v>0</v>
      </c>
    </row>
    <row r="4131" spans="1:19" x14ac:dyDescent="0.2">
      <c r="A4131" t="s">
        <v>16817</v>
      </c>
      <c r="B4131" t="s">
        <v>16818</v>
      </c>
      <c r="C4131" t="s">
        <v>224</v>
      </c>
      <c r="D4131" t="s">
        <v>1002</v>
      </c>
      <c r="E4131" s="23">
        <v>42217</v>
      </c>
      <c r="F4131">
        <v>3</v>
      </c>
      <c r="G4131">
        <v>3</v>
      </c>
      <c r="H4131">
        <v>1</v>
      </c>
      <c r="I4131">
        <v>42</v>
      </c>
      <c r="J4131">
        <v>50</v>
      </c>
      <c r="K4131">
        <v>0.84</v>
      </c>
      <c r="L4131">
        <v>50</v>
      </c>
      <c r="M4131">
        <v>1</v>
      </c>
      <c r="N4131">
        <v>42</v>
      </c>
      <c r="P4131">
        <v>0</v>
      </c>
      <c r="Q4131">
        <v>0</v>
      </c>
      <c r="R4131" t="e">
        <v>#DIV/0!</v>
      </c>
      <c r="S4131">
        <v>0</v>
      </c>
    </row>
    <row r="4132" spans="1:19" x14ac:dyDescent="0.2">
      <c r="A4132" t="s">
        <v>16915</v>
      </c>
      <c r="B4132" t="s">
        <v>16916</v>
      </c>
      <c r="C4132" t="s">
        <v>341</v>
      </c>
      <c r="D4132" t="s">
        <v>1000</v>
      </c>
      <c r="E4132" s="23">
        <v>42217</v>
      </c>
      <c r="F4132">
        <v>1</v>
      </c>
      <c r="G4132">
        <v>1</v>
      </c>
      <c r="H4132">
        <v>1</v>
      </c>
      <c r="I4132">
        <v>3</v>
      </c>
      <c r="J4132">
        <v>10</v>
      </c>
      <c r="K4132">
        <v>0.3</v>
      </c>
      <c r="L4132">
        <v>10</v>
      </c>
      <c r="M4132">
        <v>1</v>
      </c>
      <c r="N4132">
        <v>3</v>
      </c>
      <c r="P4132">
        <v>0</v>
      </c>
      <c r="Q4132">
        <v>0</v>
      </c>
      <c r="R4132" t="e">
        <v>#DIV/0!</v>
      </c>
      <c r="S4132">
        <v>0</v>
      </c>
    </row>
    <row r="4133" spans="1:19" x14ac:dyDescent="0.2">
      <c r="A4133" t="s">
        <v>16931</v>
      </c>
      <c r="B4133" t="s">
        <v>16932</v>
      </c>
      <c r="C4133" t="s">
        <v>339</v>
      </c>
      <c r="D4133" t="s">
        <v>1002</v>
      </c>
      <c r="E4133" s="23">
        <v>42217</v>
      </c>
      <c r="F4133">
        <v>1</v>
      </c>
      <c r="G4133">
        <v>1</v>
      </c>
      <c r="H4133">
        <v>1</v>
      </c>
      <c r="I4133">
        <v>3</v>
      </c>
      <c r="J4133">
        <v>10</v>
      </c>
      <c r="K4133">
        <v>0.3</v>
      </c>
      <c r="L4133">
        <v>10</v>
      </c>
      <c r="M4133">
        <v>1</v>
      </c>
      <c r="N4133">
        <v>3</v>
      </c>
      <c r="P4133">
        <v>0</v>
      </c>
      <c r="Q4133">
        <v>0</v>
      </c>
      <c r="R4133" t="e">
        <v>#DIV/0!</v>
      </c>
      <c r="S4133">
        <v>0</v>
      </c>
    </row>
    <row r="4134" spans="1:19" x14ac:dyDescent="0.2">
      <c r="A4134" t="s">
        <v>17254</v>
      </c>
      <c r="B4134" t="s">
        <v>17255</v>
      </c>
      <c r="C4134" t="s">
        <v>225</v>
      </c>
      <c r="D4134" t="s">
        <v>1000</v>
      </c>
      <c r="E4134" s="23">
        <v>42217</v>
      </c>
      <c r="F4134">
        <v>4</v>
      </c>
      <c r="G4134">
        <v>5</v>
      </c>
      <c r="H4134">
        <v>0.8</v>
      </c>
      <c r="I4134">
        <v>27</v>
      </c>
      <c r="J4134">
        <v>20</v>
      </c>
      <c r="K4134">
        <v>1.35</v>
      </c>
      <c r="L4134">
        <v>50</v>
      </c>
      <c r="M4134">
        <v>0.4</v>
      </c>
      <c r="N4134">
        <v>27</v>
      </c>
      <c r="P4134">
        <v>0</v>
      </c>
      <c r="Q4134">
        <v>0</v>
      </c>
      <c r="R4134" t="e">
        <v>#DIV/0!</v>
      </c>
      <c r="S4134">
        <v>0</v>
      </c>
    </row>
    <row r="4135" spans="1:19" x14ac:dyDescent="0.2">
      <c r="A4135" t="s">
        <v>17461</v>
      </c>
      <c r="B4135" t="s">
        <v>17462</v>
      </c>
      <c r="C4135" t="s">
        <v>226</v>
      </c>
      <c r="D4135" t="s">
        <v>1002</v>
      </c>
      <c r="E4135" s="23">
        <v>42217</v>
      </c>
      <c r="F4135">
        <v>4</v>
      </c>
      <c r="G4135">
        <v>5</v>
      </c>
      <c r="H4135">
        <v>0.8</v>
      </c>
      <c r="I4135">
        <v>27</v>
      </c>
      <c r="J4135">
        <v>20</v>
      </c>
      <c r="K4135">
        <v>1.35</v>
      </c>
      <c r="L4135">
        <v>50</v>
      </c>
      <c r="M4135">
        <v>0.4</v>
      </c>
      <c r="N4135">
        <v>27</v>
      </c>
      <c r="P4135">
        <v>0</v>
      </c>
      <c r="Q4135">
        <v>0</v>
      </c>
      <c r="R4135" t="e">
        <v>#DIV/0!</v>
      </c>
      <c r="S4135">
        <v>0</v>
      </c>
    </row>
    <row r="4136" spans="1:19" x14ac:dyDescent="0.2">
      <c r="A4136" t="s">
        <v>17638</v>
      </c>
      <c r="B4136" t="s">
        <v>17639</v>
      </c>
      <c r="C4136" t="s">
        <v>232</v>
      </c>
      <c r="D4136" t="s">
        <v>1000</v>
      </c>
      <c r="E4136" s="23">
        <v>42217</v>
      </c>
      <c r="F4136">
        <v>10</v>
      </c>
      <c r="G4136">
        <v>8</v>
      </c>
      <c r="H4136">
        <v>1.25</v>
      </c>
      <c r="I4136">
        <v>89</v>
      </c>
      <c r="J4136">
        <v>95</v>
      </c>
      <c r="K4136">
        <v>0.93684210526315792</v>
      </c>
      <c r="L4136">
        <v>103</v>
      </c>
      <c r="M4136">
        <v>0.92233009708737868</v>
      </c>
      <c r="N4136">
        <v>89</v>
      </c>
      <c r="P4136">
        <v>0</v>
      </c>
      <c r="Q4136">
        <v>0</v>
      </c>
      <c r="R4136" t="e">
        <v>#DIV/0!</v>
      </c>
      <c r="S4136">
        <v>0</v>
      </c>
    </row>
    <row r="4137" spans="1:19" x14ac:dyDescent="0.2">
      <c r="A4137" t="s">
        <v>17835</v>
      </c>
      <c r="B4137" t="s">
        <v>17836</v>
      </c>
      <c r="C4137" t="s">
        <v>231</v>
      </c>
      <c r="D4137" t="s">
        <v>1002</v>
      </c>
      <c r="E4137" s="23">
        <v>42217</v>
      </c>
      <c r="F4137">
        <v>10</v>
      </c>
      <c r="G4137">
        <v>8</v>
      </c>
      <c r="H4137">
        <v>1.25</v>
      </c>
      <c r="I4137">
        <v>89</v>
      </c>
      <c r="J4137">
        <v>95</v>
      </c>
      <c r="K4137">
        <v>0.93684210526315792</v>
      </c>
      <c r="L4137">
        <v>103</v>
      </c>
      <c r="M4137">
        <v>0.92233009708737868</v>
      </c>
      <c r="N4137">
        <v>89</v>
      </c>
      <c r="P4137">
        <v>0</v>
      </c>
      <c r="Q4137">
        <v>0</v>
      </c>
      <c r="R4137" t="e">
        <v>#DIV/0!</v>
      </c>
      <c r="S4137">
        <v>0</v>
      </c>
    </row>
    <row r="4138" spans="1:19" x14ac:dyDescent="0.2">
      <c r="A4138" t="s">
        <v>18012</v>
      </c>
      <c r="B4138" t="s">
        <v>18013</v>
      </c>
      <c r="C4138" t="s">
        <v>317</v>
      </c>
      <c r="D4138" t="s">
        <v>1000</v>
      </c>
      <c r="E4138" s="23">
        <v>42217</v>
      </c>
      <c r="F4138">
        <v>9</v>
      </c>
      <c r="G4138">
        <v>9</v>
      </c>
      <c r="H4138">
        <v>1</v>
      </c>
      <c r="I4138">
        <v>18</v>
      </c>
      <c r="J4138">
        <v>26</v>
      </c>
      <c r="K4138">
        <v>0.69230769230769229</v>
      </c>
      <c r="L4138">
        <v>26</v>
      </c>
      <c r="M4138">
        <v>1</v>
      </c>
      <c r="N4138">
        <v>17</v>
      </c>
      <c r="P4138">
        <v>3</v>
      </c>
      <c r="Q4138">
        <v>7</v>
      </c>
      <c r="R4138">
        <v>0.42857142857142855</v>
      </c>
      <c r="S4138">
        <v>1</v>
      </c>
    </row>
    <row r="4139" spans="1:19" x14ac:dyDescent="0.2">
      <c r="A4139" t="s">
        <v>18191</v>
      </c>
      <c r="B4139" t="s">
        <v>18192</v>
      </c>
      <c r="C4139" t="s">
        <v>316</v>
      </c>
      <c r="D4139" t="s">
        <v>1002</v>
      </c>
      <c r="E4139" s="23">
        <v>42217</v>
      </c>
      <c r="F4139">
        <v>9</v>
      </c>
      <c r="G4139">
        <v>9</v>
      </c>
      <c r="H4139">
        <v>1</v>
      </c>
      <c r="I4139">
        <v>18</v>
      </c>
      <c r="J4139">
        <v>26</v>
      </c>
      <c r="K4139">
        <v>0.69230769230769229</v>
      </c>
      <c r="L4139">
        <v>26</v>
      </c>
      <c r="M4139">
        <v>1</v>
      </c>
      <c r="N4139">
        <v>17</v>
      </c>
      <c r="P4139">
        <v>3</v>
      </c>
      <c r="Q4139">
        <v>7</v>
      </c>
      <c r="R4139">
        <v>0.42857142857142855</v>
      </c>
      <c r="S4139">
        <v>1</v>
      </c>
    </row>
    <row r="4140" spans="1:19" x14ac:dyDescent="0.2">
      <c r="A4140" t="s">
        <v>18444</v>
      </c>
      <c r="B4140" t="s">
        <v>18445</v>
      </c>
      <c r="C4140" t="s">
        <v>214</v>
      </c>
      <c r="D4140" t="s">
        <v>1000</v>
      </c>
      <c r="E4140" s="23">
        <v>42217</v>
      </c>
      <c r="F4140">
        <v>15</v>
      </c>
      <c r="G4140">
        <v>13</v>
      </c>
      <c r="H4140">
        <v>1.1538461538461537</v>
      </c>
      <c r="I4140">
        <v>104</v>
      </c>
      <c r="J4140">
        <v>144</v>
      </c>
      <c r="K4140">
        <v>0.72222222222222221</v>
      </c>
      <c r="L4140">
        <v>144</v>
      </c>
      <c r="M4140">
        <v>1</v>
      </c>
      <c r="N4140">
        <v>81</v>
      </c>
      <c r="P4140">
        <v>8</v>
      </c>
      <c r="Q4140">
        <v>11</v>
      </c>
      <c r="R4140">
        <v>0.72727272727272729</v>
      </c>
      <c r="S4140">
        <v>23</v>
      </c>
    </row>
    <row r="4141" spans="1:19" x14ac:dyDescent="0.2">
      <c r="A4141" t="s">
        <v>18623</v>
      </c>
      <c r="B4141" t="s">
        <v>18624</v>
      </c>
      <c r="C4141" t="s">
        <v>215</v>
      </c>
      <c r="D4141" t="s">
        <v>1002</v>
      </c>
      <c r="E4141" s="23">
        <v>42217</v>
      </c>
      <c r="F4141">
        <v>7</v>
      </c>
      <c r="G4141">
        <v>6</v>
      </c>
      <c r="H4141">
        <v>1.1666666666666667</v>
      </c>
      <c r="I4141">
        <v>39</v>
      </c>
      <c r="J4141">
        <v>54</v>
      </c>
      <c r="K4141">
        <v>0.72222222222222221</v>
      </c>
      <c r="L4141">
        <v>54</v>
      </c>
      <c r="M4141">
        <v>1</v>
      </c>
      <c r="N4141">
        <v>25</v>
      </c>
      <c r="O4141">
        <v>1.1000000000000001</v>
      </c>
      <c r="P4141">
        <v>7</v>
      </c>
      <c r="Q4141">
        <v>8</v>
      </c>
      <c r="R4141">
        <v>0.875</v>
      </c>
      <c r="S4141">
        <v>14</v>
      </c>
    </row>
    <row r="4142" spans="1:19" x14ac:dyDescent="0.2">
      <c r="A4142" t="s">
        <v>18800</v>
      </c>
      <c r="B4142" t="s">
        <v>18801</v>
      </c>
      <c r="C4142" t="s">
        <v>216</v>
      </c>
      <c r="D4142" t="s">
        <v>1002</v>
      </c>
      <c r="E4142" s="23">
        <v>42217</v>
      </c>
      <c r="F4142">
        <v>8</v>
      </c>
      <c r="G4142">
        <v>7</v>
      </c>
      <c r="H4142">
        <v>1.1428571428571428</v>
      </c>
      <c r="I4142">
        <v>65</v>
      </c>
      <c r="J4142">
        <v>90</v>
      </c>
      <c r="K4142">
        <v>0.72222222222222221</v>
      </c>
      <c r="L4142">
        <v>90</v>
      </c>
      <c r="M4142">
        <v>1</v>
      </c>
      <c r="N4142">
        <v>56</v>
      </c>
      <c r="P4142">
        <v>1</v>
      </c>
      <c r="Q4142">
        <v>3</v>
      </c>
      <c r="R4142">
        <v>0.33333333333333331</v>
      </c>
      <c r="S4142">
        <v>9</v>
      </c>
    </row>
    <row r="4143" spans="1:19" x14ac:dyDescent="0.2">
      <c r="A4143" t="s">
        <v>18977</v>
      </c>
      <c r="B4143" t="s">
        <v>18978</v>
      </c>
      <c r="C4143" t="s">
        <v>229</v>
      </c>
      <c r="D4143" t="s">
        <v>1002</v>
      </c>
      <c r="E4143" s="23">
        <v>42217</v>
      </c>
      <c r="F4143">
        <v>1</v>
      </c>
      <c r="G4143">
        <v>2</v>
      </c>
      <c r="H4143">
        <v>0.5</v>
      </c>
      <c r="I4143">
        <v>0</v>
      </c>
      <c r="J4143">
        <v>0</v>
      </c>
      <c r="K4143" t="e">
        <v>#DIV/0!</v>
      </c>
      <c r="L4143">
        <v>0</v>
      </c>
      <c r="M4143" t="e">
        <v>#DIV/0!</v>
      </c>
      <c r="N4143">
        <v>0</v>
      </c>
      <c r="P4143">
        <v>0</v>
      </c>
      <c r="Q4143">
        <v>0</v>
      </c>
      <c r="R4143" t="e">
        <v>#DIV/0!</v>
      </c>
      <c r="S4143">
        <v>0</v>
      </c>
    </row>
    <row r="4144" spans="1:19" x14ac:dyDescent="0.2">
      <c r="A4144" t="s">
        <v>19154</v>
      </c>
      <c r="B4144" t="s">
        <v>19155</v>
      </c>
      <c r="C4144" t="s">
        <v>230</v>
      </c>
      <c r="D4144" t="s">
        <v>1000</v>
      </c>
      <c r="E4144" s="23">
        <v>42217</v>
      </c>
      <c r="F4144">
        <v>1</v>
      </c>
      <c r="G4144">
        <v>2</v>
      </c>
      <c r="H4144">
        <v>0.5</v>
      </c>
      <c r="I4144">
        <v>0</v>
      </c>
      <c r="J4144">
        <v>0</v>
      </c>
      <c r="K4144" t="e">
        <v>#DIV/0!</v>
      </c>
      <c r="L4144">
        <v>0</v>
      </c>
      <c r="M4144" t="e">
        <v>#DIV/0!</v>
      </c>
      <c r="N4144">
        <v>0</v>
      </c>
      <c r="P4144">
        <v>0</v>
      </c>
      <c r="Q4144">
        <v>0</v>
      </c>
      <c r="R4144" t="e">
        <v>#DIV/0!</v>
      </c>
      <c r="S4144">
        <v>0</v>
      </c>
    </row>
    <row r="4145" spans="1:19" x14ac:dyDescent="0.2">
      <c r="A4145" t="s">
        <v>19333</v>
      </c>
      <c r="B4145" t="s">
        <v>19334</v>
      </c>
      <c r="C4145" t="s">
        <v>234</v>
      </c>
      <c r="D4145" t="s">
        <v>1000</v>
      </c>
      <c r="E4145" s="23">
        <v>42217</v>
      </c>
      <c r="F4145">
        <v>3</v>
      </c>
      <c r="G4145">
        <v>7</v>
      </c>
      <c r="H4145">
        <v>0.42857142857142855</v>
      </c>
      <c r="I4145">
        <v>17</v>
      </c>
      <c r="J4145">
        <v>30</v>
      </c>
      <c r="K4145">
        <v>0.56666666666666665</v>
      </c>
      <c r="L4145">
        <v>70</v>
      </c>
      <c r="M4145">
        <v>0.42857142857142855</v>
      </c>
      <c r="N4145">
        <v>17</v>
      </c>
      <c r="P4145">
        <v>0</v>
      </c>
      <c r="Q4145">
        <v>0</v>
      </c>
      <c r="R4145" t="e">
        <v>#DIV/0!</v>
      </c>
      <c r="S4145">
        <v>0</v>
      </c>
    </row>
    <row r="4146" spans="1:19" x14ac:dyDescent="0.2">
      <c r="A4146" t="s">
        <v>19512</v>
      </c>
      <c r="B4146" t="s">
        <v>19513</v>
      </c>
      <c r="C4146" t="s">
        <v>233</v>
      </c>
      <c r="D4146" t="s">
        <v>1002</v>
      </c>
      <c r="E4146" s="23">
        <v>42217</v>
      </c>
      <c r="F4146">
        <v>3</v>
      </c>
      <c r="G4146">
        <v>7</v>
      </c>
      <c r="H4146">
        <v>0.42857142857142855</v>
      </c>
      <c r="I4146">
        <v>17</v>
      </c>
      <c r="J4146">
        <v>30</v>
      </c>
      <c r="K4146">
        <v>0.56666666666666665</v>
      </c>
      <c r="L4146">
        <v>70</v>
      </c>
      <c r="M4146">
        <v>0.42857142857142855</v>
      </c>
      <c r="N4146">
        <v>17</v>
      </c>
      <c r="P4146">
        <v>0</v>
      </c>
      <c r="Q4146">
        <v>0</v>
      </c>
      <c r="R4146" t="e">
        <v>#DIV/0!</v>
      </c>
      <c r="S4146">
        <v>0</v>
      </c>
    </row>
    <row r="4147" spans="1:19" x14ac:dyDescent="0.2">
      <c r="A4147" t="s">
        <v>19610</v>
      </c>
      <c r="B4147" t="s">
        <v>19611</v>
      </c>
      <c r="C4147" t="s">
        <v>342</v>
      </c>
      <c r="D4147" t="s">
        <v>1000</v>
      </c>
      <c r="E4147" s="23">
        <v>42217</v>
      </c>
      <c r="F4147">
        <v>3</v>
      </c>
      <c r="G4147">
        <v>3</v>
      </c>
      <c r="H4147">
        <v>1</v>
      </c>
      <c r="I4147">
        <v>22</v>
      </c>
      <c r="J4147">
        <v>30</v>
      </c>
      <c r="K4147">
        <v>0.73333333333333328</v>
      </c>
      <c r="L4147">
        <v>30</v>
      </c>
      <c r="M4147">
        <v>1</v>
      </c>
      <c r="N4147">
        <v>22</v>
      </c>
      <c r="P4147">
        <v>2</v>
      </c>
      <c r="Q4147">
        <v>2</v>
      </c>
      <c r="R4147">
        <v>1</v>
      </c>
      <c r="S4147">
        <v>0</v>
      </c>
    </row>
    <row r="4148" spans="1:19" x14ac:dyDescent="0.2">
      <c r="A4148" t="s">
        <v>19710</v>
      </c>
      <c r="B4148" t="s">
        <v>19711</v>
      </c>
      <c r="C4148" t="s">
        <v>340</v>
      </c>
      <c r="D4148" t="s">
        <v>1002</v>
      </c>
      <c r="E4148" s="23">
        <v>42217</v>
      </c>
      <c r="F4148">
        <v>3</v>
      </c>
      <c r="G4148">
        <v>3</v>
      </c>
      <c r="H4148">
        <v>1</v>
      </c>
      <c r="I4148">
        <v>22</v>
      </c>
      <c r="J4148">
        <v>30</v>
      </c>
      <c r="K4148">
        <v>0.73333333333333328</v>
      </c>
      <c r="L4148">
        <v>30</v>
      </c>
      <c r="M4148">
        <v>1</v>
      </c>
      <c r="N4148">
        <v>22</v>
      </c>
      <c r="P4148">
        <v>2</v>
      </c>
      <c r="Q4148">
        <v>2</v>
      </c>
      <c r="R4148">
        <v>1</v>
      </c>
      <c r="S4148">
        <v>0</v>
      </c>
    </row>
    <row r="4149" spans="1:19" x14ac:dyDescent="0.2">
      <c r="A4149" t="s">
        <v>19887</v>
      </c>
      <c r="B4149" t="s">
        <v>19888</v>
      </c>
      <c r="C4149" t="s">
        <v>220</v>
      </c>
      <c r="D4149" t="s">
        <v>1000</v>
      </c>
      <c r="E4149" s="23">
        <v>42217</v>
      </c>
      <c r="F4149">
        <v>17</v>
      </c>
      <c r="G4149">
        <v>16</v>
      </c>
      <c r="H4149">
        <v>1.0625</v>
      </c>
      <c r="I4149">
        <v>31</v>
      </c>
      <c r="J4149">
        <v>44</v>
      </c>
      <c r="K4149">
        <v>0.70454545454545459</v>
      </c>
      <c r="L4149">
        <v>48</v>
      </c>
      <c r="M4149">
        <v>0.91666666666666663</v>
      </c>
      <c r="N4149">
        <v>23</v>
      </c>
      <c r="P4149">
        <v>5</v>
      </c>
      <c r="Q4149">
        <v>7</v>
      </c>
      <c r="R4149">
        <v>0.7142857142857143</v>
      </c>
      <c r="S4149">
        <v>8</v>
      </c>
    </row>
    <row r="4150" spans="1:19" x14ac:dyDescent="0.2">
      <c r="A4150" t="s">
        <v>20066</v>
      </c>
      <c r="B4150" t="s">
        <v>20067</v>
      </c>
      <c r="C4150" t="s">
        <v>221</v>
      </c>
      <c r="D4150" t="s">
        <v>1002</v>
      </c>
      <c r="E4150" s="23">
        <v>42217</v>
      </c>
      <c r="F4150">
        <v>11</v>
      </c>
      <c r="G4150">
        <v>12</v>
      </c>
      <c r="H4150">
        <v>0.91666666666666663</v>
      </c>
      <c r="I4150">
        <v>25</v>
      </c>
      <c r="J4150">
        <v>36</v>
      </c>
      <c r="K4150">
        <v>0.69444444444444442</v>
      </c>
      <c r="L4150">
        <v>40</v>
      </c>
      <c r="M4150">
        <v>0.9</v>
      </c>
      <c r="N4150">
        <v>18</v>
      </c>
      <c r="O4150">
        <v>0.74015789473684201</v>
      </c>
      <c r="P4150">
        <v>5</v>
      </c>
      <c r="Q4150">
        <v>7</v>
      </c>
      <c r="R4150">
        <v>0.7142857142857143</v>
      </c>
      <c r="S4150">
        <v>7</v>
      </c>
    </row>
    <row r="4151" spans="1:19" x14ac:dyDescent="0.2">
      <c r="A4151" t="s">
        <v>20243</v>
      </c>
      <c r="B4151" t="s">
        <v>20244</v>
      </c>
      <c r="C4151" t="s">
        <v>222</v>
      </c>
      <c r="D4151" t="s">
        <v>1002</v>
      </c>
      <c r="E4151" s="23">
        <v>42217</v>
      </c>
      <c r="F4151">
        <v>6</v>
      </c>
      <c r="G4151">
        <v>4</v>
      </c>
      <c r="H4151">
        <v>1.5</v>
      </c>
      <c r="I4151">
        <v>6</v>
      </c>
      <c r="J4151">
        <v>8</v>
      </c>
      <c r="K4151">
        <v>0.75</v>
      </c>
      <c r="L4151">
        <v>8</v>
      </c>
      <c r="M4151">
        <v>1</v>
      </c>
      <c r="N4151">
        <v>5</v>
      </c>
      <c r="O4151">
        <v>0.76700000000000002</v>
      </c>
      <c r="P4151">
        <v>0</v>
      </c>
      <c r="Q4151">
        <v>0</v>
      </c>
      <c r="R4151" t="e">
        <v>#DIV/0!</v>
      </c>
      <c r="S4151">
        <v>1</v>
      </c>
    </row>
    <row r="4152" spans="1:19" x14ac:dyDescent="0.2">
      <c r="A4152" t="s">
        <v>20420</v>
      </c>
      <c r="B4152" t="s">
        <v>20421</v>
      </c>
      <c r="C4152" t="s">
        <v>211</v>
      </c>
      <c r="D4152" t="s">
        <v>1002</v>
      </c>
      <c r="E4152" s="23">
        <v>42217</v>
      </c>
      <c r="F4152">
        <v>3</v>
      </c>
      <c r="G4152">
        <v>3</v>
      </c>
      <c r="H4152">
        <v>1</v>
      </c>
      <c r="I4152">
        <v>18</v>
      </c>
      <c r="J4152">
        <v>28</v>
      </c>
      <c r="K4152">
        <v>0.6428571428571429</v>
      </c>
      <c r="L4152">
        <v>28</v>
      </c>
      <c r="M4152">
        <v>1</v>
      </c>
      <c r="N4152">
        <v>18</v>
      </c>
      <c r="P4152">
        <v>1</v>
      </c>
      <c r="Q4152">
        <v>5</v>
      </c>
      <c r="R4152">
        <v>0.2</v>
      </c>
      <c r="S4152">
        <v>0</v>
      </c>
    </row>
    <row r="4153" spans="1:19" x14ac:dyDescent="0.2">
      <c r="A4153" t="s">
        <v>20597</v>
      </c>
      <c r="B4153" t="s">
        <v>20598</v>
      </c>
      <c r="C4153" t="s">
        <v>207</v>
      </c>
      <c r="D4153" t="s">
        <v>1000</v>
      </c>
      <c r="E4153" s="23">
        <v>42217</v>
      </c>
      <c r="F4153">
        <v>12</v>
      </c>
      <c r="G4153">
        <v>12</v>
      </c>
      <c r="H4153">
        <v>1</v>
      </c>
      <c r="I4153">
        <v>56</v>
      </c>
      <c r="J4153">
        <v>73</v>
      </c>
      <c r="K4153">
        <v>0.76712328767123283</v>
      </c>
      <c r="L4153">
        <v>73</v>
      </c>
      <c r="M4153">
        <v>1</v>
      </c>
      <c r="N4153">
        <v>52</v>
      </c>
      <c r="P4153">
        <v>9</v>
      </c>
      <c r="Q4153">
        <v>14</v>
      </c>
      <c r="R4153">
        <v>0.6428571428571429</v>
      </c>
      <c r="S4153">
        <v>4</v>
      </c>
    </row>
    <row r="4154" spans="1:19" x14ac:dyDescent="0.2">
      <c r="A4154" t="s">
        <v>20841</v>
      </c>
      <c r="B4154" t="s">
        <v>20842</v>
      </c>
      <c r="C4154" t="s">
        <v>210</v>
      </c>
      <c r="D4154" t="s">
        <v>1002</v>
      </c>
      <c r="E4154" s="23">
        <v>42217</v>
      </c>
      <c r="F4154">
        <v>5</v>
      </c>
      <c r="G4154">
        <v>4</v>
      </c>
      <c r="H4154">
        <v>1.25</v>
      </c>
      <c r="I4154">
        <v>23</v>
      </c>
      <c r="J4154">
        <v>35</v>
      </c>
      <c r="K4154">
        <v>0.65714285714285714</v>
      </c>
      <c r="L4154">
        <v>35</v>
      </c>
      <c r="M4154">
        <v>1</v>
      </c>
      <c r="N4154">
        <v>21</v>
      </c>
      <c r="O4154">
        <v>0.8125</v>
      </c>
      <c r="P4154">
        <v>8</v>
      </c>
      <c r="Q4154">
        <v>9</v>
      </c>
      <c r="R4154">
        <v>0.88888888888888884</v>
      </c>
      <c r="S4154">
        <v>2</v>
      </c>
    </row>
    <row r="4155" spans="1:19" x14ac:dyDescent="0.2">
      <c r="A4155" t="s">
        <v>21018</v>
      </c>
      <c r="B4155" t="s">
        <v>21019</v>
      </c>
      <c r="C4155" t="s">
        <v>208</v>
      </c>
      <c r="D4155" t="s">
        <v>1002</v>
      </c>
      <c r="E4155" s="23">
        <v>42217</v>
      </c>
      <c r="F4155">
        <v>4</v>
      </c>
      <c r="G4155">
        <v>5</v>
      </c>
      <c r="H4155">
        <v>0.8</v>
      </c>
      <c r="I4155">
        <v>15</v>
      </c>
      <c r="J4155">
        <v>10</v>
      </c>
      <c r="K4155">
        <v>1.5</v>
      </c>
      <c r="L4155">
        <v>10</v>
      </c>
      <c r="M4155">
        <v>1</v>
      </c>
      <c r="N4155">
        <v>13</v>
      </c>
      <c r="P4155">
        <v>0</v>
      </c>
      <c r="Q4155">
        <v>0</v>
      </c>
      <c r="R4155" t="e">
        <v>#DIV/0!</v>
      </c>
      <c r="S4155">
        <v>2</v>
      </c>
    </row>
    <row r="4156" spans="1:19" x14ac:dyDescent="0.2">
      <c r="A4156" t="s">
        <v>21273</v>
      </c>
      <c r="B4156" t="s">
        <v>21274</v>
      </c>
      <c r="C4156" t="s">
        <v>213</v>
      </c>
      <c r="D4156" t="s">
        <v>1002</v>
      </c>
      <c r="E4156" s="23">
        <v>42217</v>
      </c>
      <c r="F4156">
        <v>2</v>
      </c>
      <c r="G4156">
        <v>3</v>
      </c>
      <c r="H4156">
        <v>0.66666666666666663</v>
      </c>
      <c r="I4156">
        <v>14</v>
      </c>
      <c r="J4156">
        <v>12</v>
      </c>
      <c r="K4156">
        <v>1.1666666666666667</v>
      </c>
      <c r="L4156">
        <v>20</v>
      </c>
      <c r="M4156">
        <v>0.6</v>
      </c>
      <c r="N4156">
        <v>13</v>
      </c>
      <c r="P4156">
        <v>0</v>
      </c>
      <c r="Q4156">
        <v>1</v>
      </c>
      <c r="R4156">
        <v>0</v>
      </c>
      <c r="S4156">
        <v>1</v>
      </c>
    </row>
    <row r="4157" spans="1:19" x14ac:dyDescent="0.2">
      <c r="A4157" t="s">
        <v>21515</v>
      </c>
      <c r="B4157" t="s">
        <v>21516</v>
      </c>
      <c r="C4157" t="s">
        <v>212</v>
      </c>
      <c r="D4157" t="s">
        <v>1000</v>
      </c>
      <c r="E4157" s="23">
        <v>42217</v>
      </c>
      <c r="F4157">
        <v>2</v>
      </c>
      <c r="G4157">
        <v>3</v>
      </c>
      <c r="H4157">
        <v>0.66666666666666663</v>
      </c>
      <c r="I4157">
        <v>14</v>
      </c>
      <c r="J4157">
        <v>12</v>
      </c>
      <c r="K4157">
        <v>1.1666666666666667</v>
      </c>
      <c r="L4157">
        <v>20</v>
      </c>
      <c r="M4157">
        <v>0.6</v>
      </c>
      <c r="N4157">
        <v>13</v>
      </c>
      <c r="P4157">
        <v>0</v>
      </c>
      <c r="Q4157">
        <v>1</v>
      </c>
      <c r="R4157">
        <v>0</v>
      </c>
      <c r="S4157">
        <v>1</v>
      </c>
    </row>
    <row r="4158" spans="1:19" x14ac:dyDescent="0.2">
      <c r="A4158" t="s">
        <v>21724</v>
      </c>
      <c r="B4158" t="s">
        <v>21725</v>
      </c>
      <c r="C4158" t="s">
        <v>217</v>
      </c>
      <c r="D4158" t="s">
        <v>1000</v>
      </c>
      <c r="E4158" s="23">
        <v>42217</v>
      </c>
      <c r="F4158">
        <v>4</v>
      </c>
      <c r="G4158">
        <v>7</v>
      </c>
      <c r="H4158">
        <v>0.5714285714285714</v>
      </c>
      <c r="I4158">
        <v>14</v>
      </c>
      <c r="J4158">
        <v>50</v>
      </c>
      <c r="K4158">
        <v>0.28000000000000003</v>
      </c>
      <c r="L4158">
        <v>50</v>
      </c>
      <c r="M4158">
        <v>1</v>
      </c>
      <c r="N4158">
        <v>13</v>
      </c>
      <c r="P4158">
        <v>0</v>
      </c>
      <c r="Q4158">
        <v>0</v>
      </c>
      <c r="R4158" t="e">
        <v>#DIV/0!</v>
      </c>
      <c r="S4158">
        <v>1</v>
      </c>
    </row>
    <row r="4159" spans="1:19" x14ac:dyDescent="0.2">
      <c r="A4159" t="s">
        <v>21968</v>
      </c>
      <c r="B4159" t="s">
        <v>21969</v>
      </c>
      <c r="C4159" t="s">
        <v>218</v>
      </c>
      <c r="D4159" t="s">
        <v>1002</v>
      </c>
      <c r="E4159" s="23">
        <v>42217</v>
      </c>
      <c r="F4159">
        <v>1</v>
      </c>
      <c r="G4159">
        <v>4</v>
      </c>
      <c r="H4159">
        <v>0.25</v>
      </c>
      <c r="I4159">
        <v>2</v>
      </c>
      <c r="J4159">
        <v>20</v>
      </c>
      <c r="K4159">
        <v>0.1</v>
      </c>
      <c r="L4159">
        <v>20</v>
      </c>
      <c r="M4159">
        <v>1</v>
      </c>
      <c r="N4159">
        <v>1</v>
      </c>
      <c r="P4159">
        <v>0</v>
      </c>
      <c r="Q4159">
        <v>0</v>
      </c>
      <c r="R4159" t="e">
        <v>#DIV/0!</v>
      </c>
      <c r="S4159">
        <v>1</v>
      </c>
    </row>
    <row r="4160" spans="1:19" x14ac:dyDescent="0.2">
      <c r="A4160" t="s">
        <v>22145</v>
      </c>
      <c r="B4160" t="s">
        <v>22146</v>
      </c>
      <c r="C4160" t="s">
        <v>219</v>
      </c>
      <c r="D4160" t="s">
        <v>1002</v>
      </c>
      <c r="E4160" s="23">
        <v>42217</v>
      </c>
      <c r="F4160">
        <v>3</v>
      </c>
      <c r="G4160">
        <v>3</v>
      </c>
      <c r="H4160">
        <v>1</v>
      </c>
      <c r="I4160">
        <v>12</v>
      </c>
      <c r="J4160">
        <v>30</v>
      </c>
      <c r="K4160">
        <v>0.4</v>
      </c>
      <c r="L4160">
        <v>30</v>
      </c>
      <c r="M4160">
        <v>1</v>
      </c>
      <c r="N4160">
        <v>12</v>
      </c>
      <c r="P4160">
        <v>0</v>
      </c>
      <c r="Q4160">
        <v>0</v>
      </c>
      <c r="R4160" t="e">
        <v>#DIV/0!</v>
      </c>
      <c r="S4160">
        <v>0</v>
      </c>
    </row>
    <row r="4161" spans="1:19" x14ac:dyDescent="0.2">
      <c r="A4161" t="s">
        <v>9315</v>
      </c>
      <c r="B4161" t="s">
        <v>9316</v>
      </c>
      <c r="C4161" t="s">
        <v>211</v>
      </c>
      <c r="D4161" t="s">
        <v>1000</v>
      </c>
      <c r="E4161" s="23">
        <v>42248</v>
      </c>
      <c r="F4161">
        <v>4</v>
      </c>
      <c r="G4161">
        <v>4</v>
      </c>
      <c r="H4161">
        <v>1</v>
      </c>
      <c r="I4161">
        <v>26</v>
      </c>
      <c r="J4161">
        <v>24</v>
      </c>
      <c r="K4161">
        <v>1.0833333333333333</v>
      </c>
      <c r="L4161">
        <v>24</v>
      </c>
      <c r="M4161">
        <v>1</v>
      </c>
      <c r="N4161">
        <v>15</v>
      </c>
      <c r="P4161">
        <v>0</v>
      </c>
      <c r="Q4161">
        <v>1</v>
      </c>
      <c r="R4161">
        <v>0</v>
      </c>
      <c r="S4161">
        <v>11</v>
      </c>
    </row>
    <row r="4162" spans="1:19" x14ac:dyDescent="0.2">
      <c r="A4162" t="s">
        <v>8476</v>
      </c>
      <c r="B4162" t="s">
        <v>8477</v>
      </c>
      <c r="C4162" t="s">
        <v>213</v>
      </c>
      <c r="D4162" t="s">
        <v>1000</v>
      </c>
      <c r="E4162" s="23">
        <v>42248</v>
      </c>
      <c r="F4162">
        <v>2</v>
      </c>
      <c r="G4162">
        <v>3</v>
      </c>
      <c r="H4162">
        <v>0.66666666666666663</v>
      </c>
      <c r="I4162">
        <v>16</v>
      </c>
      <c r="J4162">
        <v>12</v>
      </c>
      <c r="K4162">
        <v>1.3333333333333333</v>
      </c>
      <c r="L4162">
        <v>20</v>
      </c>
      <c r="M4162">
        <v>0.6</v>
      </c>
      <c r="N4162">
        <v>12</v>
      </c>
      <c r="P4162">
        <v>0</v>
      </c>
      <c r="Q4162">
        <v>2</v>
      </c>
      <c r="R4162">
        <v>0</v>
      </c>
      <c r="S4162">
        <v>4</v>
      </c>
    </row>
    <row r="4163" spans="1:19" x14ac:dyDescent="0.2">
      <c r="A4163" t="s">
        <v>5052</v>
      </c>
      <c r="B4163" t="s">
        <v>5053</v>
      </c>
      <c r="C4163" t="s">
        <v>229</v>
      </c>
      <c r="D4163" t="s">
        <v>1000</v>
      </c>
      <c r="E4163" s="23">
        <v>42248</v>
      </c>
      <c r="F4163">
        <v>1</v>
      </c>
      <c r="G4163">
        <v>2</v>
      </c>
      <c r="H4163">
        <v>0.5</v>
      </c>
      <c r="I4163">
        <v>0</v>
      </c>
      <c r="J4163">
        <v>6</v>
      </c>
      <c r="K4163">
        <v>0</v>
      </c>
      <c r="L4163">
        <v>12</v>
      </c>
      <c r="M4163">
        <v>0.5</v>
      </c>
      <c r="N4163">
        <v>0</v>
      </c>
      <c r="P4163">
        <v>0</v>
      </c>
      <c r="Q4163">
        <v>0</v>
      </c>
      <c r="R4163" t="e">
        <v>#DIV/0!</v>
      </c>
      <c r="S4163">
        <v>0</v>
      </c>
    </row>
    <row r="4164" spans="1:19" x14ac:dyDescent="0.2">
      <c r="A4164" t="s">
        <v>5676</v>
      </c>
      <c r="B4164" t="s">
        <v>5677</v>
      </c>
      <c r="C4164" t="s">
        <v>1047</v>
      </c>
      <c r="D4164" t="s">
        <v>1000</v>
      </c>
      <c r="E4164" s="23">
        <v>42248</v>
      </c>
      <c r="F4164">
        <v>5</v>
      </c>
      <c r="G4164">
        <v>5</v>
      </c>
      <c r="H4164">
        <v>1</v>
      </c>
      <c r="I4164">
        <v>33</v>
      </c>
      <c r="J4164">
        <v>25</v>
      </c>
      <c r="K4164">
        <v>1.32</v>
      </c>
      <c r="L4164">
        <v>25</v>
      </c>
      <c r="M4164">
        <v>1</v>
      </c>
      <c r="N4164">
        <v>29</v>
      </c>
      <c r="P4164">
        <v>5</v>
      </c>
      <c r="Q4164">
        <v>5</v>
      </c>
      <c r="R4164">
        <v>1</v>
      </c>
      <c r="S4164">
        <v>4</v>
      </c>
    </row>
    <row r="4165" spans="1:19" x14ac:dyDescent="0.2">
      <c r="A4165" t="s">
        <v>13215</v>
      </c>
      <c r="B4165" t="s">
        <v>13127</v>
      </c>
      <c r="C4165" t="s">
        <v>1051</v>
      </c>
      <c r="D4165" t="s">
        <v>1002</v>
      </c>
      <c r="E4165" s="23">
        <v>42248</v>
      </c>
      <c r="F4165">
        <v>3</v>
      </c>
      <c r="G4165">
        <v>3</v>
      </c>
      <c r="H4165">
        <v>1</v>
      </c>
      <c r="I4165">
        <v>2</v>
      </c>
      <c r="J4165">
        <v>15</v>
      </c>
      <c r="K4165">
        <v>0.13333333333333333</v>
      </c>
      <c r="L4165">
        <v>15</v>
      </c>
      <c r="M4165">
        <v>1</v>
      </c>
      <c r="N4165">
        <v>1</v>
      </c>
      <c r="P4165">
        <v>0</v>
      </c>
      <c r="Q4165">
        <v>0</v>
      </c>
      <c r="R4165" t="e">
        <v>#DIV/0!</v>
      </c>
      <c r="S4165">
        <v>1</v>
      </c>
    </row>
    <row r="4166" spans="1:19" x14ac:dyDescent="0.2">
      <c r="A4166" t="s">
        <v>10553</v>
      </c>
      <c r="B4166" t="s">
        <v>10554</v>
      </c>
      <c r="C4166" t="s">
        <v>205</v>
      </c>
      <c r="D4166" t="s">
        <v>1000</v>
      </c>
      <c r="E4166" s="23">
        <v>42248</v>
      </c>
      <c r="F4166">
        <v>4</v>
      </c>
      <c r="G4166">
        <v>5</v>
      </c>
      <c r="H4166">
        <v>0.8</v>
      </c>
      <c r="I4166">
        <v>21</v>
      </c>
      <c r="J4166">
        <v>40</v>
      </c>
      <c r="K4166">
        <v>0.52500000000000002</v>
      </c>
      <c r="L4166">
        <v>45</v>
      </c>
      <c r="M4166">
        <v>0.88888888888888884</v>
      </c>
      <c r="N4166">
        <v>12</v>
      </c>
      <c r="O4166">
        <v>0.92500000000000004</v>
      </c>
      <c r="P4166">
        <v>2</v>
      </c>
      <c r="Q4166">
        <v>3</v>
      </c>
      <c r="R4166">
        <v>0.66666666666666663</v>
      </c>
      <c r="S4166">
        <v>9</v>
      </c>
    </row>
    <row r="4167" spans="1:19" x14ac:dyDescent="0.2">
      <c r="A4167" t="s">
        <v>8900</v>
      </c>
      <c r="B4167" t="s">
        <v>8901</v>
      </c>
      <c r="C4167" t="s">
        <v>210</v>
      </c>
      <c r="D4167" t="s">
        <v>1000</v>
      </c>
      <c r="E4167" s="23">
        <v>42248</v>
      </c>
      <c r="F4167">
        <v>5</v>
      </c>
      <c r="G4167">
        <v>5</v>
      </c>
      <c r="H4167">
        <v>1</v>
      </c>
      <c r="I4167">
        <v>24</v>
      </c>
      <c r="J4167">
        <v>35</v>
      </c>
      <c r="K4167">
        <v>0.68571428571428572</v>
      </c>
      <c r="L4167">
        <v>35</v>
      </c>
      <c r="M4167">
        <v>1</v>
      </c>
      <c r="N4167">
        <v>15</v>
      </c>
      <c r="O4167">
        <v>1.05</v>
      </c>
      <c r="P4167">
        <v>5</v>
      </c>
      <c r="Q4167">
        <v>6</v>
      </c>
      <c r="R4167">
        <v>0.83333333333333337</v>
      </c>
      <c r="S4167">
        <v>9</v>
      </c>
    </row>
    <row r="4168" spans="1:19" x14ac:dyDescent="0.2">
      <c r="A4168" t="s">
        <v>6095</v>
      </c>
      <c r="B4168" t="s">
        <v>6096</v>
      </c>
      <c r="C4168" t="s">
        <v>215</v>
      </c>
      <c r="D4168" t="s">
        <v>1000</v>
      </c>
      <c r="E4168" s="23">
        <v>42248</v>
      </c>
      <c r="F4168">
        <v>8</v>
      </c>
      <c r="G4168">
        <v>8</v>
      </c>
      <c r="H4168">
        <v>1</v>
      </c>
      <c r="I4168">
        <v>40</v>
      </c>
      <c r="J4168">
        <v>54</v>
      </c>
      <c r="K4168">
        <v>0.7407407407407407</v>
      </c>
      <c r="L4168">
        <v>54</v>
      </c>
      <c r="M4168">
        <v>1</v>
      </c>
      <c r="N4168">
        <v>28</v>
      </c>
      <c r="O4168">
        <v>1</v>
      </c>
      <c r="P4168">
        <v>5</v>
      </c>
      <c r="Q4168">
        <v>8</v>
      </c>
      <c r="R4168">
        <v>0.625</v>
      </c>
      <c r="S4168">
        <v>12</v>
      </c>
    </row>
    <row r="4169" spans="1:19" x14ac:dyDescent="0.2">
      <c r="A4169" t="s">
        <v>3395</v>
      </c>
      <c r="B4169" t="s">
        <v>3396</v>
      </c>
      <c r="C4169" t="s">
        <v>221</v>
      </c>
      <c r="D4169" t="s">
        <v>1000</v>
      </c>
      <c r="E4169" s="23">
        <v>42248</v>
      </c>
      <c r="F4169">
        <v>11</v>
      </c>
      <c r="G4169">
        <v>12</v>
      </c>
      <c r="H4169">
        <v>0.91666666666666663</v>
      </c>
      <c r="I4169">
        <v>13</v>
      </c>
      <c r="J4169">
        <v>36</v>
      </c>
      <c r="K4169">
        <v>0.3611111111111111</v>
      </c>
      <c r="L4169">
        <v>40</v>
      </c>
      <c r="M4169">
        <v>0.9</v>
      </c>
      <c r="N4169">
        <v>3</v>
      </c>
      <c r="O4169">
        <v>0.78755000000000008</v>
      </c>
      <c r="P4169">
        <v>8</v>
      </c>
      <c r="Q4169">
        <v>11</v>
      </c>
      <c r="R4169">
        <v>0.72727272727272729</v>
      </c>
      <c r="S4169">
        <v>10</v>
      </c>
    </row>
    <row r="4170" spans="1:19" x14ac:dyDescent="0.2">
      <c r="A4170" t="s">
        <v>3220</v>
      </c>
      <c r="B4170" t="s">
        <v>3221</v>
      </c>
      <c r="C4170" t="s">
        <v>222</v>
      </c>
      <c r="D4170" t="s">
        <v>1000</v>
      </c>
      <c r="E4170" s="23">
        <v>42248</v>
      </c>
      <c r="F4170">
        <v>4</v>
      </c>
      <c r="G4170">
        <v>4</v>
      </c>
      <c r="H4170">
        <v>1</v>
      </c>
      <c r="I4170">
        <v>6</v>
      </c>
      <c r="J4170">
        <v>8</v>
      </c>
      <c r="K4170">
        <v>0.75</v>
      </c>
      <c r="L4170">
        <v>8</v>
      </c>
      <c r="M4170">
        <v>1</v>
      </c>
      <c r="N4170">
        <v>6</v>
      </c>
      <c r="O4170">
        <v>0.82199999999999995</v>
      </c>
      <c r="P4170">
        <v>0</v>
      </c>
      <c r="Q4170">
        <v>0</v>
      </c>
      <c r="R4170" t="e">
        <v>#DIV/0!</v>
      </c>
      <c r="S4170">
        <v>0</v>
      </c>
    </row>
    <row r="4171" spans="1:19" x14ac:dyDescent="0.2">
      <c r="A4171" t="s">
        <v>7265</v>
      </c>
      <c r="B4171" t="s">
        <v>7266</v>
      </c>
      <c r="C4171" t="s">
        <v>1052</v>
      </c>
      <c r="D4171" t="s">
        <v>1000</v>
      </c>
      <c r="E4171" s="23">
        <v>42248</v>
      </c>
      <c r="F4171">
        <v>3</v>
      </c>
      <c r="G4171">
        <v>4</v>
      </c>
      <c r="H4171">
        <v>0.75</v>
      </c>
      <c r="I4171">
        <v>12</v>
      </c>
      <c r="J4171">
        <v>9</v>
      </c>
      <c r="K4171">
        <v>1.3333333333333333</v>
      </c>
      <c r="L4171">
        <v>14</v>
      </c>
      <c r="M4171">
        <v>0.6428571428571429</v>
      </c>
      <c r="N4171">
        <v>9</v>
      </c>
      <c r="P4171">
        <v>0</v>
      </c>
      <c r="Q4171">
        <v>0</v>
      </c>
      <c r="R4171" t="e">
        <v>#DIV/0!</v>
      </c>
      <c r="S4171">
        <v>3</v>
      </c>
    </row>
    <row r="4172" spans="1:19" x14ac:dyDescent="0.2">
      <c r="A4172" t="s">
        <v>5257</v>
      </c>
      <c r="B4172" t="s">
        <v>5258</v>
      </c>
      <c r="C4172" t="s">
        <v>1053</v>
      </c>
      <c r="D4172" t="s">
        <v>1000</v>
      </c>
      <c r="E4172" s="23">
        <v>42248</v>
      </c>
      <c r="F4172">
        <v>5</v>
      </c>
      <c r="G4172">
        <v>5</v>
      </c>
      <c r="H4172">
        <v>1</v>
      </c>
      <c r="I4172">
        <v>10</v>
      </c>
      <c r="J4172">
        <v>25</v>
      </c>
      <c r="K4172">
        <v>0.4</v>
      </c>
      <c r="L4172">
        <v>25</v>
      </c>
      <c r="M4172">
        <v>1</v>
      </c>
      <c r="N4172">
        <v>8</v>
      </c>
      <c r="P4172">
        <v>0</v>
      </c>
      <c r="Q4172">
        <v>4</v>
      </c>
      <c r="R4172">
        <v>0</v>
      </c>
      <c r="S4172">
        <v>2</v>
      </c>
    </row>
    <row r="4173" spans="1:19" x14ac:dyDescent="0.2">
      <c r="A4173" t="s">
        <v>12256</v>
      </c>
      <c r="B4173" t="s">
        <v>12257</v>
      </c>
      <c r="C4173" t="s">
        <v>200</v>
      </c>
      <c r="D4173" t="s">
        <v>1000</v>
      </c>
      <c r="E4173" s="23">
        <v>42248</v>
      </c>
      <c r="F4173">
        <v>5</v>
      </c>
      <c r="G4173">
        <v>5</v>
      </c>
      <c r="H4173">
        <v>1</v>
      </c>
      <c r="I4173">
        <v>17</v>
      </c>
      <c r="J4173">
        <v>25</v>
      </c>
      <c r="K4173">
        <v>0.68</v>
      </c>
      <c r="L4173">
        <v>25</v>
      </c>
      <c r="M4173">
        <v>1</v>
      </c>
      <c r="N4173">
        <v>14</v>
      </c>
      <c r="P4173">
        <v>1</v>
      </c>
      <c r="Q4173">
        <v>2</v>
      </c>
      <c r="R4173">
        <v>0.5</v>
      </c>
      <c r="S4173">
        <v>3</v>
      </c>
    </row>
    <row r="4174" spans="1:19" x14ac:dyDescent="0.2">
      <c r="A4174" t="s">
        <v>10377</v>
      </c>
      <c r="B4174" t="s">
        <v>10378</v>
      </c>
      <c r="C4174" t="s">
        <v>204</v>
      </c>
      <c r="D4174" t="s">
        <v>1000</v>
      </c>
      <c r="E4174" s="23">
        <v>42248</v>
      </c>
      <c r="F4174">
        <v>6</v>
      </c>
      <c r="G4174">
        <v>7</v>
      </c>
      <c r="H4174">
        <v>0.8571428571428571</v>
      </c>
      <c r="I4174">
        <v>4</v>
      </c>
      <c r="J4174">
        <v>27</v>
      </c>
      <c r="K4174">
        <v>0.14814814814814814</v>
      </c>
      <c r="L4174">
        <v>32</v>
      </c>
      <c r="M4174">
        <v>0.84375</v>
      </c>
      <c r="N4174">
        <v>0</v>
      </c>
      <c r="P4174">
        <v>0</v>
      </c>
      <c r="Q4174">
        <v>0</v>
      </c>
      <c r="R4174" t="e">
        <v>#DIV/0!</v>
      </c>
      <c r="S4174">
        <v>4</v>
      </c>
    </row>
    <row r="4175" spans="1:19" x14ac:dyDescent="0.2">
      <c r="A4175" t="s">
        <v>8725</v>
      </c>
      <c r="B4175" t="s">
        <v>8726</v>
      </c>
      <c r="C4175" t="s">
        <v>208</v>
      </c>
      <c r="D4175" t="s">
        <v>1000</v>
      </c>
      <c r="E4175" s="23">
        <v>42248</v>
      </c>
      <c r="F4175">
        <v>2</v>
      </c>
      <c r="G4175">
        <v>2</v>
      </c>
      <c r="H4175">
        <v>1</v>
      </c>
      <c r="I4175">
        <v>15</v>
      </c>
      <c r="J4175">
        <v>10</v>
      </c>
      <c r="K4175">
        <v>1.5</v>
      </c>
      <c r="L4175">
        <v>10</v>
      </c>
      <c r="M4175">
        <v>1</v>
      </c>
      <c r="N4175">
        <v>15</v>
      </c>
      <c r="P4175">
        <v>0</v>
      </c>
      <c r="Q4175">
        <v>0</v>
      </c>
      <c r="R4175" t="e">
        <v>#DIV/0!</v>
      </c>
      <c r="S4175">
        <v>0</v>
      </c>
    </row>
    <row r="4176" spans="1:19" x14ac:dyDescent="0.2">
      <c r="A4176" t="s">
        <v>6519</v>
      </c>
      <c r="B4176" t="s">
        <v>6520</v>
      </c>
      <c r="C4176" t="s">
        <v>316</v>
      </c>
      <c r="D4176" t="s">
        <v>1000</v>
      </c>
      <c r="E4176" s="23">
        <v>42248</v>
      </c>
      <c r="F4176">
        <v>10</v>
      </c>
      <c r="G4176">
        <v>10</v>
      </c>
      <c r="H4176">
        <v>1</v>
      </c>
      <c r="I4176">
        <v>20</v>
      </c>
      <c r="J4176">
        <v>26</v>
      </c>
      <c r="K4176">
        <v>0.76923076923076927</v>
      </c>
      <c r="L4176">
        <v>26</v>
      </c>
      <c r="M4176">
        <v>1</v>
      </c>
      <c r="N4176">
        <v>17</v>
      </c>
      <c r="P4176">
        <v>4</v>
      </c>
      <c r="Q4176">
        <v>5</v>
      </c>
      <c r="R4176">
        <v>0.8</v>
      </c>
      <c r="S4176">
        <v>3</v>
      </c>
    </row>
    <row r="4177" spans="1:19" x14ac:dyDescent="0.2">
      <c r="A4177" t="s">
        <v>4112</v>
      </c>
      <c r="B4177" t="s">
        <v>4113</v>
      </c>
      <c r="C4177" t="s">
        <v>218</v>
      </c>
      <c r="D4177" t="s">
        <v>1000</v>
      </c>
      <c r="E4177" s="23">
        <v>42248</v>
      </c>
      <c r="F4177">
        <v>4</v>
      </c>
      <c r="G4177">
        <v>4</v>
      </c>
      <c r="H4177">
        <v>1</v>
      </c>
      <c r="I4177">
        <v>2</v>
      </c>
      <c r="J4177">
        <v>20</v>
      </c>
      <c r="K4177">
        <v>0.1</v>
      </c>
      <c r="L4177">
        <v>20</v>
      </c>
      <c r="M4177">
        <v>1</v>
      </c>
      <c r="N4177">
        <v>2</v>
      </c>
      <c r="P4177">
        <v>0</v>
      </c>
      <c r="Q4177">
        <v>0</v>
      </c>
      <c r="R4177" t="e">
        <v>#DIV/0!</v>
      </c>
      <c r="S4177">
        <v>0</v>
      </c>
    </row>
    <row r="4178" spans="1:19" x14ac:dyDescent="0.2">
      <c r="A4178" t="s">
        <v>12541</v>
      </c>
      <c r="B4178" t="s">
        <v>12542</v>
      </c>
      <c r="C4178" t="s">
        <v>202</v>
      </c>
      <c r="D4178" t="s">
        <v>1000</v>
      </c>
      <c r="E4178" s="23">
        <v>42248</v>
      </c>
      <c r="F4178">
        <v>10</v>
      </c>
      <c r="G4178">
        <v>11</v>
      </c>
      <c r="H4178">
        <v>0.90909090909090906</v>
      </c>
      <c r="I4178">
        <v>100</v>
      </c>
      <c r="J4178">
        <v>80</v>
      </c>
      <c r="K4178">
        <v>1.25</v>
      </c>
      <c r="L4178">
        <v>90</v>
      </c>
      <c r="M4178">
        <v>0.88888888888888884</v>
      </c>
      <c r="N4178">
        <v>100</v>
      </c>
      <c r="P4178">
        <v>0</v>
      </c>
      <c r="Q4178">
        <v>0</v>
      </c>
      <c r="R4178" t="e">
        <v>#DIV/0!</v>
      </c>
      <c r="S4178">
        <v>0</v>
      </c>
    </row>
    <row r="4179" spans="1:19" x14ac:dyDescent="0.2">
      <c r="A4179" t="s">
        <v>9706</v>
      </c>
      <c r="B4179" t="s">
        <v>9707</v>
      </c>
      <c r="C4179" t="s">
        <v>224</v>
      </c>
      <c r="D4179" t="s">
        <v>1000</v>
      </c>
      <c r="E4179" s="23">
        <v>42248</v>
      </c>
      <c r="F4179">
        <v>6</v>
      </c>
      <c r="G4179">
        <v>6</v>
      </c>
      <c r="H4179">
        <v>1</v>
      </c>
      <c r="I4179">
        <v>49</v>
      </c>
      <c r="J4179">
        <v>50</v>
      </c>
      <c r="K4179">
        <v>0.98</v>
      </c>
      <c r="L4179">
        <v>50</v>
      </c>
      <c r="M4179">
        <v>1</v>
      </c>
      <c r="N4179">
        <v>49</v>
      </c>
      <c r="P4179">
        <v>0</v>
      </c>
      <c r="Q4179">
        <v>0</v>
      </c>
      <c r="R4179" t="e">
        <v>#DIV/0!</v>
      </c>
      <c r="S4179">
        <v>0</v>
      </c>
    </row>
    <row r="4180" spans="1:19" x14ac:dyDescent="0.2">
      <c r="A4180" t="s">
        <v>9595</v>
      </c>
      <c r="B4180" t="s">
        <v>9596</v>
      </c>
      <c r="C4180" t="s">
        <v>339</v>
      </c>
      <c r="D4180" t="s">
        <v>1000</v>
      </c>
      <c r="E4180" s="23">
        <v>42248</v>
      </c>
      <c r="F4180">
        <v>1</v>
      </c>
      <c r="G4180">
        <v>1</v>
      </c>
      <c r="H4180">
        <v>1</v>
      </c>
      <c r="I4180">
        <v>3</v>
      </c>
      <c r="J4180">
        <v>10</v>
      </c>
      <c r="K4180">
        <v>0.3</v>
      </c>
      <c r="L4180">
        <v>10</v>
      </c>
      <c r="M4180">
        <v>1</v>
      </c>
      <c r="N4180">
        <v>3</v>
      </c>
      <c r="P4180">
        <v>0</v>
      </c>
      <c r="Q4180">
        <v>0</v>
      </c>
      <c r="R4180" t="e">
        <v>#DIV/0!</v>
      </c>
      <c r="S4180">
        <v>1</v>
      </c>
    </row>
    <row r="4181" spans="1:19" x14ac:dyDescent="0.2">
      <c r="A4181" t="s">
        <v>7799</v>
      </c>
      <c r="B4181" t="s">
        <v>7800</v>
      </c>
      <c r="C4181" t="s">
        <v>226</v>
      </c>
      <c r="D4181" t="s">
        <v>1000</v>
      </c>
      <c r="E4181" s="23">
        <v>42248</v>
      </c>
      <c r="F4181">
        <v>3</v>
      </c>
      <c r="G4181">
        <v>6</v>
      </c>
      <c r="H4181">
        <v>0.5</v>
      </c>
      <c r="I4181">
        <v>39</v>
      </c>
      <c r="J4181">
        <v>20</v>
      </c>
      <c r="K4181">
        <v>1.95</v>
      </c>
      <c r="L4181">
        <v>50</v>
      </c>
      <c r="M4181">
        <v>0.4</v>
      </c>
      <c r="N4181">
        <v>37</v>
      </c>
      <c r="P4181">
        <v>0</v>
      </c>
      <c r="Q4181">
        <v>0</v>
      </c>
      <c r="R4181" t="e">
        <v>#DIV/0!</v>
      </c>
      <c r="S4181">
        <v>2</v>
      </c>
    </row>
    <row r="4182" spans="1:19" x14ac:dyDescent="0.2">
      <c r="A4182" t="s">
        <v>6869</v>
      </c>
      <c r="B4182" t="s">
        <v>6870</v>
      </c>
      <c r="C4182" t="s">
        <v>231</v>
      </c>
      <c r="D4182" t="s">
        <v>1000</v>
      </c>
      <c r="E4182" s="23">
        <v>42248</v>
      </c>
      <c r="F4182">
        <v>13</v>
      </c>
      <c r="G4182">
        <v>14</v>
      </c>
      <c r="H4182">
        <v>0.9285714285714286</v>
      </c>
      <c r="I4182">
        <v>86</v>
      </c>
      <c r="J4182">
        <v>95</v>
      </c>
      <c r="K4182">
        <v>0.90526315789473688</v>
      </c>
      <c r="L4182">
        <v>103</v>
      </c>
      <c r="M4182">
        <v>0.92233009708737868</v>
      </c>
      <c r="N4182">
        <v>86</v>
      </c>
      <c r="P4182">
        <v>0</v>
      </c>
      <c r="Q4182">
        <v>0</v>
      </c>
      <c r="R4182" t="e">
        <v>#DIV/0!</v>
      </c>
      <c r="S4182">
        <v>0</v>
      </c>
    </row>
    <row r="4183" spans="1:19" x14ac:dyDescent="0.2">
      <c r="A4183" t="s">
        <v>5920</v>
      </c>
      <c r="B4183" t="s">
        <v>5921</v>
      </c>
      <c r="C4183" t="s">
        <v>216</v>
      </c>
      <c r="D4183" t="s">
        <v>1000</v>
      </c>
      <c r="E4183" s="23">
        <v>42248</v>
      </c>
      <c r="F4183">
        <v>10</v>
      </c>
      <c r="G4183">
        <v>10</v>
      </c>
      <c r="H4183">
        <v>1</v>
      </c>
      <c r="I4183">
        <v>69</v>
      </c>
      <c r="J4183">
        <v>90</v>
      </c>
      <c r="K4183">
        <v>0.76666666666666672</v>
      </c>
      <c r="L4183">
        <v>90</v>
      </c>
      <c r="M4183">
        <v>1</v>
      </c>
      <c r="N4183">
        <v>60</v>
      </c>
      <c r="P4183">
        <v>7</v>
      </c>
      <c r="Q4183">
        <v>11</v>
      </c>
      <c r="R4183">
        <v>0.63636363636363635</v>
      </c>
      <c r="S4183">
        <v>9</v>
      </c>
    </row>
    <row r="4184" spans="1:19" x14ac:dyDescent="0.2">
      <c r="A4184" t="s">
        <v>4527</v>
      </c>
      <c r="B4184" t="s">
        <v>4528</v>
      </c>
      <c r="C4184" t="s">
        <v>233</v>
      </c>
      <c r="D4184" t="s">
        <v>1000</v>
      </c>
      <c r="E4184" s="23">
        <v>42248</v>
      </c>
      <c r="F4184">
        <v>0</v>
      </c>
      <c r="G4184">
        <v>0</v>
      </c>
      <c r="H4184" t="e">
        <v>#DIV/0!</v>
      </c>
      <c r="I4184">
        <v>0</v>
      </c>
      <c r="J4184">
        <v>0</v>
      </c>
      <c r="K4184" t="e">
        <v>#DIV/0!</v>
      </c>
      <c r="L4184">
        <v>0</v>
      </c>
      <c r="M4184" t="e">
        <v>#DIV/0!</v>
      </c>
      <c r="N4184">
        <v>0</v>
      </c>
      <c r="P4184">
        <v>0</v>
      </c>
      <c r="Q4184">
        <v>0</v>
      </c>
      <c r="R4184" t="e">
        <v>#DIV/0!</v>
      </c>
      <c r="S4184">
        <v>0</v>
      </c>
    </row>
    <row r="4185" spans="1:19" x14ac:dyDescent="0.2">
      <c r="A4185" t="s">
        <v>3937</v>
      </c>
      <c r="B4185" t="s">
        <v>3938</v>
      </c>
      <c r="C4185" t="s">
        <v>219</v>
      </c>
      <c r="D4185" t="s">
        <v>1000</v>
      </c>
      <c r="E4185" s="23">
        <v>42248</v>
      </c>
      <c r="F4185">
        <v>5</v>
      </c>
      <c r="G4185">
        <v>5</v>
      </c>
      <c r="H4185">
        <v>1</v>
      </c>
      <c r="I4185">
        <v>15</v>
      </c>
      <c r="J4185">
        <v>40</v>
      </c>
      <c r="K4185">
        <v>0.375</v>
      </c>
      <c r="L4185">
        <v>40</v>
      </c>
      <c r="M4185">
        <v>1</v>
      </c>
      <c r="N4185">
        <v>15</v>
      </c>
      <c r="P4185">
        <v>0</v>
      </c>
      <c r="Q4185">
        <v>0</v>
      </c>
      <c r="R4185" t="e">
        <v>#DIV/0!</v>
      </c>
      <c r="S4185">
        <v>0</v>
      </c>
    </row>
    <row r="4186" spans="1:19" x14ac:dyDescent="0.2">
      <c r="A4186" t="s">
        <v>3666</v>
      </c>
      <c r="B4186" t="s">
        <v>3667</v>
      </c>
      <c r="C4186" t="s">
        <v>340</v>
      </c>
      <c r="D4186" t="s">
        <v>1000</v>
      </c>
      <c r="E4186" s="23">
        <v>42248</v>
      </c>
      <c r="F4186">
        <v>4</v>
      </c>
      <c r="G4186">
        <v>4</v>
      </c>
      <c r="H4186">
        <v>1</v>
      </c>
      <c r="I4186">
        <v>21</v>
      </c>
      <c r="J4186">
        <v>40</v>
      </c>
      <c r="K4186">
        <v>0.52500000000000002</v>
      </c>
      <c r="L4186">
        <v>40</v>
      </c>
      <c r="M4186">
        <v>1</v>
      </c>
      <c r="N4186">
        <v>21</v>
      </c>
      <c r="P4186">
        <v>0</v>
      </c>
      <c r="Q4186">
        <v>0</v>
      </c>
      <c r="R4186" t="e">
        <v>#DIV/0!</v>
      </c>
      <c r="S4186">
        <v>0</v>
      </c>
    </row>
    <row r="4187" spans="1:19" x14ac:dyDescent="0.2">
      <c r="A4187" t="s">
        <v>7612</v>
      </c>
      <c r="B4187" t="s">
        <v>7613</v>
      </c>
      <c r="C4187" t="s">
        <v>901</v>
      </c>
      <c r="D4187" t="s">
        <v>1000</v>
      </c>
      <c r="E4187" s="23">
        <v>42248</v>
      </c>
      <c r="F4187">
        <v>3</v>
      </c>
      <c r="G4187">
        <v>4</v>
      </c>
      <c r="H4187">
        <v>0.75</v>
      </c>
      <c r="I4187">
        <v>12</v>
      </c>
      <c r="J4187">
        <v>9</v>
      </c>
      <c r="K4187">
        <v>1.3333333333333333</v>
      </c>
      <c r="L4187">
        <v>14</v>
      </c>
      <c r="M4187">
        <v>0.6428571428571429</v>
      </c>
      <c r="N4187">
        <v>9</v>
      </c>
      <c r="P4187">
        <v>0</v>
      </c>
      <c r="Q4187">
        <v>0</v>
      </c>
      <c r="R4187" t="e">
        <v>#DIV/0!</v>
      </c>
      <c r="S4187">
        <v>3</v>
      </c>
    </row>
    <row r="4188" spans="1:19" x14ac:dyDescent="0.2">
      <c r="A4188" t="s">
        <v>5492</v>
      </c>
      <c r="B4188" t="s">
        <v>5493</v>
      </c>
      <c r="C4188" t="s">
        <v>903</v>
      </c>
      <c r="D4188" t="s">
        <v>1000</v>
      </c>
      <c r="E4188" s="23">
        <v>42248</v>
      </c>
      <c r="F4188">
        <v>10</v>
      </c>
      <c r="G4188">
        <v>10</v>
      </c>
      <c r="H4188">
        <v>1</v>
      </c>
      <c r="I4188">
        <v>43</v>
      </c>
      <c r="J4188">
        <v>50</v>
      </c>
      <c r="K4188">
        <v>0.86</v>
      </c>
      <c r="L4188">
        <v>50</v>
      </c>
      <c r="M4188">
        <v>1</v>
      </c>
      <c r="N4188">
        <v>37</v>
      </c>
      <c r="P4188">
        <v>5</v>
      </c>
      <c r="Q4188">
        <v>9</v>
      </c>
      <c r="R4188">
        <v>0.55555555555555558</v>
      </c>
      <c r="S4188">
        <v>6</v>
      </c>
    </row>
    <row r="4189" spans="1:19" x14ac:dyDescent="0.2">
      <c r="A4189" t="s">
        <v>11621</v>
      </c>
      <c r="B4189" t="s">
        <v>11622</v>
      </c>
      <c r="C4189" t="s">
        <v>199</v>
      </c>
      <c r="D4189" t="s">
        <v>1002</v>
      </c>
      <c r="E4189" s="23">
        <v>42248</v>
      </c>
      <c r="F4189">
        <v>15</v>
      </c>
      <c r="G4189">
        <v>16</v>
      </c>
      <c r="H4189">
        <v>0.9375</v>
      </c>
      <c r="I4189">
        <v>117</v>
      </c>
      <c r="J4189">
        <v>105</v>
      </c>
      <c r="K4189">
        <v>1.1142857142857143</v>
      </c>
      <c r="L4189">
        <v>115</v>
      </c>
      <c r="M4189">
        <v>0.91304347826086951</v>
      </c>
      <c r="N4189">
        <v>114</v>
      </c>
      <c r="P4189">
        <v>1</v>
      </c>
      <c r="Q4189">
        <v>2</v>
      </c>
      <c r="R4189">
        <v>0.5</v>
      </c>
      <c r="S4189">
        <v>3</v>
      </c>
    </row>
    <row r="4190" spans="1:19" x14ac:dyDescent="0.2">
      <c r="A4190" t="s">
        <v>10903</v>
      </c>
      <c r="B4190" t="s">
        <v>10904</v>
      </c>
      <c r="C4190" t="s">
        <v>227</v>
      </c>
      <c r="D4190" t="s">
        <v>1002</v>
      </c>
      <c r="E4190" s="23">
        <v>42248</v>
      </c>
      <c r="F4190">
        <v>0</v>
      </c>
      <c r="G4190">
        <v>0</v>
      </c>
      <c r="H4190" t="e">
        <v>#DIV/0!</v>
      </c>
      <c r="I4190">
        <v>0</v>
      </c>
      <c r="J4190">
        <v>0</v>
      </c>
      <c r="K4190" t="e">
        <v>#DIV/0!</v>
      </c>
      <c r="L4190">
        <v>0</v>
      </c>
      <c r="M4190" t="e">
        <v>#DIV/0!</v>
      </c>
      <c r="N4190">
        <v>0</v>
      </c>
      <c r="P4190">
        <v>0</v>
      </c>
      <c r="Q4190">
        <v>0</v>
      </c>
      <c r="R4190" t="e">
        <v>#DIV/0!</v>
      </c>
      <c r="S4190">
        <v>0</v>
      </c>
    </row>
    <row r="4191" spans="1:19" x14ac:dyDescent="0.2">
      <c r="A4191" t="s">
        <v>9611</v>
      </c>
      <c r="B4191" t="s">
        <v>9612</v>
      </c>
      <c r="C4191" t="s">
        <v>341</v>
      </c>
      <c r="D4191" t="s">
        <v>1002</v>
      </c>
      <c r="E4191" s="23">
        <v>42248</v>
      </c>
      <c r="F4191">
        <v>1</v>
      </c>
      <c r="G4191">
        <v>1</v>
      </c>
      <c r="H4191">
        <v>1</v>
      </c>
      <c r="I4191">
        <v>3</v>
      </c>
      <c r="J4191">
        <v>10</v>
      </c>
      <c r="K4191">
        <v>0.3</v>
      </c>
      <c r="L4191">
        <v>10</v>
      </c>
      <c r="M4191">
        <v>1</v>
      </c>
      <c r="N4191">
        <v>3</v>
      </c>
      <c r="P4191">
        <v>0</v>
      </c>
      <c r="Q4191">
        <v>0</v>
      </c>
      <c r="R4191" t="e">
        <v>#DIV/0!</v>
      </c>
      <c r="S4191">
        <v>0</v>
      </c>
    </row>
    <row r="4192" spans="1:19" x14ac:dyDescent="0.2">
      <c r="A4192" t="s">
        <v>9140</v>
      </c>
      <c r="B4192" t="s">
        <v>9141</v>
      </c>
      <c r="C4192" t="s">
        <v>207</v>
      </c>
      <c r="D4192" t="s">
        <v>1002</v>
      </c>
      <c r="E4192" s="23">
        <v>42248</v>
      </c>
      <c r="F4192">
        <v>11</v>
      </c>
      <c r="G4192">
        <v>11</v>
      </c>
      <c r="H4192">
        <v>1</v>
      </c>
      <c r="I4192">
        <v>65</v>
      </c>
      <c r="J4192">
        <v>69</v>
      </c>
      <c r="K4192">
        <v>0.94202898550724634</v>
      </c>
      <c r="L4192">
        <v>69</v>
      </c>
      <c r="M4192">
        <v>1</v>
      </c>
      <c r="N4192">
        <v>45</v>
      </c>
      <c r="P4192">
        <v>5</v>
      </c>
      <c r="Q4192">
        <v>7</v>
      </c>
      <c r="R4192">
        <v>0.7142857142857143</v>
      </c>
      <c r="S4192">
        <v>20</v>
      </c>
    </row>
    <row r="4193" spans="1:19" x14ac:dyDescent="0.2">
      <c r="A4193" t="s">
        <v>8301</v>
      </c>
      <c r="B4193" t="s">
        <v>8302</v>
      </c>
      <c r="C4193" t="s">
        <v>212</v>
      </c>
      <c r="D4193" t="s">
        <v>1002</v>
      </c>
      <c r="E4193" s="23">
        <v>42248</v>
      </c>
      <c r="F4193">
        <v>2</v>
      </c>
      <c r="G4193">
        <v>3</v>
      </c>
      <c r="H4193">
        <v>0.66666666666666663</v>
      </c>
      <c r="I4193">
        <v>16</v>
      </c>
      <c r="J4193">
        <v>12</v>
      </c>
      <c r="K4193">
        <v>1.3333333333333333</v>
      </c>
      <c r="L4193">
        <v>20</v>
      </c>
      <c r="M4193">
        <v>0.6</v>
      </c>
      <c r="N4193">
        <v>12</v>
      </c>
      <c r="P4193">
        <v>0</v>
      </c>
      <c r="Q4193">
        <v>2</v>
      </c>
      <c r="R4193">
        <v>0</v>
      </c>
      <c r="S4193">
        <v>4</v>
      </c>
    </row>
    <row r="4194" spans="1:19" x14ac:dyDescent="0.2">
      <c r="A4194" t="s">
        <v>4877</v>
      </c>
      <c r="B4194" t="s">
        <v>4878</v>
      </c>
      <c r="C4194" t="s">
        <v>230</v>
      </c>
      <c r="D4194" t="s">
        <v>1002</v>
      </c>
      <c r="E4194" s="23">
        <v>42248</v>
      </c>
      <c r="F4194">
        <v>1</v>
      </c>
      <c r="G4194">
        <v>2</v>
      </c>
      <c r="H4194">
        <v>0.5</v>
      </c>
      <c r="I4194">
        <v>0</v>
      </c>
      <c r="J4194">
        <v>6</v>
      </c>
      <c r="K4194">
        <v>0</v>
      </c>
      <c r="L4194">
        <v>12</v>
      </c>
      <c r="M4194">
        <v>0.5</v>
      </c>
      <c r="N4194">
        <v>0</v>
      </c>
      <c r="P4194">
        <v>0</v>
      </c>
      <c r="Q4194">
        <v>0</v>
      </c>
      <c r="R4194" t="e">
        <v>#DIV/0!</v>
      </c>
      <c r="S4194">
        <v>0</v>
      </c>
    </row>
    <row r="4195" spans="1:19" x14ac:dyDescent="0.2">
      <c r="A4195" t="s">
        <v>11623</v>
      </c>
      <c r="B4195" t="s">
        <v>11624</v>
      </c>
      <c r="C4195" t="s">
        <v>198</v>
      </c>
      <c r="D4195" t="s">
        <v>1002</v>
      </c>
      <c r="E4195" s="23">
        <v>42248</v>
      </c>
      <c r="F4195">
        <v>3</v>
      </c>
      <c r="G4195">
        <v>3</v>
      </c>
      <c r="H4195">
        <v>1</v>
      </c>
      <c r="I4195">
        <v>2</v>
      </c>
      <c r="J4195">
        <v>15</v>
      </c>
      <c r="K4195">
        <v>0.13333333333333333</v>
      </c>
      <c r="L4195">
        <v>15</v>
      </c>
      <c r="M4195">
        <v>1</v>
      </c>
      <c r="N4195">
        <v>1</v>
      </c>
      <c r="P4195">
        <v>0</v>
      </c>
      <c r="Q4195">
        <v>0</v>
      </c>
      <c r="R4195" t="e">
        <v>#DIV/0!</v>
      </c>
      <c r="S4195">
        <v>1</v>
      </c>
    </row>
    <row r="4196" spans="1:19" x14ac:dyDescent="0.2">
      <c r="A4196" t="s">
        <v>10728</v>
      </c>
      <c r="B4196" t="s">
        <v>10729</v>
      </c>
      <c r="C4196" t="s">
        <v>203</v>
      </c>
      <c r="D4196" t="s">
        <v>1002</v>
      </c>
      <c r="E4196" s="23">
        <v>42248</v>
      </c>
      <c r="F4196">
        <v>10</v>
      </c>
      <c r="G4196">
        <v>12</v>
      </c>
      <c r="H4196">
        <v>0.83333333333333337</v>
      </c>
      <c r="I4196">
        <v>25</v>
      </c>
      <c r="J4196">
        <v>67</v>
      </c>
      <c r="K4196">
        <v>0.37313432835820898</v>
      </c>
      <c r="L4196">
        <v>77</v>
      </c>
      <c r="M4196">
        <v>0.87012987012987009</v>
      </c>
      <c r="N4196">
        <v>12</v>
      </c>
      <c r="P4196">
        <v>2</v>
      </c>
      <c r="Q4196">
        <v>3</v>
      </c>
      <c r="R4196">
        <v>0.66666666666666663</v>
      </c>
      <c r="S4196">
        <v>13</v>
      </c>
    </row>
    <row r="4197" spans="1:19" x14ac:dyDescent="0.2">
      <c r="A4197" t="s">
        <v>6270</v>
      </c>
      <c r="B4197" t="s">
        <v>6271</v>
      </c>
      <c r="C4197" t="s">
        <v>214</v>
      </c>
      <c r="D4197" t="s">
        <v>1002</v>
      </c>
      <c r="E4197" s="23">
        <v>42248</v>
      </c>
      <c r="F4197">
        <v>18</v>
      </c>
      <c r="G4197">
        <v>18</v>
      </c>
      <c r="H4197">
        <v>1</v>
      </c>
      <c r="I4197">
        <v>109</v>
      </c>
      <c r="J4197">
        <v>144</v>
      </c>
      <c r="K4197">
        <v>0.75694444444444442</v>
      </c>
      <c r="L4197">
        <v>144</v>
      </c>
      <c r="M4197">
        <v>1</v>
      </c>
      <c r="N4197">
        <v>88</v>
      </c>
      <c r="P4197">
        <v>12</v>
      </c>
      <c r="Q4197">
        <v>19</v>
      </c>
      <c r="R4197">
        <v>0.63157894736842102</v>
      </c>
      <c r="S4197">
        <v>21</v>
      </c>
    </row>
    <row r="4198" spans="1:19" x14ac:dyDescent="0.2">
      <c r="A4198" t="s">
        <v>3570</v>
      </c>
      <c r="B4198" t="s">
        <v>3571</v>
      </c>
      <c r="C4198" t="s">
        <v>220</v>
      </c>
      <c r="D4198" t="s">
        <v>1002</v>
      </c>
      <c r="E4198" s="23">
        <v>42248</v>
      </c>
      <c r="F4198">
        <v>15</v>
      </c>
      <c r="G4198">
        <v>16</v>
      </c>
      <c r="H4198">
        <v>0.9375</v>
      </c>
      <c r="I4198">
        <v>19</v>
      </c>
      <c r="J4198">
        <v>44</v>
      </c>
      <c r="K4198">
        <v>0.43181818181818182</v>
      </c>
      <c r="L4198">
        <v>48</v>
      </c>
      <c r="M4198">
        <v>0.91666666666666663</v>
      </c>
      <c r="N4198">
        <v>9</v>
      </c>
      <c r="P4198">
        <v>8</v>
      </c>
      <c r="Q4198">
        <v>11</v>
      </c>
      <c r="R4198">
        <v>0.72727272727272729</v>
      </c>
      <c r="S4198">
        <v>10</v>
      </c>
    </row>
    <row r="4199" spans="1:19" x14ac:dyDescent="0.2">
      <c r="A4199" t="s">
        <v>6694</v>
      </c>
      <c r="B4199" t="s">
        <v>6695</v>
      </c>
      <c r="C4199" t="s">
        <v>317</v>
      </c>
      <c r="D4199" t="s">
        <v>1002</v>
      </c>
      <c r="E4199" s="23">
        <v>42248</v>
      </c>
      <c r="F4199">
        <v>10</v>
      </c>
      <c r="G4199">
        <v>10</v>
      </c>
      <c r="H4199">
        <v>1</v>
      </c>
      <c r="I4199">
        <v>20</v>
      </c>
      <c r="J4199">
        <v>26</v>
      </c>
      <c r="K4199">
        <v>0.76923076923076927</v>
      </c>
      <c r="L4199">
        <v>26</v>
      </c>
      <c r="M4199">
        <v>1</v>
      </c>
      <c r="N4199">
        <v>17</v>
      </c>
      <c r="P4199">
        <v>4</v>
      </c>
      <c r="Q4199">
        <v>5</v>
      </c>
      <c r="R4199">
        <v>0.8</v>
      </c>
      <c r="S4199">
        <v>3</v>
      </c>
    </row>
    <row r="4200" spans="1:19" x14ac:dyDescent="0.2">
      <c r="A4200" t="s">
        <v>4352</v>
      </c>
      <c r="B4200" t="s">
        <v>4353</v>
      </c>
      <c r="C4200" t="s">
        <v>217</v>
      </c>
      <c r="D4200" t="s">
        <v>1002</v>
      </c>
      <c r="E4200" s="23">
        <v>42248</v>
      </c>
      <c r="F4200">
        <v>9</v>
      </c>
      <c r="G4200">
        <v>9</v>
      </c>
      <c r="H4200">
        <v>1</v>
      </c>
      <c r="I4200">
        <v>17</v>
      </c>
      <c r="J4200">
        <v>60</v>
      </c>
      <c r="K4200">
        <v>0.28333333333333333</v>
      </c>
      <c r="L4200">
        <v>60</v>
      </c>
      <c r="M4200">
        <v>1</v>
      </c>
      <c r="N4200">
        <v>17</v>
      </c>
      <c r="P4200">
        <v>0</v>
      </c>
      <c r="Q4200">
        <v>0</v>
      </c>
      <c r="R4200" t="e">
        <v>#DIV/0!</v>
      </c>
      <c r="S4200">
        <v>0</v>
      </c>
    </row>
    <row r="4201" spans="1:19" x14ac:dyDescent="0.2">
      <c r="A4201" t="s">
        <v>9881</v>
      </c>
      <c r="B4201" t="s">
        <v>9882</v>
      </c>
      <c r="C4201" t="s">
        <v>223</v>
      </c>
      <c r="D4201" t="s">
        <v>1002</v>
      </c>
      <c r="E4201" s="23">
        <v>42248</v>
      </c>
      <c r="F4201">
        <v>6</v>
      </c>
      <c r="G4201">
        <v>6</v>
      </c>
      <c r="H4201">
        <v>1</v>
      </c>
      <c r="I4201">
        <v>49</v>
      </c>
      <c r="J4201">
        <v>50</v>
      </c>
      <c r="K4201">
        <v>0.98</v>
      </c>
      <c r="L4201">
        <v>50</v>
      </c>
      <c r="M4201">
        <v>1</v>
      </c>
      <c r="N4201">
        <v>49</v>
      </c>
      <c r="P4201">
        <v>0</v>
      </c>
      <c r="Q4201">
        <v>0</v>
      </c>
      <c r="R4201" t="e">
        <v>#DIV/0!</v>
      </c>
      <c r="S4201">
        <v>0</v>
      </c>
    </row>
    <row r="4202" spans="1:19" x14ac:dyDescent="0.2">
      <c r="A4202" t="s">
        <v>8000</v>
      </c>
      <c r="B4202" t="s">
        <v>8001</v>
      </c>
      <c r="C4202" t="s">
        <v>225</v>
      </c>
      <c r="D4202" t="s">
        <v>1002</v>
      </c>
      <c r="E4202" s="23">
        <v>42248</v>
      </c>
      <c r="F4202">
        <v>3</v>
      </c>
      <c r="G4202">
        <v>6</v>
      </c>
      <c r="H4202">
        <v>0.5</v>
      </c>
      <c r="I4202">
        <v>39</v>
      </c>
      <c r="J4202">
        <v>20</v>
      </c>
      <c r="K4202">
        <v>1.95</v>
      </c>
      <c r="L4202">
        <v>50</v>
      </c>
      <c r="M4202">
        <v>0.4</v>
      </c>
      <c r="N4202">
        <v>37</v>
      </c>
      <c r="P4202">
        <v>0</v>
      </c>
      <c r="Q4202">
        <v>0</v>
      </c>
      <c r="R4202" t="e">
        <v>#DIV/0!</v>
      </c>
      <c r="S4202">
        <v>2</v>
      </c>
    </row>
    <row r="4203" spans="1:19" x14ac:dyDescent="0.2">
      <c r="A4203" t="s">
        <v>7060</v>
      </c>
      <c r="B4203" t="s">
        <v>7061</v>
      </c>
      <c r="C4203" t="s">
        <v>232</v>
      </c>
      <c r="D4203" t="s">
        <v>1002</v>
      </c>
      <c r="E4203" s="23">
        <v>42248</v>
      </c>
      <c r="F4203">
        <v>13</v>
      </c>
      <c r="G4203">
        <v>14</v>
      </c>
      <c r="H4203">
        <v>0.9285714285714286</v>
      </c>
      <c r="I4203">
        <v>86</v>
      </c>
      <c r="J4203">
        <v>95</v>
      </c>
      <c r="K4203">
        <v>0.90526315789473688</v>
      </c>
      <c r="L4203">
        <v>103</v>
      </c>
      <c r="M4203">
        <v>0.92233009708737868</v>
      </c>
      <c r="N4203">
        <v>86</v>
      </c>
      <c r="P4203">
        <v>0</v>
      </c>
      <c r="Q4203">
        <v>0</v>
      </c>
      <c r="R4203" t="e">
        <v>#DIV/0!</v>
      </c>
      <c r="S4203">
        <v>0</v>
      </c>
    </row>
    <row r="4204" spans="1:19" x14ac:dyDescent="0.2">
      <c r="A4204" t="s">
        <v>4702</v>
      </c>
      <c r="B4204" t="s">
        <v>4703</v>
      </c>
      <c r="C4204" t="s">
        <v>234</v>
      </c>
      <c r="D4204" t="s">
        <v>1002</v>
      </c>
      <c r="E4204" s="23">
        <v>42248</v>
      </c>
      <c r="F4204">
        <v>0</v>
      </c>
      <c r="G4204">
        <v>0</v>
      </c>
      <c r="H4204" t="e">
        <v>#DIV/0!</v>
      </c>
      <c r="I4204">
        <v>0</v>
      </c>
      <c r="J4204">
        <v>0</v>
      </c>
      <c r="K4204" t="e">
        <v>#DIV/0!</v>
      </c>
      <c r="L4204">
        <v>0</v>
      </c>
      <c r="M4204" t="e">
        <v>#DIV/0!</v>
      </c>
      <c r="N4204">
        <v>0</v>
      </c>
      <c r="P4204">
        <v>0</v>
      </c>
      <c r="Q4204">
        <v>0</v>
      </c>
      <c r="R4204" t="e">
        <v>#DIV/0!</v>
      </c>
      <c r="S4204">
        <v>0</v>
      </c>
    </row>
    <row r="4205" spans="1:19" x14ac:dyDescent="0.2">
      <c r="A4205" t="s">
        <v>3762</v>
      </c>
      <c r="B4205" t="s">
        <v>3763</v>
      </c>
      <c r="C4205" t="s">
        <v>342</v>
      </c>
      <c r="D4205" t="s">
        <v>1002</v>
      </c>
      <c r="E4205" s="23">
        <v>42248</v>
      </c>
      <c r="F4205">
        <v>4</v>
      </c>
      <c r="G4205">
        <v>4</v>
      </c>
      <c r="H4205">
        <v>1</v>
      </c>
      <c r="I4205">
        <v>21</v>
      </c>
      <c r="J4205">
        <v>40</v>
      </c>
      <c r="K4205">
        <v>0.52500000000000002</v>
      </c>
      <c r="L4205">
        <v>40</v>
      </c>
      <c r="M4205">
        <v>1</v>
      </c>
      <c r="N4205">
        <v>21</v>
      </c>
      <c r="P4205">
        <v>0</v>
      </c>
      <c r="Q4205">
        <v>0</v>
      </c>
      <c r="R4205" t="e">
        <v>#DIV/0!</v>
      </c>
      <c r="S4205">
        <v>0</v>
      </c>
    </row>
    <row r="4206" spans="1:19" x14ac:dyDescent="0.2">
      <c r="A4206" t="s">
        <v>3045</v>
      </c>
      <c r="B4206" t="s">
        <v>3046</v>
      </c>
      <c r="C4206" t="s">
        <v>242</v>
      </c>
      <c r="D4206" t="s">
        <v>1000</v>
      </c>
      <c r="E4206" s="23">
        <v>42248</v>
      </c>
      <c r="F4206">
        <v>7</v>
      </c>
      <c r="G4206">
        <v>9</v>
      </c>
      <c r="H4206">
        <v>0.77777777777777779</v>
      </c>
      <c r="I4206">
        <v>42</v>
      </c>
      <c r="J4206">
        <v>42</v>
      </c>
      <c r="K4206">
        <v>1</v>
      </c>
      <c r="L4206">
        <v>56</v>
      </c>
      <c r="M4206">
        <v>0.75</v>
      </c>
      <c r="N4206">
        <v>27</v>
      </c>
      <c r="P4206">
        <v>0</v>
      </c>
      <c r="Q4206">
        <v>3</v>
      </c>
      <c r="R4206">
        <v>0</v>
      </c>
      <c r="S4206">
        <v>15</v>
      </c>
    </row>
    <row r="4207" spans="1:19" x14ac:dyDescent="0.2">
      <c r="A4207" t="s">
        <v>2870</v>
      </c>
      <c r="B4207" t="s">
        <v>2871</v>
      </c>
      <c r="C4207" t="s">
        <v>2724</v>
      </c>
      <c r="D4207" t="s">
        <v>1000</v>
      </c>
      <c r="E4207" s="23">
        <v>42248</v>
      </c>
      <c r="F4207">
        <v>8</v>
      </c>
      <c r="G4207">
        <v>8</v>
      </c>
      <c r="H4207">
        <v>1</v>
      </c>
      <c r="I4207">
        <v>35</v>
      </c>
      <c r="J4207">
        <v>40</v>
      </c>
      <c r="K4207">
        <v>0.875</v>
      </c>
      <c r="L4207">
        <v>40</v>
      </c>
      <c r="M4207">
        <v>1</v>
      </c>
      <c r="N4207">
        <v>30</v>
      </c>
      <c r="P4207">
        <v>5</v>
      </c>
      <c r="Q4207">
        <v>5</v>
      </c>
      <c r="R4207">
        <v>1</v>
      </c>
      <c r="S4207">
        <v>5</v>
      </c>
    </row>
    <row r="4208" spans="1:19" x14ac:dyDescent="0.2">
      <c r="A4208" t="s">
        <v>2625</v>
      </c>
      <c r="B4208" t="s">
        <v>2626</v>
      </c>
      <c r="C4208" t="s">
        <v>237</v>
      </c>
      <c r="D4208" t="s">
        <v>1000</v>
      </c>
      <c r="E4208" s="23">
        <v>42248</v>
      </c>
      <c r="F4208">
        <v>17</v>
      </c>
      <c r="G4208">
        <v>18</v>
      </c>
      <c r="H4208">
        <v>0.94444444444444442</v>
      </c>
      <c r="I4208">
        <v>85</v>
      </c>
      <c r="J4208">
        <v>129</v>
      </c>
      <c r="K4208">
        <v>0.65891472868217049</v>
      </c>
      <c r="L4208">
        <v>134</v>
      </c>
      <c r="M4208">
        <v>0.96268656716417911</v>
      </c>
      <c r="N4208">
        <v>55</v>
      </c>
      <c r="O4208">
        <v>0.9916666666666667</v>
      </c>
      <c r="P4208">
        <v>12</v>
      </c>
      <c r="Q4208">
        <v>17</v>
      </c>
      <c r="R4208">
        <v>0.70588235294117652</v>
      </c>
      <c r="S4208">
        <v>30</v>
      </c>
    </row>
    <row r="4209" spans="1:19" x14ac:dyDescent="0.2">
      <c r="A4209" t="s">
        <v>2450</v>
      </c>
      <c r="B4209" t="s">
        <v>2451</v>
      </c>
      <c r="C4209" t="s">
        <v>238</v>
      </c>
      <c r="D4209" t="s">
        <v>1000</v>
      </c>
      <c r="E4209" s="23">
        <v>42248</v>
      </c>
      <c r="F4209">
        <v>11</v>
      </c>
      <c r="G4209">
        <v>12</v>
      </c>
      <c r="H4209">
        <v>0.91666666666666663</v>
      </c>
      <c r="I4209">
        <v>13</v>
      </c>
      <c r="J4209">
        <v>36</v>
      </c>
      <c r="K4209">
        <v>0.3611111111111111</v>
      </c>
      <c r="L4209">
        <v>40</v>
      </c>
      <c r="M4209">
        <v>0.9</v>
      </c>
      <c r="N4209">
        <v>3</v>
      </c>
      <c r="O4209">
        <v>0.78755000000000008</v>
      </c>
      <c r="P4209">
        <v>8</v>
      </c>
      <c r="Q4209">
        <v>11</v>
      </c>
      <c r="R4209">
        <v>0.72727272727272729</v>
      </c>
      <c r="S4209">
        <v>10</v>
      </c>
    </row>
    <row r="4210" spans="1:19" x14ac:dyDescent="0.2">
      <c r="A4210" t="s">
        <v>2277</v>
      </c>
      <c r="B4210" t="s">
        <v>2278</v>
      </c>
      <c r="C4210" t="s">
        <v>239</v>
      </c>
      <c r="D4210" t="s">
        <v>1000</v>
      </c>
      <c r="E4210" s="23">
        <v>42248</v>
      </c>
      <c r="F4210">
        <v>4</v>
      </c>
      <c r="G4210">
        <v>4</v>
      </c>
      <c r="H4210">
        <v>1</v>
      </c>
      <c r="I4210">
        <v>6</v>
      </c>
      <c r="J4210">
        <v>8</v>
      </c>
      <c r="K4210">
        <v>0.75</v>
      </c>
      <c r="L4210">
        <v>8</v>
      </c>
      <c r="M4210">
        <v>1</v>
      </c>
      <c r="N4210">
        <v>6</v>
      </c>
      <c r="O4210">
        <v>0.82199999999999995</v>
      </c>
      <c r="P4210">
        <v>0</v>
      </c>
      <c r="Q4210">
        <v>0</v>
      </c>
      <c r="R4210" t="e">
        <v>#DIV/0!</v>
      </c>
      <c r="S4210">
        <v>0</v>
      </c>
    </row>
    <row r="4211" spans="1:19" x14ac:dyDescent="0.2">
      <c r="A4211" t="s">
        <v>2102</v>
      </c>
      <c r="B4211" t="s">
        <v>2103</v>
      </c>
      <c r="C4211" t="s">
        <v>1988</v>
      </c>
      <c r="D4211" t="s">
        <v>1000</v>
      </c>
      <c r="E4211" s="23">
        <v>42248</v>
      </c>
      <c r="F4211">
        <v>8</v>
      </c>
      <c r="G4211">
        <v>9</v>
      </c>
      <c r="H4211">
        <v>0.88888888888888884</v>
      </c>
      <c r="I4211">
        <v>22</v>
      </c>
      <c r="J4211">
        <v>34</v>
      </c>
      <c r="K4211">
        <v>0.6470588235294118</v>
      </c>
      <c r="L4211">
        <v>39</v>
      </c>
      <c r="M4211">
        <v>0.87179487179487181</v>
      </c>
      <c r="N4211">
        <v>17</v>
      </c>
      <c r="P4211">
        <v>0</v>
      </c>
      <c r="Q4211">
        <v>4</v>
      </c>
      <c r="R4211">
        <v>0</v>
      </c>
      <c r="S4211">
        <v>5</v>
      </c>
    </row>
    <row r="4212" spans="1:19" x14ac:dyDescent="0.2">
      <c r="A4212" t="s">
        <v>1854</v>
      </c>
      <c r="B4212" t="s">
        <v>1855</v>
      </c>
      <c r="C4212" t="s">
        <v>240</v>
      </c>
      <c r="D4212" t="s">
        <v>1000</v>
      </c>
      <c r="E4212" s="23">
        <v>42248</v>
      </c>
      <c r="F4212">
        <v>27</v>
      </c>
      <c r="G4212">
        <v>28</v>
      </c>
      <c r="H4212">
        <v>0.9642857142857143</v>
      </c>
      <c r="I4212">
        <v>58</v>
      </c>
      <c r="J4212">
        <v>108</v>
      </c>
      <c r="K4212">
        <v>0.53703703703703709</v>
      </c>
      <c r="L4212">
        <v>113</v>
      </c>
      <c r="M4212">
        <v>0.95575221238938057</v>
      </c>
      <c r="N4212">
        <v>48</v>
      </c>
      <c r="P4212">
        <v>5</v>
      </c>
      <c r="Q4212">
        <v>7</v>
      </c>
      <c r="R4212">
        <v>0.7142857142857143</v>
      </c>
      <c r="S4212">
        <v>10</v>
      </c>
    </row>
    <row r="4213" spans="1:19" x14ac:dyDescent="0.2">
      <c r="A4213" t="s">
        <v>1679</v>
      </c>
      <c r="B4213" t="s">
        <v>1680</v>
      </c>
      <c r="C4213" t="s">
        <v>241</v>
      </c>
      <c r="D4213" t="s">
        <v>1000</v>
      </c>
      <c r="E4213" s="23">
        <v>42248</v>
      </c>
      <c r="F4213">
        <v>52</v>
      </c>
      <c r="G4213">
        <v>57</v>
      </c>
      <c r="H4213">
        <v>0.91228070175438591</v>
      </c>
      <c r="I4213">
        <v>382</v>
      </c>
      <c r="J4213">
        <v>425</v>
      </c>
      <c r="K4213">
        <v>0.89882352941176469</v>
      </c>
      <c r="L4213">
        <v>473</v>
      </c>
      <c r="M4213">
        <v>0.89852008456659616</v>
      </c>
      <c r="N4213">
        <v>370</v>
      </c>
      <c r="P4213">
        <v>7</v>
      </c>
      <c r="Q4213">
        <v>11</v>
      </c>
      <c r="R4213">
        <v>0.63636363636363635</v>
      </c>
      <c r="S4213">
        <v>12</v>
      </c>
    </row>
    <row r="4214" spans="1:19" x14ac:dyDescent="0.2">
      <c r="A4214" t="s">
        <v>1504</v>
      </c>
      <c r="B4214" t="s">
        <v>1505</v>
      </c>
      <c r="C4214" t="s">
        <v>318</v>
      </c>
      <c r="D4214" t="s">
        <v>1000</v>
      </c>
      <c r="E4214" s="23">
        <v>42248</v>
      </c>
      <c r="F4214">
        <v>0</v>
      </c>
      <c r="G4214">
        <v>0</v>
      </c>
      <c r="H4214" t="e">
        <v>#DIV/0!</v>
      </c>
      <c r="I4214">
        <v>0</v>
      </c>
      <c r="J4214">
        <v>0</v>
      </c>
      <c r="K4214" t="e">
        <v>#DIV/0!</v>
      </c>
      <c r="L4214">
        <v>0</v>
      </c>
      <c r="M4214" t="e">
        <v>#DIV/0!</v>
      </c>
      <c r="N4214">
        <v>0</v>
      </c>
      <c r="P4214">
        <v>0</v>
      </c>
      <c r="Q4214">
        <v>0</v>
      </c>
      <c r="R4214" t="e">
        <v>#DIV/0!</v>
      </c>
      <c r="S4214">
        <v>0</v>
      </c>
    </row>
    <row r="4215" spans="1:19" x14ac:dyDescent="0.2">
      <c r="A4215" t="s">
        <v>1104</v>
      </c>
      <c r="B4215" t="s">
        <v>1189</v>
      </c>
      <c r="C4215" t="s">
        <v>235</v>
      </c>
      <c r="D4215" t="s">
        <v>1002</v>
      </c>
      <c r="E4215" s="23">
        <v>42248</v>
      </c>
      <c r="F4215">
        <v>134</v>
      </c>
      <c r="G4215">
        <v>145</v>
      </c>
      <c r="H4215">
        <v>0.92413793103448272</v>
      </c>
      <c r="I4215">
        <v>643</v>
      </c>
      <c r="J4215">
        <v>822</v>
      </c>
      <c r="K4215">
        <v>0.78223844282238442</v>
      </c>
      <c r="L4215">
        <v>903</v>
      </c>
      <c r="M4215">
        <v>0.9102990033222591</v>
      </c>
      <c r="N4215">
        <v>556</v>
      </c>
      <c r="P4215">
        <v>37</v>
      </c>
      <c r="Q4215">
        <v>58</v>
      </c>
      <c r="R4215">
        <v>0.63793103448275867</v>
      </c>
      <c r="S4215">
        <v>87</v>
      </c>
    </row>
    <row r="4216" spans="1:19" x14ac:dyDescent="0.2">
      <c r="A4216" t="s">
        <v>12054</v>
      </c>
      <c r="B4216" t="s">
        <v>12055</v>
      </c>
      <c r="C4216" t="s">
        <v>1051</v>
      </c>
      <c r="D4216" t="s">
        <v>1000</v>
      </c>
      <c r="E4216" s="23">
        <v>42248</v>
      </c>
      <c r="F4216">
        <v>3</v>
      </c>
      <c r="G4216">
        <v>3</v>
      </c>
      <c r="H4216">
        <v>1</v>
      </c>
      <c r="I4216">
        <v>2</v>
      </c>
      <c r="J4216">
        <v>15</v>
      </c>
      <c r="K4216">
        <v>0.13333333333333333</v>
      </c>
      <c r="L4216">
        <v>15</v>
      </c>
      <c r="M4216">
        <v>1</v>
      </c>
      <c r="N4216">
        <v>1</v>
      </c>
      <c r="P4216">
        <v>0</v>
      </c>
      <c r="Q4216">
        <v>0</v>
      </c>
      <c r="R4216" t="e">
        <v>#DIV/0!</v>
      </c>
      <c r="S4216">
        <v>1</v>
      </c>
    </row>
    <row r="4217" spans="1:19" x14ac:dyDescent="0.2">
      <c r="A4217" t="s">
        <v>13420</v>
      </c>
      <c r="B4217" t="s">
        <v>13421</v>
      </c>
      <c r="C4217" t="s">
        <v>242</v>
      </c>
      <c r="D4217" t="s">
        <v>1002</v>
      </c>
      <c r="E4217" s="23">
        <v>42248</v>
      </c>
      <c r="F4217">
        <v>7</v>
      </c>
      <c r="G4217">
        <v>9</v>
      </c>
      <c r="H4217">
        <v>0.77777777777777779</v>
      </c>
      <c r="I4217">
        <v>42</v>
      </c>
      <c r="J4217">
        <v>42</v>
      </c>
      <c r="K4217">
        <v>1</v>
      </c>
      <c r="L4217">
        <v>56</v>
      </c>
      <c r="M4217">
        <v>0.75</v>
      </c>
      <c r="N4217">
        <v>27</v>
      </c>
      <c r="P4217">
        <v>0</v>
      </c>
      <c r="Q4217">
        <v>3</v>
      </c>
      <c r="R4217">
        <v>0</v>
      </c>
      <c r="S4217">
        <v>15</v>
      </c>
    </row>
    <row r="4218" spans="1:19" x14ac:dyDescent="0.2">
      <c r="A4218" t="s">
        <v>13597</v>
      </c>
      <c r="B4218" t="s">
        <v>13598</v>
      </c>
      <c r="C4218" t="s">
        <v>237</v>
      </c>
      <c r="D4218" t="s">
        <v>1002</v>
      </c>
      <c r="E4218" s="23">
        <v>42248</v>
      </c>
      <c r="F4218">
        <v>17</v>
      </c>
      <c r="G4218">
        <v>18</v>
      </c>
      <c r="H4218">
        <v>0.94444444444444442</v>
      </c>
      <c r="I4218">
        <v>85</v>
      </c>
      <c r="J4218">
        <v>129</v>
      </c>
      <c r="K4218">
        <v>0.65891472868217049</v>
      </c>
      <c r="L4218">
        <v>134</v>
      </c>
      <c r="M4218">
        <v>0.96268656716417911</v>
      </c>
      <c r="N4218">
        <v>55</v>
      </c>
      <c r="O4218">
        <v>0.9916666666666667</v>
      </c>
      <c r="P4218">
        <v>12</v>
      </c>
      <c r="Q4218">
        <v>17</v>
      </c>
      <c r="R4218">
        <v>0.70588235294117652</v>
      </c>
      <c r="S4218">
        <v>30</v>
      </c>
    </row>
    <row r="4219" spans="1:19" x14ac:dyDescent="0.2">
      <c r="A4219" t="s">
        <v>13772</v>
      </c>
      <c r="B4219" t="s">
        <v>13773</v>
      </c>
      <c r="C4219" t="s">
        <v>238</v>
      </c>
      <c r="D4219" t="s">
        <v>1002</v>
      </c>
      <c r="E4219" s="23">
        <v>42248</v>
      </c>
      <c r="F4219">
        <v>11</v>
      </c>
      <c r="G4219">
        <v>12</v>
      </c>
      <c r="H4219">
        <v>0.91666666666666663</v>
      </c>
      <c r="I4219">
        <v>13</v>
      </c>
      <c r="J4219">
        <v>36</v>
      </c>
      <c r="K4219">
        <v>0.3611111111111111</v>
      </c>
      <c r="L4219">
        <v>40</v>
      </c>
      <c r="M4219">
        <v>0.9</v>
      </c>
      <c r="N4219">
        <v>3</v>
      </c>
      <c r="O4219">
        <v>0.78755000000000008</v>
      </c>
      <c r="P4219">
        <v>8</v>
      </c>
      <c r="Q4219">
        <v>11</v>
      </c>
      <c r="R4219">
        <v>0.72727272727272729</v>
      </c>
      <c r="S4219">
        <v>10</v>
      </c>
    </row>
    <row r="4220" spans="1:19" x14ac:dyDescent="0.2">
      <c r="A4220" t="s">
        <v>13949</v>
      </c>
      <c r="B4220" t="s">
        <v>13950</v>
      </c>
      <c r="C4220" t="s">
        <v>239</v>
      </c>
      <c r="D4220" t="s">
        <v>1002</v>
      </c>
      <c r="E4220" s="23">
        <v>42248</v>
      </c>
      <c r="F4220">
        <v>4</v>
      </c>
      <c r="G4220">
        <v>4</v>
      </c>
      <c r="H4220">
        <v>1</v>
      </c>
      <c r="I4220">
        <v>6</v>
      </c>
      <c r="J4220">
        <v>8</v>
      </c>
      <c r="K4220">
        <v>0.75</v>
      </c>
      <c r="L4220">
        <v>8</v>
      </c>
      <c r="M4220">
        <v>1</v>
      </c>
      <c r="N4220">
        <v>6</v>
      </c>
      <c r="O4220">
        <v>0.82199999999999995</v>
      </c>
      <c r="P4220">
        <v>0</v>
      </c>
      <c r="Q4220">
        <v>0</v>
      </c>
      <c r="R4220" t="e">
        <v>#DIV/0!</v>
      </c>
      <c r="S4220">
        <v>0</v>
      </c>
    </row>
    <row r="4221" spans="1:19" x14ac:dyDescent="0.2">
      <c r="A4221" t="s">
        <v>14136</v>
      </c>
      <c r="B4221" t="s">
        <v>14137</v>
      </c>
      <c r="C4221" t="s">
        <v>240</v>
      </c>
      <c r="D4221" t="s">
        <v>1002</v>
      </c>
      <c r="E4221" s="23">
        <v>42248</v>
      </c>
      <c r="F4221">
        <v>27</v>
      </c>
      <c r="G4221">
        <v>28</v>
      </c>
      <c r="H4221">
        <v>0.9642857142857143</v>
      </c>
      <c r="I4221">
        <v>58</v>
      </c>
      <c r="J4221">
        <v>108</v>
      </c>
      <c r="K4221">
        <v>0.53703703703703709</v>
      </c>
      <c r="L4221">
        <v>113</v>
      </c>
      <c r="M4221">
        <v>0.95575221238938057</v>
      </c>
      <c r="N4221">
        <v>48</v>
      </c>
      <c r="P4221">
        <v>5</v>
      </c>
      <c r="Q4221">
        <v>7</v>
      </c>
      <c r="R4221">
        <v>0.7142857142857143</v>
      </c>
      <c r="S4221">
        <v>10</v>
      </c>
    </row>
    <row r="4222" spans="1:19" x14ac:dyDescent="0.2">
      <c r="A4222" t="s">
        <v>14313</v>
      </c>
      <c r="B4222" t="s">
        <v>14314</v>
      </c>
      <c r="C4222" t="s">
        <v>241</v>
      </c>
      <c r="D4222" t="s">
        <v>1002</v>
      </c>
      <c r="E4222" s="23">
        <v>42248</v>
      </c>
      <c r="F4222">
        <v>52</v>
      </c>
      <c r="G4222">
        <v>57</v>
      </c>
      <c r="H4222">
        <v>0.91228070175438591</v>
      </c>
      <c r="I4222">
        <v>382</v>
      </c>
      <c r="J4222">
        <v>425</v>
      </c>
      <c r="K4222">
        <v>0.89882352941176469</v>
      </c>
      <c r="L4222">
        <v>473</v>
      </c>
      <c r="M4222">
        <v>0.89852008456659616</v>
      </c>
      <c r="N4222">
        <v>370</v>
      </c>
      <c r="P4222">
        <v>7</v>
      </c>
      <c r="Q4222">
        <v>11</v>
      </c>
      <c r="R4222">
        <v>0.63636363636363635</v>
      </c>
      <c r="S4222">
        <v>12</v>
      </c>
    </row>
    <row r="4223" spans="1:19" x14ac:dyDescent="0.2">
      <c r="A4223" t="s">
        <v>14425</v>
      </c>
      <c r="B4223" t="s">
        <v>14426</v>
      </c>
      <c r="C4223" t="s">
        <v>318</v>
      </c>
      <c r="D4223" t="s">
        <v>1002</v>
      </c>
      <c r="E4223" s="23">
        <v>42248</v>
      </c>
      <c r="F4223">
        <v>0</v>
      </c>
      <c r="G4223">
        <v>0</v>
      </c>
      <c r="H4223" t="e">
        <v>#DIV/0!</v>
      </c>
      <c r="I4223">
        <v>0</v>
      </c>
      <c r="J4223">
        <v>0</v>
      </c>
      <c r="K4223" t="e">
        <v>#DIV/0!</v>
      </c>
      <c r="L4223">
        <v>0</v>
      </c>
      <c r="M4223" t="e">
        <v>#DIV/0!</v>
      </c>
      <c r="N4223">
        <v>0</v>
      </c>
      <c r="P4223">
        <v>0</v>
      </c>
      <c r="Q4223">
        <v>0</v>
      </c>
      <c r="R4223" t="e">
        <v>#DIV/0!</v>
      </c>
      <c r="S4223">
        <v>0</v>
      </c>
    </row>
    <row r="4224" spans="1:19" x14ac:dyDescent="0.2">
      <c r="A4224" t="s">
        <v>14642</v>
      </c>
      <c r="B4224" t="s">
        <v>14643</v>
      </c>
      <c r="C4224" t="s">
        <v>199</v>
      </c>
      <c r="D4224" t="s">
        <v>1000</v>
      </c>
      <c r="E4224" s="23">
        <v>42248</v>
      </c>
      <c r="F4224">
        <v>15</v>
      </c>
      <c r="G4224">
        <v>16</v>
      </c>
      <c r="H4224">
        <v>0.9375</v>
      </c>
      <c r="I4224">
        <v>117</v>
      </c>
      <c r="J4224">
        <v>105</v>
      </c>
      <c r="K4224">
        <v>1.1142857142857143</v>
      </c>
      <c r="L4224">
        <v>115</v>
      </c>
      <c r="M4224">
        <v>0.91304347826086951</v>
      </c>
      <c r="N4224">
        <v>114</v>
      </c>
      <c r="P4224">
        <v>1</v>
      </c>
      <c r="Q4224">
        <v>2</v>
      </c>
      <c r="R4224">
        <v>0.5</v>
      </c>
      <c r="S4224">
        <v>3</v>
      </c>
    </row>
    <row r="4225" spans="1:19" x14ac:dyDescent="0.2">
      <c r="A4225" t="s">
        <v>14908</v>
      </c>
      <c r="B4225" t="s">
        <v>14909</v>
      </c>
      <c r="C4225" t="s">
        <v>200</v>
      </c>
      <c r="D4225" t="s">
        <v>1002</v>
      </c>
      <c r="E4225" s="23">
        <v>42248</v>
      </c>
      <c r="F4225">
        <v>5</v>
      </c>
      <c r="G4225">
        <v>5</v>
      </c>
      <c r="H4225">
        <v>1</v>
      </c>
      <c r="I4225">
        <v>17</v>
      </c>
      <c r="J4225">
        <v>25</v>
      </c>
      <c r="K4225">
        <v>0.68</v>
      </c>
      <c r="L4225">
        <v>25</v>
      </c>
      <c r="M4225">
        <v>1</v>
      </c>
      <c r="N4225">
        <v>14</v>
      </c>
      <c r="P4225">
        <v>1</v>
      </c>
      <c r="Q4225">
        <v>2</v>
      </c>
      <c r="R4225">
        <v>0.5</v>
      </c>
      <c r="S4225">
        <v>3</v>
      </c>
    </row>
    <row r="4226" spans="1:19" x14ac:dyDescent="0.2">
      <c r="A4226" t="s">
        <v>15085</v>
      </c>
      <c r="B4226" t="s">
        <v>15086</v>
      </c>
      <c r="C4226" t="s">
        <v>202</v>
      </c>
      <c r="D4226" t="s">
        <v>1002</v>
      </c>
      <c r="E4226" s="23">
        <v>42248</v>
      </c>
      <c r="F4226">
        <v>10</v>
      </c>
      <c r="G4226">
        <v>11</v>
      </c>
      <c r="H4226">
        <v>0.90909090909090906</v>
      </c>
      <c r="I4226">
        <v>100</v>
      </c>
      <c r="J4226">
        <v>80</v>
      </c>
      <c r="K4226">
        <v>1.25</v>
      </c>
      <c r="L4226">
        <v>90</v>
      </c>
      <c r="M4226">
        <v>0.88888888888888884</v>
      </c>
      <c r="N4226">
        <v>100</v>
      </c>
      <c r="P4226">
        <v>0</v>
      </c>
      <c r="Q4226">
        <v>0</v>
      </c>
      <c r="R4226" t="e">
        <v>#DIV/0!</v>
      </c>
      <c r="S4226">
        <v>0</v>
      </c>
    </row>
    <row r="4227" spans="1:19" x14ac:dyDescent="0.2">
      <c r="A4227" t="s">
        <v>15789</v>
      </c>
      <c r="B4227" t="s">
        <v>15790</v>
      </c>
      <c r="C4227" t="s">
        <v>227</v>
      </c>
      <c r="D4227" t="s">
        <v>1000</v>
      </c>
      <c r="E4227" s="23">
        <v>42248</v>
      </c>
      <c r="F4227">
        <v>0</v>
      </c>
      <c r="G4227">
        <v>0</v>
      </c>
      <c r="H4227" t="e">
        <v>#DIV/0!</v>
      </c>
      <c r="I4227">
        <v>0</v>
      </c>
      <c r="J4227">
        <v>0</v>
      </c>
      <c r="K4227" t="e">
        <v>#DIV/0!</v>
      </c>
      <c r="L4227">
        <v>0</v>
      </c>
      <c r="M4227" t="e">
        <v>#DIV/0!</v>
      </c>
      <c r="N4227">
        <v>0</v>
      </c>
      <c r="P4227">
        <v>0</v>
      </c>
      <c r="Q4227">
        <v>0</v>
      </c>
      <c r="R4227" t="e">
        <v>#DIV/0!</v>
      </c>
      <c r="S4227">
        <v>0</v>
      </c>
    </row>
    <row r="4228" spans="1:19" x14ac:dyDescent="0.2">
      <c r="A4228" t="s">
        <v>15966</v>
      </c>
      <c r="B4228" t="s">
        <v>15967</v>
      </c>
      <c r="C4228" t="s">
        <v>203</v>
      </c>
      <c r="D4228" t="s">
        <v>1000</v>
      </c>
      <c r="E4228" s="23">
        <v>42248</v>
      </c>
      <c r="F4228">
        <v>10</v>
      </c>
      <c r="G4228">
        <v>12</v>
      </c>
      <c r="H4228">
        <v>0.83333333333333337</v>
      </c>
      <c r="I4228">
        <v>25</v>
      </c>
      <c r="J4228">
        <v>67</v>
      </c>
      <c r="K4228">
        <v>0.37313432835820898</v>
      </c>
      <c r="L4228">
        <v>77</v>
      </c>
      <c r="M4228">
        <v>0.87012987012987009</v>
      </c>
      <c r="N4228">
        <v>12</v>
      </c>
      <c r="P4228">
        <v>2</v>
      </c>
      <c r="Q4228">
        <v>3</v>
      </c>
      <c r="R4228">
        <v>0.66666666666666663</v>
      </c>
      <c r="S4228">
        <v>13</v>
      </c>
    </row>
    <row r="4229" spans="1:19" x14ac:dyDescent="0.2">
      <c r="A4229" t="s">
        <v>16145</v>
      </c>
      <c r="B4229" t="s">
        <v>16146</v>
      </c>
      <c r="C4229" t="s">
        <v>205</v>
      </c>
      <c r="D4229" t="s">
        <v>1002</v>
      </c>
      <c r="E4229" s="23">
        <v>42248</v>
      </c>
      <c r="F4229">
        <v>4</v>
      </c>
      <c r="G4229">
        <v>5</v>
      </c>
      <c r="H4229">
        <v>0.8</v>
      </c>
      <c r="I4229">
        <v>21</v>
      </c>
      <c r="J4229">
        <v>40</v>
      </c>
      <c r="K4229">
        <v>0.52500000000000002</v>
      </c>
      <c r="L4229">
        <v>45</v>
      </c>
      <c r="M4229">
        <v>0.88888888888888884</v>
      </c>
      <c r="N4229">
        <v>12</v>
      </c>
      <c r="O4229">
        <v>0.92500000000000004</v>
      </c>
      <c r="P4229">
        <v>2</v>
      </c>
      <c r="Q4229">
        <v>3</v>
      </c>
      <c r="R4229">
        <v>0.66666666666666663</v>
      </c>
      <c r="S4229">
        <v>9</v>
      </c>
    </row>
    <row r="4230" spans="1:19" x14ac:dyDescent="0.2">
      <c r="A4230" t="s">
        <v>16322</v>
      </c>
      <c r="B4230" t="s">
        <v>16323</v>
      </c>
      <c r="C4230" t="s">
        <v>204</v>
      </c>
      <c r="D4230" t="s">
        <v>1002</v>
      </c>
      <c r="E4230" s="23">
        <v>42248</v>
      </c>
      <c r="F4230">
        <v>6</v>
      </c>
      <c r="G4230">
        <v>7</v>
      </c>
      <c r="H4230">
        <v>0.8571428571428571</v>
      </c>
      <c r="I4230">
        <v>4</v>
      </c>
      <c r="J4230">
        <v>27</v>
      </c>
      <c r="K4230">
        <v>0.14814814814814814</v>
      </c>
      <c r="L4230">
        <v>32</v>
      </c>
      <c r="M4230">
        <v>0.84375</v>
      </c>
      <c r="N4230">
        <v>0</v>
      </c>
      <c r="P4230">
        <v>0</v>
      </c>
      <c r="Q4230">
        <v>0</v>
      </c>
      <c r="R4230" t="e">
        <v>#DIV/0!</v>
      </c>
      <c r="S4230">
        <v>4</v>
      </c>
    </row>
    <row r="4231" spans="1:19" x14ac:dyDescent="0.2">
      <c r="A4231" t="s">
        <v>16640</v>
      </c>
      <c r="B4231" t="s">
        <v>16641</v>
      </c>
      <c r="C4231" t="s">
        <v>223</v>
      </c>
      <c r="D4231" t="s">
        <v>1000</v>
      </c>
      <c r="E4231" s="23">
        <v>42248</v>
      </c>
      <c r="F4231">
        <v>6</v>
      </c>
      <c r="G4231">
        <v>6</v>
      </c>
      <c r="H4231">
        <v>1</v>
      </c>
      <c r="I4231">
        <v>49</v>
      </c>
      <c r="J4231">
        <v>50</v>
      </c>
      <c r="K4231">
        <v>0.98</v>
      </c>
      <c r="L4231">
        <v>50</v>
      </c>
      <c r="M4231">
        <v>1</v>
      </c>
      <c r="N4231">
        <v>49</v>
      </c>
      <c r="P4231">
        <v>0</v>
      </c>
      <c r="Q4231">
        <v>0</v>
      </c>
      <c r="R4231" t="e">
        <v>#DIV/0!</v>
      </c>
      <c r="S4231">
        <v>0</v>
      </c>
    </row>
    <row r="4232" spans="1:19" x14ac:dyDescent="0.2">
      <c r="A4232" t="s">
        <v>16819</v>
      </c>
      <c r="B4232" t="s">
        <v>16820</v>
      </c>
      <c r="C4232" t="s">
        <v>224</v>
      </c>
      <c r="D4232" t="s">
        <v>1002</v>
      </c>
      <c r="E4232" s="23">
        <v>42248</v>
      </c>
      <c r="F4232">
        <v>6</v>
      </c>
      <c r="G4232">
        <v>6</v>
      </c>
      <c r="H4232">
        <v>1</v>
      </c>
      <c r="I4232">
        <v>49</v>
      </c>
      <c r="J4232">
        <v>50</v>
      </c>
      <c r="K4232">
        <v>0.98</v>
      </c>
      <c r="L4232">
        <v>50</v>
      </c>
      <c r="M4232">
        <v>1</v>
      </c>
      <c r="N4232">
        <v>49</v>
      </c>
      <c r="P4232">
        <v>0</v>
      </c>
      <c r="Q4232">
        <v>0</v>
      </c>
      <c r="R4232" t="e">
        <v>#DIV/0!</v>
      </c>
      <c r="S4232">
        <v>0</v>
      </c>
    </row>
    <row r="4233" spans="1:19" x14ac:dyDescent="0.2">
      <c r="A4233" t="s">
        <v>16917</v>
      </c>
      <c r="B4233" t="s">
        <v>16918</v>
      </c>
      <c r="C4233" t="s">
        <v>341</v>
      </c>
      <c r="D4233" t="s">
        <v>1000</v>
      </c>
      <c r="E4233" s="23">
        <v>42248</v>
      </c>
      <c r="F4233">
        <v>1</v>
      </c>
      <c r="G4233">
        <v>1</v>
      </c>
      <c r="H4233">
        <v>1</v>
      </c>
      <c r="I4233">
        <v>3</v>
      </c>
      <c r="J4233">
        <v>10</v>
      </c>
      <c r="K4233">
        <v>0.3</v>
      </c>
      <c r="L4233">
        <v>10</v>
      </c>
      <c r="M4233">
        <v>1</v>
      </c>
      <c r="N4233">
        <v>3</v>
      </c>
      <c r="P4233">
        <v>0</v>
      </c>
      <c r="Q4233">
        <v>0</v>
      </c>
      <c r="R4233" t="e">
        <v>#DIV/0!</v>
      </c>
      <c r="S4233">
        <v>0</v>
      </c>
    </row>
    <row r="4234" spans="1:19" x14ac:dyDescent="0.2">
      <c r="A4234" t="s">
        <v>16933</v>
      </c>
      <c r="B4234" t="s">
        <v>16934</v>
      </c>
      <c r="C4234" t="s">
        <v>339</v>
      </c>
      <c r="D4234" t="s">
        <v>1002</v>
      </c>
      <c r="E4234" s="23">
        <v>42248</v>
      </c>
      <c r="F4234">
        <v>1</v>
      </c>
      <c r="G4234">
        <v>1</v>
      </c>
      <c r="H4234">
        <v>1</v>
      </c>
      <c r="I4234">
        <v>3</v>
      </c>
      <c r="J4234">
        <v>10</v>
      </c>
      <c r="K4234">
        <v>0.3</v>
      </c>
      <c r="L4234">
        <v>10</v>
      </c>
      <c r="M4234">
        <v>1</v>
      </c>
      <c r="N4234">
        <v>3</v>
      </c>
      <c r="P4234">
        <v>0</v>
      </c>
      <c r="Q4234">
        <v>0</v>
      </c>
      <c r="R4234" t="e">
        <v>#DIV/0!</v>
      </c>
      <c r="S4234">
        <v>1</v>
      </c>
    </row>
    <row r="4235" spans="1:19" x14ac:dyDescent="0.2">
      <c r="A4235" t="s">
        <v>17256</v>
      </c>
      <c r="B4235" t="s">
        <v>17257</v>
      </c>
      <c r="C4235" t="s">
        <v>225</v>
      </c>
      <c r="D4235" t="s">
        <v>1000</v>
      </c>
      <c r="E4235" s="23">
        <v>42248</v>
      </c>
      <c r="F4235">
        <v>3</v>
      </c>
      <c r="G4235">
        <v>6</v>
      </c>
      <c r="H4235">
        <v>0.5</v>
      </c>
      <c r="I4235">
        <v>39</v>
      </c>
      <c r="J4235">
        <v>20</v>
      </c>
      <c r="K4235">
        <v>1.95</v>
      </c>
      <c r="L4235">
        <v>50</v>
      </c>
      <c r="M4235">
        <v>0.4</v>
      </c>
      <c r="N4235">
        <v>37</v>
      </c>
      <c r="P4235">
        <v>0</v>
      </c>
      <c r="Q4235">
        <v>0</v>
      </c>
      <c r="R4235" t="e">
        <v>#DIV/0!</v>
      </c>
      <c r="S4235">
        <v>2</v>
      </c>
    </row>
    <row r="4236" spans="1:19" x14ac:dyDescent="0.2">
      <c r="A4236" t="s">
        <v>17463</v>
      </c>
      <c r="B4236" t="s">
        <v>17464</v>
      </c>
      <c r="C4236" t="s">
        <v>226</v>
      </c>
      <c r="D4236" t="s">
        <v>1002</v>
      </c>
      <c r="E4236" s="23">
        <v>42248</v>
      </c>
      <c r="F4236">
        <v>3</v>
      </c>
      <c r="G4236">
        <v>6</v>
      </c>
      <c r="H4236">
        <v>0.5</v>
      </c>
      <c r="I4236">
        <v>39</v>
      </c>
      <c r="J4236">
        <v>20</v>
      </c>
      <c r="K4236">
        <v>1.95</v>
      </c>
      <c r="L4236">
        <v>50</v>
      </c>
      <c r="M4236">
        <v>0.4</v>
      </c>
      <c r="N4236">
        <v>37</v>
      </c>
      <c r="P4236">
        <v>0</v>
      </c>
      <c r="Q4236">
        <v>0</v>
      </c>
      <c r="R4236" t="e">
        <v>#DIV/0!</v>
      </c>
      <c r="S4236">
        <v>2</v>
      </c>
    </row>
    <row r="4237" spans="1:19" x14ac:dyDescent="0.2">
      <c r="A4237" t="s">
        <v>17640</v>
      </c>
      <c r="B4237" t="s">
        <v>17641</v>
      </c>
      <c r="C4237" t="s">
        <v>232</v>
      </c>
      <c r="D4237" t="s">
        <v>1000</v>
      </c>
      <c r="E4237" s="23">
        <v>42248</v>
      </c>
      <c r="F4237">
        <v>13</v>
      </c>
      <c r="G4237">
        <v>14</v>
      </c>
      <c r="H4237">
        <v>0.9285714285714286</v>
      </c>
      <c r="I4237">
        <v>86</v>
      </c>
      <c r="J4237">
        <v>95</v>
      </c>
      <c r="K4237">
        <v>0.90526315789473688</v>
      </c>
      <c r="L4237">
        <v>103</v>
      </c>
      <c r="M4237">
        <v>0.92233009708737868</v>
      </c>
      <c r="N4237">
        <v>86</v>
      </c>
      <c r="P4237">
        <v>0</v>
      </c>
      <c r="Q4237">
        <v>0</v>
      </c>
      <c r="R4237" t="e">
        <v>#DIV/0!</v>
      </c>
      <c r="S4237">
        <v>0</v>
      </c>
    </row>
    <row r="4238" spans="1:19" x14ac:dyDescent="0.2">
      <c r="A4238" t="s">
        <v>17837</v>
      </c>
      <c r="B4238" t="s">
        <v>17838</v>
      </c>
      <c r="C4238" t="s">
        <v>231</v>
      </c>
      <c r="D4238" t="s">
        <v>1002</v>
      </c>
      <c r="E4238" s="23">
        <v>42248</v>
      </c>
      <c r="F4238">
        <v>13</v>
      </c>
      <c r="G4238">
        <v>14</v>
      </c>
      <c r="H4238">
        <v>0.9285714285714286</v>
      </c>
      <c r="I4238">
        <v>86</v>
      </c>
      <c r="J4238">
        <v>95</v>
      </c>
      <c r="K4238">
        <v>0.90526315789473688</v>
      </c>
      <c r="L4238">
        <v>103</v>
      </c>
      <c r="M4238">
        <v>0.92233009708737868</v>
      </c>
      <c r="N4238">
        <v>86</v>
      </c>
      <c r="P4238">
        <v>0</v>
      </c>
      <c r="Q4238">
        <v>0</v>
      </c>
      <c r="R4238" t="e">
        <v>#DIV/0!</v>
      </c>
      <c r="S4238">
        <v>0</v>
      </c>
    </row>
    <row r="4239" spans="1:19" x14ac:dyDescent="0.2">
      <c r="A4239" t="s">
        <v>18014</v>
      </c>
      <c r="B4239" t="s">
        <v>18015</v>
      </c>
      <c r="C4239" t="s">
        <v>317</v>
      </c>
      <c r="D4239" t="s">
        <v>1000</v>
      </c>
      <c r="E4239" s="23">
        <v>42248</v>
      </c>
      <c r="F4239">
        <v>10</v>
      </c>
      <c r="G4239">
        <v>10</v>
      </c>
      <c r="H4239">
        <v>1</v>
      </c>
      <c r="I4239">
        <v>20</v>
      </c>
      <c r="J4239">
        <v>26</v>
      </c>
      <c r="K4239">
        <v>0.76923076923076927</v>
      </c>
      <c r="L4239">
        <v>26</v>
      </c>
      <c r="M4239">
        <v>1</v>
      </c>
      <c r="N4239">
        <v>17</v>
      </c>
      <c r="P4239">
        <v>4</v>
      </c>
      <c r="Q4239">
        <v>5</v>
      </c>
      <c r="R4239">
        <v>0.8</v>
      </c>
      <c r="S4239">
        <v>3</v>
      </c>
    </row>
    <row r="4240" spans="1:19" x14ac:dyDescent="0.2">
      <c r="A4240" t="s">
        <v>18193</v>
      </c>
      <c r="B4240" t="s">
        <v>18194</v>
      </c>
      <c r="C4240" t="s">
        <v>316</v>
      </c>
      <c r="D4240" t="s">
        <v>1002</v>
      </c>
      <c r="E4240" s="23">
        <v>42248</v>
      </c>
      <c r="F4240">
        <v>10</v>
      </c>
      <c r="G4240">
        <v>10</v>
      </c>
      <c r="H4240">
        <v>1</v>
      </c>
      <c r="I4240">
        <v>20</v>
      </c>
      <c r="J4240">
        <v>26</v>
      </c>
      <c r="K4240">
        <v>0.76923076923076927</v>
      </c>
      <c r="L4240">
        <v>26</v>
      </c>
      <c r="M4240">
        <v>1</v>
      </c>
      <c r="N4240">
        <v>17</v>
      </c>
      <c r="P4240">
        <v>4</v>
      </c>
      <c r="Q4240">
        <v>5</v>
      </c>
      <c r="R4240">
        <v>0.8</v>
      </c>
      <c r="S4240">
        <v>3</v>
      </c>
    </row>
    <row r="4241" spans="1:19" x14ac:dyDescent="0.2">
      <c r="A4241" t="s">
        <v>18446</v>
      </c>
      <c r="B4241" t="s">
        <v>18447</v>
      </c>
      <c r="C4241" t="s">
        <v>214</v>
      </c>
      <c r="D4241" t="s">
        <v>1000</v>
      </c>
      <c r="E4241" s="23">
        <v>42248</v>
      </c>
      <c r="F4241">
        <v>18</v>
      </c>
      <c r="G4241">
        <v>18</v>
      </c>
      <c r="H4241">
        <v>1</v>
      </c>
      <c r="I4241">
        <v>109</v>
      </c>
      <c r="J4241">
        <v>144</v>
      </c>
      <c r="K4241">
        <v>0.75694444444444442</v>
      </c>
      <c r="L4241">
        <v>144</v>
      </c>
      <c r="M4241">
        <v>1</v>
      </c>
      <c r="N4241">
        <v>88</v>
      </c>
      <c r="P4241">
        <v>12</v>
      </c>
      <c r="Q4241">
        <v>19</v>
      </c>
      <c r="R4241">
        <v>0.63157894736842102</v>
      </c>
      <c r="S4241">
        <v>21</v>
      </c>
    </row>
    <row r="4242" spans="1:19" x14ac:dyDescent="0.2">
      <c r="A4242" t="s">
        <v>18625</v>
      </c>
      <c r="B4242" t="s">
        <v>18626</v>
      </c>
      <c r="C4242" t="s">
        <v>215</v>
      </c>
      <c r="D4242" t="s">
        <v>1002</v>
      </c>
      <c r="E4242" s="23">
        <v>42248</v>
      </c>
      <c r="F4242">
        <v>8</v>
      </c>
      <c r="G4242">
        <v>8</v>
      </c>
      <c r="H4242">
        <v>1</v>
      </c>
      <c r="I4242">
        <v>40</v>
      </c>
      <c r="J4242">
        <v>54</v>
      </c>
      <c r="K4242">
        <v>0.7407407407407407</v>
      </c>
      <c r="L4242">
        <v>54</v>
      </c>
      <c r="M4242">
        <v>1</v>
      </c>
      <c r="N4242">
        <v>28</v>
      </c>
      <c r="O4242">
        <v>1</v>
      </c>
      <c r="P4242">
        <v>5</v>
      </c>
      <c r="Q4242">
        <v>8</v>
      </c>
      <c r="R4242">
        <v>0.625</v>
      </c>
      <c r="S4242">
        <v>12</v>
      </c>
    </row>
    <row r="4243" spans="1:19" x14ac:dyDescent="0.2">
      <c r="A4243" t="s">
        <v>18802</v>
      </c>
      <c r="B4243" t="s">
        <v>18803</v>
      </c>
      <c r="C4243" t="s">
        <v>216</v>
      </c>
      <c r="D4243" t="s">
        <v>1002</v>
      </c>
      <c r="E4243" s="23">
        <v>42248</v>
      </c>
      <c r="F4243">
        <v>10</v>
      </c>
      <c r="G4243">
        <v>10</v>
      </c>
      <c r="H4243">
        <v>1</v>
      </c>
      <c r="I4243">
        <v>69</v>
      </c>
      <c r="J4243">
        <v>90</v>
      </c>
      <c r="K4243">
        <v>0.76666666666666672</v>
      </c>
      <c r="L4243">
        <v>90</v>
      </c>
      <c r="M4243">
        <v>1</v>
      </c>
      <c r="N4243">
        <v>60</v>
      </c>
      <c r="P4243">
        <v>7</v>
      </c>
      <c r="Q4243">
        <v>11</v>
      </c>
      <c r="R4243">
        <v>0.63636363636363635</v>
      </c>
      <c r="S4243">
        <v>9</v>
      </c>
    </row>
    <row r="4244" spans="1:19" x14ac:dyDescent="0.2">
      <c r="A4244" t="s">
        <v>18979</v>
      </c>
      <c r="B4244" t="s">
        <v>18980</v>
      </c>
      <c r="C4244" t="s">
        <v>229</v>
      </c>
      <c r="D4244" t="s">
        <v>1002</v>
      </c>
      <c r="E4244" s="23">
        <v>42248</v>
      </c>
      <c r="F4244">
        <v>1</v>
      </c>
      <c r="G4244">
        <v>2</v>
      </c>
      <c r="H4244">
        <v>0.5</v>
      </c>
      <c r="I4244">
        <v>0</v>
      </c>
      <c r="J4244">
        <v>6</v>
      </c>
      <c r="K4244">
        <v>0</v>
      </c>
      <c r="L4244">
        <v>12</v>
      </c>
      <c r="M4244">
        <v>0.5</v>
      </c>
      <c r="N4244">
        <v>0</v>
      </c>
      <c r="P4244">
        <v>0</v>
      </c>
      <c r="Q4244">
        <v>0</v>
      </c>
      <c r="R4244" t="e">
        <v>#DIV/0!</v>
      </c>
      <c r="S4244">
        <v>0</v>
      </c>
    </row>
    <row r="4245" spans="1:19" x14ac:dyDescent="0.2">
      <c r="A4245" t="s">
        <v>19156</v>
      </c>
      <c r="B4245" t="s">
        <v>19157</v>
      </c>
      <c r="C4245" t="s">
        <v>230</v>
      </c>
      <c r="D4245" t="s">
        <v>1000</v>
      </c>
      <c r="E4245" s="23">
        <v>42248</v>
      </c>
      <c r="F4245">
        <v>1</v>
      </c>
      <c r="G4245">
        <v>2</v>
      </c>
      <c r="H4245">
        <v>0.5</v>
      </c>
      <c r="I4245">
        <v>0</v>
      </c>
      <c r="J4245">
        <v>6</v>
      </c>
      <c r="K4245">
        <v>0</v>
      </c>
      <c r="L4245">
        <v>12</v>
      </c>
      <c r="M4245">
        <v>0.5</v>
      </c>
      <c r="N4245">
        <v>0</v>
      </c>
      <c r="P4245">
        <v>0</v>
      </c>
      <c r="Q4245">
        <v>0</v>
      </c>
      <c r="R4245" t="e">
        <v>#DIV/0!</v>
      </c>
      <c r="S4245">
        <v>0</v>
      </c>
    </row>
    <row r="4246" spans="1:19" x14ac:dyDescent="0.2">
      <c r="A4246" t="s">
        <v>19335</v>
      </c>
      <c r="B4246" t="s">
        <v>19336</v>
      </c>
      <c r="C4246" t="s">
        <v>234</v>
      </c>
      <c r="D4246" t="s">
        <v>1000</v>
      </c>
      <c r="E4246" s="23">
        <v>42248</v>
      </c>
      <c r="F4246">
        <v>0</v>
      </c>
      <c r="G4246">
        <v>0</v>
      </c>
      <c r="H4246" t="e">
        <v>#DIV/0!</v>
      </c>
      <c r="I4246">
        <v>0</v>
      </c>
      <c r="J4246">
        <v>0</v>
      </c>
      <c r="K4246" t="e">
        <v>#DIV/0!</v>
      </c>
      <c r="L4246">
        <v>0</v>
      </c>
      <c r="M4246" t="e">
        <v>#DIV/0!</v>
      </c>
      <c r="N4246">
        <v>0</v>
      </c>
      <c r="P4246">
        <v>0</v>
      </c>
      <c r="Q4246">
        <v>0</v>
      </c>
      <c r="R4246" t="e">
        <v>#DIV/0!</v>
      </c>
      <c r="S4246">
        <v>0</v>
      </c>
    </row>
    <row r="4247" spans="1:19" x14ac:dyDescent="0.2">
      <c r="A4247" t="s">
        <v>19514</v>
      </c>
      <c r="B4247" t="s">
        <v>19515</v>
      </c>
      <c r="C4247" t="s">
        <v>233</v>
      </c>
      <c r="D4247" t="s">
        <v>1002</v>
      </c>
      <c r="E4247" s="23">
        <v>42248</v>
      </c>
      <c r="F4247">
        <v>0</v>
      </c>
      <c r="G4247">
        <v>0</v>
      </c>
      <c r="H4247" t="e">
        <v>#DIV/0!</v>
      </c>
      <c r="I4247">
        <v>0</v>
      </c>
      <c r="J4247">
        <v>0</v>
      </c>
      <c r="K4247" t="e">
        <v>#DIV/0!</v>
      </c>
      <c r="L4247">
        <v>0</v>
      </c>
      <c r="M4247" t="e">
        <v>#DIV/0!</v>
      </c>
      <c r="N4247">
        <v>0</v>
      </c>
      <c r="P4247">
        <v>0</v>
      </c>
      <c r="Q4247">
        <v>0</v>
      </c>
      <c r="R4247" t="e">
        <v>#DIV/0!</v>
      </c>
      <c r="S4247">
        <v>0</v>
      </c>
    </row>
    <row r="4248" spans="1:19" x14ac:dyDescent="0.2">
      <c r="A4248" t="s">
        <v>19612</v>
      </c>
      <c r="B4248" t="s">
        <v>19613</v>
      </c>
      <c r="C4248" t="s">
        <v>342</v>
      </c>
      <c r="D4248" t="s">
        <v>1000</v>
      </c>
      <c r="E4248" s="23">
        <v>42248</v>
      </c>
      <c r="F4248">
        <v>4</v>
      </c>
      <c r="G4248">
        <v>4</v>
      </c>
      <c r="H4248">
        <v>1</v>
      </c>
      <c r="I4248">
        <v>21</v>
      </c>
      <c r="J4248">
        <v>40</v>
      </c>
      <c r="K4248">
        <v>0.52500000000000002</v>
      </c>
      <c r="L4248">
        <v>40</v>
      </c>
      <c r="M4248">
        <v>1</v>
      </c>
      <c r="N4248">
        <v>21</v>
      </c>
      <c r="P4248">
        <v>0</v>
      </c>
      <c r="Q4248">
        <v>0</v>
      </c>
      <c r="R4248" t="e">
        <v>#DIV/0!</v>
      </c>
      <c r="S4248">
        <v>0</v>
      </c>
    </row>
    <row r="4249" spans="1:19" x14ac:dyDescent="0.2">
      <c r="A4249" t="s">
        <v>19712</v>
      </c>
      <c r="B4249" t="s">
        <v>19713</v>
      </c>
      <c r="C4249" t="s">
        <v>340</v>
      </c>
      <c r="D4249" t="s">
        <v>1002</v>
      </c>
      <c r="E4249" s="23">
        <v>42248</v>
      </c>
      <c r="F4249">
        <v>4</v>
      </c>
      <c r="G4249">
        <v>4</v>
      </c>
      <c r="H4249">
        <v>1</v>
      </c>
      <c r="I4249">
        <v>21</v>
      </c>
      <c r="J4249">
        <v>40</v>
      </c>
      <c r="K4249">
        <v>0.52500000000000002</v>
      </c>
      <c r="L4249">
        <v>40</v>
      </c>
      <c r="M4249">
        <v>1</v>
      </c>
      <c r="N4249">
        <v>21</v>
      </c>
      <c r="P4249">
        <v>0</v>
      </c>
      <c r="Q4249">
        <v>0</v>
      </c>
      <c r="R4249" t="e">
        <v>#DIV/0!</v>
      </c>
      <c r="S4249">
        <v>0</v>
      </c>
    </row>
    <row r="4250" spans="1:19" x14ac:dyDescent="0.2">
      <c r="A4250" t="s">
        <v>19889</v>
      </c>
      <c r="B4250" t="s">
        <v>19890</v>
      </c>
      <c r="C4250" t="s">
        <v>220</v>
      </c>
      <c r="D4250" t="s">
        <v>1000</v>
      </c>
      <c r="E4250" s="23">
        <v>42248</v>
      </c>
      <c r="F4250">
        <v>15</v>
      </c>
      <c r="G4250">
        <v>16</v>
      </c>
      <c r="H4250">
        <v>0.9375</v>
      </c>
      <c r="I4250">
        <v>19</v>
      </c>
      <c r="J4250">
        <v>44</v>
      </c>
      <c r="K4250">
        <v>0.43181818181818182</v>
      </c>
      <c r="L4250">
        <v>48</v>
      </c>
      <c r="M4250">
        <v>0.91666666666666663</v>
      </c>
      <c r="N4250">
        <v>9</v>
      </c>
      <c r="P4250">
        <v>8</v>
      </c>
      <c r="Q4250">
        <v>11</v>
      </c>
      <c r="R4250">
        <v>0.72727272727272729</v>
      </c>
      <c r="S4250">
        <v>10</v>
      </c>
    </row>
    <row r="4251" spans="1:19" x14ac:dyDescent="0.2">
      <c r="A4251" t="s">
        <v>20068</v>
      </c>
      <c r="B4251" t="s">
        <v>20069</v>
      </c>
      <c r="C4251" t="s">
        <v>221</v>
      </c>
      <c r="D4251" t="s">
        <v>1002</v>
      </c>
      <c r="E4251" s="23">
        <v>42248</v>
      </c>
      <c r="F4251">
        <v>11</v>
      </c>
      <c r="G4251">
        <v>12</v>
      </c>
      <c r="H4251">
        <v>0.91666666666666663</v>
      </c>
      <c r="I4251">
        <v>13</v>
      </c>
      <c r="J4251">
        <v>36</v>
      </c>
      <c r="K4251">
        <v>0.3611111111111111</v>
      </c>
      <c r="L4251">
        <v>40</v>
      </c>
      <c r="M4251">
        <v>0.9</v>
      </c>
      <c r="N4251">
        <v>3</v>
      </c>
      <c r="O4251">
        <v>0.78755000000000008</v>
      </c>
      <c r="P4251">
        <v>8</v>
      </c>
      <c r="Q4251">
        <v>11</v>
      </c>
      <c r="R4251">
        <v>0.72727272727272729</v>
      </c>
      <c r="S4251">
        <v>10</v>
      </c>
    </row>
    <row r="4252" spans="1:19" x14ac:dyDescent="0.2">
      <c r="A4252" t="s">
        <v>20245</v>
      </c>
      <c r="B4252" t="s">
        <v>20246</v>
      </c>
      <c r="C4252" t="s">
        <v>222</v>
      </c>
      <c r="D4252" t="s">
        <v>1002</v>
      </c>
      <c r="E4252" s="23">
        <v>42248</v>
      </c>
      <c r="F4252">
        <v>4</v>
      </c>
      <c r="G4252">
        <v>4</v>
      </c>
      <c r="H4252">
        <v>1</v>
      </c>
      <c r="I4252">
        <v>6</v>
      </c>
      <c r="J4252">
        <v>8</v>
      </c>
      <c r="K4252">
        <v>0.75</v>
      </c>
      <c r="L4252">
        <v>8</v>
      </c>
      <c r="M4252">
        <v>1</v>
      </c>
      <c r="N4252">
        <v>6</v>
      </c>
      <c r="O4252">
        <v>0.82199999999999995</v>
      </c>
      <c r="P4252">
        <v>0</v>
      </c>
      <c r="Q4252">
        <v>0</v>
      </c>
      <c r="R4252" t="e">
        <v>#DIV/0!</v>
      </c>
      <c r="S4252">
        <v>0</v>
      </c>
    </row>
    <row r="4253" spans="1:19" x14ac:dyDescent="0.2">
      <c r="A4253" t="s">
        <v>20422</v>
      </c>
      <c r="B4253" t="s">
        <v>20423</v>
      </c>
      <c r="C4253" t="s">
        <v>211</v>
      </c>
      <c r="D4253" t="s">
        <v>1002</v>
      </c>
      <c r="E4253" s="23">
        <v>42248</v>
      </c>
      <c r="F4253">
        <v>4</v>
      </c>
      <c r="G4253">
        <v>4</v>
      </c>
      <c r="H4253">
        <v>1</v>
      </c>
      <c r="I4253">
        <v>26</v>
      </c>
      <c r="J4253">
        <v>24</v>
      </c>
      <c r="K4253">
        <v>1.0833333333333333</v>
      </c>
      <c r="L4253">
        <v>24</v>
      </c>
      <c r="M4253">
        <v>1</v>
      </c>
      <c r="N4253">
        <v>15</v>
      </c>
      <c r="P4253">
        <v>0</v>
      </c>
      <c r="Q4253">
        <v>1</v>
      </c>
      <c r="R4253">
        <v>0</v>
      </c>
      <c r="S4253">
        <v>11</v>
      </c>
    </row>
    <row r="4254" spans="1:19" x14ac:dyDescent="0.2">
      <c r="A4254" t="s">
        <v>20599</v>
      </c>
      <c r="B4254" t="s">
        <v>20600</v>
      </c>
      <c r="C4254" t="s">
        <v>207</v>
      </c>
      <c r="D4254" t="s">
        <v>1000</v>
      </c>
      <c r="E4254" s="23">
        <v>42248</v>
      </c>
      <c r="F4254">
        <v>11</v>
      </c>
      <c r="G4254">
        <v>11</v>
      </c>
      <c r="H4254">
        <v>1</v>
      </c>
      <c r="I4254">
        <v>65</v>
      </c>
      <c r="J4254">
        <v>69</v>
      </c>
      <c r="K4254">
        <v>0.94202898550724634</v>
      </c>
      <c r="L4254">
        <v>69</v>
      </c>
      <c r="M4254">
        <v>1</v>
      </c>
      <c r="N4254">
        <v>45</v>
      </c>
      <c r="P4254">
        <v>5</v>
      </c>
      <c r="Q4254">
        <v>7</v>
      </c>
      <c r="R4254">
        <v>0.7142857142857143</v>
      </c>
      <c r="S4254">
        <v>20</v>
      </c>
    </row>
    <row r="4255" spans="1:19" x14ac:dyDescent="0.2">
      <c r="A4255" t="s">
        <v>20843</v>
      </c>
      <c r="B4255" t="s">
        <v>20844</v>
      </c>
      <c r="C4255" t="s">
        <v>210</v>
      </c>
      <c r="D4255" t="s">
        <v>1002</v>
      </c>
      <c r="E4255" s="23">
        <v>42248</v>
      </c>
      <c r="F4255">
        <v>5</v>
      </c>
      <c r="G4255">
        <v>5</v>
      </c>
      <c r="H4255">
        <v>1</v>
      </c>
      <c r="I4255">
        <v>24</v>
      </c>
      <c r="J4255">
        <v>35</v>
      </c>
      <c r="K4255">
        <v>0.68571428571428572</v>
      </c>
      <c r="L4255">
        <v>35</v>
      </c>
      <c r="M4255">
        <v>1</v>
      </c>
      <c r="N4255">
        <v>15</v>
      </c>
      <c r="O4255">
        <v>1.05</v>
      </c>
      <c r="P4255">
        <v>5</v>
      </c>
      <c r="Q4255">
        <v>6</v>
      </c>
      <c r="R4255">
        <v>0.83333333333333337</v>
      </c>
      <c r="S4255">
        <v>9</v>
      </c>
    </row>
    <row r="4256" spans="1:19" x14ac:dyDescent="0.2">
      <c r="A4256" t="s">
        <v>21020</v>
      </c>
      <c r="B4256" t="s">
        <v>21021</v>
      </c>
      <c r="C4256" t="s">
        <v>208</v>
      </c>
      <c r="D4256" t="s">
        <v>1002</v>
      </c>
      <c r="E4256" s="23">
        <v>42248</v>
      </c>
      <c r="F4256">
        <v>2</v>
      </c>
      <c r="G4256">
        <v>2</v>
      </c>
      <c r="H4256">
        <v>1</v>
      </c>
      <c r="I4256">
        <v>15</v>
      </c>
      <c r="J4256">
        <v>10</v>
      </c>
      <c r="K4256">
        <v>1.5</v>
      </c>
      <c r="L4256">
        <v>10</v>
      </c>
      <c r="M4256">
        <v>1</v>
      </c>
      <c r="N4256">
        <v>15</v>
      </c>
      <c r="P4256">
        <v>0</v>
      </c>
      <c r="Q4256">
        <v>0</v>
      </c>
      <c r="R4256" t="e">
        <v>#DIV/0!</v>
      </c>
      <c r="S4256">
        <v>0</v>
      </c>
    </row>
    <row r="4257" spans="1:19" x14ac:dyDescent="0.2">
      <c r="A4257" t="s">
        <v>21275</v>
      </c>
      <c r="B4257" t="s">
        <v>21276</v>
      </c>
      <c r="C4257" t="s">
        <v>213</v>
      </c>
      <c r="D4257" t="s">
        <v>1002</v>
      </c>
      <c r="E4257" s="23">
        <v>42248</v>
      </c>
      <c r="F4257">
        <v>2</v>
      </c>
      <c r="G4257">
        <v>3</v>
      </c>
      <c r="H4257">
        <v>0.66666666666666663</v>
      </c>
      <c r="I4257">
        <v>16</v>
      </c>
      <c r="J4257">
        <v>12</v>
      </c>
      <c r="K4257">
        <v>1.3333333333333333</v>
      </c>
      <c r="L4257">
        <v>20</v>
      </c>
      <c r="M4257">
        <v>0.6</v>
      </c>
      <c r="N4257">
        <v>12</v>
      </c>
      <c r="P4257">
        <v>0</v>
      </c>
      <c r="Q4257">
        <v>2</v>
      </c>
      <c r="R4257">
        <v>0</v>
      </c>
      <c r="S4257">
        <v>4</v>
      </c>
    </row>
    <row r="4258" spans="1:19" x14ac:dyDescent="0.2">
      <c r="A4258" t="s">
        <v>21517</v>
      </c>
      <c r="B4258" t="s">
        <v>21518</v>
      </c>
      <c r="C4258" t="s">
        <v>212</v>
      </c>
      <c r="D4258" t="s">
        <v>1000</v>
      </c>
      <c r="E4258" s="23">
        <v>42248</v>
      </c>
      <c r="F4258">
        <v>2</v>
      </c>
      <c r="G4258">
        <v>3</v>
      </c>
      <c r="H4258">
        <v>0.66666666666666663</v>
      </c>
      <c r="I4258">
        <v>16</v>
      </c>
      <c r="J4258">
        <v>12</v>
      </c>
      <c r="K4258">
        <v>1.3333333333333333</v>
      </c>
      <c r="L4258">
        <v>20</v>
      </c>
      <c r="M4258">
        <v>0.6</v>
      </c>
      <c r="N4258">
        <v>12</v>
      </c>
      <c r="P4258">
        <v>0</v>
      </c>
      <c r="Q4258">
        <v>2</v>
      </c>
      <c r="R4258">
        <v>0</v>
      </c>
      <c r="S4258">
        <v>4</v>
      </c>
    </row>
    <row r="4259" spans="1:19" x14ac:dyDescent="0.2">
      <c r="A4259" t="s">
        <v>21726</v>
      </c>
      <c r="B4259" t="s">
        <v>21727</v>
      </c>
      <c r="C4259" t="s">
        <v>217</v>
      </c>
      <c r="D4259" t="s">
        <v>1000</v>
      </c>
      <c r="E4259" s="23">
        <v>42248</v>
      </c>
      <c r="F4259">
        <v>9</v>
      </c>
      <c r="G4259">
        <v>9</v>
      </c>
      <c r="H4259">
        <v>1</v>
      </c>
      <c r="I4259">
        <v>17</v>
      </c>
      <c r="J4259">
        <v>60</v>
      </c>
      <c r="K4259">
        <v>0.28333333333333333</v>
      </c>
      <c r="L4259">
        <v>60</v>
      </c>
      <c r="M4259">
        <v>1</v>
      </c>
      <c r="N4259">
        <v>17</v>
      </c>
      <c r="P4259">
        <v>0</v>
      </c>
      <c r="Q4259">
        <v>0</v>
      </c>
      <c r="R4259" t="e">
        <v>#DIV/0!</v>
      </c>
      <c r="S4259">
        <v>0</v>
      </c>
    </row>
    <row r="4260" spans="1:19" x14ac:dyDescent="0.2">
      <c r="A4260" t="s">
        <v>21970</v>
      </c>
      <c r="B4260" t="s">
        <v>21971</v>
      </c>
      <c r="C4260" t="s">
        <v>218</v>
      </c>
      <c r="D4260" t="s">
        <v>1002</v>
      </c>
      <c r="E4260" s="23">
        <v>42248</v>
      </c>
      <c r="F4260">
        <v>4</v>
      </c>
      <c r="G4260">
        <v>4</v>
      </c>
      <c r="H4260">
        <v>1</v>
      </c>
      <c r="I4260">
        <v>2</v>
      </c>
      <c r="J4260">
        <v>20</v>
      </c>
      <c r="K4260">
        <v>0.1</v>
      </c>
      <c r="L4260">
        <v>20</v>
      </c>
      <c r="M4260">
        <v>1</v>
      </c>
      <c r="N4260">
        <v>2</v>
      </c>
      <c r="P4260">
        <v>0</v>
      </c>
      <c r="Q4260">
        <v>0</v>
      </c>
      <c r="R4260" t="e">
        <v>#DIV/0!</v>
      </c>
      <c r="S4260">
        <v>0</v>
      </c>
    </row>
    <row r="4261" spans="1:19" x14ac:dyDescent="0.2">
      <c r="A4261" t="s">
        <v>22147</v>
      </c>
      <c r="B4261" t="s">
        <v>22148</v>
      </c>
      <c r="C4261" t="s">
        <v>219</v>
      </c>
      <c r="D4261" t="s">
        <v>1002</v>
      </c>
      <c r="E4261" s="23">
        <v>42248</v>
      </c>
      <c r="F4261">
        <v>5</v>
      </c>
      <c r="G4261">
        <v>5</v>
      </c>
      <c r="H4261">
        <v>1</v>
      </c>
      <c r="I4261">
        <v>15</v>
      </c>
      <c r="J4261">
        <v>40</v>
      </c>
      <c r="K4261">
        <v>0.375</v>
      </c>
      <c r="L4261">
        <v>40</v>
      </c>
      <c r="M4261">
        <v>1</v>
      </c>
      <c r="N4261">
        <v>15</v>
      </c>
      <c r="P4261">
        <v>0</v>
      </c>
      <c r="Q4261">
        <v>0</v>
      </c>
      <c r="R4261" t="e">
        <v>#DIV/0!</v>
      </c>
      <c r="S4261">
        <v>0</v>
      </c>
    </row>
    <row r="4262" spans="1:19" x14ac:dyDescent="0.2">
      <c r="A4262" t="s">
        <v>9317</v>
      </c>
      <c r="B4262" t="s">
        <v>9318</v>
      </c>
      <c r="C4262" t="s">
        <v>211</v>
      </c>
      <c r="D4262" t="s">
        <v>1000</v>
      </c>
      <c r="E4262" s="23">
        <v>42278</v>
      </c>
      <c r="F4262">
        <v>3</v>
      </c>
      <c r="G4262">
        <v>3</v>
      </c>
      <c r="H4262">
        <v>1</v>
      </c>
      <c r="I4262">
        <v>30</v>
      </c>
      <c r="J4262">
        <v>24</v>
      </c>
      <c r="K4262">
        <v>1.25</v>
      </c>
      <c r="L4262">
        <v>24</v>
      </c>
      <c r="M4262">
        <v>1</v>
      </c>
      <c r="N4262">
        <v>24</v>
      </c>
      <c r="P4262">
        <v>0</v>
      </c>
      <c r="Q4262">
        <v>2</v>
      </c>
      <c r="R4262">
        <v>0</v>
      </c>
      <c r="S4262">
        <v>6</v>
      </c>
    </row>
    <row r="4263" spans="1:19" x14ac:dyDescent="0.2">
      <c r="A4263" t="s">
        <v>8478</v>
      </c>
      <c r="B4263" t="s">
        <v>8479</v>
      </c>
      <c r="C4263" t="s">
        <v>213</v>
      </c>
      <c r="D4263" t="s">
        <v>1000</v>
      </c>
      <c r="E4263" s="23">
        <v>42278</v>
      </c>
      <c r="F4263">
        <v>2</v>
      </c>
      <c r="G4263">
        <v>3</v>
      </c>
      <c r="H4263">
        <v>0.66666666666666663</v>
      </c>
      <c r="I4263">
        <v>14</v>
      </c>
      <c r="J4263">
        <v>12</v>
      </c>
      <c r="K4263">
        <v>1.1666666666666667</v>
      </c>
      <c r="L4263">
        <v>20</v>
      </c>
      <c r="M4263">
        <v>0.6</v>
      </c>
      <c r="N4263">
        <v>13</v>
      </c>
      <c r="P4263">
        <v>0</v>
      </c>
      <c r="Q4263">
        <v>1</v>
      </c>
      <c r="R4263">
        <v>0</v>
      </c>
      <c r="S4263">
        <v>1</v>
      </c>
    </row>
    <row r="4264" spans="1:19" x14ac:dyDescent="0.2">
      <c r="A4264" t="s">
        <v>5054</v>
      </c>
      <c r="B4264" t="s">
        <v>5055</v>
      </c>
      <c r="C4264" t="s">
        <v>229</v>
      </c>
      <c r="D4264" t="s">
        <v>1000</v>
      </c>
      <c r="E4264" s="23">
        <v>42278</v>
      </c>
      <c r="F4264">
        <v>1</v>
      </c>
      <c r="G4264">
        <v>2</v>
      </c>
      <c r="H4264">
        <v>0.5</v>
      </c>
      <c r="I4264">
        <v>0</v>
      </c>
      <c r="J4264">
        <v>6</v>
      </c>
      <c r="K4264">
        <v>0</v>
      </c>
      <c r="L4264">
        <v>12</v>
      </c>
      <c r="M4264">
        <v>0.5</v>
      </c>
      <c r="N4264">
        <v>0</v>
      </c>
      <c r="P4264">
        <v>0</v>
      </c>
      <c r="Q4264">
        <v>0</v>
      </c>
      <c r="R4264" t="e">
        <v>#DIV/0!</v>
      </c>
      <c r="S4264">
        <v>0</v>
      </c>
    </row>
    <row r="4265" spans="1:19" x14ac:dyDescent="0.2">
      <c r="A4265" t="s">
        <v>5678</v>
      </c>
      <c r="B4265" t="s">
        <v>5679</v>
      </c>
      <c r="C4265" t="s">
        <v>1047</v>
      </c>
      <c r="D4265" t="s">
        <v>1000</v>
      </c>
      <c r="E4265" s="23">
        <v>42278</v>
      </c>
      <c r="F4265">
        <v>5</v>
      </c>
      <c r="G4265">
        <v>5</v>
      </c>
      <c r="H4265">
        <v>1</v>
      </c>
      <c r="I4265">
        <v>33</v>
      </c>
      <c r="J4265">
        <v>25</v>
      </c>
      <c r="K4265">
        <v>1.32</v>
      </c>
      <c r="L4265">
        <v>25</v>
      </c>
      <c r="M4265">
        <v>1</v>
      </c>
      <c r="N4265">
        <v>29</v>
      </c>
      <c r="P4265">
        <v>0</v>
      </c>
      <c r="Q4265">
        <v>0</v>
      </c>
      <c r="R4265" t="e">
        <v>#DIV/0!</v>
      </c>
      <c r="S4265">
        <v>4</v>
      </c>
    </row>
    <row r="4266" spans="1:19" x14ac:dyDescent="0.2">
      <c r="A4266" t="s">
        <v>13216</v>
      </c>
      <c r="B4266" t="s">
        <v>13128</v>
      </c>
      <c r="C4266" t="s">
        <v>1051</v>
      </c>
      <c r="D4266" t="s">
        <v>1002</v>
      </c>
      <c r="E4266" s="23">
        <v>42278</v>
      </c>
      <c r="F4266">
        <v>2</v>
      </c>
      <c r="G4266">
        <v>5</v>
      </c>
      <c r="H4266">
        <v>0.4</v>
      </c>
      <c r="I4266">
        <v>2</v>
      </c>
      <c r="J4266">
        <v>15</v>
      </c>
      <c r="K4266">
        <v>0.13333333333333333</v>
      </c>
      <c r="L4266">
        <v>15</v>
      </c>
      <c r="M4266">
        <v>1</v>
      </c>
      <c r="N4266">
        <v>2</v>
      </c>
      <c r="P4266">
        <v>0</v>
      </c>
      <c r="Q4266">
        <v>0</v>
      </c>
      <c r="R4266" t="e">
        <v>#DIV/0!</v>
      </c>
      <c r="S4266">
        <v>0</v>
      </c>
    </row>
    <row r="4267" spans="1:19" x14ac:dyDescent="0.2">
      <c r="A4267" t="s">
        <v>10555</v>
      </c>
      <c r="B4267" t="s">
        <v>10556</v>
      </c>
      <c r="C4267" t="s">
        <v>205</v>
      </c>
      <c r="D4267" t="s">
        <v>1000</v>
      </c>
      <c r="E4267" s="23">
        <v>42278</v>
      </c>
      <c r="F4267">
        <v>4</v>
      </c>
      <c r="G4267">
        <v>5</v>
      </c>
      <c r="H4267">
        <v>0.8</v>
      </c>
      <c r="I4267">
        <v>19</v>
      </c>
      <c r="J4267">
        <v>40</v>
      </c>
      <c r="K4267">
        <v>0.47499999999999998</v>
      </c>
      <c r="L4267">
        <v>45</v>
      </c>
      <c r="M4267">
        <v>0.88888888888888884</v>
      </c>
      <c r="N4267">
        <v>14</v>
      </c>
      <c r="O4267">
        <v>0.67500000000000004</v>
      </c>
      <c r="P4267">
        <v>3</v>
      </c>
      <c r="Q4267">
        <v>3</v>
      </c>
      <c r="R4267">
        <v>1</v>
      </c>
      <c r="S4267">
        <v>5</v>
      </c>
    </row>
    <row r="4268" spans="1:19" x14ac:dyDescent="0.2">
      <c r="A4268" t="s">
        <v>8902</v>
      </c>
      <c r="B4268" t="s">
        <v>8903</v>
      </c>
      <c r="C4268" t="s">
        <v>210</v>
      </c>
      <c r="D4268" t="s">
        <v>1000</v>
      </c>
      <c r="E4268" s="23">
        <v>42278</v>
      </c>
      <c r="F4268">
        <v>5</v>
      </c>
      <c r="G4268">
        <v>4</v>
      </c>
      <c r="H4268">
        <v>1.25</v>
      </c>
      <c r="I4268">
        <v>25</v>
      </c>
      <c r="J4268">
        <v>35</v>
      </c>
      <c r="K4268">
        <v>0.7142857142857143</v>
      </c>
      <c r="L4268">
        <v>35</v>
      </c>
      <c r="M4268">
        <v>1</v>
      </c>
      <c r="N4268">
        <v>21</v>
      </c>
      <c r="O4268">
        <v>0.7</v>
      </c>
      <c r="P4268">
        <v>2</v>
      </c>
      <c r="Q4268">
        <v>3</v>
      </c>
      <c r="R4268">
        <v>0.66666666666666663</v>
      </c>
      <c r="S4268">
        <v>4</v>
      </c>
    </row>
    <row r="4269" spans="1:19" x14ac:dyDescent="0.2">
      <c r="A4269" t="s">
        <v>6097</v>
      </c>
      <c r="B4269" t="s">
        <v>6098</v>
      </c>
      <c r="C4269" t="s">
        <v>215</v>
      </c>
      <c r="D4269" t="s">
        <v>1000</v>
      </c>
      <c r="E4269" s="23">
        <v>42278</v>
      </c>
      <c r="F4269">
        <v>6</v>
      </c>
      <c r="G4269">
        <v>6</v>
      </c>
      <c r="H4269">
        <v>1</v>
      </c>
      <c r="I4269">
        <v>36</v>
      </c>
      <c r="J4269">
        <v>47</v>
      </c>
      <c r="K4269">
        <v>0.76595744680851063</v>
      </c>
      <c r="L4269">
        <v>54</v>
      </c>
      <c r="M4269">
        <v>0.87037037037037035</v>
      </c>
      <c r="N4269">
        <v>29</v>
      </c>
      <c r="O4269">
        <v>0.97499999999999998</v>
      </c>
      <c r="P4269">
        <v>8</v>
      </c>
      <c r="Q4269">
        <v>11</v>
      </c>
      <c r="R4269">
        <v>0.72727272727272729</v>
      </c>
      <c r="S4269">
        <v>7</v>
      </c>
    </row>
    <row r="4270" spans="1:19" x14ac:dyDescent="0.2">
      <c r="A4270" t="s">
        <v>3397</v>
      </c>
      <c r="B4270" t="s">
        <v>3398</v>
      </c>
      <c r="C4270" t="s">
        <v>221</v>
      </c>
      <c r="D4270" t="s">
        <v>1000</v>
      </c>
      <c r="E4270" s="23">
        <v>42278</v>
      </c>
      <c r="F4270">
        <v>11</v>
      </c>
      <c r="G4270">
        <v>12</v>
      </c>
      <c r="H4270">
        <v>0.91666666666666663</v>
      </c>
      <c r="I4270">
        <v>21</v>
      </c>
      <c r="J4270">
        <v>36</v>
      </c>
      <c r="K4270">
        <v>0.58333333333333337</v>
      </c>
      <c r="L4270">
        <v>40</v>
      </c>
      <c r="M4270">
        <v>0.9</v>
      </c>
      <c r="N4270">
        <v>10</v>
      </c>
      <c r="O4270">
        <v>0.80210526315789477</v>
      </c>
      <c r="P4270">
        <v>5</v>
      </c>
      <c r="Q4270">
        <v>9</v>
      </c>
      <c r="R4270">
        <v>0.55555555555555558</v>
      </c>
      <c r="S4270">
        <v>11</v>
      </c>
    </row>
    <row r="4271" spans="1:19" x14ac:dyDescent="0.2">
      <c r="A4271" t="s">
        <v>3222</v>
      </c>
      <c r="B4271" t="s">
        <v>3223</v>
      </c>
      <c r="C4271" t="s">
        <v>222</v>
      </c>
      <c r="D4271" t="s">
        <v>1000</v>
      </c>
      <c r="E4271" s="23">
        <v>42278</v>
      </c>
      <c r="F4271">
        <v>4</v>
      </c>
      <c r="G4271">
        <v>4</v>
      </c>
      <c r="H4271">
        <v>1</v>
      </c>
      <c r="I4271">
        <v>4</v>
      </c>
      <c r="J4271">
        <v>8</v>
      </c>
      <c r="K4271">
        <v>0.5</v>
      </c>
      <c r="L4271">
        <v>8</v>
      </c>
      <c r="M4271">
        <v>1</v>
      </c>
      <c r="N4271">
        <v>4</v>
      </c>
      <c r="O4271">
        <v>0.86899999999999999</v>
      </c>
      <c r="P4271">
        <v>1</v>
      </c>
      <c r="Q4271">
        <v>2</v>
      </c>
      <c r="R4271">
        <v>0.5</v>
      </c>
      <c r="S4271">
        <v>0</v>
      </c>
    </row>
    <row r="4272" spans="1:19" x14ac:dyDescent="0.2">
      <c r="A4272" t="s">
        <v>7267</v>
      </c>
      <c r="B4272" t="s">
        <v>7268</v>
      </c>
      <c r="C4272" t="s">
        <v>1052</v>
      </c>
      <c r="D4272" t="s">
        <v>1000</v>
      </c>
      <c r="E4272" s="23">
        <v>42278</v>
      </c>
      <c r="F4272">
        <v>3</v>
      </c>
      <c r="G4272">
        <v>4</v>
      </c>
      <c r="H4272">
        <v>0.75</v>
      </c>
      <c r="I4272">
        <v>13</v>
      </c>
      <c r="J4272">
        <v>9</v>
      </c>
      <c r="K4272">
        <v>1.4444444444444444</v>
      </c>
      <c r="L4272">
        <v>14</v>
      </c>
      <c r="M4272">
        <v>0.6428571428571429</v>
      </c>
      <c r="N4272">
        <v>11</v>
      </c>
      <c r="P4272">
        <v>1</v>
      </c>
      <c r="Q4272">
        <v>3</v>
      </c>
      <c r="R4272">
        <v>0.33333333333333331</v>
      </c>
      <c r="S4272">
        <v>2</v>
      </c>
    </row>
    <row r="4273" spans="1:19" x14ac:dyDescent="0.2">
      <c r="A4273" t="s">
        <v>5259</v>
      </c>
      <c r="B4273" t="s">
        <v>5260</v>
      </c>
      <c r="C4273" t="s">
        <v>1053</v>
      </c>
      <c r="D4273" t="s">
        <v>1000</v>
      </c>
      <c r="E4273" s="23">
        <v>42278</v>
      </c>
      <c r="F4273">
        <v>5</v>
      </c>
      <c r="G4273">
        <v>5</v>
      </c>
      <c r="H4273">
        <v>1</v>
      </c>
      <c r="I4273">
        <v>13</v>
      </c>
      <c r="J4273">
        <v>25</v>
      </c>
      <c r="K4273">
        <v>0.52</v>
      </c>
      <c r="L4273">
        <v>25</v>
      </c>
      <c r="M4273">
        <v>1</v>
      </c>
      <c r="N4273">
        <v>12</v>
      </c>
      <c r="P4273">
        <v>0</v>
      </c>
      <c r="Q4273">
        <v>0</v>
      </c>
      <c r="R4273" t="e">
        <v>#DIV/0!</v>
      </c>
      <c r="S4273">
        <v>1</v>
      </c>
    </row>
    <row r="4274" spans="1:19" x14ac:dyDescent="0.2">
      <c r="A4274" t="s">
        <v>12258</v>
      </c>
      <c r="B4274" t="s">
        <v>12259</v>
      </c>
      <c r="C4274" t="s">
        <v>200</v>
      </c>
      <c r="D4274" t="s">
        <v>1000</v>
      </c>
      <c r="E4274" s="23">
        <v>42278</v>
      </c>
      <c r="F4274">
        <v>6</v>
      </c>
      <c r="G4274">
        <v>5</v>
      </c>
      <c r="H4274">
        <v>1.2</v>
      </c>
      <c r="I4274">
        <v>11</v>
      </c>
      <c r="J4274">
        <v>25</v>
      </c>
      <c r="K4274">
        <v>0.44</v>
      </c>
      <c r="L4274">
        <v>25</v>
      </c>
      <c r="M4274">
        <v>1</v>
      </c>
      <c r="N4274">
        <v>11</v>
      </c>
      <c r="P4274">
        <v>0</v>
      </c>
      <c r="Q4274">
        <v>0</v>
      </c>
      <c r="R4274" t="e">
        <v>#DIV/0!</v>
      </c>
      <c r="S4274">
        <v>0</v>
      </c>
    </row>
    <row r="4275" spans="1:19" x14ac:dyDescent="0.2">
      <c r="A4275" t="s">
        <v>10379</v>
      </c>
      <c r="B4275" t="s">
        <v>10380</v>
      </c>
      <c r="C4275" t="s">
        <v>204</v>
      </c>
      <c r="D4275" t="s">
        <v>1000</v>
      </c>
      <c r="E4275" s="23">
        <v>42278</v>
      </c>
      <c r="F4275">
        <v>2</v>
      </c>
      <c r="G4275">
        <v>4</v>
      </c>
      <c r="H4275">
        <v>0.5</v>
      </c>
      <c r="I4275">
        <v>6</v>
      </c>
      <c r="J4275">
        <v>27</v>
      </c>
      <c r="K4275">
        <v>0.22222222222222221</v>
      </c>
      <c r="L4275">
        <v>32</v>
      </c>
      <c r="M4275">
        <v>0.84375</v>
      </c>
      <c r="N4275">
        <v>4</v>
      </c>
      <c r="P4275">
        <v>0</v>
      </c>
      <c r="Q4275">
        <v>0</v>
      </c>
      <c r="R4275" t="e">
        <v>#DIV/0!</v>
      </c>
      <c r="S4275">
        <v>2</v>
      </c>
    </row>
    <row r="4276" spans="1:19" x14ac:dyDescent="0.2">
      <c r="A4276" t="s">
        <v>8727</v>
      </c>
      <c r="B4276" t="s">
        <v>8728</v>
      </c>
      <c r="C4276" t="s">
        <v>208</v>
      </c>
      <c r="D4276" t="s">
        <v>1000</v>
      </c>
      <c r="E4276" s="23">
        <v>42278</v>
      </c>
      <c r="F4276">
        <v>3</v>
      </c>
      <c r="G4276">
        <v>5</v>
      </c>
      <c r="H4276">
        <v>0.6</v>
      </c>
      <c r="I4276">
        <v>15</v>
      </c>
      <c r="J4276">
        <v>10</v>
      </c>
      <c r="K4276">
        <v>1.5</v>
      </c>
      <c r="L4276">
        <v>10</v>
      </c>
      <c r="M4276">
        <v>1</v>
      </c>
      <c r="N4276">
        <v>14</v>
      </c>
      <c r="P4276">
        <v>0</v>
      </c>
      <c r="Q4276">
        <v>0</v>
      </c>
      <c r="R4276" t="e">
        <v>#DIV/0!</v>
      </c>
      <c r="S4276">
        <v>1</v>
      </c>
    </row>
    <row r="4277" spans="1:19" x14ac:dyDescent="0.2">
      <c r="A4277" t="s">
        <v>6521</v>
      </c>
      <c r="B4277" t="s">
        <v>6522</v>
      </c>
      <c r="C4277" t="s">
        <v>316</v>
      </c>
      <c r="D4277" t="s">
        <v>1000</v>
      </c>
      <c r="E4277" s="23">
        <v>42278</v>
      </c>
      <c r="F4277">
        <v>10</v>
      </c>
      <c r="G4277">
        <v>9</v>
      </c>
      <c r="H4277">
        <v>1.1111111111111112</v>
      </c>
      <c r="I4277">
        <v>21</v>
      </c>
      <c r="J4277">
        <v>26</v>
      </c>
      <c r="K4277">
        <v>0.80769230769230771</v>
      </c>
      <c r="L4277">
        <v>26</v>
      </c>
      <c r="M4277">
        <v>1</v>
      </c>
      <c r="N4277">
        <v>20</v>
      </c>
      <c r="P4277">
        <v>2</v>
      </c>
      <c r="Q4277">
        <v>2</v>
      </c>
      <c r="R4277">
        <v>1</v>
      </c>
      <c r="S4277">
        <v>1</v>
      </c>
    </row>
    <row r="4278" spans="1:19" x14ac:dyDescent="0.2">
      <c r="A4278" t="s">
        <v>4114</v>
      </c>
      <c r="B4278" t="s">
        <v>4115</v>
      </c>
      <c r="C4278" t="s">
        <v>218</v>
      </c>
      <c r="D4278" t="s">
        <v>1000</v>
      </c>
      <c r="E4278" s="23">
        <v>42278</v>
      </c>
      <c r="F4278">
        <v>0</v>
      </c>
      <c r="G4278">
        <v>4</v>
      </c>
      <c r="H4278">
        <v>0</v>
      </c>
      <c r="I4278">
        <v>2</v>
      </c>
      <c r="J4278">
        <v>20</v>
      </c>
      <c r="K4278">
        <v>0.1</v>
      </c>
      <c r="L4278">
        <v>20</v>
      </c>
      <c r="M4278">
        <v>1</v>
      </c>
      <c r="N4278">
        <v>2</v>
      </c>
      <c r="P4278">
        <v>0</v>
      </c>
      <c r="Q4278">
        <v>0</v>
      </c>
      <c r="R4278" t="e">
        <v>#DIV/0!</v>
      </c>
      <c r="S4278">
        <v>0</v>
      </c>
    </row>
    <row r="4279" spans="1:19" x14ac:dyDescent="0.2">
      <c r="A4279" t="s">
        <v>12543</v>
      </c>
      <c r="B4279" t="s">
        <v>12544</v>
      </c>
      <c r="C4279" t="s">
        <v>202</v>
      </c>
      <c r="D4279" t="s">
        <v>1000</v>
      </c>
      <c r="E4279" s="23">
        <v>42278</v>
      </c>
      <c r="F4279">
        <v>8</v>
      </c>
      <c r="G4279">
        <v>7</v>
      </c>
      <c r="H4279">
        <v>1.1428571428571428</v>
      </c>
      <c r="I4279">
        <v>100</v>
      </c>
      <c r="J4279">
        <v>80</v>
      </c>
      <c r="K4279">
        <v>1.25</v>
      </c>
      <c r="L4279">
        <v>90</v>
      </c>
      <c r="M4279">
        <v>0.88888888888888884</v>
      </c>
      <c r="N4279">
        <v>100</v>
      </c>
      <c r="P4279">
        <v>0</v>
      </c>
      <c r="Q4279">
        <v>0</v>
      </c>
      <c r="R4279" t="e">
        <v>#DIV/0!</v>
      </c>
      <c r="S4279">
        <v>0</v>
      </c>
    </row>
    <row r="4280" spans="1:19" x14ac:dyDescent="0.2">
      <c r="A4280" t="s">
        <v>9708</v>
      </c>
      <c r="B4280" t="s">
        <v>9709</v>
      </c>
      <c r="C4280" t="s">
        <v>224</v>
      </c>
      <c r="D4280" t="s">
        <v>1000</v>
      </c>
      <c r="E4280" s="23">
        <v>42278</v>
      </c>
      <c r="F4280">
        <v>2</v>
      </c>
      <c r="G4280">
        <v>3</v>
      </c>
      <c r="H4280">
        <v>0.66666666666666663</v>
      </c>
      <c r="I4280">
        <v>50</v>
      </c>
      <c r="J4280">
        <v>50</v>
      </c>
      <c r="K4280">
        <v>1</v>
      </c>
      <c r="L4280">
        <v>50</v>
      </c>
      <c r="M4280">
        <v>1</v>
      </c>
      <c r="N4280">
        <v>50</v>
      </c>
      <c r="P4280">
        <v>0</v>
      </c>
      <c r="Q4280">
        <v>0</v>
      </c>
      <c r="R4280" t="e">
        <v>#DIV/0!</v>
      </c>
      <c r="S4280">
        <v>0</v>
      </c>
    </row>
    <row r="4281" spans="1:19" x14ac:dyDescent="0.2">
      <c r="A4281" t="s">
        <v>9597</v>
      </c>
      <c r="B4281" t="s">
        <v>9598</v>
      </c>
      <c r="C4281" t="s">
        <v>339</v>
      </c>
      <c r="D4281" t="s">
        <v>1000</v>
      </c>
      <c r="E4281" s="23">
        <v>42278</v>
      </c>
      <c r="F4281">
        <v>1</v>
      </c>
      <c r="G4281">
        <v>1</v>
      </c>
      <c r="H4281">
        <v>1</v>
      </c>
      <c r="I4281">
        <v>4</v>
      </c>
      <c r="J4281">
        <v>10</v>
      </c>
      <c r="K4281">
        <v>0.4</v>
      </c>
      <c r="L4281">
        <v>10</v>
      </c>
      <c r="M4281">
        <v>1</v>
      </c>
      <c r="N4281">
        <v>4</v>
      </c>
      <c r="P4281">
        <v>0</v>
      </c>
      <c r="Q4281">
        <v>0</v>
      </c>
      <c r="R4281" t="e">
        <v>#DIV/0!</v>
      </c>
      <c r="S4281">
        <v>0</v>
      </c>
    </row>
    <row r="4282" spans="1:19" x14ac:dyDescent="0.2">
      <c r="A4282" t="s">
        <v>9409</v>
      </c>
      <c r="B4282" t="s">
        <v>9410</v>
      </c>
      <c r="C4282" t="s">
        <v>345</v>
      </c>
      <c r="D4282" t="s">
        <v>1000</v>
      </c>
      <c r="E4282" s="23">
        <v>42278</v>
      </c>
      <c r="F4282">
        <v>3</v>
      </c>
      <c r="G4282">
        <v>3</v>
      </c>
      <c r="H4282">
        <v>1</v>
      </c>
      <c r="I4282">
        <v>3</v>
      </c>
      <c r="J4282">
        <v>30</v>
      </c>
      <c r="K4282">
        <v>0.1</v>
      </c>
      <c r="L4282">
        <v>30</v>
      </c>
      <c r="M4282">
        <v>1</v>
      </c>
      <c r="N4282">
        <v>2</v>
      </c>
      <c r="P4282">
        <v>1</v>
      </c>
      <c r="Q4282">
        <v>1</v>
      </c>
      <c r="R4282">
        <v>1</v>
      </c>
      <c r="S4282">
        <v>1</v>
      </c>
    </row>
    <row r="4283" spans="1:19" x14ac:dyDescent="0.2">
      <c r="A4283" t="s">
        <v>7801</v>
      </c>
      <c r="B4283" t="s">
        <v>7802</v>
      </c>
      <c r="C4283" t="s">
        <v>226</v>
      </c>
      <c r="D4283" t="s">
        <v>1000</v>
      </c>
      <c r="E4283" s="23">
        <v>42278</v>
      </c>
      <c r="F4283">
        <v>3</v>
      </c>
      <c r="G4283">
        <v>5</v>
      </c>
      <c r="H4283">
        <v>0.6</v>
      </c>
      <c r="I4283">
        <v>37</v>
      </c>
      <c r="J4283">
        <v>20</v>
      </c>
      <c r="K4283">
        <v>1.85</v>
      </c>
      <c r="L4283">
        <v>50</v>
      </c>
      <c r="M4283">
        <v>0.4</v>
      </c>
      <c r="N4283">
        <v>37</v>
      </c>
      <c r="P4283">
        <v>0</v>
      </c>
      <c r="Q4283">
        <v>0</v>
      </c>
      <c r="R4283" t="e">
        <v>#DIV/0!</v>
      </c>
      <c r="S4283">
        <v>0</v>
      </c>
    </row>
    <row r="4284" spans="1:19" x14ac:dyDescent="0.2">
      <c r="A4284" t="s">
        <v>6871</v>
      </c>
      <c r="B4284" t="s">
        <v>6872</v>
      </c>
      <c r="C4284" t="s">
        <v>231</v>
      </c>
      <c r="D4284" t="s">
        <v>1000</v>
      </c>
      <c r="E4284" s="23">
        <v>42278</v>
      </c>
      <c r="F4284">
        <v>12</v>
      </c>
      <c r="G4284">
        <v>8</v>
      </c>
      <c r="H4284">
        <v>1.5</v>
      </c>
      <c r="I4284">
        <v>82</v>
      </c>
      <c r="J4284">
        <v>87</v>
      </c>
      <c r="K4284">
        <v>0.94252873563218387</v>
      </c>
      <c r="L4284">
        <v>95</v>
      </c>
      <c r="M4284">
        <v>0.91578947368421049</v>
      </c>
      <c r="N4284">
        <v>78</v>
      </c>
      <c r="P4284">
        <v>0</v>
      </c>
      <c r="Q4284">
        <v>0</v>
      </c>
      <c r="R4284" t="e">
        <v>#DIV/0!</v>
      </c>
      <c r="S4284">
        <v>4</v>
      </c>
    </row>
    <row r="4285" spans="1:19" x14ac:dyDescent="0.2">
      <c r="A4285" t="s">
        <v>5922</v>
      </c>
      <c r="B4285" t="s">
        <v>5923</v>
      </c>
      <c r="C4285" t="s">
        <v>216</v>
      </c>
      <c r="D4285" t="s">
        <v>1000</v>
      </c>
      <c r="E4285" s="23">
        <v>42278</v>
      </c>
      <c r="F4285">
        <v>8</v>
      </c>
      <c r="G4285">
        <v>7</v>
      </c>
      <c r="H4285">
        <v>1.1428571428571428</v>
      </c>
      <c r="I4285">
        <v>59</v>
      </c>
      <c r="J4285">
        <v>100</v>
      </c>
      <c r="K4285">
        <v>0.59</v>
      </c>
      <c r="L4285">
        <v>100</v>
      </c>
      <c r="M4285">
        <v>1</v>
      </c>
      <c r="N4285">
        <v>52</v>
      </c>
      <c r="P4285">
        <v>7</v>
      </c>
      <c r="Q4285">
        <v>10</v>
      </c>
      <c r="R4285">
        <v>0.7</v>
      </c>
      <c r="S4285">
        <v>7</v>
      </c>
    </row>
    <row r="4286" spans="1:19" x14ac:dyDescent="0.2">
      <c r="A4286" t="s">
        <v>4529</v>
      </c>
      <c r="B4286" t="s">
        <v>4530</v>
      </c>
      <c r="C4286" t="s">
        <v>233</v>
      </c>
      <c r="D4286" t="s">
        <v>1000</v>
      </c>
      <c r="E4286" s="23">
        <v>42278</v>
      </c>
      <c r="F4286">
        <v>3</v>
      </c>
      <c r="G4286">
        <v>7</v>
      </c>
      <c r="H4286">
        <v>0.42857142857142855</v>
      </c>
      <c r="I4286">
        <v>0</v>
      </c>
      <c r="J4286">
        <v>0</v>
      </c>
      <c r="K4286" t="e">
        <v>#DIV/0!</v>
      </c>
      <c r="L4286">
        <v>0</v>
      </c>
      <c r="M4286" t="e">
        <v>#DIV/0!</v>
      </c>
      <c r="N4286">
        <v>0</v>
      </c>
      <c r="P4286">
        <v>0</v>
      </c>
      <c r="Q4286">
        <v>0</v>
      </c>
      <c r="R4286" t="e">
        <v>#DIV/0!</v>
      </c>
      <c r="S4286">
        <v>0</v>
      </c>
    </row>
    <row r="4287" spans="1:19" x14ac:dyDescent="0.2">
      <c r="A4287" t="s">
        <v>3939</v>
      </c>
      <c r="B4287" t="s">
        <v>3940</v>
      </c>
      <c r="C4287" t="s">
        <v>219</v>
      </c>
      <c r="D4287" t="s">
        <v>1000</v>
      </c>
      <c r="E4287" s="23">
        <v>42278</v>
      </c>
      <c r="F4287">
        <v>4</v>
      </c>
      <c r="G4287">
        <v>3</v>
      </c>
      <c r="H4287">
        <v>1.3333333333333333</v>
      </c>
      <c r="I4287">
        <v>15</v>
      </c>
      <c r="J4287">
        <v>40</v>
      </c>
      <c r="K4287">
        <v>0.375</v>
      </c>
      <c r="L4287">
        <v>40</v>
      </c>
      <c r="M4287">
        <v>1</v>
      </c>
      <c r="N4287">
        <v>15</v>
      </c>
      <c r="P4287">
        <v>0</v>
      </c>
      <c r="Q4287">
        <v>0</v>
      </c>
      <c r="R4287" t="e">
        <v>#DIV/0!</v>
      </c>
      <c r="S4287">
        <v>0</v>
      </c>
    </row>
    <row r="4288" spans="1:19" x14ac:dyDescent="0.2">
      <c r="A4288" t="s">
        <v>3668</v>
      </c>
      <c r="B4288" t="s">
        <v>3669</v>
      </c>
      <c r="C4288" t="s">
        <v>340</v>
      </c>
      <c r="D4288" t="s">
        <v>1000</v>
      </c>
      <c r="E4288" s="23">
        <v>42278</v>
      </c>
      <c r="F4288">
        <v>4</v>
      </c>
      <c r="G4288">
        <v>4</v>
      </c>
      <c r="H4288">
        <v>1</v>
      </c>
      <c r="I4288">
        <v>23</v>
      </c>
      <c r="J4288">
        <v>40</v>
      </c>
      <c r="K4288">
        <v>0.57499999999999996</v>
      </c>
      <c r="L4288">
        <v>40</v>
      </c>
      <c r="M4288">
        <v>1</v>
      </c>
      <c r="N4288">
        <v>19</v>
      </c>
      <c r="P4288">
        <v>0</v>
      </c>
      <c r="Q4288">
        <v>0</v>
      </c>
      <c r="R4288" t="e">
        <v>#DIV/0!</v>
      </c>
      <c r="S4288">
        <v>4</v>
      </c>
    </row>
    <row r="4289" spans="1:19" x14ac:dyDescent="0.2">
      <c r="A4289" t="s">
        <v>7614</v>
      </c>
      <c r="B4289" t="s">
        <v>7615</v>
      </c>
      <c r="C4289" t="s">
        <v>901</v>
      </c>
      <c r="D4289" t="s">
        <v>1000</v>
      </c>
      <c r="E4289" s="23">
        <v>42278</v>
      </c>
      <c r="F4289">
        <v>3</v>
      </c>
      <c r="G4289">
        <v>4</v>
      </c>
      <c r="H4289">
        <v>0.75</v>
      </c>
      <c r="I4289">
        <v>13</v>
      </c>
      <c r="J4289">
        <v>9</v>
      </c>
      <c r="K4289">
        <v>1.4444444444444444</v>
      </c>
      <c r="L4289">
        <v>14</v>
      </c>
      <c r="M4289">
        <v>0.6428571428571429</v>
      </c>
      <c r="N4289">
        <v>11</v>
      </c>
      <c r="P4289">
        <v>1</v>
      </c>
      <c r="Q4289">
        <v>3</v>
      </c>
      <c r="R4289">
        <v>0.33333333333333331</v>
      </c>
      <c r="S4289">
        <v>2</v>
      </c>
    </row>
    <row r="4290" spans="1:19" x14ac:dyDescent="0.2">
      <c r="A4290" t="s">
        <v>5494</v>
      </c>
      <c r="B4290" t="s">
        <v>5495</v>
      </c>
      <c r="C4290" t="s">
        <v>903</v>
      </c>
      <c r="D4290" t="s">
        <v>1000</v>
      </c>
      <c r="E4290" s="23">
        <v>42278</v>
      </c>
      <c r="F4290">
        <v>10</v>
      </c>
      <c r="G4290">
        <v>10</v>
      </c>
      <c r="H4290">
        <v>1</v>
      </c>
      <c r="I4290">
        <v>46</v>
      </c>
      <c r="J4290">
        <v>50</v>
      </c>
      <c r="K4290">
        <v>0.92</v>
      </c>
      <c r="L4290">
        <v>50</v>
      </c>
      <c r="M4290">
        <v>1</v>
      </c>
      <c r="N4290">
        <v>41</v>
      </c>
      <c r="P4290">
        <v>0</v>
      </c>
      <c r="Q4290">
        <v>0</v>
      </c>
      <c r="R4290" t="e">
        <v>#DIV/0!</v>
      </c>
      <c r="S4290">
        <v>5</v>
      </c>
    </row>
    <row r="4291" spans="1:19" x14ac:dyDescent="0.2">
      <c r="A4291" t="s">
        <v>11625</v>
      </c>
      <c r="B4291" t="s">
        <v>11626</v>
      </c>
      <c r="C4291" t="s">
        <v>199</v>
      </c>
      <c r="D4291" t="s">
        <v>1002</v>
      </c>
      <c r="E4291" s="23">
        <v>42278</v>
      </c>
      <c r="F4291">
        <v>14</v>
      </c>
      <c r="G4291">
        <v>12</v>
      </c>
      <c r="H4291">
        <v>1.1666666666666667</v>
      </c>
      <c r="I4291">
        <v>111</v>
      </c>
      <c r="J4291">
        <v>105</v>
      </c>
      <c r="K4291">
        <v>1.0571428571428572</v>
      </c>
      <c r="L4291">
        <v>115</v>
      </c>
      <c r="M4291">
        <v>0.91304347826086951</v>
      </c>
      <c r="N4291">
        <v>111</v>
      </c>
      <c r="P4291">
        <v>0</v>
      </c>
      <c r="Q4291">
        <v>0</v>
      </c>
      <c r="R4291" t="e">
        <v>#DIV/0!</v>
      </c>
      <c r="S4291">
        <v>0</v>
      </c>
    </row>
    <row r="4292" spans="1:19" x14ac:dyDescent="0.2">
      <c r="A4292" t="s">
        <v>10905</v>
      </c>
      <c r="B4292" t="s">
        <v>10906</v>
      </c>
      <c r="C4292" t="s">
        <v>227</v>
      </c>
      <c r="D4292" t="s">
        <v>1002</v>
      </c>
      <c r="E4292" s="23">
        <v>42278</v>
      </c>
      <c r="F4292">
        <v>0</v>
      </c>
      <c r="G4292">
        <v>0</v>
      </c>
      <c r="H4292" t="e">
        <v>#DIV/0!</v>
      </c>
      <c r="I4292">
        <v>0</v>
      </c>
      <c r="J4292">
        <v>0</v>
      </c>
      <c r="K4292" t="e">
        <v>#DIV/0!</v>
      </c>
      <c r="L4292">
        <v>0</v>
      </c>
      <c r="M4292" t="e">
        <v>#DIV/0!</v>
      </c>
      <c r="N4292">
        <v>0</v>
      </c>
      <c r="P4292">
        <v>0</v>
      </c>
      <c r="Q4292">
        <v>0</v>
      </c>
      <c r="R4292" t="e">
        <v>#DIV/0!</v>
      </c>
      <c r="S4292">
        <v>0</v>
      </c>
    </row>
    <row r="4293" spans="1:19" x14ac:dyDescent="0.2">
      <c r="A4293" t="s">
        <v>9613</v>
      </c>
      <c r="B4293" t="s">
        <v>9614</v>
      </c>
      <c r="C4293" t="s">
        <v>341</v>
      </c>
      <c r="D4293" t="s">
        <v>1002</v>
      </c>
      <c r="E4293" s="23">
        <v>42278</v>
      </c>
      <c r="F4293">
        <v>1</v>
      </c>
      <c r="G4293">
        <v>1</v>
      </c>
      <c r="H4293">
        <v>1</v>
      </c>
      <c r="I4293">
        <v>4</v>
      </c>
      <c r="J4293">
        <v>10</v>
      </c>
      <c r="K4293">
        <v>0.4</v>
      </c>
      <c r="L4293">
        <v>10</v>
      </c>
      <c r="M4293">
        <v>1</v>
      </c>
      <c r="N4293">
        <v>4</v>
      </c>
      <c r="P4293">
        <v>0</v>
      </c>
      <c r="Q4293">
        <v>0</v>
      </c>
      <c r="R4293" t="e">
        <v>#DIV/0!</v>
      </c>
      <c r="S4293">
        <v>0</v>
      </c>
    </row>
    <row r="4294" spans="1:19" x14ac:dyDescent="0.2">
      <c r="A4294" t="s">
        <v>9501</v>
      </c>
      <c r="B4294" t="s">
        <v>9502</v>
      </c>
      <c r="C4294" t="s">
        <v>346</v>
      </c>
      <c r="D4294" t="s">
        <v>1002</v>
      </c>
      <c r="E4294" s="23">
        <v>42278</v>
      </c>
      <c r="F4294">
        <v>3</v>
      </c>
      <c r="G4294">
        <v>3</v>
      </c>
      <c r="H4294">
        <v>1</v>
      </c>
      <c r="I4294">
        <v>3</v>
      </c>
      <c r="J4294">
        <v>30</v>
      </c>
      <c r="K4294">
        <v>0.1</v>
      </c>
      <c r="L4294">
        <v>30</v>
      </c>
      <c r="M4294">
        <v>1</v>
      </c>
      <c r="N4294">
        <v>2</v>
      </c>
      <c r="P4294">
        <v>1</v>
      </c>
      <c r="Q4294">
        <v>1</v>
      </c>
      <c r="R4294">
        <v>1</v>
      </c>
      <c r="S4294">
        <v>1</v>
      </c>
    </row>
    <row r="4295" spans="1:19" x14ac:dyDescent="0.2">
      <c r="A4295" t="s">
        <v>9142</v>
      </c>
      <c r="B4295" t="s">
        <v>9143</v>
      </c>
      <c r="C4295" t="s">
        <v>207</v>
      </c>
      <c r="D4295" t="s">
        <v>1002</v>
      </c>
      <c r="E4295" s="23">
        <v>42278</v>
      </c>
      <c r="F4295">
        <v>11</v>
      </c>
      <c r="G4295">
        <v>12</v>
      </c>
      <c r="H4295">
        <v>0.91666666666666663</v>
      </c>
      <c r="I4295">
        <v>70</v>
      </c>
      <c r="J4295">
        <v>69</v>
      </c>
      <c r="K4295">
        <v>1.0144927536231885</v>
      </c>
      <c r="L4295">
        <v>69</v>
      </c>
      <c r="M4295">
        <v>1</v>
      </c>
      <c r="N4295">
        <v>59</v>
      </c>
      <c r="P4295">
        <v>2</v>
      </c>
      <c r="Q4295">
        <v>5</v>
      </c>
      <c r="R4295">
        <v>0.4</v>
      </c>
      <c r="S4295">
        <v>11</v>
      </c>
    </row>
    <row r="4296" spans="1:19" x14ac:dyDescent="0.2">
      <c r="A4296" t="s">
        <v>8303</v>
      </c>
      <c r="B4296" t="s">
        <v>8304</v>
      </c>
      <c r="C4296" t="s">
        <v>212</v>
      </c>
      <c r="D4296" t="s">
        <v>1002</v>
      </c>
      <c r="E4296" s="23">
        <v>42278</v>
      </c>
      <c r="F4296">
        <v>2</v>
      </c>
      <c r="G4296">
        <v>3</v>
      </c>
      <c r="H4296">
        <v>0.66666666666666663</v>
      </c>
      <c r="I4296">
        <v>14</v>
      </c>
      <c r="J4296">
        <v>12</v>
      </c>
      <c r="K4296">
        <v>1.1666666666666667</v>
      </c>
      <c r="L4296">
        <v>20</v>
      </c>
      <c r="M4296">
        <v>0.6</v>
      </c>
      <c r="N4296">
        <v>13</v>
      </c>
      <c r="P4296">
        <v>0</v>
      </c>
      <c r="Q4296">
        <v>1</v>
      </c>
      <c r="R4296">
        <v>0</v>
      </c>
      <c r="S4296">
        <v>1</v>
      </c>
    </row>
    <row r="4297" spans="1:19" x14ac:dyDescent="0.2">
      <c r="A4297" t="s">
        <v>4879</v>
      </c>
      <c r="B4297" t="s">
        <v>4880</v>
      </c>
      <c r="C4297" t="s">
        <v>230</v>
      </c>
      <c r="D4297" t="s">
        <v>1002</v>
      </c>
      <c r="E4297" s="23">
        <v>42278</v>
      </c>
      <c r="F4297">
        <v>1</v>
      </c>
      <c r="G4297">
        <v>2</v>
      </c>
      <c r="H4297">
        <v>0.5</v>
      </c>
      <c r="I4297">
        <v>0</v>
      </c>
      <c r="J4297">
        <v>6</v>
      </c>
      <c r="K4297">
        <v>0</v>
      </c>
      <c r="L4297">
        <v>12</v>
      </c>
      <c r="M4297">
        <v>0.5</v>
      </c>
      <c r="N4297">
        <v>0</v>
      </c>
      <c r="P4297">
        <v>0</v>
      </c>
      <c r="Q4297">
        <v>0</v>
      </c>
      <c r="R4297" t="e">
        <v>#DIV/0!</v>
      </c>
      <c r="S4297">
        <v>0</v>
      </c>
    </row>
    <row r="4298" spans="1:19" x14ac:dyDescent="0.2">
      <c r="A4298" t="s">
        <v>11627</v>
      </c>
      <c r="B4298" t="s">
        <v>11628</v>
      </c>
      <c r="C4298" t="s">
        <v>198</v>
      </c>
      <c r="D4298" t="s">
        <v>1002</v>
      </c>
      <c r="E4298" s="23">
        <v>42278</v>
      </c>
      <c r="F4298">
        <v>2</v>
      </c>
      <c r="G4298">
        <v>5</v>
      </c>
      <c r="H4298">
        <v>0.4</v>
      </c>
      <c r="I4298">
        <v>2</v>
      </c>
      <c r="J4298">
        <v>15</v>
      </c>
      <c r="K4298">
        <v>0.13333333333333333</v>
      </c>
      <c r="L4298">
        <v>15</v>
      </c>
      <c r="M4298">
        <v>1</v>
      </c>
      <c r="N4298">
        <v>2</v>
      </c>
      <c r="P4298">
        <v>0</v>
      </c>
      <c r="Q4298">
        <v>0</v>
      </c>
      <c r="R4298" t="e">
        <v>#DIV/0!</v>
      </c>
      <c r="S4298">
        <v>0</v>
      </c>
    </row>
    <row r="4299" spans="1:19" x14ac:dyDescent="0.2">
      <c r="A4299" t="s">
        <v>10730</v>
      </c>
      <c r="B4299" t="s">
        <v>10731</v>
      </c>
      <c r="C4299" t="s">
        <v>203</v>
      </c>
      <c r="D4299" t="s">
        <v>1002</v>
      </c>
      <c r="E4299" s="23">
        <v>42278</v>
      </c>
      <c r="F4299">
        <v>6</v>
      </c>
      <c r="G4299">
        <v>9</v>
      </c>
      <c r="H4299">
        <v>0.66666666666666663</v>
      </c>
      <c r="I4299">
        <v>25</v>
      </c>
      <c r="J4299">
        <v>67</v>
      </c>
      <c r="K4299">
        <v>0.37313432835820898</v>
      </c>
      <c r="L4299">
        <v>77</v>
      </c>
      <c r="M4299">
        <v>0.87012987012987009</v>
      </c>
      <c r="N4299">
        <v>18</v>
      </c>
      <c r="P4299">
        <v>3</v>
      </c>
      <c r="Q4299">
        <v>3</v>
      </c>
      <c r="R4299">
        <v>1</v>
      </c>
      <c r="S4299">
        <v>7</v>
      </c>
    </row>
    <row r="4300" spans="1:19" x14ac:dyDescent="0.2">
      <c r="A4300" t="s">
        <v>6272</v>
      </c>
      <c r="B4300" t="s">
        <v>6273</v>
      </c>
      <c r="C4300" t="s">
        <v>214</v>
      </c>
      <c r="D4300" t="s">
        <v>1002</v>
      </c>
      <c r="E4300" s="23">
        <v>42278</v>
      </c>
      <c r="F4300">
        <v>14</v>
      </c>
      <c r="G4300">
        <v>13</v>
      </c>
      <c r="H4300">
        <v>1.0769230769230769</v>
      </c>
      <c r="I4300">
        <v>95</v>
      </c>
      <c r="J4300">
        <v>147</v>
      </c>
      <c r="K4300">
        <v>0.6462585034013606</v>
      </c>
      <c r="L4300">
        <v>154</v>
      </c>
      <c r="M4300">
        <v>0.95454545454545459</v>
      </c>
      <c r="N4300">
        <v>81</v>
      </c>
      <c r="P4300">
        <v>15</v>
      </c>
      <c r="Q4300">
        <v>21</v>
      </c>
      <c r="R4300">
        <v>0.7142857142857143</v>
      </c>
      <c r="S4300">
        <v>14</v>
      </c>
    </row>
    <row r="4301" spans="1:19" x14ac:dyDescent="0.2">
      <c r="A4301" t="s">
        <v>3572</v>
      </c>
      <c r="B4301" t="s">
        <v>3573</v>
      </c>
      <c r="C4301" t="s">
        <v>220</v>
      </c>
      <c r="D4301" t="s">
        <v>1002</v>
      </c>
      <c r="E4301" s="23">
        <v>42278</v>
      </c>
      <c r="F4301">
        <v>15</v>
      </c>
      <c r="G4301">
        <v>16</v>
      </c>
      <c r="H4301">
        <v>0.9375</v>
      </c>
      <c r="I4301">
        <v>25</v>
      </c>
      <c r="J4301">
        <v>44</v>
      </c>
      <c r="K4301">
        <v>0.56818181818181823</v>
      </c>
      <c r="L4301">
        <v>48</v>
      </c>
      <c r="M4301">
        <v>0.91666666666666663</v>
      </c>
      <c r="N4301">
        <v>14</v>
      </c>
      <c r="P4301">
        <v>6</v>
      </c>
      <c r="Q4301">
        <v>11</v>
      </c>
      <c r="R4301">
        <v>0.54545454545454541</v>
      </c>
      <c r="S4301">
        <v>11</v>
      </c>
    </row>
    <row r="4302" spans="1:19" x14ac:dyDescent="0.2">
      <c r="A4302" t="s">
        <v>6696</v>
      </c>
      <c r="B4302" t="s">
        <v>6697</v>
      </c>
      <c r="C4302" t="s">
        <v>317</v>
      </c>
      <c r="D4302" t="s">
        <v>1002</v>
      </c>
      <c r="E4302" s="23">
        <v>42278</v>
      </c>
      <c r="F4302">
        <v>10</v>
      </c>
      <c r="G4302">
        <v>9</v>
      </c>
      <c r="H4302">
        <v>1.1111111111111112</v>
      </c>
      <c r="I4302">
        <v>21</v>
      </c>
      <c r="J4302">
        <v>26</v>
      </c>
      <c r="K4302">
        <v>0.80769230769230771</v>
      </c>
      <c r="L4302">
        <v>26</v>
      </c>
      <c r="M4302">
        <v>1</v>
      </c>
      <c r="N4302">
        <v>20</v>
      </c>
      <c r="P4302">
        <v>2</v>
      </c>
      <c r="Q4302">
        <v>2</v>
      </c>
      <c r="R4302">
        <v>1</v>
      </c>
      <c r="S4302">
        <v>1</v>
      </c>
    </row>
    <row r="4303" spans="1:19" x14ac:dyDescent="0.2">
      <c r="A4303" t="s">
        <v>4354</v>
      </c>
      <c r="B4303" t="s">
        <v>4355</v>
      </c>
      <c r="C4303" t="s">
        <v>217</v>
      </c>
      <c r="D4303" t="s">
        <v>1002</v>
      </c>
      <c r="E4303" s="23">
        <v>42278</v>
      </c>
      <c r="F4303">
        <v>4</v>
      </c>
      <c r="G4303">
        <v>7</v>
      </c>
      <c r="H4303">
        <v>0.5714285714285714</v>
      </c>
      <c r="I4303">
        <v>17</v>
      </c>
      <c r="J4303">
        <v>60</v>
      </c>
      <c r="K4303">
        <v>0.28333333333333333</v>
      </c>
      <c r="L4303">
        <v>60</v>
      </c>
      <c r="M4303">
        <v>1</v>
      </c>
      <c r="N4303">
        <v>17</v>
      </c>
      <c r="P4303">
        <v>0</v>
      </c>
      <c r="Q4303">
        <v>0</v>
      </c>
      <c r="R4303" t="e">
        <v>#DIV/0!</v>
      </c>
      <c r="S4303">
        <v>0</v>
      </c>
    </row>
    <row r="4304" spans="1:19" x14ac:dyDescent="0.2">
      <c r="A4304" t="s">
        <v>9883</v>
      </c>
      <c r="B4304" t="s">
        <v>9884</v>
      </c>
      <c r="C4304" t="s">
        <v>223</v>
      </c>
      <c r="D4304" t="s">
        <v>1002</v>
      </c>
      <c r="E4304" s="23">
        <v>42278</v>
      </c>
      <c r="F4304">
        <v>2</v>
      </c>
      <c r="G4304">
        <v>3</v>
      </c>
      <c r="H4304">
        <v>0.66666666666666663</v>
      </c>
      <c r="I4304">
        <v>50</v>
      </c>
      <c r="J4304">
        <v>50</v>
      </c>
      <c r="K4304">
        <v>1</v>
      </c>
      <c r="L4304">
        <v>50</v>
      </c>
      <c r="M4304">
        <v>1</v>
      </c>
      <c r="N4304">
        <v>50</v>
      </c>
      <c r="P4304">
        <v>0</v>
      </c>
      <c r="Q4304">
        <v>0</v>
      </c>
      <c r="R4304" t="e">
        <v>#DIV/0!</v>
      </c>
      <c r="S4304">
        <v>0</v>
      </c>
    </row>
    <row r="4305" spans="1:19" x14ac:dyDescent="0.2">
      <c r="A4305" t="s">
        <v>8002</v>
      </c>
      <c r="B4305" t="s">
        <v>8003</v>
      </c>
      <c r="C4305" t="s">
        <v>225</v>
      </c>
      <c r="D4305" t="s">
        <v>1002</v>
      </c>
      <c r="E4305" s="23">
        <v>42278</v>
      </c>
      <c r="F4305">
        <v>3</v>
      </c>
      <c r="G4305">
        <v>5</v>
      </c>
      <c r="H4305">
        <v>0.6</v>
      </c>
      <c r="I4305">
        <v>37</v>
      </c>
      <c r="J4305">
        <v>20</v>
      </c>
      <c r="K4305">
        <v>1.85</v>
      </c>
      <c r="L4305">
        <v>50</v>
      </c>
      <c r="M4305">
        <v>0.4</v>
      </c>
      <c r="N4305">
        <v>37</v>
      </c>
      <c r="P4305">
        <v>0</v>
      </c>
      <c r="Q4305">
        <v>0</v>
      </c>
      <c r="R4305" t="e">
        <v>#DIV/0!</v>
      </c>
      <c r="S4305">
        <v>0</v>
      </c>
    </row>
    <row r="4306" spans="1:19" x14ac:dyDescent="0.2">
      <c r="A4306" t="s">
        <v>7062</v>
      </c>
      <c r="B4306" t="s">
        <v>7063</v>
      </c>
      <c r="C4306" t="s">
        <v>232</v>
      </c>
      <c r="D4306" t="s">
        <v>1002</v>
      </c>
      <c r="E4306" s="23">
        <v>42278</v>
      </c>
      <c r="F4306">
        <v>12</v>
      </c>
      <c r="G4306">
        <v>8</v>
      </c>
      <c r="H4306">
        <v>1.5</v>
      </c>
      <c r="I4306">
        <v>82</v>
      </c>
      <c r="J4306">
        <v>87</v>
      </c>
      <c r="K4306">
        <v>0.94252873563218387</v>
      </c>
      <c r="L4306">
        <v>95</v>
      </c>
      <c r="M4306">
        <v>0.91578947368421049</v>
      </c>
      <c r="N4306">
        <v>78</v>
      </c>
      <c r="P4306">
        <v>0</v>
      </c>
      <c r="Q4306">
        <v>0</v>
      </c>
      <c r="R4306" t="e">
        <v>#DIV/0!</v>
      </c>
      <c r="S4306">
        <v>4</v>
      </c>
    </row>
    <row r="4307" spans="1:19" x14ac:dyDescent="0.2">
      <c r="A4307" t="s">
        <v>4704</v>
      </c>
      <c r="B4307" t="s">
        <v>4705</v>
      </c>
      <c r="C4307" t="s">
        <v>234</v>
      </c>
      <c r="D4307" t="s">
        <v>1002</v>
      </c>
      <c r="E4307" s="23">
        <v>42278</v>
      </c>
      <c r="F4307">
        <v>3</v>
      </c>
      <c r="G4307">
        <v>7</v>
      </c>
      <c r="H4307">
        <v>0.42857142857142855</v>
      </c>
      <c r="I4307">
        <v>0</v>
      </c>
      <c r="J4307">
        <v>0</v>
      </c>
      <c r="K4307" t="e">
        <v>#DIV/0!</v>
      </c>
      <c r="L4307">
        <v>0</v>
      </c>
      <c r="M4307" t="e">
        <v>#DIV/0!</v>
      </c>
      <c r="N4307">
        <v>0</v>
      </c>
      <c r="P4307">
        <v>0</v>
      </c>
      <c r="Q4307">
        <v>0</v>
      </c>
      <c r="R4307" t="e">
        <v>#DIV/0!</v>
      </c>
      <c r="S4307">
        <v>0</v>
      </c>
    </row>
    <row r="4308" spans="1:19" x14ac:dyDescent="0.2">
      <c r="A4308" t="s">
        <v>3764</v>
      </c>
      <c r="B4308" t="s">
        <v>3765</v>
      </c>
      <c r="C4308" t="s">
        <v>342</v>
      </c>
      <c r="D4308" t="s">
        <v>1002</v>
      </c>
      <c r="E4308" s="23">
        <v>42278</v>
      </c>
      <c r="F4308">
        <v>4</v>
      </c>
      <c r="G4308">
        <v>4</v>
      </c>
      <c r="H4308">
        <v>1</v>
      </c>
      <c r="I4308">
        <v>23</v>
      </c>
      <c r="J4308">
        <v>40</v>
      </c>
      <c r="K4308">
        <v>0.57499999999999996</v>
      </c>
      <c r="L4308">
        <v>40</v>
      </c>
      <c r="M4308">
        <v>1</v>
      </c>
      <c r="N4308">
        <v>19</v>
      </c>
      <c r="P4308">
        <v>0</v>
      </c>
      <c r="Q4308">
        <v>0</v>
      </c>
      <c r="R4308" t="e">
        <v>#DIV/0!</v>
      </c>
      <c r="S4308">
        <v>4</v>
      </c>
    </row>
    <row r="4309" spans="1:19" x14ac:dyDescent="0.2">
      <c r="A4309" t="s">
        <v>3047</v>
      </c>
      <c r="B4309" t="s">
        <v>3048</v>
      </c>
      <c r="C4309" t="s">
        <v>242</v>
      </c>
      <c r="D4309" t="s">
        <v>1000</v>
      </c>
      <c r="E4309" s="23">
        <v>42278</v>
      </c>
      <c r="F4309">
        <v>6</v>
      </c>
      <c r="G4309">
        <v>8</v>
      </c>
      <c r="H4309">
        <v>0.75</v>
      </c>
      <c r="I4309">
        <v>44</v>
      </c>
      <c r="J4309">
        <v>42</v>
      </c>
      <c r="K4309">
        <v>1.0476190476190477</v>
      </c>
      <c r="L4309">
        <v>56</v>
      </c>
      <c r="M4309">
        <v>0.75</v>
      </c>
      <c r="N4309">
        <v>37</v>
      </c>
      <c r="P4309">
        <v>0</v>
      </c>
      <c r="Q4309">
        <v>3</v>
      </c>
      <c r="R4309">
        <v>0</v>
      </c>
      <c r="S4309">
        <v>7</v>
      </c>
    </row>
    <row r="4310" spans="1:19" x14ac:dyDescent="0.2">
      <c r="A4310" t="s">
        <v>2872</v>
      </c>
      <c r="B4310" t="s">
        <v>2873</v>
      </c>
      <c r="C4310" t="s">
        <v>2724</v>
      </c>
      <c r="D4310" t="s">
        <v>1000</v>
      </c>
      <c r="E4310" s="23">
        <v>42278</v>
      </c>
      <c r="F4310">
        <v>7</v>
      </c>
      <c r="G4310">
        <v>10</v>
      </c>
      <c r="H4310">
        <v>0.7</v>
      </c>
      <c r="I4310">
        <v>35</v>
      </c>
      <c r="J4310">
        <v>40</v>
      </c>
      <c r="K4310">
        <v>0.875</v>
      </c>
      <c r="L4310">
        <v>40</v>
      </c>
      <c r="M4310">
        <v>1</v>
      </c>
      <c r="N4310">
        <v>31</v>
      </c>
      <c r="P4310">
        <v>0</v>
      </c>
      <c r="Q4310">
        <v>0</v>
      </c>
      <c r="R4310" t="e">
        <v>#DIV/0!</v>
      </c>
      <c r="S4310">
        <v>4</v>
      </c>
    </row>
    <row r="4311" spans="1:19" x14ac:dyDescent="0.2">
      <c r="A4311" t="s">
        <v>2627</v>
      </c>
      <c r="B4311" t="s">
        <v>2628</v>
      </c>
      <c r="C4311" t="s">
        <v>237</v>
      </c>
      <c r="D4311" t="s">
        <v>1000</v>
      </c>
      <c r="E4311" s="23">
        <v>42278</v>
      </c>
      <c r="F4311">
        <v>15</v>
      </c>
      <c r="G4311">
        <v>15</v>
      </c>
      <c r="H4311">
        <v>1</v>
      </c>
      <c r="I4311">
        <v>80</v>
      </c>
      <c r="J4311">
        <v>122</v>
      </c>
      <c r="K4311">
        <v>0.65573770491803274</v>
      </c>
      <c r="L4311">
        <v>134</v>
      </c>
      <c r="M4311">
        <v>0.91044776119402981</v>
      </c>
      <c r="N4311">
        <v>64</v>
      </c>
      <c r="O4311">
        <v>0.78333333333333333</v>
      </c>
      <c r="P4311">
        <v>13</v>
      </c>
      <c r="Q4311">
        <v>17</v>
      </c>
      <c r="R4311">
        <v>0.76470588235294112</v>
      </c>
      <c r="S4311">
        <v>16</v>
      </c>
    </row>
    <row r="4312" spans="1:19" x14ac:dyDescent="0.2">
      <c r="A4312" t="s">
        <v>2452</v>
      </c>
      <c r="B4312" t="s">
        <v>2453</v>
      </c>
      <c r="C4312" t="s">
        <v>238</v>
      </c>
      <c r="D4312" t="s">
        <v>1000</v>
      </c>
      <c r="E4312" s="23">
        <v>42278</v>
      </c>
      <c r="F4312">
        <v>11</v>
      </c>
      <c r="G4312">
        <v>12</v>
      </c>
      <c r="H4312">
        <v>0.91666666666666663</v>
      </c>
      <c r="I4312">
        <v>21</v>
      </c>
      <c r="J4312">
        <v>36</v>
      </c>
      <c r="K4312">
        <v>0.58333333333333337</v>
      </c>
      <c r="L4312">
        <v>40</v>
      </c>
      <c r="M4312">
        <v>0.9</v>
      </c>
      <c r="N4312">
        <v>10</v>
      </c>
      <c r="O4312">
        <v>0.80210526315789477</v>
      </c>
      <c r="P4312">
        <v>5</v>
      </c>
      <c r="Q4312">
        <v>9</v>
      </c>
      <c r="R4312">
        <v>0.55555555555555558</v>
      </c>
      <c r="S4312">
        <v>11</v>
      </c>
    </row>
    <row r="4313" spans="1:19" x14ac:dyDescent="0.2">
      <c r="A4313" t="s">
        <v>2279</v>
      </c>
      <c r="B4313" t="s">
        <v>2280</v>
      </c>
      <c r="C4313" t="s">
        <v>239</v>
      </c>
      <c r="D4313" t="s">
        <v>1000</v>
      </c>
      <c r="E4313" s="23">
        <v>42278</v>
      </c>
      <c r="F4313">
        <v>4</v>
      </c>
      <c r="G4313">
        <v>4</v>
      </c>
      <c r="H4313">
        <v>1</v>
      </c>
      <c r="I4313">
        <v>4</v>
      </c>
      <c r="J4313">
        <v>8</v>
      </c>
      <c r="K4313">
        <v>0.5</v>
      </c>
      <c r="L4313">
        <v>8</v>
      </c>
      <c r="M4313">
        <v>1</v>
      </c>
      <c r="N4313">
        <v>4</v>
      </c>
      <c r="O4313">
        <v>0.86899999999999999</v>
      </c>
      <c r="P4313">
        <v>1</v>
      </c>
      <c r="Q4313">
        <v>2</v>
      </c>
      <c r="R4313">
        <v>0.5</v>
      </c>
      <c r="S4313">
        <v>0</v>
      </c>
    </row>
    <row r="4314" spans="1:19" x14ac:dyDescent="0.2">
      <c r="A4314" t="s">
        <v>2104</v>
      </c>
      <c r="B4314" t="s">
        <v>2105</v>
      </c>
      <c r="C4314" t="s">
        <v>1988</v>
      </c>
      <c r="D4314" t="s">
        <v>1000</v>
      </c>
      <c r="E4314" s="23">
        <v>42278</v>
      </c>
      <c r="F4314">
        <v>8</v>
      </c>
      <c r="G4314">
        <v>9</v>
      </c>
      <c r="H4314">
        <v>0.88888888888888884</v>
      </c>
      <c r="I4314">
        <v>26</v>
      </c>
      <c r="J4314">
        <v>34</v>
      </c>
      <c r="K4314">
        <v>0.76470588235294112</v>
      </c>
      <c r="L4314">
        <v>39</v>
      </c>
      <c r="M4314">
        <v>0.87179487179487181</v>
      </c>
      <c r="N4314">
        <v>23</v>
      </c>
      <c r="P4314">
        <v>1</v>
      </c>
      <c r="Q4314">
        <v>3</v>
      </c>
      <c r="R4314">
        <v>0.33333333333333331</v>
      </c>
      <c r="S4314">
        <v>3</v>
      </c>
    </row>
    <row r="4315" spans="1:19" x14ac:dyDescent="0.2">
      <c r="A4315" t="s">
        <v>1856</v>
      </c>
      <c r="B4315" t="s">
        <v>1857</v>
      </c>
      <c r="C4315" t="s">
        <v>240</v>
      </c>
      <c r="D4315" t="s">
        <v>1000</v>
      </c>
      <c r="E4315" s="23">
        <v>42278</v>
      </c>
      <c r="F4315">
        <v>21</v>
      </c>
      <c r="G4315">
        <v>27</v>
      </c>
      <c r="H4315">
        <v>0.77777777777777779</v>
      </c>
      <c r="I4315">
        <v>55</v>
      </c>
      <c r="J4315">
        <v>108</v>
      </c>
      <c r="K4315">
        <v>0.5092592592592593</v>
      </c>
      <c r="L4315">
        <v>113</v>
      </c>
      <c r="M4315">
        <v>0.95575221238938057</v>
      </c>
      <c r="N4315">
        <v>51</v>
      </c>
      <c r="P4315">
        <v>2</v>
      </c>
      <c r="Q4315">
        <v>2</v>
      </c>
      <c r="R4315">
        <v>1</v>
      </c>
      <c r="S4315">
        <v>4</v>
      </c>
    </row>
    <row r="4316" spans="1:19" x14ac:dyDescent="0.2">
      <c r="A4316" t="s">
        <v>1681</v>
      </c>
      <c r="B4316" t="s">
        <v>1682</v>
      </c>
      <c r="C4316" t="s">
        <v>241</v>
      </c>
      <c r="D4316" t="s">
        <v>1000</v>
      </c>
      <c r="E4316" s="23">
        <v>42278</v>
      </c>
      <c r="F4316">
        <v>48</v>
      </c>
      <c r="G4316">
        <v>48</v>
      </c>
      <c r="H4316">
        <v>1</v>
      </c>
      <c r="I4316">
        <v>373</v>
      </c>
      <c r="J4316">
        <v>457</v>
      </c>
      <c r="K4316">
        <v>0.8161925601750547</v>
      </c>
      <c r="L4316">
        <v>505</v>
      </c>
      <c r="M4316">
        <v>0.90495049504950498</v>
      </c>
      <c r="N4316">
        <v>357</v>
      </c>
      <c r="P4316">
        <v>8</v>
      </c>
      <c r="Q4316">
        <v>11</v>
      </c>
      <c r="R4316">
        <v>0.72727272727272729</v>
      </c>
      <c r="S4316">
        <v>16</v>
      </c>
    </row>
    <row r="4317" spans="1:19" x14ac:dyDescent="0.2">
      <c r="A4317" t="s">
        <v>1506</v>
      </c>
      <c r="B4317" t="s">
        <v>1507</v>
      </c>
      <c r="C4317" t="s">
        <v>318</v>
      </c>
      <c r="D4317" t="s">
        <v>1000</v>
      </c>
      <c r="E4317" s="23">
        <v>42278</v>
      </c>
      <c r="F4317">
        <v>0</v>
      </c>
      <c r="G4317">
        <v>0</v>
      </c>
      <c r="H4317" t="e">
        <v>#DIV/0!</v>
      </c>
      <c r="I4317">
        <v>0</v>
      </c>
      <c r="J4317">
        <v>0</v>
      </c>
      <c r="K4317" t="e">
        <v>#DIV/0!</v>
      </c>
      <c r="L4317">
        <v>0</v>
      </c>
      <c r="M4317" t="e">
        <v>#DIV/0!</v>
      </c>
      <c r="N4317">
        <v>0</v>
      </c>
      <c r="P4317">
        <v>0</v>
      </c>
      <c r="Q4317">
        <v>0</v>
      </c>
      <c r="R4317" t="e">
        <v>#DIV/0!</v>
      </c>
      <c r="S4317">
        <v>0</v>
      </c>
    </row>
    <row r="4318" spans="1:19" x14ac:dyDescent="0.2">
      <c r="A4318" t="s">
        <v>1105</v>
      </c>
      <c r="B4318" t="s">
        <v>1190</v>
      </c>
      <c r="C4318" t="s">
        <v>235</v>
      </c>
      <c r="D4318" t="s">
        <v>1002</v>
      </c>
      <c r="E4318" s="23">
        <v>42278</v>
      </c>
      <c r="F4318">
        <v>120</v>
      </c>
      <c r="G4318">
        <v>133</v>
      </c>
      <c r="H4318">
        <v>0.90225563909774431</v>
      </c>
      <c r="I4318">
        <v>638</v>
      </c>
      <c r="J4318">
        <v>847</v>
      </c>
      <c r="K4318">
        <v>0.75324675324675328</v>
      </c>
      <c r="L4318">
        <v>935</v>
      </c>
      <c r="M4318">
        <v>0.90588235294117647</v>
      </c>
      <c r="N4318">
        <v>577</v>
      </c>
      <c r="P4318">
        <v>30</v>
      </c>
      <c r="Q4318">
        <v>47</v>
      </c>
      <c r="R4318">
        <v>0.63829787234042556</v>
      </c>
      <c r="S4318">
        <v>61</v>
      </c>
    </row>
    <row r="4319" spans="1:19" x14ac:dyDescent="0.2">
      <c r="A4319" t="s">
        <v>12056</v>
      </c>
      <c r="B4319" t="s">
        <v>12057</v>
      </c>
      <c r="C4319" t="s">
        <v>1051</v>
      </c>
      <c r="D4319" t="s">
        <v>1000</v>
      </c>
      <c r="E4319" s="23">
        <v>42278</v>
      </c>
      <c r="F4319">
        <v>2</v>
      </c>
      <c r="G4319">
        <v>5</v>
      </c>
      <c r="H4319">
        <v>0.4</v>
      </c>
      <c r="I4319">
        <v>2</v>
      </c>
      <c r="J4319">
        <v>15</v>
      </c>
      <c r="K4319">
        <v>0.13333333333333333</v>
      </c>
      <c r="L4319">
        <v>15</v>
      </c>
      <c r="M4319">
        <v>1</v>
      </c>
      <c r="N4319">
        <v>2</v>
      </c>
      <c r="P4319">
        <v>0</v>
      </c>
      <c r="Q4319">
        <v>0</v>
      </c>
      <c r="R4319" t="e">
        <v>#DIV/0!</v>
      </c>
      <c r="S4319">
        <v>0</v>
      </c>
    </row>
    <row r="4320" spans="1:19" x14ac:dyDescent="0.2">
      <c r="A4320" t="s">
        <v>13422</v>
      </c>
      <c r="B4320" t="s">
        <v>13423</v>
      </c>
      <c r="C4320" t="s">
        <v>242</v>
      </c>
      <c r="D4320" t="s">
        <v>1002</v>
      </c>
      <c r="E4320" s="23">
        <v>42278</v>
      </c>
      <c r="F4320">
        <v>6</v>
      </c>
      <c r="G4320">
        <v>8</v>
      </c>
      <c r="H4320">
        <v>0.75</v>
      </c>
      <c r="I4320">
        <v>44</v>
      </c>
      <c r="J4320">
        <v>42</v>
      </c>
      <c r="K4320">
        <v>1.0476190476190477</v>
      </c>
      <c r="L4320">
        <v>56</v>
      </c>
      <c r="M4320">
        <v>0.75</v>
      </c>
      <c r="N4320">
        <v>37</v>
      </c>
      <c r="P4320">
        <v>0</v>
      </c>
      <c r="Q4320">
        <v>3</v>
      </c>
      <c r="R4320">
        <v>0</v>
      </c>
      <c r="S4320">
        <v>7</v>
      </c>
    </row>
    <row r="4321" spans="1:19" x14ac:dyDescent="0.2">
      <c r="A4321" t="s">
        <v>13599</v>
      </c>
      <c r="B4321" t="s">
        <v>13600</v>
      </c>
      <c r="C4321" t="s">
        <v>237</v>
      </c>
      <c r="D4321" t="s">
        <v>1002</v>
      </c>
      <c r="E4321" s="23">
        <v>42278</v>
      </c>
      <c r="F4321">
        <v>15</v>
      </c>
      <c r="G4321">
        <v>15</v>
      </c>
      <c r="H4321">
        <v>1</v>
      </c>
      <c r="I4321">
        <v>80</v>
      </c>
      <c r="J4321">
        <v>122</v>
      </c>
      <c r="K4321">
        <v>0.65573770491803274</v>
      </c>
      <c r="L4321">
        <v>134</v>
      </c>
      <c r="M4321">
        <v>0.91044776119402981</v>
      </c>
      <c r="N4321">
        <v>64</v>
      </c>
      <c r="O4321">
        <v>0.78333333333333333</v>
      </c>
      <c r="P4321">
        <v>13</v>
      </c>
      <c r="Q4321">
        <v>17</v>
      </c>
      <c r="R4321">
        <v>0.76470588235294112</v>
      </c>
      <c r="S4321">
        <v>16</v>
      </c>
    </row>
    <row r="4322" spans="1:19" x14ac:dyDescent="0.2">
      <c r="A4322" t="s">
        <v>13774</v>
      </c>
      <c r="B4322" t="s">
        <v>13775</v>
      </c>
      <c r="C4322" t="s">
        <v>238</v>
      </c>
      <c r="D4322" t="s">
        <v>1002</v>
      </c>
      <c r="E4322" s="23">
        <v>42278</v>
      </c>
      <c r="F4322">
        <v>11</v>
      </c>
      <c r="G4322">
        <v>12</v>
      </c>
      <c r="H4322">
        <v>0.91666666666666663</v>
      </c>
      <c r="I4322">
        <v>21</v>
      </c>
      <c r="J4322">
        <v>36</v>
      </c>
      <c r="K4322">
        <v>0.58333333333333337</v>
      </c>
      <c r="L4322">
        <v>40</v>
      </c>
      <c r="M4322">
        <v>0.9</v>
      </c>
      <c r="N4322">
        <v>10</v>
      </c>
      <c r="O4322">
        <v>0.80210526315789477</v>
      </c>
      <c r="P4322">
        <v>5</v>
      </c>
      <c r="Q4322">
        <v>9</v>
      </c>
      <c r="R4322">
        <v>0.55555555555555558</v>
      </c>
      <c r="S4322">
        <v>11</v>
      </c>
    </row>
    <row r="4323" spans="1:19" x14ac:dyDescent="0.2">
      <c r="A4323" t="s">
        <v>13951</v>
      </c>
      <c r="B4323" t="s">
        <v>13952</v>
      </c>
      <c r="C4323" t="s">
        <v>239</v>
      </c>
      <c r="D4323" t="s">
        <v>1002</v>
      </c>
      <c r="E4323" s="23">
        <v>42278</v>
      </c>
      <c r="F4323">
        <v>4</v>
      </c>
      <c r="G4323">
        <v>4</v>
      </c>
      <c r="H4323">
        <v>1</v>
      </c>
      <c r="I4323">
        <v>4</v>
      </c>
      <c r="J4323">
        <v>8</v>
      </c>
      <c r="K4323">
        <v>0.5</v>
      </c>
      <c r="L4323">
        <v>8</v>
      </c>
      <c r="M4323">
        <v>1</v>
      </c>
      <c r="N4323">
        <v>4</v>
      </c>
      <c r="O4323">
        <v>0.86899999999999999</v>
      </c>
      <c r="P4323">
        <v>1</v>
      </c>
      <c r="Q4323">
        <v>2</v>
      </c>
      <c r="R4323">
        <v>0.5</v>
      </c>
      <c r="S4323">
        <v>0</v>
      </c>
    </row>
    <row r="4324" spans="1:19" x14ac:dyDescent="0.2">
      <c r="A4324" t="s">
        <v>14138</v>
      </c>
      <c r="B4324" t="s">
        <v>14139</v>
      </c>
      <c r="C4324" t="s">
        <v>240</v>
      </c>
      <c r="D4324" t="s">
        <v>1002</v>
      </c>
      <c r="E4324" s="23">
        <v>42278</v>
      </c>
      <c r="F4324">
        <v>21</v>
      </c>
      <c r="G4324">
        <v>27</v>
      </c>
      <c r="H4324">
        <v>0.77777777777777779</v>
      </c>
      <c r="I4324">
        <v>55</v>
      </c>
      <c r="J4324">
        <v>108</v>
      </c>
      <c r="K4324">
        <v>0.5092592592592593</v>
      </c>
      <c r="L4324">
        <v>113</v>
      </c>
      <c r="M4324">
        <v>0.95575221238938057</v>
      </c>
      <c r="N4324">
        <v>51</v>
      </c>
      <c r="P4324">
        <v>2</v>
      </c>
      <c r="Q4324">
        <v>2</v>
      </c>
      <c r="R4324">
        <v>1</v>
      </c>
      <c r="S4324">
        <v>4</v>
      </c>
    </row>
    <row r="4325" spans="1:19" x14ac:dyDescent="0.2">
      <c r="A4325" t="s">
        <v>14315</v>
      </c>
      <c r="B4325" t="s">
        <v>14316</v>
      </c>
      <c r="C4325" t="s">
        <v>241</v>
      </c>
      <c r="D4325" t="s">
        <v>1002</v>
      </c>
      <c r="E4325" s="23">
        <v>42278</v>
      </c>
      <c r="F4325">
        <v>48</v>
      </c>
      <c r="G4325">
        <v>48</v>
      </c>
      <c r="H4325">
        <v>1</v>
      </c>
      <c r="I4325">
        <v>373</v>
      </c>
      <c r="J4325">
        <v>457</v>
      </c>
      <c r="K4325">
        <v>0.8161925601750547</v>
      </c>
      <c r="L4325">
        <v>505</v>
      </c>
      <c r="M4325">
        <v>0.90495049504950498</v>
      </c>
      <c r="N4325">
        <v>357</v>
      </c>
      <c r="P4325">
        <v>8</v>
      </c>
      <c r="Q4325">
        <v>11</v>
      </c>
      <c r="R4325">
        <v>0.72727272727272729</v>
      </c>
      <c r="S4325">
        <v>16</v>
      </c>
    </row>
    <row r="4326" spans="1:19" x14ac:dyDescent="0.2">
      <c r="A4326" t="s">
        <v>14427</v>
      </c>
      <c r="B4326" t="s">
        <v>14428</v>
      </c>
      <c r="C4326" t="s">
        <v>318</v>
      </c>
      <c r="D4326" t="s">
        <v>1002</v>
      </c>
      <c r="E4326" s="23">
        <v>42278</v>
      </c>
      <c r="F4326">
        <v>0</v>
      </c>
      <c r="G4326">
        <v>0</v>
      </c>
      <c r="H4326" t="e">
        <v>#DIV/0!</v>
      </c>
      <c r="I4326">
        <v>0</v>
      </c>
      <c r="J4326">
        <v>0</v>
      </c>
      <c r="K4326" t="e">
        <v>#DIV/0!</v>
      </c>
      <c r="L4326">
        <v>0</v>
      </c>
      <c r="M4326" t="e">
        <v>#DIV/0!</v>
      </c>
      <c r="N4326">
        <v>0</v>
      </c>
      <c r="P4326">
        <v>0</v>
      </c>
      <c r="Q4326">
        <v>0</v>
      </c>
      <c r="R4326" t="e">
        <v>#DIV/0!</v>
      </c>
      <c r="S4326">
        <v>0</v>
      </c>
    </row>
    <row r="4327" spans="1:19" x14ac:dyDescent="0.2">
      <c r="A4327" t="s">
        <v>14644</v>
      </c>
      <c r="B4327" t="s">
        <v>14645</v>
      </c>
      <c r="C4327" t="s">
        <v>199</v>
      </c>
      <c r="D4327" t="s">
        <v>1000</v>
      </c>
      <c r="E4327" s="23">
        <v>42278</v>
      </c>
      <c r="F4327">
        <v>14</v>
      </c>
      <c r="G4327">
        <v>12</v>
      </c>
      <c r="H4327">
        <v>1.1666666666666667</v>
      </c>
      <c r="I4327">
        <v>111</v>
      </c>
      <c r="J4327">
        <v>105</v>
      </c>
      <c r="K4327">
        <v>1.0571428571428572</v>
      </c>
      <c r="L4327">
        <v>115</v>
      </c>
      <c r="M4327">
        <v>0.91304347826086951</v>
      </c>
      <c r="N4327">
        <v>111</v>
      </c>
      <c r="P4327">
        <v>0</v>
      </c>
      <c r="Q4327">
        <v>0</v>
      </c>
      <c r="R4327" t="e">
        <v>#DIV/0!</v>
      </c>
      <c r="S4327">
        <v>0</v>
      </c>
    </row>
    <row r="4328" spans="1:19" x14ac:dyDescent="0.2">
      <c r="A4328" t="s">
        <v>14910</v>
      </c>
      <c r="B4328" t="s">
        <v>14911</v>
      </c>
      <c r="C4328" t="s">
        <v>200</v>
      </c>
      <c r="D4328" t="s">
        <v>1002</v>
      </c>
      <c r="E4328" s="23">
        <v>42278</v>
      </c>
      <c r="F4328">
        <v>6</v>
      </c>
      <c r="G4328">
        <v>5</v>
      </c>
      <c r="H4328">
        <v>1.2</v>
      </c>
      <c r="I4328">
        <v>11</v>
      </c>
      <c r="J4328">
        <v>25</v>
      </c>
      <c r="K4328">
        <v>0.44</v>
      </c>
      <c r="L4328">
        <v>25</v>
      </c>
      <c r="M4328">
        <v>1</v>
      </c>
      <c r="N4328">
        <v>11</v>
      </c>
      <c r="P4328">
        <v>0</v>
      </c>
      <c r="Q4328">
        <v>0</v>
      </c>
      <c r="R4328" t="e">
        <v>#DIV/0!</v>
      </c>
      <c r="S4328">
        <v>0</v>
      </c>
    </row>
    <row r="4329" spans="1:19" x14ac:dyDescent="0.2">
      <c r="A4329" t="s">
        <v>15087</v>
      </c>
      <c r="B4329" t="s">
        <v>15088</v>
      </c>
      <c r="C4329" t="s">
        <v>202</v>
      </c>
      <c r="D4329" t="s">
        <v>1002</v>
      </c>
      <c r="E4329" s="23">
        <v>42278</v>
      </c>
      <c r="F4329">
        <v>8</v>
      </c>
      <c r="G4329">
        <v>7</v>
      </c>
      <c r="H4329">
        <v>1.1428571428571428</v>
      </c>
      <c r="I4329">
        <v>100</v>
      </c>
      <c r="J4329">
        <v>80</v>
      </c>
      <c r="K4329">
        <v>1.25</v>
      </c>
      <c r="L4329">
        <v>90</v>
      </c>
      <c r="M4329">
        <v>0.88888888888888884</v>
      </c>
      <c r="N4329">
        <v>100</v>
      </c>
      <c r="P4329">
        <v>0</v>
      </c>
      <c r="Q4329">
        <v>0</v>
      </c>
      <c r="R4329" t="e">
        <v>#DIV/0!</v>
      </c>
      <c r="S4329">
        <v>0</v>
      </c>
    </row>
    <row r="4330" spans="1:19" x14ac:dyDescent="0.2">
      <c r="A4330" t="s">
        <v>15791</v>
      </c>
      <c r="B4330" t="s">
        <v>15792</v>
      </c>
      <c r="C4330" t="s">
        <v>227</v>
      </c>
      <c r="D4330" t="s">
        <v>1000</v>
      </c>
      <c r="E4330" s="23">
        <v>42278</v>
      </c>
      <c r="F4330">
        <v>0</v>
      </c>
      <c r="G4330">
        <v>0</v>
      </c>
      <c r="H4330" t="e">
        <v>#DIV/0!</v>
      </c>
      <c r="I4330">
        <v>0</v>
      </c>
      <c r="J4330">
        <v>0</v>
      </c>
      <c r="K4330" t="e">
        <v>#DIV/0!</v>
      </c>
      <c r="L4330">
        <v>0</v>
      </c>
      <c r="M4330" t="e">
        <v>#DIV/0!</v>
      </c>
      <c r="N4330">
        <v>0</v>
      </c>
      <c r="P4330">
        <v>0</v>
      </c>
      <c r="Q4330">
        <v>0</v>
      </c>
      <c r="R4330" t="e">
        <v>#DIV/0!</v>
      </c>
      <c r="S4330">
        <v>0</v>
      </c>
    </row>
    <row r="4331" spans="1:19" x14ac:dyDescent="0.2">
      <c r="A4331" t="s">
        <v>15968</v>
      </c>
      <c r="B4331" t="s">
        <v>15969</v>
      </c>
      <c r="C4331" t="s">
        <v>203</v>
      </c>
      <c r="D4331" t="s">
        <v>1000</v>
      </c>
      <c r="E4331" s="23">
        <v>42278</v>
      </c>
      <c r="F4331">
        <v>6</v>
      </c>
      <c r="G4331">
        <v>9</v>
      </c>
      <c r="H4331">
        <v>0.66666666666666663</v>
      </c>
      <c r="I4331">
        <v>25</v>
      </c>
      <c r="J4331">
        <v>67</v>
      </c>
      <c r="K4331">
        <v>0.37313432835820898</v>
      </c>
      <c r="L4331">
        <v>77</v>
      </c>
      <c r="M4331">
        <v>0.87012987012987009</v>
      </c>
      <c r="N4331">
        <v>18</v>
      </c>
      <c r="P4331">
        <v>3</v>
      </c>
      <c r="Q4331">
        <v>3</v>
      </c>
      <c r="R4331">
        <v>1</v>
      </c>
      <c r="S4331">
        <v>7</v>
      </c>
    </row>
    <row r="4332" spans="1:19" x14ac:dyDescent="0.2">
      <c r="A4332" t="s">
        <v>16147</v>
      </c>
      <c r="B4332" t="s">
        <v>16148</v>
      </c>
      <c r="C4332" t="s">
        <v>205</v>
      </c>
      <c r="D4332" t="s">
        <v>1002</v>
      </c>
      <c r="E4332" s="23">
        <v>42278</v>
      </c>
      <c r="F4332">
        <v>4</v>
      </c>
      <c r="G4332">
        <v>5</v>
      </c>
      <c r="H4332">
        <v>0.8</v>
      </c>
      <c r="I4332">
        <v>19</v>
      </c>
      <c r="J4332">
        <v>40</v>
      </c>
      <c r="K4332">
        <v>0.47499999999999998</v>
      </c>
      <c r="L4332">
        <v>45</v>
      </c>
      <c r="M4332">
        <v>0.88888888888888884</v>
      </c>
      <c r="N4332">
        <v>14</v>
      </c>
      <c r="O4332">
        <v>0.67500000000000004</v>
      </c>
      <c r="P4332">
        <v>3</v>
      </c>
      <c r="Q4332">
        <v>3</v>
      </c>
      <c r="R4332">
        <v>1</v>
      </c>
      <c r="S4332">
        <v>5</v>
      </c>
    </row>
    <row r="4333" spans="1:19" x14ac:dyDescent="0.2">
      <c r="A4333" t="s">
        <v>16324</v>
      </c>
      <c r="B4333" t="s">
        <v>16325</v>
      </c>
      <c r="C4333" t="s">
        <v>204</v>
      </c>
      <c r="D4333" t="s">
        <v>1002</v>
      </c>
      <c r="E4333" s="23">
        <v>42278</v>
      </c>
      <c r="F4333">
        <v>2</v>
      </c>
      <c r="G4333">
        <v>4</v>
      </c>
      <c r="H4333">
        <v>0.5</v>
      </c>
      <c r="I4333">
        <v>6</v>
      </c>
      <c r="J4333">
        <v>27</v>
      </c>
      <c r="K4333">
        <v>0.22222222222222221</v>
      </c>
      <c r="L4333">
        <v>32</v>
      </c>
      <c r="M4333">
        <v>0.84375</v>
      </c>
      <c r="N4333">
        <v>4</v>
      </c>
      <c r="P4333">
        <v>0</v>
      </c>
      <c r="Q4333">
        <v>0</v>
      </c>
      <c r="R4333" t="e">
        <v>#DIV/0!</v>
      </c>
      <c r="S4333">
        <v>2</v>
      </c>
    </row>
    <row r="4334" spans="1:19" x14ac:dyDescent="0.2">
      <c r="A4334" t="s">
        <v>16642</v>
      </c>
      <c r="B4334" t="s">
        <v>16643</v>
      </c>
      <c r="C4334" t="s">
        <v>223</v>
      </c>
      <c r="D4334" t="s">
        <v>1000</v>
      </c>
      <c r="E4334" s="23">
        <v>42278</v>
      </c>
      <c r="F4334">
        <v>2</v>
      </c>
      <c r="G4334">
        <v>3</v>
      </c>
      <c r="H4334">
        <v>0.66666666666666663</v>
      </c>
      <c r="I4334">
        <v>50</v>
      </c>
      <c r="J4334">
        <v>50</v>
      </c>
      <c r="K4334">
        <v>1</v>
      </c>
      <c r="L4334">
        <v>50</v>
      </c>
      <c r="M4334">
        <v>1</v>
      </c>
      <c r="N4334">
        <v>50</v>
      </c>
      <c r="P4334">
        <v>0</v>
      </c>
      <c r="Q4334">
        <v>0</v>
      </c>
      <c r="R4334" t="e">
        <v>#DIV/0!</v>
      </c>
      <c r="S4334">
        <v>0</v>
      </c>
    </row>
    <row r="4335" spans="1:19" x14ac:dyDescent="0.2">
      <c r="A4335" t="s">
        <v>16821</v>
      </c>
      <c r="B4335" t="s">
        <v>16822</v>
      </c>
      <c r="C4335" t="s">
        <v>224</v>
      </c>
      <c r="D4335" t="s">
        <v>1002</v>
      </c>
      <c r="E4335" s="23">
        <v>42278</v>
      </c>
      <c r="F4335">
        <v>2</v>
      </c>
      <c r="G4335">
        <v>3</v>
      </c>
      <c r="H4335">
        <v>0.66666666666666663</v>
      </c>
      <c r="I4335">
        <v>50</v>
      </c>
      <c r="J4335">
        <v>50</v>
      </c>
      <c r="K4335">
        <v>1</v>
      </c>
      <c r="L4335">
        <v>50</v>
      </c>
      <c r="M4335">
        <v>1</v>
      </c>
      <c r="N4335">
        <v>50</v>
      </c>
      <c r="P4335">
        <v>0</v>
      </c>
      <c r="Q4335">
        <v>0</v>
      </c>
      <c r="R4335" t="e">
        <v>#DIV/0!</v>
      </c>
      <c r="S4335">
        <v>0</v>
      </c>
    </row>
    <row r="4336" spans="1:19" x14ac:dyDescent="0.2">
      <c r="A4336" t="s">
        <v>16919</v>
      </c>
      <c r="B4336" t="s">
        <v>16920</v>
      </c>
      <c r="C4336" t="s">
        <v>341</v>
      </c>
      <c r="D4336" t="s">
        <v>1000</v>
      </c>
      <c r="E4336" s="23">
        <v>42278</v>
      </c>
      <c r="F4336">
        <v>1</v>
      </c>
      <c r="G4336">
        <v>1</v>
      </c>
      <c r="H4336">
        <v>1</v>
      </c>
      <c r="I4336">
        <v>4</v>
      </c>
      <c r="J4336">
        <v>10</v>
      </c>
      <c r="K4336">
        <v>0.4</v>
      </c>
      <c r="L4336">
        <v>10</v>
      </c>
      <c r="M4336">
        <v>1</v>
      </c>
      <c r="N4336">
        <v>4</v>
      </c>
      <c r="P4336">
        <v>0</v>
      </c>
      <c r="Q4336">
        <v>0</v>
      </c>
      <c r="R4336" t="e">
        <v>#DIV/0!</v>
      </c>
      <c r="S4336">
        <v>0</v>
      </c>
    </row>
    <row r="4337" spans="1:19" x14ac:dyDescent="0.2">
      <c r="A4337" t="s">
        <v>16935</v>
      </c>
      <c r="B4337" t="s">
        <v>16936</v>
      </c>
      <c r="C4337" t="s">
        <v>339</v>
      </c>
      <c r="D4337" t="s">
        <v>1002</v>
      </c>
      <c r="E4337" s="23">
        <v>42278</v>
      </c>
      <c r="F4337">
        <v>1</v>
      </c>
      <c r="G4337">
        <v>1</v>
      </c>
      <c r="H4337">
        <v>1</v>
      </c>
      <c r="I4337">
        <v>4</v>
      </c>
      <c r="J4337">
        <v>10</v>
      </c>
      <c r="K4337">
        <v>0.4</v>
      </c>
      <c r="L4337">
        <v>10</v>
      </c>
      <c r="M4337">
        <v>1</v>
      </c>
      <c r="N4337">
        <v>4</v>
      </c>
      <c r="P4337">
        <v>0</v>
      </c>
      <c r="Q4337">
        <v>0</v>
      </c>
      <c r="R4337" t="e">
        <v>#DIV/0!</v>
      </c>
      <c r="S4337">
        <v>0</v>
      </c>
    </row>
    <row r="4338" spans="1:19" x14ac:dyDescent="0.2">
      <c r="A4338" t="s">
        <v>16947</v>
      </c>
      <c r="B4338" t="s">
        <v>16948</v>
      </c>
      <c r="C4338" t="s">
        <v>346</v>
      </c>
      <c r="D4338" t="s">
        <v>1000</v>
      </c>
      <c r="E4338" s="23">
        <v>42278</v>
      </c>
      <c r="F4338">
        <v>3</v>
      </c>
      <c r="G4338">
        <v>3</v>
      </c>
      <c r="H4338">
        <v>1</v>
      </c>
      <c r="I4338">
        <v>3</v>
      </c>
      <c r="J4338">
        <v>30</v>
      </c>
      <c r="K4338">
        <v>0.1</v>
      </c>
      <c r="L4338">
        <v>30</v>
      </c>
      <c r="M4338">
        <v>1</v>
      </c>
      <c r="N4338">
        <v>2</v>
      </c>
      <c r="P4338">
        <v>1</v>
      </c>
      <c r="Q4338">
        <v>1</v>
      </c>
      <c r="R4338">
        <v>1</v>
      </c>
      <c r="S4338">
        <v>1</v>
      </c>
    </row>
    <row r="4339" spans="1:19" x14ac:dyDescent="0.2">
      <c r="A4339" t="s">
        <v>17043</v>
      </c>
      <c r="B4339" t="s">
        <v>17044</v>
      </c>
      <c r="C4339" t="s">
        <v>345</v>
      </c>
      <c r="D4339" t="s">
        <v>1002</v>
      </c>
      <c r="E4339" s="23">
        <v>42278</v>
      </c>
      <c r="F4339">
        <v>3</v>
      </c>
      <c r="G4339">
        <v>3</v>
      </c>
      <c r="H4339">
        <v>1</v>
      </c>
      <c r="I4339">
        <v>3</v>
      </c>
      <c r="J4339">
        <v>30</v>
      </c>
      <c r="K4339">
        <v>0.1</v>
      </c>
      <c r="L4339">
        <v>30</v>
      </c>
      <c r="M4339">
        <v>1</v>
      </c>
      <c r="N4339">
        <v>2</v>
      </c>
      <c r="P4339">
        <v>1</v>
      </c>
      <c r="Q4339">
        <v>1</v>
      </c>
      <c r="R4339">
        <v>1</v>
      </c>
      <c r="S4339">
        <v>1</v>
      </c>
    </row>
    <row r="4340" spans="1:19" x14ac:dyDescent="0.2">
      <c r="A4340" t="s">
        <v>17258</v>
      </c>
      <c r="B4340" t="s">
        <v>17259</v>
      </c>
      <c r="C4340" t="s">
        <v>225</v>
      </c>
      <c r="D4340" t="s">
        <v>1000</v>
      </c>
      <c r="E4340" s="23">
        <v>42278</v>
      </c>
      <c r="F4340">
        <v>3</v>
      </c>
      <c r="G4340">
        <v>5</v>
      </c>
      <c r="H4340">
        <v>0.6</v>
      </c>
      <c r="I4340">
        <v>37</v>
      </c>
      <c r="J4340">
        <v>20</v>
      </c>
      <c r="K4340">
        <v>1.85</v>
      </c>
      <c r="L4340">
        <v>50</v>
      </c>
      <c r="M4340">
        <v>0.4</v>
      </c>
      <c r="N4340">
        <v>37</v>
      </c>
      <c r="P4340">
        <v>0</v>
      </c>
      <c r="Q4340">
        <v>0</v>
      </c>
      <c r="R4340" t="e">
        <v>#DIV/0!</v>
      </c>
      <c r="S4340">
        <v>0</v>
      </c>
    </row>
    <row r="4341" spans="1:19" x14ac:dyDescent="0.2">
      <c r="A4341" t="s">
        <v>17465</v>
      </c>
      <c r="B4341" t="s">
        <v>17466</v>
      </c>
      <c r="C4341" t="s">
        <v>226</v>
      </c>
      <c r="D4341" t="s">
        <v>1002</v>
      </c>
      <c r="E4341" s="23">
        <v>42278</v>
      </c>
      <c r="F4341">
        <v>3</v>
      </c>
      <c r="G4341">
        <v>5</v>
      </c>
      <c r="H4341">
        <v>0.6</v>
      </c>
      <c r="I4341">
        <v>37</v>
      </c>
      <c r="J4341">
        <v>20</v>
      </c>
      <c r="K4341">
        <v>1.85</v>
      </c>
      <c r="L4341">
        <v>50</v>
      </c>
      <c r="M4341">
        <v>0.4</v>
      </c>
      <c r="N4341">
        <v>37</v>
      </c>
      <c r="P4341">
        <v>0</v>
      </c>
      <c r="Q4341">
        <v>0</v>
      </c>
      <c r="R4341" t="e">
        <v>#DIV/0!</v>
      </c>
      <c r="S4341">
        <v>0</v>
      </c>
    </row>
    <row r="4342" spans="1:19" x14ac:dyDescent="0.2">
      <c r="A4342" t="s">
        <v>17642</v>
      </c>
      <c r="B4342" t="s">
        <v>17643</v>
      </c>
      <c r="C4342" t="s">
        <v>232</v>
      </c>
      <c r="D4342" t="s">
        <v>1000</v>
      </c>
      <c r="E4342" s="23">
        <v>42278</v>
      </c>
      <c r="F4342">
        <v>12</v>
      </c>
      <c r="G4342">
        <v>8</v>
      </c>
      <c r="H4342">
        <v>1.5</v>
      </c>
      <c r="I4342">
        <v>82</v>
      </c>
      <c r="J4342">
        <v>87</v>
      </c>
      <c r="K4342">
        <v>0.94252873563218387</v>
      </c>
      <c r="L4342">
        <v>95</v>
      </c>
      <c r="M4342">
        <v>0.91578947368421049</v>
      </c>
      <c r="N4342">
        <v>78</v>
      </c>
      <c r="P4342">
        <v>0</v>
      </c>
      <c r="Q4342">
        <v>0</v>
      </c>
      <c r="R4342" t="e">
        <v>#DIV/0!</v>
      </c>
      <c r="S4342">
        <v>4</v>
      </c>
    </row>
    <row r="4343" spans="1:19" x14ac:dyDescent="0.2">
      <c r="A4343" t="s">
        <v>17839</v>
      </c>
      <c r="B4343" t="s">
        <v>17840</v>
      </c>
      <c r="C4343" t="s">
        <v>231</v>
      </c>
      <c r="D4343" t="s">
        <v>1002</v>
      </c>
      <c r="E4343" s="23">
        <v>42278</v>
      </c>
      <c r="F4343">
        <v>12</v>
      </c>
      <c r="G4343">
        <v>8</v>
      </c>
      <c r="H4343">
        <v>1.5</v>
      </c>
      <c r="I4343">
        <v>82</v>
      </c>
      <c r="J4343">
        <v>87</v>
      </c>
      <c r="K4343">
        <v>0.94252873563218387</v>
      </c>
      <c r="L4343">
        <v>95</v>
      </c>
      <c r="M4343">
        <v>0.91578947368421049</v>
      </c>
      <c r="N4343">
        <v>78</v>
      </c>
      <c r="P4343">
        <v>0</v>
      </c>
      <c r="Q4343">
        <v>0</v>
      </c>
      <c r="R4343" t="e">
        <v>#DIV/0!</v>
      </c>
      <c r="S4343">
        <v>4</v>
      </c>
    </row>
    <row r="4344" spans="1:19" x14ac:dyDescent="0.2">
      <c r="A4344" t="s">
        <v>18016</v>
      </c>
      <c r="B4344" t="s">
        <v>18017</v>
      </c>
      <c r="C4344" t="s">
        <v>317</v>
      </c>
      <c r="D4344" t="s">
        <v>1000</v>
      </c>
      <c r="E4344" s="23">
        <v>42278</v>
      </c>
      <c r="F4344">
        <v>10</v>
      </c>
      <c r="G4344">
        <v>9</v>
      </c>
      <c r="H4344">
        <v>1.1111111111111112</v>
      </c>
      <c r="I4344">
        <v>21</v>
      </c>
      <c r="J4344">
        <v>26</v>
      </c>
      <c r="K4344">
        <v>0.80769230769230771</v>
      </c>
      <c r="L4344">
        <v>26</v>
      </c>
      <c r="M4344">
        <v>1</v>
      </c>
      <c r="N4344">
        <v>20</v>
      </c>
      <c r="P4344">
        <v>2</v>
      </c>
      <c r="Q4344">
        <v>2</v>
      </c>
      <c r="R4344">
        <v>1</v>
      </c>
      <c r="S4344">
        <v>1</v>
      </c>
    </row>
    <row r="4345" spans="1:19" x14ac:dyDescent="0.2">
      <c r="A4345" t="s">
        <v>18195</v>
      </c>
      <c r="B4345" t="s">
        <v>18196</v>
      </c>
      <c r="C4345" t="s">
        <v>316</v>
      </c>
      <c r="D4345" t="s">
        <v>1002</v>
      </c>
      <c r="E4345" s="23">
        <v>42278</v>
      </c>
      <c r="F4345">
        <v>10</v>
      </c>
      <c r="G4345">
        <v>9</v>
      </c>
      <c r="H4345">
        <v>1.1111111111111112</v>
      </c>
      <c r="I4345">
        <v>21</v>
      </c>
      <c r="J4345">
        <v>26</v>
      </c>
      <c r="K4345">
        <v>0.80769230769230771</v>
      </c>
      <c r="L4345">
        <v>26</v>
      </c>
      <c r="M4345">
        <v>1</v>
      </c>
      <c r="N4345">
        <v>20</v>
      </c>
      <c r="P4345">
        <v>2</v>
      </c>
      <c r="Q4345">
        <v>2</v>
      </c>
      <c r="R4345">
        <v>1</v>
      </c>
      <c r="S4345">
        <v>1</v>
      </c>
    </row>
    <row r="4346" spans="1:19" x14ac:dyDescent="0.2">
      <c r="A4346" t="s">
        <v>18448</v>
      </c>
      <c r="B4346" t="s">
        <v>18449</v>
      </c>
      <c r="C4346" t="s">
        <v>214</v>
      </c>
      <c r="D4346" t="s">
        <v>1000</v>
      </c>
      <c r="E4346" s="23">
        <v>42278</v>
      </c>
      <c r="F4346">
        <v>14</v>
      </c>
      <c r="G4346">
        <v>13</v>
      </c>
      <c r="H4346">
        <v>1.0769230769230769</v>
      </c>
      <c r="I4346">
        <v>95</v>
      </c>
      <c r="J4346">
        <v>147</v>
      </c>
      <c r="K4346">
        <v>0.6462585034013606</v>
      </c>
      <c r="L4346">
        <v>154</v>
      </c>
      <c r="M4346">
        <v>0.95454545454545459</v>
      </c>
      <c r="N4346">
        <v>81</v>
      </c>
      <c r="P4346">
        <v>15</v>
      </c>
      <c r="Q4346">
        <v>21</v>
      </c>
      <c r="R4346">
        <v>0.7142857142857143</v>
      </c>
      <c r="S4346">
        <v>14</v>
      </c>
    </row>
    <row r="4347" spans="1:19" x14ac:dyDescent="0.2">
      <c r="A4347" t="s">
        <v>18627</v>
      </c>
      <c r="B4347" t="s">
        <v>18628</v>
      </c>
      <c r="C4347" t="s">
        <v>215</v>
      </c>
      <c r="D4347" t="s">
        <v>1002</v>
      </c>
      <c r="E4347" s="23">
        <v>42278</v>
      </c>
      <c r="F4347">
        <v>6</v>
      </c>
      <c r="G4347">
        <v>6</v>
      </c>
      <c r="H4347">
        <v>1</v>
      </c>
      <c r="I4347">
        <v>36</v>
      </c>
      <c r="J4347">
        <v>47</v>
      </c>
      <c r="K4347">
        <v>0.76595744680851063</v>
      </c>
      <c r="L4347">
        <v>54</v>
      </c>
      <c r="M4347">
        <v>0.87037037037037035</v>
      </c>
      <c r="N4347">
        <v>29</v>
      </c>
      <c r="O4347">
        <v>0.97499999999999998</v>
      </c>
      <c r="P4347">
        <v>8</v>
      </c>
      <c r="Q4347">
        <v>11</v>
      </c>
      <c r="R4347">
        <v>0.72727272727272729</v>
      </c>
      <c r="S4347">
        <v>7</v>
      </c>
    </row>
    <row r="4348" spans="1:19" x14ac:dyDescent="0.2">
      <c r="A4348" t="s">
        <v>18804</v>
      </c>
      <c r="B4348" t="s">
        <v>18805</v>
      </c>
      <c r="C4348" t="s">
        <v>216</v>
      </c>
      <c r="D4348" t="s">
        <v>1002</v>
      </c>
      <c r="E4348" s="23">
        <v>42278</v>
      </c>
      <c r="F4348">
        <v>8</v>
      </c>
      <c r="G4348">
        <v>7</v>
      </c>
      <c r="H4348">
        <v>1.1428571428571428</v>
      </c>
      <c r="I4348">
        <v>59</v>
      </c>
      <c r="J4348">
        <v>100</v>
      </c>
      <c r="K4348">
        <v>0.59</v>
      </c>
      <c r="L4348">
        <v>100</v>
      </c>
      <c r="M4348">
        <v>1</v>
      </c>
      <c r="N4348">
        <v>52</v>
      </c>
      <c r="P4348">
        <v>7</v>
      </c>
      <c r="Q4348">
        <v>10</v>
      </c>
      <c r="R4348">
        <v>0.7</v>
      </c>
      <c r="S4348">
        <v>7</v>
      </c>
    </row>
    <row r="4349" spans="1:19" x14ac:dyDescent="0.2">
      <c r="A4349" t="s">
        <v>18981</v>
      </c>
      <c r="B4349" t="s">
        <v>18982</v>
      </c>
      <c r="C4349" t="s">
        <v>229</v>
      </c>
      <c r="D4349" t="s">
        <v>1002</v>
      </c>
      <c r="E4349" s="23">
        <v>42278</v>
      </c>
      <c r="F4349">
        <v>1</v>
      </c>
      <c r="G4349">
        <v>2</v>
      </c>
      <c r="H4349">
        <v>0.5</v>
      </c>
      <c r="I4349">
        <v>0</v>
      </c>
      <c r="J4349">
        <v>6</v>
      </c>
      <c r="K4349">
        <v>0</v>
      </c>
      <c r="L4349">
        <v>12</v>
      </c>
      <c r="M4349">
        <v>0.5</v>
      </c>
      <c r="N4349">
        <v>0</v>
      </c>
      <c r="P4349">
        <v>0</v>
      </c>
      <c r="Q4349">
        <v>0</v>
      </c>
      <c r="R4349" t="e">
        <v>#DIV/0!</v>
      </c>
      <c r="S4349">
        <v>0</v>
      </c>
    </row>
    <row r="4350" spans="1:19" x14ac:dyDescent="0.2">
      <c r="A4350" t="s">
        <v>19158</v>
      </c>
      <c r="B4350" t="s">
        <v>19159</v>
      </c>
      <c r="C4350" t="s">
        <v>230</v>
      </c>
      <c r="D4350" t="s">
        <v>1000</v>
      </c>
      <c r="E4350" s="23">
        <v>42278</v>
      </c>
      <c r="F4350">
        <v>1</v>
      </c>
      <c r="G4350">
        <v>2</v>
      </c>
      <c r="H4350">
        <v>0.5</v>
      </c>
      <c r="I4350">
        <v>0</v>
      </c>
      <c r="J4350">
        <v>6</v>
      </c>
      <c r="K4350">
        <v>0</v>
      </c>
      <c r="L4350">
        <v>12</v>
      </c>
      <c r="M4350">
        <v>0.5</v>
      </c>
      <c r="N4350">
        <v>0</v>
      </c>
      <c r="P4350">
        <v>0</v>
      </c>
      <c r="Q4350">
        <v>0</v>
      </c>
      <c r="R4350" t="e">
        <v>#DIV/0!</v>
      </c>
      <c r="S4350">
        <v>0</v>
      </c>
    </row>
    <row r="4351" spans="1:19" x14ac:dyDescent="0.2">
      <c r="A4351" t="s">
        <v>19337</v>
      </c>
      <c r="B4351" t="s">
        <v>19338</v>
      </c>
      <c r="C4351" t="s">
        <v>234</v>
      </c>
      <c r="D4351" t="s">
        <v>1000</v>
      </c>
      <c r="E4351" s="23">
        <v>42278</v>
      </c>
      <c r="F4351">
        <v>3</v>
      </c>
      <c r="G4351">
        <v>7</v>
      </c>
      <c r="H4351">
        <v>0.42857142857142855</v>
      </c>
      <c r="I4351">
        <v>0</v>
      </c>
      <c r="J4351">
        <v>0</v>
      </c>
      <c r="K4351" t="e">
        <v>#DIV/0!</v>
      </c>
      <c r="L4351">
        <v>0</v>
      </c>
      <c r="M4351" t="e">
        <v>#DIV/0!</v>
      </c>
      <c r="N4351">
        <v>0</v>
      </c>
      <c r="P4351">
        <v>0</v>
      </c>
      <c r="Q4351">
        <v>0</v>
      </c>
      <c r="R4351" t="e">
        <v>#DIV/0!</v>
      </c>
      <c r="S4351">
        <v>0</v>
      </c>
    </row>
    <row r="4352" spans="1:19" x14ac:dyDescent="0.2">
      <c r="A4352" t="s">
        <v>19516</v>
      </c>
      <c r="B4352" t="s">
        <v>19517</v>
      </c>
      <c r="C4352" t="s">
        <v>233</v>
      </c>
      <c r="D4352" t="s">
        <v>1002</v>
      </c>
      <c r="E4352" s="23">
        <v>42278</v>
      </c>
      <c r="F4352">
        <v>3</v>
      </c>
      <c r="G4352">
        <v>7</v>
      </c>
      <c r="H4352">
        <v>0.42857142857142855</v>
      </c>
      <c r="I4352">
        <v>0</v>
      </c>
      <c r="J4352">
        <v>0</v>
      </c>
      <c r="K4352" t="e">
        <v>#DIV/0!</v>
      </c>
      <c r="L4352">
        <v>0</v>
      </c>
      <c r="M4352" t="e">
        <v>#DIV/0!</v>
      </c>
      <c r="N4352">
        <v>0</v>
      </c>
      <c r="P4352">
        <v>0</v>
      </c>
      <c r="Q4352">
        <v>0</v>
      </c>
      <c r="R4352" t="e">
        <v>#DIV/0!</v>
      </c>
      <c r="S4352">
        <v>0</v>
      </c>
    </row>
    <row r="4353" spans="1:19" x14ac:dyDescent="0.2">
      <c r="A4353" t="s">
        <v>19614</v>
      </c>
      <c r="B4353" t="s">
        <v>19615</v>
      </c>
      <c r="C4353" t="s">
        <v>342</v>
      </c>
      <c r="D4353" t="s">
        <v>1000</v>
      </c>
      <c r="E4353" s="23">
        <v>42278</v>
      </c>
      <c r="F4353">
        <v>4</v>
      </c>
      <c r="G4353">
        <v>4</v>
      </c>
      <c r="H4353">
        <v>1</v>
      </c>
      <c r="I4353">
        <v>23</v>
      </c>
      <c r="J4353">
        <v>40</v>
      </c>
      <c r="K4353">
        <v>0.57499999999999996</v>
      </c>
      <c r="L4353">
        <v>40</v>
      </c>
      <c r="M4353">
        <v>1</v>
      </c>
      <c r="N4353">
        <v>19</v>
      </c>
      <c r="P4353">
        <v>0</v>
      </c>
      <c r="Q4353">
        <v>0</v>
      </c>
      <c r="R4353" t="e">
        <v>#DIV/0!</v>
      </c>
      <c r="S4353">
        <v>4</v>
      </c>
    </row>
    <row r="4354" spans="1:19" x14ac:dyDescent="0.2">
      <c r="A4354" t="s">
        <v>19714</v>
      </c>
      <c r="B4354" t="s">
        <v>19715</v>
      </c>
      <c r="C4354" t="s">
        <v>340</v>
      </c>
      <c r="D4354" t="s">
        <v>1002</v>
      </c>
      <c r="E4354" s="23">
        <v>42278</v>
      </c>
      <c r="F4354">
        <v>4</v>
      </c>
      <c r="G4354">
        <v>4</v>
      </c>
      <c r="H4354">
        <v>1</v>
      </c>
      <c r="I4354">
        <v>23</v>
      </c>
      <c r="J4354">
        <v>40</v>
      </c>
      <c r="K4354">
        <v>0.57499999999999996</v>
      </c>
      <c r="L4354">
        <v>40</v>
      </c>
      <c r="M4354">
        <v>1</v>
      </c>
      <c r="N4354">
        <v>19</v>
      </c>
      <c r="P4354">
        <v>0</v>
      </c>
      <c r="Q4354">
        <v>0</v>
      </c>
      <c r="R4354" t="e">
        <v>#DIV/0!</v>
      </c>
      <c r="S4354">
        <v>4</v>
      </c>
    </row>
    <row r="4355" spans="1:19" x14ac:dyDescent="0.2">
      <c r="A4355" t="s">
        <v>19891</v>
      </c>
      <c r="B4355" t="s">
        <v>19892</v>
      </c>
      <c r="C4355" t="s">
        <v>220</v>
      </c>
      <c r="D4355" t="s">
        <v>1000</v>
      </c>
      <c r="E4355" s="23">
        <v>42278</v>
      </c>
      <c r="F4355">
        <v>15</v>
      </c>
      <c r="G4355">
        <v>16</v>
      </c>
      <c r="H4355">
        <v>0.9375</v>
      </c>
      <c r="I4355">
        <v>25</v>
      </c>
      <c r="J4355">
        <v>44</v>
      </c>
      <c r="K4355">
        <v>0.56818181818181823</v>
      </c>
      <c r="L4355">
        <v>48</v>
      </c>
      <c r="M4355">
        <v>0.91666666666666663</v>
      </c>
      <c r="N4355">
        <v>14</v>
      </c>
      <c r="P4355">
        <v>6</v>
      </c>
      <c r="Q4355">
        <v>11</v>
      </c>
      <c r="R4355">
        <v>0.54545454545454541</v>
      </c>
      <c r="S4355">
        <v>11</v>
      </c>
    </row>
    <row r="4356" spans="1:19" x14ac:dyDescent="0.2">
      <c r="A4356" t="s">
        <v>20070</v>
      </c>
      <c r="B4356" t="s">
        <v>20071</v>
      </c>
      <c r="C4356" t="s">
        <v>221</v>
      </c>
      <c r="D4356" t="s">
        <v>1002</v>
      </c>
      <c r="E4356" s="23">
        <v>42278</v>
      </c>
      <c r="F4356">
        <v>11</v>
      </c>
      <c r="G4356">
        <v>12</v>
      </c>
      <c r="H4356">
        <v>0.91666666666666663</v>
      </c>
      <c r="I4356">
        <v>21</v>
      </c>
      <c r="J4356">
        <v>36</v>
      </c>
      <c r="K4356">
        <v>0.58333333333333337</v>
      </c>
      <c r="L4356">
        <v>40</v>
      </c>
      <c r="M4356">
        <v>0.9</v>
      </c>
      <c r="N4356">
        <v>10</v>
      </c>
      <c r="O4356">
        <v>0.80210526315789477</v>
      </c>
      <c r="P4356">
        <v>5</v>
      </c>
      <c r="Q4356">
        <v>9</v>
      </c>
      <c r="R4356">
        <v>0.55555555555555558</v>
      </c>
      <c r="S4356">
        <v>11</v>
      </c>
    </row>
    <row r="4357" spans="1:19" x14ac:dyDescent="0.2">
      <c r="A4357" t="s">
        <v>20247</v>
      </c>
      <c r="B4357" t="s">
        <v>20248</v>
      </c>
      <c r="C4357" t="s">
        <v>222</v>
      </c>
      <c r="D4357" t="s">
        <v>1002</v>
      </c>
      <c r="E4357" s="23">
        <v>42278</v>
      </c>
      <c r="F4357">
        <v>4</v>
      </c>
      <c r="G4357">
        <v>4</v>
      </c>
      <c r="H4357">
        <v>1</v>
      </c>
      <c r="I4357">
        <v>4</v>
      </c>
      <c r="J4357">
        <v>8</v>
      </c>
      <c r="K4357">
        <v>0.5</v>
      </c>
      <c r="L4357">
        <v>8</v>
      </c>
      <c r="M4357">
        <v>1</v>
      </c>
      <c r="N4357">
        <v>4</v>
      </c>
      <c r="O4357">
        <v>0.86899999999999999</v>
      </c>
      <c r="P4357">
        <v>1</v>
      </c>
      <c r="Q4357">
        <v>2</v>
      </c>
      <c r="R4357">
        <v>0.5</v>
      </c>
      <c r="S4357">
        <v>0</v>
      </c>
    </row>
    <row r="4358" spans="1:19" x14ac:dyDescent="0.2">
      <c r="A4358" t="s">
        <v>20424</v>
      </c>
      <c r="B4358" t="s">
        <v>20425</v>
      </c>
      <c r="C4358" t="s">
        <v>211</v>
      </c>
      <c r="D4358" t="s">
        <v>1002</v>
      </c>
      <c r="E4358" s="23">
        <v>42278</v>
      </c>
      <c r="F4358">
        <v>3</v>
      </c>
      <c r="G4358">
        <v>3</v>
      </c>
      <c r="H4358">
        <v>1</v>
      </c>
      <c r="I4358">
        <v>30</v>
      </c>
      <c r="J4358">
        <v>24</v>
      </c>
      <c r="K4358">
        <v>1.25</v>
      </c>
      <c r="L4358">
        <v>24</v>
      </c>
      <c r="M4358">
        <v>1</v>
      </c>
      <c r="N4358">
        <v>24</v>
      </c>
      <c r="P4358">
        <v>0</v>
      </c>
      <c r="Q4358">
        <v>2</v>
      </c>
      <c r="R4358">
        <v>0</v>
      </c>
      <c r="S4358">
        <v>6</v>
      </c>
    </row>
    <row r="4359" spans="1:19" x14ac:dyDescent="0.2">
      <c r="A4359" t="s">
        <v>20601</v>
      </c>
      <c r="B4359" t="s">
        <v>20602</v>
      </c>
      <c r="C4359" t="s">
        <v>207</v>
      </c>
      <c r="D4359" t="s">
        <v>1000</v>
      </c>
      <c r="E4359" s="23">
        <v>42278</v>
      </c>
      <c r="F4359">
        <v>11</v>
      </c>
      <c r="G4359">
        <v>12</v>
      </c>
      <c r="H4359">
        <v>0.91666666666666663</v>
      </c>
      <c r="I4359">
        <v>70</v>
      </c>
      <c r="J4359">
        <v>69</v>
      </c>
      <c r="K4359">
        <v>1.0144927536231885</v>
      </c>
      <c r="L4359">
        <v>69</v>
      </c>
      <c r="M4359">
        <v>1</v>
      </c>
      <c r="N4359">
        <v>59</v>
      </c>
      <c r="P4359">
        <v>2</v>
      </c>
      <c r="Q4359">
        <v>5</v>
      </c>
      <c r="R4359">
        <v>0.4</v>
      </c>
      <c r="S4359">
        <v>11</v>
      </c>
    </row>
    <row r="4360" spans="1:19" x14ac:dyDescent="0.2">
      <c r="A4360" t="s">
        <v>20845</v>
      </c>
      <c r="B4360" t="s">
        <v>20846</v>
      </c>
      <c r="C4360" t="s">
        <v>210</v>
      </c>
      <c r="D4360" t="s">
        <v>1002</v>
      </c>
      <c r="E4360" s="23">
        <v>42278</v>
      </c>
      <c r="F4360">
        <v>5</v>
      </c>
      <c r="G4360">
        <v>4</v>
      </c>
      <c r="H4360">
        <v>1.25</v>
      </c>
      <c r="I4360">
        <v>25</v>
      </c>
      <c r="J4360">
        <v>35</v>
      </c>
      <c r="K4360">
        <v>0.7142857142857143</v>
      </c>
      <c r="L4360">
        <v>35</v>
      </c>
      <c r="M4360">
        <v>1</v>
      </c>
      <c r="N4360">
        <v>21</v>
      </c>
      <c r="O4360">
        <v>0.7</v>
      </c>
      <c r="P4360">
        <v>2</v>
      </c>
      <c r="Q4360">
        <v>3</v>
      </c>
      <c r="R4360">
        <v>0.66666666666666663</v>
      </c>
      <c r="S4360">
        <v>4</v>
      </c>
    </row>
    <row r="4361" spans="1:19" x14ac:dyDescent="0.2">
      <c r="A4361" t="s">
        <v>21022</v>
      </c>
      <c r="B4361" t="s">
        <v>21023</v>
      </c>
      <c r="C4361" t="s">
        <v>208</v>
      </c>
      <c r="D4361" t="s">
        <v>1002</v>
      </c>
      <c r="E4361" s="23">
        <v>42278</v>
      </c>
      <c r="F4361">
        <v>3</v>
      </c>
      <c r="G4361">
        <v>5</v>
      </c>
      <c r="H4361">
        <v>0.6</v>
      </c>
      <c r="I4361">
        <v>15</v>
      </c>
      <c r="J4361">
        <v>10</v>
      </c>
      <c r="K4361">
        <v>1.5</v>
      </c>
      <c r="L4361">
        <v>10</v>
      </c>
      <c r="M4361">
        <v>1</v>
      </c>
      <c r="N4361">
        <v>14</v>
      </c>
      <c r="P4361">
        <v>0</v>
      </c>
      <c r="Q4361">
        <v>0</v>
      </c>
      <c r="R4361" t="e">
        <v>#DIV/0!</v>
      </c>
      <c r="S4361">
        <v>1</v>
      </c>
    </row>
    <row r="4362" spans="1:19" x14ac:dyDescent="0.2">
      <c r="A4362" t="s">
        <v>21277</v>
      </c>
      <c r="B4362" t="s">
        <v>21278</v>
      </c>
      <c r="C4362" t="s">
        <v>213</v>
      </c>
      <c r="D4362" t="s">
        <v>1002</v>
      </c>
      <c r="E4362" s="23">
        <v>42278</v>
      </c>
      <c r="F4362">
        <v>2</v>
      </c>
      <c r="G4362">
        <v>3</v>
      </c>
      <c r="H4362">
        <v>0.66666666666666663</v>
      </c>
      <c r="I4362">
        <v>14</v>
      </c>
      <c r="J4362">
        <v>12</v>
      </c>
      <c r="K4362">
        <v>1.1666666666666667</v>
      </c>
      <c r="L4362">
        <v>20</v>
      </c>
      <c r="M4362">
        <v>0.6</v>
      </c>
      <c r="N4362">
        <v>13</v>
      </c>
      <c r="P4362">
        <v>0</v>
      </c>
      <c r="Q4362">
        <v>1</v>
      </c>
      <c r="R4362">
        <v>0</v>
      </c>
      <c r="S4362">
        <v>1</v>
      </c>
    </row>
    <row r="4363" spans="1:19" x14ac:dyDescent="0.2">
      <c r="A4363" t="s">
        <v>21519</v>
      </c>
      <c r="B4363" t="s">
        <v>21520</v>
      </c>
      <c r="C4363" t="s">
        <v>212</v>
      </c>
      <c r="D4363" t="s">
        <v>1000</v>
      </c>
      <c r="E4363" s="23">
        <v>42278</v>
      </c>
      <c r="F4363">
        <v>2</v>
      </c>
      <c r="G4363">
        <v>3</v>
      </c>
      <c r="H4363">
        <v>0.66666666666666663</v>
      </c>
      <c r="I4363">
        <v>14</v>
      </c>
      <c r="J4363">
        <v>12</v>
      </c>
      <c r="K4363">
        <v>1.1666666666666667</v>
      </c>
      <c r="L4363">
        <v>20</v>
      </c>
      <c r="M4363">
        <v>0.6</v>
      </c>
      <c r="N4363">
        <v>13</v>
      </c>
      <c r="P4363">
        <v>0</v>
      </c>
      <c r="Q4363">
        <v>1</v>
      </c>
      <c r="R4363">
        <v>0</v>
      </c>
      <c r="S4363">
        <v>1</v>
      </c>
    </row>
    <row r="4364" spans="1:19" x14ac:dyDescent="0.2">
      <c r="A4364" t="s">
        <v>21728</v>
      </c>
      <c r="B4364" t="s">
        <v>21729</v>
      </c>
      <c r="C4364" t="s">
        <v>217</v>
      </c>
      <c r="D4364" t="s">
        <v>1000</v>
      </c>
      <c r="E4364" s="23">
        <v>42278</v>
      </c>
      <c r="F4364">
        <v>4</v>
      </c>
      <c r="G4364">
        <v>7</v>
      </c>
      <c r="H4364">
        <v>0.5714285714285714</v>
      </c>
      <c r="I4364">
        <v>17</v>
      </c>
      <c r="J4364">
        <v>60</v>
      </c>
      <c r="K4364">
        <v>0.28333333333333333</v>
      </c>
      <c r="L4364">
        <v>60</v>
      </c>
      <c r="M4364">
        <v>1</v>
      </c>
      <c r="N4364">
        <v>17</v>
      </c>
      <c r="P4364">
        <v>0</v>
      </c>
      <c r="Q4364">
        <v>0</v>
      </c>
      <c r="R4364" t="e">
        <v>#DIV/0!</v>
      </c>
      <c r="S4364">
        <v>0</v>
      </c>
    </row>
    <row r="4365" spans="1:19" x14ac:dyDescent="0.2">
      <c r="A4365" t="s">
        <v>21972</v>
      </c>
      <c r="B4365" t="s">
        <v>21973</v>
      </c>
      <c r="C4365" t="s">
        <v>218</v>
      </c>
      <c r="D4365" t="s">
        <v>1002</v>
      </c>
      <c r="E4365" s="23">
        <v>42278</v>
      </c>
      <c r="F4365">
        <v>0</v>
      </c>
      <c r="G4365">
        <v>4</v>
      </c>
      <c r="H4365">
        <v>0</v>
      </c>
      <c r="I4365">
        <v>2</v>
      </c>
      <c r="J4365">
        <v>20</v>
      </c>
      <c r="K4365">
        <v>0.1</v>
      </c>
      <c r="L4365">
        <v>20</v>
      </c>
      <c r="M4365">
        <v>1</v>
      </c>
      <c r="N4365">
        <v>2</v>
      </c>
      <c r="P4365">
        <v>0</v>
      </c>
      <c r="Q4365">
        <v>0</v>
      </c>
      <c r="R4365" t="e">
        <v>#DIV/0!</v>
      </c>
      <c r="S4365">
        <v>0</v>
      </c>
    </row>
    <row r="4366" spans="1:19" x14ac:dyDescent="0.2">
      <c r="A4366" t="s">
        <v>22149</v>
      </c>
      <c r="B4366" t="s">
        <v>22150</v>
      </c>
      <c r="C4366" t="s">
        <v>219</v>
      </c>
      <c r="D4366" t="s">
        <v>1002</v>
      </c>
      <c r="E4366" s="23">
        <v>42278</v>
      </c>
      <c r="F4366">
        <v>4</v>
      </c>
      <c r="G4366">
        <v>3</v>
      </c>
      <c r="H4366">
        <v>1.3333333333333333</v>
      </c>
      <c r="I4366">
        <v>15</v>
      </c>
      <c r="J4366">
        <v>40</v>
      </c>
      <c r="K4366">
        <v>0.375</v>
      </c>
      <c r="L4366">
        <v>40</v>
      </c>
      <c r="M4366">
        <v>1</v>
      </c>
      <c r="N4366">
        <v>15</v>
      </c>
      <c r="P4366">
        <v>0</v>
      </c>
      <c r="Q4366">
        <v>0</v>
      </c>
      <c r="R4366" t="e">
        <v>#DIV/0!</v>
      </c>
      <c r="S4366">
        <v>0</v>
      </c>
    </row>
    <row r="4367" spans="1:19" x14ac:dyDescent="0.2">
      <c r="A4367" t="s">
        <v>9319</v>
      </c>
      <c r="B4367" t="s">
        <v>9320</v>
      </c>
      <c r="C4367" t="s">
        <v>211</v>
      </c>
      <c r="D4367" t="s">
        <v>1000</v>
      </c>
      <c r="E4367" s="23">
        <v>42309</v>
      </c>
      <c r="F4367">
        <v>3</v>
      </c>
      <c r="G4367">
        <v>3</v>
      </c>
      <c r="H4367">
        <v>1</v>
      </c>
      <c r="I4367">
        <v>37</v>
      </c>
      <c r="J4367">
        <v>24</v>
      </c>
      <c r="K4367">
        <v>1.5416666666666667</v>
      </c>
      <c r="L4367">
        <v>24</v>
      </c>
      <c r="M4367">
        <v>1</v>
      </c>
      <c r="N4367">
        <v>28</v>
      </c>
      <c r="P4367">
        <v>0</v>
      </c>
      <c r="Q4367">
        <v>1</v>
      </c>
      <c r="R4367">
        <v>0</v>
      </c>
      <c r="S4367">
        <v>9</v>
      </c>
    </row>
    <row r="4368" spans="1:19" x14ac:dyDescent="0.2">
      <c r="A4368" t="s">
        <v>8480</v>
      </c>
      <c r="B4368" t="s">
        <v>8481</v>
      </c>
      <c r="C4368" t="s">
        <v>213</v>
      </c>
      <c r="D4368" t="s">
        <v>1000</v>
      </c>
      <c r="E4368" s="23">
        <v>42309</v>
      </c>
      <c r="F4368">
        <v>2</v>
      </c>
      <c r="G4368">
        <v>3</v>
      </c>
      <c r="H4368">
        <v>0.66666666666666663</v>
      </c>
      <c r="I4368">
        <v>15</v>
      </c>
      <c r="J4368">
        <v>12</v>
      </c>
      <c r="K4368">
        <v>1.25</v>
      </c>
      <c r="L4368">
        <v>20</v>
      </c>
      <c r="M4368">
        <v>0.6</v>
      </c>
      <c r="N4368">
        <v>13</v>
      </c>
      <c r="P4368">
        <v>1</v>
      </c>
      <c r="Q4368">
        <v>1</v>
      </c>
      <c r="R4368">
        <v>1</v>
      </c>
      <c r="S4368">
        <v>2</v>
      </c>
    </row>
    <row r="4369" spans="1:19" x14ac:dyDescent="0.2">
      <c r="A4369" t="s">
        <v>5056</v>
      </c>
      <c r="B4369" t="s">
        <v>5057</v>
      </c>
      <c r="C4369" t="s">
        <v>229</v>
      </c>
      <c r="D4369" t="s">
        <v>1000</v>
      </c>
      <c r="E4369" s="23">
        <v>42309</v>
      </c>
      <c r="F4369">
        <v>1</v>
      </c>
      <c r="G4369">
        <v>2</v>
      </c>
      <c r="H4369">
        <v>0.5</v>
      </c>
      <c r="I4369">
        <v>7</v>
      </c>
      <c r="J4369">
        <v>6</v>
      </c>
      <c r="K4369">
        <v>1.1666666666666667</v>
      </c>
      <c r="L4369">
        <v>12</v>
      </c>
      <c r="M4369">
        <v>0.5</v>
      </c>
      <c r="N4369">
        <v>6</v>
      </c>
      <c r="P4369">
        <v>1</v>
      </c>
      <c r="Q4369">
        <v>1</v>
      </c>
      <c r="R4369">
        <v>1</v>
      </c>
      <c r="S4369">
        <v>1</v>
      </c>
    </row>
    <row r="4370" spans="1:19" x14ac:dyDescent="0.2">
      <c r="A4370" t="s">
        <v>5680</v>
      </c>
      <c r="B4370" t="s">
        <v>5681</v>
      </c>
      <c r="C4370" t="s">
        <v>1047</v>
      </c>
      <c r="D4370" t="s">
        <v>1000</v>
      </c>
      <c r="E4370" s="23">
        <v>42309</v>
      </c>
      <c r="F4370">
        <v>5</v>
      </c>
      <c r="G4370">
        <v>5</v>
      </c>
      <c r="H4370">
        <v>1</v>
      </c>
      <c r="I4370">
        <v>28</v>
      </c>
      <c r="J4370">
        <v>25</v>
      </c>
      <c r="K4370">
        <v>1.1200000000000001</v>
      </c>
      <c r="L4370">
        <v>25</v>
      </c>
      <c r="M4370">
        <v>1</v>
      </c>
      <c r="N4370">
        <v>28</v>
      </c>
      <c r="P4370">
        <v>2</v>
      </c>
      <c r="Q4370">
        <v>2</v>
      </c>
      <c r="R4370">
        <v>1</v>
      </c>
      <c r="S4370">
        <v>0</v>
      </c>
    </row>
    <row r="4371" spans="1:19" x14ac:dyDescent="0.2">
      <c r="A4371" t="s">
        <v>13217</v>
      </c>
      <c r="B4371" t="s">
        <v>13129</v>
      </c>
      <c r="C4371" t="s">
        <v>1051</v>
      </c>
      <c r="D4371" t="s">
        <v>1002</v>
      </c>
      <c r="E4371" s="23">
        <v>42309</v>
      </c>
      <c r="F4371">
        <v>2</v>
      </c>
      <c r="G4371">
        <v>5</v>
      </c>
      <c r="H4371">
        <v>0.4</v>
      </c>
      <c r="I4371">
        <v>2</v>
      </c>
      <c r="J4371">
        <v>15</v>
      </c>
      <c r="K4371">
        <v>0.13333333333333333</v>
      </c>
      <c r="L4371">
        <v>15</v>
      </c>
      <c r="M4371">
        <v>1</v>
      </c>
      <c r="N4371">
        <v>2</v>
      </c>
      <c r="P4371">
        <v>0</v>
      </c>
      <c r="Q4371">
        <v>1</v>
      </c>
      <c r="R4371">
        <v>0</v>
      </c>
      <c r="S4371">
        <v>0</v>
      </c>
    </row>
    <row r="4372" spans="1:19" x14ac:dyDescent="0.2">
      <c r="A4372" t="s">
        <v>10557</v>
      </c>
      <c r="B4372" t="s">
        <v>10558</v>
      </c>
      <c r="C4372" t="s">
        <v>205</v>
      </c>
      <c r="D4372" t="s">
        <v>1000</v>
      </c>
      <c r="E4372" s="23">
        <v>42309</v>
      </c>
      <c r="F4372">
        <v>3</v>
      </c>
      <c r="G4372">
        <v>3</v>
      </c>
      <c r="H4372">
        <v>1</v>
      </c>
      <c r="I4372">
        <v>23</v>
      </c>
      <c r="J4372">
        <v>30</v>
      </c>
      <c r="K4372">
        <v>0.76666666666666672</v>
      </c>
      <c r="L4372">
        <v>45</v>
      </c>
      <c r="M4372">
        <v>0.66666666666666663</v>
      </c>
      <c r="N4372">
        <v>18</v>
      </c>
      <c r="O4372">
        <v>0.7</v>
      </c>
      <c r="P4372">
        <v>0</v>
      </c>
      <c r="Q4372">
        <v>0</v>
      </c>
      <c r="R4372" t="e">
        <v>#DIV/0!</v>
      </c>
      <c r="S4372">
        <v>5</v>
      </c>
    </row>
    <row r="4373" spans="1:19" x14ac:dyDescent="0.2">
      <c r="A4373" t="s">
        <v>8904</v>
      </c>
      <c r="B4373" t="s">
        <v>8905</v>
      </c>
      <c r="C4373" t="s">
        <v>210</v>
      </c>
      <c r="D4373" t="s">
        <v>1000</v>
      </c>
      <c r="E4373" s="23">
        <v>42309</v>
      </c>
      <c r="F4373">
        <v>5</v>
      </c>
      <c r="G4373">
        <v>7</v>
      </c>
      <c r="H4373">
        <v>0.7142857142857143</v>
      </c>
      <c r="I4373">
        <v>22</v>
      </c>
      <c r="J4373">
        <v>35</v>
      </c>
      <c r="K4373">
        <v>0.62857142857142856</v>
      </c>
      <c r="L4373">
        <v>35</v>
      </c>
      <c r="M4373">
        <v>1</v>
      </c>
      <c r="N4373">
        <v>19</v>
      </c>
      <c r="O4373">
        <v>0.92500000000000004</v>
      </c>
      <c r="P4373">
        <v>2</v>
      </c>
      <c r="Q4373">
        <v>3</v>
      </c>
      <c r="R4373">
        <v>0.66666666666666663</v>
      </c>
      <c r="S4373">
        <v>3</v>
      </c>
    </row>
    <row r="4374" spans="1:19" x14ac:dyDescent="0.2">
      <c r="A4374" t="s">
        <v>6099</v>
      </c>
      <c r="B4374" t="s">
        <v>6100</v>
      </c>
      <c r="C4374" t="s">
        <v>215</v>
      </c>
      <c r="D4374" t="s">
        <v>1000</v>
      </c>
      <c r="E4374" s="23">
        <v>42309</v>
      </c>
      <c r="F4374">
        <v>6</v>
      </c>
      <c r="G4374">
        <v>6</v>
      </c>
      <c r="H4374">
        <v>1</v>
      </c>
      <c r="I4374">
        <v>34</v>
      </c>
      <c r="J4374">
        <v>40</v>
      </c>
      <c r="K4374">
        <v>0.85</v>
      </c>
      <c r="L4374">
        <v>54</v>
      </c>
      <c r="M4374">
        <v>0.7407407407407407</v>
      </c>
      <c r="N4374">
        <v>32</v>
      </c>
      <c r="O4374">
        <v>0.97499999999999998</v>
      </c>
      <c r="P4374">
        <v>4</v>
      </c>
      <c r="Q4374">
        <v>6</v>
      </c>
      <c r="R4374">
        <v>0.66666666666666663</v>
      </c>
      <c r="S4374">
        <v>2</v>
      </c>
    </row>
    <row r="4375" spans="1:19" x14ac:dyDescent="0.2">
      <c r="A4375" t="s">
        <v>3399</v>
      </c>
      <c r="B4375" t="s">
        <v>3400</v>
      </c>
      <c r="C4375" t="s">
        <v>221</v>
      </c>
      <c r="D4375" t="s">
        <v>1000</v>
      </c>
      <c r="E4375" s="23">
        <v>42309</v>
      </c>
      <c r="F4375">
        <v>16</v>
      </c>
      <c r="G4375">
        <v>12</v>
      </c>
      <c r="H4375">
        <v>1.3333333333333333</v>
      </c>
      <c r="I4375">
        <v>35</v>
      </c>
      <c r="J4375">
        <v>36</v>
      </c>
      <c r="K4375">
        <v>0.97222222222222221</v>
      </c>
      <c r="L4375">
        <v>40</v>
      </c>
      <c r="M4375">
        <v>0.9</v>
      </c>
      <c r="N4375">
        <v>30</v>
      </c>
      <c r="O4375">
        <v>0.77949999999999997</v>
      </c>
      <c r="P4375">
        <v>0</v>
      </c>
      <c r="Q4375">
        <v>1</v>
      </c>
      <c r="R4375">
        <v>0</v>
      </c>
      <c r="S4375">
        <v>5</v>
      </c>
    </row>
    <row r="4376" spans="1:19" x14ac:dyDescent="0.2">
      <c r="A4376" t="s">
        <v>3224</v>
      </c>
      <c r="B4376" t="s">
        <v>3225</v>
      </c>
      <c r="C4376" t="s">
        <v>222</v>
      </c>
      <c r="D4376" t="s">
        <v>1000</v>
      </c>
      <c r="E4376" s="23">
        <v>42309</v>
      </c>
      <c r="F4376">
        <v>6</v>
      </c>
      <c r="G4376">
        <v>4</v>
      </c>
      <c r="H4376">
        <v>1.5</v>
      </c>
      <c r="I4376">
        <v>4</v>
      </c>
      <c r="J4376">
        <v>8</v>
      </c>
      <c r="K4376">
        <v>0.5</v>
      </c>
      <c r="L4376">
        <v>8</v>
      </c>
      <c r="M4376">
        <v>1</v>
      </c>
      <c r="N4376">
        <v>4</v>
      </c>
      <c r="O4376">
        <v>0.83499999999999996</v>
      </c>
      <c r="P4376">
        <v>0</v>
      </c>
      <c r="Q4376">
        <v>0</v>
      </c>
      <c r="R4376" t="e">
        <v>#DIV/0!</v>
      </c>
      <c r="S4376">
        <v>0</v>
      </c>
    </row>
    <row r="4377" spans="1:19" x14ac:dyDescent="0.2">
      <c r="A4377" t="s">
        <v>7269</v>
      </c>
      <c r="B4377" t="s">
        <v>7270</v>
      </c>
      <c r="C4377" t="s">
        <v>1052</v>
      </c>
      <c r="D4377" t="s">
        <v>1000</v>
      </c>
      <c r="E4377" s="23">
        <v>42309</v>
      </c>
      <c r="F4377">
        <v>5</v>
      </c>
      <c r="G4377">
        <v>4</v>
      </c>
      <c r="H4377">
        <v>1.25</v>
      </c>
      <c r="I4377">
        <v>12</v>
      </c>
      <c r="J4377">
        <v>9</v>
      </c>
      <c r="K4377">
        <v>1.3333333333333333</v>
      </c>
      <c r="L4377">
        <v>14</v>
      </c>
      <c r="M4377">
        <v>0.6428571428571429</v>
      </c>
      <c r="N4377">
        <v>6</v>
      </c>
      <c r="P4377">
        <v>0</v>
      </c>
      <c r="Q4377">
        <v>0</v>
      </c>
      <c r="R4377" t="e">
        <v>#DIV/0!</v>
      </c>
      <c r="S4377">
        <v>6</v>
      </c>
    </row>
    <row r="4378" spans="1:19" x14ac:dyDescent="0.2">
      <c r="A4378" t="s">
        <v>5261</v>
      </c>
      <c r="B4378" t="s">
        <v>5262</v>
      </c>
      <c r="C4378" t="s">
        <v>1053</v>
      </c>
      <c r="D4378" t="s">
        <v>1000</v>
      </c>
      <c r="E4378" s="23">
        <v>42309</v>
      </c>
      <c r="F4378">
        <v>6</v>
      </c>
      <c r="G4378">
        <v>5</v>
      </c>
      <c r="H4378">
        <v>1.2</v>
      </c>
      <c r="I4378">
        <v>13</v>
      </c>
      <c r="J4378">
        <v>25</v>
      </c>
      <c r="K4378">
        <v>0.52</v>
      </c>
      <c r="L4378">
        <v>25</v>
      </c>
      <c r="M4378">
        <v>1</v>
      </c>
      <c r="N4378">
        <v>11</v>
      </c>
      <c r="P4378">
        <v>1</v>
      </c>
      <c r="Q4378">
        <v>1</v>
      </c>
      <c r="R4378">
        <v>1</v>
      </c>
      <c r="S4378">
        <v>2</v>
      </c>
    </row>
    <row r="4379" spans="1:19" x14ac:dyDescent="0.2">
      <c r="A4379" t="s">
        <v>12260</v>
      </c>
      <c r="B4379" t="s">
        <v>12261</v>
      </c>
      <c r="C4379" t="s">
        <v>200</v>
      </c>
      <c r="D4379" t="s">
        <v>1000</v>
      </c>
      <c r="E4379" s="23">
        <v>42309</v>
      </c>
      <c r="F4379">
        <v>7</v>
      </c>
      <c r="G4379">
        <v>5</v>
      </c>
      <c r="H4379">
        <v>1.4</v>
      </c>
      <c r="I4379">
        <v>11</v>
      </c>
      <c r="J4379">
        <v>25</v>
      </c>
      <c r="K4379">
        <v>0.44</v>
      </c>
      <c r="L4379">
        <v>25</v>
      </c>
      <c r="M4379">
        <v>1</v>
      </c>
      <c r="N4379">
        <v>9</v>
      </c>
      <c r="P4379">
        <v>0</v>
      </c>
      <c r="Q4379">
        <v>0</v>
      </c>
      <c r="R4379" t="e">
        <v>#DIV/0!</v>
      </c>
      <c r="S4379">
        <v>2</v>
      </c>
    </row>
    <row r="4380" spans="1:19" x14ac:dyDescent="0.2">
      <c r="A4380" t="s">
        <v>10381</v>
      </c>
      <c r="B4380" t="s">
        <v>10382</v>
      </c>
      <c r="C4380" t="s">
        <v>204</v>
      </c>
      <c r="D4380" t="s">
        <v>1000</v>
      </c>
      <c r="E4380" s="23">
        <v>42309</v>
      </c>
      <c r="F4380">
        <v>4</v>
      </c>
      <c r="G4380">
        <v>4</v>
      </c>
      <c r="H4380">
        <v>1</v>
      </c>
      <c r="I4380">
        <v>6</v>
      </c>
      <c r="J4380">
        <v>27</v>
      </c>
      <c r="K4380">
        <v>0.22222222222222221</v>
      </c>
      <c r="L4380">
        <v>32</v>
      </c>
      <c r="M4380">
        <v>0.84375</v>
      </c>
      <c r="N4380">
        <v>6</v>
      </c>
      <c r="P4380">
        <v>0</v>
      </c>
      <c r="Q4380">
        <v>0</v>
      </c>
      <c r="R4380" t="e">
        <v>#DIV/0!</v>
      </c>
      <c r="S4380">
        <v>0</v>
      </c>
    </row>
    <row r="4381" spans="1:19" x14ac:dyDescent="0.2">
      <c r="A4381" t="s">
        <v>8729</v>
      </c>
      <c r="B4381" t="s">
        <v>8730</v>
      </c>
      <c r="C4381" t="s">
        <v>208</v>
      </c>
      <c r="D4381" t="s">
        <v>1000</v>
      </c>
      <c r="E4381" s="23">
        <v>42309</v>
      </c>
      <c r="F4381">
        <v>3</v>
      </c>
      <c r="G4381">
        <v>3</v>
      </c>
      <c r="H4381">
        <v>1</v>
      </c>
      <c r="I4381">
        <v>15</v>
      </c>
      <c r="J4381">
        <v>10</v>
      </c>
      <c r="K4381">
        <v>1.5</v>
      </c>
      <c r="L4381">
        <v>10</v>
      </c>
      <c r="M4381">
        <v>1</v>
      </c>
      <c r="N4381">
        <v>15</v>
      </c>
      <c r="P4381">
        <v>0</v>
      </c>
      <c r="Q4381">
        <v>0</v>
      </c>
      <c r="R4381" t="e">
        <v>#DIV/0!</v>
      </c>
      <c r="S4381">
        <v>0</v>
      </c>
    </row>
    <row r="4382" spans="1:19" x14ac:dyDescent="0.2">
      <c r="A4382" t="s">
        <v>6523</v>
      </c>
      <c r="B4382" t="s">
        <v>6524</v>
      </c>
      <c r="C4382" t="s">
        <v>316</v>
      </c>
      <c r="D4382" t="s">
        <v>1000</v>
      </c>
      <c r="E4382" s="23">
        <v>42309</v>
      </c>
      <c r="F4382">
        <v>8</v>
      </c>
      <c r="G4382">
        <v>9</v>
      </c>
      <c r="H4382">
        <v>0.88888888888888884</v>
      </c>
      <c r="I4382">
        <v>16</v>
      </c>
      <c r="J4382">
        <v>26</v>
      </c>
      <c r="K4382">
        <v>0.61538461538461542</v>
      </c>
      <c r="L4382">
        <v>26</v>
      </c>
      <c r="M4382">
        <v>1</v>
      </c>
      <c r="N4382">
        <v>16</v>
      </c>
      <c r="P4382">
        <v>2</v>
      </c>
      <c r="Q4382">
        <v>2</v>
      </c>
      <c r="R4382">
        <v>1</v>
      </c>
      <c r="S4382">
        <v>0</v>
      </c>
    </row>
    <row r="4383" spans="1:19" x14ac:dyDescent="0.2">
      <c r="A4383" t="s">
        <v>4116</v>
      </c>
      <c r="B4383" t="s">
        <v>4117</v>
      </c>
      <c r="C4383" t="s">
        <v>218</v>
      </c>
      <c r="D4383" t="s">
        <v>1000</v>
      </c>
      <c r="E4383" s="23">
        <v>42309</v>
      </c>
      <c r="F4383">
        <v>0</v>
      </c>
      <c r="G4383">
        <v>4</v>
      </c>
      <c r="H4383">
        <v>0</v>
      </c>
      <c r="I4383">
        <v>2</v>
      </c>
      <c r="J4383">
        <v>20</v>
      </c>
      <c r="K4383">
        <v>0.1</v>
      </c>
      <c r="L4383">
        <v>20</v>
      </c>
      <c r="M4383">
        <v>1</v>
      </c>
      <c r="N4383">
        <v>2</v>
      </c>
      <c r="P4383">
        <v>0</v>
      </c>
      <c r="Q4383">
        <v>0</v>
      </c>
      <c r="R4383" t="e">
        <v>#DIV/0!</v>
      </c>
      <c r="S4383">
        <v>0</v>
      </c>
    </row>
    <row r="4384" spans="1:19" x14ac:dyDescent="0.2">
      <c r="A4384" t="s">
        <v>12545</v>
      </c>
      <c r="B4384" t="s">
        <v>12546</v>
      </c>
      <c r="C4384" t="s">
        <v>202</v>
      </c>
      <c r="D4384" t="s">
        <v>1000</v>
      </c>
      <c r="E4384" s="23">
        <v>42309</v>
      </c>
      <c r="F4384">
        <v>8</v>
      </c>
      <c r="G4384">
        <v>7</v>
      </c>
      <c r="H4384">
        <v>1.1428571428571428</v>
      </c>
      <c r="I4384">
        <v>118</v>
      </c>
      <c r="J4384">
        <v>80</v>
      </c>
      <c r="K4384">
        <v>1.4750000000000001</v>
      </c>
      <c r="L4384">
        <v>90</v>
      </c>
      <c r="M4384">
        <v>0.88888888888888884</v>
      </c>
      <c r="N4384">
        <v>116</v>
      </c>
      <c r="P4384">
        <v>0</v>
      </c>
      <c r="Q4384">
        <v>0</v>
      </c>
      <c r="R4384" t="e">
        <v>#DIV/0!</v>
      </c>
      <c r="S4384">
        <v>2</v>
      </c>
    </row>
    <row r="4385" spans="1:19" x14ac:dyDescent="0.2">
      <c r="A4385" t="s">
        <v>9710</v>
      </c>
      <c r="B4385" t="s">
        <v>9711</v>
      </c>
      <c r="C4385" t="s">
        <v>224</v>
      </c>
      <c r="D4385" t="s">
        <v>1000</v>
      </c>
      <c r="E4385" s="23">
        <v>42309</v>
      </c>
      <c r="F4385">
        <v>3</v>
      </c>
      <c r="G4385">
        <v>3</v>
      </c>
      <c r="H4385">
        <v>1</v>
      </c>
      <c r="I4385">
        <v>53</v>
      </c>
      <c r="J4385">
        <v>50</v>
      </c>
      <c r="K4385">
        <v>1.06</v>
      </c>
      <c r="L4385">
        <v>50</v>
      </c>
      <c r="M4385">
        <v>1</v>
      </c>
      <c r="N4385">
        <v>52</v>
      </c>
      <c r="P4385">
        <v>0</v>
      </c>
      <c r="Q4385">
        <v>0</v>
      </c>
      <c r="R4385" t="e">
        <v>#DIV/0!</v>
      </c>
      <c r="S4385">
        <v>1</v>
      </c>
    </row>
    <row r="4386" spans="1:19" x14ac:dyDescent="0.2">
      <c r="A4386" t="s">
        <v>9599</v>
      </c>
      <c r="B4386" t="s">
        <v>9600</v>
      </c>
      <c r="C4386" t="s">
        <v>339</v>
      </c>
      <c r="D4386" t="s">
        <v>1000</v>
      </c>
      <c r="E4386" s="23">
        <v>42309</v>
      </c>
      <c r="F4386">
        <v>1</v>
      </c>
      <c r="G4386">
        <v>0</v>
      </c>
      <c r="H4386" t="e">
        <v>#DIV/0!</v>
      </c>
      <c r="I4386">
        <v>4</v>
      </c>
      <c r="J4386">
        <v>10</v>
      </c>
      <c r="K4386">
        <v>0.4</v>
      </c>
      <c r="L4386">
        <v>10</v>
      </c>
      <c r="M4386">
        <v>1</v>
      </c>
      <c r="N4386">
        <v>4</v>
      </c>
      <c r="P4386">
        <v>0</v>
      </c>
      <c r="Q4386">
        <v>0</v>
      </c>
      <c r="R4386" t="e">
        <v>#DIV/0!</v>
      </c>
      <c r="S4386">
        <v>0</v>
      </c>
    </row>
    <row r="4387" spans="1:19" x14ac:dyDescent="0.2">
      <c r="A4387" t="s">
        <v>9411</v>
      </c>
      <c r="B4387" t="s">
        <v>9412</v>
      </c>
      <c r="C4387" t="s">
        <v>345</v>
      </c>
      <c r="D4387" t="s">
        <v>1000</v>
      </c>
      <c r="E4387" s="23">
        <v>42309</v>
      </c>
      <c r="H4387" t="e">
        <v>#DIV/0!</v>
      </c>
      <c r="K4387" t="e">
        <v>#DIV/0!</v>
      </c>
      <c r="M4387" t="e">
        <v>#DIV/0!</v>
      </c>
      <c r="N4387">
        <v>0</v>
      </c>
      <c r="R4387" t="e">
        <v>#DIV/0!</v>
      </c>
    </row>
    <row r="4388" spans="1:19" x14ac:dyDescent="0.2">
      <c r="A4388" t="s">
        <v>7803</v>
      </c>
      <c r="B4388" t="s">
        <v>7804</v>
      </c>
      <c r="C4388" t="s">
        <v>226</v>
      </c>
      <c r="D4388" t="s">
        <v>1000</v>
      </c>
      <c r="E4388" s="23">
        <v>42309</v>
      </c>
      <c r="F4388">
        <v>3</v>
      </c>
      <c r="G4388">
        <v>5</v>
      </c>
      <c r="H4388">
        <v>0.6</v>
      </c>
      <c r="I4388">
        <v>38</v>
      </c>
      <c r="J4388">
        <v>20</v>
      </c>
      <c r="K4388">
        <v>1.9</v>
      </c>
      <c r="L4388">
        <v>50</v>
      </c>
      <c r="M4388">
        <v>0.4</v>
      </c>
      <c r="N4388">
        <v>38</v>
      </c>
      <c r="P4388">
        <v>0</v>
      </c>
      <c r="Q4388">
        <v>0</v>
      </c>
      <c r="R4388" t="e">
        <v>#DIV/0!</v>
      </c>
      <c r="S4388">
        <v>0</v>
      </c>
    </row>
    <row r="4389" spans="1:19" x14ac:dyDescent="0.2">
      <c r="A4389" t="s">
        <v>6873</v>
      </c>
      <c r="B4389" t="s">
        <v>6874</v>
      </c>
      <c r="C4389" t="s">
        <v>231</v>
      </c>
      <c r="D4389" t="s">
        <v>1000</v>
      </c>
      <c r="E4389" s="23">
        <v>42309</v>
      </c>
      <c r="F4389">
        <v>12</v>
      </c>
      <c r="G4389">
        <v>8</v>
      </c>
      <c r="H4389">
        <v>1.5</v>
      </c>
      <c r="I4389">
        <v>96</v>
      </c>
      <c r="J4389">
        <v>87</v>
      </c>
      <c r="K4389">
        <v>1.103448275862069</v>
      </c>
      <c r="L4389">
        <v>95</v>
      </c>
      <c r="M4389">
        <v>0.91578947368421049</v>
      </c>
      <c r="N4389">
        <v>93</v>
      </c>
      <c r="P4389">
        <v>0</v>
      </c>
      <c r="Q4389">
        <v>0</v>
      </c>
      <c r="R4389" t="e">
        <v>#DIV/0!</v>
      </c>
      <c r="S4389">
        <v>3</v>
      </c>
    </row>
    <row r="4390" spans="1:19" x14ac:dyDescent="0.2">
      <c r="A4390" t="s">
        <v>5924</v>
      </c>
      <c r="B4390" t="s">
        <v>5925</v>
      </c>
      <c r="C4390" t="s">
        <v>216</v>
      </c>
      <c r="D4390" t="s">
        <v>1000</v>
      </c>
      <c r="E4390" s="23">
        <v>42309</v>
      </c>
      <c r="F4390">
        <v>8</v>
      </c>
      <c r="G4390">
        <v>7</v>
      </c>
      <c r="H4390">
        <v>1.1428571428571428</v>
      </c>
      <c r="I4390">
        <v>72</v>
      </c>
      <c r="J4390">
        <v>100</v>
      </c>
      <c r="K4390">
        <v>0.72</v>
      </c>
      <c r="L4390">
        <v>100</v>
      </c>
      <c r="M4390">
        <v>1</v>
      </c>
      <c r="N4390">
        <v>55</v>
      </c>
      <c r="P4390">
        <v>3</v>
      </c>
      <c r="Q4390">
        <v>4</v>
      </c>
      <c r="R4390">
        <v>0.75</v>
      </c>
      <c r="S4390">
        <v>17</v>
      </c>
    </row>
    <row r="4391" spans="1:19" x14ac:dyDescent="0.2">
      <c r="A4391" t="s">
        <v>4531</v>
      </c>
      <c r="B4391" t="s">
        <v>4532</v>
      </c>
      <c r="C4391" t="s">
        <v>233</v>
      </c>
      <c r="D4391" t="s">
        <v>1000</v>
      </c>
      <c r="E4391" s="23">
        <v>42309</v>
      </c>
      <c r="F4391">
        <v>3</v>
      </c>
      <c r="G4391">
        <v>7</v>
      </c>
      <c r="H4391">
        <v>0.42857142857142855</v>
      </c>
      <c r="I4391">
        <v>10</v>
      </c>
      <c r="J4391">
        <v>30</v>
      </c>
      <c r="K4391">
        <v>0.33333333333333331</v>
      </c>
      <c r="L4391">
        <v>30</v>
      </c>
      <c r="M4391">
        <v>1</v>
      </c>
      <c r="N4391">
        <v>10</v>
      </c>
      <c r="P4391">
        <v>0</v>
      </c>
      <c r="Q4391">
        <v>0</v>
      </c>
      <c r="R4391" t="e">
        <v>#DIV/0!</v>
      </c>
      <c r="S4391">
        <v>0</v>
      </c>
    </row>
    <row r="4392" spans="1:19" x14ac:dyDescent="0.2">
      <c r="A4392" t="s">
        <v>3941</v>
      </c>
      <c r="B4392" t="s">
        <v>3942</v>
      </c>
      <c r="C4392" t="s">
        <v>219</v>
      </c>
      <c r="D4392" t="s">
        <v>1000</v>
      </c>
      <c r="E4392" s="23">
        <v>42309</v>
      </c>
      <c r="F4392">
        <v>3</v>
      </c>
      <c r="G4392">
        <v>3</v>
      </c>
      <c r="H4392">
        <v>1</v>
      </c>
      <c r="I4392">
        <v>15</v>
      </c>
      <c r="J4392">
        <v>40</v>
      </c>
      <c r="K4392">
        <v>0.375</v>
      </c>
      <c r="L4392">
        <v>40</v>
      </c>
      <c r="M4392">
        <v>1</v>
      </c>
      <c r="N4392">
        <v>15</v>
      </c>
      <c r="P4392">
        <v>0</v>
      </c>
      <c r="Q4392">
        <v>0</v>
      </c>
      <c r="R4392" t="e">
        <v>#DIV/0!</v>
      </c>
      <c r="S4392">
        <v>0</v>
      </c>
    </row>
    <row r="4393" spans="1:19" x14ac:dyDescent="0.2">
      <c r="A4393" t="s">
        <v>3670</v>
      </c>
      <c r="B4393" t="s">
        <v>3671</v>
      </c>
      <c r="C4393" t="s">
        <v>340</v>
      </c>
      <c r="D4393" t="s">
        <v>1000</v>
      </c>
      <c r="E4393" s="23">
        <v>42309</v>
      </c>
      <c r="F4393">
        <v>4</v>
      </c>
      <c r="G4393">
        <v>0</v>
      </c>
      <c r="H4393" t="e">
        <v>#DIV/0!</v>
      </c>
      <c r="I4393">
        <v>38</v>
      </c>
      <c r="J4393">
        <v>40</v>
      </c>
      <c r="K4393">
        <v>0.95</v>
      </c>
      <c r="L4393">
        <v>40</v>
      </c>
      <c r="M4393">
        <v>1</v>
      </c>
      <c r="N4393">
        <v>38</v>
      </c>
      <c r="P4393">
        <v>0</v>
      </c>
      <c r="Q4393">
        <v>0</v>
      </c>
      <c r="R4393" t="e">
        <v>#DIV/0!</v>
      </c>
      <c r="S4393">
        <v>0</v>
      </c>
    </row>
    <row r="4394" spans="1:19" x14ac:dyDescent="0.2">
      <c r="A4394" t="s">
        <v>7616</v>
      </c>
      <c r="B4394" t="s">
        <v>7617</v>
      </c>
      <c r="C4394" t="s">
        <v>901</v>
      </c>
      <c r="D4394" t="s">
        <v>1000</v>
      </c>
      <c r="E4394" s="23">
        <v>42309</v>
      </c>
      <c r="F4394">
        <v>5</v>
      </c>
      <c r="G4394">
        <v>4</v>
      </c>
      <c r="H4394">
        <v>1.25</v>
      </c>
      <c r="I4394">
        <v>12</v>
      </c>
      <c r="J4394">
        <v>9</v>
      </c>
      <c r="K4394">
        <v>1.3333333333333333</v>
      </c>
      <c r="L4394">
        <v>14</v>
      </c>
      <c r="M4394">
        <v>0.6428571428571429</v>
      </c>
      <c r="N4394">
        <v>6</v>
      </c>
      <c r="P4394">
        <v>0</v>
      </c>
      <c r="Q4394">
        <v>0</v>
      </c>
      <c r="R4394" t="e">
        <v>#DIV/0!</v>
      </c>
      <c r="S4394">
        <v>6</v>
      </c>
    </row>
    <row r="4395" spans="1:19" x14ac:dyDescent="0.2">
      <c r="A4395" t="s">
        <v>5496</v>
      </c>
      <c r="B4395" t="s">
        <v>5497</v>
      </c>
      <c r="C4395" t="s">
        <v>903</v>
      </c>
      <c r="D4395" t="s">
        <v>1000</v>
      </c>
      <c r="E4395" s="23">
        <v>42309</v>
      </c>
      <c r="F4395">
        <v>11</v>
      </c>
      <c r="G4395">
        <v>10</v>
      </c>
      <c r="H4395">
        <v>1.1000000000000001</v>
      </c>
      <c r="I4395">
        <v>41</v>
      </c>
      <c r="J4395">
        <v>50</v>
      </c>
      <c r="K4395">
        <v>0.82</v>
      </c>
      <c r="L4395">
        <v>50</v>
      </c>
      <c r="M4395">
        <v>1</v>
      </c>
      <c r="N4395">
        <v>39</v>
      </c>
      <c r="P4395">
        <v>3</v>
      </c>
      <c r="Q4395">
        <v>3</v>
      </c>
      <c r="R4395">
        <v>1</v>
      </c>
      <c r="S4395">
        <v>2</v>
      </c>
    </row>
    <row r="4396" spans="1:19" x14ac:dyDescent="0.2">
      <c r="A4396" t="s">
        <v>11629</v>
      </c>
      <c r="B4396" t="s">
        <v>11630</v>
      </c>
      <c r="C4396" t="s">
        <v>199</v>
      </c>
      <c r="D4396" t="s">
        <v>1002</v>
      </c>
      <c r="E4396" s="23">
        <v>42309</v>
      </c>
      <c r="F4396">
        <v>15</v>
      </c>
      <c r="G4396">
        <v>12</v>
      </c>
      <c r="H4396">
        <v>1.25</v>
      </c>
      <c r="I4396">
        <v>129</v>
      </c>
      <c r="J4396">
        <v>105</v>
      </c>
      <c r="K4396">
        <v>1.2285714285714286</v>
      </c>
      <c r="L4396">
        <v>115</v>
      </c>
      <c r="M4396">
        <v>0.91304347826086951</v>
      </c>
      <c r="N4396">
        <v>125</v>
      </c>
      <c r="P4396">
        <v>0</v>
      </c>
      <c r="Q4396">
        <v>0</v>
      </c>
      <c r="R4396" t="e">
        <v>#DIV/0!</v>
      </c>
      <c r="S4396">
        <v>4</v>
      </c>
    </row>
    <row r="4397" spans="1:19" x14ac:dyDescent="0.2">
      <c r="A4397" t="s">
        <v>10907</v>
      </c>
      <c r="B4397" t="s">
        <v>10908</v>
      </c>
      <c r="C4397" t="s">
        <v>227</v>
      </c>
      <c r="D4397" t="s">
        <v>1002</v>
      </c>
      <c r="E4397" s="23">
        <v>42309</v>
      </c>
      <c r="F4397">
        <v>0</v>
      </c>
      <c r="G4397">
        <v>0</v>
      </c>
      <c r="H4397" t="e">
        <v>#DIV/0!</v>
      </c>
      <c r="I4397">
        <v>0</v>
      </c>
      <c r="J4397">
        <v>0</v>
      </c>
      <c r="K4397" t="e">
        <v>#DIV/0!</v>
      </c>
      <c r="L4397">
        <v>0</v>
      </c>
      <c r="M4397" t="e">
        <v>#DIV/0!</v>
      </c>
      <c r="N4397">
        <v>0</v>
      </c>
      <c r="P4397">
        <v>0</v>
      </c>
      <c r="Q4397">
        <v>0</v>
      </c>
      <c r="R4397" t="e">
        <v>#DIV/0!</v>
      </c>
      <c r="S4397">
        <v>0</v>
      </c>
    </row>
    <row r="4398" spans="1:19" x14ac:dyDescent="0.2">
      <c r="A4398" t="s">
        <v>9615</v>
      </c>
      <c r="B4398" t="s">
        <v>9616</v>
      </c>
      <c r="C4398" t="s">
        <v>341</v>
      </c>
      <c r="D4398" t="s">
        <v>1002</v>
      </c>
      <c r="E4398" s="23">
        <v>42309</v>
      </c>
      <c r="F4398">
        <v>1</v>
      </c>
      <c r="G4398">
        <v>0</v>
      </c>
      <c r="H4398" t="e">
        <v>#DIV/0!</v>
      </c>
      <c r="I4398">
        <v>4</v>
      </c>
      <c r="J4398">
        <v>10</v>
      </c>
      <c r="K4398">
        <v>0.4</v>
      </c>
      <c r="L4398">
        <v>10</v>
      </c>
      <c r="M4398">
        <v>1</v>
      </c>
      <c r="N4398">
        <v>4</v>
      </c>
      <c r="P4398">
        <v>0</v>
      </c>
      <c r="Q4398">
        <v>0</v>
      </c>
      <c r="R4398" t="e">
        <v>#DIV/0!</v>
      </c>
      <c r="S4398">
        <v>0</v>
      </c>
    </row>
    <row r="4399" spans="1:19" x14ac:dyDescent="0.2">
      <c r="A4399" t="s">
        <v>9503</v>
      </c>
      <c r="B4399" t="s">
        <v>9504</v>
      </c>
      <c r="C4399" t="s">
        <v>346</v>
      </c>
      <c r="D4399" t="s">
        <v>1002</v>
      </c>
      <c r="E4399" s="23">
        <v>42309</v>
      </c>
      <c r="F4399">
        <v>0</v>
      </c>
      <c r="G4399">
        <v>0</v>
      </c>
      <c r="H4399" t="e">
        <v>#DIV/0!</v>
      </c>
      <c r="I4399">
        <v>0</v>
      </c>
      <c r="J4399">
        <v>0</v>
      </c>
      <c r="K4399" t="e">
        <v>#DIV/0!</v>
      </c>
      <c r="L4399">
        <v>0</v>
      </c>
      <c r="M4399" t="e">
        <v>#DIV/0!</v>
      </c>
      <c r="N4399">
        <v>0</v>
      </c>
      <c r="P4399">
        <v>0</v>
      </c>
      <c r="Q4399">
        <v>0</v>
      </c>
      <c r="R4399" t="e">
        <v>#DIV/0!</v>
      </c>
      <c r="S4399">
        <v>0</v>
      </c>
    </row>
    <row r="4400" spans="1:19" x14ac:dyDescent="0.2">
      <c r="A4400" t="s">
        <v>9144</v>
      </c>
      <c r="B4400" t="s">
        <v>9145</v>
      </c>
      <c r="C4400" t="s">
        <v>207</v>
      </c>
      <c r="D4400" t="s">
        <v>1002</v>
      </c>
      <c r="E4400" s="23">
        <v>42309</v>
      </c>
      <c r="F4400">
        <v>11</v>
      </c>
      <c r="G4400">
        <v>13</v>
      </c>
      <c r="H4400">
        <v>0.84615384615384615</v>
      </c>
      <c r="I4400">
        <v>74</v>
      </c>
      <c r="J4400">
        <v>69</v>
      </c>
      <c r="K4400">
        <v>1.0724637681159421</v>
      </c>
      <c r="L4400">
        <v>69</v>
      </c>
      <c r="M4400">
        <v>1</v>
      </c>
      <c r="N4400">
        <v>62</v>
      </c>
      <c r="P4400">
        <v>2</v>
      </c>
      <c r="Q4400">
        <v>4</v>
      </c>
      <c r="R4400">
        <v>0.5</v>
      </c>
      <c r="S4400">
        <v>12</v>
      </c>
    </row>
    <row r="4401" spans="1:19" x14ac:dyDescent="0.2">
      <c r="A4401" t="s">
        <v>8305</v>
      </c>
      <c r="B4401" t="s">
        <v>8306</v>
      </c>
      <c r="C4401" t="s">
        <v>212</v>
      </c>
      <c r="D4401" t="s">
        <v>1002</v>
      </c>
      <c r="E4401" s="23">
        <v>42309</v>
      </c>
      <c r="F4401">
        <v>2</v>
      </c>
      <c r="G4401">
        <v>3</v>
      </c>
      <c r="H4401">
        <v>0.66666666666666663</v>
      </c>
      <c r="I4401">
        <v>15</v>
      </c>
      <c r="J4401">
        <v>12</v>
      </c>
      <c r="K4401">
        <v>1.25</v>
      </c>
      <c r="L4401">
        <v>20</v>
      </c>
      <c r="M4401">
        <v>0.6</v>
      </c>
      <c r="N4401">
        <v>13</v>
      </c>
      <c r="P4401">
        <v>1</v>
      </c>
      <c r="Q4401">
        <v>1</v>
      </c>
      <c r="R4401">
        <v>1</v>
      </c>
      <c r="S4401">
        <v>2</v>
      </c>
    </row>
    <row r="4402" spans="1:19" x14ac:dyDescent="0.2">
      <c r="A4402" t="s">
        <v>4881</v>
      </c>
      <c r="B4402" t="s">
        <v>4882</v>
      </c>
      <c r="C4402" t="s">
        <v>230</v>
      </c>
      <c r="D4402" t="s">
        <v>1002</v>
      </c>
      <c r="E4402" s="23">
        <v>42309</v>
      </c>
      <c r="F4402">
        <v>1</v>
      </c>
      <c r="G4402">
        <v>2</v>
      </c>
      <c r="H4402">
        <v>0.5</v>
      </c>
      <c r="I4402">
        <v>7</v>
      </c>
      <c r="J4402">
        <v>6</v>
      </c>
      <c r="K4402">
        <v>1.1666666666666667</v>
      </c>
      <c r="L4402">
        <v>12</v>
      </c>
      <c r="M4402">
        <v>0.5</v>
      </c>
      <c r="N4402">
        <v>6</v>
      </c>
      <c r="P4402">
        <v>1</v>
      </c>
      <c r="Q4402">
        <v>1</v>
      </c>
      <c r="R4402">
        <v>1</v>
      </c>
      <c r="S4402">
        <v>1</v>
      </c>
    </row>
    <row r="4403" spans="1:19" x14ac:dyDescent="0.2">
      <c r="A4403" t="s">
        <v>11631</v>
      </c>
      <c r="B4403" t="s">
        <v>11632</v>
      </c>
      <c r="C4403" t="s">
        <v>198</v>
      </c>
      <c r="D4403" t="s">
        <v>1002</v>
      </c>
      <c r="E4403" s="23">
        <v>42309</v>
      </c>
      <c r="F4403">
        <v>2</v>
      </c>
      <c r="G4403">
        <v>5</v>
      </c>
      <c r="H4403">
        <v>0.4</v>
      </c>
      <c r="I4403">
        <v>2</v>
      </c>
      <c r="J4403">
        <v>15</v>
      </c>
      <c r="K4403">
        <v>0.13333333333333333</v>
      </c>
      <c r="L4403">
        <v>15</v>
      </c>
      <c r="M4403">
        <v>1</v>
      </c>
      <c r="N4403">
        <v>2</v>
      </c>
      <c r="P4403">
        <v>0</v>
      </c>
      <c r="Q4403">
        <v>1</v>
      </c>
      <c r="R4403">
        <v>0</v>
      </c>
      <c r="S4403">
        <v>0</v>
      </c>
    </row>
    <row r="4404" spans="1:19" x14ac:dyDescent="0.2">
      <c r="A4404" t="s">
        <v>10732</v>
      </c>
      <c r="B4404" t="s">
        <v>10733</v>
      </c>
      <c r="C4404" t="s">
        <v>203</v>
      </c>
      <c r="D4404" t="s">
        <v>1002</v>
      </c>
      <c r="E4404" s="23">
        <v>42309</v>
      </c>
      <c r="F4404">
        <v>7</v>
      </c>
      <c r="G4404">
        <v>7</v>
      </c>
      <c r="H4404">
        <v>1</v>
      </c>
      <c r="I4404">
        <v>29</v>
      </c>
      <c r="J4404">
        <v>57</v>
      </c>
      <c r="K4404">
        <v>0.50877192982456143</v>
      </c>
      <c r="L4404">
        <v>77</v>
      </c>
      <c r="M4404">
        <v>0.74025974025974028</v>
      </c>
      <c r="N4404">
        <v>24</v>
      </c>
      <c r="P4404">
        <v>0</v>
      </c>
      <c r="Q4404">
        <v>0</v>
      </c>
      <c r="R4404" t="e">
        <v>#DIV/0!</v>
      </c>
      <c r="S4404">
        <v>5</v>
      </c>
    </row>
    <row r="4405" spans="1:19" x14ac:dyDescent="0.2">
      <c r="A4405" t="s">
        <v>6274</v>
      </c>
      <c r="B4405" t="s">
        <v>6275</v>
      </c>
      <c r="C4405" t="s">
        <v>214</v>
      </c>
      <c r="D4405" t="s">
        <v>1002</v>
      </c>
      <c r="E4405" s="23">
        <v>42309</v>
      </c>
      <c r="F4405">
        <v>14</v>
      </c>
      <c r="G4405">
        <v>13</v>
      </c>
      <c r="H4405">
        <v>1.0769230769230769</v>
      </c>
      <c r="I4405">
        <v>106</v>
      </c>
      <c r="J4405">
        <v>140</v>
      </c>
      <c r="K4405">
        <v>0.75714285714285712</v>
      </c>
      <c r="L4405">
        <v>154</v>
      </c>
      <c r="M4405">
        <v>0.90909090909090906</v>
      </c>
      <c r="N4405">
        <v>87</v>
      </c>
      <c r="P4405">
        <v>7</v>
      </c>
      <c r="Q4405">
        <v>10</v>
      </c>
      <c r="R4405">
        <v>0.7</v>
      </c>
      <c r="S4405">
        <v>19</v>
      </c>
    </row>
    <row r="4406" spans="1:19" x14ac:dyDescent="0.2">
      <c r="A4406" t="s">
        <v>3574</v>
      </c>
      <c r="B4406" t="s">
        <v>3575</v>
      </c>
      <c r="C4406" t="s">
        <v>220</v>
      </c>
      <c r="D4406" t="s">
        <v>1002</v>
      </c>
      <c r="E4406" s="23">
        <v>42309</v>
      </c>
      <c r="F4406">
        <v>22</v>
      </c>
      <c r="G4406">
        <v>16</v>
      </c>
      <c r="H4406">
        <v>1.375</v>
      </c>
      <c r="I4406">
        <v>39</v>
      </c>
      <c r="J4406">
        <v>44</v>
      </c>
      <c r="K4406">
        <v>0.88636363636363635</v>
      </c>
      <c r="L4406">
        <v>48</v>
      </c>
      <c r="M4406">
        <v>0.91666666666666663</v>
      </c>
      <c r="N4406">
        <v>34</v>
      </c>
      <c r="P4406">
        <v>0</v>
      </c>
      <c r="Q4406">
        <v>1</v>
      </c>
      <c r="R4406">
        <v>0</v>
      </c>
      <c r="S4406">
        <v>5</v>
      </c>
    </row>
    <row r="4407" spans="1:19" x14ac:dyDescent="0.2">
      <c r="A4407" t="s">
        <v>6698</v>
      </c>
      <c r="B4407" t="s">
        <v>6699</v>
      </c>
      <c r="C4407" t="s">
        <v>317</v>
      </c>
      <c r="D4407" t="s">
        <v>1002</v>
      </c>
      <c r="E4407" s="23">
        <v>42309</v>
      </c>
      <c r="F4407">
        <v>8</v>
      </c>
      <c r="G4407">
        <v>9</v>
      </c>
      <c r="H4407">
        <v>0.88888888888888884</v>
      </c>
      <c r="I4407">
        <v>16</v>
      </c>
      <c r="J4407">
        <v>26</v>
      </c>
      <c r="K4407">
        <v>0.61538461538461542</v>
      </c>
      <c r="L4407">
        <v>26</v>
      </c>
      <c r="M4407">
        <v>1</v>
      </c>
      <c r="N4407">
        <v>16</v>
      </c>
      <c r="P4407">
        <v>2</v>
      </c>
      <c r="Q4407">
        <v>2</v>
      </c>
      <c r="R4407">
        <v>1</v>
      </c>
      <c r="S4407">
        <v>0</v>
      </c>
    </row>
    <row r="4408" spans="1:19" x14ac:dyDescent="0.2">
      <c r="A4408" t="s">
        <v>4356</v>
      </c>
      <c r="B4408" t="s">
        <v>4357</v>
      </c>
      <c r="C4408" t="s">
        <v>217</v>
      </c>
      <c r="D4408" t="s">
        <v>1002</v>
      </c>
      <c r="E4408" s="23">
        <v>42309</v>
      </c>
      <c r="F4408">
        <v>3</v>
      </c>
      <c r="G4408">
        <v>7</v>
      </c>
      <c r="H4408">
        <v>0.42857142857142855</v>
      </c>
      <c r="I4408">
        <v>17</v>
      </c>
      <c r="J4408">
        <v>60</v>
      </c>
      <c r="K4408">
        <v>0.28333333333333333</v>
      </c>
      <c r="L4408">
        <v>60</v>
      </c>
      <c r="M4408">
        <v>1</v>
      </c>
      <c r="N4408">
        <v>17</v>
      </c>
      <c r="P4408">
        <v>0</v>
      </c>
      <c r="Q4408">
        <v>0</v>
      </c>
      <c r="R4408" t="e">
        <v>#DIV/0!</v>
      </c>
      <c r="S4408">
        <v>0</v>
      </c>
    </row>
    <row r="4409" spans="1:19" x14ac:dyDescent="0.2">
      <c r="A4409" t="s">
        <v>9885</v>
      </c>
      <c r="B4409" t="s">
        <v>9886</v>
      </c>
      <c r="C4409" t="s">
        <v>223</v>
      </c>
      <c r="D4409" t="s">
        <v>1002</v>
      </c>
      <c r="E4409" s="23">
        <v>42309</v>
      </c>
      <c r="F4409">
        <v>3</v>
      </c>
      <c r="G4409">
        <v>3</v>
      </c>
      <c r="H4409">
        <v>1</v>
      </c>
      <c r="I4409">
        <v>53</v>
      </c>
      <c r="J4409">
        <v>50</v>
      </c>
      <c r="K4409">
        <v>1.06</v>
      </c>
      <c r="L4409">
        <v>50</v>
      </c>
      <c r="M4409">
        <v>1</v>
      </c>
      <c r="N4409">
        <v>52</v>
      </c>
      <c r="P4409">
        <v>0</v>
      </c>
      <c r="Q4409">
        <v>0</v>
      </c>
      <c r="R4409" t="e">
        <v>#DIV/0!</v>
      </c>
      <c r="S4409">
        <v>1</v>
      </c>
    </row>
    <row r="4410" spans="1:19" x14ac:dyDescent="0.2">
      <c r="A4410" t="s">
        <v>8004</v>
      </c>
      <c r="B4410" t="s">
        <v>8005</v>
      </c>
      <c r="C4410" t="s">
        <v>225</v>
      </c>
      <c r="D4410" t="s">
        <v>1002</v>
      </c>
      <c r="E4410" s="23">
        <v>42309</v>
      </c>
      <c r="F4410">
        <v>3</v>
      </c>
      <c r="G4410">
        <v>5</v>
      </c>
      <c r="H4410">
        <v>0.6</v>
      </c>
      <c r="I4410">
        <v>38</v>
      </c>
      <c r="J4410">
        <v>20</v>
      </c>
      <c r="K4410">
        <v>1.9</v>
      </c>
      <c r="L4410">
        <v>50</v>
      </c>
      <c r="M4410">
        <v>0.4</v>
      </c>
      <c r="N4410">
        <v>38</v>
      </c>
      <c r="P4410">
        <v>0</v>
      </c>
      <c r="Q4410">
        <v>0</v>
      </c>
      <c r="R4410" t="e">
        <v>#DIV/0!</v>
      </c>
      <c r="S4410">
        <v>0</v>
      </c>
    </row>
    <row r="4411" spans="1:19" x14ac:dyDescent="0.2">
      <c r="A4411" t="s">
        <v>7064</v>
      </c>
      <c r="B4411" t="s">
        <v>7065</v>
      </c>
      <c r="C4411" t="s">
        <v>232</v>
      </c>
      <c r="D4411" t="s">
        <v>1002</v>
      </c>
      <c r="E4411" s="23">
        <v>42309</v>
      </c>
      <c r="F4411">
        <v>12</v>
      </c>
      <c r="G4411">
        <v>8</v>
      </c>
      <c r="H4411">
        <v>1.5</v>
      </c>
      <c r="I4411">
        <v>96</v>
      </c>
      <c r="J4411">
        <v>87</v>
      </c>
      <c r="K4411">
        <v>1.103448275862069</v>
      </c>
      <c r="L4411">
        <v>95</v>
      </c>
      <c r="M4411">
        <v>0.91578947368421049</v>
      </c>
      <c r="N4411">
        <v>93</v>
      </c>
      <c r="P4411">
        <v>0</v>
      </c>
      <c r="Q4411">
        <v>0</v>
      </c>
      <c r="R4411" t="e">
        <v>#DIV/0!</v>
      </c>
      <c r="S4411">
        <v>3</v>
      </c>
    </row>
    <row r="4412" spans="1:19" x14ac:dyDescent="0.2">
      <c r="A4412" t="s">
        <v>4706</v>
      </c>
      <c r="B4412" t="s">
        <v>4707</v>
      </c>
      <c r="C4412" t="s">
        <v>234</v>
      </c>
      <c r="D4412" t="s">
        <v>1002</v>
      </c>
      <c r="E4412" s="23">
        <v>42309</v>
      </c>
      <c r="F4412">
        <v>3</v>
      </c>
      <c r="G4412">
        <v>7</v>
      </c>
      <c r="H4412">
        <v>0.42857142857142855</v>
      </c>
      <c r="I4412">
        <v>10</v>
      </c>
      <c r="J4412">
        <v>30</v>
      </c>
      <c r="K4412">
        <v>0.33333333333333331</v>
      </c>
      <c r="L4412">
        <v>30</v>
      </c>
      <c r="M4412">
        <v>1</v>
      </c>
      <c r="N4412">
        <v>10</v>
      </c>
      <c r="P4412">
        <v>0</v>
      </c>
      <c r="Q4412">
        <v>0</v>
      </c>
      <c r="R4412" t="e">
        <v>#DIV/0!</v>
      </c>
      <c r="S4412">
        <v>0</v>
      </c>
    </row>
    <row r="4413" spans="1:19" x14ac:dyDescent="0.2">
      <c r="A4413" t="s">
        <v>3766</v>
      </c>
      <c r="B4413" t="s">
        <v>3767</v>
      </c>
      <c r="C4413" t="s">
        <v>342</v>
      </c>
      <c r="D4413" t="s">
        <v>1002</v>
      </c>
      <c r="E4413" s="23">
        <v>42309</v>
      </c>
      <c r="F4413">
        <v>4</v>
      </c>
      <c r="G4413">
        <v>0</v>
      </c>
      <c r="H4413" t="e">
        <v>#DIV/0!</v>
      </c>
      <c r="I4413">
        <v>38</v>
      </c>
      <c r="J4413">
        <v>40</v>
      </c>
      <c r="K4413">
        <v>0.95</v>
      </c>
      <c r="L4413">
        <v>40</v>
      </c>
      <c r="M4413">
        <v>1</v>
      </c>
      <c r="N4413">
        <v>38</v>
      </c>
      <c r="P4413">
        <v>0</v>
      </c>
      <c r="Q4413">
        <v>0</v>
      </c>
      <c r="R4413" t="e">
        <v>#DIV/0!</v>
      </c>
      <c r="S4413">
        <v>0</v>
      </c>
    </row>
    <row r="4414" spans="1:19" x14ac:dyDescent="0.2">
      <c r="A4414" t="s">
        <v>3049</v>
      </c>
      <c r="B4414" t="s">
        <v>3050</v>
      </c>
      <c r="C4414" t="s">
        <v>242</v>
      </c>
      <c r="D4414" t="s">
        <v>1000</v>
      </c>
      <c r="E4414" s="23">
        <v>42309</v>
      </c>
      <c r="F4414">
        <v>6</v>
      </c>
      <c r="G4414">
        <v>8</v>
      </c>
      <c r="H4414">
        <v>0.75</v>
      </c>
      <c r="I4414">
        <v>59</v>
      </c>
      <c r="J4414">
        <v>42</v>
      </c>
      <c r="K4414">
        <v>1.4047619047619047</v>
      </c>
      <c r="L4414">
        <v>56</v>
      </c>
      <c r="M4414">
        <v>0.75</v>
      </c>
      <c r="N4414">
        <v>47</v>
      </c>
      <c r="P4414">
        <v>2</v>
      </c>
      <c r="Q4414">
        <v>3</v>
      </c>
      <c r="R4414">
        <v>0.66666666666666663</v>
      </c>
      <c r="S4414">
        <v>12</v>
      </c>
    </row>
    <row r="4415" spans="1:19" x14ac:dyDescent="0.2">
      <c r="A4415" t="s">
        <v>2874</v>
      </c>
      <c r="B4415" t="s">
        <v>2875</v>
      </c>
      <c r="C4415" t="s">
        <v>2724</v>
      </c>
      <c r="D4415" t="s">
        <v>1000</v>
      </c>
      <c r="E4415" s="23">
        <v>42309</v>
      </c>
      <c r="F4415">
        <v>7</v>
      </c>
      <c r="G4415">
        <v>10</v>
      </c>
      <c r="H4415">
        <v>0.7</v>
      </c>
      <c r="I4415">
        <v>30</v>
      </c>
      <c r="J4415">
        <v>40</v>
      </c>
      <c r="K4415">
        <v>0.75</v>
      </c>
      <c r="L4415">
        <v>40</v>
      </c>
      <c r="M4415">
        <v>1</v>
      </c>
      <c r="N4415">
        <v>30</v>
      </c>
      <c r="P4415">
        <v>2</v>
      </c>
      <c r="Q4415">
        <v>3</v>
      </c>
      <c r="R4415">
        <v>0.66666666666666663</v>
      </c>
      <c r="S4415">
        <v>0</v>
      </c>
    </row>
    <row r="4416" spans="1:19" x14ac:dyDescent="0.2">
      <c r="A4416" t="s">
        <v>2629</v>
      </c>
      <c r="B4416" t="s">
        <v>2630</v>
      </c>
      <c r="C4416" t="s">
        <v>237</v>
      </c>
      <c r="D4416" t="s">
        <v>1000</v>
      </c>
      <c r="E4416" s="23">
        <v>42309</v>
      </c>
      <c r="F4416">
        <v>14</v>
      </c>
      <c r="G4416">
        <v>16</v>
      </c>
      <c r="H4416">
        <v>0.875</v>
      </c>
      <c r="I4416">
        <v>79</v>
      </c>
      <c r="J4416">
        <v>105</v>
      </c>
      <c r="K4416">
        <v>0.75238095238095237</v>
      </c>
      <c r="L4416">
        <v>134</v>
      </c>
      <c r="M4416">
        <v>0.78358208955223885</v>
      </c>
      <c r="N4416">
        <v>69</v>
      </c>
      <c r="O4416">
        <v>0.8666666666666667</v>
      </c>
      <c r="P4416">
        <v>6</v>
      </c>
      <c r="Q4416">
        <v>9</v>
      </c>
      <c r="R4416">
        <v>0.66666666666666663</v>
      </c>
      <c r="S4416">
        <v>10</v>
      </c>
    </row>
    <row r="4417" spans="1:19" x14ac:dyDescent="0.2">
      <c r="A4417" t="s">
        <v>2454</v>
      </c>
      <c r="B4417" t="s">
        <v>2455</v>
      </c>
      <c r="C4417" t="s">
        <v>238</v>
      </c>
      <c r="D4417" t="s">
        <v>1000</v>
      </c>
      <c r="E4417" s="23">
        <v>42309</v>
      </c>
      <c r="F4417">
        <v>16</v>
      </c>
      <c r="G4417">
        <v>12</v>
      </c>
      <c r="H4417">
        <v>1.3333333333333333</v>
      </c>
      <c r="I4417">
        <v>35</v>
      </c>
      <c r="J4417">
        <v>36</v>
      </c>
      <c r="K4417">
        <v>0.97222222222222221</v>
      </c>
      <c r="L4417">
        <v>40</v>
      </c>
      <c r="M4417">
        <v>0.9</v>
      </c>
      <c r="N4417">
        <v>30</v>
      </c>
      <c r="O4417">
        <v>0.77949999999999997</v>
      </c>
      <c r="P4417">
        <v>0</v>
      </c>
      <c r="Q4417">
        <v>1</v>
      </c>
      <c r="R4417">
        <v>0</v>
      </c>
      <c r="S4417">
        <v>5</v>
      </c>
    </row>
    <row r="4418" spans="1:19" x14ac:dyDescent="0.2">
      <c r="A4418" t="s">
        <v>2281</v>
      </c>
      <c r="B4418" t="s">
        <v>2282</v>
      </c>
      <c r="C4418" t="s">
        <v>239</v>
      </c>
      <c r="D4418" t="s">
        <v>1000</v>
      </c>
      <c r="E4418" s="23">
        <v>42309</v>
      </c>
      <c r="F4418">
        <v>6</v>
      </c>
      <c r="G4418">
        <v>4</v>
      </c>
      <c r="H4418">
        <v>1.5</v>
      </c>
      <c r="I4418">
        <v>4</v>
      </c>
      <c r="J4418">
        <v>8</v>
      </c>
      <c r="K4418">
        <v>0.5</v>
      </c>
      <c r="L4418">
        <v>8</v>
      </c>
      <c r="M4418">
        <v>1</v>
      </c>
      <c r="N4418">
        <v>4</v>
      </c>
      <c r="O4418">
        <v>0.83499999999999996</v>
      </c>
      <c r="P4418">
        <v>0</v>
      </c>
      <c r="Q4418">
        <v>0</v>
      </c>
      <c r="R4418" t="e">
        <v>#DIV/0!</v>
      </c>
      <c r="S4418">
        <v>0</v>
      </c>
    </row>
    <row r="4419" spans="1:19" x14ac:dyDescent="0.2">
      <c r="A4419" t="s">
        <v>2106</v>
      </c>
      <c r="B4419" t="s">
        <v>2107</v>
      </c>
      <c r="C4419" t="s">
        <v>1988</v>
      </c>
      <c r="D4419" t="s">
        <v>1000</v>
      </c>
      <c r="E4419" s="23">
        <v>42309</v>
      </c>
      <c r="F4419">
        <v>11</v>
      </c>
      <c r="G4419">
        <v>9</v>
      </c>
      <c r="H4419">
        <v>1.2222222222222223</v>
      </c>
      <c r="I4419">
        <v>25</v>
      </c>
      <c r="J4419">
        <v>34</v>
      </c>
      <c r="K4419">
        <v>0.73529411764705888</v>
      </c>
      <c r="L4419">
        <v>39</v>
      </c>
      <c r="M4419">
        <v>0.87179487179487181</v>
      </c>
      <c r="N4419">
        <v>17</v>
      </c>
      <c r="P4419">
        <v>1</v>
      </c>
      <c r="Q4419">
        <v>1</v>
      </c>
      <c r="R4419">
        <v>1</v>
      </c>
      <c r="S4419">
        <v>8</v>
      </c>
    </row>
    <row r="4420" spans="1:19" x14ac:dyDescent="0.2">
      <c r="A4420" t="s">
        <v>1858</v>
      </c>
      <c r="B4420" t="s">
        <v>1859</v>
      </c>
      <c r="C4420" t="s">
        <v>240</v>
      </c>
      <c r="D4420" t="s">
        <v>1000</v>
      </c>
      <c r="E4420" s="23">
        <v>42309</v>
      </c>
      <c r="F4420">
        <v>22</v>
      </c>
      <c r="G4420">
        <v>25</v>
      </c>
      <c r="H4420">
        <v>0.88</v>
      </c>
      <c r="I4420">
        <v>50</v>
      </c>
      <c r="J4420">
        <v>108</v>
      </c>
      <c r="K4420">
        <v>0.46296296296296297</v>
      </c>
      <c r="L4420">
        <v>113</v>
      </c>
      <c r="M4420">
        <v>0.95575221238938057</v>
      </c>
      <c r="N4420">
        <v>48</v>
      </c>
      <c r="P4420">
        <v>2</v>
      </c>
      <c r="Q4420">
        <v>2</v>
      </c>
      <c r="R4420">
        <v>1</v>
      </c>
      <c r="S4420">
        <v>2</v>
      </c>
    </row>
    <row r="4421" spans="1:19" x14ac:dyDescent="0.2">
      <c r="A4421" t="s">
        <v>1683</v>
      </c>
      <c r="B4421" t="s">
        <v>1684</v>
      </c>
      <c r="C4421" t="s">
        <v>241</v>
      </c>
      <c r="D4421" t="s">
        <v>1000</v>
      </c>
      <c r="E4421" s="23">
        <v>42309</v>
      </c>
      <c r="F4421">
        <v>45</v>
      </c>
      <c r="G4421">
        <v>40</v>
      </c>
      <c r="H4421">
        <v>1.125</v>
      </c>
      <c r="I4421">
        <v>444</v>
      </c>
      <c r="J4421">
        <v>457</v>
      </c>
      <c r="K4421">
        <v>0.97155361050328226</v>
      </c>
      <c r="L4421">
        <v>505</v>
      </c>
      <c r="M4421">
        <v>0.90495049504950498</v>
      </c>
      <c r="N4421">
        <v>421</v>
      </c>
      <c r="P4421">
        <v>3</v>
      </c>
      <c r="Q4421">
        <v>4</v>
      </c>
      <c r="R4421">
        <v>0.75</v>
      </c>
      <c r="S4421">
        <v>23</v>
      </c>
    </row>
    <row r="4422" spans="1:19" x14ac:dyDescent="0.2">
      <c r="A4422" t="s">
        <v>1508</v>
      </c>
      <c r="B4422" t="s">
        <v>1509</v>
      </c>
      <c r="C4422" t="s">
        <v>318</v>
      </c>
      <c r="D4422" t="s">
        <v>1000</v>
      </c>
      <c r="E4422" s="23">
        <v>42309</v>
      </c>
      <c r="F4422">
        <v>0</v>
      </c>
      <c r="G4422">
        <v>0</v>
      </c>
      <c r="H4422" t="e">
        <v>#DIV/0!</v>
      </c>
      <c r="I4422">
        <v>0</v>
      </c>
      <c r="J4422">
        <v>0</v>
      </c>
      <c r="K4422" t="e">
        <v>#DIV/0!</v>
      </c>
      <c r="L4422">
        <v>0</v>
      </c>
      <c r="M4422" t="e">
        <v>#DIV/0!</v>
      </c>
      <c r="N4422">
        <v>0</v>
      </c>
      <c r="P4422">
        <v>0</v>
      </c>
      <c r="Q4422">
        <v>0</v>
      </c>
      <c r="R4422" t="e">
        <v>#DIV/0!</v>
      </c>
      <c r="S4422">
        <v>0</v>
      </c>
    </row>
    <row r="4423" spans="1:19" x14ac:dyDescent="0.2">
      <c r="A4423" t="s">
        <v>1105</v>
      </c>
      <c r="B4423" t="s">
        <v>1191</v>
      </c>
      <c r="C4423" t="s">
        <v>235</v>
      </c>
      <c r="D4423" t="s">
        <v>1002</v>
      </c>
      <c r="E4423" s="23">
        <v>42309</v>
      </c>
      <c r="F4423">
        <v>127</v>
      </c>
      <c r="G4423">
        <v>124</v>
      </c>
      <c r="H4423">
        <v>1.0241935483870968</v>
      </c>
      <c r="I4423">
        <v>726</v>
      </c>
      <c r="J4423">
        <v>830</v>
      </c>
      <c r="K4423">
        <v>0.87469879518072291</v>
      </c>
      <c r="L4423">
        <v>935</v>
      </c>
      <c r="M4423">
        <v>0.88770053475935828</v>
      </c>
      <c r="N4423">
        <v>666</v>
      </c>
      <c r="P4423">
        <v>16</v>
      </c>
      <c r="Q4423">
        <v>23</v>
      </c>
      <c r="R4423">
        <v>0.69565217391304346</v>
      </c>
      <c r="S4423">
        <v>60</v>
      </c>
    </row>
    <row r="4424" spans="1:19" x14ac:dyDescent="0.2">
      <c r="A4424" t="s">
        <v>12058</v>
      </c>
      <c r="B4424" t="s">
        <v>12059</v>
      </c>
      <c r="C4424" t="s">
        <v>1051</v>
      </c>
      <c r="D4424" t="s">
        <v>1000</v>
      </c>
      <c r="E4424" s="23">
        <v>42309</v>
      </c>
      <c r="F4424">
        <v>2</v>
      </c>
      <c r="G4424">
        <v>5</v>
      </c>
      <c r="H4424">
        <v>0.4</v>
      </c>
      <c r="I4424">
        <v>2</v>
      </c>
      <c r="J4424">
        <v>15</v>
      </c>
      <c r="K4424">
        <v>0.13333333333333333</v>
      </c>
      <c r="L4424">
        <v>15</v>
      </c>
      <c r="M4424">
        <v>1</v>
      </c>
      <c r="N4424">
        <v>2</v>
      </c>
      <c r="P4424">
        <v>0</v>
      </c>
      <c r="Q4424">
        <v>1</v>
      </c>
      <c r="R4424">
        <v>0</v>
      </c>
      <c r="S4424">
        <v>0</v>
      </c>
    </row>
    <row r="4425" spans="1:19" x14ac:dyDescent="0.2">
      <c r="A4425" t="s">
        <v>13424</v>
      </c>
      <c r="B4425" t="s">
        <v>13425</v>
      </c>
      <c r="C4425" t="s">
        <v>242</v>
      </c>
      <c r="D4425" t="s">
        <v>1002</v>
      </c>
      <c r="E4425" s="23">
        <v>42309</v>
      </c>
      <c r="F4425">
        <v>6</v>
      </c>
      <c r="G4425">
        <v>8</v>
      </c>
      <c r="H4425">
        <v>0.75</v>
      </c>
      <c r="I4425">
        <v>59</v>
      </c>
      <c r="J4425">
        <v>42</v>
      </c>
      <c r="K4425">
        <v>1.4047619047619047</v>
      </c>
      <c r="L4425">
        <v>56</v>
      </c>
      <c r="M4425">
        <v>0.75</v>
      </c>
      <c r="N4425">
        <v>47</v>
      </c>
      <c r="P4425">
        <v>2</v>
      </c>
      <c r="Q4425">
        <v>3</v>
      </c>
      <c r="R4425">
        <v>0.66666666666666663</v>
      </c>
      <c r="S4425">
        <v>12</v>
      </c>
    </row>
    <row r="4426" spans="1:19" x14ac:dyDescent="0.2">
      <c r="A4426" t="s">
        <v>13601</v>
      </c>
      <c r="B4426" t="s">
        <v>13602</v>
      </c>
      <c r="C4426" t="s">
        <v>237</v>
      </c>
      <c r="D4426" t="s">
        <v>1002</v>
      </c>
      <c r="E4426" s="23">
        <v>42309</v>
      </c>
      <c r="F4426">
        <v>14</v>
      </c>
      <c r="G4426">
        <v>16</v>
      </c>
      <c r="H4426">
        <v>0.875</v>
      </c>
      <c r="I4426">
        <v>79</v>
      </c>
      <c r="J4426">
        <v>105</v>
      </c>
      <c r="K4426">
        <v>0.75238095238095237</v>
      </c>
      <c r="L4426">
        <v>134</v>
      </c>
      <c r="M4426">
        <v>0.78358208955223885</v>
      </c>
      <c r="N4426">
        <v>69</v>
      </c>
      <c r="O4426">
        <v>0.8666666666666667</v>
      </c>
      <c r="P4426">
        <v>6</v>
      </c>
      <c r="Q4426">
        <v>9</v>
      </c>
      <c r="R4426">
        <v>0.66666666666666663</v>
      </c>
      <c r="S4426">
        <v>10</v>
      </c>
    </row>
    <row r="4427" spans="1:19" x14ac:dyDescent="0.2">
      <c r="A4427" t="s">
        <v>13776</v>
      </c>
      <c r="B4427" t="s">
        <v>13777</v>
      </c>
      <c r="C4427" t="s">
        <v>238</v>
      </c>
      <c r="D4427" t="s">
        <v>1002</v>
      </c>
      <c r="E4427" s="23">
        <v>42309</v>
      </c>
      <c r="F4427">
        <v>16</v>
      </c>
      <c r="G4427">
        <v>12</v>
      </c>
      <c r="H4427">
        <v>1.3333333333333333</v>
      </c>
      <c r="I4427">
        <v>35</v>
      </c>
      <c r="J4427">
        <v>36</v>
      </c>
      <c r="K4427">
        <v>0.97222222222222221</v>
      </c>
      <c r="L4427">
        <v>40</v>
      </c>
      <c r="M4427">
        <v>0.9</v>
      </c>
      <c r="N4427">
        <v>30</v>
      </c>
      <c r="O4427">
        <v>0.77949999999999997</v>
      </c>
      <c r="P4427">
        <v>0</v>
      </c>
      <c r="Q4427">
        <v>1</v>
      </c>
      <c r="R4427">
        <v>0</v>
      </c>
      <c r="S4427">
        <v>5</v>
      </c>
    </row>
    <row r="4428" spans="1:19" x14ac:dyDescent="0.2">
      <c r="A4428" t="s">
        <v>13953</v>
      </c>
      <c r="B4428" t="s">
        <v>13954</v>
      </c>
      <c r="C4428" t="s">
        <v>239</v>
      </c>
      <c r="D4428" t="s">
        <v>1002</v>
      </c>
      <c r="E4428" s="23">
        <v>42309</v>
      </c>
      <c r="F4428">
        <v>6</v>
      </c>
      <c r="G4428">
        <v>4</v>
      </c>
      <c r="H4428">
        <v>1.5</v>
      </c>
      <c r="I4428">
        <v>4</v>
      </c>
      <c r="J4428">
        <v>8</v>
      </c>
      <c r="K4428">
        <v>0.5</v>
      </c>
      <c r="L4428">
        <v>8</v>
      </c>
      <c r="M4428">
        <v>1</v>
      </c>
      <c r="N4428">
        <v>4</v>
      </c>
      <c r="O4428">
        <v>0.83499999999999996</v>
      </c>
      <c r="P4428">
        <v>0</v>
      </c>
      <c r="Q4428">
        <v>0</v>
      </c>
      <c r="R4428" t="e">
        <v>#DIV/0!</v>
      </c>
      <c r="S4428">
        <v>0</v>
      </c>
    </row>
    <row r="4429" spans="1:19" x14ac:dyDescent="0.2">
      <c r="A4429" t="s">
        <v>14140</v>
      </c>
      <c r="B4429" t="s">
        <v>14141</v>
      </c>
      <c r="C4429" t="s">
        <v>240</v>
      </c>
      <c r="D4429" t="s">
        <v>1002</v>
      </c>
      <c r="E4429" s="23">
        <v>42309</v>
      </c>
      <c r="F4429">
        <v>22</v>
      </c>
      <c r="G4429">
        <v>25</v>
      </c>
      <c r="H4429">
        <v>0.88</v>
      </c>
      <c r="I4429">
        <v>50</v>
      </c>
      <c r="J4429">
        <v>108</v>
      </c>
      <c r="K4429">
        <v>0.46296296296296297</v>
      </c>
      <c r="L4429">
        <v>113</v>
      </c>
      <c r="M4429">
        <v>0.95575221238938057</v>
      </c>
      <c r="N4429">
        <v>48</v>
      </c>
      <c r="P4429">
        <v>2</v>
      </c>
      <c r="Q4429">
        <v>2</v>
      </c>
      <c r="R4429">
        <v>1</v>
      </c>
      <c r="S4429">
        <v>2</v>
      </c>
    </row>
    <row r="4430" spans="1:19" x14ac:dyDescent="0.2">
      <c r="A4430" t="s">
        <v>14317</v>
      </c>
      <c r="B4430" t="s">
        <v>14318</v>
      </c>
      <c r="C4430" t="s">
        <v>241</v>
      </c>
      <c r="D4430" t="s">
        <v>1002</v>
      </c>
      <c r="E4430" s="23">
        <v>42309</v>
      </c>
      <c r="F4430">
        <v>45</v>
      </c>
      <c r="G4430">
        <v>40</v>
      </c>
      <c r="H4430">
        <v>1.125</v>
      </c>
      <c r="I4430">
        <v>444</v>
      </c>
      <c r="J4430">
        <v>457</v>
      </c>
      <c r="K4430">
        <v>0.97155361050328226</v>
      </c>
      <c r="L4430">
        <v>505</v>
      </c>
      <c r="M4430">
        <v>0.90495049504950498</v>
      </c>
      <c r="N4430">
        <v>421</v>
      </c>
      <c r="P4430">
        <v>3</v>
      </c>
      <c r="Q4430">
        <v>4</v>
      </c>
      <c r="R4430">
        <v>0.75</v>
      </c>
      <c r="S4430">
        <v>23</v>
      </c>
    </row>
    <row r="4431" spans="1:19" x14ac:dyDescent="0.2">
      <c r="A4431" t="s">
        <v>14429</v>
      </c>
      <c r="B4431" t="s">
        <v>14430</v>
      </c>
      <c r="C4431" t="s">
        <v>318</v>
      </c>
      <c r="D4431" t="s">
        <v>1002</v>
      </c>
      <c r="E4431" s="23">
        <v>42309</v>
      </c>
      <c r="F4431">
        <v>0</v>
      </c>
      <c r="G4431">
        <v>0</v>
      </c>
      <c r="H4431" t="e">
        <v>#DIV/0!</v>
      </c>
      <c r="I4431">
        <v>0</v>
      </c>
      <c r="J4431">
        <v>0</v>
      </c>
      <c r="K4431" t="e">
        <v>#DIV/0!</v>
      </c>
      <c r="L4431">
        <v>0</v>
      </c>
      <c r="M4431" t="e">
        <v>#DIV/0!</v>
      </c>
      <c r="N4431">
        <v>0</v>
      </c>
      <c r="P4431">
        <v>0</v>
      </c>
      <c r="Q4431">
        <v>0</v>
      </c>
      <c r="R4431" t="e">
        <v>#DIV/0!</v>
      </c>
      <c r="S4431">
        <v>0</v>
      </c>
    </row>
    <row r="4432" spans="1:19" x14ac:dyDescent="0.2">
      <c r="A4432" t="s">
        <v>14646</v>
      </c>
      <c r="B4432" t="s">
        <v>14647</v>
      </c>
      <c r="C4432" t="s">
        <v>199</v>
      </c>
      <c r="D4432" t="s">
        <v>1000</v>
      </c>
      <c r="E4432" s="23">
        <v>42309</v>
      </c>
      <c r="F4432">
        <v>15</v>
      </c>
      <c r="G4432">
        <v>12</v>
      </c>
      <c r="H4432">
        <v>1.25</v>
      </c>
      <c r="I4432">
        <v>129</v>
      </c>
      <c r="J4432">
        <v>105</v>
      </c>
      <c r="K4432">
        <v>1.2285714285714286</v>
      </c>
      <c r="L4432">
        <v>115</v>
      </c>
      <c r="M4432">
        <v>0.91304347826086951</v>
      </c>
      <c r="N4432">
        <v>125</v>
      </c>
      <c r="P4432">
        <v>0</v>
      </c>
      <c r="Q4432">
        <v>0</v>
      </c>
      <c r="R4432" t="e">
        <v>#DIV/0!</v>
      </c>
      <c r="S4432">
        <v>4</v>
      </c>
    </row>
    <row r="4433" spans="1:19" x14ac:dyDescent="0.2">
      <c r="A4433" t="s">
        <v>14912</v>
      </c>
      <c r="B4433" t="s">
        <v>14913</v>
      </c>
      <c r="C4433" t="s">
        <v>200</v>
      </c>
      <c r="D4433" t="s">
        <v>1002</v>
      </c>
      <c r="E4433" s="23">
        <v>42309</v>
      </c>
      <c r="F4433">
        <v>7</v>
      </c>
      <c r="G4433">
        <v>5</v>
      </c>
      <c r="H4433">
        <v>1.4</v>
      </c>
      <c r="I4433">
        <v>11</v>
      </c>
      <c r="J4433">
        <v>25</v>
      </c>
      <c r="K4433">
        <v>0.44</v>
      </c>
      <c r="L4433">
        <v>25</v>
      </c>
      <c r="M4433">
        <v>1</v>
      </c>
      <c r="N4433">
        <v>9</v>
      </c>
      <c r="P4433">
        <v>0</v>
      </c>
      <c r="Q4433">
        <v>0</v>
      </c>
      <c r="R4433" t="e">
        <v>#DIV/0!</v>
      </c>
      <c r="S4433">
        <v>2</v>
      </c>
    </row>
    <row r="4434" spans="1:19" x14ac:dyDescent="0.2">
      <c r="A4434" t="s">
        <v>15089</v>
      </c>
      <c r="B4434" t="s">
        <v>15090</v>
      </c>
      <c r="C4434" t="s">
        <v>202</v>
      </c>
      <c r="D4434" t="s">
        <v>1002</v>
      </c>
      <c r="E4434" s="23">
        <v>42309</v>
      </c>
      <c r="F4434">
        <v>8</v>
      </c>
      <c r="G4434">
        <v>7</v>
      </c>
      <c r="H4434">
        <v>1.1428571428571428</v>
      </c>
      <c r="I4434">
        <v>118</v>
      </c>
      <c r="J4434">
        <v>80</v>
      </c>
      <c r="K4434">
        <v>1.4750000000000001</v>
      </c>
      <c r="L4434">
        <v>90</v>
      </c>
      <c r="M4434">
        <v>0.88888888888888884</v>
      </c>
      <c r="N4434">
        <v>116</v>
      </c>
      <c r="P4434">
        <v>0</v>
      </c>
      <c r="Q4434">
        <v>0</v>
      </c>
      <c r="R4434" t="e">
        <v>#DIV/0!</v>
      </c>
      <c r="S4434">
        <v>2</v>
      </c>
    </row>
    <row r="4435" spans="1:19" x14ac:dyDescent="0.2">
      <c r="A4435" t="s">
        <v>15793</v>
      </c>
      <c r="B4435" t="s">
        <v>15794</v>
      </c>
      <c r="C4435" t="s">
        <v>227</v>
      </c>
      <c r="D4435" t="s">
        <v>1000</v>
      </c>
      <c r="E4435" s="23">
        <v>42309</v>
      </c>
      <c r="F4435">
        <v>0</v>
      </c>
      <c r="G4435">
        <v>0</v>
      </c>
      <c r="H4435" t="e">
        <v>#DIV/0!</v>
      </c>
      <c r="I4435">
        <v>0</v>
      </c>
      <c r="J4435">
        <v>0</v>
      </c>
      <c r="K4435" t="e">
        <v>#DIV/0!</v>
      </c>
      <c r="L4435">
        <v>0</v>
      </c>
      <c r="M4435" t="e">
        <v>#DIV/0!</v>
      </c>
      <c r="N4435">
        <v>0</v>
      </c>
      <c r="P4435">
        <v>0</v>
      </c>
      <c r="Q4435">
        <v>0</v>
      </c>
      <c r="R4435" t="e">
        <v>#DIV/0!</v>
      </c>
      <c r="S4435">
        <v>0</v>
      </c>
    </row>
    <row r="4436" spans="1:19" x14ac:dyDescent="0.2">
      <c r="A4436" t="s">
        <v>15970</v>
      </c>
      <c r="B4436" t="s">
        <v>15971</v>
      </c>
      <c r="C4436" t="s">
        <v>203</v>
      </c>
      <c r="D4436" t="s">
        <v>1000</v>
      </c>
      <c r="E4436" s="23">
        <v>42309</v>
      </c>
      <c r="F4436">
        <v>7</v>
      </c>
      <c r="G4436">
        <v>7</v>
      </c>
      <c r="H4436">
        <v>1</v>
      </c>
      <c r="I4436">
        <v>29</v>
      </c>
      <c r="J4436">
        <v>57</v>
      </c>
      <c r="K4436">
        <v>0.50877192982456143</v>
      </c>
      <c r="L4436">
        <v>77</v>
      </c>
      <c r="M4436">
        <v>0.74025974025974028</v>
      </c>
      <c r="N4436">
        <v>24</v>
      </c>
      <c r="P4436">
        <v>0</v>
      </c>
      <c r="Q4436">
        <v>0</v>
      </c>
      <c r="R4436" t="e">
        <v>#DIV/0!</v>
      </c>
      <c r="S4436">
        <v>5</v>
      </c>
    </row>
    <row r="4437" spans="1:19" x14ac:dyDescent="0.2">
      <c r="A4437" t="s">
        <v>16149</v>
      </c>
      <c r="B4437" t="s">
        <v>16150</v>
      </c>
      <c r="C4437" t="s">
        <v>205</v>
      </c>
      <c r="D4437" t="s">
        <v>1002</v>
      </c>
      <c r="E4437" s="23">
        <v>42309</v>
      </c>
      <c r="F4437">
        <v>3</v>
      </c>
      <c r="G4437">
        <v>3</v>
      </c>
      <c r="H4437">
        <v>1</v>
      </c>
      <c r="I4437">
        <v>23</v>
      </c>
      <c r="J4437">
        <v>30</v>
      </c>
      <c r="K4437">
        <v>0.76666666666666672</v>
      </c>
      <c r="L4437">
        <v>45</v>
      </c>
      <c r="M4437">
        <v>0.66666666666666663</v>
      </c>
      <c r="N4437">
        <v>18</v>
      </c>
      <c r="O4437">
        <v>0.7</v>
      </c>
      <c r="P4437">
        <v>0</v>
      </c>
      <c r="Q4437">
        <v>0</v>
      </c>
      <c r="R4437" t="e">
        <v>#DIV/0!</v>
      </c>
      <c r="S4437">
        <v>5</v>
      </c>
    </row>
    <row r="4438" spans="1:19" x14ac:dyDescent="0.2">
      <c r="A4438" t="s">
        <v>16326</v>
      </c>
      <c r="B4438" t="s">
        <v>16327</v>
      </c>
      <c r="C4438" t="s">
        <v>204</v>
      </c>
      <c r="D4438" t="s">
        <v>1002</v>
      </c>
      <c r="E4438" s="23">
        <v>42309</v>
      </c>
      <c r="F4438">
        <v>4</v>
      </c>
      <c r="G4438">
        <v>4</v>
      </c>
      <c r="H4438">
        <v>1</v>
      </c>
      <c r="I4438">
        <v>6</v>
      </c>
      <c r="J4438">
        <v>27</v>
      </c>
      <c r="K4438">
        <v>0.22222222222222221</v>
      </c>
      <c r="L4438">
        <v>32</v>
      </c>
      <c r="M4438">
        <v>0.84375</v>
      </c>
      <c r="N4438">
        <v>6</v>
      </c>
      <c r="P4438">
        <v>0</v>
      </c>
      <c r="Q4438">
        <v>0</v>
      </c>
      <c r="R4438" t="e">
        <v>#DIV/0!</v>
      </c>
      <c r="S4438">
        <v>0</v>
      </c>
    </row>
    <row r="4439" spans="1:19" x14ac:dyDescent="0.2">
      <c r="A4439" t="s">
        <v>16644</v>
      </c>
      <c r="B4439" t="s">
        <v>16645</v>
      </c>
      <c r="C4439" t="s">
        <v>223</v>
      </c>
      <c r="D4439" t="s">
        <v>1000</v>
      </c>
      <c r="E4439" s="23">
        <v>42309</v>
      </c>
      <c r="F4439">
        <v>3</v>
      </c>
      <c r="G4439">
        <v>3</v>
      </c>
      <c r="H4439">
        <v>1</v>
      </c>
      <c r="I4439">
        <v>53</v>
      </c>
      <c r="J4439">
        <v>50</v>
      </c>
      <c r="K4439">
        <v>1.06</v>
      </c>
      <c r="L4439">
        <v>50</v>
      </c>
      <c r="M4439">
        <v>1</v>
      </c>
      <c r="N4439">
        <v>52</v>
      </c>
      <c r="P4439">
        <v>0</v>
      </c>
      <c r="Q4439">
        <v>0</v>
      </c>
      <c r="R4439" t="e">
        <v>#DIV/0!</v>
      </c>
      <c r="S4439">
        <v>1</v>
      </c>
    </row>
    <row r="4440" spans="1:19" x14ac:dyDescent="0.2">
      <c r="A4440" t="s">
        <v>16823</v>
      </c>
      <c r="B4440" t="s">
        <v>16824</v>
      </c>
      <c r="C4440" t="s">
        <v>224</v>
      </c>
      <c r="D4440" t="s">
        <v>1002</v>
      </c>
      <c r="E4440" s="23">
        <v>42309</v>
      </c>
      <c r="F4440">
        <v>3</v>
      </c>
      <c r="G4440">
        <v>3</v>
      </c>
      <c r="H4440">
        <v>1</v>
      </c>
      <c r="I4440">
        <v>53</v>
      </c>
      <c r="J4440">
        <v>50</v>
      </c>
      <c r="K4440">
        <v>1.06</v>
      </c>
      <c r="L4440">
        <v>50</v>
      </c>
      <c r="M4440">
        <v>1</v>
      </c>
      <c r="N4440">
        <v>52</v>
      </c>
      <c r="P4440">
        <v>0</v>
      </c>
      <c r="Q4440">
        <v>0</v>
      </c>
      <c r="R4440" t="e">
        <v>#DIV/0!</v>
      </c>
      <c r="S4440">
        <v>1</v>
      </c>
    </row>
    <row r="4441" spans="1:19" x14ac:dyDescent="0.2">
      <c r="A4441" t="s">
        <v>16921</v>
      </c>
      <c r="B4441" t="s">
        <v>16922</v>
      </c>
      <c r="C4441" t="s">
        <v>341</v>
      </c>
      <c r="D4441" t="s">
        <v>1000</v>
      </c>
      <c r="E4441" s="23">
        <v>42309</v>
      </c>
      <c r="F4441">
        <v>1</v>
      </c>
      <c r="G4441">
        <v>0</v>
      </c>
      <c r="H4441" t="e">
        <v>#DIV/0!</v>
      </c>
      <c r="I4441">
        <v>4</v>
      </c>
      <c r="J4441">
        <v>10</v>
      </c>
      <c r="K4441">
        <v>0.4</v>
      </c>
      <c r="L4441">
        <v>10</v>
      </c>
      <c r="M4441">
        <v>1</v>
      </c>
      <c r="N4441">
        <v>4</v>
      </c>
      <c r="P4441">
        <v>0</v>
      </c>
      <c r="Q4441">
        <v>0</v>
      </c>
      <c r="R4441" t="e">
        <v>#DIV/0!</v>
      </c>
      <c r="S4441">
        <v>0</v>
      </c>
    </row>
    <row r="4442" spans="1:19" x14ac:dyDescent="0.2">
      <c r="A4442" t="s">
        <v>16937</v>
      </c>
      <c r="B4442" t="s">
        <v>16938</v>
      </c>
      <c r="C4442" t="s">
        <v>339</v>
      </c>
      <c r="D4442" t="s">
        <v>1002</v>
      </c>
      <c r="E4442" s="23">
        <v>42309</v>
      </c>
      <c r="F4442">
        <v>1</v>
      </c>
      <c r="G4442">
        <v>0</v>
      </c>
      <c r="H4442" t="e">
        <v>#DIV/0!</v>
      </c>
      <c r="I4442">
        <v>4</v>
      </c>
      <c r="J4442">
        <v>10</v>
      </c>
      <c r="K4442">
        <v>0.4</v>
      </c>
      <c r="L4442">
        <v>10</v>
      </c>
      <c r="M4442">
        <v>1</v>
      </c>
      <c r="N4442">
        <v>4</v>
      </c>
      <c r="P4442">
        <v>0</v>
      </c>
      <c r="Q4442">
        <v>0</v>
      </c>
      <c r="R4442" t="e">
        <v>#DIV/0!</v>
      </c>
      <c r="S4442">
        <v>0</v>
      </c>
    </row>
    <row r="4443" spans="1:19" x14ac:dyDescent="0.2">
      <c r="A4443" t="s">
        <v>16949</v>
      </c>
      <c r="B4443" t="s">
        <v>16950</v>
      </c>
      <c r="C4443" t="s">
        <v>346</v>
      </c>
      <c r="D4443" t="s">
        <v>1000</v>
      </c>
      <c r="E4443" s="23">
        <v>42309</v>
      </c>
      <c r="F4443">
        <v>0</v>
      </c>
      <c r="G4443">
        <v>0</v>
      </c>
      <c r="H4443" t="e">
        <v>#DIV/0!</v>
      </c>
      <c r="I4443">
        <v>0</v>
      </c>
      <c r="J4443">
        <v>0</v>
      </c>
      <c r="K4443" t="e">
        <v>#DIV/0!</v>
      </c>
      <c r="L4443">
        <v>0</v>
      </c>
      <c r="M4443" t="e">
        <v>#DIV/0!</v>
      </c>
      <c r="N4443">
        <v>0</v>
      </c>
      <c r="P4443">
        <v>0</v>
      </c>
      <c r="Q4443">
        <v>0</v>
      </c>
      <c r="R4443" t="e">
        <v>#DIV/0!</v>
      </c>
      <c r="S4443">
        <v>0</v>
      </c>
    </row>
    <row r="4444" spans="1:19" x14ac:dyDescent="0.2">
      <c r="A4444" t="s">
        <v>17045</v>
      </c>
      <c r="B4444" t="s">
        <v>17046</v>
      </c>
      <c r="C4444" t="s">
        <v>345</v>
      </c>
      <c r="D4444" t="s">
        <v>1002</v>
      </c>
      <c r="E4444" s="23">
        <v>42309</v>
      </c>
      <c r="H4444" t="e">
        <v>#DIV/0!</v>
      </c>
      <c r="K4444" t="e">
        <v>#DIV/0!</v>
      </c>
      <c r="M4444" t="e">
        <v>#DIV/0!</v>
      </c>
      <c r="N4444">
        <v>0</v>
      </c>
      <c r="R4444" t="e">
        <v>#DIV/0!</v>
      </c>
    </row>
    <row r="4445" spans="1:19" x14ac:dyDescent="0.2">
      <c r="A4445" t="s">
        <v>17260</v>
      </c>
      <c r="B4445" t="s">
        <v>17261</v>
      </c>
      <c r="C4445" t="s">
        <v>225</v>
      </c>
      <c r="D4445" t="s">
        <v>1000</v>
      </c>
      <c r="E4445" s="23">
        <v>42309</v>
      </c>
      <c r="F4445">
        <v>3</v>
      </c>
      <c r="G4445">
        <v>5</v>
      </c>
      <c r="H4445">
        <v>0.6</v>
      </c>
      <c r="I4445">
        <v>38</v>
      </c>
      <c r="J4445">
        <v>20</v>
      </c>
      <c r="K4445">
        <v>1.9</v>
      </c>
      <c r="L4445">
        <v>50</v>
      </c>
      <c r="M4445">
        <v>0.4</v>
      </c>
      <c r="N4445">
        <v>38</v>
      </c>
      <c r="P4445">
        <v>0</v>
      </c>
      <c r="Q4445">
        <v>0</v>
      </c>
      <c r="R4445" t="e">
        <v>#DIV/0!</v>
      </c>
      <c r="S4445">
        <v>0</v>
      </c>
    </row>
    <row r="4446" spans="1:19" x14ac:dyDescent="0.2">
      <c r="A4446" t="s">
        <v>17467</v>
      </c>
      <c r="B4446" t="s">
        <v>17468</v>
      </c>
      <c r="C4446" t="s">
        <v>226</v>
      </c>
      <c r="D4446" t="s">
        <v>1002</v>
      </c>
      <c r="E4446" s="23">
        <v>42309</v>
      </c>
      <c r="F4446">
        <v>3</v>
      </c>
      <c r="G4446">
        <v>5</v>
      </c>
      <c r="H4446">
        <v>0.6</v>
      </c>
      <c r="I4446">
        <v>38</v>
      </c>
      <c r="J4446">
        <v>20</v>
      </c>
      <c r="K4446">
        <v>1.9</v>
      </c>
      <c r="L4446">
        <v>50</v>
      </c>
      <c r="M4446">
        <v>0.4</v>
      </c>
      <c r="N4446">
        <v>38</v>
      </c>
      <c r="P4446">
        <v>0</v>
      </c>
      <c r="Q4446">
        <v>0</v>
      </c>
      <c r="R4446" t="e">
        <v>#DIV/0!</v>
      </c>
      <c r="S4446">
        <v>0</v>
      </c>
    </row>
    <row r="4447" spans="1:19" x14ac:dyDescent="0.2">
      <c r="A4447" t="s">
        <v>17644</v>
      </c>
      <c r="B4447" t="s">
        <v>17645</v>
      </c>
      <c r="C4447" t="s">
        <v>232</v>
      </c>
      <c r="D4447" t="s">
        <v>1000</v>
      </c>
      <c r="E4447" s="23">
        <v>42309</v>
      </c>
      <c r="F4447">
        <v>12</v>
      </c>
      <c r="G4447">
        <v>8</v>
      </c>
      <c r="H4447">
        <v>1.5</v>
      </c>
      <c r="I4447">
        <v>96</v>
      </c>
      <c r="J4447">
        <v>87</v>
      </c>
      <c r="K4447">
        <v>1.103448275862069</v>
      </c>
      <c r="L4447">
        <v>95</v>
      </c>
      <c r="M4447">
        <v>0.91578947368421049</v>
      </c>
      <c r="N4447">
        <v>93</v>
      </c>
      <c r="P4447">
        <v>0</v>
      </c>
      <c r="Q4447">
        <v>0</v>
      </c>
      <c r="R4447" t="e">
        <v>#DIV/0!</v>
      </c>
      <c r="S4447">
        <v>3</v>
      </c>
    </row>
    <row r="4448" spans="1:19" x14ac:dyDescent="0.2">
      <c r="A4448" t="s">
        <v>17841</v>
      </c>
      <c r="B4448" t="s">
        <v>17842</v>
      </c>
      <c r="C4448" t="s">
        <v>231</v>
      </c>
      <c r="D4448" t="s">
        <v>1002</v>
      </c>
      <c r="E4448" s="23">
        <v>42309</v>
      </c>
      <c r="F4448">
        <v>12</v>
      </c>
      <c r="G4448">
        <v>8</v>
      </c>
      <c r="H4448">
        <v>1.5</v>
      </c>
      <c r="I4448">
        <v>96</v>
      </c>
      <c r="J4448">
        <v>87</v>
      </c>
      <c r="K4448">
        <v>1.103448275862069</v>
      </c>
      <c r="L4448">
        <v>95</v>
      </c>
      <c r="M4448">
        <v>0.91578947368421049</v>
      </c>
      <c r="N4448">
        <v>93</v>
      </c>
      <c r="P4448">
        <v>0</v>
      </c>
      <c r="Q4448">
        <v>0</v>
      </c>
      <c r="R4448" t="e">
        <v>#DIV/0!</v>
      </c>
      <c r="S4448">
        <v>3</v>
      </c>
    </row>
    <row r="4449" spans="1:19" x14ac:dyDescent="0.2">
      <c r="A4449" t="s">
        <v>18018</v>
      </c>
      <c r="B4449" t="s">
        <v>18019</v>
      </c>
      <c r="C4449" t="s">
        <v>317</v>
      </c>
      <c r="D4449" t="s">
        <v>1000</v>
      </c>
      <c r="E4449" s="23">
        <v>42309</v>
      </c>
      <c r="F4449">
        <v>8</v>
      </c>
      <c r="G4449">
        <v>9</v>
      </c>
      <c r="H4449">
        <v>0.88888888888888884</v>
      </c>
      <c r="I4449">
        <v>16</v>
      </c>
      <c r="J4449">
        <v>26</v>
      </c>
      <c r="K4449">
        <v>0.61538461538461542</v>
      </c>
      <c r="L4449">
        <v>26</v>
      </c>
      <c r="M4449">
        <v>1</v>
      </c>
      <c r="N4449">
        <v>16</v>
      </c>
      <c r="P4449">
        <v>2</v>
      </c>
      <c r="Q4449">
        <v>2</v>
      </c>
      <c r="R4449">
        <v>1</v>
      </c>
      <c r="S4449">
        <v>0</v>
      </c>
    </row>
    <row r="4450" spans="1:19" x14ac:dyDescent="0.2">
      <c r="A4450" t="s">
        <v>18197</v>
      </c>
      <c r="B4450" t="s">
        <v>18198</v>
      </c>
      <c r="C4450" t="s">
        <v>316</v>
      </c>
      <c r="D4450" t="s">
        <v>1002</v>
      </c>
      <c r="E4450" s="23">
        <v>42309</v>
      </c>
      <c r="F4450">
        <v>8</v>
      </c>
      <c r="G4450">
        <v>9</v>
      </c>
      <c r="H4450">
        <v>0.88888888888888884</v>
      </c>
      <c r="I4450">
        <v>16</v>
      </c>
      <c r="J4450">
        <v>26</v>
      </c>
      <c r="K4450">
        <v>0.61538461538461542</v>
      </c>
      <c r="L4450">
        <v>26</v>
      </c>
      <c r="M4450">
        <v>1</v>
      </c>
      <c r="N4450">
        <v>16</v>
      </c>
      <c r="P4450">
        <v>2</v>
      </c>
      <c r="Q4450">
        <v>2</v>
      </c>
      <c r="R4450">
        <v>1</v>
      </c>
      <c r="S4450">
        <v>0</v>
      </c>
    </row>
    <row r="4451" spans="1:19" x14ac:dyDescent="0.2">
      <c r="A4451" t="s">
        <v>18450</v>
      </c>
      <c r="B4451" t="s">
        <v>18451</v>
      </c>
      <c r="C4451" t="s">
        <v>214</v>
      </c>
      <c r="D4451" t="s">
        <v>1000</v>
      </c>
      <c r="E4451" s="23">
        <v>42309</v>
      </c>
      <c r="F4451">
        <v>14</v>
      </c>
      <c r="G4451">
        <v>13</v>
      </c>
      <c r="H4451">
        <v>1.0769230769230769</v>
      </c>
      <c r="I4451">
        <v>106</v>
      </c>
      <c r="J4451">
        <v>140</v>
      </c>
      <c r="K4451">
        <v>0.75714285714285712</v>
      </c>
      <c r="L4451">
        <v>154</v>
      </c>
      <c r="M4451">
        <v>0.90909090909090906</v>
      </c>
      <c r="N4451">
        <v>87</v>
      </c>
      <c r="P4451">
        <v>7</v>
      </c>
      <c r="Q4451">
        <v>10</v>
      </c>
      <c r="R4451">
        <v>0.7</v>
      </c>
      <c r="S4451">
        <v>19</v>
      </c>
    </row>
    <row r="4452" spans="1:19" x14ac:dyDescent="0.2">
      <c r="A4452" t="s">
        <v>18629</v>
      </c>
      <c r="B4452" t="s">
        <v>18630</v>
      </c>
      <c r="C4452" t="s">
        <v>215</v>
      </c>
      <c r="D4452" t="s">
        <v>1002</v>
      </c>
      <c r="E4452" s="23">
        <v>42309</v>
      </c>
      <c r="F4452">
        <v>6</v>
      </c>
      <c r="G4452">
        <v>6</v>
      </c>
      <c r="H4452">
        <v>1</v>
      </c>
      <c r="I4452">
        <v>34</v>
      </c>
      <c r="J4452">
        <v>40</v>
      </c>
      <c r="K4452">
        <v>0.85</v>
      </c>
      <c r="L4452">
        <v>54</v>
      </c>
      <c r="M4452">
        <v>0.7407407407407407</v>
      </c>
      <c r="N4452">
        <v>32</v>
      </c>
      <c r="O4452">
        <v>0.97499999999999998</v>
      </c>
      <c r="P4452">
        <v>4</v>
      </c>
      <c r="Q4452">
        <v>6</v>
      </c>
      <c r="R4452">
        <v>0.66666666666666663</v>
      </c>
      <c r="S4452">
        <v>2</v>
      </c>
    </row>
    <row r="4453" spans="1:19" x14ac:dyDescent="0.2">
      <c r="A4453" t="s">
        <v>18806</v>
      </c>
      <c r="B4453" t="s">
        <v>18807</v>
      </c>
      <c r="C4453" t="s">
        <v>216</v>
      </c>
      <c r="D4453" t="s">
        <v>1002</v>
      </c>
      <c r="E4453" s="23">
        <v>42309</v>
      </c>
      <c r="F4453">
        <v>8</v>
      </c>
      <c r="G4453">
        <v>7</v>
      </c>
      <c r="H4453">
        <v>1.1428571428571428</v>
      </c>
      <c r="I4453">
        <v>72</v>
      </c>
      <c r="J4453">
        <v>100</v>
      </c>
      <c r="K4453">
        <v>0.72</v>
      </c>
      <c r="L4453">
        <v>100</v>
      </c>
      <c r="M4453">
        <v>1</v>
      </c>
      <c r="N4453">
        <v>55</v>
      </c>
      <c r="P4453">
        <v>3</v>
      </c>
      <c r="Q4453">
        <v>4</v>
      </c>
      <c r="R4453">
        <v>0.75</v>
      </c>
      <c r="S4453">
        <v>17</v>
      </c>
    </row>
    <row r="4454" spans="1:19" x14ac:dyDescent="0.2">
      <c r="A4454" t="s">
        <v>18983</v>
      </c>
      <c r="B4454" t="s">
        <v>18984</v>
      </c>
      <c r="C4454" t="s">
        <v>229</v>
      </c>
      <c r="D4454" t="s">
        <v>1002</v>
      </c>
      <c r="E4454" s="23">
        <v>42309</v>
      </c>
      <c r="F4454">
        <v>1</v>
      </c>
      <c r="G4454">
        <v>2</v>
      </c>
      <c r="H4454">
        <v>0.5</v>
      </c>
      <c r="I4454">
        <v>7</v>
      </c>
      <c r="J4454">
        <v>6</v>
      </c>
      <c r="K4454">
        <v>1.1666666666666667</v>
      </c>
      <c r="L4454">
        <v>12</v>
      </c>
      <c r="M4454">
        <v>0.5</v>
      </c>
      <c r="N4454">
        <v>6</v>
      </c>
      <c r="P4454">
        <v>1</v>
      </c>
      <c r="Q4454">
        <v>1</v>
      </c>
      <c r="R4454">
        <v>1</v>
      </c>
      <c r="S4454">
        <v>1</v>
      </c>
    </row>
    <row r="4455" spans="1:19" x14ac:dyDescent="0.2">
      <c r="A4455" t="s">
        <v>19160</v>
      </c>
      <c r="B4455" t="s">
        <v>19161</v>
      </c>
      <c r="C4455" t="s">
        <v>230</v>
      </c>
      <c r="D4455" t="s">
        <v>1000</v>
      </c>
      <c r="E4455" s="23">
        <v>42309</v>
      </c>
      <c r="F4455">
        <v>1</v>
      </c>
      <c r="G4455">
        <v>2</v>
      </c>
      <c r="H4455">
        <v>0.5</v>
      </c>
      <c r="I4455">
        <v>7</v>
      </c>
      <c r="J4455">
        <v>6</v>
      </c>
      <c r="K4455">
        <v>1.1666666666666667</v>
      </c>
      <c r="L4455">
        <v>12</v>
      </c>
      <c r="M4455">
        <v>0.5</v>
      </c>
      <c r="N4455">
        <v>6</v>
      </c>
      <c r="P4455">
        <v>1</v>
      </c>
      <c r="Q4455">
        <v>1</v>
      </c>
      <c r="R4455">
        <v>1</v>
      </c>
      <c r="S4455">
        <v>1</v>
      </c>
    </row>
    <row r="4456" spans="1:19" x14ac:dyDescent="0.2">
      <c r="A4456" t="s">
        <v>19339</v>
      </c>
      <c r="B4456" t="s">
        <v>19340</v>
      </c>
      <c r="C4456" t="s">
        <v>234</v>
      </c>
      <c r="D4456" t="s">
        <v>1000</v>
      </c>
      <c r="E4456" s="23">
        <v>42309</v>
      </c>
      <c r="F4456">
        <v>3</v>
      </c>
      <c r="G4456">
        <v>7</v>
      </c>
      <c r="H4456">
        <v>0.42857142857142855</v>
      </c>
      <c r="I4456">
        <v>10</v>
      </c>
      <c r="J4456">
        <v>30</v>
      </c>
      <c r="K4456">
        <v>0.33333333333333331</v>
      </c>
      <c r="L4456">
        <v>30</v>
      </c>
      <c r="M4456">
        <v>1</v>
      </c>
      <c r="N4456">
        <v>10</v>
      </c>
      <c r="P4456">
        <v>0</v>
      </c>
      <c r="Q4456">
        <v>0</v>
      </c>
      <c r="R4456" t="e">
        <v>#DIV/0!</v>
      </c>
      <c r="S4456">
        <v>0</v>
      </c>
    </row>
    <row r="4457" spans="1:19" x14ac:dyDescent="0.2">
      <c r="A4457" t="s">
        <v>19518</v>
      </c>
      <c r="B4457" t="s">
        <v>19519</v>
      </c>
      <c r="C4457" t="s">
        <v>233</v>
      </c>
      <c r="D4457" t="s">
        <v>1002</v>
      </c>
      <c r="E4457" s="23">
        <v>42309</v>
      </c>
      <c r="F4457">
        <v>3</v>
      </c>
      <c r="G4457">
        <v>7</v>
      </c>
      <c r="H4457">
        <v>0.42857142857142855</v>
      </c>
      <c r="I4457">
        <v>10</v>
      </c>
      <c r="J4457">
        <v>30</v>
      </c>
      <c r="K4457">
        <v>0.33333333333333331</v>
      </c>
      <c r="L4457">
        <v>30</v>
      </c>
      <c r="M4457">
        <v>1</v>
      </c>
      <c r="N4457">
        <v>10</v>
      </c>
      <c r="P4457">
        <v>0</v>
      </c>
      <c r="Q4457">
        <v>0</v>
      </c>
      <c r="R4457" t="e">
        <v>#DIV/0!</v>
      </c>
      <c r="S4457">
        <v>0</v>
      </c>
    </row>
    <row r="4458" spans="1:19" x14ac:dyDescent="0.2">
      <c r="A4458" t="s">
        <v>19616</v>
      </c>
      <c r="B4458" t="s">
        <v>19617</v>
      </c>
      <c r="C4458" t="s">
        <v>342</v>
      </c>
      <c r="D4458" t="s">
        <v>1000</v>
      </c>
      <c r="E4458" s="23">
        <v>42309</v>
      </c>
      <c r="F4458">
        <v>4</v>
      </c>
      <c r="G4458">
        <v>0</v>
      </c>
      <c r="H4458" t="e">
        <v>#DIV/0!</v>
      </c>
      <c r="I4458">
        <v>38</v>
      </c>
      <c r="J4458">
        <v>40</v>
      </c>
      <c r="K4458">
        <v>0.95</v>
      </c>
      <c r="L4458">
        <v>40</v>
      </c>
      <c r="M4458">
        <v>1</v>
      </c>
      <c r="N4458">
        <v>38</v>
      </c>
      <c r="P4458">
        <v>0</v>
      </c>
      <c r="Q4458">
        <v>0</v>
      </c>
      <c r="R4458" t="e">
        <v>#DIV/0!</v>
      </c>
      <c r="S4458">
        <v>0</v>
      </c>
    </row>
    <row r="4459" spans="1:19" x14ac:dyDescent="0.2">
      <c r="A4459" t="s">
        <v>19716</v>
      </c>
      <c r="B4459" t="s">
        <v>19717</v>
      </c>
      <c r="C4459" t="s">
        <v>340</v>
      </c>
      <c r="D4459" t="s">
        <v>1002</v>
      </c>
      <c r="E4459" s="23">
        <v>42309</v>
      </c>
      <c r="F4459">
        <v>4</v>
      </c>
      <c r="G4459">
        <v>0</v>
      </c>
      <c r="H4459" t="e">
        <v>#DIV/0!</v>
      </c>
      <c r="I4459">
        <v>38</v>
      </c>
      <c r="J4459">
        <v>40</v>
      </c>
      <c r="K4459">
        <v>0.95</v>
      </c>
      <c r="L4459">
        <v>40</v>
      </c>
      <c r="M4459">
        <v>1</v>
      </c>
      <c r="N4459">
        <v>38</v>
      </c>
      <c r="P4459">
        <v>0</v>
      </c>
      <c r="Q4459">
        <v>0</v>
      </c>
      <c r="R4459" t="e">
        <v>#DIV/0!</v>
      </c>
      <c r="S4459">
        <v>0</v>
      </c>
    </row>
    <row r="4460" spans="1:19" x14ac:dyDescent="0.2">
      <c r="A4460" t="s">
        <v>19893</v>
      </c>
      <c r="B4460" t="s">
        <v>19894</v>
      </c>
      <c r="C4460" t="s">
        <v>220</v>
      </c>
      <c r="D4460" t="s">
        <v>1000</v>
      </c>
      <c r="E4460" s="23">
        <v>42309</v>
      </c>
      <c r="F4460">
        <v>22</v>
      </c>
      <c r="G4460">
        <v>16</v>
      </c>
      <c r="H4460">
        <v>1.375</v>
      </c>
      <c r="I4460">
        <v>39</v>
      </c>
      <c r="J4460">
        <v>44</v>
      </c>
      <c r="K4460">
        <v>0.88636363636363635</v>
      </c>
      <c r="L4460">
        <v>48</v>
      </c>
      <c r="M4460">
        <v>0.91666666666666663</v>
      </c>
      <c r="N4460">
        <v>34</v>
      </c>
      <c r="P4460">
        <v>0</v>
      </c>
      <c r="Q4460">
        <v>1</v>
      </c>
      <c r="R4460">
        <v>0</v>
      </c>
      <c r="S4460">
        <v>5</v>
      </c>
    </row>
    <row r="4461" spans="1:19" x14ac:dyDescent="0.2">
      <c r="A4461" t="s">
        <v>20072</v>
      </c>
      <c r="B4461" t="s">
        <v>20073</v>
      </c>
      <c r="C4461" t="s">
        <v>221</v>
      </c>
      <c r="D4461" t="s">
        <v>1002</v>
      </c>
      <c r="E4461" s="23">
        <v>42309</v>
      </c>
      <c r="F4461">
        <v>16</v>
      </c>
      <c r="G4461">
        <v>12</v>
      </c>
      <c r="H4461">
        <v>1.3333333333333333</v>
      </c>
      <c r="I4461">
        <v>35</v>
      </c>
      <c r="J4461">
        <v>36</v>
      </c>
      <c r="K4461">
        <v>0.97222222222222221</v>
      </c>
      <c r="L4461">
        <v>40</v>
      </c>
      <c r="M4461">
        <v>0.9</v>
      </c>
      <c r="N4461">
        <v>30</v>
      </c>
      <c r="O4461">
        <v>0.77949999999999997</v>
      </c>
      <c r="P4461">
        <v>0</v>
      </c>
      <c r="Q4461">
        <v>1</v>
      </c>
      <c r="R4461">
        <v>0</v>
      </c>
      <c r="S4461">
        <v>5</v>
      </c>
    </row>
    <row r="4462" spans="1:19" x14ac:dyDescent="0.2">
      <c r="A4462" t="s">
        <v>20249</v>
      </c>
      <c r="B4462" t="s">
        <v>20250</v>
      </c>
      <c r="C4462" t="s">
        <v>222</v>
      </c>
      <c r="D4462" t="s">
        <v>1002</v>
      </c>
      <c r="E4462" s="23">
        <v>42309</v>
      </c>
      <c r="F4462">
        <v>6</v>
      </c>
      <c r="G4462">
        <v>4</v>
      </c>
      <c r="H4462">
        <v>1.5</v>
      </c>
      <c r="I4462">
        <v>4</v>
      </c>
      <c r="J4462">
        <v>8</v>
      </c>
      <c r="K4462">
        <v>0.5</v>
      </c>
      <c r="L4462">
        <v>8</v>
      </c>
      <c r="M4462">
        <v>1</v>
      </c>
      <c r="N4462">
        <v>4</v>
      </c>
      <c r="O4462">
        <v>0.83499999999999996</v>
      </c>
      <c r="P4462">
        <v>0</v>
      </c>
      <c r="Q4462">
        <v>0</v>
      </c>
      <c r="R4462" t="e">
        <v>#DIV/0!</v>
      </c>
      <c r="S4462">
        <v>0</v>
      </c>
    </row>
    <row r="4463" spans="1:19" x14ac:dyDescent="0.2">
      <c r="A4463" t="s">
        <v>20426</v>
      </c>
      <c r="B4463" t="s">
        <v>20427</v>
      </c>
      <c r="C4463" t="s">
        <v>211</v>
      </c>
      <c r="D4463" t="s">
        <v>1002</v>
      </c>
      <c r="E4463" s="23">
        <v>42309</v>
      </c>
      <c r="F4463">
        <v>3</v>
      </c>
      <c r="G4463">
        <v>3</v>
      </c>
      <c r="H4463">
        <v>1</v>
      </c>
      <c r="I4463">
        <v>37</v>
      </c>
      <c r="J4463">
        <v>24</v>
      </c>
      <c r="K4463">
        <v>1.5416666666666667</v>
      </c>
      <c r="L4463">
        <v>24</v>
      </c>
      <c r="M4463">
        <v>1</v>
      </c>
      <c r="N4463">
        <v>28</v>
      </c>
      <c r="P4463">
        <v>0</v>
      </c>
      <c r="Q4463">
        <v>1</v>
      </c>
      <c r="R4463">
        <v>0</v>
      </c>
      <c r="S4463">
        <v>9</v>
      </c>
    </row>
    <row r="4464" spans="1:19" x14ac:dyDescent="0.2">
      <c r="A4464" t="s">
        <v>20603</v>
      </c>
      <c r="B4464" t="s">
        <v>20604</v>
      </c>
      <c r="C4464" t="s">
        <v>207</v>
      </c>
      <c r="D4464" t="s">
        <v>1000</v>
      </c>
      <c r="E4464" s="23">
        <v>42309</v>
      </c>
      <c r="F4464">
        <v>11</v>
      </c>
      <c r="G4464">
        <v>13</v>
      </c>
      <c r="H4464">
        <v>0.84615384615384615</v>
      </c>
      <c r="I4464">
        <v>74</v>
      </c>
      <c r="J4464">
        <v>69</v>
      </c>
      <c r="K4464">
        <v>1.0724637681159421</v>
      </c>
      <c r="L4464">
        <v>69</v>
      </c>
      <c r="M4464">
        <v>1</v>
      </c>
      <c r="N4464">
        <v>62</v>
      </c>
      <c r="P4464">
        <v>2</v>
      </c>
      <c r="Q4464">
        <v>4</v>
      </c>
      <c r="R4464">
        <v>0.5</v>
      </c>
      <c r="S4464">
        <v>12</v>
      </c>
    </row>
    <row r="4465" spans="1:19" x14ac:dyDescent="0.2">
      <c r="A4465" t="s">
        <v>20847</v>
      </c>
      <c r="B4465" t="s">
        <v>20848</v>
      </c>
      <c r="C4465" t="s">
        <v>210</v>
      </c>
      <c r="D4465" t="s">
        <v>1002</v>
      </c>
      <c r="E4465" s="23">
        <v>42309</v>
      </c>
      <c r="F4465">
        <v>5</v>
      </c>
      <c r="G4465">
        <v>7</v>
      </c>
      <c r="H4465">
        <v>0.7142857142857143</v>
      </c>
      <c r="I4465">
        <v>22</v>
      </c>
      <c r="J4465">
        <v>35</v>
      </c>
      <c r="K4465">
        <v>0.62857142857142856</v>
      </c>
      <c r="L4465">
        <v>35</v>
      </c>
      <c r="M4465">
        <v>1</v>
      </c>
      <c r="N4465">
        <v>19</v>
      </c>
      <c r="O4465">
        <v>0.92500000000000004</v>
      </c>
      <c r="P4465">
        <v>2</v>
      </c>
      <c r="Q4465">
        <v>3</v>
      </c>
      <c r="R4465">
        <v>0.66666666666666663</v>
      </c>
      <c r="S4465">
        <v>3</v>
      </c>
    </row>
    <row r="4466" spans="1:19" x14ac:dyDescent="0.2">
      <c r="A4466" t="s">
        <v>21024</v>
      </c>
      <c r="B4466" t="s">
        <v>21025</v>
      </c>
      <c r="C4466" t="s">
        <v>208</v>
      </c>
      <c r="D4466" t="s">
        <v>1002</v>
      </c>
      <c r="E4466" s="23">
        <v>42309</v>
      </c>
      <c r="F4466">
        <v>3</v>
      </c>
      <c r="G4466">
        <v>3</v>
      </c>
      <c r="H4466">
        <v>1</v>
      </c>
      <c r="I4466">
        <v>15</v>
      </c>
      <c r="J4466">
        <v>10</v>
      </c>
      <c r="K4466">
        <v>1.5</v>
      </c>
      <c r="L4466">
        <v>10</v>
      </c>
      <c r="M4466">
        <v>1</v>
      </c>
      <c r="N4466">
        <v>15</v>
      </c>
      <c r="P4466">
        <v>0</v>
      </c>
      <c r="Q4466">
        <v>0</v>
      </c>
      <c r="R4466" t="e">
        <v>#DIV/0!</v>
      </c>
      <c r="S4466">
        <v>0</v>
      </c>
    </row>
    <row r="4467" spans="1:19" x14ac:dyDescent="0.2">
      <c r="A4467" t="s">
        <v>21279</v>
      </c>
      <c r="B4467" t="s">
        <v>21280</v>
      </c>
      <c r="C4467" t="s">
        <v>213</v>
      </c>
      <c r="D4467" t="s">
        <v>1002</v>
      </c>
      <c r="E4467" s="23">
        <v>42309</v>
      </c>
      <c r="F4467">
        <v>2</v>
      </c>
      <c r="G4467">
        <v>3</v>
      </c>
      <c r="H4467">
        <v>0.66666666666666663</v>
      </c>
      <c r="I4467">
        <v>15</v>
      </c>
      <c r="J4467">
        <v>12</v>
      </c>
      <c r="K4467">
        <v>1.25</v>
      </c>
      <c r="L4467">
        <v>20</v>
      </c>
      <c r="M4467">
        <v>0.6</v>
      </c>
      <c r="N4467">
        <v>13</v>
      </c>
      <c r="P4467">
        <v>1</v>
      </c>
      <c r="Q4467">
        <v>1</v>
      </c>
      <c r="R4467">
        <v>1</v>
      </c>
      <c r="S4467">
        <v>2</v>
      </c>
    </row>
    <row r="4468" spans="1:19" x14ac:dyDescent="0.2">
      <c r="A4468" t="s">
        <v>21521</v>
      </c>
      <c r="B4468" t="s">
        <v>21522</v>
      </c>
      <c r="C4468" t="s">
        <v>212</v>
      </c>
      <c r="D4468" t="s">
        <v>1000</v>
      </c>
      <c r="E4468" s="23">
        <v>42309</v>
      </c>
      <c r="F4468">
        <v>2</v>
      </c>
      <c r="G4468">
        <v>3</v>
      </c>
      <c r="H4468">
        <v>0.66666666666666663</v>
      </c>
      <c r="I4468">
        <v>15</v>
      </c>
      <c r="J4468">
        <v>12</v>
      </c>
      <c r="K4468">
        <v>1.25</v>
      </c>
      <c r="L4468">
        <v>20</v>
      </c>
      <c r="M4468">
        <v>0.6</v>
      </c>
      <c r="N4468">
        <v>13</v>
      </c>
      <c r="P4468">
        <v>1</v>
      </c>
      <c r="Q4468">
        <v>1</v>
      </c>
      <c r="R4468">
        <v>1</v>
      </c>
      <c r="S4468">
        <v>2</v>
      </c>
    </row>
    <row r="4469" spans="1:19" x14ac:dyDescent="0.2">
      <c r="A4469" t="s">
        <v>21730</v>
      </c>
      <c r="B4469" t="s">
        <v>21731</v>
      </c>
      <c r="C4469" t="s">
        <v>217</v>
      </c>
      <c r="D4469" t="s">
        <v>1000</v>
      </c>
      <c r="E4469" s="23">
        <v>42309</v>
      </c>
      <c r="F4469">
        <v>3</v>
      </c>
      <c r="G4469">
        <v>7</v>
      </c>
      <c r="H4469">
        <v>0.42857142857142855</v>
      </c>
      <c r="I4469">
        <v>17</v>
      </c>
      <c r="J4469">
        <v>60</v>
      </c>
      <c r="K4469">
        <v>0.28333333333333333</v>
      </c>
      <c r="L4469">
        <v>60</v>
      </c>
      <c r="M4469">
        <v>1</v>
      </c>
      <c r="N4469">
        <v>17</v>
      </c>
      <c r="P4469">
        <v>0</v>
      </c>
      <c r="Q4469">
        <v>0</v>
      </c>
      <c r="R4469" t="e">
        <v>#DIV/0!</v>
      </c>
      <c r="S4469">
        <v>0</v>
      </c>
    </row>
    <row r="4470" spans="1:19" x14ac:dyDescent="0.2">
      <c r="A4470" t="s">
        <v>21974</v>
      </c>
      <c r="B4470" t="s">
        <v>21975</v>
      </c>
      <c r="C4470" t="s">
        <v>218</v>
      </c>
      <c r="D4470" t="s">
        <v>1002</v>
      </c>
      <c r="E4470" s="23">
        <v>42309</v>
      </c>
      <c r="F4470">
        <v>0</v>
      </c>
      <c r="G4470">
        <v>4</v>
      </c>
      <c r="H4470">
        <v>0</v>
      </c>
      <c r="I4470">
        <v>2</v>
      </c>
      <c r="J4470">
        <v>20</v>
      </c>
      <c r="K4470">
        <v>0.1</v>
      </c>
      <c r="L4470">
        <v>20</v>
      </c>
      <c r="M4470">
        <v>1</v>
      </c>
      <c r="N4470">
        <v>2</v>
      </c>
      <c r="P4470">
        <v>0</v>
      </c>
      <c r="Q4470">
        <v>0</v>
      </c>
      <c r="R4470" t="e">
        <v>#DIV/0!</v>
      </c>
      <c r="S4470">
        <v>0</v>
      </c>
    </row>
    <row r="4471" spans="1:19" x14ac:dyDescent="0.2">
      <c r="A4471" t="s">
        <v>22151</v>
      </c>
      <c r="B4471" t="s">
        <v>22152</v>
      </c>
      <c r="C4471" t="s">
        <v>219</v>
      </c>
      <c r="D4471" t="s">
        <v>1002</v>
      </c>
      <c r="E4471" s="23">
        <v>42309</v>
      </c>
      <c r="F4471">
        <v>3</v>
      </c>
      <c r="G4471">
        <v>3</v>
      </c>
      <c r="H4471">
        <v>1</v>
      </c>
      <c r="I4471">
        <v>15</v>
      </c>
      <c r="J4471">
        <v>40</v>
      </c>
      <c r="K4471">
        <v>0.375</v>
      </c>
      <c r="L4471">
        <v>40</v>
      </c>
      <c r="M4471">
        <v>1</v>
      </c>
      <c r="N4471">
        <v>15</v>
      </c>
      <c r="P4471">
        <v>0</v>
      </c>
      <c r="Q4471">
        <v>0</v>
      </c>
      <c r="R4471" t="e">
        <v>#DIV/0!</v>
      </c>
      <c r="S4471">
        <v>0</v>
      </c>
    </row>
    <row r="4472" spans="1:19" x14ac:dyDescent="0.2">
      <c r="A4472" t="s">
        <v>9321</v>
      </c>
      <c r="B4472" t="s">
        <v>9322</v>
      </c>
      <c r="C4472" t="s">
        <v>211</v>
      </c>
      <c r="D4472" t="s">
        <v>1000</v>
      </c>
      <c r="E4472" s="23">
        <v>42339</v>
      </c>
      <c r="F4472">
        <v>3</v>
      </c>
      <c r="G4472">
        <v>3</v>
      </c>
      <c r="H4472">
        <v>1</v>
      </c>
      <c r="I4472">
        <v>40</v>
      </c>
      <c r="J4472">
        <v>36</v>
      </c>
      <c r="K4472">
        <v>1.1111111111111112</v>
      </c>
      <c r="L4472">
        <v>36</v>
      </c>
      <c r="M4472">
        <v>1</v>
      </c>
      <c r="N4472">
        <v>30</v>
      </c>
      <c r="P4472">
        <v>0</v>
      </c>
      <c r="Q4472">
        <v>5</v>
      </c>
      <c r="R4472">
        <v>0</v>
      </c>
      <c r="S4472">
        <v>10</v>
      </c>
    </row>
    <row r="4473" spans="1:19" x14ac:dyDescent="0.2">
      <c r="A4473" t="s">
        <v>8482</v>
      </c>
      <c r="B4473" t="s">
        <v>8483</v>
      </c>
      <c r="C4473" t="s">
        <v>213</v>
      </c>
      <c r="D4473" t="s">
        <v>1000</v>
      </c>
      <c r="E4473" s="23">
        <v>42339</v>
      </c>
      <c r="F4473">
        <v>2</v>
      </c>
      <c r="G4473">
        <v>3</v>
      </c>
      <c r="H4473">
        <v>0.66666666666666663</v>
      </c>
      <c r="I4473">
        <v>13</v>
      </c>
      <c r="J4473">
        <v>13</v>
      </c>
      <c r="K4473">
        <v>1</v>
      </c>
      <c r="L4473">
        <v>25</v>
      </c>
      <c r="M4473">
        <v>0.52</v>
      </c>
      <c r="N4473">
        <v>12</v>
      </c>
      <c r="P4473">
        <v>2</v>
      </c>
      <c r="Q4473">
        <v>3</v>
      </c>
      <c r="R4473">
        <v>0.66666666666666663</v>
      </c>
      <c r="S4473">
        <v>1</v>
      </c>
    </row>
    <row r="4474" spans="1:19" x14ac:dyDescent="0.2">
      <c r="A4474" t="s">
        <v>5058</v>
      </c>
      <c r="B4474" t="s">
        <v>5059</v>
      </c>
      <c r="C4474" t="s">
        <v>229</v>
      </c>
      <c r="D4474" t="s">
        <v>1000</v>
      </c>
      <c r="E4474" s="23">
        <v>42339</v>
      </c>
      <c r="F4474">
        <v>1</v>
      </c>
      <c r="G4474">
        <v>2</v>
      </c>
      <c r="H4474">
        <v>0.5</v>
      </c>
      <c r="I4474">
        <v>10</v>
      </c>
      <c r="J4474">
        <v>10</v>
      </c>
      <c r="K4474">
        <v>1</v>
      </c>
      <c r="L4474">
        <v>20</v>
      </c>
      <c r="M4474">
        <v>0.5</v>
      </c>
      <c r="N4474">
        <v>7</v>
      </c>
      <c r="P4474">
        <v>0</v>
      </c>
      <c r="Q4474">
        <v>0</v>
      </c>
      <c r="R4474" t="e">
        <v>#DIV/0!</v>
      </c>
      <c r="S4474">
        <v>3</v>
      </c>
    </row>
    <row r="4475" spans="1:19" x14ac:dyDescent="0.2">
      <c r="A4475" t="s">
        <v>5682</v>
      </c>
      <c r="B4475" t="s">
        <v>5683</v>
      </c>
      <c r="C4475" t="s">
        <v>1047</v>
      </c>
      <c r="D4475" t="s">
        <v>1000</v>
      </c>
      <c r="E4475" s="23">
        <v>42339</v>
      </c>
      <c r="F4475">
        <v>8</v>
      </c>
      <c r="G4475">
        <v>5</v>
      </c>
      <c r="H4475">
        <v>1.6</v>
      </c>
      <c r="I4475">
        <v>25</v>
      </c>
      <c r="J4475">
        <v>25</v>
      </c>
      <c r="K4475">
        <v>1</v>
      </c>
      <c r="L4475">
        <v>25</v>
      </c>
      <c r="M4475">
        <v>1</v>
      </c>
      <c r="N4475">
        <v>24</v>
      </c>
      <c r="P4475">
        <v>2</v>
      </c>
      <c r="Q4475">
        <v>2</v>
      </c>
      <c r="R4475">
        <v>1</v>
      </c>
      <c r="S4475">
        <v>1</v>
      </c>
    </row>
    <row r="4476" spans="1:19" x14ac:dyDescent="0.2">
      <c r="A4476" t="s">
        <v>13218</v>
      </c>
      <c r="B4476" t="s">
        <v>13130</v>
      </c>
      <c r="C4476" t="s">
        <v>1051</v>
      </c>
      <c r="D4476" t="s">
        <v>1002</v>
      </c>
      <c r="E4476" s="23">
        <v>42339</v>
      </c>
      <c r="F4476">
        <v>2</v>
      </c>
      <c r="G4476">
        <v>5</v>
      </c>
      <c r="H4476">
        <v>0.4</v>
      </c>
      <c r="I4476">
        <v>1</v>
      </c>
      <c r="J4476">
        <v>15</v>
      </c>
      <c r="K4476">
        <v>6.6666666666666666E-2</v>
      </c>
      <c r="L4476">
        <v>15</v>
      </c>
      <c r="M4476">
        <v>1</v>
      </c>
      <c r="N4476">
        <v>1</v>
      </c>
      <c r="P4476">
        <v>0</v>
      </c>
      <c r="Q4476">
        <v>0</v>
      </c>
      <c r="R4476" t="e">
        <v>#DIV/0!</v>
      </c>
      <c r="S4476">
        <v>0</v>
      </c>
    </row>
    <row r="4477" spans="1:19" x14ac:dyDescent="0.2">
      <c r="A4477" t="s">
        <v>10559</v>
      </c>
      <c r="B4477" t="s">
        <v>10560</v>
      </c>
      <c r="C4477" t="s">
        <v>205</v>
      </c>
      <c r="D4477" t="s">
        <v>1000</v>
      </c>
      <c r="E4477" s="23">
        <v>42339</v>
      </c>
      <c r="F4477">
        <v>3</v>
      </c>
      <c r="G4477">
        <v>3</v>
      </c>
      <c r="H4477">
        <v>1</v>
      </c>
      <c r="I4477">
        <v>15</v>
      </c>
      <c r="J4477">
        <v>30</v>
      </c>
      <c r="K4477">
        <v>0.5</v>
      </c>
      <c r="L4477">
        <v>30</v>
      </c>
      <c r="M4477">
        <v>1</v>
      </c>
      <c r="N4477">
        <v>12</v>
      </c>
      <c r="O4477">
        <v>1.125</v>
      </c>
      <c r="P4477">
        <v>8</v>
      </c>
      <c r="Q4477">
        <v>9</v>
      </c>
      <c r="R4477">
        <v>0.88888888888888884</v>
      </c>
      <c r="S4477">
        <v>3</v>
      </c>
    </row>
    <row r="4478" spans="1:19" x14ac:dyDescent="0.2">
      <c r="A4478" t="s">
        <v>8906</v>
      </c>
      <c r="B4478" t="s">
        <v>8907</v>
      </c>
      <c r="C4478" t="s">
        <v>210</v>
      </c>
      <c r="D4478" t="s">
        <v>1000</v>
      </c>
      <c r="E4478" s="23">
        <v>42339</v>
      </c>
      <c r="F4478">
        <v>6</v>
      </c>
      <c r="G4478">
        <v>7</v>
      </c>
      <c r="H4478">
        <v>0.8571428571428571</v>
      </c>
      <c r="I4478">
        <v>26</v>
      </c>
      <c r="J4478">
        <v>48</v>
      </c>
      <c r="K4478">
        <v>0.54166666666666663</v>
      </c>
      <c r="L4478">
        <v>50</v>
      </c>
      <c r="M4478">
        <v>0.96</v>
      </c>
      <c r="N4478">
        <v>17</v>
      </c>
      <c r="O4478">
        <v>0.85</v>
      </c>
      <c r="P4478">
        <v>1</v>
      </c>
      <c r="Q4478">
        <v>4</v>
      </c>
      <c r="R4478">
        <v>0.25</v>
      </c>
      <c r="S4478">
        <v>9</v>
      </c>
    </row>
    <row r="4479" spans="1:19" x14ac:dyDescent="0.2">
      <c r="A4479" t="s">
        <v>6101</v>
      </c>
      <c r="B4479" t="s">
        <v>6102</v>
      </c>
      <c r="C4479" t="s">
        <v>215</v>
      </c>
      <c r="D4479" t="s">
        <v>1000</v>
      </c>
      <c r="E4479" s="23">
        <v>42339</v>
      </c>
      <c r="F4479">
        <v>6</v>
      </c>
      <c r="G4479">
        <v>7</v>
      </c>
      <c r="H4479">
        <v>0.8571428571428571</v>
      </c>
      <c r="I4479">
        <v>34</v>
      </c>
      <c r="J4479">
        <v>47</v>
      </c>
      <c r="K4479">
        <v>0.72340425531914898</v>
      </c>
      <c r="L4479">
        <v>45</v>
      </c>
      <c r="M4479">
        <v>1.0444444444444445</v>
      </c>
      <c r="N4479">
        <v>21</v>
      </c>
      <c r="O4479">
        <v>1.05</v>
      </c>
      <c r="P4479">
        <v>10</v>
      </c>
      <c r="Q4479">
        <v>11</v>
      </c>
      <c r="R4479">
        <v>0.90909090909090906</v>
      </c>
      <c r="S4479">
        <v>13</v>
      </c>
    </row>
    <row r="4480" spans="1:19" x14ac:dyDescent="0.2">
      <c r="A4480" t="s">
        <v>3401</v>
      </c>
      <c r="B4480" t="s">
        <v>3402</v>
      </c>
      <c r="C4480" t="s">
        <v>221</v>
      </c>
      <c r="D4480" t="s">
        <v>1000</v>
      </c>
      <c r="E4480" s="23">
        <v>42339</v>
      </c>
      <c r="F4480">
        <v>13</v>
      </c>
      <c r="G4480">
        <v>12</v>
      </c>
      <c r="H4480">
        <v>1.0833333333333333</v>
      </c>
      <c r="I4480">
        <v>39</v>
      </c>
      <c r="J4480">
        <v>36</v>
      </c>
      <c r="K4480">
        <v>1.0833333333333333</v>
      </c>
      <c r="L4480">
        <v>40</v>
      </c>
      <c r="M4480">
        <v>0.9</v>
      </c>
      <c r="N4480">
        <v>31</v>
      </c>
      <c r="O4480">
        <v>0.71530625000000003</v>
      </c>
      <c r="P4480">
        <v>2</v>
      </c>
      <c r="Q4480">
        <v>3</v>
      </c>
      <c r="R4480">
        <v>0.66666666666666663</v>
      </c>
      <c r="S4480">
        <v>8</v>
      </c>
    </row>
    <row r="4481" spans="1:19" x14ac:dyDescent="0.2">
      <c r="A4481" t="s">
        <v>3226</v>
      </c>
      <c r="B4481" t="s">
        <v>3227</v>
      </c>
      <c r="C4481" t="s">
        <v>222</v>
      </c>
      <c r="D4481" t="s">
        <v>1000</v>
      </c>
      <c r="E4481" s="23">
        <v>42339</v>
      </c>
      <c r="F4481">
        <v>5</v>
      </c>
      <c r="G4481">
        <v>4</v>
      </c>
      <c r="H4481">
        <v>1.25</v>
      </c>
      <c r="I4481">
        <v>4</v>
      </c>
      <c r="J4481">
        <v>8</v>
      </c>
      <c r="K4481">
        <v>0.5</v>
      </c>
      <c r="L4481">
        <v>8</v>
      </c>
      <c r="M4481">
        <v>1</v>
      </c>
      <c r="N4481">
        <v>4</v>
      </c>
      <c r="O4481">
        <v>0.88890000000000002</v>
      </c>
      <c r="P4481">
        <v>0</v>
      </c>
      <c r="Q4481">
        <v>0</v>
      </c>
      <c r="R4481" t="e">
        <v>#DIV/0!</v>
      </c>
      <c r="S4481">
        <v>0</v>
      </c>
    </row>
    <row r="4482" spans="1:19" x14ac:dyDescent="0.2">
      <c r="A4482" t="s">
        <v>7271</v>
      </c>
      <c r="B4482" t="s">
        <v>7272</v>
      </c>
      <c r="C4482" t="s">
        <v>1052</v>
      </c>
      <c r="D4482" t="s">
        <v>1000</v>
      </c>
      <c r="E4482" s="23">
        <v>42339</v>
      </c>
      <c r="F4482">
        <v>5</v>
      </c>
      <c r="G4482">
        <v>4</v>
      </c>
      <c r="H4482">
        <v>1.25</v>
      </c>
      <c r="I4482">
        <v>17</v>
      </c>
      <c r="J4482">
        <v>9</v>
      </c>
      <c r="K4482">
        <v>1.8888888888888888</v>
      </c>
      <c r="L4482">
        <v>14</v>
      </c>
      <c r="M4482">
        <v>0.6428571428571429</v>
      </c>
      <c r="N4482">
        <v>15</v>
      </c>
      <c r="P4482">
        <v>0</v>
      </c>
      <c r="Q4482">
        <v>2</v>
      </c>
      <c r="R4482">
        <v>0</v>
      </c>
      <c r="S4482">
        <v>2</v>
      </c>
    </row>
    <row r="4483" spans="1:19" x14ac:dyDescent="0.2">
      <c r="A4483" t="s">
        <v>5263</v>
      </c>
      <c r="B4483" t="s">
        <v>5264</v>
      </c>
      <c r="C4483" t="s">
        <v>1053</v>
      </c>
      <c r="D4483" t="s">
        <v>1000</v>
      </c>
      <c r="E4483" s="23">
        <v>42339</v>
      </c>
      <c r="F4483">
        <v>5</v>
      </c>
      <c r="G4483">
        <v>5</v>
      </c>
      <c r="H4483">
        <v>1</v>
      </c>
      <c r="I4483">
        <v>10</v>
      </c>
      <c r="J4483">
        <v>25</v>
      </c>
      <c r="K4483">
        <v>0.4</v>
      </c>
      <c r="L4483">
        <v>25</v>
      </c>
      <c r="M4483">
        <v>1</v>
      </c>
      <c r="N4483">
        <v>8</v>
      </c>
      <c r="P4483">
        <v>0</v>
      </c>
      <c r="Q4483">
        <v>0</v>
      </c>
      <c r="R4483" t="e">
        <v>#DIV/0!</v>
      </c>
      <c r="S4483">
        <v>2</v>
      </c>
    </row>
    <row r="4484" spans="1:19" x14ac:dyDescent="0.2">
      <c r="A4484" t="s">
        <v>12262</v>
      </c>
      <c r="B4484" t="s">
        <v>12263</v>
      </c>
      <c r="C4484" t="s">
        <v>200</v>
      </c>
      <c r="D4484" t="s">
        <v>1000</v>
      </c>
      <c r="E4484" s="23">
        <v>42339</v>
      </c>
      <c r="F4484">
        <v>7</v>
      </c>
      <c r="G4484">
        <v>5</v>
      </c>
      <c r="H4484">
        <v>1.4</v>
      </c>
      <c r="I4484">
        <v>9</v>
      </c>
      <c r="J4484">
        <v>25</v>
      </c>
      <c r="K4484">
        <v>0.36</v>
      </c>
      <c r="L4484">
        <v>25</v>
      </c>
      <c r="M4484">
        <v>1</v>
      </c>
      <c r="N4484">
        <v>9</v>
      </c>
      <c r="P4484">
        <v>3</v>
      </c>
      <c r="Q4484">
        <v>4</v>
      </c>
      <c r="R4484">
        <v>0.75</v>
      </c>
      <c r="S4484">
        <v>0</v>
      </c>
    </row>
    <row r="4485" spans="1:19" x14ac:dyDescent="0.2">
      <c r="A4485" t="s">
        <v>10383</v>
      </c>
      <c r="B4485" t="s">
        <v>10384</v>
      </c>
      <c r="C4485" t="s">
        <v>204</v>
      </c>
      <c r="D4485" t="s">
        <v>1000</v>
      </c>
      <c r="E4485" s="23">
        <v>42339</v>
      </c>
      <c r="F4485">
        <v>4</v>
      </c>
      <c r="G4485">
        <v>4</v>
      </c>
      <c r="H4485">
        <v>1</v>
      </c>
      <c r="I4485">
        <v>6</v>
      </c>
      <c r="J4485">
        <v>27</v>
      </c>
      <c r="K4485">
        <v>0.22222222222222221</v>
      </c>
      <c r="L4485">
        <v>32</v>
      </c>
      <c r="M4485">
        <v>0.84375</v>
      </c>
      <c r="N4485">
        <v>6</v>
      </c>
      <c r="P4485">
        <v>0</v>
      </c>
      <c r="Q4485">
        <v>2</v>
      </c>
      <c r="R4485">
        <v>0</v>
      </c>
      <c r="S4485">
        <v>0</v>
      </c>
    </row>
    <row r="4486" spans="1:19" x14ac:dyDescent="0.2">
      <c r="A4486" t="s">
        <v>8731</v>
      </c>
      <c r="B4486" t="s">
        <v>8732</v>
      </c>
      <c r="C4486" t="s">
        <v>208</v>
      </c>
      <c r="D4486" t="s">
        <v>1000</v>
      </c>
      <c r="E4486" s="23">
        <v>42339</v>
      </c>
      <c r="F4486">
        <v>3</v>
      </c>
      <c r="G4486">
        <v>3</v>
      </c>
      <c r="H4486">
        <v>1</v>
      </c>
      <c r="I4486">
        <v>15</v>
      </c>
      <c r="J4486">
        <v>10</v>
      </c>
      <c r="K4486">
        <v>1.5</v>
      </c>
      <c r="L4486">
        <v>10</v>
      </c>
      <c r="M4486">
        <v>1</v>
      </c>
      <c r="N4486">
        <v>15</v>
      </c>
      <c r="P4486">
        <v>0</v>
      </c>
      <c r="Q4486">
        <v>0</v>
      </c>
      <c r="R4486" t="e">
        <v>#DIV/0!</v>
      </c>
      <c r="S4486">
        <v>0</v>
      </c>
    </row>
    <row r="4487" spans="1:19" x14ac:dyDescent="0.2">
      <c r="A4487" t="s">
        <v>6525</v>
      </c>
      <c r="B4487" t="s">
        <v>6526</v>
      </c>
      <c r="C4487" t="s">
        <v>316</v>
      </c>
      <c r="D4487" t="s">
        <v>1000</v>
      </c>
      <c r="E4487" s="23">
        <v>42339</v>
      </c>
      <c r="F4487">
        <v>7</v>
      </c>
      <c r="G4487">
        <v>9</v>
      </c>
      <c r="H4487">
        <v>0.77777777777777779</v>
      </c>
      <c r="I4487">
        <v>17</v>
      </c>
      <c r="J4487">
        <v>26</v>
      </c>
      <c r="K4487">
        <v>0.65384615384615385</v>
      </c>
      <c r="L4487">
        <v>26</v>
      </c>
      <c r="M4487">
        <v>1</v>
      </c>
      <c r="N4487">
        <v>14</v>
      </c>
      <c r="P4487">
        <v>0</v>
      </c>
      <c r="Q4487">
        <v>1</v>
      </c>
      <c r="R4487">
        <v>0</v>
      </c>
      <c r="S4487">
        <v>3</v>
      </c>
    </row>
    <row r="4488" spans="1:19" x14ac:dyDescent="0.2">
      <c r="A4488" t="s">
        <v>4118</v>
      </c>
      <c r="B4488" t="s">
        <v>4119</v>
      </c>
      <c r="C4488" t="s">
        <v>218</v>
      </c>
      <c r="D4488" t="s">
        <v>1000</v>
      </c>
      <c r="E4488" s="23">
        <v>42339</v>
      </c>
      <c r="F4488">
        <v>0</v>
      </c>
      <c r="G4488">
        <v>4</v>
      </c>
      <c r="H4488">
        <v>0</v>
      </c>
      <c r="I4488">
        <v>2</v>
      </c>
      <c r="J4488">
        <v>20</v>
      </c>
      <c r="K4488">
        <v>0.1</v>
      </c>
      <c r="L4488">
        <v>20</v>
      </c>
      <c r="M4488">
        <v>1</v>
      </c>
      <c r="N4488">
        <v>2</v>
      </c>
      <c r="P4488">
        <v>0</v>
      </c>
      <c r="Q4488">
        <v>0</v>
      </c>
      <c r="R4488" t="e">
        <v>#DIV/0!</v>
      </c>
      <c r="S4488">
        <v>0</v>
      </c>
    </row>
    <row r="4489" spans="1:19" x14ac:dyDescent="0.2">
      <c r="A4489" t="s">
        <v>12547</v>
      </c>
      <c r="B4489" t="s">
        <v>12548</v>
      </c>
      <c r="C4489" t="s">
        <v>202</v>
      </c>
      <c r="D4489" t="s">
        <v>1000</v>
      </c>
      <c r="E4489" s="23">
        <v>42339</v>
      </c>
      <c r="F4489">
        <v>9</v>
      </c>
      <c r="G4489">
        <v>7</v>
      </c>
      <c r="H4489">
        <v>1.2857142857142858</v>
      </c>
      <c r="I4489">
        <v>110</v>
      </c>
      <c r="J4489">
        <v>100</v>
      </c>
      <c r="K4489">
        <v>1.1000000000000001</v>
      </c>
      <c r="L4489">
        <v>100</v>
      </c>
      <c r="M4489">
        <v>1</v>
      </c>
      <c r="N4489">
        <v>110</v>
      </c>
      <c r="P4489">
        <v>0</v>
      </c>
      <c r="Q4489">
        <v>1</v>
      </c>
      <c r="R4489">
        <v>0</v>
      </c>
      <c r="S4489">
        <v>0</v>
      </c>
    </row>
    <row r="4490" spans="1:19" x14ac:dyDescent="0.2">
      <c r="A4490" t="s">
        <v>9712</v>
      </c>
      <c r="B4490" t="s">
        <v>9713</v>
      </c>
      <c r="C4490" t="s">
        <v>224</v>
      </c>
      <c r="D4490" t="s">
        <v>1000</v>
      </c>
      <c r="E4490" s="23">
        <v>42339</v>
      </c>
      <c r="F4490">
        <v>3</v>
      </c>
      <c r="G4490">
        <v>3</v>
      </c>
      <c r="H4490">
        <v>1</v>
      </c>
      <c r="I4490">
        <v>53</v>
      </c>
      <c r="J4490">
        <v>75</v>
      </c>
      <c r="K4490">
        <v>0.70666666666666667</v>
      </c>
      <c r="L4490">
        <v>90</v>
      </c>
      <c r="M4490">
        <v>0.83333333333333337</v>
      </c>
      <c r="N4490">
        <v>53</v>
      </c>
      <c r="P4490">
        <v>0</v>
      </c>
      <c r="Q4490">
        <v>0</v>
      </c>
      <c r="R4490" t="e">
        <v>#DIV/0!</v>
      </c>
      <c r="S4490">
        <v>0</v>
      </c>
    </row>
    <row r="4491" spans="1:19" x14ac:dyDescent="0.2">
      <c r="A4491" t="s">
        <v>9601</v>
      </c>
      <c r="B4491" t="s">
        <v>9602</v>
      </c>
      <c r="C4491" t="s">
        <v>339</v>
      </c>
      <c r="D4491" t="s">
        <v>1000</v>
      </c>
      <c r="E4491" s="23">
        <v>42339</v>
      </c>
      <c r="F4491">
        <v>1</v>
      </c>
      <c r="G4491">
        <v>1</v>
      </c>
      <c r="H4491">
        <v>1</v>
      </c>
      <c r="I4491">
        <v>4</v>
      </c>
      <c r="J4491">
        <v>10</v>
      </c>
      <c r="K4491">
        <v>0.4</v>
      </c>
      <c r="L4491">
        <v>10</v>
      </c>
      <c r="M4491">
        <v>1</v>
      </c>
      <c r="N4491">
        <v>4</v>
      </c>
      <c r="P4491">
        <v>0</v>
      </c>
      <c r="Q4491">
        <v>0</v>
      </c>
      <c r="R4491" t="e">
        <v>#DIV/0!</v>
      </c>
      <c r="S4491">
        <v>0</v>
      </c>
    </row>
    <row r="4492" spans="1:19" x14ac:dyDescent="0.2">
      <c r="A4492" t="s">
        <v>9413</v>
      </c>
      <c r="B4492" t="s">
        <v>9414</v>
      </c>
      <c r="C4492" t="s">
        <v>345</v>
      </c>
      <c r="D4492" t="s">
        <v>1000</v>
      </c>
      <c r="E4492" s="23">
        <v>42339</v>
      </c>
      <c r="F4492">
        <v>3</v>
      </c>
      <c r="G4492">
        <v>3</v>
      </c>
      <c r="H4492">
        <v>1</v>
      </c>
      <c r="I4492">
        <v>4</v>
      </c>
      <c r="J4492">
        <v>21</v>
      </c>
      <c r="K4492">
        <v>0.19047619047619047</v>
      </c>
      <c r="L4492">
        <v>21</v>
      </c>
      <c r="M4492">
        <v>1</v>
      </c>
      <c r="N4492">
        <v>4</v>
      </c>
      <c r="P4492">
        <v>0</v>
      </c>
      <c r="Q4492">
        <v>0</v>
      </c>
      <c r="R4492" t="e">
        <v>#DIV/0!</v>
      </c>
      <c r="S4492">
        <v>0</v>
      </c>
    </row>
    <row r="4493" spans="1:19" x14ac:dyDescent="0.2">
      <c r="A4493" t="s">
        <v>7805</v>
      </c>
      <c r="B4493" t="s">
        <v>7806</v>
      </c>
      <c r="C4493" t="s">
        <v>226</v>
      </c>
      <c r="D4493" t="s">
        <v>1000</v>
      </c>
      <c r="E4493" s="23">
        <v>42339</v>
      </c>
      <c r="F4493">
        <v>3</v>
      </c>
      <c r="G4493">
        <v>5</v>
      </c>
      <c r="H4493">
        <v>0.6</v>
      </c>
      <c r="I4493">
        <v>37</v>
      </c>
      <c r="J4493">
        <v>30</v>
      </c>
      <c r="K4493">
        <v>1.2333333333333334</v>
      </c>
      <c r="L4493">
        <v>50</v>
      </c>
      <c r="M4493">
        <v>0.6</v>
      </c>
      <c r="N4493">
        <v>37</v>
      </c>
      <c r="P4493">
        <v>0</v>
      </c>
      <c r="Q4493">
        <v>0</v>
      </c>
      <c r="R4493" t="e">
        <v>#DIV/0!</v>
      </c>
      <c r="S4493">
        <v>0</v>
      </c>
    </row>
    <row r="4494" spans="1:19" x14ac:dyDescent="0.2">
      <c r="A4494" t="s">
        <v>6875</v>
      </c>
      <c r="B4494" t="s">
        <v>6876</v>
      </c>
      <c r="C4494" t="s">
        <v>231</v>
      </c>
      <c r="D4494" t="s">
        <v>1000</v>
      </c>
      <c r="E4494" s="23">
        <v>42339</v>
      </c>
      <c r="F4494">
        <v>13</v>
      </c>
      <c r="G4494">
        <v>8</v>
      </c>
      <c r="H4494">
        <v>1.625</v>
      </c>
      <c r="I4494">
        <v>98</v>
      </c>
      <c r="J4494">
        <v>134</v>
      </c>
      <c r="K4494">
        <v>0.73134328358208955</v>
      </c>
      <c r="L4494">
        <v>134</v>
      </c>
      <c r="M4494">
        <v>1</v>
      </c>
      <c r="N4494">
        <v>96</v>
      </c>
      <c r="P4494">
        <v>0</v>
      </c>
      <c r="Q4494">
        <v>0</v>
      </c>
      <c r="R4494" t="e">
        <v>#DIV/0!</v>
      </c>
      <c r="S4494">
        <v>2</v>
      </c>
    </row>
    <row r="4495" spans="1:19" x14ac:dyDescent="0.2">
      <c r="A4495" t="s">
        <v>5926</v>
      </c>
      <c r="B4495" t="s">
        <v>5927</v>
      </c>
      <c r="C4495" t="s">
        <v>216</v>
      </c>
      <c r="D4495" t="s">
        <v>1000</v>
      </c>
      <c r="E4495" s="23">
        <v>42339</v>
      </c>
      <c r="F4495">
        <v>10</v>
      </c>
      <c r="G4495">
        <v>7</v>
      </c>
      <c r="H4495">
        <v>1.4285714285714286</v>
      </c>
      <c r="I4495">
        <v>72</v>
      </c>
      <c r="J4495">
        <v>100</v>
      </c>
      <c r="K4495">
        <v>0.72</v>
      </c>
      <c r="L4495">
        <v>100</v>
      </c>
      <c r="M4495">
        <v>1</v>
      </c>
      <c r="N4495">
        <v>61</v>
      </c>
      <c r="P4495">
        <v>6</v>
      </c>
      <c r="Q4495">
        <v>10</v>
      </c>
      <c r="R4495">
        <v>0.6</v>
      </c>
      <c r="S4495">
        <v>11</v>
      </c>
    </row>
    <row r="4496" spans="1:19" x14ac:dyDescent="0.2">
      <c r="A4496" t="s">
        <v>4533</v>
      </c>
      <c r="B4496" t="s">
        <v>4534</v>
      </c>
      <c r="C4496" t="s">
        <v>233</v>
      </c>
      <c r="D4496" t="s">
        <v>1000</v>
      </c>
      <c r="E4496" s="23">
        <v>42339</v>
      </c>
      <c r="F4496">
        <v>3</v>
      </c>
      <c r="G4496">
        <v>7</v>
      </c>
      <c r="H4496">
        <v>0.42857142857142855</v>
      </c>
      <c r="I4496">
        <v>10</v>
      </c>
      <c r="J4496">
        <v>30</v>
      </c>
      <c r="K4496">
        <v>0.33333333333333331</v>
      </c>
      <c r="L4496">
        <v>30</v>
      </c>
      <c r="M4496">
        <v>1</v>
      </c>
      <c r="N4496">
        <v>10</v>
      </c>
      <c r="P4496">
        <v>0</v>
      </c>
      <c r="Q4496">
        <v>0</v>
      </c>
      <c r="R4496" t="e">
        <v>#DIV/0!</v>
      </c>
      <c r="S4496">
        <v>0</v>
      </c>
    </row>
    <row r="4497" spans="1:19" x14ac:dyDescent="0.2">
      <c r="A4497" t="s">
        <v>3943</v>
      </c>
      <c r="B4497" t="s">
        <v>3944</v>
      </c>
      <c r="C4497" t="s">
        <v>219</v>
      </c>
      <c r="D4497" t="s">
        <v>1000</v>
      </c>
      <c r="E4497" s="23">
        <v>42339</v>
      </c>
      <c r="F4497">
        <v>3</v>
      </c>
      <c r="G4497">
        <v>3</v>
      </c>
      <c r="H4497">
        <v>1</v>
      </c>
      <c r="I4497">
        <v>15</v>
      </c>
      <c r="J4497">
        <v>40</v>
      </c>
      <c r="K4497">
        <v>0.375</v>
      </c>
      <c r="L4497">
        <v>40</v>
      </c>
      <c r="M4497">
        <v>1</v>
      </c>
      <c r="N4497">
        <v>15</v>
      </c>
      <c r="P4497">
        <v>0</v>
      </c>
      <c r="Q4497">
        <v>0</v>
      </c>
      <c r="R4497" t="e">
        <v>#DIV/0!</v>
      </c>
      <c r="S4497">
        <v>0</v>
      </c>
    </row>
    <row r="4498" spans="1:19" x14ac:dyDescent="0.2">
      <c r="A4498" t="s">
        <v>3672</v>
      </c>
      <c r="B4498" t="s">
        <v>3673</v>
      </c>
      <c r="C4498" t="s">
        <v>340</v>
      </c>
      <c r="D4498" t="s">
        <v>1000</v>
      </c>
      <c r="E4498" s="23">
        <v>42339</v>
      </c>
      <c r="F4498">
        <v>4</v>
      </c>
      <c r="G4498">
        <v>4</v>
      </c>
      <c r="H4498">
        <v>1</v>
      </c>
      <c r="I4498">
        <v>39</v>
      </c>
      <c r="J4498">
        <v>40</v>
      </c>
      <c r="K4498">
        <v>0.97499999999999998</v>
      </c>
      <c r="L4498">
        <v>40</v>
      </c>
      <c r="M4498">
        <v>1</v>
      </c>
      <c r="N4498">
        <v>38</v>
      </c>
      <c r="P4498">
        <v>1</v>
      </c>
      <c r="Q4498">
        <v>1</v>
      </c>
      <c r="R4498">
        <v>1</v>
      </c>
      <c r="S4498">
        <v>1</v>
      </c>
    </row>
    <row r="4499" spans="1:19" x14ac:dyDescent="0.2">
      <c r="A4499" t="s">
        <v>7618</v>
      </c>
      <c r="B4499" t="s">
        <v>7619</v>
      </c>
      <c r="C4499" t="s">
        <v>901</v>
      </c>
      <c r="D4499" t="s">
        <v>1000</v>
      </c>
      <c r="E4499" s="23">
        <v>42339</v>
      </c>
      <c r="F4499">
        <v>5</v>
      </c>
      <c r="G4499">
        <v>4</v>
      </c>
      <c r="H4499">
        <v>1.25</v>
      </c>
      <c r="I4499">
        <v>17</v>
      </c>
      <c r="J4499">
        <v>9</v>
      </c>
      <c r="K4499">
        <v>1.8888888888888888</v>
      </c>
      <c r="L4499">
        <v>14</v>
      </c>
      <c r="M4499">
        <v>0.6428571428571429</v>
      </c>
      <c r="N4499">
        <v>15</v>
      </c>
      <c r="P4499">
        <v>0</v>
      </c>
      <c r="Q4499">
        <v>2</v>
      </c>
      <c r="R4499">
        <v>0</v>
      </c>
      <c r="S4499">
        <v>2</v>
      </c>
    </row>
    <row r="4500" spans="1:19" x14ac:dyDescent="0.2">
      <c r="A4500" t="s">
        <v>5498</v>
      </c>
      <c r="B4500" t="s">
        <v>5499</v>
      </c>
      <c r="C4500" t="s">
        <v>903</v>
      </c>
      <c r="D4500" t="s">
        <v>1000</v>
      </c>
      <c r="E4500" s="23">
        <v>42339</v>
      </c>
      <c r="F4500">
        <v>13</v>
      </c>
      <c r="G4500">
        <v>10</v>
      </c>
      <c r="H4500">
        <v>1.3</v>
      </c>
      <c r="I4500">
        <v>35</v>
      </c>
      <c r="J4500">
        <v>50</v>
      </c>
      <c r="K4500">
        <v>0.7</v>
      </c>
      <c r="L4500">
        <v>50</v>
      </c>
      <c r="M4500">
        <v>1</v>
      </c>
      <c r="N4500">
        <v>32</v>
      </c>
      <c r="P4500">
        <v>2</v>
      </c>
      <c r="Q4500">
        <v>2</v>
      </c>
      <c r="R4500">
        <v>1</v>
      </c>
      <c r="S4500">
        <v>3</v>
      </c>
    </row>
    <row r="4501" spans="1:19" x14ac:dyDescent="0.2">
      <c r="A4501" t="s">
        <v>11633</v>
      </c>
      <c r="B4501" t="s">
        <v>11634</v>
      </c>
      <c r="C4501" t="s">
        <v>199</v>
      </c>
      <c r="D4501" t="s">
        <v>1002</v>
      </c>
      <c r="E4501" s="23">
        <v>42339</v>
      </c>
      <c r="F4501">
        <v>16</v>
      </c>
      <c r="G4501">
        <v>12</v>
      </c>
      <c r="H4501">
        <v>1.3333333333333333</v>
      </c>
      <c r="I4501">
        <v>119</v>
      </c>
      <c r="J4501">
        <v>125</v>
      </c>
      <c r="K4501">
        <v>0.95199999999999996</v>
      </c>
      <c r="L4501">
        <v>125</v>
      </c>
      <c r="M4501">
        <v>1</v>
      </c>
      <c r="N4501">
        <v>119</v>
      </c>
      <c r="P4501">
        <v>3</v>
      </c>
      <c r="Q4501">
        <v>5</v>
      </c>
      <c r="R4501">
        <v>0.6</v>
      </c>
      <c r="S4501">
        <v>0</v>
      </c>
    </row>
    <row r="4502" spans="1:19" x14ac:dyDescent="0.2">
      <c r="A4502" t="s">
        <v>10909</v>
      </c>
      <c r="B4502" t="s">
        <v>10910</v>
      </c>
      <c r="C4502" t="s">
        <v>227</v>
      </c>
      <c r="D4502" t="s">
        <v>1002</v>
      </c>
      <c r="E4502" s="23">
        <v>42339</v>
      </c>
      <c r="F4502">
        <v>0</v>
      </c>
      <c r="G4502">
        <v>0</v>
      </c>
      <c r="H4502" t="e">
        <v>#DIV/0!</v>
      </c>
      <c r="I4502">
        <v>0</v>
      </c>
      <c r="J4502">
        <v>0</v>
      </c>
      <c r="K4502" t="e">
        <v>#DIV/0!</v>
      </c>
      <c r="L4502">
        <v>0</v>
      </c>
      <c r="M4502" t="e">
        <v>#DIV/0!</v>
      </c>
      <c r="N4502">
        <v>0</v>
      </c>
      <c r="P4502">
        <v>0</v>
      </c>
      <c r="Q4502">
        <v>0</v>
      </c>
      <c r="R4502" t="e">
        <v>#DIV/0!</v>
      </c>
      <c r="S4502">
        <v>0</v>
      </c>
    </row>
    <row r="4503" spans="1:19" x14ac:dyDescent="0.2">
      <c r="A4503" t="s">
        <v>9617</v>
      </c>
      <c r="B4503" t="s">
        <v>9618</v>
      </c>
      <c r="C4503" t="s">
        <v>341</v>
      </c>
      <c r="D4503" t="s">
        <v>1002</v>
      </c>
      <c r="E4503" s="23">
        <v>42339</v>
      </c>
      <c r="F4503">
        <v>1</v>
      </c>
      <c r="G4503">
        <v>1</v>
      </c>
      <c r="H4503">
        <v>1</v>
      </c>
      <c r="I4503">
        <v>4</v>
      </c>
      <c r="J4503">
        <v>10</v>
      </c>
      <c r="K4503">
        <v>0.4</v>
      </c>
      <c r="L4503">
        <v>10</v>
      </c>
      <c r="M4503">
        <v>1</v>
      </c>
      <c r="N4503">
        <v>4</v>
      </c>
      <c r="P4503">
        <v>0</v>
      </c>
      <c r="Q4503">
        <v>0</v>
      </c>
      <c r="R4503" t="e">
        <v>#DIV/0!</v>
      </c>
      <c r="S4503">
        <v>0</v>
      </c>
    </row>
    <row r="4504" spans="1:19" x14ac:dyDescent="0.2">
      <c r="A4504" t="s">
        <v>9505</v>
      </c>
      <c r="B4504" t="s">
        <v>9506</v>
      </c>
      <c r="C4504" t="s">
        <v>346</v>
      </c>
      <c r="D4504" t="s">
        <v>1002</v>
      </c>
      <c r="E4504" s="23">
        <v>42339</v>
      </c>
      <c r="F4504">
        <v>3</v>
      </c>
      <c r="G4504">
        <v>3</v>
      </c>
      <c r="H4504">
        <v>1</v>
      </c>
      <c r="I4504">
        <v>4</v>
      </c>
      <c r="J4504">
        <v>21</v>
      </c>
      <c r="K4504">
        <v>0.19047619047619047</v>
      </c>
      <c r="L4504">
        <v>21</v>
      </c>
      <c r="M4504">
        <v>1</v>
      </c>
      <c r="N4504">
        <v>4</v>
      </c>
      <c r="P4504">
        <v>0</v>
      </c>
      <c r="Q4504">
        <v>0</v>
      </c>
      <c r="R4504" t="e">
        <v>#DIV/0!</v>
      </c>
      <c r="S4504">
        <v>0</v>
      </c>
    </row>
    <row r="4505" spans="1:19" x14ac:dyDescent="0.2">
      <c r="A4505" t="s">
        <v>9146</v>
      </c>
      <c r="B4505" t="s">
        <v>9147</v>
      </c>
      <c r="C4505" t="s">
        <v>207</v>
      </c>
      <c r="D4505" t="s">
        <v>1002</v>
      </c>
      <c r="E4505" s="23">
        <v>42339</v>
      </c>
      <c r="F4505">
        <v>12</v>
      </c>
      <c r="G4505">
        <v>13</v>
      </c>
      <c r="H4505">
        <v>0.92307692307692313</v>
      </c>
      <c r="I4505">
        <v>81</v>
      </c>
      <c r="J4505">
        <v>94</v>
      </c>
      <c r="K4505">
        <v>0.86170212765957444</v>
      </c>
      <c r="L4505">
        <v>96</v>
      </c>
      <c r="M4505">
        <v>0.97916666666666663</v>
      </c>
      <c r="N4505">
        <v>62</v>
      </c>
      <c r="P4505">
        <v>1</v>
      </c>
      <c r="Q4505">
        <v>9</v>
      </c>
      <c r="R4505">
        <v>0.1111111111111111</v>
      </c>
      <c r="S4505">
        <v>19</v>
      </c>
    </row>
    <row r="4506" spans="1:19" x14ac:dyDescent="0.2">
      <c r="A4506" t="s">
        <v>8307</v>
      </c>
      <c r="B4506" t="s">
        <v>8308</v>
      </c>
      <c r="C4506" t="s">
        <v>212</v>
      </c>
      <c r="D4506" t="s">
        <v>1002</v>
      </c>
      <c r="E4506" s="23">
        <v>42339</v>
      </c>
      <c r="F4506">
        <v>2</v>
      </c>
      <c r="G4506">
        <v>3</v>
      </c>
      <c r="H4506">
        <v>0.66666666666666663</v>
      </c>
      <c r="I4506">
        <v>13</v>
      </c>
      <c r="J4506">
        <v>13</v>
      </c>
      <c r="K4506">
        <v>1</v>
      </c>
      <c r="L4506">
        <v>25</v>
      </c>
      <c r="M4506">
        <v>0.52</v>
      </c>
      <c r="N4506">
        <v>12</v>
      </c>
      <c r="P4506">
        <v>2</v>
      </c>
      <c r="Q4506">
        <v>3</v>
      </c>
      <c r="R4506">
        <v>0.66666666666666663</v>
      </c>
      <c r="S4506">
        <v>1</v>
      </c>
    </row>
    <row r="4507" spans="1:19" x14ac:dyDescent="0.2">
      <c r="A4507" t="s">
        <v>4883</v>
      </c>
      <c r="B4507" t="s">
        <v>4884</v>
      </c>
      <c r="C4507" t="s">
        <v>230</v>
      </c>
      <c r="D4507" t="s">
        <v>1002</v>
      </c>
      <c r="E4507" s="23">
        <v>42339</v>
      </c>
      <c r="F4507">
        <v>1</v>
      </c>
      <c r="G4507">
        <v>2</v>
      </c>
      <c r="H4507">
        <v>0.5</v>
      </c>
      <c r="I4507">
        <v>10</v>
      </c>
      <c r="J4507">
        <v>10</v>
      </c>
      <c r="K4507">
        <v>1</v>
      </c>
      <c r="L4507">
        <v>20</v>
      </c>
      <c r="M4507">
        <v>0.5</v>
      </c>
      <c r="N4507">
        <v>7</v>
      </c>
      <c r="P4507">
        <v>0</v>
      </c>
      <c r="Q4507">
        <v>0</v>
      </c>
      <c r="R4507" t="e">
        <v>#DIV/0!</v>
      </c>
      <c r="S4507">
        <v>3</v>
      </c>
    </row>
    <row r="4508" spans="1:19" x14ac:dyDescent="0.2">
      <c r="A4508" t="s">
        <v>11635</v>
      </c>
      <c r="B4508" t="s">
        <v>11636</v>
      </c>
      <c r="C4508" t="s">
        <v>198</v>
      </c>
      <c r="D4508" t="s">
        <v>1002</v>
      </c>
      <c r="E4508" s="23">
        <v>42339</v>
      </c>
      <c r="F4508">
        <v>2</v>
      </c>
      <c r="G4508">
        <v>5</v>
      </c>
      <c r="H4508">
        <v>0.4</v>
      </c>
      <c r="I4508">
        <v>1</v>
      </c>
      <c r="J4508">
        <v>15</v>
      </c>
      <c r="K4508">
        <v>6.6666666666666666E-2</v>
      </c>
      <c r="L4508">
        <v>15</v>
      </c>
      <c r="M4508">
        <v>1</v>
      </c>
      <c r="N4508">
        <v>1</v>
      </c>
      <c r="P4508">
        <v>0</v>
      </c>
      <c r="Q4508">
        <v>0</v>
      </c>
      <c r="R4508" t="e">
        <v>#DIV/0!</v>
      </c>
      <c r="S4508">
        <v>0</v>
      </c>
    </row>
    <row r="4509" spans="1:19" x14ac:dyDescent="0.2">
      <c r="A4509" t="s">
        <v>10734</v>
      </c>
      <c r="B4509" t="s">
        <v>10735</v>
      </c>
      <c r="C4509" t="s">
        <v>203</v>
      </c>
      <c r="D4509" t="s">
        <v>1002</v>
      </c>
      <c r="E4509" s="23">
        <v>42339</v>
      </c>
      <c r="F4509">
        <v>7</v>
      </c>
      <c r="G4509">
        <v>7</v>
      </c>
      <c r="H4509">
        <v>1</v>
      </c>
      <c r="I4509">
        <v>21</v>
      </c>
      <c r="J4509">
        <v>57</v>
      </c>
      <c r="K4509">
        <v>0.36842105263157893</v>
      </c>
      <c r="L4509">
        <v>62</v>
      </c>
      <c r="M4509">
        <v>0.91935483870967738</v>
      </c>
      <c r="N4509">
        <v>18</v>
      </c>
      <c r="P4509">
        <v>8</v>
      </c>
      <c r="Q4509">
        <v>11</v>
      </c>
      <c r="R4509">
        <v>0.72727272727272729</v>
      </c>
      <c r="S4509">
        <v>3</v>
      </c>
    </row>
    <row r="4510" spans="1:19" x14ac:dyDescent="0.2">
      <c r="A4510" t="s">
        <v>6276</v>
      </c>
      <c r="B4510" t="s">
        <v>6277</v>
      </c>
      <c r="C4510" t="s">
        <v>214</v>
      </c>
      <c r="D4510" t="s">
        <v>1002</v>
      </c>
      <c r="E4510" s="23">
        <v>42339</v>
      </c>
      <c r="F4510">
        <v>16</v>
      </c>
      <c r="G4510">
        <v>14</v>
      </c>
      <c r="H4510">
        <v>1.1428571428571428</v>
      </c>
      <c r="I4510">
        <v>106</v>
      </c>
      <c r="J4510">
        <v>147</v>
      </c>
      <c r="K4510">
        <v>0.72108843537414968</v>
      </c>
      <c r="L4510">
        <v>145</v>
      </c>
      <c r="M4510">
        <v>1.0137931034482759</v>
      </c>
      <c r="N4510">
        <v>82</v>
      </c>
      <c r="P4510">
        <v>16</v>
      </c>
      <c r="Q4510">
        <v>21</v>
      </c>
      <c r="R4510">
        <v>0.76190476190476186</v>
      </c>
      <c r="S4510">
        <v>24</v>
      </c>
    </row>
    <row r="4511" spans="1:19" x14ac:dyDescent="0.2">
      <c r="A4511" t="s">
        <v>3576</v>
      </c>
      <c r="B4511" t="s">
        <v>3577</v>
      </c>
      <c r="C4511" t="s">
        <v>220</v>
      </c>
      <c r="D4511" t="s">
        <v>1002</v>
      </c>
      <c r="E4511" s="23">
        <v>42339</v>
      </c>
      <c r="F4511">
        <v>18</v>
      </c>
      <c r="G4511">
        <v>16</v>
      </c>
      <c r="H4511">
        <v>1.125</v>
      </c>
      <c r="I4511">
        <v>43</v>
      </c>
      <c r="J4511">
        <v>44</v>
      </c>
      <c r="K4511">
        <v>0.97727272727272729</v>
      </c>
      <c r="L4511">
        <v>48</v>
      </c>
      <c r="M4511">
        <v>0.91666666666666663</v>
      </c>
      <c r="N4511">
        <v>35</v>
      </c>
      <c r="P4511">
        <v>2</v>
      </c>
      <c r="Q4511">
        <v>3</v>
      </c>
      <c r="R4511">
        <v>0.66666666666666663</v>
      </c>
      <c r="S4511">
        <v>8</v>
      </c>
    </row>
    <row r="4512" spans="1:19" x14ac:dyDescent="0.2">
      <c r="A4512" t="s">
        <v>6700</v>
      </c>
      <c r="B4512" t="s">
        <v>6701</v>
      </c>
      <c r="C4512" t="s">
        <v>317</v>
      </c>
      <c r="D4512" t="s">
        <v>1002</v>
      </c>
      <c r="E4512" s="23">
        <v>42339</v>
      </c>
      <c r="F4512">
        <v>7</v>
      </c>
      <c r="G4512">
        <v>9</v>
      </c>
      <c r="H4512">
        <v>0.77777777777777779</v>
      </c>
      <c r="I4512">
        <v>17</v>
      </c>
      <c r="J4512">
        <v>26</v>
      </c>
      <c r="K4512">
        <v>0.65384615384615385</v>
      </c>
      <c r="L4512">
        <v>26</v>
      </c>
      <c r="M4512">
        <v>1</v>
      </c>
      <c r="N4512">
        <v>14</v>
      </c>
      <c r="P4512">
        <v>0</v>
      </c>
      <c r="Q4512">
        <v>1</v>
      </c>
      <c r="R4512">
        <v>0</v>
      </c>
      <c r="S4512">
        <v>3</v>
      </c>
    </row>
    <row r="4513" spans="1:19" x14ac:dyDescent="0.2">
      <c r="A4513" t="s">
        <v>4358</v>
      </c>
      <c r="B4513" t="s">
        <v>4359</v>
      </c>
      <c r="C4513" t="s">
        <v>217</v>
      </c>
      <c r="D4513" t="s">
        <v>1002</v>
      </c>
      <c r="E4513" s="23">
        <v>42339</v>
      </c>
      <c r="F4513">
        <v>3</v>
      </c>
      <c r="G4513">
        <v>7</v>
      </c>
      <c r="H4513">
        <v>0.42857142857142855</v>
      </c>
      <c r="I4513">
        <v>17</v>
      </c>
      <c r="J4513">
        <v>60</v>
      </c>
      <c r="K4513">
        <v>0.28333333333333333</v>
      </c>
      <c r="L4513">
        <v>60</v>
      </c>
      <c r="M4513">
        <v>1</v>
      </c>
      <c r="N4513">
        <v>17</v>
      </c>
      <c r="P4513">
        <v>0</v>
      </c>
      <c r="Q4513">
        <v>0</v>
      </c>
      <c r="R4513" t="e">
        <v>#DIV/0!</v>
      </c>
      <c r="S4513">
        <v>0</v>
      </c>
    </row>
    <row r="4514" spans="1:19" x14ac:dyDescent="0.2">
      <c r="A4514" t="s">
        <v>9887</v>
      </c>
      <c r="B4514" t="s">
        <v>9888</v>
      </c>
      <c r="C4514" t="s">
        <v>223</v>
      </c>
      <c r="D4514" t="s">
        <v>1002</v>
      </c>
      <c r="E4514" s="23">
        <v>42339</v>
      </c>
      <c r="F4514">
        <v>3</v>
      </c>
      <c r="G4514">
        <v>3</v>
      </c>
      <c r="H4514">
        <v>1</v>
      </c>
      <c r="I4514">
        <v>53</v>
      </c>
      <c r="J4514">
        <v>75</v>
      </c>
      <c r="K4514">
        <v>0.70666666666666667</v>
      </c>
      <c r="L4514">
        <v>90</v>
      </c>
      <c r="M4514">
        <v>0.83333333333333337</v>
      </c>
      <c r="N4514">
        <v>53</v>
      </c>
      <c r="P4514">
        <v>0</v>
      </c>
      <c r="Q4514">
        <v>0</v>
      </c>
      <c r="R4514" t="e">
        <v>#DIV/0!</v>
      </c>
      <c r="S4514">
        <v>0</v>
      </c>
    </row>
    <row r="4515" spans="1:19" x14ac:dyDescent="0.2">
      <c r="A4515" t="s">
        <v>8006</v>
      </c>
      <c r="B4515" t="s">
        <v>8007</v>
      </c>
      <c r="C4515" t="s">
        <v>225</v>
      </c>
      <c r="D4515" t="s">
        <v>1002</v>
      </c>
      <c r="E4515" s="23">
        <v>42339</v>
      </c>
      <c r="F4515">
        <v>3</v>
      </c>
      <c r="G4515">
        <v>5</v>
      </c>
      <c r="H4515">
        <v>0.6</v>
      </c>
      <c r="I4515">
        <v>37</v>
      </c>
      <c r="J4515">
        <v>30</v>
      </c>
      <c r="K4515">
        <v>1.2333333333333334</v>
      </c>
      <c r="L4515">
        <v>50</v>
      </c>
      <c r="M4515">
        <v>0.6</v>
      </c>
      <c r="N4515">
        <v>37</v>
      </c>
      <c r="P4515">
        <v>0</v>
      </c>
      <c r="Q4515">
        <v>0</v>
      </c>
      <c r="R4515" t="e">
        <v>#DIV/0!</v>
      </c>
      <c r="S4515">
        <v>0</v>
      </c>
    </row>
    <row r="4516" spans="1:19" x14ac:dyDescent="0.2">
      <c r="A4516" t="s">
        <v>7066</v>
      </c>
      <c r="B4516" t="s">
        <v>7067</v>
      </c>
      <c r="C4516" t="s">
        <v>232</v>
      </c>
      <c r="D4516" t="s">
        <v>1002</v>
      </c>
      <c r="E4516" s="23">
        <v>42339</v>
      </c>
      <c r="F4516">
        <v>13</v>
      </c>
      <c r="G4516">
        <v>8</v>
      </c>
      <c r="H4516">
        <v>1.625</v>
      </c>
      <c r="I4516">
        <v>98</v>
      </c>
      <c r="J4516">
        <v>134</v>
      </c>
      <c r="K4516">
        <v>0.73134328358208955</v>
      </c>
      <c r="L4516">
        <v>134</v>
      </c>
      <c r="M4516">
        <v>1</v>
      </c>
      <c r="N4516">
        <v>96</v>
      </c>
      <c r="P4516">
        <v>0</v>
      </c>
      <c r="Q4516">
        <v>0</v>
      </c>
      <c r="R4516" t="e">
        <v>#DIV/0!</v>
      </c>
      <c r="S4516">
        <v>2</v>
      </c>
    </row>
    <row r="4517" spans="1:19" x14ac:dyDescent="0.2">
      <c r="A4517" t="s">
        <v>4708</v>
      </c>
      <c r="B4517" t="s">
        <v>4709</v>
      </c>
      <c r="C4517" t="s">
        <v>234</v>
      </c>
      <c r="D4517" t="s">
        <v>1002</v>
      </c>
      <c r="E4517" s="23">
        <v>42339</v>
      </c>
      <c r="F4517">
        <v>3</v>
      </c>
      <c r="G4517">
        <v>7</v>
      </c>
      <c r="H4517">
        <v>0.42857142857142855</v>
      </c>
      <c r="I4517">
        <v>10</v>
      </c>
      <c r="J4517">
        <v>30</v>
      </c>
      <c r="K4517">
        <v>0.33333333333333331</v>
      </c>
      <c r="L4517">
        <v>30</v>
      </c>
      <c r="M4517">
        <v>1</v>
      </c>
      <c r="N4517">
        <v>10</v>
      </c>
      <c r="P4517">
        <v>0</v>
      </c>
      <c r="Q4517">
        <v>0</v>
      </c>
      <c r="R4517" t="e">
        <v>#DIV/0!</v>
      </c>
      <c r="S4517">
        <v>0</v>
      </c>
    </row>
    <row r="4518" spans="1:19" x14ac:dyDescent="0.2">
      <c r="A4518" t="s">
        <v>3768</v>
      </c>
      <c r="B4518" t="s">
        <v>3769</v>
      </c>
      <c r="C4518" t="s">
        <v>342</v>
      </c>
      <c r="D4518" t="s">
        <v>1002</v>
      </c>
      <c r="E4518" s="23">
        <v>42339</v>
      </c>
      <c r="F4518">
        <v>4</v>
      </c>
      <c r="G4518">
        <v>4</v>
      </c>
      <c r="H4518">
        <v>1</v>
      </c>
      <c r="I4518">
        <v>39</v>
      </c>
      <c r="J4518">
        <v>40</v>
      </c>
      <c r="K4518">
        <v>0.97499999999999998</v>
      </c>
      <c r="L4518">
        <v>40</v>
      </c>
      <c r="M4518">
        <v>1</v>
      </c>
      <c r="N4518">
        <v>38</v>
      </c>
      <c r="P4518">
        <v>1</v>
      </c>
      <c r="Q4518">
        <v>1</v>
      </c>
      <c r="R4518">
        <v>1</v>
      </c>
      <c r="S4518">
        <v>1</v>
      </c>
    </row>
    <row r="4519" spans="1:19" x14ac:dyDescent="0.2">
      <c r="A4519" t="s">
        <v>3051</v>
      </c>
      <c r="B4519" t="s">
        <v>3052</v>
      </c>
      <c r="C4519" t="s">
        <v>242</v>
      </c>
      <c r="D4519" t="s">
        <v>1000</v>
      </c>
      <c r="E4519" s="23">
        <v>42339</v>
      </c>
      <c r="F4519">
        <v>6</v>
      </c>
      <c r="G4519">
        <v>8</v>
      </c>
      <c r="H4519">
        <v>0.75</v>
      </c>
      <c r="I4519">
        <v>63</v>
      </c>
      <c r="J4519">
        <v>59</v>
      </c>
      <c r="K4519">
        <v>1.0677966101694916</v>
      </c>
      <c r="L4519">
        <v>81</v>
      </c>
      <c r="M4519">
        <v>0.72839506172839508</v>
      </c>
      <c r="N4519">
        <v>49</v>
      </c>
      <c r="P4519">
        <v>2</v>
      </c>
      <c r="Q4519">
        <v>8</v>
      </c>
      <c r="R4519">
        <v>0.25</v>
      </c>
      <c r="S4519">
        <v>14</v>
      </c>
    </row>
    <row r="4520" spans="1:19" x14ac:dyDescent="0.2">
      <c r="A4520" t="s">
        <v>2876</v>
      </c>
      <c r="B4520" t="s">
        <v>2877</v>
      </c>
      <c r="C4520" t="s">
        <v>2724</v>
      </c>
      <c r="D4520" t="s">
        <v>1000</v>
      </c>
      <c r="E4520" s="23">
        <v>42339</v>
      </c>
      <c r="F4520">
        <v>10</v>
      </c>
      <c r="G4520">
        <v>10</v>
      </c>
      <c r="H4520">
        <v>1</v>
      </c>
      <c r="I4520">
        <v>26</v>
      </c>
      <c r="J4520">
        <v>40</v>
      </c>
      <c r="K4520">
        <v>0.65</v>
      </c>
      <c r="L4520">
        <v>40</v>
      </c>
      <c r="M4520">
        <v>1</v>
      </c>
      <c r="N4520">
        <v>25</v>
      </c>
      <c r="P4520">
        <v>2</v>
      </c>
      <c r="Q4520">
        <v>2</v>
      </c>
      <c r="R4520">
        <v>1</v>
      </c>
      <c r="S4520">
        <v>1</v>
      </c>
    </row>
    <row r="4521" spans="1:19" x14ac:dyDescent="0.2">
      <c r="A4521" t="s">
        <v>2631</v>
      </c>
      <c r="B4521" t="s">
        <v>2632</v>
      </c>
      <c r="C4521" t="s">
        <v>237</v>
      </c>
      <c r="D4521" t="s">
        <v>1000</v>
      </c>
      <c r="E4521" s="23">
        <v>42339</v>
      </c>
      <c r="F4521">
        <v>15</v>
      </c>
      <c r="G4521">
        <v>17</v>
      </c>
      <c r="H4521">
        <v>0.88235294117647056</v>
      </c>
      <c r="I4521">
        <v>75</v>
      </c>
      <c r="J4521">
        <v>125</v>
      </c>
      <c r="K4521">
        <v>0.6</v>
      </c>
      <c r="L4521">
        <v>125</v>
      </c>
      <c r="M4521">
        <v>1</v>
      </c>
      <c r="N4521">
        <v>50</v>
      </c>
      <c r="O4521">
        <v>1.0083333333333335</v>
      </c>
      <c r="P4521">
        <v>19</v>
      </c>
      <c r="Q4521">
        <v>24</v>
      </c>
      <c r="R4521">
        <v>0.79166666666666663</v>
      </c>
      <c r="S4521">
        <v>25</v>
      </c>
    </row>
    <row r="4522" spans="1:19" x14ac:dyDescent="0.2">
      <c r="A4522" t="s">
        <v>2456</v>
      </c>
      <c r="B4522" t="s">
        <v>2457</v>
      </c>
      <c r="C4522" t="s">
        <v>238</v>
      </c>
      <c r="D4522" t="s">
        <v>1000</v>
      </c>
      <c r="E4522" s="23">
        <v>42339</v>
      </c>
      <c r="F4522">
        <v>13</v>
      </c>
      <c r="G4522">
        <v>12</v>
      </c>
      <c r="H4522">
        <v>1.0833333333333333</v>
      </c>
      <c r="I4522">
        <v>39</v>
      </c>
      <c r="J4522">
        <v>36</v>
      </c>
      <c r="K4522">
        <v>1.0833333333333333</v>
      </c>
      <c r="L4522">
        <v>40</v>
      </c>
      <c r="M4522">
        <v>0.9</v>
      </c>
      <c r="N4522">
        <v>31</v>
      </c>
      <c r="O4522">
        <v>0.71530625000000003</v>
      </c>
      <c r="P4522">
        <v>2</v>
      </c>
      <c r="Q4522">
        <v>3</v>
      </c>
      <c r="R4522">
        <v>0.66666666666666663</v>
      </c>
      <c r="S4522">
        <v>8</v>
      </c>
    </row>
    <row r="4523" spans="1:19" x14ac:dyDescent="0.2">
      <c r="A4523" t="s">
        <v>2283</v>
      </c>
      <c r="B4523" t="s">
        <v>2284</v>
      </c>
      <c r="C4523" t="s">
        <v>239</v>
      </c>
      <c r="D4523" t="s">
        <v>1000</v>
      </c>
      <c r="E4523" s="23">
        <v>42339</v>
      </c>
      <c r="F4523">
        <v>5</v>
      </c>
      <c r="G4523">
        <v>4</v>
      </c>
      <c r="H4523">
        <v>1.25</v>
      </c>
      <c r="I4523">
        <v>4</v>
      </c>
      <c r="J4523">
        <v>8</v>
      </c>
      <c r="K4523">
        <v>0.5</v>
      </c>
      <c r="L4523">
        <v>8</v>
      </c>
      <c r="M4523">
        <v>1</v>
      </c>
      <c r="N4523">
        <v>4</v>
      </c>
      <c r="O4523">
        <v>0.88890000000000002</v>
      </c>
      <c r="P4523">
        <v>0</v>
      </c>
      <c r="Q4523">
        <v>0</v>
      </c>
      <c r="R4523" t="e">
        <v>#DIV/0!</v>
      </c>
      <c r="S4523">
        <v>0</v>
      </c>
    </row>
    <row r="4524" spans="1:19" x14ac:dyDescent="0.2">
      <c r="A4524" t="s">
        <v>2108</v>
      </c>
      <c r="B4524" t="s">
        <v>2109</v>
      </c>
      <c r="C4524" t="s">
        <v>1988</v>
      </c>
      <c r="D4524" t="s">
        <v>1000</v>
      </c>
      <c r="E4524" s="23">
        <v>42339</v>
      </c>
      <c r="F4524">
        <v>10</v>
      </c>
      <c r="G4524">
        <v>9</v>
      </c>
      <c r="H4524">
        <v>1.1111111111111112</v>
      </c>
      <c r="I4524">
        <v>27</v>
      </c>
      <c r="J4524">
        <v>34</v>
      </c>
      <c r="K4524">
        <v>0.79411764705882348</v>
      </c>
      <c r="L4524">
        <v>39</v>
      </c>
      <c r="M4524">
        <v>0.87179487179487181</v>
      </c>
      <c r="N4524">
        <v>23</v>
      </c>
      <c r="P4524">
        <v>0</v>
      </c>
      <c r="Q4524">
        <v>2</v>
      </c>
      <c r="R4524">
        <v>0</v>
      </c>
      <c r="S4524">
        <v>4</v>
      </c>
    </row>
    <row r="4525" spans="1:19" x14ac:dyDescent="0.2">
      <c r="A4525" t="s">
        <v>1860</v>
      </c>
      <c r="B4525" t="s">
        <v>1861</v>
      </c>
      <c r="C4525" t="s">
        <v>240</v>
      </c>
      <c r="D4525" t="s">
        <v>1000</v>
      </c>
      <c r="E4525" s="23">
        <v>42339</v>
      </c>
      <c r="F4525">
        <v>21</v>
      </c>
      <c r="G4525">
        <v>25</v>
      </c>
      <c r="H4525">
        <v>0.84</v>
      </c>
      <c r="I4525">
        <v>49</v>
      </c>
      <c r="J4525">
        <v>108</v>
      </c>
      <c r="K4525">
        <v>0.45370370370370372</v>
      </c>
      <c r="L4525">
        <v>113</v>
      </c>
      <c r="M4525">
        <v>0.95575221238938057</v>
      </c>
      <c r="N4525">
        <v>46</v>
      </c>
      <c r="P4525">
        <v>3</v>
      </c>
      <c r="Q4525">
        <v>7</v>
      </c>
      <c r="R4525">
        <v>0.42857142857142855</v>
      </c>
      <c r="S4525">
        <v>3</v>
      </c>
    </row>
    <row r="4526" spans="1:19" x14ac:dyDescent="0.2">
      <c r="A4526" t="s">
        <v>1685</v>
      </c>
      <c r="B4526" t="s">
        <v>1686</v>
      </c>
      <c r="C4526" t="s">
        <v>241</v>
      </c>
      <c r="D4526" t="s">
        <v>1000</v>
      </c>
      <c r="E4526" s="23">
        <v>42339</v>
      </c>
      <c r="F4526">
        <v>52</v>
      </c>
      <c r="G4526">
        <v>48</v>
      </c>
      <c r="H4526">
        <v>1.0833333333333333</v>
      </c>
      <c r="I4526">
        <v>442</v>
      </c>
      <c r="J4526">
        <v>580</v>
      </c>
      <c r="K4526">
        <v>0.76206896551724135</v>
      </c>
      <c r="L4526">
        <v>615</v>
      </c>
      <c r="M4526">
        <v>0.94308943089430897</v>
      </c>
      <c r="N4526">
        <v>428</v>
      </c>
      <c r="P4526">
        <v>7</v>
      </c>
      <c r="Q4526">
        <v>12</v>
      </c>
      <c r="R4526">
        <v>0.58333333333333337</v>
      </c>
      <c r="S4526">
        <v>14</v>
      </c>
    </row>
    <row r="4527" spans="1:19" x14ac:dyDescent="0.2">
      <c r="A4527" t="s">
        <v>1510</v>
      </c>
      <c r="B4527" t="s">
        <v>1511</v>
      </c>
      <c r="C4527" t="s">
        <v>318</v>
      </c>
      <c r="D4527" t="s">
        <v>1000</v>
      </c>
      <c r="E4527" s="23">
        <v>42339</v>
      </c>
      <c r="F4527">
        <v>0</v>
      </c>
      <c r="G4527">
        <v>0</v>
      </c>
      <c r="H4527" t="e">
        <v>#DIV/0!</v>
      </c>
      <c r="I4527">
        <v>0</v>
      </c>
      <c r="J4527">
        <v>0</v>
      </c>
      <c r="K4527" t="e">
        <v>#DIV/0!</v>
      </c>
      <c r="L4527">
        <v>0</v>
      </c>
      <c r="M4527" t="e">
        <v>#DIV/0!</v>
      </c>
      <c r="N4527">
        <v>0</v>
      </c>
      <c r="P4527">
        <v>0</v>
      </c>
      <c r="Q4527">
        <v>0</v>
      </c>
      <c r="R4527" t="e">
        <v>#DIV/0!</v>
      </c>
      <c r="S4527">
        <v>0</v>
      </c>
    </row>
    <row r="4528" spans="1:19" x14ac:dyDescent="0.2">
      <c r="A4528" t="s">
        <v>1106</v>
      </c>
      <c r="B4528" t="s">
        <v>1192</v>
      </c>
      <c r="C4528" t="s">
        <v>235</v>
      </c>
      <c r="D4528" t="s">
        <v>1002</v>
      </c>
      <c r="E4528" s="23">
        <v>42339</v>
      </c>
      <c r="F4528">
        <v>132</v>
      </c>
      <c r="G4528">
        <v>133</v>
      </c>
      <c r="H4528">
        <v>0.99248120300751874</v>
      </c>
      <c r="I4528">
        <v>725</v>
      </c>
      <c r="J4528">
        <v>990</v>
      </c>
      <c r="K4528">
        <v>0.73232323232323238</v>
      </c>
      <c r="L4528">
        <v>1061</v>
      </c>
      <c r="M4528">
        <v>0.93308199811498582</v>
      </c>
      <c r="N4528">
        <v>656</v>
      </c>
      <c r="P4528">
        <v>35</v>
      </c>
      <c r="Q4528">
        <v>58</v>
      </c>
      <c r="R4528">
        <v>0.60344827586206895</v>
      </c>
      <c r="S4528">
        <v>69</v>
      </c>
    </row>
    <row r="4529" spans="1:19" x14ac:dyDescent="0.2">
      <c r="A4529" t="s">
        <v>12060</v>
      </c>
      <c r="B4529" t="s">
        <v>12061</v>
      </c>
      <c r="C4529" t="s">
        <v>1051</v>
      </c>
      <c r="D4529" t="s">
        <v>1000</v>
      </c>
      <c r="E4529" s="23">
        <v>42339</v>
      </c>
      <c r="F4529">
        <v>2</v>
      </c>
      <c r="G4529">
        <v>5</v>
      </c>
      <c r="H4529">
        <v>0.4</v>
      </c>
      <c r="I4529">
        <v>1</v>
      </c>
      <c r="J4529">
        <v>15</v>
      </c>
      <c r="K4529">
        <v>6.6666666666666666E-2</v>
      </c>
      <c r="L4529">
        <v>15</v>
      </c>
      <c r="M4529">
        <v>1</v>
      </c>
      <c r="N4529">
        <v>1</v>
      </c>
      <c r="P4529">
        <v>0</v>
      </c>
      <c r="Q4529">
        <v>0</v>
      </c>
      <c r="R4529" t="e">
        <v>#DIV/0!</v>
      </c>
      <c r="S4529">
        <v>0</v>
      </c>
    </row>
    <row r="4530" spans="1:19" x14ac:dyDescent="0.2">
      <c r="A4530" t="s">
        <v>13426</v>
      </c>
      <c r="B4530" t="s">
        <v>13427</v>
      </c>
      <c r="C4530" t="s">
        <v>242</v>
      </c>
      <c r="D4530" t="s">
        <v>1002</v>
      </c>
      <c r="E4530" s="23">
        <v>42339</v>
      </c>
      <c r="F4530">
        <v>6</v>
      </c>
      <c r="G4530">
        <v>8</v>
      </c>
      <c r="H4530">
        <v>0.75</v>
      </c>
      <c r="I4530">
        <v>63</v>
      </c>
      <c r="J4530">
        <v>59</v>
      </c>
      <c r="K4530">
        <v>1.0677966101694916</v>
      </c>
      <c r="L4530">
        <v>81</v>
      </c>
      <c r="M4530">
        <v>0.72839506172839508</v>
      </c>
      <c r="N4530">
        <v>49</v>
      </c>
      <c r="P4530">
        <v>2</v>
      </c>
      <c r="Q4530">
        <v>8</v>
      </c>
      <c r="R4530">
        <v>0.25</v>
      </c>
      <c r="S4530">
        <v>14</v>
      </c>
    </row>
    <row r="4531" spans="1:19" x14ac:dyDescent="0.2">
      <c r="A4531" t="s">
        <v>13603</v>
      </c>
      <c r="B4531" t="s">
        <v>13604</v>
      </c>
      <c r="C4531" t="s">
        <v>237</v>
      </c>
      <c r="D4531" t="s">
        <v>1002</v>
      </c>
      <c r="E4531" s="23">
        <v>42339</v>
      </c>
      <c r="F4531">
        <v>15</v>
      </c>
      <c r="G4531">
        <v>17</v>
      </c>
      <c r="H4531">
        <v>0.88235294117647056</v>
      </c>
      <c r="I4531">
        <v>75</v>
      </c>
      <c r="J4531">
        <v>125</v>
      </c>
      <c r="K4531">
        <v>0.6</v>
      </c>
      <c r="L4531">
        <v>125</v>
      </c>
      <c r="M4531">
        <v>1</v>
      </c>
      <c r="N4531">
        <v>50</v>
      </c>
      <c r="O4531">
        <v>1.0083333333333335</v>
      </c>
      <c r="P4531">
        <v>19</v>
      </c>
      <c r="Q4531">
        <v>24</v>
      </c>
      <c r="R4531">
        <v>0.79166666666666663</v>
      </c>
      <c r="S4531">
        <v>25</v>
      </c>
    </row>
    <row r="4532" spans="1:19" x14ac:dyDescent="0.2">
      <c r="A4532" t="s">
        <v>13778</v>
      </c>
      <c r="B4532" t="s">
        <v>13779</v>
      </c>
      <c r="C4532" t="s">
        <v>238</v>
      </c>
      <c r="D4532" t="s">
        <v>1002</v>
      </c>
      <c r="E4532" s="23">
        <v>42339</v>
      </c>
      <c r="F4532">
        <v>13</v>
      </c>
      <c r="G4532">
        <v>12</v>
      </c>
      <c r="H4532">
        <v>1.0833333333333333</v>
      </c>
      <c r="I4532">
        <v>39</v>
      </c>
      <c r="J4532">
        <v>36</v>
      </c>
      <c r="K4532">
        <v>1.0833333333333333</v>
      </c>
      <c r="L4532">
        <v>40</v>
      </c>
      <c r="M4532">
        <v>0.9</v>
      </c>
      <c r="N4532">
        <v>31</v>
      </c>
      <c r="O4532">
        <v>0.71530625000000003</v>
      </c>
      <c r="P4532">
        <v>2</v>
      </c>
      <c r="Q4532">
        <v>3</v>
      </c>
      <c r="R4532">
        <v>0.66666666666666663</v>
      </c>
      <c r="S4532">
        <v>8</v>
      </c>
    </row>
    <row r="4533" spans="1:19" x14ac:dyDescent="0.2">
      <c r="A4533" t="s">
        <v>13955</v>
      </c>
      <c r="B4533" t="s">
        <v>13956</v>
      </c>
      <c r="C4533" t="s">
        <v>239</v>
      </c>
      <c r="D4533" t="s">
        <v>1002</v>
      </c>
      <c r="E4533" s="23">
        <v>42339</v>
      </c>
      <c r="F4533">
        <v>5</v>
      </c>
      <c r="G4533">
        <v>4</v>
      </c>
      <c r="H4533">
        <v>1.25</v>
      </c>
      <c r="I4533">
        <v>4</v>
      </c>
      <c r="J4533">
        <v>8</v>
      </c>
      <c r="K4533">
        <v>0.5</v>
      </c>
      <c r="L4533">
        <v>8</v>
      </c>
      <c r="M4533">
        <v>1</v>
      </c>
      <c r="N4533">
        <v>4</v>
      </c>
      <c r="O4533">
        <v>0.88890000000000002</v>
      </c>
      <c r="P4533">
        <v>0</v>
      </c>
      <c r="Q4533">
        <v>0</v>
      </c>
      <c r="R4533" t="e">
        <v>#DIV/0!</v>
      </c>
      <c r="S4533">
        <v>0</v>
      </c>
    </row>
    <row r="4534" spans="1:19" x14ac:dyDescent="0.2">
      <c r="A4534" t="s">
        <v>14142</v>
      </c>
      <c r="B4534" t="s">
        <v>14143</v>
      </c>
      <c r="C4534" t="s">
        <v>240</v>
      </c>
      <c r="D4534" t="s">
        <v>1002</v>
      </c>
      <c r="E4534" s="23">
        <v>42339</v>
      </c>
      <c r="F4534">
        <v>21</v>
      </c>
      <c r="G4534">
        <v>25</v>
      </c>
      <c r="H4534">
        <v>0.84</v>
      </c>
      <c r="I4534">
        <v>49</v>
      </c>
      <c r="J4534">
        <v>108</v>
      </c>
      <c r="K4534">
        <v>0.45370370370370372</v>
      </c>
      <c r="L4534">
        <v>113</v>
      </c>
      <c r="M4534">
        <v>0.95575221238938057</v>
      </c>
      <c r="N4534">
        <v>46</v>
      </c>
      <c r="P4534">
        <v>3</v>
      </c>
      <c r="Q4534">
        <v>7</v>
      </c>
      <c r="R4534">
        <v>0.42857142857142855</v>
      </c>
      <c r="S4534">
        <v>3</v>
      </c>
    </row>
    <row r="4535" spans="1:19" x14ac:dyDescent="0.2">
      <c r="A4535" t="s">
        <v>14319</v>
      </c>
      <c r="B4535" t="s">
        <v>14320</v>
      </c>
      <c r="C4535" t="s">
        <v>241</v>
      </c>
      <c r="D4535" t="s">
        <v>1002</v>
      </c>
      <c r="E4535" s="23">
        <v>42339</v>
      </c>
      <c r="F4535">
        <v>52</v>
      </c>
      <c r="G4535">
        <v>48</v>
      </c>
      <c r="H4535">
        <v>1.0833333333333333</v>
      </c>
      <c r="I4535">
        <v>442</v>
      </c>
      <c r="J4535">
        <v>580</v>
      </c>
      <c r="K4535">
        <v>0.76206896551724135</v>
      </c>
      <c r="L4535">
        <v>615</v>
      </c>
      <c r="M4535">
        <v>0.94308943089430897</v>
      </c>
      <c r="N4535">
        <v>428</v>
      </c>
      <c r="P4535">
        <v>7</v>
      </c>
      <c r="Q4535">
        <v>12</v>
      </c>
      <c r="R4535">
        <v>0.58333333333333337</v>
      </c>
      <c r="S4535">
        <v>14</v>
      </c>
    </row>
    <row r="4536" spans="1:19" x14ac:dyDescent="0.2">
      <c r="A4536" t="s">
        <v>14431</v>
      </c>
      <c r="B4536" t="s">
        <v>14432</v>
      </c>
      <c r="C4536" t="s">
        <v>318</v>
      </c>
      <c r="D4536" t="s">
        <v>1002</v>
      </c>
      <c r="E4536" s="23">
        <v>42339</v>
      </c>
      <c r="F4536">
        <v>0</v>
      </c>
      <c r="G4536">
        <v>0</v>
      </c>
      <c r="H4536" t="e">
        <v>#DIV/0!</v>
      </c>
      <c r="I4536">
        <v>0</v>
      </c>
      <c r="J4536">
        <v>0</v>
      </c>
      <c r="K4536" t="e">
        <v>#DIV/0!</v>
      </c>
      <c r="L4536">
        <v>0</v>
      </c>
      <c r="M4536" t="e">
        <v>#DIV/0!</v>
      </c>
      <c r="N4536">
        <v>0</v>
      </c>
      <c r="P4536">
        <v>0</v>
      </c>
      <c r="Q4536">
        <v>0</v>
      </c>
      <c r="R4536" t="e">
        <v>#DIV/0!</v>
      </c>
      <c r="S4536">
        <v>0</v>
      </c>
    </row>
    <row r="4537" spans="1:19" x14ac:dyDescent="0.2">
      <c r="A4537" t="s">
        <v>14648</v>
      </c>
      <c r="B4537" t="s">
        <v>14649</v>
      </c>
      <c r="C4537" t="s">
        <v>199</v>
      </c>
      <c r="D4537" t="s">
        <v>1000</v>
      </c>
      <c r="E4537" s="23">
        <v>42339</v>
      </c>
      <c r="F4537">
        <v>16</v>
      </c>
      <c r="G4537">
        <v>12</v>
      </c>
      <c r="H4537">
        <v>1.3333333333333333</v>
      </c>
      <c r="I4537">
        <v>119</v>
      </c>
      <c r="J4537">
        <v>125</v>
      </c>
      <c r="K4537">
        <v>0.95199999999999996</v>
      </c>
      <c r="L4537">
        <v>125</v>
      </c>
      <c r="M4537">
        <v>1</v>
      </c>
      <c r="N4537">
        <v>119</v>
      </c>
      <c r="P4537">
        <v>3</v>
      </c>
      <c r="Q4537">
        <v>5</v>
      </c>
      <c r="R4537">
        <v>0.6</v>
      </c>
      <c r="S4537">
        <v>0</v>
      </c>
    </row>
    <row r="4538" spans="1:19" x14ac:dyDescent="0.2">
      <c r="A4538" t="s">
        <v>14914</v>
      </c>
      <c r="B4538" t="s">
        <v>14915</v>
      </c>
      <c r="C4538" t="s">
        <v>200</v>
      </c>
      <c r="D4538" t="s">
        <v>1002</v>
      </c>
      <c r="E4538" s="23">
        <v>42339</v>
      </c>
      <c r="F4538">
        <v>7</v>
      </c>
      <c r="G4538">
        <v>5</v>
      </c>
      <c r="H4538">
        <v>1.4</v>
      </c>
      <c r="I4538">
        <v>9</v>
      </c>
      <c r="J4538">
        <v>25</v>
      </c>
      <c r="K4538">
        <v>0.36</v>
      </c>
      <c r="L4538">
        <v>25</v>
      </c>
      <c r="M4538">
        <v>1</v>
      </c>
      <c r="N4538">
        <v>9</v>
      </c>
      <c r="P4538">
        <v>3</v>
      </c>
      <c r="Q4538">
        <v>4</v>
      </c>
      <c r="R4538">
        <v>0.75</v>
      </c>
      <c r="S4538">
        <v>0</v>
      </c>
    </row>
    <row r="4539" spans="1:19" x14ac:dyDescent="0.2">
      <c r="A4539" t="s">
        <v>15091</v>
      </c>
      <c r="B4539" t="s">
        <v>15092</v>
      </c>
      <c r="C4539" t="s">
        <v>202</v>
      </c>
      <c r="D4539" t="s">
        <v>1002</v>
      </c>
      <c r="E4539" s="23">
        <v>42339</v>
      </c>
      <c r="F4539">
        <v>9</v>
      </c>
      <c r="G4539">
        <v>7</v>
      </c>
      <c r="H4539">
        <v>1.2857142857142858</v>
      </c>
      <c r="I4539">
        <v>110</v>
      </c>
      <c r="J4539">
        <v>100</v>
      </c>
      <c r="K4539">
        <v>1.1000000000000001</v>
      </c>
      <c r="L4539">
        <v>100</v>
      </c>
      <c r="M4539">
        <v>1</v>
      </c>
      <c r="N4539">
        <v>110</v>
      </c>
      <c r="P4539">
        <v>0</v>
      </c>
      <c r="Q4539">
        <v>1</v>
      </c>
      <c r="R4539">
        <v>0</v>
      </c>
      <c r="S4539">
        <v>0</v>
      </c>
    </row>
    <row r="4540" spans="1:19" x14ac:dyDescent="0.2">
      <c r="A4540" t="s">
        <v>15795</v>
      </c>
      <c r="B4540" t="s">
        <v>15796</v>
      </c>
      <c r="C4540" t="s">
        <v>227</v>
      </c>
      <c r="D4540" t="s">
        <v>1000</v>
      </c>
      <c r="E4540" s="23">
        <v>42339</v>
      </c>
      <c r="F4540">
        <v>0</v>
      </c>
      <c r="G4540">
        <v>0</v>
      </c>
      <c r="H4540" t="e">
        <v>#DIV/0!</v>
      </c>
      <c r="I4540">
        <v>0</v>
      </c>
      <c r="J4540">
        <v>0</v>
      </c>
      <c r="K4540" t="e">
        <v>#DIV/0!</v>
      </c>
      <c r="L4540">
        <v>0</v>
      </c>
      <c r="M4540" t="e">
        <v>#DIV/0!</v>
      </c>
      <c r="N4540">
        <v>0</v>
      </c>
      <c r="P4540">
        <v>0</v>
      </c>
      <c r="Q4540">
        <v>0</v>
      </c>
      <c r="R4540" t="e">
        <v>#DIV/0!</v>
      </c>
      <c r="S4540">
        <v>0</v>
      </c>
    </row>
    <row r="4541" spans="1:19" x14ac:dyDescent="0.2">
      <c r="A4541" t="s">
        <v>15972</v>
      </c>
      <c r="B4541" t="s">
        <v>15973</v>
      </c>
      <c r="C4541" t="s">
        <v>203</v>
      </c>
      <c r="D4541" t="s">
        <v>1000</v>
      </c>
      <c r="E4541" s="23">
        <v>42339</v>
      </c>
      <c r="F4541">
        <v>7</v>
      </c>
      <c r="G4541">
        <v>7</v>
      </c>
      <c r="H4541">
        <v>1</v>
      </c>
      <c r="I4541">
        <v>21</v>
      </c>
      <c r="J4541">
        <v>57</v>
      </c>
      <c r="K4541">
        <v>0.36842105263157893</v>
      </c>
      <c r="L4541">
        <v>62</v>
      </c>
      <c r="M4541">
        <v>0.91935483870967738</v>
      </c>
      <c r="N4541">
        <v>18</v>
      </c>
      <c r="P4541">
        <v>8</v>
      </c>
      <c r="Q4541">
        <v>11</v>
      </c>
      <c r="R4541">
        <v>0.72727272727272729</v>
      </c>
      <c r="S4541">
        <v>3</v>
      </c>
    </row>
    <row r="4542" spans="1:19" x14ac:dyDescent="0.2">
      <c r="A4542" t="s">
        <v>16151</v>
      </c>
      <c r="B4542" t="s">
        <v>16152</v>
      </c>
      <c r="C4542" t="s">
        <v>205</v>
      </c>
      <c r="D4542" t="s">
        <v>1002</v>
      </c>
      <c r="E4542" s="23">
        <v>42339</v>
      </c>
      <c r="F4542">
        <v>3</v>
      </c>
      <c r="G4542">
        <v>3</v>
      </c>
      <c r="H4542">
        <v>1</v>
      </c>
      <c r="I4542">
        <v>15</v>
      </c>
      <c r="J4542">
        <v>30</v>
      </c>
      <c r="K4542">
        <v>0.5</v>
      </c>
      <c r="L4542">
        <v>30</v>
      </c>
      <c r="M4542">
        <v>1</v>
      </c>
      <c r="N4542">
        <v>12</v>
      </c>
      <c r="O4542">
        <v>1.125</v>
      </c>
      <c r="P4542">
        <v>8</v>
      </c>
      <c r="Q4542">
        <v>9</v>
      </c>
      <c r="R4542">
        <v>0.88888888888888884</v>
      </c>
      <c r="S4542">
        <v>3</v>
      </c>
    </row>
    <row r="4543" spans="1:19" x14ac:dyDescent="0.2">
      <c r="A4543" t="s">
        <v>16328</v>
      </c>
      <c r="B4543" t="s">
        <v>16329</v>
      </c>
      <c r="C4543" t="s">
        <v>204</v>
      </c>
      <c r="D4543" t="s">
        <v>1002</v>
      </c>
      <c r="E4543" s="23">
        <v>42339</v>
      </c>
      <c r="F4543">
        <v>4</v>
      </c>
      <c r="G4543">
        <v>4</v>
      </c>
      <c r="H4543">
        <v>1</v>
      </c>
      <c r="I4543">
        <v>6</v>
      </c>
      <c r="J4543">
        <v>27</v>
      </c>
      <c r="K4543">
        <v>0.22222222222222221</v>
      </c>
      <c r="L4543">
        <v>32</v>
      </c>
      <c r="M4543">
        <v>0.84375</v>
      </c>
      <c r="N4543">
        <v>6</v>
      </c>
      <c r="P4543">
        <v>0</v>
      </c>
      <c r="Q4543">
        <v>2</v>
      </c>
      <c r="R4543">
        <v>0</v>
      </c>
      <c r="S4543">
        <v>0</v>
      </c>
    </row>
    <row r="4544" spans="1:19" x14ac:dyDescent="0.2">
      <c r="A4544" t="s">
        <v>16646</v>
      </c>
      <c r="B4544" t="s">
        <v>16647</v>
      </c>
      <c r="C4544" t="s">
        <v>223</v>
      </c>
      <c r="D4544" t="s">
        <v>1000</v>
      </c>
      <c r="E4544" s="23">
        <v>42339</v>
      </c>
      <c r="F4544">
        <v>3</v>
      </c>
      <c r="G4544">
        <v>3</v>
      </c>
      <c r="H4544">
        <v>1</v>
      </c>
      <c r="I4544">
        <v>53</v>
      </c>
      <c r="J4544">
        <v>75</v>
      </c>
      <c r="K4544">
        <v>0.70666666666666667</v>
      </c>
      <c r="L4544">
        <v>90</v>
      </c>
      <c r="M4544">
        <v>0.83333333333333337</v>
      </c>
      <c r="N4544">
        <v>53</v>
      </c>
      <c r="P4544">
        <v>0</v>
      </c>
      <c r="Q4544">
        <v>0</v>
      </c>
      <c r="R4544" t="e">
        <v>#DIV/0!</v>
      </c>
      <c r="S4544">
        <v>0</v>
      </c>
    </row>
    <row r="4545" spans="1:19" x14ac:dyDescent="0.2">
      <c r="A4545" t="s">
        <v>16825</v>
      </c>
      <c r="B4545" t="s">
        <v>16826</v>
      </c>
      <c r="C4545" t="s">
        <v>224</v>
      </c>
      <c r="D4545" t="s">
        <v>1002</v>
      </c>
      <c r="E4545" s="23">
        <v>42339</v>
      </c>
      <c r="F4545">
        <v>3</v>
      </c>
      <c r="G4545">
        <v>3</v>
      </c>
      <c r="H4545">
        <v>1</v>
      </c>
      <c r="I4545">
        <v>53</v>
      </c>
      <c r="J4545">
        <v>75</v>
      </c>
      <c r="K4545">
        <v>0.70666666666666667</v>
      </c>
      <c r="L4545">
        <v>90</v>
      </c>
      <c r="M4545">
        <v>0.83333333333333337</v>
      </c>
      <c r="N4545">
        <v>53</v>
      </c>
      <c r="P4545">
        <v>0</v>
      </c>
      <c r="Q4545">
        <v>0</v>
      </c>
      <c r="R4545" t="e">
        <v>#DIV/0!</v>
      </c>
      <c r="S4545">
        <v>0</v>
      </c>
    </row>
    <row r="4546" spans="1:19" x14ac:dyDescent="0.2">
      <c r="A4546" t="s">
        <v>16923</v>
      </c>
      <c r="B4546" t="s">
        <v>16924</v>
      </c>
      <c r="C4546" t="s">
        <v>341</v>
      </c>
      <c r="D4546" t="s">
        <v>1000</v>
      </c>
      <c r="E4546" s="23">
        <v>42339</v>
      </c>
      <c r="F4546">
        <v>1</v>
      </c>
      <c r="G4546">
        <v>1</v>
      </c>
      <c r="H4546">
        <v>1</v>
      </c>
      <c r="I4546">
        <v>4</v>
      </c>
      <c r="J4546">
        <v>10</v>
      </c>
      <c r="K4546">
        <v>0.4</v>
      </c>
      <c r="L4546">
        <v>10</v>
      </c>
      <c r="M4546">
        <v>1</v>
      </c>
      <c r="N4546">
        <v>4</v>
      </c>
      <c r="P4546">
        <v>0</v>
      </c>
      <c r="Q4546">
        <v>0</v>
      </c>
      <c r="R4546" t="e">
        <v>#DIV/0!</v>
      </c>
      <c r="S4546">
        <v>0</v>
      </c>
    </row>
    <row r="4547" spans="1:19" x14ac:dyDescent="0.2">
      <c r="A4547" t="s">
        <v>16939</v>
      </c>
      <c r="B4547" t="s">
        <v>16940</v>
      </c>
      <c r="C4547" t="s">
        <v>339</v>
      </c>
      <c r="D4547" t="s">
        <v>1002</v>
      </c>
      <c r="E4547" s="23">
        <v>42339</v>
      </c>
      <c r="F4547">
        <v>1</v>
      </c>
      <c r="G4547">
        <v>1</v>
      </c>
      <c r="H4547">
        <v>1</v>
      </c>
      <c r="I4547">
        <v>4</v>
      </c>
      <c r="J4547">
        <v>10</v>
      </c>
      <c r="K4547">
        <v>0.4</v>
      </c>
      <c r="L4547">
        <v>10</v>
      </c>
      <c r="M4547">
        <v>1</v>
      </c>
      <c r="N4547">
        <v>4</v>
      </c>
      <c r="P4547">
        <v>0</v>
      </c>
      <c r="Q4547">
        <v>0</v>
      </c>
      <c r="R4547" t="e">
        <v>#DIV/0!</v>
      </c>
      <c r="S4547">
        <v>0</v>
      </c>
    </row>
    <row r="4548" spans="1:19" x14ac:dyDescent="0.2">
      <c r="A4548" t="s">
        <v>16951</v>
      </c>
      <c r="B4548" t="s">
        <v>16952</v>
      </c>
      <c r="C4548" t="s">
        <v>346</v>
      </c>
      <c r="D4548" t="s">
        <v>1000</v>
      </c>
      <c r="E4548" s="23">
        <v>42339</v>
      </c>
      <c r="F4548">
        <v>3</v>
      </c>
      <c r="G4548">
        <v>3</v>
      </c>
      <c r="H4548">
        <v>1</v>
      </c>
      <c r="I4548">
        <v>4</v>
      </c>
      <c r="J4548">
        <v>21</v>
      </c>
      <c r="K4548">
        <v>0.19047619047619047</v>
      </c>
      <c r="L4548">
        <v>21</v>
      </c>
      <c r="M4548">
        <v>1</v>
      </c>
      <c r="N4548">
        <v>4</v>
      </c>
      <c r="P4548">
        <v>0</v>
      </c>
      <c r="Q4548">
        <v>0</v>
      </c>
      <c r="R4548" t="e">
        <v>#DIV/0!</v>
      </c>
      <c r="S4548">
        <v>0</v>
      </c>
    </row>
    <row r="4549" spans="1:19" x14ac:dyDescent="0.2">
      <c r="A4549" t="s">
        <v>17047</v>
      </c>
      <c r="B4549" t="s">
        <v>17048</v>
      </c>
      <c r="C4549" t="s">
        <v>345</v>
      </c>
      <c r="D4549" t="s">
        <v>1002</v>
      </c>
      <c r="E4549" s="23">
        <v>42339</v>
      </c>
      <c r="F4549">
        <v>3</v>
      </c>
      <c r="G4549">
        <v>3</v>
      </c>
      <c r="H4549">
        <v>1</v>
      </c>
      <c r="I4549">
        <v>4</v>
      </c>
      <c r="J4549">
        <v>21</v>
      </c>
      <c r="K4549">
        <v>0.19047619047619047</v>
      </c>
      <c r="L4549">
        <v>21</v>
      </c>
      <c r="M4549">
        <v>1</v>
      </c>
      <c r="N4549">
        <v>4</v>
      </c>
      <c r="P4549">
        <v>0</v>
      </c>
      <c r="Q4549">
        <v>0</v>
      </c>
      <c r="R4549" t="e">
        <v>#DIV/0!</v>
      </c>
      <c r="S4549">
        <v>0</v>
      </c>
    </row>
    <row r="4550" spans="1:19" x14ac:dyDescent="0.2">
      <c r="A4550" t="s">
        <v>17262</v>
      </c>
      <c r="B4550" t="s">
        <v>17263</v>
      </c>
      <c r="C4550" t="s">
        <v>225</v>
      </c>
      <c r="D4550" t="s">
        <v>1000</v>
      </c>
      <c r="E4550" s="23">
        <v>42339</v>
      </c>
      <c r="F4550">
        <v>3</v>
      </c>
      <c r="G4550">
        <v>5</v>
      </c>
      <c r="H4550">
        <v>0.6</v>
      </c>
      <c r="I4550">
        <v>37</v>
      </c>
      <c r="J4550">
        <v>30</v>
      </c>
      <c r="K4550">
        <v>1.2333333333333334</v>
      </c>
      <c r="L4550">
        <v>50</v>
      </c>
      <c r="M4550">
        <v>0.6</v>
      </c>
      <c r="N4550">
        <v>37</v>
      </c>
      <c r="P4550">
        <v>0</v>
      </c>
      <c r="Q4550">
        <v>0</v>
      </c>
      <c r="R4550" t="e">
        <v>#DIV/0!</v>
      </c>
      <c r="S4550">
        <v>0</v>
      </c>
    </row>
    <row r="4551" spans="1:19" x14ac:dyDescent="0.2">
      <c r="A4551" t="s">
        <v>17469</v>
      </c>
      <c r="B4551" t="s">
        <v>17470</v>
      </c>
      <c r="C4551" t="s">
        <v>226</v>
      </c>
      <c r="D4551" t="s">
        <v>1002</v>
      </c>
      <c r="E4551" s="23">
        <v>42339</v>
      </c>
      <c r="F4551">
        <v>3</v>
      </c>
      <c r="G4551">
        <v>5</v>
      </c>
      <c r="H4551">
        <v>0.6</v>
      </c>
      <c r="I4551">
        <v>37</v>
      </c>
      <c r="J4551">
        <v>30</v>
      </c>
      <c r="K4551">
        <v>1.2333333333333334</v>
      </c>
      <c r="L4551">
        <v>50</v>
      </c>
      <c r="M4551">
        <v>0.6</v>
      </c>
      <c r="N4551">
        <v>37</v>
      </c>
      <c r="P4551">
        <v>0</v>
      </c>
      <c r="Q4551">
        <v>0</v>
      </c>
      <c r="R4551" t="e">
        <v>#DIV/0!</v>
      </c>
      <c r="S4551">
        <v>0</v>
      </c>
    </row>
    <row r="4552" spans="1:19" x14ac:dyDescent="0.2">
      <c r="A4552" t="s">
        <v>17646</v>
      </c>
      <c r="B4552" t="s">
        <v>17647</v>
      </c>
      <c r="C4552" t="s">
        <v>232</v>
      </c>
      <c r="D4552" t="s">
        <v>1000</v>
      </c>
      <c r="E4552" s="23">
        <v>42339</v>
      </c>
      <c r="F4552">
        <v>13</v>
      </c>
      <c r="G4552">
        <v>8</v>
      </c>
      <c r="H4552">
        <v>1.625</v>
      </c>
      <c r="I4552">
        <v>98</v>
      </c>
      <c r="J4552">
        <v>134</v>
      </c>
      <c r="K4552">
        <v>0.73134328358208955</v>
      </c>
      <c r="L4552">
        <v>134</v>
      </c>
      <c r="M4552">
        <v>1</v>
      </c>
      <c r="N4552">
        <v>96</v>
      </c>
      <c r="P4552">
        <v>0</v>
      </c>
      <c r="Q4552">
        <v>0</v>
      </c>
      <c r="R4552" t="e">
        <v>#DIV/0!</v>
      </c>
      <c r="S4552">
        <v>2</v>
      </c>
    </row>
    <row r="4553" spans="1:19" x14ac:dyDescent="0.2">
      <c r="A4553" t="s">
        <v>17843</v>
      </c>
      <c r="B4553" t="s">
        <v>17844</v>
      </c>
      <c r="C4553" t="s">
        <v>231</v>
      </c>
      <c r="D4553" t="s">
        <v>1002</v>
      </c>
      <c r="E4553" s="23">
        <v>42339</v>
      </c>
      <c r="F4553">
        <v>13</v>
      </c>
      <c r="G4553">
        <v>8</v>
      </c>
      <c r="H4553">
        <v>1.625</v>
      </c>
      <c r="I4553">
        <v>98</v>
      </c>
      <c r="J4553">
        <v>134</v>
      </c>
      <c r="K4553">
        <v>0.73134328358208955</v>
      </c>
      <c r="L4553">
        <v>134</v>
      </c>
      <c r="M4553">
        <v>1</v>
      </c>
      <c r="N4553">
        <v>96</v>
      </c>
      <c r="P4553">
        <v>0</v>
      </c>
      <c r="Q4553">
        <v>0</v>
      </c>
      <c r="R4553" t="e">
        <v>#DIV/0!</v>
      </c>
      <c r="S4553">
        <v>2</v>
      </c>
    </row>
    <row r="4554" spans="1:19" x14ac:dyDescent="0.2">
      <c r="A4554" t="s">
        <v>18020</v>
      </c>
      <c r="B4554" t="s">
        <v>18021</v>
      </c>
      <c r="C4554" t="s">
        <v>317</v>
      </c>
      <c r="D4554" t="s">
        <v>1000</v>
      </c>
      <c r="E4554" s="23">
        <v>42339</v>
      </c>
      <c r="F4554">
        <v>7</v>
      </c>
      <c r="G4554">
        <v>9</v>
      </c>
      <c r="H4554">
        <v>0.77777777777777779</v>
      </c>
      <c r="I4554">
        <v>17</v>
      </c>
      <c r="J4554">
        <v>26</v>
      </c>
      <c r="K4554">
        <v>0.65384615384615385</v>
      </c>
      <c r="L4554">
        <v>26</v>
      </c>
      <c r="M4554">
        <v>1</v>
      </c>
      <c r="N4554">
        <v>14</v>
      </c>
      <c r="P4554">
        <v>0</v>
      </c>
      <c r="Q4554">
        <v>1</v>
      </c>
      <c r="R4554">
        <v>0</v>
      </c>
      <c r="S4554">
        <v>3</v>
      </c>
    </row>
    <row r="4555" spans="1:19" x14ac:dyDescent="0.2">
      <c r="A4555" t="s">
        <v>18199</v>
      </c>
      <c r="B4555" t="s">
        <v>18200</v>
      </c>
      <c r="C4555" t="s">
        <v>316</v>
      </c>
      <c r="D4555" t="s">
        <v>1002</v>
      </c>
      <c r="E4555" s="23">
        <v>42339</v>
      </c>
      <c r="F4555">
        <v>7</v>
      </c>
      <c r="G4555">
        <v>9</v>
      </c>
      <c r="H4555">
        <v>0.77777777777777779</v>
      </c>
      <c r="I4555">
        <v>17</v>
      </c>
      <c r="J4555">
        <v>26</v>
      </c>
      <c r="K4555">
        <v>0.65384615384615385</v>
      </c>
      <c r="L4555">
        <v>26</v>
      </c>
      <c r="M4555">
        <v>1</v>
      </c>
      <c r="N4555">
        <v>14</v>
      </c>
      <c r="P4555">
        <v>0</v>
      </c>
      <c r="Q4555">
        <v>1</v>
      </c>
      <c r="R4555">
        <v>0</v>
      </c>
      <c r="S4555">
        <v>3</v>
      </c>
    </row>
    <row r="4556" spans="1:19" x14ac:dyDescent="0.2">
      <c r="A4556" t="s">
        <v>18452</v>
      </c>
      <c r="B4556" t="s">
        <v>18453</v>
      </c>
      <c r="C4556" t="s">
        <v>214</v>
      </c>
      <c r="D4556" t="s">
        <v>1000</v>
      </c>
      <c r="E4556" s="23">
        <v>42339</v>
      </c>
      <c r="F4556">
        <v>16</v>
      </c>
      <c r="G4556">
        <v>14</v>
      </c>
      <c r="H4556">
        <v>1.1428571428571428</v>
      </c>
      <c r="I4556">
        <v>106</v>
      </c>
      <c r="J4556">
        <v>147</v>
      </c>
      <c r="K4556">
        <v>0.72108843537414968</v>
      </c>
      <c r="L4556">
        <v>145</v>
      </c>
      <c r="M4556">
        <v>1.0137931034482759</v>
      </c>
      <c r="N4556">
        <v>82</v>
      </c>
      <c r="P4556">
        <v>16</v>
      </c>
      <c r="Q4556">
        <v>21</v>
      </c>
      <c r="R4556">
        <v>0.76190476190476186</v>
      </c>
      <c r="S4556">
        <v>24</v>
      </c>
    </row>
    <row r="4557" spans="1:19" x14ac:dyDescent="0.2">
      <c r="A4557" t="s">
        <v>18631</v>
      </c>
      <c r="B4557" t="s">
        <v>18632</v>
      </c>
      <c r="C4557" t="s">
        <v>215</v>
      </c>
      <c r="D4557" t="s">
        <v>1002</v>
      </c>
      <c r="E4557" s="23">
        <v>42339</v>
      </c>
      <c r="F4557">
        <v>6</v>
      </c>
      <c r="G4557">
        <v>7</v>
      </c>
      <c r="H4557">
        <v>0.8571428571428571</v>
      </c>
      <c r="I4557">
        <v>34</v>
      </c>
      <c r="J4557">
        <v>47</v>
      </c>
      <c r="K4557">
        <v>0.72340425531914898</v>
      </c>
      <c r="L4557">
        <v>45</v>
      </c>
      <c r="M4557">
        <v>1.0444444444444445</v>
      </c>
      <c r="N4557">
        <v>21</v>
      </c>
      <c r="O4557">
        <v>1.05</v>
      </c>
      <c r="P4557">
        <v>10</v>
      </c>
      <c r="Q4557">
        <v>11</v>
      </c>
      <c r="R4557">
        <v>0.90909090909090906</v>
      </c>
      <c r="S4557">
        <v>13</v>
      </c>
    </row>
    <row r="4558" spans="1:19" x14ac:dyDescent="0.2">
      <c r="A4558" t="s">
        <v>18808</v>
      </c>
      <c r="B4558" t="s">
        <v>18809</v>
      </c>
      <c r="C4558" t="s">
        <v>216</v>
      </c>
      <c r="D4558" t="s">
        <v>1002</v>
      </c>
      <c r="E4558" s="23">
        <v>42339</v>
      </c>
      <c r="F4558">
        <v>10</v>
      </c>
      <c r="G4558">
        <v>7</v>
      </c>
      <c r="H4558">
        <v>1.4285714285714286</v>
      </c>
      <c r="I4558">
        <v>72</v>
      </c>
      <c r="J4558">
        <v>100</v>
      </c>
      <c r="K4558">
        <v>0.72</v>
      </c>
      <c r="L4558">
        <v>100</v>
      </c>
      <c r="M4558">
        <v>1</v>
      </c>
      <c r="N4558">
        <v>61</v>
      </c>
      <c r="P4558">
        <v>6</v>
      </c>
      <c r="Q4558">
        <v>10</v>
      </c>
      <c r="R4558">
        <v>0.6</v>
      </c>
      <c r="S4558">
        <v>11</v>
      </c>
    </row>
    <row r="4559" spans="1:19" x14ac:dyDescent="0.2">
      <c r="A4559" t="s">
        <v>18985</v>
      </c>
      <c r="B4559" t="s">
        <v>18986</v>
      </c>
      <c r="C4559" t="s">
        <v>229</v>
      </c>
      <c r="D4559" t="s">
        <v>1002</v>
      </c>
      <c r="E4559" s="23">
        <v>42339</v>
      </c>
      <c r="F4559">
        <v>1</v>
      </c>
      <c r="G4559">
        <v>2</v>
      </c>
      <c r="H4559">
        <v>0.5</v>
      </c>
      <c r="I4559">
        <v>10</v>
      </c>
      <c r="J4559">
        <v>10</v>
      </c>
      <c r="K4559">
        <v>1</v>
      </c>
      <c r="L4559">
        <v>20</v>
      </c>
      <c r="M4559">
        <v>0.5</v>
      </c>
      <c r="N4559">
        <v>7</v>
      </c>
      <c r="P4559">
        <v>0</v>
      </c>
      <c r="Q4559">
        <v>0</v>
      </c>
      <c r="R4559" t="e">
        <v>#DIV/0!</v>
      </c>
      <c r="S4559">
        <v>3</v>
      </c>
    </row>
    <row r="4560" spans="1:19" x14ac:dyDescent="0.2">
      <c r="A4560" t="s">
        <v>19162</v>
      </c>
      <c r="B4560" t="s">
        <v>19163</v>
      </c>
      <c r="C4560" t="s">
        <v>230</v>
      </c>
      <c r="D4560" t="s">
        <v>1000</v>
      </c>
      <c r="E4560" s="23">
        <v>42339</v>
      </c>
      <c r="F4560">
        <v>1</v>
      </c>
      <c r="G4560">
        <v>2</v>
      </c>
      <c r="H4560">
        <v>0.5</v>
      </c>
      <c r="I4560">
        <v>10</v>
      </c>
      <c r="J4560">
        <v>10</v>
      </c>
      <c r="K4560">
        <v>1</v>
      </c>
      <c r="L4560">
        <v>20</v>
      </c>
      <c r="M4560">
        <v>0.5</v>
      </c>
      <c r="N4560">
        <v>7</v>
      </c>
      <c r="P4560">
        <v>0</v>
      </c>
      <c r="Q4560">
        <v>0</v>
      </c>
      <c r="R4560" t="e">
        <v>#DIV/0!</v>
      </c>
      <c r="S4560">
        <v>3</v>
      </c>
    </row>
    <row r="4561" spans="1:19" x14ac:dyDescent="0.2">
      <c r="A4561" t="s">
        <v>19341</v>
      </c>
      <c r="B4561" t="s">
        <v>19342</v>
      </c>
      <c r="C4561" t="s">
        <v>234</v>
      </c>
      <c r="D4561" t="s">
        <v>1000</v>
      </c>
      <c r="E4561" s="23">
        <v>42339</v>
      </c>
      <c r="F4561">
        <v>3</v>
      </c>
      <c r="G4561">
        <v>7</v>
      </c>
      <c r="H4561">
        <v>0.42857142857142855</v>
      </c>
      <c r="I4561">
        <v>10</v>
      </c>
      <c r="J4561">
        <v>30</v>
      </c>
      <c r="K4561">
        <v>0.33333333333333331</v>
      </c>
      <c r="L4561">
        <v>30</v>
      </c>
      <c r="M4561">
        <v>1</v>
      </c>
      <c r="N4561">
        <v>10</v>
      </c>
      <c r="P4561">
        <v>0</v>
      </c>
      <c r="Q4561">
        <v>0</v>
      </c>
      <c r="R4561" t="e">
        <v>#DIV/0!</v>
      </c>
      <c r="S4561">
        <v>0</v>
      </c>
    </row>
    <row r="4562" spans="1:19" x14ac:dyDescent="0.2">
      <c r="A4562" t="s">
        <v>19520</v>
      </c>
      <c r="B4562" t="s">
        <v>19521</v>
      </c>
      <c r="C4562" t="s">
        <v>233</v>
      </c>
      <c r="D4562" t="s">
        <v>1002</v>
      </c>
      <c r="E4562" s="23">
        <v>42339</v>
      </c>
      <c r="F4562">
        <v>3</v>
      </c>
      <c r="G4562">
        <v>7</v>
      </c>
      <c r="H4562">
        <v>0.42857142857142855</v>
      </c>
      <c r="I4562">
        <v>10</v>
      </c>
      <c r="J4562">
        <v>30</v>
      </c>
      <c r="K4562">
        <v>0.33333333333333331</v>
      </c>
      <c r="L4562">
        <v>30</v>
      </c>
      <c r="M4562">
        <v>1</v>
      </c>
      <c r="N4562">
        <v>10</v>
      </c>
      <c r="P4562">
        <v>0</v>
      </c>
      <c r="Q4562">
        <v>0</v>
      </c>
      <c r="R4562" t="e">
        <v>#DIV/0!</v>
      </c>
      <c r="S4562">
        <v>0</v>
      </c>
    </row>
    <row r="4563" spans="1:19" x14ac:dyDescent="0.2">
      <c r="A4563" t="s">
        <v>19618</v>
      </c>
      <c r="B4563" t="s">
        <v>19619</v>
      </c>
      <c r="C4563" t="s">
        <v>342</v>
      </c>
      <c r="D4563" t="s">
        <v>1000</v>
      </c>
      <c r="E4563" s="23">
        <v>42339</v>
      </c>
      <c r="F4563">
        <v>4</v>
      </c>
      <c r="G4563">
        <v>4</v>
      </c>
      <c r="H4563">
        <v>1</v>
      </c>
      <c r="I4563">
        <v>39</v>
      </c>
      <c r="J4563">
        <v>40</v>
      </c>
      <c r="K4563">
        <v>0.97499999999999998</v>
      </c>
      <c r="L4563">
        <v>40</v>
      </c>
      <c r="M4563">
        <v>1</v>
      </c>
      <c r="N4563">
        <v>38</v>
      </c>
      <c r="P4563">
        <v>1</v>
      </c>
      <c r="Q4563">
        <v>1</v>
      </c>
      <c r="R4563">
        <v>1</v>
      </c>
      <c r="S4563">
        <v>1</v>
      </c>
    </row>
    <row r="4564" spans="1:19" x14ac:dyDescent="0.2">
      <c r="A4564" t="s">
        <v>19718</v>
      </c>
      <c r="B4564" t="s">
        <v>19719</v>
      </c>
      <c r="C4564" t="s">
        <v>340</v>
      </c>
      <c r="D4564" t="s">
        <v>1002</v>
      </c>
      <c r="E4564" s="23">
        <v>42339</v>
      </c>
      <c r="F4564">
        <v>4</v>
      </c>
      <c r="G4564">
        <v>4</v>
      </c>
      <c r="H4564">
        <v>1</v>
      </c>
      <c r="I4564">
        <v>39</v>
      </c>
      <c r="J4564">
        <v>40</v>
      </c>
      <c r="K4564">
        <v>0.97499999999999998</v>
      </c>
      <c r="L4564">
        <v>40</v>
      </c>
      <c r="M4564">
        <v>1</v>
      </c>
      <c r="N4564">
        <v>38</v>
      </c>
      <c r="P4564">
        <v>1</v>
      </c>
      <c r="Q4564">
        <v>1</v>
      </c>
      <c r="R4564">
        <v>1</v>
      </c>
      <c r="S4564">
        <v>1</v>
      </c>
    </row>
    <row r="4565" spans="1:19" x14ac:dyDescent="0.2">
      <c r="A4565" t="s">
        <v>19895</v>
      </c>
      <c r="B4565" t="s">
        <v>19896</v>
      </c>
      <c r="C4565" t="s">
        <v>220</v>
      </c>
      <c r="D4565" t="s">
        <v>1000</v>
      </c>
      <c r="E4565" s="23">
        <v>42339</v>
      </c>
      <c r="F4565">
        <v>18</v>
      </c>
      <c r="G4565">
        <v>16</v>
      </c>
      <c r="H4565">
        <v>1.125</v>
      </c>
      <c r="I4565">
        <v>43</v>
      </c>
      <c r="J4565">
        <v>44</v>
      </c>
      <c r="K4565">
        <v>0.97727272727272729</v>
      </c>
      <c r="L4565">
        <v>48</v>
      </c>
      <c r="M4565">
        <v>0.91666666666666663</v>
      </c>
      <c r="N4565">
        <v>35</v>
      </c>
      <c r="P4565">
        <v>2</v>
      </c>
      <c r="Q4565">
        <v>3</v>
      </c>
      <c r="R4565">
        <v>0.66666666666666663</v>
      </c>
      <c r="S4565">
        <v>8</v>
      </c>
    </row>
    <row r="4566" spans="1:19" x14ac:dyDescent="0.2">
      <c r="A4566" t="s">
        <v>20074</v>
      </c>
      <c r="B4566" t="s">
        <v>20075</v>
      </c>
      <c r="C4566" t="s">
        <v>221</v>
      </c>
      <c r="D4566" t="s">
        <v>1002</v>
      </c>
      <c r="E4566" s="23">
        <v>42339</v>
      </c>
      <c r="F4566">
        <v>13</v>
      </c>
      <c r="G4566">
        <v>12</v>
      </c>
      <c r="H4566">
        <v>1.0833333333333333</v>
      </c>
      <c r="I4566">
        <v>39</v>
      </c>
      <c r="J4566">
        <v>36</v>
      </c>
      <c r="K4566">
        <v>1.0833333333333333</v>
      </c>
      <c r="L4566">
        <v>40</v>
      </c>
      <c r="M4566">
        <v>0.9</v>
      </c>
      <c r="N4566">
        <v>31</v>
      </c>
      <c r="O4566">
        <v>0.71530625000000003</v>
      </c>
      <c r="P4566">
        <v>2</v>
      </c>
      <c r="Q4566">
        <v>3</v>
      </c>
      <c r="R4566">
        <v>0.66666666666666663</v>
      </c>
      <c r="S4566">
        <v>8</v>
      </c>
    </row>
    <row r="4567" spans="1:19" x14ac:dyDescent="0.2">
      <c r="A4567" t="s">
        <v>20251</v>
      </c>
      <c r="B4567" t="s">
        <v>20252</v>
      </c>
      <c r="C4567" t="s">
        <v>222</v>
      </c>
      <c r="D4567" t="s">
        <v>1002</v>
      </c>
      <c r="E4567" s="23">
        <v>42339</v>
      </c>
      <c r="F4567">
        <v>5</v>
      </c>
      <c r="G4567">
        <v>4</v>
      </c>
      <c r="H4567">
        <v>1.25</v>
      </c>
      <c r="I4567">
        <v>4</v>
      </c>
      <c r="J4567">
        <v>8</v>
      </c>
      <c r="K4567">
        <v>0.5</v>
      </c>
      <c r="L4567">
        <v>8</v>
      </c>
      <c r="M4567">
        <v>1</v>
      </c>
      <c r="N4567">
        <v>4</v>
      </c>
      <c r="O4567">
        <v>0.88890000000000002</v>
      </c>
      <c r="P4567">
        <v>0</v>
      </c>
      <c r="Q4567">
        <v>0</v>
      </c>
      <c r="R4567" t="e">
        <v>#DIV/0!</v>
      </c>
      <c r="S4567">
        <v>0</v>
      </c>
    </row>
    <row r="4568" spans="1:19" x14ac:dyDescent="0.2">
      <c r="A4568" t="s">
        <v>20428</v>
      </c>
      <c r="B4568" t="s">
        <v>20429</v>
      </c>
      <c r="C4568" t="s">
        <v>211</v>
      </c>
      <c r="D4568" t="s">
        <v>1002</v>
      </c>
      <c r="E4568" s="23">
        <v>42339</v>
      </c>
      <c r="F4568">
        <v>3</v>
      </c>
      <c r="G4568">
        <v>3</v>
      </c>
      <c r="H4568">
        <v>1</v>
      </c>
      <c r="I4568">
        <v>40</v>
      </c>
      <c r="J4568">
        <v>36</v>
      </c>
      <c r="K4568">
        <v>1.1111111111111112</v>
      </c>
      <c r="L4568">
        <v>36</v>
      </c>
      <c r="M4568">
        <v>1</v>
      </c>
      <c r="N4568">
        <v>30</v>
      </c>
      <c r="P4568">
        <v>0</v>
      </c>
      <c r="Q4568">
        <v>5</v>
      </c>
      <c r="R4568">
        <v>0</v>
      </c>
      <c r="S4568">
        <v>10</v>
      </c>
    </row>
    <row r="4569" spans="1:19" x14ac:dyDescent="0.2">
      <c r="A4569" t="s">
        <v>20605</v>
      </c>
      <c r="B4569" t="s">
        <v>20606</v>
      </c>
      <c r="C4569" t="s">
        <v>207</v>
      </c>
      <c r="D4569" t="s">
        <v>1000</v>
      </c>
      <c r="E4569" s="23">
        <v>42339</v>
      </c>
      <c r="F4569">
        <v>12</v>
      </c>
      <c r="G4569">
        <v>13</v>
      </c>
      <c r="H4569">
        <v>0.92307692307692313</v>
      </c>
      <c r="I4569">
        <v>81</v>
      </c>
      <c r="J4569">
        <v>94</v>
      </c>
      <c r="K4569">
        <v>0.86170212765957444</v>
      </c>
      <c r="L4569">
        <v>96</v>
      </c>
      <c r="M4569">
        <v>0.97916666666666663</v>
      </c>
      <c r="N4569">
        <v>62</v>
      </c>
      <c r="P4569">
        <v>1</v>
      </c>
      <c r="Q4569">
        <v>9</v>
      </c>
      <c r="R4569">
        <v>0.1111111111111111</v>
      </c>
      <c r="S4569">
        <v>19</v>
      </c>
    </row>
    <row r="4570" spans="1:19" x14ac:dyDescent="0.2">
      <c r="A4570" t="s">
        <v>20849</v>
      </c>
      <c r="B4570" t="s">
        <v>20850</v>
      </c>
      <c r="C4570" t="s">
        <v>210</v>
      </c>
      <c r="D4570" t="s">
        <v>1002</v>
      </c>
      <c r="E4570" s="23">
        <v>42339</v>
      </c>
      <c r="F4570">
        <v>6</v>
      </c>
      <c r="G4570">
        <v>7</v>
      </c>
      <c r="H4570">
        <v>0.8571428571428571</v>
      </c>
      <c r="I4570">
        <v>26</v>
      </c>
      <c r="J4570">
        <v>48</v>
      </c>
      <c r="K4570">
        <v>0.54166666666666663</v>
      </c>
      <c r="L4570">
        <v>50</v>
      </c>
      <c r="M4570">
        <v>0.96</v>
      </c>
      <c r="N4570">
        <v>17</v>
      </c>
      <c r="O4570">
        <v>0.85</v>
      </c>
      <c r="P4570">
        <v>1</v>
      </c>
      <c r="Q4570">
        <v>4</v>
      </c>
      <c r="R4570">
        <v>0.25</v>
      </c>
      <c r="S4570">
        <v>9</v>
      </c>
    </row>
    <row r="4571" spans="1:19" x14ac:dyDescent="0.2">
      <c r="A4571" t="s">
        <v>21026</v>
      </c>
      <c r="B4571" t="s">
        <v>21027</v>
      </c>
      <c r="C4571" t="s">
        <v>208</v>
      </c>
      <c r="D4571" t="s">
        <v>1002</v>
      </c>
      <c r="E4571" s="23">
        <v>42339</v>
      </c>
      <c r="F4571">
        <v>3</v>
      </c>
      <c r="G4571">
        <v>3</v>
      </c>
      <c r="H4571">
        <v>1</v>
      </c>
      <c r="I4571">
        <v>15</v>
      </c>
      <c r="J4571">
        <v>10</v>
      </c>
      <c r="K4571">
        <v>1.5</v>
      </c>
      <c r="L4571">
        <v>10</v>
      </c>
      <c r="M4571">
        <v>1</v>
      </c>
      <c r="N4571">
        <v>15</v>
      </c>
      <c r="P4571">
        <v>0</v>
      </c>
      <c r="Q4571">
        <v>0</v>
      </c>
      <c r="R4571" t="e">
        <v>#DIV/0!</v>
      </c>
      <c r="S4571">
        <v>0</v>
      </c>
    </row>
    <row r="4572" spans="1:19" x14ac:dyDescent="0.2">
      <c r="A4572" t="s">
        <v>21281</v>
      </c>
      <c r="B4572" t="s">
        <v>21282</v>
      </c>
      <c r="C4572" t="s">
        <v>213</v>
      </c>
      <c r="D4572" t="s">
        <v>1002</v>
      </c>
      <c r="E4572" s="23">
        <v>42339</v>
      </c>
      <c r="F4572">
        <v>2</v>
      </c>
      <c r="G4572">
        <v>3</v>
      </c>
      <c r="H4572">
        <v>0.66666666666666663</v>
      </c>
      <c r="I4572">
        <v>13</v>
      </c>
      <c r="J4572">
        <v>13</v>
      </c>
      <c r="K4572">
        <v>1</v>
      </c>
      <c r="L4572">
        <v>25</v>
      </c>
      <c r="M4572">
        <v>0.52</v>
      </c>
      <c r="N4572">
        <v>12</v>
      </c>
      <c r="P4572">
        <v>2</v>
      </c>
      <c r="Q4572">
        <v>3</v>
      </c>
      <c r="R4572">
        <v>0.66666666666666663</v>
      </c>
      <c r="S4572">
        <v>1</v>
      </c>
    </row>
    <row r="4573" spans="1:19" x14ac:dyDescent="0.2">
      <c r="A4573" t="s">
        <v>21523</v>
      </c>
      <c r="B4573" t="s">
        <v>21524</v>
      </c>
      <c r="C4573" t="s">
        <v>212</v>
      </c>
      <c r="D4573" t="s">
        <v>1000</v>
      </c>
      <c r="E4573" s="23">
        <v>42339</v>
      </c>
      <c r="F4573">
        <v>2</v>
      </c>
      <c r="G4573">
        <v>3</v>
      </c>
      <c r="H4573">
        <v>0.66666666666666663</v>
      </c>
      <c r="I4573">
        <v>13</v>
      </c>
      <c r="J4573">
        <v>13</v>
      </c>
      <c r="K4573">
        <v>1</v>
      </c>
      <c r="L4573">
        <v>25</v>
      </c>
      <c r="M4573">
        <v>0.52</v>
      </c>
      <c r="N4573">
        <v>12</v>
      </c>
      <c r="P4573">
        <v>2</v>
      </c>
      <c r="Q4573">
        <v>3</v>
      </c>
      <c r="R4573">
        <v>0.66666666666666663</v>
      </c>
      <c r="S4573">
        <v>1</v>
      </c>
    </row>
    <row r="4574" spans="1:19" x14ac:dyDescent="0.2">
      <c r="A4574" t="s">
        <v>21732</v>
      </c>
      <c r="B4574" t="s">
        <v>21733</v>
      </c>
      <c r="C4574" t="s">
        <v>217</v>
      </c>
      <c r="D4574" t="s">
        <v>1000</v>
      </c>
      <c r="E4574" s="23">
        <v>42339</v>
      </c>
      <c r="F4574">
        <v>3</v>
      </c>
      <c r="G4574">
        <v>7</v>
      </c>
      <c r="H4574">
        <v>0.42857142857142855</v>
      </c>
      <c r="I4574">
        <v>17</v>
      </c>
      <c r="J4574">
        <v>60</v>
      </c>
      <c r="K4574">
        <v>0.28333333333333333</v>
      </c>
      <c r="L4574">
        <v>60</v>
      </c>
      <c r="M4574">
        <v>1</v>
      </c>
      <c r="N4574">
        <v>17</v>
      </c>
      <c r="P4574">
        <v>0</v>
      </c>
      <c r="Q4574">
        <v>0</v>
      </c>
      <c r="R4574" t="e">
        <v>#DIV/0!</v>
      </c>
      <c r="S4574">
        <v>0</v>
      </c>
    </row>
    <row r="4575" spans="1:19" x14ac:dyDescent="0.2">
      <c r="A4575" t="s">
        <v>21976</v>
      </c>
      <c r="B4575" t="s">
        <v>21977</v>
      </c>
      <c r="C4575" t="s">
        <v>218</v>
      </c>
      <c r="D4575" t="s">
        <v>1002</v>
      </c>
      <c r="E4575" s="23">
        <v>42339</v>
      </c>
      <c r="F4575">
        <v>0</v>
      </c>
      <c r="G4575">
        <v>4</v>
      </c>
      <c r="H4575">
        <v>0</v>
      </c>
      <c r="I4575">
        <v>2</v>
      </c>
      <c r="J4575">
        <v>20</v>
      </c>
      <c r="K4575">
        <v>0.1</v>
      </c>
      <c r="L4575">
        <v>20</v>
      </c>
      <c r="M4575">
        <v>1</v>
      </c>
      <c r="N4575">
        <v>2</v>
      </c>
      <c r="P4575">
        <v>0</v>
      </c>
      <c r="Q4575">
        <v>0</v>
      </c>
      <c r="R4575" t="e">
        <v>#DIV/0!</v>
      </c>
      <c r="S4575">
        <v>0</v>
      </c>
    </row>
    <row r="4576" spans="1:19" x14ac:dyDescent="0.2">
      <c r="A4576" t="s">
        <v>22153</v>
      </c>
      <c r="B4576" t="s">
        <v>22154</v>
      </c>
      <c r="C4576" t="s">
        <v>219</v>
      </c>
      <c r="D4576" t="s">
        <v>1002</v>
      </c>
      <c r="E4576" s="23">
        <v>42339</v>
      </c>
      <c r="F4576">
        <v>3</v>
      </c>
      <c r="G4576">
        <v>3</v>
      </c>
      <c r="H4576">
        <v>1</v>
      </c>
      <c r="I4576">
        <v>15</v>
      </c>
      <c r="J4576">
        <v>40</v>
      </c>
      <c r="K4576">
        <v>0.375</v>
      </c>
      <c r="L4576">
        <v>40</v>
      </c>
      <c r="M4576">
        <v>1</v>
      </c>
      <c r="N4576">
        <v>15</v>
      </c>
      <c r="P4576">
        <v>0</v>
      </c>
      <c r="Q4576">
        <v>0</v>
      </c>
      <c r="R4576" t="e">
        <v>#DIV/0!</v>
      </c>
      <c r="S4576">
        <v>0</v>
      </c>
    </row>
    <row r="4577" spans="1:19" x14ac:dyDescent="0.2">
      <c r="A4577" t="s">
        <v>9323</v>
      </c>
      <c r="B4577" t="s">
        <v>9324</v>
      </c>
      <c r="C4577" t="s">
        <v>211</v>
      </c>
      <c r="D4577" t="s">
        <v>1000</v>
      </c>
      <c r="E4577" s="23">
        <v>42370</v>
      </c>
      <c r="F4577">
        <v>3</v>
      </c>
      <c r="G4577">
        <v>3</v>
      </c>
      <c r="H4577">
        <v>1</v>
      </c>
      <c r="I4577">
        <v>38</v>
      </c>
      <c r="J4577">
        <v>36</v>
      </c>
      <c r="K4577">
        <v>1.0555555555555556</v>
      </c>
      <c r="L4577">
        <v>36</v>
      </c>
      <c r="M4577">
        <v>1</v>
      </c>
      <c r="N4577">
        <v>32</v>
      </c>
      <c r="P4577">
        <v>3</v>
      </c>
      <c r="Q4577">
        <v>10</v>
      </c>
      <c r="R4577">
        <v>0.3</v>
      </c>
      <c r="S4577">
        <v>6</v>
      </c>
    </row>
    <row r="4578" spans="1:19" x14ac:dyDescent="0.2">
      <c r="A4578" t="s">
        <v>8484</v>
      </c>
      <c r="B4578" t="s">
        <v>8485</v>
      </c>
      <c r="C4578" t="s">
        <v>213</v>
      </c>
      <c r="D4578" t="s">
        <v>1000</v>
      </c>
      <c r="E4578" s="23">
        <v>42370</v>
      </c>
      <c r="F4578">
        <v>2</v>
      </c>
      <c r="G4578">
        <v>3</v>
      </c>
      <c r="H4578">
        <v>0.66666666666666663</v>
      </c>
      <c r="I4578">
        <v>13</v>
      </c>
      <c r="J4578">
        <v>18</v>
      </c>
      <c r="K4578">
        <v>0.72222222222222221</v>
      </c>
      <c r="L4578">
        <v>25</v>
      </c>
      <c r="M4578">
        <v>0.72</v>
      </c>
      <c r="N4578">
        <v>8</v>
      </c>
      <c r="P4578">
        <v>3</v>
      </c>
      <c r="Q4578">
        <v>3</v>
      </c>
      <c r="R4578">
        <v>1</v>
      </c>
      <c r="S4578">
        <v>5</v>
      </c>
    </row>
    <row r="4579" spans="1:19" x14ac:dyDescent="0.2">
      <c r="A4579" t="s">
        <v>5060</v>
      </c>
      <c r="B4579" t="s">
        <v>5061</v>
      </c>
      <c r="C4579" t="s">
        <v>229</v>
      </c>
      <c r="D4579" t="s">
        <v>1000</v>
      </c>
      <c r="E4579" s="23">
        <v>42370</v>
      </c>
      <c r="F4579">
        <v>2</v>
      </c>
      <c r="G4579">
        <v>2</v>
      </c>
      <c r="H4579">
        <v>1</v>
      </c>
      <c r="I4579">
        <v>10</v>
      </c>
      <c r="J4579">
        <v>15</v>
      </c>
      <c r="K4579">
        <v>0.66666666666666663</v>
      </c>
      <c r="L4579">
        <v>15</v>
      </c>
      <c r="M4579">
        <v>1</v>
      </c>
      <c r="N4579">
        <v>10</v>
      </c>
      <c r="P4579">
        <v>1</v>
      </c>
      <c r="Q4579">
        <v>1</v>
      </c>
      <c r="R4579">
        <v>1</v>
      </c>
      <c r="S4579">
        <v>0</v>
      </c>
    </row>
    <row r="4580" spans="1:19" x14ac:dyDescent="0.2">
      <c r="A4580" t="s">
        <v>11070</v>
      </c>
      <c r="B4580" t="s">
        <v>11071</v>
      </c>
      <c r="C4580" t="s">
        <v>228</v>
      </c>
      <c r="D4580" t="s">
        <v>1000</v>
      </c>
      <c r="E4580" s="23">
        <v>42370</v>
      </c>
      <c r="F4580">
        <v>3</v>
      </c>
      <c r="G4580">
        <v>3</v>
      </c>
      <c r="H4580">
        <v>1</v>
      </c>
      <c r="I4580">
        <v>3</v>
      </c>
      <c r="J4580">
        <v>30</v>
      </c>
      <c r="K4580">
        <v>0.1</v>
      </c>
      <c r="L4580">
        <v>30</v>
      </c>
      <c r="M4580">
        <v>1</v>
      </c>
      <c r="N4580">
        <v>0</v>
      </c>
      <c r="P4580">
        <v>0</v>
      </c>
      <c r="Q4580">
        <v>0</v>
      </c>
      <c r="R4580" t="e">
        <v>#DIV/0!</v>
      </c>
      <c r="S4580">
        <v>3</v>
      </c>
    </row>
    <row r="4581" spans="1:19" x14ac:dyDescent="0.2">
      <c r="A4581" t="s">
        <v>5684</v>
      </c>
      <c r="B4581" t="s">
        <v>5685</v>
      </c>
      <c r="C4581" t="s">
        <v>1047</v>
      </c>
      <c r="D4581" t="s">
        <v>1000</v>
      </c>
      <c r="E4581" s="23">
        <v>42370</v>
      </c>
      <c r="F4581">
        <v>5</v>
      </c>
      <c r="G4581">
        <v>5</v>
      </c>
      <c r="H4581">
        <v>1</v>
      </c>
      <c r="I4581">
        <v>26</v>
      </c>
      <c r="J4581">
        <v>25</v>
      </c>
      <c r="K4581">
        <v>1.04</v>
      </c>
      <c r="L4581">
        <v>25</v>
      </c>
      <c r="M4581">
        <v>1</v>
      </c>
      <c r="N4581">
        <v>25</v>
      </c>
      <c r="P4581">
        <v>0</v>
      </c>
      <c r="Q4581">
        <v>0</v>
      </c>
      <c r="R4581" t="e">
        <v>#DIV/0!</v>
      </c>
      <c r="S4581">
        <v>1</v>
      </c>
    </row>
    <row r="4582" spans="1:19" x14ac:dyDescent="0.2">
      <c r="A4582" t="s">
        <v>13219</v>
      </c>
      <c r="B4582" t="s">
        <v>13131</v>
      </c>
      <c r="C4582" t="s">
        <v>1051</v>
      </c>
      <c r="D4582" t="s">
        <v>1002</v>
      </c>
      <c r="E4582" s="23">
        <v>42370</v>
      </c>
      <c r="F4582">
        <v>3</v>
      </c>
      <c r="G4582">
        <v>3</v>
      </c>
      <c r="H4582">
        <v>1</v>
      </c>
      <c r="I4582">
        <v>2</v>
      </c>
      <c r="J4582">
        <v>15</v>
      </c>
      <c r="K4582">
        <v>0.13333333333333333</v>
      </c>
      <c r="L4582">
        <v>15</v>
      </c>
      <c r="M4582">
        <v>1</v>
      </c>
      <c r="N4582">
        <v>1</v>
      </c>
      <c r="P4582">
        <v>0</v>
      </c>
      <c r="Q4582">
        <v>0</v>
      </c>
      <c r="R4582" t="e">
        <v>#DIV/0!</v>
      </c>
      <c r="S4582">
        <v>1</v>
      </c>
    </row>
    <row r="4583" spans="1:19" x14ac:dyDescent="0.2">
      <c r="A4583" t="s">
        <v>10561</v>
      </c>
      <c r="B4583" t="s">
        <v>10562</v>
      </c>
      <c r="C4583" t="s">
        <v>205</v>
      </c>
      <c r="D4583" t="s">
        <v>1000</v>
      </c>
      <c r="E4583" s="23">
        <v>42370</v>
      </c>
      <c r="F4583">
        <v>2</v>
      </c>
      <c r="G4583">
        <v>3</v>
      </c>
      <c r="H4583">
        <v>0.66666666666666663</v>
      </c>
      <c r="I4583">
        <v>15</v>
      </c>
      <c r="J4583">
        <v>20</v>
      </c>
      <c r="K4583">
        <v>0.75</v>
      </c>
      <c r="L4583">
        <v>30</v>
      </c>
      <c r="M4583">
        <v>0.66666666666666663</v>
      </c>
      <c r="N4583">
        <v>11</v>
      </c>
      <c r="O4583">
        <v>1.3</v>
      </c>
      <c r="P4583">
        <v>2</v>
      </c>
      <c r="Q4583">
        <v>2</v>
      </c>
      <c r="R4583">
        <v>1</v>
      </c>
      <c r="S4583">
        <v>4</v>
      </c>
    </row>
    <row r="4584" spans="1:19" x14ac:dyDescent="0.2">
      <c r="A4584" t="s">
        <v>8908</v>
      </c>
      <c r="B4584" t="s">
        <v>8909</v>
      </c>
      <c r="C4584" t="s">
        <v>210</v>
      </c>
      <c r="D4584" t="s">
        <v>1000</v>
      </c>
      <c r="E4584" s="23">
        <v>42370</v>
      </c>
      <c r="F4584">
        <v>7</v>
      </c>
      <c r="G4584">
        <v>7</v>
      </c>
      <c r="H4584">
        <v>1</v>
      </c>
      <c r="I4584">
        <v>29</v>
      </c>
      <c r="J4584">
        <v>50</v>
      </c>
      <c r="K4584">
        <v>0.57999999999999996</v>
      </c>
      <c r="L4584">
        <v>50</v>
      </c>
      <c r="M4584">
        <v>1</v>
      </c>
      <c r="N4584">
        <v>27</v>
      </c>
      <c r="O4584">
        <v>0.8</v>
      </c>
      <c r="P4584">
        <v>0</v>
      </c>
      <c r="Q4584">
        <v>0</v>
      </c>
      <c r="R4584" t="e">
        <v>#DIV/0!</v>
      </c>
      <c r="S4584">
        <v>2</v>
      </c>
    </row>
    <row r="4585" spans="1:19" x14ac:dyDescent="0.2">
      <c r="A4585" t="s">
        <v>6103</v>
      </c>
      <c r="B4585" t="s">
        <v>6104</v>
      </c>
      <c r="C4585" t="s">
        <v>215</v>
      </c>
      <c r="D4585" t="s">
        <v>1000</v>
      </c>
      <c r="E4585" s="23">
        <v>42370</v>
      </c>
      <c r="F4585">
        <v>7</v>
      </c>
      <c r="G4585">
        <v>7</v>
      </c>
      <c r="H4585">
        <v>1</v>
      </c>
      <c r="I4585">
        <v>34</v>
      </c>
      <c r="J4585">
        <v>45</v>
      </c>
      <c r="K4585">
        <v>0.75555555555555554</v>
      </c>
      <c r="L4585">
        <v>45</v>
      </c>
      <c r="M4585">
        <v>1</v>
      </c>
      <c r="N4585">
        <v>22</v>
      </c>
      <c r="O4585">
        <v>1.075</v>
      </c>
      <c r="P4585">
        <v>4</v>
      </c>
      <c r="Q4585">
        <v>5</v>
      </c>
      <c r="R4585">
        <v>0.8</v>
      </c>
      <c r="S4585">
        <v>12</v>
      </c>
    </row>
    <row r="4586" spans="1:19" x14ac:dyDescent="0.2">
      <c r="A4586" t="s">
        <v>3403</v>
      </c>
      <c r="B4586" t="s">
        <v>3404</v>
      </c>
      <c r="C4586" t="s">
        <v>221</v>
      </c>
      <c r="D4586" t="s">
        <v>1000</v>
      </c>
      <c r="E4586" s="23">
        <v>42370</v>
      </c>
      <c r="F4586">
        <v>11</v>
      </c>
      <c r="G4586">
        <v>12</v>
      </c>
      <c r="H4586">
        <v>0.91666666666666663</v>
      </c>
      <c r="I4586">
        <v>31</v>
      </c>
      <c r="J4586">
        <v>36</v>
      </c>
      <c r="K4586">
        <v>0.86111111111111116</v>
      </c>
      <c r="L4586">
        <v>40</v>
      </c>
      <c r="M4586">
        <v>0.9</v>
      </c>
      <c r="N4586">
        <v>25</v>
      </c>
      <c r="O4586">
        <v>0.71906666666666674</v>
      </c>
      <c r="P4586">
        <v>7</v>
      </c>
      <c r="Q4586">
        <v>10</v>
      </c>
      <c r="R4586">
        <v>0.7</v>
      </c>
      <c r="S4586">
        <v>6</v>
      </c>
    </row>
    <row r="4587" spans="1:19" x14ac:dyDescent="0.2">
      <c r="A4587" t="s">
        <v>3228</v>
      </c>
      <c r="B4587" t="s">
        <v>3229</v>
      </c>
      <c r="C4587" t="s">
        <v>222</v>
      </c>
      <c r="D4587" t="s">
        <v>1000</v>
      </c>
      <c r="E4587" s="23">
        <v>42370</v>
      </c>
      <c r="F4587">
        <v>4</v>
      </c>
      <c r="G4587">
        <v>4</v>
      </c>
      <c r="H4587">
        <v>1</v>
      </c>
      <c r="I4587">
        <v>4</v>
      </c>
      <c r="J4587">
        <v>8</v>
      </c>
      <c r="K4587">
        <v>0.5</v>
      </c>
      <c r="L4587">
        <v>8</v>
      </c>
      <c r="M4587">
        <v>1</v>
      </c>
      <c r="N4587">
        <v>2</v>
      </c>
      <c r="O4587">
        <v>0.82899999999999996</v>
      </c>
      <c r="P4587">
        <v>2</v>
      </c>
      <c r="Q4587">
        <v>2</v>
      </c>
      <c r="R4587">
        <v>1</v>
      </c>
      <c r="S4587">
        <v>2</v>
      </c>
    </row>
    <row r="4588" spans="1:19" x14ac:dyDescent="0.2">
      <c r="A4588" t="s">
        <v>7273</v>
      </c>
      <c r="B4588" t="s">
        <v>7274</v>
      </c>
      <c r="C4588" t="s">
        <v>1052</v>
      </c>
      <c r="D4588" t="s">
        <v>1000</v>
      </c>
      <c r="E4588" s="23">
        <v>42370</v>
      </c>
      <c r="F4588">
        <v>3</v>
      </c>
      <c r="G4588">
        <v>4</v>
      </c>
      <c r="H4588">
        <v>0.75</v>
      </c>
      <c r="I4588">
        <v>13</v>
      </c>
      <c r="J4588">
        <v>9</v>
      </c>
      <c r="K4588">
        <v>1.4444444444444444</v>
      </c>
      <c r="L4588">
        <v>14</v>
      </c>
      <c r="M4588">
        <v>0.6428571428571429</v>
      </c>
      <c r="N4588">
        <v>12</v>
      </c>
      <c r="P4588">
        <v>0</v>
      </c>
      <c r="Q4588">
        <v>2</v>
      </c>
      <c r="R4588">
        <v>0</v>
      </c>
      <c r="S4588">
        <v>1</v>
      </c>
    </row>
    <row r="4589" spans="1:19" x14ac:dyDescent="0.2">
      <c r="A4589" t="s">
        <v>5265</v>
      </c>
      <c r="B4589" t="s">
        <v>5266</v>
      </c>
      <c r="C4589" t="s">
        <v>1053</v>
      </c>
      <c r="D4589" t="s">
        <v>1000</v>
      </c>
      <c r="E4589" s="23">
        <v>42370</v>
      </c>
      <c r="F4589">
        <v>5</v>
      </c>
      <c r="G4589">
        <v>5</v>
      </c>
      <c r="H4589">
        <v>1</v>
      </c>
      <c r="I4589">
        <v>13</v>
      </c>
      <c r="J4589">
        <v>25</v>
      </c>
      <c r="K4589">
        <v>0.52</v>
      </c>
      <c r="L4589">
        <v>25</v>
      </c>
      <c r="M4589">
        <v>1</v>
      </c>
      <c r="N4589">
        <v>11</v>
      </c>
      <c r="P4589">
        <v>0</v>
      </c>
      <c r="Q4589">
        <v>0</v>
      </c>
      <c r="R4589" t="e">
        <v>#DIV/0!</v>
      </c>
      <c r="S4589">
        <v>2</v>
      </c>
    </row>
    <row r="4590" spans="1:19" x14ac:dyDescent="0.2">
      <c r="A4590" t="s">
        <v>12264</v>
      </c>
      <c r="B4590" t="s">
        <v>12265</v>
      </c>
      <c r="C4590" t="s">
        <v>200</v>
      </c>
      <c r="D4590" t="s">
        <v>1000</v>
      </c>
      <c r="E4590" s="23">
        <v>42370</v>
      </c>
      <c r="F4590">
        <v>5</v>
      </c>
      <c r="G4590">
        <v>5</v>
      </c>
      <c r="H4590">
        <v>1</v>
      </c>
      <c r="I4590">
        <v>9</v>
      </c>
      <c r="J4590">
        <v>25</v>
      </c>
      <c r="K4590">
        <v>0.36</v>
      </c>
      <c r="L4590">
        <v>25</v>
      </c>
      <c r="M4590">
        <v>1</v>
      </c>
      <c r="N4590">
        <v>6</v>
      </c>
      <c r="P4590">
        <v>0</v>
      </c>
      <c r="Q4590">
        <v>0</v>
      </c>
      <c r="R4590" t="e">
        <v>#DIV/0!</v>
      </c>
      <c r="S4590">
        <v>3</v>
      </c>
    </row>
    <row r="4591" spans="1:19" x14ac:dyDescent="0.2">
      <c r="A4591" t="s">
        <v>10385</v>
      </c>
      <c r="B4591" t="s">
        <v>10386</v>
      </c>
      <c r="C4591" t="s">
        <v>204</v>
      </c>
      <c r="D4591" t="s">
        <v>1000</v>
      </c>
      <c r="E4591" s="23">
        <v>42370</v>
      </c>
      <c r="F4591">
        <v>6</v>
      </c>
      <c r="G4591">
        <v>7</v>
      </c>
      <c r="H4591">
        <v>0.8571428571428571</v>
      </c>
      <c r="I4591">
        <v>4</v>
      </c>
      <c r="J4591">
        <v>27</v>
      </c>
      <c r="K4591">
        <v>0.14814814814814814</v>
      </c>
      <c r="L4591">
        <v>32</v>
      </c>
      <c r="M4591">
        <v>0.84375</v>
      </c>
      <c r="N4591">
        <v>4</v>
      </c>
      <c r="P4591">
        <v>0</v>
      </c>
      <c r="Q4591">
        <v>0</v>
      </c>
      <c r="R4591" t="e">
        <v>#DIV/0!</v>
      </c>
      <c r="S4591">
        <v>0</v>
      </c>
    </row>
    <row r="4592" spans="1:19" x14ac:dyDescent="0.2">
      <c r="A4592" t="s">
        <v>8733</v>
      </c>
      <c r="B4592" t="s">
        <v>8734</v>
      </c>
      <c r="C4592" t="s">
        <v>208</v>
      </c>
      <c r="D4592" t="s">
        <v>1000</v>
      </c>
      <c r="E4592" s="23">
        <v>42370</v>
      </c>
      <c r="F4592">
        <v>2</v>
      </c>
      <c r="G4592">
        <v>2</v>
      </c>
      <c r="H4592">
        <v>1</v>
      </c>
      <c r="I4592">
        <v>15</v>
      </c>
      <c r="J4592">
        <v>10</v>
      </c>
      <c r="K4592">
        <v>1.5</v>
      </c>
      <c r="L4592">
        <v>10</v>
      </c>
      <c r="M4592">
        <v>1</v>
      </c>
      <c r="N4592">
        <v>15</v>
      </c>
      <c r="P4592">
        <v>0</v>
      </c>
      <c r="Q4592">
        <v>0</v>
      </c>
      <c r="R4592" t="e">
        <v>#DIV/0!</v>
      </c>
      <c r="S4592">
        <v>0</v>
      </c>
    </row>
    <row r="4593" spans="1:19" x14ac:dyDescent="0.2">
      <c r="A4593" t="s">
        <v>6527</v>
      </c>
      <c r="B4593" t="s">
        <v>6528</v>
      </c>
      <c r="C4593" t="s">
        <v>316</v>
      </c>
      <c r="D4593" t="s">
        <v>1000</v>
      </c>
      <c r="E4593" s="23">
        <v>42370</v>
      </c>
      <c r="F4593">
        <v>10</v>
      </c>
      <c r="G4593">
        <v>10</v>
      </c>
      <c r="H4593">
        <v>1</v>
      </c>
      <c r="I4593">
        <v>17</v>
      </c>
      <c r="J4593">
        <v>26</v>
      </c>
      <c r="K4593">
        <v>0.65384615384615385</v>
      </c>
      <c r="L4593">
        <v>26</v>
      </c>
      <c r="M4593">
        <v>1</v>
      </c>
      <c r="N4593">
        <v>17</v>
      </c>
      <c r="P4593">
        <v>0</v>
      </c>
      <c r="Q4593">
        <v>2</v>
      </c>
      <c r="R4593">
        <v>0</v>
      </c>
      <c r="S4593">
        <v>0</v>
      </c>
    </row>
    <row r="4594" spans="1:19" x14ac:dyDescent="0.2">
      <c r="A4594" t="s">
        <v>4120</v>
      </c>
      <c r="B4594" t="s">
        <v>4121</v>
      </c>
      <c r="C4594" t="s">
        <v>218</v>
      </c>
      <c r="D4594" t="s">
        <v>1000</v>
      </c>
      <c r="E4594" s="23">
        <v>42370</v>
      </c>
      <c r="F4594">
        <v>4</v>
      </c>
      <c r="G4594">
        <v>4</v>
      </c>
      <c r="H4594">
        <v>1</v>
      </c>
      <c r="I4594">
        <v>2</v>
      </c>
      <c r="J4594">
        <v>20</v>
      </c>
      <c r="K4594">
        <v>0.1</v>
      </c>
      <c r="L4594">
        <v>20</v>
      </c>
      <c r="M4594">
        <v>1</v>
      </c>
      <c r="N4594">
        <v>2</v>
      </c>
      <c r="P4594">
        <v>0</v>
      </c>
      <c r="Q4594">
        <v>0</v>
      </c>
      <c r="R4594" t="e">
        <v>#DIV/0!</v>
      </c>
      <c r="S4594">
        <v>0</v>
      </c>
    </row>
    <row r="4595" spans="1:19" x14ac:dyDescent="0.2">
      <c r="A4595" t="s">
        <v>12549</v>
      </c>
      <c r="B4595" t="s">
        <v>12550</v>
      </c>
      <c r="C4595" t="s">
        <v>202</v>
      </c>
      <c r="D4595" t="s">
        <v>1000</v>
      </c>
      <c r="E4595" s="23">
        <v>42370</v>
      </c>
      <c r="F4595">
        <v>9</v>
      </c>
      <c r="G4595">
        <v>9</v>
      </c>
      <c r="H4595">
        <v>1</v>
      </c>
      <c r="I4595">
        <v>109</v>
      </c>
      <c r="J4595">
        <v>100</v>
      </c>
      <c r="K4595">
        <v>1.0900000000000001</v>
      </c>
      <c r="L4595">
        <v>100</v>
      </c>
      <c r="M4595">
        <v>1</v>
      </c>
      <c r="N4595">
        <v>107</v>
      </c>
      <c r="P4595">
        <v>0</v>
      </c>
      <c r="Q4595">
        <v>0</v>
      </c>
      <c r="R4595" t="e">
        <v>#DIV/0!</v>
      </c>
      <c r="S4595">
        <v>2</v>
      </c>
    </row>
    <row r="4596" spans="1:19" x14ac:dyDescent="0.2">
      <c r="A4596" t="s">
        <v>9714</v>
      </c>
      <c r="B4596" t="s">
        <v>9715</v>
      </c>
      <c r="C4596" t="s">
        <v>224</v>
      </c>
      <c r="D4596" t="s">
        <v>1000</v>
      </c>
      <c r="E4596" s="23">
        <v>42370</v>
      </c>
      <c r="F4596">
        <v>5</v>
      </c>
      <c r="G4596">
        <v>6</v>
      </c>
      <c r="H4596">
        <v>0.83333333333333337</v>
      </c>
      <c r="I4596">
        <v>53</v>
      </c>
      <c r="J4596">
        <v>75</v>
      </c>
      <c r="K4596">
        <v>0.70666666666666667</v>
      </c>
      <c r="L4596">
        <v>90</v>
      </c>
      <c r="M4596">
        <v>0.83333333333333337</v>
      </c>
      <c r="N4596">
        <v>53</v>
      </c>
      <c r="P4596">
        <v>0</v>
      </c>
      <c r="Q4596">
        <v>0</v>
      </c>
      <c r="R4596" t="e">
        <v>#DIV/0!</v>
      </c>
      <c r="S4596">
        <v>0</v>
      </c>
    </row>
    <row r="4597" spans="1:19" x14ac:dyDescent="0.2">
      <c r="A4597" t="s">
        <v>9603</v>
      </c>
      <c r="B4597" t="s">
        <v>9604</v>
      </c>
      <c r="C4597" t="s">
        <v>339</v>
      </c>
      <c r="D4597" t="s">
        <v>1000</v>
      </c>
      <c r="E4597" s="23">
        <v>42370</v>
      </c>
      <c r="F4597">
        <v>2</v>
      </c>
      <c r="G4597">
        <v>2</v>
      </c>
      <c r="H4597">
        <v>1</v>
      </c>
      <c r="I4597">
        <v>4</v>
      </c>
      <c r="J4597">
        <v>10</v>
      </c>
      <c r="K4597">
        <v>0.4</v>
      </c>
      <c r="L4597">
        <v>10</v>
      </c>
      <c r="M4597">
        <v>1</v>
      </c>
      <c r="N4597">
        <v>4</v>
      </c>
      <c r="P4597">
        <v>0</v>
      </c>
      <c r="Q4597">
        <v>0</v>
      </c>
      <c r="R4597" t="e">
        <v>#DIV/0!</v>
      </c>
      <c r="S4597">
        <v>0</v>
      </c>
    </row>
    <row r="4598" spans="1:19" x14ac:dyDescent="0.2">
      <c r="A4598" t="s">
        <v>9415</v>
      </c>
      <c r="B4598" t="s">
        <v>9416</v>
      </c>
      <c r="C4598" t="s">
        <v>345</v>
      </c>
      <c r="D4598" t="s">
        <v>1000</v>
      </c>
      <c r="E4598" s="23">
        <v>42370</v>
      </c>
      <c r="F4598">
        <v>4</v>
      </c>
      <c r="G4598">
        <v>5</v>
      </c>
      <c r="H4598">
        <v>0.8</v>
      </c>
      <c r="I4598">
        <v>4</v>
      </c>
      <c r="J4598">
        <v>21</v>
      </c>
      <c r="K4598">
        <v>0.19047619047619047</v>
      </c>
      <c r="L4598">
        <v>21</v>
      </c>
      <c r="M4598">
        <v>1</v>
      </c>
      <c r="N4598">
        <v>4</v>
      </c>
      <c r="P4598">
        <v>0</v>
      </c>
      <c r="Q4598">
        <v>0</v>
      </c>
      <c r="R4598" t="e">
        <v>#DIV/0!</v>
      </c>
      <c r="S4598">
        <v>0</v>
      </c>
    </row>
    <row r="4599" spans="1:19" x14ac:dyDescent="0.2">
      <c r="A4599" t="s">
        <v>7807</v>
      </c>
      <c r="B4599" t="s">
        <v>7808</v>
      </c>
      <c r="C4599" t="s">
        <v>226</v>
      </c>
      <c r="D4599" t="s">
        <v>1000</v>
      </c>
      <c r="E4599" s="23">
        <v>42370</v>
      </c>
      <c r="F4599">
        <v>3</v>
      </c>
      <c r="G4599">
        <v>5</v>
      </c>
      <c r="H4599">
        <v>0.6</v>
      </c>
      <c r="I4599">
        <v>36</v>
      </c>
      <c r="J4599">
        <v>30</v>
      </c>
      <c r="K4599">
        <v>1.2</v>
      </c>
      <c r="L4599">
        <v>50</v>
      </c>
      <c r="M4599">
        <v>0.6</v>
      </c>
      <c r="N4599">
        <v>36</v>
      </c>
      <c r="P4599">
        <v>0</v>
      </c>
      <c r="Q4599">
        <v>0</v>
      </c>
      <c r="R4599" t="e">
        <v>#DIV/0!</v>
      </c>
      <c r="S4599">
        <v>0</v>
      </c>
    </row>
    <row r="4600" spans="1:19" x14ac:dyDescent="0.2">
      <c r="A4600" t="s">
        <v>6877</v>
      </c>
      <c r="B4600" t="s">
        <v>6878</v>
      </c>
      <c r="C4600" t="s">
        <v>231</v>
      </c>
      <c r="D4600" t="s">
        <v>1000</v>
      </c>
      <c r="E4600" s="23">
        <v>42370</v>
      </c>
      <c r="F4600">
        <v>13</v>
      </c>
      <c r="G4600">
        <v>14</v>
      </c>
      <c r="H4600">
        <v>0.9285714285714286</v>
      </c>
      <c r="I4600">
        <v>96</v>
      </c>
      <c r="J4600">
        <v>124</v>
      </c>
      <c r="K4600">
        <v>0.77419354838709675</v>
      </c>
      <c r="L4600">
        <v>134</v>
      </c>
      <c r="M4600">
        <v>0.92537313432835822</v>
      </c>
      <c r="N4600">
        <v>96</v>
      </c>
      <c r="P4600">
        <v>0</v>
      </c>
      <c r="Q4600">
        <v>0</v>
      </c>
      <c r="R4600" t="e">
        <v>#DIV/0!</v>
      </c>
      <c r="S4600">
        <v>0</v>
      </c>
    </row>
    <row r="4601" spans="1:19" x14ac:dyDescent="0.2">
      <c r="A4601" t="s">
        <v>5928</v>
      </c>
      <c r="B4601" t="s">
        <v>5929</v>
      </c>
      <c r="C4601" t="s">
        <v>216</v>
      </c>
      <c r="D4601" t="s">
        <v>1000</v>
      </c>
      <c r="E4601" s="23">
        <v>42370</v>
      </c>
      <c r="F4601">
        <v>10</v>
      </c>
      <c r="G4601">
        <v>10</v>
      </c>
      <c r="H4601">
        <v>1</v>
      </c>
      <c r="I4601">
        <v>74</v>
      </c>
      <c r="J4601">
        <v>100</v>
      </c>
      <c r="K4601">
        <v>0.74</v>
      </c>
      <c r="L4601">
        <v>100</v>
      </c>
      <c r="M4601">
        <v>1</v>
      </c>
      <c r="N4601">
        <v>66</v>
      </c>
      <c r="P4601">
        <v>4</v>
      </c>
      <c r="Q4601">
        <v>8</v>
      </c>
      <c r="R4601">
        <v>0.5</v>
      </c>
      <c r="S4601">
        <v>8</v>
      </c>
    </row>
    <row r="4602" spans="1:19" x14ac:dyDescent="0.2">
      <c r="A4602" t="s">
        <v>4535</v>
      </c>
      <c r="B4602" t="s">
        <v>4536</v>
      </c>
      <c r="C4602" t="s">
        <v>233</v>
      </c>
      <c r="D4602" t="s">
        <v>1000</v>
      </c>
      <c r="E4602" s="23">
        <v>42370</v>
      </c>
      <c r="F4602">
        <v>3</v>
      </c>
      <c r="G4602">
        <v>3</v>
      </c>
      <c r="H4602">
        <v>1</v>
      </c>
      <c r="I4602">
        <v>10</v>
      </c>
      <c r="J4602">
        <v>30</v>
      </c>
      <c r="K4602">
        <v>0.33333333333333331</v>
      </c>
      <c r="L4602">
        <v>30</v>
      </c>
      <c r="M4602">
        <v>1</v>
      </c>
      <c r="N4602">
        <v>10</v>
      </c>
      <c r="P4602">
        <v>0</v>
      </c>
      <c r="Q4602">
        <v>0</v>
      </c>
      <c r="R4602" t="e">
        <v>#DIV/0!</v>
      </c>
      <c r="S4602">
        <v>0</v>
      </c>
    </row>
    <row r="4603" spans="1:19" x14ac:dyDescent="0.2">
      <c r="A4603" t="s">
        <v>3945</v>
      </c>
      <c r="B4603" t="s">
        <v>3946</v>
      </c>
      <c r="C4603" t="s">
        <v>219</v>
      </c>
      <c r="D4603" t="s">
        <v>1000</v>
      </c>
      <c r="E4603" s="23">
        <v>42370</v>
      </c>
      <c r="F4603">
        <v>5</v>
      </c>
      <c r="G4603">
        <v>5</v>
      </c>
      <c r="H4603">
        <v>1</v>
      </c>
      <c r="I4603">
        <v>15</v>
      </c>
      <c r="J4603">
        <v>40</v>
      </c>
      <c r="K4603">
        <v>0.375</v>
      </c>
      <c r="L4603">
        <v>40</v>
      </c>
      <c r="M4603">
        <v>1</v>
      </c>
      <c r="N4603">
        <v>15</v>
      </c>
      <c r="P4603">
        <v>0</v>
      </c>
      <c r="Q4603">
        <v>0</v>
      </c>
      <c r="R4603" t="e">
        <v>#DIV/0!</v>
      </c>
      <c r="S4603">
        <v>0</v>
      </c>
    </row>
    <row r="4604" spans="1:19" x14ac:dyDescent="0.2">
      <c r="A4604" t="s">
        <v>3674</v>
      </c>
      <c r="B4604" t="s">
        <v>3675</v>
      </c>
      <c r="C4604" t="s">
        <v>340</v>
      </c>
      <c r="D4604" t="s">
        <v>1000</v>
      </c>
      <c r="E4604" s="23">
        <v>42370</v>
      </c>
      <c r="F4604">
        <v>4</v>
      </c>
      <c r="G4604">
        <v>4</v>
      </c>
      <c r="H4604">
        <v>1</v>
      </c>
      <c r="I4604">
        <v>22</v>
      </c>
      <c r="J4604">
        <v>40</v>
      </c>
      <c r="K4604">
        <v>0.55000000000000004</v>
      </c>
      <c r="L4604">
        <v>40</v>
      </c>
      <c r="M4604">
        <v>1</v>
      </c>
      <c r="N4604">
        <v>22</v>
      </c>
      <c r="P4604">
        <v>1</v>
      </c>
      <c r="Q4604">
        <v>1</v>
      </c>
      <c r="R4604">
        <v>1</v>
      </c>
      <c r="S4604">
        <v>0</v>
      </c>
    </row>
    <row r="4605" spans="1:19" x14ac:dyDescent="0.2">
      <c r="A4605" t="s">
        <v>7620</v>
      </c>
      <c r="B4605" t="s">
        <v>7621</v>
      </c>
      <c r="C4605" t="s">
        <v>901</v>
      </c>
      <c r="D4605" t="s">
        <v>1000</v>
      </c>
      <c r="E4605" s="23">
        <v>42370</v>
      </c>
      <c r="F4605">
        <v>3</v>
      </c>
      <c r="G4605">
        <v>4</v>
      </c>
      <c r="H4605">
        <v>0.75</v>
      </c>
      <c r="I4605">
        <v>13</v>
      </c>
      <c r="J4605">
        <v>9</v>
      </c>
      <c r="K4605">
        <v>1.4444444444444444</v>
      </c>
      <c r="L4605">
        <v>14</v>
      </c>
      <c r="M4605">
        <v>0.6428571428571429</v>
      </c>
      <c r="N4605">
        <v>12</v>
      </c>
      <c r="P4605">
        <v>0</v>
      </c>
      <c r="Q4605">
        <v>2</v>
      </c>
      <c r="R4605">
        <v>0</v>
      </c>
      <c r="S4605">
        <v>1</v>
      </c>
    </row>
    <row r="4606" spans="1:19" x14ac:dyDescent="0.2">
      <c r="A4606" t="s">
        <v>5500</v>
      </c>
      <c r="B4606" t="s">
        <v>5501</v>
      </c>
      <c r="C4606" t="s">
        <v>903</v>
      </c>
      <c r="D4606" t="s">
        <v>1000</v>
      </c>
      <c r="E4606" s="23">
        <v>42370</v>
      </c>
      <c r="F4606">
        <v>10</v>
      </c>
      <c r="G4606">
        <v>10</v>
      </c>
      <c r="H4606">
        <v>1</v>
      </c>
      <c r="I4606">
        <v>39</v>
      </c>
      <c r="J4606">
        <v>50</v>
      </c>
      <c r="K4606">
        <v>0.78</v>
      </c>
      <c r="L4606">
        <v>50</v>
      </c>
      <c r="M4606">
        <v>1</v>
      </c>
      <c r="N4606">
        <v>36</v>
      </c>
      <c r="P4606">
        <v>0</v>
      </c>
      <c r="Q4606">
        <v>0</v>
      </c>
      <c r="R4606" t="e">
        <v>#DIV/0!</v>
      </c>
      <c r="S4606">
        <v>3</v>
      </c>
    </row>
    <row r="4607" spans="1:19" x14ac:dyDescent="0.2">
      <c r="A4607" t="s">
        <v>11637</v>
      </c>
      <c r="B4607" t="s">
        <v>11638</v>
      </c>
      <c r="C4607" t="s">
        <v>199</v>
      </c>
      <c r="D4607" t="s">
        <v>1002</v>
      </c>
      <c r="E4607" s="23">
        <v>42370</v>
      </c>
      <c r="F4607">
        <v>14</v>
      </c>
      <c r="G4607">
        <v>14</v>
      </c>
      <c r="H4607">
        <v>1</v>
      </c>
      <c r="I4607">
        <v>118</v>
      </c>
      <c r="J4607">
        <v>125</v>
      </c>
      <c r="K4607">
        <v>0.94399999999999995</v>
      </c>
      <c r="L4607">
        <v>125</v>
      </c>
      <c r="M4607">
        <v>1</v>
      </c>
      <c r="N4607">
        <v>113</v>
      </c>
      <c r="P4607">
        <v>0</v>
      </c>
      <c r="Q4607">
        <v>0</v>
      </c>
      <c r="R4607" t="e">
        <v>#DIV/0!</v>
      </c>
      <c r="S4607">
        <v>5</v>
      </c>
    </row>
    <row r="4608" spans="1:19" x14ac:dyDescent="0.2">
      <c r="A4608" t="s">
        <v>10911</v>
      </c>
      <c r="B4608" t="s">
        <v>10912</v>
      </c>
      <c r="C4608" t="s">
        <v>227</v>
      </c>
      <c r="D4608" t="s">
        <v>1002</v>
      </c>
      <c r="E4608" s="23">
        <v>42370</v>
      </c>
      <c r="F4608">
        <v>3</v>
      </c>
      <c r="G4608">
        <v>3</v>
      </c>
      <c r="H4608">
        <v>1</v>
      </c>
      <c r="I4608">
        <v>3</v>
      </c>
      <c r="J4608">
        <v>30</v>
      </c>
      <c r="K4608">
        <v>0.1</v>
      </c>
      <c r="L4608">
        <v>30</v>
      </c>
      <c r="M4608">
        <v>1</v>
      </c>
      <c r="N4608">
        <v>0</v>
      </c>
      <c r="P4608">
        <v>0</v>
      </c>
      <c r="Q4608">
        <v>0</v>
      </c>
      <c r="R4608" t="e">
        <v>#DIV/0!</v>
      </c>
      <c r="S4608">
        <v>3</v>
      </c>
    </row>
    <row r="4609" spans="1:19" x14ac:dyDescent="0.2">
      <c r="A4609" t="s">
        <v>9619</v>
      </c>
      <c r="B4609" t="s">
        <v>9620</v>
      </c>
      <c r="C4609" t="s">
        <v>341</v>
      </c>
      <c r="D4609" t="s">
        <v>1002</v>
      </c>
      <c r="E4609" s="23">
        <v>42370</v>
      </c>
      <c r="F4609">
        <v>2</v>
      </c>
      <c r="G4609">
        <v>2</v>
      </c>
      <c r="H4609">
        <v>1</v>
      </c>
      <c r="I4609">
        <v>4</v>
      </c>
      <c r="J4609">
        <v>10</v>
      </c>
      <c r="K4609">
        <v>0.4</v>
      </c>
      <c r="L4609">
        <v>10</v>
      </c>
      <c r="M4609">
        <v>1</v>
      </c>
      <c r="N4609">
        <v>4</v>
      </c>
      <c r="P4609">
        <v>0</v>
      </c>
      <c r="Q4609">
        <v>0</v>
      </c>
      <c r="R4609" t="e">
        <v>#DIV/0!</v>
      </c>
      <c r="S4609">
        <v>0</v>
      </c>
    </row>
    <row r="4610" spans="1:19" x14ac:dyDescent="0.2">
      <c r="A4610" t="s">
        <v>9507</v>
      </c>
      <c r="B4610" t="s">
        <v>9508</v>
      </c>
      <c r="C4610" t="s">
        <v>346</v>
      </c>
      <c r="D4610" t="s">
        <v>1002</v>
      </c>
      <c r="E4610" s="23">
        <v>42370</v>
      </c>
      <c r="F4610">
        <v>4</v>
      </c>
      <c r="G4610">
        <v>5</v>
      </c>
      <c r="H4610">
        <v>0.8</v>
      </c>
      <c r="I4610">
        <v>4</v>
      </c>
      <c r="J4610">
        <v>21</v>
      </c>
      <c r="K4610">
        <v>0.19047619047619047</v>
      </c>
      <c r="L4610">
        <v>21</v>
      </c>
      <c r="M4610">
        <v>1</v>
      </c>
      <c r="N4610">
        <v>4</v>
      </c>
      <c r="P4610">
        <v>0</v>
      </c>
      <c r="Q4610">
        <v>0</v>
      </c>
      <c r="R4610" t="e">
        <v>#DIV/0!</v>
      </c>
      <c r="S4610">
        <v>0</v>
      </c>
    </row>
    <row r="4611" spans="1:19" x14ac:dyDescent="0.2">
      <c r="A4611" t="s">
        <v>9148</v>
      </c>
      <c r="B4611" t="s">
        <v>9149</v>
      </c>
      <c r="C4611" t="s">
        <v>207</v>
      </c>
      <c r="D4611" t="s">
        <v>1002</v>
      </c>
      <c r="E4611" s="23">
        <v>42370</v>
      </c>
      <c r="F4611">
        <v>12</v>
      </c>
      <c r="G4611">
        <v>12</v>
      </c>
      <c r="H4611">
        <v>1</v>
      </c>
      <c r="I4611">
        <v>82</v>
      </c>
      <c r="J4611">
        <v>96</v>
      </c>
      <c r="K4611">
        <v>0.85416666666666663</v>
      </c>
      <c r="L4611">
        <v>96</v>
      </c>
      <c r="M4611">
        <v>1</v>
      </c>
      <c r="N4611">
        <v>74</v>
      </c>
      <c r="P4611">
        <v>3</v>
      </c>
      <c r="Q4611">
        <v>10</v>
      </c>
      <c r="R4611">
        <v>0.3</v>
      </c>
      <c r="S4611">
        <v>8</v>
      </c>
    </row>
    <row r="4612" spans="1:19" x14ac:dyDescent="0.2">
      <c r="A4612" t="s">
        <v>8309</v>
      </c>
      <c r="B4612" t="s">
        <v>8310</v>
      </c>
      <c r="C4612" t="s">
        <v>212</v>
      </c>
      <c r="D4612" t="s">
        <v>1002</v>
      </c>
      <c r="E4612" s="23">
        <v>42370</v>
      </c>
      <c r="F4612">
        <v>2</v>
      </c>
      <c r="G4612">
        <v>3</v>
      </c>
      <c r="H4612">
        <v>0.66666666666666663</v>
      </c>
      <c r="I4612">
        <v>13</v>
      </c>
      <c r="J4612">
        <v>18</v>
      </c>
      <c r="K4612">
        <v>0.72222222222222221</v>
      </c>
      <c r="L4612">
        <v>25</v>
      </c>
      <c r="M4612">
        <v>0.72</v>
      </c>
      <c r="N4612">
        <v>8</v>
      </c>
      <c r="P4612">
        <v>3</v>
      </c>
      <c r="Q4612">
        <v>3</v>
      </c>
      <c r="R4612">
        <v>1</v>
      </c>
      <c r="S4612">
        <v>5</v>
      </c>
    </row>
    <row r="4613" spans="1:19" x14ac:dyDescent="0.2">
      <c r="A4613" t="s">
        <v>4885</v>
      </c>
      <c r="B4613" t="s">
        <v>4886</v>
      </c>
      <c r="C4613" t="s">
        <v>230</v>
      </c>
      <c r="D4613" t="s">
        <v>1002</v>
      </c>
      <c r="E4613" s="23">
        <v>42370</v>
      </c>
      <c r="F4613">
        <v>2</v>
      </c>
      <c r="G4613">
        <v>2</v>
      </c>
      <c r="H4613">
        <v>1</v>
      </c>
      <c r="I4613">
        <v>10</v>
      </c>
      <c r="J4613">
        <v>15</v>
      </c>
      <c r="K4613">
        <v>0.66666666666666663</v>
      </c>
      <c r="L4613">
        <v>15</v>
      </c>
      <c r="M4613">
        <v>1</v>
      </c>
      <c r="N4613">
        <v>10</v>
      </c>
      <c r="P4613">
        <v>1</v>
      </c>
      <c r="Q4613">
        <v>1</v>
      </c>
      <c r="R4613">
        <v>1</v>
      </c>
      <c r="S4613">
        <v>0</v>
      </c>
    </row>
    <row r="4614" spans="1:19" x14ac:dyDescent="0.2">
      <c r="A4614" t="s">
        <v>11639</v>
      </c>
      <c r="B4614" t="s">
        <v>11640</v>
      </c>
      <c r="C4614" t="s">
        <v>198</v>
      </c>
      <c r="D4614" t="s">
        <v>1002</v>
      </c>
      <c r="E4614" s="23">
        <v>42370</v>
      </c>
      <c r="F4614">
        <v>3</v>
      </c>
      <c r="G4614">
        <v>3</v>
      </c>
      <c r="H4614">
        <v>1</v>
      </c>
      <c r="I4614">
        <v>2</v>
      </c>
      <c r="J4614">
        <v>15</v>
      </c>
      <c r="K4614">
        <v>0.13333333333333333</v>
      </c>
      <c r="L4614">
        <v>15</v>
      </c>
      <c r="M4614">
        <v>1</v>
      </c>
      <c r="N4614">
        <v>1</v>
      </c>
      <c r="P4614">
        <v>0</v>
      </c>
      <c r="Q4614">
        <v>0</v>
      </c>
      <c r="R4614" t="e">
        <v>#DIV/0!</v>
      </c>
      <c r="S4614">
        <v>1</v>
      </c>
    </row>
    <row r="4615" spans="1:19" x14ac:dyDescent="0.2">
      <c r="A4615" t="s">
        <v>10736</v>
      </c>
      <c r="B4615" t="s">
        <v>10737</v>
      </c>
      <c r="C4615" t="s">
        <v>203</v>
      </c>
      <c r="D4615" t="s">
        <v>1002</v>
      </c>
      <c r="E4615" s="23">
        <v>42370</v>
      </c>
      <c r="F4615">
        <v>8</v>
      </c>
      <c r="G4615">
        <v>10</v>
      </c>
      <c r="H4615">
        <v>0.8</v>
      </c>
      <c r="I4615">
        <v>19</v>
      </c>
      <c r="J4615">
        <v>47</v>
      </c>
      <c r="K4615">
        <v>0.40425531914893614</v>
      </c>
      <c r="L4615">
        <v>62</v>
      </c>
      <c r="M4615">
        <v>0.75806451612903225</v>
      </c>
      <c r="N4615">
        <v>15</v>
      </c>
      <c r="P4615">
        <v>2</v>
      </c>
      <c r="Q4615">
        <v>2</v>
      </c>
      <c r="R4615">
        <v>1</v>
      </c>
      <c r="S4615">
        <v>4</v>
      </c>
    </row>
    <row r="4616" spans="1:19" x14ac:dyDescent="0.2">
      <c r="A4616" t="s">
        <v>6278</v>
      </c>
      <c r="B4616" t="s">
        <v>6279</v>
      </c>
      <c r="C4616" t="s">
        <v>214</v>
      </c>
      <c r="D4616" t="s">
        <v>1002</v>
      </c>
      <c r="E4616" s="23">
        <v>42370</v>
      </c>
      <c r="F4616">
        <v>17</v>
      </c>
      <c r="G4616">
        <v>17</v>
      </c>
      <c r="H4616">
        <v>1</v>
      </c>
      <c r="I4616">
        <v>108</v>
      </c>
      <c r="J4616">
        <v>145</v>
      </c>
      <c r="K4616">
        <v>0.7448275862068966</v>
      </c>
      <c r="L4616">
        <v>145</v>
      </c>
      <c r="M4616">
        <v>1</v>
      </c>
      <c r="N4616">
        <v>88</v>
      </c>
      <c r="P4616">
        <v>8</v>
      </c>
      <c r="Q4616">
        <v>13</v>
      </c>
      <c r="R4616">
        <v>0.61538461538461542</v>
      </c>
      <c r="S4616">
        <v>20</v>
      </c>
    </row>
    <row r="4617" spans="1:19" x14ac:dyDescent="0.2">
      <c r="A4617" t="s">
        <v>3578</v>
      </c>
      <c r="B4617" t="s">
        <v>3579</v>
      </c>
      <c r="C4617" t="s">
        <v>220</v>
      </c>
      <c r="D4617" t="s">
        <v>1002</v>
      </c>
      <c r="E4617" s="23">
        <v>42370</v>
      </c>
      <c r="F4617">
        <v>15</v>
      </c>
      <c r="G4617">
        <v>16</v>
      </c>
      <c r="H4617">
        <v>0.9375</v>
      </c>
      <c r="I4617">
        <v>35</v>
      </c>
      <c r="J4617">
        <v>44</v>
      </c>
      <c r="K4617">
        <v>0.79545454545454541</v>
      </c>
      <c r="L4617">
        <v>48</v>
      </c>
      <c r="M4617">
        <v>0.91666666666666663</v>
      </c>
      <c r="N4617">
        <v>27</v>
      </c>
      <c r="P4617">
        <v>9</v>
      </c>
      <c r="Q4617">
        <v>12</v>
      </c>
      <c r="R4617">
        <v>0.75</v>
      </c>
      <c r="S4617">
        <v>8</v>
      </c>
    </row>
    <row r="4618" spans="1:19" x14ac:dyDescent="0.2">
      <c r="A4618" t="s">
        <v>6702</v>
      </c>
      <c r="B4618" t="s">
        <v>6703</v>
      </c>
      <c r="C4618" t="s">
        <v>317</v>
      </c>
      <c r="D4618" t="s">
        <v>1002</v>
      </c>
      <c r="E4618" s="23">
        <v>42370</v>
      </c>
      <c r="F4618">
        <v>10</v>
      </c>
      <c r="G4618">
        <v>10</v>
      </c>
      <c r="H4618">
        <v>1</v>
      </c>
      <c r="I4618">
        <v>17</v>
      </c>
      <c r="J4618">
        <v>26</v>
      </c>
      <c r="K4618">
        <v>0.65384615384615385</v>
      </c>
      <c r="L4618">
        <v>26</v>
      </c>
      <c r="M4618">
        <v>1</v>
      </c>
      <c r="N4618">
        <v>17</v>
      </c>
      <c r="P4618">
        <v>0</v>
      </c>
      <c r="Q4618">
        <v>2</v>
      </c>
      <c r="R4618">
        <v>0</v>
      </c>
      <c r="S4618">
        <v>0</v>
      </c>
    </row>
    <row r="4619" spans="1:19" x14ac:dyDescent="0.2">
      <c r="A4619" t="s">
        <v>4360</v>
      </c>
      <c r="B4619" t="s">
        <v>4361</v>
      </c>
      <c r="C4619" t="s">
        <v>217</v>
      </c>
      <c r="D4619" t="s">
        <v>1002</v>
      </c>
      <c r="E4619" s="23">
        <v>42370</v>
      </c>
      <c r="F4619">
        <v>9</v>
      </c>
      <c r="G4619">
        <v>9</v>
      </c>
      <c r="H4619">
        <v>1</v>
      </c>
      <c r="I4619">
        <v>17</v>
      </c>
      <c r="J4619">
        <v>60</v>
      </c>
      <c r="K4619">
        <v>0.28333333333333333</v>
      </c>
      <c r="L4619">
        <v>60</v>
      </c>
      <c r="M4619">
        <v>1</v>
      </c>
      <c r="N4619">
        <v>17</v>
      </c>
      <c r="P4619">
        <v>0</v>
      </c>
      <c r="Q4619">
        <v>0</v>
      </c>
      <c r="R4619" t="e">
        <v>#DIV/0!</v>
      </c>
      <c r="S4619">
        <v>0</v>
      </c>
    </row>
    <row r="4620" spans="1:19" x14ac:dyDescent="0.2">
      <c r="A4620" t="s">
        <v>9889</v>
      </c>
      <c r="B4620" t="s">
        <v>9890</v>
      </c>
      <c r="C4620" t="s">
        <v>223</v>
      </c>
      <c r="D4620" t="s">
        <v>1002</v>
      </c>
      <c r="E4620" s="23">
        <v>42370</v>
      </c>
      <c r="F4620">
        <v>5</v>
      </c>
      <c r="G4620">
        <v>6</v>
      </c>
      <c r="H4620">
        <v>0.83333333333333337</v>
      </c>
      <c r="I4620">
        <v>53</v>
      </c>
      <c r="J4620">
        <v>75</v>
      </c>
      <c r="K4620">
        <v>0.70666666666666667</v>
      </c>
      <c r="L4620">
        <v>90</v>
      </c>
      <c r="M4620">
        <v>0.83333333333333337</v>
      </c>
      <c r="N4620">
        <v>53</v>
      </c>
      <c r="P4620">
        <v>0</v>
      </c>
      <c r="Q4620">
        <v>0</v>
      </c>
      <c r="R4620" t="e">
        <v>#DIV/0!</v>
      </c>
      <c r="S4620">
        <v>0</v>
      </c>
    </row>
    <row r="4621" spans="1:19" x14ac:dyDescent="0.2">
      <c r="A4621" t="s">
        <v>8008</v>
      </c>
      <c r="B4621" t="s">
        <v>8009</v>
      </c>
      <c r="C4621" t="s">
        <v>225</v>
      </c>
      <c r="D4621" t="s">
        <v>1002</v>
      </c>
      <c r="E4621" s="23">
        <v>42370</v>
      </c>
      <c r="F4621">
        <v>3</v>
      </c>
      <c r="G4621">
        <v>5</v>
      </c>
      <c r="H4621">
        <v>0.6</v>
      </c>
      <c r="I4621">
        <v>36</v>
      </c>
      <c r="J4621">
        <v>30</v>
      </c>
      <c r="K4621">
        <v>1.2</v>
      </c>
      <c r="L4621">
        <v>50</v>
      </c>
      <c r="M4621">
        <v>0.6</v>
      </c>
      <c r="N4621">
        <v>36</v>
      </c>
      <c r="P4621">
        <v>0</v>
      </c>
      <c r="Q4621">
        <v>0</v>
      </c>
      <c r="R4621" t="e">
        <v>#DIV/0!</v>
      </c>
      <c r="S4621">
        <v>0</v>
      </c>
    </row>
    <row r="4622" spans="1:19" x14ac:dyDescent="0.2">
      <c r="A4622" t="s">
        <v>7068</v>
      </c>
      <c r="B4622" t="s">
        <v>7069</v>
      </c>
      <c r="C4622" t="s">
        <v>232</v>
      </c>
      <c r="D4622" t="s">
        <v>1002</v>
      </c>
      <c r="E4622" s="23">
        <v>42370</v>
      </c>
      <c r="F4622">
        <v>13</v>
      </c>
      <c r="G4622">
        <v>14</v>
      </c>
      <c r="H4622">
        <v>0.9285714285714286</v>
      </c>
      <c r="I4622">
        <v>96</v>
      </c>
      <c r="J4622">
        <v>124</v>
      </c>
      <c r="K4622">
        <v>0.77419354838709675</v>
      </c>
      <c r="L4622">
        <v>134</v>
      </c>
      <c r="M4622">
        <v>0.92537313432835822</v>
      </c>
      <c r="N4622">
        <v>96</v>
      </c>
      <c r="P4622">
        <v>0</v>
      </c>
      <c r="Q4622">
        <v>0</v>
      </c>
      <c r="R4622" t="e">
        <v>#DIV/0!</v>
      </c>
      <c r="S4622">
        <v>0</v>
      </c>
    </row>
    <row r="4623" spans="1:19" x14ac:dyDescent="0.2">
      <c r="A4623" t="s">
        <v>4710</v>
      </c>
      <c r="B4623" t="s">
        <v>4711</v>
      </c>
      <c r="C4623" t="s">
        <v>234</v>
      </c>
      <c r="D4623" t="s">
        <v>1002</v>
      </c>
      <c r="E4623" s="23">
        <v>42370</v>
      </c>
      <c r="F4623">
        <v>3</v>
      </c>
      <c r="G4623">
        <v>3</v>
      </c>
      <c r="H4623">
        <v>1</v>
      </c>
      <c r="I4623">
        <v>10</v>
      </c>
      <c r="J4623">
        <v>30</v>
      </c>
      <c r="K4623">
        <v>0.33333333333333331</v>
      </c>
      <c r="L4623">
        <v>30</v>
      </c>
      <c r="M4623">
        <v>1</v>
      </c>
      <c r="N4623">
        <v>10</v>
      </c>
      <c r="P4623">
        <v>0</v>
      </c>
      <c r="Q4623">
        <v>0</v>
      </c>
      <c r="R4623" t="e">
        <v>#DIV/0!</v>
      </c>
      <c r="S4623">
        <v>0</v>
      </c>
    </row>
    <row r="4624" spans="1:19" x14ac:dyDescent="0.2">
      <c r="A4624" t="s">
        <v>3770</v>
      </c>
      <c r="B4624" t="s">
        <v>3771</v>
      </c>
      <c r="C4624" t="s">
        <v>342</v>
      </c>
      <c r="D4624" t="s">
        <v>1002</v>
      </c>
      <c r="E4624" s="23">
        <v>42370</v>
      </c>
      <c r="F4624">
        <v>4</v>
      </c>
      <c r="G4624">
        <v>4</v>
      </c>
      <c r="H4624">
        <v>1</v>
      </c>
      <c r="I4624">
        <v>22</v>
      </c>
      <c r="J4624">
        <v>40</v>
      </c>
      <c r="K4624">
        <v>0.55000000000000004</v>
      </c>
      <c r="L4624">
        <v>40</v>
      </c>
      <c r="M4624">
        <v>1</v>
      </c>
      <c r="N4624">
        <v>37</v>
      </c>
      <c r="P4624">
        <v>1</v>
      </c>
      <c r="Q4624">
        <v>1</v>
      </c>
      <c r="R4624">
        <v>1</v>
      </c>
      <c r="S4624">
        <v>0</v>
      </c>
    </row>
    <row r="4625" spans="1:19" x14ac:dyDescent="0.2">
      <c r="A4625" t="s">
        <v>3053</v>
      </c>
      <c r="B4625" t="s">
        <v>3054</v>
      </c>
      <c r="C4625" t="s">
        <v>242</v>
      </c>
      <c r="D4625" t="s">
        <v>1000</v>
      </c>
      <c r="E4625" s="23">
        <v>42370</v>
      </c>
      <c r="F4625">
        <v>10</v>
      </c>
      <c r="G4625">
        <v>11</v>
      </c>
      <c r="H4625">
        <v>0.90909090909090906</v>
      </c>
      <c r="I4625">
        <v>64</v>
      </c>
      <c r="J4625">
        <v>99</v>
      </c>
      <c r="K4625">
        <v>0.64646464646464652</v>
      </c>
      <c r="L4625">
        <v>106</v>
      </c>
      <c r="M4625">
        <v>0.93396226415094341</v>
      </c>
      <c r="N4625">
        <v>50</v>
      </c>
      <c r="P4625">
        <v>7</v>
      </c>
      <c r="Q4625">
        <v>14</v>
      </c>
      <c r="R4625">
        <v>0.5</v>
      </c>
      <c r="S4625">
        <v>14</v>
      </c>
    </row>
    <row r="4626" spans="1:19" x14ac:dyDescent="0.2">
      <c r="A4626" t="s">
        <v>2878</v>
      </c>
      <c r="B4626" t="s">
        <v>2879</v>
      </c>
      <c r="C4626" t="s">
        <v>2724</v>
      </c>
      <c r="D4626" t="s">
        <v>1000</v>
      </c>
      <c r="E4626" s="23">
        <v>42370</v>
      </c>
      <c r="F4626">
        <v>8</v>
      </c>
      <c r="G4626">
        <v>8</v>
      </c>
      <c r="H4626">
        <v>1</v>
      </c>
      <c r="I4626">
        <v>28</v>
      </c>
      <c r="J4626">
        <v>40</v>
      </c>
      <c r="K4626">
        <v>0.7</v>
      </c>
      <c r="L4626">
        <v>40</v>
      </c>
      <c r="M4626">
        <v>1</v>
      </c>
      <c r="N4626">
        <v>26</v>
      </c>
      <c r="P4626">
        <v>0</v>
      </c>
      <c r="Q4626">
        <v>0</v>
      </c>
      <c r="R4626" t="e">
        <v>#DIV/0!</v>
      </c>
      <c r="S4626">
        <v>2</v>
      </c>
    </row>
    <row r="4627" spans="1:19" x14ac:dyDescent="0.2">
      <c r="A4627" t="s">
        <v>2633</v>
      </c>
      <c r="B4627" t="s">
        <v>2634</v>
      </c>
      <c r="C4627" t="s">
        <v>237</v>
      </c>
      <c r="D4627" t="s">
        <v>1000</v>
      </c>
      <c r="E4627" s="23">
        <v>42370</v>
      </c>
      <c r="F4627">
        <v>16</v>
      </c>
      <c r="G4627">
        <v>17</v>
      </c>
      <c r="H4627">
        <v>0.94117647058823528</v>
      </c>
      <c r="I4627">
        <v>78</v>
      </c>
      <c r="J4627">
        <v>115</v>
      </c>
      <c r="K4627">
        <v>0.67826086956521736</v>
      </c>
      <c r="L4627">
        <v>125</v>
      </c>
      <c r="M4627">
        <v>0.92</v>
      </c>
      <c r="N4627">
        <v>60</v>
      </c>
      <c r="O4627">
        <v>1.0583333333333333</v>
      </c>
      <c r="P4627">
        <v>6</v>
      </c>
      <c r="Q4627">
        <v>7</v>
      </c>
      <c r="R4627">
        <v>0.8571428571428571</v>
      </c>
      <c r="S4627">
        <v>18</v>
      </c>
    </row>
    <row r="4628" spans="1:19" x14ac:dyDescent="0.2">
      <c r="A4628" t="s">
        <v>2458</v>
      </c>
      <c r="B4628" t="s">
        <v>2459</v>
      </c>
      <c r="C4628" t="s">
        <v>238</v>
      </c>
      <c r="D4628" t="s">
        <v>1000</v>
      </c>
      <c r="E4628" s="23">
        <v>42370</v>
      </c>
      <c r="F4628">
        <v>11</v>
      </c>
      <c r="G4628">
        <v>12</v>
      </c>
      <c r="H4628">
        <v>0.91666666666666663</v>
      </c>
      <c r="I4628">
        <v>31</v>
      </c>
      <c r="J4628">
        <v>36</v>
      </c>
      <c r="K4628">
        <v>0.86111111111111116</v>
      </c>
      <c r="L4628">
        <v>40</v>
      </c>
      <c r="M4628">
        <v>0.9</v>
      </c>
      <c r="N4628">
        <v>25</v>
      </c>
      <c r="O4628">
        <v>0.71906666666666674</v>
      </c>
      <c r="P4628">
        <v>7</v>
      </c>
      <c r="Q4628">
        <v>10</v>
      </c>
      <c r="R4628">
        <v>0.7</v>
      </c>
      <c r="S4628">
        <v>6</v>
      </c>
    </row>
    <row r="4629" spans="1:19" x14ac:dyDescent="0.2">
      <c r="A4629" t="s">
        <v>2285</v>
      </c>
      <c r="B4629" t="s">
        <v>2286</v>
      </c>
      <c r="C4629" t="s">
        <v>239</v>
      </c>
      <c r="D4629" t="s">
        <v>1000</v>
      </c>
      <c r="E4629" s="23">
        <v>42370</v>
      </c>
      <c r="F4629">
        <v>4</v>
      </c>
      <c r="G4629">
        <v>4</v>
      </c>
      <c r="H4629">
        <v>1</v>
      </c>
      <c r="I4629">
        <v>4</v>
      </c>
      <c r="J4629">
        <v>8</v>
      </c>
      <c r="K4629">
        <v>0.5</v>
      </c>
      <c r="L4629">
        <v>8</v>
      </c>
      <c r="M4629">
        <v>1</v>
      </c>
      <c r="N4629">
        <v>2</v>
      </c>
      <c r="O4629">
        <v>0.82899999999999996</v>
      </c>
      <c r="P4629">
        <v>2</v>
      </c>
      <c r="Q4629">
        <v>2</v>
      </c>
      <c r="R4629">
        <v>1</v>
      </c>
      <c r="S4629">
        <v>2</v>
      </c>
    </row>
    <row r="4630" spans="1:19" x14ac:dyDescent="0.2">
      <c r="A4630" t="s">
        <v>2110</v>
      </c>
      <c r="B4630" t="s">
        <v>2111</v>
      </c>
      <c r="C4630" t="s">
        <v>1988</v>
      </c>
      <c r="D4630" t="s">
        <v>1000</v>
      </c>
      <c r="E4630" s="23">
        <v>42370</v>
      </c>
      <c r="F4630">
        <v>8</v>
      </c>
      <c r="G4630">
        <v>9</v>
      </c>
      <c r="H4630">
        <v>0.88888888888888884</v>
      </c>
      <c r="I4630">
        <v>26</v>
      </c>
      <c r="J4630">
        <v>34</v>
      </c>
      <c r="K4630">
        <v>0.76470588235294112</v>
      </c>
      <c r="L4630">
        <v>39</v>
      </c>
      <c r="M4630">
        <v>0.87179487179487181</v>
      </c>
      <c r="N4630">
        <v>23</v>
      </c>
      <c r="P4630">
        <v>0</v>
      </c>
      <c r="Q4630">
        <v>2</v>
      </c>
      <c r="R4630">
        <v>0</v>
      </c>
      <c r="S4630">
        <v>3</v>
      </c>
    </row>
    <row r="4631" spans="1:19" x14ac:dyDescent="0.2">
      <c r="A4631" t="s">
        <v>1862</v>
      </c>
      <c r="B4631" t="s">
        <v>1863</v>
      </c>
      <c r="C4631" t="s">
        <v>240</v>
      </c>
      <c r="D4631" t="s">
        <v>1000</v>
      </c>
      <c r="E4631" s="23">
        <v>42370</v>
      </c>
      <c r="F4631">
        <v>27</v>
      </c>
      <c r="G4631">
        <v>28</v>
      </c>
      <c r="H4631">
        <v>0.9642857142857143</v>
      </c>
      <c r="I4631">
        <v>47</v>
      </c>
      <c r="J4631">
        <v>108</v>
      </c>
      <c r="K4631">
        <v>0.43518518518518517</v>
      </c>
      <c r="L4631">
        <v>113</v>
      </c>
      <c r="M4631">
        <v>0.95575221238938057</v>
      </c>
      <c r="N4631">
        <v>44</v>
      </c>
      <c r="P4631">
        <v>0</v>
      </c>
      <c r="Q4631">
        <v>2</v>
      </c>
      <c r="R4631">
        <v>0</v>
      </c>
      <c r="S4631">
        <v>3</v>
      </c>
    </row>
    <row r="4632" spans="1:19" x14ac:dyDescent="0.2">
      <c r="A4632" t="s">
        <v>1687</v>
      </c>
      <c r="B4632" t="s">
        <v>1688</v>
      </c>
      <c r="C4632" t="s">
        <v>241</v>
      </c>
      <c r="D4632" t="s">
        <v>1000</v>
      </c>
      <c r="E4632" s="23">
        <v>42370</v>
      </c>
      <c r="F4632">
        <v>58</v>
      </c>
      <c r="G4632">
        <v>63</v>
      </c>
      <c r="H4632">
        <v>0.92063492063492058</v>
      </c>
      <c r="I4632">
        <v>423</v>
      </c>
      <c r="J4632">
        <v>570</v>
      </c>
      <c r="K4632">
        <v>0.74210526315789471</v>
      </c>
      <c r="L4632">
        <v>615</v>
      </c>
      <c r="M4632">
        <v>0.92682926829268297</v>
      </c>
      <c r="N4632">
        <v>413</v>
      </c>
      <c r="P4632">
        <v>5</v>
      </c>
      <c r="Q4632">
        <v>9</v>
      </c>
      <c r="R4632">
        <v>0.55555555555555558</v>
      </c>
      <c r="S4632">
        <v>10</v>
      </c>
    </row>
    <row r="4633" spans="1:19" x14ac:dyDescent="0.2">
      <c r="A4633" t="s">
        <v>1512</v>
      </c>
      <c r="B4633" t="s">
        <v>1513</v>
      </c>
      <c r="C4633" t="s">
        <v>318</v>
      </c>
      <c r="D4633" t="s">
        <v>1000</v>
      </c>
      <c r="E4633" s="23">
        <v>42370</v>
      </c>
      <c r="F4633">
        <v>0</v>
      </c>
      <c r="G4633">
        <v>0</v>
      </c>
      <c r="H4633" t="e">
        <v>#DIV/0!</v>
      </c>
      <c r="I4633">
        <v>0</v>
      </c>
      <c r="J4633">
        <v>0</v>
      </c>
      <c r="K4633" t="e">
        <v>#DIV/0!</v>
      </c>
      <c r="L4633">
        <v>0</v>
      </c>
      <c r="M4633" t="e">
        <v>#DIV/0!</v>
      </c>
      <c r="N4633">
        <v>0</v>
      </c>
      <c r="P4633">
        <v>0</v>
      </c>
      <c r="Q4633">
        <v>0</v>
      </c>
      <c r="R4633" t="e">
        <v>#DIV/0!</v>
      </c>
      <c r="S4633">
        <v>0</v>
      </c>
    </row>
    <row r="4634" spans="1:19" x14ac:dyDescent="0.2">
      <c r="A4634" t="s">
        <v>1107</v>
      </c>
      <c r="B4634" t="s">
        <v>1193</v>
      </c>
      <c r="C4634" t="s">
        <v>235</v>
      </c>
      <c r="D4634" t="s">
        <v>1002</v>
      </c>
      <c r="E4634" s="23">
        <v>42370</v>
      </c>
      <c r="F4634">
        <v>142</v>
      </c>
      <c r="G4634">
        <v>152</v>
      </c>
      <c r="H4634">
        <v>0.93421052631578949</v>
      </c>
      <c r="I4634">
        <v>701</v>
      </c>
      <c r="J4634">
        <v>1010</v>
      </c>
      <c r="K4634">
        <v>0.69405940594059401</v>
      </c>
      <c r="L4634">
        <v>1086</v>
      </c>
      <c r="M4634">
        <v>0.93001841620626147</v>
      </c>
      <c r="N4634">
        <v>643</v>
      </c>
      <c r="P4634">
        <v>27</v>
      </c>
      <c r="Q4634">
        <v>46</v>
      </c>
      <c r="R4634">
        <v>0.58695652173913049</v>
      </c>
      <c r="S4634">
        <v>58</v>
      </c>
    </row>
    <row r="4635" spans="1:19" x14ac:dyDescent="0.2">
      <c r="A4635" t="s">
        <v>12062</v>
      </c>
      <c r="B4635" t="s">
        <v>12063</v>
      </c>
      <c r="C4635" t="s">
        <v>1051</v>
      </c>
      <c r="D4635" t="s">
        <v>1000</v>
      </c>
      <c r="E4635" s="23">
        <v>42370</v>
      </c>
      <c r="F4635">
        <v>3</v>
      </c>
      <c r="G4635">
        <v>3</v>
      </c>
      <c r="H4635">
        <v>1</v>
      </c>
      <c r="I4635">
        <v>2</v>
      </c>
      <c r="J4635">
        <v>15</v>
      </c>
      <c r="K4635">
        <v>0.13333333333333333</v>
      </c>
      <c r="L4635">
        <v>15</v>
      </c>
      <c r="M4635">
        <v>1</v>
      </c>
      <c r="N4635">
        <v>1</v>
      </c>
      <c r="P4635">
        <v>0</v>
      </c>
      <c r="Q4635">
        <v>0</v>
      </c>
      <c r="R4635" t="e">
        <v>#DIV/0!</v>
      </c>
      <c r="S4635">
        <v>1</v>
      </c>
    </row>
    <row r="4636" spans="1:19" x14ac:dyDescent="0.2">
      <c r="A4636" t="s">
        <v>13428</v>
      </c>
      <c r="B4636" t="s">
        <v>13429</v>
      </c>
      <c r="C4636" t="s">
        <v>242</v>
      </c>
      <c r="D4636" t="s">
        <v>1002</v>
      </c>
      <c r="E4636" s="23">
        <v>42370</v>
      </c>
      <c r="F4636">
        <v>10</v>
      </c>
      <c r="G4636">
        <v>11</v>
      </c>
      <c r="H4636">
        <v>0.90909090909090906</v>
      </c>
      <c r="I4636">
        <v>64</v>
      </c>
      <c r="J4636">
        <v>99</v>
      </c>
      <c r="K4636">
        <v>0.64646464646464652</v>
      </c>
      <c r="L4636">
        <v>106</v>
      </c>
      <c r="M4636">
        <v>0.93396226415094341</v>
      </c>
      <c r="N4636">
        <v>50</v>
      </c>
      <c r="P4636">
        <v>7</v>
      </c>
      <c r="Q4636">
        <v>14</v>
      </c>
      <c r="R4636">
        <v>0.5</v>
      </c>
      <c r="S4636">
        <v>14</v>
      </c>
    </row>
    <row r="4637" spans="1:19" x14ac:dyDescent="0.2">
      <c r="A4637" t="s">
        <v>13605</v>
      </c>
      <c r="B4637" t="s">
        <v>13606</v>
      </c>
      <c r="C4637" t="s">
        <v>237</v>
      </c>
      <c r="D4637" t="s">
        <v>1002</v>
      </c>
      <c r="E4637" s="23">
        <v>42370</v>
      </c>
      <c r="F4637">
        <v>16</v>
      </c>
      <c r="G4637">
        <v>17</v>
      </c>
      <c r="H4637">
        <v>0.94117647058823528</v>
      </c>
      <c r="I4637">
        <v>78</v>
      </c>
      <c r="J4637">
        <v>115</v>
      </c>
      <c r="K4637">
        <v>0.67826086956521736</v>
      </c>
      <c r="L4637">
        <v>125</v>
      </c>
      <c r="M4637">
        <v>0.92</v>
      </c>
      <c r="N4637">
        <v>60</v>
      </c>
      <c r="O4637">
        <v>1.0583333333333333</v>
      </c>
      <c r="P4637">
        <v>6</v>
      </c>
      <c r="Q4637">
        <v>7</v>
      </c>
      <c r="R4637">
        <v>0.8571428571428571</v>
      </c>
      <c r="S4637">
        <v>18</v>
      </c>
    </row>
    <row r="4638" spans="1:19" x14ac:dyDescent="0.2">
      <c r="A4638" t="s">
        <v>13780</v>
      </c>
      <c r="B4638" t="s">
        <v>13781</v>
      </c>
      <c r="C4638" t="s">
        <v>238</v>
      </c>
      <c r="D4638" t="s">
        <v>1002</v>
      </c>
      <c r="E4638" s="23">
        <v>42370</v>
      </c>
      <c r="F4638">
        <v>11</v>
      </c>
      <c r="G4638">
        <v>12</v>
      </c>
      <c r="H4638">
        <v>0.91666666666666663</v>
      </c>
      <c r="I4638">
        <v>31</v>
      </c>
      <c r="J4638">
        <v>36</v>
      </c>
      <c r="K4638">
        <v>0.86111111111111116</v>
      </c>
      <c r="L4638">
        <v>40</v>
      </c>
      <c r="M4638">
        <v>0.9</v>
      </c>
      <c r="N4638">
        <v>25</v>
      </c>
      <c r="O4638">
        <v>0.71906666666666674</v>
      </c>
      <c r="P4638">
        <v>7</v>
      </c>
      <c r="Q4638">
        <v>10</v>
      </c>
      <c r="R4638">
        <v>0.7</v>
      </c>
      <c r="S4638">
        <v>6</v>
      </c>
    </row>
    <row r="4639" spans="1:19" x14ac:dyDescent="0.2">
      <c r="A4639" t="s">
        <v>13957</v>
      </c>
      <c r="B4639" t="s">
        <v>13958</v>
      </c>
      <c r="C4639" t="s">
        <v>239</v>
      </c>
      <c r="D4639" t="s">
        <v>1002</v>
      </c>
      <c r="E4639" s="23">
        <v>42370</v>
      </c>
      <c r="F4639">
        <v>4</v>
      </c>
      <c r="G4639">
        <v>4</v>
      </c>
      <c r="H4639">
        <v>1</v>
      </c>
      <c r="I4639">
        <v>4</v>
      </c>
      <c r="J4639">
        <v>8</v>
      </c>
      <c r="K4639">
        <v>0.5</v>
      </c>
      <c r="L4639">
        <v>8</v>
      </c>
      <c r="M4639">
        <v>1</v>
      </c>
      <c r="N4639">
        <v>2</v>
      </c>
      <c r="O4639">
        <v>0.82899999999999996</v>
      </c>
      <c r="P4639">
        <v>2</v>
      </c>
      <c r="Q4639">
        <v>2</v>
      </c>
      <c r="R4639">
        <v>1</v>
      </c>
      <c r="S4639">
        <v>2</v>
      </c>
    </row>
    <row r="4640" spans="1:19" x14ac:dyDescent="0.2">
      <c r="A4640" t="s">
        <v>14144</v>
      </c>
      <c r="B4640" t="s">
        <v>14145</v>
      </c>
      <c r="C4640" t="s">
        <v>240</v>
      </c>
      <c r="D4640" t="s">
        <v>1002</v>
      </c>
      <c r="E4640" s="23">
        <v>42370</v>
      </c>
      <c r="F4640">
        <v>27</v>
      </c>
      <c r="G4640">
        <v>28</v>
      </c>
      <c r="H4640">
        <v>0.9642857142857143</v>
      </c>
      <c r="I4640">
        <v>47</v>
      </c>
      <c r="J4640">
        <v>108</v>
      </c>
      <c r="K4640">
        <v>0.43518518518518517</v>
      </c>
      <c r="L4640">
        <v>113</v>
      </c>
      <c r="M4640">
        <v>0.95575221238938057</v>
      </c>
      <c r="N4640">
        <v>44</v>
      </c>
      <c r="P4640">
        <v>0</v>
      </c>
      <c r="Q4640">
        <v>2</v>
      </c>
      <c r="R4640">
        <v>0</v>
      </c>
      <c r="S4640">
        <v>3</v>
      </c>
    </row>
    <row r="4641" spans="1:19" x14ac:dyDescent="0.2">
      <c r="A4641" t="s">
        <v>14321</v>
      </c>
      <c r="B4641" t="s">
        <v>14322</v>
      </c>
      <c r="C4641" t="s">
        <v>241</v>
      </c>
      <c r="D4641" t="s">
        <v>1002</v>
      </c>
      <c r="E4641" s="23">
        <v>42370</v>
      </c>
      <c r="F4641">
        <v>58</v>
      </c>
      <c r="G4641">
        <v>63</v>
      </c>
      <c r="H4641">
        <v>0.92063492063492058</v>
      </c>
      <c r="I4641">
        <v>423</v>
      </c>
      <c r="J4641">
        <v>570</v>
      </c>
      <c r="K4641">
        <v>0.74210526315789471</v>
      </c>
      <c r="L4641">
        <v>615</v>
      </c>
      <c r="M4641">
        <v>0.92682926829268297</v>
      </c>
      <c r="N4641">
        <v>413</v>
      </c>
      <c r="P4641">
        <v>5</v>
      </c>
      <c r="Q4641">
        <v>9</v>
      </c>
      <c r="R4641">
        <v>0.55555555555555558</v>
      </c>
      <c r="S4641">
        <v>10</v>
      </c>
    </row>
    <row r="4642" spans="1:19" x14ac:dyDescent="0.2">
      <c r="A4642" t="s">
        <v>14433</v>
      </c>
      <c r="B4642" t="s">
        <v>14434</v>
      </c>
      <c r="C4642" t="s">
        <v>318</v>
      </c>
      <c r="D4642" t="s">
        <v>1002</v>
      </c>
      <c r="E4642" s="23">
        <v>42370</v>
      </c>
      <c r="F4642">
        <v>0</v>
      </c>
      <c r="G4642">
        <v>0</v>
      </c>
      <c r="H4642" t="e">
        <v>#DIV/0!</v>
      </c>
      <c r="I4642">
        <v>0</v>
      </c>
      <c r="J4642">
        <v>0</v>
      </c>
      <c r="K4642" t="e">
        <v>#DIV/0!</v>
      </c>
      <c r="L4642">
        <v>0</v>
      </c>
      <c r="M4642" t="e">
        <v>#DIV/0!</v>
      </c>
      <c r="N4642">
        <v>0</v>
      </c>
      <c r="P4642">
        <v>0</v>
      </c>
      <c r="Q4642">
        <v>0</v>
      </c>
      <c r="R4642" t="e">
        <v>#DIV/0!</v>
      </c>
      <c r="S4642">
        <v>0</v>
      </c>
    </row>
    <row r="4643" spans="1:19" x14ac:dyDescent="0.2">
      <c r="A4643" t="s">
        <v>14650</v>
      </c>
      <c r="B4643" t="s">
        <v>14651</v>
      </c>
      <c r="C4643" t="s">
        <v>199</v>
      </c>
      <c r="D4643" t="s">
        <v>1000</v>
      </c>
      <c r="E4643" s="23">
        <v>42370</v>
      </c>
      <c r="F4643">
        <v>14</v>
      </c>
      <c r="G4643">
        <v>14</v>
      </c>
      <c r="H4643">
        <v>1</v>
      </c>
      <c r="I4643">
        <v>118</v>
      </c>
      <c r="J4643">
        <v>125</v>
      </c>
      <c r="K4643">
        <v>0.94399999999999995</v>
      </c>
      <c r="L4643">
        <v>125</v>
      </c>
      <c r="M4643">
        <v>1</v>
      </c>
      <c r="N4643">
        <v>113</v>
      </c>
      <c r="P4643">
        <v>0</v>
      </c>
      <c r="Q4643">
        <v>0</v>
      </c>
      <c r="R4643" t="e">
        <v>#DIV/0!</v>
      </c>
      <c r="S4643">
        <v>5</v>
      </c>
    </row>
    <row r="4644" spans="1:19" x14ac:dyDescent="0.2">
      <c r="A4644" t="s">
        <v>14916</v>
      </c>
      <c r="B4644" t="s">
        <v>14917</v>
      </c>
      <c r="C4644" t="s">
        <v>200</v>
      </c>
      <c r="D4644" t="s">
        <v>1002</v>
      </c>
      <c r="E4644" s="23">
        <v>42370</v>
      </c>
      <c r="F4644">
        <v>5</v>
      </c>
      <c r="G4644">
        <v>5</v>
      </c>
      <c r="H4644">
        <v>1</v>
      </c>
      <c r="I4644">
        <v>9</v>
      </c>
      <c r="J4644">
        <v>25</v>
      </c>
      <c r="K4644">
        <v>0.36</v>
      </c>
      <c r="L4644">
        <v>25</v>
      </c>
      <c r="M4644">
        <v>1</v>
      </c>
      <c r="N4644">
        <v>6</v>
      </c>
      <c r="P4644">
        <v>0</v>
      </c>
      <c r="Q4644">
        <v>0</v>
      </c>
      <c r="R4644" t="e">
        <v>#DIV/0!</v>
      </c>
      <c r="S4644">
        <v>3</v>
      </c>
    </row>
    <row r="4645" spans="1:19" x14ac:dyDescent="0.2">
      <c r="A4645" t="s">
        <v>15093</v>
      </c>
      <c r="B4645" t="s">
        <v>15094</v>
      </c>
      <c r="C4645" t="s">
        <v>202</v>
      </c>
      <c r="D4645" t="s">
        <v>1002</v>
      </c>
      <c r="E4645" s="23">
        <v>42370</v>
      </c>
      <c r="F4645">
        <v>9</v>
      </c>
      <c r="G4645">
        <v>9</v>
      </c>
      <c r="H4645">
        <v>1</v>
      </c>
      <c r="I4645">
        <v>109</v>
      </c>
      <c r="J4645">
        <v>100</v>
      </c>
      <c r="K4645">
        <v>1.0900000000000001</v>
      </c>
      <c r="L4645">
        <v>100</v>
      </c>
      <c r="M4645">
        <v>1</v>
      </c>
      <c r="N4645">
        <v>107</v>
      </c>
      <c r="P4645">
        <v>0</v>
      </c>
      <c r="Q4645">
        <v>0</v>
      </c>
      <c r="R4645" t="e">
        <v>#DIV/0!</v>
      </c>
      <c r="S4645">
        <v>2</v>
      </c>
    </row>
    <row r="4646" spans="1:19" x14ac:dyDescent="0.2">
      <c r="A4646" t="s">
        <v>15620</v>
      </c>
      <c r="B4646" t="s">
        <v>15621</v>
      </c>
      <c r="C4646" t="s">
        <v>228</v>
      </c>
      <c r="D4646" t="s">
        <v>1002</v>
      </c>
      <c r="E4646" s="23">
        <v>42370</v>
      </c>
      <c r="F4646">
        <v>3</v>
      </c>
      <c r="G4646">
        <v>3</v>
      </c>
      <c r="H4646">
        <v>1</v>
      </c>
      <c r="I4646">
        <v>3</v>
      </c>
      <c r="J4646">
        <v>30</v>
      </c>
      <c r="K4646">
        <v>0.1</v>
      </c>
      <c r="L4646">
        <v>30</v>
      </c>
      <c r="M4646">
        <v>1</v>
      </c>
      <c r="N4646">
        <v>0</v>
      </c>
      <c r="P4646">
        <v>0</v>
      </c>
      <c r="Q4646">
        <v>0</v>
      </c>
      <c r="R4646" t="e">
        <v>#DIV/0!</v>
      </c>
      <c r="S4646">
        <v>3</v>
      </c>
    </row>
    <row r="4647" spans="1:19" x14ac:dyDescent="0.2">
      <c r="A4647" t="s">
        <v>15797</v>
      </c>
      <c r="B4647" t="s">
        <v>15798</v>
      </c>
      <c r="C4647" t="s">
        <v>227</v>
      </c>
      <c r="D4647" t="s">
        <v>1000</v>
      </c>
      <c r="E4647" s="23">
        <v>42370</v>
      </c>
      <c r="F4647">
        <v>3</v>
      </c>
      <c r="G4647">
        <v>3</v>
      </c>
      <c r="H4647">
        <v>1</v>
      </c>
      <c r="I4647">
        <v>3</v>
      </c>
      <c r="J4647">
        <v>30</v>
      </c>
      <c r="K4647">
        <v>0.1</v>
      </c>
      <c r="L4647">
        <v>30</v>
      </c>
      <c r="M4647">
        <v>1</v>
      </c>
      <c r="N4647">
        <v>0</v>
      </c>
      <c r="P4647">
        <v>0</v>
      </c>
      <c r="Q4647">
        <v>0</v>
      </c>
      <c r="R4647" t="e">
        <v>#DIV/0!</v>
      </c>
      <c r="S4647">
        <v>3</v>
      </c>
    </row>
    <row r="4648" spans="1:19" x14ac:dyDescent="0.2">
      <c r="A4648" t="s">
        <v>15974</v>
      </c>
      <c r="B4648" t="s">
        <v>15975</v>
      </c>
      <c r="C4648" t="s">
        <v>203</v>
      </c>
      <c r="D4648" t="s">
        <v>1000</v>
      </c>
      <c r="E4648" s="23">
        <v>42370</v>
      </c>
      <c r="F4648">
        <v>8</v>
      </c>
      <c r="G4648">
        <v>10</v>
      </c>
      <c r="H4648">
        <v>0.8</v>
      </c>
      <c r="I4648">
        <v>19</v>
      </c>
      <c r="J4648">
        <v>47</v>
      </c>
      <c r="K4648">
        <v>0.40425531914893614</v>
      </c>
      <c r="L4648">
        <v>62</v>
      </c>
      <c r="M4648">
        <v>0.75806451612903225</v>
      </c>
      <c r="N4648">
        <v>15</v>
      </c>
      <c r="P4648">
        <v>2</v>
      </c>
      <c r="Q4648">
        <v>2</v>
      </c>
      <c r="R4648">
        <v>1</v>
      </c>
      <c r="S4648">
        <v>4</v>
      </c>
    </row>
    <row r="4649" spans="1:19" x14ac:dyDescent="0.2">
      <c r="A4649" t="s">
        <v>16153</v>
      </c>
      <c r="B4649" t="s">
        <v>16154</v>
      </c>
      <c r="C4649" t="s">
        <v>205</v>
      </c>
      <c r="D4649" t="s">
        <v>1002</v>
      </c>
      <c r="E4649" s="23">
        <v>42370</v>
      </c>
      <c r="F4649">
        <v>2</v>
      </c>
      <c r="G4649">
        <v>3</v>
      </c>
      <c r="H4649">
        <v>0.66666666666666663</v>
      </c>
      <c r="I4649">
        <v>15</v>
      </c>
      <c r="J4649">
        <v>20</v>
      </c>
      <c r="K4649">
        <v>0.75</v>
      </c>
      <c r="L4649">
        <v>30</v>
      </c>
      <c r="M4649">
        <v>0.66666666666666663</v>
      </c>
      <c r="N4649">
        <v>11</v>
      </c>
      <c r="O4649">
        <v>1.3</v>
      </c>
      <c r="P4649">
        <v>2</v>
      </c>
      <c r="Q4649">
        <v>2</v>
      </c>
      <c r="R4649">
        <v>1</v>
      </c>
      <c r="S4649">
        <v>4</v>
      </c>
    </row>
    <row r="4650" spans="1:19" x14ac:dyDescent="0.2">
      <c r="A4650" t="s">
        <v>16330</v>
      </c>
      <c r="B4650" t="s">
        <v>16331</v>
      </c>
      <c r="C4650" t="s">
        <v>204</v>
      </c>
      <c r="D4650" t="s">
        <v>1002</v>
      </c>
      <c r="E4650" s="23">
        <v>42370</v>
      </c>
      <c r="F4650">
        <v>6</v>
      </c>
      <c r="G4650">
        <v>7</v>
      </c>
      <c r="H4650">
        <v>0.8571428571428571</v>
      </c>
      <c r="I4650">
        <v>4</v>
      </c>
      <c r="J4650">
        <v>27</v>
      </c>
      <c r="K4650">
        <v>0.14814814814814814</v>
      </c>
      <c r="L4650">
        <v>32</v>
      </c>
      <c r="M4650">
        <v>0.84375</v>
      </c>
      <c r="N4650">
        <v>4</v>
      </c>
      <c r="P4650">
        <v>0</v>
      </c>
      <c r="Q4650">
        <v>0</v>
      </c>
      <c r="R4650" t="e">
        <v>#DIV/0!</v>
      </c>
      <c r="S4650">
        <v>0</v>
      </c>
    </row>
    <row r="4651" spans="1:19" x14ac:dyDescent="0.2">
      <c r="A4651" t="s">
        <v>16648</v>
      </c>
      <c r="B4651" t="s">
        <v>16649</v>
      </c>
      <c r="C4651" t="s">
        <v>223</v>
      </c>
      <c r="D4651" t="s">
        <v>1000</v>
      </c>
      <c r="E4651" s="23">
        <v>42370</v>
      </c>
      <c r="F4651">
        <v>5</v>
      </c>
      <c r="G4651">
        <v>6</v>
      </c>
      <c r="H4651">
        <v>0.83333333333333337</v>
      </c>
      <c r="I4651">
        <v>53</v>
      </c>
      <c r="J4651">
        <v>75</v>
      </c>
      <c r="K4651">
        <v>0.70666666666666667</v>
      </c>
      <c r="L4651">
        <v>90</v>
      </c>
      <c r="M4651">
        <v>0.83333333333333337</v>
      </c>
      <c r="N4651">
        <v>53</v>
      </c>
      <c r="P4651">
        <v>0</v>
      </c>
      <c r="Q4651">
        <v>0</v>
      </c>
      <c r="R4651" t="e">
        <v>#DIV/0!</v>
      </c>
      <c r="S4651">
        <v>0</v>
      </c>
    </row>
    <row r="4652" spans="1:19" x14ac:dyDescent="0.2">
      <c r="A4652" t="s">
        <v>16827</v>
      </c>
      <c r="B4652" t="s">
        <v>16828</v>
      </c>
      <c r="C4652" t="s">
        <v>224</v>
      </c>
      <c r="D4652" t="s">
        <v>1002</v>
      </c>
      <c r="E4652" s="23">
        <v>42370</v>
      </c>
      <c r="F4652">
        <v>5</v>
      </c>
      <c r="G4652">
        <v>6</v>
      </c>
      <c r="H4652">
        <v>0.83333333333333337</v>
      </c>
      <c r="I4652">
        <v>53</v>
      </c>
      <c r="J4652">
        <v>75</v>
      </c>
      <c r="K4652">
        <v>0.70666666666666667</v>
      </c>
      <c r="L4652">
        <v>90</v>
      </c>
      <c r="M4652">
        <v>0.83333333333333337</v>
      </c>
      <c r="N4652">
        <v>53</v>
      </c>
      <c r="P4652">
        <v>0</v>
      </c>
      <c r="Q4652">
        <v>0</v>
      </c>
      <c r="R4652" t="e">
        <v>#DIV/0!</v>
      </c>
      <c r="S4652">
        <v>0</v>
      </c>
    </row>
    <row r="4653" spans="1:19" x14ac:dyDescent="0.2">
      <c r="A4653" t="s">
        <v>16925</v>
      </c>
      <c r="B4653" t="s">
        <v>16926</v>
      </c>
      <c r="C4653" t="s">
        <v>341</v>
      </c>
      <c r="D4653" t="s">
        <v>1000</v>
      </c>
      <c r="E4653" s="23">
        <v>42370</v>
      </c>
      <c r="F4653">
        <v>2</v>
      </c>
      <c r="G4653">
        <v>2</v>
      </c>
      <c r="H4653">
        <v>1</v>
      </c>
      <c r="I4653">
        <v>4</v>
      </c>
      <c r="J4653">
        <v>10</v>
      </c>
      <c r="K4653">
        <v>0.4</v>
      </c>
      <c r="L4653">
        <v>10</v>
      </c>
      <c r="M4653">
        <v>1</v>
      </c>
      <c r="N4653">
        <v>4</v>
      </c>
      <c r="P4653">
        <v>0</v>
      </c>
      <c r="Q4653">
        <v>0</v>
      </c>
      <c r="R4653" t="e">
        <v>#DIV/0!</v>
      </c>
      <c r="S4653">
        <v>0</v>
      </c>
    </row>
    <row r="4654" spans="1:19" x14ac:dyDescent="0.2">
      <c r="A4654" t="s">
        <v>16941</v>
      </c>
      <c r="B4654" t="s">
        <v>16942</v>
      </c>
      <c r="C4654" t="s">
        <v>339</v>
      </c>
      <c r="D4654" t="s">
        <v>1002</v>
      </c>
      <c r="E4654" s="23">
        <v>42370</v>
      </c>
      <c r="F4654">
        <v>2</v>
      </c>
      <c r="G4654">
        <v>2</v>
      </c>
      <c r="H4654">
        <v>1</v>
      </c>
      <c r="I4654">
        <v>4</v>
      </c>
      <c r="J4654">
        <v>10</v>
      </c>
      <c r="K4654">
        <v>0.4</v>
      </c>
      <c r="L4654">
        <v>10</v>
      </c>
      <c r="M4654">
        <v>1</v>
      </c>
      <c r="N4654">
        <v>4</v>
      </c>
      <c r="P4654">
        <v>0</v>
      </c>
      <c r="Q4654">
        <v>0</v>
      </c>
      <c r="R4654" t="e">
        <v>#DIV/0!</v>
      </c>
      <c r="S4654">
        <v>0</v>
      </c>
    </row>
    <row r="4655" spans="1:19" x14ac:dyDescent="0.2">
      <c r="A4655" t="s">
        <v>16953</v>
      </c>
      <c r="B4655" t="s">
        <v>16954</v>
      </c>
      <c r="C4655" t="s">
        <v>346</v>
      </c>
      <c r="D4655" t="s">
        <v>1000</v>
      </c>
      <c r="E4655" s="23">
        <v>42370</v>
      </c>
      <c r="F4655">
        <v>4</v>
      </c>
      <c r="G4655">
        <v>5</v>
      </c>
      <c r="H4655">
        <v>0.8</v>
      </c>
      <c r="I4655">
        <v>4</v>
      </c>
      <c r="J4655">
        <v>21</v>
      </c>
      <c r="K4655">
        <v>0.19047619047619047</v>
      </c>
      <c r="L4655">
        <v>21</v>
      </c>
      <c r="M4655">
        <v>1</v>
      </c>
      <c r="N4655">
        <v>4</v>
      </c>
      <c r="P4655">
        <v>0</v>
      </c>
      <c r="Q4655">
        <v>0</v>
      </c>
      <c r="R4655" t="e">
        <v>#DIV/0!</v>
      </c>
      <c r="S4655">
        <v>0</v>
      </c>
    </row>
    <row r="4656" spans="1:19" x14ac:dyDescent="0.2">
      <c r="A4656" t="s">
        <v>17049</v>
      </c>
      <c r="B4656" t="s">
        <v>17050</v>
      </c>
      <c r="C4656" t="s">
        <v>345</v>
      </c>
      <c r="D4656" t="s">
        <v>1002</v>
      </c>
      <c r="E4656" s="23">
        <v>42370</v>
      </c>
      <c r="F4656">
        <v>4</v>
      </c>
      <c r="G4656">
        <v>5</v>
      </c>
      <c r="H4656">
        <v>0.8</v>
      </c>
      <c r="I4656">
        <v>4</v>
      </c>
      <c r="J4656">
        <v>21</v>
      </c>
      <c r="K4656">
        <v>0.19047619047619047</v>
      </c>
      <c r="L4656">
        <v>21</v>
      </c>
      <c r="M4656">
        <v>1</v>
      </c>
      <c r="N4656">
        <v>4</v>
      </c>
      <c r="P4656">
        <v>0</v>
      </c>
      <c r="Q4656">
        <v>0</v>
      </c>
      <c r="R4656" t="e">
        <v>#DIV/0!</v>
      </c>
      <c r="S4656">
        <v>0</v>
      </c>
    </row>
    <row r="4657" spans="1:19" x14ac:dyDescent="0.2">
      <c r="A4657" t="s">
        <v>17264</v>
      </c>
      <c r="B4657" t="s">
        <v>17265</v>
      </c>
      <c r="C4657" t="s">
        <v>225</v>
      </c>
      <c r="D4657" t="s">
        <v>1000</v>
      </c>
      <c r="E4657" s="23">
        <v>42370</v>
      </c>
      <c r="F4657">
        <v>3</v>
      </c>
      <c r="G4657">
        <v>5</v>
      </c>
      <c r="H4657">
        <v>0.6</v>
      </c>
      <c r="I4657">
        <v>36</v>
      </c>
      <c r="J4657">
        <v>30</v>
      </c>
      <c r="K4657">
        <v>1.2</v>
      </c>
      <c r="L4657">
        <v>50</v>
      </c>
      <c r="M4657">
        <v>0.6</v>
      </c>
      <c r="N4657">
        <v>36</v>
      </c>
      <c r="P4657">
        <v>0</v>
      </c>
      <c r="Q4657">
        <v>0</v>
      </c>
      <c r="R4657" t="e">
        <v>#DIV/0!</v>
      </c>
      <c r="S4657">
        <v>0</v>
      </c>
    </row>
    <row r="4658" spans="1:19" x14ac:dyDescent="0.2">
      <c r="A4658" t="s">
        <v>17471</v>
      </c>
      <c r="B4658" t="s">
        <v>17472</v>
      </c>
      <c r="C4658" t="s">
        <v>226</v>
      </c>
      <c r="D4658" t="s">
        <v>1002</v>
      </c>
      <c r="E4658" s="23">
        <v>42370</v>
      </c>
      <c r="F4658">
        <v>3</v>
      </c>
      <c r="G4658">
        <v>5</v>
      </c>
      <c r="H4658">
        <v>0.6</v>
      </c>
      <c r="I4658">
        <v>36</v>
      </c>
      <c r="J4658">
        <v>30</v>
      </c>
      <c r="K4658">
        <v>1.2</v>
      </c>
      <c r="L4658">
        <v>50</v>
      </c>
      <c r="M4658">
        <v>0.6</v>
      </c>
      <c r="N4658">
        <v>36</v>
      </c>
      <c r="P4658">
        <v>0</v>
      </c>
      <c r="Q4658">
        <v>0</v>
      </c>
      <c r="R4658" t="e">
        <v>#DIV/0!</v>
      </c>
      <c r="S4658">
        <v>0</v>
      </c>
    </row>
    <row r="4659" spans="1:19" x14ac:dyDescent="0.2">
      <c r="A4659" t="s">
        <v>17648</v>
      </c>
      <c r="B4659" t="s">
        <v>17649</v>
      </c>
      <c r="C4659" t="s">
        <v>232</v>
      </c>
      <c r="D4659" t="s">
        <v>1000</v>
      </c>
      <c r="E4659" s="23">
        <v>42370</v>
      </c>
      <c r="F4659">
        <v>13</v>
      </c>
      <c r="G4659">
        <v>14</v>
      </c>
      <c r="H4659">
        <v>0.9285714285714286</v>
      </c>
      <c r="I4659">
        <v>96</v>
      </c>
      <c r="J4659">
        <v>124</v>
      </c>
      <c r="K4659">
        <v>0.77419354838709675</v>
      </c>
      <c r="L4659">
        <v>134</v>
      </c>
      <c r="M4659">
        <v>0.92537313432835822</v>
      </c>
      <c r="N4659">
        <v>96</v>
      </c>
      <c r="P4659">
        <v>0</v>
      </c>
      <c r="Q4659">
        <v>0</v>
      </c>
      <c r="R4659" t="e">
        <v>#DIV/0!</v>
      </c>
      <c r="S4659">
        <v>0</v>
      </c>
    </row>
    <row r="4660" spans="1:19" x14ac:dyDescent="0.2">
      <c r="A4660" t="s">
        <v>17845</v>
      </c>
      <c r="B4660" t="s">
        <v>17846</v>
      </c>
      <c r="C4660" t="s">
        <v>231</v>
      </c>
      <c r="D4660" t="s">
        <v>1002</v>
      </c>
      <c r="E4660" s="23">
        <v>42370</v>
      </c>
      <c r="F4660">
        <v>13</v>
      </c>
      <c r="G4660">
        <v>14</v>
      </c>
      <c r="H4660">
        <v>0.9285714285714286</v>
      </c>
      <c r="I4660">
        <v>96</v>
      </c>
      <c r="J4660">
        <v>124</v>
      </c>
      <c r="K4660">
        <v>0.77419354838709675</v>
      </c>
      <c r="L4660">
        <v>134</v>
      </c>
      <c r="M4660">
        <v>0.92537313432835822</v>
      </c>
      <c r="N4660">
        <v>96</v>
      </c>
      <c r="P4660">
        <v>0</v>
      </c>
      <c r="Q4660">
        <v>0</v>
      </c>
      <c r="R4660" t="e">
        <v>#DIV/0!</v>
      </c>
      <c r="S4660">
        <v>0</v>
      </c>
    </row>
    <row r="4661" spans="1:19" x14ac:dyDescent="0.2">
      <c r="A4661" t="s">
        <v>18022</v>
      </c>
      <c r="B4661" t="s">
        <v>18023</v>
      </c>
      <c r="C4661" t="s">
        <v>317</v>
      </c>
      <c r="D4661" t="s">
        <v>1000</v>
      </c>
      <c r="E4661" s="23">
        <v>42370</v>
      </c>
      <c r="F4661">
        <v>10</v>
      </c>
      <c r="G4661">
        <v>10</v>
      </c>
      <c r="H4661">
        <v>1</v>
      </c>
      <c r="I4661">
        <v>17</v>
      </c>
      <c r="J4661">
        <v>26</v>
      </c>
      <c r="K4661">
        <v>0.65384615384615385</v>
      </c>
      <c r="L4661">
        <v>26</v>
      </c>
      <c r="M4661">
        <v>1</v>
      </c>
      <c r="N4661">
        <v>17</v>
      </c>
      <c r="P4661">
        <v>0</v>
      </c>
      <c r="Q4661">
        <v>2</v>
      </c>
      <c r="R4661">
        <v>0</v>
      </c>
      <c r="S4661">
        <v>0</v>
      </c>
    </row>
    <row r="4662" spans="1:19" x14ac:dyDescent="0.2">
      <c r="A4662" t="s">
        <v>18201</v>
      </c>
      <c r="B4662" t="s">
        <v>18202</v>
      </c>
      <c r="C4662" t="s">
        <v>316</v>
      </c>
      <c r="D4662" t="s">
        <v>1002</v>
      </c>
      <c r="E4662" s="23">
        <v>42370</v>
      </c>
      <c r="F4662">
        <v>10</v>
      </c>
      <c r="G4662">
        <v>10</v>
      </c>
      <c r="H4662">
        <v>1</v>
      </c>
      <c r="I4662">
        <v>17</v>
      </c>
      <c r="J4662">
        <v>26</v>
      </c>
      <c r="K4662">
        <v>0.65384615384615385</v>
      </c>
      <c r="L4662">
        <v>26</v>
      </c>
      <c r="M4662">
        <v>1</v>
      </c>
      <c r="N4662">
        <v>17</v>
      </c>
      <c r="P4662">
        <v>0</v>
      </c>
      <c r="Q4662">
        <v>2</v>
      </c>
      <c r="R4662">
        <v>0</v>
      </c>
      <c r="S4662">
        <v>0</v>
      </c>
    </row>
    <row r="4663" spans="1:19" x14ac:dyDescent="0.2">
      <c r="A4663" t="s">
        <v>18454</v>
      </c>
      <c r="B4663" t="s">
        <v>18455</v>
      </c>
      <c r="C4663" t="s">
        <v>214</v>
      </c>
      <c r="D4663" t="s">
        <v>1000</v>
      </c>
      <c r="E4663" s="23">
        <v>42370</v>
      </c>
      <c r="F4663">
        <v>17</v>
      </c>
      <c r="G4663">
        <v>17</v>
      </c>
      <c r="H4663">
        <v>1</v>
      </c>
      <c r="I4663">
        <v>108</v>
      </c>
      <c r="J4663">
        <v>145</v>
      </c>
      <c r="K4663">
        <v>0.7448275862068966</v>
      </c>
      <c r="L4663">
        <v>145</v>
      </c>
      <c r="M4663">
        <v>1</v>
      </c>
      <c r="N4663">
        <v>88</v>
      </c>
      <c r="P4663">
        <v>8</v>
      </c>
      <c r="Q4663">
        <v>13</v>
      </c>
      <c r="R4663">
        <v>0.61538461538461542</v>
      </c>
      <c r="S4663">
        <v>20</v>
      </c>
    </row>
    <row r="4664" spans="1:19" x14ac:dyDescent="0.2">
      <c r="A4664" t="s">
        <v>18633</v>
      </c>
      <c r="B4664" t="s">
        <v>18634</v>
      </c>
      <c r="C4664" t="s">
        <v>215</v>
      </c>
      <c r="D4664" t="s">
        <v>1002</v>
      </c>
      <c r="E4664" s="23">
        <v>42370</v>
      </c>
      <c r="F4664">
        <v>7</v>
      </c>
      <c r="G4664">
        <v>7</v>
      </c>
      <c r="H4664">
        <v>1</v>
      </c>
      <c r="I4664">
        <v>34</v>
      </c>
      <c r="J4664">
        <v>45</v>
      </c>
      <c r="K4664">
        <v>0.75555555555555554</v>
      </c>
      <c r="L4664">
        <v>45</v>
      </c>
      <c r="M4664">
        <v>1</v>
      </c>
      <c r="N4664">
        <v>22</v>
      </c>
      <c r="O4664">
        <v>1.075</v>
      </c>
      <c r="P4664">
        <v>4</v>
      </c>
      <c r="Q4664">
        <v>5</v>
      </c>
      <c r="R4664">
        <v>0.8</v>
      </c>
      <c r="S4664">
        <v>12</v>
      </c>
    </row>
    <row r="4665" spans="1:19" x14ac:dyDescent="0.2">
      <c r="A4665" t="s">
        <v>18810</v>
      </c>
      <c r="B4665" t="s">
        <v>18811</v>
      </c>
      <c r="C4665" t="s">
        <v>216</v>
      </c>
      <c r="D4665" t="s">
        <v>1002</v>
      </c>
      <c r="E4665" s="23">
        <v>42370</v>
      </c>
      <c r="F4665">
        <v>10</v>
      </c>
      <c r="G4665">
        <v>10</v>
      </c>
      <c r="H4665">
        <v>1</v>
      </c>
      <c r="I4665">
        <v>74</v>
      </c>
      <c r="J4665">
        <v>100</v>
      </c>
      <c r="K4665">
        <v>0.74</v>
      </c>
      <c r="L4665">
        <v>100</v>
      </c>
      <c r="M4665">
        <v>1</v>
      </c>
      <c r="N4665">
        <v>66</v>
      </c>
      <c r="P4665">
        <v>4</v>
      </c>
      <c r="Q4665">
        <v>8</v>
      </c>
      <c r="R4665">
        <v>0.5</v>
      </c>
      <c r="S4665">
        <v>8</v>
      </c>
    </row>
    <row r="4666" spans="1:19" x14ac:dyDescent="0.2">
      <c r="A4666" t="s">
        <v>18987</v>
      </c>
      <c r="B4666" t="s">
        <v>18988</v>
      </c>
      <c r="C4666" t="s">
        <v>229</v>
      </c>
      <c r="D4666" t="s">
        <v>1002</v>
      </c>
      <c r="E4666" s="23">
        <v>42370</v>
      </c>
      <c r="F4666">
        <v>2</v>
      </c>
      <c r="G4666">
        <v>2</v>
      </c>
      <c r="H4666">
        <v>1</v>
      </c>
      <c r="I4666">
        <v>10</v>
      </c>
      <c r="J4666">
        <v>15</v>
      </c>
      <c r="K4666">
        <v>0.66666666666666663</v>
      </c>
      <c r="L4666">
        <v>15</v>
      </c>
      <c r="M4666">
        <v>1</v>
      </c>
      <c r="N4666">
        <v>10</v>
      </c>
      <c r="P4666">
        <v>1</v>
      </c>
      <c r="Q4666">
        <v>1</v>
      </c>
      <c r="R4666">
        <v>1</v>
      </c>
      <c r="S4666">
        <v>0</v>
      </c>
    </row>
    <row r="4667" spans="1:19" x14ac:dyDescent="0.2">
      <c r="A4667" t="s">
        <v>19164</v>
      </c>
      <c r="B4667" t="s">
        <v>19165</v>
      </c>
      <c r="C4667" t="s">
        <v>230</v>
      </c>
      <c r="D4667" t="s">
        <v>1000</v>
      </c>
      <c r="E4667" s="23">
        <v>42370</v>
      </c>
      <c r="F4667">
        <v>2</v>
      </c>
      <c r="G4667">
        <v>2</v>
      </c>
      <c r="H4667">
        <v>1</v>
      </c>
      <c r="I4667">
        <v>10</v>
      </c>
      <c r="J4667">
        <v>15</v>
      </c>
      <c r="K4667">
        <v>0.66666666666666663</v>
      </c>
      <c r="L4667">
        <v>15</v>
      </c>
      <c r="M4667">
        <v>1</v>
      </c>
      <c r="N4667">
        <v>10</v>
      </c>
      <c r="P4667">
        <v>1</v>
      </c>
      <c r="Q4667">
        <v>1</v>
      </c>
      <c r="R4667">
        <v>1</v>
      </c>
      <c r="S4667">
        <v>0</v>
      </c>
    </row>
    <row r="4668" spans="1:19" x14ac:dyDescent="0.2">
      <c r="A4668" t="s">
        <v>19343</v>
      </c>
      <c r="B4668" t="s">
        <v>19344</v>
      </c>
      <c r="C4668" t="s">
        <v>234</v>
      </c>
      <c r="D4668" t="s">
        <v>1000</v>
      </c>
      <c r="E4668" s="23">
        <v>42370</v>
      </c>
      <c r="F4668">
        <v>3</v>
      </c>
      <c r="G4668">
        <v>3</v>
      </c>
      <c r="H4668">
        <v>1</v>
      </c>
      <c r="I4668">
        <v>10</v>
      </c>
      <c r="J4668">
        <v>30</v>
      </c>
      <c r="K4668">
        <v>0.33333333333333331</v>
      </c>
      <c r="L4668">
        <v>30</v>
      </c>
      <c r="M4668">
        <v>1</v>
      </c>
      <c r="N4668">
        <v>10</v>
      </c>
      <c r="P4668">
        <v>0</v>
      </c>
      <c r="Q4668">
        <v>0</v>
      </c>
      <c r="R4668" t="e">
        <v>#DIV/0!</v>
      </c>
      <c r="S4668">
        <v>0</v>
      </c>
    </row>
    <row r="4669" spans="1:19" x14ac:dyDescent="0.2">
      <c r="A4669" t="s">
        <v>19522</v>
      </c>
      <c r="B4669" t="s">
        <v>19523</v>
      </c>
      <c r="C4669" t="s">
        <v>233</v>
      </c>
      <c r="D4669" t="s">
        <v>1002</v>
      </c>
      <c r="E4669" s="23">
        <v>42370</v>
      </c>
      <c r="F4669">
        <v>3</v>
      </c>
      <c r="G4669">
        <v>3</v>
      </c>
      <c r="H4669">
        <v>1</v>
      </c>
      <c r="I4669">
        <v>10</v>
      </c>
      <c r="J4669">
        <v>30</v>
      </c>
      <c r="K4669">
        <v>0.33333333333333331</v>
      </c>
      <c r="L4669">
        <v>30</v>
      </c>
      <c r="M4669">
        <v>1</v>
      </c>
      <c r="N4669">
        <v>10</v>
      </c>
      <c r="P4669">
        <v>0</v>
      </c>
      <c r="Q4669">
        <v>0</v>
      </c>
      <c r="R4669" t="e">
        <v>#DIV/0!</v>
      </c>
      <c r="S4669">
        <v>0</v>
      </c>
    </row>
    <row r="4670" spans="1:19" x14ac:dyDescent="0.2">
      <c r="A4670" t="s">
        <v>19620</v>
      </c>
      <c r="B4670" t="s">
        <v>19621</v>
      </c>
      <c r="C4670" t="s">
        <v>342</v>
      </c>
      <c r="D4670" t="s">
        <v>1000</v>
      </c>
      <c r="E4670" s="23">
        <v>42370</v>
      </c>
      <c r="F4670">
        <v>4</v>
      </c>
      <c r="G4670">
        <v>4</v>
      </c>
      <c r="H4670">
        <v>1</v>
      </c>
      <c r="I4670">
        <v>22</v>
      </c>
      <c r="J4670">
        <v>40</v>
      </c>
      <c r="K4670">
        <v>0.55000000000000004</v>
      </c>
      <c r="L4670">
        <v>40</v>
      </c>
      <c r="M4670">
        <v>1</v>
      </c>
      <c r="N4670">
        <v>37</v>
      </c>
      <c r="P4670">
        <v>1</v>
      </c>
      <c r="Q4670">
        <v>1</v>
      </c>
      <c r="R4670">
        <v>1</v>
      </c>
      <c r="S4670">
        <v>0</v>
      </c>
    </row>
    <row r="4671" spans="1:19" x14ac:dyDescent="0.2">
      <c r="A4671" t="s">
        <v>19720</v>
      </c>
      <c r="B4671" t="s">
        <v>19721</v>
      </c>
      <c r="C4671" t="s">
        <v>340</v>
      </c>
      <c r="D4671" t="s">
        <v>1002</v>
      </c>
      <c r="E4671" s="23">
        <v>42370</v>
      </c>
      <c r="F4671">
        <v>4</v>
      </c>
      <c r="G4671">
        <v>4</v>
      </c>
      <c r="H4671">
        <v>1</v>
      </c>
      <c r="I4671">
        <v>22</v>
      </c>
      <c r="J4671">
        <v>40</v>
      </c>
      <c r="K4671">
        <v>0.55000000000000004</v>
      </c>
      <c r="L4671">
        <v>40</v>
      </c>
      <c r="M4671">
        <v>1</v>
      </c>
      <c r="N4671">
        <v>22</v>
      </c>
      <c r="P4671">
        <v>1</v>
      </c>
      <c r="Q4671">
        <v>1</v>
      </c>
      <c r="R4671">
        <v>1</v>
      </c>
      <c r="S4671">
        <v>0</v>
      </c>
    </row>
    <row r="4672" spans="1:19" x14ac:dyDescent="0.2">
      <c r="A4672" t="s">
        <v>19897</v>
      </c>
      <c r="B4672" t="s">
        <v>19898</v>
      </c>
      <c r="C4672" t="s">
        <v>220</v>
      </c>
      <c r="D4672" t="s">
        <v>1000</v>
      </c>
      <c r="E4672" s="23">
        <v>42370</v>
      </c>
      <c r="F4672">
        <v>15</v>
      </c>
      <c r="G4672">
        <v>16</v>
      </c>
      <c r="H4672">
        <v>0.9375</v>
      </c>
      <c r="I4672">
        <v>35</v>
      </c>
      <c r="J4672">
        <v>44</v>
      </c>
      <c r="K4672">
        <v>0.79545454545454541</v>
      </c>
      <c r="L4672">
        <v>48</v>
      </c>
      <c r="M4672">
        <v>0.91666666666666663</v>
      </c>
      <c r="N4672">
        <v>27</v>
      </c>
      <c r="P4672">
        <v>9</v>
      </c>
      <c r="Q4672">
        <v>12</v>
      </c>
      <c r="R4672">
        <v>0.75</v>
      </c>
      <c r="S4672">
        <v>8</v>
      </c>
    </row>
    <row r="4673" spans="1:19" x14ac:dyDescent="0.2">
      <c r="A4673" t="s">
        <v>20076</v>
      </c>
      <c r="B4673" t="s">
        <v>20077</v>
      </c>
      <c r="C4673" t="s">
        <v>221</v>
      </c>
      <c r="D4673" t="s">
        <v>1002</v>
      </c>
      <c r="E4673" s="23">
        <v>42370</v>
      </c>
      <c r="F4673">
        <v>11</v>
      </c>
      <c r="G4673">
        <v>12</v>
      </c>
      <c r="H4673">
        <v>0.91666666666666663</v>
      </c>
      <c r="I4673">
        <v>31</v>
      </c>
      <c r="J4673">
        <v>36</v>
      </c>
      <c r="K4673">
        <v>0.86111111111111116</v>
      </c>
      <c r="L4673">
        <v>40</v>
      </c>
      <c r="M4673">
        <v>0.9</v>
      </c>
      <c r="N4673">
        <v>25</v>
      </c>
      <c r="O4673">
        <v>0.71906666666666674</v>
      </c>
      <c r="P4673">
        <v>7</v>
      </c>
      <c r="Q4673">
        <v>10</v>
      </c>
      <c r="R4673">
        <v>0.7</v>
      </c>
      <c r="S4673">
        <v>6</v>
      </c>
    </row>
    <row r="4674" spans="1:19" x14ac:dyDescent="0.2">
      <c r="A4674" t="s">
        <v>20253</v>
      </c>
      <c r="B4674" t="s">
        <v>20254</v>
      </c>
      <c r="C4674" t="s">
        <v>222</v>
      </c>
      <c r="D4674" t="s">
        <v>1002</v>
      </c>
      <c r="E4674" s="23">
        <v>42370</v>
      </c>
      <c r="F4674">
        <v>4</v>
      </c>
      <c r="G4674">
        <v>4</v>
      </c>
      <c r="H4674">
        <v>1</v>
      </c>
      <c r="I4674">
        <v>4</v>
      </c>
      <c r="J4674">
        <v>8</v>
      </c>
      <c r="K4674">
        <v>0.5</v>
      </c>
      <c r="L4674">
        <v>8</v>
      </c>
      <c r="M4674">
        <v>1</v>
      </c>
      <c r="N4674">
        <v>2</v>
      </c>
      <c r="O4674">
        <v>0.82899999999999996</v>
      </c>
      <c r="P4674">
        <v>2</v>
      </c>
      <c r="Q4674">
        <v>2</v>
      </c>
      <c r="R4674">
        <v>1</v>
      </c>
      <c r="S4674">
        <v>2</v>
      </c>
    </row>
    <row r="4675" spans="1:19" x14ac:dyDescent="0.2">
      <c r="A4675" t="s">
        <v>20430</v>
      </c>
      <c r="B4675" t="s">
        <v>20431</v>
      </c>
      <c r="C4675" t="s">
        <v>211</v>
      </c>
      <c r="D4675" t="s">
        <v>1002</v>
      </c>
      <c r="E4675" s="23">
        <v>42370</v>
      </c>
      <c r="F4675">
        <v>3</v>
      </c>
      <c r="G4675">
        <v>3</v>
      </c>
      <c r="H4675">
        <v>1</v>
      </c>
      <c r="I4675">
        <v>38</v>
      </c>
      <c r="J4675">
        <v>36</v>
      </c>
      <c r="K4675">
        <v>1.0555555555555556</v>
      </c>
      <c r="L4675">
        <v>36</v>
      </c>
      <c r="M4675">
        <v>1</v>
      </c>
      <c r="N4675">
        <v>32</v>
      </c>
      <c r="P4675">
        <v>3</v>
      </c>
      <c r="Q4675">
        <v>10</v>
      </c>
      <c r="R4675">
        <v>0.3</v>
      </c>
      <c r="S4675">
        <v>6</v>
      </c>
    </row>
    <row r="4676" spans="1:19" x14ac:dyDescent="0.2">
      <c r="A4676" t="s">
        <v>20607</v>
      </c>
      <c r="B4676" t="s">
        <v>20608</v>
      </c>
      <c r="C4676" t="s">
        <v>207</v>
      </c>
      <c r="D4676" t="s">
        <v>1000</v>
      </c>
      <c r="E4676" s="23">
        <v>42370</v>
      </c>
      <c r="F4676">
        <v>12</v>
      </c>
      <c r="G4676">
        <v>12</v>
      </c>
      <c r="H4676">
        <v>1</v>
      </c>
      <c r="I4676">
        <v>82</v>
      </c>
      <c r="J4676">
        <v>96</v>
      </c>
      <c r="K4676">
        <v>0.85416666666666663</v>
      </c>
      <c r="L4676">
        <v>96</v>
      </c>
      <c r="M4676">
        <v>1</v>
      </c>
      <c r="N4676">
        <v>74</v>
      </c>
      <c r="P4676">
        <v>3</v>
      </c>
      <c r="Q4676">
        <v>10</v>
      </c>
      <c r="R4676">
        <v>0.3</v>
      </c>
      <c r="S4676">
        <v>8</v>
      </c>
    </row>
    <row r="4677" spans="1:19" x14ac:dyDescent="0.2">
      <c r="A4677" t="s">
        <v>20851</v>
      </c>
      <c r="B4677" t="s">
        <v>20852</v>
      </c>
      <c r="C4677" t="s">
        <v>210</v>
      </c>
      <c r="D4677" t="s">
        <v>1002</v>
      </c>
      <c r="E4677" s="23">
        <v>42370</v>
      </c>
      <c r="F4677">
        <v>7</v>
      </c>
      <c r="G4677">
        <v>7</v>
      </c>
      <c r="H4677">
        <v>1</v>
      </c>
      <c r="I4677">
        <v>29</v>
      </c>
      <c r="J4677">
        <v>50</v>
      </c>
      <c r="K4677">
        <v>0.57999999999999996</v>
      </c>
      <c r="L4677">
        <v>50</v>
      </c>
      <c r="M4677">
        <v>1</v>
      </c>
      <c r="N4677">
        <v>27</v>
      </c>
      <c r="O4677">
        <v>0.8</v>
      </c>
      <c r="P4677">
        <v>0</v>
      </c>
      <c r="Q4677">
        <v>0</v>
      </c>
      <c r="R4677" t="e">
        <v>#DIV/0!</v>
      </c>
      <c r="S4677">
        <v>2</v>
      </c>
    </row>
    <row r="4678" spans="1:19" x14ac:dyDescent="0.2">
      <c r="A4678" t="s">
        <v>21028</v>
      </c>
      <c r="B4678" t="s">
        <v>21029</v>
      </c>
      <c r="C4678" t="s">
        <v>208</v>
      </c>
      <c r="D4678" t="s">
        <v>1002</v>
      </c>
      <c r="E4678" s="23">
        <v>42370</v>
      </c>
      <c r="F4678">
        <v>2</v>
      </c>
      <c r="G4678">
        <v>2</v>
      </c>
      <c r="H4678">
        <v>1</v>
      </c>
      <c r="I4678">
        <v>15</v>
      </c>
      <c r="J4678">
        <v>10</v>
      </c>
      <c r="K4678">
        <v>1.5</v>
      </c>
      <c r="L4678">
        <v>10</v>
      </c>
      <c r="M4678">
        <v>1</v>
      </c>
      <c r="N4678">
        <v>15</v>
      </c>
      <c r="P4678">
        <v>0</v>
      </c>
      <c r="Q4678">
        <v>0</v>
      </c>
      <c r="R4678" t="e">
        <v>#DIV/0!</v>
      </c>
      <c r="S4678">
        <v>0</v>
      </c>
    </row>
    <row r="4679" spans="1:19" x14ac:dyDescent="0.2">
      <c r="A4679" t="s">
        <v>21283</v>
      </c>
      <c r="B4679" t="s">
        <v>21284</v>
      </c>
      <c r="C4679" t="s">
        <v>213</v>
      </c>
      <c r="D4679" t="s">
        <v>1002</v>
      </c>
      <c r="E4679" s="23">
        <v>42370</v>
      </c>
      <c r="F4679">
        <v>2</v>
      </c>
      <c r="G4679">
        <v>3</v>
      </c>
      <c r="H4679">
        <v>0.66666666666666663</v>
      </c>
      <c r="I4679">
        <v>13</v>
      </c>
      <c r="J4679">
        <v>18</v>
      </c>
      <c r="K4679">
        <v>0.72222222222222221</v>
      </c>
      <c r="L4679">
        <v>25</v>
      </c>
      <c r="M4679">
        <v>0.72</v>
      </c>
      <c r="N4679">
        <v>8</v>
      </c>
      <c r="P4679">
        <v>3</v>
      </c>
      <c r="Q4679">
        <v>3</v>
      </c>
      <c r="R4679">
        <v>1</v>
      </c>
      <c r="S4679">
        <v>5</v>
      </c>
    </row>
    <row r="4680" spans="1:19" x14ac:dyDescent="0.2">
      <c r="A4680" t="s">
        <v>21525</v>
      </c>
      <c r="B4680" t="s">
        <v>21526</v>
      </c>
      <c r="C4680" t="s">
        <v>212</v>
      </c>
      <c r="D4680" t="s">
        <v>1000</v>
      </c>
      <c r="E4680" s="23">
        <v>42370</v>
      </c>
      <c r="F4680">
        <v>2</v>
      </c>
      <c r="G4680">
        <v>3</v>
      </c>
      <c r="H4680">
        <v>0.66666666666666663</v>
      </c>
      <c r="I4680">
        <v>13</v>
      </c>
      <c r="J4680">
        <v>18</v>
      </c>
      <c r="K4680">
        <v>0.72222222222222221</v>
      </c>
      <c r="L4680">
        <v>25</v>
      </c>
      <c r="M4680">
        <v>0.72</v>
      </c>
      <c r="N4680">
        <v>8</v>
      </c>
      <c r="P4680">
        <v>3</v>
      </c>
      <c r="Q4680">
        <v>3</v>
      </c>
      <c r="R4680">
        <v>1</v>
      </c>
      <c r="S4680">
        <v>5</v>
      </c>
    </row>
    <row r="4681" spans="1:19" x14ac:dyDescent="0.2">
      <c r="A4681" t="s">
        <v>21734</v>
      </c>
      <c r="B4681" t="s">
        <v>21735</v>
      </c>
      <c r="C4681" t="s">
        <v>217</v>
      </c>
      <c r="D4681" t="s">
        <v>1000</v>
      </c>
      <c r="E4681" s="23">
        <v>42370</v>
      </c>
      <c r="F4681">
        <v>9</v>
      </c>
      <c r="G4681">
        <v>9</v>
      </c>
      <c r="H4681">
        <v>1</v>
      </c>
      <c r="I4681">
        <v>17</v>
      </c>
      <c r="J4681">
        <v>60</v>
      </c>
      <c r="K4681">
        <v>0.28333333333333333</v>
      </c>
      <c r="L4681">
        <v>60</v>
      </c>
      <c r="M4681">
        <v>1</v>
      </c>
      <c r="N4681">
        <v>17</v>
      </c>
      <c r="P4681">
        <v>0</v>
      </c>
      <c r="Q4681">
        <v>0</v>
      </c>
      <c r="R4681" t="e">
        <v>#DIV/0!</v>
      </c>
      <c r="S4681">
        <v>0</v>
      </c>
    </row>
    <row r="4682" spans="1:19" x14ac:dyDescent="0.2">
      <c r="A4682" t="s">
        <v>21978</v>
      </c>
      <c r="B4682" t="s">
        <v>21979</v>
      </c>
      <c r="C4682" t="s">
        <v>218</v>
      </c>
      <c r="D4682" t="s">
        <v>1002</v>
      </c>
      <c r="E4682" s="23">
        <v>42370</v>
      </c>
      <c r="F4682">
        <v>4</v>
      </c>
      <c r="G4682">
        <v>4</v>
      </c>
      <c r="H4682">
        <v>1</v>
      </c>
      <c r="I4682">
        <v>2</v>
      </c>
      <c r="J4682">
        <v>20</v>
      </c>
      <c r="K4682">
        <v>0.1</v>
      </c>
      <c r="L4682">
        <v>20</v>
      </c>
      <c r="M4682">
        <v>1</v>
      </c>
      <c r="N4682">
        <v>2</v>
      </c>
      <c r="P4682">
        <v>0</v>
      </c>
      <c r="Q4682">
        <v>0</v>
      </c>
      <c r="R4682" t="e">
        <v>#DIV/0!</v>
      </c>
      <c r="S4682">
        <v>0</v>
      </c>
    </row>
    <row r="4683" spans="1:19" x14ac:dyDescent="0.2">
      <c r="A4683" t="s">
        <v>22155</v>
      </c>
      <c r="B4683" t="s">
        <v>22156</v>
      </c>
      <c r="C4683" t="s">
        <v>219</v>
      </c>
      <c r="D4683" t="s">
        <v>1002</v>
      </c>
      <c r="E4683" s="23">
        <v>42370</v>
      </c>
      <c r="F4683">
        <v>5</v>
      </c>
      <c r="G4683">
        <v>5</v>
      </c>
      <c r="H4683">
        <v>1</v>
      </c>
      <c r="I4683">
        <v>15</v>
      </c>
      <c r="J4683">
        <v>40</v>
      </c>
      <c r="K4683">
        <v>0.375</v>
      </c>
      <c r="L4683">
        <v>40</v>
      </c>
      <c r="M4683">
        <v>1</v>
      </c>
      <c r="N4683">
        <v>15</v>
      </c>
      <c r="P4683">
        <v>0</v>
      </c>
      <c r="Q4683">
        <v>0</v>
      </c>
      <c r="R4683" t="e">
        <v>#DIV/0!</v>
      </c>
      <c r="S4683">
        <v>0</v>
      </c>
    </row>
    <row r="4684" spans="1:19" x14ac:dyDescent="0.2">
      <c r="A4684" t="s">
        <v>9325</v>
      </c>
      <c r="B4684" t="s">
        <v>9326</v>
      </c>
      <c r="C4684" t="s">
        <v>211</v>
      </c>
      <c r="D4684" t="s">
        <v>1000</v>
      </c>
      <c r="E4684" s="23">
        <v>42401</v>
      </c>
      <c r="F4684">
        <v>3</v>
      </c>
      <c r="G4684">
        <v>3</v>
      </c>
      <c r="H4684">
        <v>1</v>
      </c>
      <c r="I4684">
        <v>42</v>
      </c>
      <c r="J4684">
        <v>36</v>
      </c>
      <c r="K4684">
        <v>1.1666666666666667</v>
      </c>
      <c r="L4684">
        <v>36</v>
      </c>
      <c r="M4684">
        <v>1</v>
      </c>
      <c r="N4684">
        <v>35</v>
      </c>
      <c r="P4684">
        <v>3</v>
      </c>
      <c r="Q4684">
        <v>4</v>
      </c>
      <c r="R4684">
        <v>0.75</v>
      </c>
      <c r="S4684">
        <v>7</v>
      </c>
    </row>
    <row r="4685" spans="1:19" x14ac:dyDescent="0.2">
      <c r="A4685" t="s">
        <v>8486</v>
      </c>
      <c r="B4685" t="s">
        <v>8487</v>
      </c>
      <c r="C4685" t="s">
        <v>213</v>
      </c>
      <c r="D4685" t="s">
        <v>1000</v>
      </c>
      <c r="E4685" s="23">
        <v>42401</v>
      </c>
      <c r="F4685">
        <v>2</v>
      </c>
      <c r="G4685">
        <v>3</v>
      </c>
      <c r="H4685">
        <v>0.66666666666666663</v>
      </c>
      <c r="I4685">
        <v>16</v>
      </c>
      <c r="J4685">
        <v>18</v>
      </c>
      <c r="K4685">
        <v>0.88888888888888884</v>
      </c>
      <c r="L4685">
        <v>25</v>
      </c>
      <c r="M4685">
        <v>0.72</v>
      </c>
      <c r="N4685">
        <v>11</v>
      </c>
      <c r="P4685">
        <v>1</v>
      </c>
      <c r="Q4685">
        <v>3</v>
      </c>
      <c r="R4685">
        <v>0.33333333333333331</v>
      </c>
      <c r="S4685">
        <v>5</v>
      </c>
    </row>
    <row r="4686" spans="1:19" x14ac:dyDescent="0.2">
      <c r="A4686" t="s">
        <v>5062</v>
      </c>
      <c r="B4686" t="s">
        <v>5063</v>
      </c>
      <c r="C4686" t="s">
        <v>229</v>
      </c>
      <c r="D4686" t="s">
        <v>1000</v>
      </c>
      <c r="E4686" s="23">
        <v>42401</v>
      </c>
      <c r="F4686">
        <v>2</v>
      </c>
      <c r="G4686">
        <v>2</v>
      </c>
      <c r="H4686">
        <v>1</v>
      </c>
      <c r="I4686">
        <v>8</v>
      </c>
      <c r="J4686">
        <v>15</v>
      </c>
      <c r="K4686">
        <v>0.53333333333333333</v>
      </c>
      <c r="L4686">
        <v>15</v>
      </c>
      <c r="M4686">
        <v>1</v>
      </c>
      <c r="N4686">
        <v>4</v>
      </c>
      <c r="P4686">
        <v>2</v>
      </c>
      <c r="Q4686">
        <v>2</v>
      </c>
      <c r="R4686">
        <v>1</v>
      </c>
      <c r="S4686">
        <v>4</v>
      </c>
    </row>
    <row r="4687" spans="1:19" x14ac:dyDescent="0.2">
      <c r="A4687" t="s">
        <v>11072</v>
      </c>
      <c r="B4687" t="s">
        <v>11073</v>
      </c>
      <c r="C4687" t="s">
        <v>228</v>
      </c>
      <c r="D4687" t="s">
        <v>1000</v>
      </c>
      <c r="E4687" s="23">
        <v>42401</v>
      </c>
      <c r="F4687">
        <v>3</v>
      </c>
      <c r="G4687">
        <v>3</v>
      </c>
      <c r="H4687">
        <v>1</v>
      </c>
      <c r="I4687">
        <v>4</v>
      </c>
      <c r="J4687">
        <v>30</v>
      </c>
      <c r="K4687">
        <v>0.13333333333333333</v>
      </c>
      <c r="L4687">
        <v>30</v>
      </c>
      <c r="M4687">
        <v>1</v>
      </c>
      <c r="N4687">
        <v>3</v>
      </c>
      <c r="P4687">
        <v>0</v>
      </c>
      <c r="Q4687">
        <v>0</v>
      </c>
      <c r="R4687" t="e">
        <v>#DIV/0!</v>
      </c>
      <c r="S4687">
        <v>1</v>
      </c>
    </row>
    <row r="4688" spans="1:19" x14ac:dyDescent="0.2">
      <c r="A4688" t="s">
        <v>5686</v>
      </c>
      <c r="B4688" t="s">
        <v>5687</v>
      </c>
      <c r="C4688" t="s">
        <v>1047</v>
      </c>
      <c r="D4688" t="s">
        <v>1000</v>
      </c>
      <c r="E4688" s="23">
        <v>42401</v>
      </c>
      <c r="F4688">
        <v>5</v>
      </c>
      <c r="G4688">
        <v>5</v>
      </c>
      <c r="H4688">
        <v>1</v>
      </c>
      <c r="I4688">
        <v>25</v>
      </c>
      <c r="J4688">
        <v>25</v>
      </c>
      <c r="K4688">
        <v>1</v>
      </c>
      <c r="L4688">
        <v>25</v>
      </c>
      <c r="M4688">
        <v>1</v>
      </c>
      <c r="N4688">
        <v>24</v>
      </c>
      <c r="P4688">
        <v>0</v>
      </c>
      <c r="Q4688">
        <v>4</v>
      </c>
      <c r="R4688">
        <v>0</v>
      </c>
      <c r="S4688">
        <v>1</v>
      </c>
    </row>
    <row r="4689" spans="1:19" x14ac:dyDescent="0.2">
      <c r="A4689" t="s">
        <v>13220</v>
      </c>
      <c r="B4689" t="s">
        <v>13132</v>
      </c>
      <c r="C4689" t="s">
        <v>1051</v>
      </c>
      <c r="D4689" t="s">
        <v>1002</v>
      </c>
      <c r="E4689" s="23">
        <v>42401</v>
      </c>
      <c r="F4689">
        <v>1</v>
      </c>
      <c r="G4689">
        <v>3</v>
      </c>
      <c r="H4689">
        <v>0.33333333333333331</v>
      </c>
      <c r="I4689">
        <v>3</v>
      </c>
      <c r="J4689">
        <v>5</v>
      </c>
      <c r="K4689">
        <v>0.6</v>
      </c>
      <c r="L4689">
        <v>15</v>
      </c>
      <c r="M4689">
        <v>0.33333333333333331</v>
      </c>
      <c r="N4689">
        <v>2</v>
      </c>
      <c r="P4689">
        <v>0</v>
      </c>
      <c r="Q4689">
        <v>0</v>
      </c>
      <c r="R4689" t="e">
        <v>#DIV/0!</v>
      </c>
      <c r="S4689">
        <v>1</v>
      </c>
    </row>
    <row r="4690" spans="1:19" x14ac:dyDescent="0.2">
      <c r="A4690" t="s">
        <v>10563</v>
      </c>
      <c r="B4690" t="s">
        <v>10564</v>
      </c>
      <c r="C4690" t="s">
        <v>205</v>
      </c>
      <c r="D4690" t="s">
        <v>1000</v>
      </c>
      <c r="E4690" s="23">
        <v>42401</v>
      </c>
      <c r="F4690">
        <v>2</v>
      </c>
      <c r="G4690">
        <v>3</v>
      </c>
      <c r="H4690">
        <v>0.66666666666666663</v>
      </c>
      <c r="I4690">
        <v>17</v>
      </c>
      <c r="J4690">
        <v>20</v>
      </c>
      <c r="K4690">
        <v>0.85</v>
      </c>
      <c r="L4690">
        <v>30</v>
      </c>
      <c r="M4690">
        <v>0.66666666666666663</v>
      </c>
      <c r="N4690">
        <v>11</v>
      </c>
      <c r="O4690">
        <v>1.0625</v>
      </c>
      <c r="P4690">
        <v>3</v>
      </c>
      <c r="Q4690">
        <v>4</v>
      </c>
      <c r="R4690">
        <v>0.75</v>
      </c>
      <c r="S4690">
        <v>6</v>
      </c>
    </row>
    <row r="4691" spans="1:19" x14ac:dyDescent="0.2">
      <c r="A4691" t="s">
        <v>8910</v>
      </c>
      <c r="B4691" t="s">
        <v>8911</v>
      </c>
      <c r="C4691" t="s">
        <v>210</v>
      </c>
      <c r="D4691" t="s">
        <v>1000</v>
      </c>
      <c r="E4691" s="23">
        <v>42401</v>
      </c>
      <c r="F4691">
        <v>7</v>
      </c>
      <c r="G4691">
        <v>7</v>
      </c>
      <c r="H4691">
        <v>1</v>
      </c>
      <c r="I4691">
        <v>23</v>
      </c>
      <c r="J4691">
        <v>50</v>
      </c>
      <c r="K4691">
        <v>0.46</v>
      </c>
      <c r="L4691">
        <v>50</v>
      </c>
      <c r="M4691">
        <v>1</v>
      </c>
      <c r="N4691">
        <v>20</v>
      </c>
      <c r="O4691">
        <v>1</v>
      </c>
      <c r="P4691">
        <v>2</v>
      </c>
      <c r="Q4691">
        <v>3</v>
      </c>
      <c r="R4691">
        <v>0.66666666666666663</v>
      </c>
      <c r="S4691">
        <v>3</v>
      </c>
    </row>
    <row r="4692" spans="1:19" x14ac:dyDescent="0.2">
      <c r="A4692" t="s">
        <v>6105</v>
      </c>
      <c r="B4692" t="s">
        <v>6106</v>
      </c>
      <c r="C4692" t="s">
        <v>215</v>
      </c>
      <c r="D4692" t="s">
        <v>1000</v>
      </c>
      <c r="E4692" s="23">
        <v>42401</v>
      </c>
      <c r="F4692">
        <v>7</v>
      </c>
      <c r="G4692">
        <v>7</v>
      </c>
      <c r="H4692">
        <v>1</v>
      </c>
      <c r="I4692">
        <v>35</v>
      </c>
      <c r="J4692">
        <v>45</v>
      </c>
      <c r="K4692">
        <v>0.77777777777777779</v>
      </c>
      <c r="L4692">
        <v>45</v>
      </c>
      <c r="M4692">
        <v>1</v>
      </c>
      <c r="N4692">
        <v>27</v>
      </c>
      <c r="O4692">
        <v>0.95</v>
      </c>
      <c r="P4692">
        <v>9</v>
      </c>
      <c r="Q4692">
        <v>10</v>
      </c>
      <c r="R4692">
        <v>0.9</v>
      </c>
      <c r="S4692">
        <v>8</v>
      </c>
    </row>
    <row r="4693" spans="1:19" x14ac:dyDescent="0.2">
      <c r="A4693" t="s">
        <v>3405</v>
      </c>
      <c r="B4693" t="s">
        <v>3406</v>
      </c>
      <c r="C4693" t="s">
        <v>221</v>
      </c>
      <c r="D4693" t="s">
        <v>1000</v>
      </c>
      <c r="E4693" s="23">
        <v>42401</v>
      </c>
      <c r="F4693">
        <v>11</v>
      </c>
      <c r="G4693">
        <v>12</v>
      </c>
      <c r="H4693">
        <v>0.91666666666666663</v>
      </c>
      <c r="I4693">
        <v>32</v>
      </c>
      <c r="J4693">
        <v>36</v>
      </c>
      <c r="K4693">
        <v>0.88888888888888884</v>
      </c>
      <c r="L4693">
        <v>40</v>
      </c>
      <c r="M4693">
        <v>0.9</v>
      </c>
      <c r="N4693">
        <v>22</v>
      </c>
      <c r="O4693">
        <v>0.73109090909090912</v>
      </c>
      <c r="P4693">
        <v>10</v>
      </c>
      <c r="Q4693">
        <v>13</v>
      </c>
      <c r="R4693">
        <v>0.76923076923076927</v>
      </c>
      <c r="S4693">
        <v>10</v>
      </c>
    </row>
    <row r="4694" spans="1:19" x14ac:dyDescent="0.2">
      <c r="A4694" t="s">
        <v>3230</v>
      </c>
      <c r="B4694" t="s">
        <v>3231</v>
      </c>
      <c r="C4694" t="s">
        <v>222</v>
      </c>
      <c r="D4694" t="s">
        <v>1000</v>
      </c>
      <c r="E4694" s="23">
        <v>42401</v>
      </c>
      <c r="F4694">
        <v>4</v>
      </c>
      <c r="G4694">
        <v>4</v>
      </c>
      <c r="H4694">
        <v>1</v>
      </c>
      <c r="I4694">
        <v>3</v>
      </c>
      <c r="J4694">
        <v>8</v>
      </c>
      <c r="K4694">
        <v>0.375</v>
      </c>
      <c r="L4694">
        <v>8</v>
      </c>
      <c r="M4694">
        <v>1</v>
      </c>
      <c r="N4694">
        <v>3</v>
      </c>
      <c r="O4694">
        <v>0.83299999999999996</v>
      </c>
      <c r="P4694">
        <v>1</v>
      </c>
      <c r="Q4694">
        <v>1</v>
      </c>
      <c r="R4694">
        <v>1</v>
      </c>
      <c r="S4694">
        <v>0</v>
      </c>
    </row>
    <row r="4695" spans="1:19" x14ac:dyDescent="0.2">
      <c r="A4695" t="s">
        <v>7275</v>
      </c>
      <c r="B4695" t="s">
        <v>7276</v>
      </c>
      <c r="C4695" t="s">
        <v>1052</v>
      </c>
      <c r="D4695" t="s">
        <v>1000</v>
      </c>
      <c r="E4695" s="23">
        <v>42401</v>
      </c>
      <c r="F4695">
        <v>3</v>
      </c>
      <c r="G4695">
        <v>4</v>
      </c>
      <c r="H4695">
        <v>0.75</v>
      </c>
      <c r="I4695">
        <v>20</v>
      </c>
      <c r="J4695">
        <v>9</v>
      </c>
      <c r="K4695">
        <v>2.2222222222222223</v>
      </c>
      <c r="L4695">
        <v>14</v>
      </c>
      <c r="M4695">
        <v>0.6428571428571429</v>
      </c>
      <c r="N4695">
        <v>11</v>
      </c>
      <c r="P4695">
        <v>0</v>
      </c>
      <c r="Q4695">
        <v>1</v>
      </c>
      <c r="R4695">
        <v>0</v>
      </c>
      <c r="S4695">
        <v>9</v>
      </c>
    </row>
    <row r="4696" spans="1:19" x14ac:dyDescent="0.2">
      <c r="A4696" t="s">
        <v>5267</v>
      </c>
      <c r="B4696" t="s">
        <v>5268</v>
      </c>
      <c r="C4696" t="s">
        <v>1053</v>
      </c>
      <c r="D4696" t="s">
        <v>1000</v>
      </c>
      <c r="E4696" s="23">
        <v>42401</v>
      </c>
      <c r="F4696">
        <v>5</v>
      </c>
      <c r="G4696">
        <v>5</v>
      </c>
      <c r="H4696">
        <v>1</v>
      </c>
      <c r="I4696">
        <v>16</v>
      </c>
      <c r="J4696">
        <v>25</v>
      </c>
      <c r="K4696">
        <v>0.64</v>
      </c>
      <c r="L4696">
        <v>25</v>
      </c>
      <c r="M4696">
        <v>1</v>
      </c>
      <c r="N4696">
        <v>15</v>
      </c>
      <c r="P4696">
        <v>0</v>
      </c>
      <c r="Q4696">
        <v>1</v>
      </c>
      <c r="R4696">
        <v>0</v>
      </c>
      <c r="S4696">
        <v>1</v>
      </c>
    </row>
    <row r="4697" spans="1:19" x14ac:dyDescent="0.2">
      <c r="A4697" t="s">
        <v>12266</v>
      </c>
      <c r="B4697" t="s">
        <v>12267</v>
      </c>
      <c r="C4697" t="s">
        <v>200</v>
      </c>
      <c r="D4697" t="s">
        <v>1000</v>
      </c>
      <c r="E4697" s="23">
        <v>42401</v>
      </c>
      <c r="F4697">
        <v>5</v>
      </c>
      <c r="G4697">
        <v>5</v>
      </c>
      <c r="H4697">
        <v>1</v>
      </c>
      <c r="I4697">
        <v>9</v>
      </c>
      <c r="J4697">
        <v>25</v>
      </c>
      <c r="K4697">
        <v>0.36</v>
      </c>
      <c r="L4697">
        <v>25</v>
      </c>
      <c r="M4697">
        <v>1</v>
      </c>
      <c r="N4697">
        <v>9</v>
      </c>
      <c r="P4697">
        <v>1</v>
      </c>
      <c r="Q4697">
        <v>2</v>
      </c>
      <c r="R4697">
        <v>0.5</v>
      </c>
      <c r="S4697">
        <v>0</v>
      </c>
    </row>
    <row r="4698" spans="1:19" x14ac:dyDescent="0.2">
      <c r="A4698" t="s">
        <v>10387</v>
      </c>
      <c r="B4698" t="s">
        <v>10388</v>
      </c>
      <c r="C4698" t="s">
        <v>204</v>
      </c>
      <c r="D4698" t="s">
        <v>1000</v>
      </c>
      <c r="E4698" s="23">
        <v>42401</v>
      </c>
      <c r="F4698">
        <v>6</v>
      </c>
      <c r="G4698">
        <v>7</v>
      </c>
      <c r="H4698">
        <v>0.8571428571428571</v>
      </c>
      <c r="I4698">
        <v>4</v>
      </c>
      <c r="J4698">
        <v>27</v>
      </c>
      <c r="K4698">
        <v>0.14814814814814814</v>
      </c>
      <c r="L4698">
        <v>32</v>
      </c>
      <c r="M4698">
        <v>0.84375</v>
      </c>
      <c r="N4698">
        <v>4</v>
      </c>
      <c r="P4698">
        <v>0</v>
      </c>
      <c r="Q4698">
        <v>0</v>
      </c>
      <c r="R4698" t="e">
        <v>#DIV/0!</v>
      </c>
      <c r="S4698">
        <v>0</v>
      </c>
    </row>
    <row r="4699" spans="1:19" x14ac:dyDescent="0.2">
      <c r="A4699" t="s">
        <v>8735</v>
      </c>
      <c r="B4699" t="s">
        <v>8736</v>
      </c>
      <c r="C4699" t="s">
        <v>208</v>
      </c>
      <c r="D4699" t="s">
        <v>1000</v>
      </c>
      <c r="E4699" s="23">
        <v>42401</v>
      </c>
      <c r="F4699">
        <v>2</v>
      </c>
      <c r="G4699">
        <v>2</v>
      </c>
      <c r="H4699">
        <v>1</v>
      </c>
      <c r="I4699">
        <v>15</v>
      </c>
      <c r="J4699">
        <v>10</v>
      </c>
      <c r="K4699">
        <v>1.5</v>
      </c>
      <c r="L4699">
        <v>10</v>
      </c>
      <c r="M4699">
        <v>1</v>
      </c>
      <c r="N4699">
        <v>15</v>
      </c>
      <c r="P4699">
        <v>0</v>
      </c>
      <c r="Q4699">
        <v>0</v>
      </c>
      <c r="R4699" t="e">
        <v>#DIV/0!</v>
      </c>
      <c r="S4699">
        <v>0</v>
      </c>
    </row>
    <row r="4700" spans="1:19" x14ac:dyDescent="0.2">
      <c r="A4700" t="s">
        <v>6529</v>
      </c>
      <c r="B4700" t="s">
        <v>6530</v>
      </c>
      <c r="C4700" t="s">
        <v>316</v>
      </c>
      <c r="D4700" t="s">
        <v>1000</v>
      </c>
      <c r="E4700" s="23">
        <v>42401</v>
      </c>
      <c r="F4700">
        <v>10</v>
      </c>
      <c r="G4700">
        <v>10</v>
      </c>
      <c r="H4700">
        <v>1</v>
      </c>
      <c r="I4700">
        <v>17</v>
      </c>
      <c r="J4700">
        <v>26</v>
      </c>
      <c r="K4700">
        <v>0.65384615384615385</v>
      </c>
      <c r="L4700">
        <v>26</v>
      </c>
      <c r="M4700">
        <v>1</v>
      </c>
      <c r="N4700">
        <v>17</v>
      </c>
      <c r="P4700">
        <v>0</v>
      </c>
      <c r="Q4700">
        <v>2</v>
      </c>
      <c r="R4700">
        <v>0</v>
      </c>
      <c r="S4700">
        <v>0</v>
      </c>
    </row>
    <row r="4701" spans="1:19" x14ac:dyDescent="0.2">
      <c r="A4701" t="s">
        <v>4122</v>
      </c>
      <c r="B4701" t="s">
        <v>4123</v>
      </c>
      <c r="C4701" t="s">
        <v>218</v>
      </c>
      <c r="D4701" t="s">
        <v>1000</v>
      </c>
      <c r="E4701" s="23">
        <v>42401</v>
      </c>
      <c r="F4701">
        <v>4</v>
      </c>
      <c r="G4701">
        <v>4</v>
      </c>
      <c r="H4701">
        <v>1</v>
      </c>
      <c r="I4701">
        <v>2</v>
      </c>
      <c r="J4701">
        <v>20</v>
      </c>
      <c r="K4701">
        <v>0.1</v>
      </c>
      <c r="L4701">
        <v>20</v>
      </c>
      <c r="M4701">
        <v>1</v>
      </c>
      <c r="N4701">
        <v>2</v>
      </c>
      <c r="P4701">
        <v>0</v>
      </c>
      <c r="Q4701">
        <v>0</v>
      </c>
      <c r="R4701" t="e">
        <v>#DIV/0!</v>
      </c>
      <c r="S4701">
        <v>0</v>
      </c>
    </row>
    <row r="4702" spans="1:19" x14ac:dyDescent="0.2">
      <c r="A4702" t="s">
        <v>12551</v>
      </c>
      <c r="B4702" t="s">
        <v>12552</v>
      </c>
      <c r="C4702" t="s">
        <v>202</v>
      </c>
      <c r="D4702" t="s">
        <v>1000</v>
      </c>
      <c r="E4702" s="23">
        <v>42401</v>
      </c>
      <c r="F4702">
        <v>9</v>
      </c>
      <c r="G4702">
        <v>9</v>
      </c>
      <c r="H4702">
        <v>1</v>
      </c>
      <c r="I4702">
        <v>113</v>
      </c>
      <c r="J4702">
        <v>100</v>
      </c>
      <c r="K4702">
        <v>1.1299999999999999</v>
      </c>
      <c r="L4702">
        <v>100</v>
      </c>
      <c r="M4702">
        <v>1</v>
      </c>
      <c r="N4702">
        <v>112</v>
      </c>
      <c r="P4702">
        <v>0</v>
      </c>
      <c r="Q4702">
        <v>0</v>
      </c>
      <c r="R4702" t="e">
        <v>#DIV/0!</v>
      </c>
      <c r="S4702">
        <v>1</v>
      </c>
    </row>
    <row r="4703" spans="1:19" x14ac:dyDescent="0.2">
      <c r="A4703" t="s">
        <v>9716</v>
      </c>
      <c r="B4703" t="s">
        <v>9717</v>
      </c>
      <c r="C4703" t="s">
        <v>224</v>
      </c>
      <c r="D4703" t="s">
        <v>1000</v>
      </c>
      <c r="E4703" s="23">
        <v>42401</v>
      </c>
      <c r="F4703">
        <v>5</v>
      </c>
      <c r="G4703">
        <v>6</v>
      </c>
      <c r="H4703">
        <v>0.83333333333333337</v>
      </c>
      <c r="I4703">
        <v>56</v>
      </c>
      <c r="J4703">
        <v>75</v>
      </c>
      <c r="K4703">
        <v>0.7466666666666667</v>
      </c>
      <c r="L4703">
        <v>90</v>
      </c>
      <c r="M4703">
        <v>0.83333333333333337</v>
      </c>
      <c r="N4703">
        <v>52</v>
      </c>
      <c r="P4703">
        <v>0</v>
      </c>
      <c r="Q4703">
        <v>0</v>
      </c>
      <c r="R4703" t="e">
        <v>#DIV/0!</v>
      </c>
      <c r="S4703">
        <v>4</v>
      </c>
    </row>
    <row r="4704" spans="1:19" x14ac:dyDescent="0.2">
      <c r="A4704" t="s">
        <v>9605</v>
      </c>
      <c r="B4704" t="s">
        <v>9606</v>
      </c>
      <c r="C4704" t="s">
        <v>339</v>
      </c>
      <c r="D4704" t="s">
        <v>1000</v>
      </c>
      <c r="E4704" s="23">
        <v>42401</v>
      </c>
      <c r="H4704" t="e">
        <v>#DIV/0!</v>
      </c>
      <c r="K4704" t="e">
        <v>#DIV/0!</v>
      </c>
      <c r="M4704" t="e">
        <v>#DIV/0!</v>
      </c>
      <c r="Q4704">
        <v>0</v>
      </c>
      <c r="R4704" t="e">
        <v>#DIV/0!</v>
      </c>
    </row>
    <row r="4705" spans="1:19" x14ac:dyDescent="0.2">
      <c r="A4705" t="s">
        <v>9417</v>
      </c>
      <c r="B4705" t="s">
        <v>9418</v>
      </c>
      <c r="C4705" t="s">
        <v>345</v>
      </c>
      <c r="D4705" t="s">
        <v>1000</v>
      </c>
      <c r="E4705" s="23">
        <v>42401</v>
      </c>
      <c r="F4705">
        <v>4</v>
      </c>
      <c r="G4705">
        <v>5</v>
      </c>
      <c r="H4705">
        <v>0.8</v>
      </c>
      <c r="I4705">
        <v>12</v>
      </c>
      <c r="J4705">
        <v>21</v>
      </c>
      <c r="K4705">
        <v>0.5714285714285714</v>
      </c>
      <c r="L4705">
        <v>21</v>
      </c>
      <c r="M4705">
        <v>1</v>
      </c>
      <c r="N4705">
        <v>8</v>
      </c>
      <c r="P4705">
        <v>0</v>
      </c>
      <c r="Q4705">
        <v>0</v>
      </c>
      <c r="R4705" t="e">
        <v>#DIV/0!</v>
      </c>
      <c r="S4705">
        <v>4</v>
      </c>
    </row>
    <row r="4706" spans="1:19" x14ac:dyDescent="0.2">
      <c r="A4706" t="s">
        <v>7809</v>
      </c>
      <c r="B4706" t="s">
        <v>7810</v>
      </c>
      <c r="C4706" t="s">
        <v>226</v>
      </c>
      <c r="D4706" t="s">
        <v>1000</v>
      </c>
      <c r="E4706" s="23">
        <v>42401</v>
      </c>
      <c r="F4706">
        <v>3</v>
      </c>
      <c r="G4706">
        <v>5</v>
      </c>
      <c r="H4706">
        <v>0.6</v>
      </c>
      <c r="I4706">
        <v>36</v>
      </c>
      <c r="J4706">
        <v>30</v>
      </c>
      <c r="K4706">
        <v>1.2</v>
      </c>
      <c r="L4706">
        <v>50</v>
      </c>
      <c r="M4706">
        <v>0.6</v>
      </c>
      <c r="N4706">
        <v>36</v>
      </c>
      <c r="P4706">
        <v>0</v>
      </c>
      <c r="Q4706">
        <v>0</v>
      </c>
      <c r="R4706" t="e">
        <v>#DIV/0!</v>
      </c>
      <c r="S4706">
        <v>0</v>
      </c>
    </row>
    <row r="4707" spans="1:19" x14ac:dyDescent="0.2">
      <c r="A4707" t="s">
        <v>6879</v>
      </c>
      <c r="B4707" t="s">
        <v>6880</v>
      </c>
      <c r="C4707" t="s">
        <v>231</v>
      </c>
      <c r="D4707" t="s">
        <v>1000</v>
      </c>
      <c r="E4707" s="23">
        <v>42401</v>
      </c>
      <c r="F4707">
        <v>13</v>
      </c>
      <c r="G4707">
        <v>14</v>
      </c>
      <c r="H4707">
        <v>0.9285714285714286</v>
      </c>
      <c r="I4707">
        <v>107</v>
      </c>
      <c r="J4707">
        <v>124</v>
      </c>
      <c r="K4707">
        <v>0.86290322580645162</v>
      </c>
      <c r="L4707">
        <v>134</v>
      </c>
      <c r="M4707">
        <v>0.92537313432835822</v>
      </c>
      <c r="N4707">
        <v>100</v>
      </c>
      <c r="P4707">
        <v>0</v>
      </c>
      <c r="Q4707">
        <v>0</v>
      </c>
      <c r="R4707" t="e">
        <v>#DIV/0!</v>
      </c>
      <c r="S4707">
        <v>7</v>
      </c>
    </row>
    <row r="4708" spans="1:19" x14ac:dyDescent="0.2">
      <c r="A4708" t="s">
        <v>5930</v>
      </c>
      <c r="B4708" t="s">
        <v>5931</v>
      </c>
      <c r="C4708" t="s">
        <v>216</v>
      </c>
      <c r="D4708" t="s">
        <v>1000</v>
      </c>
      <c r="E4708" s="23">
        <v>42401</v>
      </c>
      <c r="F4708">
        <v>10</v>
      </c>
      <c r="G4708">
        <v>10</v>
      </c>
      <c r="H4708">
        <v>1</v>
      </c>
      <c r="I4708">
        <v>74</v>
      </c>
      <c r="J4708">
        <v>100</v>
      </c>
      <c r="K4708">
        <v>0.74</v>
      </c>
      <c r="L4708">
        <v>100</v>
      </c>
      <c r="M4708">
        <v>1</v>
      </c>
      <c r="N4708">
        <v>64</v>
      </c>
      <c r="P4708">
        <v>2</v>
      </c>
      <c r="Q4708">
        <v>7</v>
      </c>
      <c r="R4708">
        <v>0.2857142857142857</v>
      </c>
      <c r="S4708">
        <v>10</v>
      </c>
    </row>
    <row r="4709" spans="1:19" x14ac:dyDescent="0.2">
      <c r="A4709" t="s">
        <v>4537</v>
      </c>
      <c r="B4709" t="s">
        <v>4538</v>
      </c>
      <c r="C4709" t="s">
        <v>233</v>
      </c>
      <c r="D4709" t="s">
        <v>1000</v>
      </c>
      <c r="E4709" s="23">
        <v>42401</v>
      </c>
      <c r="F4709">
        <v>3</v>
      </c>
      <c r="G4709">
        <v>3</v>
      </c>
      <c r="H4709">
        <v>1</v>
      </c>
      <c r="I4709">
        <v>10</v>
      </c>
      <c r="J4709">
        <v>30</v>
      </c>
      <c r="K4709">
        <v>0.33333333333333331</v>
      </c>
      <c r="L4709">
        <v>30</v>
      </c>
      <c r="M4709">
        <v>1</v>
      </c>
      <c r="N4709">
        <v>10</v>
      </c>
      <c r="P4709">
        <v>0</v>
      </c>
      <c r="Q4709">
        <v>0</v>
      </c>
      <c r="R4709" t="e">
        <v>#DIV/0!</v>
      </c>
      <c r="S4709">
        <v>0</v>
      </c>
    </row>
    <row r="4710" spans="1:19" x14ac:dyDescent="0.2">
      <c r="A4710" t="s">
        <v>3947</v>
      </c>
      <c r="B4710" t="s">
        <v>3948</v>
      </c>
      <c r="C4710" t="s">
        <v>219</v>
      </c>
      <c r="D4710" t="s">
        <v>1000</v>
      </c>
      <c r="E4710" s="23">
        <v>42401</v>
      </c>
      <c r="H4710" t="e">
        <v>#DIV/0!</v>
      </c>
      <c r="K4710" t="e">
        <v>#DIV/0!</v>
      </c>
      <c r="M4710" t="e">
        <v>#DIV/0!</v>
      </c>
      <c r="R4710" t="e">
        <v>#DIV/0!</v>
      </c>
    </row>
    <row r="4711" spans="1:19" x14ac:dyDescent="0.2">
      <c r="A4711" t="s">
        <v>3676</v>
      </c>
      <c r="B4711" t="s">
        <v>3677</v>
      </c>
      <c r="C4711" t="s">
        <v>340</v>
      </c>
      <c r="D4711" t="s">
        <v>1000</v>
      </c>
      <c r="E4711" s="23">
        <v>42401</v>
      </c>
      <c r="F4711">
        <v>4</v>
      </c>
      <c r="G4711">
        <v>4</v>
      </c>
      <c r="H4711">
        <v>1</v>
      </c>
      <c r="I4711">
        <v>21</v>
      </c>
      <c r="J4711">
        <v>40</v>
      </c>
      <c r="K4711">
        <v>0.52500000000000002</v>
      </c>
      <c r="L4711">
        <v>40</v>
      </c>
      <c r="M4711">
        <v>1</v>
      </c>
      <c r="N4711">
        <v>21</v>
      </c>
      <c r="P4711">
        <v>0</v>
      </c>
      <c r="Q4711">
        <v>0</v>
      </c>
      <c r="R4711" t="e">
        <v>#DIV/0!</v>
      </c>
      <c r="S4711">
        <v>0</v>
      </c>
    </row>
    <row r="4712" spans="1:19" x14ac:dyDescent="0.2">
      <c r="A4712" t="s">
        <v>7622</v>
      </c>
      <c r="B4712" t="s">
        <v>7623</v>
      </c>
      <c r="C4712" t="s">
        <v>901</v>
      </c>
      <c r="D4712" t="s">
        <v>1000</v>
      </c>
      <c r="E4712" s="23">
        <v>42401</v>
      </c>
      <c r="F4712">
        <v>3</v>
      </c>
      <c r="G4712">
        <v>4</v>
      </c>
      <c r="H4712">
        <v>0.75</v>
      </c>
      <c r="I4712">
        <v>20</v>
      </c>
      <c r="J4712">
        <v>9</v>
      </c>
      <c r="K4712">
        <v>2.2222222222222223</v>
      </c>
      <c r="L4712">
        <v>14</v>
      </c>
      <c r="M4712">
        <v>0.6428571428571429</v>
      </c>
      <c r="N4712">
        <v>11</v>
      </c>
      <c r="P4712">
        <v>0</v>
      </c>
      <c r="Q4712">
        <v>1</v>
      </c>
      <c r="R4712">
        <v>0</v>
      </c>
      <c r="S4712">
        <v>9</v>
      </c>
    </row>
    <row r="4713" spans="1:19" x14ac:dyDescent="0.2">
      <c r="A4713" t="s">
        <v>5502</v>
      </c>
      <c r="B4713" t="s">
        <v>5503</v>
      </c>
      <c r="C4713" t="s">
        <v>903</v>
      </c>
      <c r="D4713" t="s">
        <v>1000</v>
      </c>
      <c r="E4713" s="23">
        <v>42401</v>
      </c>
      <c r="F4713">
        <v>10</v>
      </c>
      <c r="G4713">
        <v>10</v>
      </c>
      <c r="H4713">
        <v>1</v>
      </c>
      <c r="I4713">
        <v>41</v>
      </c>
      <c r="J4713">
        <v>50</v>
      </c>
      <c r="K4713">
        <v>0.82</v>
      </c>
      <c r="L4713">
        <v>50</v>
      </c>
      <c r="M4713">
        <v>1</v>
      </c>
      <c r="N4713">
        <v>39</v>
      </c>
      <c r="P4713">
        <v>0</v>
      </c>
      <c r="Q4713">
        <v>5</v>
      </c>
      <c r="R4713">
        <v>0</v>
      </c>
      <c r="S4713">
        <v>2</v>
      </c>
    </row>
    <row r="4714" spans="1:19" x14ac:dyDescent="0.2">
      <c r="A4714" t="s">
        <v>11641</v>
      </c>
      <c r="B4714" t="s">
        <v>11642</v>
      </c>
      <c r="C4714" t="s">
        <v>199</v>
      </c>
      <c r="D4714" t="s">
        <v>1002</v>
      </c>
      <c r="E4714" s="23">
        <v>42401</v>
      </c>
      <c r="F4714">
        <v>14</v>
      </c>
      <c r="G4714">
        <v>14</v>
      </c>
      <c r="H4714">
        <v>1</v>
      </c>
      <c r="I4714">
        <v>122</v>
      </c>
      <c r="J4714">
        <v>125</v>
      </c>
      <c r="K4714">
        <v>0.97599999999999998</v>
      </c>
      <c r="L4714">
        <v>125</v>
      </c>
      <c r="M4714">
        <v>1</v>
      </c>
      <c r="N4714">
        <v>121</v>
      </c>
      <c r="P4714">
        <v>1</v>
      </c>
      <c r="Q4714">
        <v>2</v>
      </c>
      <c r="R4714">
        <v>0.5</v>
      </c>
      <c r="S4714">
        <v>1</v>
      </c>
    </row>
    <row r="4715" spans="1:19" x14ac:dyDescent="0.2">
      <c r="A4715" t="s">
        <v>10913</v>
      </c>
      <c r="B4715" t="s">
        <v>10914</v>
      </c>
      <c r="C4715" t="s">
        <v>227</v>
      </c>
      <c r="D4715" t="s">
        <v>1002</v>
      </c>
      <c r="E4715" s="23">
        <v>42401</v>
      </c>
      <c r="F4715">
        <v>3</v>
      </c>
      <c r="G4715">
        <v>3</v>
      </c>
      <c r="H4715">
        <v>1</v>
      </c>
      <c r="I4715">
        <v>4</v>
      </c>
      <c r="J4715">
        <v>30</v>
      </c>
      <c r="K4715">
        <v>0.13333333333333333</v>
      </c>
      <c r="L4715">
        <v>30</v>
      </c>
      <c r="M4715">
        <v>1</v>
      </c>
      <c r="N4715">
        <v>3</v>
      </c>
      <c r="P4715">
        <v>0</v>
      </c>
      <c r="Q4715">
        <v>0</v>
      </c>
      <c r="R4715" t="e">
        <v>#DIV/0!</v>
      </c>
      <c r="S4715">
        <v>1</v>
      </c>
    </row>
    <row r="4716" spans="1:19" x14ac:dyDescent="0.2">
      <c r="A4716" t="s">
        <v>9621</v>
      </c>
      <c r="B4716" t="s">
        <v>9622</v>
      </c>
      <c r="C4716" t="s">
        <v>341</v>
      </c>
      <c r="D4716" t="s">
        <v>1002</v>
      </c>
      <c r="E4716" s="23">
        <v>42401</v>
      </c>
      <c r="F4716">
        <v>0</v>
      </c>
      <c r="G4716">
        <v>0</v>
      </c>
      <c r="H4716" t="e">
        <v>#DIV/0!</v>
      </c>
      <c r="I4716">
        <v>0</v>
      </c>
      <c r="J4716">
        <v>0</v>
      </c>
      <c r="K4716" t="e">
        <v>#DIV/0!</v>
      </c>
      <c r="L4716">
        <v>0</v>
      </c>
      <c r="M4716" t="e">
        <v>#DIV/0!</v>
      </c>
      <c r="N4716">
        <v>0</v>
      </c>
      <c r="P4716">
        <v>0</v>
      </c>
      <c r="Q4716">
        <v>0</v>
      </c>
      <c r="R4716" t="e">
        <v>#DIV/0!</v>
      </c>
      <c r="S4716">
        <v>0</v>
      </c>
    </row>
    <row r="4717" spans="1:19" x14ac:dyDescent="0.2">
      <c r="A4717" t="s">
        <v>9509</v>
      </c>
      <c r="B4717" t="s">
        <v>9510</v>
      </c>
      <c r="C4717" t="s">
        <v>346</v>
      </c>
      <c r="D4717" t="s">
        <v>1002</v>
      </c>
      <c r="E4717" s="23">
        <v>42401</v>
      </c>
      <c r="F4717">
        <v>4</v>
      </c>
      <c r="G4717">
        <v>5</v>
      </c>
      <c r="H4717">
        <v>0.8</v>
      </c>
      <c r="I4717">
        <v>12</v>
      </c>
      <c r="J4717">
        <v>21</v>
      </c>
      <c r="K4717">
        <v>0.5714285714285714</v>
      </c>
      <c r="L4717">
        <v>21</v>
      </c>
      <c r="M4717">
        <v>1</v>
      </c>
      <c r="N4717">
        <v>8</v>
      </c>
      <c r="P4717">
        <v>0</v>
      </c>
      <c r="Q4717">
        <v>0</v>
      </c>
      <c r="R4717" t="e">
        <v>#DIV/0!</v>
      </c>
      <c r="S4717">
        <v>4</v>
      </c>
    </row>
    <row r="4718" spans="1:19" x14ac:dyDescent="0.2">
      <c r="A4718" t="s">
        <v>9150</v>
      </c>
      <c r="B4718" t="s">
        <v>9151</v>
      </c>
      <c r="C4718" t="s">
        <v>207</v>
      </c>
      <c r="D4718" t="s">
        <v>1002</v>
      </c>
      <c r="E4718" s="23">
        <v>42401</v>
      </c>
      <c r="F4718">
        <v>12</v>
      </c>
      <c r="G4718">
        <v>12</v>
      </c>
      <c r="H4718">
        <v>1</v>
      </c>
      <c r="I4718">
        <v>80</v>
      </c>
      <c r="J4718">
        <v>96</v>
      </c>
      <c r="K4718">
        <v>0.83333333333333337</v>
      </c>
      <c r="L4718">
        <v>96</v>
      </c>
      <c r="M4718">
        <v>1</v>
      </c>
      <c r="N4718">
        <v>70</v>
      </c>
      <c r="P4718">
        <v>5</v>
      </c>
      <c r="Q4718">
        <v>7</v>
      </c>
      <c r="R4718">
        <v>0.7142857142857143</v>
      </c>
      <c r="S4718">
        <v>10</v>
      </c>
    </row>
    <row r="4719" spans="1:19" x14ac:dyDescent="0.2">
      <c r="A4719" t="s">
        <v>8311</v>
      </c>
      <c r="B4719" t="s">
        <v>8312</v>
      </c>
      <c r="C4719" t="s">
        <v>212</v>
      </c>
      <c r="D4719" t="s">
        <v>1002</v>
      </c>
      <c r="E4719" s="23">
        <v>42401</v>
      </c>
      <c r="F4719">
        <v>2</v>
      </c>
      <c r="G4719">
        <v>3</v>
      </c>
      <c r="H4719">
        <v>0.66666666666666663</v>
      </c>
      <c r="I4719">
        <v>16</v>
      </c>
      <c r="J4719">
        <v>18</v>
      </c>
      <c r="K4719">
        <v>0.88888888888888884</v>
      </c>
      <c r="L4719">
        <v>25</v>
      </c>
      <c r="M4719">
        <v>0.72</v>
      </c>
      <c r="N4719">
        <v>11</v>
      </c>
      <c r="P4719">
        <v>1</v>
      </c>
      <c r="Q4719">
        <v>3</v>
      </c>
      <c r="R4719">
        <v>0.33333333333333331</v>
      </c>
      <c r="S4719">
        <v>5</v>
      </c>
    </row>
    <row r="4720" spans="1:19" x14ac:dyDescent="0.2">
      <c r="A4720" t="s">
        <v>4887</v>
      </c>
      <c r="B4720" t="s">
        <v>4888</v>
      </c>
      <c r="C4720" t="s">
        <v>230</v>
      </c>
      <c r="D4720" t="s">
        <v>1002</v>
      </c>
      <c r="E4720" s="23">
        <v>42401</v>
      </c>
      <c r="F4720">
        <v>2</v>
      </c>
      <c r="G4720">
        <v>2</v>
      </c>
      <c r="H4720">
        <v>1</v>
      </c>
      <c r="I4720">
        <v>8</v>
      </c>
      <c r="J4720">
        <v>15</v>
      </c>
      <c r="K4720">
        <v>0.53333333333333333</v>
      </c>
      <c r="L4720">
        <v>15</v>
      </c>
      <c r="M4720">
        <v>1</v>
      </c>
      <c r="N4720">
        <v>4</v>
      </c>
      <c r="P4720">
        <v>2</v>
      </c>
      <c r="Q4720">
        <v>2</v>
      </c>
      <c r="R4720">
        <v>1</v>
      </c>
      <c r="S4720">
        <v>4</v>
      </c>
    </row>
    <row r="4721" spans="1:19" x14ac:dyDescent="0.2">
      <c r="A4721" t="s">
        <v>11643</v>
      </c>
      <c r="B4721" t="s">
        <v>11644</v>
      </c>
      <c r="C4721" t="s">
        <v>198</v>
      </c>
      <c r="D4721" t="s">
        <v>1002</v>
      </c>
      <c r="E4721" s="23">
        <v>42401</v>
      </c>
      <c r="F4721">
        <v>1</v>
      </c>
      <c r="G4721">
        <v>3</v>
      </c>
      <c r="H4721">
        <v>0.33333333333333331</v>
      </c>
      <c r="I4721">
        <v>3</v>
      </c>
      <c r="J4721">
        <v>5</v>
      </c>
      <c r="K4721">
        <v>0.6</v>
      </c>
      <c r="L4721">
        <v>15</v>
      </c>
      <c r="M4721">
        <v>0.33333333333333331</v>
      </c>
      <c r="N4721">
        <v>2</v>
      </c>
      <c r="P4721">
        <v>0</v>
      </c>
      <c r="Q4721">
        <v>0</v>
      </c>
      <c r="R4721" t="e">
        <v>#DIV/0!</v>
      </c>
      <c r="S4721">
        <v>1</v>
      </c>
    </row>
    <row r="4722" spans="1:19" x14ac:dyDescent="0.2">
      <c r="A4722" t="s">
        <v>10738</v>
      </c>
      <c r="B4722" t="s">
        <v>10739</v>
      </c>
      <c r="C4722" t="s">
        <v>203</v>
      </c>
      <c r="D4722" t="s">
        <v>1002</v>
      </c>
      <c r="E4722" s="23">
        <v>42401</v>
      </c>
      <c r="F4722">
        <v>8</v>
      </c>
      <c r="G4722">
        <v>10</v>
      </c>
      <c r="H4722">
        <v>0.8</v>
      </c>
      <c r="I4722">
        <v>21</v>
      </c>
      <c r="J4722">
        <v>47</v>
      </c>
      <c r="K4722">
        <v>0.44680851063829785</v>
      </c>
      <c r="L4722">
        <v>62</v>
      </c>
      <c r="M4722">
        <v>0.75806451612903225</v>
      </c>
      <c r="N4722">
        <v>15</v>
      </c>
      <c r="P4722">
        <v>3</v>
      </c>
      <c r="Q4722">
        <v>4</v>
      </c>
      <c r="R4722">
        <v>0.75</v>
      </c>
      <c r="S4722">
        <v>6</v>
      </c>
    </row>
    <row r="4723" spans="1:19" x14ac:dyDescent="0.2">
      <c r="A4723" t="s">
        <v>6280</v>
      </c>
      <c r="B4723" t="s">
        <v>6281</v>
      </c>
      <c r="C4723" t="s">
        <v>214</v>
      </c>
      <c r="D4723" t="s">
        <v>1002</v>
      </c>
      <c r="E4723" s="23">
        <v>42401</v>
      </c>
      <c r="F4723">
        <v>17</v>
      </c>
      <c r="G4723">
        <v>17</v>
      </c>
      <c r="H4723">
        <v>1</v>
      </c>
      <c r="I4723">
        <v>109</v>
      </c>
      <c r="J4723">
        <v>145</v>
      </c>
      <c r="K4723">
        <v>0.75172413793103443</v>
      </c>
      <c r="L4723">
        <v>145</v>
      </c>
      <c r="M4723">
        <v>1</v>
      </c>
      <c r="N4723">
        <v>91</v>
      </c>
      <c r="P4723">
        <v>11</v>
      </c>
      <c r="Q4723">
        <v>17</v>
      </c>
      <c r="R4723">
        <v>0.6470588235294118</v>
      </c>
      <c r="S4723">
        <v>18</v>
      </c>
    </row>
    <row r="4724" spans="1:19" x14ac:dyDescent="0.2">
      <c r="A4724" t="s">
        <v>3580</v>
      </c>
      <c r="B4724" t="s">
        <v>3581</v>
      </c>
      <c r="C4724" t="s">
        <v>220</v>
      </c>
      <c r="D4724" t="s">
        <v>1002</v>
      </c>
      <c r="E4724" s="23">
        <v>42401</v>
      </c>
      <c r="F4724">
        <v>15</v>
      </c>
      <c r="G4724">
        <v>16</v>
      </c>
      <c r="H4724">
        <v>0.9375</v>
      </c>
      <c r="I4724">
        <v>35</v>
      </c>
      <c r="J4724">
        <v>44</v>
      </c>
      <c r="K4724">
        <v>0.79545454545454541</v>
      </c>
      <c r="L4724">
        <v>48</v>
      </c>
      <c r="M4724">
        <v>0.91666666666666663</v>
      </c>
      <c r="N4724">
        <v>25</v>
      </c>
      <c r="P4724">
        <v>11</v>
      </c>
      <c r="Q4724">
        <v>14</v>
      </c>
      <c r="R4724">
        <v>0.7857142857142857</v>
      </c>
      <c r="S4724">
        <v>10</v>
      </c>
    </row>
    <row r="4725" spans="1:19" x14ac:dyDescent="0.2">
      <c r="A4725" t="s">
        <v>6704</v>
      </c>
      <c r="B4725" t="s">
        <v>6705</v>
      </c>
      <c r="C4725" t="s">
        <v>317</v>
      </c>
      <c r="D4725" t="s">
        <v>1002</v>
      </c>
      <c r="E4725" s="23">
        <v>42401</v>
      </c>
      <c r="F4725">
        <v>10</v>
      </c>
      <c r="G4725">
        <v>10</v>
      </c>
      <c r="H4725">
        <v>1</v>
      </c>
      <c r="I4725">
        <v>17</v>
      </c>
      <c r="J4725">
        <v>26</v>
      </c>
      <c r="K4725">
        <v>0.65384615384615385</v>
      </c>
      <c r="L4725">
        <v>26</v>
      </c>
      <c r="M4725">
        <v>1</v>
      </c>
      <c r="N4725">
        <v>17</v>
      </c>
      <c r="P4725">
        <v>0</v>
      </c>
      <c r="Q4725">
        <v>2</v>
      </c>
      <c r="R4725">
        <v>0</v>
      </c>
      <c r="S4725">
        <v>0</v>
      </c>
    </row>
    <row r="4726" spans="1:19" x14ac:dyDescent="0.2">
      <c r="A4726" t="s">
        <v>4362</v>
      </c>
      <c r="B4726" t="s">
        <v>4363</v>
      </c>
      <c r="C4726" t="s">
        <v>217</v>
      </c>
      <c r="D4726" t="s">
        <v>1002</v>
      </c>
      <c r="E4726" s="23">
        <v>42401</v>
      </c>
      <c r="F4726">
        <v>4</v>
      </c>
      <c r="G4726">
        <v>4</v>
      </c>
      <c r="H4726">
        <v>1</v>
      </c>
      <c r="I4726">
        <v>2</v>
      </c>
      <c r="J4726">
        <v>20</v>
      </c>
      <c r="K4726">
        <v>0.1</v>
      </c>
      <c r="L4726">
        <v>20</v>
      </c>
      <c r="M4726">
        <v>1</v>
      </c>
      <c r="N4726">
        <v>2</v>
      </c>
      <c r="P4726">
        <v>0</v>
      </c>
      <c r="Q4726">
        <v>0</v>
      </c>
      <c r="R4726" t="e">
        <v>#DIV/0!</v>
      </c>
      <c r="S4726">
        <v>0</v>
      </c>
    </row>
    <row r="4727" spans="1:19" x14ac:dyDescent="0.2">
      <c r="A4727" t="s">
        <v>9891</v>
      </c>
      <c r="B4727" t="s">
        <v>9892</v>
      </c>
      <c r="C4727" t="s">
        <v>223</v>
      </c>
      <c r="D4727" t="s">
        <v>1002</v>
      </c>
      <c r="E4727" s="23">
        <v>42401</v>
      </c>
      <c r="F4727">
        <v>5</v>
      </c>
      <c r="G4727">
        <v>6</v>
      </c>
      <c r="H4727">
        <v>0.83333333333333337</v>
      </c>
      <c r="I4727">
        <v>56</v>
      </c>
      <c r="J4727">
        <v>75</v>
      </c>
      <c r="K4727">
        <v>0.7466666666666667</v>
      </c>
      <c r="L4727">
        <v>90</v>
      </c>
      <c r="M4727">
        <v>0.83333333333333337</v>
      </c>
      <c r="N4727">
        <v>52</v>
      </c>
      <c r="P4727">
        <v>0</v>
      </c>
      <c r="Q4727">
        <v>0</v>
      </c>
      <c r="R4727" t="e">
        <v>#DIV/0!</v>
      </c>
      <c r="S4727">
        <v>4</v>
      </c>
    </row>
    <row r="4728" spans="1:19" x14ac:dyDescent="0.2">
      <c r="A4728" t="s">
        <v>8010</v>
      </c>
      <c r="B4728" t="s">
        <v>8011</v>
      </c>
      <c r="C4728" t="s">
        <v>225</v>
      </c>
      <c r="D4728" t="s">
        <v>1002</v>
      </c>
      <c r="E4728" s="23">
        <v>42401</v>
      </c>
      <c r="F4728">
        <v>3</v>
      </c>
      <c r="G4728">
        <v>5</v>
      </c>
      <c r="H4728">
        <v>0.6</v>
      </c>
      <c r="I4728">
        <v>36</v>
      </c>
      <c r="J4728">
        <v>30</v>
      </c>
      <c r="K4728">
        <v>1.2</v>
      </c>
      <c r="L4728">
        <v>50</v>
      </c>
      <c r="M4728">
        <v>0.6</v>
      </c>
      <c r="N4728">
        <v>36</v>
      </c>
      <c r="P4728">
        <v>0</v>
      </c>
      <c r="Q4728">
        <v>0</v>
      </c>
      <c r="R4728" t="e">
        <v>#DIV/0!</v>
      </c>
      <c r="S4728">
        <v>0</v>
      </c>
    </row>
    <row r="4729" spans="1:19" x14ac:dyDescent="0.2">
      <c r="A4729" t="s">
        <v>7070</v>
      </c>
      <c r="B4729" t="s">
        <v>7071</v>
      </c>
      <c r="C4729" t="s">
        <v>232</v>
      </c>
      <c r="D4729" t="s">
        <v>1002</v>
      </c>
      <c r="E4729" s="23">
        <v>42401</v>
      </c>
      <c r="F4729">
        <v>13</v>
      </c>
      <c r="G4729">
        <v>14</v>
      </c>
      <c r="H4729">
        <v>0.9285714285714286</v>
      </c>
      <c r="I4729">
        <v>107</v>
      </c>
      <c r="J4729">
        <v>124</v>
      </c>
      <c r="K4729">
        <v>0.86290322580645162</v>
      </c>
      <c r="L4729">
        <v>134</v>
      </c>
      <c r="M4729">
        <v>0.92537313432835822</v>
      </c>
      <c r="N4729">
        <v>100</v>
      </c>
      <c r="P4729">
        <v>0</v>
      </c>
      <c r="Q4729">
        <v>0</v>
      </c>
      <c r="R4729" t="e">
        <v>#DIV/0!</v>
      </c>
      <c r="S4729">
        <v>7</v>
      </c>
    </row>
    <row r="4730" spans="1:19" x14ac:dyDescent="0.2">
      <c r="A4730" t="s">
        <v>4712</v>
      </c>
      <c r="B4730" t="s">
        <v>4713</v>
      </c>
      <c r="C4730" t="s">
        <v>234</v>
      </c>
      <c r="D4730" t="s">
        <v>1002</v>
      </c>
      <c r="E4730" s="23">
        <v>42401</v>
      </c>
      <c r="F4730">
        <v>3</v>
      </c>
      <c r="G4730">
        <v>3</v>
      </c>
      <c r="H4730">
        <v>1</v>
      </c>
      <c r="I4730">
        <v>10</v>
      </c>
      <c r="J4730">
        <v>30</v>
      </c>
      <c r="K4730">
        <v>0.33333333333333331</v>
      </c>
      <c r="L4730">
        <v>30</v>
      </c>
      <c r="M4730">
        <v>1</v>
      </c>
      <c r="N4730">
        <v>10</v>
      </c>
      <c r="P4730">
        <v>0</v>
      </c>
      <c r="Q4730">
        <v>0</v>
      </c>
      <c r="R4730" t="e">
        <v>#DIV/0!</v>
      </c>
      <c r="S4730">
        <v>0</v>
      </c>
    </row>
    <row r="4731" spans="1:19" x14ac:dyDescent="0.2">
      <c r="A4731" t="s">
        <v>3772</v>
      </c>
      <c r="B4731" t="s">
        <v>3773</v>
      </c>
      <c r="C4731" t="s">
        <v>342</v>
      </c>
      <c r="D4731" t="s">
        <v>1002</v>
      </c>
      <c r="E4731" s="23">
        <v>42401</v>
      </c>
      <c r="F4731">
        <v>4</v>
      </c>
      <c r="G4731">
        <v>4</v>
      </c>
      <c r="H4731">
        <v>1</v>
      </c>
      <c r="I4731">
        <v>21</v>
      </c>
      <c r="J4731">
        <v>40</v>
      </c>
      <c r="K4731">
        <v>0.52500000000000002</v>
      </c>
      <c r="L4731">
        <v>40</v>
      </c>
      <c r="M4731">
        <v>1</v>
      </c>
      <c r="N4731">
        <v>21</v>
      </c>
      <c r="P4731">
        <v>0</v>
      </c>
      <c r="Q4731">
        <v>0</v>
      </c>
      <c r="R4731" t="e">
        <v>#DIV/0!</v>
      </c>
      <c r="S4731">
        <v>0</v>
      </c>
    </row>
    <row r="4732" spans="1:19" x14ac:dyDescent="0.2">
      <c r="A4732" t="s">
        <v>3055</v>
      </c>
      <c r="B4732" t="s">
        <v>3056</v>
      </c>
      <c r="C4732" t="s">
        <v>242</v>
      </c>
      <c r="D4732" t="s">
        <v>1000</v>
      </c>
      <c r="E4732" s="23">
        <v>42401</v>
      </c>
      <c r="F4732">
        <v>10</v>
      </c>
      <c r="G4732">
        <v>11</v>
      </c>
      <c r="H4732">
        <v>0.90909090909090906</v>
      </c>
      <c r="I4732">
        <v>70</v>
      </c>
      <c r="J4732">
        <v>99</v>
      </c>
      <c r="K4732">
        <v>0.70707070707070707</v>
      </c>
      <c r="L4732">
        <v>106</v>
      </c>
      <c r="M4732">
        <v>0.93396226415094341</v>
      </c>
      <c r="N4732">
        <v>53</v>
      </c>
      <c r="P4732">
        <v>6</v>
      </c>
      <c r="Q4732">
        <v>9</v>
      </c>
      <c r="R4732">
        <v>0.66666666666666663</v>
      </c>
      <c r="S4732">
        <v>17</v>
      </c>
    </row>
    <row r="4733" spans="1:19" x14ac:dyDescent="0.2">
      <c r="A4733" t="s">
        <v>2880</v>
      </c>
      <c r="B4733" t="s">
        <v>2881</v>
      </c>
      <c r="C4733" t="s">
        <v>2724</v>
      </c>
      <c r="D4733" t="s">
        <v>1000</v>
      </c>
      <c r="E4733" s="23">
        <v>42401</v>
      </c>
      <c r="F4733">
        <v>6</v>
      </c>
      <c r="G4733">
        <v>8</v>
      </c>
      <c r="H4733">
        <v>0.75</v>
      </c>
      <c r="I4733">
        <v>28</v>
      </c>
      <c r="J4733">
        <v>30</v>
      </c>
      <c r="K4733">
        <v>0.93333333333333335</v>
      </c>
      <c r="L4733">
        <v>40</v>
      </c>
      <c r="M4733">
        <v>0.75</v>
      </c>
      <c r="N4733">
        <v>26</v>
      </c>
      <c r="P4733">
        <v>0</v>
      </c>
      <c r="Q4733">
        <v>4</v>
      </c>
      <c r="R4733">
        <v>0</v>
      </c>
      <c r="S4733">
        <v>2</v>
      </c>
    </row>
    <row r="4734" spans="1:19" x14ac:dyDescent="0.2">
      <c r="A4734" t="s">
        <v>2635</v>
      </c>
      <c r="B4734" t="s">
        <v>2636</v>
      </c>
      <c r="C4734" t="s">
        <v>237</v>
      </c>
      <c r="D4734" t="s">
        <v>1000</v>
      </c>
      <c r="E4734" s="23">
        <v>42401</v>
      </c>
      <c r="F4734">
        <v>16</v>
      </c>
      <c r="G4734">
        <v>17</v>
      </c>
      <c r="H4734">
        <v>0.94117647058823528</v>
      </c>
      <c r="I4734">
        <v>75</v>
      </c>
      <c r="J4734">
        <v>115</v>
      </c>
      <c r="K4734">
        <v>0.65217391304347827</v>
      </c>
      <c r="L4734">
        <v>125</v>
      </c>
      <c r="M4734">
        <v>0.92</v>
      </c>
      <c r="N4734">
        <v>58</v>
      </c>
      <c r="O4734">
        <v>1.0041666666666667</v>
      </c>
      <c r="P4734">
        <v>14</v>
      </c>
      <c r="Q4734">
        <v>17</v>
      </c>
      <c r="R4734">
        <v>0.82352941176470584</v>
      </c>
      <c r="S4734">
        <v>17</v>
      </c>
    </row>
    <row r="4735" spans="1:19" x14ac:dyDescent="0.2">
      <c r="A4735" t="s">
        <v>2460</v>
      </c>
      <c r="B4735" t="s">
        <v>2461</v>
      </c>
      <c r="C4735" t="s">
        <v>238</v>
      </c>
      <c r="D4735" t="s">
        <v>1000</v>
      </c>
      <c r="E4735" s="23">
        <v>42401</v>
      </c>
      <c r="F4735">
        <v>11</v>
      </c>
      <c r="G4735">
        <v>12</v>
      </c>
      <c r="H4735">
        <v>0.91666666666666663</v>
      </c>
      <c r="I4735">
        <v>32</v>
      </c>
      <c r="J4735">
        <v>36</v>
      </c>
      <c r="K4735">
        <v>0.88888888888888884</v>
      </c>
      <c r="L4735">
        <v>40</v>
      </c>
      <c r="M4735">
        <v>0.9</v>
      </c>
      <c r="N4735">
        <v>22</v>
      </c>
      <c r="O4735">
        <v>0.73109090909090912</v>
      </c>
      <c r="P4735">
        <v>10</v>
      </c>
      <c r="Q4735">
        <v>13</v>
      </c>
      <c r="R4735">
        <v>0.76923076923076927</v>
      </c>
      <c r="S4735">
        <v>10</v>
      </c>
    </row>
    <row r="4736" spans="1:19" x14ac:dyDescent="0.2">
      <c r="A4736" t="s">
        <v>2287</v>
      </c>
      <c r="B4736" t="s">
        <v>2288</v>
      </c>
      <c r="C4736" t="s">
        <v>239</v>
      </c>
      <c r="D4736" t="s">
        <v>1000</v>
      </c>
      <c r="E4736" s="23">
        <v>42401</v>
      </c>
      <c r="F4736">
        <v>4</v>
      </c>
      <c r="G4736">
        <v>4</v>
      </c>
      <c r="H4736">
        <v>1</v>
      </c>
      <c r="I4736">
        <v>3</v>
      </c>
      <c r="J4736">
        <v>8</v>
      </c>
      <c r="K4736">
        <v>0.375</v>
      </c>
      <c r="L4736">
        <v>8</v>
      </c>
      <c r="M4736">
        <v>1</v>
      </c>
      <c r="N4736">
        <v>3</v>
      </c>
      <c r="O4736">
        <v>0.83299999999999996</v>
      </c>
      <c r="P4736">
        <v>1</v>
      </c>
      <c r="Q4736">
        <v>1</v>
      </c>
      <c r="R4736">
        <v>1</v>
      </c>
      <c r="S4736">
        <v>0</v>
      </c>
    </row>
    <row r="4737" spans="1:19" x14ac:dyDescent="0.2">
      <c r="A4737" t="s">
        <v>2112</v>
      </c>
      <c r="B4737" t="s">
        <v>2113</v>
      </c>
      <c r="C4737" t="s">
        <v>1988</v>
      </c>
      <c r="D4737" t="s">
        <v>1000</v>
      </c>
      <c r="E4737" s="23">
        <v>42401</v>
      </c>
      <c r="F4737">
        <v>8</v>
      </c>
      <c r="G4737">
        <v>9</v>
      </c>
      <c r="H4737">
        <v>0.88888888888888884</v>
      </c>
      <c r="I4737">
        <v>36</v>
      </c>
      <c r="J4737">
        <v>34</v>
      </c>
      <c r="K4737">
        <v>1.0588235294117647</v>
      </c>
      <c r="L4737">
        <v>39</v>
      </c>
      <c r="M4737">
        <v>0.87179487179487181</v>
      </c>
      <c r="N4737">
        <v>26</v>
      </c>
      <c r="P4737">
        <v>0</v>
      </c>
      <c r="Q4737">
        <v>2</v>
      </c>
      <c r="R4737">
        <v>0</v>
      </c>
      <c r="S4737">
        <v>10</v>
      </c>
    </row>
    <row r="4738" spans="1:19" x14ac:dyDescent="0.2">
      <c r="A4738" t="s">
        <v>1864</v>
      </c>
      <c r="B4738" t="s">
        <v>1865</v>
      </c>
      <c r="C4738" t="s">
        <v>240</v>
      </c>
      <c r="D4738" t="s">
        <v>1000</v>
      </c>
      <c r="E4738" s="23">
        <v>42401</v>
      </c>
      <c r="F4738">
        <v>27</v>
      </c>
      <c r="G4738">
        <v>28</v>
      </c>
      <c r="H4738">
        <v>0.9642857142857143</v>
      </c>
      <c r="I4738">
        <v>47</v>
      </c>
      <c r="J4738">
        <v>108</v>
      </c>
      <c r="K4738">
        <v>0.43518518518518517</v>
      </c>
      <c r="L4738">
        <v>113</v>
      </c>
      <c r="M4738">
        <v>0.95575221238938057</v>
      </c>
      <c r="N4738">
        <v>47</v>
      </c>
      <c r="P4738">
        <v>1</v>
      </c>
      <c r="Q4738">
        <v>4</v>
      </c>
      <c r="R4738">
        <v>0.25</v>
      </c>
      <c r="S4738">
        <v>0</v>
      </c>
    </row>
    <row r="4739" spans="1:19" x14ac:dyDescent="0.2">
      <c r="A4739" t="s">
        <v>1689</v>
      </c>
      <c r="B4739" t="s">
        <v>1690</v>
      </c>
      <c r="C4739" t="s">
        <v>241</v>
      </c>
      <c r="D4739" t="s">
        <v>1000</v>
      </c>
      <c r="E4739" s="23">
        <v>42401</v>
      </c>
      <c r="F4739">
        <v>51</v>
      </c>
      <c r="G4739">
        <v>56</v>
      </c>
      <c r="H4739">
        <v>0.9107142857142857</v>
      </c>
      <c r="I4739">
        <v>429</v>
      </c>
      <c r="J4739">
        <v>520</v>
      </c>
      <c r="K4739">
        <v>0.82499999999999996</v>
      </c>
      <c r="L4739">
        <v>565</v>
      </c>
      <c r="M4739">
        <v>0.92035398230088494</v>
      </c>
      <c r="N4739">
        <v>403</v>
      </c>
      <c r="P4739">
        <v>2</v>
      </c>
      <c r="Q4739">
        <v>7</v>
      </c>
      <c r="R4739">
        <v>0.2857142857142857</v>
      </c>
      <c r="S4739">
        <v>26</v>
      </c>
    </row>
    <row r="4740" spans="1:19" x14ac:dyDescent="0.2">
      <c r="A4740" t="s">
        <v>1514</v>
      </c>
      <c r="B4740" t="s">
        <v>1515</v>
      </c>
      <c r="C4740" t="s">
        <v>318</v>
      </c>
      <c r="D4740" t="s">
        <v>1000</v>
      </c>
      <c r="E4740" s="23">
        <v>42401</v>
      </c>
      <c r="F4740">
        <v>0</v>
      </c>
      <c r="G4740">
        <v>0</v>
      </c>
      <c r="H4740" t="e">
        <v>#DIV/0!</v>
      </c>
      <c r="I4740">
        <v>0</v>
      </c>
      <c r="J4740">
        <v>0</v>
      </c>
      <c r="K4740" t="e">
        <v>#DIV/0!</v>
      </c>
      <c r="L4740">
        <v>0</v>
      </c>
      <c r="M4740" t="e">
        <v>#DIV/0!</v>
      </c>
      <c r="N4740">
        <v>0</v>
      </c>
      <c r="P4740">
        <v>0</v>
      </c>
      <c r="Q4740">
        <v>0</v>
      </c>
      <c r="R4740" t="e">
        <v>#DIV/0!</v>
      </c>
      <c r="S4740">
        <v>0</v>
      </c>
    </row>
    <row r="4741" spans="1:19" x14ac:dyDescent="0.2">
      <c r="A4741" t="s">
        <v>1108</v>
      </c>
      <c r="B4741" t="s">
        <v>1194</v>
      </c>
      <c r="C4741" t="s">
        <v>235</v>
      </c>
      <c r="D4741" t="s">
        <v>1002</v>
      </c>
      <c r="E4741" s="23">
        <v>42401</v>
      </c>
      <c r="F4741">
        <v>133</v>
      </c>
      <c r="G4741">
        <v>145</v>
      </c>
      <c r="H4741">
        <v>0.91724137931034477</v>
      </c>
      <c r="I4741">
        <v>720</v>
      </c>
      <c r="J4741">
        <v>950</v>
      </c>
      <c r="K4741">
        <v>0.75789473684210529</v>
      </c>
      <c r="L4741">
        <v>1036</v>
      </c>
      <c r="M4741">
        <v>0.91698841698841704</v>
      </c>
      <c r="N4741">
        <v>638</v>
      </c>
      <c r="P4741">
        <v>34</v>
      </c>
      <c r="Q4741">
        <v>57</v>
      </c>
      <c r="R4741">
        <v>0.59649122807017541</v>
      </c>
      <c r="S4741">
        <v>82</v>
      </c>
    </row>
    <row r="4742" spans="1:19" x14ac:dyDescent="0.2">
      <c r="A4742" t="s">
        <v>12064</v>
      </c>
      <c r="B4742" t="s">
        <v>12065</v>
      </c>
      <c r="C4742" t="s">
        <v>1051</v>
      </c>
      <c r="D4742" t="s">
        <v>1000</v>
      </c>
      <c r="E4742" s="23">
        <v>42401</v>
      </c>
      <c r="F4742">
        <v>1</v>
      </c>
      <c r="G4742">
        <v>3</v>
      </c>
      <c r="H4742">
        <v>0.33333333333333331</v>
      </c>
      <c r="I4742">
        <v>3</v>
      </c>
      <c r="J4742">
        <v>5</v>
      </c>
      <c r="K4742">
        <v>0.6</v>
      </c>
      <c r="L4742">
        <v>15</v>
      </c>
      <c r="M4742">
        <v>0.33333333333333331</v>
      </c>
      <c r="N4742">
        <v>2</v>
      </c>
      <c r="P4742">
        <v>0</v>
      </c>
      <c r="Q4742">
        <v>0</v>
      </c>
      <c r="R4742" t="e">
        <v>#DIV/0!</v>
      </c>
      <c r="S4742">
        <v>1</v>
      </c>
    </row>
    <row r="4743" spans="1:19" x14ac:dyDescent="0.2">
      <c r="A4743" t="s">
        <v>13430</v>
      </c>
      <c r="B4743" t="s">
        <v>13431</v>
      </c>
      <c r="C4743" t="s">
        <v>242</v>
      </c>
      <c r="D4743" t="s">
        <v>1002</v>
      </c>
      <c r="E4743" s="23">
        <v>42401</v>
      </c>
      <c r="F4743">
        <v>10</v>
      </c>
      <c r="G4743">
        <v>11</v>
      </c>
      <c r="H4743">
        <v>0.90909090909090906</v>
      </c>
      <c r="I4743">
        <v>70</v>
      </c>
      <c r="J4743">
        <v>99</v>
      </c>
      <c r="K4743">
        <v>0.70707070707070707</v>
      </c>
      <c r="L4743">
        <v>106</v>
      </c>
      <c r="M4743">
        <v>0.93396226415094341</v>
      </c>
      <c r="N4743">
        <v>53</v>
      </c>
      <c r="P4743">
        <v>6</v>
      </c>
      <c r="Q4743">
        <v>9</v>
      </c>
      <c r="R4743">
        <v>0.66666666666666663</v>
      </c>
      <c r="S4743">
        <v>17</v>
      </c>
    </row>
    <row r="4744" spans="1:19" x14ac:dyDescent="0.2">
      <c r="A4744" t="s">
        <v>13607</v>
      </c>
      <c r="B4744" t="s">
        <v>13608</v>
      </c>
      <c r="C4744" t="s">
        <v>237</v>
      </c>
      <c r="D4744" t="s">
        <v>1002</v>
      </c>
      <c r="E4744" s="23">
        <v>42401</v>
      </c>
      <c r="F4744">
        <v>16</v>
      </c>
      <c r="G4744">
        <v>17</v>
      </c>
      <c r="H4744">
        <v>0.94117647058823528</v>
      </c>
      <c r="I4744">
        <v>75</v>
      </c>
      <c r="J4744">
        <v>115</v>
      </c>
      <c r="K4744">
        <v>0.65217391304347827</v>
      </c>
      <c r="L4744">
        <v>125</v>
      </c>
      <c r="M4744">
        <v>0.92</v>
      </c>
      <c r="N4744">
        <v>58</v>
      </c>
      <c r="O4744">
        <v>1.0041666666666667</v>
      </c>
      <c r="P4744">
        <v>14</v>
      </c>
      <c r="Q4744">
        <v>17</v>
      </c>
      <c r="R4744">
        <v>0.82352941176470584</v>
      </c>
      <c r="S4744">
        <v>17</v>
      </c>
    </row>
    <row r="4745" spans="1:19" x14ac:dyDescent="0.2">
      <c r="A4745" t="s">
        <v>13782</v>
      </c>
      <c r="B4745" t="s">
        <v>13783</v>
      </c>
      <c r="C4745" t="s">
        <v>238</v>
      </c>
      <c r="D4745" t="s">
        <v>1002</v>
      </c>
      <c r="E4745" s="23">
        <v>42401</v>
      </c>
      <c r="F4745">
        <v>11</v>
      </c>
      <c r="G4745">
        <v>12</v>
      </c>
      <c r="H4745">
        <v>0.91666666666666663</v>
      </c>
      <c r="I4745">
        <v>32</v>
      </c>
      <c r="J4745">
        <v>36</v>
      </c>
      <c r="K4745">
        <v>0.88888888888888884</v>
      </c>
      <c r="L4745">
        <v>40</v>
      </c>
      <c r="M4745">
        <v>0.9</v>
      </c>
      <c r="N4745">
        <v>22</v>
      </c>
      <c r="O4745">
        <v>0.73109090909090912</v>
      </c>
      <c r="P4745">
        <v>10</v>
      </c>
      <c r="Q4745">
        <v>13</v>
      </c>
      <c r="R4745">
        <v>0.76923076923076927</v>
      </c>
      <c r="S4745">
        <v>10</v>
      </c>
    </row>
    <row r="4746" spans="1:19" x14ac:dyDescent="0.2">
      <c r="A4746" t="s">
        <v>13959</v>
      </c>
      <c r="B4746" t="s">
        <v>13960</v>
      </c>
      <c r="C4746" t="s">
        <v>239</v>
      </c>
      <c r="D4746" t="s">
        <v>1002</v>
      </c>
      <c r="E4746" s="23">
        <v>42401</v>
      </c>
      <c r="F4746">
        <v>4</v>
      </c>
      <c r="G4746">
        <v>4</v>
      </c>
      <c r="H4746">
        <v>1</v>
      </c>
      <c r="I4746">
        <v>3</v>
      </c>
      <c r="J4746">
        <v>8</v>
      </c>
      <c r="K4746">
        <v>0.375</v>
      </c>
      <c r="L4746">
        <v>8</v>
      </c>
      <c r="M4746">
        <v>1</v>
      </c>
      <c r="N4746">
        <v>3</v>
      </c>
      <c r="O4746">
        <v>0.83299999999999996</v>
      </c>
      <c r="P4746">
        <v>1</v>
      </c>
      <c r="Q4746">
        <v>1</v>
      </c>
      <c r="R4746">
        <v>1</v>
      </c>
      <c r="S4746">
        <v>0</v>
      </c>
    </row>
    <row r="4747" spans="1:19" x14ac:dyDescent="0.2">
      <c r="A4747" t="s">
        <v>14146</v>
      </c>
      <c r="B4747" t="s">
        <v>14147</v>
      </c>
      <c r="C4747" t="s">
        <v>240</v>
      </c>
      <c r="D4747" t="s">
        <v>1002</v>
      </c>
      <c r="E4747" s="23">
        <v>42401</v>
      </c>
      <c r="F4747">
        <v>27</v>
      </c>
      <c r="G4747">
        <v>28</v>
      </c>
      <c r="H4747">
        <v>0.9642857142857143</v>
      </c>
      <c r="I4747">
        <v>47</v>
      </c>
      <c r="J4747">
        <v>108</v>
      </c>
      <c r="K4747">
        <v>0.43518518518518517</v>
      </c>
      <c r="L4747">
        <v>113</v>
      </c>
      <c r="M4747">
        <v>0.95575221238938057</v>
      </c>
      <c r="N4747">
        <v>47</v>
      </c>
      <c r="P4747">
        <v>1</v>
      </c>
      <c r="Q4747">
        <v>4</v>
      </c>
      <c r="R4747">
        <v>0.25</v>
      </c>
      <c r="S4747">
        <v>0</v>
      </c>
    </row>
    <row r="4748" spans="1:19" x14ac:dyDescent="0.2">
      <c r="A4748" t="s">
        <v>14323</v>
      </c>
      <c r="B4748" t="s">
        <v>14324</v>
      </c>
      <c r="C4748" t="s">
        <v>241</v>
      </c>
      <c r="D4748" t="s">
        <v>1002</v>
      </c>
      <c r="E4748" s="23">
        <v>42401</v>
      </c>
      <c r="F4748">
        <v>51</v>
      </c>
      <c r="G4748">
        <v>56</v>
      </c>
      <c r="H4748">
        <v>0.9107142857142857</v>
      </c>
      <c r="I4748">
        <v>429</v>
      </c>
      <c r="J4748">
        <v>520</v>
      </c>
      <c r="K4748">
        <v>0.82499999999999996</v>
      </c>
      <c r="L4748">
        <v>565</v>
      </c>
      <c r="M4748">
        <v>0.92035398230088494</v>
      </c>
      <c r="N4748">
        <v>403</v>
      </c>
      <c r="P4748">
        <v>2</v>
      </c>
      <c r="Q4748">
        <v>7</v>
      </c>
      <c r="R4748">
        <v>0.2857142857142857</v>
      </c>
      <c r="S4748">
        <v>26</v>
      </c>
    </row>
    <row r="4749" spans="1:19" x14ac:dyDescent="0.2">
      <c r="A4749" t="s">
        <v>14435</v>
      </c>
      <c r="B4749" t="s">
        <v>14436</v>
      </c>
      <c r="C4749" t="s">
        <v>318</v>
      </c>
      <c r="D4749" t="s">
        <v>1002</v>
      </c>
      <c r="E4749" s="23">
        <v>42401</v>
      </c>
      <c r="F4749">
        <v>0</v>
      </c>
      <c r="G4749">
        <v>0</v>
      </c>
      <c r="H4749" t="e">
        <v>#DIV/0!</v>
      </c>
      <c r="I4749">
        <v>0</v>
      </c>
      <c r="J4749">
        <v>0</v>
      </c>
      <c r="K4749" t="e">
        <v>#DIV/0!</v>
      </c>
      <c r="L4749">
        <v>0</v>
      </c>
      <c r="M4749" t="e">
        <v>#DIV/0!</v>
      </c>
      <c r="N4749">
        <v>0</v>
      </c>
      <c r="P4749">
        <v>0</v>
      </c>
      <c r="Q4749">
        <v>0</v>
      </c>
      <c r="R4749" t="e">
        <v>#DIV/0!</v>
      </c>
      <c r="S4749">
        <v>0</v>
      </c>
    </row>
    <row r="4750" spans="1:19" x14ac:dyDescent="0.2">
      <c r="A4750" t="s">
        <v>14652</v>
      </c>
      <c r="B4750" t="s">
        <v>14653</v>
      </c>
      <c r="C4750" t="s">
        <v>199</v>
      </c>
      <c r="D4750" t="s">
        <v>1000</v>
      </c>
      <c r="E4750" s="23">
        <v>42401</v>
      </c>
      <c r="F4750">
        <v>14</v>
      </c>
      <c r="G4750">
        <v>14</v>
      </c>
      <c r="H4750">
        <v>1</v>
      </c>
      <c r="I4750">
        <v>122</v>
      </c>
      <c r="J4750">
        <v>125</v>
      </c>
      <c r="K4750">
        <v>0.97599999999999998</v>
      </c>
      <c r="L4750">
        <v>125</v>
      </c>
      <c r="M4750">
        <v>1</v>
      </c>
      <c r="N4750">
        <v>121</v>
      </c>
      <c r="P4750">
        <v>1</v>
      </c>
      <c r="Q4750">
        <v>2</v>
      </c>
      <c r="R4750">
        <v>0.5</v>
      </c>
      <c r="S4750">
        <v>1</v>
      </c>
    </row>
    <row r="4751" spans="1:19" x14ac:dyDescent="0.2">
      <c r="A4751" t="s">
        <v>14918</v>
      </c>
      <c r="B4751" t="s">
        <v>14919</v>
      </c>
      <c r="C4751" t="s">
        <v>200</v>
      </c>
      <c r="D4751" t="s">
        <v>1002</v>
      </c>
      <c r="E4751" s="23">
        <v>42401</v>
      </c>
      <c r="F4751">
        <v>5</v>
      </c>
      <c r="G4751">
        <v>5</v>
      </c>
      <c r="H4751">
        <v>1</v>
      </c>
      <c r="I4751">
        <v>9</v>
      </c>
      <c r="J4751">
        <v>25</v>
      </c>
      <c r="K4751">
        <v>0.36</v>
      </c>
      <c r="L4751">
        <v>25</v>
      </c>
      <c r="M4751">
        <v>1</v>
      </c>
      <c r="N4751">
        <v>9</v>
      </c>
      <c r="P4751">
        <v>1</v>
      </c>
      <c r="Q4751">
        <v>2</v>
      </c>
      <c r="R4751">
        <v>0.5</v>
      </c>
      <c r="S4751">
        <v>0</v>
      </c>
    </row>
    <row r="4752" spans="1:19" x14ac:dyDescent="0.2">
      <c r="A4752" t="s">
        <v>15095</v>
      </c>
      <c r="B4752" t="s">
        <v>15096</v>
      </c>
      <c r="C4752" t="s">
        <v>202</v>
      </c>
      <c r="D4752" t="s">
        <v>1002</v>
      </c>
      <c r="E4752" s="23">
        <v>42401</v>
      </c>
      <c r="F4752">
        <v>9</v>
      </c>
      <c r="G4752">
        <v>9</v>
      </c>
      <c r="H4752">
        <v>1</v>
      </c>
      <c r="I4752">
        <v>113</v>
      </c>
      <c r="J4752">
        <v>100</v>
      </c>
      <c r="K4752">
        <v>1.1299999999999999</v>
      </c>
      <c r="L4752">
        <v>100</v>
      </c>
      <c r="M4752">
        <v>1</v>
      </c>
      <c r="N4752">
        <v>112</v>
      </c>
      <c r="P4752">
        <v>0</v>
      </c>
      <c r="Q4752">
        <v>0</v>
      </c>
      <c r="R4752" t="e">
        <v>#DIV/0!</v>
      </c>
      <c r="S4752">
        <v>1</v>
      </c>
    </row>
    <row r="4753" spans="1:19" x14ac:dyDescent="0.2">
      <c r="A4753" t="s">
        <v>15622</v>
      </c>
      <c r="B4753" t="s">
        <v>15623</v>
      </c>
      <c r="C4753" t="s">
        <v>228</v>
      </c>
      <c r="D4753" t="s">
        <v>1002</v>
      </c>
      <c r="E4753" s="23">
        <v>42401</v>
      </c>
      <c r="F4753">
        <v>3</v>
      </c>
      <c r="G4753">
        <v>3</v>
      </c>
      <c r="H4753">
        <v>1</v>
      </c>
      <c r="I4753">
        <v>4</v>
      </c>
      <c r="J4753">
        <v>30</v>
      </c>
      <c r="K4753">
        <v>0.13333333333333333</v>
      </c>
      <c r="L4753">
        <v>30</v>
      </c>
      <c r="M4753">
        <v>1</v>
      </c>
      <c r="N4753">
        <v>3</v>
      </c>
      <c r="P4753">
        <v>0</v>
      </c>
      <c r="Q4753">
        <v>0</v>
      </c>
      <c r="R4753" t="e">
        <v>#DIV/0!</v>
      </c>
      <c r="S4753">
        <v>1</v>
      </c>
    </row>
    <row r="4754" spans="1:19" x14ac:dyDescent="0.2">
      <c r="A4754" t="s">
        <v>15799</v>
      </c>
      <c r="B4754" t="s">
        <v>15800</v>
      </c>
      <c r="C4754" t="s">
        <v>227</v>
      </c>
      <c r="D4754" t="s">
        <v>1000</v>
      </c>
      <c r="E4754" s="23">
        <v>42401</v>
      </c>
      <c r="F4754">
        <v>3</v>
      </c>
      <c r="G4754">
        <v>3</v>
      </c>
      <c r="H4754">
        <v>1</v>
      </c>
      <c r="I4754">
        <v>4</v>
      </c>
      <c r="J4754">
        <v>30</v>
      </c>
      <c r="K4754">
        <v>0.13333333333333333</v>
      </c>
      <c r="L4754">
        <v>30</v>
      </c>
      <c r="M4754">
        <v>1</v>
      </c>
      <c r="N4754">
        <v>3</v>
      </c>
      <c r="P4754">
        <v>0</v>
      </c>
      <c r="Q4754">
        <v>0</v>
      </c>
      <c r="R4754" t="e">
        <v>#DIV/0!</v>
      </c>
      <c r="S4754">
        <v>1</v>
      </c>
    </row>
    <row r="4755" spans="1:19" x14ac:dyDescent="0.2">
      <c r="A4755" t="s">
        <v>15976</v>
      </c>
      <c r="B4755" t="s">
        <v>15977</v>
      </c>
      <c r="C4755" t="s">
        <v>203</v>
      </c>
      <c r="D4755" t="s">
        <v>1000</v>
      </c>
      <c r="E4755" s="23">
        <v>42401</v>
      </c>
      <c r="F4755">
        <v>8</v>
      </c>
      <c r="G4755">
        <v>10</v>
      </c>
      <c r="H4755">
        <v>0.8</v>
      </c>
      <c r="I4755">
        <v>21</v>
      </c>
      <c r="J4755">
        <v>47</v>
      </c>
      <c r="K4755">
        <v>0.44680851063829785</v>
      </c>
      <c r="L4755">
        <v>62</v>
      </c>
      <c r="M4755">
        <v>0.75806451612903225</v>
      </c>
      <c r="N4755">
        <v>15</v>
      </c>
      <c r="P4755">
        <v>3</v>
      </c>
      <c r="Q4755">
        <v>4</v>
      </c>
      <c r="R4755">
        <v>0.75</v>
      </c>
      <c r="S4755">
        <v>6</v>
      </c>
    </row>
    <row r="4756" spans="1:19" x14ac:dyDescent="0.2">
      <c r="A4756" t="s">
        <v>16155</v>
      </c>
      <c r="B4756" t="s">
        <v>16156</v>
      </c>
      <c r="C4756" t="s">
        <v>205</v>
      </c>
      <c r="D4756" t="s">
        <v>1002</v>
      </c>
      <c r="E4756" s="23">
        <v>42401</v>
      </c>
      <c r="F4756">
        <v>2</v>
      </c>
      <c r="G4756">
        <v>3</v>
      </c>
      <c r="H4756">
        <v>0.66666666666666663</v>
      </c>
      <c r="I4756">
        <v>17</v>
      </c>
      <c r="J4756">
        <v>20</v>
      </c>
      <c r="K4756">
        <v>0.85</v>
      </c>
      <c r="L4756">
        <v>30</v>
      </c>
      <c r="M4756">
        <v>0.66666666666666663</v>
      </c>
      <c r="N4756">
        <v>11</v>
      </c>
      <c r="O4756">
        <v>1.0625</v>
      </c>
      <c r="P4756">
        <v>3</v>
      </c>
      <c r="Q4756">
        <v>4</v>
      </c>
      <c r="R4756">
        <v>0.75</v>
      </c>
      <c r="S4756">
        <v>6</v>
      </c>
    </row>
    <row r="4757" spans="1:19" x14ac:dyDescent="0.2">
      <c r="A4757" t="s">
        <v>16332</v>
      </c>
      <c r="B4757" t="s">
        <v>16333</v>
      </c>
      <c r="C4757" t="s">
        <v>204</v>
      </c>
      <c r="D4757" t="s">
        <v>1002</v>
      </c>
      <c r="E4757" s="23">
        <v>42401</v>
      </c>
      <c r="F4757">
        <v>6</v>
      </c>
      <c r="G4757">
        <v>7</v>
      </c>
      <c r="H4757">
        <v>0.8571428571428571</v>
      </c>
      <c r="I4757">
        <v>4</v>
      </c>
      <c r="J4757">
        <v>27</v>
      </c>
      <c r="K4757">
        <v>0.14814814814814814</v>
      </c>
      <c r="L4757">
        <v>32</v>
      </c>
      <c r="M4757">
        <v>0.84375</v>
      </c>
      <c r="N4757">
        <v>4</v>
      </c>
      <c r="P4757">
        <v>0</v>
      </c>
      <c r="Q4757">
        <v>0</v>
      </c>
      <c r="R4757" t="e">
        <v>#DIV/0!</v>
      </c>
      <c r="S4757">
        <v>0</v>
      </c>
    </row>
    <row r="4758" spans="1:19" x14ac:dyDescent="0.2">
      <c r="A4758" t="s">
        <v>16650</v>
      </c>
      <c r="B4758" t="s">
        <v>16651</v>
      </c>
      <c r="C4758" t="s">
        <v>223</v>
      </c>
      <c r="D4758" t="s">
        <v>1000</v>
      </c>
      <c r="E4758" s="23">
        <v>42401</v>
      </c>
      <c r="F4758">
        <v>5</v>
      </c>
      <c r="G4758">
        <v>6</v>
      </c>
      <c r="H4758">
        <v>0.83333333333333337</v>
      </c>
      <c r="I4758">
        <v>56</v>
      </c>
      <c r="J4758">
        <v>75</v>
      </c>
      <c r="K4758">
        <v>0.7466666666666667</v>
      </c>
      <c r="L4758">
        <v>90</v>
      </c>
      <c r="M4758">
        <v>0.83333333333333337</v>
      </c>
      <c r="N4758">
        <v>52</v>
      </c>
      <c r="P4758">
        <v>0</v>
      </c>
      <c r="Q4758">
        <v>0</v>
      </c>
      <c r="R4758" t="e">
        <v>#DIV/0!</v>
      </c>
      <c r="S4758">
        <v>4</v>
      </c>
    </row>
    <row r="4759" spans="1:19" x14ac:dyDescent="0.2">
      <c r="A4759" t="s">
        <v>16829</v>
      </c>
      <c r="B4759" t="s">
        <v>16830</v>
      </c>
      <c r="C4759" t="s">
        <v>224</v>
      </c>
      <c r="D4759" t="s">
        <v>1002</v>
      </c>
      <c r="E4759" s="23">
        <v>42401</v>
      </c>
      <c r="F4759">
        <v>5</v>
      </c>
      <c r="G4759">
        <v>6</v>
      </c>
      <c r="H4759">
        <v>0.83333333333333337</v>
      </c>
      <c r="I4759">
        <v>56</v>
      </c>
      <c r="J4759">
        <v>75</v>
      </c>
      <c r="K4759">
        <v>0.7466666666666667</v>
      </c>
      <c r="L4759">
        <v>90</v>
      </c>
      <c r="M4759">
        <v>0.83333333333333337</v>
      </c>
      <c r="N4759">
        <v>52</v>
      </c>
      <c r="P4759">
        <v>0</v>
      </c>
      <c r="Q4759">
        <v>0</v>
      </c>
      <c r="R4759" t="e">
        <v>#DIV/0!</v>
      </c>
      <c r="S4759">
        <v>4</v>
      </c>
    </row>
    <row r="4760" spans="1:19" x14ac:dyDescent="0.2">
      <c r="A4760" t="s">
        <v>16927</v>
      </c>
      <c r="B4760" t="s">
        <v>16928</v>
      </c>
      <c r="C4760" t="s">
        <v>341</v>
      </c>
      <c r="D4760" t="s">
        <v>1000</v>
      </c>
      <c r="E4760" s="23">
        <v>42401</v>
      </c>
      <c r="F4760">
        <v>0</v>
      </c>
      <c r="G4760">
        <v>0</v>
      </c>
      <c r="H4760" t="e">
        <v>#DIV/0!</v>
      </c>
      <c r="I4760">
        <v>0</v>
      </c>
      <c r="J4760">
        <v>0</v>
      </c>
      <c r="K4760" t="e">
        <v>#DIV/0!</v>
      </c>
      <c r="L4760">
        <v>0</v>
      </c>
      <c r="M4760" t="e">
        <v>#DIV/0!</v>
      </c>
      <c r="N4760">
        <v>0</v>
      </c>
      <c r="P4760">
        <v>0</v>
      </c>
      <c r="Q4760">
        <v>0</v>
      </c>
      <c r="R4760" t="e">
        <v>#DIV/0!</v>
      </c>
      <c r="S4760">
        <v>0</v>
      </c>
    </row>
    <row r="4761" spans="1:19" x14ac:dyDescent="0.2">
      <c r="A4761" t="s">
        <v>16943</v>
      </c>
      <c r="B4761" t="s">
        <v>16944</v>
      </c>
      <c r="C4761" t="s">
        <v>339</v>
      </c>
      <c r="D4761" t="s">
        <v>1002</v>
      </c>
      <c r="E4761" s="23">
        <v>42401</v>
      </c>
      <c r="H4761" t="e">
        <v>#DIV/0!</v>
      </c>
      <c r="K4761" t="e">
        <v>#DIV/0!</v>
      </c>
      <c r="M4761" t="e">
        <v>#DIV/0!</v>
      </c>
      <c r="Q4761">
        <v>0</v>
      </c>
      <c r="R4761" t="e">
        <v>#DIV/0!</v>
      </c>
    </row>
    <row r="4762" spans="1:19" x14ac:dyDescent="0.2">
      <c r="A4762" t="s">
        <v>16955</v>
      </c>
      <c r="B4762" t="s">
        <v>16956</v>
      </c>
      <c r="C4762" t="s">
        <v>346</v>
      </c>
      <c r="D4762" t="s">
        <v>1000</v>
      </c>
      <c r="E4762" s="23">
        <v>42401</v>
      </c>
      <c r="F4762">
        <v>4</v>
      </c>
      <c r="G4762">
        <v>5</v>
      </c>
      <c r="H4762">
        <v>0.8</v>
      </c>
      <c r="I4762">
        <v>12</v>
      </c>
      <c r="J4762">
        <v>21</v>
      </c>
      <c r="K4762">
        <v>0.5714285714285714</v>
      </c>
      <c r="L4762">
        <v>21</v>
      </c>
      <c r="M4762">
        <v>1</v>
      </c>
      <c r="N4762">
        <v>8</v>
      </c>
      <c r="P4762">
        <v>0</v>
      </c>
      <c r="Q4762">
        <v>0</v>
      </c>
      <c r="R4762" t="e">
        <v>#DIV/0!</v>
      </c>
      <c r="S4762">
        <v>4</v>
      </c>
    </row>
    <row r="4763" spans="1:19" x14ac:dyDescent="0.2">
      <c r="A4763" t="s">
        <v>17051</v>
      </c>
      <c r="B4763" t="s">
        <v>17052</v>
      </c>
      <c r="C4763" t="s">
        <v>345</v>
      </c>
      <c r="D4763" t="s">
        <v>1002</v>
      </c>
      <c r="E4763" s="23">
        <v>42401</v>
      </c>
      <c r="F4763">
        <v>4</v>
      </c>
      <c r="G4763">
        <v>5</v>
      </c>
      <c r="H4763">
        <v>0.8</v>
      </c>
      <c r="I4763">
        <v>12</v>
      </c>
      <c r="J4763">
        <v>21</v>
      </c>
      <c r="K4763">
        <v>0.5714285714285714</v>
      </c>
      <c r="L4763">
        <v>21</v>
      </c>
      <c r="M4763">
        <v>1</v>
      </c>
      <c r="N4763">
        <v>8</v>
      </c>
      <c r="P4763">
        <v>0</v>
      </c>
      <c r="Q4763">
        <v>0</v>
      </c>
      <c r="R4763" t="e">
        <v>#DIV/0!</v>
      </c>
      <c r="S4763">
        <v>4</v>
      </c>
    </row>
    <row r="4764" spans="1:19" x14ac:dyDescent="0.2">
      <c r="A4764" t="s">
        <v>17266</v>
      </c>
      <c r="B4764" t="s">
        <v>17267</v>
      </c>
      <c r="C4764" t="s">
        <v>225</v>
      </c>
      <c r="D4764" t="s">
        <v>1000</v>
      </c>
      <c r="E4764" s="23">
        <v>42401</v>
      </c>
      <c r="F4764">
        <v>3</v>
      </c>
      <c r="G4764">
        <v>5</v>
      </c>
      <c r="H4764">
        <v>0.6</v>
      </c>
      <c r="I4764">
        <v>36</v>
      </c>
      <c r="J4764">
        <v>30</v>
      </c>
      <c r="K4764">
        <v>1.2</v>
      </c>
      <c r="L4764">
        <v>50</v>
      </c>
      <c r="M4764">
        <v>0.6</v>
      </c>
      <c r="N4764">
        <v>36</v>
      </c>
      <c r="P4764">
        <v>0</v>
      </c>
      <c r="Q4764">
        <v>0</v>
      </c>
      <c r="R4764" t="e">
        <v>#DIV/0!</v>
      </c>
      <c r="S4764">
        <v>0</v>
      </c>
    </row>
    <row r="4765" spans="1:19" x14ac:dyDescent="0.2">
      <c r="A4765" t="s">
        <v>17473</v>
      </c>
      <c r="B4765" t="s">
        <v>17474</v>
      </c>
      <c r="C4765" t="s">
        <v>226</v>
      </c>
      <c r="D4765" t="s">
        <v>1002</v>
      </c>
      <c r="E4765" s="23">
        <v>42401</v>
      </c>
      <c r="F4765">
        <v>3</v>
      </c>
      <c r="G4765">
        <v>5</v>
      </c>
      <c r="H4765">
        <v>0.6</v>
      </c>
      <c r="I4765">
        <v>36</v>
      </c>
      <c r="J4765">
        <v>30</v>
      </c>
      <c r="K4765">
        <v>1.2</v>
      </c>
      <c r="L4765">
        <v>50</v>
      </c>
      <c r="M4765">
        <v>0.6</v>
      </c>
      <c r="N4765">
        <v>36</v>
      </c>
      <c r="P4765">
        <v>0</v>
      </c>
      <c r="Q4765">
        <v>0</v>
      </c>
      <c r="R4765" t="e">
        <v>#DIV/0!</v>
      </c>
      <c r="S4765">
        <v>0</v>
      </c>
    </row>
    <row r="4766" spans="1:19" x14ac:dyDescent="0.2">
      <c r="A4766" t="s">
        <v>17650</v>
      </c>
      <c r="B4766" t="s">
        <v>17651</v>
      </c>
      <c r="C4766" t="s">
        <v>232</v>
      </c>
      <c r="D4766" t="s">
        <v>1000</v>
      </c>
      <c r="E4766" s="23">
        <v>42401</v>
      </c>
      <c r="F4766">
        <v>13</v>
      </c>
      <c r="G4766">
        <v>14</v>
      </c>
      <c r="H4766">
        <v>0.9285714285714286</v>
      </c>
      <c r="I4766">
        <v>107</v>
      </c>
      <c r="J4766">
        <v>124</v>
      </c>
      <c r="K4766">
        <v>0.86290322580645162</v>
      </c>
      <c r="L4766">
        <v>134</v>
      </c>
      <c r="M4766">
        <v>0.92537313432835822</v>
      </c>
      <c r="N4766">
        <v>100</v>
      </c>
      <c r="P4766">
        <v>0</v>
      </c>
      <c r="Q4766">
        <v>0</v>
      </c>
      <c r="R4766" t="e">
        <v>#DIV/0!</v>
      </c>
      <c r="S4766">
        <v>7</v>
      </c>
    </row>
    <row r="4767" spans="1:19" x14ac:dyDescent="0.2">
      <c r="A4767" t="s">
        <v>17847</v>
      </c>
      <c r="B4767" t="s">
        <v>17848</v>
      </c>
      <c r="C4767" t="s">
        <v>231</v>
      </c>
      <c r="D4767" t="s">
        <v>1002</v>
      </c>
      <c r="E4767" s="23">
        <v>42401</v>
      </c>
      <c r="F4767">
        <v>13</v>
      </c>
      <c r="G4767">
        <v>14</v>
      </c>
      <c r="H4767">
        <v>0.9285714285714286</v>
      </c>
      <c r="I4767">
        <v>107</v>
      </c>
      <c r="J4767">
        <v>124</v>
      </c>
      <c r="K4767">
        <v>0.86290322580645162</v>
      </c>
      <c r="L4767">
        <v>134</v>
      </c>
      <c r="M4767">
        <v>0.92537313432835822</v>
      </c>
      <c r="N4767">
        <v>100</v>
      </c>
      <c r="P4767">
        <v>0</v>
      </c>
      <c r="Q4767">
        <v>0</v>
      </c>
      <c r="R4767" t="e">
        <v>#DIV/0!</v>
      </c>
      <c r="S4767">
        <v>7</v>
      </c>
    </row>
    <row r="4768" spans="1:19" x14ac:dyDescent="0.2">
      <c r="A4768" t="s">
        <v>18024</v>
      </c>
      <c r="B4768" t="s">
        <v>18025</v>
      </c>
      <c r="C4768" t="s">
        <v>317</v>
      </c>
      <c r="D4768" t="s">
        <v>1000</v>
      </c>
      <c r="E4768" s="23">
        <v>42401</v>
      </c>
      <c r="F4768">
        <v>10</v>
      </c>
      <c r="G4768">
        <v>10</v>
      </c>
      <c r="H4768">
        <v>1</v>
      </c>
      <c r="I4768">
        <v>17</v>
      </c>
      <c r="J4768">
        <v>26</v>
      </c>
      <c r="K4768">
        <v>0.65384615384615385</v>
      </c>
      <c r="L4768">
        <v>26</v>
      </c>
      <c r="M4768">
        <v>1</v>
      </c>
      <c r="N4768">
        <v>17</v>
      </c>
      <c r="P4768">
        <v>0</v>
      </c>
      <c r="Q4768">
        <v>2</v>
      </c>
      <c r="R4768">
        <v>0</v>
      </c>
      <c r="S4768">
        <v>0</v>
      </c>
    </row>
    <row r="4769" spans="1:19" x14ac:dyDescent="0.2">
      <c r="A4769" t="s">
        <v>18203</v>
      </c>
      <c r="B4769" t="s">
        <v>18204</v>
      </c>
      <c r="C4769" t="s">
        <v>316</v>
      </c>
      <c r="D4769" t="s">
        <v>1002</v>
      </c>
      <c r="E4769" s="23">
        <v>42401</v>
      </c>
      <c r="F4769">
        <v>10</v>
      </c>
      <c r="G4769">
        <v>10</v>
      </c>
      <c r="H4769">
        <v>1</v>
      </c>
      <c r="I4769">
        <v>17</v>
      </c>
      <c r="J4769">
        <v>26</v>
      </c>
      <c r="K4769">
        <v>0.65384615384615385</v>
      </c>
      <c r="L4769">
        <v>26</v>
      </c>
      <c r="M4769">
        <v>1</v>
      </c>
      <c r="N4769">
        <v>17</v>
      </c>
      <c r="P4769">
        <v>0</v>
      </c>
      <c r="Q4769">
        <v>2</v>
      </c>
      <c r="R4769">
        <v>0</v>
      </c>
      <c r="S4769">
        <v>0</v>
      </c>
    </row>
    <row r="4770" spans="1:19" x14ac:dyDescent="0.2">
      <c r="A4770" t="s">
        <v>18456</v>
      </c>
      <c r="B4770" t="s">
        <v>18457</v>
      </c>
      <c r="C4770" t="s">
        <v>214</v>
      </c>
      <c r="D4770" t="s">
        <v>1000</v>
      </c>
      <c r="E4770" s="23">
        <v>42401</v>
      </c>
      <c r="F4770">
        <v>17</v>
      </c>
      <c r="G4770">
        <v>17</v>
      </c>
      <c r="H4770">
        <v>1</v>
      </c>
      <c r="I4770">
        <v>109</v>
      </c>
      <c r="J4770">
        <v>145</v>
      </c>
      <c r="K4770">
        <v>0.75172413793103443</v>
      </c>
      <c r="L4770">
        <v>145</v>
      </c>
      <c r="M4770">
        <v>1</v>
      </c>
      <c r="N4770">
        <v>91</v>
      </c>
      <c r="P4770">
        <v>11</v>
      </c>
      <c r="Q4770">
        <v>17</v>
      </c>
      <c r="R4770">
        <v>0.6470588235294118</v>
      </c>
      <c r="S4770">
        <v>18</v>
      </c>
    </row>
    <row r="4771" spans="1:19" x14ac:dyDescent="0.2">
      <c r="A4771" t="s">
        <v>18635</v>
      </c>
      <c r="B4771" t="s">
        <v>18636</v>
      </c>
      <c r="C4771" t="s">
        <v>215</v>
      </c>
      <c r="D4771" t="s">
        <v>1002</v>
      </c>
      <c r="E4771" s="23">
        <v>42401</v>
      </c>
      <c r="F4771">
        <v>7</v>
      </c>
      <c r="G4771">
        <v>7</v>
      </c>
      <c r="H4771">
        <v>1</v>
      </c>
      <c r="I4771">
        <v>35</v>
      </c>
      <c r="J4771">
        <v>45</v>
      </c>
      <c r="K4771">
        <v>0.77777777777777779</v>
      </c>
      <c r="L4771">
        <v>45</v>
      </c>
      <c r="M4771">
        <v>1</v>
      </c>
      <c r="N4771">
        <v>27</v>
      </c>
      <c r="O4771">
        <v>0.95</v>
      </c>
      <c r="P4771">
        <v>9</v>
      </c>
      <c r="Q4771">
        <v>10</v>
      </c>
      <c r="R4771">
        <v>0.9</v>
      </c>
      <c r="S4771">
        <v>8</v>
      </c>
    </row>
    <row r="4772" spans="1:19" x14ac:dyDescent="0.2">
      <c r="A4772" t="s">
        <v>18812</v>
      </c>
      <c r="B4772" t="s">
        <v>18813</v>
      </c>
      <c r="C4772" t="s">
        <v>216</v>
      </c>
      <c r="D4772" t="s">
        <v>1002</v>
      </c>
      <c r="E4772" s="23">
        <v>42401</v>
      </c>
      <c r="F4772">
        <v>10</v>
      </c>
      <c r="G4772">
        <v>10</v>
      </c>
      <c r="H4772">
        <v>1</v>
      </c>
      <c r="I4772">
        <v>74</v>
      </c>
      <c r="J4772">
        <v>100</v>
      </c>
      <c r="K4772">
        <v>0.74</v>
      </c>
      <c r="L4772">
        <v>100</v>
      </c>
      <c r="M4772">
        <v>1</v>
      </c>
      <c r="N4772">
        <v>64</v>
      </c>
      <c r="P4772">
        <v>2</v>
      </c>
      <c r="Q4772">
        <v>7</v>
      </c>
      <c r="R4772">
        <v>0.2857142857142857</v>
      </c>
      <c r="S4772">
        <v>10</v>
      </c>
    </row>
    <row r="4773" spans="1:19" x14ac:dyDescent="0.2">
      <c r="A4773" t="s">
        <v>18989</v>
      </c>
      <c r="B4773" t="s">
        <v>18990</v>
      </c>
      <c r="C4773" t="s">
        <v>229</v>
      </c>
      <c r="D4773" t="s">
        <v>1002</v>
      </c>
      <c r="E4773" s="23">
        <v>42401</v>
      </c>
      <c r="F4773">
        <v>2</v>
      </c>
      <c r="G4773">
        <v>2</v>
      </c>
      <c r="H4773">
        <v>1</v>
      </c>
      <c r="I4773">
        <v>8</v>
      </c>
      <c r="J4773">
        <v>15</v>
      </c>
      <c r="K4773">
        <v>0.53333333333333333</v>
      </c>
      <c r="L4773">
        <v>15</v>
      </c>
      <c r="M4773">
        <v>1</v>
      </c>
      <c r="N4773">
        <v>4</v>
      </c>
      <c r="P4773">
        <v>2</v>
      </c>
      <c r="Q4773">
        <v>2</v>
      </c>
      <c r="R4773">
        <v>1</v>
      </c>
      <c r="S4773">
        <v>4</v>
      </c>
    </row>
    <row r="4774" spans="1:19" x14ac:dyDescent="0.2">
      <c r="A4774" t="s">
        <v>19166</v>
      </c>
      <c r="B4774" t="s">
        <v>19167</v>
      </c>
      <c r="C4774" t="s">
        <v>230</v>
      </c>
      <c r="D4774" t="s">
        <v>1000</v>
      </c>
      <c r="E4774" s="23">
        <v>42401</v>
      </c>
      <c r="F4774">
        <v>2</v>
      </c>
      <c r="G4774">
        <v>2</v>
      </c>
      <c r="H4774">
        <v>1</v>
      </c>
      <c r="I4774">
        <v>8</v>
      </c>
      <c r="J4774">
        <v>15</v>
      </c>
      <c r="K4774">
        <v>0.53333333333333333</v>
      </c>
      <c r="L4774">
        <v>15</v>
      </c>
      <c r="M4774">
        <v>1</v>
      </c>
      <c r="N4774">
        <v>4</v>
      </c>
      <c r="P4774">
        <v>2</v>
      </c>
      <c r="Q4774">
        <v>2</v>
      </c>
      <c r="R4774">
        <v>1</v>
      </c>
      <c r="S4774">
        <v>4</v>
      </c>
    </row>
    <row r="4775" spans="1:19" x14ac:dyDescent="0.2">
      <c r="A4775" t="s">
        <v>19345</v>
      </c>
      <c r="B4775" t="s">
        <v>19346</v>
      </c>
      <c r="C4775" t="s">
        <v>234</v>
      </c>
      <c r="D4775" t="s">
        <v>1000</v>
      </c>
      <c r="E4775" s="23">
        <v>42401</v>
      </c>
      <c r="F4775">
        <v>3</v>
      </c>
      <c r="G4775">
        <v>3</v>
      </c>
      <c r="H4775">
        <v>1</v>
      </c>
      <c r="I4775">
        <v>10</v>
      </c>
      <c r="J4775">
        <v>30</v>
      </c>
      <c r="K4775">
        <v>0.33333333333333331</v>
      </c>
      <c r="L4775">
        <v>30</v>
      </c>
      <c r="M4775">
        <v>1</v>
      </c>
      <c r="N4775">
        <v>10</v>
      </c>
      <c r="P4775">
        <v>0</v>
      </c>
      <c r="Q4775">
        <v>0</v>
      </c>
      <c r="R4775" t="e">
        <v>#DIV/0!</v>
      </c>
      <c r="S4775">
        <v>0</v>
      </c>
    </row>
    <row r="4776" spans="1:19" x14ac:dyDescent="0.2">
      <c r="A4776" t="s">
        <v>19524</v>
      </c>
      <c r="B4776" t="s">
        <v>19525</v>
      </c>
      <c r="C4776" t="s">
        <v>233</v>
      </c>
      <c r="D4776" t="s">
        <v>1002</v>
      </c>
      <c r="E4776" s="23">
        <v>42401</v>
      </c>
      <c r="F4776">
        <v>3</v>
      </c>
      <c r="G4776">
        <v>3</v>
      </c>
      <c r="H4776">
        <v>1</v>
      </c>
      <c r="I4776">
        <v>10</v>
      </c>
      <c r="J4776">
        <v>30</v>
      </c>
      <c r="K4776">
        <v>0.33333333333333331</v>
      </c>
      <c r="L4776">
        <v>30</v>
      </c>
      <c r="M4776">
        <v>1</v>
      </c>
      <c r="N4776">
        <v>10</v>
      </c>
      <c r="P4776">
        <v>0</v>
      </c>
      <c r="Q4776">
        <v>0</v>
      </c>
      <c r="R4776" t="e">
        <v>#DIV/0!</v>
      </c>
      <c r="S4776">
        <v>0</v>
      </c>
    </row>
    <row r="4777" spans="1:19" x14ac:dyDescent="0.2">
      <c r="A4777" t="s">
        <v>19622</v>
      </c>
      <c r="B4777" t="s">
        <v>19623</v>
      </c>
      <c r="C4777" t="s">
        <v>342</v>
      </c>
      <c r="D4777" t="s">
        <v>1000</v>
      </c>
      <c r="E4777" s="23">
        <v>42401</v>
      </c>
      <c r="F4777">
        <v>4</v>
      </c>
      <c r="G4777">
        <v>4</v>
      </c>
      <c r="H4777">
        <v>1</v>
      </c>
      <c r="I4777">
        <v>21</v>
      </c>
      <c r="J4777">
        <v>40</v>
      </c>
      <c r="K4777">
        <v>0.52500000000000002</v>
      </c>
      <c r="L4777">
        <v>40</v>
      </c>
      <c r="M4777">
        <v>1</v>
      </c>
      <c r="N4777">
        <v>21</v>
      </c>
      <c r="P4777">
        <v>0</v>
      </c>
      <c r="Q4777">
        <v>0</v>
      </c>
      <c r="R4777" t="e">
        <v>#DIV/0!</v>
      </c>
      <c r="S4777">
        <v>0</v>
      </c>
    </row>
    <row r="4778" spans="1:19" x14ac:dyDescent="0.2">
      <c r="A4778" t="s">
        <v>19722</v>
      </c>
      <c r="B4778" t="s">
        <v>19723</v>
      </c>
      <c r="C4778" t="s">
        <v>340</v>
      </c>
      <c r="D4778" t="s">
        <v>1002</v>
      </c>
      <c r="E4778" s="23">
        <v>42401</v>
      </c>
      <c r="F4778">
        <v>4</v>
      </c>
      <c r="G4778">
        <v>4</v>
      </c>
      <c r="H4778">
        <v>1</v>
      </c>
      <c r="I4778">
        <v>21</v>
      </c>
      <c r="J4778">
        <v>40</v>
      </c>
      <c r="K4778">
        <v>0.52500000000000002</v>
      </c>
      <c r="L4778">
        <v>40</v>
      </c>
      <c r="M4778">
        <v>1</v>
      </c>
      <c r="N4778">
        <v>21</v>
      </c>
      <c r="P4778">
        <v>0</v>
      </c>
      <c r="Q4778">
        <v>0</v>
      </c>
      <c r="R4778" t="e">
        <v>#DIV/0!</v>
      </c>
      <c r="S4778">
        <v>0</v>
      </c>
    </row>
    <row r="4779" spans="1:19" x14ac:dyDescent="0.2">
      <c r="A4779" t="s">
        <v>19899</v>
      </c>
      <c r="B4779" t="s">
        <v>19900</v>
      </c>
      <c r="C4779" t="s">
        <v>220</v>
      </c>
      <c r="D4779" t="s">
        <v>1000</v>
      </c>
      <c r="E4779" s="23">
        <v>42401</v>
      </c>
      <c r="F4779">
        <v>15</v>
      </c>
      <c r="G4779">
        <v>16</v>
      </c>
      <c r="H4779">
        <v>0.9375</v>
      </c>
      <c r="I4779">
        <v>35</v>
      </c>
      <c r="J4779">
        <v>44</v>
      </c>
      <c r="K4779">
        <v>0.79545454545454541</v>
      </c>
      <c r="L4779">
        <v>48</v>
      </c>
      <c r="M4779">
        <v>0.91666666666666663</v>
      </c>
      <c r="N4779">
        <v>25</v>
      </c>
      <c r="P4779">
        <v>11</v>
      </c>
      <c r="Q4779">
        <v>14</v>
      </c>
      <c r="R4779">
        <v>0.7857142857142857</v>
      </c>
      <c r="S4779">
        <v>10</v>
      </c>
    </row>
    <row r="4780" spans="1:19" x14ac:dyDescent="0.2">
      <c r="A4780" t="s">
        <v>20078</v>
      </c>
      <c r="B4780" t="s">
        <v>20079</v>
      </c>
      <c r="C4780" t="s">
        <v>221</v>
      </c>
      <c r="D4780" t="s">
        <v>1002</v>
      </c>
      <c r="E4780" s="23">
        <v>42401</v>
      </c>
      <c r="F4780">
        <v>11</v>
      </c>
      <c r="G4780">
        <v>12</v>
      </c>
      <c r="H4780">
        <v>0.91666666666666663</v>
      </c>
      <c r="I4780">
        <v>32</v>
      </c>
      <c r="J4780">
        <v>36</v>
      </c>
      <c r="K4780">
        <v>0.88888888888888884</v>
      </c>
      <c r="L4780">
        <v>40</v>
      </c>
      <c r="M4780">
        <v>0.9</v>
      </c>
      <c r="N4780">
        <v>22</v>
      </c>
      <c r="O4780">
        <v>0.73109090909090912</v>
      </c>
      <c r="P4780">
        <v>10</v>
      </c>
      <c r="Q4780">
        <v>13</v>
      </c>
      <c r="R4780">
        <v>0.76923076923076927</v>
      </c>
      <c r="S4780">
        <v>10</v>
      </c>
    </row>
    <row r="4781" spans="1:19" x14ac:dyDescent="0.2">
      <c r="A4781" t="s">
        <v>20255</v>
      </c>
      <c r="B4781" t="s">
        <v>20256</v>
      </c>
      <c r="C4781" t="s">
        <v>222</v>
      </c>
      <c r="D4781" t="s">
        <v>1002</v>
      </c>
      <c r="E4781" s="23">
        <v>42401</v>
      </c>
      <c r="F4781">
        <v>4</v>
      </c>
      <c r="G4781">
        <v>4</v>
      </c>
      <c r="H4781">
        <v>1</v>
      </c>
      <c r="I4781">
        <v>3</v>
      </c>
      <c r="J4781">
        <v>8</v>
      </c>
      <c r="K4781">
        <v>0.375</v>
      </c>
      <c r="L4781">
        <v>8</v>
      </c>
      <c r="M4781">
        <v>1</v>
      </c>
      <c r="N4781">
        <v>3</v>
      </c>
      <c r="O4781">
        <v>0.83299999999999996</v>
      </c>
      <c r="P4781">
        <v>1</v>
      </c>
      <c r="Q4781">
        <v>1</v>
      </c>
      <c r="R4781">
        <v>1</v>
      </c>
      <c r="S4781">
        <v>0</v>
      </c>
    </row>
    <row r="4782" spans="1:19" x14ac:dyDescent="0.2">
      <c r="A4782" t="s">
        <v>20432</v>
      </c>
      <c r="B4782" t="s">
        <v>20433</v>
      </c>
      <c r="C4782" t="s">
        <v>211</v>
      </c>
      <c r="D4782" t="s">
        <v>1002</v>
      </c>
      <c r="E4782" s="23">
        <v>42401</v>
      </c>
      <c r="F4782">
        <v>3</v>
      </c>
      <c r="G4782">
        <v>3</v>
      </c>
      <c r="H4782">
        <v>1</v>
      </c>
      <c r="I4782">
        <v>42</v>
      </c>
      <c r="J4782">
        <v>36</v>
      </c>
      <c r="K4782">
        <v>1.1666666666666667</v>
      </c>
      <c r="L4782">
        <v>36</v>
      </c>
      <c r="M4782">
        <v>1</v>
      </c>
      <c r="N4782">
        <v>35</v>
      </c>
      <c r="P4782">
        <v>3</v>
      </c>
      <c r="Q4782">
        <v>4</v>
      </c>
      <c r="R4782">
        <v>0.75</v>
      </c>
      <c r="S4782">
        <v>7</v>
      </c>
    </row>
    <row r="4783" spans="1:19" x14ac:dyDescent="0.2">
      <c r="A4783" t="s">
        <v>20609</v>
      </c>
      <c r="B4783" t="s">
        <v>20610</v>
      </c>
      <c r="C4783" t="s">
        <v>207</v>
      </c>
      <c r="D4783" t="s">
        <v>1000</v>
      </c>
      <c r="E4783" s="23">
        <v>42401</v>
      </c>
      <c r="F4783">
        <v>12</v>
      </c>
      <c r="G4783">
        <v>12</v>
      </c>
      <c r="H4783">
        <v>1</v>
      </c>
      <c r="I4783">
        <v>80</v>
      </c>
      <c r="J4783">
        <v>96</v>
      </c>
      <c r="K4783">
        <v>0.83333333333333337</v>
      </c>
      <c r="L4783">
        <v>96</v>
      </c>
      <c r="M4783">
        <v>1</v>
      </c>
      <c r="N4783">
        <v>70</v>
      </c>
      <c r="P4783">
        <v>5</v>
      </c>
      <c r="Q4783">
        <v>7</v>
      </c>
      <c r="R4783">
        <v>0.7142857142857143</v>
      </c>
      <c r="S4783">
        <v>10</v>
      </c>
    </row>
    <row r="4784" spans="1:19" x14ac:dyDescent="0.2">
      <c r="A4784" t="s">
        <v>20853</v>
      </c>
      <c r="B4784" t="s">
        <v>20854</v>
      </c>
      <c r="C4784" t="s">
        <v>210</v>
      </c>
      <c r="D4784" t="s">
        <v>1002</v>
      </c>
      <c r="E4784" s="23">
        <v>42401</v>
      </c>
      <c r="F4784">
        <v>7</v>
      </c>
      <c r="G4784">
        <v>7</v>
      </c>
      <c r="H4784">
        <v>1</v>
      </c>
      <c r="I4784">
        <v>23</v>
      </c>
      <c r="J4784">
        <v>50</v>
      </c>
      <c r="K4784">
        <v>0.46</v>
      </c>
      <c r="L4784">
        <v>50</v>
      </c>
      <c r="M4784">
        <v>1</v>
      </c>
      <c r="N4784">
        <v>20</v>
      </c>
      <c r="O4784">
        <v>1</v>
      </c>
      <c r="P4784">
        <v>2</v>
      </c>
      <c r="Q4784">
        <v>3</v>
      </c>
      <c r="R4784">
        <v>0.66666666666666663</v>
      </c>
      <c r="S4784">
        <v>3</v>
      </c>
    </row>
    <row r="4785" spans="1:19" x14ac:dyDescent="0.2">
      <c r="A4785" t="s">
        <v>21030</v>
      </c>
      <c r="B4785" t="s">
        <v>21031</v>
      </c>
      <c r="C4785" t="s">
        <v>208</v>
      </c>
      <c r="D4785" t="s">
        <v>1002</v>
      </c>
      <c r="E4785" s="23">
        <v>42401</v>
      </c>
      <c r="F4785">
        <v>2</v>
      </c>
      <c r="G4785">
        <v>2</v>
      </c>
      <c r="H4785">
        <v>1</v>
      </c>
      <c r="I4785">
        <v>15</v>
      </c>
      <c r="J4785">
        <v>10</v>
      </c>
      <c r="K4785">
        <v>1.5</v>
      </c>
      <c r="L4785">
        <v>10</v>
      </c>
      <c r="M4785">
        <v>1</v>
      </c>
      <c r="N4785">
        <v>15</v>
      </c>
      <c r="P4785">
        <v>0</v>
      </c>
      <c r="Q4785">
        <v>0</v>
      </c>
      <c r="R4785" t="e">
        <v>#DIV/0!</v>
      </c>
      <c r="S4785">
        <v>0</v>
      </c>
    </row>
    <row r="4786" spans="1:19" x14ac:dyDescent="0.2">
      <c r="A4786" t="s">
        <v>21285</v>
      </c>
      <c r="B4786" t="s">
        <v>21286</v>
      </c>
      <c r="C4786" t="s">
        <v>213</v>
      </c>
      <c r="D4786" t="s">
        <v>1002</v>
      </c>
      <c r="E4786" s="23">
        <v>42401</v>
      </c>
      <c r="F4786">
        <v>2</v>
      </c>
      <c r="G4786">
        <v>3</v>
      </c>
      <c r="H4786">
        <v>0.66666666666666663</v>
      </c>
      <c r="I4786">
        <v>16</v>
      </c>
      <c r="J4786">
        <v>18</v>
      </c>
      <c r="K4786">
        <v>0.88888888888888884</v>
      </c>
      <c r="L4786">
        <v>25</v>
      </c>
      <c r="M4786">
        <v>0.72</v>
      </c>
      <c r="N4786">
        <v>11</v>
      </c>
      <c r="P4786">
        <v>1</v>
      </c>
      <c r="Q4786">
        <v>3</v>
      </c>
      <c r="R4786">
        <v>0.33333333333333331</v>
      </c>
      <c r="S4786">
        <v>5</v>
      </c>
    </row>
    <row r="4787" spans="1:19" x14ac:dyDescent="0.2">
      <c r="A4787" t="s">
        <v>21527</v>
      </c>
      <c r="B4787" t="s">
        <v>21528</v>
      </c>
      <c r="C4787" t="s">
        <v>212</v>
      </c>
      <c r="D4787" t="s">
        <v>1000</v>
      </c>
      <c r="E4787" s="23">
        <v>42401</v>
      </c>
      <c r="F4787">
        <v>2</v>
      </c>
      <c r="G4787">
        <v>3</v>
      </c>
      <c r="H4787">
        <v>0.66666666666666663</v>
      </c>
      <c r="I4787">
        <v>16</v>
      </c>
      <c r="J4787">
        <v>18</v>
      </c>
      <c r="K4787">
        <v>0.88888888888888884</v>
      </c>
      <c r="L4787">
        <v>25</v>
      </c>
      <c r="M4787">
        <v>0.72</v>
      </c>
      <c r="N4787">
        <v>11</v>
      </c>
      <c r="P4787">
        <v>1</v>
      </c>
      <c r="Q4787">
        <v>3</v>
      </c>
      <c r="R4787">
        <v>0.33333333333333331</v>
      </c>
      <c r="S4787">
        <v>5</v>
      </c>
    </row>
    <row r="4788" spans="1:19" x14ac:dyDescent="0.2">
      <c r="A4788" t="s">
        <v>21736</v>
      </c>
      <c r="B4788" t="s">
        <v>21737</v>
      </c>
      <c r="C4788" t="s">
        <v>217</v>
      </c>
      <c r="D4788" t="s">
        <v>1000</v>
      </c>
      <c r="E4788" s="23">
        <v>42401</v>
      </c>
      <c r="F4788">
        <v>4</v>
      </c>
      <c r="G4788">
        <v>4</v>
      </c>
      <c r="H4788">
        <v>1</v>
      </c>
      <c r="I4788">
        <v>2</v>
      </c>
      <c r="J4788">
        <v>20</v>
      </c>
      <c r="K4788">
        <v>0.1</v>
      </c>
      <c r="L4788">
        <v>20</v>
      </c>
      <c r="M4788">
        <v>1</v>
      </c>
      <c r="N4788">
        <v>2</v>
      </c>
      <c r="P4788">
        <v>0</v>
      </c>
      <c r="Q4788">
        <v>0</v>
      </c>
      <c r="R4788" t="e">
        <v>#DIV/0!</v>
      </c>
      <c r="S4788">
        <v>0</v>
      </c>
    </row>
    <row r="4789" spans="1:19" x14ac:dyDescent="0.2">
      <c r="A4789" t="s">
        <v>21980</v>
      </c>
      <c r="B4789" t="s">
        <v>21981</v>
      </c>
      <c r="C4789" t="s">
        <v>218</v>
      </c>
      <c r="D4789" t="s">
        <v>1002</v>
      </c>
      <c r="E4789" s="23">
        <v>42401</v>
      </c>
      <c r="F4789">
        <v>4</v>
      </c>
      <c r="G4789">
        <v>4</v>
      </c>
      <c r="H4789">
        <v>1</v>
      </c>
      <c r="I4789">
        <v>2</v>
      </c>
      <c r="J4789">
        <v>20</v>
      </c>
      <c r="K4789">
        <v>0.1</v>
      </c>
      <c r="L4789">
        <v>20</v>
      </c>
      <c r="M4789">
        <v>1</v>
      </c>
      <c r="N4789">
        <v>2</v>
      </c>
      <c r="P4789">
        <v>0</v>
      </c>
      <c r="Q4789">
        <v>0</v>
      </c>
      <c r="R4789" t="e">
        <v>#DIV/0!</v>
      </c>
      <c r="S4789">
        <v>0</v>
      </c>
    </row>
    <row r="4790" spans="1:19" x14ac:dyDescent="0.2">
      <c r="A4790" t="s">
        <v>22157</v>
      </c>
      <c r="B4790" t="s">
        <v>22158</v>
      </c>
      <c r="C4790" t="s">
        <v>219</v>
      </c>
      <c r="D4790" t="s">
        <v>1002</v>
      </c>
      <c r="E4790" s="23">
        <v>42401</v>
      </c>
      <c r="H4790" t="e">
        <v>#DIV/0!</v>
      </c>
      <c r="K4790" t="e">
        <v>#DIV/0!</v>
      </c>
      <c r="M4790" t="e">
        <v>#DIV/0!</v>
      </c>
      <c r="R4790" t="e">
        <v>#DIV/0!</v>
      </c>
    </row>
    <row r="4791" spans="1:19" x14ac:dyDescent="0.2">
      <c r="A4791" t="s">
        <v>9327</v>
      </c>
      <c r="B4791" t="s">
        <v>9328</v>
      </c>
      <c r="C4791" t="s">
        <v>211</v>
      </c>
      <c r="D4791" t="s">
        <v>1000</v>
      </c>
      <c r="E4791" s="23">
        <v>42430</v>
      </c>
      <c r="F4791">
        <v>3</v>
      </c>
      <c r="G4791">
        <v>3</v>
      </c>
      <c r="H4791">
        <v>1</v>
      </c>
      <c r="I4791">
        <v>31</v>
      </c>
      <c r="J4791">
        <v>36</v>
      </c>
      <c r="K4791">
        <v>0.86111111111111116</v>
      </c>
      <c r="L4791">
        <v>36</v>
      </c>
      <c r="M4791">
        <v>1</v>
      </c>
      <c r="N4791">
        <v>26</v>
      </c>
      <c r="P4791">
        <v>0</v>
      </c>
      <c r="Q4791">
        <v>11</v>
      </c>
      <c r="R4791">
        <v>0</v>
      </c>
      <c r="S4791">
        <v>5</v>
      </c>
    </row>
    <row r="4792" spans="1:19" x14ac:dyDescent="0.2">
      <c r="A4792" t="s">
        <v>8488</v>
      </c>
      <c r="B4792" t="s">
        <v>8489</v>
      </c>
      <c r="C4792" t="s">
        <v>213</v>
      </c>
      <c r="D4792" t="s">
        <v>1000</v>
      </c>
      <c r="E4792" s="23">
        <v>42430</v>
      </c>
      <c r="F4792">
        <v>2</v>
      </c>
      <c r="G4792">
        <v>3</v>
      </c>
      <c r="H4792">
        <v>0.66666666666666663</v>
      </c>
      <c r="I4792">
        <v>14</v>
      </c>
      <c r="J4792">
        <v>18</v>
      </c>
      <c r="K4792">
        <v>0.77777777777777779</v>
      </c>
      <c r="L4792">
        <v>25</v>
      </c>
      <c r="M4792">
        <v>0.72</v>
      </c>
      <c r="N4792">
        <v>11</v>
      </c>
      <c r="P4792">
        <v>1</v>
      </c>
      <c r="Q4792">
        <v>4</v>
      </c>
      <c r="R4792">
        <v>0.25</v>
      </c>
      <c r="S4792">
        <v>3</v>
      </c>
    </row>
    <row r="4793" spans="1:19" x14ac:dyDescent="0.2">
      <c r="A4793" t="s">
        <v>5064</v>
      </c>
      <c r="B4793" t="s">
        <v>5065</v>
      </c>
      <c r="C4793" t="s">
        <v>229</v>
      </c>
      <c r="D4793" t="s">
        <v>1000</v>
      </c>
      <c r="E4793" s="23">
        <v>42430</v>
      </c>
      <c r="F4793">
        <v>1</v>
      </c>
      <c r="G4793">
        <v>2</v>
      </c>
      <c r="H4793">
        <v>0.5</v>
      </c>
      <c r="I4793">
        <v>7</v>
      </c>
      <c r="J4793">
        <v>10</v>
      </c>
      <c r="K4793">
        <v>0.7</v>
      </c>
      <c r="L4793">
        <v>15</v>
      </c>
      <c r="M4793">
        <v>0.66666666666666663</v>
      </c>
      <c r="N4793">
        <v>6</v>
      </c>
      <c r="P4793">
        <v>0</v>
      </c>
      <c r="Q4793">
        <v>2</v>
      </c>
      <c r="R4793">
        <v>0</v>
      </c>
      <c r="S4793">
        <v>1</v>
      </c>
    </row>
    <row r="4794" spans="1:19" x14ac:dyDescent="0.2">
      <c r="A4794" t="s">
        <v>11074</v>
      </c>
      <c r="B4794" t="s">
        <v>11075</v>
      </c>
      <c r="C4794" t="s">
        <v>228</v>
      </c>
      <c r="D4794" t="s">
        <v>1000</v>
      </c>
      <c r="E4794" s="23">
        <v>42430</v>
      </c>
      <c r="F4794">
        <v>3</v>
      </c>
      <c r="G4794">
        <v>3</v>
      </c>
      <c r="H4794">
        <v>1</v>
      </c>
      <c r="I4794">
        <v>4</v>
      </c>
      <c r="J4794">
        <v>30</v>
      </c>
      <c r="K4794">
        <v>0.13333333333333333</v>
      </c>
      <c r="L4794">
        <v>30</v>
      </c>
      <c r="M4794">
        <v>1</v>
      </c>
      <c r="N4794">
        <v>3</v>
      </c>
      <c r="P4794">
        <v>0</v>
      </c>
      <c r="Q4794">
        <v>0</v>
      </c>
      <c r="R4794" t="e">
        <v>#DIV/0!</v>
      </c>
      <c r="S4794">
        <v>1</v>
      </c>
    </row>
    <row r="4795" spans="1:19" x14ac:dyDescent="0.2">
      <c r="A4795" t="s">
        <v>5688</v>
      </c>
      <c r="B4795" t="s">
        <v>5689</v>
      </c>
      <c r="C4795" t="s">
        <v>1047</v>
      </c>
      <c r="D4795" t="s">
        <v>1000</v>
      </c>
      <c r="E4795" s="23">
        <v>42430</v>
      </c>
      <c r="F4795">
        <v>5</v>
      </c>
      <c r="G4795">
        <v>5</v>
      </c>
      <c r="H4795">
        <v>1</v>
      </c>
      <c r="I4795">
        <v>20</v>
      </c>
      <c r="J4795">
        <v>25</v>
      </c>
      <c r="K4795">
        <v>0.8</v>
      </c>
      <c r="L4795">
        <v>25</v>
      </c>
      <c r="M4795">
        <v>1</v>
      </c>
      <c r="N4795">
        <v>20</v>
      </c>
      <c r="P4795">
        <v>1</v>
      </c>
      <c r="Q4795">
        <v>1</v>
      </c>
      <c r="R4795">
        <v>1</v>
      </c>
      <c r="S4795">
        <v>0</v>
      </c>
    </row>
    <row r="4796" spans="1:19" x14ac:dyDescent="0.2">
      <c r="A4796" t="s">
        <v>13221</v>
      </c>
      <c r="B4796" t="s">
        <v>13133</v>
      </c>
      <c r="C4796" t="s">
        <v>1051</v>
      </c>
      <c r="D4796" t="s">
        <v>1002</v>
      </c>
      <c r="E4796" s="23">
        <v>42430</v>
      </c>
      <c r="F4796">
        <v>1</v>
      </c>
      <c r="G4796">
        <v>3</v>
      </c>
      <c r="H4796">
        <v>0.33333333333333331</v>
      </c>
      <c r="I4796">
        <v>3</v>
      </c>
      <c r="J4796">
        <v>5</v>
      </c>
      <c r="K4796">
        <v>0.6</v>
      </c>
      <c r="L4796">
        <v>15</v>
      </c>
      <c r="M4796">
        <v>0.33333333333333331</v>
      </c>
      <c r="N4796">
        <v>2</v>
      </c>
      <c r="P4796">
        <v>0</v>
      </c>
      <c r="Q4796">
        <v>0</v>
      </c>
      <c r="R4796" t="e">
        <v>#DIV/0!</v>
      </c>
      <c r="S4796">
        <v>1</v>
      </c>
    </row>
    <row r="4797" spans="1:19" x14ac:dyDescent="0.2">
      <c r="A4797" t="s">
        <v>10565</v>
      </c>
      <c r="B4797" t="s">
        <v>10566</v>
      </c>
      <c r="C4797" t="s">
        <v>205</v>
      </c>
      <c r="D4797" t="s">
        <v>1000</v>
      </c>
      <c r="E4797" s="23">
        <v>42430</v>
      </c>
      <c r="F4797">
        <v>2</v>
      </c>
      <c r="G4797">
        <v>3</v>
      </c>
      <c r="H4797">
        <v>0.66666666666666663</v>
      </c>
      <c r="I4797">
        <v>20</v>
      </c>
      <c r="J4797">
        <v>20</v>
      </c>
      <c r="K4797">
        <v>1</v>
      </c>
      <c r="L4797">
        <v>30</v>
      </c>
      <c r="M4797">
        <v>0.66666666666666663</v>
      </c>
      <c r="N4797">
        <v>11</v>
      </c>
      <c r="O4797">
        <v>1.2250000000000001</v>
      </c>
      <c r="P4797">
        <v>2</v>
      </c>
      <c r="Q4797">
        <v>3</v>
      </c>
      <c r="R4797">
        <v>0.66666666666666663</v>
      </c>
      <c r="S4797">
        <v>9</v>
      </c>
    </row>
    <row r="4798" spans="1:19" x14ac:dyDescent="0.2">
      <c r="A4798" t="s">
        <v>8912</v>
      </c>
      <c r="B4798" t="s">
        <v>8913</v>
      </c>
      <c r="C4798" t="s">
        <v>210</v>
      </c>
      <c r="D4798" t="s">
        <v>1000</v>
      </c>
      <c r="E4798" s="23">
        <v>42430</v>
      </c>
      <c r="F4798">
        <v>7</v>
      </c>
      <c r="G4798">
        <v>7</v>
      </c>
      <c r="H4798">
        <v>1</v>
      </c>
      <c r="I4798">
        <v>26</v>
      </c>
      <c r="J4798">
        <v>50</v>
      </c>
      <c r="K4798">
        <v>0.52</v>
      </c>
      <c r="L4798">
        <v>50</v>
      </c>
      <c r="M4798">
        <v>1</v>
      </c>
      <c r="N4798">
        <v>21</v>
      </c>
      <c r="O4798">
        <v>1.0625</v>
      </c>
      <c r="P4798">
        <v>2</v>
      </c>
      <c r="Q4798">
        <v>2</v>
      </c>
      <c r="R4798">
        <v>1</v>
      </c>
      <c r="S4798">
        <v>5</v>
      </c>
    </row>
    <row r="4799" spans="1:19" x14ac:dyDescent="0.2">
      <c r="A4799" t="s">
        <v>6107</v>
      </c>
      <c r="B4799" t="s">
        <v>6108</v>
      </c>
      <c r="C4799" t="s">
        <v>215</v>
      </c>
      <c r="D4799" t="s">
        <v>1000</v>
      </c>
      <c r="E4799" s="23">
        <v>42430</v>
      </c>
      <c r="F4799">
        <v>7</v>
      </c>
      <c r="G4799">
        <v>7</v>
      </c>
      <c r="H4799">
        <v>1</v>
      </c>
      <c r="I4799">
        <v>30</v>
      </c>
      <c r="J4799">
        <v>45</v>
      </c>
      <c r="K4799">
        <v>0.66666666666666663</v>
      </c>
      <c r="L4799">
        <v>45</v>
      </c>
      <c r="M4799">
        <v>1</v>
      </c>
      <c r="N4799">
        <v>24</v>
      </c>
      <c r="O4799">
        <v>1</v>
      </c>
      <c r="P4799">
        <v>6</v>
      </c>
      <c r="Q4799">
        <v>8</v>
      </c>
      <c r="R4799">
        <v>0.75</v>
      </c>
      <c r="S4799">
        <v>6</v>
      </c>
    </row>
    <row r="4800" spans="1:19" x14ac:dyDescent="0.2">
      <c r="A4800" t="s">
        <v>3407</v>
      </c>
      <c r="B4800" t="s">
        <v>3408</v>
      </c>
      <c r="C4800" t="s">
        <v>221</v>
      </c>
      <c r="D4800" t="s">
        <v>1000</v>
      </c>
      <c r="E4800" s="23">
        <v>42430</v>
      </c>
      <c r="F4800">
        <v>11</v>
      </c>
      <c r="G4800">
        <v>12</v>
      </c>
      <c r="H4800">
        <v>0.91666666666666663</v>
      </c>
      <c r="I4800">
        <v>28</v>
      </c>
      <c r="J4800">
        <v>36</v>
      </c>
      <c r="K4800">
        <v>0.77777777777777779</v>
      </c>
      <c r="L4800">
        <v>40</v>
      </c>
      <c r="M4800">
        <v>0.9</v>
      </c>
      <c r="N4800">
        <v>19</v>
      </c>
      <c r="O4800">
        <v>0.73109090909090912</v>
      </c>
      <c r="P4800">
        <v>10</v>
      </c>
      <c r="Q4800">
        <v>12</v>
      </c>
      <c r="R4800">
        <v>0.83333333333333337</v>
      </c>
      <c r="S4800">
        <v>9</v>
      </c>
    </row>
    <row r="4801" spans="1:19" x14ac:dyDescent="0.2">
      <c r="A4801" t="s">
        <v>3232</v>
      </c>
      <c r="B4801" t="s">
        <v>3233</v>
      </c>
      <c r="C4801" t="s">
        <v>222</v>
      </c>
      <c r="D4801" t="s">
        <v>1000</v>
      </c>
      <c r="E4801" s="23">
        <v>42430</v>
      </c>
      <c r="F4801">
        <v>4</v>
      </c>
      <c r="G4801">
        <v>4</v>
      </c>
      <c r="H4801">
        <v>1</v>
      </c>
      <c r="I4801">
        <v>3</v>
      </c>
      <c r="J4801">
        <v>8</v>
      </c>
      <c r="K4801">
        <v>0.375</v>
      </c>
      <c r="L4801">
        <v>8</v>
      </c>
      <c r="M4801">
        <v>1</v>
      </c>
      <c r="N4801">
        <v>2</v>
      </c>
      <c r="O4801">
        <v>0.83299999999999996</v>
      </c>
      <c r="P4801">
        <v>0</v>
      </c>
      <c r="Q4801">
        <v>1</v>
      </c>
      <c r="R4801">
        <v>0</v>
      </c>
      <c r="S4801">
        <v>1</v>
      </c>
    </row>
    <row r="4802" spans="1:19" x14ac:dyDescent="0.2">
      <c r="A4802" t="s">
        <v>7277</v>
      </c>
      <c r="B4802" t="s">
        <v>7278</v>
      </c>
      <c r="C4802" t="s">
        <v>1052</v>
      </c>
      <c r="D4802" t="s">
        <v>1000</v>
      </c>
      <c r="E4802" s="23">
        <v>42430</v>
      </c>
      <c r="F4802">
        <v>3</v>
      </c>
      <c r="G4802">
        <v>4</v>
      </c>
      <c r="H4802">
        <v>0.75</v>
      </c>
      <c r="I4802">
        <v>20</v>
      </c>
      <c r="J4802">
        <v>9</v>
      </c>
      <c r="K4802">
        <v>2.2222222222222223</v>
      </c>
      <c r="L4802">
        <v>14</v>
      </c>
      <c r="M4802">
        <v>0.6428571428571429</v>
      </c>
      <c r="N4802">
        <v>19</v>
      </c>
      <c r="P4802">
        <v>2</v>
      </c>
      <c r="Q4802">
        <v>4</v>
      </c>
      <c r="R4802">
        <v>0.5</v>
      </c>
      <c r="S4802">
        <v>1</v>
      </c>
    </row>
    <row r="4803" spans="1:19" x14ac:dyDescent="0.2">
      <c r="A4803" t="s">
        <v>5269</v>
      </c>
      <c r="B4803" t="s">
        <v>5270</v>
      </c>
      <c r="C4803" t="s">
        <v>1053</v>
      </c>
      <c r="D4803" t="s">
        <v>1000</v>
      </c>
      <c r="E4803" s="23">
        <v>42430</v>
      </c>
      <c r="F4803">
        <v>5</v>
      </c>
      <c r="G4803">
        <v>5</v>
      </c>
      <c r="H4803">
        <v>1</v>
      </c>
      <c r="I4803">
        <v>16</v>
      </c>
      <c r="J4803">
        <v>25</v>
      </c>
      <c r="K4803">
        <v>0.64</v>
      </c>
      <c r="L4803">
        <v>25</v>
      </c>
      <c r="M4803">
        <v>1</v>
      </c>
      <c r="N4803">
        <v>15</v>
      </c>
      <c r="P4803">
        <v>0</v>
      </c>
      <c r="Q4803">
        <v>0</v>
      </c>
      <c r="R4803" t="e">
        <v>#DIV/0!</v>
      </c>
      <c r="S4803">
        <v>1</v>
      </c>
    </row>
    <row r="4804" spans="1:19" x14ac:dyDescent="0.2">
      <c r="A4804" t="s">
        <v>12268</v>
      </c>
      <c r="B4804" t="s">
        <v>12269</v>
      </c>
      <c r="C4804" t="s">
        <v>200</v>
      </c>
      <c r="D4804" t="s">
        <v>1000</v>
      </c>
      <c r="E4804" s="23">
        <v>42430</v>
      </c>
      <c r="F4804">
        <v>5</v>
      </c>
      <c r="G4804">
        <v>5</v>
      </c>
      <c r="H4804">
        <v>1</v>
      </c>
      <c r="I4804">
        <v>8</v>
      </c>
      <c r="J4804">
        <v>25</v>
      </c>
      <c r="K4804">
        <v>0.32</v>
      </c>
      <c r="L4804">
        <v>25</v>
      </c>
      <c r="M4804">
        <v>1</v>
      </c>
      <c r="N4804">
        <v>7</v>
      </c>
      <c r="P4804">
        <v>0</v>
      </c>
      <c r="Q4804">
        <v>0</v>
      </c>
      <c r="R4804" t="e">
        <v>#DIV/0!</v>
      </c>
      <c r="S4804">
        <v>1</v>
      </c>
    </row>
    <row r="4805" spans="1:19" x14ac:dyDescent="0.2">
      <c r="A4805" t="s">
        <v>10389</v>
      </c>
      <c r="B4805" t="s">
        <v>10390</v>
      </c>
      <c r="C4805" t="s">
        <v>204</v>
      </c>
      <c r="D4805" t="s">
        <v>1000</v>
      </c>
      <c r="E4805" s="23">
        <v>42430</v>
      </c>
      <c r="F4805">
        <v>6</v>
      </c>
      <c r="G4805">
        <v>7</v>
      </c>
      <c r="H4805">
        <v>0.8571428571428571</v>
      </c>
      <c r="I4805">
        <v>5</v>
      </c>
      <c r="J4805">
        <v>27</v>
      </c>
      <c r="K4805">
        <v>0.18518518518518517</v>
      </c>
      <c r="L4805">
        <v>32</v>
      </c>
      <c r="M4805">
        <v>0.84375</v>
      </c>
      <c r="N4805">
        <v>4</v>
      </c>
      <c r="P4805">
        <v>0</v>
      </c>
      <c r="Q4805">
        <v>1</v>
      </c>
      <c r="R4805">
        <v>0</v>
      </c>
      <c r="S4805">
        <v>1</v>
      </c>
    </row>
    <row r="4806" spans="1:19" x14ac:dyDescent="0.2">
      <c r="A4806" t="s">
        <v>8737</v>
      </c>
      <c r="B4806" t="s">
        <v>8738</v>
      </c>
      <c r="C4806" t="s">
        <v>208</v>
      </c>
      <c r="D4806" t="s">
        <v>1000</v>
      </c>
      <c r="E4806" s="23">
        <v>42430</v>
      </c>
      <c r="F4806">
        <v>2</v>
      </c>
      <c r="G4806">
        <v>2</v>
      </c>
      <c r="H4806">
        <v>1</v>
      </c>
      <c r="I4806">
        <v>16</v>
      </c>
      <c r="J4806">
        <v>10</v>
      </c>
      <c r="K4806">
        <v>1.6</v>
      </c>
      <c r="L4806">
        <v>10</v>
      </c>
      <c r="M4806">
        <v>1</v>
      </c>
      <c r="N4806">
        <v>16</v>
      </c>
      <c r="P4806">
        <v>0</v>
      </c>
      <c r="Q4806">
        <v>0</v>
      </c>
      <c r="R4806" t="e">
        <v>#DIV/0!</v>
      </c>
      <c r="S4806">
        <v>0</v>
      </c>
    </row>
    <row r="4807" spans="1:19" x14ac:dyDescent="0.2">
      <c r="A4807" t="s">
        <v>6531</v>
      </c>
      <c r="B4807" t="s">
        <v>6532</v>
      </c>
      <c r="C4807" t="s">
        <v>316</v>
      </c>
      <c r="D4807" t="s">
        <v>1000</v>
      </c>
      <c r="E4807" s="23">
        <v>42430</v>
      </c>
      <c r="F4807">
        <v>10</v>
      </c>
      <c r="G4807">
        <v>10</v>
      </c>
      <c r="H4807">
        <v>1</v>
      </c>
      <c r="I4807">
        <v>17</v>
      </c>
      <c r="J4807">
        <v>26</v>
      </c>
      <c r="K4807">
        <v>0.65384615384615385</v>
      </c>
      <c r="L4807">
        <v>26</v>
      </c>
      <c r="M4807">
        <v>1</v>
      </c>
      <c r="N4807">
        <v>17</v>
      </c>
      <c r="P4807">
        <v>1</v>
      </c>
      <c r="Q4807">
        <v>1</v>
      </c>
      <c r="R4807">
        <v>1</v>
      </c>
      <c r="S4807">
        <v>0</v>
      </c>
    </row>
    <row r="4808" spans="1:19" x14ac:dyDescent="0.2">
      <c r="A4808" t="s">
        <v>4124</v>
      </c>
      <c r="B4808" t="s">
        <v>4125</v>
      </c>
      <c r="C4808" t="s">
        <v>218</v>
      </c>
      <c r="D4808" t="s">
        <v>1000</v>
      </c>
      <c r="E4808" s="23">
        <v>42430</v>
      </c>
      <c r="F4808">
        <v>4</v>
      </c>
      <c r="G4808">
        <v>4</v>
      </c>
      <c r="H4808">
        <v>1</v>
      </c>
      <c r="I4808">
        <v>2</v>
      </c>
      <c r="J4808">
        <v>20</v>
      </c>
      <c r="K4808">
        <v>0.1</v>
      </c>
      <c r="L4808">
        <v>20</v>
      </c>
      <c r="M4808">
        <v>1</v>
      </c>
      <c r="N4808">
        <v>2</v>
      </c>
      <c r="P4808">
        <v>0</v>
      </c>
      <c r="Q4808">
        <v>0</v>
      </c>
      <c r="R4808" t="e">
        <v>#DIV/0!</v>
      </c>
      <c r="S4808">
        <v>0</v>
      </c>
    </row>
    <row r="4809" spans="1:19" x14ac:dyDescent="0.2">
      <c r="A4809" t="s">
        <v>12553</v>
      </c>
      <c r="B4809" t="s">
        <v>12554</v>
      </c>
      <c r="C4809" t="s">
        <v>202</v>
      </c>
      <c r="D4809" t="s">
        <v>1000</v>
      </c>
      <c r="E4809" s="23">
        <v>42430</v>
      </c>
      <c r="F4809">
        <v>9</v>
      </c>
      <c r="G4809">
        <v>9</v>
      </c>
      <c r="H4809">
        <v>1</v>
      </c>
      <c r="I4809">
        <v>113</v>
      </c>
      <c r="J4809">
        <v>100</v>
      </c>
      <c r="K4809">
        <v>1.1299999999999999</v>
      </c>
      <c r="L4809">
        <v>100</v>
      </c>
      <c r="M4809">
        <v>1</v>
      </c>
      <c r="N4809">
        <v>112</v>
      </c>
      <c r="P4809">
        <v>0</v>
      </c>
      <c r="Q4809">
        <v>0</v>
      </c>
      <c r="R4809" t="e">
        <v>#DIV/0!</v>
      </c>
      <c r="S4809">
        <v>1</v>
      </c>
    </row>
    <row r="4810" spans="1:19" x14ac:dyDescent="0.2">
      <c r="A4810" t="s">
        <v>9718</v>
      </c>
      <c r="B4810" t="s">
        <v>9719</v>
      </c>
      <c r="C4810" t="s">
        <v>224</v>
      </c>
      <c r="D4810" t="s">
        <v>1000</v>
      </c>
      <c r="E4810" s="23">
        <v>42430</v>
      </c>
      <c r="F4810">
        <v>5</v>
      </c>
      <c r="G4810">
        <v>6</v>
      </c>
      <c r="H4810">
        <v>0.83333333333333337</v>
      </c>
      <c r="I4810">
        <v>56</v>
      </c>
      <c r="J4810">
        <v>75</v>
      </c>
      <c r="K4810">
        <v>0.7466666666666667</v>
      </c>
      <c r="L4810">
        <v>90</v>
      </c>
      <c r="M4810">
        <v>0.83333333333333337</v>
      </c>
      <c r="N4810">
        <v>52</v>
      </c>
      <c r="P4810">
        <v>0</v>
      </c>
      <c r="Q4810">
        <v>0</v>
      </c>
      <c r="R4810" t="e">
        <v>#DIV/0!</v>
      </c>
      <c r="S4810">
        <v>4</v>
      </c>
    </row>
    <row r="4811" spans="1:19" x14ac:dyDescent="0.2">
      <c r="A4811" t="s">
        <v>9607</v>
      </c>
      <c r="B4811" t="s">
        <v>9608</v>
      </c>
      <c r="C4811" t="s">
        <v>339</v>
      </c>
      <c r="D4811" t="s">
        <v>1000</v>
      </c>
      <c r="E4811" s="23">
        <v>42430</v>
      </c>
      <c r="H4811" t="e">
        <v>#DIV/0!</v>
      </c>
      <c r="K4811" t="e">
        <v>#DIV/0!</v>
      </c>
      <c r="M4811" t="e">
        <v>#DIV/0!</v>
      </c>
      <c r="Q4811">
        <v>0</v>
      </c>
      <c r="R4811" t="e">
        <v>#DIV/0!</v>
      </c>
    </row>
    <row r="4812" spans="1:19" x14ac:dyDescent="0.2">
      <c r="A4812" t="s">
        <v>9419</v>
      </c>
      <c r="B4812" t="s">
        <v>9420</v>
      </c>
      <c r="C4812" t="s">
        <v>345</v>
      </c>
      <c r="D4812" t="s">
        <v>1000</v>
      </c>
      <c r="E4812" s="23">
        <v>42430</v>
      </c>
      <c r="F4812">
        <v>4</v>
      </c>
      <c r="G4812">
        <v>5</v>
      </c>
      <c r="H4812">
        <v>0.8</v>
      </c>
      <c r="I4812">
        <v>12</v>
      </c>
      <c r="J4812">
        <v>21</v>
      </c>
      <c r="K4812">
        <v>0.5714285714285714</v>
      </c>
      <c r="L4812">
        <v>21</v>
      </c>
      <c r="M4812">
        <v>1</v>
      </c>
      <c r="N4812">
        <v>8</v>
      </c>
      <c r="P4812">
        <v>0</v>
      </c>
      <c r="Q4812">
        <v>0</v>
      </c>
      <c r="R4812" t="e">
        <v>#DIV/0!</v>
      </c>
      <c r="S4812">
        <v>4</v>
      </c>
    </row>
    <row r="4813" spans="1:19" x14ac:dyDescent="0.2">
      <c r="A4813" t="s">
        <v>7811</v>
      </c>
      <c r="B4813" t="s">
        <v>7812</v>
      </c>
      <c r="C4813" t="s">
        <v>226</v>
      </c>
      <c r="D4813" t="s">
        <v>1000</v>
      </c>
      <c r="E4813" s="23">
        <v>42430</v>
      </c>
      <c r="F4813">
        <v>3</v>
      </c>
      <c r="G4813">
        <v>5</v>
      </c>
      <c r="H4813">
        <v>0.6</v>
      </c>
      <c r="I4813">
        <v>40</v>
      </c>
      <c r="J4813">
        <v>30</v>
      </c>
      <c r="K4813">
        <v>1.3333333333333333</v>
      </c>
      <c r="L4813">
        <v>50</v>
      </c>
      <c r="M4813">
        <v>0.6</v>
      </c>
      <c r="N4813">
        <v>34</v>
      </c>
      <c r="P4813">
        <v>2</v>
      </c>
      <c r="Q4813">
        <v>4</v>
      </c>
      <c r="R4813">
        <v>0.5</v>
      </c>
      <c r="S4813">
        <v>6</v>
      </c>
    </row>
    <row r="4814" spans="1:19" x14ac:dyDescent="0.2">
      <c r="A4814" t="s">
        <v>6881</v>
      </c>
      <c r="B4814" t="s">
        <v>6882</v>
      </c>
      <c r="C4814" t="s">
        <v>231</v>
      </c>
      <c r="D4814" t="s">
        <v>1000</v>
      </c>
      <c r="E4814" s="23">
        <v>42430</v>
      </c>
      <c r="F4814">
        <v>13</v>
      </c>
      <c r="G4814">
        <v>14</v>
      </c>
      <c r="H4814">
        <v>0.9285714285714286</v>
      </c>
      <c r="I4814">
        <v>139</v>
      </c>
      <c r="J4814">
        <v>124</v>
      </c>
      <c r="K4814">
        <v>1.1209677419354838</v>
      </c>
      <c r="L4814">
        <v>134</v>
      </c>
      <c r="M4814">
        <v>0.92537313432835822</v>
      </c>
      <c r="N4814">
        <v>135</v>
      </c>
      <c r="P4814">
        <v>0</v>
      </c>
      <c r="Q4814">
        <v>0</v>
      </c>
      <c r="R4814" t="e">
        <v>#DIV/0!</v>
      </c>
      <c r="S4814">
        <v>4</v>
      </c>
    </row>
    <row r="4815" spans="1:19" x14ac:dyDescent="0.2">
      <c r="A4815" t="s">
        <v>5932</v>
      </c>
      <c r="B4815" t="s">
        <v>5933</v>
      </c>
      <c r="C4815" t="s">
        <v>216</v>
      </c>
      <c r="D4815" t="s">
        <v>1000</v>
      </c>
      <c r="E4815" s="23">
        <v>42430</v>
      </c>
      <c r="F4815">
        <v>10</v>
      </c>
      <c r="G4815">
        <v>10</v>
      </c>
      <c r="H4815">
        <v>1</v>
      </c>
      <c r="I4815">
        <v>72</v>
      </c>
      <c r="J4815">
        <v>100</v>
      </c>
      <c r="K4815">
        <v>0.72</v>
      </c>
      <c r="L4815">
        <v>100</v>
      </c>
      <c r="M4815">
        <v>1</v>
      </c>
      <c r="N4815">
        <v>68</v>
      </c>
      <c r="P4815">
        <v>4</v>
      </c>
      <c r="Q4815">
        <v>8</v>
      </c>
      <c r="R4815">
        <v>0.5</v>
      </c>
      <c r="S4815">
        <v>4</v>
      </c>
    </row>
    <row r="4816" spans="1:19" x14ac:dyDescent="0.2">
      <c r="A4816" t="s">
        <v>4539</v>
      </c>
      <c r="B4816" t="s">
        <v>4540</v>
      </c>
      <c r="C4816" t="s">
        <v>233</v>
      </c>
      <c r="D4816" t="s">
        <v>1000</v>
      </c>
      <c r="E4816" s="23">
        <v>42430</v>
      </c>
      <c r="F4816">
        <v>3</v>
      </c>
      <c r="G4816">
        <v>3</v>
      </c>
      <c r="H4816">
        <v>1</v>
      </c>
      <c r="I4816">
        <v>10</v>
      </c>
      <c r="J4816">
        <v>30</v>
      </c>
      <c r="K4816">
        <v>0.33333333333333331</v>
      </c>
      <c r="L4816">
        <v>30</v>
      </c>
      <c r="M4816">
        <v>1</v>
      </c>
      <c r="N4816">
        <v>10</v>
      </c>
      <c r="P4816">
        <v>0</v>
      </c>
      <c r="Q4816">
        <v>0</v>
      </c>
      <c r="R4816" t="e">
        <v>#DIV/0!</v>
      </c>
      <c r="S4816">
        <v>0</v>
      </c>
    </row>
    <row r="4817" spans="1:19" x14ac:dyDescent="0.2">
      <c r="A4817" t="s">
        <v>3949</v>
      </c>
      <c r="B4817" t="s">
        <v>3950</v>
      </c>
      <c r="C4817" t="s">
        <v>219</v>
      </c>
      <c r="D4817" t="s">
        <v>1000</v>
      </c>
      <c r="E4817" s="23">
        <v>42430</v>
      </c>
      <c r="H4817" t="e">
        <v>#DIV/0!</v>
      </c>
      <c r="K4817" t="e">
        <v>#DIV/0!</v>
      </c>
      <c r="M4817" t="e">
        <v>#DIV/0!</v>
      </c>
      <c r="R4817" t="e">
        <v>#DIV/0!</v>
      </c>
    </row>
    <row r="4818" spans="1:19" x14ac:dyDescent="0.2">
      <c r="A4818" t="s">
        <v>3678</v>
      </c>
      <c r="B4818" t="s">
        <v>3679</v>
      </c>
      <c r="C4818" t="s">
        <v>340</v>
      </c>
      <c r="D4818" t="s">
        <v>1000</v>
      </c>
      <c r="E4818" s="23">
        <v>42430</v>
      </c>
      <c r="F4818">
        <v>4</v>
      </c>
      <c r="G4818">
        <v>4</v>
      </c>
      <c r="H4818">
        <v>1</v>
      </c>
      <c r="I4818">
        <v>21</v>
      </c>
      <c r="J4818">
        <v>40</v>
      </c>
      <c r="K4818">
        <v>0.52500000000000002</v>
      </c>
      <c r="L4818">
        <v>40</v>
      </c>
      <c r="M4818">
        <v>1</v>
      </c>
      <c r="N4818">
        <v>21</v>
      </c>
      <c r="P4818">
        <v>0</v>
      </c>
      <c r="Q4818">
        <v>0</v>
      </c>
      <c r="R4818" t="e">
        <v>#DIV/0!</v>
      </c>
      <c r="S4818">
        <v>0</v>
      </c>
    </row>
    <row r="4819" spans="1:19" x14ac:dyDescent="0.2">
      <c r="A4819" t="s">
        <v>7624</v>
      </c>
      <c r="B4819" t="s">
        <v>7625</v>
      </c>
      <c r="C4819" t="s">
        <v>901</v>
      </c>
      <c r="D4819" t="s">
        <v>1000</v>
      </c>
      <c r="E4819" s="23">
        <v>42430</v>
      </c>
      <c r="F4819">
        <v>3</v>
      </c>
      <c r="G4819">
        <v>4</v>
      </c>
      <c r="H4819">
        <v>0.75</v>
      </c>
      <c r="I4819">
        <v>20</v>
      </c>
      <c r="J4819">
        <v>9</v>
      </c>
      <c r="K4819">
        <v>2.2222222222222223</v>
      </c>
      <c r="L4819">
        <v>14</v>
      </c>
      <c r="M4819">
        <v>0.6428571428571429</v>
      </c>
      <c r="N4819">
        <v>19</v>
      </c>
      <c r="P4819">
        <v>2</v>
      </c>
      <c r="Q4819">
        <v>4</v>
      </c>
      <c r="R4819">
        <v>0.5</v>
      </c>
      <c r="S4819">
        <v>1</v>
      </c>
    </row>
    <row r="4820" spans="1:19" x14ac:dyDescent="0.2">
      <c r="A4820" t="s">
        <v>5504</v>
      </c>
      <c r="B4820" t="s">
        <v>5505</v>
      </c>
      <c r="C4820" t="s">
        <v>903</v>
      </c>
      <c r="D4820" t="s">
        <v>1000</v>
      </c>
      <c r="E4820" s="23">
        <v>42430</v>
      </c>
      <c r="F4820">
        <v>10</v>
      </c>
      <c r="G4820">
        <v>10</v>
      </c>
      <c r="H4820">
        <v>1</v>
      </c>
      <c r="I4820">
        <v>36</v>
      </c>
      <c r="J4820">
        <v>50</v>
      </c>
      <c r="K4820">
        <v>0.72</v>
      </c>
      <c r="L4820">
        <v>50</v>
      </c>
      <c r="M4820">
        <v>1</v>
      </c>
      <c r="N4820">
        <v>35</v>
      </c>
      <c r="P4820">
        <v>1</v>
      </c>
      <c r="Q4820">
        <v>1</v>
      </c>
      <c r="R4820">
        <v>1</v>
      </c>
      <c r="S4820">
        <v>1</v>
      </c>
    </row>
    <row r="4821" spans="1:19" x14ac:dyDescent="0.2">
      <c r="A4821" t="s">
        <v>11645</v>
      </c>
      <c r="B4821" t="s">
        <v>11646</v>
      </c>
      <c r="C4821" t="s">
        <v>199</v>
      </c>
      <c r="D4821" t="s">
        <v>1002</v>
      </c>
      <c r="E4821" s="23">
        <v>42430</v>
      </c>
      <c r="F4821">
        <v>14</v>
      </c>
      <c r="G4821">
        <v>14</v>
      </c>
      <c r="H4821">
        <v>1</v>
      </c>
      <c r="I4821">
        <v>121</v>
      </c>
      <c r="J4821">
        <v>125</v>
      </c>
      <c r="K4821">
        <v>0.96799999999999997</v>
      </c>
      <c r="L4821">
        <v>125</v>
      </c>
      <c r="M4821">
        <v>1</v>
      </c>
      <c r="N4821">
        <v>119</v>
      </c>
      <c r="P4821">
        <v>0</v>
      </c>
      <c r="Q4821">
        <v>0</v>
      </c>
      <c r="R4821" t="e">
        <v>#DIV/0!</v>
      </c>
      <c r="S4821">
        <v>2</v>
      </c>
    </row>
    <row r="4822" spans="1:19" x14ac:dyDescent="0.2">
      <c r="A4822" t="s">
        <v>10915</v>
      </c>
      <c r="B4822" t="s">
        <v>10916</v>
      </c>
      <c r="C4822" t="s">
        <v>227</v>
      </c>
      <c r="D4822" t="s">
        <v>1002</v>
      </c>
      <c r="E4822" s="23">
        <v>42430</v>
      </c>
      <c r="F4822">
        <v>3</v>
      </c>
      <c r="G4822">
        <v>3</v>
      </c>
      <c r="H4822">
        <v>1</v>
      </c>
      <c r="I4822">
        <v>4</v>
      </c>
      <c r="J4822">
        <v>30</v>
      </c>
      <c r="K4822">
        <v>0.13333333333333333</v>
      </c>
      <c r="L4822">
        <v>30</v>
      </c>
      <c r="M4822">
        <v>1</v>
      </c>
      <c r="N4822">
        <v>3</v>
      </c>
      <c r="P4822">
        <v>0</v>
      </c>
      <c r="Q4822">
        <v>0</v>
      </c>
      <c r="R4822" t="e">
        <v>#DIV/0!</v>
      </c>
      <c r="S4822">
        <v>1</v>
      </c>
    </row>
    <row r="4823" spans="1:19" x14ac:dyDescent="0.2">
      <c r="A4823" t="s">
        <v>9623</v>
      </c>
      <c r="B4823" t="s">
        <v>9624</v>
      </c>
      <c r="C4823" t="s">
        <v>341</v>
      </c>
      <c r="D4823" t="s">
        <v>1002</v>
      </c>
      <c r="E4823" s="23">
        <v>42430</v>
      </c>
      <c r="F4823">
        <v>0</v>
      </c>
      <c r="G4823">
        <v>0</v>
      </c>
      <c r="H4823" t="e">
        <v>#DIV/0!</v>
      </c>
      <c r="I4823">
        <v>0</v>
      </c>
      <c r="J4823">
        <v>0</v>
      </c>
      <c r="K4823" t="e">
        <v>#DIV/0!</v>
      </c>
      <c r="L4823">
        <v>0</v>
      </c>
      <c r="M4823" t="e">
        <v>#DIV/0!</v>
      </c>
      <c r="N4823">
        <v>0</v>
      </c>
      <c r="P4823">
        <v>0</v>
      </c>
      <c r="Q4823">
        <v>0</v>
      </c>
      <c r="R4823" t="e">
        <v>#DIV/0!</v>
      </c>
      <c r="S4823">
        <v>0</v>
      </c>
    </row>
    <row r="4824" spans="1:19" x14ac:dyDescent="0.2">
      <c r="A4824" t="s">
        <v>9511</v>
      </c>
      <c r="B4824" t="s">
        <v>9512</v>
      </c>
      <c r="C4824" t="s">
        <v>346</v>
      </c>
      <c r="D4824" t="s">
        <v>1002</v>
      </c>
      <c r="E4824" s="23">
        <v>42430</v>
      </c>
      <c r="F4824">
        <v>4</v>
      </c>
      <c r="G4824">
        <v>5</v>
      </c>
      <c r="H4824">
        <v>0.8</v>
      </c>
      <c r="I4824">
        <v>12</v>
      </c>
      <c r="J4824">
        <v>21</v>
      </c>
      <c r="K4824">
        <v>0.5714285714285714</v>
      </c>
      <c r="L4824">
        <v>21</v>
      </c>
      <c r="M4824">
        <v>1</v>
      </c>
      <c r="N4824">
        <v>8</v>
      </c>
      <c r="P4824">
        <v>0</v>
      </c>
      <c r="Q4824">
        <v>0</v>
      </c>
      <c r="R4824" t="e">
        <v>#DIV/0!</v>
      </c>
      <c r="S4824">
        <v>4</v>
      </c>
    </row>
    <row r="4825" spans="1:19" x14ac:dyDescent="0.2">
      <c r="A4825" t="s">
        <v>9152</v>
      </c>
      <c r="B4825" t="s">
        <v>9153</v>
      </c>
      <c r="C4825" t="s">
        <v>207</v>
      </c>
      <c r="D4825" t="s">
        <v>1002</v>
      </c>
      <c r="E4825" s="23">
        <v>42430</v>
      </c>
      <c r="F4825">
        <v>12</v>
      </c>
      <c r="G4825">
        <v>12</v>
      </c>
      <c r="H4825">
        <v>1</v>
      </c>
      <c r="I4825">
        <v>73</v>
      </c>
      <c r="J4825">
        <v>96</v>
      </c>
      <c r="K4825">
        <v>0.76041666666666663</v>
      </c>
      <c r="L4825">
        <v>96</v>
      </c>
      <c r="M4825">
        <v>1</v>
      </c>
      <c r="N4825">
        <v>63</v>
      </c>
      <c r="P4825">
        <v>2</v>
      </c>
      <c r="Q4825">
        <v>13</v>
      </c>
      <c r="R4825">
        <v>0.15384615384615385</v>
      </c>
      <c r="S4825">
        <v>10</v>
      </c>
    </row>
    <row r="4826" spans="1:19" x14ac:dyDescent="0.2">
      <c r="A4826" t="s">
        <v>8313</v>
      </c>
      <c r="B4826" t="s">
        <v>8314</v>
      </c>
      <c r="C4826" t="s">
        <v>212</v>
      </c>
      <c r="D4826" t="s">
        <v>1002</v>
      </c>
      <c r="E4826" s="23">
        <v>42430</v>
      </c>
      <c r="F4826">
        <v>2</v>
      </c>
      <c r="G4826">
        <v>3</v>
      </c>
      <c r="H4826">
        <v>0.66666666666666663</v>
      </c>
      <c r="I4826">
        <v>14</v>
      </c>
      <c r="J4826">
        <v>18</v>
      </c>
      <c r="K4826">
        <v>0.77777777777777779</v>
      </c>
      <c r="L4826">
        <v>25</v>
      </c>
      <c r="M4826">
        <v>0.72</v>
      </c>
      <c r="N4826">
        <v>11</v>
      </c>
      <c r="P4826">
        <v>1</v>
      </c>
      <c r="Q4826">
        <v>4</v>
      </c>
      <c r="R4826">
        <v>0.25</v>
      </c>
      <c r="S4826">
        <v>3</v>
      </c>
    </row>
    <row r="4827" spans="1:19" x14ac:dyDescent="0.2">
      <c r="A4827" t="s">
        <v>4889</v>
      </c>
      <c r="B4827" t="s">
        <v>4890</v>
      </c>
      <c r="C4827" t="s">
        <v>230</v>
      </c>
      <c r="D4827" t="s">
        <v>1002</v>
      </c>
      <c r="E4827" s="23">
        <v>42430</v>
      </c>
      <c r="F4827">
        <v>1</v>
      </c>
      <c r="G4827">
        <v>2</v>
      </c>
      <c r="H4827">
        <v>0.5</v>
      </c>
      <c r="I4827">
        <v>7</v>
      </c>
      <c r="J4827">
        <v>10</v>
      </c>
      <c r="K4827">
        <v>0.7</v>
      </c>
      <c r="L4827">
        <v>15</v>
      </c>
      <c r="M4827">
        <v>0.66666666666666663</v>
      </c>
      <c r="N4827">
        <v>6</v>
      </c>
      <c r="P4827">
        <v>0</v>
      </c>
      <c r="Q4827">
        <v>2</v>
      </c>
      <c r="R4827">
        <v>0</v>
      </c>
      <c r="S4827">
        <v>1</v>
      </c>
    </row>
    <row r="4828" spans="1:19" x14ac:dyDescent="0.2">
      <c r="A4828" t="s">
        <v>11647</v>
      </c>
      <c r="B4828" t="s">
        <v>11648</v>
      </c>
      <c r="C4828" t="s">
        <v>198</v>
      </c>
      <c r="D4828" t="s">
        <v>1002</v>
      </c>
      <c r="E4828" s="23">
        <v>42430</v>
      </c>
      <c r="F4828">
        <v>3</v>
      </c>
      <c r="G4828">
        <v>3</v>
      </c>
      <c r="H4828">
        <v>1</v>
      </c>
      <c r="I4828">
        <v>3</v>
      </c>
      <c r="J4828">
        <v>15</v>
      </c>
      <c r="K4828">
        <v>0.2</v>
      </c>
      <c r="L4828">
        <v>15</v>
      </c>
      <c r="M4828">
        <v>1</v>
      </c>
      <c r="N4828">
        <v>2</v>
      </c>
      <c r="P4828">
        <v>0</v>
      </c>
      <c r="Q4828">
        <v>0</v>
      </c>
      <c r="R4828" t="e">
        <v>#DIV/0!</v>
      </c>
      <c r="S4828">
        <v>1</v>
      </c>
    </row>
    <row r="4829" spans="1:19" x14ac:dyDescent="0.2">
      <c r="A4829" t="s">
        <v>10740</v>
      </c>
      <c r="B4829" t="s">
        <v>10741</v>
      </c>
      <c r="C4829" t="s">
        <v>203</v>
      </c>
      <c r="D4829" t="s">
        <v>1002</v>
      </c>
      <c r="E4829" s="23">
        <v>42430</v>
      </c>
      <c r="F4829">
        <v>8</v>
      </c>
      <c r="G4829">
        <v>10</v>
      </c>
      <c r="H4829">
        <v>0.8</v>
      </c>
      <c r="I4829">
        <v>25</v>
      </c>
      <c r="J4829">
        <v>47</v>
      </c>
      <c r="K4829">
        <v>0.53191489361702127</v>
      </c>
      <c r="L4829">
        <v>62</v>
      </c>
      <c r="M4829">
        <v>0.75806451612903225</v>
      </c>
      <c r="N4829">
        <v>15</v>
      </c>
      <c r="P4829">
        <v>2</v>
      </c>
      <c r="Q4829">
        <v>4</v>
      </c>
      <c r="R4829">
        <v>0.5</v>
      </c>
      <c r="S4829">
        <v>10</v>
      </c>
    </row>
    <row r="4830" spans="1:19" x14ac:dyDescent="0.2">
      <c r="A4830" t="s">
        <v>6282</v>
      </c>
      <c r="B4830" t="s">
        <v>6283</v>
      </c>
      <c r="C4830" t="s">
        <v>214</v>
      </c>
      <c r="D4830" t="s">
        <v>1002</v>
      </c>
      <c r="E4830" s="23">
        <v>42430</v>
      </c>
      <c r="F4830">
        <v>17</v>
      </c>
      <c r="G4830">
        <v>17</v>
      </c>
      <c r="H4830">
        <v>1</v>
      </c>
      <c r="I4830">
        <v>102</v>
      </c>
      <c r="J4830">
        <v>145</v>
      </c>
      <c r="K4830">
        <v>0.70344827586206893</v>
      </c>
      <c r="L4830">
        <v>145</v>
      </c>
      <c r="M4830">
        <v>1</v>
      </c>
      <c r="N4830">
        <v>92</v>
      </c>
      <c r="P4830">
        <v>10</v>
      </c>
      <c r="Q4830">
        <v>16</v>
      </c>
      <c r="R4830">
        <v>0.625</v>
      </c>
      <c r="S4830">
        <v>10</v>
      </c>
    </row>
    <row r="4831" spans="1:19" x14ac:dyDescent="0.2">
      <c r="A4831" t="s">
        <v>3582</v>
      </c>
      <c r="B4831" t="s">
        <v>3583</v>
      </c>
      <c r="C4831" t="s">
        <v>220</v>
      </c>
      <c r="D4831" t="s">
        <v>1002</v>
      </c>
      <c r="E4831" s="23">
        <v>42430</v>
      </c>
      <c r="F4831">
        <v>15</v>
      </c>
      <c r="G4831">
        <v>16</v>
      </c>
      <c r="H4831">
        <v>0.9375</v>
      </c>
      <c r="I4831">
        <v>31</v>
      </c>
      <c r="J4831">
        <v>44</v>
      </c>
      <c r="K4831">
        <v>0.70454545454545459</v>
      </c>
      <c r="L4831">
        <v>48</v>
      </c>
      <c r="M4831">
        <v>0.91666666666666663</v>
      </c>
      <c r="N4831">
        <v>21</v>
      </c>
      <c r="P4831">
        <v>10</v>
      </c>
      <c r="Q4831">
        <v>13</v>
      </c>
      <c r="R4831">
        <v>0.76923076923076927</v>
      </c>
      <c r="S4831">
        <v>10</v>
      </c>
    </row>
    <row r="4832" spans="1:19" x14ac:dyDescent="0.2">
      <c r="A4832" t="s">
        <v>6706</v>
      </c>
      <c r="B4832" t="s">
        <v>6707</v>
      </c>
      <c r="C4832" t="s">
        <v>317</v>
      </c>
      <c r="D4832" t="s">
        <v>1002</v>
      </c>
      <c r="E4832" s="23">
        <v>42430</v>
      </c>
      <c r="F4832">
        <v>10</v>
      </c>
      <c r="G4832">
        <v>10</v>
      </c>
      <c r="H4832">
        <v>1</v>
      </c>
      <c r="I4832">
        <v>17</v>
      </c>
      <c r="J4832">
        <v>26</v>
      </c>
      <c r="K4832">
        <v>0.65384615384615385</v>
      </c>
      <c r="L4832">
        <v>26</v>
      </c>
      <c r="M4832">
        <v>1</v>
      </c>
      <c r="N4832">
        <v>17</v>
      </c>
      <c r="P4832">
        <v>1</v>
      </c>
      <c r="Q4832">
        <v>1</v>
      </c>
      <c r="R4832">
        <v>1</v>
      </c>
      <c r="S4832">
        <v>0</v>
      </c>
    </row>
    <row r="4833" spans="1:19" x14ac:dyDescent="0.2">
      <c r="A4833" t="s">
        <v>4364</v>
      </c>
      <c r="B4833" t="s">
        <v>4365</v>
      </c>
      <c r="C4833" t="s">
        <v>217</v>
      </c>
      <c r="D4833" t="s">
        <v>1002</v>
      </c>
      <c r="E4833" s="23">
        <v>42430</v>
      </c>
      <c r="F4833">
        <v>4</v>
      </c>
      <c r="G4833">
        <v>4</v>
      </c>
      <c r="H4833">
        <v>1</v>
      </c>
      <c r="I4833">
        <v>2</v>
      </c>
      <c r="J4833">
        <v>20</v>
      </c>
      <c r="K4833">
        <v>0.1</v>
      </c>
      <c r="L4833">
        <v>20</v>
      </c>
      <c r="M4833">
        <v>1</v>
      </c>
      <c r="N4833">
        <v>2</v>
      </c>
      <c r="P4833">
        <v>0</v>
      </c>
      <c r="Q4833">
        <v>0</v>
      </c>
      <c r="R4833" t="e">
        <v>#DIV/0!</v>
      </c>
      <c r="S4833">
        <v>0</v>
      </c>
    </row>
    <row r="4834" spans="1:19" x14ac:dyDescent="0.2">
      <c r="A4834" t="s">
        <v>9893</v>
      </c>
      <c r="B4834" t="s">
        <v>9894</v>
      </c>
      <c r="C4834" t="s">
        <v>223</v>
      </c>
      <c r="D4834" t="s">
        <v>1002</v>
      </c>
      <c r="E4834" s="23">
        <v>42430</v>
      </c>
      <c r="F4834">
        <v>5</v>
      </c>
      <c r="G4834">
        <v>6</v>
      </c>
      <c r="H4834">
        <v>0.83333333333333337</v>
      </c>
      <c r="I4834">
        <v>56</v>
      </c>
      <c r="J4834">
        <v>75</v>
      </c>
      <c r="K4834">
        <v>0.7466666666666667</v>
      </c>
      <c r="L4834">
        <v>90</v>
      </c>
      <c r="M4834">
        <v>0.83333333333333337</v>
      </c>
      <c r="N4834">
        <v>52</v>
      </c>
      <c r="P4834">
        <v>0</v>
      </c>
      <c r="Q4834">
        <v>0</v>
      </c>
      <c r="R4834" t="e">
        <v>#DIV/0!</v>
      </c>
      <c r="S4834">
        <v>4</v>
      </c>
    </row>
    <row r="4835" spans="1:19" x14ac:dyDescent="0.2">
      <c r="A4835" t="s">
        <v>8012</v>
      </c>
      <c r="B4835" t="s">
        <v>8013</v>
      </c>
      <c r="C4835" t="s">
        <v>225</v>
      </c>
      <c r="D4835" t="s">
        <v>1002</v>
      </c>
      <c r="E4835" s="23">
        <v>42430</v>
      </c>
      <c r="F4835">
        <v>3</v>
      </c>
      <c r="G4835">
        <v>5</v>
      </c>
      <c r="H4835">
        <v>0.6</v>
      </c>
      <c r="I4835">
        <v>40</v>
      </c>
      <c r="J4835">
        <v>30</v>
      </c>
      <c r="K4835">
        <v>1.3333333333333333</v>
      </c>
      <c r="L4835">
        <v>50</v>
      </c>
      <c r="M4835">
        <v>0.6</v>
      </c>
      <c r="N4835">
        <v>34</v>
      </c>
      <c r="P4835">
        <v>2</v>
      </c>
      <c r="Q4835">
        <v>4</v>
      </c>
      <c r="R4835">
        <v>0.5</v>
      </c>
      <c r="S4835">
        <v>6</v>
      </c>
    </row>
    <row r="4836" spans="1:19" x14ac:dyDescent="0.2">
      <c r="A4836" t="s">
        <v>7072</v>
      </c>
      <c r="B4836" t="s">
        <v>7073</v>
      </c>
      <c r="C4836" t="s">
        <v>232</v>
      </c>
      <c r="D4836" t="s">
        <v>1002</v>
      </c>
      <c r="E4836" s="23">
        <v>42430</v>
      </c>
      <c r="F4836">
        <v>13</v>
      </c>
      <c r="G4836">
        <v>14</v>
      </c>
      <c r="H4836">
        <v>0.9285714285714286</v>
      </c>
      <c r="I4836">
        <v>139</v>
      </c>
      <c r="J4836">
        <v>124</v>
      </c>
      <c r="K4836">
        <v>1.1209677419354838</v>
      </c>
      <c r="L4836">
        <v>134</v>
      </c>
      <c r="M4836">
        <v>0.92537313432835822</v>
      </c>
      <c r="N4836">
        <v>135</v>
      </c>
      <c r="P4836">
        <v>0</v>
      </c>
      <c r="Q4836">
        <v>0</v>
      </c>
      <c r="R4836" t="e">
        <v>#DIV/0!</v>
      </c>
      <c r="S4836">
        <v>4</v>
      </c>
    </row>
    <row r="4837" spans="1:19" x14ac:dyDescent="0.2">
      <c r="A4837" t="s">
        <v>4714</v>
      </c>
      <c r="B4837" t="s">
        <v>4715</v>
      </c>
      <c r="C4837" t="s">
        <v>234</v>
      </c>
      <c r="D4837" t="s">
        <v>1002</v>
      </c>
      <c r="E4837" s="23">
        <v>42430</v>
      </c>
      <c r="F4837">
        <v>3</v>
      </c>
      <c r="G4837">
        <v>3</v>
      </c>
      <c r="H4837">
        <v>1</v>
      </c>
      <c r="I4837">
        <v>10</v>
      </c>
      <c r="J4837">
        <v>30</v>
      </c>
      <c r="K4837">
        <v>0.33333333333333331</v>
      </c>
      <c r="L4837">
        <v>30</v>
      </c>
      <c r="M4837">
        <v>1</v>
      </c>
      <c r="N4837">
        <v>10</v>
      </c>
      <c r="P4837">
        <v>0</v>
      </c>
      <c r="Q4837">
        <v>0</v>
      </c>
      <c r="R4837" t="e">
        <v>#DIV/0!</v>
      </c>
      <c r="S4837">
        <v>0</v>
      </c>
    </row>
    <row r="4838" spans="1:19" x14ac:dyDescent="0.2">
      <c r="A4838" t="s">
        <v>3774</v>
      </c>
      <c r="B4838" t="s">
        <v>3775</v>
      </c>
      <c r="C4838" t="s">
        <v>342</v>
      </c>
      <c r="D4838" t="s">
        <v>1002</v>
      </c>
      <c r="E4838" s="23">
        <v>42430</v>
      </c>
      <c r="F4838">
        <v>4</v>
      </c>
      <c r="G4838">
        <v>4</v>
      </c>
      <c r="H4838">
        <v>1</v>
      </c>
      <c r="I4838">
        <v>21</v>
      </c>
      <c r="J4838">
        <v>40</v>
      </c>
      <c r="K4838">
        <v>0.52500000000000002</v>
      </c>
      <c r="L4838">
        <v>40</v>
      </c>
      <c r="M4838">
        <v>1</v>
      </c>
      <c r="N4838">
        <v>21</v>
      </c>
      <c r="P4838">
        <v>0</v>
      </c>
      <c r="Q4838">
        <v>0</v>
      </c>
      <c r="R4838" t="e">
        <v>#DIV/0!</v>
      </c>
      <c r="S4838">
        <v>0</v>
      </c>
    </row>
    <row r="4839" spans="1:19" x14ac:dyDescent="0.2">
      <c r="A4839" t="s">
        <v>3057</v>
      </c>
      <c r="B4839" t="s">
        <v>3058</v>
      </c>
      <c r="C4839" t="s">
        <v>242</v>
      </c>
      <c r="D4839" t="s">
        <v>1000</v>
      </c>
      <c r="E4839" s="23">
        <v>42430</v>
      </c>
      <c r="F4839">
        <v>9</v>
      </c>
      <c r="G4839">
        <v>11</v>
      </c>
      <c r="H4839">
        <v>0.81818181818181823</v>
      </c>
      <c r="I4839">
        <v>56</v>
      </c>
      <c r="J4839">
        <v>94</v>
      </c>
      <c r="K4839">
        <v>0.5957446808510638</v>
      </c>
      <c r="L4839">
        <v>106</v>
      </c>
      <c r="M4839">
        <v>0.8867924528301887</v>
      </c>
      <c r="N4839">
        <v>46</v>
      </c>
      <c r="P4839">
        <v>1</v>
      </c>
      <c r="Q4839">
        <v>17</v>
      </c>
      <c r="R4839">
        <v>5.8823529411764705E-2</v>
      </c>
      <c r="S4839">
        <v>10</v>
      </c>
    </row>
    <row r="4840" spans="1:19" x14ac:dyDescent="0.2">
      <c r="A4840" t="s">
        <v>2882</v>
      </c>
      <c r="B4840" t="s">
        <v>2883</v>
      </c>
      <c r="C4840" t="s">
        <v>2724</v>
      </c>
      <c r="D4840" t="s">
        <v>1000</v>
      </c>
      <c r="E4840" s="23">
        <v>42430</v>
      </c>
      <c r="F4840">
        <v>6</v>
      </c>
      <c r="G4840">
        <v>8</v>
      </c>
      <c r="H4840">
        <v>0.75</v>
      </c>
      <c r="I4840">
        <v>23</v>
      </c>
      <c r="J4840">
        <v>30</v>
      </c>
      <c r="K4840">
        <v>0.76666666666666672</v>
      </c>
      <c r="L4840">
        <v>40</v>
      </c>
      <c r="M4840">
        <v>0.75</v>
      </c>
      <c r="N4840">
        <v>22</v>
      </c>
      <c r="P4840">
        <v>1</v>
      </c>
      <c r="Q4840">
        <v>1</v>
      </c>
      <c r="R4840">
        <v>1</v>
      </c>
      <c r="S4840">
        <v>1</v>
      </c>
    </row>
    <row r="4841" spans="1:19" x14ac:dyDescent="0.2">
      <c r="A4841" t="s">
        <v>2637</v>
      </c>
      <c r="B4841" t="s">
        <v>2638</v>
      </c>
      <c r="C4841" t="s">
        <v>237</v>
      </c>
      <c r="D4841" t="s">
        <v>1000</v>
      </c>
      <c r="E4841" s="23">
        <v>42430</v>
      </c>
      <c r="F4841">
        <v>16</v>
      </c>
      <c r="G4841">
        <v>17</v>
      </c>
      <c r="H4841">
        <v>0.94117647058823528</v>
      </c>
      <c r="I4841">
        <v>76</v>
      </c>
      <c r="J4841">
        <v>115</v>
      </c>
      <c r="K4841">
        <v>0.66086956521739126</v>
      </c>
      <c r="L4841">
        <v>125</v>
      </c>
      <c r="M4841">
        <v>0.92</v>
      </c>
      <c r="N4841">
        <v>56</v>
      </c>
      <c r="O4841">
        <v>1.0958333333333334</v>
      </c>
      <c r="P4841">
        <v>10</v>
      </c>
      <c r="Q4841">
        <v>13</v>
      </c>
      <c r="R4841">
        <v>0.76923076923076927</v>
      </c>
      <c r="S4841">
        <v>20</v>
      </c>
    </row>
    <row r="4842" spans="1:19" x14ac:dyDescent="0.2">
      <c r="A4842" t="s">
        <v>2462</v>
      </c>
      <c r="B4842" t="s">
        <v>2463</v>
      </c>
      <c r="C4842" t="s">
        <v>238</v>
      </c>
      <c r="D4842" t="s">
        <v>1000</v>
      </c>
      <c r="E4842" s="23">
        <v>42430</v>
      </c>
      <c r="F4842">
        <v>11</v>
      </c>
      <c r="G4842">
        <v>12</v>
      </c>
      <c r="H4842">
        <v>0.91666666666666663</v>
      </c>
      <c r="I4842">
        <v>28</v>
      </c>
      <c r="J4842">
        <v>36</v>
      </c>
      <c r="K4842">
        <v>0.77777777777777779</v>
      </c>
      <c r="L4842">
        <v>40</v>
      </c>
      <c r="M4842">
        <v>0.9</v>
      </c>
      <c r="N4842">
        <v>19</v>
      </c>
      <c r="O4842">
        <v>0.73109090909090912</v>
      </c>
      <c r="P4842">
        <v>10</v>
      </c>
      <c r="Q4842">
        <v>12</v>
      </c>
      <c r="R4842">
        <v>0.83333333333333337</v>
      </c>
      <c r="S4842">
        <v>9</v>
      </c>
    </row>
    <row r="4843" spans="1:19" x14ac:dyDescent="0.2">
      <c r="A4843" t="s">
        <v>2289</v>
      </c>
      <c r="B4843" t="s">
        <v>2290</v>
      </c>
      <c r="C4843" t="s">
        <v>239</v>
      </c>
      <c r="D4843" t="s">
        <v>1000</v>
      </c>
      <c r="E4843" s="23">
        <v>42430</v>
      </c>
      <c r="F4843">
        <v>4</v>
      </c>
      <c r="G4843">
        <v>4</v>
      </c>
      <c r="H4843">
        <v>1</v>
      </c>
      <c r="I4843">
        <v>3</v>
      </c>
      <c r="J4843">
        <v>8</v>
      </c>
      <c r="K4843">
        <v>0.375</v>
      </c>
      <c r="L4843">
        <v>8</v>
      </c>
      <c r="M4843">
        <v>1</v>
      </c>
      <c r="N4843">
        <v>2</v>
      </c>
      <c r="O4843">
        <v>0.83299999999999996</v>
      </c>
      <c r="P4843">
        <v>0</v>
      </c>
      <c r="Q4843">
        <v>1</v>
      </c>
      <c r="R4843">
        <v>0</v>
      </c>
      <c r="S4843">
        <v>1</v>
      </c>
    </row>
    <row r="4844" spans="1:19" x14ac:dyDescent="0.2">
      <c r="A4844" t="s">
        <v>2114</v>
      </c>
      <c r="B4844" t="s">
        <v>2115</v>
      </c>
      <c r="C4844" t="s">
        <v>1988</v>
      </c>
      <c r="D4844" t="s">
        <v>1000</v>
      </c>
      <c r="E4844" s="23">
        <v>42430</v>
      </c>
      <c r="F4844">
        <v>8</v>
      </c>
      <c r="G4844">
        <v>9</v>
      </c>
      <c r="H4844">
        <v>0.88888888888888884</v>
      </c>
      <c r="I4844">
        <v>36</v>
      </c>
      <c r="J4844">
        <v>34</v>
      </c>
      <c r="K4844">
        <v>1.0588235294117647</v>
      </c>
      <c r="L4844">
        <v>39</v>
      </c>
      <c r="M4844">
        <v>0.87179487179487181</v>
      </c>
      <c r="N4844">
        <v>34</v>
      </c>
      <c r="P4844">
        <v>2</v>
      </c>
      <c r="Q4844">
        <v>4</v>
      </c>
      <c r="R4844">
        <v>0.5</v>
      </c>
      <c r="S4844">
        <v>2</v>
      </c>
    </row>
    <row r="4845" spans="1:19" x14ac:dyDescent="0.2">
      <c r="A4845" t="s">
        <v>1866</v>
      </c>
      <c r="B4845" t="s">
        <v>1867</v>
      </c>
      <c r="C4845" t="s">
        <v>240</v>
      </c>
      <c r="D4845" t="s">
        <v>1000</v>
      </c>
      <c r="E4845" s="23">
        <v>42430</v>
      </c>
      <c r="F4845">
        <v>27</v>
      </c>
      <c r="G4845">
        <v>28</v>
      </c>
      <c r="H4845">
        <v>0.9642857142857143</v>
      </c>
      <c r="I4845">
        <v>48</v>
      </c>
      <c r="J4845">
        <v>108</v>
      </c>
      <c r="K4845">
        <v>0.44444444444444442</v>
      </c>
      <c r="L4845">
        <v>113</v>
      </c>
      <c r="M4845">
        <v>0.95575221238938057</v>
      </c>
      <c r="N4845">
        <v>46</v>
      </c>
      <c r="P4845">
        <v>1</v>
      </c>
      <c r="Q4845">
        <v>2</v>
      </c>
      <c r="R4845">
        <v>0.5</v>
      </c>
      <c r="S4845">
        <v>2</v>
      </c>
    </row>
    <row r="4846" spans="1:19" x14ac:dyDescent="0.2">
      <c r="A4846" t="s">
        <v>1691</v>
      </c>
      <c r="B4846" t="s">
        <v>1692</v>
      </c>
      <c r="C4846" t="s">
        <v>241</v>
      </c>
      <c r="D4846" t="s">
        <v>1000</v>
      </c>
      <c r="E4846" s="23">
        <v>42430</v>
      </c>
      <c r="F4846">
        <v>51</v>
      </c>
      <c r="G4846">
        <v>56</v>
      </c>
      <c r="H4846">
        <v>0.9107142857142857</v>
      </c>
      <c r="I4846">
        <v>463</v>
      </c>
      <c r="J4846">
        <v>520</v>
      </c>
      <c r="K4846">
        <v>0.89038461538461533</v>
      </c>
      <c r="L4846">
        <v>565</v>
      </c>
      <c r="M4846">
        <v>0.92035398230088494</v>
      </c>
      <c r="N4846">
        <v>440</v>
      </c>
      <c r="P4846">
        <v>6</v>
      </c>
      <c r="Q4846">
        <v>12</v>
      </c>
      <c r="R4846">
        <v>0.5</v>
      </c>
      <c r="S4846">
        <v>23</v>
      </c>
    </row>
    <row r="4847" spans="1:19" x14ac:dyDescent="0.2">
      <c r="A4847" t="s">
        <v>1516</v>
      </c>
      <c r="B4847" t="s">
        <v>1517</v>
      </c>
      <c r="C4847" t="s">
        <v>318</v>
      </c>
      <c r="D4847" t="s">
        <v>1000</v>
      </c>
      <c r="E4847" s="23">
        <v>42430</v>
      </c>
      <c r="F4847">
        <v>0</v>
      </c>
      <c r="G4847">
        <v>0</v>
      </c>
      <c r="H4847" t="e">
        <v>#DIV/0!</v>
      </c>
      <c r="I4847">
        <v>0</v>
      </c>
      <c r="J4847">
        <v>0</v>
      </c>
      <c r="K4847" t="e">
        <v>#DIV/0!</v>
      </c>
      <c r="L4847">
        <v>0</v>
      </c>
      <c r="M4847" t="e">
        <v>#DIV/0!</v>
      </c>
      <c r="N4847">
        <v>0</v>
      </c>
      <c r="P4847">
        <v>0</v>
      </c>
      <c r="Q4847">
        <v>0</v>
      </c>
      <c r="R4847" t="e">
        <v>#DIV/0!</v>
      </c>
      <c r="S4847">
        <v>0</v>
      </c>
    </row>
    <row r="4848" spans="1:19" x14ac:dyDescent="0.2">
      <c r="A4848" t="s">
        <v>1108</v>
      </c>
      <c r="B4848" t="s">
        <v>1195</v>
      </c>
      <c r="C4848" t="s">
        <v>235</v>
      </c>
      <c r="D4848" t="s">
        <v>1002</v>
      </c>
      <c r="E4848" s="23">
        <v>42430</v>
      </c>
      <c r="F4848">
        <v>132</v>
      </c>
      <c r="G4848">
        <v>145</v>
      </c>
      <c r="H4848">
        <v>0.91034482758620694</v>
      </c>
      <c r="I4848">
        <v>733</v>
      </c>
      <c r="J4848">
        <v>945</v>
      </c>
      <c r="K4848">
        <v>0.77566137566137561</v>
      </c>
      <c r="L4848">
        <v>1036</v>
      </c>
      <c r="M4848">
        <v>0.91216216216216217</v>
      </c>
      <c r="N4848">
        <v>665</v>
      </c>
      <c r="P4848">
        <v>31</v>
      </c>
      <c r="Q4848">
        <v>62</v>
      </c>
      <c r="R4848">
        <v>0.5</v>
      </c>
      <c r="S4848">
        <v>68</v>
      </c>
    </row>
    <row r="4849" spans="1:19" x14ac:dyDescent="0.2">
      <c r="A4849" t="s">
        <v>12066</v>
      </c>
      <c r="B4849" t="s">
        <v>12067</v>
      </c>
      <c r="C4849" t="s">
        <v>1051</v>
      </c>
      <c r="D4849" t="s">
        <v>1000</v>
      </c>
      <c r="E4849" s="23">
        <v>42430</v>
      </c>
      <c r="F4849">
        <v>1</v>
      </c>
      <c r="G4849">
        <v>3</v>
      </c>
      <c r="H4849">
        <v>0.33333333333333331</v>
      </c>
      <c r="I4849">
        <v>3</v>
      </c>
      <c r="J4849">
        <v>5</v>
      </c>
      <c r="K4849">
        <v>0.6</v>
      </c>
      <c r="L4849">
        <v>15</v>
      </c>
      <c r="M4849">
        <v>0.33333333333333331</v>
      </c>
      <c r="N4849">
        <v>2</v>
      </c>
      <c r="P4849">
        <v>0</v>
      </c>
      <c r="Q4849">
        <v>0</v>
      </c>
      <c r="R4849" t="e">
        <v>#DIV/0!</v>
      </c>
      <c r="S4849">
        <v>1</v>
      </c>
    </row>
    <row r="4850" spans="1:19" x14ac:dyDescent="0.2">
      <c r="A4850" t="s">
        <v>13432</v>
      </c>
      <c r="B4850" t="s">
        <v>13433</v>
      </c>
      <c r="C4850" t="s">
        <v>242</v>
      </c>
      <c r="D4850" t="s">
        <v>1002</v>
      </c>
      <c r="E4850" s="23">
        <v>42430</v>
      </c>
      <c r="F4850">
        <v>9</v>
      </c>
      <c r="G4850">
        <v>11</v>
      </c>
      <c r="H4850">
        <v>0.81818181818181823</v>
      </c>
      <c r="I4850">
        <v>56</v>
      </c>
      <c r="J4850">
        <v>94</v>
      </c>
      <c r="K4850">
        <v>0.5957446808510638</v>
      </c>
      <c r="L4850">
        <v>106</v>
      </c>
      <c r="M4850">
        <v>0.8867924528301887</v>
      </c>
      <c r="N4850">
        <v>46</v>
      </c>
      <c r="P4850">
        <v>1</v>
      </c>
      <c r="Q4850">
        <v>17</v>
      </c>
      <c r="R4850">
        <v>5.8823529411764705E-2</v>
      </c>
      <c r="S4850">
        <v>10</v>
      </c>
    </row>
    <row r="4851" spans="1:19" x14ac:dyDescent="0.2">
      <c r="A4851" t="s">
        <v>13609</v>
      </c>
      <c r="B4851" t="s">
        <v>13610</v>
      </c>
      <c r="C4851" t="s">
        <v>237</v>
      </c>
      <c r="D4851" t="s">
        <v>1002</v>
      </c>
      <c r="E4851" s="23">
        <v>42430</v>
      </c>
      <c r="F4851">
        <v>16</v>
      </c>
      <c r="G4851">
        <v>17</v>
      </c>
      <c r="H4851">
        <v>0.94117647058823528</v>
      </c>
      <c r="I4851">
        <v>76</v>
      </c>
      <c r="J4851">
        <v>115</v>
      </c>
      <c r="K4851">
        <v>0.66086956521739126</v>
      </c>
      <c r="L4851">
        <v>125</v>
      </c>
      <c r="M4851">
        <v>0.92</v>
      </c>
      <c r="N4851">
        <v>56</v>
      </c>
      <c r="O4851">
        <v>1.0958333333333334</v>
      </c>
      <c r="P4851">
        <v>10</v>
      </c>
      <c r="Q4851">
        <v>13</v>
      </c>
      <c r="R4851">
        <v>0.76923076923076927</v>
      </c>
      <c r="S4851">
        <v>20</v>
      </c>
    </row>
    <row r="4852" spans="1:19" x14ac:dyDescent="0.2">
      <c r="A4852" t="s">
        <v>13784</v>
      </c>
      <c r="B4852" t="s">
        <v>13785</v>
      </c>
      <c r="C4852" t="s">
        <v>238</v>
      </c>
      <c r="D4852" t="s">
        <v>1002</v>
      </c>
      <c r="E4852" s="23">
        <v>42430</v>
      </c>
      <c r="F4852">
        <v>11</v>
      </c>
      <c r="G4852">
        <v>12</v>
      </c>
      <c r="H4852">
        <v>0.91666666666666663</v>
      </c>
      <c r="I4852">
        <v>28</v>
      </c>
      <c r="J4852">
        <v>36</v>
      </c>
      <c r="K4852">
        <v>0.77777777777777779</v>
      </c>
      <c r="L4852">
        <v>40</v>
      </c>
      <c r="M4852">
        <v>0.9</v>
      </c>
      <c r="N4852">
        <v>19</v>
      </c>
      <c r="O4852">
        <v>0.73109090909090912</v>
      </c>
      <c r="P4852">
        <v>10</v>
      </c>
      <c r="Q4852">
        <v>12</v>
      </c>
      <c r="R4852">
        <v>0.83333333333333337</v>
      </c>
      <c r="S4852">
        <v>9</v>
      </c>
    </row>
    <row r="4853" spans="1:19" x14ac:dyDescent="0.2">
      <c r="A4853" t="s">
        <v>13961</v>
      </c>
      <c r="B4853" t="s">
        <v>13962</v>
      </c>
      <c r="C4853" t="s">
        <v>239</v>
      </c>
      <c r="D4853" t="s">
        <v>1002</v>
      </c>
      <c r="E4853" s="23">
        <v>42430</v>
      </c>
      <c r="F4853">
        <v>4</v>
      </c>
      <c r="G4853">
        <v>4</v>
      </c>
      <c r="H4853">
        <v>1</v>
      </c>
      <c r="I4853">
        <v>3</v>
      </c>
      <c r="J4853">
        <v>8</v>
      </c>
      <c r="K4853">
        <v>0.375</v>
      </c>
      <c r="L4853">
        <v>8</v>
      </c>
      <c r="M4853">
        <v>1</v>
      </c>
      <c r="N4853">
        <v>2</v>
      </c>
      <c r="O4853">
        <v>0.83299999999999996</v>
      </c>
      <c r="P4853">
        <v>0</v>
      </c>
      <c r="Q4853">
        <v>1</v>
      </c>
      <c r="R4853">
        <v>0</v>
      </c>
      <c r="S4853">
        <v>1</v>
      </c>
    </row>
    <row r="4854" spans="1:19" x14ac:dyDescent="0.2">
      <c r="A4854" t="s">
        <v>14148</v>
      </c>
      <c r="B4854" t="s">
        <v>14149</v>
      </c>
      <c r="C4854" t="s">
        <v>240</v>
      </c>
      <c r="D4854" t="s">
        <v>1002</v>
      </c>
      <c r="E4854" s="23">
        <v>42430</v>
      </c>
      <c r="F4854">
        <v>27</v>
      </c>
      <c r="G4854">
        <v>28</v>
      </c>
      <c r="H4854">
        <v>0.9642857142857143</v>
      </c>
      <c r="I4854">
        <v>48</v>
      </c>
      <c r="J4854">
        <v>108</v>
      </c>
      <c r="K4854">
        <v>0.44444444444444442</v>
      </c>
      <c r="L4854">
        <v>113</v>
      </c>
      <c r="M4854">
        <v>0.95575221238938057</v>
      </c>
      <c r="N4854">
        <v>46</v>
      </c>
      <c r="P4854">
        <v>1</v>
      </c>
      <c r="Q4854">
        <v>2</v>
      </c>
      <c r="R4854">
        <v>0.5</v>
      </c>
      <c r="S4854">
        <v>2</v>
      </c>
    </row>
    <row r="4855" spans="1:19" x14ac:dyDescent="0.2">
      <c r="A4855" t="s">
        <v>14325</v>
      </c>
      <c r="B4855" t="s">
        <v>14326</v>
      </c>
      <c r="C4855" t="s">
        <v>241</v>
      </c>
      <c r="D4855" t="s">
        <v>1002</v>
      </c>
      <c r="E4855" s="23">
        <v>42430</v>
      </c>
      <c r="F4855">
        <v>51</v>
      </c>
      <c r="G4855">
        <v>56</v>
      </c>
      <c r="H4855">
        <v>0.9107142857142857</v>
      </c>
      <c r="I4855">
        <v>463</v>
      </c>
      <c r="J4855">
        <v>520</v>
      </c>
      <c r="K4855">
        <v>0.89038461538461533</v>
      </c>
      <c r="L4855">
        <v>565</v>
      </c>
      <c r="M4855">
        <v>0.92035398230088494</v>
      </c>
      <c r="N4855">
        <v>440</v>
      </c>
      <c r="P4855">
        <v>6</v>
      </c>
      <c r="Q4855">
        <v>12</v>
      </c>
      <c r="R4855">
        <v>0.5</v>
      </c>
      <c r="S4855">
        <v>23</v>
      </c>
    </row>
    <row r="4856" spans="1:19" x14ac:dyDescent="0.2">
      <c r="A4856" t="s">
        <v>14437</v>
      </c>
      <c r="B4856" t="s">
        <v>14438</v>
      </c>
      <c r="C4856" t="s">
        <v>318</v>
      </c>
      <c r="D4856" t="s">
        <v>1002</v>
      </c>
      <c r="E4856" s="23">
        <v>42430</v>
      </c>
      <c r="F4856">
        <v>0</v>
      </c>
      <c r="G4856">
        <v>0</v>
      </c>
      <c r="H4856" t="e">
        <v>#DIV/0!</v>
      </c>
      <c r="I4856">
        <v>0</v>
      </c>
      <c r="J4856">
        <v>0</v>
      </c>
      <c r="K4856" t="e">
        <v>#DIV/0!</v>
      </c>
      <c r="L4856">
        <v>0</v>
      </c>
      <c r="M4856" t="e">
        <v>#DIV/0!</v>
      </c>
      <c r="N4856">
        <v>0</v>
      </c>
      <c r="P4856">
        <v>0</v>
      </c>
      <c r="Q4856">
        <v>0</v>
      </c>
      <c r="R4856" t="e">
        <v>#DIV/0!</v>
      </c>
      <c r="S4856">
        <v>0</v>
      </c>
    </row>
    <row r="4857" spans="1:19" x14ac:dyDescent="0.2">
      <c r="A4857" t="s">
        <v>14654</v>
      </c>
      <c r="B4857" t="s">
        <v>14655</v>
      </c>
      <c r="C4857" t="s">
        <v>199</v>
      </c>
      <c r="D4857" t="s">
        <v>1000</v>
      </c>
      <c r="E4857" s="23">
        <v>42430</v>
      </c>
      <c r="F4857">
        <v>14</v>
      </c>
      <c r="G4857">
        <v>14</v>
      </c>
      <c r="H4857">
        <v>1</v>
      </c>
      <c r="I4857">
        <v>121</v>
      </c>
      <c r="J4857">
        <v>125</v>
      </c>
      <c r="K4857">
        <v>0.96799999999999997</v>
      </c>
      <c r="L4857">
        <v>125</v>
      </c>
      <c r="M4857">
        <v>1</v>
      </c>
      <c r="N4857">
        <v>119</v>
      </c>
      <c r="P4857">
        <v>0</v>
      </c>
      <c r="Q4857">
        <v>0</v>
      </c>
      <c r="R4857" t="e">
        <v>#DIV/0!</v>
      </c>
      <c r="S4857">
        <v>2</v>
      </c>
    </row>
    <row r="4858" spans="1:19" x14ac:dyDescent="0.2">
      <c r="A4858" t="s">
        <v>14920</v>
      </c>
      <c r="B4858" t="s">
        <v>14921</v>
      </c>
      <c r="C4858" t="s">
        <v>200</v>
      </c>
      <c r="D4858" t="s">
        <v>1002</v>
      </c>
      <c r="E4858" s="23">
        <v>42430</v>
      </c>
      <c r="F4858">
        <v>5</v>
      </c>
      <c r="G4858">
        <v>5</v>
      </c>
      <c r="H4858">
        <v>1</v>
      </c>
      <c r="I4858">
        <v>8</v>
      </c>
      <c r="J4858">
        <v>25</v>
      </c>
      <c r="K4858">
        <v>0.32</v>
      </c>
      <c r="L4858">
        <v>25</v>
      </c>
      <c r="M4858">
        <v>1</v>
      </c>
      <c r="N4858">
        <v>7</v>
      </c>
      <c r="P4858">
        <v>0</v>
      </c>
      <c r="Q4858">
        <v>0</v>
      </c>
      <c r="R4858" t="e">
        <v>#DIV/0!</v>
      </c>
      <c r="S4858">
        <v>1</v>
      </c>
    </row>
    <row r="4859" spans="1:19" x14ac:dyDescent="0.2">
      <c r="A4859" t="s">
        <v>15097</v>
      </c>
      <c r="B4859" t="s">
        <v>15098</v>
      </c>
      <c r="C4859" t="s">
        <v>202</v>
      </c>
      <c r="D4859" t="s">
        <v>1002</v>
      </c>
      <c r="E4859" s="23">
        <v>42430</v>
      </c>
      <c r="F4859">
        <v>9</v>
      </c>
      <c r="G4859">
        <v>9</v>
      </c>
      <c r="H4859">
        <v>1</v>
      </c>
      <c r="I4859">
        <v>113</v>
      </c>
      <c r="J4859">
        <v>100</v>
      </c>
      <c r="K4859">
        <v>1.1299999999999999</v>
      </c>
      <c r="L4859">
        <v>100</v>
      </c>
      <c r="M4859">
        <v>1</v>
      </c>
      <c r="N4859">
        <v>112</v>
      </c>
      <c r="P4859">
        <v>0</v>
      </c>
      <c r="Q4859">
        <v>0</v>
      </c>
      <c r="R4859" t="e">
        <v>#DIV/0!</v>
      </c>
      <c r="S4859">
        <v>1</v>
      </c>
    </row>
    <row r="4860" spans="1:19" x14ac:dyDescent="0.2">
      <c r="A4860" t="s">
        <v>15624</v>
      </c>
      <c r="B4860" t="s">
        <v>15625</v>
      </c>
      <c r="C4860" t="s">
        <v>228</v>
      </c>
      <c r="D4860" t="s">
        <v>1002</v>
      </c>
      <c r="E4860" s="23">
        <v>42430</v>
      </c>
      <c r="F4860">
        <v>3</v>
      </c>
      <c r="G4860">
        <v>3</v>
      </c>
      <c r="H4860">
        <v>1</v>
      </c>
      <c r="I4860">
        <v>4</v>
      </c>
      <c r="J4860">
        <v>30</v>
      </c>
      <c r="K4860">
        <v>0.13333333333333333</v>
      </c>
      <c r="L4860">
        <v>30</v>
      </c>
      <c r="M4860">
        <v>1</v>
      </c>
      <c r="N4860">
        <v>3</v>
      </c>
      <c r="P4860">
        <v>0</v>
      </c>
      <c r="Q4860">
        <v>0</v>
      </c>
      <c r="R4860" t="e">
        <v>#DIV/0!</v>
      </c>
      <c r="S4860">
        <v>1</v>
      </c>
    </row>
    <row r="4861" spans="1:19" x14ac:dyDescent="0.2">
      <c r="A4861" t="s">
        <v>15801</v>
      </c>
      <c r="B4861" t="s">
        <v>15802</v>
      </c>
      <c r="C4861" t="s">
        <v>227</v>
      </c>
      <c r="D4861" t="s">
        <v>1000</v>
      </c>
      <c r="E4861" s="23">
        <v>42430</v>
      </c>
      <c r="F4861">
        <v>3</v>
      </c>
      <c r="G4861">
        <v>3</v>
      </c>
      <c r="H4861">
        <v>1</v>
      </c>
      <c r="I4861">
        <v>4</v>
      </c>
      <c r="J4861">
        <v>30</v>
      </c>
      <c r="K4861">
        <v>0.13333333333333333</v>
      </c>
      <c r="L4861">
        <v>30</v>
      </c>
      <c r="M4861">
        <v>1</v>
      </c>
      <c r="N4861">
        <v>3</v>
      </c>
      <c r="P4861">
        <v>0</v>
      </c>
      <c r="Q4861">
        <v>0</v>
      </c>
      <c r="R4861" t="e">
        <v>#DIV/0!</v>
      </c>
      <c r="S4861">
        <v>1</v>
      </c>
    </row>
    <row r="4862" spans="1:19" x14ac:dyDescent="0.2">
      <c r="A4862" t="s">
        <v>15978</v>
      </c>
      <c r="B4862" t="s">
        <v>15979</v>
      </c>
      <c r="C4862" t="s">
        <v>203</v>
      </c>
      <c r="D4862" t="s">
        <v>1000</v>
      </c>
      <c r="E4862" s="23">
        <v>42430</v>
      </c>
      <c r="F4862">
        <v>8</v>
      </c>
      <c r="G4862">
        <v>10</v>
      </c>
      <c r="H4862">
        <v>0.8</v>
      </c>
      <c r="I4862">
        <v>25</v>
      </c>
      <c r="J4862">
        <v>47</v>
      </c>
      <c r="K4862">
        <v>0.53191489361702127</v>
      </c>
      <c r="L4862">
        <v>62</v>
      </c>
      <c r="M4862">
        <v>0.75806451612903225</v>
      </c>
      <c r="N4862">
        <v>15</v>
      </c>
      <c r="P4862">
        <v>2</v>
      </c>
      <c r="Q4862">
        <v>4</v>
      </c>
      <c r="R4862">
        <v>0.5</v>
      </c>
      <c r="S4862">
        <v>10</v>
      </c>
    </row>
    <row r="4863" spans="1:19" x14ac:dyDescent="0.2">
      <c r="A4863" t="s">
        <v>16157</v>
      </c>
      <c r="B4863" t="s">
        <v>16158</v>
      </c>
      <c r="C4863" t="s">
        <v>205</v>
      </c>
      <c r="D4863" t="s">
        <v>1002</v>
      </c>
      <c r="E4863" s="23">
        <v>42430</v>
      </c>
      <c r="F4863">
        <v>2</v>
      </c>
      <c r="G4863">
        <v>3</v>
      </c>
      <c r="H4863">
        <v>0.66666666666666663</v>
      </c>
      <c r="I4863">
        <v>20</v>
      </c>
      <c r="J4863">
        <v>20</v>
      </c>
      <c r="K4863">
        <v>1</v>
      </c>
      <c r="L4863">
        <v>30</v>
      </c>
      <c r="M4863">
        <v>0.66666666666666663</v>
      </c>
      <c r="N4863">
        <v>11</v>
      </c>
      <c r="O4863">
        <v>1.2250000000000001</v>
      </c>
      <c r="P4863">
        <v>2</v>
      </c>
      <c r="Q4863">
        <v>3</v>
      </c>
      <c r="R4863">
        <v>0.66666666666666663</v>
      </c>
      <c r="S4863">
        <v>9</v>
      </c>
    </row>
    <row r="4864" spans="1:19" x14ac:dyDescent="0.2">
      <c r="A4864" t="s">
        <v>16334</v>
      </c>
      <c r="B4864" t="s">
        <v>16335</v>
      </c>
      <c r="C4864" t="s">
        <v>204</v>
      </c>
      <c r="D4864" t="s">
        <v>1002</v>
      </c>
      <c r="E4864" s="23">
        <v>42430</v>
      </c>
      <c r="F4864">
        <v>6</v>
      </c>
      <c r="G4864">
        <v>7</v>
      </c>
      <c r="H4864">
        <v>0.8571428571428571</v>
      </c>
      <c r="I4864">
        <v>5</v>
      </c>
      <c r="J4864">
        <v>27</v>
      </c>
      <c r="K4864">
        <v>0.18518518518518517</v>
      </c>
      <c r="L4864">
        <v>32</v>
      </c>
      <c r="M4864">
        <v>0.84375</v>
      </c>
      <c r="N4864">
        <v>4</v>
      </c>
      <c r="P4864">
        <v>0</v>
      </c>
      <c r="Q4864">
        <v>1</v>
      </c>
      <c r="R4864">
        <v>0</v>
      </c>
      <c r="S4864">
        <v>1</v>
      </c>
    </row>
    <row r="4865" spans="1:19" x14ac:dyDescent="0.2">
      <c r="A4865" t="s">
        <v>16652</v>
      </c>
      <c r="B4865" t="s">
        <v>16653</v>
      </c>
      <c r="C4865" t="s">
        <v>223</v>
      </c>
      <c r="D4865" t="s">
        <v>1000</v>
      </c>
      <c r="E4865" s="23">
        <v>42430</v>
      </c>
      <c r="F4865">
        <v>5</v>
      </c>
      <c r="G4865">
        <v>6</v>
      </c>
      <c r="H4865">
        <v>0.83333333333333337</v>
      </c>
      <c r="I4865">
        <v>56</v>
      </c>
      <c r="J4865">
        <v>75</v>
      </c>
      <c r="K4865">
        <v>0.7466666666666667</v>
      </c>
      <c r="L4865">
        <v>90</v>
      </c>
      <c r="M4865">
        <v>0.83333333333333337</v>
      </c>
      <c r="N4865">
        <v>52</v>
      </c>
      <c r="P4865">
        <v>0</v>
      </c>
      <c r="Q4865">
        <v>0</v>
      </c>
      <c r="R4865" t="e">
        <v>#DIV/0!</v>
      </c>
      <c r="S4865">
        <v>4</v>
      </c>
    </row>
    <row r="4866" spans="1:19" x14ac:dyDescent="0.2">
      <c r="A4866" t="s">
        <v>16831</v>
      </c>
      <c r="B4866" t="s">
        <v>16832</v>
      </c>
      <c r="C4866" t="s">
        <v>224</v>
      </c>
      <c r="D4866" t="s">
        <v>1002</v>
      </c>
      <c r="E4866" s="23">
        <v>42430</v>
      </c>
      <c r="F4866">
        <v>5</v>
      </c>
      <c r="G4866">
        <v>6</v>
      </c>
      <c r="H4866">
        <v>0.83333333333333337</v>
      </c>
      <c r="I4866">
        <v>56</v>
      </c>
      <c r="J4866">
        <v>75</v>
      </c>
      <c r="K4866">
        <v>0.7466666666666667</v>
      </c>
      <c r="L4866">
        <v>90</v>
      </c>
      <c r="M4866">
        <v>0.83333333333333337</v>
      </c>
      <c r="N4866">
        <v>52</v>
      </c>
      <c r="P4866">
        <v>0</v>
      </c>
      <c r="Q4866">
        <v>0</v>
      </c>
      <c r="R4866" t="e">
        <v>#DIV/0!</v>
      </c>
      <c r="S4866">
        <v>4</v>
      </c>
    </row>
    <row r="4867" spans="1:19" x14ac:dyDescent="0.2">
      <c r="A4867" t="s">
        <v>16929</v>
      </c>
      <c r="B4867" t="s">
        <v>16930</v>
      </c>
      <c r="C4867" t="s">
        <v>341</v>
      </c>
      <c r="D4867" t="s">
        <v>1000</v>
      </c>
      <c r="E4867" s="23">
        <v>42430</v>
      </c>
      <c r="F4867">
        <v>0</v>
      </c>
      <c r="G4867">
        <v>0</v>
      </c>
      <c r="H4867" t="e">
        <v>#DIV/0!</v>
      </c>
      <c r="I4867">
        <v>0</v>
      </c>
      <c r="J4867">
        <v>0</v>
      </c>
      <c r="K4867" t="e">
        <v>#DIV/0!</v>
      </c>
      <c r="L4867">
        <v>0</v>
      </c>
      <c r="M4867" t="e">
        <v>#DIV/0!</v>
      </c>
      <c r="N4867">
        <v>0</v>
      </c>
      <c r="P4867">
        <v>0</v>
      </c>
      <c r="Q4867">
        <v>0</v>
      </c>
      <c r="R4867" t="e">
        <v>#DIV/0!</v>
      </c>
      <c r="S4867">
        <v>0</v>
      </c>
    </row>
    <row r="4868" spans="1:19" x14ac:dyDescent="0.2">
      <c r="A4868" t="s">
        <v>16945</v>
      </c>
      <c r="B4868" t="s">
        <v>16946</v>
      </c>
      <c r="C4868" t="s">
        <v>339</v>
      </c>
      <c r="D4868" t="s">
        <v>1002</v>
      </c>
      <c r="E4868" s="23">
        <v>42430</v>
      </c>
      <c r="H4868" t="e">
        <v>#DIV/0!</v>
      </c>
      <c r="K4868" t="e">
        <v>#DIV/0!</v>
      </c>
      <c r="M4868" t="e">
        <v>#DIV/0!</v>
      </c>
      <c r="Q4868">
        <v>0</v>
      </c>
      <c r="R4868" t="e">
        <v>#DIV/0!</v>
      </c>
    </row>
    <row r="4869" spans="1:19" x14ac:dyDescent="0.2">
      <c r="A4869" t="s">
        <v>16957</v>
      </c>
      <c r="B4869" t="s">
        <v>16958</v>
      </c>
      <c r="C4869" t="s">
        <v>346</v>
      </c>
      <c r="D4869" t="s">
        <v>1000</v>
      </c>
      <c r="E4869" s="23">
        <v>42430</v>
      </c>
      <c r="F4869">
        <v>4</v>
      </c>
      <c r="G4869">
        <v>5</v>
      </c>
      <c r="H4869">
        <v>0.8</v>
      </c>
      <c r="I4869">
        <v>12</v>
      </c>
      <c r="J4869">
        <v>21</v>
      </c>
      <c r="K4869">
        <v>0.5714285714285714</v>
      </c>
      <c r="L4869">
        <v>21</v>
      </c>
      <c r="M4869">
        <v>1</v>
      </c>
      <c r="N4869">
        <v>8</v>
      </c>
      <c r="P4869">
        <v>0</v>
      </c>
      <c r="Q4869">
        <v>0</v>
      </c>
      <c r="R4869" t="e">
        <v>#DIV/0!</v>
      </c>
      <c r="S4869">
        <v>4</v>
      </c>
    </row>
    <row r="4870" spans="1:19" x14ac:dyDescent="0.2">
      <c r="A4870" t="s">
        <v>17053</v>
      </c>
      <c r="B4870" t="s">
        <v>17054</v>
      </c>
      <c r="C4870" t="s">
        <v>345</v>
      </c>
      <c r="D4870" t="s">
        <v>1002</v>
      </c>
      <c r="E4870" s="23">
        <v>42430</v>
      </c>
      <c r="F4870">
        <v>4</v>
      </c>
      <c r="G4870">
        <v>5</v>
      </c>
      <c r="H4870">
        <v>0.8</v>
      </c>
      <c r="I4870">
        <v>12</v>
      </c>
      <c r="J4870">
        <v>21</v>
      </c>
      <c r="K4870">
        <v>0.5714285714285714</v>
      </c>
      <c r="L4870">
        <v>21</v>
      </c>
      <c r="M4870">
        <v>1</v>
      </c>
      <c r="N4870">
        <v>8</v>
      </c>
      <c r="P4870">
        <v>0</v>
      </c>
      <c r="Q4870">
        <v>0</v>
      </c>
      <c r="R4870" t="e">
        <v>#DIV/0!</v>
      </c>
      <c r="S4870">
        <v>4</v>
      </c>
    </row>
    <row r="4871" spans="1:19" x14ac:dyDescent="0.2">
      <c r="A4871" t="s">
        <v>17268</v>
      </c>
      <c r="B4871" t="s">
        <v>17269</v>
      </c>
      <c r="C4871" t="s">
        <v>225</v>
      </c>
      <c r="D4871" t="s">
        <v>1000</v>
      </c>
      <c r="E4871" s="23">
        <v>42430</v>
      </c>
      <c r="F4871">
        <v>3</v>
      </c>
      <c r="G4871">
        <v>5</v>
      </c>
      <c r="H4871">
        <v>0.6</v>
      </c>
      <c r="I4871">
        <v>40</v>
      </c>
      <c r="J4871">
        <v>30</v>
      </c>
      <c r="K4871">
        <v>1.3333333333333333</v>
      </c>
      <c r="L4871">
        <v>50</v>
      </c>
      <c r="M4871">
        <v>0.6</v>
      </c>
      <c r="N4871">
        <v>34</v>
      </c>
      <c r="P4871">
        <v>2</v>
      </c>
      <c r="Q4871">
        <v>4</v>
      </c>
      <c r="R4871">
        <v>0.5</v>
      </c>
      <c r="S4871">
        <v>6</v>
      </c>
    </row>
    <row r="4872" spans="1:19" x14ac:dyDescent="0.2">
      <c r="A4872" t="s">
        <v>17475</v>
      </c>
      <c r="B4872" t="s">
        <v>17476</v>
      </c>
      <c r="C4872" t="s">
        <v>226</v>
      </c>
      <c r="D4872" t="s">
        <v>1002</v>
      </c>
      <c r="E4872" s="23">
        <v>42430</v>
      </c>
      <c r="F4872">
        <v>3</v>
      </c>
      <c r="G4872">
        <v>5</v>
      </c>
      <c r="H4872">
        <v>0.6</v>
      </c>
      <c r="I4872">
        <v>40</v>
      </c>
      <c r="J4872">
        <v>30</v>
      </c>
      <c r="K4872">
        <v>1.3333333333333333</v>
      </c>
      <c r="L4872">
        <v>50</v>
      </c>
      <c r="M4872">
        <v>0.6</v>
      </c>
      <c r="N4872">
        <v>34</v>
      </c>
      <c r="P4872">
        <v>2</v>
      </c>
      <c r="Q4872">
        <v>4</v>
      </c>
      <c r="R4872">
        <v>0.5</v>
      </c>
      <c r="S4872">
        <v>6</v>
      </c>
    </row>
    <row r="4873" spans="1:19" x14ac:dyDescent="0.2">
      <c r="A4873" t="s">
        <v>17652</v>
      </c>
      <c r="B4873" t="s">
        <v>17653</v>
      </c>
      <c r="C4873" t="s">
        <v>232</v>
      </c>
      <c r="D4873" t="s">
        <v>1000</v>
      </c>
      <c r="E4873" s="23">
        <v>42430</v>
      </c>
      <c r="F4873">
        <v>13</v>
      </c>
      <c r="G4873">
        <v>14</v>
      </c>
      <c r="H4873">
        <v>0.9285714285714286</v>
      </c>
      <c r="I4873">
        <v>139</v>
      </c>
      <c r="J4873">
        <v>124</v>
      </c>
      <c r="K4873">
        <v>1.1209677419354838</v>
      </c>
      <c r="L4873">
        <v>134</v>
      </c>
      <c r="M4873">
        <v>0.92537313432835822</v>
      </c>
      <c r="N4873">
        <v>135</v>
      </c>
      <c r="P4873">
        <v>0</v>
      </c>
      <c r="Q4873">
        <v>0</v>
      </c>
      <c r="R4873" t="e">
        <v>#DIV/0!</v>
      </c>
      <c r="S4873">
        <v>4</v>
      </c>
    </row>
    <row r="4874" spans="1:19" x14ac:dyDescent="0.2">
      <c r="A4874" t="s">
        <v>17849</v>
      </c>
      <c r="B4874" t="s">
        <v>17850</v>
      </c>
      <c r="C4874" t="s">
        <v>231</v>
      </c>
      <c r="D4874" t="s">
        <v>1002</v>
      </c>
      <c r="E4874" s="23">
        <v>42430</v>
      </c>
      <c r="F4874">
        <v>13</v>
      </c>
      <c r="G4874">
        <v>14</v>
      </c>
      <c r="H4874">
        <v>0.9285714285714286</v>
      </c>
      <c r="I4874">
        <v>139</v>
      </c>
      <c r="J4874">
        <v>124</v>
      </c>
      <c r="K4874">
        <v>1.1209677419354838</v>
      </c>
      <c r="L4874">
        <v>134</v>
      </c>
      <c r="M4874">
        <v>0.92537313432835822</v>
      </c>
      <c r="N4874">
        <v>135</v>
      </c>
      <c r="P4874">
        <v>0</v>
      </c>
      <c r="Q4874">
        <v>0</v>
      </c>
      <c r="R4874" t="e">
        <v>#DIV/0!</v>
      </c>
      <c r="S4874">
        <v>4</v>
      </c>
    </row>
    <row r="4875" spans="1:19" x14ac:dyDescent="0.2">
      <c r="A4875" t="s">
        <v>18026</v>
      </c>
      <c r="B4875" t="s">
        <v>18027</v>
      </c>
      <c r="C4875" t="s">
        <v>317</v>
      </c>
      <c r="D4875" t="s">
        <v>1000</v>
      </c>
      <c r="E4875" s="23">
        <v>42430</v>
      </c>
      <c r="F4875">
        <v>10</v>
      </c>
      <c r="G4875">
        <v>10</v>
      </c>
      <c r="H4875">
        <v>1</v>
      </c>
      <c r="I4875">
        <v>17</v>
      </c>
      <c r="J4875">
        <v>26</v>
      </c>
      <c r="K4875">
        <v>0.65384615384615385</v>
      </c>
      <c r="L4875">
        <v>26</v>
      </c>
      <c r="M4875">
        <v>1</v>
      </c>
      <c r="N4875">
        <v>17</v>
      </c>
      <c r="P4875">
        <v>1</v>
      </c>
      <c r="Q4875">
        <v>1</v>
      </c>
      <c r="R4875">
        <v>1</v>
      </c>
      <c r="S4875">
        <v>0</v>
      </c>
    </row>
    <row r="4876" spans="1:19" x14ac:dyDescent="0.2">
      <c r="A4876" t="s">
        <v>18205</v>
      </c>
      <c r="B4876" t="s">
        <v>18206</v>
      </c>
      <c r="C4876" t="s">
        <v>316</v>
      </c>
      <c r="D4876" t="s">
        <v>1002</v>
      </c>
      <c r="E4876" s="23">
        <v>42430</v>
      </c>
      <c r="F4876">
        <v>10</v>
      </c>
      <c r="G4876">
        <v>10</v>
      </c>
      <c r="H4876">
        <v>1</v>
      </c>
      <c r="I4876">
        <v>17</v>
      </c>
      <c r="J4876">
        <v>26</v>
      </c>
      <c r="K4876">
        <v>0.65384615384615385</v>
      </c>
      <c r="L4876">
        <v>26</v>
      </c>
      <c r="M4876">
        <v>1</v>
      </c>
      <c r="N4876">
        <v>17</v>
      </c>
      <c r="P4876">
        <v>1</v>
      </c>
      <c r="Q4876">
        <v>1</v>
      </c>
      <c r="R4876">
        <v>1</v>
      </c>
      <c r="S4876">
        <v>0</v>
      </c>
    </row>
    <row r="4877" spans="1:19" x14ac:dyDescent="0.2">
      <c r="A4877" t="s">
        <v>18458</v>
      </c>
      <c r="B4877" t="s">
        <v>18459</v>
      </c>
      <c r="C4877" t="s">
        <v>214</v>
      </c>
      <c r="D4877" t="s">
        <v>1000</v>
      </c>
      <c r="E4877" s="23">
        <v>42430</v>
      </c>
      <c r="F4877">
        <v>17</v>
      </c>
      <c r="G4877">
        <v>17</v>
      </c>
      <c r="H4877">
        <v>1</v>
      </c>
      <c r="I4877">
        <v>102</v>
      </c>
      <c r="J4877">
        <v>145</v>
      </c>
      <c r="K4877">
        <v>0.70344827586206893</v>
      </c>
      <c r="L4877">
        <v>145</v>
      </c>
      <c r="M4877">
        <v>1</v>
      </c>
      <c r="N4877">
        <v>92</v>
      </c>
      <c r="P4877">
        <v>10</v>
      </c>
      <c r="Q4877">
        <v>16</v>
      </c>
      <c r="R4877">
        <v>0.625</v>
      </c>
      <c r="S4877">
        <v>10</v>
      </c>
    </row>
    <row r="4878" spans="1:19" x14ac:dyDescent="0.2">
      <c r="A4878" t="s">
        <v>18637</v>
      </c>
      <c r="B4878" t="s">
        <v>18638</v>
      </c>
      <c r="C4878" t="s">
        <v>215</v>
      </c>
      <c r="D4878" t="s">
        <v>1002</v>
      </c>
      <c r="E4878" s="23">
        <v>42430</v>
      </c>
      <c r="F4878">
        <v>7</v>
      </c>
      <c r="G4878">
        <v>7</v>
      </c>
      <c r="H4878">
        <v>1</v>
      </c>
      <c r="I4878">
        <v>30</v>
      </c>
      <c r="J4878">
        <v>45</v>
      </c>
      <c r="K4878">
        <v>0.66666666666666663</v>
      </c>
      <c r="L4878">
        <v>45</v>
      </c>
      <c r="M4878">
        <v>1</v>
      </c>
      <c r="N4878">
        <v>24</v>
      </c>
      <c r="O4878">
        <v>1</v>
      </c>
      <c r="P4878">
        <v>6</v>
      </c>
      <c r="Q4878">
        <v>8</v>
      </c>
      <c r="R4878">
        <v>0.75</v>
      </c>
      <c r="S4878">
        <v>6</v>
      </c>
    </row>
    <row r="4879" spans="1:19" x14ac:dyDescent="0.2">
      <c r="A4879" t="s">
        <v>18814</v>
      </c>
      <c r="B4879" t="s">
        <v>18815</v>
      </c>
      <c r="C4879" t="s">
        <v>216</v>
      </c>
      <c r="D4879" t="s">
        <v>1002</v>
      </c>
      <c r="E4879" s="23">
        <v>42430</v>
      </c>
      <c r="F4879">
        <v>10</v>
      </c>
      <c r="G4879">
        <v>10</v>
      </c>
      <c r="H4879">
        <v>1</v>
      </c>
      <c r="I4879">
        <v>72</v>
      </c>
      <c r="J4879">
        <v>100</v>
      </c>
      <c r="K4879">
        <v>0.72</v>
      </c>
      <c r="L4879">
        <v>100</v>
      </c>
      <c r="M4879">
        <v>1</v>
      </c>
      <c r="N4879">
        <v>68</v>
      </c>
      <c r="P4879">
        <v>4</v>
      </c>
      <c r="Q4879">
        <v>8</v>
      </c>
      <c r="R4879">
        <v>0.5</v>
      </c>
      <c r="S4879">
        <v>4</v>
      </c>
    </row>
    <row r="4880" spans="1:19" x14ac:dyDescent="0.2">
      <c r="A4880" t="s">
        <v>18991</v>
      </c>
      <c r="B4880" t="s">
        <v>18992</v>
      </c>
      <c r="C4880" t="s">
        <v>229</v>
      </c>
      <c r="D4880" t="s">
        <v>1002</v>
      </c>
      <c r="E4880" s="23">
        <v>42430</v>
      </c>
      <c r="F4880">
        <v>1</v>
      </c>
      <c r="G4880">
        <v>2</v>
      </c>
      <c r="H4880">
        <v>0.5</v>
      </c>
      <c r="I4880">
        <v>7</v>
      </c>
      <c r="J4880">
        <v>10</v>
      </c>
      <c r="K4880">
        <v>0.7</v>
      </c>
      <c r="L4880">
        <v>15</v>
      </c>
      <c r="M4880">
        <v>0.66666666666666663</v>
      </c>
      <c r="N4880">
        <v>6</v>
      </c>
      <c r="P4880">
        <v>0</v>
      </c>
      <c r="Q4880">
        <v>2</v>
      </c>
      <c r="R4880">
        <v>0</v>
      </c>
      <c r="S4880">
        <v>1</v>
      </c>
    </row>
    <row r="4881" spans="1:19" x14ac:dyDescent="0.2">
      <c r="A4881" t="s">
        <v>19168</v>
      </c>
      <c r="B4881" t="s">
        <v>19169</v>
      </c>
      <c r="C4881" t="s">
        <v>230</v>
      </c>
      <c r="D4881" t="s">
        <v>1000</v>
      </c>
      <c r="E4881" s="23">
        <v>42430</v>
      </c>
      <c r="F4881">
        <v>1</v>
      </c>
      <c r="G4881">
        <v>2</v>
      </c>
      <c r="H4881">
        <v>0.5</v>
      </c>
      <c r="I4881">
        <v>7</v>
      </c>
      <c r="J4881">
        <v>10</v>
      </c>
      <c r="K4881">
        <v>0.7</v>
      </c>
      <c r="L4881">
        <v>15</v>
      </c>
      <c r="M4881">
        <v>0.66666666666666663</v>
      </c>
      <c r="N4881">
        <v>6</v>
      </c>
      <c r="P4881">
        <v>0</v>
      </c>
      <c r="Q4881">
        <v>2</v>
      </c>
      <c r="R4881">
        <v>0</v>
      </c>
      <c r="S4881">
        <v>1</v>
      </c>
    </row>
    <row r="4882" spans="1:19" x14ac:dyDescent="0.2">
      <c r="A4882" t="s">
        <v>19347</v>
      </c>
      <c r="B4882" t="s">
        <v>19348</v>
      </c>
      <c r="C4882" t="s">
        <v>234</v>
      </c>
      <c r="D4882" t="s">
        <v>1000</v>
      </c>
      <c r="E4882" s="23">
        <v>42430</v>
      </c>
      <c r="F4882">
        <v>3</v>
      </c>
      <c r="G4882">
        <v>3</v>
      </c>
      <c r="H4882">
        <v>1</v>
      </c>
      <c r="I4882">
        <v>10</v>
      </c>
      <c r="J4882">
        <v>30</v>
      </c>
      <c r="K4882">
        <v>0.33333333333333331</v>
      </c>
      <c r="L4882">
        <v>30</v>
      </c>
      <c r="M4882">
        <v>1</v>
      </c>
      <c r="N4882">
        <v>10</v>
      </c>
      <c r="P4882">
        <v>0</v>
      </c>
      <c r="Q4882">
        <v>0</v>
      </c>
      <c r="R4882" t="e">
        <v>#DIV/0!</v>
      </c>
      <c r="S4882">
        <v>0</v>
      </c>
    </row>
    <row r="4883" spans="1:19" x14ac:dyDescent="0.2">
      <c r="A4883" t="s">
        <v>19526</v>
      </c>
      <c r="B4883" t="s">
        <v>19527</v>
      </c>
      <c r="C4883" t="s">
        <v>233</v>
      </c>
      <c r="D4883" t="s">
        <v>1002</v>
      </c>
      <c r="E4883" s="23">
        <v>42430</v>
      </c>
      <c r="F4883">
        <v>3</v>
      </c>
      <c r="G4883">
        <v>3</v>
      </c>
      <c r="H4883">
        <v>1</v>
      </c>
      <c r="I4883">
        <v>10</v>
      </c>
      <c r="J4883">
        <v>30</v>
      </c>
      <c r="K4883">
        <v>0.33333333333333331</v>
      </c>
      <c r="L4883">
        <v>30</v>
      </c>
      <c r="M4883">
        <v>1</v>
      </c>
      <c r="N4883">
        <v>10</v>
      </c>
      <c r="P4883">
        <v>0</v>
      </c>
      <c r="Q4883">
        <v>0</v>
      </c>
      <c r="R4883" t="e">
        <v>#DIV/0!</v>
      </c>
      <c r="S4883">
        <v>0</v>
      </c>
    </row>
    <row r="4884" spans="1:19" x14ac:dyDescent="0.2">
      <c r="A4884" t="s">
        <v>19624</v>
      </c>
      <c r="B4884" t="s">
        <v>19625</v>
      </c>
      <c r="C4884" t="s">
        <v>342</v>
      </c>
      <c r="D4884" t="s">
        <v>1000</v>
      </c>
      <c r="E4884" s="23">
        <v>42430</v>
      </c>
      <c r="F4884">
        <v>4</v>
      </c>
      <c r="G4884">
        <v>4</v>
      </c>
      <c r="H4884">
        <v>1</v>
      </c>
      <c r="I4884">
        <v>21</v>
      </c>
      <c r="J4884">
        <v>40</v>
      </c>
      <c r="K4884">
        <v>0.52500000000000002</v>
      </c>
      <c r="L4884">
        <v>40</v>
      </c>
      <c r="M4884">
        <v>1</v>
      </c>
      <c r="N4884">
        <v>21</v>
      </c>
      <c r="P4884">
        <v>0</v>
      </c>
      <c r="Q4884">
        <v>0</v>
      </c>
      <c r="R4884" t="e">
        <v>#DIV/0!</v>
      </c>
      <c r="S4884">
        <v>0</v>
      </c>
    </row>
    <row r="4885" spans="1:19" x14ac:dyDescent="0.2">
      <c r="A4885" t="s">
        <v>19724</v>
      </c>
      <c r="B4885" t="s">
        <v>19725</v>
      </c>
      <c r="C4885" t="s">
        <v>340</v>
      </c>
      <c r="D4885" t="s">
        <v>1002</v>
      </c>
      <c r="E4885" s="23">
        <v>42430</v>
      </c>
      <c r="F4885">
        <v>4</v>
      </c>
      <c r="G4885">
        <v>4</v>
      </c>
      <c r="H4885">
        <v>1</v>
      </c>
      <c r="I4885">
        <v>21</v>
      </c>
      <c r="J4885">
        <v>40</v>
      </c>
      <c r="K4885">
        <v>0.52500000000000002</v>
      </c>
      <c r="L4885">
        <v>40</v>
      </c>
      <c r="M4885">
        <v>1</v>
      </c>
      <c r="N4885">
        <v>21</v>
      </c>
      <c r="P4885">
        <v>0</v>
      </c>
      <c r="Q4885">
        <v>0</v>
      </c>
      <c r="R4885" t="e">
        <v>#DIV/0!</v>
      </c>
      <c r="S4885">
        <v>0</v>
      </c>
    </row>
    <row r="4886" spans="1:19" x14ac:dyDescent="0.2">
      <c r="A4886" t="s">
        <v>19901</v>
      </c>
      <c r="B4886" t="s">
        <v>19902</v>
      </c>
      <c r="C4886" t="s">
        <v>220</v>
      </c>
      <c r="D4886" t="s">
        <v>1000</v>
      </c>
      <c r="E4886" s="23">
        <v>42430</v>
      </c>
      <c r="F4886">
        <v>15</v>
      </c>
      <c r="G4886">
        <v>16</v>
      </c>
      <c r="H4886">
        <v>0.9375</v>
      </c>
      <c r="I4886">
        <v>31</v>
      </c>
      <c r="J4886">
        <v>44</v>
      </c>
      <c r="K4886">
        <v>0.70454545454545459</v>
      </c>
      <c r="L4886">
        <v>48</v>
      </c>
      <c r="M4886">
        <v>0.91666666666666663</v>
      </c>
      <c r="N4886">
        <v>21</v>
      </c>
      <c r="P4886">
        <v>10</v>
      </c>
      <c r="Q4886">
        <v>13</v>
      </c>
      <c r="R4886">
        <v>0.76923076923076927</v>
      </c>
      <c r="S4886">
        <v>10</v>
      </c>
    </row>
    <row r="4887" spans="1:19" x14ac:dyDescent="0.2">
      <c r="A4887" t="s">
        <v>20080</v>
      </c>
      <c r="B4887" t="s">
        <v>20081</v>
      </c>
      <c r="C4887" t="s">
        <v>221</v>
      </c>
      <c r="D4887" t="s">
        <v>1002</v>
      </c>
      <c r="E4887" s="23">
        <v>42430</v>
      </c>
      <c r="F4887">
        <v>11</v>
      </c>
      <c r="G4887">
        <v>12</v>
      </c>
      <c r="H4887">
        <v>0.91666666666666663</v>
      </c>
      <c r="I4887">
        <v>28</v>
      </c>
      <c r="J4887">
        <v>36</v>
      </c>
      <c r="K4887">
        <v>0.77777777777777779</v>
      </c>
      <c r="L4887">
        <v>40</v>
      </c>
      <c r="M4887">
        <v>0.9</v>
      </c>
      <c r="N4887">
        <v>19</v>
      </c>
      <c r="O4887">
        <v>0.73109090909090912</v>
      </c>
      <c r="P4887">
        <v>10</v>
      </c>
      <c r="Q4887">
        <v>12</v>
      </c>
      <c r="R4887">
        <v>0.83333333333333337</v>
      </c>
      <c r="S4887">
        <v>9</v>
      </c>
    </row>
    <row r="4888" spans="1:19" x14ac:dyDescent="0.2">
      <c r="A4888" t="s">
        <v>20257</v>
      </c>
      <c r="B4888" t="s">
        <v>20258</v>
      </c>
      <c r="C4888" t="s">
        <v>222</v>
      </c>
      <c r="D4888" t="s">
        <v>1002</v>
      </c>
      <c r="E4888" s="23">
        <v>42430</v>
      </c>
      <c r="F4888">
        <v>4</v>
      </c>
      <c r="G4888">
        <v>4</v>
      </c>
      <c r="H4888">
        <v>1</v>
      </c>
      <c r="I4888">
        <v>3</v>
      </c>
      <c r="J4888">
        <v>8</v>
      </c>
      <c r="K4888">
        <v>0.375</v>
      </c>
      <c r="L4888">
        <v>8</v>
      </c>
      <c r="M4888">
        <v>1</v>
      </c>
      <c r="N4888">
        <v>2</v>
      </c>
      <c r="O4888">
        <v>0.83299999999999996</v>
      </c>
      <c r="P4888">
        <v>0</v>
      </c>
      <c r="Q4888">
        <v>1</v>
      </c>
      <c r="R4888">
        <v>0</v>
      </c>
      <c r="S4888">
        <v>1</v>
      </c>
    </row>
    <row r="4889" spans="1:19" x14ac:dyDescent="0.2">
      <c r="A4889" t="s">
        <v>20434</v>
      </c>
      <c r="B4889" t="s">
        <v>20435</v>
      </c>
      <c r="C4889" t="s">
        <v>211</v>
      </c>
      <c r="D4889" t="s">
        <v>1002</v>
      </c>
      <c r="E4889" s="23">
        <v>42430</v>
      </c>
      <c r="F4889">
        <v>3</v>
      </c>
      <c r="G4889">
        <v>3</v>
      </c>
      <c r="H4889">
        <v>1</v>
      </c>
      <c r="I4889">
        <v>31</v>
      </c>
      <c r="J4889">
        <v>36</v>
      </c>
      <c r="K4889">
        <v>0.86111111111111116</v>
      </c>
      <c r="L4889">
        <v>36</v>
      </c>
      <c r="M4889">
        <v>1</v>
      </c>
      <c r="N4889">
        <v>26</v>
      </c>
      <c r="P4889">
        <v>0</v>
      </c>
      <c r="Q4889">
        <v>11</v>
      </c>
      <c r="R4889">
        <v>0</v>
      </c>
      <c r="S4889">
        <v>5</v>
      </c>
    </row>
    <row r="4890" spans="1:19" x14ac:dyDescent="0.2">
      <c r="A4890" t="s">
        <v>20611</v>
      </c>
      <c r="B4890" t="s">
        <v>20612</v>
      </c>
      <c r="C4890" t="s">
        <v>207</v>
      </c>
      <c r="D4890" t="s">
        <v>1000</v>
      </c>
      <c r="E4890" s="23">
        <v>42430</v>
      </c>
      <c r="F4890">
        <v>12</v>
      </c>
      <c r="G4890">
        <v>12</v>
      </c>
      <c r="H4890">
        <v>1</v>
      </c>
      <c r="I4890">
        <v>73</v>
      </c>
      <c r="J4890">
        <v>96</v>
      </c>
      <c r="K4890">
        <v>0.76041666666666663</v>
      </c>
      <c r="L4890">
        <v>96</v>
      </c>
      <c r="M4890">
        <v>1</v>
      </c>
      <c r="N4890">
        <v>63</v>
      </c>
      <c r="P4890">
        <v>2</v>
      </c>
      <c r="Q4890">
        <v>13</v>
      </c>
      <c r="R4890">
        <v>0.15384615384615385</v>
      </c>
      <c r="S4890">
        <v>10</v>
      </c>
    </row>
    <row r="4891" spans="1:19" x14ac:dyDescent="0.2">
      <c r="A4891" t="s">
        <v>20855</v>
      </c>
      <c r="B4891" t="s">
        <v>20856</v>
      </c>
      <c r="C4891" t="s">
        <v>210</v>
      </c>
      <c r="D4891" t="s">
        <v>1002</v>
      </c>
      <c r="E4891" s="23">
        <v>42430</v>
      </c>
      <c r="F4891">
        <v>7</v>
      </c>
      <c r="G4891">
        <v>7</v>
      </c>
      <c r="H4891">
        <v>1</v>
      </c>
      <c r="I4891">
        <v>26</v>
      </c>
      <c r="J4891">
        <v>50</v>
      </c>
      <c r="K4891">
        <v>0.52</v>
      </c>
      <c r="L4891">
        <v>50</v>
      </c>
      <c r="M4891">
        <v>1</v>
      </c>
      <c r="N4891">
        <v>21</v>
      </c>
      <c r="O4891">
        <v>1.0625</v>
      </c>
      <c r="P4891">
        <v>2</v>
      </c>
      <c r="Q4891">
        <v>2</v>
      </c>
      <c r="R4891">
        <v>1</v>
      </c>
      <c r="S4891">
        <v>5</v>
      </c>
    </row>
    <row r="4892" spans="1:19" x14ac:dyDescent="0.2">
      <c r="A4892" t="s">
        <v>21032</v>
      </c>
      <c r="B4892" t="s">
        <v>21033</v>
      </c>
      <c r="C4892" t="s">
        <v>208</v>
      </c>
      <c r="D4892" t="s">
        <v>1002</v>
      </c>
      <c r="E4892" s="23">
        <v>42430</v>
      </c>
      <c r="F4892">
        <v>2</v>
      </c>
      <c r="G4892">
        <v>2</v>
      </c>
      <c r="H4892">
        <v>1</v>
      </c>
      <c r="I4892">
        <v>16</v>
      </c>
      <c r="J4892">
        <v>10</v>
      </c>
      <c r="K4892">
        <v>1.6</v>
      </c>
      <c r="L4892">
        <v>10</v>
      </c>
      <c r="M4892">
        <v>1</v>
      </c>
      <c r="N4892">
        <v>16</v>
      </c>
      <c r="P4892">
        <v>0</v>
      </c>
      <c r="Q4892">
        <v>0</v>
      </c>
      <c r="R4892" t="e">
        <v>#DIV/0!</v>
      </c>
      <c r="S4892">
        <v>0</v>
      </c>
    </row>
    <row r="4893" spans="1:19" x14ac:dyDescent="0.2">
      <c r="A4893" t="s">
        <v>21287</v>
      </c>
      <c r="B4893" t="s">
        <v>21288</v>
      </c>
      <c r="C4893" t="s">
        <v>213</v>
      </c>
      <c r="D4893" t="s">
        <v>1002</v>
      </c>
      <c r="E4893" s="23">
        <v>42430</v>
      </c>
      <c r="F4893">
        <v>2</v>
      </c>
      <c r="G4893">
        <v>3</v>
      </c>
      <c r="H4893">
        <v>0.66666666666666663</v>
      </c>
      <c r="I4893">
        <v>14</v>
      </c>
      <c r="J4893">
        <v>18</v>
      </c>
      <c r="K4893">
        <v>0.77777777777777779</v>
      </c>
      <c r="L4893">
        <v>25</v>
      </c>
      <c r="M4893">
        <v>0.72</v>
      </c>
      <c r="N4893">
        <v>11</v>
      </c>
      <c r="P4893">
        <v>1</v>
      </c>
      <c r="Q4893">
        <v>4</v>
      </c>
      <c r="R4893">
        <v>0.25</v>
      </c>
      <c r="S4893">
        <v>3</v>
      </c>
    </row>
    <row r="4894" spans="1:19" x14ac:dyDescent="0.2">
      <c r="A4894" t="s">
        <v>21529</v>
      </c>
      <c r="B4894" t="s">
        <v>21530</v>
      </c>
      <c r="C4894" t="s">
        <v>212</v>
      </c>
      <c r="D4894" t="s">
        <v>1000</v>
      </c>
      <c r="E4894" s="23">
        <v>42430</v>
      </c>
      <c r="F4894">
        <v>2</v>
      </c>
      <c r="G4894">
        <v>3</v>
      </c>
      <c r="H4894">
        <v>0.66666666666666663</v>
      </c>
      <c r="I4894">
        <v>14</v>
      </c>
      <c r="J4894">
        <v>18</v>
      </c>
      <c r="K4894">
        <v>0.77777777777777779</v>
      </c>
      <c r="L4894">
        <v>25</v>
      </c>
      <c r="M4894">
        <v>0.72</v>
      </c>
      <c r="N4894">
        <v>11</v>
      </c>
      <c r="P4894">
        <v>1</v>
      </c>
      <c r="Q4894">
        <v>4</v>
      </c>
      <c r="R4894">
        <v>0.25</v>
      </c>
      <c r="S4894">
        <v>3</v>
      </c>
    </row>
    <row r="4895" spans="1:19" x14ac:dyDescent="0.2">
      <c r="A4895" t="s">
        <v>21738</v>
      </c>
      <c r="B4895" t="s">
        <v>21739</v>
      </c>
      <c r="C4895" t="s">
        <v>217</v>
      </c>
      <c r="D4895" t="s">
        <v>1000</v>
      </c>
      <c r="E4895" s="23">
        <v>42430</v>
      </c>
      <c r="F4895">
        <v>4</v>
      </c>
      <c r="G4895">
        <v>4</v>
      </c>
      <c r="H4895">
        <v>1</v>
      </c>
      <c r="I4895">
        <v>2</v>
      </c>
      <c r="J4895">
        <v>20</v>
      </c>
      <c r="K4895">
        <v>0.1</v>
      </c>
      <c r="L4895">
        <v>20</v>
      </c>
      <c r="M4895">
        <v>1</v>
      </c>
      <c r="N4895">
        <v>2</v>
      </c>
      <c r="P4895">
        <v>0</v>
      </c>
      <c r="Q4895">
        <v>0</v>
      </c>
      <c r="R4895" t="e">
        <v>#DIV/0!</v>
      </c>
      <c r="S4895">
        <v>0</v>
      </c>
    </row>
    <row r="4896" spans="1:19" x14ac:dyDescent="0.2">
      <c r="A4896" t="s">
        <v>21982</v>
      </c>
      <c r="B4896" t="s">
        <v>21983</v>
      </c>
      <c r="C4896" t="s">
        <v>218</v>
      </c>
      <c r="D4896" t="s">
        <v>1002</v>
      </c>
      <c r="E4896" s="23">
        <v>42430</v>
      </c>
      <c r="F4896">
        <v>4</v>
      </c>
      <c r="G4896">
        <v>4</v>
      </c>
      <c r="H4896">
        <v>1</v>
      </c>
      <c r="I4896">
        <v>2</v>
      </c>
      <c r="J4896">
        <v>20</v>
      </c>
      <c r="K4896">
        <v>0.1</v>
      </c>
      <c r="L4896">
        <v>20</v>
      </c>
      <c r="M4896">
        <v>1</v>
      </c>
      <c r="N4896">
        <v>2</v>
      </c>
      <c r="P4896">
        <v>0</v>
      </c>
      <c r="Q4896">
        <v>0</v>
      </c>
      <c r="R4896" t="e">
        <v>#DIV/0!</v>
      </c>
      <c r="S4896">
        <v>0</v>
      </c>
    </row>
    <row r="4897" spans="1:19" x14ac:dyDescent="0.2">
      <c r="A4897" t="s">
        <v>22159</v>
      </c>
      <c r="B4897" t="s">
        <v>22160</v>
      </c>
      <c r="C4897" t="s">
        <v>219</v>
      </c>
      <c r="D4897" t="s">
        <v>1002</v>
      </c>
      <c r="E4897" s="23">
        <v>42430</v>
      </c>
      <c r="H4897" t="e">
        <v>#DIV/0!</v>
      </c>
      <c r="K4897" t="e">
        <v>#DIV/0!</v>
      </c>
      <c r="M4897" t="e">
        <v>#DIV/0!</v>
      </c>
      <c r="R4897" t="e">
        <v>#DIV/0!</v>
      </c>
    </row>
    <row r="4898" spans="1:19" x14ac:dyDescent="0.2">
      <c r="A4898" t="s">
        <v>9329</v>
      </c>
      <c r="B4898" t="s">
        <v>9330</v>
      </c>
      <c r="C4898" t="s">
        <v>211</v>
      </c>
      <c r="D4898" t="s">
        <v>1000</v>
      </c>
      <c r="E4898" s="23">
        <v>42461</v>
      </c>
      <c r="F4898">
        <v>2</v>
      </c>
      <c r="G4898">
        <v>3</v>
      </c>
      <c r="H4898">
        <v>0.66666666666666663</v>
      </c>
      <c r="I4898">
        <v>43</v>
      </c>
      <c r="J4898">
        <v>24</v>
      </c>
      <c r="K4898">
        <v>1.7916666666666667</v>
      </c>
      <c r="L4898">
        <v>36</v>
      </c>
      <c r="M4898">
        <v>0.66666666666666663</v>
      </c>
      <c r="N4898">
        <v>30</v>
      </c>
      <c r="P4898">
        <v>0</v>
      </c>
      <c r="Q4898">
        <v>0</v>
      </c>
      <c r="R4898" t="e">
        <v>#DIV/0!</v>
      </c>
      <c r="S4898">
        <v>13</v>
      </c>
    </row>
    <row r="4899" spans="1:19" x14ac:dyDescent="0.2">
      <c r="A4899" t="s">
        <v>8490</v>
      </c>
      <c r="B4899" t="s">
        <v>8491</v>
      </c>
      <c r="C4899" t="s">
        <v>213</v>
      </c>
      <c r="D4899" t="s">
        <v>1000</v>
      </c>
      <c r="E4899" s="23">
        <v>42461</v>
      </c>
      <c r="F4899">
        <v>2</v>
      </c>
      <c r="G4899">
        <v>3</v>
      </c>
      <c r="H4899">
        <v>0.66666666666666663</v>
      </c>
      <c r="I4899">
        <v>15</v>
      </c>
      <c r="J4899">
        <v>18</v>
      </c>
      <c r="K4899">
        <v>0.83333333333333337</v>
      </c>
      <c r="L4899">
        <v>25</v>
      </c>
      <c r="M4899">
        <v>0.72</v>
      </c>
      <c r="N4899">
        <v>13</v>
      </c>
      <c r="P4899">
        <v>0</v>
      </c>
      <c r="Q4899">
        <v>1</v>
      </c>
      <c r="R4899">
        <v>0</v>
      </c>
      <c r="S4899">
        <v>2</v>
      </c>
    </row>
    <row r="4900" spans="1:19" x14ac:dyDescent="0.2">
      <c r="A4900" t="s">
        <v>5066</v>
      </c>
      <c r="B4900" t="s">
        <v>5067</v>
      </c>
      <c r="C4900" t="s">
        <v>229</v>
      </c>
      <c r="D4900" t="s">
        <v>1000</v>
      </c>
      <c r="E4900" s="23">
        <v>42461</v>
      </c>
      <c r="F4900">
        <v>1</v>
      </c>
      <c r="G4900">
        <v>2</v>
      </c>
      <c r="H4900">
        <v>0.5</v>
      </c>
      <c r="I4900">
        <v>7</v>
      </c>
      <c r="J4900">
        <v>10</v>
      </c>
      <c r="K4900">
        <v>0.7</v>
      </c>
      <c r="L4900">
        <v>15</v>
      </c>
      <c r="M4900">
        <v>0.66666666666666663</v>
      </c>
      <c r="N4900">
        <v>7</v>
      </c>
      <c r="P4900">
        <v>0</v>
      </c>
      <c r="Q4900">
        <v>0</v>
      </c>
      <c r="R4900" t="e">
        <v>#DIV/0!</v>
      </c>
      <c r="S4900">
        <v>0</v>
      </c>
    </row>
    <row r="4901" spans="1:19" x14ac:dyDescent="0.2">
      <c r="A4901" t="s">
        <v>11076</v>
      </c>
      <c r="B4901" t="s">
        <v>11077</v>
      </c>
      <c r="C4901" t="s">
        <v>228</v>
      </c>
      <c r="D4901" t="s">
        <v>1000</v>
      </c>
      <c r="E4901" s="23">
        <v>42461</v>
      </c>
      <c r="F4901">
        <v>2</v>
      </c>
      <c r="G4901">
        <v>2</v>
      </c>
      <c r="H4901">
        <v>1</v>
      </c>
      <c r="I4901">
        <v>1</v>
      </c>
      <c r="J4901">
        <v>15</v>
      </c>
      <c r="K4901">
        <v>6.6666666666666666E-2</v>
      </c>
      <c r="L4901">
        <v>15</v>
      </c>
      <c r="M4901">
        <v>1</v>
      </c>
      <c r="N4901">
        <v>0</v>
      </c>
      <c r="P4901">
        <v>0</v>
      </c>
      <c r="Q4901">
        <v>0</v>
      </c>
      <c r="R4901" t="e">
        <v>#DIV/0!</v>
      </c>
      <c r="S4901">
        <v>1</v>
      </c>
    </row>
    <row r="4902" spans="1:19" x14ac:dyDescent="0.2">
      <c r="A4902" t="s">
        <v>5690</v>
      </c>
      <c r="B4902" t="s">
        <v>5691</v>
      </c>
      <c r="C4902" t="s">
        <v>1047</v>
      </c>
      <c r="D4902" t="s">
        <v>1000</v>
      </c>
      <c r="E4902" s="23">
        <v>42461</v>
      </c>
      <c r="F4902">
        <v>5</v>
      </c>
      <c r="G4902">
        <v>5</v>
      </c>
      <c r="H4902">
        <v>1</v>
      </c>
      <c r="I4902">
        <v>19</v>
      </c>
      <c r="J4902">
        <v>25</v>
      </c>
      <c r="K4902">
        <v>0.76</v>
      </c>
      <c r="L4902">
        <v>25</v>
      </c>
      <c r="M4902">
        <v>1</v>
      </c>
      <c r="N4902">
        <v>19</v>
      </c>
      <c r="P4902">
        <v>0</v>
      </c>
      <c r="Q4902">
        <v>0</v>
      </c>
      <c r="R4902" t="e">
        <v>#DIV/0!</v>
      </c>
      <c r="S4902">
        <v>0</v>
      </c>
    </row>
    <row r="4903" spans="1:19" x14ac:dyDescent="0.2">
      <c r="A4903" t="s">
        <v>13222</v>
      </c>
      <c r="B4903" t="s">
        <v>13134</v>
      </c>
      <c r="C4903" t="s">
        <v>1051</v>
      </c>
      <c r="D4903" t="s">
        <v>1002</v>
      </c>
      <c r="E4903" s="23">
        <v>42461</v>
      </c>
      <c r="F4903">
        <v>1</v>
      </c>
      <c r="G4903">
        <v>3</v>
      </c>
      <c r="H4903">
        <v>0.33333333333333331</v>
      </c>
      <c r="I4903">
        <v>3</v>
      </c>
      <c r="J4903">
        <v>5</v>
      </c>
      <c r="K4903">
        <v>0.6</v>
      </c>
      <c r="L4903">
        <v>15</v>
      </c>
      <c r="M4903">
        <v>0.33333333333333331</v>
      </c>
      <c r="N4903">
        <v>3</v>
      </c>
      <c r="P4903">
        <v>0</v>
      </c>
      <c r="Q4903">
        <v>0</v>
      </c>
      <c r="R4903" t="e">
        <v>#DIV/0!</v>
      </c>
      <c r="S4903">
        <v>0</v>
      </c>
    </row>
    <row r="4904" spans="1:19" x14ac:dyDescent="0.2">
      <c r="A4904" t="s">
        <v>10567</v>
      </c>
      <c r="B4904" t="s">
        <v>10568</v>
      </c>
      <c r="C4904" t="s">
        <v>205</v>
      </c>
      <c r="D4904" t="s">
        <v>1000</v>
      </c>
      <c r="E4904" s="23">
        <v>42461</v>
      </c>
      <c r="F4904">
        <v>2</v>
      </c>
      <c r="G4904">
        <v>3</v>
      </c>
      <c r="H4904">
        <v>0.66666666666666663</v>
      </c>
      <c r="I4904">
        <v>20</v>
      </c>
      <c r="J4904">
        <v>20</v>
      </c>
      <c r="K4904">
        <v>1</v>
      </c>
      <c r="L4904">
        <v>30</v>
      </c>
      <c r="M4904">
        <v>0.66666666666666663</v>
      </c>
      <c r="N4904">
        <v>14</v>
      </c>
      <c r="O4904">
        <v>1.0325</v>
      </c>
      <c r="P4904">
        <v>5</v>
      </c>
      <c r="Q4904">
        <v>6</v>
      </c>
      <c r="R4904">
        <v>0.83333333333333337</v>
      </c>
      <c r="S4904">
        <v>6</v>
      </c>
    </row>
    <row r="4905" spans="1:19" x14ac:dyDescent="0.2">
      <c r="A4905" t="s">
        <v>8914</v>
      </c>
      <c r="B4905" t="s">
        <v>8915</v>
      </c>
      <c r="C4905" t="s">
        <v>210</v>
      </c>
      <c r="D4905" t="s">
        <v>1000</v>
      </c>
      <c r="E4905" s="23">
        <v>42461</v>
      </c>
      <c r="F4905">
        <v>7</v>
      </c>
      <c r="G4905">
        <v>7</v>
      </c>
      <c r="H4905">
        <v>1</v>
      </c>
      <c r="I4905">
        <v>28</v>
      </c>
      <c r="J4905">
        <v>50</v>
      </c>
      <c r="K4905">
        <v>0.56000000000000005</v>
      </c>
      <c r="L4905">
        <v>50</v>
      </c>
      <c r="M4905">
        <v>1</v>
      </c>
      <c r="N4905">
        <v>25</v>
      </c>
      <c r="O4905">
        <v>0.85</v>
      </c>
      <c r="P4905">
        <v>1</v>
      </c>
      <c r="Q4905">
        <v>2</v>
      </c>
      <c r="R4905">
        <v>0.5</v>
      </c>
      <c r="S4905">
        <v>3</v>
      </c>
    </row>
    <row r="4906" spans="1:19" x14ac:dyDescent="0.2">
      <c r="A4906" t="s">
        <v>6109</v>
      </c>
      <c r="B4906" t="s">
        <v>6110</v>
      </c>
      <c r="C4906" t="s">
        <v>215</v>
      </c>
      <c r="D4906" t="s">
        <v>1000</v>
      </c>
      <c r="E4906" s="23">
        <v>42461</v>
      </c>
      <c r="F4906">
        <v>7</v>
      </c>
      <c r="G4906">
        <v>7</v>
      </c>
      <c r="H4906">
        <v>1</v>
      </c>
      <c r="I4906">
        <v>35</v>
      </c>
      <c r="J4906">
        <v>45</v>
      </c>
      <c r="K4906">
        <v>0.77777777777777779</v>
      </c>
      <c r="L4906">
        <v>45</v>
      </c>
      <c r="M4906">
        <v>1</v>
      </c>
      <c r="N4906">
        <v>26</v>
      </c>
      <c r="O4906">
        <v>1.075</v>
      </c>
      <c r="P4906">
        <v>5</v>
      </c>
      <c r="Q4906">
        <v>6</v>
      </c>
      <c r="R4906">
        <v>0.83333333333333337</v>
      </c>
      <c r="S4906">
        <v>9</v>
      </c>
    </row>
    <row r="4907" spans="1:19" x14ac:dyDescent="0.2">
      <c r="A4907" t="s">
        <v>3409</v>
      </c>
      <c r="B4907" t="s">
        <v>3410</v>
      </c>
      <c r="C4907" t="s">
        <v>221</v>
      </c>
      <c r="D4907" t="s">
        <v>1000</v>
      </c>
      <c r="E4907" s="23">
        <v>42461</v>
      </c>
      <c r="F4907">
        <v>11</v>
      </c>
      <c r="G4907">
        <v>12</v>
      </c>
      <c r="H4907">
        <v>0.91666666666666663</v>
      </c>
      <c r="I4907">
        <v>26</v>
      </c>
      <c r="J4907">
        <v>36</v>
      </c>
      <c r="K4907">
        <v>0.72222222222222221</v>
      </c>
      <c r="L4907">
        <v>40</v>
      </c>
      <c r="M4907">
        <v>0.9</v>
      </c>
      <c r="N4907">
        <v>18</v>
      </c>
      <c r="O4907">
        <v>0.66644000000000003</v>
      </c>
      <c r="P4907">
        <v>4</v>
      </c>
      <c r="Q4907">
        <v>8</v>
      </c>
      <c r="R4907">
        <v>0.5</v>
      </c>
      <c r="S4907">
        <v>8</v>
      </c>
    </row>
    <row r="4908" spans="1:19" x14ac:dyDescent="0.2">
      <c r="A4908" t="s">
        <v>3234</v>
      </c>
      <c r="B4908" t="s">
        <v>3235</v>
      </c>
      <c r="C4908" t="s">
        <v>222</v>
      </c>
      <c r="D4908" t="s">
        <v>1000</v>
      </c>
      <c r="E4908" s="23">
        <v>42461</v>
      </c>
      <c r="F4908">
        <v>4</v>
      </c>
      <c r="G4908">
        <v>4</v>
      </c>
      <c r="H4908">
        <v>1</v>
      </c>
      <c r="I4908">
        <v>4</v>
      </c>
      <c r="J4908">
        <v>8</v>
      </c>
      <c r="K4908">
        <v>0.5</v>
      </c>
      <c r="L4908">
        <v>8</v>
      </c>
      <c r="M4908">
        <v>1</v>
      </c>
      <c r="N4908">
        <v>3</v>
      </c>
      <c r="O4908">
        <v>0.82399999999999995</v>
      </c>
      <c r="P4908">
        <v>0</v>
      </c>
      <c r="Q4908">
        <v>0</v>
      </c>
      <c r="R4908" t="e">
        <v>#DIV/0!</v>
      </c>
      <c r="S4908">
        <v>1</v>
      </c>
    </row>
    <row r="4909" spans="1:19" x14ac:dyDescent="0.2">
      <c r="A4909" t="s">
        <v>7279</v>
      </c>
      <c r="B4909" t="s">
        <v>7280</v>
      </c>
      <c r="C4909" t="s">
        <v>1052</v>
      </c>
      <c r="D4909" t="s">
        <v>1000</v>
      </c>
      <c r="E4909" s="23">
        <v>42461</v>
      </c>
      <c r="F4909">
        <v>3</v>
      </c>
      <c r="G4909">
        <v>4</v>
      </c>
      <c r="H4909">
        <v>0.75</v>
      </c>
      <c r="I4909">
        <v>20</v>
      </c>
      <c r="J4909">
        <v>9</v>
      </c>
      <c r="K4909">
        <v>2.2222222222222223</v>
      </c>
      <c r="L4909">
        <v>14</v>
      </c>
      <c r="M4909">
        <v>0.6428571428571429</v>
      </c>
      <c r="N4909">
        <v>15</v>
      </c>
      <c r="P4909">
        <v>2</v>
      </c>
      <c r="Q4909">
        <v>4</v>
      </c>
      <c r="R4909">
        <v>0.5</v>
      </c>
      <c r="S4909">
        <v>5</v>
      </c>
    </row>
    <row r="4910" spans="1:19" x14ac:dyDescent="0.2">
      <c r="A4910" t="s">
        <v>5271</v>
      </c>
      <c r="B4910" t="s">
        <v>5272</v>
      </c>
      <c r="C4910" t="s">
        <v>1053</v>
      </c>
      <c r="D4910" t="s">
        <v>1000</v>
      </c>
      <c r="E4910" s="23">
        <v>42461</v>
      </c>
      <c r="F4910">
        <v>5</v>
      </c>
      <c r="G4910">
        <v>5</v>
      </c>
      <c r="H4910">
        <v>1</v>
      </c>
      <c r="I4910">
        <v>15</v>
      </c>
      <c r="J4910">
        <v>25</v>
      </c>
      <c r="K4910">
        <v>0.6</v>
      </c>
      <c r="L4910">
        <v>25</v>
      </c>
      <c r="M4910">
        <v>1</v>
      </c>
      <c r="N4910">
        <v>13</v>
      </c>
      <c r="P4910">
        <v>0</v>
      </c>
      <c r="Q4910">
        <v>0</v>
      </c>
      <c r="R4910" t="e">
        <v>#DIV/0!</v>
      </c>
      <c r="S4910">
        <v>2</v>
      </c>
    </row>
    <row r="4911" spans="1:19" x14ac:dyDescent="0.2">
      <c r="A4911" t="s">
        <v>12270</v>
      </c>
      <c r="B4911" t="s">
        <v>12271</v>
      </c>
      <c r="C4911" t="s">
        <v>200</v>
      </c>
      <c r="D4911" t="s">
        <v>1000</v>
      </c>
      <c r="E4911" s="23">
        <v>42461</v>
      </c>
      <c r="F4911">
        <v>5</v>
      </c>
      <c r="G4911">
        <v>5</v>
      </c>
      <c r="H4911">
        <v>1</v>
      </c>
      <c r="I4911">
        <v>8</v>
      </c>
      <c r="J4911">
        <v>25</v>
      </c>
      <c r="K4911">
        <v>0.32</v>
      </c>
      <c r="L4911">
        <v>25</v>
      </c>
      <c r="M4911">
        <v>1</v>
      </c>
      <c r="N4911">
        <v>8</v>
      </c>
      <c r="P4911">
        <v>0</v>
      </c>
      <c r="Q4911">
        <v>0</v>
      </c>
      <c r="R4911" t="e">
        <v>#DIV/0!</v>
      </c>
      <c r="S4911">
        <v>0</v>
      </c>
    </row>
    <row r="4912" spans="1:19" x14ac:dyDescent="0.2">
      <c r="A4912" t="s">
        <v>10391</v>
      </c>
      <c r="B4912" t="s">
        <v>10392</v>
      </c>
      <c r="C4912" t="s">
        <v>204</v>
      </c>
      <c r="D4912" t="s">
        <v>1000</v>
      </c>
      <c r="E4912" s="23">
        <v>42461</v>
      </c>
      <c r="F4912">
        <v>6</v>
      </c>
      <c r="G4912">
        <v>7</v>
      </c>
      <c r="H4912">
        <v>0.8571428571428571</v>
      </c>
      <c r="I4912">
        <v>5</v>
      </c>
      <c r="J4912">
        <v>27</v>
      </c>
      <c r="K4912">
        <v>0.18518518518518517</v>
      </c>
      <c r="L4912">
        <v>32</v>
      </c>
      <c r="M4912">
        <v>0.84375</v>
      </c>
      <c r="N4912">
        <v>4</v>
      </c>
      <c r="P4912">
        <v>0</v>
      </c>
      <c r="Q4912">
        <v>1</v>
      </c>
      <c r="R4912">
        <v>0</v>
      </c>
      <c r="S4912">
        <v>1</v>
      </c>
    </row>
    <row r="4913" spans="1:19" x14ac:dyDescent="0.2">
      <c r="A4913" t="s">
        <v>8739</v>
      </c>
      <c r="B4913" t="s">
        <v>8740</v>
      </c>
      <c r="C4913" t="s">
        <v>208</v>
      </c>
      <c r="D4913" t="s">
        <v>1000</v>
      </c>
      <c r="E4913" s="23">
        <v>42461</v>
      </c>
      <c r="F4913">
        <v>2</v>
      </c>
      <c r="G4913">
        <v>2</v>
      </c>
      <c r="H4913">
        <v>1</v>
      </c>
      <c r="I4913">
        <v>18</v>
      </c>
      <c r="J4913">
        <v>10</v>
      </c>
      <c r="K4913">
        <v>1.8</v>
      </c>
      <c r="L4913">
        <v>10</v>
      </c>
      <c r="M4913">
        <v>1</v>
      </c>
      <c r="N4913">
        <v>16</v>
      </c>
      <c r="P4913">
        <v>0</v>
      </c>
      <c r="Q4913">
        <v>0</v>
      </c>
      <c r="R4913" t="e">
        <v>#DIV/0!</v>
      </c>
      <c r="S4913">
        <v>2</v>
      </c>
    </row>
    <row r="4914" spans="1:19" x14ac:dyDescent="0.2">
      <c r="A4914" t="s">
        <v>6533</v>
      </c>
      <c r="B4914" t="s">
        <v>6534</v>
      </c>
      <c r="C4914" t="s">
        <v>316</v>
      </c>
      <c r="D4914" t="s">
        <v>1000</v>
      </c>
      <c r="E4914" s="23">
        <v>42461</v>
      </c>
      <c r="F4914">
        <v>10</v>
      </c>
      <c r="G4914">
        <v>10</v>
      </c>
      <c r="H4914">
        <v>1</v>
      </c>
      <c r="I4914">
        <v>16</v>
      </c>
      <c r="J4914">
        <v>26</v>
      </c>
      <c r="K4914">
        <v>0.61538461538461542</v>
      </c>
      <c r="L4914">
        <v>26</v>
      </c>
      <c r="M4914">
        <v>1</v>
      </c>
      <c r="N4914">
        <v>16</v>
      </c>
      <c r="P4914">
        <v>1</v>
      </c>
      <c r="Q4914">
        <v>1</v>
      </c>
      <c r="R4914">
        <v>1</v>
      </c>
      <c r="S4914">
        <v>0</v>
      </c>
    </row>
    <row r="4915" spans="1:19" x14ac:dyDescent="0.2">
      <c r="A4915" t="s">
        <v>4126</v>
      </c>
      <c r="B4915" t="s">
        <v>4127</v>
      </c>
      <c r="C4915" t="s">
        <v>218</v>
      </c>
      <c r="D4915" t="s">
        <v>1000</v>
      </c>
      <c r="E4915" s="23">
        <v>42461</v>
      </c>
      <c r="F4915">
        <v>4</v>
      </c>
      <c r="G4915">
        <v>4</v>
      </c>
      <c r="H4915">
        <v>1</v>
      </c>
      <c r="I4915">
        <v>2</v>
      </c>
      <c r="J4915">
        <v>20</v>
      </c>
      <c r="K4915">
        <v>0.1</v>
      </c>
      <c r="L4915">
        <v>20</v>
      </c>
      <c r="M4915">
        <v>1</v>
      </c>
      <c r="N4915">
        <v>2</v>
      </c>
      <c r="P4915">
        <v>0</v>
      </c>
      <c r="Q4915">
        <v>0</v>
      </c>
      <c r="R4915" t="e">
        <v>#DIV/0!</v>
      </c>
      <c r="S4915">
        <v>0</v>
      </c>
    </row>
    <row r="4916" spans="1:19" x14ac:dyDescent="0.2">
      <c r="A4916" t="s">
        <v>12555</v>
      </c>
      <c r="B4916" t="s">
        <v>12556</v>
      </c>
      <c r="C4916" t="s">
        <v>202</v>
      </c>
      <c r="D4916" t="s">
        <v>1000</v>
      </c>
      <c r="E4916" s="23">
        <v>42461</v>
      </c>
      <c r="F4916">
        <v>9</v>
      </c>
      <c r="G4916">
        <v>9</v>
      </c>
      <c r="H4916">
        <v>1</v>
      </c>
      <c r="I4916">
        <v>118</v>
      </c>
      <c r="J4916">
        <v>100</v>
      </c>
      <c r="K4916">
        <v>1.18</v>
      </c>
      <c r="L4916">
        <v>100</v>
      </c>
      <c r="M4916">
        <v>1</v>
      </c>
      <c r="N4916">
        <v>117</v>
      </c>
      <c r="P4916">
        <v>0</v>
      </c>
      <c r="Q4916">
        <v>0</v>
      </c>
      <c r="R4916" t="e">
        <v>#DIV/0!</v>
      </c>
      <c r="S4916">
        <v>1</v>
      </c>
    </row>
    <row r="4917" spans="1:19" x14ac:dyDescent="0.2">
      <c r="A4917" t="s">
        <v>9720</v>
      </c>
      <c r="B4917" t="s">
        <v>9721</v>
      </c>
      <c r="C4917" t="s">
        <v>224</v>
      </c>
      <c r="D4917" t="s">
        <v>1000</v>
      </c>
      <c r="E4917" s="23">
        <v>42461</v>
      </c>
      <c r="F4917">
        <v>5</v>
      </c>
      <c r="G4917">
        <v>6</v>
      </c>
      <c r="H4917">
        <v>0.83333333333333337</v>
      </c>
      <c r="I4917">
        <v>56</v>
      </c>
      <c r="J4917">
        <v>75</v>
      </c>
      <c r="K4917">
        <v>0.7466666666666667</v>
      </c>
      <c r="L4917">
        <v>90</v>
      </c>
      <c r="M4917">
        <v>0.83333333333333337</v>
      </c>
      <c r="N4917">
        <v>52</v>
      </c>
      <c r="P4917">
        <v>0</v>
      </c>
      <c r="Q4917">
        <v>0</v>
      </c>
      <c r="R4917" t="e">
        <v>#DIV/0!</v>
      </c>
      <c r="S4917">
        <v>4</v>
      </c>
    </row>
    <row r="4918" spans="1:19" x14ac:dyDescent="0.2">
      <c r="A4918" t="s">
        <v>12380</v>
      </c>
      <c r="B4918" t="s">
        <v>12381</v>
      </c>
      <c r="C4918" t="s">
        <v>347</v>
      </c>
      <c r="D4918" t="s">
        <v>1000</v>
      </c>
      <c r="E4918" s="23">
        <v>42461</v>
      </c>
      <c r="F4918">
        <v>2</v>
      </c>
      <c r="G4918">
        <v>2</v>
      </c>
      <c r="H4918">
        <v>1</v>
      </c>
      <c r="I4918">
        <v>4</v>
      </c>
      <c r="J4918">
        <v>10</v>
      </c>
      <c r="K4918">
        <v>0.4</v>
      </c>
      <c r="L4918">
        <v>10</v>
      </c>
      <c r="M4918">
        <v>1</v>
      </c>
      <c r="N4918">
        <v>4</v>
      </c>
      <c r="P4918">
        <v>0</v>
      </c>
      <c r="Q4918">
        <v>0</v>
      </c>
      <c r="R4918" t="e">
        <v>#DIV/0!</v>
      </c>
      <c r="S4918">
        <v>0</v>
      </c>
    </row>
    <row r="4919" spans="1:19" x14ac:dyDescent="0.2">
      <c r="A4919" t="s">
        <v>9421</v>
      </c>
      <c r="B4919" t="s">
        <v>9422</v>
      </c>
      <c r="C4919" t="s">
        <v>345</v>
      </c>
      <c r="D4919" t="s">
        <v>1000</v>
      </c>
      <c r="E4919" s="23">
        <v>42461</v>
      </c>
      <c r="F4919">
        <v>4</v>
      </c>
      <c r="G4919">
        <v>5</v>
      </c>
      <c r="H4919">
        <v>0.8</v>
      </c>
      <c r="I4919">
        <v>12</v>
      </c>
      <c r="J4919">
        <v>21</v>
      </c>
      <c r="K4919">
        <v>0.5714285714285714</v>
      </c>
      <c r="L4919">
        <v>26</v>
      </c>
      <c r="M4919">
        <v>0.80769230769230771</v>
      </c>
      <c r="N4919">
        <v>8</v>
      </c>
      <c r="P4919">
        <v>0</v>
      </c>
      <c r="Q4919">
        <v>0</v>
      </c>
      <c r="R4919" t="e">
        <v>#DIV/0!</v>
      </c>
      <c r="S4919">
        <v>4</v>
      </c>
    </row>
    <row r="4920" spans="1:19" x14ac:dyDescent="0.2">
      <c r="A4920" t="s">
        <v>7813</v>
      </c>
      <c r="B4920" t="s">
        <v>7814</v>
      </c>
      <c r="C4920" t="s">
        <v>226</v>
      </c>
      <c r="D4920" t="s">
        <v>1000</v>
      </c>
      <c r="E4920" s="23">
        <v>42461</v>
      </c>
      <c r="F4920">
        <v>3</v>
      </c>
      <c r="G4920">
        <v>5</v>
      </c>
      <c r="H4920">
        <v>0.6</v>
      </c>
      <c r="I4920">
        <v>40</v>
      </c>
      <c r="J4920">
        <v>30</v>
      </c>
      <c r="K4920">
        <v>1.3333333333333333</v>
      </c>
      <c r="L4920">
        <v>50</v>
      </c>
      <c r="M4920">
        <v>0.6</v>
      </c>
      <c r="N4920">
        <v>40</v>
      </c>
      <c r="P4920">
        <v>2</v>
      </c>
      <c r="Q4920">
        <v>4</v>
      </c>
      <c r="R4920">
        <v>0.5</v>
      </c>
      <c r="S4920">
        <v>0</v>
      </c>
    </row>
    <row r="4921" spans="1:19" x14ac:dyDescent="0.2">
      <c r="A4921" t="s">
        <v>6883</v>
      </c>
      <c r="B4921" t="s">
        <v>6884</v>
      </c>
      <c r="C4921" t="s">
        <v>231</v>
      </c>
      <c r="D4921" t="s">
        <v>1000</v>
      </c>
      <c r="E4921" s="23">
        <v>42461</v>
      </c>
      <c r="F4921">
        <v>18</v>
      </c>
      <c r="G4921">
        <v>14</v>
      </c>
      <c r="H4921">
        <v>1.2857142857142858</v>
      </c>
      <c r="I4921">
        <v>175</v>
      </c>
      <c r="J4921">
        <v>174</v>
      </c>
      <c r="K4921">
        <v>1.0057471264367817</v>
      </c>
      <c r="L4921">
        <v>134</v>
      </c>
      <c r="M4921">
        <v>1.2985074626865671</v>
      </c>
      <c r="N4921">
        <v>145</v>
      </c>
      <c r="P4921">
        <v>0</v>
      </c>
      <c r="Q4921">
        <v>0</v>
      </c>
      <c r="R4921" t="e">
        <v>#DIV/0!</v>
      </c>
      <c r="S4921">
        <v>30</v>
      </c>
    </row>
    <row r="4922" spans="1:19" x14ac:dyDescent="0.2">
      <c r="A4922" t="s">
        <v>5934</v>
      </c>
      <c r="B4922" t="s">
        <v>5935</v>
      </c>
      <c r="C4922" t="s">
        <v>216</v>
      </c>
      <c r="D4922" t="s">
        <v>1000</v>
      </c>
      <c r="E4922" s="23">
        <v>42461</v>
      </c>
      <c r="F4922">
        <v>8</v>
      </c>
      <c r="G4922">
        <v>10</v>
      </c>
      <c r="H4922">
        <v>0.8</v>
      </c>
      <c r="I4922">
        <v>71</v>
      </c>
      <c r="J4922">
        <v>80</v>
      </c>
      <c r="K4922">
        <v>0.88749999999999996</v>
      </c>
      <c r="L4922">
        <v>100</v>
      </c>
      <c r="M4922">
        <v>0.8</v>
      </c>
      <c r="N4922">
        <v>62</v>
      </c>
      <c r="P4922">
        <v>6</v>
      </c>
      <c r="Q4922">
        <v>8</v>
      </c>
      <c r="R4922">
        <v>0.75</v>
      </c>
      <c r="S4922">
        <v>9</v>
      </c>
    </row>
    <row r="4923" spans="1:19" x14ac:dyDescent="0.2">
      <c r="A4923" t="s">
        <v>4541</v>
      </c>
      <c r="B4923" t="s">
        <v>4542</v>
      </c>
      <c r="C4923" t="s">
        <v>233</v>
      </c>
      <c r="D4923" t="s">
        <v>1000</v>
      </c>
      <c r="E4923" s="23">
        <v>42461</v>
      </c>
      <c r="F4923">
        <v>3</v>
      </c>
      <c r="G4923">
        <v>3</v>
      </c>
      <c r="H4923">
        <v>1</v>
      </c>
      <c r="I4923">
        <v>10</v>
      </c>
      <c r="J4923">
        <v>30</v>
      </c>
      <c r="K4923">
        <v>0.33333333333333331</v>
      </c>
      <c r="L4923">
        <v>30</v>
      </c>
      <c r="M4923">
        <v>1</v>
      </c>
      <c r="N4923">
        <v>10</v>
      </c>
      <c r="P4923">
        <v>0</v>
      </c>
      <c r="Q4923">
        <v>0</v>
      </c>
      <c r="R4923" t="e">
        <v>#DIV/0!</v>
      </c>
      <c r="S4923">
        <v>0</v>
      </c>
    </row>
    <row r="4924" spans="1:19" x14ac:dyDescent="0.2">
      <c r="A4924" t="s">
        <v>3951</v>
      </c>
      <c r="B4924" t="s">
        <v>3952</v>
      </c>
      <c r="C4924" t="s">
        <v>219</v>
      </c>
      <c r="D4924" t="s">
        <v>1000</v>
      </c>
      <c r="E4924" s="23">
        <v>42461</v>
      </c>
      <c r="H4924" t="e">
        <v>#DIV/0!</v>
      </c>
      <c r="K4924" t="e">
        <v>#DIV/0!</v>
      </c>
      <c r="M4924" t="e">
        <v>#DIV/0!</v>
      </c>
      <c r="R4924" t="e">
        <v>#DIV/0!</v>
      </c>
    </row>
    <row r="4925" spans="1:19" x14ac:dyDescent="0.2">
      <c r="A4925" t="s">
        <v>3680</v>
      </c>
      <c r="B4925" t="s">
        <v>3681</v>
      </c>
      <c r="C4925" t="s">
        <v>340</v>
      </c>
      <c r="D4925" t="s">
        <v>1000</v>
      </c>
      <c r="E4925" s="23">
        <v>42461</v>
      </c>
      <c r="F4925">
        <v>4</v>
      </c>
      <c r="G4925">
        <v>4</v>
      </c>
      <c r="H4925">
        <v>1</v>
      </c>
      <c r="I4925">
        <v>24</v>
      </c>
      <c r="J4925">
        <v>40</v>
      </c>
      <c r="K4925">
        <v>0.6</v>
      </c>
      <c r="L4925">
        <v>40</v>
      </c>
      <c r="M4925">
        <v>1</v>
      </c>
      <c r="N4925">
        <v>24</v>
      </c>
      <c r="P4925">
        <v>0</v>
      </c>
      <c r="Q4925">
        <v>0</v>
      </c>
      <c r="R4925" t="e">
        <v>#DIV/0!</v>
      </c>
      <c r="S4925">
        <v>0</v>
      </c>
    </row>
    <row r="4926" spans="1:19" x14ac:dyDescent="0.2">
      <c r="A4926" t="s">
        <v>7626</v>
      </c>
      <c r="B4926" t="s">
        <v>7627</v>
      </c>
      <c r="C4926" t="s">
        <v>901</v>
      </c>
      <c r="D4926" t="s">
        <v>1000</v>
      </c>
      <c r="E4926" s="23">
        <v>42461</v>
      </c>
      <c r="F4926">
        <v>3</v>
      </c>
      <c r="G4926">
        <v>4</v>
      </c>
      <c r="H4926">
        <v>0.75</v>
      </c>
      <c r="I4926">
        <v>20</v>
      </c>
      <c r="J4926">
        <v>9</v>
      </c>
      <c r="K4926">
        <v>2.2222222222222223</v>
      </c>
      <c r="L4926">
        <v>14</v>
      </c>
      <c r="M4926">
        <v>0.6428571428571429</v>
      </c>
      <c r="N4926">
        <v>15</v>
      </c>
      <c r="P4926">
        <v>2</v>
      </c>
      <c r="Q4926">
        <v>4</v>
      </c>
      <c r="R4926">
        <v>0.5</v>
      </c>
      <c r="S4926">
        <v>5</v>
      </c>
    </row>
    <row r="4927" spans="1:19" x14ac:dyDescent="0.2">
      <c r="A4927" t="s">
        <v>5506</v>
      </c>
      <c r="B4927" t="s">
        <v>5507</v>
      </c>
      <c r="C4927" t="s">
        <v>903</v>
      </c>
      <c r="D4927" t="s">
        <v>1000</v>
      </c>
      <c r="E4927" s="23">
        <v>42461</v>
      </c>
      <c r="F4927">
        <v>10</v>
      </c>
      <c r="G4927">
        <v>10</v>
      </c>
      <c r="H4927">
        <v>1</v>
      </c>
      <c r="I4927">
        <v>34</v>
      </c>
      <c r="J4927">
        <v>50</v>
      </c>
      <c r="K4927">
        <v>0.68</v>
      </c>
      <c r="L4927">
        <v>50</v>
      </c>
      <c r="M4927">
        <v>1</v>
      </c>
      <c r="N4927">
        <v>32</v>
      </c>
      <c r="P4927">
        <v>0</v>
      </c>
      <c r="Q4927">
        <v>0</v>
      </c>
      <c r="R4927" t="e">
        <v>#DIV/0!</v>
      </c>
      <c r="S4927">
        <v>2</v>
      </c>
    </row>
    <row r="4928" spans="1:19" x14ac:dyDescent="0.2">
      <c r="A4928" t="s">
        <v>11649</v>
      </c>
      <c r="B4928" t="s">
        <v>11650</v>
      </c>
      <c r="C4928" t="s">
        <v>199</v>
      </c>
      <c r="D4928" t="s">
        <v>1002</v>
      </c>
      <c r="E4928" s="23">
        <v>42461</v>
      </c>
      <c r="F4928">
        <v>14</v>
      </c>
      <c r="G4928">
        <v>14</v>
      </c>
      <c r="H4928">
        <v>1</v>
      </c>
      <c r="I4928">
        <v>126</v>
      </c>
      <c r="J4928">
        <v>125</v>
      </c>
      <c r="K4928">
        <v>1.008</v>
      </c>
      <c r="L4928">
        <v>125</v>
      </c>
      <c r="M4928">
        <v>1</v>
      </c>
      <c r="N4928">
        <v>125</v>
      </c>
      <c r="P4928">
        <v>0</v>
      </c>
      <c r="Q4928">
        <v>0</v>
      </c>
      <c r="R4928" t="e">
        <v>#DIV/0!</v>
      </c>
      <c r="S4928">
        <v>1</v>
      </c>
    </row>
    <row r="4929" spans="1:19" x14ac:dyDescent="0.2">
      <c r="A4929" t="s">
        <v>10917</v>
      </c>
      <c r="B4929" t="s">
        <v>10918</v>
      </c>
      <c r="C4929" t="s">
        <v>227</v>
      </c>
      <c r="D4929" t="s">
        <v>1002</v>
      </c>
      <c r="E4929" s="23">
        <v>42461</v>
      </c>
      <c r="F4929">
        <v>2</v>
      </c>
      <c r="G4929">
        <v>2</v>
      </c>
      <c r="H4929">
        <v>1</v>
      </c>
      <c r="I4929">
        <v>1</v>
      </c>
      <c r="J4929">
        <v>15</v>
      </c>
      <c r="K4929">
        <v>6.6666666666666666E-2</v>
      </c>
      <c r="L4929">
        <v>15</v>
      </c>
      <c r="M4929">
        <v>1</v>
      </c>
      <c r="N4929">
        <v>0</v>
      </c>
      <c r="P4929">
        <v>0</v>
      </c>
      <c r="Q4929">
        <v>0</v>
      </c>
      <c r="R4929" t="e">
        <v>#DIV/0!</v>
      </c>
      <c r="S4929">
        <v>1</v>
      </c>
    </row>
    <row r="4930" spans="1:19" x14ac:dyDescent="0.2">
      <c r="A4930" t="s">
        <v>11651</v>
      </c>
      <c r="B4930" t="s">
        <v>11652</v>
      </c>
      <c r="C4930" t="s">
        <v>348</v>
      </c>
      <c r="D4930" t="s">
        <v>1002</v>
      </c>
      <c r="E4930" s="23">
        <v>42461</v>
      </c>
      <c r="F4930">
        <v>2</v>
      </c>
      <c r="G4930">
        <v>2</v>
      </c>
      <c r="H4930">
        <v>1</v>
      </c>
      <c r="I4930">
        <v>4</v>
      </c>
      <c r="J4930">
        <v>10</v>
      </c>
      <c r="K4930">
        <v>0.4</v>
      </c>
      <c r="L4930">
        <v>10</v>
      </c>
      <c r="M4930">
        <v>1</v>
      </c>
      <c r="N4930">
        <v>4</v>
      </c>
      <c r="P4930">
        <v>0</v>
      </c>
      <c r="Q4930">
        <v>0</v>
      </c>
      <c r="R4930" t="e">
        <v>#DIV/0!</v>
      </c>
      <c r="S4930">
        <v>0</v>
      </c>
    </row>
    <row r="4931" spans="1:19" x14ac:dyDescent="0.2">
      <c r="A4931" t="s">
        <v>9513</v>
      </c>
      <c r="B4931" t="s">
        <v>9514</v>
      </c>
      <c r="C4931" t="s">
        <v>346</v>
      </c>
      <c r="D4931" t="s">
        <v>1002</v>
      </c>
      <c r="E4931" s="23">
        <v>42461</v>
      </c>
      <c r="F4931">
        <v>4</v>
      </c>
      <c r="G4931">
        <v>5</v>
      </c>
      <c r="H4931">
        <v>0.8</v>
      </c>
      <c r="I4931">
        <v>12</v>
      </c>
      <c r="J4931">
        <v>21</v>
      </c>
      <c r="K4931">
        <v>0.5714285714285714</v>
      </c>
      <c r="L4931">
        <v>26</v>
      </c>
      <c r="M4931">
        <v>0.80769230769230771</v>
      </c>
      <c r="N4931">
        <v>8</v>
      </c>
      <c r="P4931">
        <v>0</v>
      </c>
      <c r="Q4931">
        <v>0</v>
      </c>
      <c r="R4931" t="e">
        <v>#DIV/0!</v>
      </c>
      <c r="S4931">
        <v>4</v>
      </c>
    </row>
    <row r="4932" spans="1:19" x14ac:dyDescent="0.2">
      <c r="A4932" t="s">
        <v>9154</v>
      </c>
      <c r="B4932" t="s">
        <v>9155</v>
      </c>
      <c r="C4932" t="s">
        <v>207</v>
      </c>
      <c r="D4932" t="s">
        <v>1002</v>
      </c>
      <c r="E4932" s="23">
        <v>42461</v>
      </c>
      <c r="F4932">
        <v>11</v>
      </c>
      <c r="G4932">
        <v>12</v>
      </c>
      <c r="H4932">
        <v>0.91666666666666663</v>
      </c>
      <c r="I4932">
        <v>89</v>
      </c>
      <c r="J4932">
        <v>84</v>
      </c>
      <c r="K4932">
        <v>1.0595238095238095</v>
      </c>
      <c r="L4932">
        <v>96</v>
      </c>
      <c r="M4932">
        <v>0.875</v>
      </c>
      <c r="N4932">
        <v>71</v>
      </c>
      <c r="P4932">
        <v>1</v>
      </c>
      <c r="Q4932">
        <v>2</v>
      </c>
      <c r="R4932">
        <v>0.5</v>
      </c>
      <c r="S4932">
        <v>18</v>
      </c>
    </row>
    <row r="4933" spans="1:19" x14ac:dyDescent="0.2">
      <c r="A4933" t="s">
        <v>8315</v>
      </c>
      <c r="B4933" t="s">
        <v>8316</v>
      </c>
      <c r="C4933" t="s">
        <v>212</v>
      </c>
      <c r="D4933" t="s">
        <v>1002</v>
      </c>
      <c r="E4933" s="23">
        <v>42461</v>
      </c>
      <c r="F4933">
        <v>2</v>
      </c>
      <c r="G4933">
        <v>3</v>
      </c>
      <c r="H4933">
        <v>0.66666666666666663</v>
      </c>
      <c r="I4933">
        <v>15</v>
      </c>
      <c r="J4933">
        <v>18</v>
      </c>
      <c r="K4933">
        <v>0.83333333333333337</v>
      </c>
      <c r="L4933">
        <v>25</v>
      </c>
      <c r="M4933">
        <v>0.72</v>
      </c>
      <c r="N4933">
        <v>13</v>
      </c>
      <c r="P4933">
        <v>0</v>
      </c>
      <c r="Q4933">
        <v>1</v>
      </c>
      <c r="R4933">
        <v>0</v>
      </c>
      <c r="S4933">
        <v>2</v>
      </c>
    </row>
    <row r="4934" spans="1:19" x14ac:dyDescent="0.2">
      <c r="A4934" t="s">
        <v>4891</v>
      </c>
      <c r="B4934" t="s">
        <v>4892</v>
      </c>
      <c r="C4934" t="s">
        <v>230</v>
      </c>
      <c r="D4934" t="s">
        <v>1002</v>
      </c>
      <c r="E4934" s="23">
        <v>42461</v>
      </c>
      <c r="F4934">
        <v>1</v>
      </c>
      <c r="G4934">
        <v>2</v>
      </c>
      <c r="H4934">
        <v>0.5</v>
      </c>
      <c r="I4934">
        <v>7</v>
      </c>
      <c r="J4934">
        <v>10</v>
      </c>
      <c r="K4934">
        <v>0.7</v>
      </c>
      <c r="L4934">
        <v>15</v>
      </c>
      <c r="M4934">
        <v>0.66666666666666663</v>
      </c>
      <c r="N4934">
        <v>7</v>
      </c>
      <c r="P4934">
        <v>0</v>
      </c>
      <c r="Q4934">
        <v>0</v>
      </c>
      <c r="R4934" t="e">
        <v>#DIV/0!</v>
      </c>
      <c r="S4934">
        <v>0</v>
      </c>
    </row>
    <row r="4935" spans="1:19" x14ac:dyDescent="0.2">
      <c r="A4935" t="s">
        <v>11653</v>
      </c>
      <c r="B4935" t="s">
        <v>11654</v>
      </c>
      <c r="C4935" t="s">
        <v>198</v>
      </c>
      <c r="D4935" t="s">
        <v>1002</v>
      </c>
      <c r="E4935" s="23">
        <v>42461</v>
      </c>
      <c r="F4935">
        <v>1</v>
      </c>
      <c r="G4935">
        <v>3</v>
      </c>
      <c r="H4935">
        <v>0.33333333333333331</v>
      </c>
      <c r="I4935">
        <v>3</v>
      </c>
      <c r="J4935">
        <v>5</v>
      </c>
      <c r="K4935">
        <v>0.6</v>
      </c>
      <c r="L4935">
        <v>15</v>
      </c>
      <c r="M4935">
        <v>0.33333333333333331</v>
      </c>
      <c r="N4935">
        <v>3</v>
      </c>
      <c r="P4935">
        <v>0</v>
      </c>
      <c r="Q4935">
        <v>0</v>
      </c>
      <c r="R4935" t="e">
        <v>#DIV/0!</v>
      </c>
      <c r="S4935">
        <v>0</v>
      </c>
    </row>
    <row r="4936" spans="1:19" x14ac:dyDescent="0.2">
      <c r="A4936" t="s">
        <v>10742</v>
      </c>
      <c r="B4936" t="s">
        <v>10743</v>
      </c>
      <c r="C4936" t="s">
        <v>203</v>
      </c>
      <c r="D4936" t="s">
        <v>1002</v>
      </c>
      <c r="E4936" s="23">
        <v>42461</v>
      </c>
      <c r="F4936">
        <v>8</v>
      </c>
      <c r="G4936">
        <v>10</v>
      </c>
      <c r="H4936">
        <v>0.8</v>
      </c>
      <c r="I4936">
        <v>25</v>
      </c>
      <c r="J4936">
        <v>47</v>
      </c>
      <c r="K4936">
        <v>0.53191489361702127</v>
      </c>
      <c r="L4936">
        <v>62</v>
      </c>
      <c r="M4936">
        <v>0.75806451612903225</v>
      </c>
      <c r="N4936">
        <v>18</v>
      </c>
      <c r="P4936">
        <v>5</v>
      </c>
      <c r="Q4936">
        <v>7</v>
      </c>
      <c r="R4936">
        <v>0.7142857142857143</v>
      </c>
      <c r="S4936">
        <v>7</v>
      </c>
    </row>
    <row r="4937" spans="1:19" x14ac:dyDescent="0.2">
      <c r="A4937" t="s">
        <v>6284</v>
      </c>
      <c r="B4937" t="s">
        <v>6285</v>
      </c>
      <c r="C4937" t="s">
        <v>214</v>
      </c>
      <c r="D4937" t="s">
        <v>1002</v>
      </c>
      <c r="E4937" s="23">
        <v>42461</v>
      </c>
      <c r="F4937">
        <v>15</v>
      </c>
      <c r="G4937">
        <v>17</v>
      </c>
      <c r="H4937">
        <v>0.88235294117647056</v>
      </c>
      <c r="I4937">
        <v>106</v>
      </c>
      <c r="J4937">
        <v>125</v>
      </c>
      <c r="K4937">
        <v>0.84799999999999998</v>
      </c>
      <c r="L4937">
        <v>145</v>
      </c>
      <c r="M4937">
        <v>0.86206896551724133</v>
      </c>
      <c r="N4937">
        <v>88</v>
      </c>
      <c r="P4937">
        <v>11</v>
      </c>
      <c r="Q4937">
        <v>14</v>
      </c>
      <c r="R4937">
        <v>0.7857142857142857</v>
      </c>
      <c r="S4937">
        <v>18</v>
      </c>
    </row>
    <row r="4938" spans="1:19" x14ac:dyDescent="0.2">
      <c r="A4938" t="s">
        <v>3584</v>
      </c>
      <c r="B4938" t="s">
        <v>3585</v>
      </c>
      <c r="C4938" t="s">
        <v>220</v>
      </c>
      <c r="D4938" t="s">
        <v>1002</v>
      </c>
      <c r="E4938" s="23">
        <v>42461</v>
      </c>
      <c r="F4938">
        <v>15</v>
      </c>
      <c r="G4938">
        <v>16</v>
      </c>
      <c r="H4938">
        <v>0.9375</v>
      </c>
      <c r="I4938">
        <v>30</v>
      </c>
      <c r="J4938">
        <v>44</v>
      </c>
      <c r="K4938">
        <v>0.68181818181818177</v>
      </c>
      <c r="L4938">
        <v>48</v>
      </c>
      <c r="M4938">
        <v>0.91666666666666663</v>
      </c>
      <c r="N4938">
        <v>21</v>
      </c>
      <c r="P4938">
        <v>4</v>
      </c>
      <c r="Q4938">
        <v>8</v>
      </c>
      <c r="R4938">
        <v>0.5</v>
      </c>
      <c r="S4938">
        <v>9</v>
      </c>
    </row>
    <row r="4939" spans="1:19" x14ac:dyDescent="0.2">
      <c r="A4939" t="s">
        <v>6708</v>
      </c>
      <c r="B4939" t="s">
        <v>6709</v>
      </c>
      <c r="C4939" t="s">
        <v>317</v>
      </c>
      <c r="D4939" t="s">
        <v>1002</v>
      </c>
      <c r="E4939" s="23">
        <v>42461</v>
      </c>
      <c r="F4939">
        <v>10</v>
      </c>
      <c r="G4939">
        <v>10</v>
      </c>
      <c r="H4939">
        <v>1</v>
      </c>
      <c r="I4939">
        <v>16</v>
      </c>
      <c r="J4939">
        <v>26</v>
      </c>
      <c r="K4939">
        <v>0.61538461538461542</v>
      </c>
      <c r="L4939">
        <v>26</v>
      </c>
      <c r="M4939">
        <v>1</v>
      </c>
      <c r="N4939">
        <v>16</v>
      </c>
      <c r="P4939">
        <v>1</v>
      </c>
      <c r="Q4939">
        <v>1</v>
      </c>
      <c r="R4939">
        <v>1</v>
      </c>
      <c r="S4939">
        <v>0</v>
      </c>
    </row>
    <row r="4940" spans="1:19" x14ac:dyDescent="0.2">
      <c r="A4940" t="s">
        <v>4366</v>
      </c>
      <c r="B4940" t="s">
        <v>4367</v>
      </c>
      <c r="C4940" t="s">
        <v>217</v>
      </c>
      <c r="D4940" t="s">
        <v>1002</v>
      </c>
      <c r="E4940" s="23">
        <v>42461</v>
      </c>
      <c r="F4940">
        <v>4</v>
      </c>
      <c r="G4940">
        <v>4</v>
      </c>
      <c r="H4940">
        <v>1</v>
      </c>
      <c r="I4940">
        <v>2</v>
      </c>
      <c r="J4940">
        <v>20</v>
      </c>
      <c r="K4940">
        <v>0.1</v>
      </c>
      <c r="L4940">
        <v>20</v>
      </c>
      <c r="M4940">
        <v>1</v>
      </c>
      <c r="N4940">
        <v>2</v>
      </c>
      <c r="P4940">
        <v>0</v>
      </c>
      <c r="Q4940">
        <v>0</v>
      </c>
      <c r="R4940" t="e">
        <v>#DIV/0!</v>
      </c>
      <c r="S4940">
        <v>0</v>
      </c>
    </row>
    <row r="4941" spans="1:19" x14ac:dyDescent="0.2">
      <c r="A4941" t="s">
        <v>9895</v>
      </c>
      <c r="B4941" t="s">
        <v>9896</v>
      </c>
      <c r="C4941" t="s">
        <v>223</v>
      </c>
      <c r="D4941" t="s">
        <v>1002</v>
      </c>
      <c r="E4941" s="23">
        <v>42461</v>
      </c>
      <c r="F4941">
        <v>5</v>
      </c>
      <c r="G4941">
        <v>6</v>
      </c>
      <c r="H4941">
        <v>0.83333333333333337</v>
      </c>
      <c r="I4941">
        <v>56</v>
      </c>
      <c r="J4941">
        <v>75</v>
      </c>
      <c r="K4941">
        <v>0.7466666666666667</v>
      </c>
      <c r="L4941">
        <v>90</v>
      </c>
      <c r="M4941">
        <v>0.83333333333333337</v>
      </c>
      <c r="N4941">
        <v>52</v>
      </c>
      <c r="P4941">
        <v>0</v>
      </c>
      <c r="Q4941">
        <v>0</v>
      </c>
      <c r="R4941" t="e">
        <v>#DIV/0!</v>
      </c>
      <c r="S4941">
        <v>4</v>
      </c>
    </row>
    <row r="4942" spans="1:19" x14ac:dyDescent="0.2">
      <c r="A4942" t="s">
        <v>8014</v>
      </c>
      <c r="B4942" t="s">
        <v>8015</v>
      </c>
      <c r="C4942" t="s">
        <v>225</v>
      </c>
      <c r="D4942" t="s">
        <v>1002</v>
      </c>
      <c r="E4942" s="23">
        <v>42461</v>
      </c>
      <c r="F4942">
        <v>3</v>
      </c>
      <c r="G4942">
        <v>5</v>
      </c>
      <c r="H4942">
        <v>0.6</v>
      </c>
      <c r="I4942">
        <v>40</v>
      </c>
      <c r="J4942">
        <v>30</v>
      </c>
      <c r="K4942">
        <v>1.3333333333333333</v>
      </c>
      <c r="L4942">
        <v>50</v>
      </c>
      <c r="M4942">
        <v>0.6</v>
      </c>
      <c r="N4942">
        <v>40</v>
      </c>
      <c r="P4942">
        <v>2</v>
      </c>
      <c r="Q4942">
        <v>4</v>
      </c>
      <c r="R4942">
        <v>0.5</v>
      </c>
      <c r="S4942">
        <v>0</v>
      </c>
    </row>
    <row r="4943" spans="1:19" x14ac:dyDescent="0.2">
      <c r="A4943" t="s">
        <v>7074</v>
      </c>
      <c r="B4943" t="s">
        <v>7075</v>
      </c>
      <c r="C4943" t="s">
        <v>232</v>
      </c>
      <c r="D4943" t="s">
        <v>1002</v>
      </c>
      <c r="E4943" s="23">
        <v>42461</v>
      </c>
      <c r="F4943">
        <v>18</v>
      </c>
      <c r="G4943">
        <v>14</v>
      </c>
      <c r="H4943">
        <v>1.2857142857142858</v>
      </c>
      <c r="I4943">
        <v>175</v>
      </c>
      <c r="J4943">
        <v>174</v>
      </c>
      <c r="K4943">
        <v>1.0057471264367817</v>
      </c>
      <c r="L4943">
        <v>134</v>
      </c>
      <c r="M4943">
        <v>1.2985074626865671</v>
      </c>
      <c r="N4943">
        <v>145</v>
      </c>
      <c r="P4943">
        <v>0</v>
      </c>
      <c r="Q4943">
        <v>0</v>
      </c>
      <c r="R4943" t="e">
        <v>#DIV/0!</v>
      </c>
      <c r="S4943">
        <v>30</v>
      </c>
    </row>
    <row r="4944" spans="1:19" x14ac:dyDescent="0.2">
      <c r="A4944" t="s">
        <v>4716</v>
      </c>
      <c r="B4944" t="s">
        <v>4717</v>
      </c>
      <c r="C4944" t="s">
        <v>234</v>
      </c>
      <c r="D4944" t="s">
        <v>1002</v>
      </c>
      <c r="E4944" s="23">
        <v>42461</v>
      </c>
      <c r="F4944">
        <v>3</v>
      </c>
      <c r="G4944">
        <v>3</v>
      </c>
      <c r="H4944">
        <v>1</v>
      </c>
      <c r="I4944">
        <v>10</v>
      </c>
      <c r="J4944">
        <v>30</v>
      </c>
      <c r="K4944">
        <v>0.33333333333333331</v>
      </c>
      <c r="L4944">
        <v>30</v>
      </c>
      <c r="M4944">
        <v>1</v>
      </c>
      <c r="N4944">
        <v>10</v>
      </c>
      <c r="P4944">
        <v>0</v>
      </c>
      <c r="Q4944">
        <v>0</v>
      </c>
      <c r="R4944" t="e">
        <v>#DIV/0!</v>
      </c>
      <c r="S4944">
        <v>0</v>
      </c>
    </row>
    <row r="4945" spans="1:19" x14ac:dyDescent="0.2">
      <c r="A4945" t="s">
        <v>3776</v>
      </c>
      <c r="B4945" t="s">
        <v>3777</v>
      </c>
      <c r="C4945" t="s">
        <v>342</v>
      </c>
      <c r="D4945" t="s">
        <v>1002</v>
      </c>
      <c r="E4945" s="23">
        <v>42461</v>
      </c>
      <c r="F4945">
        <v>4</v>
      </c>
      <c r="G4945">
        <v>4</v>
      </c>
      <c r="H4945">
        <v>1</v>
      </c>
      <c r="I4945">
        <v>24</v>
      </c>
      <c r="J4945">
        <v>40</v>
      </c>
      <c r="K4945">
        <v>0.6</v>
      </c>
      <c r="L4945">
        <v>40</v>
      </c>
      <c r="M4945">
        <v>1</v>
      </c>
      <c r="N4945">
        <v>24</v>
      </c>
      <c r="P4945">
        <v>0</v>
      </c>
      <c r="Q4945">
        <v>0</v>
      </c>
      <c r="R4945" t="e">
        <v>#DIV/0!</v>
      </c>
      <c r="S4945">
        <v>0</v>
      </c>
    </row>
    <row r="4946" spans="1:19" x14ac:dyDescent="0.2">
      <c r="A4946" t="s">
        <v>3059</v>
      </c>
      <c r="B4946" t="s">
        <v>3060</v>
      </c>
      <c r="C4946" t="s">
        <v>242</v>
      </c>
      <c r="D4946" t="s">
        <v>1000</v>
      </c>
      <c r="E4946" s="23">
        <v>42461</v>
      </c>
      <c r="F4946">
        <v>7</v>
      </c>
      <c r="G4946">
        <v>10</v>
      </c>
      <c r="H4946">
        <v>0.7</v>
      </c>
      <c r="I4946">
        <v>66</v>
      </c>
      <c r="J4946">
        <v>67</v>
      </c>
      <c r="K4946">
        <v>0.9850746268656716</v>
      </c>
      <c r="L4946">
        <v>91</v>
      </c>
      <c r="M4946">
        <v>0.73626373626373631</v>
      </c>
      <c r="N4946">
        <v>50</v>
      </c>
      <c r="P4946">
        <v>0</v>
      </c>
      <c r="Q4946">
        <v>1</v>
      </c>
      <c r="R4946">
        <v>0</v>
      </c>
      <c r="S4946">
        <v>16</v>
      </c>
    </row>
    <row r="4947" spans="1:19" x14ac:dyDescent="0.2">
      <c r="A4947" t="s">
        <v>2884</v>
      </c>
      <c r="B4947" t="s">
        <v>2885</v>
      </c>
      <c r="C4947" t="s">
        <v>2724</v>
      </c>
      <c r="D4947" t="s">
        <v>1000</v>
      </c>
      <c r="E4947" s="23">
        <v>42461</v>
      </c>
      <c r="F4947">
        <v>6</v>
      </c>
      <c r="G4947">
        <v>8</v>
      </c>
      <c r="H4947">
        <v>0.75</v>
      </c>
      <c r="I4947">
        <v>22</v>
      </c>
      <c r="J4947">
        <v>30</v>
      </c>
      <c r="K4947">
        <v>0.73333333333333328</v>
      </c>
      <c r="L4947">
        <v>40</v>
      </c>
      <c r="M4947">
        <v>0.75</v>
      </c>
      <c r="N4947">
        <v>22</v>
      </c>
      <c r="P4947">
        <v>0</v>
      </c>
      <c r="Q4947">
        <v>0</v>
      </c>
      <c r="R4947" t="e">
        <v>#DIV/0!</v>
      </c>
      <c r="S4947">
        <v>0</v>
      </c>
    </row>
    <row r="4948" spans="1:19" x14ac:dyDescent="0.2">
      <c r="A4948" t="s">
        <v>2639</v>
      </c>
      <c r="B4948" t="s">
        <v>2640</v>
      </c>
      <c r="C4948" t="s">
        <v>237</v>
      </c>
      <c r="D4948" t="s">
        <v>1000</v>
      </c>
      <c r="E4948" s="23">
        <v>42461</v>
      </c>
      <c r="F4948">
        <v>16</v>
      </c>
      <c r="G4948">
        <v>17</v>
      </c>
      <c r="H4948">
        <v>0.94117647058823528</v>
      </c>
      <c r="I4948">
        <v>83</v>
      </c>
      <c r="J4948">
        <v>115</v>
      </c>
      <c r="K4948">
        <v>0.72173913043478266</v>
      </c>
      <c r="L4948">
        <v>125</v>
      </c>
      <c r="M4948">
        <v>0.92</v>
      </c>
      <c r="N4948">
        <v>65</v>
      </c>
      <c r="O4948">
        <v>0.98583333333333323</v>
      </c>
      <c r="P4948">
        <v>11</v>
      </c>
      <c r="Q4948">
        <v>14</v>
      </c>
      <c r="R4948">
        <v>0.7857142857142857</v>
      </c>
      <c r="S4948">
        <v>18</v>
      </c>
    </row>
    <row r="4949" spans="1:19" x14ac:dyDescent="0.2">
      <c r="A4949" t="s">
        <v>2464</v>
      </c>
      <c r="B4949" t="s">
        <v>2465</v>
      </c>
      <c r="C4949" t="s">
        <v>238</v>
      </c>
      <c r="D4949" t="s">
        <v>1000</v>
      </c>
      <c r="E4949" s="23">
        <v>42461</v>
      </c>
      <c r="F4949">
        <v>11</v>
      </c>
      <c r="G4949">
        <v>12</v>
      </c>
      <c r="H4949">
        <v>0.91666666666666663</v>
      </c>
      <c r="I4949">
        <v>26</v>
      </c>
      <c r="J4949">
        <v>36</v>
      </c>
      <c r="K4949">
        <v>0.72222222222222221</v>
      </c>
      <c r="L4949">
        <v>40</v>
      </c>
      <c r="M4949">
        <v>0.9</v>
      </c>
      <c r="N4949">
        <v>18</v>
      </c>
      <c r="O4949">
        <v>0.66644000000000003</v>
      </c>
      <c r="P4949">
        <v>4</v>
      </c>
      <c r="Q4949">
        <v>8</v>
      </c>
      <c r="R4949">
        <v>0.5</v>
      </c>
      <c r="S4949">
        <v>8</v>
      </c>
    </row>
    <row r="4950" spans="1:19" x14ac:dyDescent="0.2">
      <c r="A4950" t="s">
        <v>2291</v>
      </c>
      <c r="B4950" t="s">
        <v>2292</v>
      </c>
      <c r="C4950" t="s">
        <v>239</v>
      </c>
      <c r="D4950" t="s">
        <v>1000</v>
      </c>
      <c r="E4950" s="23">
        <v>42461</v>
      </c>
      <c r="F4950">
        <v>4</v>
      </c>
      <c r="G4950">
        <v>4</v>
      </c>
      <c r="H4950">
        <v>1</v>
      </c>
      <c r="I4950">
        <v>4</v>
      </c>
      <c r="J4950">
        <v>8</v>
      </c>
      <c r="K4950">
        <v>0.5</v>
      </c>
      <c r="L4950">
        <v>8</v>
      </c>
      <c r="M4950">
        <v>1</v>
      </c>
      <c r="N4950">
        <v>3</v>
      </c>
      <c r="O4950">
        <v>0.82399999999999995</v>
      </c>
      <c r="P4950">
        <v>0</v>
      </c>
      <c r="Q4950">
        <v>0</v>
      </c>
      <c r="R4950" t="e">
        <v>#DIV/0!</v>
      </c>
      <c r="S4950">
        <v>1</v>
      </c>
    </row>
    <row r="4951" spans="1:19" x14ac:dyDescent="0.2">
      <c r="A4951" t="s">
        <v>2116</v>
      </c>
      <c r="B4951" t="s">
        <v>2117</v>
      </c>
      <c r="C4951" t="s">
        <v>1988</v>
      </c>
      <c r="D4951" t="s">
        <v>1000</v>
      </c>
      <c r="E4951" s="23">
        <v>42461</v>
      </c>
      <c r="F4951">
        <v>8</v>
      </c>
      <c r="G4951">
        <v>9</v>
      </c>
      <c r="H4951">
        <v>0.88888888888888884</v>
      </c>
      <c r="I4951">
        <v>35</v>
      </c>
      <c r="J4951">
        <v>34</v>
      </c>
      <c r="K4951">
        <v>1.0294117647058822</v>
      </c>
      <c r="L4951">
        <v>39</v>
      </c>
      <c r="M4951">
        <v>0.87179487179487181</v>
      </c>
      <c r="N4951">
        <v>28</v>
      </c>
      <c r="P4951">
        <v>2</v>
      </c>
      <c r="Q4951">
        <v>4</v>
      </c>
      <c r="R4951">
        <v>0.5</v>
      </c>
      <c r="S4951">
        <v>7</v>
      </c>
    </row>
    <row r="4952" spans="1:19" x14ac:dyDescent="0.2">
      <c r="A4952" t="s">
        <v>1868</v>
      </c>
      <c r="B4952" t="s">
        <v>1869</v>
      </c>
      <c r="C4952" t="s">
        <v>240</v>
      </c>
      <c r="D4952" t="s">
        <v>1000</v>
      </c>
      <c r="E4952" s="23">
        <v>42461</v>
      </c>
      <c r="F4952">
        <v>27</v>
      </c>
      <c r="G4952">
        <v>28</v>
      </c>
      <c r="H4952">
        <v>0.9642857142857143</v>
      </c>
      <c r="I4952">
        <v>49</v>
      </c>
      <c r="J4952">
        <v>108</v>
      </c>
      <c r="K4952">
        <v>0.45370370370370372</v>
      </c>
      <c r="L4952">
        <v>113</v>
      </c>
      <c r="M4952">
        <v>0.95575221238938057</v>
      </c>
      <c r="N4952">
        <v>46</v>
      </c>
      <c r="P4952">
        <v>1</v>
      </c>
      <c r="Q4952">
        <v>2</v>
      </c>
      <c r="R4952">
        <v>0.5</v>
      </c>
      <c r="S4952">
        <v>3</v>
      </c>
    </row>
    <row r="4953" spans="1:19" x14ac:dyDescent="0.2">
      <c r="A4953" t="s">
        <v>1693</v>
      </c>
      <c r="B4953" t="s">
        <v>1694</v>
      </c>
      <c r="C4953" t="s">
        <v>241</v>
      </c>
      <c r="D4953" t="s">
        <v>1000</v>
      </c>
      <c r="E4953" s="23">
        <v>42461</v>
      </c>
      <c r="F4953">
        <v>56</v>
      </c>
      <c r="G4953">
        <v>58</v>
      </c>
      <c r="H4953">
        <v>0.96551724137931039</v>
      </c>
      <c r="I4953">
        <v>510</v>
      </c>
      <c r="J4953">
        <v>560</v>
      </c>
      <c r="K4953">
        <v>0.9107142857142857</v>
      </c>
      <c r="L4953">
        <v>580</v>
      </c>
      <c r="M4953">
        <v>0.96551724137931039</v>
      </c>
      <c r="N4953">
        <v>462</v>
      </c>
      <c r="P4953">
        <v>8</v>
      </c>
      <c r="Q4953">
        <v>12</v>
      </c>
      <c r="R4953">
        <v>0.66666666666666663</v>
      </c>
      <c r="S4953">
        <v>48</v>
      </c>
    </row>
    <row r="4954" spans="1:19" x14ac:dyDescent="0.2">
      <c r="A4954" t="s">
        <v>1518</v>
      </c>
      <c r="B4954" t="s">
        <v>1519</v>
      </c>
      <c r="C4954" t="s">
        <v>318</v>
      </c>
      <c r="D4954" t="s">
        <v>1000</v>
      </c>
      <c r="E4954" s="23">
        <v>42461</v>
      </c>
      <c r="F4954">
        <v>0</v>
      </c>
      <c r="G4954">
        <v>0</v>
      </c>
      <c r="H4954" t="e">
        <v>#DIV/0!</v>
      </c>
      <c r="I4954">
        <v>0</v>
      </c>
      <c r="J4954">
        <v>0</v>
      </c>
      <c r="K4954" t="e">
        <v>#DIV/0!</v>
      </c>
      <c r="L4954">
        <v>0</v>
      </c>
      <c r="M4954" t="e">
        <v>#DIV/0!</v>
      </c>
      <c r="N4954">
        <v>0</v>
      </c>
      <c r="P4954">
        <v>0</v>
      </c>
      <c r="Q4954">
        <v>0</v>
      </c>
      <c r="R4954" t="e">
        <v>#DIV/0!</v>
      </c>
      <c r="S4954">
        <v>0</v>
      </c>
    </row>
    <row r="4955" spans="1:19" x14ac:dyDescent="0.2">
      <c r="A4955" t="s">
        <v>1109</v>
      </c>
      <c r="B4955" t="s">
        <v>1196</v>
      </c>
      <c r="C4955" t="s">
        <v>235</v>
      </c>
      <c r="D4955" t="s">
        <v>1002</v>
      </c>
      <c r="E4955" s="23">
        <v>42461</v>
      </c>
      <c r="F4955">
        <v>135</v>
      </c>
      <c r="G4955">
        <v>146</v>
      </c>
      <c r="H4955">
        <v>0.92465753424657537</v>
      </c>
      <c r="I4955">
        <v>795</v>
      </c>
      <c r="J4955">
        <v>958</v>
      </c>
      <c r="K4955">
        <v>0.82985386221294366</v>
      </c>
      <c r="L4955">
        <v>1036</v>
      </c>
      <c r="M4955">
        <v>0.92471042471042475</v>
      </c>
      <c r="N4955">
        <v>694</v>
      </c>
      <c r="P4955">
        <v>26</v>
      </c>
      <c r="Q4955">
        <v>41</v>
      </c>
      <c r="R4955">
        <v>0.63414634146341464</v>
      </c>
      <c r="S4955">
        <v>101</v>
      </c>
    </row>
    <row r="4956" spans="1:19" x14ac:dyDescent="0.2">
      <c r="A4956" t="s">
        <v>12068</v>
      </c>
      <c r="B4956" t="s">
        <v>12069</v>
      </c>
      <c r="C4956" t="s">
        <v>1051</v>
      </c>
      <c r="D4956" t="s">
        <v>1000</v>
      </c>
      <c r="E4956" s="23">
        <v>42461</v>
      </c>
      <c r="F4956">
        <v>1</v>
      </c>
      <c r="G4956">
        <v>3</v>
      </c>
      <c r="H4956">
        <v>0.33333333333333331</v>
      </c>
      <c r="I4956">
        <v>3</v>
      </c>
      <c r="J4956">
        <v>5</v>
      </c>
      <c r="K4956">
        <v>0.6</v>
      </c>
      <c r="L4956">
        <v>15</v>
      </c>
      <c r="M4956">
        <v>0.33333333333333331</v>
      </c>
      <c r="N4956">
        <v>3</v>
      </c>
      <c r="P4956">
        <v>0</v>
      </c>
      <c r="Q4956">
        <v>0</v>
      </c>
      <c r="R4956" t="e">
        <v>#DIV/0!</v>
      </c>
      <c r="S4956">
        <v>0</v>
      </c>
    </row>
    <row r="4957" spans="1:19" x14ac:dyDescent="0.2">
      <c r="A4957" t="s">
        <v>13434</v>
      </c>
      <c r="B4957" t="s">
        <v>13435</v>
      </c>
      <c r="C4957" t="s">
        <v>242</v>
      </c>
      <c r="D4957" t="s">
        <v>1002</v>
      </c>
      <c r="E4957" s="23">
        <v>42461</v>
      </c>
      <c r="F4957">
        <v>7</v>
      </c>
      <c r="G4957">
        <v>10</v>
      </c>
      <c r="H4957">
        <v>0.7</v>
      </c>
      <c r="I4957">
        <v>66</v>
      </c>
      <c r="J4957">
        <v>67</v>
      </c>
      <c r="K4957">
        <v>0.9850746268656716</v>
      </c>
      <c r="L4957">
        <v>91</v>
      </c>
      <c r="M4957">
        <v>0.73626373626373631</v>
      </c>
      <c r="N4957">
        <v>50</v>
      </c>
      <c r="P4957">
        <v>0</v>
      </c>
      <c r="Q4957">
        <v>1</v>
      </c>
      <c r="R4957">
        <v>0</v>
      </c>
      <c r="S4957">
        <v>16</v>
      </c>
    </row>
    <row r="4958" spans="1:19" x14ac:dyDescent="0.2">
      <c r="A4958" t="s">
        <v>13611</v>
      </c>
      <c r="B4958" t="s">
        <v>13612</v>
      </c>
      <c r="C4958" t="s">
        <v>237</v>
      </c>
      <c r="D4958" t="s">
        <v>1002</v>
      </c>
      <c r="E4958" s="23">
        <v>42461</v>
      </c>
      <c r="F4958">
        <v>16</v>
      </c>
      <c r="G4958">
        <v>17</v>
      </c>
      <c r="H4958">
        <v>0.94117647058823528</v>
      </c>
      <c r="I4958">
        <v>83</v>
      </c>
      <c r="J4958">
        <v>115</v>
      </c>
      <c r="K4958">
        <v>0.72173913043478266</v>
      </c>
      <c r="L4958">
        <v>125</v>
      </c>
      <c r="M4958">
        <v>0.92</v>
      </c>
      <c r="N4958">
        <v>65</v>
      </c>
      <c r="O4958">
        <v>0.98583333333333323</v>
      </c>
      <c r="P4958">
        <v>11</v>
      </c>
      <c r="Q4958">
        <v>14</v>
      </c>
      <c r="R4958">
        <v>0.7857142857142857</v>
      </c>
      <c r="S4958">
        <v>18</v>
      </c>
    </row>
    <row r="4959" spans="1:19" x14ac:dyDescent="0.2">
      <c r="A4959" t="s">
        <v>13786</v>
      </c>
      <c r="B4959" t="s">
        <v>13787</v>
      </c>
      <c r="C4959" t="s">
        <v>238</v>
      </c>
      <c r="D4959" t="s">
        <v>1002</v>
      </c>
      <c r="E4959" s="23">
        <v>42461</v>
      </c>
      <c r="F4959">
        <v>11</v>
      </c>
      <c r="G4959">
        <v>12</v>
      </c>
      <c r="H4959">
        <v>0.91666666666666663</v>
      </c>
      <c r="I4959">
        <v>26</v>
      </c>
      <c r="J4959">
        <v>36</v>
      </c>
      <c r="K4959">
        <v>0.72222222222222221</v>
      </c>
      <c r="L4959">
        <v>40</v>
      </c>
      <c r="M4959">
        <v>0.9</v>
      </c>
      <c r="N4959">
        <v>18</v>
      </c>
      <c r="O4959">
        <v>0.66644000000000003</v>
      </c>
      <c r="P4959">
        <v>4</v>
      </c>
      <c r="Q4959">
        <v>8</v>
      </c>
      <c r="R4959">
        <v>0.5</v>
      </c>
      <c r="S4959">
        <v>8</v>
      </c>
    </row>
    <row r="4960" spans="1:19" x14ac:dyDescent="0.2">
      <c r="A4960" t="s">
        <v>13963</v>
      </c>
      <c r="B4960" t="s">
        <v>13964</v>
      </c>
      <c r="C4960" t="s">
        <v>239</v>
      </c>
      <c r="D4960" t="s">
        <v>1002</v>
      </c>
      <c r="E4960" s="23">
        <v>42461</v>
      </c>
      <c r="F4960">
        <v>4</v>
      </c>
      <c r="G4960">
        <v>4</v>
      </c>
      <c r="H4960">
        <v>1</v>
      </c>
      <c r="I4960">
        <v>4</v>
      </c>
      <c r="J4960">
        <v>8</v>
      </c>
      <c r="K4960">
        <v>0.5</v>
      </c>
      <c r="L4960">
        <v>8</v>
      </c>
      <c r="M4960">
        <v>1</v>
      </c>
      <c r="N4960">
        <v>3</v>
      </c>
      <c r="O4960">
        <v>0.82399999999999995</v>
      </c>
      <c r="P4960">
        <v>0</v>
      </c>
      <c r="Q4960">
        <v>0</v>
      </c>
      <c r="R4960" t="e">
        <v>#DIV/0!</v>
      </c>
      <c r="S4960">
        <v>1</v>
      </c>
    </row>
    <row r="4961" spans="1:19" x14ac:dyDescent="0.2">
      <c r="A4961" t="s">
        <v>14150</v>
      </c>
      <c r="B4961" t="s">
        <v>14151</v>
      </c>
      <c r="C4961" t="s">
        <v>240</v>
      </c>
      <c r="D4961" t="s">
        <v>1002</v>
      </c>
      <c r="E4961" s="23">
        <v>42461</v>
      </c>
      <c r="F4961">
        <v>27</v>
      </c>
      <c r="G4961">
        <v>28</v>
      </c>
      <c r="H4961">
        <v>0.9642857142857143</v>
      </c>
      <c r="I4961">
        <v>49</v>
      </c>
      <c r="J4961">
        <v>108</v>
      </c>
      <c r="K4961">
        <v>0.45370370370370372</v>
      </c>
      <c r="L4961">
        <v>113</v>
      </c>
      <c r="M4961">
        <v>0.95575221238938057</v>
      </c>
      <c r="N4961">
        <v>46</v>
      </c>
      <c r="P4961">
        <v>1</v>
      </c>
      <c r="Q4961">
        <v>2</v>
      </c>
      <c r="R4961">
        <v>0.5</v>
      </c>
      <c r="S4961">
        <v>3</v>
      </c>
    </row>
    <row r="4962" spans="1:19" x14ac:dyDescent="0.2">
      <c r="A4962" t="s">
        <v>14327</v>
      </c>
      <c r="B4962" t="s">
        <v>14328</v>
      </c>
      <c r="C4962" t="s">
        <v>241</v>
      </c>
      <c r="D4962" t="s">
        <v>1002</v>
      </c>
      <c r="E4962" s="23">
        <v>42461</v>
      </c>
      <c r="F4962">
        <v>56</v>
      </c>
      <c r="G4962">
        <v>58</v>
      </c>
      <c r="H4962">
        <v>0.96551724137931039</v>
      </c>
      <c r="I4962">
        <v>510</v>
      </c>
      <c r="J4962">
        <v>560</v>
      </c>
      <c r="K4962">
        <v>0.9107142857142857</v>
      </c>
      <c r="L4962">
        <v>580</v>
      </c>
      <c r="M4962">
        <v>0.96551724137931039</v>
      </c>
      <c r="N4962">
        <v>462</v>
      </c>
      <c r="P4962">
        <v>8</v>
      </c>
      <c r="Q4962">
        <v>12</v>
      </c>
      <c r="R4962">
        <v>0.66666666666666663</v>
      </c>
      <c r="S4962">
        <v>48</v>
      </c>
    </row>
    <row r="4963" spans="1:19" x14ac:dyDescent="0.2">
      <c r="A4963" t="s">
        <v>14439</v>
      </c>
      <c r="B4963" t="s">
        <v>14440</v>
      </c>
      <c r="C4963" t="s">
        <v>318</v>
      </c>
      <c r="D4963" t="s">
        <v>1002</v>
      </c>
      <c r="E4963" s="23">
        <v>42461</v>
      </c>
      <c r="F4963">
        <v>0</v>
      </c>
      <c r="G4963">
        <v>0</v>
      </c>
      <c r="H4963" t="e">
        <v>#DIV/0!</v>
      </c>
      <c r="I4963">
        <v>0</v>
      </c>
      <c r="J4963">
        <v>0</v>
      </c>
      <c r="K4963" t="e">
        <v>#DIV/0!</v>
      </c>
      <c r="L4963">
        <v>0</v>
      </c>
      <c r="M4963" t="e">
        <v>#DIV/0!</v>
      </c>
      <c r="N4963">
        <v>0</v>
      </c>
      <c r="P4963">
        <v>0</v>
      </c>
      <c r="Q4963">
        <v>0</v>
      </c>
      <c r="R4963" t="e">
        <v>#DIV/0!</v>
      </c>
      <c r="S4963">
        <v>0</v>
      </c>
    </row>
    <row r="4964" spans="1:19" x14ac:dyDescent="0.2">
      <c r="A4964" t="s">
        <v>14656</v>
      </c>
      <c r="B4964" t="s">
        <v>14657</v>
      </c>
      <c r="C4964" t="s">
        <v>199</v>
      </c>
      <c r="D4964" t="s">
        <v>1000</v>
      </c>
      <c r="E4964" s="23">
        <v>42461</v>
      </c>
      <c r="F4964">
        <v>14</v>
      </c>
      <c r="G4964">
        <v>14</v>
      </c>
      <c r="H4964">
        <v>1</v>
      </c>
      <c r="I4964">
        <v>126</v>
      </c>
      <c r="J4964">
        <v>125</v>
      </c>
      <c r="K4964">
        <v>1.008</v>
      </c>
      <c r="L4964">
        <v>125</v>
      </c>
      <c r="M4964">
        <v>1</v>
      </c>
      <c r="N4964">
        <v>125</v>
      </c>
      <c r="P4964">
        <v>0</v>
      </c>
      <c r="Q4964">
        <v>0</v>
      </c>
      <c r="R4964" t="e">
        <v>#DIV/0!</v>
      </c>
      <c r="S4964">
        <v>1</v>
      </c>
    </row>
    <row r="4965" spans="1:19" x14ac:dyDescent="0.2">
      <c r="A4965" t="s">
        <v>14922</v>
      </c>
      <c r="B4965" t="s">
        <v>14923</v>
      </c>
      <c r="C4965" t="s">
        <v>200</v>
      </c>
      <c r="D4965" t="s">
        <v>1002</v>
      </c>
      <c r="E4965" s="23">
        <v>42461</v>
      </c>
      <c r="F4965">
        <v>5</v>
      </c>
      <c r="G4965">
        <v>5</v>
      </c>
      <c r="H4965">
        <v>1</v>
      </c>
      <c r="I4965">
        <v>8</v>
      </c>
      <c r="J4965">
        <v>25</v>
      </c>
      <c r="K4965">
        <v>0.32</v>
      </c>
      <c r="L4965">
        <v>25</v>
      </c>
      <c r="M4965">
        <v>1</v>
      </c>
      <c r="N4965">
        <v>8</v>
      </c>
      <c r="P4965">
        <v>0</v>
      </c>
      <c r="Q4965">
        <v>0</v>
      </c>
      <c r="R4965" t="e">
        <v>#DIV/0!</v>
      </c>
      <c r="S4965">
        <v>0</v>
      </c>
    </row>
    <row r="4966" spans="1:19" x14ac:dyDescent="0.2">
      <c r="A4966" t="s">
        <v>15099</v>
      </c>
      <c r="B4966" t="s">
        <v>15100</v>
      </c>
      <c r="C4966" t="s">
        <v>202</v>
      </c>
      <c r="D4966" t="s">
        <v>1002</v>
      </c>
      <c r="E4966" s="23">
        <v>42461</v>
      </c>
      <c r="F4966">
        <v>9</v>
      </c>
      <c r="G4966">
        <v>9</v>
      </c>
      <c r="H4966">
        <v>1</v>
      </c>
      <c r="I4966">
        <v>118</v>
      </c>
      <c r="J4966">
        <v>100</v>
      </c>
      <c r="K4966">
        <v>1.18</v>
      </c>
      <c r="L4966">
        <v>100</v>
      </c>
      <c r="M4966">
        <v>1</v>
      </c>
      <c r="N4966">
        <v>117</v>
      </c>
      <c r="P4966">
        <v>0</v>
      </c>
      <c r="Q4966">
        <v>0</v>
      </c>
      <c r="R4966" t="e">
        <v>#DIV/0!</v>
      </c>
      <c r="S4966">
        <v>1</v>
      </c>
    </row>
    <row r="4967" spans="1:19" x14ac:dyDescent="0.2">
      <c r="A4967" t="s">
        <v>15181</v>
      </c>
      <c r="B4967" t="s">
        <v>15182</v>
      </c>
      <c r="C4967" t="s">
        <v>348</v>
      </c>
      <c r="D4967" t="s">
        <v>1000</v>
      </c>
      <c r="E4967" s="23">
        <v>42461</v>
      </c>
      <c r="F4967">
        <v>2</v>
      </c>
      <c r="G4967">
        <v>2</v>
      </c>
      <c r="H4967">
        <v>1</v>
      </c>
      <c r="I4967">
        <v>4</v>
      </c>
      <c r="J4967">
        <v>10</v>
      </c>
      <c r="K4967">
        <v>0.4</v>
      </c>
      <c r="L4967">
        <v>10</v>
      </c>
      <c r="M4967">
        <v>1</v>
      </c>
      <c r="N4967">
        <v>4</v>
      </c>
      <c r="P4967">
        <v>0</v>
      </c>
      <c r="Q4967">
        <v>0</v>
      </c>
      <c r="R4967" t="e">
        <v>#DIV/0!</v>
      </c>
      <c r="S4967">
        <v>0</v>
      </c>
    </row>
    <row r="4968" spans="1:19" x14ac:dyDescent="0.2">
      <c r="A4968" t="s">
        <v>15265</v>
      </c>
      <c r="B4968" t="s">
        <v>15266</v>
      </c>
      <c r="C4968" t="s">
        <v>347</v>
      </c>
      <c r="D4968" t="s">
        <v>1002</v>
      </c>
      <c r="E4968" s="23">
        <v>42461</v>
      </c>
      <c r="F4968">
        <v>2</v>
      </c>
      <c r="G4968">
        <v>2</v>
      </c>
      <c r="H4968">
        <v>1</v>
      </c>
      <c r="I4968">
        <v>4</v>
      </c>
      <c r="J4968">
        <v>10</v>
      </c>
      <c r="K4968">
        <v>0.4</v>
      </c>
      <c r="L4968">
        <v>10</v>
      </c>
      <c r="M4968">
        <v>1</v>
      </c>
      <c r="N4968">
        <v>4</v>
      </c>
      <c r="P4968">
        <v>0</v>
      </c>
      <c r="Q4968">
        <v>0</v>
      </c>
      <c r="R4968" t="e">
        <v>#DIV/0!</v>
      </c>
      <c r="S4968">
        <v>0</v>
      </c>
    </row>
    <row r="4969" spans="1:19" x14ac:dyDescent="0.2">
      <c r="A4969" t="s">
        <v>15626</v>
      </c>
      <c r="B4969" t="s">
        <v>15627</v>
      </c>
      <c r="C4969" t="s">
        <v>228</v>
      </c>
      <c r="D4969" t="s">
        <v>1002</v>
      </c>
      <c r="E4969" s="23">
        <v>42461</v>
      </c>
      <c r="F4969">
        <v>2</v>
      </c>
      <c r="G4969">
        <v>2</v>
      </c>
      <c r="H4969">
        <v>1</v>
      </c>
      <c r="I4969">
        <v>1</v>
      </c>
      <c r="J4969">
        <v>15</v>
      </c>
      <c r="K4969">
        <v>6.6666666666666666E-2</v>
      </c>
      <c r="L4969">
        <v>15</v>
      </c>
      <c r="M4969">
        <v>1</v>
      </c>
      <c r="N4969">
        <v>0</v>
      </c>
      <c r="P4969">
        <v>0</v>
      </c>
      <c r="Q4969">
        <v>0</v>
      </c>
      <c r="R4969" t="e">
        <v>#DIV/0!</v>
      </c>
      <c r="S4969">
        <v>1</v>
      </c>
    </row>
    <row r="4970" spans="1:19" x14ac:dyDescent="0.2">
      <c r="A4970" t="s">
        <v>15803</v>
      </c>
      <c r="B4970" t="s">
        <v>15804</v>
      </c>
      <c r="C4970" t="s">
        <v>227</v>
      </c>
      <c r="D4970" t="s">
        <v>1000</v>
      </c>
      <c r="E4970" s="23">
        <v>42461</v>
      </c>
      <c r="F4970">
        <v>2</v>
      </c>
      <c r="G4970">
        <v>2</v>
      </c>
      <c r="H4970">
        <v>1</v>
      </c>
      <c r="I4970">
        <v>1</v>
      </c>
      <c r="J4970">
        <v>15</v>
      </c>
      <c r="K4970">
        <v>6.6666666666666666E-2</v>
      </c>
      <c r="L4970">
        <v>15</v>
      </c>
      <c r="M4970">
        <v>1</v>
      </c>
      <c r="N4970">
        <v>0</v>
      </c>
      <c r="P4970">
        <v>0</v>
      </c>
      <c r="Q4970">
        <v>0</v>
      </c>
      <c r="R4970" t="e">
        <v>#DIV/0!</v>
      </c>
      <c r="S4970">
        <v>1</v>
      </c>
    </row>
    <row r="4971" spans="1:19" x14ac:dyDescent="0.2">
      <c r="A4971" t="s">
        <v>15980</v>
      </c>
      <c r="B4971" t="s">
        <v>15981</v>
      </c>
      <c r="C4971" t="s">
        <v>203</v>
      </c>
      <c r="D4971" t="s">
        <v>1000</v>
      </c>
      <c r="E4971" s="23">
        <v>42461</v>
      </c>
      <c r="F4971">
        <v>8</v>
      </c>
      <c r="G4971">
        <v>10</v>
      </c>
      <c r="H4971">
        <v>0.8</v>
      </c>
      <c r="I4971">
        <v>25</v>
      </c>
      <c r="J4971">
        <v>47</v>
      </c>
      <c r="K4971">
        <v>0.53191489361702127</v>
      </c>
      <c r="L4971">
        <v>62</v>
      </c>
      <c r="M4971">
        <v>0.75806451612903225</v>
      </c>
      <c r="N4971">
        <v>18</v>
      </c>
      <c r="P4971">
        <v>5</v>
      </c>
      <c r="Q4971">
        <v>7</v>
      </c>
      <c r="R4971">
        <v>0.7142857142857143</v>
      </c>
      <c r="S4971">
        <v>7</v>
      </c>
    </row>
    <row r="4972" spans="1:19" x14ac:dyDescent="0.2">
      <c r="A4972" t="s">
        <v>16159</v>
      </c>
      <c r="B4972" t="s">
        <v>16160</v>
      </c>
      <c r="C4972" t="s">
        <v>205</v>
      </c>
      <c r="D4972" t="s">
        <v>1002</v>
      </c>
      <c r="E4972" s="23">
        <v>42461</v>
      </c>
      <c r="F4972">
        <v>2</v>
      </c>
      <c r="G4972">
        <v>3</v>
      </c>
      <c r="H4972">
        <v>0.66666666666666663</v>
      </c>
      <c r="I4972">
        <v>20</v>
      </c>
      <c r="J4972">
        <v>20</v>
      </c>
      <c r="K4972">
        <v>1</v>
      </c>
      <c r="L4972">
        <v>30</v>
      </c>
      <c r="M4972">
        <v>0.66666666666666663</v>
      </c>
      <c r="N4972">
        <v>14</v>
      </c>
      <c r="O4972">
        <v>1.0325</v>
      </c>
      <c r="P4972">
        <v>5</v>
      </c>
      <c r="Q4972">
        <v>6</v>
      </c>
      <c r="R4972">
        <v>0.83333333333333337</v>
      </c>
      <c r="S4972">
        <v>6</v>
      </c>
    </row>
    <row r="4973" spans="1:19" x14ac:dyDescent="0.2">
      <c r="A4973" t="s">
        <v>16336</v>
      </c>
      <c r="B4973" t="s">
        <v>16337</v>
      </c>
      <c r="C4973" t="s">
        <v>204</v>
      </c>
      <c r="D4973" t="s">
        <v>1002</v>
      </c>
      <c r="E4973" s="23">
        <v>42461</v>
      </c>
      <c r="F4973">
        <v>6</v>
      </c>
      <c r="G4973">
        <v>7</v>
      </c>
      <c r="H4973">
        <v>0.8571428571428571</v>
      </c>
      <c r="I4973">
        <v>5</v>
      </c>
      <c r="J4973">
        <v>27</v>
      </c>
      <c r="K4973">
        <v>0.18518518518518517</v>
      </c>
      <c r="L4973">
        <v>32</v>
      </c>
      <c r="M4973">
        <v>0.84375</v>
      </c>
      <c r="N4973">
        <v>4</v>
      </c>
      <c r="P4973">
        <v>0</v>
      </c>
      <c r="Q4973">
        <v>1</v>
      </c>
      <c r="R4973">
        <v>0</v>
      </c>
      <c r="S4973">
        <v>1</v>
      </c>
    </row>
    <row r="4974" spans="1:19" x14ac:dyDescent="0.2">
      <c r="A4974" t="s">
        <v>16654</v>
      </c>
      <c r="B4974" t="s">
        <v>16655</v>
      </c>
      <c r="C4974" t="s">
        <v>223</v>
      </c>
      <c r="D4974" t="s">
        <v>1000</v>
      </c>
      <c r="E4974" s="23">
        <v>42461</v>
      </c>
      <c r="F4974">
        <v>5</v>
      </c>
      <c r="G4974">
        <v>6</v>
      </c>
      <c r="H4974">
        <v>0.83333333333333337</v>
      </c>
      <c r="I4974">
        <v>56</v>
      </c>
      <c r="J4974">
        <v>75</v>
      </c>
      <c r="K4974">
        <v>0.7466666666666667</v>
      </c>
      <c r="L4974">
        <v>90</v>
      </c>
      <c r="M4974">
        <v>0.83333333333333337</v>
      </c>
      <c r="N4974">
        <v>52</v>
      </c>
      <c r="P4974">
        <v>0</v>
      </c>
      <c r="Q4974">
        <v>0</v>
      </c>
      <c r="R4974" t="e">
        <v>#DIV/0!</v>
      </c>
      <c r="S4974">
        <v>4</v>
      </c>
    </row>
    <row r="4975" spans="1:19" x14ac:dyDescent="0.2">
      <c r="A4975" t="s">
        <v>16833</v>
      </c>
      <c r="B4975" t="s">
        <v>16834</v>
      </c>
      <c r="C4975" t="s">
        <v>224</v>
      </c>
      <c r="D4975" t="s">
        <v>1002</v>
      </c>
      <c r="E4975" s="23">
        <v>42461</v>
      </c>
      <c r="F4975">
        <v>5</v>
      </c>
      <c r="G4975">
        <v>6</v>
      </c>
      <c r="H4975">
        <v>0.83333333333333337</v>
      </c>
      <c r="I4975">
        <v>56</v>
      </c>
      <c r="J4975">
        <v>75</v>
      </c>
      <c r="K4975">
        <v>0.7466666666666667</v>
      </c>
      <c r="L4975">
        <v>90</v>
      </c>
      <c r="M4975">
        <v>0.83333333333333337</v>
      </c>
      <c r="N4975">
        <v>52</v>
      </c>
      <c r="P4975">
        <v>0</v>
      </c>
      <c r="Q4975">
        <v>0</v>
      </c>
      <c r="R4975" t="e">
        <v>#DIV/0!</v>
      </c>
      <c r="S4975">
        <v>4</v>
      </c>
    </row>
    <row r="4976" spans="1:19" x14ac:dyDescent="0.2">
      <c r="A4976" t="s">
        <v>16959</v>
      </c>
      <c r="B4976" t="s">
        <v>16960</v>
      </c>
      <c r="C4976" t="s">
        <v>346</v>
      </c>
      <c r="D4976" t="s">
        <v>1000</v>
      </c>
      <c r="E4976" s="23">
        <v>42461</v>
      </c>
      <c r="F4976">
        <v>4</v>
      </c>
      <c r="G4976">
        <v>5</v>
      </c>
      <c r="H4976">
        <v>0.8</v>
      </c>
      <c r="I4976">
        <v>12</v>
      </c>
      <c r="J4976">
        <v>21</v>
      </c>
      <c r="K4976">
        <v>0.5714285714285714</v>
      </c>
      <c r="L4976">
        <v>26</v>
      </c>
      <c r="M4976">
        <v>0.80769230769230771</v>
      </c>
      <c r="N4976">
        <v>8</v>
      </c>
      <c r="P4976">
        <v>0</v>
      </c>
      <c r="Q4976">
        <v>0</v>
      </c>
      <c r="R4976" t="e">
        <v>#DIV/0!</v>
      </c>
      <c r="S4976">
        <v>4</v>
      </c>
    </row>
    <row r="4977" spans="1:19" x14ac:dyDescent="0.2">
      <c r="A4977" t="s">
        <v>17055</v>
      </c>
      <c r="B4977" t="s">
        <v>17056</v>
      </c>
      <c r="C4977" t="s">
        <v>345</v>
      </c>
      <c r="D4977" t="s">
        <v>1002</v>
      </c>
      <c r="E4977" s="23">
        <v>42461</v>
      </c>
      <c r="F4977">
        <v>4</v>
      </c>
      <c r="G4977">
        <v>5</v>
      </c>
      <c r="H4977">
        <v>0.8</v>
      </c>
      <c r="I4977">
        <v>12</v>
      </c>
      <c r="J4977">
        <v>21</v>
      </c>
      <c r="K4977">
        <v>0.5714285714285714</v>
      </c>
      <c r="L4977">
        <v>26</v>
      </c>
      <c r="M4977">
        <v>0.80769230769230771</v>
      </c>
      <c r="N4977">
        <v>8</v>
      </c>
      <c r="P4977">
        <v>0</v>
      </c>
      <c r="Q4977">
        <v>0</v>
      </c>
      <c r="R4977" t="e">
        <v>#DIV/0!</v>
      </c>
      <c r="S4977">
        <v>4</v>
      </c>
    </row>
    <row r="4978" spans="1:19" x14ac:dyDescent="0.2">
      <c r="A4978" t="s">
        <v>17270</v>
      </c>
      <c r="B4978" t="s">
        <v>17271</v>
      </c>
      <c r="C4978" t="s">
        <v>225</v>
      </c>
      <c r="D4978" t="s">
        <v>1000</v>
      </c>
      <c r="E4978" s="23">
        <v>42461</v>
      </c>
      <c r="F4978">
        <v>3</v>
      </c>
      <c r="G4978">
        <v>5</v>
      </c>
      <c r="H4978">
        <v>0.6</v>
      </c>
      <c r="I4978">
        <v>40</v>
      </c>
      <c r="J4978">
        <v>30</v>
      </c>
      <c r="K4978">
        <v>1.3333333333333333</v>
      </c>
      <c r="L4978">
        <v>50</v>
      </c>
      <c r="M4978">
        <v>0.6</v>
      </c>
      <c r="N4978">
        <v>40</v>
      </c>
      <c r="P4978">
        <v>2</v>
      </c>
      <c r="Q4978">
        <v>4</v>
      </c>
      <c r="R4978">
        <v>0.5</v>
      </c>
      <c r="S4978">
        <v>0</v>
      </c>
    </row>
    <row r="4979" spans="1:19" x14ac:dyDescent="0.2">
      <c r="A4979" t="s">
        <v>17477</v>
      </c>
      <c r="B4979" t="s">
        <v>17478</v>
      </c>
      <c r="C4979" t="s">
        <v>226</v>
      </c>
      <c r="D4979" t="s">
        <v>1002</v>
      </c>
      <c r="E4979" s="23">
        <v>42461</v>
      </c>
      <c r="F4979">
        <v>3</v>
      </c>
      <c r="G4979">
        <v>5</v>
      </c>
      <c r="H4979">
        <v>0.6</v>
      </c>
      <c r="I4979">
        <v>40</v>
      </c>
      <c r="J4979">
        <v>30</v>
      </c>
      <c r="K4979">
        <v>1.3333333333333333</v>
      </c>
      <c r="L4979">
        <v>50</v>
      </c>
      <c r="M4979">
        <v>0.6</v>
      </c>
      <c r="N4979">
        <v>40</v>
      </c>
      <c r="P4979">
        <v>2</v>
      </c>
      <c r="Q4979">
        <v>4</v>
      </c>
      <c r="R4979">
        <v>0.5</v>
      </c>
      <c r="S4979">
        <v>0</v>
      </c>
    </row>
    <row r="4980" spans="1:19" x14ac:dyDescent="0.2">
      <c r="A4980" t="s">
        <v>17654</v>
      </c>
      <c r="B4980" t="s">
        <v>17655</v>
      </c>
      <c r="C4980" t="s">
        <v>232</v>
      </c>
      <c r="D4980" t="s">
        <v>1000</v>
      </c>
      <c r="E4980" s="23">
        <v>42461</v>
      </c>
      <c r="F4980">
        <v>18</v>
      </c>
      <c r="G4980">
        <v>14</v>
      </c>
      <c r="H4980">
        <v>1.2857142857142858</v>
      </c>
      <c r="I4980">
        <v>175</v>
      </c>
      <c r="J4980">
        <v>174</v>
      </c>
      <c r="K4980">
        <v>1.0057471264367817</v>
      </c>
      <c r="L4980">
        <v>134</v>
      </c>
      <c r="M4980">
        <v>1.2985074626865671</v>
      </c>
      <c r="N4980">
        <v>145</v>
      </c>
      <c r="P4980">
        <v>0</v>
      </c>
      <c r="Q4980">
        <v>0</v>
      </c>
      <c r="R4980" t="e">
        <v>#DIV/0!</v>
      </c>
      <c r="S4980">
        <v>30</v>
      </c>
    </row>
    <row r="4981" spans="1:19" x14ac:dyDescent="0.2">
      <c r="A4981" t="s">
        <v>17851</v>
      </c>
      <c r="B4981" t="s">
        <v>17852</v>
      </c>
      <c r="C4981" t="s">
        <v>231</v>
      </c>
      <c r="D4981" t="s">
        <v>1002</v>
      </c>
      <c r="E4981" s="23">
        <v>42461</v>
      </c>
      <c r="F4981">
        <v>18</v>
      </c>
      <c r="G4981">
        <v>14</v>
      </c>
      <c r="H4981">
        <v>1.2857142857142858</v>
      </c>
      <c r="I4981">
        <v>175</v>
      </c>
      <c r="J4981">
        <v>174</v>
      </c>
      <c r="K4981">
        <v>1.0057471264367817</v>
      </c>
      <c r="L4981">
        <v>134</v>
      </c>
      <c r="M4981">
        <v>1.2985074626865671</v>
      </c>
      <c r="N4981">
        <v>145</v>
      </c>
      <c r="P4981">
        <v>0</v>
      </c>
      <c r="Q4981">
        <v>0</v>
      </c>
      <c r="R4981" t="e">
        <v>#DIV/0!</v>
      </c>
      <c r="S4981">
        <v>30</v>
      </c>
    </row>
    <row r="4982" spans="1:19" x14ac:dyDescent="0.2">
      <c r="A4982" t="s">
        <v>18028</v>
      </c>
      <c r="B4982" t="s">
        <v>18029</v>
      </c>
      <c r="C4982" t="s">
        <v>317</v>
      </c>
      <c r="D4982" t="s">
        <v>1000</v>
      </c>
      <c r="E4982" s="23">
        <v>42461</v>
      </c>
      <c r="F4982">
        <v>10</v>
      </c>
      <c r="G4982">
        <v>10</v>
      </c>
      <c r="H4982">
        <v>1</v>
      </c>
      <c r="I4982">
        <v>16</v>
      </c>
      <c r="J4982">
        <v>26</v>
      </c>
      <c r="K4982">
        <v>0.61538461538461542</v>
      </c>
      <c r="L4982">
        <v>26</v>
      </c>
      <c r="M4982">
        <v>1</v>
      </c>
      <c r="N4982">
        <v>16</v>
      </c>
      <c r="P4982">
        <v>1</v>
      </c>
      <c r="Q4982">
        <v>1</v>
      </c>
      <c r="R4982">
        <v>1</v>
      </c>
      <c r="S4982">
        <v>0</v>
      </c>
    </row>
    <row r="4983" spans="1:19" x14ac:dyDescent="0.2">
      <c r="A4983" t="s">
        <v>18207</v>
      </c>
      <c r="B4983" t="s">
        <v>18208</v>
      </c>
      <c r="C4983" t="s">
        <v>316</v>
      </c>
      <c r="D4983" t="s">
        <v>1002</v>
      </c>
      <c r="E4983" s="23">
        <v>42461</v>
      </c>
      <c r="F4983">
        <v>10</v>
      </c>
      <c r="G4983">
        <v>10</v>
      </c>
      <c r="H4983">
        <v>1</v>
      </c>
      <c r="I4983">
        <v>16</v>
      </c>
      <c r="J4983">
        <v>26</v>
      </c>
      <c r="K4983">
        <v>0.61538461538461542</v>
      </c>
      <c r="L4983">
        <v>26</v>
      </c>
      <c r="M4983">
        <v>1</v>
      </c>
      <c r="N4983">
        <v>16</v>
      </c>
      <c r="P4983">
        <v>1</v>
      </c>
      <c r="Q4983">
        <v>1</v>
      </c>
      <c r="R4983">
        <v>1</v>
      </c>
      <c r="S4983">
        <v>0</v>
      </c>
    </row>
    <row r="4984" spans="1:19" x14ac:dyDescent="0.2">
      <c r="A4984" t="s">
        <v>18460</v>
      </c>
      <c r="B4984" t="s">
        <v>18461</v>
      </c>
      <c r="C4984" t="s">
        <v>214</v>
      </c>
      <c r="D4984" t="s">
        <v>1000</v>
      </c>
      <c r="E4984" s="23">
        <v>42461</v>
      </c>
      <c r="F4984">
        <v>15</v>
      </c>
      <c r="G4984">
        <v>17</v>
      </c>
      <c r="H4984">
        <v>0.88235294117647056</v>
      </c>
      <c r="I4984">
        <v>106</v>
      </c>
      <c r="J4984">
        <v>125</v>
      </c>
      <c r="K4984">
        <v>0.84799999999999998</v>
      </c>
      <c r="L4984">
        <v>145</v>
      </c>
      <c r="M4984">
        <v>0.86206896551724133</v>
      </c>
      <c r="N4984">
        <v>88</v>
      </c>
      <c r="P4984">
        <v>11</v>
      </c>
      <c r="Q4984">
        <v>14</v>
      </c>
      <c r="R4984">
        <v>0.7857142857142857</v>
      </c>
      <c r="S4984">
        <v>18</v>
      </c>
    </row>
    <row r="4985" spans="1:19" x14ac:dyDescent="0.2">
      <c r="A4985" t="s">
        <v>18639</v>
      </c>
      <c r="B4985" t="s">
        <v>18640</v>
      </c>
      <c r="C4985" t="s">
        <v>215</v>
      </c>
      <c r="D4985" t="s">
        <v>1002</v>
      </c>
      <c r="E4985" s="23">
        <v>42461</v>
      </c>
      <c r="F4985">
        <v>7</v>
      </c>
      <c r="G4985">
        <v>7</v>
      </c>
      <c r="H4985">
        <v>1</v>
      </c>
      <c r="I4985">
        <v>35</v>
      </c>
      <c r="J4985">
        <v>45</v>
      </c>
      <c r="K4985">
        <v>0.77777777777777779</v>
      </c>
      <c r="L4985">
        <v>45</v>
      </c>
      <c r="M4985">
        <v>1</v>
      </c>
      <c r="N4985">
        <v>26</v>
      </c>
      <c r="O4985">
        <v>1.075</v>
      </c>
      <c r="P4985">
        <v>5</v>
      </c>
      <c r="Q4985">
        <v>6</v>
      </c>
      <c r="R4985">
        <v>0.83333333333333337</v>
      </c>
      <c r="S4985">
        <v>9</v>
      </c>
    </row>
    <row r="4986" spans="1:19" x14ac:dyDescent="0.2">
      <c r="A4986" t="s">
        <v>18816</v>
      </c>
      <c r="B4986" t="s">
        <v>18817</v>
      </c>
      <c r="C4986" t="s">
        <v>216</v>
      </c>
      <c r="D4986" t="s">
        <v>1002</v>
      </c>
      <c r="E4986" s="23">
        <v>42461</v>
      </c>
      <c r="F4986">
        <v>8</v>
      </c>
      <c r="G4986">
        <v>10</v>
      </c>
      <c r="H4986">
        <v>0.8</v>
      </c>
      <c r="I4986">
        <v>71</v>
      </c>
      <c r="J4986">
        <v>80</v>
      </c>
      <c r="K4986">
        <v>0.88749999999999996</v>
      </c>
      <c r="L4986">
        <v>100</v>
      </c>
      <c r="M4986">
        <v>0.8</v>
      </c>
      <c r="N4986">
        <v>62</v>
      </c>
      <c r="P4986">
        <v>6</v>
      </c>
      <c r="Q4986">
        <v>8</v>
      </c>
      <c r="R4986">
        <v>0.75</v>
      </c>
      <c r="S4986">
        <v>9</v>
      </c>
    </row>
    <row r="4987" spans="1:19" x14ac:dyDescent="0.2">
      <c r="A4987" t="s">
        <v>18993</v>
      </c>
      <c r="B4987" t="s">
        <v>18994</v>
      </c>
      <c r="C4987" t="s">
        <v>229</v>
      </c>
      <c r="D4987" t="s">
        <v>1002</v>
      </c>
      <c r="E4987" s="23">
        <v>42461</v>
      </c>
      <c r="F4987">
        <v>1</v>
      </c>
      <c r="G4987">
        <v>2</v>
      </c>
      <c r="H4987">
        <v>0.5</v>
      </c>
      <c r="I4987">
        <v>7</v>
      </c>
      <c r="J4987">
        <v>10</v>
      </c>
      <c r="K4987">
        <v>0.7</v>
      </c>
      <c r="L4987">
        <v>15</v>
      </c>
      <c r="M4987">
        <v>0.66666666666666663</v>
      </c>
      <c r="N4987">
        <v>7</v>
      </c>
      <c r="P4987">
        <v>0</v>
      </c>
      <c r="Q4987">
        <v>0</v>
      </c>
      <c r="R4987" t="e">
        <v>#DIV/0!</v>
      </c>
      <c r="S4987">
        <v>0</v>
      </c>
    </row>
    <row r="4988" spans="1:19" x14ac:dyDescent="0.2">
      <c r="A4988" t="s">
        <v>19170</v>
      </c>
      <c r="B4988" t="s">
        <v>19171</v>
      </c>
      <c r="C4988" t="s">
        <v>230</v>
      </c>
      <c r="D4988" t="s">
        <v>1000</v>
      </c>
      <c r="E4988" s="23">
        <v>42461</v>
      </c>
      <c r="F4988">
        <v>1</v>
      </c>
      <c r="G4988">
        <v>2</v>
      </c>
      <c r="H4988">
        <v>0.5</v>
      </c>
      <c r="I4988">
        <v>7</v>
      </c>
      <c r="J4988">
        <v>10</v>
      </c>
      <c r="K4988">
        <v>0.7</v>
      </c>
      <c r="L4988">
        <v>15</v>
      </c>
      <c r="M4988">
        <v>0.66666666666666663</v>
      </c>
      <c r="N4988">
        <v>7</v>
      </c>
      <c r="P4988">
        <v>0</v>
      </c>
      <c r="Q4988">
        <v>0</v>
      </c>
      <c r="R4988" t="e">
        <v>#DIV/0!</v>
      </c>
      <c r="S4988">
        <v>0</v>
      </c>
    </row>
    <row r="4989" spans="1:19" x14ac:dyDescent="0.2">
      <c r="A4989" t="s">
        <v>19349</v>
      </c>
      <c r="B4989" t="s">
        <v>19350</v>
      </c>
      <c r="C4989" t="s">
        <v>234</v>
      </c>
      <c r="D4989" t="s">
        <v>1000</v>
      </c>
      <c r="E4989" s="23">
        <v>42461</v>
      </c>
      <c r="F4989">
        <v>3</v>
      </c>
      <c r="G4989">
        <v>3</v>
      </c>
      <c r="H4989">
        <v>1</v>
      </c>
      <c r="I4989">
        <v>10</v>
      </c>
      <c r="J4989">
        <v>30</v>
      </c>
      <c r="K4989">
        <v>0.33333333333333331</v>
      </c>
      <c r="L4989">
        <v>30</v>
      </c>
      <c r="M4989">
        <v>1</v>
      </c>
      <c r="N4989">
        <v>10</v>
      </c>
      <c r="P4989">
        <v>0</v>
      </c>
      <c r="Q4989">
        <v>0</v>
      </c>
      <c r="R4989" t="e">
        <v>#DIV/0!</v>
      </c>
      <c r="S4989">
        <v>0</v>
      </c>
    </row>
    <row r="4990" spans="1:19" x14ac:dyDescent="0.2">
      <c r="A4990" t="s">
        <v>19528</v>
      </c>
      <c r="B4990" t="s">
        <v>19529</v>
      </c>
      <c r="C4990" t="s">
        <v>233</v>
      </c>
      <c r="D4990" t="s">
        <v>1002</v>
      </c>
      <c r="E4990" s="23">
        <v>42461</v>
      </c>
      <c r="F4990">
        <v>3</v>
      </c>
      <c r="G4990">
        <v>3</v>
      </c>
      <c r="H4990">
        <v>1</v>
      </c>
      <c r="I4990">
        <v>10</v>
      </c>
      <c r="J4990">
        <v>30</v>
      </c>
      <c r="K4990">
        <v>0.33333333333333331</v>
      </c>
      <c r="L4990">
        <v>30</v>
      </c>
      <c r="M4990">
        <v>1</v>
      </c>
      <c r="N4990">
        <v>10</v>
      </c>
      <c r="P4990">
        <v>0</v>
      </c>
      <c r="Q4990">
        <v>0</v>
      </c>
      <c r="R4990" t="e">
        <v>#DIV/0!</v>
      </c>
      <c r="S4990">
        <v>0</v>
      </c>
    </row>
    <row r="4991" spans="1:19" x14ac:dyDescent="0.2">
      <c r="A4991" t="s">
        <v>19626</v>
      </c>
      <c r="B4991" t="s">
        <v>19627</v>
      </c>
      <c r="C4991" t="s">
        <v>342</v>
      </c>
      <c r="D4991" t="s">
        <v>1000</v>
      </c>
      <c r="E4991" s="23">
        <v>42461</v>
      </c>
      <c r="F4991">
        <v>4</v>
      </c>
      <c r="G4991">
        <v>4</v>
      </c>
      <c r="H4991">
        <v>1</v>
      </c>
      <c r="I4991">
        <v>24</v>
      </c>
      <c r="J4991">
        <v>40</v>
      </c>
      <c r="K4991">
        <v>0.6</v>
      </c>
      <c r="L4991">
        <v>40</v>
      </c>
      <c r="M4991">
        <v>1</v>
      </c>
      <c r="N4991">
        <v>24</v>
      </c>
      <c r="P4991">
        <v>0</v>
      </c>
      <c r="Q4991">
        <v>0</v>
      </c>
      <c r="R4991" t="e">
        <v>#DIV/0!</v>
      </c>
      <c r="S4991">
        <v>0</v>
      </c>
    </row>
    <row r="4992" spans="1:19" x14ac:dyDescent="0.2">
      <c r="A4992" t="s">
        <v>19726</v>
      </c>
      <c r="B4992" t="s">
        <v>19727</v>
      </c>
      <c r="C4992" t="s">
        <v>340</v>
      </c>
      <c r="D4992" t="s">
        <v>1002</v>
      </c>
      <c r="E4992" s="23">
        <v>42461</v>
      </c>
      <c r="F4992">
        <v>4</v>
      </c>
      <c r="G4992">
        <v>4</v>
      </c>
      <c r="H4992">
        <v>1</v>
      </c>
      <c r="I4992">
        <v>24</v>
      </c>
      <c r="J4992">
        <v>40</v>
      </c>
      <c r="K4992">
        <v>0.6</v>
      </c>
      <c r="L4992">
        <v>40</v>
      </c>
      <c r="M4992">
        <v>1</v>
      </c>
      <c r="N4992">
        <v>24</v>
      </c>
      <c r="P4992">
        <v>0</v>
      </c>
      <c r="Q4992">
        <v>0</v>
      </c>
      <c r="R4992" t="e">
        <v>#DIV/0!</v>
      </c>
      <c r="S4992">
        <v>0</v>
      </c>
    </row>
    <row r="4993" spans="1:19" x14ac:dyDescent="0.2">
      <c r="A4993" t="s">
        <v>19903</v>
      </c>
      <c r="B4993" t="s">
        <v>19904</v>
      </c>
      <c r="C4993" t="s">
        <v>220</v>
      </c>
      <c r="D4993" t="s">
        <v>1000</v>
      </c>
      <c r="E4993" s="23">
        <v>42461</v>
      </c>
      <c r="F4993">
        <v>15</v>
      </c>
      <c r="G4993">
        <v>16</v>
      </c>
      <c r="H4993">
        <v>0.9375</v>
      </c>
      <c r="I4993">
        <v>30</v>
      </c>
      <c r="J4993">
        <v>44</v>
      </c>
      <c r="K4993">
        <v>0.68181818181818177</v>
      </c>
      <c r="L4993">
        <v>48</v>
      </c>
      <c r="M4993">
        <v>0.91666666666666663</v>
      </c>
      <c r="N4993">
        <v>21</v>
      </c>
      <c r="P4993">
        <v>4</v>
      </c>
      <c r="Q4993">
        <v>8</v>
      </c>
      <c r="R4993">
        <v>0.5</v>
      </c>
      <c r="S4993">
        <v>9</v>
      </c>
    </row>
    <row r="4994" spans="1:19" x14ac:dyDescent="0.2">
      <c r="A4994" t="s">
        <v>20082</v>
      </c>
      <c r="B4994" t="s">
        <v>20083</v>
      </c>
      <c r="C4994" t="s">
        <v>221</v>
      </c>
      <c r="D4994" t="s">
        <v>1002</v>
      </c>
      <c r="E4994" s="23">
        <v>42461</v>
      </c>
      <c r="F4994">
        <v>11</v>
      </c>
      <c r="G4994">
        <v>12</v>
      </c>
      <c r="H4994">
        <v>0.91666666666666663</v>
      </c>
      <c r="I4994">
        <v>26</v>
      </c>
      <c r="J4994">
        <v>36</v>
      </c>
      <c r="K4994">
        <v>0.72222222222222221</v>
      </c>
      <c r="L4994">
        <v>40</v>
      </c>
      <c r="M4994">
        <v>0.9</v>
      </c>
      <c r="N4994">
        <v>18</v>
      </c>
      <c r="O4994">
        <v>0.66644000000000003</v>
      </c>
      <c r="P4994">
        <v>4</v>
      </c>
      <c r="Q4994">
        <v>8</v>
      </c>
      <c r="R4994">
        <v>0.5</v>
      </c>
      <c r="S4994">
        <v>8</v>
      </c>
    </row>
    <row r="4995" spans="1:19" x14ac:dyDescent="0.2">
      <c r="A4995" t="s">
        <v>20259</v>
      </c>
      <c r="B4995" t="s">
        <v>20260</v>
      </c>
      <c r="C4995" t="s">
        <v>222</v>
      </c>
      <c r="D4995" t="s">
        <v>1002</v>
      </c>
      <c r="E4995" s="23">
        <v>42461</v>
      </c>
      <c r="F4995">
        <v>4</v>
      </c>
      <c r="G4995">
        <v>4</v>
      </c>
      <c r="H4995">
        <v>1</v>
      </c>
      <c r="I4995">
        <v>4</v>
      </c>
      <c r="J4995">
        <v>8</v>
      </c>
      <c r="K4995">
        <v>0.5</v>
      </c>
      <c r="L4995">
        <v>8</v>
      </c>
      <c r="M4995">
        <v>1</v>
      </c>
      <c r="N4995">
        <v>3</v>
      </c>
      <c r="O4995">
        <v>0.82399999999999995</v>
      </c>
      <c r="P4995">
        <v>0</v>
      </c>
      <c r="Q4995">
        <v>0</v>
      </c>
      <c r="R4995" t="e">
        <v>#DIV/0!</v>
      </c>
      <c r="S4995">
        <v>1</v>
      </c>
    </row>
    <row r="4996" spans="1:19" x14ac:dyDescent="0.2">
      <c r="A4996" t="s">
        <v>20436</v>
      </c>
      <c r="B4996" t="s">
        <v>20437</v>
      </c>
      <c r="C4996" t="s">
        <v>211</v>
      </c>
      <c r="D4996" t="s">
        <v>1002</v>
      </c>
      <c r="E4996" s="23">
        <v>42461</v>
      </c>
      <c r="F4996">
        <v>2</v>
      </c>
      <c r="G4996">
        <v>3</v>
      </c>
      <c r="H4996">
        <v>0.66666666666666663</v>
      </c>
      <c r="I4996">
        <v>43</v>
      </c>
      <c r="J4996">
        <v>24</v>
      </c>
      <c r="K4996">
        <v>1.7916666666666667</v>
      </c>
      <c r="L4996">
        <v>36</v>
      </c>
      <c r="M4996">
        <v>0.66666666666666663</v>
      </c>
      <c r="N4996">
        <v>30</v>
      </c>
      <c r="P4996">
        <v>0</v>
      </c>
      <c r="Q4996">
        <v>0</v>
      </c>
      <c r="R4996" t="e">
        <v>#DIV/0!</v>
      </c>
      <c r="S4996">
        <v>13</v>
      </c>
    </row>
    <row r="4997" spans="1:19" x14ac:dyDescent="0.2">
      <c r="A4997" t="s">
        <v>20613</v>
      </c>
      <c r="B4997" t="s">
        <v>20614</v>
      </c>
      <c r="C4997" t="s">
        <v>207</v>
      </c>
      <c r="D4997" t="s">
        <v>1000</v>
      </c>
      <c r="E4997" s="23">
        <v>42461</v>
      </c>
      <c r="F4997">
        <v>11</v>
      </c>
      <c r="G4997">
        <v>12</v>
      </c>
      <c r="H4997">
        <v>0.91666666666666663</v>
      </c>
      <c r="I4997">
        <v>89</v>
      </c>
      <c r="J4997">
        <v>84</v>
      </c>
      <c r="K4997">
        <v>1.0595238095238095</v>
      </c>
      <c r="L4997">
        <v>96</v>
      </c>
      <c r="M4997">
        <v>0.875</v>
      </c>
      <c r="N4997">
        <v>71</v>
      </c>
      <c r="P4997">
        <v>1</v>
      </c>
      <c r="Q4997">
        <v>2</v>
      </c>
      <c r="R4997">
        <v>0.5</v>
      </c>
      <c r="S4997">
        <v>18</v>
      </c>
    </row>
    <row r="4998" spans="1:19" x14ac:dyDescent="0.2">
      <c r="A4998" t="s">
        <v>20857</v>
      </c>
      <c r="B4998" t="s">
        <v>20858</v>
      </c>
      <c r="C4998" t="s">
        <v>210</v>
      </c>
      <c r="D4998" t="s">
        <v>1002</v>
      </c>
      <c r="E4998" s="23">
        <v>42461</v>
      </c>
      <c r="F4998">
        <v>7</v>
      </c>
      <c r="G4998">
        <v>7</v>
      </c>
      <c r="H4998">
        <v>1</v>
      </c>
      <c r="I4998">
        <v>28</v>
      </c>
      <c r="J4998">
        <v>50</v>
      </c>
      <c r="K4998">
        <v>0.56000000000000005</v>
      </c>
      <c r="L4998">
        <v>50</v>
      </c>
      <c r="M4998">
        <v>1</v>
      </c>
      <c r="N4998">
        <v>25</v>
      </c>
      <c r="O4998">
        <v>0.85</v>
      </c>
      <c r="P4998">
        <v>1</v>
      </c>
      <c r="Q4998">
        <v>2</v>
      </c>
      <c r="R4998">
        <v>0.5</v>
      </c>
      <c r="S4998">
        <v>3</v>
      </c>
    </row>
    <row r="4999" spans="1:19" x14ac:dyDescent="0.2">
      <c r="A4999" t="s">
        <v>21034</v>
      </c>
      <c r="B4999" t="s">
        <v>21035</v>
      </c>
      <c r="C4999" t="s">
        <v>208</v>
      </c>
      <c r="D4999" t="s">
        <v>1002</v>
      </c>
      <c r="E4999" s="23">
        <v>42461</v>
      </c>
      <c r="F4999">
        <v>2</v>
      </c>
      <c r="G4999">
        <v>2</v>
      </c>
      <c r="H4999">
        <v>1</v>
      </c>
      <c r="I4999">
        <v>18</v>
      </c>
      <c r="J4999">
        <v>10</v>
      </c>
      <c r="K4999">
        <v>1.8</v>
      </c>
      <c r="L4999">
        <v>10</v>
      </c>
      <c r="M4999">
        <v>1</v>
      </c>
      <c r="N4999">
        <v>16</v>
      </c>
      <c r="P4999">
        <v>0</v>
      </c>
      <c r="Q4999">
        <v>0</v>
      </c>
      <c r="R4999" t="e">
        <v>#DIV/0!</v>
      </c>
      <c r="S4999">
        <v>2</v>
      </c>
    </row>
    <row r="5000" spans="1:19" x14ac:dyDescent="0.2">
      <c r="A5000" t="s">
        <v>21289</v>
      </c>
      <c r="B5000" t="s">
        <v>21290</v>
      </c>
      <c r="C5000" t="s">
        <v>213</v>
      </c>
      <c r="D5000" t="s">
        <v>1002</v>
      </c>
      <c r="E5000" s="23">
        <v>42461</v>
      </c>
      <c r="F5000">
        <v>2</v>
      </c>
      <c r="G5000">
        <v>3</v>
      </c>
      <c r="H5000">
        <v>0.66666666666666663</v>
      </c>
      <c r="I5000">
        <v>15</v>
      </c>
      <c r="J5000">
        <v>18</v>
      </c>
      <c r="K5000">
        <v>0.83333333333333337</v>
      </c>
      <c r="L5000">
        <v>25</v>
      </c>
      <c r="M5000">
        <v>0.72</v>
      </c>
      <c r="N5000">
        <v>13</v>
      </c>
      <c r="P5000">
        <v>0</v>
      </c>
      <c r="Q5000">
        <v>1</v>
      </c>
      <c r="R5000">
        <v>0</v>
      </c>
      <c r="S5000">
        <v>2</v>
      </c>
    </row>
    <row r="5001" spans="1:19" x14ac:dyDescent="0.2">
      <c r="A5001" t="s">
        <v>21531</v>
      </c>
      <c r="B5001" t="s">
        <v>21532</v>
      </c>
      <c r="C5001" t="s">
        <v>212</v>
      </c>
      <c r="D5001" t="s">
        <v>1000</v>
      </c>
      <c r="E5001" s="23">
        <v>42461</v>
      </c>
      <c r="F5001">
        <v>2</v>
      </c>
      <c r="G5001">
        <v>3</v>
      </c>
      <c r="H5001">
        <v>0.66666666666666663</v>
      </c>
      <c r="I5001">
        <v>15</v>
      </c>
      <c r="J5001">
        <v>18</v>
      </c>
      <c r="K5001">
        <v>0.83333333333333337</v>
      </c>
      <c r="L5001">
        <v>25</v>
      </c>
      <c r="M5001">
        <v>0.72</v>
      </c>
      <c r="N5001">
        <v>13</v>
      </c>
      <c r="P5001">
        <v>0</v>
      </c>
      <c r="Q5001">
        <v>1</v>
      </c>
      <c r="R5001">
        <v>0</v>
      </c>
      <c r="S5001">
        <v>2</v>
      </c>
    </row>
    <row r="5002" spans="1:19" x14ac:dyDescent="0.2">
      <c r="A5002" t="s">
        <v>21740</v>
      </c>
      <c r="B5002" t="s">
        <v>21741</v>
      </c>
      <c r="C5002" t="s">
        <v>217</v>
      </c>
      <c r="D5002" t="s">
        <v>1000</v>
      </c>
      <c r="E5002" s="23">
        <v>42461</v>
      </c>
      <c r="F5002">
        <v>4</v>
      </c>
      <c r="G5002">
        <v>4</v>
      </c>
      <c r="H5002">
        <v>1</v>
      </c>
      <c r="I5002">
        <v>2</v>
      </c>
      <c r="J5002">
        <v>20</v>
      </c>
      <c r="K5002">
        <v>0.1</v>
      </c>
      <c r="L5002">
        <v>20</v>
      </c>
      <c r="M5002">
        <v>1</v>
      </c>
      <c r="N5002">
        <v>2</v>
      </c>
      <c r="P5002">
        <v>0</v>
      </c>
      <c r="Q5002">
        <v>0</v>
      </c>
      <c r="R5002" t="e">
        <v>#DIV/0!</v>
      </c>
      <c r="S5002">
        <v>0</v>
      </c>
    </row>
    <row r="5003" spans="1:19" x14ac:dyDescent="0.2">
      <c r="A5003" t="s">
        <v>21984</v>
      </c>
      <c r="B5003" t="s">
        <v>21985</v>
      </c>
      <c r="C5003" t="s">
        <v>218</v>
      </c>
      <c r="D5003" t="s">
        <v>1002</v>
      </c>
      <c r="E5003" s="23">
        <v>42461</v>
      </c>
      <c r="F5003">
        <v>4</v>
      </c>
      <c r="G5003">
        <v>4</v>
      </c>
      <c r="H5003">
        <v>1</v>
      </c>
      <c r="I5003">
        <v>2</v>
      </c>
      <c r="J5003">
        <v>20</v>
      </c>
      <c r="K5003">
        <v>0.1</v>
      </c>
      <c r="L5003">
        <v>20</v>
      </c>
      <c r="M5003">
        <v>1</v>
      </c>
      <c r="N5003">
        <v>2</v>
      </c>
      <c r="P5003">
        <v>0</v>
      </c>
      <c r="Q5003">
        <v>0</v>
      </c>
      <c r="R5003" t="e">
        <v>#DIV/0!</v>
      </c>
      <c r="S5003">
        <v>0</v>
      </c>
    </row>
    <row r="5004" spans="1:19" x14ac:dyDescent="0.2">
      <c r="A5004" t="s">
        <v>22161</v>
      </c>
      <c r="B5004" t="s">
        <v>22162</v>
      </c>
      <c r="C5004" t="s">
        <v>219</v>
      </c>
      <c r="D5004" t="s">
        <v>1002</v>
      </c>
      <c r="E5004" s="23">
        <v>42461</v>
      </c>
      <c r="H5004" t="e">
        <v>#DIV/0!</v>
      </c>
      <c r="K5004" t="e">
        <v>#DIV/0!</v>
      </c>
      <c r="M5004" t="e">
        <v>#DIV/0!</v>
      </c>
      <c r="R5004" t="e">
        <v>#DIV/0!</v>
      </c>
    </row>
    <row r="5005" spans="1:19" x14ac:dyDescent="0.2">
      <c r="A5005" t="s">
        <v>9331</v>
      </c>
      <c r="B5005" t="s">
        <v>9332</v>
      </c>
      <c r="C5005" t="s">
        <v>211</v>
      </c>
      <c r="D5005" t="s">
        <v>1000</v>
      </c>
      <c r="E5005" s="23">
        <v>42491</v>
      </c>
      <c r="F5005">
        <v>3</v>
      </c>
      <c r="G5005">
        <v>3</v>
      </c>
      <c r="H5005">
        <v>1</v>
      </c>
      <c r="I5005">
        <v>42</v>
      </c>
      <c r="J5005">
        <v>24</v>
      </c>
      <c r="K5005">
        <v>1.75</v>
      </c>
      <c r="L5005">
        <v>36</v>
      </c>
      <c r="M5005">
        <v>0.66666666666666663</v>
      </c>
      <c r="N5005">
        <v>40</v>
      </c>
      <c r="P5005">
        <v>1</v>
      </c>
      <c r="Q5005">
        <v>3</v>
      </c>
      <c r="R5005">
        <v>0.33333333333333331</v>
      </c>
      <c r="S5005">
        <v>2</v>
      </c>
    </row>
    <row r="5006" spans="1:19" x14ac:dyDescent="0.2">
      <c r="A5006" t="s">
        <v>8492</v>
      </c>
      <c r="B5006" t="s">
        <v>8493</v>
      </c>
      <c r="C5006" t="s">
        <v>213</v>
      </c>
      <c r="D5006" t="s">
        <v>1000</v>
      </c>
      <c r="E5006" s="23">
        <v>42491</v>
      </c>
      <c r="F5006">
        <v>2</v>
      </c>
      <c r="G5006">
        <v>3</v>
      </c>
      <c r="H5006">
        <v>0.66666666666666663</v>
      </c>
      <c r="I5006">
        <v>10</v>
      </c>
      <c r="J5006">
        <v>18</v>
      </c>
      <c r="K5006">
        <v>0.55555555555555558</v>
      </c>
      <c r="L5006">
        <v>25</v>
      </c>
      <c r="M5006">
        <v>0.72</v>
      </c>
      <c r="N5006">
        <v>9</v>
      </c>
      <c r="P5006">
        <v>3</v>
      </c>
      <c r="Q5006">
        <v>6</v>
      </c>
      <c r="R5006">
        <v>0.5</v>
      </c>
      <c r="S5006">
        <v>1</v>
      </c>
    </row>
    <row r="5007" spans="1:19" x14ac:dyDescent="0.2">
      <c r="A5007" t="s">
        <v>5068</v>
      </c>
      <c r="B5007" t="s">
        <v>5069</v>
      </c>
      <c r="C5007" t="s">
        <v>229</v>
      </c>
      <c r="D5007" t="s">
        <v>1000</v>
      </c>
      <c r="E5007" s="23">
        <v>42491</v>
      </c>
      <c r="F5007">
        <v>1</v>
      </c>
      <c r="G5007">
        <v>2</v>
      </c>
      <c r="H5007">
        <v>0.5</v>
      </c>
      <c r="I5007">
        <v>9</v>
      </c>
      <c r="J5007">
        <v>10</v>
      </c>
      <c r="K5007">
        <v>0.9</v>
      </c>
      <c r="L5007">
        <v>15</v>
      </c>
      <c r="M5007">
        <v>0.66666666666666663</v>
      </c>
      <c r="N5007">
        <v>7</v>
      </c>
      <c r="P5007">
        <v>0</v>
      </c>
      <c r="Q5007">
        <v>0</v>
      </c>
      <c r="R5007" t="e">
        <v>#DIV/0!</v>
      </c>
      <c r="S5007">
        <v>2</v>
      </c>
    </row>
    <row r="5008" spans="1:19" x14ac:dyDescent="0.2">
      <c r="A5008" t="s">
        <v>11078</v>
      </c>
      <c r="B5008" t="s">
        <v>11079</v>
      </c>
      <c r="C5008" t="s">
        <v>228</v>
      </c>
      <c r="D5008" t="s">
        <v>1000</v>
      </c>
      <c r="E5008" s="23">
        <v>42491</v>
      </c>
      <c r="F5008">
        <v>2</v>
      </c>
      <c r="G5008">
        <v>2</v>
      </c>
      <c r="H5008">
        <v>1</v>
      </c>
      <c r="I5008">
        <v>6</v>
      </c>
      <c r="J5008">
        <v>15</v>
      </c>
      <c r="K5008">
        <v>0.4</v>
      </c>
      <c r="L5008">
        <v>15</v>
      </c>
      <c r="M5008">
        <v>1</v>
      </c>
      <c r="N5008">
        <v>5</v>
      </c>
      <c r="P5008">
        <v>0</v>
      </c>
      <c r="Q5008">
        <v>0</v>
      </c>
      <c r="R5008" t="e">
        <v>#DIV/0!</v>
      </c>
      <c r="S5008">
        <v>1</v>
      </c>
    </row>
    <row r="5009" spans="1:19" x14ac:dyDescent="0.2">
      <c r="A5009" t="s">
        <v>5692</v>
      </c>
      <c r="B5009" t="s">
        <v>5693</v>
      </c>
      <c r="C5009" t="s">
        <v>1047</v>
      </c>
      <c r="D5009" t="s">
        <v>1000</v>
      </c>
      <c r="E5009" s="23">
        <v>42491</v>
      </c>
      <c r="F5009">
        <v>5</v>
      </c>
      <c r="G5009">
        <v>5</v>
      </c>
      <c r="H5009">
        <v>1</v>
      </c>
      <c r="I5009">
        <v>20</v>
      </c>
      <c r="J5009">
        <v>25</v>
      </c>
      <c r="K5009">
        <v>0.8</v>
      </c>
      <c r="L5009">
        <v>25</v>
      </c>
      <c r="M5009">
        <v>1</v>
      </c>
      <c r="N5009">
        <v>20</v>
      </c>
      <c r="P5009">
        <v>0</v>
      </c>
      <c r="Q5009">
        <v>0</v>
      </c>
      <c r="R5009" t="e">
        <v>#DIV/0!</v>
      </c>
      <c r="S5009">
        <v>0</v>
      </c>
    </row>
    <row r="5010" spans="1:19" x14ac:dyDescent="0.2">
      <c r="A5010" t="s">
        <v>13223</v>
      </c>
      <c r="B5010" t="s">
        <v>13135</v>
      </c>
      <c r="C5010" t="s">
        <v>1051</v>
      </c>
      <c r="D5010" t="s">
        <v>1002</v>
      </c>
      <c r="E5010" s="23">
        <v>42491</v>
      </c>
      <c r="F5010">
        <v>1</v>
      </c>
      <c r="G5010">
        <v>3</v>
      </c>
      <c r="H5010">
        <v>0.33333333333333331</v>
      </c>
      <c r="I5010">
        <v>2</v>
      </c>
      <c r="J5010">
        <v>5</v>
      </c>
      <c r="K5010">
        <v>0.4</v>
      </c>
      <c r="L5010">
        <v>15</v>
      </c>
      <c r="M5010">
        <v>0.33333333333333331</v>
      </c>
      <c r="N5010">
        <v>1</v>
      </c>
      <c r="P5010">
        <v>0</v>
      </c>
      <c r="Q5010">
        <v>0</v>
      </c>
      <c r="R5010" t="e">
        <v>#DIV/0!</v>
      </c>
      <c r="S5010">
        <v>1</v>
      </c>
    </row>
    <row r="5011" spans="1:19" x14ac:dyDescent="0.2">
      <c r="A5011" t="s">
        <v>10569</v>
      </c>
      <c r="B5011" t="s">
        <v>10570</v>
      </c>
      <c r="C5011" t="s">
        <v>205</v>
      </c>
      <c r="D5011" t="s">
        <v>1000</v>
      </c>
      <c r="E5011" s="23">
        <v>42491</v>
      </c>
      <c r="F5011">
        <v>3</v>
      </c>
      <c r="G5011">
        <v>3</v>
      </c>
      <c r="H5011">
        <v>1</v>
      </c>
      <c r="I5011">
        <v>17</v>
      </c>
      <c r="J5011">
        <v>30</v>
      </c>
      <c r="K5011">
        <v>0.56666666666666665</v>
      </c>
      <c r="L5011">
        <v>30</v>
      </c>
      <c r="M5011">
        <v>1</v>
      </c>
      <c r="N5011">
        <v>14</v>
      </c>
      <c r="O5011">
        <v>1.05</v>
      </c>
      <c r="P5011">
        <v>6</v>
      </c>
      <c r="Q5011">
        <v>7</v>
      </c>
      <c r="R5011">
        <v>0.8571428571428571</v>
      </c>
      <c r="S5011">
        <v>3</v>
      </c>
    </row>
    <row r="5012" spans="1:19" x14ac:dyDescent="0.2">
      <c r="A5012" t="s">
        <v>8916</v>
      </c>
      <c r="B5012" t="s">
        <v>8917</v>
      </c>
      <c r="C5012" t="s">
        <v>210</v>
      </c>
      <c r="D5012" t="s">
        <v>1000</v>
      </c>
      <c r="E5012" s="23">
        <v>42491</v>
      </c>
      <c r="F5012">
        <v>7</v>
      </c>
      <c r="G5012">
        <v>7</v>
      </c>
      <c r="H5012">
        <v>1</v>
      </c>
      <c r="I5012">
        <v>22</v>
      </c>
      <c r="J5012">
        <v>50</v>
      </c>
      <c r="K5012">
        <v>0.44</v>
      </c>
      <c r="L5012">
        <v>50</v>
      </c>
      <c r="M5012">
        <v>1</v>
      </c>
      <c r="N5012">
        <v>20</v>
      </c>
      <c r="O5012">
        <v>0.9</v>
      </c>
      <c r="P5012">
        <v>4</v>
      </c>
      <c r="Q5012">
        <v>4</v>
      </c>
      <c r="R5012">
        <v>1</v>
      </c>
      <c r="S5012">
        <v>2</v>
      </c>
    </row>
    <row r="5013" spans="1:19" x14ac:dyDescent="0.2">
      <c r="A5013" t="s">
        <v>6111</v>
      </c>
      <c r="B5013" t="s">
        <v>6112</v>
      </c>
      <c r="C5013" t="s">
        <v>215</v>
      </c>
      <c r="D5013" t="s">
        <v>1000</v>
      </c>
      <c r="E5013" s="23">
        <v>42491</v>
      </c>
      <c r="F5013">
        <v>7</v>
      </c>
      <c r="G5013">
        <v>7</v>
      </c>
      <c r="H5013">
        <v>1</v>
      </c>
      <c r="I5013">
        <v>33</v>
      </c>
      <c r="J5013">
        <v>45</v>
      </c>
      <c r="K5013">
        <v>0.73333333333333328</v>
      </c>
      <c r="L5013">
        <v>45</v>
      </c>
      <c r="M5013">
        <v>1</v>
      </c>
      <c r="N5013">
        <v>26</v>
      </c>
      <c r="O5013">
        <v>1.05</v>
      </c>
      <c r="P5013">
        <v>5</v>
      </c>
      <c r="Q5013">
        <v>10</v>
      </c>
      <c r="R5013">
        <v>0.5</v>
      </c>
      <c r="S5013">
        <v>7</v>
      </c>
    </row>
    <row r="5014" spans="1:19" x14ac:dyDescent="0.2">
      <c r="A5014" t="s">
        <v>3411</v>
      </c>
      <c r="B5014" t="s">
        <v>3412</v>
      </c>
      <c r="C5014" t="s">
        <v>221</v>
      </c>
      <c r="D5014" t="s">
        <v>1000</v>
      </c>
      <c r="E5014" s="23">
        <v>42491</v>
      </c>
      <c r="F5014">
        <v>11</v>
      </c>
      <c r="G5014">
        <v>12</v>
      </c>
      <c r="H5014">
        <v>0.91666666666666663</v>
      </c>
      <c r="I5014">
        <v>28</v>
      </c>
      <c r="J5014">
        <v>36</v>
      </c>
      <c r="K5014">
        <v>0.77777777777777779</v>
      </c>
      <c r="L5014">
        <v>40</v>
      </c>
      <c r="M5014">
        <v>0.9</v>
      </c>
      <c r="N5014">
        <v>18</v>
      </c>
      <c r="O5014">
        <v>0.74321739130434772</v>
      </c>
      <c r="P5014">
        <v>3</v>
      </c>
      <c r="Q5014">
        <v>5</v>
      </c>
      <c r="R5014">
        <v>0.6</v>
      </c>
      <c r="S5014">
        <v>10</v>
      </c>
    </row>
    <row r="5015" spans="1:19" x14ac:dyDescent="0.2">
      <c r="A5015" t="s">
        <v>3236</v>
      </c>
      <c r="B5015" t="s">
        <v>3237</v>
      </c>
      <c r="C5015" t="s">
        <v>222</v>
      </c>
      <c r="D5015" t="s">
        <v>1000</v>
      </c>
      <c r="E5015" s="23">
        <v>42491</v>
      </c>
      <c r="F5015">
        <v>4</v>
      </c>
      <c r="G5015">
        <v>4</v>
      </c>
      <c r="H5015">
        <v>1</v>
      </c>
      <c r="I5015">
        <v>4</v>
      </c>
      <c r="J5015">
        <v>8</v>
      </c>
      <c r="K5015">
        <v>0.5</v>
      </c>
      <c r="L5015">
        <v>8</v>
      </c>
      <c r="M5015">
        <v>1</v>
      </c>
      <c r="N5015">
        <v>3</v>
      </c>
      <c r="O5015">
        <v>0.84799999999999998</v>
      </c>
      <c r="P5015">
        <v>0</v>
      </c>
      <c r="Q5015">
        <v>0</v>
      </c>
      <c r="R5015" t="e">
        <v>#DIV/0!</v>
      </c>
      <c r="S5015">
        <v>1</v>
      </c>
    </row>
    <row r="5016" spans="1:19" x14ac:dyDescent="0.2">
      <c r="A5016" t="s">
        <v>7281</v>
      </c>
      <c r="B5016" t="s">
        <v>7282</v>
      </c>
      <c r="C5016" t="s">
        <v>1052</v>
      </c>
      <c r="D5016" t="s">
        <v>1000</v>
      </c>
      <c r="E5016" s="23">
        <v>42491</v>
      </c>
      <c r="F5016">
        <v>3</v>
      </c>
      <c r="G5016">
        <v>4</v>
      </c>
      <c r="H5016">
        <v>0.75</v>
      </c>
      <c r="I5016">
        <v>21</v>
      </c>
      <c r="J5016">
        <v>9</v>
      </c>
      <c r="K5016">
        <v>2.3333333333333335</v>
      </c>
      <c r="L5016">
        <v>14</v>
      </c>
      <c r="M5016">
        <v>0.6428571428571429</v>
      </c>
      <c r="N5016">
        <v>19</v>
      </c>
      <c r="P5016">
        <v>1</v>
      </c>
      <c r="Q5016">
        <v>2</v>
      </c>
      <c r="R5016">
        <v>0.5</v>
      </c>
      <c r="S5016">
        <v>2</v>
      </c>
    </row>
    <row r="5017" spans="1:19" x14ac:dyDescent="0.2">
      <c r="A5017" t="s">
        <v>5273</v>
      </c>
      <c r="B5017" t="s">
        <v>5274</v>
      </c>
      <c r="C5017" t="s">
        <v>1053</v>
      </c>
      <c r="D5017" t="s">
        <v>1000</v>
      </c>
      <c r="E5017" s="23">
        <v>42491</v>
      </c>
      <c r="F5017">
        <v>5</v>
      </c>
      <c r="G5017">
        <v>5</v>
      </c>
      <c r="H5017">
        <v>1</v>
      </c>
      <c r="I5017">
        <v>13</v>
      </c>
      <c r="J5017">
        <v>25</v>
      </c>
      <c r="K5017">
        <v>0.52</v>
      </c>
      <c r="L5017">
        <v>25</v>
      </c>
      <c r="M5017">
        <v>1</v>
      </c>
      <c r="N5017">
        <v>13</v>
      </c>
      <c r="P5017">
        <v>1</v>
      </c>
      <c r="Q5017">
        <v>1</v>
      </c>
      <c r="R5017">
        <v>1</v>
      </c>
      <c r="S5017">
        <v>0</v>
      </c>
    </row>
    <row r="5018" spans="1:19" x14ac:dyDescent="0.2">
      <c r="A5018" t="s">
        <v>12272</v>
      </c>
      <c r="B5018" t="s">
        <v>12273</v>
      </c>
      <c r="C5018" t="s">
        <v>200</v>
      </c>
      <c r="D5018" t="s">
        <v>1000</v>
      </c>
      <c r="E5018" s="23">
        <v>42491</v>
      </c>
      <c r="F5018">
        <v>5</v>
      </c>
      <c r="G5018">
        <v>5</v>
      </c>
      <c r="H5018">
        <v>1</v>
      </c>
      <c r="I5018">
        <v>8</v>
      </c>
      <c r="J5018">
        <v>25</v>
      </c>
      <c r="K5018">
        <v>0.32</v>
      </c>
      <c r="L5018">
        <v>25</v>
      </c>
      <c r="M5018">
        <v>1</v>
      </c>
      <c r="N5018">
        <v>8</v>
      </c>
      <c r="P5018">
        <v>3</v>
      </c>
      <c r="Q5018">
        <v>3</v>
      </c>
      <c r="R5018">
        <v>1</v>
      </c>
      <c r="S5018">
        <v>0</v>
      </c>
    </row>
    <row r="5019" spans="1:19" x14ac:dyDescent="0.2">
      <c r="A5019" t="s">
        <v>10393</v>
      </c>
      <c r="B5019" t="s">
        <v>10394</v>
      </c>
      <c r="C5019" t="s">
        <v>204</v>
      </c>
      <c r="D5019" t="s">
        <v>1000</v>
      </c>
      <c r="E5019" s="23">
        <v>42491</v>
      </c>
      <c r="F5019">
        <v>6</v>
      </c>
      <c r="G5019">
        <v>7</v>
      </c>
      <c r="H5019">
        <v>0.8571428571428571</v>
      </c>
      <c r="I5019">
        <v>5</v>
      </c>
      <c r="J5019">
        <v>27</v>
      </c>
      <c r="K5019">
        <v>0.18518518518518517</v>
      </c>
      <c r="L5019">
        <v>32</v>
      </c>
      <c r="M5019">
        <v>0.84375</v>
      </c>
      <c r="N5019">
        <v>4</v>
      </c>
      <c r="P5019">
        <v>0</v>
      </c>
      <c r="Q5019">
        <v>1</v>
      </c>
      <c r="R5019">
        <v>0</v>
      </c>
      <c r="S5019">
        <v>1</v>
      </c>
    </row>
    <row r="5020" spans="1:19" x14ac:dyDescent="0.2">
      <c r="A5020" t="s">
        <v>8741</v>
      </c>
      <c r="B5020" t="s">
        <v>8742</v>
      </c>
      <c r="C5020" t="s">
        <v>208</v>
      </c>
      <c r="D5020" t="s">
        <v>1000</v>
      </c>
      <c r="E5020" s="23">
        <v>42491</v>
      </c>
      <c r="F5020">
        <v>2</v>
      </c>
      <c r="G5020">
        <v>2</v>
      </c>
      <c r="H5020">
        <v>1</v>
      </c>
      <c r="I5020">
        <v>17</v>
      </c>
      <c r="J5020">
        <v>10</v>
      </c>
      <c r="K5020">
        <v>1.7</v>
      </c>
      <c r="L5020">
        <v>10</v>
      </c>
      <c r="M5020">
        <v>1</v>
      </c>
      <c r="N5020">
        <v>17</v>
      </c>
      <c r="P5020">
        <v>0</v>
      </c>
      <c r="Q5020">
        <v>0</v>
      </c>
      <c r="R5020" t="e">
        <v>#DIV/0!</v>
      </c>
      <c r="S5020">
        <v>0</v>
      </c>
    </row>
    <row r="5021" spans="1:19" x14ac:dyDescent="0.2">
      <c r="A5021" t="s">
        <v>6535</v>
      </c>
      <c r="B5021" t="s">
        <v>6536</v>
      </c>
      <c r="C5021" t="s">
        <v>316</v>
      </c>
      <c r="D5021" t="s">
        <v>1000</v>
      </c>
      <c r="E5021" s="23">
        <v>42491</v>
      </c>
      <c r="F5021">
        <v>10</v>
      </c>
      <c r="G5021">
        <v>10</v>
      </c>
      <c r="H5021">
        <v>1</v>
      </c>
      <c r="I5021">
        <v>17</v>
      </c>
      <c r="J5021">
        <v>26</v>
      </c>
      <c r="K5021">
        <v>0.65384615384615385</v>
      </c>
      <c r="L5021">
        <v>26</v>
      </c>
      <c r="M5021">
        <v>1</v>
      </c>
      <c r="N5021">
        <v>13</v>
      </c>
      <c r="P5021">
        <v>0</v>
      </c>
      <c r="Q5021">
        <v>0</v>
      </c>
      <c r="R5021" t="e">
        <v>#DIV/0!</v>
      </c>
      <c r="S5021">
        <v>4</v>
      </c>
    </row>
    <row r="5022" spans="1:19" x14ac:dyDescent="0.2">
      <c r="A5022" t="s">
        <v>4128</v>
      </c>
      <c r="B5022" t="s">
        <v>4129</v>
      </c>
      <c r="C5022" t="s">
        <v>218</v>
      </c>
      <c r="D5022" t="s">
        <v>1000</v>
      </c>
      <c r="E5022" s="23">
        <v>42491</v>
      </c>
      <c r="F5022">
        <v>4</v>
      </c>
      <c r="G5022">
        <v>4</v>
      </c>
      <c r="H5022">
        <v>1</v>
      </c>
      <c r="I5022">
        <v>2</v>
      </c>
      <c r="J5022">
        <v>20</v>
      </c>
      <c r="K5022">
        <v>0.1</v>
      </c>
      <c r="L5022">
        <v>20</v>
      </c>
      <c r="M5022">
        <v>1</v>
      </c>
      <c r="N5022">
        <v>2</v>
      </c>
      <c r="P5022">
        <v>0</v>
      </c>
      <c r="Q5022">
        <v>0</v>
      </c>
      <c r="R5022" t="e">
        <v>#DIV/0!</v>
      </c>
      <c r="S5022">
        <v>0</v>
      </c>
    </row>
    <row r="5023" spans="1:19" x14ac:dyDescent="0.2">
      <c r="A5023" t="s">
        <v>12557</v>
      </c>
      <c r="B5023" t="s">
        <v>12558</v>
      </c>
      <c r="C5023" t="s">
        <v>202</v>
      </c>
      <c r="D5023" t="s">
        <v>1000</v>
      </c>
      <c r="E5023" s="23">
        <v>42491</v>
      </c>
      <c r="F5023">
        <v>9</v>
      </c>
      <c r="G5023">
        <v>9</v>
      </c>
      <c r="H5023">
        <v>1</v>
      </c>
      <c r="I5023">
        <v>120</v>
      </c>
      <c r="J5023">
        <v>100</v>
      </c>
      <c r="K5023">
        <v>1.2</v>
      </c>
      <c r="L5023">
        <v>100</v>
      </c>
      <c r="M5023">
        <v>1</v>
      </c>
      <c r="N5023">
        <v>117</v>
      </c>
      <c r="P5023">
        <v>0</v>
      </c>
      <c r="Q5023">
        <v>0</v>
      </c>
      <c r="R5023" t="e">
        <v>#DIV/0!</v>
      </c>
      <c r="S5023">
        <v>3</v>
      </c>
    </row>
    <row r="5024" spans="1:19" x14ac:dyDescent="0.2">
      <c r="A5024" t="s">
        <v>9722</v>
      </c>
      <c r="B5024" t="s">
        <v>9723</v>
      </c>
      <c r="C5024" t="s">
        <v>224</v>
      </c>
      <c r="D5024" t="s">
        <v>1000</v>
      </c>
      <c r="E5024" s="23">
        <v>42491</v>
      </c>
      <c r="F5024">
        <v>5</v>
      </c>
      <c r="G5024">
        <v>6</v>
      </c>
      <c r="H5024">
        <v>0.83333333333333337</v>
      </c>
      <c r="I5024">
        <v>56</v>
      </c>
      <c r="J5024">
        <v>75</v>
      </c>
      <c r="K5024">
        <v>0.7466666666666667</v>
      </c>
      <c r="L5024">
        <v>90</v>
      </c>
      <c r="M5024">
        <v>0.83333333333333337</v>
      </c>
      <c r="N5024">
        <v>56</v>
      </c>
      <c r="P5024">
        <v>0</v>
      </c>
      <c r="Q5024">
        <v>0</v>
      </c>
      <c r="R5024" t="e">
        <v>#DIV/0!</v>
      </c>
      <c r="S5024">
        <v>0</v>
      </c>
    </row>
    <row r="5025" spans="1:19" x14ac:dyDescent="0.2">
      <c r="A5025" t="s">
        <v>12382</v>
      </c>
      <c r="B5025" t="s">
        <v>12383</v>
      </c>
      <c r="C5025" t="s">
        <v>347</v>
      </c>
      <c r="D5025" t="s">
        <v>1000</v>
      </c>
      <c r="E5025" s="23">
        <v>42491</v>
      </c>
      <c r="F5025">
        <v>2</v>
      </c>
      <c r="G5025">
        <v>2</v>
      </c>
      <c r="H5025">
        <v>1</v>
      </c>
      <c r="I5025">
        <v>4</v>
      </c>
      <c r="J5025">
        <v>10</v>
      </c>
      <c r="K5025">
        <v>0.4</v>
      </c>
      <c r="L5025">
        <v>10</v>
      </c>
      <c r="M5025">
        <v>1</v>
      </c>
      <c r="N5025">
        <v>4</v>
      </c>
      <c r="P5025">
        <v>0</v>
      </c>
      <c r="Q5025">
        <v>0</v>
      </c>
      <c r="R5025" t="e">
        <v>#DIV/0!</v>
      </c>
      <c r="S5025">
        <v>0</v>
      </c>
    </row>
    <row r="5026" spans="1:19" x14ac:dyDescent="0.2">
      <c r="A5026" t="s">
        <v>9423</v>
      </c>
      <c r="B5026" t="s">
        <v>9424</v>
      </c>
      <c r="C5026" t="s">
        <v>345</v>
      </c>
      <c r="D5026" t="s">
        <v>1000</v>
      </c>
      <c r="E5026" s="23">
        <v>42491</v>
      </c>
      <c r="F5026">
        <v>5</v>
      </c>
      <c r="G5026">
        <v>5</v>
      </c>
      <c r="H5026">
        <v>1</v>
      </c>
      <c r="I5026">
        <v>15</v>
      </c>
      <c r="J5026">
        <v>26</v>
      </c>
      <c r="K5026">
        <v>0.57692307692307687</v>
      </c>
      <c r="L5026">
        <v>26</v>
      </c>
      <c r="M5026">
        <v>1</v>
      </c>
      <c r="N5026">
        <v>15</v>
      </c>
      <c r="P5026">
        <v>1</v>
      </c>
      <c r="Q5026">
        <v>1</v>
      </c>
      <c r="R5026">
        <v>1</v>
      </c>
      <c r="S5026">
        <v>0</v>
      </c>
    </row>
    <row r="5027" spans="1:19" x14ac:dyDescent="0.2">
      <c r="A5027" t="s">
        <v>7815</v>
      </c>
      <c r="B5027" t="s">
        <v>7816</v>
      </c>
      <c r="C5027" t="s">
        <v>226</v>
      </c>
      <c r="D5027" t="s">
        <v>1000</v>
      </c>
      <c r="E5027" s="23">
        <v>42491</v>
      </c>
      <c r="F5027">
        <v>3</v>
      </c>
      <c r="G5027">
        <v>5</v>
      </c>
      <c r="H5027">
        <v>0.6</v>
      </c>
      <c r="I5027">
        <v>35</v>
      </c>
      <c r="J5027">
        <v>30</v>
      </c>
      <c r="K5027">
        <v>1.1666666666666667</v>
      </c>
      <c r="L5027">
        <v>50</v>
      </c>
      <c r="M5027">
        <v>0.6</v>
      </c>
      <c r="N5027">
        <v>35</v>
      </c>
      <c r="P5027">
        <v>0</v>
      </c>
      <c r="Q5027">
        <v>0</v>
      </c>
      <c r="R5027" t="e">
        <v>#DIV/0!</v>
      </c>
      <c r="S5027">
        <v>0</v>
      </c>
    </row>
    <row r="5028" spans="1:19" x14ac:dyDescent="0.2">
      <c r="A5028" t="s">
        <v>6885</v>
      </c>
      <c r="B5028" t="s">
        <v>6886</v>
      </c>
      <c r="C5028" t="s">
        <v>231</v>
      </c>
      <c r="D5028" t="s">
        <v>1000</v>
      </c>
      <c r="E5028" s="23">
        <v>42491</v>
      </c>
      <c r="F5028">
        <v>17</v>
      </c>
      <c r="G5028">
        <v>14</v>
      </c>
      <c r="H5028">
        <v>1.2142857142857142</v>
      </c>
      <c r="I5028">
        <v>177</v>
      </c>
      <c r="J5028">
        <v>174</v>
      </c>
      <c r="K5028">
        <v>1.0172413793103448</v>
      </c>
      <c r="L5028">
        <v>134</v>
      </c>
      <c r="M5028">
        <v>1.2985074626865671</v>
      </c>
      <c r="N5028">
        <v>177</v>
      </c>
      <c r="P5028">
        <v>0</v>
      </c>
      <c r="Q5028">
        <v>0</v>
      </c>
      <c r="R5028" t="e">
        <v>#DIV/0!</v>
      </c>
      <c r="S5028">
        <v>0</v>
      </c>
    </row>
    <row r="5029" spans="1:19" x14ac:dyDescent="0.2">
      <c r="A5029" t="s">
        <v>5936</v>
      </c>
      <c r="B5029" t="s">
        <v>5937</v>
      </c>
      <c r="C5029" t="s">
        <v>216</v>
      </c>
      <c r="D5029" t="s">
        <v>1000</v>
      </c>
      <c r="E5029" s="23">
        <v>42491</v>
      </c>
      <c r="F5029">
        <v>8</v>
      </c>
      <c r="G5029">
        <v>10</v>
      </c>
      <c r="H5029">
        <v>0.8</v>
      </c>
      <c r="I5029">
        <v>71</v>
      </c>
      <c r="J5029">
        <v>80</v>
      </c>
      <c r="K5029">
        <v>0.88749999999999996</v>
      </c>
      <c r="L5029">
        <v>100</v>
      </c>
      <c r="M5029">
        <v>0.8</v>
      </c>
      <c r="N5029">
        <v>67</v>
      </c>
      <c r="P5029">
        <v>3</v>
      </c>
      <c r="Q5029">
        <v>5</v>
      </c>
      <c r="R5029">
        <v>0.6</v>
      </c>
      <c r="S5029">
        <v>4</v>
      </c>
    </row>
    <row r="5030" spans="1:19" x14ac:dyDescent="0.2">
      <c r="A5030" t="s">
        <v>4543</v>
      </c>
      <c r="B5030" t="s">
        <v>4544</v>
      </c>
      <c r="C5030" t="s">
        <v>233</v>
      </c>
      <c r="D5030" t="s">
        <v>1000</v>
      </c>
      <c r="E5030" s="23">
        <v>42491</v>
      </c>
      <c r="F5030">
        <v>3</v>
      </c>
      <c r="G5030">
        <v>3</v>
      </c>
      <c r="H5030">
        <v>1</v>
      </c>
      <c r="I5030">
        <v>16</v>
      </c>
      <c r="J5030">
        <v>30</v>
      </c>
      <c r="K5030">
        <v>0.53333333333333333</v>
      </c>
      <c r="L5030">
        <v>30</v>
      </c>
      <c r="M5030">
        <v>1</v>
      </c>
      <c r="N5030">
        <v>14</v>
      </c>
      <c r="P5030">
        <v>0</v>
      </c>
      <c r="Q5030">
        <v>0</v>
      </c>
      <c r="R5030" t="e">
        <v>#DIV/0!</v>
      </c>
      <c r="S5030">
        <v>2</v>
      </c>
    </row>
    <row r="5031" spans="1:19" x14ac:dyDescent="0.2">
      <c r="A5031" t="s">
        <v>3953</v>
      </c>
      <c r="B5031" t="s">
        <v>3954</v>
      </c>
      <c r="C5031" t="s">
        <v>219</v>
      </c>
      <c r="D5031" t="s">
        <v>1000</v>
      </c>
      <c r="E5031" s="23">
        <v>42491</v>
      </c>
      <c r="H5031" t="e">
        <v>#DIV/0!</v>
      </c>
      <c r="K5031" t="e">
        <v>#DIV/0!</v>
      </c>
      <c r="M5031" t="e">
        <v>#DIV/0!</v>
      </c>
      <c r="R5031" t="e">
        <v>#DIV/0!</v>
      </c>
    </row>
    <row r="5032" spans="1:19" x14ac:dyDescent="0.2">
      <c r="A5032" t="s">
        <v>3682</v>
      </c>
      <c r="B5032" t="s">
        <v>3683</v>
      </c>
      <c r="C5032" t="s">
        <v>340</v>
      </c>
      <c r="D5032" t="s">
        <v>1000</v>
      </c>
      <c r="E5032" s="23">
        <v>42491</v>
      </c>
      <c r="F5032">
        <v>4</v>
      </c>
      <c r="G5032">
        <v>4</v>
      </c>
      <c r="H5032">
        <v>1</v>
      </c>
      <c r="I5032">
        <v>39</v>
      </c>
      <c r="J5032">
        <v>40</v>
      </c>
      <c r="K5032">
        <v>0.97499999999999998</v>
      </c>
      <c r="L5032">
        <v>40</v>
      </c>
      <c r="M5032">
        <v>1</v>
      </c>
      <c r="N5032">
        <v>39</v>
      </c>
      <c r="P5032">
        <v>0</v>
      </c>
      <c r="Q5032">
        <v>0</v>
      </c>
      <c r="R5032" t="e">
        <v>#DIV/0!</v>
      </c>
      <c r="S5032">
        <v>0</v>
      </c>
    </row>
    <row r="5033" spans="1:19" x14ac:dyDescent="0.2">
      <c r="A5033" t="s">
        <v>7628</v>
      </c>
      <c r="B5033" t="s">
        <v>7629</v>
      </c>
      <c r="C5033" t="s">
        <v>901</v>
      </c>
      <c r="D5033" t="s">
        <v>1000</v>
      </c>
      <c r="E5033" s="23">
        <v>42491</v>
      </c>
      <c r="F5033">
        <v>3</v>
      </c>
      <c r="G5033">
        <v>4</v>
      </c>
      <c r="H5033">
        <v>0.75</v>
      </c>
      <c r="I5033">
        <v>21</v>
      </c>
      <c r="J5033">
        <v>9</v>
      </c>
      <c r="K5033">
        <v>2.3333333333333335</v>
      </c>
      <c r="L5033">
        <v>14</v>
      </c>
      <c r="M5033">
        <v>0.6428571428571429</v>
      </c>
      <c r="N5033">
        <v>19</v>
      </c>
      <c r="P5033">
        <v>1</v>
      </c>
      <c r="Q5033">
        <v>2</v>
      </c>
      <c r="R5033">
        <v>0.5</v>
      </c>
      <c r="S5033">
        <v>2</v>
      </c>
    </row>
    <row r="5034" spans="1:19" x14ac:dyDescent="0.2">
      <c r="A5034" t="s">
        <v>5508</v>
      </c>
      <c r="B5034" t="s">
        <v>5509</v>
      </c>
      <c r="C5034" t="s">
        <v>903</v>
      </c>
      <c r="D5034" t="s">
        <v>1000</v>
      </c>
      <c r="E5034" s="23">
        <v>42491</v>
      </c>
      <c r="F5034">
        <v>10</v>
      </c>
      <c r="G5034">
        <v>10</v>
      </c>
      <c r="H5034">
        <v>1</v>
      </c>
      <c r="I5034">
        <v>33</v>
      </c>
      <c r="J5034">
        <v>50</v>
      </c>
      <c r="K5034">
        <v>0.66</v>
      </c>
      <c r="L5034">
        <v>50</v>
      </c>
      <c r="M5034">
        <v>1</v>
      </c>
      <c r="N5034">
        <v>33</v>
      </c>
      <c r="P5034">
        <v>1</v>
      </c>
      <c r="Q5034">
        <v>1</v>
      </c>
      <c r="R5034">
        <v>1</v>
      </c>
      <c r="S5034">
        <v>0</v>
      </c>
    </row>
    <row r="5035" spans="1:19" x14ac:dyDescent="0.2">
      <c r="A5035" t="s">
        <v>11655</v>
      </c>
      <c r="B5035" t="s">
        <v>11656</v>
      </c>
      <c r="C5035" t="s">
        <v>199</v>
      </c>
      <c r="D5035" t="s">
        <v>1002</v>
      </c>
      <c r="E5035" s="23">
        <v>42491</v>
      </c>
      <c r="F5035">
        <v>14</v>
      </c>
      <c r="G5035">
        <v>14</v>
      </c>
      <c r="H5035">
        <v>1</v>
      </c>
      <c r="I5035">
        <v>128</v>
      </c>
      <c r="J5035">
        <v>125</v>
      </c>
      <c r="K5035">
        <v>1.024</v>
      </c>
      <c r="L5035">
        <v>125</v>
      </c>
      <c r="M5035">
        <v>1</v>
      </c>
      <c r="N5035">
        <v>125</v>
      </c>
      <c r="P5035">
        <v>3</v>
      </c>
      <c r="Q5035">
        <v>3</v>
      </c>
      <c r="R5035">
        <v>1</v>
      </c>
      <c r="S5035">
        <v>3</v>
      </c>
    </row>
    <row r="5036" spans="1:19" x14ac:dyDescent="0.2">
      <c r="A5036" t="s">
        <v>10919</v>
      </c>
      <c r="B5036" t="s">
        <v>10920</v>
      </c>
      <c r="C5036" t="s">
        <v>227</v>
      </c>
      <c r="D5036" t="s">
        <v>1002</v>
      </c>
      <c r="E5036" s="23">
        <v>42491</v>
      </c>
      <c r="F5036">
        <v>2</v>
      </c>
      <c r="G5036">
        <v>2</v>
      </c>
      <c r="H5036">
        <v>1</v>
      </c>
      <c r="I5036">
        <v>6</v>
      </c>
      <c r="J5036">
        <v>15</v>
      </c>
      <c r="K5036">
        <v>0.4</v>
      </c>
      <c r="L5036">
        <v>15</v>
      </c>
      <c r="M5036">
        <v>1</v>
      </c>
      <c r="N5036">
        <v>5</v>
      </c>
      <c r="P5036">
        <v>0</v>
      </c>
      <c r="Q5036">
        <v>0</v>
      </c>
      <c r="R5036" t="e">
        <v>#DIV/0!</v>
      </c>
      <c r="S5036">
        <v>1</v>
      </c>
    </row>
    <row r="5037" spans="1:19" x14ac:dyDescent="0.2">
      <c r="A5037" t="s">
        <v>11657</v>
      </c>
      <c r="B5037" t="s">
        <v>11658</v>
      </c>
      <c r="C5037" t="s">
        <v>348</v>
      </c>
      <c r="D5037" t="s">
        <v>1002</v>
      </c>
      <c r="E5037" s="23">
        <v>42491</v>
      </c>
      <c r="F5037">
        <v>2</v>
      </c>
      <c r="G5037">
        <v>2</v>
      </c>
      <c r="H5037">
        <v>1</v>
      </c>
      <c r="I5037">
        <v>4</v>
      </c>
      <c r="J5037">
        <v>10</v>
      </c>
      <c r="K5037">
        <v>0.4</v>
      </c>
      <c r="L5037">
        <v>10</v>
      </c>
      <c r="M5037">
        <v>1</v>
      </c>
      <c r="N5037">
        <v>4</v>
      </c>
      <c r="P5037">
        <v>0</v>
      </c>
      <c r="Q5037">
        <v>0</v>
      </c>
      <c r="R5037" t="e">
        <v>#DIV/0!</v>
      </c>
      <c r="S5037">
        <v>0</v>
      </c>
    </row>
    <row r="5038" spans="1:19" x14ac:dyDescent="0.2">
      <c r="A5038" t="s">
        <v>9515</v>
      </c>
      <c r="B5038" t="s">
        <v>9516</v>
      </c>
      <c r="C5038" t="s">
        <v>346</v>
      </c>
      <c r="D5038" t="s">
        <v>1002</v>
      </c>
      <c r="E5038" s="23">
        <v>42491</v>
      </c>
      <c r="F5038">
        <v>5</v>
      </c>
      <c r="G5038">
        <v>5</v>
      </c>
      <c r="H5038">
        <v>1</v>
      </c>
      <c r="I5038">
        <v>15</v>
      </c>
      <c r="J5038">
        <v>26</v>
      </c>
      <c r="K5038">
        <v>0.57692307692307687</v>
      </c>
      <c r="L5038">
        <v>26</v>
      </c>
      <c r="M5038">
        <v>1</v>
      </c>
      <c r="N5038">
        <v>15</v>
      </c>
      <c r="P5038">
        <v>1</v>
      </c>
      <c r="Q5038">
        <v>1</v>
      </c>
      <c r="R5038">
        <v>1</v>
      </c>
      <c r="S5038">
        <v>0</v>
      </c>
    </row>
    <row r="5039" spans="1:19" x14ac:dyDescent="0.2">
      <c r="A5039" t="s">
        <v>9156</v>
      </c>
      <c r="B5039" t="s">
        <v>9157</v>
      </c>
      <c r="C5039" t="s">
        <v>207</v>
      </c>
      <c r="D5039" t="s">
        <v>1002</v>
      </c>
      <c r="E5039" s="23">
        <v>42491</v>
      </c>
      <c r="F5039">
        <v>12</v>
      </c>
      <c r="G5039">
        <v>12</v>
      </c>
      <c r="H5039">
        <v>1</v>
      </c>
      <c r="I5039">
        <v>81</v>
      </c>
      <c r="J5039">
        <v>84</v>
      </c>
      <c r="K5039">
        <v>0.9642857142857143</v>
      </c>
      <c r="L5039">
        <v>96</v>
      </c>
      <c r="M5039">
        <v>0.875</v>
      </c>
      <c r="N5039">
        <v>77</v>
      </c>
      <c r="P5039">
        <v>5</v>
      </c>
      <c r="Q5039">
        <v>7</v>
      </c>
      <c r="R5039">
        <v>0.7142857142857143</v>
      </c>
      <c r="S5039">
        <v>4</v>
      </c>
    </row>
    <row r="5040" spans="1:19" x14ac:dyDescent="0.2">
      <c r="A5040" t="s">
        <v>8317</v>
      </c>
      <c r="B5040" t="s">
        <v>8318</v>
      </c>
      <c r="C5040" t="s">
        <v>212</v>
      </c>
      <c r="D5040" t="s">
        <v>1002</v>
      </c>
      <c r="E5040" s="23">
        <v>42491</v>
      </c>
      <c r="F5040">
        <v>2</v>
      </c>
      <c r="G5040">
        <v>3</v>
      </c>
      <c r="H5040">
        <v>0.66666666666666663</v>
      </c>
      <c r="I5040">
        <v>10</v>
      </c>
      <c r="J5040">
        <v>18</v>
      </c>
      <c r="K5040">
        <v>0.55555555555555558</v>
      </c>
      <c r="L5040">
        <v>25</v>
      </c>
      <c r="M5040">
        <v>0.72</v>
      </c>
      <c r="N5040">
        <v>9</v>
      </c>
      <c r="P5040">
        <v>3</v>
      </c>
      <c r="Q5040">
        <v>6</v>
      </c>
      <c r="R5040">
        <v>0.5</v>
      </c>
      <c r="S5040">
        <v>1</v>
      </c>
    </row>
    <row r="5041" spans="1:19" x14ac:dyDescent="0.2">
      <c r="A5041" t="s">
        <v>4893</v>
      </c>
      <c r="B5041" t="s">
        <v>4894</v>
      </c>
      <c r="C5041" t="s">
        <v>230</v>
      </c>
      <c r="D5041" t="s">
        <v>1002</v>
      </c>
      <c r="E5041" s="23">
        <v>42491</v>
      </c>
      <c r="F5041">
        <v>1</v>
      </c>
      <c r="G5041">
        <v>2</v>
      </c>
      <c r="H5041">
        <v>0.5</v>
      </c>
      <c r="I5041">
        <v>9</v>
      </c>
      <c r="J5041">
        <v>10</v>
      </c>
      <c r="K5041">
        <v>0.9</v>
      </c>
      <c r="L5041">
        <v>15</v>
      </c>
      <c r="M5041">
        <v>0.66666666666666663</v>
      </c>
      <c r="N5041">
        <v>7</v>
      </c>
      <c r="P5041">
        <v>0</v>
      </c>
      <c r="Q5041">
        <v>0</v>
      </c>
      <c r="R5041" t="e">
        <v>#DIV/0!</v>
      </c>
      <c r="S5041">
        <v>2</v>
      </c>
    </row>
    <row r="5042" spans="1:19" x14ac:dyDescent="0.2">
      <c r="A5042" t="s">
        <v>11659</v>
      </c>
      <c r="B5042" t="s">
        <v>11660</v>
      </c>
      <c r="C5042" t="s">
        <v>198</v>
      </c>
      <c r="D5042" t="s">
        <v>1002</v>
      </c>
      <c r="E5042" s="23">
        <v>42491</v>
      </c>
      <c r="F5042">
        <v>1</v>
      </c>
      <c r="G5042">
        <v>3</v>
      </c>
      <c r="H5042">
        <v>0.33333333333333331</v>
      </c>
      <c r="I5042">
        <v>2</v>
      </c>
      <c r="J5042">
        <v>5</v>
      </c>
      <c r="K5042">
        <v>0.4</v>
      </c>
      <c r="L5042">
        <v>15</v>
      </c>
      <c r="M5042">
        <v>0.33333333333333331</v>
      </c>
      <c r="N5042">
        <v>1</v>
      </c>
      <c r="P5042">
        <v>0</v>
      </c>
      <c r="Q5042">
        <v>0</v>
      </c>
      <c r="R5042" t="e">
        <v>#DIV/0!</v>
      </c>
      <c r="S5042">
        <v>1</v>
      </c>
    </row>
    <row r="5043" spans="1:19" x14ac:dyDescent="0.2">
      <c r="A5043" t="s">
        <v>10744</v>
      </c>
      <c r="B5043" t="s">
        <v>10745</v>
      </c>
      <c r="C5043" t="s">
        <v>203</v>
      </c>
      <c r="D5043" t="s">
        <v>1002</v>
      </c>
      <c r="E5043" s="23">
        <v>42491</v>
      </c>
      <c r="F5043">
        <v>9</v>
      </c>
      <c r="G5043">
        <v>10</v>
      </c>
      <c r="H5043">
        <v>0.9</v>
      </c>
      <c r="I5043">
        <v>22</v>
      </c>
      <c r="J5043">
        <v>57</v>
      </c>
      <c r="K5043">
        <v>0.38596491228070173</v>
      </c>
      <c r="L5043">
        <v>62</v>
      </c>
      <c r="M5043">
        <v>0.91935483870967738</v>
      </c>
      <c r="N5043">
        <v>18</v>
      </c>
      <c r="P5043">
        <v>6</v>
      </c>
      <c r="Q5043">
        <v>8</v>
      </c>
      <c r="R5043">
        <v>0.75</v>
      </c>
      <c r="S5043">
        <v>4</v>
      </c>
    </row>
    <row r="5044" spans="1:19" x14ac:dyDescent="0.2">
      <c r="A5044" t="s">
        <v>6286</v>
      </c>
      <c r="B5044" t="s">
        <v>6287</v>
      </c>
      <c r="C5044" t="s">
        <v>214</v>
      </c>
      <c r="D5044" t="s">
        <v>1002</v>
      </c>
      <c r="E5044" s="23">
        <v>42491</v>
      </c>
      <c r="F5044">
        <v>15</v>
      </c>
      <c r="G5044">
        <v>17</v>
      </c>
      <c r="H5044">
        <v>0.88235294117647056</v>
      </c>
      <c r="I5044">
        <v>104</v>
      </c>
      <c r="J5044">
        <v>125</v>
      </c>
      <c r="K5044">
        <v>0.83199999999999996</v>
      </c>
      <c r="L5044">
        <v>145</v>
      </c>
      <c r="M5044">
        <v>0.86206896551724133</v>
      </c>
      <c r="N5044">
        <v>93</v>
      </c>
      <c r="P5044">
        <v>8</v>
      </c>
      <c r="Q5044">
        <v>15</v>
      </c>
      <c r="R5044">
        <v>0.53333333333333333</v>
      </c>
      <c r="S5044">
        <v>11</v>
      </c>
    </row>
    <row r="5045" spans="1:19" x14ac:dyDescent="0.2">
      <c r="A5045" t="s">
        <v>3586</v>
      </c>
      <c r="B5045" t="s">
        <v>3587</v>
      </c>
      <c r="C5045" t="s">
        <v>220</v>
      </c>
      <c r="D5045" t="s">
        <v>1002</v>
      </c>
      <c r="E5045" s="23">
        <v>42491</v>
      </c>
      <c r="F5045">
        <v>15</v>
      </c>
      <c r="G5045">
        <v>16</v>
      </c>
      <c r="H5045">
        <v>0.9375</v>
      </c>
      <c r="I5045">
        <v>32</v>
      </c>
      <c r="J5045">
        <v>44</v>
      </c>
      <c r="K5045">
        <v>0.72727272727272729</v>
      </c>
      <c r="L5045">
        <v>48</v>
      </c>
      <c r="M5045">
        <v>0.91666666666666663</v>
      </c>
      <c r="N5045">
        <v>21</v>
      </c>
      <c r="P5045">
        <v>3</v>
      </c>
      <c r="Q5045">
        <v>5</v>
      </c>
      <c r="R5045">
        <v>0.6</v>
      </c>
      <c r="S5045">
        <v>11</v>
      </c>
    </row>
    <row r="5046" spans="1:19" x14ac:dyDescent="0.2">
      <c r="A5046" t="s">
        <v>6710</v>
      </c>
      <c r="B5046" t="s">
        <v>6711</v>
      </c>
      <c r="C5046" t="s">
        <v>317</v>
      </c>
      <c r="D5046" t="s">
        <v>1002</v>
      </c>
      <c r="E5046" s="23">
        <v>42491</v>
      </c>
      <c r="F5046">
        <v>10</v>
      </c>
      <c r="G5046">
        <v>10</v>
      </c>
      <c r="H5046">
        <v>1</v>
      </c>
      <c r="I5046">
        <v>17</v>
      </c>
      <c r="J5046">
        <v>26</v>
      </c>
      <c r="K5046">
        <v>0.65384615384615385</v>
      </c>
      <c r="L5046">
        <v>26</v>
      </c>
      <c r="M5046">
        <v>1</v>
      </c>
      <c r="N5046">
        <v>13</v>
      </c>
      <c r="P5046">
        <v>0</v>
      </c>
      <c r="Q5046">
        <v>0</v>
      </c>
      <c r="R5046" t="e">
        <v>#DIV/0!</v>
      </c>
      <c r="S5046">
        <v>4</v>
      </c>
    </row>
    <row r="5047" spans="1:19" x14ac:dyDescent="0.2">
      <c r="A5047" t="s">
        <v>4368</v>
      </c>
      <c r="B5047" t="s">
        <v>4369</v>
      </c>
      <c r="C5047" t="s">
        <v>217</v>
      </c>
      <c r="D5047" t="s">
        <v>1002</v>
      </c>
      <c r="E5047" s="23">
        <v>42491</v>
      </c>
      <c r="F5047">
        <v>4</v>
      </c>
      <c r="G5047">
        <v>4</v>
      </c>
      <c r="H5047">
        <v>1</v>
      </c>
      <c r="I5047">
        <v>2</v>
      </c>
      <c r="J5047">
        <v>20</v>
      </c>
      <c r="K5047">
        <v>0.1</v>
      </c>
      <c r="L5047">
        <v>20</v>
      </c>
      <c r="M5047">
        <v>1</v>
      </c>
      <c r="N5047">
        <v>2</v>
      </c>
      <c r="P5047">
        <v>0</v>
      </c>
      <c r="Q5047">
        <v>0</v>
      </c>
      <c r="R5047" t="e">
        <v>#DIV/0!</v>
      </c>
      <c r="S5047">
        <v>0</v>
      </c>
    </row>
    <row r="5048" spans="1:19" x14ac:dyDescent="0.2">
      <c r="A5048" t="s">
        <v>9897</v>
      </c>
      <c r="B5048" t="s">
        <v>9898</v>
      </c>
      <c r="C5048" t="s">
        <v>223</v>
      </c>
      <c r="D5048" t="s">
        <v>1002</v>
      </c>
      <c r="E5048" s="23">
        <v>42491</v>
      </c>
      <c r="F5048">
        <v>5</v>
      </c>
      <c r="G5048">
        <v>6</v>
      </c>
      <c r="H5048">
        <v>0.83333333333333337</v>
      </c>
      <c r="I5048">
        <v>56</v>
      </c>
      <c r="J5048">
        <v>75</v>
      </c>
      <c r="K5048">
        <v>0.7466666666666667</v>
      </c>
      <c r="L5048">
        <v>90</v>
      </c>
      <c r="M5048">
        <v>0.83333333333333337</v>
      </c>
      <c r="N5048">
        <v>56</v>
      </c>
      <c r="P5048">
        <v>0</v>
      </c>
      <c r="Q5048">
        <v>0</v>
      </c>
      <c r="R5048" t="e">
        <v>#DIV/0!</v>
      </c>
      <c r="S5048">
        <v>0</v>
      </c>
    </row>
    <row r="5049" spans="1:19" x14ac:dyDescent="0.2">
      <c r="A5049" t="s">
        <v>8016</v>
      </c>
      <c r="B5049" t="s">
        <v>8017</v>
      </c>
      <c r="C5049" t="s">
        <v>225</v>
      </c>
      <c r="D5049" t="s">
        <v>1002</v>
      </c>
      <c r="E5049" s="23">
        <v>42491</v>
      </c>
      <c r="F5049">
        <v>3</v>
      </c>
      <c r="G5049">
        <v>5</v>
      </c>
      <c r="H5049">
        <v>0.6</v>
      </c>
      <c r="I5049">
        <v>35</v>
      </c>
      <c r="J5049">
        <v>30</v>
      </c>
      <c r="K5049">
        <v>1.1666666666666667</v>
      </c>
      <c r="L5049">
        <v>50</v>
      </c>
      <c r="M5049">
        <v>0.6</v>
      </c>
      <c r="N5049">
        <v>35</v>
      </c>
      <c r="P5049">
        <v>0</v>
      </c>
      <c r="Q5049">
        <v>0</v>
      </c>
      <c r="R5049" t="e">
        <v>#DIV/0!</v>
      </c>
      <c r="S5049">
        <v>0</v>
      </c>
    </row>
    <row r="5050" spans="1:19" x14ac:dyDescent="0.2">
      <c r="A5050" t="s">
        <v>7076</v>
      </c>
      <c r="B5050" t="s">
        <v>7077</v>
      </c>
      <c r="C5050" t="s">
        <v>232</v>
      </c>
      <c r="D5050" t="s">
        <v>1002</v>
      </c>
      <c r="E5050" s="23">
        <v>42491</v>
      </c>
      <c r="F5050">
        <v>17</v>
      </c>
      <c r="G5050">
        <v>14</v>
      </c>
      <c r="H5050">
        <v>1.2142857142857142</v>
      </c>
      <c r="I5050">
        <v>177</v>
      </c>
      <c r="J5050">
        <v>174</v>
      </c>
      <c r="K5050">
        <v>1.0172413793103448</v>
      </c>
      <c r="L5050">
        <v>134</v>
      </c>
      <c r="M5050">
        <v>1.2985074626865671</v>
      </c>
      <c r="N5050">
        <v>177</v>
      </c>
      <c r="P5050">
        <v>0</v>
      </c>
      <c r="Q5050">
        <v>0</v>
      </c>
      <c r="R5050" t="e">
        <v>#DIV/0!</v>
      </c>
      <c r="S5050">
        <v>0</v>
      </c>
    </row>
    <row r="5051" spans="1:19" x14ac:dyDescent="0.2">
      <c r="A5051" t="s">
        <v>4718</v>
      </c>
      <c r="B5051" t="s">
        <v>4719</v>
      </c>
      <c r="C5051" t="s">
        <v>234</v>
      </c>
      <c r="D5051" t="s">
        <v>1002</v>
      </c>
      <c r="E5051" s="23">
        <v>42491</v>
      </c>
      <c r="F5051">
        <v>3</v>
      </c>
      <c r="G5051">
        <v>3</v>
      </c>
      <c r="H5051">
        <v>1</v>
      </c>
      <c r="I5051">
        <v>16</v>
      </c>
      <c r="J5051">
        <v>30</v>
      </c>
      <c r="K5051">
        <v>0.53333333333333333</v>
      </c>
      <c r="L5051">
        <v>30</v>
      </c>
      <c r="M5051">
        <v>1</v>
      </c>
      <c r="N5051">
        <v>14</v>
      </c>
      <c r="P5051">
        <v>0</v>
      </c>
      <c r="Q5051">
        <v>0</v>
      </c>
      <c r="R5051" t="e">
        <v>#DIV/0!</v>
      </c>
      <c r="S5051">
        <v>2</v>
      </c>
    </row>
    <row r="5052" spans="1:19" x14ac:dyDescent="0.2">
      <c r="A5052" t="s">
        <v>3778</v>
      </c>
      <c r="B5052" t="s">
        <v>3779</v>
      </c>
      <c r="C5052" t="s">
        <v>342</v>
      </c>
      <c r="D5052" t="s">
        <v>1002</v>
      </c>
      <c r="E5052" s="23">
        <v>42491</v>
      </c>
      <c r="F5052">
        <v>4</v>
      </c>
      <c r="G5052">
        <v>4</v>
      </c>
      <c r="H5052">
        <v>1</v>
      </c>
      <c r="I5052">
        <v>39</v>
      </c>
      <c r="J5052">
        <v>40</v>
      </c>
      <c r="K5052">
        <v>0.97499999999999998</v>
      </c>
      <c r="L5052">
        <v>40</v>
      </c>
      <c r="M5052">
        <v>1</v>
      </c>
      <c r="N5052">
        <v>39</v>
      </c>
      <c r="P5052">
        <v>0</v>
      </c>
      <c r="Q5052">
        <v>0</v>
      </c>
      <c r="R5052" t="e">
        <v>#DIV/0!</v>
      </c>
      <c r="S5052">
        <v>0</v>
      </c>
    </row>
    <row r="5053" spans="1:19" x14ac:dyDescent="0.2">
      <c r="A5053" t="s">
        <v>3061</v>
      </c>
      <c r="B5053" t="s">
        <v>3062</v>
      </c>
      <c r="C5053" t="s">
        <v>242</v>
      </c>
      <c r="D5053" t="s">
        <v>1000</v>
      </c>
      <c r="E5053" s="23">
        <v>42491</v>
      </c>
      <c r="F5053">
        <v>8</v>
      </c>
      <c r="G5053">
        <v>10</v>
      </c>
      <c r="H5053">
        <v>0.8</v>
      </c>
      <c r="I5053">
        <v>67</v>
      </c>
      <c r="J5053">
        <v>67</v>
      </c>
      <c r="K5053">
        <v>1</v>
      </c>
      <c r="L5053">
        <v>91</v>
      </c>
      <c r="M5053">
        <v>0.73626373626373631</v>
      </c>
      <c r="N5053">
        <v>61</v>
      </c>
      <c r="P5053">
        <v>4</v>
      </c>
      <c r="Q5053">
        <v>9</v>
      </c>
      <c r="R5053">
        <v>0.44444444444444442</v>
      </c>
      <c r="S5053">
        <v>6</v>
      </c>
    </row>
    <row r="5054" spans="1:19" x14ac:dyDescent="0.2">
      <c r="A5054" t="s">
        <v>2886</v>
      </c>
      <c r="B5054" t="s">
        <v>2887</v>
      </c>
      <c r="C5054" t="s">
        <v>2724</v>
      </c>
      <c r="D5054" t="s">
        <v>1000</v>
      </c>
      <c r="E5054" s="23">
        <v>42491</v>
      </c>
      <c r="F5054">
        <v>6</v>
      </c>
      <c r="G5054">
        <v>8</v>
      </c>
      <c r="H5054">
        <v>0.75</v>
      </c>
      <c r="I5054">
        <v>22</v>
      </c>
      <c r="J5054">
        <v>30</v>
      </c>
      <c r="K5054">
        <v>0.73333333333333328</v>
      </c>
      <c r="L5054">
        <v>40</v>
      </c>
      <c r="M5054">
        <v>0.75</v>
      </c>
      <c r="N5054">
        <v>21</v>
      </c>
      <c r="P5054">
        <v>0</v>
      </c>
      <c r="Q5054">
        <v>0</v>
      </c>
      <c r="R5054" t="e">
        <v>#DIV/0!</v>
      </c>
      <c r="S5054">
        <v>1</v>
      </c>
    </row>
    <row r="5055" spans="1:19" x14ac:dyDescent="0.2">
      <c r="A5055" t="s">
        <v>2641</v>
      </c>
      <c r="B5055" t="s">
        <v>2642</v>
      </c>
      <c r="C5055" t="s">
        <v>237</v>
      </c>
      <c r="D5055" t="s">
        <v>1000</v>
      </c>
      <c r="E5055" s="23">
        <v>42491</v>
      </c>
      <c r="F5055">
        <v>17</v>
      </c>
      <c r="G5055">
        <v>17</v>
      </c>
      <c r="H5055">
        <v>1</v>
      </c>
      <c r="I5055">
        <v>72</v>
      </c>
      <c r="J5055">
        <v>125</v>
      </c>
      <c r="K5055">
        <v>0.57599999999999996</v>
      </c>
      <c r="L5055">
        <v>125</v>
      </c>
      <c r="M5055">
        <v>1</v>
      </c>
      <c r="N5055">
        <v>60</v>
      </c>
      <c r="O5055">
        <v>1</v>
      </c>
      <c r="P5055">
        <v>15</v>
      </c>
      <c r="Q5055">
        <v>21</v>
      </c>
      <c r="R5055">
        <v>0.7142857142857143</v>
      </c>
      <c r="S5055">
        <v>12</v>
      </c>
    </row>
    <row r="5056" spans="1:19" x14ac:dyDescent="0.2">
      <c r="A5056" t="s">
        <v>2466</v>
      </c>
      <c r="B5056" t="s">
        <v>2467</v>
      </c>
      <c r="C5056" t="s">
        <v>238</v>
      </c>
      <c r="D5056" t="s">
        <v>1000</v>
      </c>
      <c r="E5056" s="23">
        <v>42491</v>
      </c>
      <c r="F5056">
        <v>11</v>
      </c>
      <c r="G5056">
        <v>12</v>
      </c>
      <c r="H5056">
        <v>0.91666666666666663</v>
      </c>
      <c r="I5056">
        <v>28</v>
      </c>
      <c r="J5056">
        <v>36</v>
      </c>
      <c r="K5056">
        <v>0.77777777777777779</v>
      </c>
      <c r="L5056">
        <v>40</v>
      </c>
      <c r="M5056">
        <v>0.9</v>
      </c>
      <c r="N5056">
        <v>18</v>
      </c>
      <c r="O5056">
        <v>0.74321739130434772</v>
      </c>
      <c r="P5056">
        <v>3</v>
      </c>
      <c r="Q5056">
        <v>5</v>
      </c>
      <c r="R5056">
        <v>0.6</v>
      </c>
      <c r="S5056">
        <v>10</v>
      </c>
    </row>
    <row r="5057" spans="1:19" x14ac:dyDescent="0.2">
      <c r="A5057" t="s">
        <v>2293</v>
      </c>
      <c r="B5057" t="s">
        <v>2294</v>
      </c>
      <c r="C5057" t="s">
        <v>239</v>
      </c>
      <c r="D5057" t="s">
        <v>1000</v>
      </c>
      <c r="E5057" s="23">
        <v>42491</v>
      </c>
      <c r="F5057">
        <v>4</v>
      </c>
      <c r="G5057">
        <v>4</v>
      </c>
      <c r="H5057">
        <v>1</v>
      </c>
      <c r="I5057">
        <v>4</v>
      </c>
      <c r="J5057">
        <v>8</v>
      </c>
      <c r="K5057">
        <v>0.5</v>
      </c>
      <c r="L5057">
        <v>8</v>
      </c>
      <c r="M5057">
        <v>1</v>
      </c>
      <c r="N5057">
        <v>3</v>
      </c>
      <c r="O5057">
        <v>0.84799999999999998</v>
      </c>
      <c r="P5057">
        <v>0</v>
      </c>
      <c r="Q5057">
        <v>0</v>
      </c>
      <c r="R5057" t="e">
        <v>#DIV/0!</v>
      </c>
      <c r="S5057">
        <v>1</v>
      </c>
    </row>
    <row r="5058" spans="1:19" x14ac:dyDescent="0.2">
      <c r="A5058" t="s">
        <v>2118</v>
      </c>
      <c r="B5058" t="s">
        <v>2119</v>
      </c>
      <c r="C5058" t="s">
        <v>1988</v>
      </c>
      <c r="D5058" t="s">
        <v>1000</v>
      </c>
      <c r="E5058" s="23">
        <v>42491</v>
      </c>
      <c r="F5058">
        <v>8</v>
      </c>
      <c r="G5058">
        <v>9</v>
      </c>
      <c r="H5058">
        <v>0.88888888888888884</v>
      </c>
      <c r="I5058">
        <v>34</v>
      </c>
      <c r="J5058">
        <v>34</v>
      </c>
      <c r="K5058">
        <v>1</v>
      </c>
      <c r="L5058">
        <v>39</v>
      </c>
      <c r="M5058">
        <v>0.87179487179487181</v>
      </c>
      <c r="N5058">
        <v>32</v>
      </c>
      <c r="P5058">
        <v>2</v>
      </c>
      <c r="Q5058">
        <v>3</v>
      </c>
      <c r="R5058">
        <v>0.66666666666666663</v>
      </c>
      <c r="S5058">
        <v>2</v>
      </c>
    </row>
    <row r="5059" spans="1:19" x14ac:dyDescent="0.2">
      <c r="A5059" t="s">
        <v>1870</v>
      </c>
      <c r="B5059" t="s">
        <v>1871</v>
      </c>
      <c r="C5059" t="s">
        <v>240</v>
      </c>
      <c r="D5059" t="s">
        <v>1000</v>
      </c>
      <c r="E5059" s="23">
        <v>42491</v>
      </c>
      <c r="F5059">
        <v>27</v>
      </c>
      <c r="G5059">
        <v>28</v>
      </c>
      <c r="H5059">
        <v>0.9642857142857143</v>
      </c>
      <c r="I5059">
        <v>49</v>
      </c>
      <c r="J5059">
        <v>108</v>
      </c>
      <c r="K5059">
        <v>0.45370370370370372</v>
      </c>
      <c r="L5059">
        <v>113</v>
      </c>
      <c r="M5059">
        <v>0.95575221238938057</v>
      </c>
      <c r="N5059">
        <v>44</v>
      </c>
      <c r="P5059">
        <v>3</v>
      </c>
      <c r="Q5059">
        <v>4</v>
      </c>
      <c r="R5059">
        <v>0.75</v>
      </c>
      <c r="S5059">
        <v>5</v>
      </c>
    </row>
    <row r="5060" spans="1:19" x14ac:dyDescent="0.2">
      <c r="A5060" t="s">
        <v>1695</v>
      </c>
      <c r="B5060" t="s">
        <v>1696</v>
      </c>
      <c r="C5060" t="s">
        <v>241</v>
      </c>
      <c r="D5060" t="s">
        <v>1000</v>
      </c>
      <c r="E5060" s="23">
        <v>42491</v>
      </c>
      <c r="F5060">
        <v>56</v>
      </c>
      <c r="G5060">
        <v>58</v>
      </c>
      <c r="H5060">
        <v>0.96551724137931039</v>
      </c>
      <c r="I5060">
        <v>533</v>
      </c>
      <c r="J5060">
        <v>565</v>
      </c>
      <c r="K5060">
        <v>0.94336283185840708</v>
      </c>
      <c r="L5060">
        <v>580</v>
      </c>
      <c r="M5060">
        <v>0.97413793103448276</v>
      </c>
      <c r="N5060">
        <v>524</v>
      </c>
      <c r="P5060">
        <v>4</v>
      </c>
      <c r="Q5060">
        <v>6</v>
      </c>
      <c r="R5060">
        <v>0.66666666666666663</v>
      </c>
      <c r="S5060">
        <v>9</v>
      </c>
    </row>
    <row r="5061" spans="1:19" x14ac:dyDescent="0.2">
      <c r="A5061" t="s">
        <v>1520</v>
      </c>
      <c r="B5061" t="s">
        <v>1521</v>
      </c>
      <c r="C5061" t="s">
        <v>318</v>
      </c>
      <c r="D5061" t="s">
        <v>1000</v>
      </c>
      <c r="E5061" s="23">
        <v>42491</v>
      </c>
      <c r="F5061">
        <v>0</v>
      </c>
      <c r="G5061">
        <v>0</v>
      </c>
      <c r="H5061" t="e">
        <v>#DIV/0!</v>
      </c>
      <c r="I5061">
        <v>0</v>
      </c>
      <c r="J5061">
        <v>0</v>
      </c>
      <c r="K5061" t="e">
        <v>#DIV/0!</v>
      </c>
      <c r="L5061">
        <v>0</v>
      </c>
      <c r="M5061" t="e">
        <v>#DIV/0!</v>
      </c>
      <c r="N5061">
        <v>0</v>
      </c>
      <c r="P5061">
        <v>0</v>
      </c>
      <c r="Q5061">
        <v>0</v>
      </c>
      <c r="R5061" t="e">
        <v>#DIV/0!</v>
      </c>
      <c r="S5061">
        <v>0</v>
      </c>
    </row>
    <row r="5062" spans="1:19" x14ac:dyDescent="0.2">
      <c r="A5062" t="s">
        <v>1110</v>
      </c>
      <c r="B5062" t="s">
        <v>1197</v>
      </c>
      <c r="C5062" t="s">
        <v>235</v>
      </c>
      <c r="D5062" t="s">
        <v>1002</v>
      </c>
      <c r="E5062" s="23">
        <v>42491</v>
      </c>
      <c r="F5062">
        <v>137</v>
      </c>
      <c r="G5062">
        <v>146</v>
      </c>
      <c r="H5062">
        <v>0.93835616438356162</v>
      </c>
      <c r="I5062">
        <v>809</v>
      </c>
      <c r="J5062">
        <v>973</v>
      </c>
      <c r="K5062">
        <v>0.83144912641315516</v>
      </c>
      <c r="L5062">
        <v>1036</v>
      </c>
      <c r="M5062">
        <v>0.93918918918918914</v>
      </c>
      <c r="N5062">
        <v>763</v>
      </c>
      <c r="P5062">
        <v>31</v>
      </c>
      <c r="Q5062">
        <v>48</v>
      </c>
      <c r="R5062">
        <v>0.64583333333333337</v>
      </c>
      <c r="S5062">
        <v>46</v>
      </c>
    </row>
    <row r="5063" spans="1:19" x14ac:dyDescent="0.2">
      <c r="A5063" t="s">
        <v>12070</v>
      </c>
      <c r="B5063" t="s">
        <v>12071</v>
      </c>
      <c r="C5063" t="s">
        <v>1051</v>
      </c>
      <c r="D5063" t="s">
        <v>1000</v>
      </c>
      <c r="E5063" s="23">
        <v>42491</v>
      </c>
      <c r="F5063">
        <v>1</v>
      </c>
      <c r="G5063">
        <v>3</v>
      </c>
      <c r="H5063">
        <v>0.33333333333333331</v>
      </c>
      <c r="I5063">
        <v>2</v>
      </c>
      <c r="J5063">
        <v>5</v>
      </c>
      <c r="K5063">
        <v>0.4</v>
      </c>
      <c r="L5063">
        <v>15</v>
      </c>
      <c r="M5063">
        <v>0.33333333333333331</v>
      </c>
      <c r="N5063">
        <v>1</v>
      </c>
      <c r="P5063">
        <v>0</v>
      </c>
      <c r="Q5063">
        <v>0</v>
      </c>
      <c r="R5063" t="e">
        <v>#DIV/0!</v>
      </c>
      <c r="S5063">
        <v>1</v>
      </c>
    </row>
    <row r="5064" spans="1:19" x14ac:dyDescent="0.2">
      <c r="A5064" t="s">
        <v>13436</v>
      </c>
      <c r="B5064" t="s">
        <v>13437</v>
      </c>
      <c r="C5064" t="s">
        <v>242</v>
      </c>
      <c r="D5064" t="s">
        <v>1002</v>
      </c>
      <c r="E5064" s="23">
        <v>42491</v>
      </c>
      <c r="F5064">
        <v>8</v>
      </c>
      <c r="G5064">
        <v>10</v>
      </c>
      <c r="H5064">
        <v>0.8</v>
      </c>
      <c r="I5064">
        <v>67</v>
      </c>
      <c r="J5064">
        <v>67</v>
      </c>
      <c r="K5064">
        <v>1</v>
      </c>
      <c r="L5064">
        <v>91</v>
      </c>
      <c r="M5064">
        <v>0.73626373626373631</v>
      </c>
      <c r="N5064">
        <v>61</v>
      </c>
      <c r="P5064">
        <v>4</v>
      </c>
      <c r="Q5064">
        <v>9</v>
      </c>
      <c r="R5064">
        <v>0.44444444444444442</v>
      </c>
      <c r="S5064">
        <v>6</v>
      </c>
    </row>
    <row r="5065" spans="1:19" x14ac:dyDescent="0.2">
      <c r="A5065" t="s">
        <v>13613</v>
      </c>
      <c r="B5065" t="s">
        <v>13614</v>
      </c>
      <c r="C5065" t="s">
        <v>237</v>
      </c>
      <c r="D5065" t="s">
        <v>1002</v>
      </c>
      <c r="E5065" s="23">
        <v>42491</v>
      </c>
      <c r="F5065">
        <v>17</v>
      </c>
      <c r="G5065">
        <v>17</v>
      </c>
      <c r="H5065">
        <v>1</v>
      </c>
      <c r="I5065">
        <v>72</v>
      </c>
      <c r="J5065">
        <v>125</v>
      </c>
      <c r="K5065">
        <v>0.57599999999999996</v>
      </c>
      <c r="L5065">
        <v>125</v>
      </c>
      <c r="M5065">
        <v>1</v>
      </c>
      <c r="N5065">
        <v>60</v>
      </c>
      <c r="O5065">
        <v>1</v>
      </c>
      <c r="P5065">
        <v>15</v>
      </c>
      <c r="Q5065">
        <v>21</v>
      </c>
      <c r="R5065">
        <v>0.7142857142857143</v>
      </c>
      <c r="S5065">
        <v>12</v>
      </c>
    </row>
    <row r="5066" spans="1:19" x14ac:dyDescent="0.2">
      <c r="A5066" t="s">
        <v>13788</v>
      </c>
      <c r="B5066" t="s">
        <v>13789</v>
      </c>
      <c r="C5066" t="s">
        <v>238</v>
      </c>
      <c r="D5066" t="s">
        <v>1002</v>
      </c>
      <c r="E5066" s="23">
        <v>42491</v>
      </c>
      <c r="F5066">
        <v>11</v>
      </c>
      <c r="G5066">
        <v>12</v>
      </c>
      <c r="H5066">
        <v>0.91666666666666663</v>
      </c>
      <c r="I5066">
        <v>28</v>
      </c>
      <c r="J5066">
        <v>36</v>
      </c>
      <c r="K5066">
        <v>0.77777777777777779</v>
      </c>
      <c r="L5066">
        <v>40</v>
      </c>
      <c r="M5066">
        <v>0.9</v>
      </c>
      <c r="N5066">
        <v>18</v>
      </c>
      <c r="O5066">
        <v>0.74321739130434772</v>
      </c>
      <c r="P5066">
        <v>3</v>
      </c>
      <c r="Q5066">
        <v>5</v>
      </c>
      <c r="R5066">
        <v>0.6</v>
      </c>
      <c r="S5066">
        <v>10</v>
      </c>
    </row>
    <row r="5067" spans="1:19" x14ac:dyDescent="0.2">
      <c r="A5067" t="s">
        <v>13965</v>
      </c>
      <c r="B5067" t="s">
        <v>13966</v>
      </c>
      <c r="C5067" t="s">
        <v>239</v>
      </c>
      <c r="D5067" t="s">
        <v>1002</v>
      </c>
      <c r="E5067" s="23">
        <v>42491</v>
      </c>
      <c r="F5067">
        <v>4</v>
      </c>
      <c r="G5067">
        <v>4</v>
      </c>
      <c r="H5067">
        <v>1</v>
      </c>
      <c r="I5067">
        <v>4</v>
      </c>
      <c r="J5067">
        <v>8</v>
      </c>
      <c r="K5067">
        <v>0.5</v>
      </c>
      <c r="L5067">
        <v>8</v>
      </c>
      <c r="M5067">
        <v>1</v>
      </c>
      <c r="N5067">
        <v>3</v>
      </c>
      <c r="O5067">
        <v>0.84799999999999998</v>
      </c>
      <c r="P5067">
        <v>0</v>
      </c>
      <c r="Q5067">
        <v>0</v>
      </c>
      <c r="R5067" t="e">
        <v>#DIV/0!</v>
      </c>
      <c r="S5067">
        <v>1</v>
      </c>
    </row>
    <row r="5068" spans="1:19" x14ac:dyDescent="0.2">
      <c r="A5068" t="s">
        <v>14152</v>
      </c>
      <c r="B5068" t="s">
        <v>14153</v>
      </c>
      <c r="C5068" t="s">
        <v>240</v>
      </c>
      <c r="D5068" t="s">
        <v>1002</v>
      </c>
      <c r="E5068" s="23">
        <v>42491</v>
      </c>
      <c r="F5068">
        <v>27</v>
      </c>
      <c r="G5068">
        <v>28</v>
      </c>
      <c r="H5068">
        <v>0.9642857142857143</v>
      </c>
      <c r="I5068">
        <v>49</v>
      </c>
      <c r="J5068">
        <v>108</v>
      </c>
      <c r="K5068">
        <v>0.45370370370370372</v>
      </c>
      <c r="L5068">
        <v>113</v>
      </c>
      <c r="M5068">
        <v>0.95575221238938057</v>
      </c>
      <c r="N5068">
        <v>44</v>
      </c>
      <c r="P5068">
        <v>3</v>
      </c>
      <c r="Q5068">
        <v>4</v>
      </c>
      <c r="R5068">
        <v>0.75</v>
      </c>
      <c r="S5068">
        <v>5</v>
      </c>
    </row>
    <row r="5069" spans="1:19" x14ac:dyDescent="0.2">
      <c r="A5069" t="s">
        <v>14329</v>
      </c>
      <c r="B5069" t="s">
        <v>14330</v>
      </c>
      <c r="C5069" t="s">
        <v>241</v>
      </c>
      <c r="D5069" t="s">
        <v>1002</v>
      </c>
      <c r="E5069" s="23">
        <v>42491</v>
      </c>
      <c r="F5069">
        <v>56</v>
      </c>
      <c r="G5069">
        <v>58</v>
      </c>
      <c r="H5069">
        <v>0.96551724137931039</v>
      </c>
      <c r="I5069">
        <v>533</v>
      </c>
      <c r="J5069">
        <v>565</v>
      </c>
      <c r="K5069">
        <v>0.94336283185840708</v>
      </c>
      <c r="L5069">
        <v>580</v>
      </c>
      <c r="M5069">
        <v>0.97413793103448276</v>
      </c>
      <c r="N5069">
        <v>524</v>
      </c>
      <c r="P5069">
        <v>4</v>
      </c>
      <c r="Q5069">
        <v>6</v>
      </c>
      <c r="R5069">
        <v>0.66666666666666663</v>
      </c>
      <c r="S5069">
        <v>9</v>
      </c>
    </row>
    <row r="5070" spans="1:19" x14ac:dyDescent="0.2">
      <c r="A5070" t="s">
        <v>14441</v>
      </c>
      <c r="B5070" t="s">
        <v>14442</v>
      </c>
      <c r="C5070" t="s">
        <v>318</v>
      </c>
      <c r="D5070" t="s">
        <v>1002</v>
      </c>
      <c r="E5070" s="23">
        <v>42491</v>
      </c>
      <c r="F5070">
        <v>0</v>
      </c>
      <c r="G5070">
        <v>0</v>
      </c>
      <c r="H5070" t="e">
        <v>#DIV/0!</v>
      </c>
      <c r="I5070">
        <v>0</v>
      </c>
      <c r="J5070">
        <v>0</v>
      </c>
      <c r="K5070" t="e">
        <v>#DIV/0!</v>
      </c>
      <c r="L5070">
        <v>0</v>
      </c>
      <c r="M5070" t="e">
        <v>#DIV/0!</v>
      </c>
      <c r="N5070">
        <v>0</v>
      </c>
      <c r="P5070">
        <v>0</v>
      </c>
      <c r="Q5070">
        <v>0</v>
      </c>
      <c r="R5070" t="e">
        <v>#DIV/0!</v>
      </c>
      <c r="S5070">
        <v>0</v>
      </c>
    </row>
    <row r="5071" spans="1:19" x14ac:dyDescent="0.2">
      <c r="A5071" t="s">
        <v>14658</v>
      </c>
      <c r="B5071" t="s">
        <v>14659</v>
      </c>
      <c r="C5071" t="s">
        <v>199</v>
      </c>
      <c r="D5071" t="s">
        <v>1000</v>
      </c>
      <c r="E5071" s="23">
        <v>42491</v>
      </c>
      <c r="F5071">
        <v>14</v>
      </c>
      <c r="G5071">
        <v>14</v>
      </c>
      <c r="H5071">
        <v>1</v>
      </c>
      <c r="I5071">
        <v>128</v>
      </c>
      <c r="J5071">
        <v>125</v>
      </c>
      <c r="K5071">
        <v>1.024</v>
      </c>
      <c r="L5071">
        <v>125</v>
      </c>
      <c r="M5071">
        <v>1</v>
      </c>
      <c r="N5071">
        <v>125</v>
      </c>
      <c r="P5071">
        <v>3</v>
      </c>
      <c r="Q5071">
        <v>3</v>
      </c>
      <c r="R5071">
        <v>1</v>
      </c>
      <c r="S5071">
        <v>3</v>
      </c>
    </row>
    <row r="5072" spans="1:19" x14ac:dyDescent="0.2">
      <c r="A5072" t="s">
        <v>14924</v>
      </c>
      <c r="B5072" t="s">
        <v>14925</v>
      </c>
      <c r="C5072" t="s">
        <v>200</v>
      </c>
      <c r="D5072" t="s">
        <v>1002</v>
      </c>
      <c r="E5072" s="23">
        <v>42491</v>
      </c>
      <c r="F5072">
        <v>5</v>
      </c>
      <c r="G5072">
        <v>5</v>
      </c>
      <c r="H5072">
        <v>1</v>
      </c>
      <c r="I5072">
        <v>8</v>
      </c>
      <c r="J5072">
        <v>25</v>
      </c>
      <c r="K5072">
        <v>0.32</v>
      </c>
      <c r="L5072">
        <v>25</v>
      </c>
      <c r="M5072">
        <v>1</v>
      </c>
      <c r="N5072">
        <v>8</v>
      </c>
      <c r="P5072">
        <v>3</v>
      </c>
      <c r="Q5072">
        <v>3</v>
      </c>
      <c r="R5072">
        <v>1</v>
      </c>
      <c r="S5072">
        <v>0</v>
      </c>
    </row>
    <row r="5073" spans="1:19" x14ac:dyDescent="0.2">
      <c r="A5073" t="s">
        <v>15101</v>
      </c>
      <c r="B5073" t="s">
        <v>15102</v>
      </c>
      <c r="C5073" t="s">
        <v>202</v>
      </c>
      <c r="D5073" t="s">
        <v>1002</v>
      </c>
      <c r="E5073" s="23">
        <v>42491</v>
      </c>
      <c r="F5073">
        <v>9</v>
      </c>
      <c r="G5073">
        <v>9</v>
      </c>
      <c r="H5073">
        <v>1</v>
      </c>
      <c r="I5073">
        <v>120</v>
      </c>
      <c r="J5073">
        <v>100</v>
      </c>
      <c r="K5073">
        <v>1.2</v>
      </c>
      <c r="L5073">
        <v>100</v>
      </c>
      <c r="M5073">
        <v>1</v>
      </c>
      <c r="N5073">
        <v>117</v>
      </c>
      <c r="P5073">
        <v>0</v>
      </c>
      <c r="Q5073">
        <v>0</v>
      </c>
      <c r="R5073" t="e">
        <v>#DIV/0!</v>
      </c>
      <c r="S5073">
        <v>3</v>
      </c>
    </row>
    <row r="5074" spans="1:19" x14ac:dyDescent="0.2">
      <c r="A5074" t="s">
        <v>15183</v>
      </c>
      <c r="B5074" t="s">
        <v>15184</v>
      </c>
      <c r="C5074" t="s">
        <v>348</v>
      </c>
      <c r="D5074" t="s">
        <v>1000</v>
      </c>
      <c r="E5074" s="23">
        <v>42491</v>
      </c>
      <c r="F5074">
        <v>2</v>
      </c>
      <c r="G5074">
        <v>2</v>
      </c>
      <c r="H5074">
        <v>1</v>
      </c>
      <c r="I5074">
        <v>4</v>
      </c>
      <c r="J5074">
        <v>10</v>
      </c>
      <c r="K5074">
        <v>0.4</v>
      </c>
      <c r="L5074">
        <v>10</v>
      </c>
      <c r="M5074">
        <v>1</v>
      </c>
      <c r="N5074">
        <v>4</v>
      </c>
      <c r="P5074">
        <v>0</v>
      </c>
      <c r="Q5074">
        <v>0</v>
      </c>
      <c r="R5074" t="e">
        <v>#DIV/0!</v>
      </c>
      <c r="S5074">
        <v>0</v>
      </c>
    </row>
    <row r="5075" spans="1:19" x14ac:dyDescent="0.2">
      <c r="A5075" t="s">
        <v>15267</v>
      </c>
      <c r="B5075" t="s">
        <v>15268</v>
      </c>
      <c r="C5075" t="s">
        <v>347</v>
      </c>
      <c r="D5075" t="s">
        <v>1002</v>
      </c>
      <c r="E5075" s="23">
        <v>42491</v>
      </c>
      <c r="F5075">
        <v>2</v>
      </c>
      <c r="G5075">
        <v>2</v>
      </c>
      <c r="H5075">
        <v>1</v>
      </c>
      <c r="I5075">
        <v>4</v>
      </c>
      <c r="J5075">
        <v>10</v>
      </c>
      <c r="K5075">
        <v>0.4</v>
      </c>
      <c r="L5075">
        <v>10</v>
      </c>
      <c r="M5075">
        <v>1</v>
      </c>
      <c r="N5075">
        <v>4</v>
      </c>
      <c r="P5075">
        <v>0</v>
      </c>
      <c r="Q5075">
        <v>0</v>
      </c>
      <c r="R5075" t="e">
        <v>#DIV/0!</v>
      </c>
      <c r="S5075">
        <v>0</v>
      </c>
    </row>
    <row r="5076" spans="1:19" x14ac:dyDescent="0.2">
      <c r="A5076" t="s">
        <v>15628</v>
      </c>
      <c r="B5076" t="s">
        <v>15629</v>
      </c>
      <c r="C5076" t="s">
        <v>228</v>
      </c>
      <c r="D5076" t="s">
        <v>1002</v>
      </c>
      <c r="E5076" s="23">
        <v>42491</v>
      </c>
      <c r="F5076">
        <v>2</v>
      </c>
      <c r="G5076">
        <v>2</v>
      </c>
      <c r="H5076">
        <v>1</v>
      </c>
      <c r="I5076">
        <v>6</v>
      </c>
      <c r="J5076">
        <v>15</v>
      </c>
      <c r="K5076">
        <v>0.4</v>
      </c>
      <c r="L5076">
        <v>15</v>
      </c>
      <c r="M5076">
        <v>1</v>
      </c>
      <c r="N5076">
        <v>5</v>
      </c>
      <c r="P5076">
        <v>0</v>
      </c>
      <c r="Q5076">
        <v>0</v>
      </c>
      <c r="R5076" t="e">
        <v>#DIV/0!</v>
      </c>
      <c r="S5076">
        <v>1</v>
      </c>
    </row>
    <row r="5077" spans="1:19" x14ac:dyDescent="0.2">
      <c r="A5077" t="s">
        <v>15805</v>
      </c>
      <c r="B5077" t="s">
        <v>15806</v>
      </c>
      <c r="C5077" t="s">
        <v>227</v>
      </c>
      <c r="D5077" t="s">
        <v>1000</v>
      </c>
      <c r="E5077" s="23">
        <v>42491</v>
      </c>
      <c r="F5077">
        <v>2</v>
      </c>
      <c r="G5077">
        <v>2</v>
      </c>
      <c r="H5077">
        <v>1</v>
      </c>
      <c r="I5077">
        <v>6</v>
      </c>
      <c r="J5077">
        <v>15</v>
      </c>
      <c r="K5077">
        <v>0.4</v>
      </c>
      <c r="L5077">
        <v>15</v>
      </c>
      <c r="M5077">
        <v>1</v>
      </c>
      <c r="N5077">
        <v>5</v>
      </c>
      <c r="P5077">
        <v>0</v>
      </c>
      <c r="Q5077">
        <v>0</v>
      </c>
      <c r="R5077" t="e">
        <v>#DIV/0!</v>
      </c>
      <c r="S5077">
        <v>1</v>
      </c>
    </row>
    <row r="5078" spans="1:19" x14ac:dyDescent="0.2">
      <c r="A5078" t="s">
        <v>15982</v>
      </c>
      <c r="B5078" t="s">
        <v>15983</v>
      </c>
      <c r="C5078" t="s">
        <v>203</v>
      </c>
      <c r="D5078" t="s">
        <v>1000</v>
      </c>
      <c r="E5078" s="23">
        <v>42491</v>
      </c>
      <c r="F5078">
        <v>9</v>
      </c>
      <c r="G5078">
        <v>10</v>
      </c>
      <c r="H5078">
        <v>0.9</v>
      </c>
      <c r="I5078">
        <v>22</v>
      </c>
      <c r="J5078">
        <v>57</v>
      </c>
      <c r="K5078">
        <v>0.38596491228070173</v>
      </c>
      <c r="L5078">
        <v>62</v>
      </c>
      <c r="M5078">
        <v>0.91935483870967738</v>
      </c>
      <c r="N5078">
        <v>18</v>
      </c>
      <c r="P5078">
        <v>6</v>
      </c>
      <c r="Q5078">
        <v>8</v>
      </c>
      <c r="R5078">
        <v>0.75</v>
      </c>
      <c r="S5078">
        <v>4</v>
      </c>
    </row>
    <row r="5079" spans="1:19" x14ac:dyDescent="0.2">
      <c r="A5079" t="s">
        <v>16161</v>
      </c>
      <c r="B5079" t="s">
        <v>16162</v>
      </c>
      <c r="C5079" t="s">
        <v>205</v>
      </c>
      <c r="D5079" t="s">
        <v>1002</v>
      </c>
      <c r="E5079" s="23">
        <v>42491</v>
      </c>
      <c r="F5079">
        <v>3</v>
      </c>
      <c r="G5079">
        <v>3</v>
      </c>
      <c r="H5079">
        <v>1</v>
      </c>
      <c r="I5079">
        <v>17</v>
      </c>
      <c r="J5079">
        <v>30</v>
      </c>
      <c r="K5079">
        <v>0.56666666666666665</v>
      </c>
      <c r="L5079">
        <v>30</v>
      </c>
      <c r="M5079">
        <v>1</v>
      </c>
      <c r="N5079">
        <v>14</v>
      </c>
      <c r="O5079">
        <v>1.05</v>
      </c>
      <c r="P5079">
        <v>6</v>
      </c>
      <c r="Q5079">
        <v>7</v>
      </c>
      <c r="R5079">
        <v>0.8571428571428571</v>
      </c>
      <c r="S5079">
        <v>3</v>
      </c>
    </row>
    <row r="5080" spans="1:19" x14ac:dyDescent="0.2">
      <c r="A5080" t="s">
        <v>16338</v>
      </c>
      <c r="B5080" t="s">
        <v>16339</v>
      </c>
      <c r="C5080" t="s">
        <v>204</v>
      </c>
      <c r="D5080" t="s">
        <v>1002</v>
      </c>
      <c r="E5080" s="23">
        <v>42491</v>
      </c>
      <c r="F5080">
        <v>6</v>
      </c>
      <c r="G5080">
        <v>7</v>
      </c>
      <c r="H5080">
        <v>0.8571428571428571</v>
      </c>
      <c r="I5080">
        <v>5</v>
      </c>
      <c r="J5080">
        <v>27</v>
      </c>
      <c r="K5080">
        <v>0.18518518518518517</v>
      </c>
      <c r="L5080">
        <v>32</v>
      </c>
      <c r="M5080">
        <v>0.84375</v>
      </c>
      <c r="N5080">
        <v>4</v>
      </c>
      <c r="P5080">
        <v>0</v>
      </c>
      <c r="Q5080">
        <v>1</v>
      </c>
      <c r="R5080">
        <v>0</v>
      </c>
      <c r="S5080">
        <v>1</v>
      </c>
    </row>
    <row r="5081" spans="1:19" x14ac:dyDescent="0.2">
      <c r="A5081" t="s">
        <v>16656</v>
      </c>
      <c r="B5081" t="s">
        <v>16657</v>
      </c>
      <c r="C5081" t="s">
        <v>223</v>
      </c>
      <c r="D5081" t="s">
        <v>1000</v>
      </c>
      <c r="E5081" s="23">
        <v>42491</v>
      </c>
      <c r="F5081">
        <v>5</v>
      </c>
      <c r="G5081">
        <v>6</v>
      </c>
      <c r="H5081">
        <v>0.83333333333333337</v>
      </c>
      <c r="I5081">
        <v>56</v>
      </c>
      <c r="J5081">
        <v>75</v>
      </c>
      <c r="K5081">
        <v>0.7466666666666667</v>
      </c>
      <c r="L5081">
        <v>90</v>
      </c>
      <c r="M5081">
        <v>0.83333333333333337</v>
      </c>
      <c r="N5081">
        <v>56</v>
      </c>
      <c r="P5081">
        <v>0</v>
      </c>
      <c r="Q5081">
        <v>0</v>
      </c>
      <c r="R5081" t="e">
        <v>#DIV/0!</v>
      </c>
      <c r="S5081">
        <v>0</v>
      </c>
    </row>
    <row r="5082" spans="1:19" x14ac:dyDescent="0.2">
      <c r="A5082" t="s">
        <v>16835</v>
      </c>
      <c r="B5082" t="s">
        <v>16836</v>
      </c>
      <c r="C5082" t="s">
        <v>224</v>
      </c>
      <c r="D5082" t="s">
        <v>1002</v>
      </c>
      <c r="E5082" s="23">
        <v>42491</v>
      </c>
      <c r="F5082">
        <v>5</v>
      </c>
      <c r="G5082">
        <v>6</v>
      </c>
      <c r="H5082">
        <v>0.83333333333333337</v>
      </c>
      <c r="I5082">
        <v>56</v>
      </c>
      <c r="J5082">
        <v>75</v>
      </c>
      <c r="K5082">
        <v>0.7466666666666667</v>
      </c>
      <c r="L5082">
        <v>90</v>
      </c>
      <c r="M5082">
        <v>0.83333333333333337</v>
      </c>
      <c r="N5082">
        <v>56</v>
      </c>
      <c r="P5082">
        <v>0</v>
      </c>
      <c r="Q5082">
        <v>0</v>
      </c>
      <c r="R5082" t="e">
        <v>#DIV/0!</v>
      </c>
      <c r="S5082">
        <v>0</v>
      </c>
    </row>
    <row r="5083" spans="1:19" x14ac:dyDescent="0.2">
      <c r="A5083" t="s">
        <v>16961</v>
      </c>
      <c r="B5083" t="s">
        <v>16962</v>
      </c>
      <c r="C5083" t="s">
        <v>346</v>
      </c>
      <c r="D5083" t="s">
        <v>1000</v>
      </c>
      <c r="E5083" s="23">
        <v>42491</v>
      </c>
      <c r="F5083">
        <v>5</v>
      </c>
      <c r="G5083">
        <v>5</v>
      </c>
      <c r="H5083">
        <v>1</v>
      </c>
      <c r="I5083">
        <v>15</v>
      </c>
      <c r="J5083">
        <v>26</v>
      </c>
      <c r="K5083">
        <v>0.57692307692307687</v>
      </c>
      <c r="L5083">
        <v>26</v>
      </c>
      <c r="M5083">
        <v>1</v>
      </c>
      <c r="N5083">
        <v>15</v>
      </c>
      <c r="P5083">
        <v>1</v>
      </c>
      <c r="Q5083">
        <v>1</v>
      </c>
      <c r="R5083">
        <v>1</v>
      </c>
      <c r="S5083">
        <v>0</v>
      </c>
    </row>
    <row r="5084" spans="1:19" x14ac:dyDescent="0.2">
      <c r="A5084" t="s">
        <v>17057</v>
      </c>
      <c r="B5084" t="s">
        <v>17058</v>
      </c>
      <c r="C5084" t="s">
        <v>345</v>
      </c>
      <c r="D5084" t="s">
        <v>1002</v>
      </c>
      <c r="E5084" s="23">
        <v>42491</v>
      </c>
      <c r="F5084">
        <v>5</v>
      </c>
      <c r="G5084">
        <v>5</v>
      </c>
      <c r="H5084">
        <v>1</v>
      </c>
      <c r="I5084">
        <v>15</v>
      </c>
      <c r="J5084">
        <v>26</v>
      </c>
      <c r="K5084">
        <v>0.57692307692307687</v>
      </c>
      <c r="L5084">
        <v>26</v>
      </c>
      <c r="M5084">
        <v>1</v>
      </c>
      <c r="N5084">
        <v>15</v>
      </c>
      <c r="P5084">
        <v>1</v>
      </c>
      <c r="Q5084">
        <v>1</v>
      </c>
      <c r="R5084">
        <v>1</v>
      </c>
      <c r="S5084">
        <v>0</v>
      </c>
    </row>
    <row r="5085" spans="1:19" x14ac:dyDescent="0.2">
      <c r="A5085" t="s">
        <v>17272</v>
      </c>
      <c r="B5085" t="s">
        <v>17273</v>
      </c>
      <c r="C5085" t="s">
        <v>225</v>
      </c>
      <c r="D5085" t="s">
        <v>1000</v>
      </c>
      <c r="E5085" s="23">
        <v>42491</v>
      </c>
      <c r="F5085">
        <v>3</v>
      </c>
      <c r="G5085">
        <v>5</v>
      </c>
      <c r="H5085">
        <v>0.6</v>
      </c>
      <c r="I5085">
        <v>35</v>
      </c>
      <c r="J5085">
        <v>30</v>
      </c>
      <c r="K5085">
        <v>1.1666666666666667</v>
      </c>
      <c r="L5085">
        <v>50</v>
      </c>
      <c r="M5085">
        <v>0.6</v>
      </c>
      <c r="N5085">
        <v>35</v>
      </c>
      <c r="P5085">
        <v>0</v>
      </c>
      <c r="Q5085">
        <v>0</v>
      </c>
      <c r="R5085" t="e">
        <v>#DIV/0!</v>
      </c>
      <c r="S5085">
        <v>0</v>
      </c>
    </row>
    <row r="5086" spans="1:19" x14ac:dyDescent="0.2">
      <c r="A5086" t="s">
        <v>17479</v>
      </c>
      <c r="B5086" t="s">
        <v>17480</v>
      </c>
      <c r="C5086" t="s">
        <v>226</v>
      </c>
      <c r="D5086" t="s">
        <v>1002</v>
      </c>
      <c r="E5086" s="23">
        <v>42491</v>
      </c>
      <c r="F5086">
        <v>3</v>
      </c>
      <c r="G5086">
        <v>5</v>
      </c>
      <c r="H5086">
        <v>0.6</v>
      </c>
      <c r="I5086">
        <v>35</v>
      </c>
      <c r="J5086">
        <v>30</v>
      </c>
      <c r="K5086">
        <v>1.1666666666666667</v>
      </c>
      <c r="L5086">
        <v>50</v>
      </c>
      <c r="M5086">
        <v>0.6</v>
      </c>
      <c r="N5086">
        <v>35</v>
      </c>
      <c r="P5086">
        <v>0</v>
      </c>
      <c r="Q5086">
        <v>0</v>
      </c>
      <c r="R5086" t="e">
        <v>#DIV/0!</v>
      </c>
      <c r="S5086">
        <v>0</v>
      </c>
    </row>
    <row r="5087" spans="1:19" x14ac:dyDescent="0.2">
      <c r="A5087" t="s">
        <v>17656</v>
      </c>
      <c r="B5087" t="s">
        <v>17657</v>
      </c>
      <c r="C5087" t="s">
        <v>232</v>
      </c>
      <c r="D5087" t="s">
        <v>1000</v>
      </c>
      <c r="E5087" s="23">
        <v>42491</v>
      </c>
      <c r="F5087">
        <v>17</v>
      </c>
      <c r="G5087">
        <v>14</v>
      </c>
      <c r="H5087">
        <v>1.2142857142857142</v>
      </c>
      <c r="I5087">
        <v>177</v>
      </c>
      <c r="J5087">
        <v>174</v>
      </c>
      <c r="K5087">
        <v>1.0172413793103448</v>
      </c>
      <c r="L5087">
        <v>134</v>
      </c>
      <c r="M5087">
        <v>1.2985074626865671</v>
      </c>
      <c r="N5087">
        <v>177</v>
      </c>
      <c r="P5087">
        <v>0</v>
      </c>
      <c r="Q5087">
        <v>0</v>
      </c>
      <c r="R5087" t="e">
        <v>#DIV/0!</v>
      </c>
      <c r="S5087">
        <v>0</v>
      </c>
    </row>
    <row r="5088" spans="1:19" x14ac:dyDescent="0.2">
      <c r="A5088" t="s">
        <v>17853</v>
      </c>
      <c r="B5088" t="s">
        <v>17854</v>
      </c>
      <c r="C5088" t="s">
        <v>231</v>
      </c>
      <c r="D5088" t="s">
        <v>1002</v>
      </c>
      <c r="E5088" s="23">
        <v>42491</v>
      </c>
      <c r="F5088">
        <v>17</v>
      </c>
      <c r="G5088">
        <v>14</v>
      </c>
      <c r="H5088">
        <v>1.2142857142857142</v>
      </c>
      <c r="I5088">
        <v>177</v>
      </c>
      <c r="J5088">
        <v>174</v>
      </c>
      <c r="K5088">
        <v>1.0172413793103448</v>
      </c>
      <c r="L5088">
        <v>134</v>
      </c>
      <c r="M5088">
        <v>1.2985074626865671</v>
      </c>
      <c r="N5088">
        <v>177</v>
      </c>
      <c r="P5088">
        <v>0</v>
      </c>
      <c r="Q5088">
        <v>0</v>
      </c>
      <c r="R5088" t="e">
        <v>#DIV/0!</v>
      </c>
      <c r="S5088">
        <v>0</v>
      </c>
    </row>
    <row r="5089" spans="1:19" x14ac:dyDescent="0.2">
      <c r="A5089" t="s">
        <v>18030</v>
      </c>
      <c r="B5089" t="s">
        <v>18031</v>
      </c>
      <c r="C5089" t="s">
        <v>317</v>
      </c>
      <c r="D5089" t="s">
        <v>1000</v>
      </c>
      <c r="E5089" s="23">
        <v>42491</v>
      </c>
      <c r="F5089">
        <v>10</v>
      </c>
      <c r="G5089">
        <v>10</v>
      </c>
      <c r="H5089">
        <v>1</v>
      </c>
      <c r="I5089">
        <v>17</v>
      </c>
      <c r="J5089">
        <v>26</v>
      </c>
      <c r="K5089">
        <v>0.65384615384615385</v>
      </c>
      <c r="L5089">
        <v>26</v>
      </c>
      <c r="M5089">
        <v>1</v>
      </c>
      <c r="N5089">
        <v>13</v>
      </c>
      <c r="P5089">
        <v>0</v>
      </c>
      <c r="Q5089">
        <v>0</v>
      </c>
      <c r="R5089" t="e">
        <v>#DIV/0!</v>
      </c>
      <c r="S5089">
        <v>4</v>
      </c>
    </row>
    <row r="5090" spans="1:19" x14ac:dyDescent="0.2">
      <c r="A5090" t="s">
        <v>18209</v>
      </c>
      <c r="B5090" t="s">
        <v>18210</v>
      </c>
      <c r="C5090" t="s">
        <v>316</v>
      </c>
      <c r="D5090" t="s">
        <v>1002</v>
      </c>
      <c r="E5090" s="23">
        <v>42491</v>
      </c>
      <c r="F5090">
        <v>10</v>
      </c>
      <c r="G5090">
        <v>10</v>
      </c>
      <c r="H5090">
        <v>1</v>
      </c>
      <c r="I5090">
        <v>17</v>
      </c>
      <c r="J5090">
        <v>26</v>
      </c>
      <c r="K5090">
        <v>0.65384615384615385</v>
      </c>
      <c r="L5090">
        <v>26</v>
      </c>
      <c r="M5090">
        <v>1</v>
      </c>
      <c r="N5090">
        <v>13</v>
      </c>
      <c r="P5090">
        <v>0</v>
      </c>
      <c r="Q5090">
        <v>0</v>
      </c>
      <c r="R5090" t="e">
        <v>#DIV/0!</v>
      </c>
      <c r="S5090">
        <v>4</v>
      </c>
    </row>
    <row r="5091" spans="1:19" x14ac:dyDescent="0.2">
      <c r="A5091" t="s">
        <v>18462</v>
      </c>
      <c r="B5091" t="s">
        <v>18463</v>
      </c>
      <c r="C5091" t="s">
        <v>214</v>
      </c>
      <c r="D5091" t="s">
        <v>1000</v>
      </c>
      <c r="E5091" s="23">
        <v>42491</v>
      </c>
      <c r="F5091">
        <v>15</v>
      </c>
      <c r="G5091">
        <v>17</v>
      </c>
      <c r="H5091">
        <v>0.88235294117647056</v>
      </c>
      <c r="I5091">
        <v>104</v>
      </c>
      <c r="J5091">
        <v>125</v>
      </c>
      <c r="K5091">
        <v>0.83199999999999996</v>
      </c>
      <c r="L5091">
        <v>145</v>
      </c>
      <c r="M5091">
        <v>0.86206896551724133</v>
      </c>
      <c r="N5091">
        <v>93</v>
      </c>
      <c r="P5091">
        <v>8</v>
      </c>
      <c r="Q5091">
        <v>15</v>
      </c>
      <c r="R5091">
        <v>0.53333333333333333</v>
      </c>
      <c r="S5091">
        <v>11</v>
      </c>
    </row>
    <row r="5092" spans="1:19" x14ac:dyDescent="0.2">
      <c r="A5092" t="s">
        <v>18641</v>
      </c>
      <c r="B5092" t="s">
        <v>18642</v>
      </c>
      <c r="C5092" t="s">
        <v>215</v>
      </c>
      <c r="D5092" t="s">
        <v>1002</v>
      </c>
      <c r="E5092" s="23">
        <v>42491</v>
      </c>
      <c r="F5092">
        <v>7</v>
      </c>
      <c r="G5092">
        <v>7</v>
      </c>
      <c r="H5092">
        <v>1</v>
      </c>
      <c r="I5092">
        <v>33</v>
      </c>
      <c r="J5092">
        <v>45</v>
      </c>
      <c r="K5092">
        <v>0.73333333333333328</v>
      </c>
      <c r="L5092">
        <v>45</v>
      </c>
      <c r="M5092">
        <v>1</v>
      </c>
      <c r="N5092">
        <v>26</v>
      </c>
      <c r="O5092">
        <v>1.05</v>
      </c>
      <c r="P5092">
        <v>5</v>
      </c>
      <c r="Q5092">
        <v>10</v>
      </c>
      <c r="R5092">
        <v>0.5</v>
      </c>
      <c r="S5092">
        <v>7</v>
      </c>
    </row>
    <row r="5093" spans="1:19" x14ac:dyDescent="0.2">
      <c r="A5093" t="s">
        <v>18818</v>
      </c>
      <c r="B5093" t="s">
        <v>18819</v>
      </c>
      <c r="C5093" t="s">
        <v>216</v>
      </c>
      <c r="D5093" t="s">
        <v>1002</v>
      </c>
      <c r="E5093" s="23">
        <v>42491</v>
      </c>
      <c r="F5093">
        <v>8</v>
      </c>
      <c r="G5093">
        <v>10</v>
      </c>
      <c r="H5093">
        <v>0.8</v>
      </c>
      <c r="I5093">
        <v>71</v>
      </c>
      <c r="J5093">
        <v>80</v>
      </c>
      <c r="K5093">
        <v>0.88749999999999996</v>
      </c>
      <c r="L5093">
        <v>100</v>
      </c>
      <c r="M5093">
        <v>0.8</v>
      </c>
      <c r="N5093">
        <v>67</v>
      </c>
      <c r="P5093">
        <v>3</v>
      </c>
      <c r="Q5093">
        <v>5</v>
      </c>
      <c r="R5093">
        <v>0.6</v>
      </c>
      <c r="S5093">
        <v>4</v>
      </c>
    </row>
    <row r="5094" spans="1:19" x14ac:dyDescent="0.2">
      <c r="A5094" t="s">
        <v>18995</v>
      </c>
      <c r="B5094" t="s">
        <v>18996</v>
      </c>
      <c r="C5094" t="s">
        <v>229</v>
      </c>
      <c r="D5094" t="s">
        <v>1002</v>
      </c>
      <c r="E5094" s="23">
        <v>42491</v>
      </c>
      <c r="F5094">
        <v>1</v>
      </c>
      <c r="G5094">
        <v>2</v>
      </c>
      <c r="H5094">
        <v>0.5</v>
      </c>
      <c r="I5094">
        <v>9</v>
      </c>
      <c r="J5094">
        <v>10</v>
      </c>
      <c r="K5094">
        <v>0.9</v>
      </c>
      <c r="L5094">
        <v>15</v>
      </c>
      <c r="M5094">
        <v>0.66666666666666663</v>
      </c>
      <c r="N5094">
        <v>7</v>
      </c>
      <c r="P5094">
        <v>0</v>
      </c>
      <c r="Q5094">
        <v>0</v>
      </c>
      <c r="R5094" t="e">
        <v>#DIV/0!</v>
      </c>
      <c r="S5094">
        <v>2</v>
      </c>
    </row>
    <row r="5095" spans="1:19" x14ac:dyDescent="0.2">
      <c r="A5095" t="s">
        <v>19172</v>
      </c>
      <c r="B5095" t="s">
        <v>19173</v>
      </c>
      <c r="C5095" t="s">
        <v>230</v>
      </c>
      <c r="D5095" t="s">
        <v>1000</v>
      </c>
      <c r="E5095" s="23">
        <v>42491</v>
      </c>
      <c r="F5095">
        <v>1</v>
      </c>
      <c r="G5095">
        <v>2</v>
      </c>
      <c r="H5095">
        <v>0.5</v>
      </c>
      <c r="I5095">
        <v>9</v>
      </c>
      <c r="J5095">
        <v>10</v>
      </c>
      <c r="K5095">
        <v>0.9</v>
      </c>
      <c r="L5095">
        <v>15</v>
      </c>
      <c r="M5095">
        <v>0.66666666666666663</v>
      </c>
      <c r="N5095">
        <v>7</v>
      </c>
      <c r="P5095">
        <v>0</v>
      </c>
      <c r="Q5095">
        <v>0</v>
      </c>
      <c r="R5095" t="e">
        <v>#DIV/0!</v>
      </c>
      <c r="S5095">
        <v>2</v>
      </c>
    </row>
    <row r="5096" spans="1:19" x14ac:dyDescent="0.2">
      <c r="A5096" t="s">
        <v>19351</v>
      </c>
      <c r="B5096" t="s">
        <v>19352</v>
      </c>
      <c r="C5096" t="s">
        <v>234</v>
      </c>
      <c r="D5096" t="s">
        <v>1000</v>
      </c>
      <c r="E5096" s="23">
        <v>42491</v>
      </c>
      <c r="F5096">
        <v>3</v>
      </c>
      <c r="G5096">
        <v>3</v>
      </c>
      <c r="H5096">
        <v>1</v>
      </c>
      <c r="I5096">
        <v>16</v>
      </c>
      <c r="J5096">
        <v>30</v>
      </c>
      <c r="K5096">
        <v>0.53333333333333333</v>
      </c>
      <c r="L5096">
        <v>30</v>
      </c>
      <c r="M5096">
        <v>1</v>
      </c>
      <c r="N5096">
        <v>14</v>
      </c>
      <c r="P5096">
        <v>0</v>
      </c>
      <c r="Q5096">
        <v>0</v>
      </c>
      <c r="R5096" t="e">
        <v>#DIV/0!</v>
      </c>
      <c r="S5096">
        <v>2</v>
      </c>
    </row>
    <row r="5097" spans="1:19" x14ac:dyDescent="0.2">
      <c r="A5097" t="s">
        <v>19530</v>
      </c>
      <c r="B5097" t="s">
        <v>19531</v>
      </c>
      <c r="C5097" t="s">
        <v>233</v>
      </c>
      <c r="D5097" t="s">
        <v>1002</v>
      </c>
      <c r="E5097" s="23">
        <v>42491</v>
      </c>
      <c r="F5097">
        <v>3</v>
      </c>
      <c r="G5097">
        <v>3</v>
      </c>
      <c r="H5097">
        <v>1</v>
      </c>
      <c r="I5097">
        <v>16</v>
      </c>
      <c r="J5097">
        <v>30</v>
      </c>
      <c r="K5097">
        <v>0.53333333333333333</v>
      </c>
      <c r="L5097">
        <v>30</v>
      </c>
      <c r="M5097">
        <v>1</v>
      </c>
      <c r="N5097">
        <v>14</v>
      </c>
      <c r="P5097">
        <v>0</v>
      </c>
      <c r="Q5097">
        <v>0</v>
      </c>
      <c r="R5097" t="e">
        <v>#DIV/0!</v>
      </c>
      <c r="S5097">
        <v>2</v>
      </c>
    </row>
    <row r="5098" spans="1:19" x14ac:dyDescent="0.2">
      <c r="A5098" t="s">
        <v>19628</v>
      </c>
      <c r="B5098" t="s">
        <v>19629</v>
      </c>
      <c r="C5098" t="s">
        <v>342</v>
      </c>
      <c r="D5098" t="s">
        <v>1000</v>
      </c>
      <c r="E5098" s="23">
        <v>42491</v>
      </c>
      <c r="F5098">
        <v>4</v>
      </c>
      <c r="G5098">
        <v>4</v>
      </c>
      <c r="H5098">
        <v>1</v>
      </c>
      <c r="I5098">
        <v>39</v>
      </c>
      <c r="J5098">
        <v>40</v>
      </c>
      <c r="K5098">
        <v>0.97499999999999998</v>
      </c>
      <c r="L5098">
        <v>40</v>
      </c>
      <c r="M5098">
        <v>1</v>
      </c>
      <c r="N5098">
        <v>39</v>
      </c>
      <c r="P5098">
        <v>0</v>
      </c>
      <c r="Q5098">
        <v>0</v>
      </c>
      <c r="R5098" t="e">
        <v>#DIV/0!</v>
      </c>
      <c r="S5098">
        <v>0</v>
      </c>
    </row>
    <row r="5099" spans="1:19" x14ac:dyDescent="0.2">
      <c r="A5099" t="s">
        <v>19728</v>
      </c>
      <c r="B5099" t="s">
        <v>19729</v>
      </c>
      <c r="C5099" t="s">
        <v>340</v>
      </c>
      <c r="D5099" t="s">
        <v>1002</v>
      </c>
      <c r="E5099" s="23">
        <v>42491</v>
      </c>
      <c r="F5099">
        <v>4</v>
      </c>
      <c r="G5099">
        <v>4</v>
      </c>
      <c r="H5099">
        <v>1</v>
      </c>
      <c r="I5099">
        <v>39</v>
      </c>
      <c r="J5099">
        <v>40</v>
      </c>
      <c r="K5099">
        <v>0.97499999999999998</v>
      </c>
      <c r="L5099">
        <v>40</v>
      </c>
      <c r="M5099">
        <v>1</v>
      </c>
      <c r="N5099">
        <v>39</v>
      </c>
      <c r="P5099">
        <v>0</v>
      </c>
      <c r="Q5099">
        <v>0</v>
      </c>
      <c r="R5099" t="e">
        <v>#DIV/0!</v>
      </c>
      <c r="S5099">
        <v>0</v>
      </c>
    </row>
    <row r="5100" spans="1:19" x14ac:dyDescent="0.2">
      <c r="A5100" t="s">
        <v>19905</v>
      </c>
      <c r="B5100" t="s">
        <v>19906</v>
      </c>
      <c r="C5100" t="s">
        <v>220</v>
      </c>
      <c r="D5100" t="s">
        <v>1000</v>
      </c>
      <c r="E5100" s="23">
        <v>42491</v>
      </c>
      <c r="F5100">
        <v>15</v>
      </c>
      <c r="G5100">
        <v>16</v>
      </c>
      <c r="H5100">
        <v>0.9375</v>
      </c>
      <c r="I5100">
        <v>32</v>
      </c>
      <c r="J5100">
        <v>44</v>
      </c>
      <c r="K5100">
        <v>0.72727272727272729</v>
      </c>
      <c r="L5100">
        <v>48</v>
      </c>
      <c r="M5100">
        <v>0.91666666666666663</v>
      </c>
      <c r="N5100">
        <v>21</v>
      </c>
      <c r="P5100">
        <v>3</v>
      </c>
      <c r="Q5100">
        <v>5</v>
      </c>
      <c r="R5100">
        <v>0.6</v>
      </c>
      <c r="S5100">
        <v>11</v>
      </c>
    </row>
    <row r="5101" spans="1:19" x14ac:dyDescent="0.2">
      <c r="A5101" t="s">
        <v>20084</v>
      </c>
      <c r="B5101" t="s">
        <v>20085</v>
      </c>
      <c r="C5101" t="s">
        <v>221</v>
      </c>
      <c r="D5101" t="s">
        <v>1002</v>
      </c>
      <c r="E5101" s="23">
        <v>42491</v>
      </c>
      <c r="F5101">
        <v>11</v>
      </c>
      <c r="G5101">
        <v>12</v>
      </c>
      <c r="H5101">
        <v>0.91666666666666663</v>
      </c>
      <c r="I5101">
        <v>28</v>
      </c>
      <c r="J5101">
        <v>36</v>
      </c>
      <c r="K5101">
        <v>0.77777777777777779</v>
      </c>
      <c r="L5101">
        <v>40</v>
      </c>
      <c r="M5101">
        <v>0.9</v>
      </c>
      <c r="N5101">
        <v>18</v>
      </c>
      <c r="O5101">
        <v>0.74321739130434772</v>
      </c>
      <c r="P5101">
        <v>3</v>
      </c>
      <c r="Q5101">
        <v>5</v>
      </c>
      <c r="R5101">
        <v>0.6</v>
      </c>
      <c r="S5101">
        <v>10</v>
      </c>
    </row>
    <row r="5102" spans="1:19" x14ac:dyDescent="0.2">
      <c r="A5102" t="s">
        <v>20261</v>
      </c>
      <c r="B5102" t="s">
        <v>20262</v>
      </c>
      <c r="C5102" t="s">
        <v>222</v>
      </c>
      <c r="D5102" t="s">
        <v>1002</v>
      </c>
      <c r="E5102" s="23">
        <v>42491</v>
      </c>
      <c r="F5102">
        <v>4</v>
      </c>
      <c r="G5102">
        <v>4</v>
      </c>
      <c r="H5102">
        <v>1</v>
      </c>
      <c r="I5102">
        <v>4</v>
      </c>
      <c r="J5102">
        <v>8</v>
      </c>
      <c r="K5102">
        <v>0.5</v>
      </c>
      <c r="L5102">
        <v>8</v>
      </c>
      <c r="M5102">
        <v>1</v>
      </c>
      <c r="N5102">
        <v>3</v>
      </c>
      <c r="O5102">
        <v>0.84799999999999998</v>
      </c>
      <c r="P5102">
        <v>0</v>
      </c>
      <c r="Q5102">
        <v>0</v>
      </c>
      <c r="R5102" t="e">
        <v>#DIV/0!</v>
      </c>
      <c r="S5102">
        <v>1</v>
      </c>
    </row>
    <row r="5103" spans="1:19" x14ac:dyDescent="0.2">
      <c r="A5103" t="s">
        <v>20438</v>
      </c>
      <c r="B5103" t="s">
        <v>20439</v>
      </c>
      <c r="C5103" t="s">
        <v>211</v>
      </c>
      <c r="D5103" t="s">
        <v>1002</v>
      </c>
      <c r="E5103" s="23">
        <v>42491</v>
      </c>
      <c r="F5103">
        <v>3</v>
      </c>
      <c r="G5103">
        <v>3</v>
      </c>
      <c r="H5103">
        <v>1</v>
      </c>
      <c r="I5103">
        <v>42</v>
      </c>
      <c r="J5103">
        <v>24</v>
      </c>
      <c r="K5103">
        <v>1.75</v>
      </c>
      <c r="L5103">
        <v>36</v>
      </c>
      <c r="M5103">
        <v>0.66666666666666663</v>
      </c>
      <c r="N5103">
        <v>40</v>
      </c>
      <c r="P5103">
        <v>1</v>
      </c>
      <c r="Q5103">
        <v>3</v>
      </c>
      <c r="R5103">
        <v>0.33333333333333331</v>
      </c>
      <c r="S5103">
        <v>2</v>
      </c>
    </row>
    <row r="5104" spans="1:19" x14ac:dyDescent="0.2">
      <c r="A5104" t="s">
        <v>20615</v>
      </c>
      <c r="B5104" t="s">
        <v>20616</v>
      </c>
      <c r="C5104" t="s">
        <v>207</v>
      </c>
      <c r="D5104" t="s">
        <v>1000</v>
      </c>
      <c r="E5104" s="23">
        <v>42491</v>
      </c>
      <c r="F5104">
        <v>12</v>
      </c>
      <c r="G5104">
        <v>12</v>
      </c>
      <c r="H5104">
        <v>1</v>
      </c>
      <c r="I5104">
        <v>81</v>
      </c>
      <c r="J5104">
        <v>84</v>
      </c>
      <c r="K5104">
        <v>0.9642857142857143</v>
      </c>
      <c r="L5104">
        <v>96</v>
      </c>
      <c r="M5104">
        <v>0.875</v>
      </c>
      <c r="N5104">
        <v>77</v>
      </c>
      <c r="P5104">
        <v>5</v>
      </c>
      <c r="Q5104">
        <v>7</v>
      </c>
      <c r="R5104">
        <v>0.7142857142857143</v>
      </c>
      <c r="S5104">
        <v>4</v>
      </c>
    </row>
    <row r="5105" spans="1:19" x14ac:dyDescent="0.2">
      <c r="A5105" t="s">
        <v>20859</v>
      </c>
      <c r="B5105" t="s">
        <v>20860</v>
      </c>
      <c r="C5105" t="s">
        <v>210</v>
      </c>
      <c r="D5105" t="s">
        <v>1002</v>
      </c>
      <c r="E5105" s="23">
        <v>42491</v>
      </c>
      <c r="F5105">
        <v>7</v>
      </c>
      <c r="G5105">
        <v>7</v>
      </c>
      <c r="H5105">
        <v>1</v>
      </c>
      <c r="I5105">
        <v>22</v>
      </c>
      <c r="J5105">
        <v>50</v>
      </c>
      <c r="K5105">
        <v>0.44</v>
      </c>
      <c r="L5105">
        <v>50</v>
      </c>
      <c r="M5105">
        <v>1</v>
      </c>
      <c r="N5105">
        <v>20</v>
      </c>
      <c r="O5105">
        <v>0.9</v>
      </c>
      <c r="P5105">
        <v>4</v>
      </c>
      <c r="Q5105">
        <v>4</v>
      </c>
      <c r="R5105">
        <v>1</v>
      </c>
      <c r="S5105">
        <v>2</v>
      </c>
    </row>
    <row r="5106" spans="1:19" x14ac:dyDescent="0.2">
      <c r="A5106" t="s">
        <v>21036</v>
      </c>
      <c r="B5106" t="s">
        <v>21037</v>
      </c>
      <c r="C5106" t="s">
        <v>208</v>
      </c>
      <c r="D5106" t="s">
        <v>1002</v>
      </c>
      <c r="E5106" s="23">
        <v>42491</v>
      </c>
      <c r="F5106">
        <v>2</v>
      </c>
      <c r="G5106">
        <v>2</v>
      </c>
      <c r="H5106">
        <v>1</v>
      </c>
      <c r="I5106">
        <v>17</v>
      </c>
      <c r="J5106">
        <v>10</v>
      </c>
      <c r="K5106">
        <v>1.7</v>
      </c>
      <c r="L5106">
        <v>10</v>
      </c>
      <c r="M5106">
        <v>1</v>
      </c>
      <c r="N5106">
        <v>17</v>
      </c>
      <c r="P5106">
        <v>0</v>
      </c>
      <c r="Q5106">
        <v>0</v>
      </c>
      <c r="R5106" t="e">
        <v>#DIV/0!</v>
      </c>
      <c r="S5106">
        <v>0</v>
      </c>
    </row>
    <row r="5107" spans="1:19" x14ac:dyDescent="0.2">
      <c r="A5107" t="s">
        <v>21291</v>
      </c>
      <c r="B5107" t="s">
        <v>21292</v>
      </c>
      <c r="C5107" t="s">
        <v>213</v>
      </c>
      <c r="D5107" t="s">
        <v>1002</v>
      </c>
      <c r="E5107" s="23">
        <v>42491</v>
      </c>
      <c r="F5107">
        <v>2</v>
      </c>
      <c r="G5107">
        <v>3</v>
      </c>
      <c r="H5107">
        <v>0.66666666666666663</v>
      </c>
      <c r="I5107">
        <v>10</v>
      </c>
      <c r="J5107">
        <v>18</v>
      </c>
      <c r="K5107">
        <v>0.55555555555555558</v>
      </c>
      <c r="L5107">
        <v>25</v>
      </c>
      <c r="M5107">
        <v>0.72</v>
      </c>
      <c r="N5107">
        <v>9</v>
      </c>
      <c r="P5107">
        <v>3</v>
      </c>
      <c r="Q5107">
        <v>6</v>
      </c>
      <c r="R5107">
        <v>0.5</v>
      </c>
      <c r="S5107">
        <v>1</v>
      </c>
    </row>
    <row r="5108" spans="1:19" x14ac:dyDescent="0.2">
      <c r="A5108" t="s">
        <v>21533</v>
      </c>
      <c r="B5108" t="s">
        <v>21534</v>
      </c>
      <c r="C5108" t="s">
        <v>212</v>
      </c>
      <c r="D5108" t="s">
        <v>1000</v>
      </c>
      <c r="E5108" s="23">
        <v>42491</v>
      </c>
      <c r="F5108">
        <v>2</v>
      </c>
      <c r="G5108">
        <v>3</v>
      </c>
      <c r="H5108">
        <v>0.66666666666666663</v>
      </c>
      <c r="I5108">
        <v>10</v>
      </c>
      <c r="J5108">
        <v>18</v>
      </c>
      <c r="K5108">
        <v>0.55555555555555558</v>
      </c>
      <c r="L5108">
        <v>25</v>
      </c>
      <c r="M5108">
        <v>0.72</v>
      </c>
      <c r="N5108">
        <v>9</v>
      </c>
      <c r="P5108">
        <v>3</v>
      </c>
      <c r="Q5108">
        <v>6</v>
      </c>
      <c r="R5108">
        <v>0.5</v>
      </c>
      <c r="S5108">
        <v>1</v>
      </c>
    </row>
    <row r="5109" spans="1:19" x14ac:dyDescent="0.2">
      <c r="A5109" t="s">
        <v>21742</v>
      </c>
      <c r="B5109" t="s">
        <v>21743</v>
      </c>
      <c r="C5109" t="s">
        <v>217</v>
      </c>
      <c r="D5109" t="s">
        <v>1000</v>
      </c>
      <c r="E5109" s="23">
        <v>42491</v>
      </c>
      <c r="F5109">
        <v>4</v>
      </c>
      <c r="G5109">
        <v>4</v>
      </c>
      <c r="H5109">
        <v>1</v>
      </c>
      <c r="I5109">
        <v>2</v>
      </c>
      <c r="J5109">
        <v>20</v>
      </c>
      <c r="K5109">
        <v>0.1</v>
      </c>
      <c r="L5109">
        <v>20</v>
      </c>
      <c r="M5109">
        <v>1</v>
      </c>
      <c r="N5109">
        <v>2</v>
      </c>
      <c r="P5109">
        <v>0</v>
      </c>
      <c r="Q5109">
        <v>0</v>
      </c>
      <c r="R5109" t="e">
        <v>#DIV/0!</v>
      </c>
      <c r="S5109">
        <v>0</v>
      </c>
    </row>
    <row r="5110" spans="1:19" x14ac:dyDescent="0.2">
      <c r="A5110" t="s">
        <v>21986</v>
      </c>
      <c r="B5110" t="s">
        <v>21987</v>
      </c>
      <c r="C5110" t="s">
        <v>218</v>
      </c>
      <c r="D5110" t="s">
        <v>1002</v>
      </c>
      <c r="E5110" s="23">
        <v>42491</v>
      </c>
      <c r="F5110">
        <v>4</v>
      </c>
      <c r="G5110">
        <v>4</v>
      </c>
      <c r="H5110">
        <v>1</v>
      </c>
      <c r="I5110">
        <v>2</v>
      </c>
      <c r="J5110">
        <v>20</v>
      </c>
      <c r="K5110">
        <v>0.1</v>
      </c>
      <c r="L5110">
        <v>20</v>
      </c>
      <c r="M5110">
        <v>1</v>
      </c>
      <c r="N5110">
        <v>2</v>
      </c>
      <c r="P5110">
        <v>0</v>
      </c>
      <c r="Q5110">
        <v>0</v>
      </c>
      <c r="R5110" t="e">
        <v>#DIV/0!</v>
      </c>
      <c r="S5110">
        <v>0</v>
      </c>
    </row>
    <row r="5111" spans="1:19" x14ac:dyDescent="0.2">
      <c r="A5111" t="s">
        <v>22163</v>
      </c>
      <c r="B5111" t="s">
        <v>22164</v>
      </c>
      <c r="C5111" t="s">
        <v>219</v>
      </c>
      <c r="D5111" t="s">
        <v>1002</v>
      </c>
      <c r="E5111" s="23">
        <v>42491</v>
      </c>
      <c r="H5111" t="e">
        <v>#DIV/0!</v>
      </c>
      <c r="K5111" t="e">
        <v>#DIV/0!</v>
      </c>
      <c r="M5111" t="e">
        <v>#DIV/0!</v>
      </c>
      <c r="R5111" t="e">
        <v>#DIV/0!</v>
      </c>
    </row>
    <row r="5112" spans="1:19" x14ac:dyDescent="0.2">
      <c r="A5112" t="s">
        <v>9333</v>
      </c>
      <c r="B5112" t="s">
        <v>9334</v>
      </c>
      <c r="C5112" t="s">
        <v>211</v>
      </c>
      <c r="D5112" t="s">
        <v>1000</v>
      </c>
      <c r="E5112" s="23">
        <v>42522</v>
      </c>
      <c r="F5112">
        <v>3</v>
      </c>
      <c r="G5112">
        <v>3</v>
      </c>
      <c r="H5112">
        <v>1</v>
      </c>
      <c r="I5112">
        <v>34</v>
      </c>
      <c r="J5112">
        <v>36</v>
      </c>
      <c r="K5112">
        <v>0.94444444444444442</v>
      </c>
      <c r="L5112">
        <v>36</v>
      </c>
      <c r="M5112">
        <v>1</v>
      </c>
      <c r="N5112">
        <v>26</v>
      </c>
      <c r="P5112">
        <v>0</v>
      </c>
      <c r="Q5112">
        <v>16</v>
      </c>
      <c r="R5112">
        <v>0</v>
      </c>
      <c r="S5112">
        <v>8</v>
      </c>
    </row>
    <row r="5113" spans="1:19" x14ac:dyDescent="0.2">
      <c r="A5113" t="s">
        <v>8494</v>
      </c>
      <c r="B5113" t="s">
        <v>8495</v>
      </c>
      <c r="C5113" t="s">
        <v>213</v>
      </c>
      <c r="D5113" t="s">
        <v>1000</v>
      </c>
      <c r="E5113" s="23">
        <v>42522</v>
      </c>
      <c r="F5113">
        <v>2</v>
      </c>
      <c r="G5113">
        <v>3</v>
      </c>
      <c r="H5113">
        <v>0.66666666666666663</v>
      </c>
      <c r="I5113">
        <v>12</v>
      </c>
      <c r="J5113">
        <v>18</v>
      </c>
      <c r="K5113">
        <v>0.66666666666666663</v>
      </c>
      <c r="L5113">
        <v>25</v>
      </c>
      <c r="M5113">
        <v>0.72</v>
      </c>
      <c r="N5113">
        <v>9</v>
      </c>
      <c r="P5113">
        <v>0</v>
      </c>
      <c r="Q5113">
        <v>0</v>
      </c>
      <c r="R5113" t="e">
        <v>#DIV/0!</v>
      </c>
      <c r="S5113">
        <v>3</v>
      </c>
    </row>
    <row r="5114" spans="1:19" x14ac:dyDescent="0.2">
      <c r="A5114" t="s">
        <v>5070</v>
      </c>
      <c r="B5114" t="s">
        <v>5071</v>
      </c>
      <c r="C5114" t="s">
        <v>229</v>
      </c>
      <c r="D5114" t="s">
        <v>1000</v>
      </c>
      <c r="E5114" s="23">
        <v>42522</v>
      </c>
      <c r="F5114">
        <v>1</v>
      </c>
      <c r="G5114">
        <v>2</v>
      </c>
      <c r="H5114">
        <v>0.5</v>
      </c>
      <c r="I5114">
        <v>6</v>
      </c>
      <c r="J5114">
        <v>10</v>
      </c>
      <c r="K5114">
        <v>0.6</v>
      </c>
      <c r="L5114">
        <v>15</v>
      </c>
      <c r="M5114">
        <v>0.66666666666666663</v>
      </c>
      <c r="N5114">
        <v>2</v>
      </c>
      <c r="P5114">
        <v>3</v>
      </c>
      <c r="Q5114">
        <v>6</v>
      </c>
      <c r="R5114">
        <v>0.5</v>
      </c>
      <c r="S5114">
        <v>4</v>
      </c>
    </row>
    <row r="5115" spans="1:19" x14ac:dyDescent="0.2">
      <c r="A5115" t="s">
        <v>11080</v>
      </c>
      <c r="B5115" t="s">
        <v>11081</v>
      </c>
      <c r="C5115" t="s">
        <v>228</v>
      </c>
      <c r="D5115" t="s">
        <v>1000</v>
      </c>
      <c r="E5115" s="23">
        <v>42522</v>
      </c>
      <c r="F5115">
        <v>1</v>
      </c>
      <c r="G5115">
        <v>2</v>
      </c>
      <c r="H5115">
        <v>0.5</v>
      </c>
      <c r="I5115">
        <v>5</v>
      </c>
      <c r="J5115">
        <v>10</v>
      </c>
      <c r="K5115">
        <v>0.5</v>
      </c>
      <c r="L5115">
        <v>15</v>
      </c>
      <c r="M5115">
        <v>0.66666666666666663</v>
      </c>
      <c r="N5115">
        <v>4</v>
      </c>
      <c r="P5115">
        <v>0</v>
      </c>
      <c r="Q5115">
        <v>0</v>
      </c>
      <c r="R5115" t="e">
        <v>#DIV/0!</v>
      </c>
      <c r="S5115">
        <v>1</v>
      </c>
    </row>
    <row r="5116" spans="1:19" x14ac:dyDescent="0.2">
      <c r="A5116" t="s">
        <v>5694</v>
      </c>
      <c r="B5116" t="s">
        <v>5695</v>
      </c>
      <c r="C5116" t="s">
        <v>1047</v>
      </c>
      <c r="D5116" t="s">
        <v>1000</v>
      </c>
      <c r="E5116" s="23">
        <v>42522</v>
      </c>
      <c r="F5116">
        <v>5</v>
      </c>
      <c r="G5116">
        <v>5</v>
      </c>
      <c r="H5116">
        <v>1</v>
      </c>
      <c r="I5116">
        <v>20</v>
      </c>
      <c r="J5116">
        <v>25</v>
      </c>
      <c r="K5116">
        <v>0.8</v>
      </c>
      <c r="L5116">
        <v>25</v>
      </c>
      <c r="M5116">
        <v>1</v>
      </c>
      <c r="N5116">
        <v>20</v>
      </c>
      <c r="P5116">
        <v>0</v>
      </c>
      <c r="Q5116">
        <v>0</v>
      </c>
      <c r="R5116" t="e">
        <v>#DIV/0!</v>
      </c>
      <c r="S5116">
        <v>0</v>
      </c>
    </row>
    <row r="5117" spans="1:19" x14ac:dyDescent="0.2">
      <c r="A5117" t="s">
        <v>13224</v>
      </c>
      <c r="B5117" t="s">
        <v>13136</v>
      </c>
      <c r="C5117" t="s">
        <v>1051</v>
      </c>
      <c r="D5117" t="s">
        <v>1002</v>
      </c>
      <c r="E5117" s="23">
        <v>42522</v>
      </c>
      <c r="F5117">
        <v>1</v>
      </c>
      <c r="G5117">
        <v>3</v>
      </c>
      <c r="H5117">
        <v>0.33333333333333331</v>
      </c>
      <c r="I5117">
        <v>2</v>
      </c>
      <c r="J5117">
        <v>5</v>
      </c>
      <c r="K5117">
        <v>0.4</v>
      </c>
      <c r="L5117">
        <v>15</v>
      </c>
      <c r="M5117">
        <v>0.33333333333333331</v>
      </c>
      <c r="N5117">
        <v>2</v>
      </c>
      <c r="P5117">
        <v>0</v>
      </c>
      <c r="Q5117">
        <v>0</v>
      </c>
      <c r="R5117" t="e">
        <v>#DIV/0!</v>
      </c>
      <c r="S5117">
        <v>0</v>
      </c>
    </row>
    <row r="5118" spans="1:19" x14ac:dyDescent="0.2">
      <c r="A5118" t="s">
        <v>10571</v>
      </c>
      <c r="B5118" t="s">
        <v>10572</v>
      </c>
      <c r="C5118" t="s">
        <v>205</v>
      </c>
      <c r="D5118" t="s">
        <v>1000</v>
      </c>
      <c r="E5118" s="23">
        <v>42522</v>
      </c>
      <c r="F5118">
        <v>3</v>
      </c>
      <c r="G5118">
        <v>3</v>
      </c>
      <c r="H5118">
        <v>1</v>
      </c>
      <c r="I5118">
        <v>17</v>
      </c>
      <c r="J5118">
        <v>30</v>
      </c>
      <c r="K5118">
        <v>0.56666666666666665</v>
      </c>
      <c r="L5118">
        <v>30</v>
      </c>
      <c r="M5118">
        <v>1</v>
      </c>
      <c r="N5118">
        <v>13</v>
      </c>
      <c r="O5118">
        <v>1.075</v>
      </c>
      <c r="P5118">
        <v>3</v>
      </c>
      <c r="Q5118">
        <v>3</v>
      </c>
      <c r="R5118">
        <v>1</v>
      </c>
      <c r="S5118">
        <v>4</v>
      </c>
    </row>
    <row r="5119" spans="1:19" x14ac:dyDescent="0.2">
      <c r="A5119" t="s">
        <v>8918</v>
      </c>
      <c r="B5119" t="s">
        <v>8919</v>
      </c>
      <c r="C5119" t="s">
        <v>210</v>
      </c>
      <c r="D5119" t="s">
        <v>1000</v>
      </c>
      <c r="E5119" s="23">
        <v>42522</v>
      </c>
      <c r="F5119">
        <v>7</v>
      </c>
      <c r="G5119">
        <v>7</v>
      </c>
      <c r="H5119">
        <v>1</v>
      </c>
      <c r="I5119">
        <v>22</v>
      </c>
      <c r="J5119">
        <v>50</v>
      </c>
      <c r="K5119">
        <v>0.44</v>
      </c>
      <c r="L5119">
        <v>50</v>
      </c>
      <c r="M5119">
        <v>1</v>
      </c>
      <c r="N5119">
        <v>17</v>
      </c>
      <c r="O5119">
        <v>0.875</v>
      </c>
      <c r="P5119">
        <v>5</v>
      </c>
      <c r="Q5119">
        <v>5</v>
      </c>
      <c r="R5119">
        <v>1</v>
      </c>
      <c r="S5119">
        <v>5</v>
      </c>
    </row>
    <row r="5120" spans="1:19" x14ac:dyDescent="0.2">
      <c r="A5120" t="s">
        <v>6113</v>
      </c>
      <c r="B5120" t="s">
        <v>6114</v>
      </c>
      <c r="C5120" t="s">
        <v>215</v>
      </c>
      <c r="D5120" t="s">
        <v>1000</v>
      </c>
      <c r="E5120" s="23">
        <v>42522</v>
      </c>
      <c r="F5120">
        <v>7</v>
      </c>
      <c r="G5120">
        <v>7</v>
      </c>
      <c r="H5120">
        <v>1</v>
      </c>
      <c r="I5120">
        <v>28</v>
      </c>
      <c r="J5120">
        <v>45</v>
      </c>
      <c r="K5120">
        <v>0.62222222222222223</v>
      </c>
      <c r="L5120">
        <v>45</v>
      </c>
      <c r="M5120">
        <v>1</v>
      </c>
      <c r="N5120">
        <v>20</v>
      </c>
      <c r="O5120">
        <v>0.92500000000000004</v>
      </c>
      <c r="P5120">
        <v>9</v>
      </c>
      <c r="Q5120">
        <v>12</v>
      </c>
      <c r="R5120">
        <v>0.75</v>
      </c>
      <c r="S5120">
        <v>8</v>
      </c>
    </row>
    <row r="5121" spans="1:19" x14ac:dyDescent="0.2">
      <c r="A5121" t="s">
        <v>3413</v>
      </c>
      <c r="B5121" t="s">
        <v>3414</v>
      </c>
      <c r="C5121" t="s">
        <v>221</v>
      </c>
      <c r="D5121" t="s">
        <v>1000</v>
      </c>
      <c r="E5121" s="23">
        <v>42522</v>
      </c>
      <c r="F5121">
        <v>11</v>
      </c>
      <c r="G5121">
        <v>12</v>
      </c>
      <c r="H5121">
        <v>0.91666666666666663</v>
      </c>
      <c r="I5121">
        <v>27</v>
      </c>
      <c r="J5121">
        <v>36</v>
      </c>
      <c r="K5121">
        <v>0.75</v>
      </c>
      <c r="L5121">
        <v>40</v>
      </c>
      <c r="M5121">
        <v>0.9</v>
      </c>
      <c r="N5121">
        <v>14</v>
      </c>
      <c r="O5121">
        <v>0.69633333333333336</v>
      </c>
      <c r="P5121">
        <v>11</v>
      </c>
      <c r="Q5121">
        <v>19</v>
      </c>
      <c r="R5121">
        <v>0.57894736842105265</v>
      </c>
      <c r="S5121">
        <v>13</v>
      </c>
    </row>
    <row r="5122" spans="1:19" x14ac:dyDescent="0.2">
      <c r="A5122" t="s">
        <v>3238</v>
      </c>
      <c r="B5122" t="s">
        <v>3239</v>
      </c>
      <c r="C5122" t="s">
        <v>222</v>
      </c>
      <c r="D5122" t="s">
        <v>1000</v>
      </c>
      <c r="E5122" s="23">
        <v>42522</v>
      </c>
      <c r="F5122">
        <v>4</v>
      </c>
      <c r="G5122">
        <v>4</v>
      </c>
      <c r="H5122">
        <v>1</v>
      </c>
      <c r="I5122">
        <v>5</v>
      </c>
      <c r="J5122">
        <v>8</v>
      </c>
      <c r="K5122">
        <v>0.625</v>
      </c>
      <c r="L5122">
        <v>8</v>
      </c>
      <c r="M5122">
        <v>1</v>
      </c>
      <c r="N5122">
        <v>3</v>
      </c>
      <c r="O5122">
        <v>0.85699999999999998</v>
      </c>
      <c r="P5122">
        <v>1</v>
      </c>
      <c r="Q5122">
        <v>1</v>
      </c>
      <c r="R5122">
        <v>1</v>
      </c>
      <c r="S5122">
        <v>2</v>
      </c>
    </row>
    <row r="5123" spans="1:19" x14ac:dyDescent="0.2">
      <c r="A5123" t="s">
        <v>7283</v>
      </c>
      <c r="B5123" t="s">
        <v>7284</v>
      </c>
      <c r="C5123" t="s">
        <v>1052</v>
      </c>
      <c r="D5123" t="s">
        <v>1000</v>
      </c>
      <c r="E5123" s="23">
        <v>42522</v>
      </c>
      <c r="F5123">
        <v>3</v>
      </c>
      <c r="G5123">
        <v>4</v>
      </c>
      <c r="H5123">
        <v>0.75</v>
      </c>
      <c r="I5123">
        <v>23</v>
      </c>
      <c r="J5123">
        <v>9</v>
      </c>
      <c r="K5123">
        <v>2.5555555555555554</v>
      </c>
      <c r="L5123">
        <v>14</v>
      </c>
      <c r="M5123">
        <v>0.6428571428571429</v>
      </c>
      <c r="N5123">
        <v>18</v>
      </c>
      <c r="P5123">
        <v>3</v>
      </c>
      <c r="Q5123">
        <v>4</v>
      </c>
      <c r="R5123">
        <v>0.75</v>
      </c>
      <c r="S5123">
        <v>5</v>
      </c>
    </row>
    <row r="5124" spans="1:19" x14ac:dyDescent="0.2">
      <c r="A5124" t="s">
        <v>5275</v>
      </c>
      <c r="B5124" t="s">
        <v>5276</v>
      </c>
      <c r="C5124" t="s">
        <v>1053</v>
      </c>
      <c r="D5124" t="s">
        <v>1000</v>
      </c>
      <c r="E5124" s="23">
        <v>42522</v>
      </c>
      <c r="F5124">
        <v>5</v>
      </c>
      <c r="G5124">
        <v>5</v>
      </c>
      <c r="H5124">
        <v>1</v>
      </c>
      <c r="I5124">
        <v>13</v>
      </c>
      <c r="J5124">
        <v>25</v>
      </c>
      <c r="K5124">
        <v>0.52</v>
      </c>
      <c r="L5124">
        <v>25</v>
      </c>
      <c r="M5124">
        <v>1</v>
      </c>
      <c r="N5124">
        <v>13</v>
      </c>
      <c r="P5124">
        <v>1</v>
      </c>
      <c r="Q5124">
        <v>1</v>
      </c>
      <c r="R5124">
        <v>1</v>
      </c>
      <c r="S5124">
        <v>0</v>
      </c>
    </row>
    <row r="5125" spans="1:19" x14ac:dyDescent="0.2">
      <c r="A5125" t="s">
        <v>12274</v>
      </c>
      <c r="B5125" t="s">
        <v>12275</v>
      </c>
      <c r="C5125" t="s">
        <v>200</v>
      </c>
      <c r="D5125" t="s">
        <v>1000</v>
      </c>
      <c r="E5125" s="23">
        <v>42522</v>
      </c>
      <c r="F5125">
        <v>5</v>
      </c>
      <c r="G5125">
        <v>5</v>
      </c>
      <c r="H5125">
        <v>1</v>
      </c>
      <c r="I5125">
        <v>7</v>
      </c>
      <c r="J5125">
        <v>25</v>
      </c>
      <c r="K5125">
        <v>0.28000000000000003</v>
      </c>
      <c r="L5125">
        <v>25</v>
      </c>
      <c r="M5125">
        <v>1</v>
      </c>
      <c r="N5125">
        <v>6</v>
      </c>
      <c r="P5125">
        <v>0</v>
      </c>
      <c r="Q5125">
        <v>0</v>
      </c>
      <c r="R5125" t="e">
        <v>#DIV/0!</v>
      </c>
      <c r="S5125">
        <v>1</v>
      </c>
    </row>
    <row r="5126" spans="1:19" x14ac:dyDescent="0.2">
      <c r="A5126" t="s">
        <v>10395</v>
      </c>
      <c r="B5126" t="s">
        <v>10396</v>
      </c>
      <c r="C5126" t="s">
        <v>204</v>
      </c>
      <c r="D5126" t="s">
        <v>1000</v>
      </c>
      <c r="E5126" s="23">
        <v>42522</v>
      </c>
      <c r="F5126">
        <v>6</v>
      </c>
      <c r="G5126">
        <v>7</v>
      </c>
      <c r="H5126">
        <v>0.8571428571428571</v>
      </c>
      <c r="I5126">
        <v>4</v>
      </c>
      <c r="J5126">
        <v>27</v>
      </c>
      <c r="K5126">
        <v>0.14814814814814814</v>
      </c>
      <c r="L5126">
        <v>32</v>
      </c>
      <c r="M5126">
        <v>0.84375</v>
      </c>
      <c r="N5126">
        <v>4</v>
      </c>
      <c r="P5126">
        <v>0</v>
      </c>
      <c r="Q5126">
        <v>1</v>
      </c>
      <c r="R5126">
        <v>0</v>
      </c>
      <c r="S5126">
        <v>0</v>
      </c>
    </row>
    <row r="5127" spans="1:19" x14ac:dyDescent="0.2">
      <c r="A5127" t="s">
        <v>8743</v>
      </c>
      <c r="B5127" t="s">
        <v>8744</v>
      </c>
      <c r="C5127" t="s">
        <v>208</v>
      </c>
      <c r="D5127" t="s">
        <v>1000</v>
      </c>
      <c r="E5127" s="23">
        <v>42522</v>
      </c>
      <c r="F5127">
        <v>2</v>
      </c>
      <c r="G5127">
        <v>2</v>
      </c>
      <c r="H5127">
        <v>1</v>
      </c>
      <c r="I5127">
        <v>17</v>
      </c>
      <c r="J5127">
        <v>10</v>
      </c>
      <c r="K5127">
        <v>1.7</v>
      </c>
      <c r="L5127">
        <v>10</v>
      </c>
      <c r="M5127">
        <v>1</v>
      </c>
      <c r="N5127">
        <v>17</v>
      </c>
      <c r="P5127">
        <v>1</v>
      </c>
      <c r="Q5127">
        <v>1</v>
      </c>
      <c r="R5127">
        <v>1</v>
      </c>
      <c r="S5127">
        <v>0</v>
      </c>
    </row>
    <row r="5128" spans="1:19" x14ac:dyDescent="0.2">
      <c r="A5128" t="s">
        <v>6537</v>
      </c>
      <c r="B5128" t="s">
        <v>6538</v>
      </c>
      <c r="C5128" t="s">
        <v>316</v>
      </c>
      <c r="D5128" t="s">
        <v>1000</v>
      </c>
      <c r="E5128" s="23">
        <v>42522</v>
      </c>
      <c r="F5128">
        <v>10</v>
      </c>
      <c r="G5128">
        <v>10</v>
      </c>
      <c r="H5128">
        <v>1</v>
      </c>
      <c r="I5128">
        <v>21</v>
      </c>
      <c r="J5128">
        <v>26</v>
      </c>
      <c r="K5128">
        <v>0.80769230769230771</v>
      </c>
      <c r="L5128">
        <v>26</v>
      </c>
      <c r="M5128">
        <v>1</v>
      </c>
      <c r="N5128">
        <v>11</v>
      </c>
      <c r="P5128">
        <v>0</v>
      </c>
      <c r="Q5128">
        <v>0</v>
      </c>
      <c r="R5128" t="e">
        <v>#DIV/0!</v>
      </c>
      <c r="S5128">
        <v>10</v>
      </c>
    </row>
    <row r="5129" spans="1:19" x14ac:dyDescent="0.2">
      <c r="A5129" t="s">
        <v>4130</v>
      </c>
      <c r="B5129" t="s">
        <v>4131</v>
      </c>
      <c r="C5129" t="s">
        <v>218</v>
      </c>
      <c r="D5129" t="s">
        <v>1000</v>
      </c>
      <c r="E5129" s="23">
        <v>42522</v>
      </c>
      <c r="F5129">
        <v>4</v>
      </c>
      <c r="G5129">
        <v>4</v>
      </c>
      <c r="H5129">
        <v>1</v>
      </c>
      <c r="I5129">
        <v>2</v>
      </c>
      <c r="J5129">
        <v>20</v>
      </c>
      <c r="K5129">
        <v>0.1</v>
      </c>
      <c r="L5129">
        <v>20</v>
      </c>
      <c r="M5129">
        <v>1</v>
      </c>
      <c r="N5129">
        <v>2</v>
      </c>
      <c r="P5129">
        <v>0</v>
      </c>
      <c r="Q5129">
        <v>0</v>
      </c>
      <c r="R5129" t="e">
        <v>#DIV/0!</v>
      </c>
      <c r="S5129">
        <v>0</v>
      </c>
    </row>
    <row r="5130" spans="1:19" x14ac:dyDescent="0.2">
      <c r="A5130" t="s">
        <v>12559</v>
      </c>
      <c r="B5130" t="s">
        <v>12560</v>
      </c>
      <c r="C5130" t="s">
        <v>202</v>
      </c>
      <c r="D5130" t="s">
        <v>1000</v>
      </c>
      <c r="E5130" s="23">
        <v>42522</v>
      </c>
      <c r="F5130">
        <v>9</v>
      </c>
      <c r="G5130">
        <v>9</v>
      </c>
      <c r="H5130">
        <v>1</v>
      </c>
      <c r="I5130">
        <v>121</v>
      </c>
      <c r="J5130">
        <v>100</v>
      </c>
      <c r="K5130">
        <v>1.21</v>
      </c>
      <c r="L5130">
        <v>100</v>
      </c>
      <c r="M5130">
        <v>1</v>
      </c>
      <c r="N5130">
        <v>121</v>
      </c>
      <c r="P5130">
        <v>0</v>
      </c>
      <c r="Q5130">
        <v>0</v>
      </c>
      <c r="R5130" t="e">
        <v>#DIV/0!</v>
      </c>
      <c r="S5130">
        <v>0</v>
      </c>
    </row>
    <row r="5131" spans="1:19" x14ac:dyDescent="0.2">
      <c r="A5131" t="s">
        <v>9724</v>
      </c>
      <c r="B5131" t="s">
        <v>9725</v>
      </c>
      <c r="C5131" t="s">
        <v>224</v>
      </c>
      <c r="D5131" t="s">
        <v>1000</v>
      </c>
      <c r="E5131" s="23">
        <v>42522</v>
      </c>
      <c r="F5131">
        <v>5</v>
      </c>
      <c r="G5131">
        <v>6</v>
      </c>
      <c r="H5131">
        <v>0.83333333333333337</v>
      </c>
      <c r="I5131">
        <v>56</v>
      </c>
      <c r="J5131">
        <v>75</v>
      </c>
      <c r="K5131">
        <v>0.7466666666666667</v>
      </c>
      <c r="L5131">
        <v>90</v>
      </c>
      <c r="M5131">
        <v>0.83333333333333337</v>
      </c>
      <c r="N5131">
        <v>52</v>
      </c>
      <c r="P5131">
        <v>0</v>
      </c>
      <c r="Q5131">
        <v>0</v>
      </c>
      <c r="R5131" t="e">
        <v>#DIV/0!</v>
      </c>
      <c r="S5131">
        <v>4</v>
      </c>
    </row>
    <row r="5132" spans="1:19" x14ac:dyDescent="0.2">
      <c r="A5132" t="s">
        <v>12384</v>
      </c>
      <c r="B5132" t="s">
        <v>12385</v>
      </c>
      <c r="C5132" t="s">
        <v>347</v>
      </c>
      <c r="D5132" t="s">
        <v>1000</v>
      </c>
      <c r="E5132" s="23">
        <v>42522</v>
      </c>
      <c r="F5132">
        <v>2</v>
      </c>
      <c r="G5132">
        <v>2</v>
      </c>
      <c r="H5132">
        <v>1</v>
      </c>
      <c r="I5132">
        <v>4</v>
      </c>
      <c r="J5132">
        <v>10</v>
      </c>
      <c r="K5132">
        <v>0.4</v>
      </c>
      <c r="L5132">
        <v>10</v>
      </c>
      <c r="M5132">
        <v>1</v>
      </c>
      <c r="N5132">
        <v>4</v>
      </c>
      <c r="P5132">
        <v>0</v>
      </c>
      <c r="Q5132">
        <v>0</v>
      </c>
      <c r="R5132" t="e">
        <v>#DIV/0!</v>
      </c>
      <c r="S5132">
        <v>0</v>
      </c>
    </row>
    <row r="5133" spans="1:19" x14ac:dyDescent="0.2">
      <c r="A5133" t="s">
        <v>9425</v>
      </c>
      <c r="B5133" t="s">
        <v>9426</v>
      </c>
      <c r="C5133" t="s">
        <v>345</v>
      </c>
      <c r="D5133" t="s">
        <v>1000</v>
      </c>
      <c r="E5133" s="23">
        <v>42522</v>
      </c>
      <c r="F5133">
        <v>4</v>
      </c>
      <c r="G5133">
        <v>5</v>
      </c>
      <c r="H5133">
        <v>0.8</v>
      </c>
      <c r="I5133">
        <v>17</v>
      </c>
      <c r="J5133">
        <v>21</v>
      </c>
      <c r="K5133">
        <v>0.80952380952380953</v>
      </c>
      <c r="L5133">
        <v>26</v>
      </c>
      <c r="M5133">
        <v>0.80769230769230771</v>
      </c>
      <c r="N5133">
        <v>16</v>
      </c>
      <c r="P5133">
        <v>1</v>
      </c>
      <c r="Q5133">
        <v>1</v>
      </c>
      <c r="R5133">
        <v>1</v>
      </c>
      <c r="S5133">
        <v>1</v>
      </c>
    </row>
    <row r="5134" spans="1:19" x14ac:dyDescent="0.2">
      <c r="A5134" t="s">
        <v>7817</v>
      </c>
      <c r="B5134" t="s">
        <v>7818</v>
      </c>
      <c r="C5134" t="s">
        <v>226</v>
      </c>
      <c r="D5134" t="s">
        <v>1000</v>
      </c>
      <c r="E5134" s="23">
        <v>42522</v>
      </c>
      <c r="F5134">
        <v>3</v>
      </c>
      <c r="G5134">
        <v>5</v>
      </c>
      <c r="H5134">
        <v>0.6</v>
      </c>
      <c r="I5134">
        <v>40</v>
      </c>
      <c r="J5134">
        <v>30</v>
      </c>
      <c r="K5134">
        <v>1.3333333333333333</v>
      </c>
      <c r="L5134">
        <v>50</v>
      </c>
      <c r="M5134">
        <v>0.6</v>
      </c>
      <c r="N5134">
        <v>40</v>
      </c>
      <c r="P5134">
        <v>0</v>
      </c>
      <c r="Q5134">
        <v>0</v>
      </c>
      <c r="R5134" t="e">
        <v>#DIV/0!</v>
      </c>
      <c r="S5134">
        <v>0</v>
      </c>
    </row>
    <row r="5135" spans="1:19" x14ac:dyDescent="0.2">
      <c r="A5135" t="s">
        <v>6887</v>
      </c>
      <c r="B5135" t="s">
        <v>6888</v>
      </c>
      <c r="C5135" t="s">
        <v>231</v>
      </c>
      <c r="D5135" t="s">
        <v>1000</v>
      </c>
      <c r="E5135" s="23">
        <v>42522</v>
      </c>
      <c r="F5135">
        <v>18</v>
      </c>
      <c r="G5135">
        <v>18</v>
      </c>
      <c r="H5135">
        <v>1</v>
      </c>
      <c r="I5135">
        <v>186</v>
      </c>
      <c r="J5135">
        <v>174</v>
      </c>
      <c r="K5135">
        <v>1.0689655172413792</v>
      </c>
      <c r="L5135">
        <v>174</v>
      </c>
      <c r="M5135">
        <v>1</v>
      </c>
      <c r="N5135">
        <v>186</v>
      </c>
      <c r="P5135">
        <v>0</v>
      </c>
      <c r="Q5135">
        <v>0</v>
      </c>
      <c r="R5135" t="e">
        <v>#DIV/0!</v>
      </c>
      <c r="S5135">
        <v>0</v>
      </c>
    </row>
    <row r="5136" spans="1:19" x14ac:dyDescent="0.2">
      <c r="A5136" t="s">
        <v>5938</v>
      </c>
      <c r="B5136" t="s">
        <v>5939</v>
      </c>
      <c r="C5136" t="s">
        <v>216</v>
      </c>
      <c r="D5136" t="s">
        <v>1000</v>
      </c>
      <c r="E5136" s="23">
        <v>42522</v>
      </c>
      <c r="F5136">
        <v>8</v>
      </c>
      <c r="G5136">
        <v>10</v>
      </c>
      <c r="H5136">
        <v>0.8</v>
      </c>
      <c r="I5136">
        <v>71</v>
      </c>
      <c r="J5136">
        <v>80</v>
      </c>
      <c r="K5136">
        <v>0.88749999999999996</v>
      </c>
      <c r="L5136">
        <v>100</v>
      </c>
      <c r="M5136">
        <v>0.8</v>
      </c>
      <c r="N5136">
        <v>65</v>
      </c>
      <c r="P5136">
        <v>13</v>
      </c>
      <c r="Q5136">
        <v>18</v>
      </c>
      <c r="R5136">
        <v>0.72222222222222221</v>
      </c>
      <c r="S5136">
        <v>6</v>
      </c>
    </row>
    <row r="5137" spans="1:19" x14ac:dyDescent="0.2">
      <c r="A5137" t="s">
        <v>4545</v>
      </c>
      <c r="B5137" t="s">
        <v>4546</v>
      </c>
      <c r="C5137" t="s">
        <v>233</v>
      </c>
      <c r="D5137" t="s">
        <v>1000</v>
      </c>
      <c r="E5137" s="23">
        <v>42522</v>
      </c>
      <c r="F5137">
        <v>3</v>
      </c>
      <c r="G5137">
        <v>3</v>
      </c>
      <c r="H5137">
        <v>1</v>
      </c>
      <c r="I5137">
        <v>19</v>
      </c>
      <c r="J5137">
        <v>30</v>
      </c>
      <c r="K5137">
        <v>0.6333333333333333</v>
      </c>
      <c r="L5137">
        <v>30</v>
      </c>
      <c r="M5137">
        <v>1</v>
      </c>
      <c r="N5137">
        <v>16</v>
      </c>
      <c r="P5137">
        <v>0</v>
      </c>
      <c r="Q5137">
        <v>0</v>
      </c>
      <c r="R5137" t="e">
        <v>#DIV/0!</v>
      </c>
      <c r="S5137">
        <v>3</v>
      </c>
    </row>
    <row r="5138" spans="1:19" x14ac:dyDescent="0.2">
      <c r="A5138" t="s">
        <v>3955</v>
      </c>
      <c r="B5138" t="s">
        <v>3956</v>
      </c>
      <c r="C5138" t="s">
        <v>219</v>
      </c>
      <c r="D5138" t="s">
        <v>1000</v>
      </c>
      <c r="E5138" s="23">
        <v>42522</v>
      </c>
      <c r="H5138" t="e">
        <v>#DIV/0!</v>
      </c>
      <c r="K5138" t="e">
        <v>#DIV/0!</v>
      </c>
      <c r="M5138" t="e">
        <v>#DIV/0!</v>
      </c>
      <c r="R5138" t="e">
        <v>#DIV/0!</v>
      </c>
    </row>
    <row r="5139" spans="1:19" x14ac:dyDescent="0.2">
      <c r="A5139" t="s">
        <v>3684</v>
      </c>
      <c r="B5139" t="s">
        <v>3685</v>
      </c>
      <c r="C5139" t="s">
        <v>340</v>
      </c>
      <c r="D5139" t="s">
        <v>1000</v>
      </c>
      <c r="E5139" s="23">
        <v>42522</v>
      </c>
      <c r="F5139">
        <v>4</v>
      </c>
      <c r="G5139">
        <v>4</v>
      </c>
      <c r="H5139">
        <v>1</v>
      </c>
      <c r="I5139">
        <v>40</v>
      </c>
      <c r="J5139">
        <v>40</v>
      </c>
      <c r="K5139">
        <v>1</v>
      </c>
      <c r="L5139">
        <v>40</v>
      </c>
      <c r="M5139">
        <v>1</v>
      </c>
      <c r="N5139">
        <v>40</v>
      </c>
      <c r="P5139">
        <v>0</v>
      </c>
      <c r="Q5139">
        <v>0</v>
      </c>
      <c r="R5139" t="e">
        <v>#DIV/0!</v>
      </c>
      <c r="S5139">
        <v>0</v>
      </c>
    </row>
    <row r="5140" spans="1:19" x14ac:dyDescent="0.2">
      <c r="A5140" t="s">
        <v>7630</v>
      </c>
      <c r="B5140" t="s">
        <v>7631</v>
      </c>
      <c r="C5140" t="s">
        <v>901</v>
      </c>
      <c r="D5140" t="s">
        <v>1000</v>
      </c>
      <c r="E5140" s="23">
        <v>42522</v>
      </c>
      <c r="F5140">
        <v>3</v>
      </c>
      <c r="G5140">
        <v>4</v>
      </c>
      <c r="H5140">
        <v>0.75</v>
      </c>
      <c r="I5140">
        <v>23</v>
      </c>
      <c r="J5140">
        <v>9</v>
      </c>
      <c r="K5140">
        <v>2.5555555555555554</v>
      </c>
      <c r="L5140">
        <v>14</v>
      </c>
      <c r="M5140">
        <v>0.6428571428571429</v>
      </c>
      <c r="N5140">
        <v>18</v>
      </c>
      <c r="P5140">
        <v>3</v>
      </c>
      <c r="Q5140">
        <v>4</v>
      </c>
      <c r="R5140">
        <v>0.75</v>
      </c>
      <c r="S5140">
        <v>5</v>
      </c>
    </row>
    <row r="5141" spans="1:19" x14ac:dyDescent="0.2">
      <c r="A5141" t="s">
        <v>5510</v>
      </c>
      <c r="B5141" t="s">
        <v>5511</v>
      </c>
      <c r="C5141" t="s">
        <v>903</v>
      </c>
      <c r="D5141" t="s">
        <v>1000</v>
      </c>
      <c r="E5141" s="23">
        <v>42522</v>
      </c>
      <c r="F5141">
        <v>10</v>
      </c>
      <c r="G5141">
        <v>10</v>
      </c>
      <c r="H5141">
        <v>1</v>
      </c>
      <c r="I5141">
        <v>33</v>
      </c>
      <c r="J5141">
        <v>50</v>
      </c>
      <c r="K5141">
        <v>0.66</v>
      </c>
      <c r="L5141">
        <v>50</v>
      </c>
      <c r="M5141">
        <v>1</v>
      </c>
      <c r="N5141">
        <v>33</v>
      </c>
      <c r="P5141">
        <v>1</v>
      </c>
      <c r="Q5141">
        <v>1</v>
      </c>
      <c r="R5141">
        <v>1</v>
      </c>
      <c r="S5141">
        <v>0</v>
      </c>
    </row>
    <row r="5142" spans="1:19" x14ac:dyDescent="0.2">
      <c r="A5142" t="s">
        <v>11661</v>
      </c>
      <c r="B5142" t="s">
        <v>11662</v>
      </c>
      <c r="C5142" t="s">
        <v>199</v>
      </c>
      <c r="D5142" t="s">
        <v>1002</v>
      </c>
      <c r="E5142" s="23">
        <v>42522</v>
      </c>
      <c r="F5142">
        <v>14</v>
      </c>
      <c r="G5142">
        <v>14</v>
      </c>
      <c r="H5142">
        <v>1</v>
      </c>
      <c r="I5142">
        <v>128</v>
      </c>
      <c r="J5142">
        <v>125</v>
      </c>
      <c r="K5142">
        <v>1.024</v>
      </c>
      <c r="L5142">
        <v>125</v>
      </c>
      <c r="M5142">
        <v>1</v>
      </c>
      <c r="N5142">
        <v>127</v>
      </c>
      <c r="P5142">
        <v>0</v>
      </c>
      <c r="Q5142">
        <v>0</v>
      </c>
      <c r="R5142" t="e">
        <v>#DIV/0!</v>
      </c>
      <c r="S5142">
        <v>1</v>
      </c>
    </row>
    <row r="5143" spans="1:19" x14ac:dyDescent="0.2">
      <c r="A5143" t="s">
        <v>10921</v>
      </c>
      <c r="B5143" t="s">
        <v>10922</v>
      </c>
      <c r="C5143" t="s">
        <v>227</v>
      </c>
      <c r="D5143" t="s">
        <v>1002</v>
      </c>
      <c r="E5143" s="23">
        <v>42522</v>
      </c>
      <c r="F5143">
        <v>1</v>
      </c>
      <c r="G5143">
        <v>2</v>
      </c>
      <c r="H5143">
        <v>0.5</v>
      </c>
      <c r="I5143">
        <v>5</v>
      </c>
      <c r="J5143">
        <v>10</v>
      </c>
      <c r="K5143">
        <v>0.5</v>
      </c>
      <c r="L5143">
        <v>15</v>
      </c>
      <c r="M5143">
        <v>0.66666666666666663</v>
      </c>
      <c r="N5143">
        <v>4</v>
      </c>
      <c r="P5143">
        <v>0</v>
      </c>
      <c r="Q5143">
        <v>0</v>
      </c>
      <c r="R5143" t="e">
        <v>#DIV/0!</v>
      </c>
      <c r="S5143">
        <v>1</v>
      </c>
    </row>
    <row r="5144" spans="1:19" x14ac:dyDescent="0.2">
      <c r="A5144" t="s">
        <v>11663</v>
      </c>
      <c r="B5144" t="s">
        <v>11664</v>
      </c>
      <c r="C5144" t="s">
        <v>348</v>
      </c>
      <c r="D5144" t="s">
        <v>1002</v>
      </c>
      <c r="E5144" s="23">
        <v>42522</v>
      </c>
      <c r="F5144">
        <v>2</v>
      </c>
      <c r="G5144">
        <v>2</v>
      </c>
      <c r="H5144">
        <v>1</v>
      </c>
      <c r="I5144">
        <v>4</v>
      </c>
      <c r="J5144">
        <v>10</v>
      </c>
      <c r="K5144">
        <v>0.4</v>
      </c>
      <c r="L5144">
        <v>10</v>
      </c>
      <c r="M5144">
        <v>1</v>
      </c>
      <c r="N5144">
        <v>4</v>
      </c>
      <c r="P5144">
        <v>0</v>
      </c>
      <c r="Q5144">
        <v>0</v>
      </c>
      <c r="R5144" t="e">
        <v>#DIV/0!</v>
      </c>
      <c r="S5144">
        <v>0</v>
      </c>
    </row>
    <row r="5145" spans="1:19" x14ac:dyDescent="0.2">
      <c r="A5145" t="s">
        <v>9517</v>
      </c>
      <c r="B5145" t="s">
        <v>9518</v>
      </c>
      <c r="C5145" t="s">
        <v>346</v>
      </c>
      <c r="D5145" t="s">
        <v>1002</v>
      </c>
      <c r="E5145" s="23">
        <v>42522</v>
      </c>
      <c r="F5145">
        <v>4</v>
      </c>
      <c r="G5145">
        <v>5</v>
      </c>
      <c r="H5145">
        <v>0.8</v>
      </c>
      <c r="I5145">
        <v>17</v>
      </c>
      <c r="J5145">
        <v>21</v>
      </c>
      <c r="K5145">
        <v>0.80952380952380953</v>
      </c>
      <c r="L5145">
        <v>26</v>
      </c>
      <c r="M5145">
        <v>0.80769230769230771</v>
      </c>
      <c r="N5145">
        <v>16</v>
      </c>
      <c r="P5145">
        <v>1</v>
      </c>
      <c r="Q5145">
        <v>1</v>
      </c>
      <c r="R5145">
        <v>1</v>
      </c>
      <c r="S5145">
        <v>1</v>
      </c>
    </row>
    <row r="5146" spans="1:19" x14ac:dyDescent="0.2">
      <c r="A5146" t="s">
        <v>9158</v>
      </c>
      <c r="B5146" t="s">
        <v>9159</v>
      </c>
      <c r="C5146" t="s">
        <v>207</v>
      </c>
      <c r="D5146" t="s">
        <v>1002</v>
      </c>
      <c r="E5146" s="23">
        <v>42522</v>
      </c>
      <c r="F5146">
        <v>12</v>
      </c>
      <c r="G5146">
        <v>12</v>
      </c>
      <c r="H5146">
        <v>1</v>
      </c>
      <c r="I5146">
        <v>73</v>
      </c>
      <c r="J5146">
        <v>96</v>
      </c>
      <c r="K5146">
        <v>0.76041666666666663</v>
      </c>
      <c r="L5146">
        <v>96</v>
      </c>
      <c r="M5146">
        <v>1</v>
      </c>
      <c r="N5146">
        <v>60</v>
      </c>
      <c r="P5146">
        <v>6</v>
      </c>
      <c r="Q5146">
        <v>22</v>
      </c>
      <c r="R5146">
        <v>0.27272727272727271</v>
      </c>
      <c r="S5146">
        <v>13</v>
      </c>
    </row>
    <row r="5147" spans="1:19" x14ac:dyDescent="0.2">
      <c r="A5147" t="s">
        <v>8319</v>
      </c>
      <c r="B5147" t="s">
        <v>8320</v>
      </c>
      <c r="C5147" t="s">
        <v>212</v>
      </c>
      <c r="D5147" t="s">
        <v>1002</v>
      </c>
      <c r="E5147" s="23">
        <v>42522</v>
      </c>
      <c r="F5147">
        <v>2</v>
      </c>
      <c r="G5147">
        <v>3</v>
      </c>
      <c r="H5147">
        <v>0.66666666666666663</v>
      </c>
      <c r="I5147">
        <v>12</v>
      </c>
      <c r="J5147">
        <v>18</v>
      </c>
      <c r="K5147">
        <v>0.66666666666666663</v>
      </c>
      <c r="L5147">
        <v>25</v>
      </c>
      <c r="M5147">
        <v>0.72</v>
      </c>
      <c r="N5147">
        <v>9</v>
      </c>
      <c r="P5147">
        <v>0</v>
      </c>
      <c r="Q5147">
        <v>0</v>
      </c>
      <c r="R5147" t="e">
        <v>#DIV/0!</v>
      </c>
      <c r="S5147">
        <v>3</v>
      </c>
    </row>
    <row r="5148" spans="1:19" x14ac:dyDescent="0.2">
      <c r="A5148" t="s">
        <v>4895</v>
      </c>
      <c r="B5148" t="s">
        <v>4896</v>
      </c>
      <c r="C5148" t="s">
        <v>230</v>
      </c>
      <c r="D5148" t="s">
        <v>1002</v>
      </c>
      <c r="E5148" s="23">
        <v>42522</v>
      </c>
      <c r="F5148">
        <v>1</v>
      </c>
      <c r="G5148">
        <v>2</v>
      </c>
      <c r="H5148">
        <v>0.5</v>
      </c>
      <c r="I5148">
        <v>6</v>
      </c>
      <c r="J5148">
        <v>10</v>
      </c>
      <c r="K5148">
        <v>0.6</v>
      </c>
      <c r="L5148">
        <v>15</v>
      </c>
      <c r="M5148">
        <v>0.66666666666666663</v>
      </c>
      <c r="N5148">
        <v>2</v>
      </c>
      <c r="P5148">
        <v>3</v>
      </c>
      <c r="Q5148">
        <v>6</v>
      </c>
      <c r="R5148">
        <v>0.5</v>
      </c>
      <c r="S5148">
        <v>4</v>
      </c>
    </row>
    <row r="5149" spans="1:19" x14ac:dyDescent="0.2">
      <c r="A5149" t="s">
        <v>11665</v>
      </c>
      <c r="B5149" t="s">
        <v>11666</v>
      </c>
      <c r="C5149" t="s">
        <v>198</v>
      </c>
      <c r="D5149" t="s">
        <v>1002</v>
      </c>
      <c r="E5149" s="23">
        <v>42522</v>
      </c>
      <c r="F5149">
        <v>1</v>
      </c>
      <c r="G5149">
        <v>3</v>
      </c>
      <c r="H5149">
        <v>0.33333333333333331</v>
      </c>
      <c r="I5149">
        <v>2</v>
      </c>
      <c r="J5149">
        <v>5</v>
      </c>
      <c r="K5149">
        <v>0.4</v>
      </c>
      <c r="L5149">
        <v>15</v>
      </c>
      <c r="M5149">
        <v>0.33333333333333331</v>
      </c>
      <c r="N5149">
        <v>2</v>
      </c>
      <c r="P5149">
        <v>0</v>
      </c>
      <c r="Q5149">
        <v>0</v>
      </c>
      <c r="R5149" t="e">
        <v>#DIV/0!</v>
      </c>
      <c r="S5149">
        <v>0</v>
      </c>
    </row>
    <row r="5150" spans="1:19" x14ac:dyDescent="0.2">
      <c r="A5150" t="s">
        <v>10746</v>
      </c>
      <c r="B5150" t="s">
        <v>10747</v>
      </c>
      <c r="C5150" t="s">
        <v>203</v>
      </c>
      <c r="D5150" t="s">
        <v>1002</v>
      </c>
      <c r="E5150" s="23">
        <v>42522</v>
      </c>
      <c r="F5150">
        <v>9</v>
      </c>
      <c r="G5150">
        <v>10</v>
      </c>
      <c r="H5150">
        <v>0.9</v>
      </c>
      <c r="I5150">
        <v>21</v>
      </c>
      <c r="J5150">
        <v>57</v>
      </c>
      <c r="K5150">
        <v>0.36842105263157893</v>
      </c>
      <c r="L5150">
        <v>62</v>
      </c>
      <c r="M5150">
        <v>0.91935483870967738</v>
      </c>
      <c r="N5150">
        <v>17</v>
      </c>
      <c r="P5150">
        <v>3</v>
      </c>
      <c r="Q5150">
        <v>4</v>
      </c>
      <c r="R5150">
        <v>0.75</v>
      </c>
      <c r="S5150">
        <v>4</v>
      </c>
    </row>
    <row r="5151" spans="1:19" x14ac:dyDescent="0.2">
      <c r="A5151" t="s">
        <v>6288</v>
      </c>
      <c r="B5151" t="s">
        <v>6289</v>
      </c>
      <c r="C5151" t="s">
        <v>214</v>
      </c>
      <c r="D5151" t="s">
        <v>1002</v>
      </c>
      <c r="E5151" s="23">
        <v>42522</v>
      </c>
      <c r="F5151">
        <v>15</v>
      </c>
      <c r="G5151">
        <v>17</v>
      </c>
      <c r="H5151">
        <v>0.88235294117647056</v>
      </c>
      <c r="I5151">
        <v>99</v>
      </c>
      <c r="J5151">
        <v>125</v>
      </c>
      <c r="K5151">
        <v>0.79200000000000004</v>
      </c>
      <c r="L5151">
        <v>145</v>
      </c>
      <c r="M5151">
        <v>0.86206896551724133</v>
      </c>
      <c r="N5151">
        <v>85</v>
      </c>
      <c r="P5151">
        <v>22</v>
      </c>
      <c r="Q5151">
        <v>30</v>
      </c>
      <c r="R5151">
        <v>0.73333333333333328</v>
      </c>
      <c r="S5151">
        <v>14</v>
      </c>
    </row>
    <row r="5152" spans="1:19" x14ac:dyDescent="0.2">
      <c r="A5152" t="s">
        <v>3588</v>
      </c>
      <c r="B5152" t="s">
        <v>3589</v>
      </c>
      <c r="C5152" t="s">
        <v>220</v>
      </c>
      <c r="D5152" t="s">
        <v>1002</v>
      </c>
      <c r="E5152" s="23">
        <v>42522</v>
      </c>
      <c r="F5152">
        <v>15</v>
      </c>
      <c r="G5152">
        <v>16</v>
      </c>
      <c r="H5152">
        <v>0.9375</v>
      </c>
      <c r="I5152">
        <v>32</v>
      </c>
      <c r="J5152">
        <v>44</v>
      </c>
      <c r="K5152">
        <v>0.72727272727272729</v>
      </c>
      <c r="L5152">
        <v>48</v>
      </c>
      <c r="M5152">
        <v>0.91666666666666663</v>
      </c>
      <c r="N5152">
        <v>17</v>
      </c>
      <c r="P5152">
        <v>12</v>
      </c>
      <c r="Q5152">
        <v>20</v>
      </c>
      <c r="R5152">
        <v>0.6</v>
      </c>
      <c r="S5152">
        <v>15</v>
      </c>
    </row>
    <row r="5153" spans="1:19" x14ac:dyDescent="0.2">
      <c r="A5153" t="s">
        <v>6712</v>
      </c>
      <c r="B5153" t="s">
        <v>6713</v>
      </c>
      <c r="C5153" t="s">
        <v>317</v>
      </c>
      <c r="D5153" t="s">
        <v>1002</v>
      </c>
      <c r="E5153" s="23">
        <v>42522</v>
      </c>
      <c r="F5153">
        <v>10</v>
      </c>
      <c r="G5153">
        <v>10</v>
      </c>
      <c r="H5153">
        <v>1</v>
      </c>
      <c r="I5153">
        <v>21</v>
      </c>
      <c r="J5153">
        <v>26</v>
      </c>
      <c r="K5153">
        <v>0.80769230769230771</v>
      </c>
      <c r="L5153">
        <v>26</v>
      </c>
      <c r="M5153">
        <v>1</v>
      </c>
      <c r="N5153">
        <v>11</v>
      </c>
      <c r="P5153">
        <v>0</v>
      </c>
      <c r="Q5153">
        <v>0</v>
      </c>
      <c r="R5153" t="e">
        <v>#DIV/0!</v>
      </c>
      <c r="S5153">
        <v>10</v>
      </c>
    </row>
    <row r="5154" spans="1:19" x14ac:dyDescent="0.2">
      <c r="A5154" t="s">
        <v>4370</v>
      </c>
      <c r="B5154" t="s">
        <v>4371</v>
      </c>
      <c r="C5154" t="s">
        <v>217</v>
      </c>
      <c r="D5154" t="s">
        <v>1002</v>
      </c>
      <c r="E5154" s="23">
        <v>42522</v>
      </c>
      <c r="F5154">
        <v>4</v>
      </c>
      <c r="G5154">
        <v>4</v>
      </c>
      <c r="H5154">
        <v>1</v>
      </c>
      <c r="I5154">
        <v>2</v>
      </c>
      <c r="J5154">
        <v>20</v>
      </c>
      <c r="K5154">
        <v>0.1</v>
      </c>
      <c r="L5154">
        <v>20</v>
      </c>
      <c r="M5154">
        <v>1</v>
      </c>
      <c r="N5154">
        <v>2</v>
      </c>
      <c r="P5154">
        <v>0</v>
      </c>
      <c r="Q5154">
        <v>0</v>
      </c>
      <c r="R5154" t="e">
        <v>#DIV/0!</v>
      </c>
      <c r="S5154">
        <v>0</v>
      </c>
    </row>
    <row r="5155" spans="1:19" x14ac:dyDescent="0.2">
      <c r="A5155" t="s">
        <v>9899</v>
      </c>
      <c r="B5155" t="s">
        <v>9900</v>
      </c>
      <c r="C5155" t="s">
        <v>223</v>
      </c>
      <c r="D5155" t="s">
        <v>1002</v>
      </c>
      <c r="E5155" s="23">
        <v>42522</v>
      </c>
      <c r="F5155">
        <v>5</v>
      </c>
      <c r="G5155">
        <v>6</v>
      </c>
      <c r="H5155">
        <v>0.83333333333333337</v>
      </c>
      <c r="I5155">
        <v>56</v>
      </c>
      <c r="J5155">
        <v>75</v>
      </c>
      <c r="K5155">
        <v>0.7466666666666667</v>
      </c>
      <c r="L5155">
        <v>90</v>
      </c>
      <c r="M5155">
        <v>0.83333333333333337</v>
      </c>
      <c r="N5155">
        <v>52</v>
      </c>
      <c r="P5155">
        <v>0</v>
      </c>
      <c r="Q5155">
        <v>0</v>
      </c>
      <c r="R5155" t="e">
        <v>#DIV/0!</v>
      </c>
      <c r="S5155">
        <v>4</v>
      </c>
    </row>
    <row r="5156" spans="1:19" x14ac:dyDescent="0.2">
      <c r="A5156" t="s">
        <v>8018</v>
      </c>
      <c r="B5156" t="s">
        <v>8019</v>
      </c>
      <c r="C5156" t="s">
        <v>225</v>
      </c>
      <c r="D5156" t="s">
        <v>1002</v>
      </c>
      <c r="E5156" s="23">
        <v>42522</v>
      </c>
      <c r="F5156">
        <v>3</v>
      </c>
      <c r="G5156">
        <v>5</v>
      </c>
      <c r="H5156">
        <v>0.6</v>
      </c>
      <c r="I5156">
        <v>40</v>
      </c>
      <c r="J5156">
        <v>30</v>
      </c>
      <c r="K5156">
        <v>1.3333333333333333</v>
      </c>
      <c r="L5156">
        <v>50</v>
      </c>
      <c r="M5156">
        <v>0.6</v>
      </c>
      <c r="N5156">
        <v>40</v>
      </c>
      <c r="P5156">
        <v>0</v>
      </c>
      <c r="Q5156">
        <v>0</v>
      </c>
      <c r="R5156" t="e">
        <v>#DIV/0!</v>
      </c>
      <c r="S5156">
        <v>0</v>
      </c>
    </row>
    <row r="5157" spans="1:19" x14ac:dyDescent="0.2">
      <c r="A5157" t="s">
        <v>7078</v>
      </c>
      <c r="B5157" t="s">
        <v>7079</v>
      </c>
      <c r="C5157" t="s">
        <v>232</v>
      </c>
      <c r="D5157" t="s">
        <v>1002</v>
      </c>
      <c r="E5157" s="23">
        <v>42522</v>
      </c>
      <c r="F5157">
        <v>18</v>
      </c>
      <c r="G5157">
        <v>18</v>
      </c>
      <c r="H5157">
        <v>1</v>
      </c>
      <c r="I5157">
        <v>186</v>
      </c>
      <c r="J5157">
        <v>174</v>
      </c>
      <c r="K5157">
        <v>1.0689655172413792</v>
      </c>
      <c r="L5157">
        <v>174</v>
      </c>
      <c r="M5157">
        <v>1</v>
      </c>
      <c r="N5157">
        <v>186</v>
      </c>
      <c r="P5157">
        <v>0</v>
      </c>
      <c r="Q5157">
        <v>0</v>
      </c>
      <c r="R5157" t="e">
        <v>#DIV/0!</v>
      </c>
      <c r="S5157">
        <v>0</v>
      </c>
    </row>
    <row r="5158" spans="1:19" x14ac:dyDescent="0.2">
      <c r="A5158" t="s">
        <v>4720</v>
      </c>
      <c r="B5158" t="s">
        <v>4721</v>
      </c>
      <c r="C5158" t="s">
        <v>234</v>
      </c>
      <c r="D5158" t="s">
        <v>1002</v>
      </c>
      <c r="E5158" s="23">
        <v>42522</v>
      </c>
      <c r="F5158">
        <v>3</v>
      </c>
      <c r="G5158">
        <v>3</v>
      </c>
      <c r="H5158">
        <v>1</v>
      </c>
      <c r="I5158">
        <v>19</v>
      </c>
      <c r="J5158">
        <v>30</v>
      </c>
      <c r="K5158">
        <v>0.6333333333333333</v>
      </c>
      <c r="L5158">
        <v>30</v>
      </c>
      <c r="M5158">
        <v>1</v>
      </c>
      <c r="N5158">
        <v>16</v>
      </c>
      <c r="P5158">
        <v>0</v>
      </c>
      <c r="Q5158">
        <v>0</v>
      </c>
      <c r="R5158" t="e">
        <v>#DIV/0!</v>
      </c>
      <c r="S5158">
        <v>3</v>
      </c>
    </row>
    <row r="5159" spans="1:19" x14ac:dyDescent="0.2">
      <c r="A5159" t="s">
        <v>3780</v>
      </c>
      <c r="B5159" t="s">
        <v>3781</v>
      </c>
      <c r="C5159" t="s">
        <v>342</v>
      </c>
      <c r="D5159" t="s">
        <v>1002</v>
      </c>
      <c r="E5159" s="23">
        <v>42522</v>
      </c>
      <c r="F5159">
        <v>4</v>
      </c>
      <c r="G5159">
        <v>4</v>
      </c>
      <c r="H5159">
        <v>1</v>
      </c>
      <c r="I5159">
        <v>40</v>
      </c>
      <c r="J5159">
        <v>40</v>
      </c>
      <c r="K5159">
        <v>1</v>
      </c>
      <c r="L5159">
        <v>40</v>
      </c>
      <c r="M5159">
        <v>1</v>
      </c>
      <c r="N5159">
        <v>40</v>
      </c>
      <c r="P5159">
        <v>0</v>
      </c>
      <c r="Q5159">
        <v>0</v>
      </c>
      <c r="R5159" t="e">
        <v>#DIV/0!</v>
      </c>
      <c r="S5159">
        <v>0</v>
      </c>
    </row>
    <row r="5160" spans="1:19" x14ac:dyDescent="0.2">
      <c r="A5160" t="s">
        <v>3063</v>
      </c>
      <c r="B5160" t="s">
        <v>3064</v>
      </c>
      <c r="C5160" t="s">
        <v>242</v>
      </c>
      <c r="D5160" t="s">
        <v>1000</v>
      </c>
      <c r="E5160" s="23">
        <v>42522</v>
      </c>
      <c r="F5160">
        <v>7</v>
      </c>
      <c r="G5160">
        <v>10</v>
      </c>
      <c r="H5160">
        <v>0.7</v>
      </c>
      <c r="I5160">
        <v>57</v>
      </c>
      <c r="J5160">
        <v>74</v>
      </c>
      <c r="K5160">
        <v>0.77027027027027029</v>
      </c>
      <c r="L5160">
        <v>91</v>
      </c>
      <c r="M5160">
        <v>0.81318681318681318</v>
      </c>
      <c r="N5160">
        <v>41</v>
      </c>
      <c r="P5160">
        <v>3</v>
      </c>
      <c r="Q5160">
        <v>22</v>
      </c>
      <c r="R5160">
        <v>0.13636363636363635</v>
      </c>
      <c r="S5160">
        <v>16</v>
      </c>
    </row>
    <row r="5161" spans="1:19" x14ac:dyDescent="0.2">
      <c r="A5161" t="s">
        <v>2888</v>
      </c>
      <c r="B5161" t="s">
        <v>2889</v>
      </c>
      <c r="C5161" t="s">
        <v>2724</v>
      </c>
      <c r="D5161" t="s">
        <v>1000</v>
      </c>
      <c r="E5161" s="23">
        <v>42522</v>
      </c>
      <c r="F5161">
        <v>6</v>
      </c>
      <c r="G5161">
        <v>8</v>
      </c>
      <c r="H5161">
        <v>0.75</v>
      </c>
      <c r="I5161">
        <v>22</v>
      </c>
      <c r="J5161">
        <v>30</v>
      </c>
      <c r="K5161">
        <v>0.73333333333333328</v>
      </c>
      <c r="L5161">
        <v>40</v>
      </c>
      <c r="M5161">
        <v>0.75</v>
      </c>
      <c r="N5161">
        <v>22</v>
      </c>
      <c r="P5161">
        <v>0</v>
      </c>
      <c r="Q5161">
        <v>0</v>
      </c>
      <c r="R5161" t="e">
        <v>#DIV/0!</v>
      </c>
      <c r="S5161">
        <v>0</v>
      </c>
    </row>
    <row r="5162" spans="1:19" x14ac:dyDescent="0.2">
      <c r="A5162" t="s">
        <v>2643</v>
      </c>
      <c r="B5162" t="s">
        <v>2644</v>
      </c>
      <c r="C5162" t="s">
        <v>237</v>
      </c>
      <c r="D5162" t="s">
        <v>1000</v>
      </c>
      <c r="E5162" s="23">
        <v>42522</v>
      </c>
      <c r="F5162">
        <v>17</v>
      </c>
      <c r="G5162">
        <v>17</v>
      </c>
      <c r="H5162">
        <v>1</v>
      </c>
      <c r="I5162">
        <v>67</v>
      </c>
      <c r="J5162">
        <v>125</v>
      </c>
      <c r="K5162">
        <v>0.53600000000000003</v>
      </c>
      <c r="L5162">
        <v>125</v>
      </c>
      <c r="M5162">
        <v>1</v>
      </c>
      <c r="N5162">
        <v>50</v>
      </c>
      <c r="O5162">
        <v>0.95833333333333337</v>
      </c>
      <c r="P5162">
        <v>17</v>
      </c>
      <c r="Q5162">
        <v>20</v>
      </c>
      <c r="R5162">
        <v>0.85</v>
      </c>
      <c r="S5162">
        <v>17</v>
      </c>
    </row>
    <row r="5163" spans="1:19" x14ac:dyDescent="0.2">
      <c r="A5163" t="s">
        <v>2468</v>
      </c>
      <c r="B5163" t="s">
        <v>2469</v>
      </c>
      <c r="C5163" t="s">
        <v>238</v>
      </c>
      <c r="D5163" t="s">
        <v>1000</v>
      </c>
      <c r="E5163" s="23">
        <v>42522</v>
      </c>
      <c r="F5163">
        <v>11</v>
      </c>
      <c r="G5163">
        <v>12</v>
      </c>
      <c r="H5163">
        <v>0.91666666666666663</v>
      </c>
      <c r="I5163">
        <v>27</v>
      </c>
      <c r="J5163">
        <v>36</v>
      </c>
      <c r="K5163">
        <v>0.75</v>
      </c>
      <c r="L5163">
        <v>40</v>
      </c>
      <c r="M5163">
        <v>0.9</v>
      </c>
      <c r="N5163">
        <v>14</v>
      </c>
      <c r="O5163">
        <v>0.69633333333333336</v>
      </c>
      <c r="P5163">
        <v>11</v>
      </c>
      <c r="Q5163">
        <v>19</v>
      </c>
      <c r="R5163">
        <v>0.57894736842105265</v>
      </c>
      <c r="S5163">
        <v>13</v>
      </c>
    </row>
    <row r="5164" spans="1:19" x14ac:dyDescent="0.2">
      <c r="A5164" t="s">
        <v>2295</v>
      </c>
      <c r="B5164" t="s">
        <v>2296</v>
      </c>
      <c r="C5164" t="s">
        <v>239</v>
      </c>
      <c r="D5164" t="s">
        <v>1000</v>
      </c>
      <c r="E5164" s="23">
        <v>42522</v>
      </c>
      <c r="F5164">
        <v>4</v>
      </c>
      <c r="G5164">
        <v>4</v>
      </c>
      <c r="H5164">
        <v>1</v>
      </c>
      <c r="I5164">
        <v>5</v>
      </c>
      <c r="J5164">
        <v>8</v>
      </c>
      <c r="K5164">
        <v>0.625</v>
      </c>
      <c r="L5164">
        <v>8</v>
      </c>
      <c r="M5164">
        <v>1</v>
      </c>
      <c r="N5164">
        <v>3</v>
      </c>
      <c r="O5164">
        <v>0.85699999999999998</v>
      </c>
      <c r="P5164">
        <v>1</v>
      </c>
      <c r="Q5164">
        <v>1</v>
      </c>
      <c r="R5164">
        <v>1</v>
      </c>
      <c r="S5164">
        <v>2</v>
      </c>
    </row>
    <row r="5165" spans="1:19" x14ac:dyDescent="0.2">
      <c r="A5165" t="s">
        <v>2120</v>
      </c>
      <c r="B5165" t="s">
        <v>2121</v>
      </c>
      <c r="C5165" t="s">
        <v>1988</v>
      </c>
      <c r="D5165" t="s">
        <v>1000</v>
      </c>
      <c r="E5165" s="23">
        <v>42522</v>
      </c>
      <c r="F5165">
        <v>8</v>
      </c>
      <c r="G5165">
        <v>9</v>
      </c>
      <c r="H5165">
        <v>0.88888888888888884</v>
      </c>
      <c r="I5165">
        <v>36</v>
      </c>
      <c r="J5165">
        <v>34</v>
      </c>
      <c r="K5165">
        <v>1.0588235294117647</v>
      </c>
      <c r="L5165">
        <v>39</v>
      </c>
      <c r="M5165">
        <v>0.87179487179487181</v>
      </c>
      <c r="N5165">
        <v>31</v>
      </c>
      <c r="P5165">
        <v>4</v>
      </c>
      <c r="Q5165">
        <v>5</v>
      </c>
      <c r="R5165">
        <v>0.8</v>
      </c>
      <c r="S5165">
        <v>5</v>
      </c>
    </row>
    <row r="5166" spans="1:19" x14ac:dyDescent="0.2">
      <c r="A5166" t="s">
        <v>1872</v>
      </c>
      <c r="B5166" t="s">
        <v>1873</v>
      </c>
      <c r="C5166" t="s">
        <v>240</v>
      </c>
      <c r="D5166" t="s">
        <v>1000</v>
      </c>
      <c r="E5166" s="23">
        <v>42522</v>
      </c>
      <c r="F5166">
        <v>27</v>
      </c>
      <c r="G5166">
        <v>28</v>
      </c>
      <c r="H5166">
        <v>0.9642857142857143</v>
      </c>
      <c r="I5166">
        <v>51</v>
      </c>
      <c r="J5166">
        <v>108</v>
      </c>
      <c r="K5166">
        <v>0.47222222222222221</v>
      </c>
      <c r="L5166">
        <v>113</v>
      </c>
      <c r="M5166">
        <v>0.95575221238938057</v>
      </c>
      <c r="N5166">
        <v>40</v>
      </c>
      <c r="P5166">
        <v>1</v>
      </c>
      <c r="Q5166">
        <v>2</v>
      </c>
      <c r="R5166">
        <v>0.5</v>
      </c>
      <c r="S5166">
        <v>11</v>
      </c>
    </row>
    <row r="5167" spans="1:19" x14ac:dyDescent="0.2">
      <c r="A5167" t="s">
        <v>1697</v>
      </c>
      <c r="B5167" t="s">
        <v>1698</v>
      </c>
      <c r="C5167" t="s">
        <v>241</v>
      </c>
      <c r="D5167" t="s">
        <v>1000</v>
      </c>
      <c r="E5167" s="23">
        <v>42522</v>
      </c>
      <c r="F5167">
        <v>56</v>
      </c>
      <c r="G5167">
        <v>62</v>
      </c>
      <c r="H5167">
        <v>0.90322580645161288</v>
      </c>
      <c r="I5167">
        <v>554</v>
      </c>
      <c r="J5167">
        <v>560</v>
      </c>
      <c r="K5167">
        <v>0.98928571428571432</v>
      </c>
      <c r="L5167">
        <v>620</v>
      </c>
      <c r="M5167">
        <v>0.90322580645161288</v>
      </c>
      <c r="N5167">
        <v>540</v>
      </c>
      <c r="P5167">
        <v>14</v>
      </c>
      <c r="Q5167">
        <v>19</v>
      </c>
      <c r="R5167">
        <v>0.73684210526315785</v>
      </c>
      <c r="S5167">
        <v>14</v>
      </c>
    </row>
    <row r="5168" spans="1:19" x14ac:dyDescent="0.2">
      <c r="A5168" t="s">
        <v>1522</v>
      </c>
      <c r="B5168" t="s">
        <v>1523</v>
      </c>
      <c r="C5168" t="s">
        <v>318</v>
      </c>
      <c r="D5168" t="s">
        <v>1000</v>
      </c>
      <c r="E5168" s="23">
        <v>42522</v>
      </c>
      <c r="F5168">
        <v>0</v>
      </c>
      <c r="G5168">
        <v>0</v>
      </c>
      <c r="H5168" t="e">
        <v>#DIV/0!</v>
      </c>
      <c r="I5168">
        <v>0</v>
      </c>
      <c r="J5168">
        <v>0</v>
      </c>
      <c r="K5168" t="e">
        <v>#DIV/0!</v>
      </c>
      <c r="L5168">
        <v>0</v>
      </c>
      <c r="M5168" t="e">
        <v>#DIV/0!</v>
      </c>
      <c r="N5168">
        <v>0</v>
      </c>
      <c r="P5168">
        <v>0</v>
      </c>
      <c r="Q5168">
        <v>0</v>
      </c>
      <c r="R5168" t="e">
        <v>#DIV/0!</v>
      </c>
      <c r="S5168">
        <v>0</v>
      </c>
    </row>
    <row r="5169" spans="1:19" x14ac:dyDescent="0.2">
      <c r="A5169" t="s">
        <v>1111</v>
      </c>
      <c r="B5169" t="s">
        <v>1198</v>
      </c>
      <c r="C5169" t="s">
        <v>235</v>
      </c>
      <c r="D5169" t="s">
        <v>1002</v>
      </c>
      <c r="E5169" s="23">
        <v>42522</v>
      </c>
      <c r="F5169">
        <v>136</v>
      </c>
      <c r="G5169">
        <v>150</v>
      </c>
      <c r="H5169">
        <v>0.90666666666666662</v>
      </c>
      <c r="I5169">
        <v>819</v>
      </c>
      <c r="J5169">
        <v>975</v>
      </c>
      <c r="K5169">
        <v>0.84</v>
      </c>
      <c r="L5169">
        <v>1076</v>
      </c>
      <c r="M5169">
        <v>0.90613382899628248</v>
      </c>
      <c r="N5169">
        <v>741</v>
      </c>
      <c r="P5169">
        <v>51</v>
      </c>
      <c r="Q5169">
        <v>88</v>
      </c>
      <c r="R5169">
        <v>0.57954545454545459</v>
      </c>
      <c r="S5169">
        <v>78</v>
      </c>
    </row>
    <row r="5170" spans="1:19" x14ac:dyDescent="0.2">
      <c r="A5170" t="s">
        <v>12072</v>
      </c>
      <c r="B5170" t="s">
        <v>12073</v>
      </c>
      <c r="C5170" t="s">
        <v>1051</v>
      </c>
      <c r="D5170" t="s">
        <v>1000</v>
      </c>
      <c r="E5170" s="23">
        <v>42522</v>
      </c>
      <c r="F5170">
        <v>1</v>
      </c>
      <c r="G5170">
        <v>3</v>
      </c>
      <c r="H5170">
        <v>0.33333333333333331</v>
      </c>
      <c r="I5170">
        <v>2</v>
      </c>
      <c r="J5170">
        <v>5</v>
      </c>
      <c r="K5170">
        <v>0.4</v>
      </c>
      <c r="L5170">
        <v>15</v>
      </c>
      <c r="M5170">
        <v>0.33333333333333331</v>
      </c>
      <c r="N5170">
        <v>2</v>
      </c>
      <c r="P5170">
        <v>0</v>
      </c>
      <c r="Q5170">
        <v>0</v>
      </c>
      <c r="R5170" t="e">
        <v>#DIV/0!</v>
      </c>
      <c r="S5170">
        <v>0</v>
      </c>
    </row>
    <row r="5171" spans="1:19" x14ac:dyDescent="0.2">
      <c r="A5171" t="s">
        <v>13438</v>
      </c>
      <c r="B5171" t="s">
        <v>13439</v>
      </c>
      <c r="C5171" t="s">
        <v>242</v>
      </c>
      <c r="D5171" t="s">
        <v>1002</v>
      </c>
      <c r="E5171" s="23">
        <v>42522</v>
      </c>
      <c r="F5171">
        <v>7</v>
      </c>
      <c r="G5171">
        <v>10</v>
      </c>
      <c r="H5171">
        <v>0.7</v>
      </c>
      <c r="I5171">
        <v>57</v>
      </c>
      <c r="J5171">
        <v>74</v>
      </c>
      <c r="K5171">
        <v>0.77027027027027029</v>
      </c>
      <c r="L5171">
        <v>91</v>
      </c>
      <c r="M5171">
        <v>0.81318681318681318</v>
      </c>
      <c r="N5171">
        <v>41</v>
      </c>
      <c r="P5171">
        <v>3</v>
      </c>
      <c r="Q5171">
        <v>22</v>
      </c>
      <c r="R5171">
        <v>0.13636363636363635</v>
      </c>
      <c r="S5171">
        <v>16</v>
      </c>
    </row>
    <row r="5172" spans="1:19" x14ac:dyDescent="0.2">
      <c r="A5172" t="s">
        <v>13615</v>
      </c>
      <c r="B5172" t="s">
        <v>13616</v>
      </c>
      <c r="C5172" t="s">
        <v>237</v>
      </c>
      <c r="D5172" t="s">
        <v>1002</v>
      </c>
      <c r="E5172" s="23">
        <v>42522</v>
      </c>
      <c r="F5172">
        <v>17</v>
      </c>
      <c r="G5172">
        <v>17</v>
      </c>
      <c r="H5172">
        <v>1</v>
      </c>
      <c r="I5172">
        <v>67</v>
      </c>
      <c r="J5172">
        <v>125</v>
      </c>
      <c r="K5172">
        <v>0.53600000000000003</v>
      </c>
      <c r="L5172">
        <v>125</v>
      </c>
      <c r="M5172">
        <v>1</v>
      </c>
      <c r="N5172">
        <v>50</v>
      </c>
      <c r="O5172">
        <v>0.95833333333333337</v>
      </c>
      <c r="P5172">
        <v>17</v>
      </c>
      <c r="Q5172">
        <v>20</v>
      </c>
      <c r="R5172">
        <v>0.85</v>
      </c>
      <c r="S5172">
        <v>17</v>
      </c>
    </row>
    <row r="5173" spans="1:19" x14ac:dyDescent="0.2">
      <c r="A5173" t="s">
        <v>13790</v>
      </c>
      <c r="B5173" t="s">
        <v>13791</v>
      </c>
      <c r="C5173" t="s">
        <v>238</v>
      </c>
      <c r="D5173" t="s">
        <v>1002</v>
      </c>
      <c r="E5173" s="23">
        <v>42522</v>
      </c>
      <c r="F5173">
        <v>11</v>
      </c>
      <c r="G5173">
        <v>12</v>
      </c>
      <c r="H5173">
        <v>0.91666666666666663</v>
      </c>
      <c r="I5173">
        <v>27</v>
      </c>
      <c r="J5173">
        <v>36</v>
      </c>
      <c r="K5173">
        <v>0.75</v>
      </c>
      <c r="L5173">
        <v>40</v>
      </c>
      <c r="M5173">
        <v>0.9</v>
      </c>
      <c r="N5173">
        <v>14</v>
      </c>
      <c r="O5173">
        <v>0.69633333333333336</v>
      </c>
      <c r="P5173">
        <v>11</v>
      </c>
      <c r="Q5173">
        <v>19</v>
      </c>
      <c r="R5173">
        <v>0.57894736842105265</v>
      </c>
      <c r="S5173">
        <v>13</v>
      </c>
    </row>
    <row r="5174" spans="1:19" x14ac:dyDescent="0.2">
      <c r="A5174" t="s">
        <v>13967</v>
      </c>
      <c r="B5174" t="s">
        <v>13968</v>
      </c>
      <c r="C5174" t="s">
        <v>239</v>
      </c>
      <c r="D5174" t="s">
        <v>1002</v>
      </c>
      <c r="E5174" s="23">
        <v>42522</v>
      </c>
      <c r="F5174">
        <v>4</v>
      </c>
      <c r="G5174">
        <v>4</v>
      </c>
      <c r="H5174">
        <v>1</v>
      </c>
      <c r="I5174">
        <v>5</v>
      </c>
      <c r="J5174">
        <v>8</v>
      </c>
      <c r="K5174">
        <v>0.625</v>
      </c>
      <c r="L5174">
        <v>8</v>
      </c>
      <c r="M5174">
        <v>1</v>
      </c>
      <c r="N5174">
        <v>3</v>
      </c>
      <c r="O5174">
        <v>0.85699999999999998</v>
      </c>
      <c r="P5174">
        <v>1</v>
      </c>
      <c r="Q5174">
        <v>1</v>
      </c>
      <c r="R5174">
        <v>1</v>
      </c>
      <c r="S5174">
        <v>2</v>
      </c>
    </row>
    <row r="5175" spans="1:19" x14ac:dyDescent="0.2">
      <c r="A5175" t="s">
        <v>14154</v>
      </c>
      <c r="B5175" t="s">
        <v>14155</v>
      </c>
      <c r="C5175" t="s">
        <v>240</v>
      </c>
      <c r="D5175" t="s">
        <v>1002</v>
      </c>
      <c r="E5175" s="23">
        <v>42522</v>
      </c>
      <c r="F5175">
        <v>27</v>
      </c>
      <c r="G5175">
        <v>28</v>
      </c>
      <c r="H5175">
        <v>0.9642857142857143</v>
      </c>
      <c r="I5175">
        <v>51</v>
      </c>
      <c r="J5175">
        <v>108</v>
      </c>
      <c r="K5175">
        <v>0.47222222222222221</v>
      </c>
      <c r="L5175">
        <v>113</v>
      </c>
      <c r="M5175">
        <v>0.95575221238938057</v>
      </c>
      <c r="N5175">
        <v>40</v>
      </c>
      <c r="P5175">
        <v>1</v>
      </c>
      <c r="Q5175">
        <v>2</v>
      </c>
      <c r="R5175">
        <v>0.5</v>
      </c>
      <c r="S5175">
        <v>11</v>
      </c>
    </row>
    <row r="5176" spans="1:19" x14ac:dyDescent="0.2">
      <c r="A5176" t="s">
        <v>14331</v>
      </c>
      <c r="B5176" t="s">
        <v>14332</v>
      </c>
      <c r="C5176" t="s">
        <v>241</v>
      </c>
      <c r="D5176" t="s">
        <v>1002</v>
      </c>
      <c r="E5176" s="23">
        <v>42522</v>
      </c>
      <c r="F5176">
        <v>56</v>
      </c>
      <c r="G5176">
        <v>62</v>
      </c>
      <c r="H5176">
        <v>0.90322580645161288</v>
      </c>
      <c r="I5176">
        <v>554</v>
      </c>
      <c r="J5176">
        <v>560</v>
      </c>
      <c r="K5176">
        <v>0.98928571428571432</v>
      </c>
      <c r="L5176">
        <v>620</v>
      </c>
      <c r="M5176">
        <v>0.90322580645161288</v>
      </c>
      <c r="N5176">
        <v>540</v>
      </c>
      <c r="P5176">
        <v>14</v>
      </c>
      <c r="Q5176">
        <v>19</v>
      </c>
      <c r="R5176">
        <v>0.73684210526315785</v>
      </c>
      <c r="S5176">
        <v>14</v>
      </c>
    </row>
    <row r="5177" spans="1:19" x14ac:dyDescent="0.2">
      <c r="A5177" t="s">
        <v>14443</v>
      </c>
      <c r="B5177" t="s">
        <v>14444</v>
      </c>
      <c r="C5177" t="s">
        <v>318</v>
      </c>
      <c r="D5177" t="s">
        <v>1002</v>
      </c>
      <c r="E5177" s="23">
        <v>42522</v>
      </c>
      <c r="F5177">
        <v>0</v>
      </c>
      <c r="G5177">
        <v>0</v>
      </c>
      <c r="H5177" t="e">
        <v>#DIV/0!</v>
      </c>
      <c r="I5177">
        <v>0</v>
      </c>
      <c r="J5177">
        <v>0</v>
      </c>
      <c r="K5177" t="e">
        <v>#DIV/0!</v>
      </c>
      <c r="L5177">
        <v>0</v>
      </c>
      <c r="M5177" t="e">
        <v>#DIV/0!</v>
      </c>
      <c r="N5177">
        <v>0</v>
      </c>
      <c r="P5177">
        <v>0</v>
      </c>
      <c r="Q5177">
        <v>0</v>
      </c>
      <c r="R5177" t="e">
        <v>#DIV/0!</v>
      </c>
      <c r="S5177">
        <v>0</v>
      </c>
    </row>
    <row r="5178" spans="1:19" x14ac:dyDescent="0.2">
      <c r="A5178" t="s">
        <v>14660</v>
      </c>
      <c r="B5178" t="s">
        <v>14661</v>
      </c>
      <c r="C5178" t="s">
        <v>199</v>
      </c>
      <c r="D5178" t="s">
        <v>1000</v>
      </c>
      <c r="E5178" s="23">
        <v>42522</v>
      </c>
      <c r="F5178">
        <v>14</v>
      </c>
      <c r="G5178">
        <v>14</v>
      </c>
      <c r="H5178">
        <v>1</v>
      </c>
      <c r="I5178">
        <v>128</v>
      </c>
      <c r="J5178">
        <v>125</v>
      </c>
      <c r="K5178">
        <v>1.024</v>
      </c>
      <c r="L5178">
        <v>125</v>
      </c>
      <c r="M5178">
        <v>1</v>
      </c>
      <c r="N5178">
        <v>127</v>
      </c>
      <c r="P5178">
        <v>0</v>
      </c>
      <c r="Q5178">
        <v>0</v>
      </c>
      <c r="R5178" t="e">
        <v>#DIV/0!</v>
      </c>
      <c r="S5178">
        <v>1</v>
      </c>
    </row>
    <row r="5179" spans="1:19" x14ac:dyDescent="0.2">
      <c r="A5179" t="s">
        <v>14926</v>
      </c>
      <c r="B5179" t="s">
        <v>14927</v>
      </c>
      <c r="C5179" t="s">
        <v>200</v>
      </c>
      <c r="D5179" t="s">
        <v>1002</v>
      </c>
      <c r="E5179" s="23">
        <v>42522</v>
      </c>
      <c r="F5179">
        <v>5</v>
      </c>
      <c r="G5179">
        <v>5</v>
      </c>
      <c r="H5179">
        <v>1</v>
      </c>
      <c r="I5179">
        <v>7</v>
      </c>
      <c r="J5179">
        <v>25</v>
      </c>
      <c r="K5179">
        <v>0.28000000000000003</v>
      </c>
      <c r="L5179">
        <v>25</v>
      </c>
      <c r="M5179">
        <v>1</v>
      </c>
      <c r="N5179">
        <v>6</v>
      </c>
      <c r="P5179">
        <v>0</v>
      </c>
      <c r="Q5179">
        <v>0</v>
      </c>
      <c r="R5179" t="e">
        <v>#DIV/0!</v>
      </c>
      <c r="S5179">
        <v>1</v>
      </c>
    </row>
    <row r="5180" spans="1:19" x14ac:dyDescent="0.2">
      <c r="A5180" t="s">
        <v>15103</v>
      </c>
      <c r="B5180" t="s">
        <v>15104</v>
      </c>
      <c r="C5180" t="s">
        <v>202</v>
      </c>
      <c r="D5180" t="s">
        <v>1002</v>
      </c>
      <c r="E5180" s="23">
        <v>42522</v>
      </c>
      <c r="F5180">
        <v>9</v>
      </c>
      <c r="G5180">
        <v>9</v>
      </c>
      <c r="H5180">
        <v>1</v>
      </c>
      <c r="I5180">
        <v>121</v>
      </c>
      <c r="J5180">
        <v>100</v>
      </c>
      <c r="K5180">
        <v>1.21</v>
      </c>
      <c r="L5180">
        <v>100</v>
      </c>
      <c r="M5180">
        <v>1</v>
      </c>
      <c r="N5180">
        <v>121</v>
      </c>
      <c r="P5180">
        <v>0</v>
      </c>
      <c r="Q5180">
        <v>0</v>
      </c>
      <c r="R5180" t="e">
        <v>#DIV/0!</v>
      </c>
      <c r="S5180">
        <v>0</v>
      </c>
    </row>
    <row r="5181" spans="1:19" x14ac:dyDescent="0.2">
      <c r="A5181" t="s">
        <v>15185</v>
      </c>
      <c r="B5181" t="s">
        <v>15186</v>
      </c>
      <c r="C5181" t="s">
        <v>348</v>
      </c>
      <c r="D5181" t="s">
        <v>1000</v>
      </c>
      <c r="E5181" s="23">
        <v>42522</v>
      </c>
      <c r="F5181">
        <v>2</v>
      </c>
      <c r="G5181">
        <v>2</v>
      </c>
      <c r="H5181">
        <v>1</v>
      </c>
      <c r="I5181">
        <v>4</v>
      </c>
      <c r="J5181">
        <v>10</v>
      </c>
      <c r="K5181">
        <v>0.4</v>
      </c>
      <c r="L5181">
        <v>10</v>
      </c>
      <c r="M5181">
        <v>1</v>
      </c>
      <c r="N5181">
        <v>4</v>
      </c>
      <c r="P5181">
        <v>0</v>
      </c>
      <c r="Q5181">
        <v>0</v>
      </c>
      <c r="R5181" t="e">
        <v>#DIV/0!</v>
      </c>
      <c r="S5181">
        <v>0</v>
      </c>
    </row>
    <row r="5182" spans="1:19" x14ac:dyDescent="0.2">
      <c r="A5182" t="s">
        <v>15269</v>
      </c>
      <c r="B5182" t="s">
        <v>15270</v>
      </c>
      <c r="C5182" t="s">
        <v>347</v>
      </c>
      <c r="D5182" t="s">
        <v>1002</v>
      </c>
      <c r="E5182" s="23">
        <v>42522</v>
      </c>
      <c r="F5182">
        <v>2</v>
      </c>
      <c r="G5182">
        <v>2</v>
      </c>
      <c r="H5182">
        <v>1</v>
      </c>
      <c r="I5182">
        <v>4</v>
      </c>
      <c r="J5182">
        <v>10</v>
      </c>
      <c r="K5182">
        <v>0.4</v>
      </c>
      <c r="L5182">
        <v>10</v>
      </c>
      <c r="M5182">
        <v>1</v>
      </c>
      <c r="N5182">
        <v>4</v>
      </c>
      <c r="P5182">
        <v>0</v>
      </c>
      <c r="Q5182">
        <v>0</v>
      </c>
      <c r="R5182" t="e">
        <v>#DIV/0!</v>
      </c>
      <c r="S5182">
        <v>0</v>
      </c>
    </row>
    <row r="5183" spans="1:19" x14ac:dyDescent="0.2">
      <c r="A5183" t="s">
        <v>15630</v>
      </c>
      <c r="B5183" t="s">
        <v>15631</v>
      </c>
      <c r="C5183" t="s">
        <v>228</v>
      </c>
      <c r="D5183" t="s">
        <v>1002</v>
      </c>
      <c r="E5183" s="23">
        <v>42522</v>
      </c>
      <c r="F5183">
        <v>1</v>
      </c>
      <c r="G5183">
        <v>2</v>
      </c>
      <c r="H5183">
        <v>0.5</v>
      </c>
      <c r="I5183">
        <v>5</v>
      </c>
      <c r="J5183">
        <v>10</v>
      </c>
      <c r="K5183">
        <v>0.5</v>
      </c>
      <c r="L5183">
        <v>15</v>
      </c>
      <c r="M5183">
        <v>0.66666666666666663</v>
      </c>
      <c r="N5183">
        <v>4</v>
      </c>
      <c r="P5183">
        <v>0</v>
      </c>
      <c r="Q5183">
        <v>0</v>
      </c>
      <c r="R5183" t="e">
        <v>#DIV/0!</v>
      </c>
      <c r="S5183">
        <v>1</v>
      </c>
    </row>
    <row r="5184" spans="1:19" x14ac:dyDescent="0.2">
      <c r="A5184" t="s">
        <v>15807</v>
      </c>
      <c r="B5184" t="s">
        <v>15808</v>
      </c>
      <c r="C5184" t="s">
        <v>227</v>
      </c>
      <c r="D5184" t="s">
        <v>1000</v>
      </c>
      <c r="E5184" s="23">
        <v>42522</v>
      </c>
      <c r="F5184">
        <v>1</v>
      </c>
      <c r="G5184">
        <v>2</v>
      </c>
      <c r="H5184">
        <v>0.5</v>
      </c>
      <c r="I5184">
        <v>5</v>
      </c>
      <c r="J5184">
        <v>10</v>
      </c>
      <c r="K5184">
        <v>0.5</v>
      </c>
      <c r="L5184">
        <v>15</v>
      </c>
      <c r="M5184">
        <v>0.66666666666666663</v>
      </c>
      <c r="N5184">
        <v>4</v>
      </c>
      <c r="P5184">
        <v>0</v>
      </c>
      <c r="Q5184">
        <v>0</v>
      </c>
      <c r="R5184" t="e">
        <v>#DIV/0!</v>
      </c>
      <c r="S5184">
        <v>1</v>
      </c>
    </row>
    <row r="5185" spans="1:19" x14ac:dyDescent="0.2">
      <c r="A5185" t="s">
        <v>15984</v>
      </c>
      <c r="B5185" t="s">
        <v>15985</v>
      </c>
      <c r="C5185" t="s">
        <v>203</v>
      </c>
      <c r="D5185" t="s">
        <v>1000</v>
      </c>
      <c r="E5185" s="23">
        <v>42522</v>
      </c>
      <c r="F5185">
        <v>9</v>
      </c>
      <c r="G5185">
        <v>10</v>
      </c>
      <c r="H5185">
        <v>0.9</v>
      </c>
      <c r="I5185">
        <v>21</v>
      </c>
      <c r="J5185">
        <v>57</v>
      </c>
      <c r="K5185">
        <v>0.36842105263157893</v>
      </c>
      <c r="L5185">
        <v>62</v>
      </c>
      <c r="M5185">
        <v>0.91935483870967738</v>
      </c>
      <c r="N5185">
        <v>17</v>
      </c>
      <c r="P5185">
        <v>3</v>
      </c>
      <c r="Q5185">
        <v>4</v>
      </c>
      <c r="R5185">
        <v>0.75</v>
      </c>
      <c r="S5185">
        <v>4</v>
      </c>
    </row>
    <row r="5186" spans="1:19" x14ac:dyDescent="0.2">
      <c r="A5186" t="s">
        <v>16163</v>
      </c>
      <c r="B5186" t="s">
        <v>16164</v>
      </c>
      <c r="C5186" t="s">
        <v>205</v>
      </c>
      <c r="D5186" t="s">
        <v>1002</v>
      </c>
      <c r="E5186" s="23">
        <v>42522</v>
      </c>
      <c r="F5186">
        <v>3</v>
      </c>
      <c r="G5186">
        <v>3</v>
      </c>
      <c r="H5186">
        <v>1</v>
      </c>
      <c r="I5186">
        <v>17</v>
      </c>
      <c r="J5186">
        <v>30</v>
      </c>
      <c r="K5186">
        <v>0.56666666666666665</v>
      </c>
      <c r="L5186">
        <v>30</v>
      </c>
      <c r="M5186">
        <v>1</v>
      </c>
      <c r="N5186">
        <v>13</v>
      </c>
      <c r="O5186">
        <v>1.075</v>
      </c>
      <c r="P5186">
        <v>3</v>
      </c>
      <c r="Q5186">
        <v>3</v>
      </c>
      <c r="R5186">
        <v>1</v>
      </c>
      <c r="S5186">
        <v>4</v>
      </c>
    </row>
    <row r="5187" spans="1:19" x14ac:dyDescent="0.2">
      <c r="A5187" t="s">
        <v>16340</v>
      </c>
      <c r="B5187" t="s">
        <v>16341</v>
      </c>
      <c r="C5187" t="s">
        <v>204</v>
      </c>
      <c r="D5187" t="s">
        <v>1002</v>
      </c>
      <c r="E5187" s="23">
        <v>42522</v>
      </c>
      <c r="F5187">
        <v>6</v>
      </c>
      <c r="G5187">
        <v>7</v>
      </c>
      <c r="H5187">
        <v>0.8571428571428571</v>
      </c>
      <c r="I5187">
        <v>4</v>
      </c>
      <c r="J5187">
        <v>27</v>
      </c>
      <c r="K5187">
        <v>0.14814814814814814</v>
      </c>
      <c r="L5187">
        <v>32</v>
      </c>
      <c r="M5187">
        <v>0.84375</v>
      </c>
      <c r="N5187">
        <v>4</v>
      </c>
      <c r="P5187">
        <v>0</v>
      </c>
      <c r="Q5187">
        <v>1</v>
      </c>
      <c r="R5187">
        <v>0</v>
      </c>
      <c r="S5187">
        <v>0</v>
      </c>
    </row>
    <row r="5188" spans="1:19" x14ac:dyDescent="0.2">
      <c r="A5188" t="s">
        <v>16658</v>
      </c>
      <c r="B5188" t="s">
        <v>16659</v>
      </c>
      <c r="C5188" t="s">
        <v>223</v>
      </c>
      <c r="D5188" t="s">
        <v>1000</v>
      </c>
      <c r="E5188" s="23">
        <v>42522</v>
      </c>
      <c r="F5188">
        <v>5</v>
      </c>
      <c r="G5188">
        <v>6</v>
      </c>
      <c r="H5188">
        <v>0.83333333333333337</v>
      </c>
      <c r="I5188">
        <v>56</v>
      </c>
      <c r="J5188">
        <v>75</v>
      </c>
      <c r="K5188">
        <v>0.7466666666666667</v>
      </c>
      <c r="L5188">
        <v>90</v>
      </c>
      <c r="M5188">
        <v>0.83333333333333337</v>
      </c>
      <c r="N5188">
        <v>52</v>
      </c>
      <c r="P5188">
        <v>0</v>
      </c>
      <c r="Q5188">
        <v>0</v>
      </c>
      <c r="R5188" t="e">
        <v>#DIV/0!</v>
      </c>
      <c r="S5188">
        <v>4</v>
      </c>
    </row>
    <row r="5189" spans="1:19" x14ac:dyDescent="0.2">
      <c r="A5189" t="s">
        <v>16837</v>
      </c>
      <c r="B5189" t="s">
        <v>16838</v>
      </c>
      <c r="C5189" t="s">
        <v>224</v>
      </c>
      <c r="D5189" t="s">
        <v>1002</v>
      </c>
      <c r="E5189" s="23">
        <v>42522</v>
      </c>
      <c r="F5189">
        <v>5</v>
      </c>
      <c r="G5189">
        <v>6</v>
      </c>
      <c r="H5189">
        <v>0.83333333333333337</v>
      </c>
      <c r="I5189">
        <v>56</v>
      </c>
      <c r="J5189">
        <v>75</v>
      </c>
      <c r="K5189">
        <v>0.7466666666666667</v>
      </c>
      <c r="L5189">
        <v>90</v>
      </c>
      <c r="M5189">
        <v>0.83333333333333337</v>
      </c>
      <c r="N5189">
        <v>52</v>
      </c>
      <c r="P5189">
        <v>0</v>
      </c>
      <c r="Q5189">
        <v>0</v>
      </c>
      <c r="R5189" t="e">
        <v>#DIV/0!</v>
      </c>
      <c r="S5189">
        <v>4</v>
      </c>
    </row>
    <row r="5190" spans="1:19" x14ac:dyDescent="0.2">
      <c r="A5190" t="s">
        <v>16963</v>
      </c>
      <c r="B5190" t="s">
        <v>16964</v>
      </c>
      <c r="C5190" t="s">
        <v>346</v>
      </c>
      <c r="D5190" t="s">
        <v>1000</v>
      </c>
      <c r="E5190" s="23">
        <v>42522</v>
      </c>
      <c r="F5190">
        <v>4</v>
      </c>
      <c r="G5190">
        <v>5</v>
      </c>
      <c r="H5190">
        <v>0.8</v>
      </c>
      <c r="I5190">
        <v>17</v>
      </c>
      <c r="J5190">
        <v>21</v>
      </c>
      <c r="K5190">
        <v>0.80952380952380953</v>
      </c>
      <c r="L5190">
        <v>26</v>
      </c>
      <c r="M5190">
        <v>0.80769230769230771</v>
      </c>
      <c r="N5190">
        <v>16</v>
      </c>
      <c r="P5190">
        <v>1</v>
      </c>
      <c r="Q5190">
        <v>1</v>
      </c>
      <c r="R5190">
        <v>1</v>
      </c>
      <c r="S5190">
        <v>1</v>
      </c>
    </row>
    <row r="5191" spans="1:19" x14ac:dyDescent="0.2">
      <c r="A5191" t="s">
        <v>17059</v>
      </c>
      <c r="B5191" t="s">
        <v>17060</v>
      </c>
      <c r="C5191" t="s">
        <v>345</v>
      </c>
      <c r="D5191" t="s">
        <v>1002</v>
      </c>
      <c r="E5191" s="23">
        <v>42522</v>
      </c>
      <c r="F5191">
        <v>4</v>
      </c>
      <c r="G5191">
        <v>5</v>
      </c>
      <c r="H5191">
        <v>0.8</v>
      </c>
      <c r="I5191">
        <v>17</v>
      </c>
      <c r="J5191">
        <v>21</v>
      </c>
      <c r="K5191">
        <v>0.80952380952380953</v>
      </c>
      <c r="L5191">
        <v>26</v>
      </c>
      <c r="M5191">
        <v>0.80769230769230771</v>
      </c>
      <c r="N5191">
        <v>16</v>
      </c>
      <c r="P5191">
        <v>1</v>
      </c>
      <c r="Q5191">
        <v>1</v>
      </c>
      <c r="R5191">
        <v>1</v>
      </c>
      <c r="S5191">
        <v>1</v>
      </c>
    </row>
    <row r="5192" spans="1:19" x14ac:dyDescent="0.2">
      <c r="A5192" t="s">
        <v>17274</v>
      </c>
      <c r="B5192" t="s">
        <v>17275</v>
      </c>
      <c r="C5192" t="s">
        <v>225</v>
      </c>
      <c r="D5192" t="s">
        <v>1000</v>
      </c>
      <c r="E5192" s="23">
        <v>42522</v>
      </c>
      <c r="F5192">
        <v>3</v>
      </c>
      <c r="G5192">
        <v>5</v>
      </c>
      <c r="H5192">
        <v>0.6</v>
      </c>
      <c r="I5192">
        <v>40</v>
      </c>
      <c r="J5192">
        <v>30</v>
      </c>
      <c r="K5192">
        <v>1.3333333333333333</v>
      </c>
      <c r="L5192">
        <v>50</v>
      </c>
      <c r="M5192">
        <v>0.6</v>
      </c>
      <c r="N5192">
        <v>40</v>
      </c>
      <c r="P5192">
        <v>0</v>
      </c>
      <c r="Q5192">
        <v>0</v>
      </c>
      <c r="R5192" t="e">
        <v>#DIV/0!</v>
      </c>
      <c r="S5192">
        <v>0</v>
      </c>
    </row>
    <row r="5193" spans="1:19" x14ac:dyDescent="0.2">
      <c r="A5193" t="s">
        <v>17481</v>
      </c>
      <c r="B5193" t="s">
        <v>17482</v>
      </c>
      <c r="C5193" t="s">
        <v>226</v>
      </c>
      <c r="D5193" t="s">
        <v>1002</v>
      </c>
      <c r="E5193" s="23">
        <v>42522</v>
      </c>
      <c r="F5193">
        <v>3</v>
      </c>
      <c r="G5193">
        <v>5</v>
      </c>
      <c r="H5193">
        <v>0.6</v>
      </c>
      <c r="I5193">
        <v>40</v>
      </c>
      <c r="J5193">
        <v>30</v>
      </c>
      <c r="K5193">
        <v>1.3333333333333333</v>
      </c>
      <c r="L5193">
        <v>50</v>
      </c>
      <c r="M5193">
        <v>0.6</v>
      </c>
      <c r="N5193">
        <v>40</v>
      </c>
      <c r="P5193">
        <v>0</v>
      </c>
      <c r="Q5193">
        <v>0</v>
      </c>
      <c r="R5193" t="e">
        <v>#DIV/0!</v>
      </c>
      <c r="S5193">
        <v>0</v>
      </c>
    </row>
    <row r="5194" spans="1:19" x14ac:dyDescent="0.2">
      <c r="A5194" t="s">
        <v>17658</v>
      </c>
      <c r="B5194" t="s">
        <v>17659</v>
      </c>
      <c r="C5194" t="s">
        <v>232</v>
      </c>
      <c r="D5194" t="s">
        <v>1000</v>
      </c>
      <c r="E5194" s="23">
        <v>42522</v>
      </c>
      <c r="F5194">
        <v>18</v>
      </c>
      <c r="G5194">
        <v>18</v>
      </c>
      <c r="H5194">
        <v>1</v>
      </c>
      <c r="I5194">
        <v>186</v>
      </c>
      <c r="J5194">
        <v>174</v>
      </c>
      <c r="K5194">
        <v>1.0689655172413792</v>
      </c>
      <c r="L5194">
        <v>174</v>
      </c>
      <c r="M5194">
        <v>1</v>
      </c>
      <c r="N5194">
        <v>186</v>
      </c>
      <c r="P5194">
        <v>0</v>
      </c>
      <c r="Q5194">
        <v>0</v>
      </c>
      <c r="R5194" t="e">
        <v>#DIV/0!</v>
      </c>
      <c r="S5194">
        <v>0</v>
      </c>
    </row>
    <row r="5195" spans="1:19" x14ac:dyDescent="0.2">
      <c r="A5195" t="s">
        <v>17855</v>
      </c>
      <c r="B5195" t="s">
        <v>17856</v>
      </c>
      <c r="C5195" t="s">
        <v>231</v>
      </c>
      <c r="D5195" t="s">
        <v>1002</v>
      </c>
      <c r="E5195" s="23">
        <v>42522</v>
      </c>
      <c r="F5195">
        <v>18</v>
      </c>
      <c r="G5195">
        <v>18</v>
      </c>
      <c r="H5195">
        <v>1</v>
      </c>
      <c r="I5195">
        <v>186</v>
      </c>
      <c r="J5195">
        <v>174</v>
      </c>
      <c r="K5195">
        <v>1.0689655172413792</v>
      </c>
      <c r="L5195">
        <v>174</v>
      </c>
      <c r="M5195">
        <v>1</v>
      </c>
      <c r="N5195">
        <v>186</v>
      </c>
      <c r="P5195">
        <v>0</v>
      </c>
      <c r="Q5195">
        <v>0</v>
      </c>
      <c r="R5195" t="e">
        <v>#DIV/0!</v>
      </c>
      <c r="S5195">
        <v>0</v>
      </c>
    </row>
    <row r="5196" spans="1:19" x14ac:dyDescent="0.2">
      <c r="A5196" t="s">
        <v>18032</v>
      </c>
      <c r="B5196" t="s">
        <v>18033</v>
      </c>
      <c r="C5196" t="s">
        <v>317</v>
      </c>
      <c r="D5196" t="s">
        <v>1000</v>
      </c>
      <c r="E5196" s="23">
        <v>42522</v>
      </c>
      <c r="F5196">
        <v>10</v>
      </c>
      <c r="G5196">
        <v>10</v>
      </c>
      <c r="H5196">
        <v>1</v>
      </c>
      <c r="I5196">
        <v>21</v>
      </c>
      <c r="J5196">
        <v>26</v>
      </c>
      <c r="K5196">
        <v>0.80769230769230771</v>
      </c>
      <c r="L5196">
        <v>26</v>
      </c>
      <c r="M5196">
        <v>1</v>
      </c>
      <c r="N5196">
        <v>11</v>
      </c>
      <c r="P5196">
        <v>0</v>
      </c>
      <c r="Q5196">
        <v>0</v>
      </c>
      <c r="R5196" t="e">
        <v>#DIV/0!</v>
      </c>
      <c r="S5196">
        <v>10</v>
      </c>
    </row>
    <row r="5197" spans="1:19" x14ac:dyDescent="0.2">
      <c r="A5197" t="s">
        <v>18211</v>
      </c>
      <c r="B5197" t="s">
        <v>18212</v>
      </c>
      <c r="C5197" t="s">
        <v>316</v>
      </c>
      <c r="D5197" t="s">
        <v>1002</v>
      </c>
      <c r="E5197" s="23">
        <v>42522</v>
      </c>
      <c r="F5197">
        <v>10</v>
      </c>
      <c r="G5197">
        <v>10</v>
      </c>
      <c r="H5197">
        <v>1</v>
      </c>
      <c r="I5197">
        <v>21</v>
      </c>
      <c r="J5197">
        <v>26</v>
      </c>
      <c r="K5197">
        <v>0.80769230769230771</v>
      </c>
      <c r="L5197">
        <v>26</v>
      </c>
      <c r="M5197">
        <v>1</v>
      </c>
      <c r="N5197">
        <v>11</v>
      </c>
      <c r="P5197">
        <v>0</v>
      </c>
      <c r="Q5197">
        <v>0</v>
      </c>
      <c r="R5197" t="e">
        <v>#DIV/0!</v>
      </c>
      <c r="S5197">
        <v>10</v>
      </c>
    </row>
    <row r="5198" spans="1:19" x14ac:dyDescent="0.2">
      <c r="A5198" t="s">
        <v>18464</v>
      </c>
      <c r="B5198" t="s">
        <v>18465</v>
      </c>
      <c r="C5198" t="s">
        <v>214</v>
      </c>
      <c r="D5198" t="s">
        <v>1000</v>
      </c>
      <c r="E5198" s="23">
        <v>42522</v>
      </c>
      <c r="F5198">
        <v>15</v>
      </c>
      <c r="G5198">
        <v>17</v>
      </c>
      <c r="H5198">
        <v>0.88235294117647056</v>
      </c>
      <c r="I5198">
        <v>99</v>
      </c>
      <c r="J5198">
        <v>125</v>
      </c>
      <c r="K5198">
        <v>0.79200000000000004</v>
      </c>
      <c r="L5198">
        <v>145</v>
      </c>
      <c r="M5198">
        <v>0.86206896551724133</v>
      </c>
      <c r="N5198">
        <v>85</v>
      </c>
      <c r="P5198">
        <v>22</v>
      </c>
      <c r="Q5198">
        <v>30</v>
      </c>
      <c r="R5198">
        <v>0.73333333333333328</v>
      </c>
      <c r="S5198">
        <v>14</v>
      </c>
    </row>
    <row r="5199" spans="1:19" x14ac:dyDescent="0.2">
      <c r="A5199" t="s">
        <v>18643</v>
      </c>
      <c r="B5199" t="s">
        <v>18644</v>
      </c>
      <c r="C5199" t="s">
        <v>215</v>
      </c>
      <c r="D5199" t="s">
        <v>1002</v>
      </c>
      <c r="E5199" s="23">
        <v>42522</v>
      </c>
      <c r="F5199">
        <v>7</v>
      </c>
      <c r="G5199">
        <v>7</v>
      </c>
      <c r="H5199">
        <v>1</v>
      </c>
      <c r="I5199">
        <v>28</v>
      </c>
      <c r="J5199">
        <v>45</v>
      </c>
      <c r="K5199">
        <v>0.62222222222222223</v>
      </c>
      <c r="L5199">
        <v>45</v>
      </c>
      <c r="M5199">
        <v>1</v>
      </c>
      <c r="N5199">
        <v>20</v>
      </c>
      <c r="O5199">
        <v>0.92500000000000004</v>
      </c>
      <c r="P5199">
        <v>9</v>
      </c>
      <c r="Q5199">
        <v>12</v>
      </c>
      <c r="R5199">
        <v>0.75</v>
      </c>
      <c r="S5199">
        <v>8</v>
      </c>
    </row>
    <row r="5200" spans="1:19" x14ac:dyDescent="0.2">
      <c r="A5200" t="s">
        <v>18820</v>
      </c>
      <c r="B5200" t="s">
        <v>18821</v>
      </c>
      <c r="C5200" t="s">
        <v>216</v>
      </c>
      <c r="D5200" t="s">
        <v>1002</v>
      </c>
      <c r="E5200" s="23">
        <v>42522</v>
      </c>
      <c r="F5200">
        <v>8</v>
      </c>
      <c r="G5200">
        <v>10</v>
      </c>
      <c r="H5200">
        <v>0.8</v>
      </c>
      <c r="I5200">
        <v>71</v>
      </c>
      <c r="J5200">
        <v>80</v>
      </c>
      <c r="K5200">
        <v>0.88749999999999996</v>
      </c>
      <c r="L5200">
        <v>100</v>
      </c>
      <c r="M5200">
        <v>0.8</v>
      </c>
      <c r="N5200">
        <v>65</v>
      </c>
      <c r="P5200">
        <v>13</v>
      </c>
      <c r="Q5200">
        <v>18</v>
      </c>
      <c r="R5200">
        <v>0.72222222222222221</v>
      </c>
      <c r="S5200">
        <v>6</v>
      </c>
    </row>
    <row r="5201" spans="1:19" x14ac:dyDescent="0.2">
      <c r="A5201" t="s">
        <v>18997</v>
      </c>
      <c r="B5201" t="s">
        <v>18998</v>
      </c>
      <c r="C5201" t="s">
        <v>229</v>
      </c>
      <c r="D5201" t="s">
        <v>1002</v>
      </c>
      <c r="E5201" s="23">
        <v>42522</v>
      </c>
      <c r="F5201">
        <v>1</v>
      </c>
      <c r="G5201">
        <v>2</v>
      </c>
      <c r="H5201">
        <v>0.5</v>
      </c>
      <c r="I5201">
        <v>6</v>
      </c>
      <c r="J5201">
        <v>10</v>
      </c>
      <c r="K5201">
        <v>0.6</v>
      </c>
      <c r="L5201">
        <v>15</v>
      </c>
      <c r="M5201">
        <v>0.66666666666666663</v>
      </c>
      <c r="N5201">
        <v>2</v>
      </c>
      <c r="P5201">
        <v>3</v>
      </c>
      <c r="Q5201">
        <v>6</v>
      </c>
      <c r="R5201">
        <v>0.5</v>
      </c>
      <c r="S5201">
        <v>4</v>
      </c>
    </row>
    <row r="5202" spans="1:19" x14ac:dyDescent="0.2">
      <c r="A5202" t="s">
        <v>19174</v>
      </c>
      <c r="B5202" t="s">
        <v>19175</v>
      </c>
      <c r="C5202" t="s">
        <v>230</v>
      </c>
      <c r="D5202" t="s">
        <v>1000</v>
      </c>
      <c r="E5202" s="23">
        <v>42522</v>
      </c>
      <c r="F5202">
        <v>1</v>
      </c>
      <c r="G5202">
        <v>2</v>
      </c>
      <c r="H5202">
        <v>0.5</v>
      </c>
      <c r="I5202">
        <v>6</v>
      </c>
      <c r="J5202">
        <v>10</v>
      </c>
      <c r="K5202">
        <v>0.6</v>
      </c>
      <c r="L5202">
        <v>15</v>
      </c>
      <c r="M5202">
        <v>0.66666666666666663</v>
      </c>
      <c r="N5202">
        <v>2</v>
      </c>
      <c r="P5202">
        <v>3</v>
      </c>
      <c r="Q5202">
        <v>6</v>
      </c>
      <c r="R5202">
        <v>0.5</v>
      </c>
      <c r="S5202">
        <v>4</v>
      </c>
    </row>
    <row r="5203" spans="1:19" x14ac:dyDescent="0.2">
      <c r="A5203" t="s">
        <v>19353</v>
      </c>
      <c r="B5203" t="s">
        <v>19354</v>
      </c>
      <c r="C5203" t="s">
        <v>234</v>
      </c>
      <c r="D5203" t="s">
        <v>1000</v>
      </c>
      <c r="E5203" s="23">
        <v>42522</v>
      </c>
      <c r="F5203">
        <v>3</v>
      </c>
      <c r="G5203">
        <v>3</v>
      </c>
      <c r="H5203">
        <v>1</v>
      </c>
      <c r="I5203">
        <v>19</v>
      </c>
      <c r="J5203">
        <v>30</v>
      </c>
      <c r="K5203">
        <v>0.6333333333333333</v>
      </c>
      <c r="L5203">
        <v>30</v>
      </c>
      <c r="M5203">
        <v>1</v>
      </c>
      <c r="N5203">
        <v>16</v>
      </c>
      <c r="P5203">
        <v>0</v>
      </c>
      <c r="Q5203">
        <v>0</v>
      </c>
      <c r="R5203" t="e">
        <v>#DIV/0!</v>
      </c>
      <c r="S5203">
        <v>3</v>
      </c>
    </row>
    <row r="5204" spans="1:19" x14ac:dyDescent="0.2">
      <c r="A5204" t="s">
        <v>19532</v>
      </c>
      <c r="B5204" t="s">
        <v>19533</v>
      </c>
      <c r="C5204" t="s">
        <v>233</v>
      </c>
      <c r="D5204" t="s">
        <v>1002</v>
      </c>
      <c r="E5204" s="23">
        <v>42522</v>
      </c>
      <c r="F5204">
        <v>3</v>
      </c>
      <c r="G5204">
        <v>3</v>
      </c>
      <c r="H5204">
        <v>1</v>
      </c>
      <c r="I5204">
        <v>19</v>
      </c>
      <c r="J5204">
        <v>30</v>
      </c>
      <c r="K5204">
        <v>0.6333333333333333</v>
      </c>
      <c r="L5204">
        <v>30</v>
      </c>
      <c r="M5204">
        <v>1</v>
      </c>
      <c r="N5204">
        <v>16</v>
      </c>
      <c r="P5204">
        <v>0</v>
      </c>
      <c r="Q5204">
        <v>0</v>
      </c>
      <c r="R5204" t="e">
        <v>#DIV/0!</v>
      </c>
      <c r="S5204">
        <v>3</v>
      </c>
    </row>
    <row r="5205" spans="1:19" x14ac:dyDescent="0.2">
      <c r="A5205" t="s">
        <v>19630</v>
      </c>
      <c r="B5205" t="s">
        <v>19631</v>
      </c>
      <c r="C5205" t="s">
        <v>342</v>
      </c>
      <c r="D5205" t="s">
        <v>1000</v>
      </c>
      <c r="E5205" s="23">
        <v>42522</v>
      </c>
      <c r="F5205">
        <v>4</v>
      </c>
      <c r="G5205">
        <v>4</v>
      </c>
      <c r="H5205">
        <v>1</v>
      </c>
      <c r="I5205">
        <v>40</v>
      </c>
      <c r="J5205">
        <v>40</v>
      </c>
      <c r="K5205">
        <v>1</v>
      </c>
      <c r="L5205">
        <v>40</v>
      </c>
      <c r="M5205">
        <v>1</v>
      </c>
      <c r="N5205">
        <v>40</v>
      </c>
      <c r="P5205">
        <v>0</v>
      </c>
      <c r="Q5205">
        <v>0</v>
      </c>
      <c r="R5205" t="e">
        <v>#DIV/0!</v>
      </c>
      <c r="S5205">
        <v>0</v>
      </c>
    </row>
    <row r="5206" spans="1:19" x14ac:dyDescent="0.2">
      <c r="A5206" t="s">
        <v>19730</v>
      </c>
      <c r="B5206" t="s">
        <v>19731</v>
      </c>
      <c r="C5206" t="s">
        <v>340</v>
      </c>
      <c r="D5206" t="s">
        <v>1002</v>
      </c>
      <c r="E5206" s="23">
        <v>42522</v>
      </c>
      <c r="F5206">
        <v>4</v>
      </c>
      <c r="G5206">
        <v>4</v>
      </c>
      <c r="H5206">
        <v>1</v>
      </c>
      <c r="I5206">
        <v>40</v>
      </c>
      <c r="J5206">
        <v>40</v>
      </c>
      <c r="K5206">
        <v>1</v>
      </c>
      <c r="L5206">
        <v>40</v>
      </c>
      <c r="M5206">
        <v>1</v>
      </c>
      <c r="N5206">
        <v>40</v>
      </c>
      <c r="P5206">
        <v>0</v>
      </c>
      <c r="Q5206">
        <v>0</v>
      </c>
      <c r="R5206" t="e">
        <v>#DIV/0!</v>
      </c>
      <c r="S5206">
        <v>0</v>
      </c>
    </row>
    <row r="5207" spans="1:19" x14ac:dyDescent="0.2">
      <c r="A5207" t="s">
        <v>19907</v>
      </c>
      <c r="B5207" t="s">
        <v>19908</v>
      </c>
      <c r="C5207" t="s">
        <v>220</v>
      </c>
      <c r="D5207" t="s">
        <v>1000</v>
      </c>
      <c r="E5207" s="23">
        <v>42522</v>
      </c>
      <c r="F5207">
        <v>15</v>
      </c>
      <c r="G5207">
        <v>16</v>
      </c>
      <c r="H5207">
        <v>0.9375</v>
      </c>
      <c r="I5207">
        <v>32</v>
      </c>
      <c r="J5207">
        <v>44</v>
      </c>
      <c r="K5207">
        <v>0.72727272727272729</v>
      </c>
      <c r="L5207">
        <v>48</v>
      </c>
      <c r="M5207">
        <v>0.91666666666666663</v>
      </c>
      <c r="N5207">
        <v>17</v>
      </c>
      <c r="P5207">
        <v>12</v>
      </c>
      <c r="Q5207">
        <v>20</v>
      </c>
      <c r="R5207">
        <v>0.6</v>
      </c>
      <c r="S5207">
        <v>15</v>
      </c>
    </row>
    <row r="5208" spans="1:19" x14ac:dyDescent="0.2">
      <c r="A5208" t="s">
        <v>20086</v>
      </c>
      <c r="B5208" t="s">
        <v>20087</v>
      </c>
      <c r="C5208" t="s">
        <v>221</v>
      </c>
      <c r="D5208" t="s">
        <v>1002</v>
      </c>
      <c r="E5208" s="23">
        <v>42522</v>
      </c>
      <c r="F5208">
        <v>11</v>
      </c>
      <c r="G5208">
        <v>12</v>
      </c>
      <c r="H5208">
        <v>0.91666666666666663</v>
      </c>
      <c r="I5208">
        <v>27</v>
      </c>
      <c r="J5208">
        <v>36</v>
      </c>
      <c r="K5208">
        <v>0.75</v>
      </c>
      <c r="L5208">
        <v>40</v>
      </c>
      <c r="M5208">
        <v>0.9</v>
      </c>
      <c r="N5208">
        <v>14</v>
      </c>
      <c r="O5208">
        <v>0.69633333333333336</v>
      </c>
      <c r="P5208">
        <v>11</v>
      </c>
      <c r="Q5208">
        <v>19</v>
      </c>
      <c r="R5208">
        <v>0.57894736842105265</v>
      </c>
      <c r="S5208">
        <v>13</v>
      </c>
    </row>
    <row r="5209" spans="1:19" x14ac:dyDescent="0.2">
      <c r="A5209" t="s">
        <v>20263</v>
      </c>
      <c r="B5209" t="s">
        <v>20264</v>
      </c>
      <c r="C5209" t="s">
        <v>222</v>
      </c>
      <c r="D5209" t="s">
        <v>1002</v>
      </c>
      <c r="E5209" s="23">
        <v>42522</v>
      </c>
      <c r="F5209">
        <v>4</v>
      </c>
      <c r="G5209">
        <v>4</v>
      </c>
      <c r="H5209">
        <v>1</v>
      </c>
      <c r="I5209">
        <v>5</v>
      </c>
      <c r="J5209">
        <v>8</v>
      </c>
      <c r="K5209">
        <v>0.625</v>
      </c>
      <c r="L5209">
        <v>8</v>
      </c>
      <c r="M5209">
        <v>1</v>
      </c>
      <c r="N5209">
        <v>3</v>
      </c>
      <c r="O5209">
        <v>0.85699999999999998</v>
      </c>
      <c r="P5209">
        <v>1</v>
      </c>
      <c r="Q5209">
        <v>1</v>
      </c>
      <c r="R5209">
        <v>1</v>
      </c>
      <c r="S5209">
        <v>2</v>
      </c>
    </row>
    <row r="5210" spans="1:19" x14ac:dyDescent="0.2">
      <c r="A5210" t="s">
        <v>20440</v>
      </c>
      <c r="B5210" t="s">
        <v>20441</v>
      </c>
      <c r="C5210" t="s">
        <v>211</v>
      </c>
      <c r="D5210" t="s">
        <v>1002</v>
      </c>
      <c r="E5210" s="23">
        <v>42522</v>
      </c>
      <c r="F5210">
        <v>3</v>
      </c>
      <c r="G5210">
        <v>3</v>
      </c>
      <c r="H5210">
        <v>1</v>
      </c>
      <c r="I5210">
        <v>34</v>
      </c>
      <c r="J5210">
        <v>36</v>
      </c>
      <c r="K5210">
        <v>0.94444444444444442</v>
      </c>
      <c r="L5210">
        <v>36</v>
      </c>
      <c r="M5210">
        <v>1</v>
      </c>
      <c r="N5210">
        <v>26</v>
      </c>
      <c r="P5210">
        <v>0</v>
      </c>
      <c r="Q5210">
        <v>16</v>
      </c>
      <c r="R5210">
        <v>0</v>
      </c>
      <c r="S5210">
        <v>8</v>
      </c>
    </row>
    <row r="5211" spans="1:19" x14ac:dyDescent="0.2">
      <c r="A5211" t="s">
        <v>20617</v>
      </c>
      <c r="B5211" t="s">
        <v>20618</v>
      </c>
      <c r="C5211" t="s">
        <v>207</v>
      </c>
      <c r="D5211" t="s">
        <v>1000</v>
      </c>
      <c r="E5211" s="23">
        <v>42522</v>
      </c>
      <c r="F5211">
        <v>12</v>
      </c>
      <c r="G5211">
        <v>12</v>
      </c>
      <c r="H5211">
        <v>1</v>
      </c>
      <c r="I5211">
        <v>73</v>
      </c>
      <c r="J5211">
        <v>96</v>
      </c>
      <c r="K5211">
        <v>0.76041666666666663</v>
      </c>
      <c r="L5211">
        <v>96</v>
      </c>
      <c r="M5211">
        <v>1</v>
      </c>
      <c r="N5211">
        <v>60</v>
      </c>
      <c r="P5211">
        <v>6</v>
      </c>
      <c r="Q5211">
        <v>22</v>
      </c>
      <c r="R5211">
        <v>0.27272727272727271</v>
      </c>
      <c r="S5211">
        <v>13</v>
      </c>
    </row>
    <row r="5212" spans="1:19" x14ac:dyDescent="0.2">
      <c r="A5212" t="s">
        <v>20861</v>
      </c>
      <c r="B5212" t="s">
        <v>20862</v>
      </c>
      <c r="C5212" t="s">
        <v>210</v>
      </c>
      <c r="D5212" t="s">
        <v>1002</v>
      </c>
      <c r="E5212" s="23">
        <v>42522</v>
      </c>
      <c r="F5212">
        <v>7</v>
      </c>
      <c r="G5212">
        <v>7</v>
      </c>
      <c r="H5212">
        <v>1</v>
      </c>
      <c r="I5212">
        <v>22</v>
      </c>
      <c r="J5212">
        <v>50</v>
      </c>
      <c r="K5212">
        <v>0.44</v>
      </c>
      <c r="L5212">
        <v>50</v>
      </c>
      <c r="M5212">
        <v>1</v>
      </c>
      <c r="N5212">
        <v>17</v>
      </c>
      <c r="O5212">
        <v>0.875</v>
      </c>
      <c r="P5212">
        <v>5</v>
      </c>
      <c r="Q5212">
        <v>5</v>
      </c>
      <c r="R5212">
        <v>1</v>
      </c>
      <c r="S5212">
        <v>5</v>
      </c>
    </row>
    <row r="5213" spans="1:19" x14ac:dyDescent="0.2">
      <c r="A5213" t="s">
        <v>21038</v>
      </c>
      <c r="B5213" t="s">
        <v>21039</v>
      </c>
      <c r="C5213" t="s">
        <v>208</v>
      </c>
      <c r="D5213" t="s">
        <v>1002</v>
      </c>
      <c r="E5213" s="23">
        <v>42522</v>
      </c>
      <c r="F5213">
        <v>2</v>
      </c>
      <c r="G5213">
        <v>2</v>
      </c>
      <c r="H5213">
        <v>1</v>
      </c>
      <c r="I5213">
        <v>17</v>
      </c>
      <c r="J5213">
        <v>10</v>
      </c>
      <c r="K5213">
        <v>1.7</v>
      </c>
      <c r="L5213">
        <v>10</v>
      </c>
      <c r="M5213">
        <v>1</v>
      </c>
      <c r="N5213">
        <v>17</v>
      </c>
      <c r="P5213">
        <v>1</v>
      </c>
      <c r="Q5213">
        <v>1</v>
      </c>
      <c r="R5213">
        <v>1</v>
      </c>
      <c r="S5213">
        <v>0</v>
      </c>
    </row>
    <row r="5214" spans="1:19" x14ac:dyDescent="0.2">
      <c r="A5214" t="s">
        <v>21293</v>
      </c>
      <c r="B5214" t="s">
        <v>21294</v>
      </c>
      <c r="C5214" t="s">
        <v>213</v>
      </c>
      <c r="D5214" t="s">
        <v>1002</v>
      </c>
      <c r="E5214" s="23">
        <v>42522</v>
      </c>
      <c r="F5214">
        <v>2</v>
      </c>
      <c r="G5214">
        <v>3</v>
      </c>
      <c r="H5214">
        <v>0.66666666666666663</v>
      </c>
      <c r="I5214">
        <v>12</v>
      </c>
      <c r="J5214">
        <v>18</v>
      </c>
      <c r="K5214">
        <v>0.66666666666666663</v>
      </c>
      <c r="L5214">
        <v>25</v>
      </c>
      <c r="M5214">
        <v>0.72</v>
      </c>
      <c r="N5214">
        <v>9</v>
      </c>
      <c r="P5214">
        <v>0</v>
      </c>
      <c r="Q5214">
        <v>0</v>
      </c>
      <c r="R5214" t="e">
        <v>#DIV/0!</v>
      </c>
      <c r="S5214">
        <v>3</v>
      </c>
    </row>
    <row r="5215" spans="1:19" x14ac:dyDescent="0.2">
      <c r="A5215" t="s">
        <v>21535</v>
      </c>
      <c r="B5215" t="s">
        <v>21536</v>
      </c>
      <c r="C5215" t="s">
        <v>212</v>
      </c>
      <c r="D5215" t="s">
        <v>1000</v>
      </c>
      <c r="E5215" s="23">
        <v>42522</v>
      </c>
      <c r="F5215">
        <v>2</v>
      </c>
      <c r="G5215">
        <v>3</v>
      </c>
      <c r="H5215">
        <v>0.66666666666666663</v>
      </c>
      <c r="I5215">
        <v>12</v>
      </c>
      <c r="J5215">
        <v>18</v>
      </c>
      <c r="K5215">
        <v>0.66666666666666663</v>
      </c>
      <c r="L5215">
        <v>25</v>
      </c>
      <c r="M5215">
        <v>0.72</v>
      </c>
      <c r="N5215">
        <v>9</v>
      </c>
      <c r="P5215">
        <v>0</v>
      </c>
      <c r="Q5215">
        <v>0</v>
      </c>
      <c r="R5215" t="e">
        <v>#DIV/0!</v>
      </c>
      <c r="S5215">
        <v>3</v>
      </c>
    </row>
    <row r="5216" spans="1:19" x14ac:dyDescent="0.2">
      <c r="A5216" t="s">
        <v>21744</v>
      </c>
      <c r="B5216" t="s">
        <v>21745</v>
      </c>
      <c r="C5216" t="s">
        <v>217</v>
      </c>
      <c r="D5216" t="s">
        <v>1000</v>
      </c>
      <c r="E5216" s="23">
        <v>42522</v>
      </c>
      <c r="F5216">
        <v>4</v>
      </c>
      <c r="G5216">
        <v>4</v>
      </c>
      <c r="H5216">
        <v>1</v>
      </c>
      <c r="I5216">
        <v>2</v>
      </c>
      <c r="J5216">
        <v>20</v>
      </c>
      <c r="K5216">
        <v>0.1</v>
      </c>
      <c r="L5216">
        <v>20</v>
      </c>
      <c r="M5216">
        <v>1</v>
      </c>
      <c r="N5216">
        <v>2</v>
      </c>
      <c r="P5216">
        <v>0</v>
      </c>
      <c r="Q5216">
        <v>0</v>
      </c>
      <c r="R5216" t="e">
        <v>#DIV/0!</v>
      </c>
      <c r="S5216">
        <v>0</v>
      </c>
    </row>
    <row r="5217" spans="1:19" x14ac:dyDescent="0.2">
      <c r="A5217" t="s">
        <v>21988</v>
      </c>
      <c r="B5217" t="s">
        <v>21989</v>
      </c>
      <c r="C5217" t="s">
        <v>218</v>
      </c>
      <c r="D5217" t="s">
        <v>1002</v>
      </c>
      <c r="E5217" s="23">
        <v>42522</v>
      </c>
      <c r="F5217">
        <v>4</v>
      </c>
      <c r="G5217">
        <v>4</v>
      </c>
      <c r="H5217">
        <v>1</v>
      </c>
      <c r="I5217">
        <v>2</v>
      </c>
      <c r="J5217">
        <v>20</v>
      </c>
      <c r="K5217">
        <v>0.1</v>
      </c>
      <c r="L5217">
        <v>20</v>
      </c>
      <c r="M5217">
        <v>1</v>
      </c>
      <c r="N5217">
        <v>2</v>
      </c>
      <c r="P5217">
        <v>0</v>
      </c>
      <c r="Q5217">
        <v>0</v>
      </c>
      <c r="R5217" t="e">
        <v>#DIV/0!</v>
      </c>
      <c r="S5217">
        <v>0</v>
      </c>
    </row>
    <row r="5218" spans="1:19" x14ac:dyDescent="0.2">
      <c r="A5218" t="s">
        <v>22165</v>
      </c>
      <c r="B5218" t="s">
        <v>22166</v>
      </c>
      <c r="C5218" t="s">
        <v>219</v>
      </c>
      <c r="D5218" t="s">
        <v>1002</v>
      </c>
      <c r="E5218" s="23">
        <v>42522</v>
      </c>
      <c r="H5218" t="e">
        <v>#DIV/0!</v>
      </c>
      <c r="K5218" t="e">
        <v>#DIV/0!</v>
      </c>
      <c r="M5218" t="e">
        <v>#DIV/0!</v>
      </c>
      <c r="R5218" t="e">
        <v>#DIV/0!</v>
      </c>
    </row>
    <row r="5219" spans="1:19" x14ac:dyDescent="0.2">
      <c r="A5219" t="s">
        <v>11082</v>
      </c>
      <c r="B5219" t="s">
        <v>11083</v>
      </c>
      <c r="C5219" t="s">
        <v>228</v>
      </c>
      <c r="D5219" t="s">
        <v>1000</v>
      </c>
      <c r="E5219" s="23">
        <v>42552</v>
      </c>
      <c r="F5219">
        <v>1</v>
      </c>
      <c r="G5219">
        <v>3</v>
      </c>
      <c r="H5219">
        <v>0.33333333333333331</v>
      </c>
      <c r="I5219">
        <v>3</v>
      </c>
      <c r="J5219">
        <v>5</v>
      </c>
      <c r="K5219">
        <v>0.6</v>
      </c>
      <c r="L5219">
        <v>15</v>
      </c>
      <c r="M5219">
        <v>0.33333333333333331</v>
      </c>
      <c r="N5219">
        <v>2</v>
      </c>
      <c r="P5219">
        <v>0</v>
      </c>
      <c r="Q5219">
        <v>3</v>
      </c>
      <c r="R5219">
        <v>0</v>
      </c>
      <c r="S5219">
        <v>1</v>
      </c>
    </row>
    <row r="5220" spans="1:19" x14ac:dyDescent="0.2">
      <c r="A5220" t="s">
        <v>9335</v>
      </c>
      <c r="B5220" t="s">
        <v>9336</v>
      </c>
      <c r="C5220" t="s">
        <v>211</v>
      </c>
      <c r="D5220" t="s">
        <v>1000</v>
      </c>
      <c r="E5220" s="23">
        <v>42552</v>
      </c>
      <c r="F5220">
        <v>2</v>
      </c>
      <c r="G5220">
        <v>3</v>
      </c>
      <c r="H5220">
        <v>0.66666666666666663</v>
      </c>
      <c r="I5220">
        <v>39</v>
      </c>
      <c r="J5220">
        <v>36</v>
      </c>
      <c r="K5220">
        <v>1.0833333333333333</v>
      </c>
      <c r="L5220">
        <v>36</v>
      </c>
      <c r="M5220">
        <v>1</v>
      </c>
      <c r="N5220">
        <v>31</v>
      </c>
      <c r="P5220">
        <v>0</v>
      </c>
      <c r="Q5220">
        <v>2</v>
      </c>
      <c r="R5220">
        <v>0</v>
      </c>
      <c r="S5220">
        <v>8</v>
      </c>
    </row>
    <row r="5221" spans="1:19" x14ac:dyDescent="0.2">
      <c r="A5221" t="s">
        <v>8496</v>
      </c>
      <c r="B5221" t="s">
        <v>8497</v>
      </c>
      <c r="C5221" t="s">
        <v>213</v>
      </c>
      <c r="D5221" t="s">
        <v>1000</v>
      </c>
      <c r="E5221" s="23">
        <v>42552</v>
      </c>
      <c r="F5221">
        <v>2</v>
      </c>
      <c r="G5221">
        <v>3</v>
      </c>
      <c r="H5221">
        <v>0.66666666666666663</v>
      </c>
      <c r="I5221">
        <v>8</v>
      </c>
      <c r="J5221">
        <v>18</v>
      </c>
      <c r="K5221">
        <v>0.44444444444444442</v>
      </c>
      <c r="L5221">
        <v>25</v>
      </c>
      <c r="M5221">
        <v>0.72</v>
      </c>
      <c r="N5221">
        <v>8</v>
      </c>
      <c r="P5221">
        <v>0</v>
      </c>
      <c r="Q5221">
        <v>3</v>
      </c>
      <c r="R5221">
        <v>0</v>
      </c>
      <c r="S5221">
        <v>0</v>
      </c>
    </row>
    <row r="5222" spans="1:19" x14ac:dyDescent="0.2">
      <c r="A5222" t="s">
        <v>5072</v>
      </c>
      <c r="B5222" t="s">
        <v>5073</v>
      </c>
      <c r="C5222" t="s">
        <v>229</v>
      </c>
      <c r="D5222" t="s">
        <v>1000</v>
      </c>
      <c r="E5222" s="23">
        <v>42552</v>
      </c>
      <c r="F5222">
        <v>1</v>
      </c>
      <c r="G5222">
        <v>1</v>
      </c>
      <c r="H5222">
        <v>1</v>
      </c>
      <c r="I5222">
        <v>8</v>
      </c>
      <c r="J5222">
        <v>5</v>
      </c>
      <c r="K5222">
        <v>1.6</v>
      </c>
      <c r="L5222">
        <v>5</v>
      </c>
      <c r="M5222">
        <v>1</v>
      </c>
      <c r="N5222">
        <v>6</v>
      </c>
      <c r="P5222">
        <v>0</v>
      </c>
      <c r="Q5222">
        <v>3</v>
      </c>
      <c r="R5222">
        <v>0</v>
      </c>
      <c r="S5222">
        <v>2</v>
      </c>
    </row>
    <row r="5223" spans="1:19" x14ac:dyDescent="0.2">
      <c r="A5223" t="s">
        <v>13225</v>
      </c>
      <c r="B5223" t="s">
        <v>13137</v>
      </c>
      <c r="C5223" t="s">
        <v>1051</v>
      </c>
      <c r="D5223" t="s">
        <v>1002</v>
      </c>
      <c r="E5223" s="23">
        <v>42552</v>
      </c>
      <c r="F5223">
        <v>1</v>
      </c>
      <c r="G5223">
        <v>3</v>
      </c>
      <c r="H5223">
        <v>0.33333333333333331</v>
      </c>
      <c r="I5223">
        <v>2</v>
      </c>
      <c r="J5223">
        <v>5</v>
      </c>
      <c r="K5223">
        <v>0.4</v>
      </c>
      <c r="L5223">
        <v>15</v>
      </c>
      <c r="M5223">
        <v>0.33333333333333331</v>
      </c>
      <c r="N5223">
        <v>2</v>
      </c>
      <c r="P5223">
        <v>0</v>
      </c>
      <c r="Q5223">
        <v>0</v>
      </c>
      <c r="R5223" t="e">
        <v>#DIV/0!</v>
      </c>
      <c r="S5223">
        <v>0</v>
      </c>
    </row>
    <row r="5224" spans="1:19" x14ac:dyDescent="0.2">
      <c r="A5224" t="s">
        <v>5696</v>
      </c>
      <c r="B5224" t="s">
        <v>5697</v>
      </c>
      <c r="C5224" t="s">
        <v>1047</v>
      </c>
      <c r="D5224" t="s">
        <v>1000</v>
      </c>
      <c r="E5224" s="23">
        <v>42552</v>
      </c>
      <c r="F5224">
        <v>8</v>
      </c>
      <c r="G5224">
        <v>5</v>
      </c>
      <c r="H5224">
        <v>1.6</v>
      </c>
      <c r="I5224">
        <v>21</v>
      </c>
      <c r="J5224">
        <v>40</v>
      </c>
      <c r="K5224">
        <v>0.52500000000000002</v>
      </c>
      <c r="L5224">
        <v>25</v>
      </c>
      <c r="M5224">
        <v>1.6</v>
      </c>
      <c r="N5224">
        <v>21</v>
      </c>
      <c r="P5224">
        <v>0</v>
      </c>
      <c r="Q5224">
        <v>0</v>
      </c>
      <c r="R5224" t="e">
        <v>#DIV/0!</v>
      </c>
      <c r="S5224">
        <v>0</v>
      </c>
    </row>
    <row r="5225" spans="1:19" x14ac:dyDescent="0.2">
      <c r="A5225" t="s">
        <v>10573</v>
      </c>
      <c r="B5225" t="s">
        <v>10574</v>
      </c>
      <c r="C5225" t="s">
        <v>205</v>
      </c>
      <c r="D5225" t="s">
        <v>1000</v>
      </c>
      <c r="E5225" s="23">
        <v>42552</v>
      </c>
      <c r="F5225">
        <v>0</v>
      </c>
      <c r="G5225">
        <v>0</v>
      </c>
      <c r="H5225" t="e">
        <v>#DIV/0!</v>
      </c>
      <c r="I5225">
        <v>0</v>
      </c>
      <c r="J5225">
        <v>0</v>
      </c>
      <c r="K5225" t="e">
        <v>#DIV/0!</v>
      </c>
      <c r="L5225">
        <v>0</v>
      </c>
      <c r="M5225" t="e">
        <v>#DIV/0!</v>
      </c>
      <c r="N5225">
        <v>0</v>
      </c>
      <c r="O5225">
        <v>1</v>
      </c>
      <c r="P5225">
        <v>10</v>
      </c>
      <c r="Q5225">
        <v>13</v>
      </c>
      <c r="R5225">
        <v>0.76923076923076927</v>
      </c>
      <c r="S5225">
        <v>0</v>
      </c>
    </row>
    <row r="5226" spans="1:19" x14ac:dyDescent="0.2">
      <c r="A5226" t="s">
        <v>8920</v>
      </c>
      <c r="B5226" t="s">
        <v>8921</v>
      </c>
      <c r="C5226" t="s">
        <v>210</v>
      </c>
      <c r="D5226" t="s">
        <v>1000</v>
      </c>
      <c r="E5226" s="23">
        <v>42552</v>
      </c>
      <c r="F5226">
        <v>3</v>
      </c>
      <c r="G5226">
        <v>7</v>
      </c>
      <c r="H5226">
        <v>0.42857142857142855</v>
      </c>
      <c r="I5226">
        <v>20</v>
      </c>
      <c r="J5226">
        <v>21</v>
      </c>
      <c r="K5226">
        <v>0.95238095238095233</v>
      </c>
      <c r="L5226">
        <v>50</v>
      </c>
      <c r="M5226">
        <v>0.42</v>
      </c>
      <c r="N5226">
        <v>17</v>
      </c>
      <c r="O5226">
        <v>1</v>
      </c>
      <c r="P5226">
        <v>5</v>
      </c>
      <c r="Q5226">
        <v>5</v>
      </c>
      <c r="R5226">
        <v>1</v>
      </c>
      <c r="S5226">
        <v>3</v>
      </c>
    </row>
    <row r="5227" spans="1:19" x14ac:dyDescent="0.2">
      <c r="A5227" t="s">
        <v>6115</v>
      </c>
      <c r="B5227" t="s">
        <v>6116</v>
      </c>
      <c r="C5227" t="s">
        <v>215</v>
      </c>
      <c r="D5227" t="s">
        <v>1000</v>
      </c>
      <c r="E5227" s="23">
        <v>42552</v>
      </c>
      <c r="F5227">
        <v>6</v>
      </c>
      <c r="G5227">
        <v>7</v>
      </c>
      <c r="H5227">
        <v>0.8571428571428571</v>
      </c>
      <c r="I5227">
        <v>27</v>
      </c>
      <c r="J5227">
        <v>40</v>
      </c>
      <c r="K5227">
        <v>0.67500000000000004</v>
      </c>
      <c r="L5227">
        <v>45</v>
      </c>
      <c r="M5227">
        <v>0.88888888888888884</v>
      </c>
      <c r="N5227">
        <v>19</v>
      </c>
      <c r="O5227">
        <v>1.075</v>
      </c>
      <c r="P5227">
        <v>6</v>
      </c>
      <c r="Q5227">
        <v>9</v>
      </c>
      <c r="R5227">
        <v>0.66666666666666663</v>
      </c>
      <c r="S5227">
        <v>8</v>
      </c>
    </row>
    <row r="5228" spans="1:19" x14ac:dyDescent="0.2">
      <c r="A5228" t="s">
        <v>3415</v>
      </c>
      <c r="B5228" t="s">
        <v>3416</v>
      </c>
      <c r="C5228" t="s">
        <v>221</v>
      </c>
      <c r="D5228" t="s">
        <v>1000</v>
      </c>
      <c r="E5228" s="23">
        <v>42552</v>
      </c>
      <c r="F5228">
        <v>10</v>
      </c>
      <c r="G5228">
        <v>12</v>
      </c>
      <c r="H5228">
        <v>0.83333333333333337</v>
      </c>
      <c r="I5228">
        <v>27</v>
      </c>
      <c r="J5228">
        <v>30</v>
      </c>
      <c r="K5228">
        <v>0.9</v>
      </c>
      <c r="L5228">
        <v>40</v>
      </c>
      <c r="M5228">
        <v>0.75</v>
      </c>
      <c r="N5228">
        <v>22</v>
      </c>
      <c r="O5228">
        <v>0.7228</v>
      </c>
      <c r="P5228">
        <v>4</v>
      </c>
      <c r="Q5228">
        <v>6</v>
      </c>
      <c r="R5228">
        <v>0.66666666666666663</v>
      </c>
      <c r="S5228">
        <v>5</v>
      </c>
    </row>
    <row r="5229" spans="1:19" x14ac:dyDescent="0.2">
      <c r="A5229" t="s">
        <v>3240</v>
      </c>
      <c r="B5229" t="s">
        <v>3241</v>
      </c>
      <c r="C5229" t="s">
        <v>222</v>
      </c>
      <c r="D5229" t="s">
        <v>1000</v>
      </c>
      <c r="E5229" s="23">
        <v>42552</v>
      </c>
      <c r="F5229">
        <v>5</v>
      </c>
      <c r="G5229">
        <v>4</v>
      </c>
      <c r="H5229">
        <v>1.25</v>
      </c>
      <c r="I5229">
        <v>5</v>
      </c>
      <c r="J5229">
        <v>8</v>
      </c>
      <c r="K5229">
        <v>0.625</v>
      </c>
      <c r="L5229">
        <v>8</v>
      </c>
      <c r="M5229">
        <v>1</v>
      </c>
      <c r="N5229">
        <v>5</v>
      </c>
      <c r="O5229">
        <v>0.82199999999999995</v>
      </c>
      <c r="P5229">
        <v>0</v>
      </c>
      <c r="Q5229">
        <v>0</v>
      </c>
      <c r="R5229" t="e">
        <v>#DIV/0!</v>
      </c>
      <c r="S5229">
        <v>0</v>
      </c>
    </row>
    <row r="5230" spans="1:19" x14ac:dyDescent="0.2">
      <c r="A5230" t="s">
        <v>7285</v>
      </c>
      <c r="B5230" t="s">
        <v>7286</v>
      </c>
      <c r="C5230" t="s">
        <v>1052</v>
      </c>
      <c r="D5230" t="s">
        <v>1000</v>
      </c>
      <c r="E5230" s="23">
        <v>42552</v>
      </c>
      <c r="F5230">
        <v>5</v>
      </c>
      <c r="G5230">
        <v>5</v>
      </c>
      <c r="H5230">
        <v>1</v>
      </c>
      <c r="I5230">
        <v>21</v>
      </c>
      <c r="J5230">
        <v>15</v>
      </c>
      <c r="K5230">
        <v>1.4</v>
      </c>
      <c r="L5230">
        <v>15</v>
      </c>
      <c r="M5230">
        <v>1</v>
      </c>
      <c r="N5230">
        <v>19</v>
      </c>
      <c r="P5230">
        <v>0</v>
      </c>
      <c r="Q5230">
        <v>0</v>
      </c>
      <c r="R5230" t="e">
        <v>#DIV/0!</v>
      </c>
      <c r="S5230">
        <v>2</v>
      </c>
    </row>
    <row r="5231" spans="1:19" x14ac:dyDescent="0.2">
      <c r="A5231" t="s">
        <v>5277</v>
      </c>
      <c r="B5231" t="s">
        <v>5278</v>
      </c>
      <c r="C5231" t="s">
        <v>1053</v>
      </c>
      <c r="D5231" t="s">
        <v>1000</v>
      </c>
      <c r="E5231" s="23">
        <v>42552</v>
      </c>
      <c r="F5231">
        <v>6</v>
      </c>
      <c r="G5231">
        <v>5</v>
      </c>
      <c r="H5231">
        <v>1.2</v>
      </c>
      <c r="I5231">
        <v>11</v>
      </c>
      <c r="J5231">
        <v>30</v>
      </c>
      <c r="K5231">
        <v>0.36666666666666664</v>
      </c>
      <c r="L5231">
        <v>25</v>
      </c>
      <c r="M5231">
        <v>1.2</v>
      </c>
      <c r="N5231">
        <v>11</v>
      </c>
      <c r="P5231">
        <v>1</v>
      </c>
      <c r="Q5231">
        <v>1</v>
      </c>
      <c r="R5231">
        <v>1</v>
      </c>
      <c r="S5231">
        <v>0</v>
      </c>
    </row>
    <row r="5232" spans="1:19" x14ac:dyDescent="0.2">
      <c r="A5232" t="s">
        <v>12276</v>
      </c>
      <c r="B5232" t="s">
        <v>12277</v>
      </c>
      <c r="C5232" t="s">
        <v>200</v>
      </c>
      <c r="D5232" t="s">
        <v>1000</v>
      </c>
      <c r="E5232" s="23">
        <v>42552</v>
      </c>
      <c r="F5232">
        <v>6</v>
      </c>
      <c r="G5232">
        <v>8</v>
      </c>
      <c r="H5232">
        <v>0.75</v>
      </c>
      <c r="I5232">
        <v>8</v>
      </c>
      <c r="J5232">
        <v>30</v>
      </c>
      <c r="K5232">
        <v>0.26666666666666666</v>
      </c>
      <c r="L5232">
        <v>40</v>
      </c>
      <c r="M5232">
        <v>0.75</v>
      </c>
      <c r="N5232">
        <v>7</v>
      </c>
      <c r="P5232">
        <v>0</v>
      </c>
      <c r="Q5232">
        <v>0</v>
      </c>
      <c r="R5232" t="e">
        <v>#DIV/0!</v>
      </c>
      <c r="S5232">
        <v>1</v>
      </c>
    </row>
    <row r="5233" spans="1:19" x14ac:dyDescent="0.2">
      <c r="A5233" t="s">
        <v>10397</v>
      </c>
      <c r="B5233" t="s">
        <v>10398</v>
      </c>
      <c r="C5233" t="s">
        <v>204</v>
      </c>
      <c r="D5233" t="s">
        <v>1000</v>
      </c>
      <c r="E5233" s="23">
        <v>42552</v>
      </c>
      <c r="F5233">
        <v>4</v>
      </c>
      <c r="G5233">
        <v>5</v>
      </c>
      <c r="H5233">
        <v>0.8</v>
      </c>
      <c r="I5233">
        <v>4</v>
      </c>
      <c r="J5233">
        <v>20</v>
      </c>
      <c r="K5233">
        <v>0.2</v>
      </c>
      <c r="L5233">
        <v>25</v>
      </c>
      <c r="M5233">
        <v>0.8</v>
      </c>
      <c r="N5233">
        <v>4</v>
      </c>
      <c r="P5233">
        <v>0</v>
      </c>
      <c r="Q5233">
        <v>0</v>
      </c>
      <c r="R5233" t="e">
        <v>#DIV/0!</v>
      </c>
      <c r="S5233">
        <v>0</v>
      </c>
    </row>
    <row r="5234" spans="1:19" x14ac:dyDescent="0.2">
      <c r="A5234" t="s">
        <v>8745</v>
      </c>
      <c r="B5234" t="s">
        <v>8746</v>
      </c>
      <c r="C5234" t="s">
        <v>208</v>
      </c>
      <c r="D5234" t="s">
        <v>1000</v>
      </c>
      <c r="E5234" s="23">
        <v>42552</v>
      </c>
      <c r="F5234">
        <v>3</v>
      </c>
      <c r="G5234">
        <v>3</v>
      </c>
      <c r="H5234">
        <v>1</v>
      </c>
      <c r="I5234">
        <v>15</v>
      </c>
      <c r="J5234">
        <v>15</v>
      </c>
      <c r="K5234">
        <v>1</v>
      </c>
      <c r="L5234">
        <v>15</v>
      </c>
      <c r="M5234">
        <v>1</v>
      </c>
      <c r="N5234">
        <v>15</v>
      </c>
      <c r="P5234">
        <v>0</v>
      </c>
      <c r="Q5234">
        <v>0</v>
      </c>
      <c r="R5234" t="e">
        <v>#DIV/0!</v>
      </c>
      <c r="S5234">
        <v>0</v>
      </c>
    </row>
    <row r="5235" spans="1:19" x14ac:dyDescent="0.2">
      <c r="A5235" t="s">
        <v>6539</v>
      </c>
      <c r="B5235" t="s">
        <v>6540</v>
      </c>
      <c r="C5235" t="s">
        <v>316</v>
      </c>
      <c r="D5235" t="s">
        <v>1000</v>
      </c>
      <c r="E5235" s="23">
        <v>42552</v>
      </c>
      <c r="F5235">
        <v>8</v>
      </c>
      <c r="G5235">
        <v>9</v>
      </c>
      <c r="H5235">
        <v>0.88888888888888884</v>
      </c>
      <c r="I5235">
        <v>12</v>
      </c>
      <c r="J5235">
        <v>24</v>
      </c>
      <c r="K5235">
        <v>0.5</v>
      </c>
      <c r="L5235">
        <v>26</v>
      </c>
      <c r="M5235">
        <v>0.92307692307692313</v>
      </c>
      <c r="N5235">
        <v>11</v>
      </c>
      <c r="P5235">
        <v>2</v>
      </c>
      <c r="Q5235">
        <v>2</v>
      </c>
      <c r="R5235">
        <v>1</v>
      </c>
      <c r="S5235">
        <v>1</v>
      </c>
    </row>
    <row r="5236" spans="1:19" x14ac:dyDescent="0.2">
      <c r="A5236" t="s">
        <v>4132</v>
      </c>
      <c r="B5236" t="s">
        <v>4133</v>
      </c>
      <c r="C5236" t="s">
        <v>218</v>
      </c>
      <c r="D5236" t="s">
        <v>1000</v>
      </c>
      <c r="E5236" s="23">
        <v>42552</v>
      </c>
      <c r="F5236">
        <v>0</v>
      </c>
      <c r="G5236">
        <v>0</v>
      </c>
      <c r="H5236" t="e">
        <v>#DIV/0!</v>
      </c>
      <c r="I5236">
        <v>0</v>
      </c>
      <c r="J5236">
        <v>0</v>
      </c>
      <c r="K5236" t="e">
        <v>#DIV/0!</v>
      </c>
      <c r="L5236">
        <v>0</v>
      </c>
      <c r="M5236" t="e">
        <v>#DIV/0!</v>
      </c>
      <c r="N5236">
        <v>0</v>
      </c>
      <c r="P5236">
        <v>0</v>
      </c>
      <c r="Q5236">
        <v>0</v>
      </c>
      <c r="R5236" t="e">
        <v>#DIV/0!</v>
      </c>
      <c r="S5236">
        <v>0</v>
      </c>
    </row>
    <row r="5237" spans="1:19" x14ac:dyDescent="0.2">
      <c r="A5237" t="s">
        <v>12561</v>
      </c>
      <c r="B5237" t="s">
        <v>12562</v>
      </c>
      <c r="C5237" t="s">
        <v>202</v>
      </c>
      <c r="D5237" t="s">
        <v>1000</v>
      </c>
      <c r="E5237" s="23">
        <v>42552</v>
      </c>
      <c r="F5237">
        <v>12</v>
      </c>
      <c r="G5237">
        <v>9</v>
      </c>
      <c r="H5237">
        <v>1.3333333333333333</v>
      </c>
      <c r="I5237">
        <v>120</v>
      </c>
      <c r="J5237">
        <v>120</v>
      </c>
      <c r="K5237">
        <v>1</v>
      </c>
      <c r="L5237">
        <v>90</v>
      </c>
      <c r="M5237">
        <v>1.3333333333333333</v>
      </c>
      <c r="N5237">
        <v>120</v>
      </c>
      <c r="P5237">
        <v>0</v>
      </c>
      <c r="Q5237">
        <v>0</v>
      </c>
      <c r="R5237" t="e">
        <v>#DIV/0!</v>
      </c>
      <c r="S5237">
        <v>0</v>
      </c>
    </row>
    <row r="5238" spans="1:19" x14ac:dyDescent="0.2">
      <c r="A5238" t="s">
        <v>12386</v>
      </c>
      <c r="B5238" t="s">
        <v>12387</v>
      </c>
      <c r="C5238" t="s">
        <v>347</v>
      </c>
      <c r="D5238" t="s">
        <v>1000</v>
      </c>
      <c r="E5238" s="23">
        <v>42552</v>
      </c>
      <c r="F5238">
        <v>3</v>
      </c>
      <c r="G5238">
        <v>3</v>
      </c>
      <c r="H5238">
        <v>1</v>
      </c>
      <c r="I5238">
        <v>15</v>
      </c>
      <c r="J5238">
        <v>10</v>
      </c>
      <c r="K5238">
        <v>1.5</v>
      </c>
      <c r="L5238">
        <v>10</v>
      </c>
      <c r="M5238">
        <v>1</v>
      </c>
      <c r="N5238">
        <v>15</v>
      </c>
      <c r="P5238">
        <v>0</v>
      </c>
      <c r="Q5238">
        <v>0</v>
      </c>
      <c r="R5238" t="e">
        <v>#DIV/0!</v>
      </c>
      <c r="S5238">
        <v>0</v>
      </c>
    </row>
    <row r="5239" spans="1:19" x14ac:dyDescent="0.2">
      <c r="A5239" t="s">
        <v>9726</v>
      </c>
      <c r="B5239" t="s">
        <v>9727</v>
      </c>
      <c r="C5239" t="s">
        <v>224</v>
      </c>
      <c r="D5239" t="s">
        <v>1000</v>
      </c>
      <c r="E5239" s="23">
        <v>42552</v>
      </c>
      <c r="F5239">
        <v>5</v>
      </c>
      <c r="G5239">
        <v>6</v>
      </c>
      <c r="H5239">
        <v>0.83333333333333337</v>
      </c>
      <c r="I5239">
        <v>56</v>
      </c>
      <c r="J5239">
        <v>75</v>
      </c>
      <c r="K5239">
        <v>0.7466666666666667</v>
      </c>
      <c r="L5239">
        <v>90</v>
      </c>
      <c r="M5239">
        <v>0.83333333333333337</v>
      </c>
      <c r="N5239">
        <v>52</v>
      </c>
      <c r="P5239">
        <v>0</v>
      </c>
      <c r="Q5239">
        <v>0</v>
      </c>
      <c r="R5239" t="e">
        <v>#DIV/0!</v>
      </c>
      <c r="S5239">
        <v>4</v>
      </c>
    </row>
    <row r="5240" spans="1:19" x14ac:dyDescent="0.2">
      <c r="A5240" t="s">
        <v>9427</v>
      </c>
      <c r="B5240" t="s">
        <v>9428</v>
      </c>
      <c r="C5240" t="s">
        <v>345</v>
      </c>
      <c r="D5240" t="s">
        <v>1000</v>
      </c>
      <c r="E5240" s="23">
        <v>42552</v>
      </c>
      <c r="F5240">
        <v>6</v>
      </c>
      <c r="G5240">
        <v>4</v>
      </c>
      <c r="H5240">
        <v>1.5</v>
      </c>
      <c r="I5240">
        <v>16</v>
      </c>
      <c r="J5240">
        <v>30</v>
      </c>
      <c r="K5240">
        <v>0.53333333333333333</v>
      </c>
      <c r="L5240">
        <v>24</v>
      </c>
      <c r="M5240">
        <v>1.25</v>
      </c>
      <c r="N5240">
        <v>16</v>
      </c>
      <c r="P5240">
        <v>0</v>
      </c>
      <c r="Q5240">
        <v>0</v>
      </c>
      <c r="R5240" t="e">
        <v>#DIV/0!</v>
      </c>
      <c r="S5240">
        <v>0</v>
      </c>
    </row>
    <row r="5241" spans="1:19" x14ac:dyDescent="0.2">
      <c r="A5241" t="s">
        <v>7819</v>
      </c>
      <c r="B5241" t="s">
        <v>7820</v>
      </c>
      <c r="C5241" t="s">
        <v>226</v>
      </c>
      <c r="D5241" t="s">
        <v>1000</v>
      </c>
      <c r="E5241" s="23">
        <v>42552</v>
      </c>
      <c r="F5241">
        <v>4</v>
      </c>
      <c r="G5241">
        <v>5</v>
      </c>
      <c r="H5241">
        <v>0.8</v>
      </c>
      <c r="I5241">
        <v>39</v>
      </c>
      <c r="J5241">
        <v>40</v>
      </c>
      <c r="K5241">
        <v>0.97499999999999998</v>
      </c>
      <c r="L5241">
        <v>50</v>
      </c>
      <c r="M5241">
        <v>0.8</v>
      </c>
      <c r="N5241">
        <v>39</v>
      </c>
      <c r="P5241">
        <v>0</v>
      </c>
      <c r="Q5241">
        <v>0</v>
      </c>
      <c r="R5241" t="e">
        <v>#DIV/0!</v>
      </c>
      <c r="S5241">
        <v>0</v>
      </c>
    </row>
    <row r="5242" spans="1:19" x14ac:dyDescent="0.2">
      <c r="A5242" t="s">
        <v>6889</v>
      </c>
      <c r="B5242" t="s">
        <v>6890</v>
      </c>
      <c r="C5242" t="s">
        <v>231</v>
      </c>
      <c r="D5242" t="s">
        <v>1000</v>
      </c>
      <c r="E5242" s="23">
        <v>42552</v>
      </c>
      <c r="F5242">
        <v>15</v>
      </c>
      <c r="G5242">
        <v>15</v>
      </c>
      <c r="H5242">
        <v>1</v>
      </c>
      <c r="I5242">
        <v>186</v>
      </c>
      <c r="J5242">
        <v>174</v>
      </c>
      <c r="K5242">
        <v>1.0689655172413792</v>
      </c>
      <c r="L5242">
        <v>174</v>
      </c>
      <c r="M5242">
        <v>1</v>
      </c>
      <c r="N5242">
        <v>186</v>
      </c>
      <c r="P5242">
        <v>0</v>
      </c>
      <c r="Q5242">
        <v>0</v>
      </c>
      <c r="R5242" t="e">
        <v>#DIV/0!</v>
      </c>
      <c r="S5242">
        <v>0</v>
      </c>
    </row>
    <row r="5243" spans="1:19" x14ac:dyDescent="0.2">
      <c r="A5243" t="s">
        <v>5940</v>
      </c>
      <c r="B5243" t="s">
        <v>5941</v>
      </c>
      <c r="C5243" t="s">
        <v>216</v>
      </c>
      <c r="D5243" t="s">
        <v>1000</v>
      </c>
      <c r="E5243" s="23">
        <v>42552</v>
      </c>
      <c r="F5243">
        <v>11</v>
      </c>
      <c r="G5243">
        <v>10</v>
      </c>
      <c r="H5243">
        <v>1.1000000000000001</v>
      </c>
      <c r="I5243">
        <v>81</v>
      </c>
      <c r="J5243">
        <v>110</v>
      </c>
      <c r="K5243">
        <v>0.73636363636363633</v>
      </c>
      <c r="L5243">
        <v>100</v>
      </c>
      <c r="M5243">
        <v>1.1000000000000001</v>
      </c>
      <c r="N5243">
        <v>59</v>
      </c>
      <c r="P5243">
        <v>11</v>
      </c>
      <c r="Q5243">
        <v>11</v>
      </c>
      <c r="R5243">
        <v>1</v>
      </c>
      <c r="S5243">
        <v>22</v>
      </c>
    </row>
    <row r="5244" spans="1:19" x14ac:dyDescent="0.2">
      <c r="A5244" t="s">
        <v>4547</v>
      </c>
      <c r="B5244" t="s">
        <v>4548</v>
      </c>
      <c r="C5244" t="s">
        <v>233</v>
      </c>
      <c r="D5244" t="s">
        <v>1000</v>
      </c>
      <c r="E5244" s="23">
        <v>42552</v>
      </c>
      <c r="F5244">
        <v>5</v>
      </c>
      <c r="G5244">
        <v>4</v>
      </c>
      <c r="H5244">
        <v>1.25</v>
      </c>
      <c r="I5244">
        <v>18</v>
      </c>
      <c r="J5244">
        <v>50</v>
      </c>
      <c r="K5244">
        <v>0.36</v>
      </c>
      <c r="L5244">
        <v>40</v>
      </c>
      <c r="M5244">
        <v>1.25</v>
      </c>
      <c r="N5244">
        <v>18</v>
      </c>
      <c r="P5244">
        <v>0</v>
      </c>
      <c r="Q5244">
        <v>0</v>
      </c>
      <c r="R5244" t="e">
        <v>#DIV/0!</v>
      </c>
      <c r="S5244">
        <v>0</v>
      </c>
    </row>
    <row r="5245" spans="1:19" x14ac:dyDescent="0.2">
      <c r="A5245" t="s">
        <v>3957</v>
      </c>
      <c r="B5245" t="s">
        <v>3958</v>
      </c>
      <c r="C5245" t="s">
        <v>219</v>
      </c>
      <c r="D5245" t="s">
        <v>1000</v>
      </c>
      <c r="E5245" s="23">
        <v>42552</v>
      </c>
      <c r="H5245" t="e">
        <v>#DIV/0!</v>
      </c>
      <c r="K5245" t="e">
        <v>#DIV/0!</v>
      </c>
      <c r="M5245" t="e">
        <v>#DIV/0!</v>
      </c>
      <c r="R5245" t="e">
        <v>#DIV/0!</v>
      </c>
    </row>
    <row r="5246" spans="1:19" x14ac:dyDescent="0.2">
      <c r="A5246" t="s">
        <v>3686</v>
      </c>
      <c r="B5246" t="s">
        <v>3687</v>
      </c>
      <c r="C5246" t="s">
        <v>340</v>
      </c>
      <c r="D5246" t="s">
        <v>1000</v>
      </c>
      <c r="E5246" s="23">
        <v>42552</v>
      </c>
      <c r="F5246">
        <v>4</v>
      </c>
      <c r="G5246">
        <v>4</v>
      </c>
      <c r="H5246">
        <v>1</v>
      </c>
      <c r="I5246">
        <v>40</v>
      </c>
      <c r="J5246">
        <v>40</v>
      </c>
      <c r="K5246">
        <v>1</v>
      </c>
      <c r="L5246">
        <v>40</v>
      </c>
      <c r="M5246">
        <v>1</v>
      </c>
      <c r="N5246">
        <v>39</v>
      </c>
      <c r="P5246">
        <v>0</v>
      </c>
      <c r="Q5246">
        <v>0</v>
      </c>
      <c r="R5246" t="e">
        <v>#DIV/0!</v>
      </c>
      <c r="S5246">
        <v>1</v>
      </c>
    </row>
    <row r="5247" spans="1:19" x14ac:dyDescent="0.2">
      <c r="A5247" t="s">
        <v>11230</v>
      </c>
      <c r="B5247" t="s">
        <v>11231</v>
      </c>
      <c r="C5247" t="s">
        <v>350</v>
      </c>
      <c r="D5247" t="s">
        <v>1000</v>
      </c>
      <c r="E5247" s="23">
        <v>42552</v>
      </c>
      <c r="F5247">
        <v>1</v>
      </c>
      <c r="G5247">
        <v>1</v>
      </c>
      <c r="H5247">
        <v>1</v>
      </c>
      <c r="I5247">
        <v>2</v>
      </c>
      <c r="J5247">
        <v>3</v>
      </c>
      <c r="K5247">
        <v>0.66666666666666663</v>
      </c>
      <c r="L5247">
        <v>3</v>
      </c>
      <c r="M5247">
        <v>1</v>
      </c>
      <c r="N5247">
        <v>0</v>
      </c>
      <c r="P5247">
        <v>0</v>
      </c>
      <c r="Q5247">
        <v>0</v>
      </c>
      <c r="R5247" t="e">
        <v>#DIV/0!</v>
      </c>
      <c r="S5247">
        <v>0</v>
      </c>
    </row>
    <row r="5248" spans="1:19" x14ac:dyDescent="0.2">
      <c r="A5248" t="s">
        <v>11232</v>
      </c>
      <c r="B5248" t="s">
        <v>11233</v>
      </c>
      <c r="C5248" t="s">
        <v>351</v>
      </c>
      <c r="D5248" t="s">
        <v>1000</v>
      </c>
      <c r="E5248" s="23">
        <v>42552</v>
      </c>
      <c r="F5248">
        <v>9</v>
      </c>
      <c r="G5248">
        <v>5</v>
      </c>
      <c r="H5248">
        <v>1.8</v>
      </c>
      <c r="I5248">
        <v>12</v>
      </c>
      <c r="J5248">
        <v>27</v>
      </c>
      <c r="K5248">
        <v>0.44444444444444442</v>
      </c>
      <c r="L5248">
        <v>15</v>
      </c>
      <c r="M5248">
        <v>1.8</v>
      </c>
      <c r="N5248">
        <v>0</v>
      </c>
      <c r="P5248">
        <v>0</v>
      </c>
      <c r="Q5248">
        <v>0</v>
      </c>
      <c r="R5248" t="e">
        <v>#DIV/0!</v>
      </c>
      <c r="S5248">
        <v>0</v>
      </c>
    </row>
    <row r="5249" spans="1:19" x14ac:dyDescent="0.2">
      <c r="A5249" t="s">
        <v>11156</v>
      </c>
      <c r="B5249" t="s">
        <v>11157</v>
      </c>
      <c r="C5249" t="s">
        <v>352</v>
      </c>
      <c r="D5249" t="s">
        <v>1000</v>
      </c>
      <c r="E5249" s="23">
        <v>42552</v>
      </c>
      <c r="F5249">
        <v>1</v>
      </c>
      <c r="G5249">
        <v>1</v>
      </c>
      <c r="H5249">
        <v>1</v>
      </c>
      <c r="I5249">
        <v>4</v>
      </c>
      <c r="J5249">
        <v>3</v>
      </c>
      <c r="K5249">
        <v>1.3333333333333333</v>
      </c>
      <c r="L5249">
        <v>3</v>
      </c>
      <c r="M5249">
        <v>1</v>
      </c>
      <c r="N5249">
        <v>0</v>
      </c>
      <c r="P5249">
        <v>0</v>
      </c>
      <c r="Q5249">
        <v>0</v>
      </c>
      <c r="R5249" t="e">
        <v>#DIV/0!</v>
      </c>
      <c r="S5249">
        <v>0</v>
      </c>
    </row>
    <row r="5250" spans="1:19" x14ac:dyDescent="0.2">
      <c r="A5250" t="s">
        <v>10157</v>
      </c>
      <c r="B5250" t="s">
        <v>10158</v>
      </c>
      <c r="C5250" t="s">
        <v>353</v>
      </c>
      <c r="D5250" t="s">
        <v>1000</v>
      </c>
      <c r="E5250" s="23">
        <v>42552</v>
      </c>
      <c r="F5250">
        <v>7</v>
      </c>
      <c r="G5250">
        <v>8</v>
      </c>
      <c r="H5250">
        <v>0.875</v>
      </c>
      <c r="I5250">
        <v>15</v>
      </c>
      <c r="J5250">
        <v>21</v>
      </c>
      <c r="K5250">
        <v>0.7142857142857143</v>
      </c>
      <c r="L5250">
        <v>24</v>
      </c>
      <c r="M5250">
        <v>0.875</v>
      </c>
      <c r="N5250">
        <v>0</v>
      </c>
      <c r="P5250">
        <v>1</v>
      </c>
      <c r="Q5250">
        <v>2</v>
      </c>
      <c r="R5250">
        <v>0.5</v>
      </c>
      <c r="S5250">
        <v>0</v>
      </c>
    </row>
    <row r="5251" spans="1:19" x14ac:dyDescent="0.2">
      <c r="A5251" t="s">
        <v>8570</v>
      </c>
      <c r="B5251" t="s">
        <v>8571</v>
      </c>
      <c r="C5251" t="s">
        <v>354</v>
      </c>
      <c r="D5251" t="s">
        <v>1000</v>
      </c>
      <c r="E5251" s="23">
        <v>42552</v>
      </c>
      <c r="F5251">
        <v>1</v>
      </c>
      <c r="G5251">
        <v>1</v>
      </c>
      <c r="H5251">
        <v>1</v>
      </c>
      <c r="I5251">
        <v>2</v>
      </c>
      <c r="J5251">
        <v>3</v>
      </c>
      <c r="K5251">
        <v>0.66666666666666663</v>
      </c>
      <c r="L5251">
        <v>3</v>
      </c>
      <c r="M5251">
        <v>1</v>
      </c>
      <c r="N5251">
        <v>0</v>
      </c>
      <c r="P5251">
        <v>0</v>
      </c>
      <c r="Q5251">
        <v>0</v>
      </c>
      <c r="R5251" t="e">
        <v>#DIV/0!</v>
      </c>
      <c r="S5251">
        <v>0</v>
      </c>
    </row>
    <row r="5252" spans="1:19" x14ac:dyDescent="0.2">
      <c r="A5252" t="s">
        <v>6364</v>
      </c>
      <c r="B5252" t="s">
        <v>6365</v>
      </c>
      <c r="C5252" t="s">
        <v>355</v>
      </c>
      <c r="D5252" t="s">
        <v>1000</v>
      </c>
      <c r="E5252" s="23">
        <v>42552</v>
      </c>
      <c r="F5252">
        <v>4</v>
      </c>
      <c r="G5252">
        <v>6</v>
      </c>
      <c r="H5252">
        <v>0.66666666666666663</v>
      </c>
      <c r="I5252">
        <v>14</v>
      </c>
      <c r="J5252">
        <v>12</v>
      </c>
      <c r="K5252">
        <v>1.1666666666666667</v>
      </c>
      <c r="L5252">
        <v>18</v>
      </c>
      <c r="M5252">
        <v>0.66666666666666663</v>
      </c>
      <c r="N5252">
        <v>0</v>
      </c>
      <c r="P5252">
        <v>0</v>
      </c>
      <c r="Q5252">
        <v>0</v>
      </c>
      <c r="R5252" t="e">
        <v>#DIV/0!</v>
      </c>
      <c r="S5252">
        <v>0</v>
      </c>
    </row>
    <row r="5253" spans="1:19" x14ac:dyDescent="0.2">
      <c r="A5253" t="s">
        <v>11667</v>
      </c>
      <c r="B5253" t="s">
        <v>11668</v>
      </c>
      <c r="C5253" t="s">
        <v>198</v>
      </c>
      <c r="D5253" t="s">
        <v>1002</v>
      </c>
      <c r="E5253" s="23">
        <v>42552</v>
      </c>
      <c r="F5253">
        <v>2</v>
      </c>
      <c r="G5253">
        <v>4</v>
      </c>
      <c r="H5253">
        <v>0.5</v>
      </c>
      <c r="I5253">
        <v>4</v>
      </c>
      <c r="J5253">
        <v>8</v>
      </c>
      <c r="K5253">
        <v>0.5</v>
      </c>
      <c r="L5253">
        <v>18</v>
      </c>
      <c r="M5253">
        <v>0.44444444444444442</v>
      </c>
      <c r="N5253">
        <v>2</v>
      </c>
      <c r="P5253">
        <v>0</v>
      </c>
      <c r="Q5253">
        <v>0</v>
      </c>
      <c r="R5253" t="e">
        <v>#DIV/0!</v>
      </c>
      <c r="S5253">
        <v>0</v>
      </c>
    </row>
    <row r="5254" spans="1:19" x14ac:dyDescent="0.2">
      <c r="A5254" t="s">
        <v>11669</v>
      </c>
      <c r="B5254" t="s">
        <v>11670</v>
      </c>
      <c r="C5254" t="s">
        <v>199</v>
      </c>
      <c r="D5254" t="s">
        <v>1002</v>
      </c>
      <c r="E5254" s="23">
        <v>42552</v>
      </c>
      <c r="F5254">
        <v>18</v>
      </c>
      <c r="G5254">
        <v>17</v>
      </c>
      <c r="H5254">
        <v>1.0588235294117647</v>
      </c>
      <c r="I5254">
        <v>128</v>
      </c>
      <c r="J5254">
        <v>150</v>
      </c>
      <c r="K5254">
        <v>0.85333333333333339</v>
      </c>
      <c r="L5254">
        <v>130</v>
      </c>
      <c r="M5254">
        <v>1.1538461538461537</v>
      </c>
      <c r="N5254">
        <v>127</v>
      </c>
      <c r="P5254">
        <v>0</v>
      </c>
      <c r="Q5254">
        <v>0</v>
      </c>
      <c r="R5254" t="e">
        <v>#DIV/0!</v>
      </c>
      <c r="S5254">
        <v>1</v>
      </c>
    </row>
    <row r="5255" spans="1:19" x14ac:dyDescent="0.2">
      <c r="A5255" t="s">
        <v>11671</v>
      </c>
      <c r="B5255" t="s">
        <v>11672</v>
      </c>
      <c r="C5255" t="s">
        <v>348</v>
      </c>
      <c r="D5255" t="s">
        <v>1002</v>
      </c>
      <c r="E5255" s="23">
        <v>42552</v>
      </c>
      <c r="F5255">
        <v>12</v>
      </c>
      <c r="G5255">
        <v>8</v>
      </c>
      <c r="H5255">
        <v>1.5</v>
      </c>
      <c r="I5255">
        <v>27</v>
      </c>
      <c r="J5255">
        <v>37</v>
      </c>
      <c r="K5255">
        <v>0.72972972972972971</v>
      </c>
      <c r="L5255">
        <v>25</v>
      </c>
      <c r="M5255">
        <v>1.48</v>
      </c>
      <c r="N5255">
        <v>15</v>
      </c>
      <c r="P5255">
        <v>0</v>
      </c>
      <c r="Q5255">
        <v>0</v>
      </c>
      <c r="R5255" t="e">
        <v>#DIV/0!</v>
      </c>
      <c r="S5255">
        <v>0</v>
      </c>
    </row>
    <row r="5256" spans="1:19" x14ac:dyDescent="0.2">
      <c r="A5256" t="s">
        <v>10923</v>
      </c>
      <c r="B5256" t="s">
        <v>10924</v>
      </c>
      <c r="C5256" t="s">
        <v>227</v>
      </c>
      <c r="D5256" t="s">
        <v>1002</v>
      </c>
      <c r="E5256" s="23">
        <v>42552</v>
      </c>
      <c r="F5256">
        <v>1</v>
      </c>
      <c r="G5256">
        <v>3</v>
      </c>
      <c r="H5256">
        <v>0.33333333333333331</v>
      </c>
      <c r="I5256">
        <v>3</v>
      </c>
      <c r="J5256">
        <v>5</v>
      </c>
      <c r="K5256">
        <v>0.6</v>
      </c>
      <c r="L5256">
        <v>15</v>
      </c>
      <c r="M5256">
        <v>0.33333333333333331</v>
      </c>
      <c r="N5256">
        <v>2</v>
      </c>
      <c r="P5256">
        <v>0</v>
      </c>
      <c r="Q5256">
        <v>3</v>
      </c>
      <c r="R5256">
        <v>0</v>
      </c>
      <c r="S5256">
        <v>1</v>
      </c>
    </row>
    <row r="5257" spans="1:19" x14ac:dyDescent="0.2">
      <c r="A5257" t="s">
        <v>10748</v>
      </c>
      <c r="B5257" t="s">
        <v>10749</v>
      </c>
      <c r="C5257" t="s">
        <v>203</v>
      </c>
      <c r="D5257" t="s">
        <v>1002</v>
      </c>
      <c r="E5257" s="23">
        <v>42552</v>
      </c>
      <c r="F5257">
        <v>11</v>
      </c>
      <c r="G5257">
        <v>13</v>
      </c>
      <c r="H5257">
        <v>0.84615384615384615</v>
      </c>
      <c r="I5257">
        <v>19</v>
      </c>
      <c r="J5257">
        <v>41</v>
      </c>
      <c r="K5257">
        <v>0.46341463414634149</v>
      </c>
      <c r="L5257">
        <v>49</v>
      </c>
      <c r="M5257">
        <v>0.83673469387755106</v>
      </c>
      <c r="N5257">
        <v>4</v>
      </c>
      <c r="P5257">
        <v>11</v>
      </c>
      <c r="Q5257">
        <v>15</v>
      </c>
      <c r="R5257">
        <v>0.73333333333333328</v>
      </c>
      <c r="S5257">
        <v>0</v>
      </c>
    </row>
    <row r="5258" spans="1:19" x14ac:dyDescent="0.2">
      <c r="A5258" t="s">
        <v>9901</v>
      </c>
      <c r="B5258" t="s">
        <v>9902</v>
      </c>
      <c r="C5258" t="s">
        <v>223</v>
      </c>
      <c r="D5258" t="s">
        <v>1002</v>
      </c>
      <c r="E5258" s="23">
        <v>42552</v>
      </c>
      <c r="F5258">
        <v>5</v>
      </c>
      <c r="G5258">
        <v>6</v>
      </c>
      <c r="H5258">
        <v>0.83333333333333337</v>
      </c>
      <c r="I5258">
        <v>56</v>
      </c>
      <c r="J5258">
        <v>75</v>
      </c>
      <c r="K5258">
        <v>0.7466666666666667</v>
      </c>
      <c r="L5258">
        <v>90</v>
      </c>
      <c r="M5258">
        <v>0.83333333333333337</v>
      </c>
      <c r="N5258">
        <v>52</v>
      </c>
      <c r="P5258">
        <v>0</v>
      </c>
      <c r="Q5258">
        <v>0</v>
      </c>
      <c r="R5258" t="e">
        <v>#DIV/0!</v>
      </c>
      <c r="S5258">
        <v>4</v>
      </c>
    </row>
    <row r="5259" spans="1:19" x14ac:dyDescent="0.2">
      <c r="A5259" t="s">
        <v>9519</v>
      </c>
      <c r="B5259" t="s">
        <v>9520</v>
      </c>
      <c r="C5259" t="s">
        <v>346</v>
      </c>
      <c r="D5259" t="s">
        <v>1002</v>
      </c>
      <c r="E5259" s="23">
        <v>42552</v>
      </c>
      <c r="F5259">
        <v>6</v>
      </c>
      <c r="G5259">
        <v>4</v>
      </c>
      <c r="H5259">
        <v>1.5</v>
      </c>
      <c r="I5259">
        <v>16</v>
      </c>
      <c r="J5259">
        <v>30</v>
      </c>
      <c r="K5259">
        <v>0.53333333333333333</v>
      </c>
      <c r="L5259">
        <v>24</v>
      </c>
      <c r="M5259">
        <v>1.25</v>
      </c>
      <c r="N5259">
        <v>16</v>
      </c>
      <c r="P5259">
        <v>0</v>
      </c>
      <c r="Q5259">
        <v>0</v>
      </c>
      <c r="R5259" t="e">
        <v>#DIV/0!</v>
      </c>
      <c r="S5259">
        <v>0</v>
      </c>
    </row>
    <row r="5260" spans="1:19" x14ac:dyDescent="0.2">
      <c r="A5260" t="s">
        <v>9160</v>
      </c>
      <c r="B5260" t="s">
        <v>9161</v>
      </c>
      <c r="C5260" t="s">
        <v>207</v>
      </c>
      <c r="D5260" t="s">
        <v>1002</v>
      </c>
      <c r="E5260" s="23">
        <v>42552</v>
      </c>
      <c r="F5260">
        <v>9</v>
      </c>
      <c r="G5260">
        <v>14</v>
      </c>
      <c r="H5260">
        <v>0.6428571428571429</v>
      </c>
      <c r="I5260">
        <v>76</v>
      </c>
      <c r="J5260">
        <v>75</v>
      </c>
      <c r="K5260">
        <v>1.0133333333333334</v>
      </c>
      <c r="L5260">
        <v>104</v>
      </c>
      <c r="M5260">
        <v>0.72115384615384615</v>
      </c>
      <c r="N5260">
        <v>63</v>
      </c>
      <c r="P5260">
        <v>5</v>
      </c>
      <c r="Q5260">
        <v>7</v>
      </c>
      <c r="R5260">
        <v>0.7142857142857143</v>
      </c>
      <c r="S5260">
        <v>11</v>
      </c>
    </row>
    <row r="5261" spans="1:19" x14ac:dyDescent="0.2">
      <c r="A5261" t="s">
        <v>8321</v>
      </c>
      <c r="B5261" t="s">
        <v>8322</v>
      </c>
      <c r="C5261" t="s">
        <v>212</v>
      </c>
      <c r="D5261" t="s">
        <v>1002</v>
      </c>
      <c r="E5261" s="23">
        <v>42552</v>
      </c>
      <c r="F5261">
        <v>2</v>
      </c>
      <c r="G5261">
        <v>3</v>
      </c>
      <c r="H5261">
        <v>0.66666666666666663</v>
      </c>
      <c r="I5261">
        <v>8</v>
      </c>
      <c r="J5261">
        <v>18</v>
      </c>
      <c r="K5261">
        <v>0.44444444444444442</v>
      </c>
      <c r="L5261">
        <v>25</v>
      </c>
      <c r="M5261">
        <v>0.72</v>
      </c>
      <c r="N5261">
        <v>8</v>
      </c>
      <c r="P5261">
        <v>0</v>
      </c>
      <c r="Q5261">
        <v>3</v>
      </c>
      <c r="R5261">
        <v>0</v>
      </c>
      <c r="S5261">
        <v>0</v>
      </c>
    </row>
    <row r="5262" spans="1:19" x14ac:dyDescent="0.2">
      <c r="A5262" t="s">
        <v>8020</v>
      </c>
      <c r="B5262" t="s">
        <v>8021</v>
      </c>
      <c r="C5262" t="s">
        <v>225</v>
      </c>
      <c r="D5262" t="s">
        <v>1002</v>
      </c>
      <c r="E5262" s="23">
        <v>42552</v>
      </c>
      <c r="F5262">
        <v>4</v>
      </c>
      <c r="G5262">
        <v>5</v>
      </c>
      <c r="H5262">
        <v>0.8</v>
      </c>
      <c r="I5262">
        <v>39</v>
      </c>
      <c r="J5262">
        <v>40</v>
      </c>
      <c r="K5262">
        <v>0.97499999999999998</v>
      </c>
      <c r="L5262">
        <v>50</v>
      </c>
      <c r="M5262">
        <v>0.8</v>
      </c>
      <c r="N5262">
        <v>39</v>
      </c>
      <c r="P5262">
        <v>0</v>
      </c>
      <c r="Q5262">
        <v>0</v>
      </c>
      <c r="R5262" t="e">
        <v>#DIV/0!</v>
      </c>
      <c r="S5262">
        <v>0</v>
      </c>
    </row>
    <row r="5263" spans="1:19" x14ac:dyDescent="0.2">
      <c r="A5263" t="s">
        <v>7632</v>
      </c>
      <c r="B5263" t="s">
        <v>7633</v>
      </c>
      <c r="C5263" t="s">
        <v>901</v>
      </c>
      <c r="D5263" t="s">
        <v>1000</v>
      </c>
      <c r="E5263" s="23">
        <v>42552</v>
      </c>
      <c r="F5263">
        <v>5</v>
      </c>
      <c r="G5263">
        <v>5</v>
      </c>
      <c r="H5263">
        <v>1</v>
      </c>
      <c r="I5263">
        <v>21</v>
      </c>
      <c r="J5263">
        <v>15</v>
      </c>
      <c r="K5263">
        <v>1.4</v>
      </c>
      <c r="L5263">
        <v>15</v>
      </c>
      <c r="M5263">
        <v>1</v>
      </c>
      <c r="N5263">
        <v>19</v>
      </c>
      <c r="P5263">
        <v>0</v>
      </c>
      <c r="Q5263">
        <v>0</v>
      </c>
      <c r="R5263" t="e">
        <v>#DIV/0!</v>
      </c>
      <c r="S5263">
        <v>2</v>
      </c>
    </row>
    <row r="5264" spans="1:19" x14ac:dyDescent="0.2">
      <c r="A5264" t="s">
        <v>7080</v>
      </c>
      <c r="B5264" t="s">
        <v>7081</v>
      </c>
      <c r="C5264" t="s">
        <v>232</v>
      </c>
      <c r="D5264" t="s">
        <v>1002</v>
      </c>
      <c r="E5264" s="23">
        <v>42552</v>
      </c>
      <c r="F5264">
        <v>15</v>
      </c>
      <c r="G5264">
        <v>15</v>
      </c>
      <c r="H5264">
        <v>1</v>
      </c>
      <c r="I5264">
        <v>186</v>
      </c>
      <c r="J5264">
        <v>174</v>
      </c>
      <c r="K5264">
        <v>1.0689655172413792</v>
      </c>
      <c r="L5264">
        <v>174</v>
      </c>
      <c r="M5264">
        <v>1</v>
      </c>
      <c r="N5264">
        <v>186</v>
      </c>
      <c r="P5264">
        <v>0</v>
      </c>
      <c r="Q5264">
        <v>0</v>
      </c>
      <c r="R5264" t="e">
        <v>#DIV/0!</v>
      </c>
      <c r="S5264">
        <v>0</v>
      </c>
    </row>
    <row r="5265" spans="1:19" x14ac:dyDescent="0.2">
      <c r="A5265" t="s">
        <v>6714</v>
      </c>
      <c r="B5265" t="s">
        <v>6715</v>
      </c>
      <c r="C5265" t="s">
        <v>317</v>
      </c>
      <c r="D5265" t="s">
        <v>1002</v>
      </c>
      <c r="E5265" s="23">
        <v>42552</v>
      </c>
      <c r="F5265">
        <v>12</v>
      </c>
      <c r="G5265">
        <v>15</v>
      </c>
      <c r="H5265">
        <v>0.8</v>
      </c>
      <c r="I5265">
        <v>26</v>
      </c>
      <c r="J5265">
        <v>36</v>
      </c>
      <c r="K5265">
        <v>0.72222222222222221</v>
      </c>
      <c r="L5265">
        <v>44</v>
      </c>
      <c r="M5265">
        <v>0.81818181818181823</v>
      </c>
      <c r="N5265">
        <v>11</v>
      </c>
      <c r="P5265">
        <v>2</v>
      </c>
      <c r="Q5265">
        <v>2</v>
      </c>
      <c r="R5265">
        <v>1</v>
      </c>
      <c r="S5265">
        <v>1</v>
      </c>
    </row>
    <row r="5266" spans="1:19" x14ac:dyDescent="0.2">
      <c r="A5266" t="s">
        <v>6290</v>
      </c>
      <c r="B5266" t="s">
        <v>6291</v>
      </c>
      <c r="C5266" t="s">
        <v>214</v>
      </c>
      <c r="D5266" t="s">
        <v>1002</v>
      </c>
      <c r="E5266" s="23">
        <v>42552</v>
      </c>
      <c r="F5266">
        <v>17</v>
      </c>
      <c r="G5266">
        <v>17</v>
      </c>
      <c r="H5266">
        <v>1</v>
      </c>
      <c r="I5266">
        <v>108</v>
      </c>
      <c r="J5266">
        <v>150</v>
      </c>
      <c r="K5266">
        <v>0.72</v>
      </c>
      <c r="L5266">
        <v>145</v>
      </c>
      <c r="M5266">
        <v>1.0344827586206897</v>
      </c>
      <c r="N5266">
        <v>78</v>
      </c>
      <c r="P5266">
        <v>17</v>
      </c>
      <c r="Q5266">
        <v>20</v>
      </c>
      <c r="R5266">
        <v>0.85</v>
      </c>
      <c r="S5266">
        <v>30</v>
      </c>
    </row>
    <row r="5267" spans="1:19" x14ac:dyDescent="0.2">
      <c r="A5267" t="s">
        <v>5512</v>
      </c>
      <c r="B5267" t="s">
        <v>5513</v>
      </c>
      <c r="C5267" t="s">
        <v>903</v>
      </c>
      <c r="D5267" t="s">
        <v>1000</v>
      </c>
      <c r="E5267" s="23">
        <v>42552</v>
      </c>
      <c r="F5267">
        <v>14</v>
      </c>
      <c r="G5267">
        <v>10</v>
      </c>
      <c r="H5267">
        <v>1.4</v>
      </c>
      <c r="I5267">
        <v>32</v>
      </c>
      <c r="J5267">
        <v>70</v>
      </c>
      <c r="K5267">
        <v>0.45714285714285713</v>
      </c>
      <c r="L5267">
        <v>50</v>
      </c>
      <c r="M5267">
        <v>1.4</v>
      </c>
      <c r="N5267">
        <v>32</v>
      </c>
      <c r="P5267">
        <v>1</v>
      </c>
      <c r="Q5267">
        <v>1</v>
      </c>
      <c r="R5267">
        <v>1</v>
      </c>
      <c r="S5267">
        <v>0</v>
      </c>
    </row>
    <row r="5268" spans="1:19" x14ac:dyDescent="0.2">
      <c r="A5268" t="s">
        <v>4897</v>
      </c>
      <c r="B5268" t="s">
        <v>4898</v>
      </c>
      <c r="C5268" t="s">
        <v>230</v>
      </c>
      <c r="D5268" t="s">
        <v>1002</v>
      </c>
      <c r="E5268" s="23">
        <v>42552</v>
      </c>
      <c r="F5268">
        <v>1</v>
      </c>
      <c r="G5268">
        <v>1</v>
      </c>
      <c r="H5268">
        <v>1</v>
      </c>
      <c r="I5268">
        <v>8</v>
      </c>
      <c r="J5268">
        <v>5</v>
      </c>
      <c r="K5268">
        <v>1.6</v>
      </c>
      <c r="L5268">
        <v>5</v>
      </c>
      <c r="M5268">
        <v>1</v>
      </c>
      <c r="N5268">
        <v>6</v>
      </c>
      <c r="P5268">
        <v>0</v>
      </c>
      <c r="Q5268">
        <v>3</v>
      </c>
      <c r="R5268">
        <v>0</v>
      </c>
      <c r="S5268">
        <v>2</v>
      </c>
    </row>
    <row r="5269" spans="1:19" x14ac:dyDescent="0.2">
      <c r="A5269" t="s">
        <v>4722</v>
      </c>
      <c r="B5269" t="s">
        <v>4723</v>
      </c>
      <c r="C5269" t="s">
        <v>234</v>
      </c>
      <c r="D5269" t="s">
        <v>1002</v>
      </c>
      <c r="E5269" s="23">
        <v>42552</v>
      </c>
      <c r="F5269">
        <v>5</v>
      </c>
      <c r="G5269">
        <v>4</v>
      </c>
      <c r="H5269">
        <v>1.25</v>
      </c>
      <c r="I5269">
        <v>18</v>
      </c>
      <c r="J5269">
        <v>50</v>
      </c>
      <c r="K5269">
        <v>0.36</v>
      </c>
      <c r="L5269">
        <v>40</v>
      </c>
      <c r="M5269">
        <v>1.25</v>
      </c>
      <c r="N5269">
        <v>18</v>
      </c>
      <c r="P5269">
        <v>0</v>
      </c>
      <c r="Q5269">
        <v>0</v>
      </c>
      <c r="R5269" t="e">
        <v>#DIV/0!</v>
      </c>
      <c r="S5269">
        <v>0</v>
      </c>
    </row>
    <row r="5270" spans="1:19" x14ac:dyDescent="0.2">
      <c r="A5270" t="s">
        <v>4372</v>
      </c>
      <c r="B5270" t="s">
        <v>4373</v>
      </c>
      <c r="C5270" t="s">
        <v>217</v>
      </c>
      <c r="D5270" t="s">
        <v>1002</v>
      </c>
      <c r="E5270" s="23">
        <v>42552</v>
      </c>
      <c r="F5270">
        <v>0</v>
      </c>
      <c r="G5270">
        <v>0</v>
      </c>
      <c r="H5270" t="e">
        <v>#DIV/0!</v>
      </c>
      <c r="I5270">
        <v>0</v>
      </c>
      <c r="J5270">
        <v>0</v>
      </c>
      <c r="K5270" t="e">
        <v>#DIV/0!</v>
      </c>
      <c r="L5270">
        <v>0</v>
      </c>
      <c r="M5270" t="e">
        <v>#DIV/0!</v>
      </c>
      <c r="N5270">
        <v>0</v>
      </c>
      <c r="P5270">
        <v>0</v>
      </c>
      <c r="Q5270">
        <v>0</v>
      </c>
      <c r="R5270" t="e">
        <v>#DIV/0!</v>
      </c>
      <c r="S5270">
        <v>0</v>
      </c>
    </row>
    <row r="5271" spans="1:19" x14ac:dyDescent="0.2">
      <c r="A5271" t="s">
        <v>3782</v>
      </c>
      <c r="B5271" t="s">
        <v>3783</v>
      </c>
      <c r="C5271" t="s">
        <v>342</v>
      </c>
      <c r="D5271" t="s">
        <v>1002</v>
      </c>
      <c r="E5271" s="23">
        <v>42552</v>
      </c>
      <c r="F5271">
        <v>4</v>
      </c>
      <c r="G5271">
        <v>4</v>
      </c>
      <c r="H5271">
        <v>1</v>
      </c>
      <c r="I5271">
        <v>40</v>
      </c>
      <c r="J5271">
        <v>40</v>
      </c>
      <c r="K5271">
        <v>1</v>
      </c>
      <c r="L5271">
        <v>40</v>
      </c>
      <c r="M5271">
        <v>1</v>
      </c>
      <c r="N5271">
        <v>39</v>
      </c>
      <c r="P5271">
        <v>0</v>
      </c>
      <c r="Q5271">
        <v>0</v>
      </c>
      <c r="R5271" t="e">
        <v>#DIV/0!</v>
      </c>
      <c r="S5271">
        <v>1</v>
      </c>
    </row>
    <row r="5272" spans="1:19" x14ac:dyDescent="0.2">
      <c r="A5272" t="s">
        <v>3590</v>
      </c>
      <c r="B5272" t="s">
        <v>3591</v>
      </c>
      <c r="C5272" t="s">
        <v>220</v>
      </c>
      <c r="D5272" t="s">
        <v>1002</v>
      </c>
      <c r="E5272" s="23">
        <v>42552</v>
      </c>
      <c r="F5272">
        <v>15</v>
      </c>
      <c r="G5272">
        <v>16</v>
      </c>
      <c r="H5272">
        <v>0.9375</v>
      </c>
      <c r="I5272">
        <v>32</v>
      </c>
      <c r="J5272">
        <v>38</v>
      </c>
      <c r="K5272">
        <v>0.84210526315789469</v>
      </c>
      <c r="L5272">
        <v>48</v>
      </c>
      <c r="M5272">
        <v>0.79166666666666663</v>
      </c>
      <c r="N5272">
        <v>27</v>
      </c>
      <c r="P5272">
        <v>4</v>
      </c>
      <c r="Q5272">
        <v>6</v>
      </c>
      <c r="R5272">
        <v>0.66666666666666663</v>
      </c>
      <c r="S5272">
        <v>5</v>
      </c>
    </row>
    <row r="5273" spans="1:19" x14ac:dyDescent="0.2">
      <c r="A5273" t="s">
        <v>3065</v>
      </c>
      <c r="B5273" t="s">
        <v>3066</v>
      </c>
      <c r="C5273" t="s">
        <v>242</v>
      </c>
      <c r="D5273" t="s">
        <v>1000</v>
      </c>
      <c r="E5273" s="23">
        <v>42552</v>
      </c>
      <c r="F5273">
        <v>6</v>
      </c>
      <c r="G5273">
        <v>10</v>
      </c>
      <c r="H5273">
        <v>0.6</v>
      </c>
      <c r="I5273">
        <v>58</v>
      </c>
      <c r="J5273">
        <v>64</v>
      </c>
      <c r="K5273">
        <v>0.90625</v>
      </c>
      <c r="L5273">
        <v>81</v>
      </c>
      <c r="M5273">
        <v>0.79012345679012341</v>
      </c>
      <c r="N5273">
        <v>47</v>
      </c>
      <c r="P5273">
        <v>0</v>
      </c>
      <c r="Q5273">
        <v>11</v>
      </c>
      <c r="R5273">
        <v>0</v>
      </c>
      <c r="S5273">
        <v>11</v>
      </c>
    </row>
    <row r="5274" spans="1:19" x14ac:dyDescent="0.2">
      <c r="A5274" t="s">
        <v>2890</v>
      </c>
      <c r="B5274" t="s">
        <v>2891</v>
      </c>
      <c r="C5274" t="s">
        <v>2724</v>
      </c>
      <c r="D5274" t="s">
        <v>1000</v>
      </c>
      <c r="E5274" s="23">
        <v>42552</v>
      </c>
      <c r="F5274">
        <v>9</v>
      </c>
      <c r="G5274">
        <v>8</v>
      </c>
      <c r="H5274">
        <v>1.125</v>
      </c>
      <c r="I5274">
        <v>23</v>
      </c>
      <c r="J5274">
        <v>45</v>
      </c>
      <c r="K5274">
        <v>0.51111111111111107</v>
      </c>
      <c r="L5274">
        <v>40</v>
      </c>
      <c r="M5274">
        <v>1.125</v>
      </c>
      <c r="N5274">
        <v>23</v>
      </c>
      <c r="P5274">
        <v>0</v>
      </c>
      <c r="Q5274">
        <v>0</v>
      </c>
      <c r="R5274" t="e">
        <v>#DIV/0!</v>
      </c>
      <c r="S5274">
        <v>0</v>
      </c>
    </row>
    <row r="5275" spans="1:19" x14ac:dyDescent="0.2">
      <c r="A5275" t="s">
        <v>2645</v>
      </c>
      <c r="B5275" t="s">
        <v>2646</v>
      </c>
      <c r="C5275" t="s">
        <v>237</v>
      </c>
      <c r="D5275" t="s">
        <v>1000</v>
      </c>
      <c r="E5275" s="23">
        <v>42552</v>
      </c>
      <c r="F5275">
        <v>9</v>
      </c>
      <c r="G5275">
        <v>14</v>
      </c>
      <c r="H5275">
        <v>0.6428571428571429</v>
      </c>
      <c r="I5275">
        <v>47</v>
      </c>
      <c r="J5275">
        <v>61</v>
      </c>
      <c r="K5275">
        <v>0.77049180327868849</v>
      </c>
      <c r="L5275">
        <v>95</v>
      </c>
      <c r="M5275">
        <v>0.64210526315789473</v>
      </c>
      <c r="N5275">
        <v>36</v>
      </c>
      <c r="O5275">
        <v>1.0250000000000001</v>
      </c>
      <c r="P5275">
        <v>21</v>
      </c>
      <c r="Q5275">
        <v>27</v>
      </c>
      <c r="R5275">
        <v>0.77777777777777779</v>
      </c>
      <c r="S5275">
        <v>11</v>
      </c>
    </row>
    <row r="5276" spans="1:19" x14ac:dyDescent="0.2">
      <c r="A5276" t="s">
        <v>2470</v>
      </c>
      <c r="B5276" t="s">
        <v>2471</v>
      </c>
      <c r="C5276" t="s">
        <v>238</v>
      </c>
      <c r="D5276" t="s">
        <v>1000</v>
      </c>
      <c r="E5276" s="23">
        <v>42552</v>
      </c>
      <c r="F5276">
        <v>10</v>
      </c>
      <c r="G5276">
        <v>12</v>
      </c>
      <c r="H5276">
        <v>0.83333333333333337</v>
      </c>
      <c r="I5276">
        <v>27</v>
      </c>
      <c r="J5276">
        <v>30</v>
      </c>
      <c r="K5276">
        <v>0.9</v>
      </c>
      <c r="L5276">
        <v>40</v>
      </c>
      <c r="M5276">
        <v>0.75</v>
      </c>
      <c r="N5276">
        <v>22</v>
      </c>
      <c r="O5276">
        <v>0.7228</v>
      </c>
      <c r="P5276">
        <v>4</v>
      </c>
      <c r="Q5276">
        <v>6</v>
      </c>
      <c r="R5276">
        <v>0.66666666666666663</v>
      </c>
      <c r="S5276">
        <v>5</v>
      </c>
    </row>
    <row r="5277" spans="1:19" x14ac:dyDescent="0.2">
      <c r="A5277" t="s">
        <v>2297</v>
      </c>
      <c r="B5277" t="s">
        <v>2298</v>
      </c>
      <c r="C5277" t="s">
        <v>239</v>
      </c>
      <c r="D5277" t="s">
        <v>1000</v>
      </c>
      <c r="E5277" s="23">
        <v>42552</v>
      </c>
      <c r="F5277">
        <v>5</v>
      </c>
      <c r="G5277">
        <v>4</v>
      </c>
      <c r="H5277">
        <v>1.25</v>
      </c>
      <c r="I5277">
        <v>5</v>
      </c>
      <c r="J5277">
        <v>8</v>
      </c>
      <c r="K5277">
        <v>0.625</v>
      </c>
      <c r="L5277">
        <v>8</v>
      </c>
      <c r="M5277">
        <v>1</v>
      </c>
      <c r="N5277">
        <v>5</v>
      </c>
      <c r="O5277">
        <v>0.82199999999999995</v>
      </c>
      <c r="P5277">
        <v>0</v>
      </c>
      <c r="Q5277">
        <v>0</v>
      </c>
      <c r="R5277" t="e">
        <v>#DIV/0!</v>
      </c>
      <c r="S5277">
        <v>0</v>
      </c>
    </row>
    <row r="5278" spans="1:19" x14ac:dyDescent="0.2">
      <c r="A5278" t="s">
        <v>2122</v>
      </c>
      <c r="B5278" t="s">
        <v>2123</v>
      </c>
      <c r="C5278" t="s">
        <v>1988</v>
      </c>
      <c r="D5278" t="s">
        <v>1000</v>
      </c>
      <c r="E5278" s="23">
        <v>42552</v>
      </c>
      <c r="F5278">
        <v>11</v>
      </c>
      <c r="G5278">
        <v>10</v>
      </c>
      <c r="H5278">
        <v>1.1000000000000001</v>
      </c>
      <c r="I5278">
        <v>32</v>
      </c>
      <c r="J5278">
        <v>45</v>
      </c>
      <c r="K5278">
        <v>0.71111111111111114</v>
      </c>
      <c r="L5278">
        <v>40</v>
      </c>
      <c r="M5278">
        <v>1.125</v>
      </c>
      <c r="N5278">
        <v>30</v>
      </c>
      <c r="P5278">
        <v>1</v>
      </c>
      <c r="Q5278">
        <v>1</v>
      </c>
      <c r="R5278">
        <v>1</v>
      </c>
      <c r="S5278">
        <v>2</v>
      </c>
    </row>
    <row r="5279" spans="1:19" x14ac:dyDescent="0.2">
      <c r="A5279" t="s">
        <v>1874</v>
      </c>
      <c r="B5279" t="s">
        <v>1875</v>
      </c>
      <c r="C5279" t="s">
        <v>240</v>
      </c>
      <c r="D5279" t="s">
        <v>1000</v>
      </c>
      <c r="E5279" s="23">
        <v>42552</v>
      </c>
      <c r="F5279">
        <v>21</v>
      </c>
      <c r="G5279">
        <v>25</v>
      </c>
      <c r="H5279">
        <v>0.84</v>
      </c>
      <c r="I5279">
        <v>39</v>
      </c>
      <c r="J5279">
        <v>89</v>
      </c>
      <c r="K5279">
        <v>0.43820224719101125</v>
      </c>
      <c r="L5279">
        <v>106</v>
      </c>
      <c r="M5279">
        <v>0.839622641509434</v>
      </c>
      <c r="N5279">
        <v>37</v>
      </c>
      <c r="P5279">
        <v>2</v>
      </c>
      <c r="Q5279">
        <v>2</v>
      </c>
      <c r="R5279">
        <v>1</v>
      </c>
      <c r="S5279">
        <v>2</v>
      </c>
    </row>
    <row r="5280" spans="1:19" x14ac:dyDescent="0.2">
      <c r="A5280" t="s">
        <v>1699</v>
      </c>
      <c r="B5280" t="s">
        <v>1700</v>
      </c>
      <c r="C5280" t="s">
        <v>241</v>
      </c>
      <c r="D5280" t="s">
        <v>1000</v>
      </c>
      <c r="E5280" s="23">
        <v>42552</v>
      </c>
      <c r="F5280">
        <v>65</v>
      </c>
      <c r="G5280">
        <v>60</v>
      </c>
      <c r="H5280">
        <v>1.0833333333333333</v>
      </c>
      <c r="I5280">
        <v>571</v>
      </c>
      <c r="J5280">
        <v>649</v>
      </c>
      <c r="K5280">
        <v>0.87981510015408315</v>
      </c>
      <c r="L5280">
        <v>618</v>
      </c>
      <c r="M5280">
        <v>1.0501618122977345</v>
      </c>
      <c r="N5280">
        <v>544</v>
      </c>
      <c r="P5280">
        <v>11</v>
      </c>
      <c r="Q5280">
        <v>11</v>
      </c>
      <c r="R5280">
        <v>1</v>
      </c>
      <c r="S5280">
        <v>27</v>
      </c>
    </row>
    <row r="5281" spans="1:19" x14ac:dyDescent="0.2">
      <c r="A5281" t="s">
        <v>1524</v>
      </c>
      <c r="B5281" t="s">
        <v>1525</v>
      </c>
      <c r="C5281" t="s">
        <v>318</v>
      </c>
      <c r="D5281" t="s">
        <v>1000</v>
      </c>
      <c r="E5281" s="23">
        <v>42552</v>
      </c>
      <c r="F5281">
        <v>23</v>
      </c>
      <c r="G5281">
        <v>22</v>
      </c>
      <c r="H5281">
        <v>1.0454545454545454</v>
      </c>
      <c r="I5281">
        <v>49</v>
      </c>
      <c r="J5281">
        <v>69</v>
      </c>
      <c r="K5281">
        <v>0.71014492753623193</v>
      </c>
      <c r="L5281">
        <v>66</v>
      </c>
      <c r="M5281">
        <v>1.0454545454545454</v>
      </c>
      <c r="N5281">
        <v>0</v>
      </c>
      <c r="P5281">
        <v>1</v>
      </c>
      <c r="Q5281">
        <v>2</v>
      </c>
      <c r="R5281">
        <v>0.5</v>
      </c>
      <c r="S5281">
        <v>49</v>
      </c>
    </row>
    <row r="5282" spans="1:19" x14ac:dyDescent="0.2">
      <c r="A5282" t="s">
        <v>1112</v>
      </c>
      <c r="B5282" t="s">
        <v>1199</v>
      </c>
      <c r="C5282" t="s">
        <v>235</v>
      </c>
      <c r="D5282" t="s">
        <v>1002</v>
      </c>
      <c r="E5282" s="23">
        <v>42552</v>
      </c>
      <c r="F5282">
        <v>159</v>
      </c>
      <c r="G5282">
        <v>165</v>
      </c>
      <c r="H5282">
        <v>0.96363636363636362</v>
      </c>
      <c r="I5282">
        <v>851</v>
      </c>
      <c r="J5282">
        <v>1060</v>
      </c>
      <c r="K5282">
        <v>0.80283018867924527</v>
      </c>
      <c r="L5282">
        <v>1094</v>
      </c>
      <c r="M5282">
        <v>0.96892138939670935</v>
      </c>
      <c r="N5282">
        <v>744</v>
      </c>
      <c r="P5282">
        <v>40</v>
      </c>
      <c r="Q5282">
        <v>60</v>
      </c>
      <c r="R5282">
        <v>0.66666666666666663</v>
      </c>
      <c r="S5282">
        <v>107</v>
      </c>
    </row>
    <row r="5283" spans="1:19" x14ac:dyDescent="0.2">
      <c r="A5283" t="s">
        <v>12074</v>
      </c>
      <c r="B5283" t="s">
        <v>12075</v>
      </c>
      <c r="C5283" t="s">
        <v>1051</v>
      </c>
      <c r="D5283" t="s">
        <v>1000</v>
      </c>
      <c r="E5283" s="23">
        <v>42552</v>
      </c>
      <c r="F5283">
        <v>1</v>
      </c>
      <c r="G5283">
        <v>3</v>
      </c>
      <c r="H5283">
        <v>0.33333333333333331</v>
      </c>
      <c r="I5283">
        <v>2</v>
      </c>
      <c r="J5283">
        <v>5</v>
      </c>
      <c r="K5283">
        <v>0.4</v>
      </c>
      <c r="L5283">
        <v>15</v>
      </c>
      <c r="M5283">
        <v>0.33333333333333331</v>
      </c>
      <c r="N5283">
        <v>2</v>
      </c>
      <c r="P5283">
        <v>0</v>
      </c>
      <c r="Q5283">
        <v>0</v>
      </c>
      <c r="R5283" t="e">
        <v>#DIV/0!</v>
      </c>
      <c r="S5283">
        <v>0</v>
      </c>
    </row>
    <row r="5284" spans="1:19" x14ac:dyDescent="0.2">
      <c r="A5284" t="s">
        <v>13263</v>
      </c>
      <c r="B5284" t="s">
        <v>13264</v>
      </c>
      <c r="C5284" t="s">
        <v>350</v>
      </c>
      <c r="D5284" t="s">
        <v>1002</v>
      </c>
      <c r="E5284" s="23">
        <v>42552</v>
      </c>
      <c r="F5284">
        <v>1</v>
      </c>
      <c r="G5284">
        <v>1</v>
      </c>
      <c r="H5284">
        <v>1</v>
      </c>
      <c r="I5284">
        <v>2</v>
      </c>
      <c r="J5284">
        <v>3</v>
      </c>
      <c r="K5284">
        <v>0.66666666666666663</v>
      </c>
      <c r="L5284">
        <v>3</v>
      </c>
      <c r="M5284">
        <v>1</v>
      </c>
      <c r="N5284">
        <v>0</v>
      </c>
      <c r="P5284">
        <v>0</v>
      </c>
      <c r="Q5284">
        <v>0</v>
      </c>
      <c r="R5284" t="e">
        <v>#DIV/0!</v>
      </c>
      <c r="S5284">
        <v>0</v>
      </c>
    </row>
    <row r="5285" spans="1:19" x14ac:dyDescent="0.2">
      <c r="A5285" t="s">
        <v>13440</v>
      </c>
      <c r="B5285" t="s">
        <v>13441</v>
      </c>
      <c r="C5285" t="s">
        <v>242</v>
      </c>
      <c r="D5285" t="s">
        <v>1002</v>
      </c>
      <c r="E5285" s="23">
        <v>42552</v>
      </c>
      <c r="F5285">
        <v>6</v>
      </c>
      <c r="G5285">
        <v>10</v>
      </c>
      <c r="H5285">
        <v>0.6</v>
      </c>
      <c r="I5285">
        <v>58</v>
      </c>
      <c r="J5285">
        <v>64</v>
      </c>
      <c r="K5285">
        <v>0.90625</v>
      </c>
      <c r="L5285">
        <v>81</v>
      </c>
      <c r="M5285">
        <v>0.79012345679012341</v>
      </c>
      <c r="N5285">
        <v>47</v>
      </c>
      <c r="P5285">
        <v>0</v>
      </c>
      <c r="Q5285">
        <v>11</v>
      </c>
      <c r="R5285">
        <v>0</v>
      </c>
      <c r="S5285">
        <v>11</v>
      </c>
    </row>
    <row r="5286" spans="1:19" x14ac:dyDescent="0.2">
      <c r="A5286" t="s">
        <v>13617</v>
      </c>
      <c r="B5286" t="s">
        <v>13618</v>
      </c>
      <c r="C5286" t="s">
        <v>237</v>
      </c>
      <c r="D5286" t="s">
        <v>1002</v>
      </c>
      <c r="E5286" s="23">
        <v>42552</v>
      </c>
      <c r="F5286">
        <v>9</v>
      </c>
      <c r="G5286">
        <v>14</v>
      </c>
      <c r="H5286">
        <v>0.6428571428571429</v>
      </c>
      <c r="I5286">
        <v>47</v>
      </c>
      <c r="J5286">
        <v>61</v>
      </c>
      <c r="K5286">
        <v>0.77049180327868849</v>
      </c>
      <c r="L5286">
        <v>95</v>
      </c>
      <c r="M5286">
        <v>0.64210526315789473</v>
      </c>
      <c r="N5286">
        <v>36</v>
      </c>
      <c r="O5286">
        <v>1.0250000000000001</v>
      </c>
      <c r="P5286">
        <v>21</v>
      </c>
      <c r="Q5286">
        <v>27</v>
      </c>
      <c r="R5286">
        <v>0.77777777777777779</v>
      </c>
      <c r="S5286">
        <v>11</v>
      </c>
    </row>
    <row r="5287" spans="1:19" x14ac:dyDescent="0.2">
      <c r="A5287" t="s">
        <v>13792</v>
      </c>
      <c r="B5287" t="s">
        <v>13793</v>
      </c>
      <c r="C5287" t="s">
        <v>238</v>
      </c>
      <c r="D5287" t="s">
        <v>1002</v>
      </c>
      <c r="E5287" s="23">
        <v>42552</v>
      </c>
      <c r="F5287">
        <v>10</v>
      </c>
      <c r="G5287">
        <v>12</v>
      </c>
      <c r="H5287">
        <v>0.83333333333333337</v>
      </c>
      <c r="I5287">
        <v>27</v>
      </c>
      <c r="J5287">
        <v>30</v>
      </c>
      <c r="K5287">
        <v>0.9</v>
      </c>
      <c r="L5287">
        <v>40</v>
      </c>
      <c r="M5287">
        <v>0.75</v>
      </c>
      <c r="N5287">
        <v>22</v>
      </c>
      <c r="O5287">
        <v>0.7228</v>
      </c>
      <c r="P5287">
        <v>4</v>
      </c>
      <c r="Q5287">
        <v>6</v>
      </c>
      <c r="R5287">
        <v>0.66666666666666663</v>
      </c>
      <c r="S5287">
        <v>5</v>
      </c>
    </row>
    <row r="5288" spans="1:19" x14ac:dyDescent="0.2">
      <c r="A5288" t="s">
        <v>13969</v>
      </c>
      <c r="B5288" t="s">
        <v>13970</v>
      </c>
      <c r="C5288" t="s">
        <v>239</v>
      </c>
      <c r="D5288" t="s">
        <v>1002</v>
      </c>
      <c r="E5288" s="23">
        <v>42552</v>
      </c>
      <c r="F5288">
        <v>5</v>
      </c>
      <c r="G5288">
        <v>4</v>
      </c>
      <c r="H5288">
        <v>1.25</v>
      </c>
      <c r="I5288">
        <v>5</v>
      </c>
      <c r="J5288">
        <v>8</v>
      </c>
      <c r="K5288">
        <v>0.625</v>
      </c>
      <c r="L5288">
        <v>8</v>
      </c>
      <c r="M5288">
        <v>1</v>
      </c>
      <c r="N5288">
        <v>5</v>
      </c>
      <c r="O5288">
        <v>0.82199999999999995</v>
      </c>
      <c r="P5288">
        <v>0</v>
      </c>
      <c r="Q5288">
        <v>0</v>
      </c>
      <c r="R5288" t="e">
        <v>#DIV/0!</v>
      </c>
      <c r="S5288">
        <v>0</v>
      </c>
    </row>
    <row r="5289" spans="1:19" x14ac:dyDescent="0.2">
      <c r="A5289" t="s">
        <v>14156</v>
      </c>
      <c r="B5289" t="s">
        <v>14157</v>
      </c>
      <c r="C5289" t="s">
        <v>240</v>
      </c>
      <c r="D5289" t="s">
        <v>1002</v>
      </c>
      <c r="E5289" s="23">
        <v>42552</v>
      </c>
      <c r="F5289">
        <v>21</v>
      </c>
      <c r="G5289">
        <v>25</v>
      </c>
      <c r="H5289">
        <v>0.84</v>
      </c>
      <c r="I5289">
        <v>39</v>
      </c>
      <c r="J5289">
        <v>89</v>
      </c>
      <c r="K5289">
        <v>0.43820224719101125</v>
      </c>
      <c r="L5289">
        <v>106</v>
      </c>
      <c r="M5289">
        <v>0.839622641509434</v>
      </c>
      <c r="N5289">
        <v>37</v>
      </c>
      <c r="P5289">
        <v>2</v>
      </c>
      <c r="Q5289">
        <v>2</v>
      </c>
      <c r="R5289">
        <v>1</v>
      </c>
      <c r="S5289">
        <v>2</v>
      </c>
    </row>
    <row r="5290" spans="1:19" x14ac:dyDescent="0.2">
      <c r="A5290" t="s">
        <v>14333</v>
      </c>
      <c r="B5290" t="s">
        <v>14334</v>
      </c>
      <c r="C5290" t="s">
        <v>241</v>
      </c>
      <c r="D5290" t="s">
        <v>1002</v>
      </c>
      <c r="E5290" s="23">
        <v>42552</v>
      </c>
      <c r="F5290">
        <v>65</v>
      </c>
      <c r="G5290">
        <v>60</v>
      </c>
      <c r="H5290">
        <v>1.0833333333333333</v>
      </c>
      <c r="I5290">
        <v>571</v>
      </c>
      <c r="J5290">
        <v>649</v>
      </c>
      <c r="K5290">
        <v>0.87981510015408315</v>
      </c>
      <c r="L5290">
        <v>618</v>
      </c>
      <c r="M5290">
        <v>1.0501618122977345</v>
      </c>
      <c r="N5290">
        <v>544</v>
      </c>
      <c r="P5290">
        <v>11</v>
      </c>
      <c r="Q5290">
        <v>11</v>
      </c>
      <c r="R5290">
        <v>1</v>
      </c>
      <c r="S5290">
        <v>27</v>
      </c>
    </row>
    <row r="5291" spans="1:19" x14ac:dyDescent="0.2">
      <c r="A5291" t="s">
        <v>14445</v>
      </c>
      <c r="B5291" t="s">
        <v>14446</v>
      </c>
      <c r="C5291" t="s">
        <v>318</v>
      </c>
      <c r="D5291" t="s">
        <v>1002</v>
      </c>
      <c r="E5291" s="23">
        <v>42552</v>
      </c>
      <c r="F5291">
        <v>23</v>
      </c>
      <c r="G5291">
        <v>22</v>
      </c>
      <c r="H5291">
        <v>1.0454545454545454</v>
      </c>
      <c r="I5291">
        <v>49</v>
      </c>
      <c r="J5291">
        <v>69</v>
      </c>
      <c r="K5291">
        <v>0.71014492753623193</v>
      </c>
      <c r="L5291">
        <v>66</v>
      </c>
      <c r="M5291">
        <v>1.0454545454545454</v>
      </c>
      <c r="N5291">
        <v>0</v>
      </c>
      <c r="P5291">
        <v>1</v>
      </c>
      <c r="Q5291">
        <v>2</v>
      </c>
      <c r="R5291">
        <v>0.5</v>
      </c>
      <c r="S5291">
        <v>49</v>
      </c>
    </row>
    <row r="5292" spans="1:19" x14ac:dyDescent="0.2">
      <c r="A5292" t="s">
        <v>14662</v>
      </c>
      <c r="B5292" t="s">
        <v>14663</v>
      </c>
      <c r="C5292" t="s">
        <v>199</v>
      </c>
      <c r="D5292" t="s">
        <v>1000</v>
      </c>
      <c r="E5292" s="23">
        <v>42552</v>
      </c>
      <c r="F5292">
        <v>18</v>
      </c>
      <c r="G5292">
        <v>17</v>
      </c>
      <c r="H5292">
        <v>1.0588235294117647</v>
      </c>
      <c r="I5292">
        <v>128</v>
      </c>
      <c r="J5292">
        <v>150</v>
      </c>
      <c r="K5292">
        <v>0.85333333333333339</v>
      </c>
      <c r="L5292">
        <v>130</v>
      </c>
      <c r="M5292">
        <v>1.1538461538461537</v>
      </c>
      <c r="N5292">
        <v>127</v>
      </c>
      <c r="P5292">
        <v>0</v>
      </c>
      <c r="Q5292">
        <v>0</v>
      </c>
      <c r="R5292" t="e">
        <v>#DIV/0!</v>
      </c>
      <c r="S5292">
        <v>1</v>
      </c>
    </row>
    <row r="5293" spans="1:19" x14ac:dyDescent="0.2">
      <c r="A5293" t="s">
        <v>14928</v>
      </c>
      <c r="B5293" t="s">
        <v>14929</v>
      </c>
      <c r="C5293" t="s">
        <v>200</v>
      </c>
      <c r="D5293" t="s">
        <v>1002</v>
      </c>
      <c r="E5293" s="23">
        <v>42552</v>
      </c>
      <c r="F5293">
        <v>6</v>
      </c>
      <c r="G5293">
        <v>8</v>
      </c>
      <c r="H5293">
        <v>0.75</v>
      </c>
      <c r="I5293">
        <v>8</v>
      </c>
      <c r="J5293">
        <v>30</v>
      </c>
      <c r="K5293">
        <v>0.26666666666666666</v>
      </c>
      <c r="L5293">
        <v>40</v>
      </c>
      <c r="M5293">
        <v>0.75</v>
      </c>
      <c r="N5293">
        <v>7</v>
      </c>
      <c r="P5293">
        <v>0</v>
      </c>
      <c r="Q5293">
        <v>0</v>
      </c>
      <c r="R5293" t="e">
        <v>#DIV/0!</v>
      </c>
      <c r="S5293">
        <v>1</v>
      </c>
    </row>
    <row r="5294" spans="1:19" x14ac:dyDescent="0.2">
      <c r="A5294" t="s">
        <v>15105</v>
      </c>
      <c r="B5294" t="s">
        <v>15106</v>
      </c>
      <c r="C5294" t="s">
        <v>202</v>
      </c>
      <c r="D5294" t="s">
        <v>1002</v>
      </c>
      <c r="E5294" s="23">
        <v>42552</v>
      </c>
      <c r="F5294">
        <v>12</v>
      </c>
      <c r="G5294">
        <v>9</v>
      </c>
      <c r="H5294">
        <v>1.3333333333333333</v>
      </c>
      <c r="I5294">
        <v>120</v>
      </c>
      <c r="J5294">
        <v>120</v>
      </c>
      <c r="K5294">
        <v>1</v>
      </c>
      <c r="L5294">
        <v>90</v>
      </c>
      <c r="M5294">
        <v>1.3333333333333333</v>
      </c>
      <c r="N5294">
        <v>120</v>
      </c>
      <c r="P5294">
        <v>0</v>
      </c>
      <c r="Q5294">
        <v>0</v>
      </c>
      <c r="R5294" t="e">
        <v>#DIV/0!</v>
      </c>
      <c r="S5294">
        <v>0</v>
      </c>
    </row>
    <row r="5295" spans="1:19" x14ac:dyDescent="0.2">
      <c r="A5295" t="s">
        <v>15187</v>
      </c>
      <c r="B5295" t="s">
        <v>15188</v>
      </c>
      <c r="C5295" t="s">
        <v>348</v>
      </c>
      <c r="D5295" t="s">
        <v>1000</v>
      </c>
      <c r="E5295" s="23">
        <v>42552</v>
      </c>
      <c r="F5295">
        <v>12</v>
      </c>
      <c r="G5295">
        <v>8</v>
      </c>
      <c r="H5295">
        <v>1.5</v>
      </c>
      <c r="I5295">
        <v>27</v>
      </c>
      <c r="J5295">
        <v>37</v>
      </c>
      <c r="K5295">
        <v>0.72972972972972971</v>
      </c>
      <c r="L5295">
        <v>25</v>
      </c>
      <c r="M5295">
        <v>1.48</v>
      </c>
      <c r="N5295">
        <v>15</v>
      </c>
      <c r="P5295">
        <v>0</v>
      </c>
      <c r="Q5295">
        <v>0</v>
      </c>
      <c r="R5295" t="e">
        <v>#DIV/0!</v>
      </c>
      <c r="S5295">
        <v>0</v>
      </c>
    </row>
    <row r="5296" spans="1:19" x14ac:dyDescent="0.2">
      <c r="A5296" t="s">
        <v>15271</v>
      </c>
      <c r="B5296" t="s">
        <v>15272</v>
      </c>
      <c r="C5296" t="s">
        <v>347</v>
      </c>
      <c r="D5296" t="s">
        <v>1002</v>
      </c>
      <c r="E5296" s="23">
        <v>42552</v>
      </c>
      <c r="F5296">
        <v>3</v>
      </c>
      <c r="G5296">
        <v>3</v>
      </c>
      <c r="H5296">
        <v>1</v>
      </c>
      <c r="I5296">
        <v>15</v>
      </c>
      <c r="J5296">
        <v>10</v>
      </c>
      <c r="K5296">
        <v>1.5</v>
      </c>
      <c r="L5296">
        <v>10</v>
      </c>
      <c r="M5296">
        <v>1</v>
      </c>
      <c r="N5296">
        <v>15</v>
      </c>
      <c r="P5296">
        <v>0</v>
      </c>
      <c r="Q5296">
        <v>0</v>
      </c>
      <c r="R5296" t="e">
        <v>#DIV/0!</v>
      </c>
      <c r="S5296">
        <v>0</v>
      </c>
    </row>
    <row r="5297" spans="1:19" x14ac:dyDescent="0.2">
      <c r="A5297" t="s">
        <v>15347</v>
      </c>
      <c r="B5297" t="s">
        <v>15348</v>
      </c>
      <c r="C5297" t="s">
        <v>351</v>
      </c>
      <c r="D5297" t="s">
        <v>1002</v>
      </c>
      <c r="E5297" s="23">
        <v>42552</v>
      </c>
      <c r="F5297">
        <v>9</v>
      </c>
      <c r="G5297">
        <v>5</v>
      </c>
      <c r="H5297">
        <v>1.8</v>
      </c>
      <c r="I5297">
        <v>12</v>
      </c>
      <c r="J5297">
        <v>27</v>
      </c>
      <c r="K5297">
        <v>0.44444444444444442</v>
      </c>
      <c r="L5297">
        <v>15</v>
      </c>
      <c r="M5297">
        <v>1.8</v>
      </c>
      <c r="N5297">
        <v>0</v>
      </c>
      <c r="P5297">
        <v>0</v>
      </c>
      <c r="Q5297">
        <v>0</v>
      </c>
      <c r="R5297" t="e">
        <v>#DIV/0!</v>
      </c>
      <c r="S5297">
        <v>0</v>
      </c>
    </row>
    <row r="5298" spans="1:19" x14ac:dyDescent="0.2">
      <c r="A5298" t="s">
        <v>15471</v>
      </c>
      <c r="B5298" t="s">
        <v>15472</v>
      </c>
      <c r="C5298" t="s">
        <v>352</v>
      </c>
      <c r="D5298" t="s">
        <v>1002</v>
      </c>
      <c r="E5298" s="23">
        <v>42552</v>
      </c>
      <c r="F5298">
        <v>1</v>
      </c>
      <c r="G5298">
        <v>1</v>
      </c>
      <c r="H5298">
        <v>1</v>
      </c>
      <c r="I5298">
        <v>4</v>
      </c>
      <c r="J5298">
        <v>3</v>
      </c>
      <c r="K5298">
        <v>1.3333333333333333</v>
      </c>
      <c r="L5298">
        <v>3</v>
      </c>
      <c r="M5298">
        <v>1</v>
      </c>
      <c r="N5298">
        <v>0</v>
      </c>
      <c r="P5298">
        <v>0</v>
      </c>
      <c r="Q5298">
        <v>0</v>
      </c>
      <c r="R5298" t="e">
        <v>#DIV/0!</v>
      </c>
      <c r="S5298">
        <v>0</v>
      </c>
    </row>
    <row r="5299" spans="1:19" x14ac:dyDescent="0.2">
      <c r="A5299" t="s">
        <v>15632</v>
      </c>
      <c r="B5299" t="s">
        <v>15633</v>
      </c>
      <c r="C5299" t="s">
        <v>228</v>
      </c>
      <c r="D5299" t="s">
        <v>1002</v>
      </c>
      <c r="E5299" s="23">
        <v>42552</v>
      </c>
      <c r="F5299">
        <v>1</v>
      </c>
      <c r="G5299">
        <v>3</v>
      </c>
      <c r="H5299">
        <v>0.33333333333333331</v>
      </c>
      <c r="I5299">
        <v>3</v>
      </c>
      <c r="J5299">
        <v>5</v>
      </c>
      <c r="K5299">
        <v>0.6</v>
      </c>
      <c r="L5299">
        <v>15</v>
      </c>
      <c r="M5299">
        <v>0.33333333333333331</v>
      </c>
      <c r="N5299">
        <v>2</v>
      </c>
      <c r="P5299">
        <v>0</v>
      </c>
      <c r="Q5299">
        <v>3</v>
      </c>
      <c r="R5299">
        <v>0</v>
      </c>
      <c r="S5299">
        <v>1</v>
      </c>
    </row>
    <row r="5300" spans="1:19" x14ac:dyDescent="0.2">
      <c r="A5300" t="s">
        <v>15809</v>
      </c>
      <c r="B5300" t="s">
        <v>15810</v>
      </c>
      <c r="C5300" t="s">
        <v>227</v>
      </c>
      <c r="D5300" t="s">
        <v>1000</v>
      </c>
      <c r="E5300" s="23">
        <v>42552</v>
      </c>
      <c r="F5300">
        <v>1</v>
      </c>
      <c r="G5300">
        <v>3</v>
      </c>
      <c r="H5300">
        <v>0.33333333333333331</v>
      </c>
      <c r="I5300">
        <v>3</v>
      </c>
      <c r="J5300">
        <v>5</v>
      </c>
      <c r="K5300">
        <v>0.6</v>
      </c>
      <c r="L5300">
        <v>15</v>
      </c>
      <c r="M5300">
        <v>0.33333333333333331</v>
      </c>
      <c r="N5300">
        <v>2</v>
      </c>
      <c r="P5300">
        <v>0</v>
      </c>
      <c r="Q5300">
        <v>3</v>
      </c>
      <c r="R5300">
        <v>0</v>
      </c>
      <c r="S5300">
        <v>1</v>
      </c>
    </row>
    <row r="5301" spans="1:19" x14ac:dyDescent="0.2">
      <c r="A5301" t="s">
        <v>15986</v>
      </c>
      <c r="B5301" t="s">
        <v>15987</v>
      </c>
      <c r="C5301" t="s">
        <v>203</v>
      </c>
      <c r="D5301" t="s">
        <v>1000</v>
      </c>
      <c r="E5301" s="23">
        <v>42552</v>
      </c>
      <c r="F5301">
        <v>11</v>
      </c>
      <c r="G5301">
        <v>13</v>
      </c>
      <c r="H5301">
        <v>0.84615384615384615</v>
      </c>
      <c r="I5301">
        <v>19</v>
      </c>
      <c r="J5301">
        <v>41</v>
      </c>
      <c r="K5301">
        <v>0.46341463414634149</v>
      </c>
      <c r="L5301">
        <v>49</v>
      </c>
      <c r="M5301">
        <v>0.83673469387755106</v>
      </c>
      <c r="N5301">
        <v>4</v>
      </c>
      <c r="P5301">
        <v>11</v>
      </c>
      <c r="Q5301">
        <v>15</v>
      </c>
      <c r="R5301">
        <v>0.73333333333333328</v>
      </c>
      <c r="S5301">
        <v>0</v>
      </c>
    </row>
    <row r="5302" spans="1:19" x14ac:dyDescent="0.2">
      <c r="A5302" t="s">
        <v>16165</v>
      </c>
      <c r="B5302" t="s">
        <v>16166</v>
      </c>
      <c r="C5302" t="s">
        <v>205</v>
      </c>
      <c r="D5302" t="s">
        <v>1002</v>
      </c>
      <c r="E5302" s="23">
        <v>42552</v>
      </c>
      <c r="F5302">
        <v>0</v>
      </c>
      <c r="G5302">
        <v>0</v>
      </c>
      <c r="H5302" t="e">
        <v>#DIV/0!</v>
      </c>
      <c r="I5302">
        <v>0</v>
      </c>
      <c r="J5302">
        <v>0</v>
      </c>
      <c r="K5302" t="e">
        <v>#DIV/0!</v>
      </c>
      <c r="L5302">
        <v>0</v>
      </c>
      <c r="M5302" t="e">
        <v>#DIV/0!</v>
      </c>
      <c r="N5302">
        <v>0</v>
      </c>
      <c r="O5302">
        <v>1</v>
      </c>
      <c r="P5302">
        <v>10</v>
      </c>
      <c r="Q5302">
        <v>13</v>
      </c>
      <c r="R5302">
        <v>0.76923076923076927</v>
      </c>
      <c r="S5302">
        <v>0</v>
      </c>
    </row>
    <row r="5303" spans="1:19" x14ac:dyDescent="0.2">
      <c r="A5303" t="s">
        <v>16342</v>
      </c>
      <c r="B5303" t="s">
        <v>16343</v>
      </c>
      <c r="C5303" t="s">
        <v>204</v>
      </c>
      <c r="D5303" t="s">
        <v>1002</v>
      </c>
      <c r="E5303" s="23">
        <v>42552</v>
      </c>
      <c r="F5303">
        <v>4</v>
      </c>
      <c r="G5303">
        <v>5</v>
      </c>
      <c r="H5303">
        <v>0.8</v>
      </c>
      <c r="I5303">
        <v>4</v>
      </c>
      <c r="J5303">
        <v>20</v>
      </c>
      <c r="K5303">
        <v>0.2</v>
      </c>
      <c r="L5303">
        <v>25</v>
      </c>
      <c r="M5303">
        <v>0.8</v>
      </c>
      <c r="N5303">
        <v>4</v>
      </c>
      <c r="P5303">
        <v>0</v>
      </c>
      <c r="Q5303">
        <v>0</v>
      </c>
      <c r="R5303" t="e">
        <v>#DIV/0!</v>
      </c>
      <c r="S5303">
        <v>0</v>
      </c>
    </row>
    <row r="5304" spans="1:19" x14ac:dyDescent="0.2">
      <c r="A5304" t="s">
        <v>16483</v>
      </c>
      <c r="B5304" t="s">
        <v>16484</v>
      </c>
      <c r="C5304" t="s">
        <v>353</v>
      </c>
      <c r="D5304" t="s">
        <v>1002</v>
      </c>
      <c r="E5304" s="23">
        <v>42552</v>
      </c>
      <c r="F5304">
        <v>7</v>
      </c>
      <c r="G5304">
        <v>8</v>
      </c>
      <c r="H5304">
        <v>0.875</v>
      </c>
      <c r="I5304">
        <v>15</v>
      </c>
      <c r="J5304">
        <v>21</v>
      </c>
      <c r="K5304">
        <v>0.7142857142857143</v>
      </c>
      <c r="L5304">
        <v>24</v>
      </c>
      <c r="M5304">
        <v>0.875</v>
      </c>
      <c r="N5304">
        <v>0</v>
      </c>
      <c r="P5304">
        <v>1</v>
      </c>
      <c r="Q5304">
        <v>2</v>
      </c>
      <c r="R5304">
        <v>0.5</v>
      </c>
      <c r="S5304">
        <v>0</v>
      </c>
    </row>
    <row r="5305" spans="1:19" x14ac:dyDescent="0.2">
      <c r="A5305" t="s">
        <v>16660</v>
      </c>
      <c r="B5305" t="s">
        <v>16661</v>
      </c>
      <c r="C5305" t="s">
        <v>223</v>
      </c>
      <c r="D5305" t="s">
        <v>1000</v>
      </c>
      <c r="E5305" s="23">
        <v>42552</v>
      </c>
      <c r="F5305">
        <v>5</v>
      </c>
      <c r="G5305">
        <v>6</v>
      </c>
      <c r="H5305">
        <v>0.83333333333333337</v>
      </c>
      <c r="I5305">
        <v>56</v>
      </c>
      <c r="J5305">
        <v>75</v>
      </c>
      <c r="K5305">
        <v>0.7466666666666667</v>
      </c>
      <c r="L5305">
        <v>90</v>
      </c>
      <c r="M5305">
        <v>0.83333333333333337</v>
      </c>
      <c r="N5305">
        <v>52</v>
      </c>
      <c r="P5305">
        <v>0</v>
      </c>
      <c r="Q5305">
        <v>0</v>
      </c>
      <c r="R5305" t="e">
        <v>#DIV/0!</v>
      </c>
      <c r="S5305">
        <v>4</v>
      </c>
    </row>
    <row r="5306" spans="1:19" x14ac:dyDescent="0.2">
      <c r="A5306" t="s">
        <v>16839</v>
      </c>
      <c r="B5306" t="s">
        <v>16840</v>
      </c>
      <c r="C5306" t="s">
        <v>224</v>
      </c>
      <c r="D5306" t="s">
        <v>1002</v>
      </c>
      <c r="E5306" s="23">
        <v>42552</v>
      </c>
      <c r="F5306">
        <v>5</v>
      </c>
      <c r="G5306">
        <v>6</v>
      </c>
      <c r="H5306">
        <v>0.83333333333333337</v>
      </c>
      <c r="I5306">
        <v>56</v>
      </c>
      <c r="J5306">
        <v>75</v>
      </c>
      <c r="K5306">
        <v>0.7466666666666667</v>
      </c>
      <c r="L5306">
        <v>90</v>
      </c>
      <c r="M5306">
        <v>0.83333333333333337</v>
      </c>
      <c r="N5306">
        <v>52</v>
      </c>
      <c r="P5306">
        <v>0</v>
      </c>
      <c r="Q5306">
        <v>0</v>
      </c>
      <c r="R5306" t="e">
        <v>#DIV/0!</v>
      </c>
      <c r="S5306">
        <v>4</v>
      </c>
    </row>
    <row r="5307" spans="1:19" x14ac:dyDescent="0.2">
      <c r="A5307" t="s">
        <v>16965</v>
      </c>
      <c r="B5307" t="s">
        <v>16966</v>
      </c>
      <c r="C5307" t="s">
        <v>346</v>
      </c>
      <c r="D5307" t="s">
        <v>1000</v>
      </c>
      <c r="E5307" s="23">
        <v>42552</v>
      </c>
      <c r="F5307">
        <v>6</v>
      </c>
      <c r="G5307">
        <v>4</v>
      </c>
      <c r="H5307">
        <v>1.5</v>
      </c>
      <c r="I5307">
        <v>16</v>
      </c>
      <c r="J5307">
        <v>30</v>
      </c>
      <c r="K5307">
        <v>0.53333333333333333</v>
      </c>
      <c r="L5307">
        <v>24</v>
      </c>
      <c r="M5307">
        <v>1.25</v>
      </c>
      <c r="N5307">
        <v>16</v>
      </c>
      <c r="P5307">
        <v>0</v>
      </c>
      <c r="Q5307">
        <v>0</v>
      </c>
      <c r="R5307" t="e">
        <v>#DIV/0!</v>
      </c>
      <c r="S5307">
        <v>0</v>
      </c>
    </row>
    <row r="5308" spans="1:19" x14ac:dyDescent="0.2">
      <c r="A5308" t="s">
        <v>17061</v>
      </c>
      <c r="B5308" t="s">
        <v>17062</v>
      </c>
      <c r="C5308" t="s">
        <v>345</v>
      </c>
      <c r="D5308" t="s">
        <v>1002</v>
      </c>
      <c r="E5308" s="23">
        <v>42552</v>
      </c>
      <c r="F5308">
        <v>6</v>
      </c>
      <c r="G5308">
        <v>4</v>
      </c>
      <c r="H5308">
        <v>1.5</v>
      </c>
      <c r="I5308">
        <v>16</v>
      </c>
      <c r="J5308">
        <v>30</v>
      </c>
      <c r="K5308">
        <v>0.53333333333333333</v>
      </c>
      <c r="L5308">
        <v>24</v>
      </c>
      <c r="M5308">
        <v>1.25</v>
      </c>
      <c r="N5308">
        <v>16</v>
      </c>
      <c r="P5308">
        <v>0</v>
      </c>
      <c r="Q5308">
        <v>0</v>
      </c>
      <c r="R5308" t="e">
        <v>#DIV/0!</v>
      </c>
      <c r="S5308">
        <v>0</v>
      </c>
    </row>
    <row r="5309" spans="1:19" x14ac:dyDescent="0.2">
      <c r="A5309" t="s">
        <v>17276</v>
      </c>
      <c r="B5309" t="s">
        <v>17277</v>
      </c>
      <c r="C5309" t="s">
        <v>225</v>
      </c>
      <c r="D5309" t="s">
        <v>1000</v>
      </c>
      <c r="E5309" s="23">
        <v>42552</v>
      </c>
      <c r="F5309">
        <v>4</v>
      </c>
      <c r="G5309">
        <v>5</v>
      </c>
      <c r="H5309">
        <v>0.8</v>
      </c>
      <c r="I5309">
        <v>39</v>
      </c>
      <c r="J5309">
        <v>40</v>
      </c>
      <c r="K5309">
        <v>0.97499999999999998</v>
      </c>
      <c r="L5309">
        <v>50</v>
      </c>
      <c r="M5309">
        <v>0.8</v>
      </c>
      <c r="N5309">
        <v>39</v>
      </c>
      <c r="P5309">
        <v>0</v>
      </c>
      <c r="Q5309">
        <v>0</v>
      </c>
      <c r="R5309" t="e">
        <v>#DIV/0!</v>
      </c>
      <c r="S5309">
        <v>0</v>
      </c>
    </row>
    <row r="5310" spans="1:19" x14ac:dyDescent="0.2">
      <c r="A5310" t="s">
        <v>17483</v>
      </c>
      <c r="B5310" t="s">
        <v>17484</v>
      </c>
      <c r="C5310" t="s">
        <v>226</v>
      </c>
      <c r="D5310" t="s">
        <v>1002</v>
      </c>
      <c r="E5310" s="23">
        <v>42552</v>
      </c>
      <c r="F5310">
        <v>4</v>
      </c>
      <c r="G5310">
        <v>5</v>
      </c>
      <c r="H5310">
        <v>0.8</v>
      </c>
      <c r="I5310">
        <v>39</v>
      </c>
      <c r="J5310">
        <v>40</v>
      </c>
      <c r="K5310">
        <v>0.97499999999999998</v>
      </c>
      <c r="L5310">
        <v>50</v>
      </c>
      <c r="M5310">
        <v>0.8</v>
      </c>
      <c r="N5310">
        <v>39</v>
      </c>
      <c r="P5310">
        <v>0</v>
      </c>
      <c r="Q5310">
        <v>0</v>
      </c>
      <c r="R5310" t="e">
        <v>#DIV/0!</v>
      </c>
      <c r="S5310">
        <v>0</v>
      </c>
    </row>
    <row r="5311" spans="1:19" x14ac:dyDescent="0.2">
      <c r="A5311" t="s">
        <v>17660</v>
      </c>
      <c r="B5311" t="s">
        <v>17661</v>
      </c>
      <c r="C5311" t="s">
        <v>232</v>
      </c>
      <c r="D5311" t="s">
        <v>1000</v>
      </c>
      <c r="E5311" s="23">
        <v>42552</v>
      </c>
      <c r="F5311">
        <v>15</v>
      </c>
      <c r="G5311">
        <v>15</v>
      </c>
      <c r="H5311">
        <v>1</v>
      </c>
      <c r="I5311">
        <v>186</v>
      </c>
      <c r="J5311">
        <v>174</v>
      </c>
      <c r="K5311">
        <v>1.0689655172413792</v>
      </c>
      <c r="L5311">
        <v>174</v>
      </c>
      <c r="M5311">
        <v>1</v>
      </c>
      <c r="N5311">
        <v>186</v>
      </c>
      <c r="P5311">
        <v>0</v>
      </c>
      <c r="Q5311">
        <v>0</v>
      </c>
      <c r="R5311" t="e">
        <v>#DIV/0!</v>
      </c>
      <c r="S5311">
        <v>0</v>
      </c>
    </row>
    <row r="5312" spans="1:19" x14ac:dyDescent="0.2">
      <c r="A5312" t="s">
        <v>17857</v>
      </c>
      <c r="B5312" t="s">
        <v>17858</v>
      </c>
      <c r="C5312" t="s">
        <v>231</v>
      </c>
      <c r="D5312" t="s">
        <v>1002</v>
      </c>
      <c r="E5312" s="23">
        <v>42552</v>
      </c>
      <c r="F5312">
        <v>15</v>
      </c>
      <c r="G5312">
        <v>15</v>
      </c>
      <c r="H5312">
        <v>1</v>
      </c>
      <c r="I5312">
        <v>186</v>
      </c>
      <c r="J5312">
        <v>174</v>
      </c>
      <c r="K5312">
        <v>1.0689655172413792</v>
      </c>
      <c r="L5312">
        <v>174</v>
      </c>
      <c r="M5312">
        <v>1</v>
      </c>
      <c r="N5312">
        <v>186</v>
      </c>
      <c r="P5312">
        <v>0</v>
      </c>
      <c r="Q5312">
        <v>0</v>
      </c>
      <c r="R5312" t="e">
        <v>#DIV/0!</v>
      </c>
      <c r="S5312">
        <v>0</v>
      </c>
    </row>
    <row r="5313" spans="1:19" x14ac:dyDescent="0.2">
      <c r="A5313" t="s">
        <v>18034</v>
      </c>
      <c r="B5313" t="s">
        <v>18035</v>
      </c>
      <c r="C5313" t="s">
        <v>317</v>
      </c>
      <c r="D5313" t="s">
        <v>1000</v>
      </c>
      <c r="E5313" s="23">
        <v>42552</v>
      </c>
      <c r="F5313">
        <v>12</v>
      </c>
      <c r="G5313">
        <v>15</v>
      </c>
      <c r="H5313">
        <v>0.8</v>
      </c>
      <c r="I5313">
        <v>26</v>
      </c>
      <c r="J5313">
        <v>36</v>
      </c>
      <c r="K5313">
        <v>0.72222222222222221</v>
      </c>
      <c r="L5313">
        <v>44</v>
      </c>
      <c r="M5313">
        <v>0.81818181818181823</v>
      </c>
      <c r="N5313">
        <v>11</v>
      </c>
      <c r="P5313">
        <v>2</v>
      </c>
      <c r="Q5313">
        <v>2</v>
      </c>
      <c r="R5313">
        <v>1</v>
      </c>
      <c r="S5313">
        <v>1</v>
      </c>
    </row>
    <row r="5314" spans="1:19" x14ac:dyDescent="0.2">
      <c r="A5314" t="s">
        <v>18213</v>
      </c>
      <c r="B5314" t="s">
        <v>18214</v>
      </c>
      <c r="C5314" t="s">
        <v>316</v>
      </c>
      <c r="D5314" t="s">
        <v>1002</v>
      </c>
      <c r="E5314" s="23">
        <v>42552</v>
      </c>
      <c r="F5314">
        <v>8</v>
      </c>
      <c r="G5314">
        <v>9</v>
      </c>
      <c r="H5314">
        <v>0.88888888888888884</v>
      </c>
      <c r="I5314">
        <v>12</v>
      </c>
      <c r="J5314">
        <v>24</v>
      </c>
      <c r="K5314">
        <v>0.5</v>
      </c>
      <c r="L5314">
        <v>26</v>
      </c>
      <c r="M5314">
        <v>0.92307692307692313</v>
      </c>
      <c r="N5314">
        <v>11</v>
      </c>
      <c r="P5314">
        <v>2</v>
      </c>
      <c r="Q5314">
        <v>2</v>
      </c>
      <c r="R5314">
        <v>1</v>
      </c>
      <c r="S5314">
        <v>1</v>
      </c>
    </row>
    <row r="5315" spans="1:19" x14ac:dyDescent="0.2">
      <c r="A5315" t="s">
        <v>18289</v>
      </c>
      <c r="B5315" t="s">
        <v>18290</v>
      </c>
      <c r="C5315" t="s">
        <v>355</v>
      </c>
      <c r="D5315" t="s">
        <v>1002</v>
      </c>
      <c r="E5315" s="23">
        <v>42552</v>
      </c>
      <c r="F5315">
        <v>4</v>
      </c>
      <c r="G5315">
        <v>6</v>
      </c>
      <c r="H5315">
        <v>0.66666666666666663</v>
      </c>
      <c r="I5315">
        <v>14</v>
      </c>
      <c r="J5315">
        <v>12</v>
      </c>
      <c r="K5315">
        <v>1.1666666666666667</v>
      </c>
      <c r="L5315">
        <v>18</v>
      </c>
      <c r="M5315">
        <v>0.66666666666666663</v>
      </c>
      <c r="N5315">
        <v>0</v>
      </c>
      <c r="P5315">
        <v>0</v>
      </c>
      <c r="Q5315">
        <v>0</v>
      </c>
      <c r="R5315" t="e">
        <v>#DIV/0!</v>
      </c>
      <c r="S5315">
        <v>0</v>
      </c>
    </row>
    <row r="5316" spans="1:19" x14ac:dyDescent="0.2">
      <c r="A5316" t="s">
        <v>18466</v>
      </c>
      <c r="B5316" t="s">
        <v>18467</v>
      </c>
      <c r="C5316" t="s">
        <v>214</v>
      </c>
      <c r="D5316" t="s">
        <v>1000</v>
      </c>
      <c r="E5316" s="23">
        <v>42552</v>
      </c>
      <c r="F5316">
        <v>17</v>
      </c>
      <c r="G5316">
        <v>17</v>
      </c>
      <c r="H5316">
        <v>1</v>
      </c>
      <c r="I5316">
        <v>108</v>
      </c>
      <c r="J5316">
        <v>150</v>
      </c>
      <c r="K5316">
        <v>0.72</v>
      </c>
      <c r="L5316">
        <v>145</v>
      </c>
      <c r="M5316">
        <v>1.0344827586206897</v>
      </c>
      <c r="N5316">
        <v>78</v>
      </c>
      <c r="P5316">
        <v>17</v>
      </c>
      <c r="Q5316">
        <v>20</v>
      </c>
      <c r="R5316">
        <v>0.85</v>
      </c>
      <c r="S5316">
        <v>30</v>
      </c>
    </row>
    <row r="5317" spans="1:19" x14ac:dyDescent="0.2">
      <c r="A5317" t="s">
        <v>18645</v>
      </c>
      <c r="B5317" t="s">
        <v>18646</v>
      </c>
      <c r="C5317" t="s">
        <v>215</v>
      </c>
      <c r="D5317" t="s">
        <v>1002</v>
      </c>
      <c r="E5317" s="23">
        <v>42552</v>
      </c>
      <c r="F5317">
        <v>6</v>
      </c>
      <c r="G5317">
        <v>7</v>
      </c>
      <c r="H5317">
        <v>0.8571428571428571</v>
      </c>
      <c r="I5317">
        <v>27</v>
      </c>
      <c r="J5317">
        <v>40</v>
      </c>
      <c r="K5317">
        <v>0.67500000000000004</v>
      </c>
      <c r="L5317">
        <v>45</v>
      </c>
      <c r="M5317">
        <v>0.88888888888888884</v>
      </c>
      <c r="N5317">
        <v>19</v>
      </c>
      <c r="O5317">
        <v>1.075</v>
      </c>
      <c r="P5317">
        <v>6</v>
      </c>
      <c r="Q5317">
        <v>9</v>
      </c>
      <c r="R5317">
        <v>0.66666666666666663</v>
      </c>
      <c r="S5317">
        <v>8</v>
      </c>
    </row>
    <row r="5318" spans="1:19" x14ac:dyDescent="0.2">
      <c r="A5318" t="s">
        <v>18822</v>
      </c>
      <c r="B5318" t="s">
        <v>18823</v>
      </c>
      <c r="C5318" t="s">
        <v>216</v>
      </c>
      <c r="D5318" t="s">
        <v>1002</v>
      </c>
      <c r="E5318" s="23">
        <v>42552</v>
      </c>
      <c r="F5318">
        <v>11</v>
      </c>
      <c r="G5318">
        <v>10</v>
      </c>
      <c r="H5318">
        <v>1.1000000000000001</v>
      </c>
      <c r="I5318">
        <v>81</v>
      </c>
      <c r="J5318">
        <v>110</v>
      </c>
      <c r="K5318">
        <v>0.73636363636363633</v>
      </c>
      <c r="L5318">
        <v>100</v>
      </c>
      <c r="M5318">
        <v>1.1000000000000001</v>
      </c>
      <c r="N5318">
        <v>59</v>
      </c>
      <c r="P5318">
        <v>11</v>
      </c>
      <c r="Q5318">
        <v>11</v>
      </c>
      <c r="R5318">
        <v>1</v>
      </c>
      <c r="S5318">
        <v>22</v>
      </c>
    </row>
    <row r="5319" spans="1:19" x14ac:dyDescent="0.2">
      <c r="A5319" t="s">
        <v>18999</v>
      </c>
      <c r="B5319" t="s">
        <v>19000</v>
      </c>
      <c r="C5319" t="s">
        <v>229</v>
      </c>
      <c r="D5319" t="s">
        <v>1002</v>
      </c>
      <c r="E5319" s="23">
        <v>42552</v>
      </c>
      <c r="F5319">
        <v>1</v>
      </c>
      <c r="G5319">
        <v>1</v>
      </c>
      <c r="H5319">
        <v>1</v>
      </c>
      <c r="I5319">
        <v>8</v>
      </c>
      <c r="J5319">
        <v>5</v>
      </c>
      <c r="K5319">
        <v>1.6</v>
      </c>
      <c r="L5319">
        <v>5</v>
      </c>
      <c r="M5319">
        <v>1</v>
      </c>
      <c r="N5319">
        <v>6</v>
      </c>
      <c r="P5319">
        <v>0</v>
      </c>
      <c r="Q5319">
        <v>3</v>
      </c>
      <c r="R5319">
        <v>0</v>
      </c>
      <c r="S5319">
        <v>2</v>
      </c>
    </row>
    <row r="5320" spans="1:19" x14ac:dyDescent="0.2">
      <c r="A5320" t="s">
        <v>19176</v>
      </c>
      <c r="B5320" t="s">
        <v>19177</v>
      </c>
      <c r="C5320" t="s">
        <v>230</v>
      </c>
      <c r="D5320" t="s">
        <v>1000</v>
      </c>
      <c r="E5320" s="23">
        <v>42552</v>
      </c>
      <c r="F5320">
        <v>1</v>
      </c>
      <c r="G5320">
        <v>1</v>
      </c>
      <c r="H5320">
        <v>1</v>
      </c>
      <c r="I5320">
        <v>8</v>
      </c>
      <c r="J5320">
        <v>5</v>
      </c>
      <c r="K5320">
        <v>1.6</v>
      </c>
      <c r="L5320">
        <v>5</v>
      </c>
      <c r="M5320">
        <v>1</v>
      </c>
      <c r="N5320">
        <v>6</v>
      </c>
      <c r="P5320">
        <v>0</v>
      </c>
      <c r="Q5320">
        <v>3</v>
      </c>
      <c r="R5320">
        <v>0</v>
      </c>
      <c r="S5320">
        <v>2</v>
      </c>
    </row>
    <row r="5321" spans="1:19" x14ac:dyDescent="0.2">
      <c r="A5321" t="s">
        <v>19355</v>
      </c>
      <c r="B5321" t="s">
        <v>19356</v>
      </c>
      <c r="C5321" t="s">
        <v>234</v>
      </c>
      <c r="D5321" t="s">
        <v>1000</v>
      </c>
      <c r="E5321" s="23">
        <v>42552</v>
      </c>
      <c r="F5321">
        <v>5</v>
      </c>
      <c r="G5321">
        <v>4</v>
      </c>
      <c r="H5321">
        <v>1.25</v>
      </c>
      <c r="I5321">
        <v>18</v>
      </c>
      <c r="J5321">
        <v>50</v>
      </c>
      <c r="K5321">
        <v>0.36</v>
      </c>
      <c r="L5321">
        <v>40</v>
      </c>
      <c r="M5321">
        <v>1.25</v>
      </c>
      <c r="N5321">
        <v>18</v>
      </c>
      <c r="P5321">
        <v>0</v>
      </c>
      <c r="Q5321">
        <v>0</v>
      </c>
      <c r="R5321" t="e">
        <v>#DIV/0!</v>
      </c>
      <c r="S5321">
        <v>0</v>
      </c>
    </row>
    <row r="5322" spans="1:19" x14ac:dyDescent="0.2">
      <c r="A5322" t="s">
        <v>19534</v>
      </c>
      <c r="B5322" t="s">
        <v>19535</v>
      </c>
      <c r="C5322" t="s">
        <v>233</v>
      </c>
      <c r="D5322" t="s">
        <v>1002</v>
      </c>
      <c r="E5322" s="23">
        <v>42552</v>
      </c>
      <c r="F5322">
        <v>5</v>
      </c>
      <c r="G5322">
        <v>4</v>
      </c>
      <c r="H5322">
        <v>1.25</v>
      </c>
      <c r="I5322">
        <v>18</v>
      </c>
      <c r="J5322">
        <v>50</v>
      </c>
      <c r="K5322">
        <v>0.36</v>
      </c>
      <c r="L5322">
        <v>40</v>
      </c>
      <c r="M5322">
        <v>1.25</v>
      </c>
      <c r="N5322">
        <v>18</v>
      </c>
      <c r="P5322">
        <v>0</v>
      </c>
      <c r="Q5322">
        <v>0</v>
      </c>
      <c r="R5322" t="e">
        <v>#DIV/0!</v>
      </c>
      <c r="S5322">
        <v>0</v>
      </c>
    </row>
    <row r="5323" spans="1:19" x14ac:dyDescent="0.2">
      <c r="A5323" t="s">
        <v>19632</v>
      </c>
      <c r="B5323" t="s">
        <v>19633</v>
      </c>
      <c r="C5323" t="s">
        <v>342</v>
      </c>
      <c r="D5323" t="s">
        <v>1000</v>
      </c>
      <c r="E5323" s="23">
        <v>42552</v>
      </c>
      <c r="F5323">
        <v>4</v>
      </c>
      <c r="G5323">
        <v>4</v>
      </c>
      <c r="H5323">
        <v>1</v>
      </c>
      <c r="I5323">
        <v>40</v>
      </c>
      <c r="J5323">
        <v>40</v>
      </c>
      <c r="K5323">
        <v>1</v>
      </c>
      <c r="L5323">
        <v>40</v>
      </c>
      <c r="M5323">
        <v>1</v>
      </c>
      <c r="N5323">
        <v>39</v>
      </c>
      <c r="P5323">
        <v>0</v>
      </c>
      <c r="Q5323">
        <v>0</v>
      </c>
      <c r="R5323" t="e">
        <v>#DIV/0!</v>
      </c>
      <c r="S5323">
        <v>1</v>
      </c>
    </row>
    <row r="5324" spans="1:19" x14ac:dyDescent="0.2">
      <c r="A5324" t="s">
        <v>19732</v>
      </c>
      <c r="B5324" t="s">
        <v>19733</v>
      </c>
      <c r="C5324" t="s">
        <v>340</v>
      </c>
      <c r="D5324" t="s">
        <v>1002</v>
      </c>
      <c r="E5324" s="23">
        <v>42552</v>
      </c>
      <c r="F5324">
        <v>4</v>
      </c>
      <c r="G5324">
        <v>4</v>
      </c>
      <c r="H5324">
        <v>1</v>
      </c>
      <c r="I5324">
        <v>40</v>
      </c>
      <c r="J5324">
        <v>40</v>
      </c>
      <c r="K5324">
        <v>1</v>
      </c>
      <c r="L5324">
        <v>40</v>
      </c>
      <c r="M5324">
        <v>1</v>
      </c>
      <c r="N5324">
        <v>39</v>
      </c>
      <c r="P5324">
        <v>0</v>
      </c>
      <c r="Q5324">
        <v>0</v>
      </c>
      <c r="R5324" t="e">
        <v>#DIV/0!</v>
      </c>
      <c r="S5324">
        <v>1</v>
      </c>
    </row>
    <row r="5325" spans="1:19" x14ac:dyDescent="0.2">
      <c r="A5325" t="s">
        <v>19909</v>
      </c>
      <c r="B5325" t="s">
        <v>19910</v>
      </c>
      <c r="C5325" t="s">
        <v>220</v>
      </c>
      <c r="D5325" t="s">
        <v>1000</v>
      </c>
      <c r="E5325" s="23">
        <v>42552</v>
      </c>
      <c r="F5325">
        <v>15</v>
      </c>
      <c r="G5325">
        <v>16</v>
      </c>
      <c r="H5325">
        <v>0.9375</v>
      </c>
      <c r="I5325">
        <v>32</v>
      </c>
      <c r="J5325">
        <v>38</v>
      </c>
      <c r="K5325">
        <v>0.84210526315789469</v>
      </c>
      <c r="L5325">
        <v>48</v>
      </c>
      <c r="M5325">
        <v>0.79166666666666663</v>
      </c>
      <c r="N5325">
        <v>27</v>
      </c>
      <c r="P5325">
        <v>4</v>
      </c>
      <c r="Q5325">
        <v>6</v>
      </c>
      <c r="R5325">
        <v>0.66666666666666663</v>
      </c>
      <c r="S5325">
        <v>5</v>
      </c>
    </row>
    <row r="5326" spans="1:19" x14ac:dyDescent="0.2">
      <c r="A5326" t="s">
        <v>20088</v>
      </c>
      <c r="B5326" t="s">
        <v>20089</v>
      </c>
      <c r="C5326" t="s">
        <v>221</v>
      </c>
      <c r="D5326" t="s">
        <v>1002</v>
      </c>
      <c r="E5326" s="23">
        <v>42552</v>
      </c>
      <c r="F5326">
        <v>10</v>
      </c>
      <c r="G5326">
        <v>12</v>
      </c>
      <c r="H5326">
        <v>0.83333333333333337</v>
      </c>
      <c r="I5326">
        <v>27</v>
      </c>
      <c r="J5326">
        <v>30</v>
      </c>
      <c r="K5326">
        <v>0.9</v>
      </c>
      <c r="L5326">
        <v>40</v>
      </c>
      <c r="M5326">
        <v>0.75</v>
      </c>
      <c r="N5326">
        <v>22</v>
      </c>
      <c r="O5326">
        <v>0.7228</v>
      </c>
      <c r="P5326">
        <v>4</v>
      </c>
      <c r="Q5326">
        <v>6</v>
      </c>
      <c r="R5326">
        <v>0.66666666666666663</v>
      </c>
      <c r="S5326">
        <v>5</v>
      </c>
    </row>
    <row r="5327" spans="1:19" x14ac:dyDescent="0.2">
      <c r="A5327" t="s">
        <v>20265</v>
      </c>
      <c r="B5327" t="s">
        <v>20266</v>
      </c>
      <c r="C5327" t="s">
        <v>222</v>
      </c>
      <c r="D5327" t="s">
        <v>1002</v>
      </c>
      <c r="E5327" s="23">
        <v>42552</v>
      </c>
      <c r="F5327">
        <v>5</v>
      </c>
      <c r="G5327">
        <v>4</v>
      </c>
      <c r="H5327">
        <v>1.25</v>
      </c>
      <c r="I5327">
        <v>5</v>
      </c>
      <c r="J5327">
        <v>8</v>
      </c>
      <c r="K5327">
        <v>0.625</v>
      </c>
      <c r="L5327">
        <v>8</v>
      </c>
      <c r="M5327">
        <v>1</v>
      </c>
      <c r="N5327">
        <v>5</v>
      </c>
      <c r="O5327">
        <v>0.82199999999999995</v>
      </c>
      <c r="P5327">
        <v>0</v>
      </c>
      <c r="Q5327">
        <v>0</v>
      </c>
      <c r="R5327" t="e">
        <v>#DIV/0!</v>
      </c>
      <c r="S5327">
        <v>0</v>
      </c>
    </row>
    <row r="5328" spans="1:19" x14ac:dyDescent="0.2">
      <c r="A5328" t="s">
        <v>20442</v>
      </c>
      <c r="B5328" t="s">
        <v>20443</v>
      </c>
      <c r="C5328" t="s">
        <v>211</v>
      </c>
      <c r="D5328" t="s">
        <v>1002</v>
      </c>
      <c r="E5328" s="23">
        <v>42552</v>
      </c>
      <c r="F5328">
        <v>2</v>
      </c>
      <c r="G5328">
        <v>3</v>
      </c>
      <c r="H5328">
        <v>0.66666666666666663</v>
      </c>
      <c r="I5328">
        <v>39</v>
      </c>
      <c r="J5328">
        <v>36</v>
      </c>
      <c r="K5328">
        <v>1.0833333333333333</v>
      </c>
      <c r="L5328">
        <v>36</v>
      </c>
      <c r="M5328">
        <v>1</v>
      </c>
      <c r="N5328">
        <v>31</v>
      </c>
      <c r="P5328">
        <v>0</v>
      </c>
      <c r="Q5328">
        <v>2</v>
      </c>
      <c r="R5328">
        <v>0</v>
      </c>
      <c r="S5328">
        <v>8</v>
      </c>
    </row>
    <row r="5329" spans="1:19" x14ac:dyDescent="0.2">
      <c r="A5329" t="s">
        <v>20619</v>
      </c>
      <c r="B5329" t="s">
        <v>20620</v>
      </c>
      <c r="C5329" t="s">
        <v>207</v>
      </c>
      <c r="D5329" t="s">
        <v>1000</v>
      </c>
      <c r="E5329" s="23">
        <v>42552</v>
      </c>
      <c r="F5329">
        <v>9</v>
      </c>
      <c r="G5329">
        <v>14</v>
      </c>
      <c r="H5329">
        <v>0.6428571428571429</v>
      </c>
      <c r="I5329">
        <v>76</v>
      </c>
      <c r="J5329">
        <v>75</v>
      </c>
      <c r="K5329">
        <v>1.0133333333333334</v>
      </c>
      <c r="L5329">
        <v>104</v>
      </c>
      <c r="M5329">
        <v>0.72115384615384615</v>
      </c>
      <c r="N5329">
        <v>63</v>
      </c>
      <c r="P5329">
        <v>5</v>
      </c>
      <c r="Q5329">
        <v>7</v>
      </c>
      <c r="R5329">
        <v>0.7142857142857143</v>
      </c>
      <c r="S5329">
        <v>11</v>
      </c>
    </row>
    <row r="5330" spans="1:19" x14ac:dyDescent="0.2">
      <c r="A5330" t="s">
        <v>20863</v>
      </c>
      <c r="B5330" t="s">
        <v>20864</v>
      </c>
      <c r="C5330" t="s">
        <v>210</v>
      </c>
      <c r="D5330" t="s">
        <v>1002</v>
      </c>
      <c r="E5330" s="23">
        <v>42552</v>
      </c>
      <c r="F5330">
        <v>3</v>
      </c>
      <c r="G5330">
        <v>7</v>
      </c>
      <c r="H5330">
        <v>0.42857142857142855</v>
      </c>
      <c r="I5330">
        <v>20</v>
      </c>
      <c r="J5330">
        <v>21</v>
      </c>
      <c r="K5330">
        <v>0.95238095238095233</v>
      </c>
      <c r="L5330">
        <v>50</v>
      </c>
      <c r="M5330">
        <v>0.42</v>
      </c>
      <c r="N5330">
        <v>17</v>
      </c>
      <c r="O5330">
        <v>1</v>
      </c>
      <c r="P5330">
        <v>5</v>
      </c>
      <c r="Q5330">
        <v>5</v>
      </c>
      <c r="R5330">
        <v>1</v>
      </c>
      <c r="S5330">
        <v>3</v>
      </c>
    </row>
    <row r="5331" spans="1:19" x14ac:dyDescent="0.2">
      <c r="A5331" t="s">
        <v>21040</v>
      </c>
      <c r="B5331" t="s">
        <v>21041</v>
      </c>
      <c r="C5331" t="s">
        <v>208</v>
      </c>
      <c r="D5331" t="s">
        <v>1002</v>
      </c>
      <c r="E5331" s="23">
        <v>42552</v>
      </c>
      <c r="F5331">
        <v>3</v>
      </c>
      <c r="G5331">
        <v>3</v>
      </c>
      <c r="H5331">
        <v>1</v>
      </c>
      <c r="I5331">
        <v>15</v>
      </c>
      <c r="J5331">
        <v>15</v>
      </c>
      <c r="K5331">
        <v>1</v>
      </c>
      <c r="L5331">
        <v>15</v>
      </c>
      <c r="M5331">
        <v>1</v>
      </c>
      <c r="N5331">
        <v>15</v>
      </c>
      <c r="P5331">
        <v>0</v>
      </c>
      <c r="Q5331">
        <v>0</v>
      </c>
      <c r="R5331" t="e">
        <v>#DIV/0!</v>
      </c>
      <c r="S5331">
        <v>0</v>
      </c>
    </row>
    <row r="5332" spans="1:19" x14ac:dyDescent="0.2">
      <c r="A5332" t="s">
        <v>21116</v>
      </c>
      <c r="B5332" t="s">
        <v>21117</v>
      </c>
      <c r="C5332" t="s">
        <v>354</v>
      </c>
      <c r="D5332" t="s">
        <v>1002</v>
      </c>
      <c r="E5332" s="23">
        <v>42552</v>
      </c>
      <c r="F5332">
        <v>1</v>
      </c>
      <c r="G5332">
        <v>1</v>
      </c>
      <c r="H5332">
        <v>1</v>
      </c>
      <c r="I5332">
        <v>2</v>
      </c>
      <c r="J5332">
        <v>3</v>
      </c>
      <c r="K5332">
        <v>0.66666666666666663</v>
      </c>
      <c r="L5332">
        <v>3</v>
      </c>
      <c r="M5332">
        <v>1</v>
      </c>
      <c r="N5332">
        <v>0</v>
      </c>
      <c r="P5332">
        <v>0</v>
      </c>
      <c r="Q5332">
        <v>0</v>
      </c>
      <c r="R5332" t="e">
        <v>#DIV/0!</v>
      </c>
      <c r="S5332">
        <v>0</v>
      </c>
    </row>
    <row r="5333" spans="1:19" x14ac:dyDescent="0.2">
      <c r="A5333" t="s">
        <v>21295</v>
      </c>
      <c r="B5333" t="s">
        <v>21296</v>
      </c>
      <c r="C5333" t="s">
        <v>213</v>
      </c>
      <c r="D5333" t="s">
        <v>1002</v>
      </c>
      <c r="E5333" s="23">
        <v>42552</v>
      </c>
      <c r="F5333">
        <v>2</v>
      </c>
      <c r="G5333">
        <v>3</v>
      </c>
      <c r="H5333">
        <v>0.66666666666666663</v>
      </c>
      <c r="I5333">
        <v>8</v>
      </c>
      <c r="J5333">
        <v>18</v>
      </c>
      <c r="K5333">
        <v>0.44444444444444442</v>
      </c>
      <c r="L5333">
        <v>25</v>
      </c>
      <c r="M5333">
        <v>0.72</v>
      </c>
      <c r="N5333">
        <v>8</v>
      </c>
      <c r="P5333">
        <v>0</v>
      </c>
      <c r="Q5333">
        <v>3</v>
      </c>
      <c r="R5333">
        <v>0</v>
      </c>
      <c r="S5333">
        <v>0</v>
      </c>
    </row>
    <row r="5334" spans="1:19" x14ac:dyDescent="0.2">
      <c r="A5334" t="s">
        <v>21537</v>
      </c>
      <c r="B5334" t="s">
        <v>21538</v>
      </c>
      <c r="C5334" t="s">
        <v>212</v>
      </c>
      <c r="D5334" t="s">
        <v>1000</v>
      </c>
      <c r="E5334" s="23">
        <v>42552</v>
      </c>
      <c r="F5334">
        <v>2</v>
      </c>
      <c r="G5334">
        <v>3</v>
      </c>
      <c r="H5334">
        <v>0.66666666666666663</v>
      </c>
      <c r="I5334">
        <v>8</v>
      </c>
      <c r="J5334">
        <v>18</v>
      </c>
      <c r="K5334">
        <v>0.44444444444444442</v>
      </c>
      <c r="L5334">
        <v>25</v>
      </c>
      <c r="M5334">
        <v>0.72</v>
      </c>
      <c r="N5334">
        <v>8</v>
      </c>
      <c r="P5334">
        <v>0</v>
      </c>
      <c r="Q5334">
        <v>3</v>
      </c>
      <c r="R5334">
        <v>0</v>
      </c>
      <c r="S5334">
        <v>0</v>
      </c>
    </row>
    <row r="5335" spans="1:19" x14ac:dyDescent="0.2">
      <c r="A5335" t="s">
        <v>21746</v>
      </c>
      <c r="B5335" t="s">
        <v>21747</v>
      </c>
      <c r="C5335" t="s">
        <v>217</v>
      </c>
      <c r="D5335" t="s">
        <v>1000</v>
      </c>
      <c r="E5335" s="23">
        <v>42552</v>
      </c>
      <c r="F5335">
        <v>0</v>
      </c>
      <c r="G5335">
        <v>0</v>
      </c>
      <c r="H5335" t="e">
        <v>#DIV/0!</v>
      </c>
      <c r="I5335">
        <v>0</v>
      </c>
      <c r="J5335">
        <v>0</v>
      </c>
      <c r="K5335" t="e">
        <v>#DIV/0!</v>
      </c>
      <c r="L5335">
        <v>0</v>
      </c>
      <c r="M5335" t="e">
        <v>#DIV/0!</v>
      </c>
      <c r="N5335">
        <v>0</v>
      </c>
      <c r="P5335">
        <v>0</v>
      </c>
      <c r="Q5335">
        <v>0</v>
      </c>
      <c r="R5335" t="e">
        <v>#DIV/0!</v>
      </c>
      <c r="S5335">
        <v>0</v>
      </c>
    </row>
    <row r="5336" spans="1:19" x14ac:dyDescent="0.2">
      <c r="A5336" t="s">
        <v>21990</v>
      </c>
      <c r="B5336" t="s">
        <v>21991</v>
      </c>
      <c r="C5336" t="s">
        <v>218</v>
      </c>
      <c r="D5336" t="s">
        <v>1002</v>
      </c>
      <c r="E5336" s="23">
        <v>42552</v>
      </c>
      <c r="F5336">
        <v>0</v>
      </c>
      <c r="G5336">
        <v>0</v>
      </c>
      <c r="H5336" t="e">
        <v>#DIV/0!</v>
      </c>
      <c r="I5336">
        <v>0</v>
      </c>
      <c r="J5336">
        <v>0</v>
      </c>
      <c r="K5336" t="e">
        <v>#DIV/0!</v>
      </c>
      <c r="L5336">
        <v>0</v>
      </c>
      <c r="M5336" t="e">
        <v>#DIV/0!</v>
      </c>
      <c r="N5336">
        <v>0</v>
      </c>
      <c r="P5336">
        <v>0</v>
      </c>
      <c r="Q5336">
        <v>0</v>
      </c>
      <c r="R5336" t="e">
        <v>#DIV/0!</v>
      </c>
      <c r="S5336">
        <v>0</v>
      </c>
    </row>
    <row r="5337" spans="1:19" x14ac:dyDescent="0.2">
      <c r="A5337" t="s">
        <v>22167</v>
      </c>
      <c r="B5337" t="s">
        <v>22168</v>
      </c>
      <c r="C5337" t="s">
        <v>219</v>
      </c>
      <c r="D5337" t="s">
        <v>1002</v>
      </c>
      <c r="E5337" s="23">
        <v>42552</v>
      </c>
      <c r="H5337" t="e">
        <v>#DIV/0!</v>
      </c>
      <c r="K5337" t="e">
        <v>#DIV/0!</v>
      </c>
      <c r="M5337" t="e">
        <v>#DIV/0!</v>
      </c>
      <c r="R5337" t="e">
        <v>#DIV/0!</v>
      </c>
    </row>
    <row r="5338" spans="1:19" x14ac:dyDescent="0.2">
      <c r="A5338" t="s">
        <v>11084</v>
      </c>
      <c r="B5338" t="s">
        <v>11085</v>
      </c>
      <c r="C5338" t="s">
        <v>228</v>
      </c>
      <c r="D5338" t="s">
        <v>1000</v>
      </c>
      <c r="E5338" s="23">
        <v>42583</v>
      </c>
      <c r="F5338">
        <v>1</v>
      </c>
      <c r="G5338">
        <v>3</v>
      </c>
      <c r="H5338">
        <v>0.33333333333333331</v>
      </c>
      <c r="I5338">
        <v>5</v>
      </c>
      <c r="J5338">
        <v>5</v>
      </c>
      <c r="K5338">
        <v>1</v>
      </c>
      <c r="L5338">
        <v>15</v>
      </c>
      <c r="M5338">
        <v>0.33333333333333331</v>
      </c>
      <c r="N5338">
        <v>2</v>
      </c>
      <c r="P5338">
        <v>0</v>
      </c>
      <c r="Q5338">
        <v>0</v>
      </c>
      <c r="R5338" t="e">
        <v>#DIV/0!</v>
      </c>
      <c r="S5338">
        <v>3</v>
      </c>
    </row>
    <row r="5339" spans="1:19" x14ac:dyDescent="0.2">
      <c r="A5339" t="s">
        <v>9337</v>
      </c>
      <c r="B5339" t="s">
        <v>9338</v>
      </c>
      <c r="C5339" t="s">
        <v>211</v>
      </c>
      <c r="D5339" t="s">
        <v>1000</v>
      </c>
      <c r="E5339" s="23">
        <v>42583</v>
      </c>
      <c r="F5339">
        <v>3</v>
      </c>
      <c r="G5339">
        <v>3</v>
      </c>
      <c r="H5339">
        <v>1</v>
      </c>
      <c r="I5339">
        <v>32</v>
      </c>
      <c r="J5339">
        <v>36</v>
      </c>
      <c r="K5339">
        <v>0.88888888888888884</v>
      </c>
      <c r="L5339">
        <v>36</v>
      </c>
      <c r="M5339">
        <v>1</v>
      </c>
      <c r="N5339">
        <v>28</v>
      </c>
      <c r="P5339">
        <v>1</v>
      </c>
      <c r="Q5339">
        <v>10</v>
      </c>
      <c r="R5339">
        <v>0.1</v>
      </c>
      <c r="S5339">
        <v>4</v>
      </c>
    </row>
    <row r="5340" spans="1:19" x14ac:dyDescent="0.2">
      <c r="A5340" t="s">
        <v>8498</v>
      </c>
      <c r="B5340" t="s">
        <v>8499</v>
      </c>
      <c r="C5340" t="s">
        <v>213</v>
      </c>
      <c r="D5340" t="s">
        <v>1000</v>
      </c>
      <c r="E5340" s="23">
        <v>42583</v>
      </c>
      <c r="F5340">
        <v>2</v>
      </c>
      <c r="G5340">
        <v>3</v>
      </c>
      <c r="H5340">
        <v>0.66666666666666663</v>
      </c>
      <c r="I5340">
        <v>9</v>
      </c>
      <c r="J5340">
        <v>18</v>
      </c>
      <c r="K5340">
        <v>0.5</v>
      </c>
      <c r="L5340">
        <v>25</v>
      </c>
      <c r="M5340">
        <v>0.72</v>
      </c>
      <c r="N5340">
        <v>6</v>
      </c>
      <c r="P5340">
        <v>2</v>
      </c>
      <c r="Q5340">
        <v>2</v>
      </c>
      <c r="R5340">
        <v>1</v>
      </c>
      <c r="S5340">
        <v>3</v>
      </c>
    </row>
    <row r="5341" spans="1:19" x14ac:dyDescent="0.2">
      <c r="A5341" t="s">
        <v>5074</v>
      </c>
      <c r="B5341" t="s">
        <v>5075</v>
      </c>
      <c r="C5341" t="s">
        <v>229</v>
      </c>
      <c r="D5341" t="s">
        <v>1000</v>
      </c>
      <c r="E5341" s="23">
        <v>42583</v>
      </c>
      <c r="F5341">
        <v>1</v>
      </c>
      <c r="G5341">
        <v>1</v>
      </c>
      <c r="H5341">
        <v>1</v>
      </c>
      <c r="I5341">
        <v>8</v>
      </c>
      <c r="J5341">
        <v>5</v>
      </c>
      <c r="K5341">
        <v>1.6</v>
      </c>
      <c r="L5341">
        <v>5</v>
      </c>
      <c r="M5341">
        <v>1</v>
      </c>
      <c r="N5341">
        <v>5</v>
      </c>
      <c r="P5341">
        <v>0</v>
      </c>
      <c r="Q5341">
        <v>3</v>
      </c>
      <c r="R5341">
        <v>0</v>
      </c>
      <c r="S5341">
        <v>3</v>
      </c>
    </row>
    <row r="5342" spans="1:19" x14ac:dyDescent="0.2">
      <c r="A5342" t="s">
        <v>13226</v>
      </c>
      <c r="B5342" t="s">
        <v>13138</v>
      </c>
      <c r="C5342" t="s">
        <v>1051</v>
      </c>
      <c r="D5342" t="s">
        <v>1002</v>
      </c>
      <c r="E5342" s="23">
        <v>42583</v>
      </c>
      <c r="F5342">
        <v>1</v>
      </c>
      <c r="G5342">
        <v>3</v>
      </c>
      <c r="H5342">
        <v>0.33333333333333331</v>
      </c>
      <c r="I5342">
        <v>2</v>
      </c>
      <c r="J5342">
        <v>5</v>
      </c>
      <c r="K5342">
        <v>0.4</v>
      </c>
      <c r="L5342">
        <v>15</v>
      </c>
      <c r="M5342">
        <v>0.33333333333333331</v>
      </c>
      <c r="N5342">
        <v>2</v>
      </c>
      <c r="P5342">
        <v>0</v>
      </c>
      <c r="Q5342">
        <v>0</v>
      </c>
      <c r="R5342" t="e">
        <v>#DIV/0!</v>
      </c>
      <c r="S5342">
        <v>0</v>
      </c>
    </row>
    <row r="5343" spans="1:19" x14ac:dyDescent="0.2">
      <c r="A5343" t="s">
        <v>5698</v>
      </c>
      <c r="B5343" t="s">
        <v>5699</v>
      </c>
      <c r="C5343" t="s">
        <v>1047</v>
      </c>
      <c r="D5343" t="s">
        <v>1000</v>
      </c>
      <c r="E5343" s="23">
        <v>42583</v>
      </c>
      <c r="F5343">
        <v>8</v>
      </c>
      <c r="G5343">
        <v>5</v>
      </c>
      <c r="H5343">
        <v>1.6</v>
      </c>
      <c r="I5343">
        <v>26</v>
      </c>
      <c r="J5343">
        <v>40</v>
      </c>
      <c r="K5343">
        <v>0.65</v>
      </c>
      <c r="L5343">
        <v>25</v>
      </c>
      <c r="M5343">
        <v>1.6</v>
      </c>
      <c r="N5343">
        <v>23</v>
      </c>
      <c r="P5343">
        <v>0</v>
      </c>
      <c r="Q5343">
        <v>0</v>
      </c>
      <c r="R5343" t="e">
        <v>#DIV/0!</v>
      </c>
      <c r="S5343">
        <v>3</v>
      </c>
    </row>
    <row r="5344" spans="1:19" x14ac:dyDescent="0.2">
      <c r="A5344" t="s">
        <v>10575</v>
      </c>
      <c r="B5344" t="s">
        <v>10576</v>
      </c>
      <c r="C5344" t="s">
        <v>205</v>
      </c>
      <c r="D5344" t="s">
        <v>1000</v>
      </c>
      <c r="E5344" s="23">
        <v>42583</v>
      </c>
      <c r="F5344">
        <v>0</v>
      </c>
      <c r="G5344">
        <v>0</v>
      </c>
      <c r="H5344" t="e">
        <v>#DIV/0!</v>
      </c>
      <c r="I5344">
        <v>0</v>
      </c>
      <c r="J5344">
        <v>0</v>
      </c>
      <c r="K5344" t="e">
        <v>#DIV/0!</v>
      </c>
      <c r="L5344">
        <v>0</v>
      </c>
      <c r="M5344" t="e">
        <v>#DIV/0!</v>
      </c>
      <c r="N5344">
        <v>0</v>
      </c>
      <c r="P5344">
        <v>0</v>
      </c>
      <c r="Q5344">
        <v>0</v>
      </c>
      <c r="R5344" t="e">
        <v>#DIV/0!</v>
      </c>
      <c r="S5344">
        <v>0</v>
      </c>
    </row>
    <row r="5345" spans="1:19" x14ac:dyDescent="0.2">
      <c r="A5345" t="s">
        <v>8922</v>
      </c>
      <c r="B5345" t="s">
        <v>8923</v>
      </c>
      <c r="C5345" t="s">
        <v>210</v>
      </c>
      <c r="D5345" t="s">
        <v>1000</v>
      </c>
      <c r="E5345" s="23">
        <v>42583</v>
      </c>
      <c r="F5345">
        <v>3</v>
      </c>
      <c r="G5345">
        <v>7</v>
      </c>
      <c r="H5345">
        <v>0.42857142857142855</v>
      </c>
      <c r="I5345">
        <v>17</v>
      </c>
      <c r="J5345">
        <v>21</v>
      </c>
      <c r="K5345">
        <v>0.80952380952380953</v>
      </c>
      <c r="L5345">
        <v>50</v>
      </c>
      <c r="M5345">
        <v>0.42</v>
      </c>
      <c r="N5345">
        <v>15</v>
      </c>
      <c r="O5345">
        <v>0.97499999999999998</v>
      </c>
      <c r="P5345">
        <v>5</v>
      </c>
      <c r="Q5345">
        <v>5</v>
      </c>
      <c r="R5345">
        <v>1</v>
      </c>
      <c r="S5345">
        <v>2</v>
      </c>
    </row>
    <row r="5346" spans="1:19" x14ac:dyDescent="0.2">
      <c r="A5346" t="s">
        <v>6117</v>
      </c>
      <c r="B5346" t="s">
        <v>6118</v>
      </c>
      <c r="C5346" t="s">
        <v>215</v>
      </c>
      <c r="D5346" t="s">
        <v>1000</v>
      </c>
      <c r="E5346" s="23">
        <v>42583</v>
      </c>
      <c r="F5346">
        <v>6</v>
      </c>
      <c r="G5346">
        <v>7</v>
      </c>
      <c r="H5346">
        <v>0.8571428571428571</v>
      </c>
      <c r="I5346">
        <v>31</v>
      </c>
      <c r="J5346">
        <v>40</v>
      </c>
      <c r="K5346">
        <v>0.77500000000000002</v>
      </c>
      <c r="L5346">
        <v>45</v>
      </c>
      <c r="M5346">
        <v>0.88888888888888884</v>
      </c>
      <c r="N5346">
        <v>20</v>
      </c>
      <c r="O5346">
        <v>1.2</v>
      </c>
      <c r="P5346">
        <v>6</v>
      </c>
      <c r="Q5346">
        <v>7</v>
      </c>
      <c r="R5346">
        <v>0.8571428571428571</v>
      </c>
      <c r="S5346">
        <v>11</v>
      </c>
    </row>
    <row r="5347" spans="1:19" x14ac:dyDescent="0.2">
      <c r="A5347" t="s">
        <v>3417</v>
      </c>
      <c r="B5347" t="s">
        <v>3418</v>
      </c>
      <c r="C5347" t="s">
        <v>221</v>
      </c>
      <c r="D5347" t="s">
        <v>1000</v>
      </c>
      <c r="E5347" s="23">
        <v>42583</v>
      </c>
      <c r="F5347">
        <v>11</v>
      </c>
      <c r="G5347">
        <v>12</v>
      </c>
      <c r="H5347">
        <v>0.91666666666666663</v>
      </c>
      <c r="I5347">
        <v>30</v>
      </c>
      <c r="J5347">
        <v>34</v>
      </c>
      <c r="K5347">
        <v>0.88235294117647056</v>
      </c>
      <c r="L5347">
        <v>40</v>
      </c>
      <c r="M5347">
        <v>0.85</v>
      </c>
      <c r="N5347">
        <v>21</v>
      </c>
      <c r="O5347">
        <v>0.62427272727272731</v>
      </c>
      <c r="P5347">
        <v>2</v>
      </c>
      <c r="Q5347">
        <v>4</v>
      </c>
      <c r="R5347">
        <v>0.5</v>
      </c>
      <c r="S5347">
        <v>9</v>
      </c>
    </row>
    <row r="5348" spans="1:19" x14ac:dyDescent="0.2">
      <c r="A5348" t="s">
        <v>3242</v>
      </c>
      <c r="B5348" t="s">
        <v>3243</v>
      </c>
      <c r="C5348" t="s">
        <v>222</v>
      </c>
      <c r="D5348" t="s">
        <v>1000</v>
      </c>
      <c r="E5348" s="23">
        <v>42583</v>
      </c>
      <c r="F5348">
        <v>5</v>
      </c>
      <c r="G5348">
        <v>4</v>
      </c>
      <c r="H5348">
        <v>1.25</v>
      </c>
      <c r="I5348">
        <v>5</v>
      </c>
      <c r="J5348">
        <v>10</v>
      </c>
      <c r="K5348">
        <v>0.5</v>
      </c>
      <c r="L5348">
        <v>8</v>
      </c>
      <c r="M5348">
        <v>1.25</v>
      </c>
      <c r="N5348">
        <v>5</v>
      </c>
      <c r="O5348">
        <v>0.80700000000000005</v>
      </c>
      <c r="P5348">
        <v>0</v>
      </c>
      <c r="Q5348">
        <v>0</v>
      </c>
      <c r="R5348" t="e">
        <v>#DIV/0!</v>
      </c>
      <c r="S5348">
        <v>0</v>
      </c>
    </row>
    <row r="5349" spans="1:19" x14ac:dyDescent="0.2">
      <c r="A5349" t="s">
        <v>7287</v>
      </c>
      <c r="B5349" t="s">
        <v>7288</v>
      </c>
      <c r="C5349" t="s">
        <v>1052</v>
      </c>
      <c r="D5349" t="s">
        <v>1000</v>
      </c>
      <c r="E5349" s="23">
        <v>42583</v>
      </c>
      <c r="F5349">
        <v>5</v>
      </c>
      <c r="G5349">
        <v>5</v>
      </c>
      <c r="H5349">
        <v>1</v>
      </c>
      <c r="I5349">
        <v>18</v>
      </c>
      <c r="J5349">
        <v>15</v>
      </c>
      <c r="K5349">
        <v>1.2</v>
      </c>
      <c r="L5349">
        <v>15</v>
      </c>
      <c r="M5349">
        <v>1</v>
      </c>
      <c r="N5349">
        <v>16</v>
      </c>
      <c r="P5349">
        <v>2</v>
      </c>
      <c r="Q5349">
        <v>2</v>
      </c>
      <c r="R5349">
        <v>1</v>
      </c>
      <c r="S5349">
        <v>2</v>
      </c>
    </row>
    <row r="5350" spans="1:19" x14ac:dyDescent="0.2">
      <c r="A5350" t="s">
        <v>5279</v>
      </c>
      <c r="B5350" t="s">
        <v>5280</v>
      </c>
      <c r="C5350" t="s">
        <v>1053</v>
      </c>
      <c r="D5350" t="s">
        <v>1000</v>
      </c>
      <c r="E5350" s="23">
        <v>42583</v>
      </c>
      <c r="F5350">
        <v>5</v>
      </c>
      <c r="G5350">
        <v>5</v>
      </c>
      <c r="H5350">
        <v>1</v>
      </c>
      <c r="I5350">
        <v>12</v>
      </c>
      <c r="J5350">
        <v>25</v>
      </c>
      <c r="K5350">
        <v>0.48</v>
      </c>
      <c r="L5350">
        <v>25</v>
      </c>
      <c r="M5350">
        <v>1</v>
      </c>
      <c r="N5350">
        <v>11</v>
      </c>
      <c r="P5350">
        <v>0</v>
      </c>
      <c r="Q5350">
        <v>0</v>
      </c>
      <c r="R5350" t="e">
        <v>#DIV/0!</v>
      </c>
      <c r="S5350">
        <v>1</v>
      </c>
    </row>
    <row r="5351" spans="1:19" x14ac:dyDescent="0.2">
      <c r="A5351" t="s">
        <v>12278</v>
      </c>
      <c r="B5351" t="s">
        <v>12279</v>
      </c>
      <c r="C5351" t="s">
        <v>200</v>
      </c>
      <c r="D5351" t="s">
        <v>1000</v>
      </c>
      <c r="E5351" s="23">
        <v>42583</v>
      </c>
      <c r="F5351">
        <v>8</v>
      </c>
      <c r="G5351">
        <v>8</v>
      </c>
      <c r="H5351">
        <v>1</v>
      </c>
      <c r="I5351">
        <v>7</v>
      </c>
      <c r="J5351">
        <v>40</v>
      </c>
      <c r="K5351">
        <v>0.17499999999999999</v>
      </c>
      <c r="L5351">
        <v>40</v>
      </c>
      <c r="M5351">
        <v>1</v>
      </c>
      <c r="N5351">
        <v>6</v>
      </c>
      <c r="P5351">
        <v>0</v>
      </c>
      <c r="Q5351">
        <v>0</v>
      </c>
      <c r="R5351" t="e">
        <v>#DIV/0!</v>
      </c>
      <c r="S5351">
        <v>1</v>
      </c>
    </row>
    <row r="5352" spans="1:19" x14ac:dyDescent="0.2">
      <c r="A5352" t="s">
        <v>10399</v>
      </c>
      <c r="B5352" t="s">
        <v>10400</v>
      </c>
      <c r="C5352" t="s">
        <v>204</v>
      </c>
      <c r="D5352" t="s">
        <v>1000</v>
      </c>
      <c r="E5352" s="23">
        <v>42583</v>
      </c>
      <c r="F5352">
        <v>4</v>
      </c>
      <c r="G5352">
        <v>5</v>
      </c>
      <c r="H5352">
        <v>0.8</v>
      </c>
      <c r="I5352">
        <v>6</v>
      </c>
      <c r="J5352">
        <v>20</v>
      </c>
      <c r="K5352">
        <v>0.3</v>
      </c>
      <c r="L5352">
        <v>25</v>
      </c>
      <c r="M5352">
        <v>0.8</v>
      </c>
      <c r="N5352">
        <v>3</v>
      </c>
      <c r="P5352">
        <v>2</v>
      </c>
      <c r="Q5352">
        <v>3</v>
      </c>
      <c r="R5352">
        <v>0.66666666666666663</v>
      </c>
      <c r="S5352">
        <v>3</v>
      </c>
    </row>
    <row r="5353" spans="1:19" x14ac:dyDescent="0.2">
      <c r="A5353" t="s">
        <v>8747</v>
      </c>
      <c r="B5353" t="s">
        <v>8748</v>
      </c>
      <c r="C5353" t="s">
        <v>208</v>
      </c>
      <c r="D5353" t="s">
        <v>1000</v>
      </c>
      <c r="E5353" s="23">
        <v>42583</v>
      </c>
      <c r="F5353">
        <v>3</v>
      </c>
      <c r="G5353">
        <v>3</v>
      </c>
      <c r="H5353">
        <v>1</v>
      </c>
      <c r="I5353">
        <v>15</v>
      </c>
      <c r="J5353">
        <v>15</v>
      </c>
      <c r="K5353">
        <v>1</v>
      </c>
      <c r="L5353">
        <v>15</v>
      </c>
      <c r="M5353">
        <v>1</v>
      </c>
      <c r="N5353">
        <v>15</v>
      </c>
      <c r="P5353">
        <v>0</v>
      </c>
      <c r="Q5353">
        <v>0</v>
      </c>
      <c r="R5353" t="e">
        <v>#DIV/0!</v>
      </c>
      <c r="S5353">
        <v>0</v>
      </c>
    </row>
    <row r="5354" spans="1:19" x14ac:dyDescent="0.2">
      <c r="A5354" t="s">
        <v>6541</v>
      </c>
      <c r="B5354" t="s">
        <v>6542</v>
      </c>
      <c r="C5354" t="s">
        <v>316</v>
      </c>
      <c r="D5354" t="s">
        <v>1000</v>
      </c>
      <c r="E5354" s="23">
        <v>42583</v>
      </c>
      <c r="F5354">
        <v>6</v>
      </c>
      <c r="G5354">
        <v>9</v>
      </c>
      <c r="H5354">
        <v>0.66666666666666663</v>
      </c>
      <c r="I5354">
        <v>18</v>
      </c>
      <c r="J5354">
        <v>18</v>
      </c>
      <c r="K5354">
        <v>1</v>
      </c>
      <c r="L5354">
        <v>26</v>
      </c>
      <c r="M5354">
        <v>0.69230769230769229</v>
      </c>
      <c r="N5354">
        <v>18</v>
      </c>
      <c r="P5354">
        <v>1</v>
      </c>
      <c r="Q5354">
        <v>1</v>
      </c>
      <c r="R5354">
        <v>1</v>
      </c>
      <c r="S5354">
        <v>0</v>
      </c>
    </row>
    <row r="5355" spans="1:19" x14ac:dyDescent="0.2">
      <c r="A5355" t="s">
        <v>4134</v>
      </c>
      <c r="B5355" t="s">
        <v>4135</v>
      </c>
      <c r="C5355" t="s">
        <v>218</v>
      </c>
      <c r="D5355" t="s">
        <v>1000</v>
      </c>
      <c r="E5355" s="23">
        <v>42583</v>
      </c>
      <c r="F5355">
        <v>0</v>
      </c>
      <c r="G5355">
        <v>0</v>
      </c>
      <c r="H5355" t="e">
        <v>#DIV/0!</v>
      </c>
      <c r="I5355">
        <v>0</v>
      </c>
      <c r="J5355">
        <v>0</v>
      </c>
      <c r="K5355" t="e">
        <v>#DIV/0!</v>
      </c>
      <c r="L5355">
        <v>0</v>
      </c>
      <c r="M5355" t="e">
        <v>#DIV/0!</v>
      </c>
      <c r="N5355">
        <v>0</v>
      </c>
      <c r="P5355">
        <v>0</v>
      </c>
      <c r="Q5355">
        <v>0</v>
      </c>
      <c r="R5355" t="e">
        <v>#DIV/0!</v>
      </c>
      <c r="S5355">
        <v>0</v>
      </c>
    </row>
    <row r="5356" spans="1:19" x14ac:dyDescent="0.2">
      <c r="A5356" t="s">
        <v>12563</v>
      </c>
      <c r="B5356" t="s">
        <v>12564</v>
      </c>
      <c r="C5356" t="s">
        <v>202</v>
      </c>
      <c r="D5356" t="s">
        <v>1000</v>
      </c>
      <c r="E5356" s="23">
        <v>42583</v>
      </c>
      <c r="F5356">
        <v>11</v>
      </c>
      <c r="G5356">
        <v>9</v>
      </c>
      <c r="H5356">
        <v>1.2222222222222223</v>
      </c>
      <c r="I5356">
        <v>119</v>
      </c>
      <c r="J5356">
        <v>110</v>
      </c>
      <c r="K5356">
        <v>1.0818181818181818</v>
      </c>
      <c r="L5356">
        <v>90</v>
      </c>
      <c r="M5356">
        <v>1.2222222222222223</v>
      </c>
      <c r="N5356">
        <v>118</v>
      </c>
      <c r="P5356">
        <v>0</v>
      </c>
      <c r="Q5356">
        <v>1</v>
      </c>
      <c r="R5356">
        <v>0</v>
      </c>
      <c r="S5356">
        <v>1</v>
      </c>
    </row>
    <row r="5357" spans="1:19" x14ac:dyDescent="0.2">
      <c r="A5357" t="s">
        <v>12388</v>
      </c>
      <c r="B5357" t="s">
        <v>12389</v>
      </c>
      <c r="C5357" t="s">
        <v>347</v>
      </c>
      <c r="D5357" t="s">
        <v>1000</v>
      </c>
      <c r="E5357" s="23">
        <v>42583</v>
      </c>
      <c r="F5357">
        <v>3</v>
      </c>
      <c r="G5357">
        <v>3</v>
      </c>
      <c r="H5357">
        <v>1</v>
      </c>
      <c r="I5357">
        <v>15</v>
      </c>
      <c r="J5357">
        <v>10</v>
      </c>
      <c r="K5357">
        <v>1.5</v>
      </c>
      <c r="L5357">
        <v>10</v>
      </c>
      <c r="M5357">
        <v>1</v>
      </c>
      <c r="N5357">
        <v>15</v>
      </c>
      <c r="P5357">
        <v>0</v>
      </c>
      <c r="Q5357">
        <v>0</v>
      </c>
      <c r="R5357" t="e">
        <v>#DIV/0!</v>
      </c>
      <c r="S5357">
        <v>0</v>
      </c>
    </row>
    <row r="5358" spans="1:19" x14ac:dyDescent="0.2">
      <c r="A5358" t="s">
        <v>9728</v>
      </c>
      <c r="B5358" t="s">
        <v>9729</v>
      </c>
      <c r="C5358" t="s">
        <v>224</v>
      </c>
      <c r="D5358" t="s">
        <v>1000</v>
      </c>
      <c r="E5358" s="23">
        <v>42583</v>
      </c>
      <c r="F5358">
        <v>5</v>
      </c>
      <c r="G5358">
        <v>6</v>
      </c>
      <c r="H5358">
        <v>0.83333333333333337</v>
      </c>
      <c r="I5358">
        <v>56</v>
      </c>
      <c r="J5358">
        <v>75</v>
      </c>
      <c r="K5358">
        <v>0.7466666666666667</v>
      </c>
      <c r="L5358">
        <v>90</v>
      </c>
      <c r="M5358">
        <v>0.83333333333333337</v>
      </c>
      <c r="N5358">
        <v>52</v>
      </c>
      <c r="P5358">
        <v>0</v>
      </c>
      <c r="Q5358">
        <v>0</v>
      </c>
      <c r="R5358" t="e">
        <v>#DIV/0!</v>
      </c>
      <c r="S5358">
        <v>4</v>
      </c>
    </row>
    <row r="5359" spans="1:19" x14ac:dyDescent="0.2">
      <c r="A5359" t="s">
        <v>9429</v>
      </c>
      <c r="B5359" t="s">
        <v>9430</v>
      </c>
      <c r="C5359" t="s">
        <v>345</v>
      </c>
      <c r="D5359" t="s">
        <v>1000</v>
      </c>
      <c r="E5359" s="23">
        <v>42583</v>
      </c>
      <c r="F5359">
        <v>6</v>
      </c>
      <c r="G5359">
        <v>4</v>
      </c>
      <c r="H5359">
        <v>1.5</v>
      </c>
      <c r="I5359">
        <v>16</v>
      </c>
      <c r="J5359">
        <v>30</v>
      </c>
      <c r="K5359">
        <v>0.53333333333333333</v>
      </c>
      <c r="L5359">
        <v>24</v>
      </c>
      <c r="M5359">
        <v>1.25</v>
      </c>
      <c r="N5359">
        <v>16</v>
      </c>
      <c r="P5359">
        <v>0</v>
      </c>
      <c r="Q5359">
        <v>0</v>
      </c>
      <c r="R5359" t="e">
        <v>#DIV/0!</v>
      </c>
      <c r="S5359">
        <v>0</v>
      </c>
    </row>
    <row r="5360" spans="1:19" x14ac:dyDescent="0.2">
      <c r="A5360" t="s">
        <v>7821</v>
      </c>
      <c r="B5360" t="s">
        <v>7822</v>
      </c>
      <c r="C5360" t="s">
        <v>226</v>
      </c>
      <c r="D5360" t="s">
        <v>1000</v>
      </c>
      <c r="E5360" s="23">
        <v>42583</v>
      </c>
      <c r="F5360">
        <v>4</v>
      </c>
      <c r="G5360">
        <v>5</v>
      </c>
      <c r="H5360">
        <v>0.8</v>
      </c>
      <c r="I5360">
        <v>48</v>
      </c>
      <c r="J5360">
        <v>40</v>
      </c>
      <c r="K5360">
        <v>1.2</v>
      </c>
      <c r="L5360">
        <v>50</v>
      </c>
      <c r="M5360">
        <v>0.8</v>
      </c>
      <c r="N5360">
        <v>38</v>
      </c>
      <c r="P5360">
        <v>1</v>
      </c>
      <c r="Q5360">
        <v>1</v>
      </c>
      <c r="R5360">
        <v>1</v>
      </c>
      <c r="S5360">
        <v>10</v>
      </c>
    </row>
    <row r="5361" spans="1:19" x14ac:dyDescent="0.2">
      <c r="A5361" t="s">
        <v>6891</v>
      </c>
      <c r="B5361" t="s">
        <v>6892</v>
      </c>
      <c r="C5361" t="s">
        <v>231</v>
      </c>
      <c r="D5361" t="s">
        <v>1000</v>
      </c>
      <c r="E5361" s="23">
        <v>42583</v>
      </c>
      <c r="F5361">
        <v>14</v>
      </c>
      <c r="G5361">
        <v>15</v>
      </c>
      <c r="H5361">
        <v>0.93333333333333335</v>
      </c>
      <c r="I5361">
        <v>167</v>
      </c>
      <c r="J5361">
        <v>162</v>
      </c>
      <c r="K5361">
        <v>1.0308641975308641</v>
      </c>
      <c r="L5361">
        <v>174</v>
      </c>
      <c r="M5361">
        <v>0.93103448275862066</v>
      </c>
      <c r="N5361">
        <v>167</v>
      </c>
      <c r="P5361">
        <v>0</v>
      </c>
      <c r="Q5361">
        <v>0</v>
      </c>
      <c r="R5361" t="e">
        <v>#DIV/0!</v>
      </c>
      <c r="S5361">
        <v>0</v>
      </c>
    </row>
    <row r="5362" spans="1:19" x14ac:dyDescent="0.2">
      <c r="A5362" t="s">
        <v>5942</v>
      </c>
      <c r="B5362" t="s">
        <v>5943</v>
      </c>
      <c r="C5362" t="s">
        <v>216</v>
      </c>
      <c r="D5362" t="s">
        <v>1000</v>
      </c>
      <c r="E5362" s="23">
        <v>42583</v>
      </c>
      <c r="F5362">
        <v>11</v>
      </c>
      <c r="G5362">
        <v>10</v>
      </c>
      <c r="H5362">
        <v>1.1000000000000001</v>
      </c>
      <c r="I5362">
        <v>75</v>
      </c>
      <c r="J5362">
        <v>110</v>
      </c>
      <c r="K5362">
        <v>0.68181818181818177</v>
      </c>
      <c r="L5362">
        <v>100</v>
      </c>
      <c r="M5362">
        <v>1.1000000000000001</v>
      </c>
      <c r="N5362">
        <v>75</v>
      </c>
      <c r="P5362">
        <v>5</v>
      </c>
      <c r="Q5362">
        <v>7</v>
      </c>
      <c r="R5362">
        <v>0.7142857142857143</v>
      </c>
      <c r="S5362">
        <v>0</v>
      </c>
    </row>
    <row r="5363" spans="1:19" x14ac:dyDescent="0.2">
      <c r="A5363" t="s">
        <v>4549</v>
      </c>
      <c r="B5363" t="s">
        <v>4550</v>
      </c>
      <c r="C5363" t="s">
        <v>233</v>
      </c>
      <c r="D5363" t="s">
        <v>1000</v>
      </c>
      <c r="E5363" s="23">
        <v>42583</v>
      </c>
      <c r="F5363">
        <v>5</v>
      </c>
      <c r="G5363">
        <v>4</v>
      </c>
      <c r="H5363">
        <v>1.25</v>
      </c>
      <c r="I5363">
        <v>18</v>
      </c>
      <c r="J5363">
        <v>50</v>
      </c>
      <c r="K5363">
        <v>0.36</v>
      </c>
      <c r="L5363">
        <v>40</v>
      </c>
      <c r="M5363">
        <v>1.25</v>
      </c>
      <c r="N5363">
        <v>18</v>
      </c>
      <c r="P5363">
        <v>0</v>
      </c>
      <c r="Q5363">
        <v>0</v>
      </c>
      <c r="R5363" t="e">
        <v>#DIV/0!</v>
      </c>
      <c r="S5363">
        <v>0</v>
      </c>
    </row>
    <row r="5364" spans="1:19" x14ac:dyDescent="0.2">
      <c r="A5364" t="s">
        <v>3959</v>
      </c>
      <c r="B5364" t="s">
        <v>3960</v>
      </c>
      <c r="C5364" t="s">
        <v>219</v>
      </c>
      <c r="D5364" t="s">
        <v>1000</v>
      </c>
      <c r="E5364" s="23">
        <v>42583</v>
      </c>
      <c r="F5364">
        <v>0</v>
      </c>
      <c r="G5364">
        <v>0</v>
      </c>
      <c r="H5364" t="e">
        <v>#DIV/0!</v>
      </c>
      <c r="I5364">
        <v>0</v>
      </c>
      <c r="J5364">
        <v>0</v>
      </c>
      <c r="K5364" t="e">
        <v>#DIV/0!</v>
      </c>
      <c r="L5364">
        <v>0</v>
      </c>
      <c r="M5364" t="e">
        <v>#DIV/0!</v>
      </c>
      <c r="N5364">
        <v>0</v>
      </c>
      <c r="P5364">
        <v>0</v>
      </c>
      <c r="Q5364">
        <v>0</v>
      </c>
      <c r="R5364" t="e">
        <v>#DIV/0!</v>
      </c>
      <c r="S5364">
        <v>0</v>
      </c>
    </row>
    <row r="5365" spans="1:19" x14ac:dyDescent="0.2">
      <c r="A5365" t="s">
        <v>3688</v>
      </c>
      <c r="B5365" t="s">
        <v>3689</v>
      </c>
      <c r="C5365" t="s">
        <v>340</v>
      </c>
      <c r="D5365" t="s">
        <v>1000</v>
      </c>
      <c r="E5365" s="23">
        <v>42583</v>
      </c>
      <c r="F5365">
        <v>4</v>
      </c>
      <c r="G5365">
        <v>4</v>
      </c>
      <c r="H5365">
        <v>1</v>
      </c>
      <c r="I5365">
        <v>29</v>
      </c>
      <c r="J5365">
        <v>40</v>
      </c>
      <c r="K5365">
        <v>0.72499999999999998</v>
      </c>
      <c r="L5365">
        <v>40</v>
      </c>
      <c r="M5365">
        <v>1</v>
      </c>
      <c r="N5365">
        <v>29</v>
      </c>
      <c r="P5365">
        <v>0</v>
      </c>
      <c r="Q5365">
        <v>0</v>
      </c>
      <c r="R5365" t="e">
        <v>#DIV/0!</v>
      </c>
      <c r="S5365">
        <v>0</v>
      </c>
    </row>
    <row r="5366" spans="1:19" x14ac:dyDescent="0.2">
      <c r="A5366" t="s">
        <v>11234</v>
      </c>
      <c r="B5366" t="s">
        <v>11235</v>
      </c>
      <c r="C5366" t="s">
        <v>350</v>
      </c>
      <c r="D5366" t="s">
        <v>1000</v>
      </c>
      <c r="E5366" s="23">
        <v>42583</v>
      </c>
      <c r="F5366">
        <v>1</v>
      </c>
      <c r="G5366">
        <v>1</v>
      </c>
      <c r="H5366">
        <v>1</v>
      </c>
      <c r="I5366">
        <v>2</v>
      </c>
      <c r="J5366">
        <v>3</v>
      </c>
      <c r="K5366">
        <v>0.66666666666666663</v>
      </c>
      <c r="L5366">
        <v>3</v>
      </c>
      <c r="M5366">
        <v>1</v>
      </c>
      <c r="N5366">
        <v>2</v>
      </c>
      <c r="P5366">
        <v>0</v>
      </c>
      <c r="Q5366">
        <v>0</v>
      </c>
      <c r="R5366" t="e">
        <v>#DIV/0!</v>
      </c>
      <c r="S5366">
        <v>0</v>
      </c>
    </row>
    <row r="5367" spans="1:19" x14ac:dyDescent="0.2">
      <c r="A5367" t="s">
        <v>11236</v>
      </c>
      <c r="B5367" t="s">
        <v>11237</v>
      </c>
      <c r="C5367" t="s">
        <v>351</v>
      </c>
      <c r="D5367" t="s">
        <v>1000</v>
      </c>
      <c r="E5367" s="23">
        <v>42583</v>
      </c>
      <c r="F5367">
        <v>9</v>
      </c>
      <c r="G5367">
        <v>5</v>
      </c>
      <c r="H5367">
        <v>1.8</v>
      </c>
      <c r="I5367">
        <v>12</v>
      </c>
      <c r="J5367">
        <v>27</v>
      </c>
      <c r="K5367">
        <v>0.44444444444444442</v>
      </c>
      <c r="L5367">
        <v>15</v>
      </c>
      <c r="M5367">
        <v>1.8</v>
      </c>
      <c r="N5367">
        <v>12</v>
      </c>
      <c r="P5367">
        <v>0</v>
      </c>
      <c r="Q5367">
        <v>0</v>
      </c>
      <c r="R5367" t="e">
        <v>#DIV/0!</v>
      </c>
      <c r="S5367">
        <v>0</v>
      </c>
    </row>
    <row r="5368" spans="1:19" x14ac:dyDescent="0.2">
      <c r="A5368" t="s">
        <v>11158</v>
      </c>
      <c r="B5368" t="s">
        <v>11159</v>
      </c>
      <c r="C5368" t="s">
        <v>352</v>
      </c>
      <c r="D5368" t="s">
        <v>1000</v>
      </c>
      <c r="E5368" s="23">
        <v>42583</v>
      </c>
      <c r="F5368">
        <v>1</v>
      </c>
      <c r="G5368">
        <v>1</v>
      </c>
      <c r="H5368">
        <v>1</v>
      </c>
      <c r="I5368">
        <v>4</v>
      </c>
      <c r="J5368">
        <v>3</v>
      </c>
      <c r="K5368">
        <v>1.3333333333333333</v>
      </c>
      <c r="L5368">
        <v>3</v>
      </c>
      <c r="M5368">
        <v>1</v>
      </c>
      <c r="N5368">
        <v>4</v>
      </c>
      <c r="P5368">
        <v>0</v>
      </c>
      <c r="Q5368">
        <v>0</v>
      </c>
      <c r="R5368" t="e">
        <v>#DIV/0!</v>
      </c>
      <c r="S5368">
        <v>0</v>
      </c>
    </row>
    <row r="5369" spans="1:19" x14ac:dyDescent="0.2">
      <c r="A5369" t="s">
        <v>10159</v>
      </c>
      <c r="B5369" t="s">
        <v>10160</v>
      </c>
      <c r="C5369" t="s">
        <v>353</v>
      </c>
      <c r="D5369" t="s">
        <v>1000</v>
      </c>
      <c r="E5369" s="23">
        <v>42583</v>
      </c>
      <c r="F5369">
        <v>7</v>
      </c>
      <c r="G5369">
        <v>8</v>
      </c>
      <c r="H5369">
        <v>0.875</v>
      </c>
      <c r="I5369">
        <v>13</v>
      </c>
      <c r="J5369">
        <v>21</v>
      </c>
      <c r="K5369">
        <v>0.61904761904761907</v>
      </c>
      <c r="L5369">
        <v>24</v>
      </c>
      <c r="M5369">
        <v>0.875</v>
      </c>
      <c r="N5369">
        <v>13</v>
      </c>
      <c r="P5369">
        <v>0</v>
      </c>
      <c r="Q5369">
        <v>0</v>
      </c>
      <c r="R5369" t="e">
        <v>#DIV/0!</v>
      </c>
      <c r="S5369">
        <v>0</v>
      </c>
    </row>
    <row r="5370" spans="1:19" x14ac:dyDescent="0.2">
      <c r="A5370" t="s">
        <v>8572</v>
      </c>
      <c r="B5370" t="s">
        <v>8573</v>
      </c>
      <c r="C5370" t="s">
        <v>354</v>
      </c>
      <c r="D5370" t="s">
        <v>1000</v>
      </c>
      <c r="E5370" s="23">
        <v>42583</v>
      </c>
      <c r="F5370">
        <v>1</v>
      </c>
      <c r="G5370">
        <v>1</v>
      </c>
      <c r="H5370">
        <v>1</v>
      </c>
      <c r="I5370">
        <v>3</v>
      </c>
      <c r="J5370">
        <v>3</v>
      </c>
      <c r="K5370">
        <v>1</v>
      </c>
      <c r="L5370">
        <v>3</v>
      </c>
      <c r="M5370">
        <v>1</v>
      </c>
      <c r="N5370">
        <v>3</v>
      </c>
      <c r="P5370">
        <v>0</v>
      </c>
      <c r="Q5370">
        <v>0</v>
      </c>
      <c r="R5370" t="e">
        <v>#DIV/0!</v>
      </c>
      <c r="S5370">
        <v>0</v>
      </c>
    </row>
    <row r="5371" spans="1:19" x14ac:dyDescent="0.2">
      <c r="A5371" t="s">
        <v>6366</v>
      </c>
      <c r="B5371" t="s">
        <v>6367</v>
      </c>
      <c r="C5371" t="s">
        <v>355</v>
      </c>
      <c r="D5371" t="s">
        <v>1000</v>
      </c>
      <c r="E5371" s="23">
        <v>42583</v>
      </c>
      <c r="F5371">
        <v>4</v>
      </c>
      <c r="G5371">
        <v>6</v>
      </c>
      <c r="H5371">
        <v>0.66666666666666663</v>
      </c>
      <c r="I5371">
        <v>13</v>
      </c>
      <c r="J5371">
        <v>12</v>
      </c>
      <c r="K5371">
        <v>1.0833333333333333</v>
      </c>
      <c r="L5371">
        <v>18</v>
      </c>
      <c r="M5371">
        <v>0.66666666666666663</v>
      </c>
      <c r="N5371">
        <v>13</v>
      </c>
      <c r="P5371">
        <v>0</v>
      </c>
      <c r="Q5371">
        <v>0</v>
      </c>
      <c r="R5371" t="e">
        <v>#DIV/0!</v>
      </c>
      <c r="S5371">
        <v>0</v>
      </c>
    </row>
    <row r="5372" spans="1:19" x14ac:dyDescent="0.2">
      <c r="A5372" t="s">
        <v>11673</v>
      </c>
      <c r="B5372" t="s">
        <v>11674</v>
      </c>
      <c r="C5372" t="s">
        <v>198</v>
      </c>
      <c r="D5372" t="s">
        <v>1002</v>
      </c>
      <c r="E5372" s="23">
        <v>42583</v>
      </c>
      <c r="F5372">
        <v>2</v>
      </c>
      <c r="G5372">
        <v>4</v>
      </c>
      <c r="H5372">
        <v>0.5</v>
      </c>
      <c r="I5372">
        <v>4</v>
      </c>
      <c r="J5372">
        <v>8</v>
      </c>
      <c r="K5372">
        <v>0.5</v>
      </c>
      <c r="L5372">
        <v>18</v>
      </c>
      <c r="M5372">
        <v>0.44444444444444442</v>
      </c>
      <c r="N5372">
        <v>4</v>
      </c>
      <c r="P5372">
        <v>0</v>
      </c>
      <c r="Q5372">
        <v>0</v>
      </c>
      <c r="R5372" t="e">
        <v>#DIV/0!</v>
      </c>
      <c r="S5372">
        <v>0</v>
      </c>
    </row>
    <row r="5373" spans="1:19" x14ac:dyDescent="0.2">
      <c r="A5373" t="s">
        <v>11675</v>
      </c>
      <c r="B5373" t="s">
        <v>11676</v>
      </c>
      <c r="C5373" t="s">
        <v>199</v>
      </c>
      <c r="D5373" t="s">
        <v>1002</v>
      </c>
      <c r="E5373" s="23">
        <v>42583</v>
      </c>
      <c r="F5373">
        <v>19</v>
      </c>
      <c r="G5373">
        <v>17</v>
      </c>
      <c r="H5373">
        <v>1.1176470588235294</v>
      </c>
      <c r="I5373">
        <v>126</v>
      </c>
      <c r="J5373">
        <v>150</v>
      </c>
      <c r="K5373">
        <v>0.84</v>
      </c>
      <c r="L5373">
        <v>130</v>
      </c>
      <c r="M5373">
        <v>1.1538461538461537</v>
      </c>
      <c r="N5373">
        <v>124</v>
      </c>
      <c r="P5373">
        <v>0</v>
      </c>
      <c r="Q5373">
        <v>1</v>
      </c>
      <c r="R5373">
        <v>0</v>
      </c>
      <c r="S5373">
        <v>2</v>
      </c>
    </row>
    <row r="5374" spans="1:19" x14ac:dyDescent="0.2">
      <c r="A5374" t="s">
        <v>11677</v>
      </c>
      <c r="B5374" t="s">
        <v>11678</v>
      </c>
      <c r="C5374" t="s">
        <v>348</v>
      </c>
      <c r="D5374" t="s">
        <v>1002</v>
      </c>
      <c r="E5374" s="23">
        <v>42583</v>
      </c>
      <c r="F5374">
        <v>12</v>
      </c>
      <c r="G5374">
        <v>8</v>
      </c>
      <c r="H5374">
        <v>1.5</v>
      </c>
      <c r="I5374">
        <v>27</v>
      </c>
      <c r="J5374">
        <v>37</v>
      </c>
      <c r="K5374">
        <v>0.72972972972972971</v>
      </c>
      <c r="L5374">
        <v>25</v>
      </c>
      <c r="M5374">
        <v>1.48</v>
      </c>
      <c r="N5374">
        <v>27</v>
      </c>
      <c r="P5374">
        <v>0</v>
      </c>
      <c r="Q5374">
        <v>0</v>
      </c>
      <c r="R5374" t="e">
        <v>#DIV/0!</v>
      </c>
      <c r="S5374">
        <v>0</v>
      </c>
    </row>
    <row r="5375" spans="1:19" x14ac:dyDescent="0.2">
      <c r="A5375" t="s">
        <v>10925</v>
      </c>
      <c r="B5375" t="s">
        <v>10926</v>
      </c>
      <c r="C5375" t="s">
        <v>227</v>
      </c>
      <c r="D5375" t="s">
        <v>1002</v>
      </c>
      <c r="E5375" s="23">
        <v>42583</v>
      </c>
      <c r="F5375">
        <v>1</v>
      </c>
      <c r="G5375">
        <v>3</v>
      </c>
      <c r="H5375">
        <v>0.33333333333333331</v>
      </c>
      <c r="I5375">
        <v>5</v>
      </c>
      <c r="J5375">
        <v>5</v>
      </c>
      <c r="K5375">
        <v>1</v>
      </c>
      <c r="L5375">
        <v>15</v>
      </c>
      <c r="M5375">
        <v>0.33333333333333331</v>
      </c>
      <c r="N5375">
        <v>2</v>
      </c>
      <c r="P5375">
        <v>0</v>
      </c>
      <c r="Q5375">
        <v>0</v>
      </c>
      <c r="R5375" t="e">
        <v>#DIV/0!</v>
      </c>
      <c r="S5375">
        <v>3</v>
      </c>
    </row>
    <row r="5376" spans="1:19" x14ac:dyDescent="0.2">
      <c r="A5376" t="s">
        <v>10750</v>
      </c>
      <c r="B5376" t="s">
        <v>10751</v>
      </c>
      <c r="C5376" t="s">
        <v>203</v>
      </c>
      <c r="D5376" t="s">
        <v>1002</v>
      </c>
      <c r="E5376" s="23">
        <v>42583</v>
      </c>
      <c r="F5376">
        <v>11</v>
      </c>
      <c r="G5376">
        <v>13</v>
      </c>
      <c r="H5376">
        <v>0.84615384615384615</v>
      </c>
      <c r="I5376">
        <v>19</v>
      </c>
      <c r="J5376">
        <v>41</v>
      </c>
      <c r="K5376">
        <v>0.46341463414634149</v>
      </c>
      <c r="L5376">
        <v>49</v>
      </c>
      <c r="M5376">
        <v>0.83673469387755106</v>
      </c>
      <c r="N5376">
        <v>16</v>
      </c>
      <c r="P5376">
        <v>2</v>
      </c>
      <c r="Q5376">
        <v>3</v>
      </c>
      <c r="R5376">
        <v>0.66666666666666663</v>
      </c>
      <c r="S5376">
        <v>3</v>
      </c>
    </row>
    <row r="5377" spans="1:19" x14ac:dyDescent="0.2">
      <c r="A5377" t="s">
        <v>9903</v>
      </c>
      <c r="B5377" t="s">
        <v>9904</v>
      </c>
      <c r="C5377" t="s">
        <v>223</v>
      </c>
      <c r="D5377" t="s">
        <v>1002</v>
      </c>
      <c r="E5377" s="23">
        <v>42583</v>
      </c>
      <c r="F5377">
        <v>5</v>
      </c>
      <c r="G5377">
        <v>6</v>
      </c>
      <c r="H5377">
        <v>0.83333333333333337</v>
      </c>
      <c r="I5377">
        <v>56</v>
      </c>
      <c r="J5377">
        <v>75</v>
      </c>
      <c r="K5377">
        <v>0.7466666666666667</v>
      </c>
      <c r="L5377">
        <v>90</v>
      </c>
      <c r="M5377">
        <v>0.83333333333333337</v>
      </c>
      <c r="N5377">
        <v>52</v>
      </c>
      <c r="P5377">
        <v>0</v>
      </c>
      <c r="Q5377">
        <v>0</v>
      </c>
      <c r="R5377" t="e">
        <v>#DIV/0!</v>
      </c>
      <c r="S5377">
        <v>4</v>
      </c>
    </row>
    <row r="5378" spans="1:19" x14ac:dyDescent="0.2">
      <c r="A5378" t="s">
        <v>9521</v>
      </c>
      <c r="B5378" t="s">
        <v>9522</v>
      </c>
      <c r="C5378" t="s">
        <v>346</v>
      </c>
      <c r="D5378" t="s">
        <v>1002</v>
      </c>
      <c r="E5378" s="23">
        <v>42583</v>
      </c>
      <c r="F5378">
        <v>6</v>
      </c>
      <c r="G5378">
        <v>4</v>
      </c>
      <c r="H5378">
        <v>1.5</v>
      </c>
      <c r="I5378">
        <v>16</v>
      </c>
      <c r="J5378">
        <v>30</v>
      </c>
      <c r="K5378">
        <v>0.53333333333333333</v>
      </c>
      <c r="L5378">
        <v>24</v>
      </c>
      <c r="M5378">
        <v>1.25</v>
      </c>
      <c r="N5378">
        <v>16</v>
      </c>
      <c r="P5378">
        <v>0</v>
      </c>
      <c r="Q5378">
        <v>0</v>
      </c>
      <c r="R5378" t="e">
        <v>#DIV/0!</v>
      </c>
      <c r="S5378">
        <v>0</v>
      </c>
    </row>
    <row r="5379" spans="1:19" x14ac:dyDescent="0.2">
      <c r="A5379" t="s">
        <v>9162</v>
      </c>
      <c r="B5379" t="s">
        <v>9163</v>
      </c>
      <c r="C5379" t="s">
        <v>207</v>
      </c>
      <c r="D5379" t="s">
        <v>1002</v>
      </c>
      <c r="E5379" s="23">
        <v>42583</v>
      </c>
      <c r="F5379">
        <v>10</v>
      </c>
      <c r="G5379">
        <v>14</v>
      </c>
      <c r="H5379">
        <v>0.7142857142857143</v>
      </c>
      <c r="I5379">
        <v>67</v>
      </c>
      <c r="J5379">
        <v>75</v>
      </c>
      <c r="K5379">
        <v>0.89333333333333331</v>
      </c>
      <c r="L5379">
        <v>104</v>
      </c>
      <c r="M5379">
        <v>0.72115384615384615</v>
      </c>
      <c r="N5379">
        <v>61</v>
      </c>
      <c r="P5379">
        <v>6</v>
      </c>
      <c r="Q5379">
        <v>15</v>
      </c>
      <c r="R5379">
        <v>0.4</v>
      </c>
      <c r="S5379">
        <v>6</v>
      </c>
    </row>
    <row r="5380" spans="1:19" x14ac:dyDescent="0.2">
      <c r="A5380" t="s">
        <v>8323</v>
      </c>
      <c r="B5380" t="s">
        <v>8324</v>
      </c>
      <c r="C5380" t="s">
        <v>212</v>
      </c>
      <c r="D5380" t="s">
        <v>1002</v>
      </c>
      <c r="E5380" s="23">
        <v>42583</v>
      </c>
      <c r="F5380">
        <v>2</v>
      </c>
      <c r="G5380">
        <v>3</v>
      </c>
      <c r="H5380">
        <v>0.66666666666666663</v>
      </c>
      <c r="I5380">
        <v>9</v>
      </c>
      <c r="J5380">
        <v>18</v>
      </c>
      <c r="K5380">
        <v>0.5</v>
      </c>
      <c r="L5380">
        <v>25</v>
      </c>
      <c r="M5380">
        <v>0.72</v>
      </c>
      <c r="N5380">
        <v>6</v>
      </c>
      <c r="P5380">
        <v>2</v>
      </c>
      <c r="Q5380">
        <v>2</v>
      </c>
      <c r="R5380">
        <v>1</v>
      </c>
      <c r="S5380">
        <v>3</v>
      </c>
    </row>
    <row r="5381" spans="1:19" x14ac:dyDescent="0.2">
      <c r="A5381" t="s">
        <v>8022</v>
      </c>
      <c r="B5381" t="s">
        <v>8023</v>
      </c>
      <c r="C5381" t="s">
        <v>225</v>
      </c>
      <c r="D5381" t="s">
        <v>1002</v>
      </c>
      <c r="E5381" s="23">
        <v>42583</v>
      </c>
      <c r="F5381">
        <v>4</v>
      </c>
      <c r="G5381">
        <v>5</v>
      </c>
      <c r="H5381">
        <v>0.8</v>
      </c>
      <c r="I5381">
        <v>48</v>
      </c>
      <c r="J5381">
        <v>40</v>
      </c>
      <c r="K5381">
        <v>1.2</v>
      </c>
      <c r="L5381">
        <v>50</v>
      </c>
      <c r="M5381">
        <v>0.8</v>
      </c>
      <c r="N5381">
        <v>38</v>
      </c>
      <c r="P5381">
        <v>1</v>
      </c>
      <c r="Q5381">
        <v>1</v>
      </c>
      <c r="R5381">
        <v>1</v>
      </c>
      <c r="S5381">
        <v>10</v>
      </c>
    </row>
    <row r="5382" spans="1:19" x14ac:dyDescent="0.2">
      <c r="A5382" t="s">
        <v>7634</v>
      </c>
      <c r="B5382" t="s">
        <v>7635</v>
      </c>
      <c r="C5382" t="s">
        <v>901</v>
      </c>
      <c r="D5382" t="s">
        <v>1000</v>
      </c>
      <c r="E5382" s="23">
        <v>42583</v>
      </c>
      <c r="F5382">
        <v>5</v>
      </c>
      <c r="G5382">
        <v>5</v>
      </c>
      <c r="H5382">
        <v>1</v>
      </c>
      <c r="I5382">
        <v>18</v>
      </c>
      <c r="J5382">
        <v>15</v>
      </c>
      <c r="K5382">
        <v>1.2</v>
      </c>
      <c r="L5382">
        <v>15</v>
      </c>
      <c r="M5382">
        <v>1</v>
      </c>
      <c r="N5382">
        <v>16</v>
      </c>
      <c r="P5382">
        <v>2</v>
      </c>
      <c r="Q5382">
        <v>2</v>
      </c>
      <c r="R5382">
        <v>1</v>
      </c>
      <c r="S5382">
        <v>2</v>
      </c>
    </row>
    <row r="5383" spans="1:19" x14ac:dyDescent="0.2">
      <c r="A5383" t="s">
        <v>7082</v>
      </c>
      <c r="B5383" t="s">
        <v>7083</v>
      </c>
      <c r="C5383" t="s">
        <v>232</v>
      </c>
      <c r="D5383" t="s">
        <v>1002</v>
      </c>
      <c r="E5383" s="23">
        <v>42583</v>
      </c>
      <c r="F5383">
        <v>14</v>
      </c>
      <c r="G5383">
        <v>15</v>
      </c>
      <c r="H5383">
        <v>0.93333333333333335</v>
      </c>
      <c r="I5383">
        <v>167</v>
      </c>
      <c r="J5383">
        <v>162</v>
      </c>
      <c r="K5383">
        <v>1.0308641975308641</v>
      </c>
      <c r="L5383">
        <v>174</v>
      </c>
      <c r="M5383">
        <v>0.93103448275862066</v>
      </c>
      <c r="N5383">
        <v>167</v>
      </c>
      <c r="P5383">
        <v>0</v>
      </c>
      <c r="Q5383">
        <v>0</v>
      </c>
      <c r="R5383" t="e">
        <v>#DIV/0!</v>
      </c>
      <c r="S5383">
        <v>0</v>
      </c>
    </row>
    <row r="5384" spans="1:19" x14ac:dyDescent="0.2">
      <c r="A5384" t="s">
        <v>6716</v>
      </c>
      <c r="B5384" t="s">
        <v>6717</v>
      </c>
      <c r="C5384" t="s">
        <v>317</v>
      </c>
      <c r="D5384" t="s">
        <v>1002</v>
      </c>
      <c r="E5384" s="23">
        <v>42583</v>
      </c>
      <c r="F5384">
        <v>10</v>
      </c>
      <c r="G5384">
        <v>15</v>
      </c>
      <c r="H5384">
        <v>0.66666666666666663</v>
      </c>
      <c r="I5384">
        <v>31</v>
      </c>
      <c r="J5384">
        <v>30</v>
      </c>
      <c r="K5384">
        <v>1.0333333333333334</v>
      </c>
      <c r="L5384">
        <v>44</v>
      </c>
      <c r="M5384">
        <v>0.68181818181818177</v>
      </c>
      <c r="N5384">
        <v>31</v>
      </c>
      <c r="P5384">
        <v>1</v>
      </c>
      <c r="Q5384">
        <v>1</v>
      </c>
      <c r="R5384">
        <v>1</v>
      </c>
      <c r="S5384">
        <v>0</v>
      </c>
    </row>
    <row r="5385" spans="1:19" x14ac:dyDescent="0.2">
      <c r="A5385" t="s">
        <v>6292</v>
      </c>
      <c r="B5385" t="s">
        <v>6293</v>
      </c>
      <c r="C5385" t="s">
        <v>214</v>
      </c>
      <c r="D5385" t="s">
        <v>1002</v>
      </c>
      <c r="E5385" s="23">
        <v>42583</v>
      </c>
      <c r="F5385">
        <v>17</v>
      </c>
      <c r="G5385">
        <v>17</v>
      </c>
      <c r="H5385">
        <v>1</v>
      </c>
      <c r="I5385">
        <v>106</v>
      </c>
      <c r="J5385">
        <v>150</v>
      </c>
      <c r="K5385">
        <v>0.70666666666666667</v>
      </c>
      <c r="L5385">
        <v>145</v>
      </c>
      <c r="M5385">
        <v>1.0344827586206897</v>
      </c>
      <c r="N5385">
        <v>95</v>
      </c>
      <c r="P5385">
        <v>11</v>
      </c>
      <c r="Q5385">
        <v>14</v>
      </c>
      <c r="R5385">
        <v>0.7857142857142857</v>
      </c>
      <c r="S5385">
        <v>11</v>
      </c>
    </row>
    <row r="5386" spans="1:19" x14ac:dyDescent="0.2">
      <c r="A5386" t="s">
        <v>5514</v>
      </c>
      <c r="B5386" t="s">
        <v>5515</v>
      </c>
      <c r="C5386" t="s">
        <v>903</v>
      </c>
      <c r="D5386" t="s">
        <v>1000</v>
      </c>
      <c r="E5386" s="23">
        <v>42583</v>
      </c>
      <c r="F5386">
        <v>13</v>
      </c>
      <c r="G5386">
        <v>10</v>
      </c>
      <c r="H5386">
        <v>1.3</v>
      </c>
      <c r="I5386">
        <v>38</v>
      </c>
      <c r="J5386">
        <v>65</v>
      </c>
      <c r="K5386">
        <v>0.58461538461538465</v>
      </c>
      <c r="L5386">
        <v>50</v>
      </c>
      <c r="M5386">
        <v>1.3</v>
      </c>
      <c r="N5386">
        <v>34</v>
      </c>
      <c r="P5386">
        <v>0</v>
      </c>
      <c r="Q5386">
        <v>0</v>
      </c>
      <c r="R5386" t="e">
        <v>#DIV/0!</v>
      </c>
      <c r="S5386">
        <v>4</v>
      </c>
    </row>
    <row r="5387" spans="1:19" x14ac:dyDescent="0.2">
      <c r="A5387" t="s">
        <v>4899</v>
      </c>
      <c r="B5387" t="s">
        <v>4900</v>
      </c>
      <c r="C5387" t="s">
        <v>230</v>
      </c>
      <c r="D5387" t="s">
        <v>1002</v>
      </c>
      <c r="E5387" s="23">
        <v>42583</v>
      </c>
      <c r="F5387">
        <v>1</v>
      </c>
      <c r="G5387">
        <v>1</v>
      </c>
      <c r="H5387">
        <v>1</v>
      </c>
      <c r="I5387">
        <v>8</v>
      </c>
      <c r="J5387">
        <v>5</v>
      </c>
      <c r="K5387">
        <v>1.6</v>
      </c>
      <c r="L5387">
        <v>5</v>
      </c>
      <c r="M5387">
        <v>1</v>
      </c>
      <c r="N5387">
        <v>5</v>
      </c>
      <c r="P5387">
        <v>0</v>
      </c>
      <c r="Q5387">
        <v>3</v>
      </c>
      <c r="R5387">
        <v>0</v>
      </c>
      <c r="S5387">
        <v>3</v>
      </c>
    </row>
    <row r="5388" spans="1:19" x14ac:dyDescent="0.2">
      <c r="A5388" t="s">
        <v>4724</v>
      </c>
      <c r="B5388" t="s">
        <v>4725</v>
      </c>
      <c r="C5388" t="s">
        <v>234</v>
      </c>
      <c r="D5388" t="s">
        <v>1002</v>
      </c>
      <c r="E5388" s="23">
        <v>42583</v>
      </c>
      <c r="F5388">
        <v>5</v>
      </c>
      <c r="G5388">
        <v>4</v>
      </c>
      <c r="H5388">
        <v>1.25</v>
      </c>
      <c r="I5388">
        <v>18</v>
      </c>
      <c r="J5388">
        <v>50</v>
      </c>
      <c r="K5388">
        <v>0.36</v>
      </c>
      <c r="L5388">
        <v>40</v>
      </c>
      <c r="M5388">
        <v>1.25</v>
      </c>
      <c r="N5388">
        <v>18</v>
      </c>
      <c r="P5388">
        <v>0</v>
      </c>
      <c r="Q5388">
        <v>0</v>
      </c>
      <c r="R5388" t="e">
        <v>#DIV/0!</v>
      </c>
      <c r="S5388">
        <v>0</v>
      </c>
    </row>
    <row r="5389" spans="1:19" x14ac:dyDescent="0.2">
      <c r="A5389" t="s">
        <v>4374</v>
      </c>
      <c r="B5389" t="s">
        <v>4375</v>
      </c>
      <c r="C5389" t="s">
        <v>217</v>
      </c>
      <c r="D5389" t="s">
        <v>1002</v>
      </c>
      <c r="E5389" s="23">
        <v>42583</v>
      </c>
      <c r="F5389">
        <v>0</v>
      </c>
      <c r="G5389">
        <v>0</v>
      </c>
      <c r="H5389" t="e">
        <v>#DIV/0!</v>
      </c>
      <c r="I5389">
        <v>0</v>
      </c>
      <c r="J5389">
        <v>0</v>
      </c>
      <c r="K5389" t="e">
        <v>#DIV/0!</v>
      </c>
      <c r="L5389">
        <v>0</v>
      </c>
      <c r="M5389" t="e">
        <v>#DIV/0!</v>
      </c>
      <c r="N5389">
        <v>0</v>
      </c>
      <c r="P5389">
        <v>0</v>
      </c>
      <c r="Q5389">
        <v>0</v>
      </c>
      <c r="R5389" t="e">
        <v>#DIV/0!</v>
      </c>
      <c r="S5389">
        <v>0</v>
      </c>
    </row>
    <row r="5390" spans="1:19" x14ac:dyDescent="0.2">
      <c r="A5390" t="s">
        <v>3784</v>
      </c>
      <c r="B5390" t="s">
        <v>3785</v>
      </c>
      <c r="C5390" t="s">
        <v>342</v>
      </c>
      <c r="D5390" t="s">
        <v>1002</v>
      </c>
      <c r="E5390" s="23">
        <v>42583</v>
      </c>
      <c r="F5390">
        <v>4</v>
      </c>
      <c r="G5390">
        <v>4</v>
      </c>
      <c r="H5390">
        <v>1</v>
      </c>
      <c r="I5390">
        <v>29</v>
      </c>
      <c r="J5390">
        <v>40</v>
      </c>
      <c r="K5390">
        <v>0.72499999999999998</v>
      </c>
      <c r="L5390">
        <v>40</v>
      </c>
      <c r="M5390">
        <v>1</v>
      </c>
      <c r="N5390">
        <v>29</v>
      </c>
      <c r="P5390">
        <v>0</v>
      </c>
      <c r="Q5390">
        <v>0</v>
      </c>
      <c r="R5390" t="e">
        <v>#DIV/0!</v>
      </c>
      <c r="S5390">
        <v>0</v>
      </c>
    </row>
    <row r="5391" spans="1:19" x14ac:dyDescent="0.2">
      <c r="A5391" t="s">
        <v>3592</v>
      </c>
      <c r="B5391" t="s">
        <v>3593</v>
      </c>
      <c r="C5391" t="s">
        <v>220</v>
      </c>
      <c r="D5391" t="s">
        <v>1002</v>
      </c>
      <c r="E5391" s="23">
        <v>42583</v>
      </c>
      <c r="F5391">
        <v>16</v>
      </c>
      <c r="G5391">
        <v>16</v>
      </c>
      <c r="H5391">
        <v>1</v>
      </c>
      <c r="I5391">
        <v>35</v>
      </c>
      <c r="J5391">
        <v>44</v>
      </c>
      <c r="K5391">
        <v>0.79545454545454541</v>
      </c>
      <c r="L5391">
        <v>48</v>
      </c>
      <c r="M5391">
        <v>0.91666666666666663</v>
      </c>
      <c r="N5391">
        <v>26</v>
      </c>
      <c r="P5391">
        <v>2</v>
      </c>
      <c r="Q5391">
        <v>4</v>
      </c>
      <c r="R5391">
        <v>0.5</v>
      </c>
      <c r="S5391">
        <v>9</v>
      </c>
    </row>
    <row r="5392" spans="1:19" x14ac:dyDescent="0.2">
      <c r="A5392" t="s">
        <v>3067</v>
      </c>
      <c r="B5392" t="s">
        <v>3068</v>
      </c>
      <c r="C5392" t="s">
        <v>242</v>
      </c>
      <c r="D5392" t="s">
        <v>1000</v>
      </c>
      <c r="E5392" s="23">
        <v>42583</v>
      </c>
      <c r="F5392">
        <v>7</v>
      </c>
      <c r="G5392">
        <v>10</v>
      </c>
      <c r="H5392">
        <v>0.7</v>
      </c>
      <c r="I5392">
        <v>54</v>
      </c>
      <c r="J5392">
        <v>64</v>
      </c>
      <c r="K5392">
        <v>0.84375</v>
      </c>
      <c r="L5392">
        <v>81</v>
      </c>
      <c r="M5392">
        <v>0.79012345679012341</v>
      </c>
      <c r="N5392">
        <v>41</v>
      </c>
      <c r="P5392">
        <v>3</v>
      </c>
      <c r="Q5392">
        <v>15</v>
      </c>
      <c r="R5392">
        <v>0.2</v>
      </c>
      <c r="S5392">
        <v>13</v>
      </c>
    </row>
    <row r="5393" spans="1:19" x14ac:dyDescent="0.2">
      <c r="A5393" t="s">
        <v>2892</v>
      </c>
      <c r="B5393" t="s">
        <v>2893</v>
      </c>
      <c r="C5393" t="s">
        <v>2724</v>
      </c>
      <c r="D5393" t="s">
        <v>1000</v>
      </c>
      <c r="E5393" s="23">
        <v>42583</v>
      </c>
      <c r="F5393">
        <v>9</v>
      </c>
      <c r="G5393">
        <v>8</v>
      </c>
      <c r="H5393">
        <v>1.125</v>
      </c>
      <c r="I5393">
        <v>28</v>
      </c>
      <c r="J5393">
        <v>45</v>
      </c>
      <c r="K5393">
        <v>0.62222222222222223</v>
      </c>
      <c r="L5393">
        <v>40</v>
      </c>
      <c r="M5393">
        <v>1.125</v>
      </c>
      <c r="N5393">
        <v>25</v>
      </c>
      <c r="P5393">
        <v>0</v>
      </c>
      <c r="Q5393">
        <v>0</v>
      </c>
      <c r="R5393" t="e">
        <v>#DIV/0!</v>
      </c>
      <c r="S5393">
        <v>3</v>
      </c>
    </row>
    <row r="5394" spans="1:19" x14ac:dyDescent="0.2">
      <c r="A5394" t="s">
        <v>2647</v>
      </c>
      <c r="B5394" t="s">
        <v>2648</v>
      </c>
      <c r="C5394" t="s">
        <v>237</v>
      </c>
      <c r="D5394" t="s">
        <v>1000</v>
      </c>
      <c r="E5394" s="23">
        <v>42583</v>
      </c>
      <c r="F5394">
        <v>9</v>
      </c>
      <c r="G5394">
        <v>14</v>
      </c>
      <c r="H5394">
        <v>0.6428571428571429</v>
      </c>
      <c r="I5394">
        <v>48</v>
      </c>
      <c r="J5394">
        <v>61</v>
      </c>
      <c r="K5394">
        <v>0.78688524590163933</v>
      </c>
      <c r="L5394">
        <v>95</v>
      </c>
      <c r="M5394">
        <v>0.64210526315789473</v>
      </c>
      <c r="N5394">
        <v>35</v>
      </c>
      <c r="O5394">
        <v>1.0874999999999999</v>
      </c>
      <c r="P5394">
        <v>11</v>
      </c>
      <c r="Q5394">
        <v>12</v>
      </c>
      <c r="R5394">
        <v>0.91666666666666663</v>
      </c>
      <c r="S5394">
        <v>13</v>
      </c>
    </row>
    <row r="5395" spans="1:19" x14ac:dyDescent="0.2">
      <c r="A5395" t="s">
        <v>2472</v>
      </c>
      <c r="B5395" t="s">
        <v>2473</v>
      </c>
      <c r="C5395" t="s">
        <v>238</v>
      </c>
      <c r="D5395" t="s">
        <v>1000</v>
      </c>
      <c r="E5395" s="23">
        <v>42583</v>
      </c>
      <c r="F5395">
        <v>11</v>
      </c>
      <c r="G5395">
        <v>12</v>
      </c>
      <c r="H5395">
        <v>0.91666666666666663</v>
      </c>
      <c r="I5395">
        <v>30</v>
      </c>
      <c r="J5395">
        <v>34</v>
      </c>
      <c r="K5395">
        <v>0.88235294117647056</v>
      </c>
      <c r="L5395">
        <v>40</v>
      </c>
      <c r="M5395">
        <v>0.85</v>
      </c>
      <c r="N5395">
        <v>21</v>
      </c>
      <c r="O5395">
        <v>0.62427272727272731</v>
      </c>
      <c r="P5395">
        <v>2</v>
      </c>
      <c r="Q5395">
        <v>4</v>
      </c>
      <c r="R5395">
        <v>0.5</v>
      </c>
      <c r="S5395">
        <v>9</v>
      </c>
    </row>
    <row r="5396" spans="1:19" x14ac:dyDescent="0.2">
      <c r="A5396" t="s">
        <v>2299</v>
      </c>
      <c r="B5396" t="s">
        <v>2300</v>
      </c>
      <c r="C5396" t="s">
        <v>239</v>
      </c>
      <c r="D5396" t="s">
        <v>1000</v>
      </c>
      <c r="E5396" s="23">
        <v>42583</v>
      </c>
      <c r="F5396">
        <v>5</v>
      </c>
      <c r="G5396">
        <v>4</v>
      </c>
      <c r="H5396">
        <v>1.25</v>
      </c>
      <c r="I5396">
        <v>5</v>
      </c>
      <c r="J5396">
        <v>10</v>
      </c>
      <c r="K5396">
        <v>0.5</v>
      </c>
      <c r="L5396">
        <v>8</v>
      </c>
      <c r="M5396">
        <v>1.25</v>
      </c>
      <c r="N5396">
        <v>5</v>
      </c>
      <c r="O5396">
        <v>0.80700000000000005</v>
      </c>
      <c r="P5396">
        <v>0</v>
      </c>
      <c r="Q5396">
        <v>0</v>
      </c>
      <c r="R5396" t="e">
        <v>#DIV/0!</v>
      </c>
      <c r="S5396">
        <v>0</v>
      </c>
    </row>
    <row r="5397" spans="1:19" x14ac:dyDescent="0.2">
      <c r="A5397" t="s">
        <v>2124</v>
      </c>
      <c r="B5397" t="s">
        <v>2125</v>
      </c>
      <c r="C5397" t="s">
        <v>1988</v>
      </c>
      <c r="D5397" t="s">
        <v>1000</v>
      </c>
      <c r="E5397" s="23">
        <v>42583</v>
      </c>
      <c r="F5397">
        <v>10</v>
      </c>
      <c r="G5397">
        <v>10</v>
      </c>
      <c r="H5397">
        <v>1</v>
      </c>
      <c r="I5397">
        <v>30</v>
      </c>
      <c r="J5397">
        <v>40</v>
      </c>
      <c r="K5397">
        <v>0.75</v>
      </c>
      <c r="L5397">
        <v>40</v>
      </c>
      <c r="M5397">
        <v>1</v>
      </c>
      <c r="N5397">
        <v>27</v>
      </c>
      <c r="P5397">
        <v>2</v>
      </c>
      <c r="Q5397">
        <v>2</v>
      </c>
      <c r="R5397">
        <v>1</v>
      </c>
      <c r="S5397">
        <v>3</v>
      </c>
    </row>
    <row r="5398" spans="1:19" x14ac:dyDescent="0.2">
      <c r="A5398" t="s">
        <v>1876</v>
      </c>
      <c r="B5398" t="s">
        <v>1877</v>
      </c>
      <c r="C5398" t="s">
        <v>240</v>
      </c>
      <c r="D5398" t="s">
        <v>1000</v>
      </c>
      <c r="E5398" s="23">
        <v>42583</v>
      </c>
      <c r="F5398">
        <v>21</v>
      </c>
      <c r="G5398">
        <v>25</v>
      </c>
      <c r="H5398">
        <v>0.84</v>
      </c>
      <c r="I5398">
        <v>46</v>
      </c>
      <c r="J5398">
        <v>93</v>
      </c>
      <c r="K5398">
        <v>0.4946236559139785</v>
      </c>
      <c r="L5398">
        <v>106</v>
      </c>
      <c r="M5398">
        <v>0.87735849056603776</v>
      </c>
      <c r="N5398">
        <v>42</v>
      </c>
      <c r="P5398">
        <v>3</v>
      </c>
      <c r="Q5398">
        <v>4</v>
      </c>
      <c r="R5398">
        <v>0.75</v>
      </c>
      <c r="S5398">
        <v>4</v>
      </c>
    </row>
    <row r="5399" spans="1:19" x14ac:dyDescent="0.2">
      <c r="A5399" t="s">
        <v>1701</v>
      </c>
      <c r="B5399" t="s">
        <v>1702</v>
      </c>
      <c r="C5399" t="s">
        <v>241</v>
      </c>
      <c r="D5399" t="s">
        <v>1000</v>
      </c>
      <c r="E5399" s="23">
        <v>42583</v>
      </c>
      <c r="F5399">
        <v>63</v>
      </c>
      <c r="G5399">
        <v>60</v>
      </c>
      <c r="H5399">
        <v>1.05</v>
      </c>
      <c r="I5399">
        <v>543</v>
      </c>
      <c r="J5399">
        <v>627</v>
      </c>
      <c r="K5399">
        <v>0.86602870813397126</v>
      </c>
      <c r="L5399">
        <v>618</v>
      </c>
      <c r="M5399">
        <v>1.0145631067961165</v>
      </c>
      <c r="N5399">
        <v>528</v>
      </c>
      <c r="P5399">
        <v>6</v>
      </c>
      <c r="Q5399">
        <v>9</v>
      </c>
      <c r="R5399">
        <v>0.66666666666666663</v>
      </c>
      <c r="S5399">
        <v>15</v>
      </c>
    </row>
    <row r="5400" spans="1:19" x14ac:dyDescent="0.2">
      <c r="A5400" t="s">
        <v>1526</v>
      </c>
      <c r="B5400" t="s">
        <v>1527</v>
      </c>
      <c r="C5400" t="s">
        <v>318</v>
      </c>
      <c r="D5400" t="s">
        <v>1000</v>
      </c>
      <c r="E5400" s="23">
        <v>42583</v>
      </c>
      <c r="F5400">
        <v>23</v>
      </c>
      <c r="G5400">
        <v>22</v>
      </c>
      <c r="H5400">
        <v>1.0454545454545454</v>
      </c>
      <c r="I5400">
        <v>47</v>
      </c>
      <c r="J5400">
        <v>69</v>
      </c>
      <c r="K5400">
        <v>0.6811594202898551</v>
      </c>
      <c r="L5400">
        <v>66</v>
      </c>
      <c r="M5400">
        <v>1.0454545454545454</v>
      </c>
      <c r="N5400">
        <v>47</v>
      </c>
      <c r="P5400">
        <v>0</v>
      </c>
      <c r="Q5400">
        <v>0</v>
      </c>
      <c r="R5400" t="e">
        <v>#DIV/0!</v>
      </c>
      <c r="S5400">
        <v>0</v>
      </c>
    </row>
    <row r="5401" spans="1:19" x14ac:dyDescent="0.2">
      <c r="A5401" t="s">
        <v>1113</v>
      </c>
      <c r="B5401" t="s">
        <v>1200</v>
      </c>
      <c r="C5401" t="s">
        <v>235</v>
      </c>
      <c r="D5401" t="s">
        <v>1002</v>
      </c>
      <c r="E5401" s="23">
        <v>42583</v>
      </c>
      <c r="F5401">
        <v>158</v>
      </c>
      <c r="G5401">
        <v>165</v>
      </c>
      <c r="H5401">
        <v>0.95757575757575752</v>
      </c>
      <c r="I5401">
        <v>831</v>
      </c>
      <c r="J5401">
        <v>1043</v>
      </c>
      <c r="K5401">
        <v>0.79674017257909879</v>
      </c>
      <c r="L5401">
        <v>1094</v>
      </c>
      <c r="M5401">
        <v>0.95338208409506398</v>
      </c>
      <c r="N5401">
        <v>771</v>
      </c>
      <c r="P5401">
        <v>27</v>
      </c>
      <c r="Q5401">
        <v>46</v>
      </c>
      <c r="R5401">
        <v>0.58695652173913049</v>
      </c>
      <c r="S5401">
        <v>60</v>
      </c>
    </row>
    <row r="5402" spans="1:19" x14ac:dyDescent="0.2">
      <c r="A5402" t="s">
        <v>12076</v>
      </c>
      <c r="B5402" t="s">
        <v>12077</v>
      </c>
      <c r="C5402" t="s">
        <v>1051</v>
      </c>
      <c r="D5402" t="s">
        <v>1000</v>
      </c>
      <c r="E5402" s="23">
        <v>42583</v>
      </c>
      <c r="F5402">
        <v>1</v>
      </c>
      <c r="G5402">
        <v>3</v>
      </c>
      <c r="H5402">
        <v>0.33333333333333331</v>
      </c>
      <c r="I5402">
        <v>2</v>
      </c>
      <c r="J5402">
        <v>5</v>
      </c>
      <c r="K5402">
        <v>0.4</v>
      </c>
      <c r="L5402">
        <v>15</v>
      </c>
      <c r="M5402">
        <v>0.33333333333333331</v>
      </c>
      <c r="N5402">
        <v>2</v>
      </c>
      <c r="P5402">
        <v>0</v>
      </c>
      <c r="Q5402">
        <v>0</v>
      </c>
      <c r="R5402" t="e">
        <v>#DIV/0!</v>
      </c>
      <c r="S5402">
        <v>0</v>
      </c>
    </row>
    <row r="5403" spans="1:19" x14ac:dyDescent="0.2">
      <c r="A5403" t="s">
        <v>13265</v>
      </c>
      <c r="B5403" t="s">
        <v>13266</v>
      </c>
      <c r="C5403" t="s">
        <v>350</v>
      </c>
      <c r="D5403" t="s">
        <v>1002</v>
      </c>
      <c r="E5403" s="23">
        <v>42583</v>
      </c>
      <c r="F5403">
        <v>1</v>
      </c>
      <c r="G5403">
        <v>1</v>
      </c>
      <c r="H5403">
        <v>1</v>
      </c>
      <c r="I5403">
        <v>2</v>
      </c>
      <c r="J5403">
        <v>3</v>
      </c>
      <c r="K5403">
        <v>0.66666666666666663</v>
      </c>
      <c r="L5403">
        <v>3</v>
      </c>
      <c r="M5403">
        <v>1</v>
      </c>
      <c r="N5403">
        <v>2</v>
      </c>
      <c r="P5403">
        <v>0</v>
      </c>
      <c r="Q5403">
        <v>0</v>
      </c>
      <c r="R5403" t="e">
        <v>#DIV/0!</v>
      </c>
      <c r="S5403">
        <v>0</v>
      </c>
    </row>
    <row r="5404" spans="1:19" x14ac:dyDescent="0.2">
      <c r="A5404" t="s">
        <v>13442</v>
      </c>
      <c r="B5404" t="s">
        <v>13443</v>
      </c>
      <c r="C5404" t="s">
        <v>242</v>
      </c>
      <c r="D5404" t="s">
        <v>1002</v>
      </c>
      <c r="E5404" s="23">
        <v>42583</v>
      </c>
      <c r="F5404">
        <v>7</v>
      </c>
      <c r="G5404">
        <v>10</v>
      </c>
      <c r="H5404">
        <v>0.7</v>
      </c>
      <c r="I5404">
        <v>54</v>
      </c>
      <c r="J5404">
        <v>64</v>
      </c>
      <c r="K5404">
        <v>0.84375</v>
      </c>
      <c r="L5404">
        <v>81</v>
      </c>
      <c r="M5404">
        <v>0.79012345679012341</v>
      </c>
      <c r="N5404">
        <v>41</v>
      </c>
      <c r="P5404">
        <v>3</v>
      </c>
      <c r="Q5404">
        <v>15</v>
      </c>
      <c r="R5404">
        <v>0.2</v>
      </c>
      <c r="S5404">
        <v>13</v>
      </c>
    </row>
    <row r="5405" spans="1:19" x14ac:dyDescent="0.2">
      <c r="A5405" t="s">
        <v>13619</v>
      </c>
      <c r="B5405" t="s">
        <v>13620</v>
      </c>
      <c r="C5405" t="s">
        <v>237</v>
      </c>
      <c r="D5405" t="s">
        <v>1002</v>
      </c>
      <c r="E5405" s="23">
        <v>42583</v>
      </c>
      <c r="F5405">
        <v>9</v>
      </c>
      <c r="G5405">
        <v>14</v>
      </c>
      <c r="H5405">
        <v>0.6428571428571429</v>
      </c>
      <c r="I5405">
        <v>48</v>
      </c>
      <c r="J5405">
        <v>61</v>
      </c>
      <c r="K5405">
        <v>0.78688524590163933</v>
      </c>
      <c r="L5405">
        <v>95</v>
      </c>
      <c r="M5405">
        <v>0.64210526315789473</v>
      </c>
      <c r="N5405">
        <v>35</v>
      </c>
      <c r="O5405">
        <v>1.0874999999999999</v>
      </c>
      <c r="P5405">
        <v>11</v>
      </c>
      <c r="Q5405">
        <v>12</v>
      </c>
      <c r="R5405">
        <v>0.91666666666666663</v>
      </c>
      <c r="S5405">
        <v>13</v>
      </c>
    </row>
    <row r="5406" spans="1:19" x14ac:dyDescent="0.2">
      <c r="A5406" t="s">
        <v>13794</v>
      </c>
      <c r="B5406" t="s">
        <v>13795</v>
      </c>
      <c r="C5406" t="s">
        <v>238</v>
      </c>
      <c r="D5406" t="s">
        <v>1002</v>
      </c>
      <c r="E5406" s="23">
        <v>42583</v>
      </c>
      <c r="F5406">
        <v>11</v>
      </c>
      <c r="G5406">
        <v>12</v>
      </c>
      <c r="H5406">
        <v>0.91666666666666663</v>
      </c>
      <c r="I5406">
        <v>30</v>
      </c>
      <c r="J5406">
        <v>34</v>
      </c>
      <c r="K5406">
        <v>0.88235294117647056</v>
      </c>
      <c r="L5406">
        <v>40</v>
      </c>
      <c r="M5406">
        <v>0.85</v>
      </c>
      <c r="N5406">
        <v>21</v>
      </c>
      <c r="O5406">
        <v>0.62427272727272731</v>
      </c>
      <c r="P5406">
        <v>2</v>
      </c>
      <c r="Q5406">
        <v>4</v>
      </c>
      <c r="R5406">
        <v>0.5</v>
      </c>
      <c r="S5406">
        <v>9</v>
      </c>
    </row>
    <row r="5407" spans="1:19" x14ac:dyDescent="0.2">
      <c r="A5407" t="s">
        <v>13971</v>
      </c>
      <c r="B5407" t="s">
        <v>13972</v>
      </c>
      <c r="C5407" t="s">
        <v>239</v>
      </c>
      <c r="D5407" t="s">
        <v>1002</v>
      </c>
      <c r="E5407" s="23">
        <v>42583</v>
      </c>
      <c r="F5407">
        <v>5</v>
      </c>
      <c r="G5407">
        <v>4</v>
      </c>
      <c r="H5407">
        <v>1.25</v>
      </c>
      <c r="I5407">
        <v>5</v>
      </c>
      <c r="J5407">
        <v>10</v>
      </c>
      <c r="K5407">
        <v>0.5</v>
      </c>
      <c r="L5407">
        <v>8</v>
      </c>
      <c r="M5407">
        <v>1.25</v>
      </c>
      <c r="N5407">
        <v>5</v>
      </c>
      <c r="O5407">
        <v>0.80700000000000005</v>
      </c>
      <c r="P5407">
        <v>0</v>
      </c>
      <c r="Q5407">
        <v>0</v>
      </c>
      <c r="R5407" t="e">
        <v>#DIV/0!</v>
      </c>
      <c r="S5407">
        <v>0</v>
      </c>
    </row>
    <row r="5408" spans="1:19" x14ac:dyDescent="0.2">
      <c r="A5408" t="s">
        <v>14158</v>
      </c>
      <c r="B5408" t="s">
        <v>14159</v>
      </c>
      <c r="C5408" t="s">
        <v>240</v>
      </c>
      <c r="D5408" t="s">
        <v>1002</v>
      </c>
      <c r="E5408" s="23">
        <v>42583</v>
      </c>
      <c r="F5408">
        <v>21</v>
      </c>
      <c r="G5408">
        <v>25</v>
      </c>
      <c r="H5408">
        <v>0.84</v>
      </c>
      <c r="I5408">
        <v>46</v>
      </c>
      <c r="J5408">
        <v>93</v>
      </c>
      <c r="K5408">
        <v>0.4946236559139785</v>
      </c>
      <c r="L5408">
        <v>106</v>
      </c>
      <c r="M5408">
        <v>0.87735849056603776</v>
      </c>
      <c r="N5408">
        <v>42</v>
      </c>
      <c r="P5408">
        <v>3</v>
      </c>
      <c r="Q5408">
        <v>4</v>
      </c>
      <c r="R5408">
        <v>0.75</v>
      </c>
      <c r="S5408">
        <v>4</v>
      </c>
    </row>
    <row r="5409" spans="1:19" x14ac:dyDescent="0.2">
      <c r="A5409" t="s">
        <v>14335</v>
      </c>
      <c r="B5409" t="s">
        <v>14336</v>
      </c>
      <c r="C5409" t="s">
        <v>241</v>
      </c>
      <c r="D5409" t="s">
        <v>1002</v>
      </c>
      <c r="E5409" s="23">
        <v>42583</v>
      </c>
      <c r="F5409">
        <v>63</v>
      </c>
      <c r="G5409">
        <v>60</v>
      </c>
      <c r="H5409">
        <v>1.05</v>
      </c>
      <c r="I5409">
        <v>543</v>
      </c>
      <c r="J5409">
        <v>627</v>
      </c>
      <c r="K5409">
        <v>0.86602870813397126</v>
      </c>
      <c r="L5409">
        <v>618</v>
      </c>
      <c r="M5409">
        <v>1.0145631067961165</v>
      </c>
      <c r="N5409">
        <v>528</v>
      </c>
      <c r="P5409">
        <v>6</v>
      </c>
      <c r="Q5409">
        <v>9</v>
      </c>
      <c r="R5409">
        <v>0.66666666666666663</v>
      </c>
      <c r="S5409">
        <v>15</v>
      </c>
    </row>
    <row r="5410" spans="1:19" x14ac:dyDescent="0.2">
      <c r="A5410" t="s">
        <v>14447</v>
      </c>
      <c r="B5410" t="s">
        <v>14448</v>
      </c>
      <c r="C5410" t="s">
        <v>318</v>
      </c>
      <c r="D5410" t="s">
        <v>1002</v>
      </c>
      <c r="E5410" s="23">
        <v>42583</v>
      </c>
      <c r="F5410">
        <v>23</v>
      </c>
      <c r="G5410">
        <v>22</v>
      </c>
      <c r="H5410">
        <v>1.0454545454545454</v>
      </c>
      <c r="I5410">
        <v>47</v>
      </c>
      <c r="J5410">
        <v>69</v>
      </c>
      <c r="K5410">
        <v>0.6811594202898551</v>
      </c>
      <c r="L5410">
        <v>66</v>
      </c>
      <c r="M5410">
        <v>1.0454545454545454</v>
      </c>
      <c r="N5410">
        <v>47</v>
      </c>
      <c r="P5410">
        <v>0</v>
      </c>
      <c r="Q5410">
        <v>0</v>
      </c>
      <c r="R5410" t="e">
        <v>#DIV/0!</v>
      </c>
      <c r="S5410">
        <v>0</v>
      </c>
    </row>
    <row r="5411" spans="1:19" x14ac:dyDescent="0.2">
      <c r="A5411" t="s">
        <v>14664</v>
      </c>
      <c r="B5411" t="s">
        <v>14665</v>
      </c>
      <c r="C5411" t="s">
        <v>199</v>
      </c>
      <c r="D5411" t="s">
        <v>1000</v>
      </c>
      <c r="E5411" s="23">
        <v>42583</v>
      </c>
      <c r="F5411">
        <v>19</v>
      </c>
      <c r="G5411">
        <v>17</v>
      </c>
      <c r="H5411">
        <v>1.1176470588235294</v>
      </c>
      <c r="I5411">
        <v>126</v>
      </c>
      <c r="J5411">
        <v>150</v>
      </c>
      <c r="K5411">
        <v>0.84</v>
      </c>
      <c r="L5411">
        <v>130</v>
      </c>
      <c r="M5411">
        <v>1.1538461538461537</v>
      </c>
      <c r="N5411">
        <v>124</v>
      </c>
      <c r="P5411">
        <v>0</v>
      </c>
      <c r="Q5411">
        <v>1</v>
      </c>
      <c r="R5411">
        <v>0</v>
      </c>
      <c r="S5411">
        <v>2</v>
      </c>
    </row>
    <row r="5412" spans="1:19" x14ac:dyDescent="0.2">
      <c r="A5412" t="s">
        <v>14930</v>
      </c>
      <c r="B5412" t="s">
        <v>14931</v>
      </c>
      <c r="C5412" t="s">
        <v>200</v>
      </c>
      <c r="D5412" t="s">
        <v>1002</v>
      </c>
      <c r="E5412" s="23">
        <v>42583</v>
      </c>
      <c r="F5412">
        <v>8</v>
      </c>
      <c r="G5412">
        <v>8</v>
      </c>
      <c r="H5412">
        <v>1</v>
      </c>
      <c r="I5412">
        <v>7</v>
      </c>
      <c r="J5412">
        <v>40</v>
      </c>
      <c r="K5412">
        <v>0.17499999999999999</v>
      </c>
      <c r="L5412">
        <v>40</v>
      </c>
      <c r="M5412">
        <v>1</v>
      </c>
      <c r="N5412">
        <v>6</v>
      </c>
      <c r="P5412">
        <v>0</v>
      </c>
      <c r="Q5412">
        <v>0</v>
      </c>
      <c r="R5412" t="e">
        <v>#DIV/0!</v>
      </c>
      <c r="S5412">
        <v>1</v>
      </c>
    </row>
    <row r="5413" spans="1:19" x14ac:dyDescent="0.2">
      <c r="A5413" t="s">
        <v>15107</v>
      </c>
      <c r="B5413" t="s">
        <v>15108</v>
      </c>
      <c r="C5413" t="s">
        <v>202</v>
      </c>
      <c r="D5413" t="s">
        <v>1002</v>
      </c>
      <c r="E5413" s="23">
        <v>42583</v>
      </c>
      <c r="F5413">
        <v>11</v>
      </c>
      <c r="G5413">
        <v>9</v>
      </c>
      <c r="H5413">
        <v>1.2222222222222223</v>
      </c>
      <c r="I5413">
        <v>119</v>
      </c>
      <c r="J5413">
        <v>110</v>
      </c>
      <c r="K5413">
        <v>1.0818181818181818</v>
      </c>
      <c r="L5413">
        <v>90</v>
      </c>
      <c r="M5413">
        <v>1.2222222222222223</v>
      </c>
      <c r="N5413">
        <v>118</v>
      </c>
      <c r="P5413">
        <v>0</v>
      </c>
      <c r="Q5413">
        <v>1</v>
      </c>
      <c r="R5413">
        <v>0</v>
      </c>
      <c r="S5413">
        <v>1</v>
      </c>
    </row>
    <row r="5414" spans="1:19" x14ac:dyDescent="0.2">
      <c r="A5414" t="s">
        <v>15189</v>
      </c>
      <c r="B5414" t="s">
        <v>15190</v>
      </c>
      <c r="C5414" t="s">
        <v>348</v>
      </c>
      <c r="D5414" t="s">
        <v>1000</v>
      </c>
      <c r="E5414" s="23">
        <v>42583</v>
      </c>
      <c r="F5414">
        <v>12</v>
      </c>
      <c r="G5414">
        <v>8</v>
      </c>
      <c r="H5414">
        <v>1.5</v>
      </c>
      <c r="I5414">
        <v>27</v>
      </c>
      <c r="J5414">
        <v>37</v>
      </c>
      <c r="K5414">
        <v>0.72972972972972971</v>
      </c>
      <c r="L5414">
        <v>25</v>
      </c>
      <c r="M5414">
        <v>1.48</v>
      </c>
      <c r="N5414">
        <v>27</v>
      </c>
      <c r="P5414">
        <v>0</v>
      </c>
      <c r="Q5414">
        <v>0</v>
      </c>
      <c r="R5414" t="e">
        <v>#DIV/0!</v>
      </c>
      <c r="S5414">
        <v>0</v>
      </c>
    </row>
    <row r="5415" spans="1:19" x14ac:dyDescent="0.2">
      <c r="A5415" t="s">
        <v>15273</v>
      </c>
      <c r="B5415" t="s">
        <v>15274</v>
      </c>
      <c r="C5415" t="s">
        <v>347</v>
      </c>
      <c r="D5415" t="s">
        <v>1002</v>
      </c>
      <c r="E5415" s="23">
        <v>42583</v>
      </c>
      <c r="F5415">
        <v>3</v>
      </c>
      <c r="G5415">
        <v>3</v>
      </c>
      <c r="H5415">
        <v>1</v>
      </c>
      <c r="I5415">
        <v>15</v>
      </c>
      <c r="J5415">
        <v>10</v>
      </c>
      <c r="K5415">
        <v>1.5</v>
      </c>
      <c r="L5415">
        <v>10</v>
      </c>
      <c r="M5415">
        <v>1</v>
      </c>
      <c r="N5415">
        <v>15</v>
      </c>
      <c r="P5415">
        <v>0</v>
      </c>
      <c r="Q5415">
        <v>0</v>
      </c>
      <c r="R5415" t="e">
        <v>#DIV/0!</v>
      </c>
      <c r="S5415">
        <v>0</v>
      </c>
    </row>
    <row r="5416" spans="1:19" x14ac:dyDescent="0.2">
      <c r="A5416" t="s">
        <v>15349</v>
      </c>
      <c r="B5416" t="s">
        <v>15350</v>
      </c>
      <c r="C5416" t="s">
        <v>351</v>
      </c>
      <c r="D5416" t="s">
        <v>1002</v>
      </c>
      <c r="E5416" s="23">
        <v>42583</v>
      </c>
      <c r="F5416">
        <v>9</v>
      </c>
      <c r="G5416">
        <v>5</v>
      </c>
      <c r="H5416">
        <v>1.8</v>
      </c>
      <c r="I5416">
        <v>12</v>
      </c>
      <c r="J5416">
        <v>27</v>
      </c>
      <c r="K5416">
        <v>0.44444444444444442</v>
      </c>
      <c r="L5416">
        <v>15</v>
      </c>
      <c r="M5416">
        <v>1.8</v>
      </c>
      <c r="N5416">
        <v>12</v>
      </c>
      <c r="P5416">
        <v>0</v>
      </c>
      <c r="Q5416">
        <v>0</v>
      </c>
      <c r="R5416" t="e">
        <v>#DIV/0!</v>
      </c>
      <c r="S5416">
        <v>0</v>
      </c>
    </row>
    <row r="5417" spans="1:19" x14ac:dyDescent="0.2">
      <c r="A5417" t="s">
        <v>15473</v>
      </c>
      <c r="B5417" t="s">
        <v>15474</v>
      </c>
      <c r="C5417" t="s">
        <v>352</v>
      </c>
      <c r="D5417" t="s">
        <v>1002</v>
      </c>
      <c r="E5417" s="23">
        <v>42583</v>
      </c>
      <c r="F5417">
        <v>1</v>
      </c>
      <c r="G5417">
        <v>1</v>
      </c>
      <c r="H5417">
        <v>1</v>
      </c>
      <c r="I5417">
        <v>4</v>
      </c>
      <c r="J5417">
        <v>3</v>
      </c>
      <c r="K5417">
        <v>1.3333333333333333</v>
      </c>
      <c r="L5417">
        <v>3</v>
      </c>
      <c r="M5417">
        <v>1</v>
      </c>
      <c r="N5417">
        <v>4</v>
      </c>
      <c r="P5417">
        <v>0</v>
      </c>
      <c r="Q5417">
        <v>0</v>
      </c>
      <c r="R5417" t="e">
        <v>#DIV/0!</v>
      </c>
      <c r="S5417">
        <v>0</v>
      </c>
    </row>
    <row r="5418" spans="1:19" x14ac:dyDescent="0.2">
      <c r="A5418" t="s">
        <v>15634</v>
      </c>
      <c r="B5418" t="s">
        <v>15635</v>
      </c>
      <c r="C5418" t="s">
        <v>228</v>
      </c>
      <c r="D5418" t="s">
        <v>1002</v>
      </c>
      <c r="E5418" s="23">
        <v>42583</v>
      </c>
      <c r="F5418">
        <v>1</v>
      </c>
      <c r="G5418">
        <v>3</v>
      </c>
      <c r="H5418">
        <v>0.33333333333333331</v>
      </c>
      <c r="I5418">
        <v>5</v>
      </c>
      <c r="J5418">
        <v>5</v>
      </c>
      <c r="K5418">
        <v>1</v>
      </c>
      <c r="L5418">
        <v>15</v>
      </c>
      <c r="M5418">
        <v>0.33333333333333331</v>
      </c>
      <c r="N5418">
        <v>2</v>
      </c>
      <c r="P5418">
        <v>0</v>
      </c>
      <c r="Q5418">
        <v>0</v>
      </c>
      <c r="R5418" t="e">
        <v>#DIV/0!</v>
      </c>
      <c r="S5418">
        <v>3</v>
      </c>
    </row>
    <row r="5419" spans="1:19" x14ac:dyDescent="0.2">
      <c r="A5419" t="s">
        <v>15811</v>
      </c>
      <c r="B5419" t="s">
        <v>15812</v>
      </c>
      <c r="C5419" t="s">
        <v>227</v>
      </c>
      <c r="D5419" t="s">
        <v>1000</v>
      </c>
      <c r="E5419" s="23">
        <v>42583</v>
      </c>
      <c r="F5419">
        <v>1</v>
      </c>
      <c r="G5419">
        <v>3</v>
      </c>
      <c r="H5419">
        <v>0.33333333333333331</v>
      </c>
      <c r="I5419">
        <v>5</v>
      </c>
      <c r="J5419">
        <v>5</v>
      </c>
      <c r="K5419">
        <v>1</v>
      </c>
      <c r="L5419">
        <v>15</v>
      </c>
      <c r="M5419">
        <v>0.33333333333333331</v>
      </c>
      <c r="N5419">
        <v>2</v>
      </c>
      <c r="P5419">
        <v>0</v>
      </c>
      <c r="Q5419">
        <v>0</v>
      </c>
      <c r="R5419" t="e">
        <v>#DIV/0!</v>
      </c>
      <c r="S5419">
        <v>3</v>
      </c>
    </row>
    <row r="5420" spans="1:19" x14ac:dyDescent="0.2">
      <c r="A5420" t="s">
        <v>15988</v>
      </c>
      <c r="B5420" t="s">
        <v>15989</v>
      </c>
      <c r="C5420" t="s">
        <v>203</v>
      </c>
      <c r="D5420" t="s">
        <v>1000</v>
      </c>
      <c r="E5420" s="23">
        <v>42583</v>
      </c>
      <c r="F5420">
        <v>11</v>
      </c>
      <c r="G5420">
        <v>13</v>
      </c>
      <c r="H5420">
        <v>0.84615384615384615</v>
      </c>
      <c r="I5420">
        <v>19</v>
      </c>
      <c r="J5420">
        <v>41</v>
      </c>
      <c r="K5420">
        <v>0.46341463414634149</v>
      </c>
      <c r="L5420">
        <v>49</v>
      </c>
      <c r="M5420">
        <v>0.83673469387755106</v>
      </c>
      <c r="N5420">
        <v>16</v>
      </c>
      <c r="P5420">
        <v>2</v>
      </c>
      <c r="Q5420">
        <v>3</v>
      </c>
      <c r="R5420">
        <v>0.66666666666666663</v>
      </c>
      <c r="S5420">
        <v>3</v>
      </c>
    </row>
    <row r="5421" spans="1:19" x14ac:dyDescent="0.2">
      <c r="A5421" t="s">
        <v>16167</v>
      </c>
      <c r="B5421" t="s">
        <v>16168</v>
      </c>
      <c r="C5421" t="s">
        <v>205</v>
      </c>
      <c r="D5421" t="s">
        <v>1002</v>
      </c>
      <c r="E5421" s="23">
        <v>42583</v>
      </c>
      <c r="F5421">
        <v>0</v>
      </c>
      <c r="G5421">
        <v>0</v>
      </c>
      <c r="H5421" t="e">
        <v>#DIV/0!</v>
      </c>
      <c r="I5421">
        <v>0</v>
      </c>
      <c r="J5421">
        <v>0</v>
      </c>
      <c r="K5421" t="e">
        <v>#DIV/0!</v>
      </c>
      <c r="L5421">
        <v>0</v>
      </c>
      <c r="M5421" t="e">
        <v>#DIV/0!</v>
      </c>
      <c r="N5421">
        <v>0</v>
      </c>
      <c r="P5421">
        <v>0</v>
      </c>
      <c r="Q5421">
        <v>0</v>
      </c>
      <c r="R5421" t="e">
        <v>#DIV/0!</v>
      </c>
      <c r="S5421">
        <v>0</v>
      </c>
    </row>
    <row r="5422" spans="1:19" x14ac:dyDescent="0.2">
      <c r="A5422" t="s">
        <v>16344</v>
      </c>
      <c r="B5422" t="s">
        <v>16345</v>
      </c>
      <c r="C5422" t="s">
        <v>204</v>
      </c>
      <c r="D5422" t="s">
        <v>1002</v>
      </c>
      <c r="E5422" s="23">
        <v>42583</v>
      </c>
      <c r="F5422">
        <v>4</v>
      </c>
      <c r="G5422">
        <v>5</v>
      </c>
      <c r="H5422">
        <v>0.8</v>
      </c>
      <c r="I5422">
        <v>6</v>
      </c>
      <c r="J5422">
        <v>20</v>
      </c>
      <c r="K5422">
        <v>0.3</v>
      </c>
      <c r="L5422">
        <v>25</v>
      </c>
      <c r="M5422">
        <v>0.8</v>
      </c>
      <c r="N5422">
        <v>3</v>
      </c>
      <c r="P5422">
        <v>2</v>
      </c>
      <c r="Q5422">
        <v>3</v>
      </c>
      <c r="R5422">
        <v>0.66666666666666663</v>
      </c>
      <c r="S5422">
        <v>3</v>
      </c>
    </row>
    <row r="5423" spans="1:19" x14ac:dyDescent="0.2">
      <c r="A5423" t="s">
        <v>16485</v>
      </c>
      <c r="B5423" t="s">
        <v>16486</v>
      </c>
      <c r="C5423" t="s">
        <v>353</v>
      </c>
      <c r="D5423" t="s">
        <v>1002</v>
      </c>
      <c r="E5423" s="23">
        <v>42583</v>
      </c>
      <c r="F5423">
        <v>7</v>
      </c>
      <c r="G5423">
        <v>8</v>
      </c>
      <c r="H5423">
        <v>0.875</v>
      </c>
      <c r="I5423">
        <v>13</v>
      </c>
      <c r="J5423">
        <v>21</v>
      </c>
      <c r="K5423">
        <v>0.61904761904761907</v>
      </c>
      <c r="L5423">
        <v>24</v>
      </c>
      <c r="M5423">
        <v>0.875</v>
      </c>
      <c r="N5423">
        <v>13</v>
      </c>
      <c r="P5423">
        <v>0</v>
      </c>
      <c r="Q5423">
        <v>0</v>
      </c>
      <c r="R5423" t="e">
        <v>#DIV/0!</v>
      </c>
      <c r="S5423">
        <v>0</v>
      </c>
    </row>
    <row r="5424" spans="1:19" x14ac:dyDescent="0.2">
      <c r="A5424" t="s">
        <v>16662</v>
      </c>
      <c r="B5424" t="s">
        <v>16663</v>
      </c>
      <c r="C5424" t="s">
        <v>223</v>
      </c>
      <c r="D5424" t="s">
        <v>1000</v>
      </c>
      <c r="E5424" s="23">
        <v>42583</v>
      </c>
      <c r="F5424">
        <v>5</v>
      </c>
      <c r="G5424">
        <v>6</v>
      </c>
      <c r="H5424">
        <v>0.83333333333333337</v>
      </c>
      <c r="I5424">
        <v>56</v>
      </c>
      <c r="J5424">
        <v>75</v>
      </c>
      <c r="K5424">
        <v>0.7466666666666667</v>
      </c>
      <c r="L5424">
        <v>90</v>
      </c>
      <c r="M5424">
        <v>0.83333333333333337</v>
      </c>
      <c r="N5424">
        <v>52</v>
      </c>
      <c r="P5424">
        <v>0</v>
      </c>
      <c r="Q5424">
        <v>0</v>
      </c>
      <c r="R5424" t="e">
        <v>#DIV/0!</v>
      </c>
      <c r="S5424">
        <v>4</v>
      </c>
    </row>
    <row r="5425" spans="1:19" x14ac:dyDescent="0.2">
      <c r="A5425" t="s">
        <v>16841</v>
      </c>
      <c r="B5425" t="s">
        <v>16842</v>
      </c>
      <c r="C5425" t="s">
        <v>224</v>
      </c>
      <c r="D5425" t="s">
        <v>1002</v>
      </c>
      <c r="E5425" s="23">
        <v>42583</v>
      </c>
      <c r="F5425">
        <v>5</v>
      </c>
      <c r="G5425">
        <v>6</v>
      </c>
      <c r="H5425">
        <v>0.83333333333333337</v>
      </c>
      <c r="I5425">
        <v>56</v>
      </c>
      <c r="J5425">
        <v>75</v>
      </c>
      <c r="K5425">
        <v>0.7466666666666667</v>
      </c>
      <c r="L5425">
        <v>90</v>
      </c>
      <c r="M5425">
        <v>0.83333333333333337</v>
      </c>
      <c r="N5425">
        <v>52</v>
      </c>
      <c r="P5425">
        <v>0</v>
      </c>
      <c r="Q5425">
        <v>0</v>
      </c>
      <c r="R5425" t="e">
        <v>#DIV/0!</v>
      </c>
      <c r="S5425">
        <v>4</v>
      </c>
    </row>
    <row r="5426" spans="1:19" x14ac:dyDescent="0.2">
      <c r="A5426" t="s">
        <v>16967</v>
      </c>
      <c r="B5426" t="s">
        <v>16968</v>
      </c>
      <c r="C5426" t="s">
        <v>346</v>
      </c>
      <c r="D5426" t="s">
        <v>1000</v>
      </c>
      <c r="E5426" s="23">
        <v>42583</v>
      </c>
      <c r="F5426">
        <v>6</v>
      </c>
      <c r="G5426">
        <v>4</v>
      </c>
      <c r="H5426">
        <v>1.5</v>
      </c>
      <c r="I5426">
        <v>16</v>
      </c>
      <c r="J5426">
        <v>30</v>
      </c>
      <c r="K5426">
        <v>0.53333333333333333</v>
      </c>
      <c r="L5426">
        <v>24</v>
      </c>
      <c r="M5426">
        <v>1.25</v>
      </c>
      <c r="N5426">
        <v>16</v>
      </c>
      <c r="P5426">
        <v>0</v>
      </c>
      <c r="Q5426">
        <v>0</v>
      </c>
      <c r="R5426" t="e">
        <v>#DIV/0!</v>
      </c>
      <c r="S5426">
        <v>0</v>
      </c>
    </row>
    <row r="5427" spans="1:19" x14ac:dyDescent="0.2">
      <c r="A5427" t="s">
        <v>17063</v>
      </c>
      <c r="B5427" t="s">
        <v>17064</v>
      </c>
      <c r="C5427" t="s">
        <v>345</v>
      </c>
      <c r="D5427" t="s">
        <v>1002</v>
      </c>
      <c r="E5427" s="23">
        <v>42583</v>
      </c>
      <c r="F5427">
        <v>6</v>
      </c>
      <c r="G5427">
        <v>4</v>
      </c>
      <c r="H5427">
        <v>1.5</v>
      </c>
      <c r="I5427">
        <v>16</v>
      </c>
      <c r="J5427">
        <v>30</v>
      </c>
      <c r="K5427">
        <v>0.53333333333333333</v>
      </c>
      <c r="L5427">
        <v>24</v>
      </c>
      <c r="M5427">
        <v>1.25</v>
      </c>
      <c r="N5427">
        <v>16</v>
      </c>
      <c r="P5427">
        <v>0</v>
      </c>
      <c r="Q5427">
        <v>0</v>
      </c>
      <c r="R5427" t="e">
        <v>#DIV/0!</v>
      </c>
      <c r="S5427">
        <v>0</v>
      </c>
    </row>
    <row r="5428" spans="1:19" x14ac:dyDescent="0.2">
      <c r="A5428" t="s">
        <v>17278</v>
      </c>
      <c r="B5428" t="s">
        <v>17279</v>
      </c>
      <c r="C5428" t="s">
        <v>225</v>
      </c>
      <c r="D5428" t="s">
        <v>1000</v>
      </c>
      <c r="E5428" s="23">
        <v>42583</v>
      </c>
      <c r="F5428">
        <v>4</v>
      </c>
      <c r="G5428">
        <v>5</v>
      </c>
      <c r="H5428">
        <v>0.8</v>
      </c>
      <c r="I5428">
        <v>48</v>
      </c>
      <c r="J5428">
        <v>40</v>
      </c>
      <c r="K5428">
        <v>1.2</v>
      </c>
      <c r="L5428">
        <v>50</v>
      </c>
      <c r="M5428">
        <v>0.8</v>
      </c>
      <c r="N5428">
        <v>38</v>
      </c>
      <c r="P5428">
        <v>1</v>
      </c>
      <c r="Q5428">
        <v>1</v>
      </c>
      <c r="R5428">
        <v>1</v>
      </c>
      <c r="S5428">
        <v>10</v>
      </c>
    </row>
    <row r="5429" spans="1:19" x14ac:dyDescent="0.2">
      <c r="A5429" t="s">
        <v>17485</v>
      </c>
      <c r="B5429" t="s">
        <v>17486</v>
      </c>
      <c r="C5429" t="s">
        <v>226</v>
      </c>
      <c r="D5429" t="s">
        <v>1002</v>
      </c>
      <c r="E5429" s="23">
        <v>42583</v>
      </c>
      <c r="F5429">
        <v>4</v>
      </c>
      <c r="G5429">
        <v>5</v>
      </c>
      <c r="H5429">
        <v>0.8</v>
      </c>
      <c r="I5429">
        <v>48</v>
      </c>
      <c r="J5429">
        <v>40</v>
      </c>
      <c r="K5429">
        <v>1.2</v>
      </c>
      <c r="L5429">
        <v>50</v>
      </c>
      <c r="M5429">
        <v>0.8</v>
      </c>
      <c r="N5429">
        <v>38</v>
      </c>
      <c r="P5429">
        <v>1</v>
      </c>
      <c r="Q5429">
        <v>1</v>
      </c>
      <c r="R5429">
        <v>1</v>
      </c>
      <c r="S5429">
        <v>10</v>
      </c>
    </row>
    <row r="5430" spans="1:19" x14ac:dyDescent="0.2">
      <c r="A5430" t="s">
        <v>17662</v>
      </c>
      <c r="B5430" t="s">
        <v>17663</v>
      </c>
      <c r="C5430" t="s">
        <v>232</v>
      </c>
      <c r="D5430" t="s">
        <v>1000</v>
      </c>
      <c r="E5430" s="23">
        <v>42583</v>
      </c>
      <c r="F5430">
        <v>14</v>
      </c>
      <c r="G5430">
        <v>15</v>
      </c>
      <c r="H5430">
        <v>0.93333333333333335</v>
      </c>
      <c r="I5430">
        <v>167</v>
      </c>
      <c r="J5430">
        <v>162</v>
      </c>
      <c r="K5430">
        <v>1.0308641975308641</v>
      </c>
      <c r="L5430">
        <v>174</v>
      </c>
      <c r="M5430">
        <v>0.93103448275862066</v>
      </c>
      <c r="N5430">
        <v>167</v>
      </c>
      <c r="P5430">
        <v>0</v>
      </c>
      <c r="Q5430">
        <v>0</v>
      </c>
      <c r="R5430" t="e">
        <v>#DIV/0!</v>
      </c>
      <c r="S5430">
        <v>0</v>
      </c>
    </row>
    <row r="5431" spans="1:19" x14ac:dyDescent="0.2">
      <c r="A5431" t="s">
        <v>17859</v>
      </c>
      <c r="B5431" t="s">
        <v>17860</v>
      </c>
      <c r="C5431" t="s">
        <v>231</v>
      </c>
      <c r="D5431" t="s">
        <v>1002</v>
      </c>
      <c r="E5431" s="23">
        <v>42583</v>
      </c>
      <c r="F5431">
        <v>14</v>
      </c>
      <c r="G5431">
        <v>15</v>
      </c>
      <c r="H5431">
        <v>0.93333333333333335</v>
      </c>
      <c r="I5431">
        <v>167</v>
      </c>
      <c r="J5431">
        <v>162</v>
      </c>
      <c r="K5431">
        <v>1.0308641975308641</v>
      </c>
      <c r="L5431">
        <v>174</v>
      </c>
      <c r="M5431">
        <v>0.93103448275862066</v>
      </c>
      <c r="N5431">
        <v>167</v>
      </c>
      <c r="P5431">
        <v>0</v>
      </c>
      <c r="Q5431">
        <v>0</v>
      </c>
      <c r="R5431" t="e">
        <v>#DIV/0!</v>
      </c>
      <c r="S5431">
        <v>0</v>
      </c>
    </row>
    <row r="5432" spans="1:19" x14ac:dyDescent="0.2">
      <c r="A5432" t="s">
        <v>18036</v>
      </c>
      <c r="B5432" t="s">
        <v>18037</v>
      </c>
      <c r="C5432" t="s">
        <v>317</v>
      </c>
      <c r="D5432" t="s">
        <v>1000</v>
      </c>
      <c r="E5432" s="23">
        <v>42583</v>
      </c>
      <c r="F5432">
        <v>10</v>
      </c>
      <c r="G5432">
        <v>15</v>
      </c>
      <c r="H5432">
        <v>0.66666666666666663</v>
      </c>
      <c r="I5432">
        <v>31</v>
      </c>
      <c r="J5432">
        <v>30</v>
      </c>
      <c r="K5432">
        <v>1.0333333333333334</v>
      </c>
      <c r="L5432">
        <v>44</v>
      </c>
      <c r="M5432">
        <v>0.68181818181818177</v>
      </c>
      <c r="N5432">
        <v>31</v>
      </c>
      <c r="P5432">
        <v>1</v>
      </c>
      <c r="Q5432">
        <v>1</v>
      </c>
      <c r="R5432">
        <v>1</v>
      </c>
      <c r="S5432">
        <v>0</v>
      </c>
    </row>
    <row r="5433" spans="1:19" x14ac:dyDescent="0.2">
      <c r="A5433" t="s">
        <v>18215</v>
      </c>
      <c r="B5433" t="s">
        <v>18216</v>
      </c>
      <c r="C5433" t="s">
        <v>316</v>
      </c>
      <c r="D5433" t="s">
        <v>1002</v>
      </c>
      <c r="E5433" s="23">
        <v>42583</v>
      </c>
      <c r="F5433">
        <v>6</v>
      </c>
      <c r="G5433">
        <v>9</v>
      </c>
      <c r="H5433">
        <v>0.66666666666666663</v>
      </c>
      <c r="I5433">
        <v>18</v>
      </c>
      <c r="J5433">
        <v>18</v>
      </c>
      <c r="K5433">
        <v>1</v>
      </c>
      <c r="L5433">
        <v>26</v>
      </c>
      <c r="M5433">
        <v>0.69230769230769229</v>
      </c>
      <c r="N5433">
        <v>18</v>
      </c>
      <c r="P5433">
        <v>1</v>
      </c>
      <c r="Q5433">
        <v>1</v>
      </c>
      <c r="R5433">
        <v>1</v>
      </c>
      <c r="S5433">
        <v>0</v>
      </c>
    </row>
    <row r="5434" spans="1:19" x14ac:dyDescent="0.2">
      <c r="A5434" t="s">
        <v>18291</v>
      </c>
      <c r="B5434" t="s">
        <v>18292</v>
      </c>
      <c r="C5434" t="s">
        <v>355</v>
      </c>
      <c r="D5434" t="s">
        <v>1002</v>
      </c>
      <c r="E5434" s="23">
        <v>42583</v>
      </c>
      <c r="F5434">
        <v>4</v>
      </c>
      <c r="G5434">
        <v>6</v>
      </c>
      <c r="H5434">
        <v>0.66666666666666663</v>
      </c>
      <c r="I5434">
        <v>13</v>
      </c>
      <c r="J5434">
        <v>12</v>
      </c>
      <c r="K5434">
        <v>1.0833333333333333</v>
      </c>
      <c r="L5434">
        <v>18</v>
      </c>
      <c r="M5434">
        <v>0.66666666666666663</v>
      </c>
      <c r="N5434">
        <v>13</v>
      </c>
      <c r="P5434">
        <v>0</v>
      </c>
      <c r="Q5434">
        <v>0</v>
      </c>
      <c r="R5434" t="e">
        <v>#DIV/0!</v>
      </c>
      <c r="S5434">
        <v>0</v>
      </c>
    </row>
    <row r="5435" spans="1:19" x14ac:dyDescent="0.2">
      <c r="A5435" t="s">
        <v>18468</v>
      </c>
      <c r="B5435" t="s">
        <v>18469</v>
      </c>
      <c r="C5435" t="s">
        <v>214</v>
      </c>
      <c r="D5435" t="s">
        <v>1000</v>
      </c>
      <c r="E5435" s="23">
        <v>42583</v>
      </c>
      <c r="F5435">
        <v>17</v>
      </c>
      <c r="G5435">
        <v>17</v>
      </c>
      <c r="H5435">
        <v>1</v>
      </c>
      <c r="I5435">
        <v>106</v>
      </c>
      <c r="J5435">
        <v>150</v>
      </c>
      <c r="K5435">
        <v>0.70666666666666667</v>
      </c>
      <c r="L5435">
        <v>145</v>
      </c>
      <c r="M5435">
        <v>1.0344827586206897</v>
      </c>
      <c r="N5435">
        <v>95</v>
      </c>
      <c r="P5435">
        <v>11</v>
      </c>
      <c r="Q5435">
        <v>14</v>
      </c>
      <c r="R5435">
        <v>0.7857142857142857</v>
      </c>
      <c r="S5435">
        <v>11</v>
      </c>
    </row>
    <row r="5436" spans="1:19" x14ac:dyDescent="0.2">
      <c r="A5436" t="s">
        <v>18647</v>
      </c>
      <c r="B5436" t="s">
        <v>18648</v>
      </c>
      <c r="C5436" t="s">
        <v>215</v>
      </c>
      <c r="D5436" t="s">
        <v>1002</v>
      </c>
      <c r="E5436" s="23">
        <v>42583</v>
      </c>
      <c r="F5436">
        <v>6</v>
      </c>
      <c r="G5436">
        <v>7</v>
      </c>
      <c r="H5436">
        <v>0.8571428571428571</v>
      </c>
      <c r="I5436">
        <v>31</v>
      </c>
      <c r="J5436">
        <v>40</v>
      </c>
      <c r="K5436">
        <v>0.77500000000000002</v>
      </c>
      <c r="L5436">
        <v>45</v>
      </c>
      <c r="M5436">
        <v>0.88888888888888884</v>
      </c>
      <c r="N5436">
        <v>20</v>
      </c>
      <c r="O5436">
        <v>1.2</v>
      </c>
      <c r="P5436">
        <v>6</v>
      </c>
      <c r="Q5436">
        <v>7</v>
      </c>
      <c r="R5436">
        <v>0.8571428571428571</v>
      </c>
      <c r="S5436">
        <v>11</v>
      </c>
    </row>
    <row r="5437" spans="1:19" x14ac:dyDescent="0.2">
      <c r="A5437" t="s">
        <v>18824</v>
      </c>
      <c r="B5437" t="s">
        <v>18825</v>
      </c>
      <c r="C5437" t="s">
        <v>216</v>
      </c>
      <c r="D5437" t="s">
        <v>1002</v>
      </c>
      <c r="E5437" s="23">
        <v>42583</v>
      </c>
      <c r="F5437">
        <v>11</v>
      </c>
      <c r="G5437">
        <v>10</v>
      </c>
      <c r="H5437">
        <v>1.1000000000000001</v>
      </c>
      <c r="I5437">
        <v>75</v>
      </c>
      <c r="J5437">
        <v>110</v>
      </c>
      <c r="K5437">
        <v>0.68181818181818177</v>
      </c>
      <c r="L5437">
        <v>100</v>
      </c>
      <c r="M5437">
        <v>1.1000000000000001</v>
      </c>
      <c r="N5437">
        <v>75</v>
      </c>
      <c r="P5437">
        <v>5</v>
      </c>
      <c r="Q5437">
        <v>7</v>
      </c>
      <c r="R5437">
        <v>0.7142857142857143</v>
      </c>
      <c r="S5437">
        <v>0</v>
      </c>
    </row>
    <row r="5438" spans="1:19" x14ac:dyDescent="0.2">
      <c r="A5438" t="s">
        <v>19001</v>
      </c>
      <c r="B5438" t="s">
        <v>19002</v>
      </c>
      <c r="C5438" t="s">
        <v>229</v>
      </c>
      <c r="D5438" t="s">
        <v>1002</v>
      </c>
      <c r="E5438" s="23">
        <v>42583</v>
      </c>
      <c r="F5438">
        <v>1</v>
      </c>
      <c r="G5438">
        <v>1</v>
      </c>
      <c r="H5438">
        <v>1</v>
      </c>
      <c r="I5438">
        <v>8</v>
      </c>
      <c r="J5438">
        <v>5</v>
      </c>
      <c r="K5438">
        <v>1.6</v>
      </c>
      <c r="L5438">
        <v>5</v>
      </c>
      <c r="M5438">
        <v>1</v>
      </c>
      <c r="N5438">
        <v>5</v>
      </c>
      <c r="P5438">
        <v>0</v>
      </c>
      <c r="Q5438">
        <v>3</v>
      </c>
      <c r="R5438">
        <v>0</v>
      </c>
      <c r="S5438">
        <v>3</v>
      </c>
    </row>
    <row r="5439" spans="1:19" x14ac:dyDescent="0.2">
      <c r="A5439" t="s">
        <v>19178</v>
      </c>
      <c r="B5439" t="s">
        <v>19179</v>
      </c>
      <c r="C5439" t="s">
        <v>230</v>
      </c>
      <c r="D5439" t="s">
        <v>1000</v>
      </c>
      <c r="E5439" s="23">
        <v>42583</v>
      </c>
      <c r="F5439">
        <v>1</v>
      </c>
      <c r="G5439">
        <v>1</v>
      </c>
      <c r="H5439">
        <v>1</v>
      </c>
      <c r="I5439">
        <v>8</v>
      </c>
      <c r="J5439">
        <v>5</v>
      </c>
      <c r="K5439">
        <v>1.6</v>
      </c>
      <c r="L5439">
        <v>5</v>
      </c>
      <c r="M5439">
        <v>1</v>
      </c>
      <c r="N5439">
        <v>5</v>
      </c>
      <c r="P5439">
        <v>0</v>
      </c>
      <c r="Q5439">
        <v>3</v>
      </c>
      <c r="R5439">
        <v>0</v>
      </c>
      <c r="S5439">
        <v>3</v>
      </c>
    </row>
    <row r="5440" spans="1:19" x14ac:dyDescent="0.2">
      <c r="A5440" t="s">
        <v>19357</v>
      </c>
      <c r="B5440" t="s">
        <v>19358</v>
      </c>
      <c r="C5440" t="s">
        <v>234</v>
      </c>
      <c r="D5440" t="s">
        <v>1000</v>
      </c>
      <c r="E5440" s="23">
        <v>42583</v>
      </c>
      <c r="F5440">
        <v>5</v>
      </c>
      <c r="G5440">
        <v>4</v>
      </c>
      <c r="H5440">
        <v>1.25</v>
      </c>
      <c r="I5440">
        <v>18</v>
      </c>
      <c r="J5440">
        <v>50</v>
      </c>
      <c r="K5440">
        <v>0.36</v>
      </c>
      <c r="L5440">
        <v>40</v>
      </c>
      <c r="M5440">
        <v>1.25</v>
      </c>
      <c r="N5440">
        <v>18</v>
      </c>
      <c r="P5440">
        <v>0</v>
      </c>
      <c r="Q5440">
        <v>0</v>
      </c>
      <c r="R5440" t="e">
        <v>#DIV/0!</v>
      </c>
      <c r="S5440">
        <v>0</v>
      </c>
    </row>
    <row r="5441" spans="1:19" x14ac:dyDescent="0.2">
      <c r="A5441" t="s">
        <v>19536</v>
      </c>
      <c r="B5441" t="s">
        <v>19537</v>
      </c>
      <c r="C5441" t="s">
        <v>233</v>
      </c>
      <c r="D5441" t="s">
        <v>1002</v>
      </c>
      <c r="E5441" s="23">
        <v>42583</v>
      </c>
      <c r="F5441">
        <v>5</v>
      </c>
      <c r="G5441">
        <v>4</v>
      </c>
      <c r="H5441">
        <v>1.25</v>
      </c>
      <c r="I5441">
        <v>18</v>
      </c>
      <c r="J5441">
        <v>50</v>
      </c>
      <c r="K5441">
        <v>0.36</v>
      </c>
      <c r="L5441">
        <v>40</v>
      </c>
      <c r="M5441">
        <v>1.25</v>
      </c>
      <c r="N5441">
        <v>18</v>
      </c>
      <c r="P5441">
        <v>0</v>
      </c>
      <c r="Q5441">
        <v>0</v>
      </c>
      <c r="R5441" t="e">
        <v>#DIV/0!</v>
      </c>
      <c r="S5441">
        <v>0</v>
      </c>
    </row>
    <row r="5442" spans="1:19" x14ac:dyDescent="0.2">
      <c r="A5442" t="s">
        <v>19634</v>
      </c>
      <c r="B5442" t="s">
        <v>19635</v>
      </c>
      <c r="C5442" t="s">
        <v>342</v>
      </c>
      <c r="D5442" t="s">
        <v>1000</v>
      </c>
      <c r="E5442" s="23">
        <v>42583</v>
      </c>
      <c r="F5442">
        <v>4</v>
      </c>
      <c r="G5442">
        <v>4</v>
      </c>
      <c r="H5442">
        <v>1</v>
      </c>
      <c r="I5442">
        <v>29</v>
      </c>
      <c r="J5442">
        <v>40</v>
      </c>
      <c r="K5442">
        <v>0.72499999999999998</v>
      </c>
      <c r="L5442">
        <v>40</v>
      </c>
      <c r="M5442">
        <v>1</v>
      </c>
      <c r="N5442">
        <v>29</v>
      </c>
      <c r="P5442">
        <v>0</v>
      </c>
      <c r="Q5442">
        <v>0</v>
      </c>
      <c r="R5442" t="e">
        <v>#DIV/0!</v>
      </c>
      <c r="S5442">
        <v>0</v>
      </c>
    </row>
    <row r="5443" spans="1:19" x14ac:dyDescent="0.2">
      <c r="A5443" t="s">
        <v>19734</v>
      </c>
      <c r="B5443" t="s">
        <v>19735</v>
      </c>
      <c r="C5443" t="s">
        <v>340</v>
      </c>
      <c r="D5443" t="s">
        <v>1002</v>
      </c>
      <c r="E5443" s="23">
        <v>42583</v>
      </c>
      <c r="F5443">
        <v>4</v>
      </c>
      <c r="G5443">
        <v>4</v>
      </c>
      <c r="H5443">
        <v>1</v>
      </c>
      <c r="I5443">
        <v>29</v>
      </c>
      <c r="J5443">
        <v>40</v>
      </c>
      <c r="K5443">
        <v>0.72499999999999998</v>
      </c>
      <c r="L5443">
        <v>40</v>
      </c>
      <c r="M5443">
        <v>1</v>
      </c>
      <c r="N5443">
        <v>29</v>
      </c>
      <c r="P5443">
        <v>0</v>
      </c>
      <c r="Q5443">
        <v>0</v>
      </c>
      <c r="R5443" t="e">
        <v>#DIV/0!</v>
      </c>
      <c r="S5443">
        <v>0</v>
      </c>
    </row>
    <row r="5444" spans="1:19" x14ac:dyDescent="0.2">
      <c r="A5444" t="s">
        <v>19911</v>
      </c>
      <c r="B5444" t="s">
        <v>19912</v>
      </c>
      <c r="C5444" t="s">
        <v>220</v>
      </c>
      <c r="D5444" t="s">
        <v>1000</v>
      </c>
      <c r="E5444" s="23">
        <v>42583</v>
      </c>
      <c r="F5444">
        <v>16</v>
      </c>
      <c r="G5444">
        <v>16</v>
      </c>
      <c r="H5444">
        <v>1</v>
      </c>
      <c r="I5444">
        <v>35</v>
      </c>
      <c r="J5444">
        <v>44</v>
      </c>
      <c r="K5444">
        <v>0.79545454545454541</v>
      </c>
      <c r="L5444">
        <v>48</v>
      </c>
      <c r="M5444">
        <v>0.91666666666666663</v>
      </c>
      <c r="N5444">
        <v>26</v>
      </c>
      <c r="P5444">
        <v>2</v>
      </c>
      <c r="Q5444">
        <v>4</v>
      </c>
      <c r="R5444">
        <v>0.5</v>
      </c>
      <c r="S5444">
        <v>9</v>
      </c>
    </row>
    <row r="5445" spans="1:19" x14ac:dyDescent="0.2">
      <c r="A5445" t="s">
        <v>20090</v>
      </c>
      <c r="B5445" t="s">
        <v>20091</v>
      </c>
      <c r="C5445" t="s">
        <v>221</v>
      </c>
      <c r="D5445" t="s">
        <v>1002</v>
      </c>
      <c r="E5445" s="23">
        <v>42583</v>
      </c>
      <c r="F5445">
        <v>11</v>
      </c>
      <c r="G5445">
        <v>12</v>
      </c>
      <c r="H5445">
        <v>0.91666666666666663</v>
      </c>
      <c r="I5445">
        <v>30</v>
      </c>
      <c r="J5445">
        <v>34</v>
      </c>
      <c r="K5445">
        <v>0.88235294117647056</v>
      </c>
      <c r="L5445">
        <v>40</v>
      </c>
      <c r="M5445">
        <v>0.85</v>
      </c>
      <c r="N5445">
        <v>21</v>
      </c>
      <c r="O5445">
        <v>0.62427272727272731</v>
      </c>
      <c r="P5445">
        <v>2</v>
      </c>
      <c r="Q5445">
        <v>4</v>
      </c>
      <c r="R5445">
        <v>0.5</v>
      </c>
      <c r="S5445">
        <v>9</v>
      </c>
    </row>
    <row r="5446" spans="1:19" x14ac:dyDescent="0.2">
      <c r="A5446" t="s">
        <v>20267</v>
      </c>
      <c r="B5446" t="s">
        <v>20268</v>
      </c>
      <c r="C5446" t="s">
        <v>222</v>
      </c>
      <c r="D5446" t="s">
        <v>1002</v>
      </c>
      <c r="E5446" s="23">
        <v>42583</v>
      </c>
      <c r="F5446">
        <v>5</v>
      </c>
      <c r="G5446">
        <v>4</v>
      </c>
      <c r="H5446">
        <v>1.25</v>
      </c>
      <c r="I5446">
        <v>5</v>
      </c>
      <c r="J5446">
        <v>10</v>
      </c>
      <c r="K5446">
        <v>0.5</v>
      </c>
      <c r="L5446">
        <v>8</v>
      </c>
      <c r="M5446">
        <v>1.25</v>
      </c>
      <c r="N5446">
        <v>5</v>
      </c>
      <c r="O5446">
        <v>0.80700000000000005</v>
      </c>
      <c r="P5446">
        <v>0</v>
      </c>
      <c r="Q5446">
        <v>0</v>
      </c>
      <c r="R5446" t="e">
        <v>#DIV/0!</v>
      </c>
      <c r="S5446">
        <v>0</v>
      </c>
    </row>
    <row r="5447" spans="1:19" x14ac:dyDescent="0.2">
      <c r="A5447" t="s">
        <v>20444</v>
      </c>
      <c r="B5447" t="s">
        <v>20445</v>
      </c>
      <c r="C5447" t="s">
        <v>211</v>
      </c>
      <c r="D5447" t="s">
        <v>1002</v>
      </c>
      <c r="E5447" s="23">
        <v>42583</v>
      </c>
      <c r="F5447">
        <v>3</v>
      </c>
      <c r="G5447">
        <v>3</v>
      </c>
      <c r="H5447">
        <v>1</v>
      </c>
      <c r="I5447">
        <v>32</v>
      </c>
      <c r="J5447">
        <v>36</v>
      </c>
      <c r="K5447">
        <v>0.88888888888888884</v>
      </c>
      <c r="L5447">
        <v>36</v>
      </c>
      <c r="M5447">
        <v>1</v>
      </c>
      <c r="N5447">
        <v>28</v>
      </c>
      <c r="P5447">
        <v>1</v>
      </c>
      <c r="Q5447">
        <v>10</v>
      </c>
      <c r="R5447">
        <v>0.1</v>
      </c>
      <c r="S5447">
        <v>4</v>
      </c>
    </row>
    <row r="5448" spans="1:19" x14ac:dyDescent="0.2">
      <c r="A5448" t="s">
        <v>20621</v>
      </c>
      <c r="B5448" t="s">
        <v>20622</v>
      </c>
      <c r="C5448" t="s">
        <v>207</v>
      </c>
      <c r="D5448" t="s">
        <v>1000</v>
      </c>
      <c r="E5448" s="23">
        <v>42583</v>
      </c>
      <c r="F5448">
        <v>10</v>
      </c>
      <c r="G5448">
        <v>14</v>
      </c>
      <c r="H5448">
        <v>0.7142857142857143</v>
      </c>
      <c r="I5448">
        <v>67</v>
      </c>
      <c r="J5448">
        <v>75</v>
      </c>
      <c r="K5448">
        <v>0.89333333333333331</v>
      </c>
      <c r="L5448">
        <v>104</v>
      </c>
      <c r="M5448">
        <v>0.72115384615384615</v>
      </c>
      <c r="N5448">
        <v>61</v>
      </c>
      <c r="P5448">
        <v>6</v>
      </c>
      <c r="Q5448">
        <v>15</v>
      </c>
      <c r="R5448">
        <v>0.4</v>
      </c>
      <c r="S5448">
        <v>6</v>
      </c>
    </row>
    <row r="5449" spans="1:19" x14ac:dyDescent="0.2">
      <c r="A5449" t="s">
        <v>20865</v>
      </c>
      <c r="B5449" t="s">
        <v>20866</v>
      </c>
      <c r="C5449" t="s">
        <v>210</v>
      </c>
      <c r="D5449" t="s">
        <v>1002</v>
      </c>
      <c r="E5449" s="23">
        <v>42583</v>
      </c>
      <c r="F5449">
        <v>3</v>
      </c>
      <c r="G5449">
        <v>7</v>
      </c>
      <c r="H5449">
        <v>0.42857142857142855</v>
      </c>
      <c r="I5449">
        <v>17</v>
      </c>
      <c r="J5449">
        <v>21</v>
      </c>
      <c r="K5449">
        <v>0.80952380952380953</v>
      </c>
      <c r="L5449">
        <v>50</v>
      </c>
      <c r="M5449">
        <v>0.42</v>
      </c>
      <c r="N5449">
        <v>15</v>
      </c>
      <c r="O5449">
        <v>0.97499999999999998</v>
      </c>
      <c r="P5449">
        <v>5</v>
      </c>
      <c r="Q5449">
        <v>5</v>
      </c>
      <c r="R5449">
        <v>1</v>
      </c>
      <c r="S5449">
        <v>2</v>
      </c>
    </row>
    <row r="5450" spans="1:19" x14ac:dyDescent="0.2">
      <c r="A5450" t="s">
        <v>21042</v>
      </c>
      <c r="B5450" t="s">
        <v>21043</v>
      </c>
      <c r="C5450" t="s">
        <v>208</v>
      </c>
      <c r="D5450" t="s">
        <v>1002</v>
      </c>
      <c r="E5450" s="23">
        <v>42583</v>
      </c>
      <c r="F5450">
        <v>3</v>
      </c>
      <c r="G5450">
        <v>3</v>
      </c>
      <c r="H5450">
        <v>1</v>
      </c>
      <c r="I5450">
        <v>15</v>
      </c>
      <c r="J5450">
        <v>15</v>
      </c>
      <c r="K5450">
        <v>1</v>
      </c>
      <c r="L5450">
        <v>15</v>
      </c>
      <c r="M5450">
        <v>1</v>
      </c>
      <c r="N5450">
        <v>15</v>
      </c>
      <c r="P5450">
        <v>0</v>
      </c>
      <c r="Q5450">
        <v>0</v>
      </c>
      <c r="R5450" t="e">
        <v>#DIV/0!</v>
      </c>
      <c r="S5450">
        <v>0</v>
      </c>
    </row>
    <row r="5451" spans="1:19" x14ac:dyDescent="0.2">
      <c r="A5451" t="s">
        <v>21118</v>
      </c>
      <c r="B5451" t="s">
        <v>21119</v>
      </c>
      <c r="C5451" t="s">
        <v>354</v>
      </c>
      <c r="D5451" t="s">
        <v>1002</v>
      </c>
      <c r="E5451" s="23">
        <v>42583</v>
      </c>
      <c r="F5451">
        <v>1</v>
      </c>
      <c r="G5451">
        <v>1</v>
      </c>
      <c r="H5451">
        <v>1</v>
      </c>
      <c r="I5451">
        <v>3</v>
      </c>
      <c r="J5451">
        <v>3</v>
      </c>
      <c r="K5451">
        <v>1</v>
      </c>
      <c r="L5451">
        <v>3</v>
      </c>
      <c r="M5451">
        <v>1</v>
      </c>
      <c r="N5451">
        <v>3</v>
      </c>
      <c r="P5451">
        <v>0</v>
      </c>
      <c r="Q5451">
        <v>0</v>
      </c>
      <c r="R5451" t="e">
        <v>#DIV/0!</v>
      </c>
      <c r="S5451">
        <v>0</v>
      </c>
    </row>
    <row r="5452" spans="1:19" x14ac:dyDescent="0.2">
      <c r="A5452" t="s">
        <v>21297</v>
      </c>
      <c r="B5452" t="s">
        <v>21298</v>
      </c>
      <c r="C5452" t="s">
        <v>213</v>
      </c>
      <c r="D5452" t="s">
        <v>1002</v>
      </c>
      <c r="E5452" s="23">
        <v>42583</v>
      </c>
      <c r="F5452">
        <v>2</v>
      </c>
      <c r="G5452">
        <v>3</v>
      </c>
      <c r="H5452">
        <v>0.66666666666666663</v>
      </c>
      <c r="I5452">
        <v>9</v>
      </c>
      <c r="J5452">
        <v>18</v>
      </c>
      <c r="K5452">
        <v>0.5</v>
      </c>
      <c r="L5452">
        <v>25</v>
      </c>
      <c r="M5452">
        <v>0.72</v>
      </c>
      <c r="N5452">
        <v>6</v>
      </c>
      <c r="P5452">
        <v>2</v>
      </c>
      <c r="Q5452">
        <v>2</v>
      </c>
      <c r="R5452">
        <v>1</v>
      </c>
      <c r="S5452">
        <v>3</v>
      </c>
    </row>
    <row r="5453" spans="1:19" x14ac:dyDescent="0.2">
      <c r="A5453" t="s">
        <v>21539</v>
      </c>
      <c r="B5453" t="s">
        <v>21540</v>
      </c>
      <c r="C5453" t="s">
        <v>212</v>
      </c>
      <c r="D5453" t="s">
        <v>1000</v>
      </c>
      <c r="E5453" s="23">
        <v>42583</v>
      </c>
      <c r="F5453">
        <v>2</v>
      </c>
      <c r="G5453">
        <v>3</v>
      </c>
      <c r="H5453">
        <v>0.66666666666666663</v>
      </c>
      <c r="I5453">
        <v>9</v>
      </c>
      <c r="J5453">
        <v>18</v>
      </c>
      <c r="K5453">
        <v>0.5</v>
      </c>
      <c r="L5453">
        <v>25</v>
      </c>
      <c r="M5453">
        <v>0.72</v>
      </c>
      <c r="N5453">
        <v>6</v>
      </c>
      <c r="P5453">
        <v>2</v>
      </c>
      <c r="Q5453">
        <v>2</v>
      </c>
      <c r="R5453">
        <v>1</v>
      </c>
      <c r="S5453">
        <v>3</v>
      </c>
    </row>
    <row r="5454" spans="1:19" x14ac:dyDescent="0.2">
      <c r="A5454" t="s">
        <v>21748</v>
      </c>
      <c r="B5454" t="s">
        <v>21749</v>
      </c>
      <c r="C5454" t="s">
        <v>217</v>
      </c>
      <c r="D5454" t="s">
        <v>1000</v>
      </c>
      <c r="E5454" s="23">
        <v>42583</v>
      </c>
      <c r="F5454">
        <v>0</v>
      </c>
      <c r="G5454">
        <v>0</v>
      </c>
      <c r="H5454" t="e">
        <v>#DIV/0!</v>
      </c>
      <c r="I5454">
        <v>0</v>
      </c>
      <c r="J5454">
        <v>0</v>
      </c>
      <c r="K5454" t="e">
        <v>#DIV/0!</v>
      </c>
      <c r="L5454">
        <v>0</v>
      </c>
      <c r="M5454" t="e">
        <v>#DIV/0!</v>
      </c>
      <c r="N5454">
        <v>0</v>
      </c>
      <c r="P5454">
        <v>0</v>
      </c>
      <c r="Q5454">
        <v>0</v>
      </c>
      <c r="R5454" t="e">
        <v>#DIV/0!</v>
      </c>
      <c r="S5454">
        <v>0</v>
      </c>
    </row>
    <row r="5455" spans="1:19" x14ac:dyDescent="0.2">
      <c r="A5455" t="s">
        <v>21992</v>
      </c>
      <c r="B5455" t="s">
        <v>21993</v>
      </c>
      <c r="C5455" t="s">
        <v>218</v>
      </c>
      <c r="D5455" t="s">
        <v>1002</v>
      </c>
      <c r="E5455" s="23">
        <v>42583</v>
      </c>
      <c r="F5455">
        <v>0</v>
      </c>
      <c r="G5455">
        <v>0</v>
      </c>
      <c r="H5455" t="e">
        <v>#DIV/0!</v>
      </c>
      <c r="I5455">
        <v>0</v>
      </c>
      <c r="J5455">
        <v>0</v>
      </c>
      <c r="K5455" t="e">
        <v>#DIV/0!</v>
      </c>
      <c r="L5455">
        <v>0</v>
      </c>
      <c r="M5455" t="e">
        <v>#DIV/0!</v>
      </c>
      <c r="N5455">
        <v>0</v>
      </c>
      <c r="P5455">
        <v>0</v>
      </c>
      <c r="Q5455">
        <v>0</v>
      </c>
      <c r="R5455" t="e">
        <v>#DIV/0!</v>
      </c>
      <c r="S5455">
        <v>0</v>
      </c>
    </row>
    <row r="5456" spans="1:19" x14ac:dyDescent="0.2">
      <c r="A5456" t="s">
        <v>22169</v>
      </c>
      <c r="B5456" t="s">
        <v>22170</v>
      </c>
      <c r="C5456" t="s">
        <v>219</v>
      </c>
      <c r="D5456" t="s">
        <v>1002</v>
      </c>
      <c r="E5456" s="23">
        <v>42583</v>
      </c>
      <c r="F5456">
        <v>0</v>
      </c>
      <c r="G5456">
        <v>0</v>
      </c>
      <c r="H5456" t="e">
        <v>#DIV/0!</v>
      </c>
      <c r="I5456">
        <v>0</v>
      </c>
      <c r="J5456">
        <v>0</v>
      </c>
      <c r="K5456" t="e">
        <v>#DIV/0!</v>
      </c>
      <c r="L5456">
        <v>0</v>
      </c>
      <c r="M5456" t="e">
        <v>#DIV/0!</v>
      </c>
      <c r="N5456">
        <v>0</v>
      </c>
      <c r="P5456">
        <v>0</v>
      </c>
      <c r="Q5456">
        <v>0</v>
      </c>
      <c r="R5456" t="e">
        <v>#DIV/0!</v>
      </c>
      <c r="S5456">
        <v>0</v>
      </c>
    </row>
    <row r="5457" spans="1:19" x14ac:dyDescent="0.2">
      <c r="A5457" t="s">
        <v>11086</v>
      </c>
      <c r="B5457" t="s">
        <v>11087</v>
      </c>
      <c r="C5457" t="s">
        <v>228</v>
      </c>
      <c r="D5457" t="s">
        <v>1000</v>
      </c>
      <c r="E5457" s="23">
        <v>42614</v>
      </c>
      <c r="F5457">
        <v>1</v>
      </c>
      <c r="G5457">
        <v>3</v>
      </c>
      <c r="H5457">
        <v>0.33333333333333331</v>
      </c>
      <c r="I5457">
        <v>6</v>
      </c>
      <c r="J5457">
        <v>5</v>
      </c>
      <c r="K5457">
        <v>1.2</v>
      </c>
      <c r="L5457">
        <v>15</v>
      </c>
      <c r="M5457">
        <v>0.33333333333333331</v>
      </c>
      <c r="N5457">
        <v>6</v>
      </c>
      <c r="P5457">
        <v>0</v>
      </c>
      <c r="Q5457">
        <v>0</v>
      </c>
      <c r="R5457" t="e">
        <v>#DIV/0!</v>
      </c>
      <c r="S5457">
        <v>0</v>
      </c>
    </row>
    <row r="5458" spans="1:19" x14ac:dyDescent="0.2">
      <c r="A5458" t="s">
        <v>9339</v>
      </c>
      <c r="B5458" t="s">
        <v>9340</v>
      </c>
      <c r="C5458" t="s">
        <v>211</v>
      </c>
      <c r="D5458" t="s">
        <v>1000</v>
      </c>
      <c r="E5458" s="23">
        <v>42614</v>
      </c>
      <c r="F5458">
        <v>3</v>
      </c>
      <c r="G5458">
        <v>3</v>
      </c>
      <c r="H5458">
        <v>1</v>
      </c>
      <c r="I5458">
        <v>32</v>
      </c>
      <c r="J5458">
        <v>36</v>
      </c>
      <c r="K5458">
        <v>0.88888888888888884</v>
      </c>
      <c r="L5458">
        <v>36</v>
      </c>
      <c r="M5458">
        <v>1</v>
      </c>
      <c r="N5458">
        <v>32</v>
      </c>
      <c r="P5458">
        <v>0</v>
      </c>
      <c r="Q5458">
        <v>0</v>
      </c>
      <c r="R5458" t="e">
        <v>#DIV/0!</v>
      </c>
      <c r="S5458">
        <v>0</v>
      </c>
    </row>
    <row r="5459" spans="1:19" x14ac:dyDescent="0.2">
      <c r="A5459" t="s">
        <v>8500</v>
      </c>
      <c r="B5459" t="s">
        <v>8501</v>
      </c>
      <c r="C5459" t="s">
        <v>213</v>
      </c>
      <c r="D5459" t="s">
        <v>1000</v>
      </c>
      <c r="E5459" s="23">
        <v>42614</v>
      </c>
      <c r="F5459">
        <v>2</v>
      </c>
      <c r="G5459">
        <v>3</v>
      </c>
      <c r="H5459">
        <v>0.66666666666666663</v>
      </c>
      <c r="I5459">
        <v>8</v>
      </c>
      <c r="J5459">
        <v>18</v>
      </c>
      <c r="K5459">
        <v>0.44444444444444442</v>
      </c>
      <c r="L5459">
        <v>25</v>
      </c>
      <c r="M5459">
        <v>0.72</v>
      </c>
      <c r="N5459">
        <v>4</v>
      </c>
      <c r="P5459">
        <v>4</v>
      </c>
      <c r="Q5459">
        <v>5</v>
      </c>
      <c r="R5459">
        <v>0.8</v>
      </c>
      <c r="S5459">
        <v>4</v>
      </c>
    </row>
    <row r="5460" spans="1:19" x14ac:dyDescent="0.2">
      <c r="A5460" t="s">
        <v>5076</v>
      </c>
      <c r="B5460" t="s">
        <v>5077</v>
      </c>
      <c r="C5460" t="s">
        <v>229</v>
      </c>
      <c r="D5460" t="s">
        <v>1000</v>
      </c>
      <c r="E5460" s="23">
        <v>42614</v>
      </c>
      <c r="F5460">
        <v>1</v>
      </c>
      <c r="G5460">
        <v>1</v>
      </c>
      <c r="H5460">
        <v>1</v>
      </c>
      <c r="I5460">
        <v>8</v>
      </c>
      <c r="J5460">
        <v>5</v>
      </c>
      <c r="K5460">
        <v>1.6</v>
      </c>
      <c r="L5460">
        <v>5</v>
      </c>
      <c r="M5460">
        <v>1</v>
      </c>
      <c r="N5460">
        <v>7</v>
      </c>
      <c r="P5460">
        <v>0</v>
      </c>
      <c r="Q5460">
        <v>2</v>
      </c>
      <c r="R5460">
        <v>0</v>
      </c>
      <c r="S5460">
        <v>1</v>
      </c>
    </row>
    <row r="5461" spans="1:19" x14ac:dyDescent="0.2">
      <c r="A5461" t="s">
        <v>13227</v>
      </c>
      <c r="B5461" t="s">
        <v>13139</v>
      </c>
      <c r="C5461" t="s">
        <v>1051</v>
      </c>
      <c r="D5461" t="s">
        <v>1002</v>
      </c>
      <c r="E5461" s="23">
        <v>42614</v>
      </c>
      <c r="F5461">
        <v>1</v>
      </c>
      <c r="G5461">
        <v>3</v>
      </c>
      <c r="H5461">
        <v>0.33333333333333331</v>
      </c>
      <c r="I5461">
        <v>2</v>
      </c>
      <c r="J5461">
        <v>5</v>
      </c>
      <c r="K5461">
        <v>0.4</v>
      </c>
      <c r="L5461">
        <v>15</v>
      </c>
      <c r="M5461">
        <v>0.33333333333333331</v>
      </c>
      <c r="N5461">
        <v>2</v>
      </c>
      <c r="P5461">
        <v>0</v>
      </c>
      <c r="Q5461">
        <v>0</v>
      </c>
      <c r="R5461" t="e">
        <v>#DIV/0!</v>
      </c>
      <c r="S5461">
        <v>0</v>
      </c>
    </row>
    <row r="5462" spans="1:19" x14ac:dyDescent="0.2">
      <c r="A5462" t="s">
        <v>5700</v>
      </c>
      <c r="B5462" t="s">
        <v>5701</v>
      </c>
      <c r="C5462" t="s">
        <v>1047</v>
      </c>
      <c r="D5462" t="s">
        <v>1000</v>
      </c>
      <c r="E5462" s="23">
        <v>42614</v>
      </c>
      <c r="F5462">
        <v>8</v>
      </c>
      <c r="G5462">
        <v>5</v>
      </c>
      <c r="H5462">
        <v>1.6</v>
      </c>
      <c r="I5462">
        <v>28</v>
      </c>
      <c r="J5462">
        <v>40</v>
      </c>
      <c r="K5462">
        <v>0.7</v>
      </c>
      <c r="L5462">
        <v>25</v>
      </c>
      <c r="M5462">
        <v>1.6</v>
      </c>
      <c r="N5462">
        <v>26</v>
      </c>
      <c r="P5462">
        <v>0</v>
      </c>
      <c r="Q5462">
        <v>0</v>
      </c>
      <c r="R5462" t="e">
        <v>#DIV/0!</v>
      </c>
      <c r="S5462">
        <v>2</v>
      </c>
    </row>
    <row r="5463" spans="1:19" x14ac:dyDescent="0.2">
      <c r="A5463" t="s">
        <v>10577</v>
      </c>
      <c r="B5463" t="s">
        <v>10578</v>
      </c>
      <c r="C5463" t="s">
        <v>205</v>
      </c>
      <c r="D5463" t="s">
        <v>1000</v>
      </c>
      <c r="E5463" s="23">
        <v>42614</v>
      </c>
      <c r="F5463">
        <v>0</v>
      </c>
      <c r="G5463">
        <v>0</v>
      </c>
      <c r="H5463" t="e">
        <v>#DIV/0!</v>
      </c>
      <c r="I5463">
        <v>0</v>
      </c>
      <c r="J5463">
        <v>0</v>
      </c>
      <c r="K5463" t="e">
        <v>#DIV/0!</v>
      </c>
      <c r="L5463">
        <v>0</v>
      </c>
      <c r="M5463" t="e">
        <v>#DIV/0!</v>
      </c>
      <c r="N5463">
        <v>0</v>
      </c>
      <c r="P5463">
        <v>0</v>
      </c>
      <c r="Q5463">
        <v>0</v>
      </c>
      <c r="R5463" t="e">
        <v>#DIV/0!</v>
      </c>
      <c r="S5463">
        <v>0</v>
      </c>
    </row>
    <row r="5464" spans="1:19" x14ac:dyDescent="0.2">
      <c r="A5464" t="s">
        <v>8924</v>
      </c>
      <c r="B5464" t="s">
        <v>8925</v>
      </c>
      <c r="C5464" t="s">
        <v>210</v>
      </c>
      <c r="D5464" t="s">
        <v>1000</v>
      </c>
      <c r="E5464" s="23">
        <v>42614</v>
      </c>
      <c r="F5464">
        <v>3</v>
      </c>
      <c r="G5464">
        <v>7</v>
      </c>
      <c r="H5464">
        <v>0.42857142857142855</v>
      </c>
      <c r="I5464">
        <v>16</v>
      </c>
      <c r="J5464">
        <v>21</v>
      </c>
      <c r="K5464">
        <v>0.76190476190476186</v>
      </c>
      <c r="L5464">
        <v>50</v>
      </c>
      <c r="M5464">
        <v>0.42</v>
      </c>
      <c r="N5464">
        <v>14</v>
      </c>
      <c r="O5464">
        <v>1.075</v>
      </c>
      <c r="P5464">
        <v>6</v>
      </c>
      <c r="Q5464">
        <v>6</v>
      </c>
      <c r="R5464">
        <v>1</v>
      </c>
      <c r="S5464">
        <v>2</v>
      </c>
    </row>
    <row r="5465" spans="1:19" x14ac:dyDescent="0.2">
      <c r="A5465" t="s">
        <v>6119</v>
      </c>
      <c r="B5465" t="s">
        <v>6120</v>
      </c>
      <c r="C5465" t="s">
        <v>215</v>
      </c>
      <c r="D5465" t="s">
        <v>1000</v>
      </c>
      <c r="E5465" s="23">
        <v>42614</v>
      </c>
      <c r="F5465">
        <v>5</v>
      </c>
      <c r="G5465">
        <v>7</v>
      </c>
      <c r="H5465">
        <v>0.7142857142857143</v>
      </c>
      <c r="I5465">
        <v>30</v>
      </c>
      <c r="J5465">
        <v>35</v>
      </c>
      <c r="K5465">
        <v>0.8571428571428571</v>
      </c>
      <c r="L5465">
        <v>45</v>
      </c>
      <c r="M5465">
        <v>0.77777777777777779</v>
      </c>
      <c r="N5465">
        <v>27</v>
      </c>
      <c r="O5465">
        <v>0.9</v>
      </c>
      <c r="P5465">
        <v>6</v>
      </c>
      <c r="Q5465">
        <v>6</v>
      </c>
      <c r="R5465">
        <v>1</v>
      </c>
      <c r="S5465">
        <v>3</v>
      </c>
    </row>
    <row r="5466" spans="1:19" x14ac:dyDescent="0.2">
      <c r="A5466" t="s">
        <v>3419</v>
      </c>
      <c r="B5466" t="s">
        <v>3420</v>
      </c>
      <c r="C5466" t="s">
        <v>221</v>
      </c>
      <c r="D5466" t="s">
        <v>1000</v>
      </c>
      <c r="E5466" s="23">
        <v>42614</v>
      </c>
      <c r="F5466">
        <v>6</v>
      </c>
      <c r="G5466">
        <v>12</v>
      </c>
      <c r="H5466">
        <v>0.5</v>
      </c>
      <c r="I5466">
        <v>15</v>
      </c>
      <c r="J5466">
        <v>18</v>
      </c>
      <c r="K5466">
        <v>0.83333333333333337</v>
      </c>
      <c r="L5466">
        <v>40</v>
      </c>
      <c r="M5466">
        <v>0.45</v>
      </c>
      <c r="N5466">
        <v>14</v>
      </c>
      <c r="O5466">
        <v>0.74316666666666664</v>
      </c>
      <c r="P5466">
        <v>12</v>
      </c>
      <c r="Q5466">
        <v>17</v>
      </c>
      <c r="R5466">
        <v>0.70588235294117652</v>
      </c>
      <c r="S5466">
        <v>1</v>
      </c>
    </row>
    <row r="5467" spans="1:19" x14ac:dyDescent="0.2">
      <c r="A5467" t="s">
        <v>3244</v>
      </c>
      <c r="B5467" t="s">
        <v>3245</v>
      </c>
      <c r="C5467" t="s">
        <v>222</v>
      </c>
      <c r="D5467" t="s">
        <v>1000</v>
      </c>
      <c r="E5467" s="23">
        <v>42614</v>
      </c>
      <c r="F5467">
        <v>3</v>
      </c>
      <c r="G5467">
        <v>4</v>
      </c>
      <c r="H5467">
        <v>0.75</v>
      </c>
      <c r="I5467">
        <v>2</v>
      </c>
      <c r="J5467">
        <v>6</v>
      </c>
      <c r="K5467">
        <v>0.33333333333333331</v>
      </c>
      <c r="L5467">
        <v>8</v>
      </c>
      <c r="M5467">
        <v>0.75</v>
      </c>
      <c r="N5467">
        <v>2</v>
      </c>
      <c r="O5467">
        <v>0.80700000000000005</v>
      </c>
      <c r="P5467">
        <v>0</v>
      </c>
      <c r="Q5467">
        <v>0</v>
      </c>
      <c r="R5467" t="e">
        <v>#DIV/0!</v>
      </c>
      <c r="S5467">
        <v>0</v>
      </c>
    </row>
    <row r="5468" spans="1:19" x14ac:dyDescent="0.2">
      <c r="A5468" t="s">
        <v>7289</v>
      </c>
      <c r="B5468" t="s">
        <v>7290</v>
      </c>
      <c r="C5468" t="s">
        <v>1052</v>
      </c>
      <c r="D5468" t="s">
        <v>1000</v>
      </c>
      <c r="E5468" s="23">
        <v>42614</v>
      </c>
      <c r="F5468">
        <v>5</v>
      </c>
      <c r="G5468">
        <v>5</v>
      </c>
      <c r="H5468">
        <v>1</v>
      </c>
      <c r="I5468">
        <v>19</v>
      </c>
      <c r="J5468">
        <v>15</v>
      </c>
      <c r="K5468">
        <v>1.2666666666666666</v>
      </c>
      <c r="L5468">
        <v>15</v>
      </c>
      <c r="M5468">
        <v>1</v>
      </c>
      <c r="N5468">
        <v>16</v>
      </c>
      <c r="P5468">
        <v>1</v>
      </c>
      <c r="Q5468">
        <v>4</v>
      </c>
      <c r="R5468">
        <v>0.25</v>
      </c>
      <c r="S5468">
        <v>3</v>
      </c>
    </row>
    <row r="5469" spans="1:19" x14ac:dyDescent="0.2">
      <c r="A5469" t="s">
        <v>5281</v>
      </c>
      <c r="B5469" t="s">
        <v>5282</v>
      </c>
      <c r="C5469" t="s">
        <v>1053</v>
      </c>
      <c r="D5469" t="s">
        <v>1000</v>
      </c>
      <c r="E5469" s="23">
        <v>42614</v>
      </c>
      <c r="F5469">
        <v>4</v>
      </c>
      <c r="G5469">
        <v>5</v>
      </c>
      <c r="H5469">
        <v>0.8</v>
      </c>
      <c r="I5469">
        <v>13</v>
      </c>
      <c r="J5469">
        <v>20</v>
      </c>
      <c r="K5469">
        <v>0.65</v>
      </c>
      <c r="L5469">
        <v>25</v>
      </c>
      <c r="M5469">
        <v>0.8</v>
      </c>
      <c r="N5469">
        <v>12</v>
      </c>
      <c r="P5469">
        <v>0</v>
      </c>
      <c r="Q5469">
        <v>0</v>
      </c>
      <c r="R5469" t="e">
        <v>#DIV/0!</v>
      </c>
      <c r="S5469">
        <v>1</v>
      </c>
    </row>
    <row r="5470" spans="1:19" x14ac:dyDescent="0.2">
      <c r="A5470" t="s">
        <v>12280</v>
      </c>
      <c r="B5470" t="s">
        <v>12281</v>
      </c>
      <c r="C5470" t="s">
        <v>200</v>
      </c>
      <c r="D5470" t="s">
        <v>1000</v>
      </c>
      <c r="E5470" s="23">
        <v>42614</v>
      </c>
      <c r="F5470">
        <v>8</v>
      </c>
      <c r="G5470">
        <v>8</v>
      </c>
      <c r="H5470">
        <v>1</v>
      </c>
      <c r="I5470">
        <v>7</v>
      </c>
      <c r="J5470">
        <v>40</v>
      </c>
      <c r="K5470">
        <v>0.17499999999999999</v>
      </c>
      <c r="L5470">
        <v>40</v>
      </c>
      <c r="M5470">
        <v>1</v>
      </c>
      <c r="N5470">
        <v>6</v>
      </c>
      <c r="P5470">
        <v>1</v>
      </c>
      <c r="Q5470">
        <v>1</v>
      </c>
      <c r="R5470">
        <v>1</v>
      </c>
      <c r="S5470">
        <v>1</v>
      </c>
    </row>
    <row r="5471" spans="1:19" x14ac:dyDescent="0.2">
      <c r="A5471" t="s">
        <v>10401</v>
      </c>
      <c r="B5471" t="s">
        <v>10402</v>
      </c>
      <c r="C5471" t="s">
        <v>204</v>
      </c>
      <c r="D5471" t="s">
        <v>1000</v>
      </c>
      <c r="E5471" s="23">
        <v>42614</v>
      </c>
      <c r="F5471">
        <v>3</v>
      </c>
      <c r="G5471">
        <v>5</v>
      </c>
      <c r="H5471">
        <v>0.6</v>
      </c>
      <c r="I5471">
        <v>5</v>
      </c>
      <c r="J5471">
        <v>15</v>
      </c>
      <c r="K5471">
        <v>0.33333333333333331</v>
      </c>
      <c r="L5471">
        <v>25</v>
      </c>
      <c r="M5471">
        <v>0.6</v>
      </c>
      <c r="N5471">
        <v>5</v>
      </c>
      <c r="P5471">
        <v>0</v>
      </c>
      <c r="Q5471">
        <v>0</v>
      </c>
      <c r="R5471" t="e">
        <v>#DIV/0!</v>
      </c>
      <c r="S5471">
        <v>0</v>
      </c>
    </row>
    <row r="5472" spans="1:19" x14ac:dyDescent="0.2">
      <c r="A5472" t="s">
        <v>8749</v>
      </c>
      <c r="B5472" t="s">
        <v>8750</v>
      </c>
      <c r="C5472" t="s">
        <v>208</v>
      </c>
      <c r="D5472" t="s">
        <v>1000</v>
      </c>
      <c r="E5472" s="23">
        <v>42614</v>
      </c>
      <c r="F5472">
        <v>3</v>
      </c>
      <c r="G5472">
        <v>3</v>
      </c>
      <c r="H5472">
        <v>1</v>
      </c>
      <c r="I5472">
        <v>15</v>
      </c>
      <c r="J5472">
        <v>15</v>
      </c>
      <c r="K5472">
        <v>1</v>
      </c>
      <c r="L5472">
        <v>15</v>
      </c>
      <c r="M5472">
        <v>1</v>
      </c>
      <c r="N5472">
        <v>15</v>
      </c>
      <c r="P5472">
        <v>0</v>
      </c>
      <c r="Q5472">
        <v>0</v>
      </c>
      <c r="R5472" t="e">
        <v>#DIV/0!</v>
      </c>
      <c r="S5472">
        <v>0</v>
      </c>
    </row>
    <row r="5473" spans="1:19" x14ac:dyDescent="0.2">
      <c r="A5473" t="s">
        <v>6543</v>
      </c>
      <c r="B5473" t="s">
        <v>6544</v>
      </c>
      <c r="C5473" t="s">
        <v>316</v>
      </c>
      <c r="D5473" t="s">
        <v>1000</v>
      </c>
      <c r="E5473" s="23">
        <v>42614</v>
      </c>
      <c r="F5473">
        <v>6</v>
      </c>
      <c r="G5473">
        <v>9</v>
      </c>
      <c r="H5473">
        <v>0.66666666666666663</v>
      </c>
      <c r="I5473">
        <v>12</v>
      </c>
      <c r="J5473">
        <v>18</v>
      </c>
      <c r="K5473">
        <v>0.66666666666666663</v>
      </c>
      <c r="L5473">
        <v>26</v>
      </c>
      <c r="M5473">
        <v>0.69230769230769229</v>
      </c>
      <c r="N5473">
        <v>12</v>
      </c>
      <c r="P5473">
        <v>1</v>
      </c>
      <c r="Q5473">
        <v>1</v>
      </c>
      <c r="R5473">
        <v>1</v>
      </c>
      <c r="S5473">
        <v>0</v>
      </c>
    </row>
    <row r="5474" spans="1:19" x14ac:dyDescent="0.2">
      <c r="A5474" t="s">
        <v>4136</v>
      </c>
      <c r="B5474" t="s">
        <v>4137</v>
      </c>
      <c r="C5474" t="s">
        <v>218</v>
      </c>
      <c r="D5474" t="s">
        <v>1000</v>
      </c>
      <c r="E5474" s="23">
        <v>42614</v>
      </c>
      <c r="F5474">
        <v>0</v>
      </c>
      <c r="G5474">
        <v>0</v>
      </c>
      <c r="H5474" t="e">
        <v>#DIV/0!</v>
      </c>
      <c r="I5474">
        <v>0</v>
      </c>
      <c r="J5474">
        <v>0</v>
      </c>
      <c r="K5474" t="e">
        <v>#DIV/0!</v>
      </c>
      <c r="L5474">
        <v>0</v>
      </c>
      <c r="M5474" t="e">
        <v>#DIV/0!</v>
      </c>
      <c r="N5474">
        <v>0</v>
      </c>
      <c r="P5474">
        <v>0</v>
      </c>
      <c r="Q5474">
        <v>0</v>
      </c>
      <c r="R5474" t="e">
        <v>#DIV/0!</v>
      </c>
      <c r="S5474">
        <v>0</v>
      </c>
    </row>
    <row r="5475" spans="1:19" x14ac:dyDescent="0.2">
      <c r="A5475" t="s">
        <v>12565</v>
      </c>
      <c r="B5475" t="s">
        <v>12566</v>
      </c>
      <c r="C5475" t="s">
        <v>202</v>
      </c>
      <c r="D5475" t="s">
        <v>1000</v>
      </c>
      <c r="E5475" s="23">
        <v>42614</v>
      </c>
      <c r="F5475">
        <v>11</v>
      </c>
      <c r="G5475">
        <v>9</v>
      </c>
      <c r="H5475">
        <v>1.2222222222222223</v>
      </c>
      <c r="I5475">
        <v>134</v>
      </c>
      <c r="J5475">
        <v>110</v>
      </c>
      <c r="K5475">
        <v>1.2181818181818183</v>
      </c>
      <c r="L5475">
        <v>90</v>
      </c>
      <c r="M5475">
        <v>1.2222222222222223</v>
      </c>
      <c r="N5475">
        <v>130</v>
      </c>
      <c r="P5475">
        <v>0</v>
      </c>
      <c r="Q5475">
        <v>0</v>
      </c>
      <c r="R5475" t="e">
        <v>#DIV/0!</v>
      </c>
      <c r="S5475">
        <v>4</v>
      </c>
    </row>
    <row r="5476" spans="1:19" x14ac:dyDescent="0.2">
      <c r="A5476" t="s">
        <v>12390</v>
      </c>
      <c r="B5476" t="s">
        <v>12391</v>
      </c>
      <c r="C5476" t="s">
        <v>347</v>
      </c>
      <c r="D5476" t="s">
        <v>1000</v>
      </c>
      <c r="E5476" s="23">
        <v>42614</v>
      </c>
      <c r="F5476">
        <v>3</v>
      </c>
      <c r="G5476">
        <v>3</v>
      </c>
      <c r="H5476">
        <v>1</v>
      </c>
      <c r="I5476">
        <v>15</v>
      </c>
      <c r="J5476">
        <v>10</v>
      </c>
      <c r="K5476">
        <v>1.5</v>
      </c>
      <c r="L5476">
        <v>10</v>
      </c>
      <c r="M5476">
        <v>1</v>
      </c>
      <c r="N5476">
        <v>15</v>
      </c>
      <c r="P5476">
        <v>0</v>
      </c>
      <c r="Q5476">
        <v>0</v>
      </c>
      <c r="R5476" t="e">
        <v>#DIV/0!</v>
      </c>
      <c r="S5476">
        <v>0</v>
      </c>
    </row>
    <row r="5477" spans="1:19" x14ac:dyDescent="0.2">
      <c r="A5477" t="s">
        <v>9730</v>
      </c>
      <c r="B5477" t="s">
        <v>9731</v>
      </c>
      <c r="C5477" t="s">
        <v>224</v>
      </c>
      <c r="D5477" t="s">
        <v>1000</v>
      </c>
      <c r="E5477" s="23">
        <v>42614</v>
      </c>
      <c r="F5477">
        <v>5</v>
      </c>
      <c r="G5477">
        <v>6</v>
      </c>
      <c r="H5477">
        <v>0.83333333333333337</v>
      </c>
      <c r="I5477">
        <v>75</v>
      </c>
      <c r="J5477">
        <v>75</v>
      </c>
      <c r="K5477">
        <v>1</v>
      </c>
      <c r="L5477">
        <v>90</v>
      </c>
      <c r="M5477">
        <v>0.83333333333333337</v>
      </c>
      <c r="N5477">
        <v>74</v>
      </c>
      <c r="P5477">
        <v>1</v>
      </c>
      <c r="Q5477">
        <v>1</v>
      </c>
      <c r="R5477">
        <v>1</v>
      </c>
      <c r="S5477">
        <v>1</v>
      </c>
    </row>
    <row r="5478" spans="1:19" x14ac:dyDescent="0.2">
      <c r="A5478" t="s">
        <v>9431</v>
      </c>
      <c r="B5478" t="s">
        <v>9432</v>
      </c>
      <c r="C5478" t="s">
        <v>345</v>
      </c>
      <c r="D5478" t="s">
        <v>1000</v>
      </c>
      <c r="E5478" s="23">
        <v>42614</v>
      </c>
      <c r="F5478">
        <v>4</v>
      </c>
      <c r="G5478">
        <v>4</v>
      </c>
      <c r="H5478">
        <v>1</v>
      </c>
      <c r="I5478">
        <v>10</v>
      </c>
      <c r="J5478">
        <v>24</v>
      </c>
      <c r="K5478">
        <v>0.41666666666666669</v>
      </c>
      <c r="L5478">
        <v>24</v>
      </c>
      <c r="M5478">
        <v>1</v>
      </c>
      <c r="N5478">
        <v>10</v>
      </c>
      <c r="P5478">
        <v>0</v>
      </c>
      <c r="Q5478">
        <v>0</v>
      </c>
      <c r="R5478" t="e">
        <v>#DIV/0!</v>
      </c>
      <c r="S5478">
        <v>0</v>
      </c>
    </row>
    <row r="5479" spans="1:19" x14ac:dyDescent="0.2">
      <c r="A5479" t="s">
        <v>7823</v>
      </c>
      <c r="B5479" t="s">
        <v>7824</v>
      </c>
      <c r="C5479" t="s">
        <v>226</v>
      </c>
      <c r="D5479" t="s">
        <v>1000</v>
      </c>
      <c r="E5479" s="23">
        <v>42614</v>
      </c>
      <c r="F5479">
        <v>4</v>
      </c>
      <c r="G5479">
        <v>5</v>
      </c>
      <c r="H5479">
        <v>0.8</v>
      </c>
      <c r="I5479">
        <v>56</v>
      </c>
      <c r="J5479">
        <v>40</v>
      </c>
      <c r="K5479">
        <v>1.4</v>
      </c>
      <c r="L5479">
        <v>50</v>
      </c>
      <c r="M5479">
        <v>0.8</v>
      </c>
      <c r="N5479">
        <v>47</v>
      </c>
      <c r="P5479">
        <v>0</v>
      </c>
      <c r="Q5479">
        <v>5</v>
      </c>
      <c r="R5479">
        <v>0</v>
      </c>
      <c r="S5479">
        <v>9</v>
      </c>
    </row>
    <row r="5480" spans="1:19" x14ac:dyDescent="0.2">
      <c r="A5480" t="s">
        <v>6893</v>
      </c>
      <c r="B5480" t="s">
        <v>6894</v>
      </c>
      <c r="C5480" t="s">
        <v>231</v>
      </c>
      <c r="D5480" t="s">
        <v>1000</v>
      </c>
      <c r="E5480" s="23">
        <v>42614</v>
      </c>
      <c r="F5480">
        <v>12</v>
      </c>
      <c r="G5480">
        <v>15</v>
      </c>
      <c r="H5480">
        <v>0.8</v>
      </c>
      <c r="I5480">
        <v>137</v>
      </c>
      <c r="J5480">
        <v>144</v>
      </c>
      <c r="K5480">
        <v>0.95138888888888884</v>
      </c>
      <c r="L5480">
        <v>174</v>
      </c>
      <c r="M5480">
        <v>0.82758620689655171</v>
      </c>
      <c r="N5480">
        <v>135</v>
      </c>
      <c r="P5480">
        <v>6</v>
      </c>
      <c r="Q5480">
        <v>46</v>
      </c>
      <c r="R5480">
        <v>0.13043478260869565</v>
      </c>
      <c r="S5480">
        <v>2</v>
      </c>
    </row>
    <row r="5481" spans="1:19" x14ac:dyDescent="0.2">
      <c r="A5481" t="s">
        <v>5944</v>
      </c>
      <c r="B5481" t="s">
        <v>5945</v>
      </c>
      <c r="C5481" t="s">
        <v>216</v>
      </c>
      <c r="D5481" t="s">
        <v>1000</v>
      </c>
      <c r="E5481" s="23">
        <v>42614</v>
      </c>
      <c r="F5481">
        <v>11</v>
      </c>
      <c r="G5481">
        <v>10</v>
      </c>
      <c r="H5481">
        <v>1.1000000000000001</v>
      </c>
      <c r="I5481">
        <v>74</v>
      </c>
      <c r="J5481">
        <v>110</v>
      </c>
      <c r="K5481">
        <v>0.67272727272727273</v>
      </c>
      <c r="L5481">
        <v>100</v>
      </c>
      <c r="M5481">
        <v>1.1000000000000001</v>
      </c>
      <c r="N5481">
        <v>63</v>
      </c>
      <c r="P5481">
        <v>4</v>
      </c>
      <c r="Q5481">
        <v>5</v>
      </c>
      <c r="R5481">
        <v>0.8</v>
      </c>
      <c r="S5481">
        <v>11</v>
      </c>
    </row>
    <row r="5482" spans="1:19" x14ac:dyDescent="0.2">
      <c r="A5482" t="s">
        <v>4551</v>
      </c>
      <c r="B5482" t="s">
        <v>4552</v>
      </c>
      <c r="C5482" t="s">
        <v>233</v>
      </c>
      <c r="D5482" t="s">
        <v>1000</v>
      </c>
      <c r="E5482" s="23">
        <v>42614</v>
      </c>
      <c r="F5482">
        <v>4</v>
      </c>
      <c r="G5482">
        <v>4</v>
      </c>
      <c r="H5482">
        <v>1</v>
      </c>
      <c r="I5482">
        <v>17</v>
      </c>
      <c r="J5482">
        <v>40</v>
      </c>
      <c r="K5482">
        <v>0.42499999999999999</v>
      </c>
      <c r="L5482">
        <v>40</v>
      </c>
      <c r="M5482">
        <v>1</v>
      </c>
      <c r="N5482">
        <v>17</v>
      </c>
      <c r="P5482">
        <v>0</v>
      </c>
      <c r="Q5482">
        <v>0</v>
      </c>
      <c r="R5482" t="e">
        <v>#DIV/0!</v>
      </c>
      <c r="S5482">
        <v>0</v>
      </c>
    </row>
    <row r="5483" spans="1:19" x14ac:dyDescent="0.2">
      <c r="A5483" t="s">
        <v>3961</v>
      </c>
      <c r="B5483" t="s">
        <v>3962</v>
      </c>
      <c r="C5483" t="s">
        <v>219</v>
      </c>
      <c r="D5483" t="s">
        <v>1000</v>
      </c>
      <c r="E5483" s="23">
        <v>42614</v>
      </c>
      <c r="F5483">
        <v>0</v>
      </c>
      <c r="G5483">
        <v>0</v>
      </c>
      <c r="H5483" t="e">
        <v>#DIV/0!</v>
      </c>
      <c r="I5483">
        <v>0</v>
      </c>
      <c r="J5483">
        <v>0</v>
      </c>
      <c r="K5483" t="e">
        <v>#DIV/0!</v>
      </c>
      <c r="L5483">
        <v>0</v>
      </c>
      <c r="M5483" t="e">
        <v>#DIV/0!</v>
      </c>
      <c r="N5483">
        <v>0</v>
      </c>
      <c r="P5483">
        <v>0</v>
      </c>
      <c r="Q5483">
        <v>0</v>
      </c>
      <c r="R5483" t="e">
        <v>#DIV/0!</v>
      </c>
      <c r="S5483">
        <v>0</v>
      </c>
    </row>
    <row r="5484" spans="1:19" x14ac:dyDescent="0.2">
      <c r="A5484" t="s">
        <v>3690</v>
      </c>
      <c r="B5484" t="s">
        <v>3691</v>
      </c>
      <c r="C5484" t="s">
        <v>340</v>
      </c>
      <c r="D5484" t="s">
        <v>1000</v>
      </c>
      <c r="E5484" s="23">
        <v>42614</v>
      </c>
      <c r="F5484">
        <v>4</v>
      </c>
      <c r="G5484">
        <v>4</v>
      </c>
      <c r="H5484">
        <v>1</v>
      </c>
      <c r="I5484">
        <v>29</v>
      </c>
      <c r="J5484">
        <v>40</v>
      </c>
      <c r="K5484">
        <v>0.72499999999999998</v>
      </c>
      <c r="L5484">
        <v>40</v>
      </c>
      <c r="M5484">
        <v>1</v>
      </c>
      <c r="N5484">
        <v>29</v>
      </c>
      <c r="P5484">
        <v>0</v>
      </c>
      <c r="Q5484">
        <v>0</v>
      </c>
      <c r="R5484" t="e">
        <v>#DIV/0!</v>
      </c>
      <c r="S5484">
        <v>0</v>
      </c>
    </row>
    <row r="5485" spans="1:19" x14ac:dyDescent="0.2">
      <c r="A5485" t="s">
        <v>11238</v>
      </c>
      <c r="B5485" t="s">
        <v>11239</v>
      </c>
      <c r="C5485" t="s">
        <v>350</v>
      </c>
      <c r="D5485" t="s">
        <v>1000</v>
      </c>
      <c r="E5485" s="23">
        <v>42614</v>
      </c>
      <c r="F5485">
        <v>1</v>
      </c>
      <c r="G5485">
        <v>1</v>
      </c>
      <c r="H5485">
        <v>1</v>
      </c>
      <c r="I5485">
        <v>2</v>
      </c>
      <c r="J5485">
        <v>3</v>
      </c>
      <c r="K5485">
        <v>0.66666666666666663</v>
      </c>
      <c r="L5485">
        <v>3</v>
      </c>
      <c r="M5485">
        <v>1</v>
      </c>
      <c r="N5485">
        <v>2</v>
      </c>
      <c r="P5485">
        <v>0</v>
      </c>
      <c r="Q5485">
        <v>0</v>
      </c>
      <c r="R5485" t="e">
        <v>#DIV/0!</v>
      </c>
      <c r="S5485">
        <v>0</v>
      </c>
    </row>
    <row r="5486" spans="1:19" x14ac:dyDescent="0.2">
      <c r="A5486" t="s">
        <v>11240</v>
      </c>
      <c r="B5486" t="s">
        <v>11241</v>
      </c>
      <c r="C5486" t="s">
        <v>351</v>
      </c>
      <c r="D5486" t="s">
        <v>1000</v>
      </c>
      <c r="E5486" s="23">
        <v>42614</v>
      </c>
      <c r="F5486">
        <v>8</v>
      </c>
      <c r="G5486">
        <v>5</v>
      </c>
      <c r="H5486">
        <v>1.6</v>
      </c>
      <c r="I5486">
        <v>13</v>
      </c>
      <c r="J5486">
        <v>24</v>
      </c>
      <c r="K5486">
        <v>0.54166666666666663</v>
      </c>
      <c r="L5486">
        <v>15</v>
      </c>
      <c r="M5486">
        <v>1.6</v>
      </c>
      <c r="N5486">
        <v>10</v>
      </c>
      <c r="P5486">
        <v>0</v>
      </c>
      <c r="Q5486">
        <v>0</v>
      </c>
      <c r="R5486" t="e">
        <v>#DIV/0!</v>
      </c>
      <c r="S5486">
        <v>3</v>
      </c>
    </row>
    <row r="5487" spans="1:19" x14ac:dyDescent="0.2">
      <c r="A5487" t="s">
        <v>11160</v>
      </c>
      <c r="B5487" t="s">
        <v>11161</v>
      </c>
      <c r="C5487" t="s">
        <v>352</v>
      </c>
      <c r="D5487" t="s">
        <v>1000</v>
      </c>
      <c r="E5487" s="23">
        <v>42614</v>
      </c>
      <c r="F5487">
        <v>1</v>
      </c>
      <c r="G5487">
        <v>1</v>
      </c>
      <c r="H5487">
        <v>1</v>
      </c>
      <c r="I5487">
        <v>5</v>
      </c>
      <c r="J5487">
        <v>3</v>
      </c>
      <c r="K5487">
        <v>1.6666666666666667</v>
      </c>
      <c r="L5487">
        <v>3</v>
      </c>
      <c r="M5487">
        <v>1</v>
      </c>
      <c r="N5487">
        <v>4</v>
      </c>
      <c r="P5487">
        <v>0</v>
      </c>
      <c r="Q5487">
        <v>0</v>
      </c>
      <c r="R5487" t="e">
        <v>#DIV/0!</v>
      </c>
      <c r="S5487">
        <v>1</v>
      </c>
    </row>
    <row r="5488" spans="1:19" x14ac:dyDescent="0.2">
      <c r="A5488" t="s">
        <v>10161</v>
      </c>
      <c r="B5488" t="s">
        <v>10162</v>
      </c>
      <c r="C5488" t="s">
        <v>353</v>
      </c>
      <c r="D5488" t="s">
        <v>1000</v>
      </c>
      <c r="E5488" s="23">
        <v>42614</v>
      </c>
      <c r="F5488">
        <v>4</v>
      </c>
      <c r="G5488">
        <v>8</v>
      </c>
      <c r="H5488">
        <v>0.5</v>
      </c>
      <c r="I5488">
        <v>11</v>
      </c>
      <c r="J5488">
        <v>12</v>
      </c>
      <c r="K5488">
        <v>0.91666666666666663</v>
      </c>
      <c r="L5488">
        <v>24</v>
      </c>
      <c r="M5488">
        <v>0.5</v>
      </c>
      <c r="N5488">
        <v>11</v>
      </c>
      <c r="P5488">
        <v>0</v>
      </c>
      <c r="Q5488">
        <v>0</v>
      </c>
      <c r="R5488" t="e">
        <v>#DIV/0!</v>
      </c>
      <c r="S5488">
        <v>0</v>
      </c>
    </row>
    <row r="5489" spans="1:19" x14ac:dyDescent="0.2">
      <c r="A5489" t="s">
        <v>8574</v>
      </c>
      <c r="B5489" t="s">
        <v>8575</v>
      </c>
      <c r="C5489" t="s">
        <v>354</v>
      </c>
      <c r="D5489" t="s">
        <v>1000</v>
      </c>
      <c r="E5489" s="23">
        <v>42614</v>
      </c>
      <c r="F5489">
        <v>2</v>
      </c>
      <c r="G5489">
        <v>2</v>
      </c>
      <c r="H5489">
        <v>1</v>
      </c>
      <c r="I5489">
        <v>4</v>
      </c>
      <c r="J5489">
        <v>6</v>
      </c>
      <c r="K5489">
        <v>0.66666666666666663</v>
      </c>
      <c r="L5489">
        <v>6</v>
      </c>
      <c r="M5489">
        <v>1</v>
      </c>
      <c r="N5489">
        <v>2</v>
      </c>
      <c r="P5489">
        <v>0</v>
      </c>
      <c r="Q5489">
        <v>0</v>
      </c>
      <c r="R5489" t="e">
        <v>#DIV/0!</v>
      </c>
      <c r="S5489">
        <v>2</v>
      </c>
    </row>
    <row r="5490" spans="1:19" x14ac:dyDescent="0.2">
      <c r="A5490" t="s">
        <v>6368</v>
      </c>
      <c r="B5490" t="s">
        <v>6369</v>
      </c>
      <c r="C5490" t="s">
        <v>355</v>
      </c>
      <c r="D5490" t="s">
        <v>1000</v>
      </c>
      <c r="E5490" s="23">
        <v>42614</v>
      </c>
      <c r="F5490">
        <v>3</v>
      </c>
      <c r="G5490">
        <v>6</v>
      </c>
      <c r="H5490">
        <v>0.5</v>
      </c>
      <c r="I5490">
        <v>12</v>
      </c>
      <c r="J5490">
        <v>9</v>
      </c>
      <c r="K5490">
        <v>1.3333333333333333</v>
      </c>
      <c r="L5490">
        <v>18</v>
      </c>
      <c r="M5490">
        <v>0.5</v>
      </c>
      <c r="N5490">
        <v>12</v>
      </c>
      <c r="P5490">
        <v>0</v>
      </c>
      <c r="Q5490">
        <v>0</v>
      </c>
      <c r="R5490" t="e">
        <v>#DIV/0!</v>
      </c>
      <c r="S5490">
        <v>0</v>
      </c>
    </row>
    <row r="5491" spans="1:19" x14ac:dyDescent="0.2">
      <c r="A5491" t="s">
        <v>11679</v>
      </c>
      <c r="B5491" t="s">
        <v>11680</v>
      </c>
      <c r="C5491" t="s">
        <v>198</v>
      </c>
      <c r="D5491" t="s">
        <v>1002</v>
      </c>
      <c r="E5491" s="23">
        <v>42614</v>
      </c>
      <c r="F5491">
        <v>2</v>
      </c>
      <c r="G5491">
        <v>4</v>
      </c>
      <c r="H5491">
        <v>0.5</v>
      </c>
      <c r="I5491">
        <v>4</v>
      </c>
      <c r="J5491">
        <v>8</v>
      </c>
      <c r="K5491">
        <v>0.5</v>
      </c>
      <c r="L5491">
        <v>18</v>
      </c>
      <c r="M5491">
        <v>0.44444444444444442</v>
      </c>
      <c r="N5491">
        <v>4</v>
      </c>
      <c r="P5491">
        <v>0</v>
      </c>
      <c r="Q5491">
        <v>0</v>
      </c>
      <c r="R5491" t="e">
        <v>#DIV/0!</v>
      </c>
      <c r="S5491">
        <v>0</v>
      </c>
    </row>
    <row r="5492" spans="1:19" x14ac:dyDescent="0.2">
      <c r="A5492" t="s">
        <v>11681</v>
      </c>
      <c r="B5492" t="s">
        <v>11682</v>
      </c>
      <c r="C5492" t="s">
        <v>199</v>
      </c>
      <c r="D5492" t="s">
        <v>1002</v>
      </c>
      <c r="E5492" s="23">
        <v>42614</v>
      </c>
      <c r="F5492">
        <v>19</v>
      </c>
      <c r="G5492">
        <v>17</v>
      </c>
      <c r="H5492">
        <v>1.1176470588235294</v>
      </c>
      <c r="I5492">
        <v>141</v>
      </c>
      <c r="J5492">
        <v>150</v>
      </c>
      <c r="K5492">
        <v>0.94</v>
      </c>
      <c r="L5492">
        <v>130</v>
      </c>
      <c r="M5492">
        <v>1.1538461538461537</v>
      </c>
      <c r="N5492">
        <v>136</v>
      </c>
      <c r="P5492">
        <v>1</v>
      </c>
      <c r="Q5492">
        <v>1</v>
      </c>
      <c r="R5492">
        <v>1</v>
      </c>
      <c r="S5492">
        <v>5</v>
      </c>
    </row>
    <row r="5493" spans="1:19" x14ac:dyDescent="0.2">
      <c r="A5493" t="s">
        <v>11683</v>
      </c>
      <c r="B5493" t="s">
        <v>11684</v>
      </c>
      <c r="C5493" t="s">
        <v>348</v>
      </c>
      <c r="D5493" t="s">
        <v>1002</v>
      </c>
      <c r="E5493" s="23">
        <v>42614</v>
      </c>
      <c r="F5493">
        <v>11</v>
      </c>
      <c r="G5493">
        <v>8</v>
      </c>
      <c r="H5493">
        <v>1.375</v>
      </c>
      <c r="I5493">
        <v>28</v>
      </c>
      <c r="J5493">
        <v>34</v>
      </c>
      <c r="K5493">
        <v>0.82352941176470584</v>
      </c>
      <c r="L5493">
        <v>25</v>
      </c>
      <c r="M5493">
        <v>1.36</v>
      </c>
      <c r="N5493">
        <v>25</v>
      </c>
      <c r="P5493">
        <v>0</v>
      </c>
      <c r="Q5493">
        <v>0</v>
      </c>
      <c r="R5493" t="e">
        <v>#DIV/0!</v>
      </c>
      <c r="S5493">
        <v>3</v>
      </c>
    </row>
    <row r="5494" spans="1:19" x14ac:dyDescent="0.2">
      <c r="A5494" t="s">
        <v>10927</v>
      </c>
      <c r="B5494" t="s">
        <v>10928</v>
      </c>
      <c r="C5494" t="s">
        <v>227</v>
      </c>
      <c r="D5494" t="s">
        <v>1002</v>
      </c>
      <c r="E5494" s="23">
        <v>42614</v>
      </c>
      <c r="F5494">
        <v>1</v>
      </c>
      <c r="G5494">
        <v>3</v>
      </c>
      <c r="H5494">
        <v>0.33333333333333331</v>
      </c>
      <c r="I5494">
        <v>6</v>
      </c>
      <c r="J5494">
        <v>5</v>
      </c>
      <c r="K5494">
        <v>1.2</v>
      </c>
      <c r="L5494">
        <v>15</v>
      </c>
      <c r="M5494">
        <v>0.33333333333333331</v>
      </c>
      <c r="N5494">
        <v>6</v>
      </c>
      <c r="P5494">
        <v>0</v>
      </c>
      <c r="Q5494">
        <v>0</v>
      </c>
      <c r="R5494" t="e">
        <v>#DIV/0!</v>
      </c>
      <c r="S5494">
        <v>0</v>
      </c>
    </row>
    <row r="5495" spans="1:19" x14ac:dyDescent="0.2">
      <c r="A5495" t="s">
        <v>10752</v>
      </c>
      <c r="B5495" t="s">
        <v>10753</v>
      </c>
      <c r="C5495" t="s">
        <v>203</v>
      </c>
      <c r="D5495" t="s">
        <v>1002</v>
      </c>
      <c r="E5495" s="23">
        <v>42614</v>
      </c>
      <c r="F5495">
        <v>7</v>
      </c>
      <c r="G5495">
        <v>13</v>
      </c>
      <c r="H5495">
        <v>0.53846153846153844</v>
      </c>
      <c r="I5495">
        <v>16</v>
      </c>
      <c r="J5495">
        <v>27</v>
      </c>
      <c r="K5495">
        <v>0.59259259259259256</v>
      </c>
      <c r="L5495">
        <v>49</v>
      </c>
      <c r="M5495">
        <v>0.55102040816326525</v>
      </c>
      <c r="N5495">
        <v>16</v>
      </c>
      <c r="P5495">
        <v>0</v>
      </c>
      <c r="Q5495">
        <v>0</v>
      </c>
      <c r="R5495" t="e">
        <v>#DIV/0!</v>
      </c>
      <c r="S5495">
        <v>0</v>
      </c>
    </row>
    <row r="5496" spans="1:19" x14ac:dyDescent="0.2">
      <c r="A5496" t="s">
        <v>9905</v>
      </c>
      <c r="B5496" t="s">
        <v>9906</v>
      </c>
      <c r="C5496" t="s">
        <v>223</v>
      </c>
      <c r="D5496" t="s">
        <v>1002</v>
      </c>
      <c r="E5496" s="23">
        <v>42614</v>
      </c>
      <c r="F5496">
        <v>5</v>
      </c>
      <c r="G5496">
        <v>6</v>
      </c>
      <c r="H5496">
        <v>0.83333333333333337</v>
      </c>
      <c r="I5496">
        <v>75</v>
      </c>
      <c r="J5496">
        <v>75</v>
      </c>
      <c r="K5496">
        <v>1</v>
      </c>
      <c r="L5496">
        <v>90</v>
      </c>
      <c r="M5496">
        <v>0.83333333333333337</v>
      </c>
      <c r="N5496">
        <v>74</v>
      </c>
      <c r="P5496">
        <v>1</v>
      </c>
      <c r="Q5496">
        <v>1</v>
      </c>
      <c r="R5496">
        <v>1</v>
      </c>
      <c r="S5496">
        <v>1</v>
      </c>
    </row>
    <row r="5497" spans="1:19" x14ac:dyDescent="0.2">
      <c r="A5497" t="s">
        <v>9523</v>
      </c>
      <c r="B5497" t="s">
        <v>9524</v>
      </c>
      <c r="C5497" t="s">
        <v>346</v>
      </c>
      <c r="D5497" t="s">
        <v>1002</v>
      </c>
      <c r="E5497" s="23">
        <v>42614</v>
      </c>
      <c r="F5497">
        <v>4</v>
      </c>
      <c r="G5497">
        <v>4</v>
      </c>
      <c r="H5497">
        <v>1</v>
      </c>
      <c r="I5497">
        <v>10</v>
      </c>
      <c r="J5497">
        <v>24</v>
      </c>
      <c r="K5497">
        <v>0.41666666666666669</v>
      </c>
      <c r="L5497">
        <v>24</v>
      </c>
      <c r="M5497">
        <v>1</v>
      </c>
      <c r="N5497">
        <v>10</v>
      </c>
      <c r="P5497">
        <v>0</v>
      </c>
      <c r="Q5497">
        <v>0</v>
      </c>
      <c r="R5497" t="e">
        <v>#DIV/0!</v>
      </c>
      <c r="S5497">
        <v>0</v>
      </c>
    </row>
    <row r="5498" spans="1:19" x14ac:dyDescent="0.2">
      <c r="A5498" t="s">
        <v>9164</v>
      </c>
      <c r="B5498" t="s">
        <v>9165</v>
      </c>
      <c r="C5498" t="s">
        <v>207</v>
      </c>
      <c r="D5498" t="s">
        <v>1002</v>
      </c>
      <c r="E5498" s="23">
        <v>42614</v>
      </c>
      <c r="F5498">
        <v>11</v>
      </c>
      <c r="G5498">
        <v>15</v>
      </c>
      <c r="H5498">
        <v>0.73333333333333328</v>
      </c>
      <c r="I5498">
        <v>67</v>
      </c>
      <c r="J5498">
        <v>78</v>
      </c>
      <c r="K5498">
        <v>0.85897435897435892</v>
      </c>
      <c r="L5498">
        <v>107</v>
      </c>
      <c r="M5498">
        <v>0.7289719626168224</v>
      </c>
      <c r="N5498">
        <v>63</v>
      </c>
      <c r="P5498">
        <v>6</v>
      </c>
      <c r="Q5498">
        <v>6</v>
      </c>
      <c r="R5498">
        <v>1</v>
      </c>
      <c r="S5498">
        <v>4</v>
      </c>
    </row>
    <row r="5499" spans="1:19" x14ac:dyDescent="0.2">
      <c r="A5499" t="s">
        <v>8325</v>
      </c>
      <c r="B5499" t="s">
        <v>8326</v>
      </c>
      <c r="C5499" t="s">
        <v>212</v>
      </c>
      <c r="D5499" t="s">
        <v>1002</v>
      </c>
      <c r="E5499" s="23">
        <v>42614</v>
      </c>
      <c r="F5499">
        <v>2</v>
      </c>
      <c r="G5499">
        <v>3</v>
      </c>
      <c r="H5499">
        <v>0.66666666666666663</v>
      </c>
      <c r="I5499">
        <v>8</v>
      </c>
      <c r="J5499">
        <v>18</v>
      </c>
      <c r="K5499">
        <v>0.44444444444444442</v>
      </c>
      <c r="L5499">
        <v>25</v>
      </c>
      <c r="M5499">
        <v>0.72</v>
      </c>
      <c r="N5499">
        <v>4</v>
      </c>
      <c r="P5499">
        <v>4</v>
      </c>
      <c r="Q5499">
        <v>5</v>
      </c>
      <c r="R5499">
        <v>0.8</v>
      </c>
      <c r="S5499">
        <v>4</v>
      </c>
    </row>
    <row r="5500" spans="1:19" x14ac:dyDescent="0.2">
      <c r="A5500" t="s">
        <v>8024</v>
      </c>
      <c r="B5500" t="s">
        <v>8025</v>
      </c>
      <c r="C5500" t="s">
        <v>225</v>
      </c>
      <c r="D5500" t="s">
        <v>1002</v>
      </c>
      <c r="E5500" s="23">
        <v>42614</v>
      </c>
      <c r="F5500">
        <v>4</v>
      </c>
      <c r="G5500">
        <v>5</v>
      </c>
      <c r="H5500">
        <v>0.8</v>
      </c>
      <c r="I5500">
        <v>56</v>
      </c>
      <c r="J5500">
        <v>40</v>
      </c>
      <c r="K5500">
        <v>1.4</v>
      </c>
      <c r="L5500">
        <v>50</v>
      </c>
      <c r="M5500">
        <v>0.8</v>
      </c>
      <c r="N5500">
        <v>47</v>
      </c>
      <c r="P5500">
        <v>0</v>
      </c>
      <c r="Q5500">
        <v>5</v>
      </c>
      <c r="R5500">
        <v>0</v>
      </c>
      <c r="S5500">
        <v>9</v>
      </c>
    </row>
    <row r="5501" spans="1:19" x14ac:dyDescent="0.2">
      <c r="A5501" t="s">
        <v>7636</v>
      </c>
      <c r="B5501" t="s">
        <v>7637</v>
      </c>
      <c r="C5501" t="s">
        <v>901</v>
      </c>
      <c r="D5501" t="s">
        <v>1000</v>
      </c>
      <c r="E5501" s="23">
        <v>42614</v>
      </c>
      <c r="F5501">
        <v>5</v>
      </c>
      <c r="G5501">
        <v>5</v>
      </c>
      <c r="H5501">
        <v>1</v>
      </c>
      <c r="I5501">
        <v>19</v>
      </c>
      <c r="J5501">
        <v>15</v>
      </c>
      <c r="K5501">
        <v>1.2666666666666666</v>
      </c>
      <c r="L5501">
        <v>15</v>
      </c>
      <c r="M5501">
        <v>1</v>
      </c>
      <c r="N5501">
        <v>16</v>
      </c>
      <c r="P5501">
        <v>1</v>
      </c>
      <c r="Q5501">
        <v>4</v>
      </c>
      <c r="R5501">
        <v>0.25</v>
      </c>
      <c r="S5501">
        <v>3</v>
      </c>
    </row>
    <row r="5502" spans="1:19" x14ac:dyDescent="0.2">
      <c r="A5502" t="s">
        <v>7084</v>
      </c>
      <c r="B5502" t="s">
        <v>7085</v>
      </c>
      <c r="C5502" t="s">
        <v>232</v>
      </c>
      <c r="D5502" t="s">
        <v>1002</v>
      </c>
      <c r="E5502" s="23">
        <v>42614</v>
      </c>
      <c r="F5502">
        <v>12</v>
      </c>
      <c r="G5502">
        <v>15</v>
      </c>
      <c r="H5502">
        <v>0.8</v>
      </c>
      <c r="I5502">
        <v>137</v>
      </c>
      <c r="J5502">
        <v>144</v>
      </c>
      <c r="K5502">
        <v>0.95138888888888884</v>
      </c>
      <c r="L5502">
        <v>174</v>
      </c>
      <c r="M5502">
        <v>0.82758620689655171</v>
      </c>
      <c r="N5502">
        <v>135</v>
      </c>
      <c r="P5502">
        <v>6</v>
      </c>
      <c r="Q5502">
        <v>46</v>
      </c>
      <c r="R5502">
        <v>0.13043478260869565</v>
      </c>
      <c r="S5502">
        <v>2</v>
      </c>
    </row>
    <row r="5503" spans="1:19" x14ac:dyDescent="0.2">
      <c r="A5503" t="s">
        <v>6718</v>
      </c>
      <c r="B5503" t="s">
        <v>6719</v>
      </c>
      <c r="C5503" t="s">
        <v>317</v>
      </c>
      <c r="D5503" t="s">
        <v>1002</v>
      </c>
      <c r="E5503" s="23">
        <v>42614</v>
      </c>
      <c r="F5503">
        <v>9</v>
      </c>
      <c r="G5503">
        <v>15</v>
      </c>
      <c r="H5503">
        <v>0.6</v>
      </c>
      <c r="I5503">
        <v>24</v>
      </c>
      <c r="J5503">
        <v>27</v>
      </c>
      <c r="K5503">
        <v>0.88888888888888884</v>
      </c>
      <c r="L5503">
        <v>44</v>
      </c>
      <c r="M5503">
        <v>0.61363636363636365</v>
      </c>
      <c r="N5503">
        <v>24</v>
      </c>
      <c r="P5503">
        <v>1</v>
      </c>
      <c r="Q5503">
        <v>1</v>
      </c>
      <c r="R5503">
        <v>1</v>
      </c>
      <c r="S5503">
        <v>0</v>
      </c>
    </row>
    <row r="5504" spans="1:19" x14ac:dyDescent="0.2">
      <c r="A5504" t="s">
        <v>6294</v>
      </c>
      <c r="B5504" t="s">
        <v>6295</v>
      </c>
      <c r="C5504" t="s">
        <v>214</v>
      </c>
      <c r="D5504" t="s">
        <v>1002</v>
      </c>
      <c r="E5504" s="23">
        <v>42614</v>
      </c>
      <c r="F5504">
        <v>16</v>
      </c>
      <c r="G5504">
        <v>17</v>
      </c>
      <c r="H5504">
        <v>0.94117647058823528</v>
      </c>
      <c r="I5504">
        <v>104</v>
      </c>
      <c r="J5504">
        <v>145</v>
      </c>
      <c r="K5504">
        <v>0.71724137931034482</v>
      </c>
      <c r="L5504">
        <v>145</v>
      </c>
      <c r="M5504">
        <v>1</v>
      </c>
      <c r="N5504">
        <v>90</v>
      </c>
      <c r="P5504">
        <v>10</v>
      </c>
      <c r="Q5504">
        <v>11</v>
      </c>
      <c r="R5504">
        <v>0.90909090909090906</v>
      </c>
      <c r="S5504">
        <v>14</v>
      </c>
    </row>
    <row r="5505" spans="1:19" x14ac:dyDescent="0.2">
      <c r="A5505" t="s">
        <v>5516</v>
      </c>
      <c r="B5505" t="s">
        <v>5517</v>
      </c>
      <c r="C5505" t="s">
        <v>903</v>
      </c>
      <c r="D5505" t="s">
        <v>1000</v>
      </c>
      <c r="E5505" s="23">
        <v>42614</v>
      </c>
      <c r="F5505">
        <v>12</v>
      </c>
      <c r="G5505">
        <v>10</v>
      </c>
      <c r="H5505">
        <v>1.2</v>
      </c>
      <c r="I5505">
        <v>41</v>
      </c>
      <c r="J5505">
        <v>60</v>
      </c>
      <c r="K5505">
        <v>0.68333333333333335</v>
      </c>
      <c r="L5505">
        <v>50</v>
      </c>
      <c r="M5505">
        <v>1.2</v>
      </c>
      <c r="N5505">
        <v>38</v>
      </c>
      <c r="P5505">
        <v>0</v>
      </c>
      <c r="Q5505">
        <v>0</v>
      </c>
      <c r="R5505" t="e">
        <v>#DIV/0!</v>
      </c>
      <c r="S5505">
        <v>3</v>
      </c>
    </row>
    <row r="5506" spans="1:19" x14ac:dyDescent="0.2">
      <c r="A5506" t="s">
        <v>4901</v>
      </c>
      <c r="B5506" t="s">
        <v>4902</v>
      </c>
      <c r="C5506" t="s">
        <v>230</v>
      </c>
      <c r="D5506" t="s">
        <v>1002</v>
      </c>
      <c r="E5506" s="23">
        <v>42614</v>
      </c>
      <c r="F5506">
        <v>1</v>
      </c>
      <c r="G5506">
        <v>1</v>
      </c>
      <c r="H5506">
        <v>1</v>
      </c>
      <c r="I5506">
        <v>8</v>
      </c>
      <c r="J5506">
        <v>5</v>
      </c>
      <c r="K5506">
        <v>1.6</v>
      </c>
      <c r="L5506">
        <v>5</v>
      </c>
      <c r="M5506">
        <v>1</v>
      </c>
      <c r="N5506">
        <v>7</v>
      </c>
      <c r="P5506">
        <v>0</v>
      </c>
      <c r="Q5506">
        <v>2</v>
      </c>
      <c r="R5506">
        <v>0</v>
      </c>
      <c r="S5506">
        <v>1</v>
      </c>
    </row>
    <row r="5507" spans="1:19" x14ac:dyDescent="0.2">
      <c r="A5507" t="s">
        <v>4726</v>
      </c>
      <c r="B5507" t="s">
        <v>4727</v>
      </c>
      <c r="C5507" t="s">
        <v>234</v>
      </c>
      <c r="D5507" t="s">
        <v>1002</v>
      </c>
      <c r="E5507" s="23">
        <v>42614</v>
      </c>
      <c r="F5507">
        <v>4</v>
      </c>
      <c r="G5507">
        <v>4</v>
      </c>
      <c r="H5507">
        <v>1</v>
      </c>
      <c r="I5507">
        <v>17</v>
      </c>
      <c r="J5507">
        <v>40</v>
      </c>
      <c r="K5507">
        <v>0.42499999999999999</v>
      </c>
      <c r="L5507">
        <v>40</v>
      </c>
      <c r="M5507">
        <v>1</v>
      </c>
      <c r="N5507">
        <v>17</v>
      </c>
      <c r="P5507">
        <v>0</v>
      </c>
      <c r="Q5507">
        <v>0</v>
      </c>
      <c r="R5507" t="e">
        <v>#DIV/0!</v>
      </c>
      <c r="S5507">
        <v>0</v>
      </c>
    </row>
    <row r="5508" spans="1:19" x14ac:dyDescent="0.2">
      <c r="A5508" t="s">
        <v>4376</v>
      </c>
      <c r="B5508" t="s">
        <v>4377</v>
      </c>
      <c r="C5508" t="s">
        <v>217</v>
      </c>
      <c r="D5508" t="s">
        <v>1002</v>
      </c>
      <c r="E5508" s="23">
        <v>42614</v>
      </c>
      <c r="F5508">
        <v>0</v>
      </c>
      <c r="G5508">
        <v>0</v>
      </c>
      <c r="H5508" t="e">
        <v>#DIV/0!</v>
      </c>
      <c r="I5508">
        <v>0</v>
      </c>
      <c r="J5508">
        <v>0</v>
      </c>
      <c r="K5508" t="e">
        <v>#DIV/0!</v>
      </c>
      <c r="L5508">
        <v>0</v>
      </c>
      <c r="M5508" t="e">
        <v>#DIV/0!</v>
      </c>
      <c r="N5508">
        <v>0</v>
      </c>
      <c r="P5508">
        <v>0</v>
      </c>
      <c r="Q5508">
        <v>0</v>
      </c>
      <c r="R5508" t="e">
        <v>#DIV/0!</v>
      </c>
      <c r="S5508">
        <v>0</v>
      </c>
    </row>
    <row r="5509" spans="1:19" x14ac:dyDescent="0.2">
      <c r="A5509" t="s">
        <v>3786</v>
      </c>
      <c r="B5509" t="s">
        <v>3787</v>
      </c>
      <c r="C5509" t="s">
        <v>342</v>
      </c>
      <c r="D5509" t="s">
        <v>1002</v>
      </c>
      <c r="E5509" s="23">
        <v>42614</v>
      </c>
      <c r="F5509">
        <v>4</v>
      </c>
      <c r="G5509">
        <v>4</v>
      </c>
      <c r="H5509">
        <v>1</v>
      </c>
      <c r="I5509">
        <v>29</v>
      </c>
      <c r="J5509">
        <v>40</v>
      </c>
      <c r="K5509">
        <v>0.72499999999999998</v>
      </c>
      <c r="L5509">
        <v>40</v>
      </c>
      <c r="M5509">
        <v>1</v>
      </c>
      <c r="N5509">
        <v>29</v>
      </c>
      <c r="P5509">
        <v>0</v>
      </c>
      <c r="Q5509">
        <v>0</v>
      </c>
      <c r="R5509" t="e">
        <v>#DIV/0!</v>
      </c>
      <c r="S5509">
        <v>0</v>
      </c>
    </row>
    <row r="5510" spans="1:19" x14ac:dyDescent="0.2">
      <c r="A5510" t="s">
        <v>3594</v>
      </c>
      <c r="B5510" t="s">
        <v>3595</v>
      </c>
      <c r="C5510" t="s">
        <v>220</v>
      </c>
      <c r="D5510" t="s">
        <v>1002</v>
      </c>
      <c r="E5510" s="23">
        <v>42614</v>
      </c>
      <c r="F5510">
        <v>9</v>
      </c>
      <c r="G5510">
        <v>16</v>
      </c>
      <c r="H5510">
        <v>0.5625</v>
      </c>
      <c r="I5510">
        <v>17</v>
      </c>
      <c r="J5510">
        <v>24</v>
      </c>
      <c r="K5510">
        <v>0.70833333333333337</v>
      </c>
      <c r="L5510">
        <v>48</v>
      </c>
      <c r="M5510">
        <v>0.5</v>
      </c>
      <c r="N5510">
        <v>16</v>
      </c>
      <c r="P5510">
        <v>12</v>
      </c>
      <c r="Q5510">
        <v>17</v>
      </c>
      <c r="R5510">
        <v>0.70588235294117652</v>
      </c>
      <c r="S5510">
        <v>1</v>
      </c>
    </row>
    <row r="5511" spans="1:19" x14ac:dyDescent="0.2">
      <c r="A5511" t="s">
        <v>3069</v>
      </c>
      <c r="B5511" t="s">
        <v>3070</v>
      </c>
      <c r="C5511" t="s">
        <v>242</v>
      </c>
      <c r="D5511" t="s">
        <v>1000</v>
      </c>
      <c r="E5511" s="23">
        <v>42614</v>
      </c>
      <c r="F5511">
        <v>7</v>
      </c>
      <c r="G5511">
        <v>10</v>
      </c>
      <c r="H5511">
        <v>0.7</v>
      </c>
      <c r="I5511">
        <v>54</v>
      </c>
      <c r="J5511">
        <v>64</v>
      </c>
      <c r="K5511">
        <v>0.84375</v>
      </c>
      <c r="L5511">
        <v>81</v>
      </c>
      <c r="M5511">
        <v>0.79012345679012341</v>
      </c>
      <c r="N5511">
        <v>49</v>
      </c>
      <c r="P5511">
        <v>4</v>
      </c>
      <c r="Q5511">
        <v>7</v>
      </c>
      <c r="R5511">
        <v>0.5714285714285714</v>
      </c>
      <c r="S5511">
        <v>5</v>
      </c>
    </row>
    <row r="5512" spans="1:19" x14ac:dyDescent="0.2">
      <c r="A5512" t="s">
        <v>2894</v>
      </c>
      <c r="B5512" t="s">
        <v>2895</v>
      </c>
      <c r="C5512" t="s">
        <v>2724</v>
      </c>
      <c r="D5512" t="s">
        <v>1000</v>
      </c>
      <c r="E5512" s="23">
        <v>42614</v>
      </c>
      <c r="F5512">
        <v>9</v>
      </c>
      <c r="G5512">
        <v>8</v>
      </c>
      <c r="H5512">
        <v>1.125</v>
      </c>
      <c r="I5512">
        <v>30</v>
      </c>
      <c r="J5512">
        <v>45</v>
      </c>
      <c r="K5512">
        <v>0.66666666666666663</v>
      </c>
      <c r="L5512">
        <v>40</v>
      </c>
      <c r="M5512">
        <v>1.125</v>
      </c>
      <c r="N5512">
        <v>28</v>
      </c>
      <c r="P5512">
        <v>0</v>
      </c>
      <c r="Q5512">
        <v>0</v>
      </c>
      <c r="R5512" t="e">
        <v>#DIV/0!</v>
      </c>
      <c r="S5512">
        <v>2</v>
      </c>
    </row>
    <row r="5513" spans="1:19" x14ac:dyDescent="0.2">
      <c r="A5513" t="s">
        <v>2649</v>
      </c>
      <c r="B5513" t="s">
        <v>2650</v>
      </c>
      <c r="C5513" t="s">
        <v>237</v>
      </c>
      <c r="D5513" t="s">
        <v>1000</v>
      </c>
      <c r="E5513" s="23">
        <v>42614</v>
      </c>
      <c r="F5513">
        <v>8</v>
      </c>
      <c r="G5513">
        <v>14</v>
      </c>
      <c r="H5513">
        <v>0.5714285714285714</v>
      </c>
      <c r="I5513">
        <v>46</v>
      </c>
      <c r="J5513">
        <v>56</v>
      </c>
      <c r="K5513">
        <v>0.8214285714285714</v>
      </c>
      <c r="L5513">
        <v>95</v>
      </c>
      <c r="M5513">
        <v>0.58947368421052626</v>
      </c>
      <c r="N5513">
        <v>41</v>
      </c>
      <c r="O5513">
        <v>0.98750000000000004</v>
      </c>
      <c r="P5513">
        <v>12</v>
      </c>
      <c r="Q5513">
        <v>12</v>
      </c>
      <c r="R5513">
        <v>1</v>
      </c>
      <c r="S5513">
        <v>5</v>
      </c>
    </row>
    <row r="5514" spans="1:19" x14ac:dyDescent="0.2">
      <c r="A5514" t="s">
        <v>2474</v>
      </c>
      <c r="B5514" t="s">
        <v>2475</v>
      </c>
      <c r="C5514" t="s">
        <v>238</v>
      </c>
      <c r="D5514" t="s">
        <v>1000</v>
      </c>
      <c r="E5514" s="23">
        <v>42614</v>
      </c>
      <c r="F5514">
        <v>6</v>
      </c>
      <c r="G5514">
        <v>12</v>
      </c>
      <c r="H5514">
        <v>0.5</v>
      </c>
      <c r="I5514">
        <v>15</v>
      </c>
      <c r="J5514">
        <v>18</v>
      </c>
      <c r="K5514">
        <v>0.83333333333333337</v>
      </c>
      <c r="L5514">
        <v>40</v>
      </c>
      <c r="M5514">
        <v>0.45</v>
      </c>
      <c r="N5514">
        <v>14</v>
      </c>
      <c r="O5514">
        <v>0.74316666666666664</v>
      </c>
      <c r="P5514">
        <v>12</v>
      </c>
      <c r="Q5514">
        <v>17</v>
      </c>
      <c r="R5514">
        <v>0.70588235294117652</v>
      </c>
      <c r="S5514">
        <v>1</v>
      </c>
    </row>
    <row r="5515" spans="1:19" x14ac:dyDescent="0.2">
      <c r="A5515" t="s">
        <v>2301</v>
      </c>
      <c r="B5515" t="s">
        <v>2302</v>
      </c>
      <c r="C5515" t="s">
        <v>239</v>
      </c>
      <c r="D5515" t="s">
        <v>1000</v>
      </c>
      <c r="E5515" s="23">
        <v>42614</v>
      </c>
      <c r="F5515">
        <v>3</v>
      </c>
      <c r="G5515">
        <v>4</v>
      </c>
      <c r="H5515">
        <v>0.75</v>
      </c>
      <c r="I5515">
        <v>2</v>
      </c>
      <c r="J5515">
        <v>6</v>
      </c>
      <c r="K5515">
        <v>0.33333333333333331</v>
      </c>
      <c r="L5515">
        <v>8</v>
      </c>
      <c r="M5515">
        <v>0.75</v>
      </c>
      <c r="N5515">
        <v>2</v>
      </c>
      <c r="O5515">
        <v>0.80700000000000005</v>
      </c>
      <c r="P5515">
        <v>0</v>
      </c>
      <c r="Q5515">
        <v>0</v>
      </c>
      <c r="R5515" t="e">
        <v>#DIV/0!</v>
      </c>
      <c r="S5515">
        <v>0</v>
      </c>
    </row>
    <row r="5516" spans="1:19" x14ac:dyDescent="0.2">
      <c r="A5516" t="s">
        <v>2126</v>
      </c>
      <c r="B5516" t="s">
        <v>2127</v>
      </c>
      <c r="C5516" t="s">
        <v>1988</v>
      </c>
      <c r="D5516" t="s">
        <v>1000</v>
      </c>
      <c r="E5516" s="23">
        <v>42614</v>
      </c>
      <c r="F5516">
        <v>9</v>
      </c>
      <c r="G5516">
        <v>10</v>
      </c>
      <c r="H5516">
        <v>0.9</v>
      </c>
      <c r="I5516">
        <v>32</v>
      </c>
      <c r="J5516">
        <v>35</v>
      </c>
      <c r="K5516">
        <v>0.91428571428571426</v>
      </c>
      <c r="L5516">
        <v>40</v>
      </c>
      <c r="M5516">
        <v>0.875</v>
      </c>
      <c r="N5516">
        <v>28</v>
      </c>
      <c r="P5516">
        <v>1</v>
      </c>
      <c r="Q5516">
        <v>4</v>
      </c>
      <c r="R5516">
        <v>0.25</v>
      </c>
      <c r="S5516">
        <v>4</v>
      </c>
    </row>
    <row r="5517" spans="1:19" x14ac:dyDescent="0.2">
      <c r="A5517" t="s">
        <v>1878</v>
      </c>
      <c r="B5517" t="s">
        <v>1879</v>
      </c>
      <c r="C5517" t="s">
        <v>240</v>
      </c>
      <c r="D5517" t="s">
        <v>1000</v>
      </c>
      <c r="E5517" s="23">
        <v>42614</v>
      </c>
      <c r="F5517">
        <v>20</v>
      </c>
      <c r="G5517">
        <v>25</v>
      </c>
      <c r="H5517">
        <v>0.8</v>
      </c>
      <c r="I5517">
        <v>39</v>
      </c>
      <c r="J5517">
        <v>88</v>
      </c>
      <c r="K5517">
        <v>0.44318181818181818</v>
      </c>
      <c r="L5517">
        <v>106</v>
      </c>
      <c r="M5517">
        <v>0.83018867924528306</v>
      </c>
      <c r="N5517">
        <v>38</v>
      </c>
      <c r="P5517">
        <v>2</v>
      </c>
      <c r="Q5517">
        <v>2</v>
      </c>
      <c r="R5517">
        <v>1</v>
      </c>
      <c r="S5517">
        <v>1</v>
      </c>
    </row>
    <row r="5518" spans="1:19" x14ac:dyDescent="0.2">
      <c r="A5518" t="s">
        <v>1703</v>
      </c>
      <c r="B5518" t="s">
        <v>1704</v>
      </c>
      <c r="C5518" t="s">
        <v>241</v>
      </c>
      <c r="D5518" t="s">
        <v>1000</v>
      </c>
      <c r="E5518" s="23">
        <v>42614</v>
      </c>
      <c r="F5518">
        <v>58</v>
      </c>
      <c r="G5518">
        <v>60</v>
      </c>
      <c r="H5518">
        <v>0.96666666666666667</v>
      </c>
      <c r="I5518">
        <v>547</v>
      </c>
      <c r="J5518">
        <v>593</v>
      </c>
      <c r="K5518">
        <v>0.92242833052276563</v>
      </c>
      <c r="L5518">
        <v>618</v>
      </c>
      <c r="M5518">
        <v>0.95954692556634302</v>
      </c>
      <c r="N5518">
        <v>520</v>
      </c>
      <c r="P5518">
        <v>11</v>
      </c>
      <c r="Q5518">
        <v>57</v>
      </c>
      <c r="R5518">
        <v>0.19298245614035087</v>
      </c>
      <c r="S5518">
        <v>27</v>
      </c>
    </row>
    <row r="5519" spans="1:19" x14ac:dyDescent="0.2">
      <c r="A5519" t="s">
        <v>1528</v>
      </c>
      <c r="B5519" t="s">
        <v>1529</v>
      </c>
      <c r="C5519" t="s">
        <v>318</v>
      </c>
      <c r="D5519" t="s">
        <v>1000</v>
      </c>
      <c r="E5519" s="23">
        <v>42614</v>
      </c>
      <c r="F5519">
        <v>19</v>
      </c>
      <c r="G5519">
        <v>23</v>
      </c>
      <c r="H5519">
        <v>0.82608695652173914</v>
      </c>
      <c r="I5519">
        <v>47</v>
      </c>
      <c r="J5519">
        <v>57</v>
      </c>
      <c r="K5519">
        <v>0.82456140350877194</v>
      </c>
      <c r="L5519">
        <v>69</v>
      </c>
      <c r="M5519">
        <v>0.82608695652173914</v>
      </c>
      <c r="N5519">
        <v>41</v>
      </c>
      <c r="P5519">
        <v>0</v>
      </c>
      <c r="Q5519">
        <v>0</v>
      </c>
      <c r="R5519" t="e">
        <v>#DIV/0!</v>
      </c>
      <c r="S5519">
        <v>6</v>
      </c>
    </row>
    <row r="5520" spans="1:19" x14ac:dyDescent="0.2">
      <c r="A5520" t="s">
        <v>1114</v>
      </c>
      <c r="B5520" t="s">
        <v>1201</v>
      </c>
      <c r="C5520" t="s">
        <v>235</v>
      </c>
      <c r="D5520" t="s">
        <v>1002</v>
      </c>
      <c r="E5520" s="23">
        <v>42614</v>
      </c>
      <c r="F5520">
        <v>139</v>
      </c>
      <c r="G5520">
        <v>166</v>
      </c>
      <c r="H5520">
        <v>0.83734939759036142</v>
      </c>
      <c r="I5520">
        <v>812</v>
      </c>
      <c r="J5520">
        <v>962</v>
      </c>
      <c r="K5520">
        <v>0.84407484407484412</v>
      </c>
      <c r="L5520">
        <v>1097</v>
      </c>
      <c r="M5520">
        <v>0.87693710118505008</v>
      </c>
      <c r="N5520">
        <v>761</v>
      </c>
      <c r="P5520">
        <v>42</v>
      </c>
      <c r="Q5520">
        <v>99</v>
      </c>
      <c r="R5520">
        <v>0.42424242424242425</v>
      </c>
      <c r="S5520">
        <v>51</v>
      </c>
    </row>
    <row r="5521" spans="1:19" x14ac:dyDescent="0.2">
      <c r="A5521" t="s">
        <v>12078</v>
      </c>
      <c r="B5521" t="s">
        <v>12079</v>
      </c>
      <c r="C5521" t="s">
        <v>1051</v>
      </c>
      <c r="D5521" t="s">
        <v>1000</v>
      </c>
      <c r="E5521" s="23">
        <v>42614</v>
      </c>
      <c r="F5521">
        <v>1</v>
      </c>
      <c r="G5521">
        <v>3</v>
      </c>
      <c r="H5521">
        <v>0.33333333333333331</v>
      </c>
      <c r="I5521">
        <v>2</v>
      </c>
      <c r="J5521">
        <v>5</v>
      </c>
      <c r="K5521">
        <v>0.4</v>
      </c>
      <c r="L5521">
        <v>15</v>
      </c>
      <c r="M5521">
        <v>0.33333333333333331</v>
      </c>
      <c r="N5521">
        <v>2</v>
      </c>
      <c r="P5521">
        <v>0</v>
      </c>
      <c r="Q5521">
        <v>0</v>
      </c>
      <c r="R5521" t="e">
        <v>#DIV/0!</v>
      </c>
      <c r="S5521">
        <v>0</v>
      </c>
    </row>
    <row r="5522" spans="1:19" x14ac:dyDescent="0.2">
      <c r="A5522" t="s">
        <v>13267</v>
      </c>
      <c r="B5522" t="s">
        <v>13268</v>
      </c>
      <c r="C5522" t="s">
        <v>350</v>
      </c>
      <c r="D5522" t="s">
        <v>1002</v>
      </c>
      <c r="E5522" s="23">
        <v>42614</v>
      </c>
      <c r="F5522">
        <v>1</v>
      </c>
      <c r="G5522">
        <v>1</v>
      </c>
      <c r="H5522">
        <v>1</v>
      </c>
      <c r="I5522">
        <v>2</v>
      </c>
      <c r="J5522">
        <v>3</v>
      </c>
      <c r="K5522">
        <v>0.66666666666666663</v>
      </c>
      <c r="L5522">
        <v>3</v>
      </c>
      <c r="M5522">
        <v>1</v>
      </c>
      <c r="N5522">
        <v>2</v>
      </c>
      <c r="P5522">
        <v>0</v>
      </c>
      <c r="Q5522">
        <v>0</v>
      </c>
      <c r="R5522" t="e">
        <v>#DIV/0!</v>
      </c>
      <c r="S5522">
        <v>0</v>
      </c>
    </row>
    <row r="5523" spans="1:19" x14ac:dyDescent="0.2">
      <c r="A5523" t="s">
        <v>13444</v>
      </c>
      <c r="B5523" t="s">
        <v>13445</v>
      </c>
      <c r="C5523" t="s">
        <v>242</v>
      </c>
      <c r="D5523" t="s">
        <v>1002</v>
      </c>
      <c r="E5523" s="23">
        <v>42614</v>
      </c>
      <c r="F5523">
        <v>7</v>
      </c>
      <c r="G5523">
        <v>10</v>
      </c>
      <c r="H5523">
        <v>0.7</v>
      </c>
      <c r="I5523">
        <v>54</v>
      </c>
      <c r="J5523">
        <v>64</v>
      </c>
      <c r="K5523">
        <v>0.84375</v>
      </c>
      <c r="L5523">
        <v>81</v>
      </c>
      <c r="M5523">
        <v>0.79012345679012341</v>
      </c>
      <c r="N5523">
        <v>49</v>
      </c>
      <c r="P5523">
        <v>4</v>
      </c>
      <c r="Q5523">
        <v>7</v>
      </c>
      <c r="R5523">
        <v>0.5714285714285714</v>
      </c>
      <c r="S5523">
        <v>5</v>
      </c>
    </row>
    <row r="5524" spans="1:19" x14ac:dyDescent="0.2">
      <c r="A5524" t="s">
        <v>13621</v>
      </c>
      <c r="B5524" t="s">
        <v>13622</v>
      </c>
      <c r="C5524" t="s">
        <v>237</v>
      </c>
      <c r="D5524" t="s">
        <v>1002</v>
      </c>
      <c r="E5524" s="23">
        <v>42614</v>
      </c>
      <c r="F5524">
        <v>8</v>
      </c>
      <c r="G5524">
        <v>14</v>
      </c>
      <c r="H5524">
        <v>0.5714285714285714</v>
      </c>
      <c r="I5524">
        <v>46</v>
      </c>
      <c r="J5524">
        <v>56</v>
      </c>
      <c r="K5524">
        <v>0.8214285714285714</v>
      </c>
      <c r="L5524">
        <v>95</v>
      </c>
      <c r="M5524">
        <v>0.58947368421052626</v>
      </c>
      <c r="N5524">
        <v>41</v>
      </c>
      <c r="O5524">
        <v>0.98750000000000004</v>
      </c>
      <c r="P5524">
        <v>12</v>
      </c>
      <c r="Q5524">
        <v>12</v>
      </c>
      <c r="R5524">
        <v>1</v>
      </c>
      <c r="S5524">
        <v>5</v>
      </c>
    </row>
    <row r="5525" spans="1:19" x14ac:dyDescent="0.2">
      <c r="A5525" t="s">
        <v>13796</v>
      </c>
      <c r="B5525" t="s">
        <v>13797</v>
      </c>
      <c r="C5525" t="s">
        <v>238</v>
      </c>
      <c r="D5525" t="s">
        <v>1002</v>
      </c>
      <c r="E5525" s="23">
        <v>42614</v>
      </c>
      <c r="F5525">
        <v>6</v>
      </c>
      <c r="G5525">
        <v>12</v>
      </c>
      <c r="H5525">
        <v>0.5</v>
      </c>
      <c r="I5525">
        <v>15</v>
      </c>
      <c r="J5525">
        <v>18</v>
      </c>
      <c r="K5525">
        <v>0.83333333333333337</v>
      </c>
      <c r="L5525">
        <v>40</v>
      </c>
      <c r="M5525">
        <v>0.45</v>
      </c>
      <c r="N5525">
        <v>14</v>
      </c>
      <c r="O5525">
        <v>0.74316666666666664</v>
      </c>
      <c r="P5525">
        <v>12</v>
      </c>
      <c r="Q5525">
        <v>17</v>
      </c>
      <c r="R5525">
        <v>0.70588235294117652</v>
      </c>
      <c r="S5525">
        <v>1</v>
      </c>
    </row>
    <row r="5526" spans="1:19" x14ac:dyDescent="0.2">
      <c r="A5526" t="s">
        <v>13973</v>
      </c>
      <c r="B5526" t="s">
        <v>13974</v>
      </c>
      <c r="C5526" t="s">
        <v>239</v>
      </c>
      <c r="D5526" t="s">
        <v>1002</v>
      </c>
      <c r="E5526" s="23">
        <v>42614</v>
      </c>
      <c r="F5526">
        <v>3</v>
      </c>
      <c r="G5526">
        <v>4</v>
      </c>
      <c r="H5526">
        <v>0.75</v>
      </c>
      <c r="I5526">
        <v>2</v>
      </c>
      <c r="J5526">
        <v>6</v>
      </c>
      <c r="K5526">
        <v>0.33333333333333331</v>
      </c>
      <c r="L5526">
        <v>8</v>
      </c>
      <c r="M5526">
        <v>0.75</v>
      </c>
      <c r="N5526">
        <v>2</v>
      </c>
      <c r="O5526">
        <v>0.80700000000000005</v>
      </c>
      <c r="P5526">
        <v>0</v>
      </c>
      <c r="Q5526">
        <v>0</v>
      </c>
      <c r="R5526" t="e">
        <v>#DIV/0!</v>
      </c>
      <c r="S5526">
        <v>0</v>
      </c>
    </row>
    <row r="5527" spans="1:19" x14ac:dyDescent="0.2">
      <c r="A5527" t="s">
        <v>14160</v>
      </c>
      <c r="B5527" t="s">
        <v>14161</v>
      </c>
      <c r="C5527" t="s">
        <v>240</v>
      </c>
      <c r="D5527" t="s">
        <v>1002</v>
      </c>
      <c r="E5527" s="23">
        <v>42614</v>
      </c>
      <c r="F5527">
        <v>20</v>
      </c>
      <c r="G5527">
        <v>25</v>
      </c>
      <c r="H5527">
        <v>0.8</v>
      </c>
      <c r="I5527">
        <v>39</v>
      </c>
      <c r="J5527">
        <v>88</v>
      </c>
      <c r="K5527">
        <v>0.44318181818181818</v>
      </c>
      <c r="L5527">
        <v>106</v>
      </c>
      <c r="M5527">
        <v>0.83018867924528306</v>
      </c>
      <c r="N5527">
        <v>38</v>
      </c>
      <c r="P5527">
        <v>2</v>
      </c>
      <c r="Q5527">
        <v>2</v>
      </c>
      <c r="R5527">
        <v>1</v>
      </c>
      <c r="S5527">
        <v>1</v>
      </c>
    </row>
    <row r="5528" spans="1:19" x14ac:dyDescent="0.2">
      <c r="A5528" t="s">
        <v>14337</v>
      </c>
      <c r="B5528" t="s">
        <v>14338</v>
      </c>
      <c r="C5528" t="s">
        <v>241</v>
      </c>
      <c r="D5528" t="s">
        <v>1002</v>
      </c>
      <c r="E5528" s="23">
        <v>42614</v>
      </c>
      <c r="F5528">
        <v>58</v>
      </c>
      <c r="G5528">
        <v>60</v>
      </c>
      <c r="H5528">
        <v>0.96666666666666667</v>
      </c>
      <c r="I5528">
        <v>547</v>
      </c>
      <c r="J5528">
        <v>593</v>
      </c>
      <c r="K5528">
        <v>0.92242833052276563</v>
      </c>
      <c r="L5528">
        <v>618</v>
      </c>
      <c r="M5528">
        <v>0.95954692556634302</v>
      </c>
      <c r="N5528">
        <v>520</v>
      </c>
      <c r="P5528">
        <v>11</v>
      </c>
      <c r="Q5528">
        <v>57</v>
      </c>
      <c r="R5528">
        <v>0.19298245614035087</v>
      </c>
      <c r="S5528">
        <v>27</v>
      </c>
    </row>
    <row r="5529" spans="1:19" x14ac:dyDescent="0.2">
      <c r="A5529" t="s">
        <v>14449</v>
      </c>
      <c r="B5529" t="s">
        <v>14450</v>
      </c>
      <c r="C5529" t="s">
        <v>318</v>
      </c>
      <c r="D5529" t="s">
        <v>1002</v>
      </c>
      <c r="E5529" s="23">
        <v>42614</v>
      </c>
      <c r="F5529">
        <v>19</v>
      </c>
      <c r="G5529">
        <v>23</v>
      </c>
      <c r="H5529">
        <v>0.82608695652173914</v>
      </c>
      <c r="I5529">
        <v>47</v>
      </c>
      <c r="J5529">
        <v>57</v>
      </c>
      <c r="K5529">
        <v>0.82456140350877194</v>
      </c>
      <c r="L5529">
        <v>69</v>
      </c>
      <c r="M5529">
        <v>0.82608695652173914</v>
      </c>
      <c r="N5529">
        <v>41</v>
      </c>
      <c r="P5529">
        <v>0</v>
      </c>
      <c r="Q5529">
        <v>0</v>
      </c>
      <c r="R5529" t="e">
        <v>#DIV/0!</v>
      </c>
      <c r="S5529">
        <v>6</v>
      </c>
    </row>
    <row r="5530" spans="1:19" x14ac:dyDescent="0.2">
      <c r="A5530" t="s">
        <v>14666</v>
      </c>
      <c r="B5530" t="s">
        <v>14667</v>
      </c>
      <c r="C5530" t="s">
        <v>199</v>
      </c>
      <c r="D5530" t="s">
        <v>1000</v>
      </c>
      <c r="E5530" s="23">
        <v>42614</v>
      </c>
      <c r="F5530">
        <v>19</v>
      </c>
      <c r="G5530">
        <v>17</v>
      </c>
      <c r="H5530">
        <v>1.1176470588235294</v>
      </c>
      <c r="I5530">
        <v>141</v>
      </c>
      <c r="J5530">
        <v>150</v>
      </c>
      <c r="K5530">
        <v>0.94</v>
      </c>
      <c r="L5530">
        <v>130</v>
      </c>
      <c r="M5530">
        <v>1.1538461538461537</v>
      </c>
      <c r="N5530">
        <v>136</v>
      </c>
      <c r="P5530">
        <v>1</v>
      </c>
      <c r="Q5530">
        <v>1</v>
      </c>
      <c r="R5530">
        <v>1</v>
      </c>
      <c r="S5530">
        <v>5</v>
      </c>
    </row>
    <row r="5531" spans="1:19" x14ac:dyDescent="0.2">
      <c r="A5531" t="s">
        <v>14932</v>
      </c>
      <c r="B5531" t="s">
        <v>14933</v>
      </c>
      <c r="C5531" t="s">
        <v>200</v>
      </c>
      <c r="D5531" t="s">
        <v>1002</v>
      </c>
      <c r="E5531" s="23">
        <v>42614</v>
      </c>
      <c r="F5531">
        <v>8</v>
      </c>
      <c r="G5531">
        <v>8</v>
      </c>
      <c r="H5531">
        <v>1</v>
      </c>
      <c r="I5531">
        <v>7</v>
      </c>
      <c r="J5531">
        <v>40</v>
      </c>
      <c r="K5531">
        <v>0.17499999999999999</v>
      </c>
      <c r="L5531">
        <v>40</v>
      </c>
      <c r="M5531">
        <v>1</v>
      </c>
      <c r="N5531">
        <v>6</v>
      </c>
      <c r="P5531">
        <v>1</v>
      </c>
      <c r="Q5531">
        <v>1</v>
      </c>
      <c r="R5531">
        <v>1</v>
      </c>
      <c r="S5531">
        <v>1</v>
      </c>
    </row>
    <row r="5532" spans="1:19" x14ac:dyDescent="0.2">
      <c r="A5532" t="s">
        <v>15109</v>
      </c>
      <c r="B5532" t="s">
        <v>15110</v>
      </c>
      <c r="C5532" t="s">
        <v>202</v>
      </c>
      <c r="D5532" t="s">
        <v>1002</v>
      </c>
      <c r="E5532" s="23">
        <v>42614</v>
      </c>
      <c r="F5532">
        <v>11</v>
      </c>
      <c r="G5532">
        <v>9</v>
      </c>
      <c r="H5532">
        <v>1.2222222222222223</v>
      </c>
      <c r="I5532">
        <v>134</v>
      </c>
      <c r="J5532">
        <v>110</v>
      </c>
      <c r="K5532">
        <v>1.2181818181818183</v>
      </c>
      <c r="L5532">
        <v>90</v>
      </c>
      <c r="M5532">
        <v>1.2222222222222223</v>
      </c>
      <c r="N5532">
        <v>130</v>
      </c>
      <c r="P5532">
        <v>0</v>
      </c>
      <c r="Q5532">
        <v>0</v>
      </c>
      <c r="R5532" t="e">
        <v>#DIV/0!</v>
      </c>
      <c r="S5532">
        <v>4</v>
      </c>
    </row>
    <row r="5533" spans="1:19" x14ac:dyDescent="0.2">
      <c r="A5533" t="s">
        <v>15191</v>
      </c>
      <c r="B5533" t="s">
        <v>15192</v>
      </c>
      <c r="C5533" t="s">
        <v>348</v>
      </c>
      <c r="D5533" t="s">
        <v>1000</v>
      </c>
      <c r="E5533" s="23">
        <v>42614</v>
      </c>
      <c r="F5533">
        <v>11</v>
      </c>
      <c r="G5533">
        <v>8</v>
      </c>
      <c r="H5533">
        <v>1.375</v>
      </c>
      <c r="I5533">
        <v>28</v>
      </c>
      <c r="J5533">
        <v>34</v>
      </c>
      <c r="K5533">
        <v>0.82352941176470584</v>
      </c>
      <c r="L5533">
        <v>25</v>
      </c>
      <c r="M5533">
        <v>1.36</v>
      </c>
      <c r="N5533">
        <v>25</v>
      </c>
      <c r="P5533">
        <v>0</v>
      </c>
      <c r="Q5533">
        <v>0</v>
      </c>
      <c r="R5533" t="e">
        <v>#DIV/0!</v>
      </c>
      <c r="S5533">
        <v>3</v>
      </c>
    </row>
    <row r="5534" spans="1:19" x14ac:dyDescent="0.2">
      <c r="A5534" t="s">
        <v>15275</v>
      </c>
      <c r="B5534" t="s">
        <v>15276</v>
      </c>
      <c r="C5534" t="s">
        <v>347</v>
      </c>
      <c r="D5534" t="s">
        <v>1002</v>
      </c>
      <c r="E5534" s="23">
        <v>42614</v>
      </c>
      <c r="F5534">
        <v>3</v>
      </c>
      <c r="G5534">
        <v>3</v>
      </c>
      <c r="H5534">
        <v>1</v>
      </c>
      <c r="I5534">
        <v>15</v>
      </c>
      <c r="J5534">
        <v>10</v>
      </c>
      <c r="K5534">
        <v>1.5</v>
      </c>
      <c r="L5534">
        <v>10</v>
      </c>
      <c r="M5534">
        <v>1</v>
      </c>
      <c r="N5534">
        <v>15</v>
      </c>
      <c r="P5534">
        <v>0</v>
      </c>
      <c r="Q5534">
        <v>0</v>
      </c>
      <c r="R5534" t="e">
        <v>#DIV/0!</v>
      </c>
      <c r="S5534">
        <v>0</v>
      </c>
    </row>
    <row r="5535" spans="1:19" x14ac:dyDescent="0.2">
      <c r="A5535" t="s">
        <v>15351</v>
      </c>
      <c r="B5535" t="s">
        <v>15352</v>
      </c>
      <c r="C5535" t="s">
        <v>351</v>
      </c>
      <c r="D5535" t="s">
        <v>1002</v>
      </c>
      <c r="E5535" s="23">
        <v>42614</v>
      </c>
      <c r="F5535">
        <v>8</v>
      </c>
      <c r="G5535">
        <v>5</v>
      </c>
      <c r="H5535">
        <v>1.6</v>
      </c>
      <c r="I5535">
        <v>13</v>
      </c>
      <c r="J5535">
        <v>24</v>
      </c>
      <c r="K5535">
        <v>0.54166666666666663</v>
      </c>
      <c r="L5535">
        <v>15</v>
      </c>
      <c r="M5535">
        <v>1.6</v>
      </c>
      <c r="N5535">
        <v>10</v>
      </c>
      <c r="P5535">
        <v>0</v>
      </c>
      <c r="Q5535">
        <v>0</v>
      </c>
      <c r="R5535" t="e">
        <v>#DIV/0!</v>
      </c>
      <c r="S5535">
        <v>3</v>
      </c>
    </row>
    <row r="5536" spans="1:19" x14ac:dyDescent="0.2">
      <c r="A5536" t="s">
        <v>15475</v>
      </c>
      <c r="B5536" t="s">
        <v>15476</v>
      </c>
      <c r="C5536" t="s">
        <v>352</v>
      </c>
      <c r="D5536" t="s">
        <v>1002</v>
      </c>
      <c r="E5536" s="23">
        <v>42614</v>
      </c>
      <c r="F5536">
        <v>1</v>
      </c>
      <c r="G5536">
        <v>1</v>
      </c>
      <c r="H5536">
        <v>1</v>
      </c>
      <c r="I5536">
        <v>5</v>
      </c>
      <c r="J5536">
        <v>3</v>
      </c>
      <c r="K5536">
        <v>1.6666666666666667</v>
      </c>
      <c r="L5536">
        <v>3</v>
      </c>
      <c r="M5536">
        <v>1</v>
      </c>
      <c r="N5536">
        <v>4</v>
      </c>
      <c r="P5536">
        <v>0</v>
      </c>
      <c r="Q5536">
        <v>0</v>
      </c>
      <c r="R5536" t="e">
        <v>#DIV/0!</v>
      </c>
      <c r="S5536">
        <v>1</v>
      </c>
    </row>
    <row r="5537" spans="1:19" x14ac:dyDescent="0.2">
      <c r="A5537" t="s">
        <v>15636</v>
      </c>
      <c r="B5537" t="s">
        <v>15637</v>
      </c>
      <c r="C5537" t="s">
        <v>228</v>
      </c>
      <c r="D5537" t="s">
        <v>1002</v>
      </c>
      <c r="E5537" s="23">
        <v>42614</v>
      </c>
      <c r="F5537">
        <v>1</v>
      </c>
      <c r="G5537">
        <v>3</v>
      </c>
      <c r="H5537">
        <v>0.33333333333333331</v>
      </c>
      <c r="I5537">
        <v>6</v>
      </c>
      <c r="J5537">
        <v>5</v>
      </c>
      <c r="K5537">
        <v>1.2</v>
      </c>
      <c r="L5537">
        <v>15</v>
      </c>
      <c r="M5537">
        <v>0.33333333333333331</v>
      </c>
      <c r="N5537">
        <v>6</v>
      </c>
      <c r="P5537">
        <v>0</v>
      </c>
      <c r="Q5537">
        <v>0</v>
      </c>
      <c r="R5537" t="e">
        <v>#DIV/0!</v>
      </c>
      <c r="S5537">
        <v>0</v>
      </c>
    </row>
    <row r="5538" spans="1:19" x14ac:dyDescent="0.2">
      <c r="A5538" t="s">
        <v>15813</v>
      </c>
      <c r="B5538" t="s">
        <v>15814</v>
      </c>
      <c r="C5538" t="s">
        <v>227</v>
      </c>
      <c r="D5538" t="s">
        <v>1000</v>
      </c>
      <c r="E5538" s="23">
        <v>42614</v>
      </c>
      <c r="F5538">
        <v>1</v>
      </c>
      <c r="G5538">
        <v>3</v>
      </c>
      <c r="H5538">
        <v>0.33333333333333331</v>
      </c>
      <c r="I5538">
        <v>6</v>
      </c>
      <c r="J5538">
        <v>5</v>
      </c>
      <c r="K5538">
        <v>1.2</v>
      </c>
      <c r="L5538">
        <v>15</v>
      </c>
      <c r="M5538">
        <v>0.33333333333333331</v>
      </c>
      <c r="N5538">
        <v>6</v>
      </c>
      <c r="P5538">
        <v>0</v>
      </c>
      <c r="Q5538">
        <v>0</v>
      </c>
      <c r="R5538" t="e">
        <v>#DIV/0!</v>
      </c>
      <c r="S5538">
        <v>0</v>
      </c>
    </row>
    <row r="5539" spans="1:19" x14ac:dyDescent="0.2">
      <c r="A5539" t="s">
        <v>15990</v>
      </c>
      <c r="B5539" t="s">
        <v>15991</v>
      </c>
      <c r="C5539" t="s">
        <v>203</v>
      </c>
      <c r="D5539" t="s">
        <v>1000</v>
      </c>
      <c r="E5539" s="23">
        <v>42614</v>
      </c>
      <c r="F5539">
        <v>7</v>
      </c>
      <c r="G5539">
        <v>13</v>
      </c>
      <c r="H5539">
        <v>0.53846153846153844</v>
      </c>
      <c r="I5539">
        <v>16</v>
      </c>
      <c r="J5539">
        <v>27</v>
      </c>
      <c r="K5539">
        <v>0.59259259259259256</v>
      </c>
      <c r="L5539">
        <v>49</v>
      </c>
      <c r="M5539">
        <v>0.55102040816326525</v>
      </c>
      <c r="N5539">
        <v>16</v>
      </c>
      <c r="P5539">
        <v>0</v>
      </c>
      <c r="Q5539">
        <v>0</v>
      </c>
      <c r="R5539" t="e">
        <v>#DIV/0!</v>
      </c>
      <c r="S5539">
        <v>0</v>
      </c>
    </row>
    <row r="5540" spans="1:19" x14ac:dyDescent="0.2">
      <c r="A5540" t="s">
        <v>16169</v>
      </c>
      <c r="B5540" t="s">
        <v>16170</v>
      </c>
      <c r="C5540" t="s">
        <v>205</v>
      </c>
      <c r="D5540" t="s">
        <v>1002</v>
      </c>
      <c r="E5540" s="23">
        <v>42614</v>
      </c>
      <c r="F5540">
        <v>0</v>
      </c>
      <c r="G5540">
        <v>0</v>
      </c>
      <c r="H5540" t="e">
        <v>#DIV/0!</v>
      </c>
      <c r="I5540">
        <v>0</v>
      </c>
      <c r="J5540">
        <v>0</v>
      </c>
      <c r="K5540" t="e">
        <v>#DIV/0!</v>
      </c>
      <c r="L5540">
        <v>0</v>
      </c>
      <c r="M5540" t="e">
        <v>#DIV/0!</v>
      </c>
      <c r="N5540">
        <v>0</v>
      </c>
      <c r="P5540">
        <v>0</v>
      </c>
      <c r="Q5540">
        <v>0</v>
      </c>
      <c r="R5540" t="e">
        <v>#DIV/0!</v>
      </c>
      <c r="S5540">
        <v>0</v>
      </c>
    </row>
    <row r="5541" spans="1:19" x14ac:dyDescent="0.2">
      <c r="A5541" t="s">
        <v>16346</v>
      </c>
      <c r="B5541" t="s">
        <v>16347</v>
      </c>
      <c r="C5541" t="s">
        <v>204</v>
      </c>
      <c r="D5541" t="s">
        <v>1002</v>
      </c>
      <c r="E5541" s="23">
        <v>42614</v>
      </c>
      <c r="F5541">
        <v>3</v>
      </c>
      <c r="G5541">
        <v>5</v>
      </c>
      <c r="H5541">
        <v>0.6</v>
      </c>
      <c r="I5541">
        <v>5</v>
      </c>
      <c r="J5541">
        <v>15</v>
      </c>
      <c r="K5541">
        <v>0.33333333333333331</v>
      </c>
      <c r="L5541">
        <v>25</v>
      </c>
      <c r="M5541">
        <v>0.6</v>
      </c>
      <c r="N5541">
        <v>5</v>
      </c>
      <c r="P5541">
        <v>0</v>
      </c>
      <c r="Q5541">
        <v>0</v>
      </c>
      <c r="R5541" t="e">
        <v>#DIV/0!</v>
      </c>
      <c r="S5541">
        <v>0</v>
      </c>
    </row>
    <row r="5542" spans="1:19" x14ac:dyDescent="0.2">
      <c r="A5542" t="s">
        <v>16487</v>
      </c>
      <c r="B5542" t="s">
        <v>16488</v>
      </c>
      <c r="C5542" t="s">
        <v>353</v>
      </c>
      <c r="D5542" t="s">
        <v>1002</v>
      </c>
      <c r="E5542" s="23">
        <v>42614</v>
      </c>
      <c r="F5542">
        <v>4</v>
      </c>
      <c r="G5542">
        <v>8</v>
      </c>
      <c r="H5542">
        <v>0.5</v>
      </c>
      <c r="I5542">
        <v>11</v>
      </c>
      <c r="J5542">
        <v>12</v>
      </c>
      <c r="K5542">
        <v>0.91666666666666663</v>
      </c>
      <c r="L5542">
        <v>24</v>
      </c>
      <c r="M5542">
        <v>0.5</v>
      </c>
      <c r="N5542">
        <v>11</v>
      </c>
      <c r="P5542">
        <v>0</v>
      </c>
      <c r="Q5542">
        <v>0</v>
      </c>
      <c r="R5542" t="e">
        <v>#DIV/0!</v>
      </c>
      <c r="S5542">
        <v>0</v>
      </c>
    </row>
    <row r="5543" spans="1:19" x14ac:dyDescent="0.2">
      <c r="A5543" t="s">
        <v>16664</v>
      </c>
      <c r="B5543" t="s">
        <v>16665</v>
      </c>
      <c r="C5543" t="s">
        <v>223</v>
      </c>
      <c r="D5543" t="s">
        <v>1000</v>
      </c>
      <c r="E5543" s="23">
        <v>42614</v>
      </c>
      <c r="F5543">
        <v>5</v>
      </c>
      <c r="G5543">
        <v>6</v>
      </c>
      <c r="H5543">
        <v>0.83333333333333337</v>
      </c>
      <c r="I5543">
        <v>75</v>
      </c>
      <c r="J5543">
        <v>75</v>
      </c>
      <c r="K5543">
        <v>1</v>
      </c>
      <c r="L5543">
        <v>90</v>
      </c>
      <c r="M5543">
        <v>0.83333333333333337</v>
      </c>
      <c r="N5543">
        <v>74</v>
      </c>
      <c r="P5543">
        <v>1</v>
      </c>
      <c r="Q5543">
        <v>1</v>
      </c>
      <c r="R5543">
        <v>1</v>
      </c>
      <c r="S5543">
        <v>1</v>
      </c>
    </row>
    <row r="5544" spans="1:19" x14ac:dyDescent="0.2">
      <c r="A5544" t="s">
        <v>16843</v>
      </c>
      <c r="B5544" t="s">
        <v>16844</v>
      </c>
      <c r="C5544" t="s">
        <v>224</v>
      </c>
      <c r="D5544" t="s">
        <v>1002</v>
      </c>
      <c r="E5544" s="23">
        <v>42614</v>
      </c>
      <c r="F5544">
        <v>5</v>
      </c>
      <c r="G5544">
        <v>6</v>
      </c>
      <c r="H5544">
        <v>0.83333333333333337</v>
      </c>
      <c r="I5544">
        <v>75</v>
      </c>
      <c r="J5544">
        <v>75</v>
      </c>
      <c r="K5544">
        <v>1</v>
      </c>
      <c r="L5544">
        <v>90</v>
      </c>
      <c r="M5544">
        <v>0.83333333333333337</v>
      </c>
      <c r="N5544">
        <v>74</v>
      </c>
      <c r="P5544">
        <v>1</v>
      </c>
      <c r="Q5544">
        <v>1</v>
      </c>
      <c r="R5544">
        <v>1</v>
      </c>
      <c r="S5544">
        <v>1</v>
      </c>
    </row>
    <row r="5545" spans="1:19" x14ac:dyDescent="0.2">
      <c r="A5545" t="s">
        <v>16969</v>
      </c>
      <c r="B5545" t="s">
        <v>16970</v>
      </c>
      <c r="C5545" t="s">
        <v>346</v>
      </c>
      <c r="D5545" t="s">
        <v>1000</v>
      </c>
      <c r="E5545" s="23">
        <v>42614</v>
      </c>
      <c r="F5545">
        <v>4</v>
      </c>
      <c r="G5545">
        <v>4</v>
      </c>
      <c r="H5545">
        <v>1</v>
      </c>
      <c r="I5545">
        <v>10</v>
      </c>
      <c r="J5545">
        <v>24</v>
      </c>
      <c r="K5545">
        <v>0.41666666666666669</v>
      </c>
      <c r="L5545">
        <v>24</v>
      </c>
      <c r="M5545">
        <v>1</v>
      </c>
      <c r="N5545">
        <v>10</v>
      </c>
      <c r="P5545">
        <v>0</v>
      </c>
      <c r="Q5545">
        <v>0</v>
      </c>
      <c r="R5545" t="e">
        <v>#DIV/0!</v>
      </c>
      <c r="S5545">
        <v>0</v>
      </c>
    </row>
    <row r="5546" spans="1:19" x14ac:dyDescent="0.2">
      <c r="A5546" t="s">
        <v>17065</v>
      </c>
      <c r="B5546" t="s">
        <v>17066</v>
      </c>
      <c r="C5546" t="s">
        <v>345</v>
      </c>
      <c r="D5546" t="s">
        <v>1002</v>
      </c>
      <c r="E5546" s="23">
        <v>42614</v>
      </c>
      <c r="F5546">
        <v>4</v>
      </c>
      <c r="G5546">
        <v>4</v>
      </c>
      <c r="H5546">
        <v>1</v>
      </c>
      <c r="I5546">
        <v>10</v>
      </c>
      <c r="J5546">
        <v>24</v>
      </c>
      <c r="K5546">
        <v>0.41666666666666669</v>
      </c>
      <c r="L5546">
        <v>24</v>
      </c>
      <c r="M5546">
        <v>1</v>
      </c>
      <c r="N5546">
        <v>10</v>
      </c>
      <c r="P5546">
        <v>0</v>
      </c>
      <c r="Q5546">
        <v>0</v>
      </c>
      <c r="R5546" t="e">
        <v>#DIV/0!</v>
      </c>
      <c r="S5546">
        <v>0</v>
      </c>
    </row>
    <row r="5547" spans="1:19" x14ac:dyDescent="0.2">
      <c r="A5547" t="s">
        <v>17280</v>
      </c>
      <c r="B5547" t="s">
        <v>17281</v>
      </c>
      <c r="C5547" t="s">
        <v>225</v>
      </c>
      <c r="D5547" t="s">
        <v>1000</v>
      </c>
      <c r="E5547" s="23">
        <v>42614</v>
      </c>
      <c r="F5547">
        <v>4</v>
      </c>
      <c r="G5547">
        <v>5</v>
      </c>
      <c r="H5547">
        <v>0.8</v>
      </c>
      <c r="I5547">
        <v>56</v>
      </c>
      <c r="J5547">
        <v>40</v>
      </c>
      <c r="K5547">
        <v>1.4</v>
      </c>
      <c r="L5547">
        <v>50</v>
      </c>
      <c r="M5547">
        <v>0.8</v>
      </c>
      <c r="N5547">
        <v>47</v>
      </c>
      <c r="P5547">
        <v>0</v>
      </c>
      <c r="Q5547">
        <v>5</v>
      </c>
      <c r="R5547">
        <v>0</v>
      </c>
      <c r="S5547">
        <v>9</v>
      </c>
    </row>
    <row r="5548" spans="1:19" x14ac:dyDescent="0.2">
      <c r="A5548" t="s">
        <v>17487</v>
      </c>
      <c r="B5548" t="s">
        <v>17488</v>
      </c>
      <c r="C5548" t="s">
        <v>226</v>
      </c>
      <c r="D5548" t="s">
        <v>1002</v>
      </c>
      <c r="E5548" s="23">
        <v>42614</v>
      </c>
      <c r="F5548">
        <v>4</v>
      </c>
      <c r="G5548">
        <v>5</v>
      </c>
      <c r="H5548">
        <v>0.8</v>
      </c>
      <c r="I5548">
        <v>56</v>
      </c>
      <c r="J5548">
        <v>40</v>
      </c>
      <c r="K5548">
        <v>1.4</v>
      </c>
      <c r="L5548">
        <v>50</v>
      </c>
      <c r="M5548">
        <v>0.8</v>
      </c>
      <c r="N5548">
        <v>47</v>
      </c>
      <c r="P5548">
        <v>0</v>
      </c>
      <c r="Q5548">
        <v>5</v>
      </c>
      <c r="R5548">
        <v>0</v>
      </c>
      <c r="S5548">
        <v>9</v>
      </c>
    </row>
    <row r="5549" spans="1:19" x14ac:dyDescent="0.2">
      <c r="A5549" t="s">
        <v>17664</v>
      </c>
      <c r="B5549" t="s">
        <v>17665</v>
      </c>
      <c r="C5549" t="s">
        <v>232</v>
      </c>
      <c r="D5549" t="s">
        <v>1000</v>
      </c>
      <c r="E5549" s="23">
        <v>42614</v>
      </c>
      <c r="F5549">
        <v>12</v>
      </c>
      <c r="G5549">
        <v>15</v>
      </c>
      <c r="H5549">
        <v>0.8</v>
      </c>
      <c r="I5549">
        <v>137</v>
      </c>
      <c r="J5549">
        <v>144</v>
      </c>
      <c r="K5549">
        <v>0.95138888888888884</v>
      </c>
      <c r="L5549">
        <v>174</v>
      </c>
      <c r="M5549">
        <v>0.82758620689655171</v>
      </c>
      <c r="N5549">
        <v>135</v>
      </c>
      <c r="P5549">
        <v>6</v>
      </c>
      <c r="Q5549">
        <v>46</v>
      </c>
      <c r="R5549">
        <v>0.13043478260869565</v>
      </c>
      <c r="S5549">
        <v>2</v>
      </c>
    </row>
    <row r="5550" spans="1:19" x14ac:dyDescent="0.2">
      <c r="A5550" t="s">
        <v>17861</v>
      </c>
      <c r="B5550" t="s">
        <v>17862</v>
      </c>
      <c r="C5550" t="s">
        <v>231</v>
      </c>
      <c r="D5550" t="s">
        <v>1002</v>
      </c>
      <c r="E5550" s="23">
        <v>42614</v>
      </c>
      <c r="F5550">
        <v>12</v>
      </c>
      <c r="G5550">
        <v>15</v>
      </c>
      <c r="H5550">
        <v>0.8</v>
      </c>
      <c r="I5550">
        <v>137</v>
      </c>
      <c r="J5550">
        <v>144</v>
      </c>
      <c r="K5550">
        <v>0.95138888888888884</v>
      </c>
      <c r="L5550">
        <v>174</v>
      </c>
      <c r="M5550">
        <v>0.82758620689655171</v>
      </c>
      <c r="N5550">
        <v>135</v>
      </c>
      <c r="P5550">
        <v>6</v>
      </c>
      <c r="Q5550">
        <v>46</v>
      </c>
      <c r="R5550">
        <v>0.13043478260869565</v>
      </c>
      <c r="S5550">
        <v>2</v>
      </c>
    </row>
    <row r="5551" spans="1:19" x14ac:dyDescent="0.2">
      <c r="A5551" t="s">
        <v>18038</v>
      </c>
      <c r="B5551" t="s">
        <v>18039</v>
      </c>
      <c r="C5551" t="s">
        <v>317</v>
      </c>
      <c r="D5551" t="s">
        <v>1000</v>
      </c>
      <c r="E5551" s="23">
        <v>42614</v>
      </c>
      <c r="F5551">
        <v>9</v>
      </c>
      <c r="G5551">
        <v>15</v>
      </c>
      <c r="H5551">
        <v>0.6</v>
      </c>
      <c r="I5551">
        <v>24</v>
      </c>
      <c r="J5551">
        <v>27</v>
      </c>
      <c r="K5551">
        <v>0.88888888888888884</v>
      </c>
      <c r="L5551">
        <v>44</v>
      </c>
      <c r="M5551">
        <v>0.61363636363636365</v>
      </c>
      <c r="N5551">
        <v>24</v>
      </c>
      <c r="P5551">
        <v>1</v>
      </c>
      <c r="Q5551">
        <v>1</v>
      </c>
      <c r="R5551">
        <v>1</v>
      </c>
      <c r="S5551">
        <v>0</v>
      </c>
    </row>
    <row r="5552" spans="1:19" x14ac:dyDescent="0.2">
      <c r="A5552" t="s">
        <v>18217</v>
      </c>
      <c r="B5552" t="s">
        <v>18218</v>
      </c>
      <c r="C5552" t="s">
        <v>316</v>
      </c>
      <c r="D5552" t="s">
        <v>1002</v>
      </c>
      <c r="E5552" s="23">
        <v>42614</v>
      </c>
      <c r="F5552">
        <v>6</v>
      </c>
      <c r="G5552">
        <v>9</v>
      </c>
      <c r="H5552">
        <v>0.66666666666666663</v>
      </c>
      <c r="I5552">
        <v>12</v>
      </c>
      <c r="J5552">
        <v>18</v>
      </c>
      <c r="K5552">
        <v>0.66666666666666663</v>
      </c>
      <c r="L5552">
        <v>26</v>
      </c>
      <c r="M5552">
        <v>0.69230769230769229</v>
      </c>
      <c r="N5552">
        <v>12</v>
      </c>
      <c r="P5552">
        <v>1</v>
      </c>
      <c r="Q5552">
        <v>1</v>
      </c>
      <c r="R5552">
        <v>1</v>
      </c>
      <c r="S5552">
        <v>0</v>
      </c>
    </row>
    <row r="5553" spans="1:19" x14ac:dyDescent="0.2">
      <c r="A5553" t="s">
        <v>18293</v>
      </c>
      <c r="B5553" t="s">
        <v>18294</v>
      </c>
      <c r="C5553" t="s">
        <v>355</v>
      </c>
      <c r="D5553" t="s">
        <v>1002</v>
      </c>
      <c r="E5553" s="23">
        <v>42614</v>
      </c>
      <c r="F5553">
        <v>3</v>
      </c>
      <c r="G5553">
        <v>6</v>
      </c>
      <c r="H5553">
        <v>0.5</v>
      </c>
      <c r="I5553">
        <v>12</v>
      </c>
      <c r="J5553">
        <v>9</v>
      </c>
      <c r="K5553">
        <v>1.3333333333333333</v>
      </c>
      <c r="L5553">
        <v>18</v>
      </c>
      <c r="M5553">
        <v>0.5</v>
      </c>
      <c r="N5553">
        <v>12</v>
      </c>
      <c r="P5553">
        <v>0</v>
      </c>
      <c r="Q5553">
        <v>0</v>
      </c>
      <c r="R5553" t="e">
        <v>#DIV/0!</v>
      </c>
      <c r="S5553">
        <v>0</v>
      </c>
    </row>
    <row r="5554" spans="1:19" x14ac:dyDescent="0.2">
      <c r="A5554" t="s">
        <v>18470</v>
      </c>
      <c r="B5554" t="s">
        <v>18471</v>
      </c>
      <c r="C5554" t="s">
        <v>214</v>
      </c>
      <c r="D5554" t="s">
        <v>1000</v>
      </c>
      <c r="E5554" s="23">
        <v>42614</v>
      </c>
      <c r="F5554">
        <v>16</v>
      </c>
      <c r="G5554">
        <v>17</v>
      </c>
      <c r="H5554">
        <v>0.94117647058823528</v>
      </c>
      <c r="I5554">
        <v>104</v>
      </c>
      <c r="J5554">
        <v>145</v>
      </c>
      <c r="K5554">
        <v>0.71724137931034482</v>
      </c>
      <c r="L5554">
        <v>145</v>
      </c>
      <c r="M5554">
        <v>1</v>
      </c>
      <c r="N5554">
        <v>90</v>
      </c>
      <c r="P5554">
        <v>10</v>
      </c>
      <c r="Q5554">
        <v>11</v>
      </c>
      <c r="R5554">
        <v>0.90909090909090906</v>
      </c>
      <c r="S5554">
        <v>14</v>
      </c>
    </row>
    <row r="5555" spans="1:19" x14ac:dyDescent="0.2">
      <c r="A5555" t="s">
        <v>18649</v>
      </c>
      <c r="B5555" t="s">
        <v>18650</v>
      </c>
      <c r="C5555" t="s">
        <v>215</v>
      </c>
      <c r="D5555" t="s">
        <v>1002</v>
      </c>
      <c r="E5555" s="23">
        <v>42614</v>
      </c>
      <c r="F5555">
        <v>5</v>
      </c>
      <c r="G5555">
        <v>7</v>
      </c>
      <c r="H5555">
        <v>0.7142857142857143</v>
      </c>
      <c r="I5555">
        <v>30</v>
      </c>
      <c r="J5555">
        <v>35</v>
      </c>
      <c r="K5555">
        <v>0.8571428571428571</v>
      </c>
      <c r="L5555">
        <v>45</v>
      </c>
      <c r="M5555">
        <v>0.77777777777777779</v>
      </c>
      <c r="N5555">
        <v>27</v>
      </c>
      <c r="O5555">
        <v>0.9</v>
      </c>
      <c r="P5555">
        <v>6</v>
      </c>
      <c r="Q5555">
        <v>6</v>
      </c>
      <c r="R5555">
        <v>1</v>
      </c>
      <c r="S5555">
        <v>3</v>
      </c>
    </row>
    <row r="5556" spans="1:19" x14ac:dyDescent="0.2">
      <c r="A5556" t="s">
        <v>18826</v>
      </c>
      <c r="B5556" t="s">
        <v>18827</v>
      </c>
      <c r="C5556" t="s">
        <v>216</v>
      </c>
      <c r="D5556" t="s">
        <v>1002</v>
      </c>
      <c r="E5556" s="23">
        <v>42614</v>
      </c>
      <c r="F5556">
        <v>11</v>
      </c>
      <c r="G5556">
        <v>10</v>
      </c>
      <c r="H5556">
        <v>1.1000000000000001</v>
      </c>
      <c r="I5556">
        <v>74</v>
      </c>
      <c r="J5556">
        <v>110</v>
      </c>
      <c r="K5556">
        <v>0.67272727272727273</v>
      </c>
      <c r="L5556">
        <v>100</v>
      </c>
      <c r="M5556">
        <v>1.1000000000000001</v>
      </c>
      <c r="N5556">
        <v>63</v>
      </c>
      <c r="P5556">
        <v>4</v>
      </c>
      <c r="Q5556">
        <v>5</v>
      </c>
      <c r="R5556">
        <v>0.8</v>
      </c>
      <c r="S5556">
        <v>11</v>
      </c>
    </row>
    <row r="5557" spans="1:19" x14ac:dyDescent="0.2">
      <c r="A5557" t="s">
        <v>19003</v>
      </c>
      <c r="B5557" t="s">
        <v>19004</v>
      </c>
      <c r="C5557" t="s">
        <v>229</v>
      </c>
      <c r="D5557" t="s">
        <v>1002</v>
      </c>
      <c r="E5557" s="23">
        <v>42614</v>
      </c>
      <c r="F5557">
        <v>1</v>
      </c>
      <c r="G5557">
        <v>1</v>
      </c>
      <c r="H5557">
        <v>1</v>
      </c>
      <c r="I5557">
        <v>8</v>
      </c>
      <c r="J5557">
        <v>5</v>
      </c>
      <c r="K5557">
        <v>1.6</v>
      </c>
      <c r="L5557">
        <v>5</v>
      </c>
      <c r="M5557">
        <v>1</v>
      </c>
      <c r="N5557">
        <v>7</v>
      </c>
      <c r="P5557">
        <v>0</v>
      </c>
      <c r="Q5557">
        <v>2</v>
      </c>
      <c r="R5557">
        <v>0</v>
      </c>
      <c r="S5557">
        <v>1</v>
      </c>
    </row>
    <row r="5558" spans="1:19" x14ac:dyDescent="0.2">
      <c r="A5558" t="s">
        <v>19180</v>
      </c>
      <c r="B5558" t="s">
        <v>19181</v>
      </c>
      <c r="C5558" t="s">
        <v>230</v>
      </c>
      <c r="D5558" t="s">
        <v>1000</v>
      </c>
      <c r="E5558" s="23">
        <v>42614</v>
      </c>
      <c r="F5558">
        <v>1</v>
      </c>
      <c r="G5558">
        <v>1</v>
      </c>
      <c r="H5558">
        <v>1</v>
      </c>
      <c r="I5558">
        <v>8</v>
      </c>
      <c r="J5558">
        <v>5</v>
      </c>
      <c r="K5558">
        <v>1.6</v>
      </c>
      <c r="L5558">
        <v>5</v>
      </c>
      <c r="M5558">
        <v>1</v>
      </c>
      <c r="N5558">
        <v>7</v>
      </c>
      <c r="P5558">
        <v>0</v>
      </c>
      <c r="Q5558">
        <v>2</v>
      </c>
      <c r="R5558">
        <v>0</v>
      </c>
      <c r="S5558">
        <v>1</v>
      </c>
    </row>
    <row r="5559" spans="1:19" x14ac:dyDescent="0.2">
      <c r="A5559" t="s">
        <v>19359</v>
      </c>
      <c r="B5559" t="s">
        <v>19360</v>
      </c>
      <c r="C5559" t="s">
        <v>234</v>
      </c>
      <c r="D5559" t="s">
        <v>1000</v>
      </c>
      <c r="E5559" s="23">
        <v>42614</v>
      </c>
      <c r="F5559">
        <v>4</v>
      </c>
      <c r="G5559">
        <v>4</v>
      </c>
      <c r="H5559">
        <v>1</v>
      </c>
      <c r="I5559">
        <v>17</v>
      </c>
      <c r="J5559">
        <v>40</v>
      </c>
      <c r="K5559">
        <v>0.42499999999999999</v>
      </c>
      <c r="L5559">
        <v>40</v>
      </c>
      <c r="M5559">
        <v>1</v>
      </c>
      <c r="N5559">
        <v>17</v>
      </c>
      <c r="P5559">
        <v>0</v>
      </c>
      <c r="Q5559">
        <v>0</v>
      </c>
      <c r="R5559" t="e">
        <v>#DIV/0!</v>
      </c>
      <c r="S5559">
        <v>0</v>
      </c>
    </row>
    <row r="5560" spans="1:19" x14ac:dyDescent="0.2">
      <c r="A5560" t="s">
        <v>19538</v>
      </c>
      <c r="B5560" t="s">
        <v>19539</v>
      </c>
      <c r="C5560" t="s">
        <v>233</v>
      </c>
      <c r="D5560" t="s">
        <v>1002</v>
      </c>
      <c r="E5560" s="23">
        <v>42614</v>
      </c>
      <c r="F5560">
        <v>4</v>
      </c>
      <c r="G5560">
        <v>4</v>
      </c>
      <c r="H5560">
        <v>1</v>
      </c>
      <c r="I5560">
        <v>17</v>
      </c>
      <c r="J5560">
        <v>40</v>
      </c>
      <c r="K5560">
        <v>0.42499999999999999</v>
      </c>
      <c r="L5560">
        <v>40</v>
      </c>
      <c r="M5560">
        <v>1</v>
      </c>
      <c r="N5560">
        <v>17</v>
      </c>
      <c r="P5560">
        <v>0</v>
      </c>
      <c r="Q5560">
        <v>0</v>
      </c>
      <c r="R5560" t="e">
        <v>#DIV/0!</v>
      </c>
      <c r="S5560">
        <v>0</v>
      </c>
    </row>
    <row r="5561" spans="1:19" x14ac:dyDescent="0.2">
      <c r="A5561" t="s">
        <v>19636</v>
      </c>
      <c r="B5561" t="s">
        <v>19637</v>
      </c>
      <c r="C5561" t="s">
        <v>342</v>
      </c>
      <c r="D5561" t="s">
        <v>1000</v>
      </c>
      <c r="E5561" s="23">
        <v>42614</v>
      </c>
      <c r="F5561">
        <v>4</v>
      </c>
      <c r="G5561">
        <v>4</v>
      </c>
      <c r="H5561">
        <v>1</v>
      </c>
      <c r="I5561">
        <v>29</v>
      </c>
      <c r="J5561">
        <v>40</v>
      </c>
      <c r="K5561">
        <v>0.72499999999999998</v>
      </c>
      <c r="L5561">
        <v>40</v>
      </c>
      <c r="M5561">
        <v>1</v>
      </c>
      <c r="N5561">
        <v>29</v>
      </c>
      <c r="P5561">
        <v>0</v>
      </c>
      <c r="Q5561">
        <v>0</v>
      </c>
      <c r="R5561" t="e">
        <v>#DIV/0!</v>
      </c>
      <c r="S5561">
        <v>0</v>
      </c>
    </row>
    <row r="5562" spans="1:19" x14ac:dyDescent="0.2">
      <c r="A5562" t="s">
        <v>19736</v>
      </c>
      <c r="B5562" t="s">
        <v>19737</v>
      </c>
      <c r="C5562" t="s">
        <v>340</v>
      </c>
      <c r="D5562" t="s">
        <v>1002</v>
      </c>
      <c r="E5562" s="23">
        <v>42614</v>
      </c>
      <c r="F5562">
        <v>4</v>
      </c>
      <c r="G5562">
        <v>4</v>
      </c>
      <c r="H5562">
        <v>1</v>
      </c>
      <c r="I5562">
        <v>29</v>
      </c>
      <c r="J5562">
        <v>40</v>
      </c>
      <c r="K5562">
        <v>0.72499999999999998</v>
      </c>
      <c r="L5562">
        <v>40</v>
      </c>
      <c r="M5562">
        <v>1</v>
      </c>
      <c r="N5562">
        <v>29</v>
      </c>
      <c r="P5562">
        <v>0</v>
      </c>
      <c r="Q5562">
        <v>0</v>
      </c>
      <c r="R5562" t="e">
        <v>#DIV/0!</v>
      </c>
      <c r="S5562">
        <v>0</v>
      </c>
    </row>
    <row r="5563" spans="1:19" x14ac:dyDescent="0.2">
      <c r="A5563" t="s">
        <v>19913</v>
      </c>
      <c r="B5563" t="s">
        <v>19914</v>
      </c>
      <c r="C5563" t="s">
        <v>220</v>
      </c>
      <c r="D5563" t="s">
        <v>1000</v>
      </c>
      <c r="E5563" s="23">
        <v>42614</v>
      </c>
      <c r="F5563">
        <v>9</v>
      </c>
      <c r="G5563">
        <v>16</v>
      </c>
      <c r="H5563">
        <v>0.5625</v>
      </c>
      <c r="I5563">
        <v>17</v>
      </c>
      <c r="J5563">
        <v>24</v>
      </c>
      <c r="K5563">
        <v>0.70833333333333337</v>
      </c>
      <c r="L5563">
        <v>48</v>
      </c>
      <c r="M5563">
        <v>0.5</v>
      </c>
      <c r="N5563">
        <v>16</v>
      </c>
      <c r="P5563">
        <v>12</v>
      </c>
      <c r="Q5563">
        <v>17</v>
      </c>
      <c r="R5563">
        <v>0.70588235294117652</v>
      </c>
      <c r="S5563">
        <v>1</v>
      </c>
    </row>
    <row r="5564" spans="1:19" x14ac:dyDescent="0.2">
      <c r="A5564" t="s">
        <v>20092</v>
      </c>
      <c r="B5564" t="s">
        <v>20093</v>
      </c>
      <c r="C5564" t="s">
        <v>221</v>
      </c>
      <c r="D5564" t="s">
        <v>1002</v>
      </c>
      <c r="E5564" s="23">
        <v>42614</v>
      </c>
      <c r="F5564">
        <v>6</v>
      </c>
      <c r="G5564">
        <v>12</v>
      </c>
      <c r="H5564">
        <v>0.5</v>
      </c>
      <c r="I5564">
        <v>15</v>
      </c>
      <c r="J5564">
        <v>18</v>
      </c>
      <c r="K5564">
        <v>0.83333333333333337</v>
      </c>
      <c r="L5564">
        <v>40</v>
      </c>
      <c r="M5564">
        <v>0.45</v>
      </c>
      <c r="N5564">
        <v>14</v>
      </c>
      <c r="O5564">
        <v>0.74316666666666664</v>
      </c>
      <c r="P5564">
        <v>12</v>
      </c>
      <c r="Q5564">
        <v>17</v>
      </c>
      <c r="R5564">
        <v>0.70588235294117652</v>
      </c>
      <c r="S5564">
        <v>1</v>
      </c>
    </row>
    <row r="5565" spans="1:19" x14ac:dyDescent="0.2">
      <c r="A5565" t="s">
        <v>20269</v>
      </c>
      <c r="B5565" t="s">
        <v>20270</v>
      </c>
      <c r="C5565" t="s">
        <v>222</v>
      </c>
      <c r="D5565" t="s">
        <v>1002</v>
      </c>
      <c r="E5565" s="23">
        <v>42614</v>
      </c>
      <c r="F5565">
        <v>3</v>
      </c>
      <c r="G5565">
        <v>4</v>
      </c>
      <c r="H5565">
        <v>0.75</v>
      </c>
      <c r="I5565">
        <v>2</v>
      </c>
      <c r="J5565">
        <v>6</v>
      </c>
      <c r="K5565">
        <v>0.33333333333333331</v>
      </c>
      <c r="L5565">
        <v>8</v>
      </c>
      <c r="M5565">
        <v>0.75</v>
      </c>
      <c r="N5565">
        <v>2</v>
      </c>
      <c r="O5565">
        <v>0.80700000000000005</v>
      </c>
      <c r="P5565">
        <v>0</v>
      </c>
      <c r="Q5565">
        <v>0</v>
      </c>
      <c r="R5565" t="e">
        <v>#DIV/0!</v>
      </c>
      <c r="S5565">
        <v>0</v>
      </c>
    </row>
    <row r="5566" spans="1:19" x14ac:dyDescent="0.2">
      <c r="A5566" t="s">
        <v>20446</v>
      </c>
      <c r="B5566" t="s">
        <v>20447</v>
      </c>
      <c r="C5566" t="s">
        <v>211</v>
      </c>
      <c r="D5566" t="s">
        <v>1002</v>
      </c>
      <c r="E5566" s="23">
        <v>42614</v>
      </c>
      <c r="F5566">
        <v>3</v>
      </c>
      <c r="G5566">
        <v>3</v>
      </c>
      <c r="H5566">
        <v>1</v>
      </c>
      <c r="I5566">
        <v>32</v>
      </c>
      <c r="J5566">
        <v>36</v>
      </c>
      <c r="K5566">
        <v>0.88888888888888884</v>
      </c>
      <c r="L5566">
        <v>36</v>
      </c>
      <c r="M5566">
        <v>1</v>
      </c>
      <c r="N5566">
        <v>32</v>
      </c>
      <c r="P5566">
        <v>0</v>
      </c>
      <c r="Q5566">
        <v>0</v>
      </c>
      <c r="R5566" t="e">
        <v>#DIV/0!</v>
      </c>
      <c r="S5566">
        <v>0</v>
      </c>
    </row>
    <row r="5567" spans="1:19" x14ac:dyDescent="0.2">
      <c r="A5567" t="s">
        <v>20623</v>
      </c>
      <c r="B5567" t="s">
        <v>20624</v>
      </c>
      <c r="C5567" t="s">
        <v>207</v>
      </c>
      <c r="D5567" t="s">
        <v>1000</v>
      </c>
      <c r="E5567" s="23">
        <v>42614</v>
      </c>
      <c r="F5567">
        <v>11</v>
      </c>
      <c r="G5567">
        <v>15</v>
      </c>
      <c r="H5567">
        <v>0.73333333333333328</v>
      </c>
      <c r="I5567">
        <v>67</v>
      </c>
      <c r="J5567">
        <v>78</v>
      </c>
      <c r="K5567">
        <v>0.85897435897435892</v>
      </c>
      <c r="L5567">
        <v>107</v>
      </c>
      <c r="M5567">
        <v>0.7289719626168224</v>
      </c>
      <c r="N5567">
        <v>63</v>
      </c>
      <c r="P5567">
        <v>6</v>
      </c>
      <c r="Q5567">
        <v>6</v>
      </c>
      <c r="R5567">
        <v>1</v>
      </c>
      <c r="S5567">
        <v>4</v>
      </c>
    </row>
    <row r="5568" spans="1:19" x14ac:dyDescent="0.2">
      <c r="A5568" t="s">
        <v>20867</v>
      </c>
      <c r="B5568" t="s">
        <v>20868</v>
      </c>
      <c r="C5568" t="s">
        <v>210</v>
      </c>
      <c r="D5568" t="s">
        <v>1002</v>
      </c>
      <c r="E5568" s="23">
        <v>42614</v>
      </c>
      <c r="F5568">
        <v>3</v>
      </c>
      <c r="G5568">
        <v>7</v>
      </c>
      <c r="H5568">
        <v>0.42857142857142855</v>
      </c>
      <c r="I5568">
        <v>16</v>
      </c>
      <c r="J5568">
        <v>21</v>
      </c>
      <c r="K5568">
        <v>0.76190476190476186</v>
      </c>
      <c r="L5568">
        <v>50</v>
      </c>
      <c r="M5568">
        <v>0.42</v>
      </c>
      <c r="N5568">
        <v>14</v>
      </c>
      <c r="O5568">
        <v>1.075</v>
      </c>
      <c r="P5568">
        <v>6</v>
      </c>
      <c r="Q5568">
        <v>6</v>
      </c>
      <c r="R5568">
        <v>1</v>
      </c>
      <c r="S5568">
        <v>2</v>
      </c>
    </row>
    <row r="5569" spans="1:19" x14ac:dyDescent="0.2">
      <c r="A5569" t="s">
        <v>21044</v>
      </c>
      <c r="B5569" t="s">
        <v>21045</v>
      </c>
      <c r="C5569" t="s">
        <v>208</v>
      </c>
      <c r="D5569" t="s">
        <v>1002</v>
      </c>
      <c r="E5569" s="23">
        <v>42614</v>
      </c>
      <c r="F5569">
        <v>3</v>
      </c>
      <c r="G5569">
        <v>3</v>
      </c>
      <c r="H5569">
        <v>1</v>
      </c>
      <c r="I5569">
        <v>15</v>
      </c>
      <c r="J5569">
        <v>15</v>
      </c>
      <c r="K5569">
        <v>1</v>
      </c>
      <c r="L5569">
        <v>15</v>
      </c>
      <c r="M5569">
        <v>1</v>
      </c>
      <c r="N5569">
        <v>15</v>
      </c>
      <c r="P5569">
        <v>0</v>
      </c>
      <c r="Q5569">
        <v>0</v>
      </c>
      <c r="R5569" t="e">
        <v>#DIV/0!</v>
      </c>
      <c r="S5569">
        <v>0</v>
      </c>
    </row>
    <row r="5570" spans="1:19" x14ac:dyDescent="0.2">
      <c r="A5570" t="s">
        <v>21120</v>
      </c>
      <c r="B5570" t="s">
        <v>21121</v>
      </c>
      <c r="C5570" t="s">
        <v>354</v>
      </c>
      <c r="D5570" t="s">
        <v>1002</v>
      </c>
      <c r="E5570" s="23">
        <v>42614</v>
      </c>
      <c r="F5570">
        <v>2</v>
      </c>
      <c r="G5570">
        <v>2</v>
      </c>
      <c r="H5570">
        <v>1</v>
      </c>
      <c r="I5570">
        <v>4</v>
      </c>
      <c r="J5570">
        <v>6</v>
      </c>
      <c r="K5570">
        <v>0.66666666666666663</v>
      </c>
      <c r="L5570">
        <v>6</v>
      </c>
      <c r="M5570">
        <v>1</v>
      </c>
      <c r="N5570">
        <v>2</v>
      </c>
      <c r="P5570">
        <v>0</v>
      </c>
      <c r="Q5570">
        <v>0</v>
      </c>
      <c r="R5570" t="e">
        <v>#DIV/0!</v>
      </c>
      <c r="S5570">
        <v>2</v>
      </c>
    </row>
    <row r="5571" spans="1:19" x14ac:dyDescent="0.2">
      <c r="A5571" t="s">
        <v>21299</v>
      </c>
      <c r="B5571" t="s">
        <v>21300</v>
      </c>
      <c r="C5571" t="s">
        <v>213</v>
      </c>
      <c r="D5571" t="s">
        <v>1002</v>
      </c>
      <c r="E5571" s="23">
        <v>42614</v>
      </c>
      <c r="F5571">
        <v>2</v>
      </c>
      <c r="G5571">
        <v>3</v>
      </c>
      <c r="H5571">
        <v>0.66666666666666663</v>
      </c>
      <c r="I5571">
        <v>8</v>
      </c>
      <c r="J5571">
        <v>18</v>
      </c>
      <c r="K5571">
        <v>0.44444444444444442</v>
      </c>
      <c r="L5571">
        <v>25</v>
      </c>
      <c r="M5571">
        <v>0.72</v>
      </c>
      <c r="N5571">
        <v>4</v>
      </c>
      <c r="P5571">
        <v>4</v>
      </c>
      <c r="Q5571">
        <v>5</v>
      </c>
      <c r="R5571">
        <v>0.8</v>
      </c>
      <c r="S5571">
        <v>4</v>
      </c>
    </row>
    <row r="5572" spans="1:19" x14ac:dyDescent="0.2">
      <c r="A5572" t="s">
        <v>21541</v>
      </c>
      <c r="B5572" t="s">
        <v>21542</v>
      </c>
      <c r="C5572" t="s">
        <v>212</v>
      </c>
      <c r="D5572" t="s">
        <v>1000</v>
      </c>
      <c r="E5572" s="23">
        <v>42614</v>
      </c>
      <c r="F5572">
        <v>2</v>
      </c>
      <c r="G5572">
        <v>3</v>
      </c>
      <c r="H5572">
        <v>0.66666666666666663</v>
      </c>
      <c r="I5572">
        <v>8</v>
      </c>
      <c r="J5572">
        <v>18</v>
      </c>
      <c r="K5572">
        <v>0.44444444444444442</v>
      </c>
      <c r="L5572">
        <v>25</v>
      </c>
      <c r="M5572">
        <v>0.72</v>
      </c>
      <c r="N5572">
        <v>4</v>
      </c>
      <c r="P5572">
        <v>4</v>
      </c>
      <c r="Q5572">
        <v>5</v>
      </c>
      <c r="R5572">
        <v>0.8</v>
      </c>
      <c r="S5572">
        <v>4</v>
      </c>
    </row>
    <row r="5573" spans="1:19" x14ac:dyDescent="0.2">
      <c r="A5573" t="s">
        <v>21750</v>
      </c>
      <c r="B5573" t="s">
        <v>21751</v>
      </c>
      <c r="C5573" t="s">
        <v>217</v>
      </c>
      <c r="D5573" t="s">
        <v>1000</v>
      </c>
      <c r="E5573" s="23">
        <v>42614</v>
      </c>
      <c r="F5573">
        <v>0</v>
      </c>
      <c r="G5573">
        <v>0</v>
      </c>
      <c r="H5573" t="e">
        <v>#DIV/0!</v>
      </c>
      <c r="I5573">
        <v>0</v>
      </c>
      <c r="J5573">
        <v>0</v>
      </c>
      <c r="K5573" t="e">
        <v>#DIV/0!</v>
      </c>
      <c r="L5573">
        <v>0</v>
      </c>
      <c r="M5573" t="e">
        <v>#DIV/0!</v>
      </c>
      <c r="N5573">
        <v>0</v>
      </c>
      <c r="P5573">
        <v>0</v>
      </c>
      <c r="Q5573">
        <v>0</v>
      </c>
      <c r="R5573" t="e">
        <v>#DIV/0!</v>
      </c>
      <c r="S5573">
        <v>0</v>
      </c>
    </row>
    <row r="5574" spans="1:19" x14ac:dyDescent="0.2">
      <c r="A5574" t="s">
        <v>21994</v>
      </c>
      <c r="B5574" t="s">
        <v>21995</v>
      </c>
      <c r="C5574" t="s">
        <v>218</v>
      </c>
      <c r="D5574" t="s">
        <v>1002</v>
      </c>
      <c r="E5574" s="23">
        <v>42614</v>
      </c>
      <c r="F5574">
        <v>0</v>
      </c>
      <c r="G5574">
        <v>0</v>
      </c>
      <c r="H5574" t="e">
        <v>#DIV/0!</v>
      </c>
      <c r="I5574">
        <v>0</v>
      </c>
      <c r="J5574">
        <v>0</v>
      </c>
      <c r="K5574" t="e">
        <v>#DIV/0!</v>
      </c>
      <c r="L5574">
        <v>0</v>
      </c>
      <c r="M5574" t="e">
        <v>#DIV/0!</v>
      </c>
      <c r="N5574">
        <v>0</v>
      </c>
      <c r="P5574">
        <v>0</v>
      </c>
      <c r="Q5574">
        <v>0</v>
      </c>
      <c r="R5574" t="e">
        <v>#DIV/0!</v>
      </c>
      <c r="S5574">
        <v>0</v>
      </c>
    </row>
    <row r="5575" spans="1:19" x14ac:dyDescent="0.2">
      <c r="A5575" t="s">
        <v>22171</v>
      </c>
      <c r="B5575" t="s">
        <v>22172</v>
      </c>
      <c r="C5575" t="s">
        <v>219</v>
      </c>
      <c r="D5575" t="s">
        <v>1002</v>
      </c>
      <c r="E5575" s="23">
        <v>42614</v>
      </c>
      <c r="F5575">
        <v>0</v>
      </c>
      <c r="G5575">
        <v>0</v>
      </c>
      <c r="H5575" t="e">
        <v>#DIV/0!</v>
      </c>
      <c r="I5575">
        <v>0</v>
      </c>
      <c r="J5575">
        <v>0</v>
      </c>
      <c r="K5575" t="e">
        <v>#DIV/0!</v>
      </c>
      <c r="L5575">
        <v>0</v>
      </c>
      <c r="M5575" t="e">
        <v>#DIV/0!</v>
      </c>
      <c r="N5575">
        <v>0</v>
      </c>
      <c r="P5575">
        <v>0</v>
      </c>
      <c r="Q5575">
        <v>0</v>
      </c>
      <c r="R5575" t="e">
        <v>#DIV/0!</v>
      </c>
      <c r="S5575">
        <v>0</v>
      </c>
    </row>
    <row r="5576" spans="1:19" x14ac:dyDescent="0.2">
      <c r="A5576" t="s">
        <v>11088</v>
      </c>
      <c r="B5576" t="s">
        <v>11089</v>
      </c>
      <c r="C5576" t="s">
        <v>228</v>
      </c>
      <c r="D5576" t="s">
        <v>1000</v>
      </c>
      <c r="E5576" s="23">
        <v>42644</v>
      </c>
      <c r="F5576">
        <v>1</v>
      </c>
      <c r="G5576">
        <v>3</v>
      </c>
      <c r="H5576">
        <v>0.33333333333333331</v>
      </c>
      <c r="I5576">
        <v>9</v>
      </c>
      <c r="J5576">
        <v>5</v>
      </c>
      <c r="K5576">
        <v>1.8</v>
      </c>
      <c r="L5576">
        <v>15</v>
      </c>
      <c r="M5576">
        <v>0.33333333333333331</v>
      </c>
      <c r="N5576">
        <v>3</v>
      </c>
      <c r="P5576">
        <v>1</v>
      </c>
      <c r="Q5576">
        <v>3</v>
      </c>
      <c r="R5576">
        <v>0.33333333333333331</v>
      </c>
      <c r="S5576">
        <v>6</v>
      </c>
    </row>
    <row r="5577" spans="1:19" x14ac:dyDescent="0.2">
      <c r="A5577" t="s">
        <v>9341</v>
      </c>
      <c r="B5577" t="s">
        <v>9342</v>
      </c>
      <c r="C5577" t="s">
        <v>211</v>
      </c>
      <c r="D5577" t="s">
        <v>1000</v>
      </c>
      <c r="E5577" s="23">
        <v>42644</v>
      </c>
      <c r="F5577">
        <v>2</v>
      </c>
      <c r="G5577">
        <v>3</v>
      </c>
      <c r="H5577">
        <v>0.66666666666666663</v>
      </c>
      <c r="I5577">
        <v>22</v>
      </c>
      <c r="J5577">
        <v>24</v>
      </c>
      <c r="K5577">
        <v>0.91666666666666663</v>
      </c>
      <c r="L5577">
        <v>36</v>
      </c>
      <c r="M5577">
        <v>0.66666666666666663</v>
      </c>
      <c r="N5577">
        <v>17</v>
      </c>
      <c r="P5577">
        <v>2</v>
      </c>
      <c r="Q5577">
        <v>6</v>
      </c>
      <c r="R5577">
        <v>0.33333333333333331</v>
      </c>
      <c r="S5577">
        <v>5</v>
      </c>
    </row>
    <row r="5578" spans="1:19" x14ac:dyDescent="0.2">
      <c r="A5578" t="s">
        <v>8502</v>
      </c>
      <c r="B5578" t="s">
        <v>8503</v>
      </c>
      <c r="C5578" t="s">
        <v>213</v>
      </c>
      <c r="D5578" t="s">
        <v>1000</v>
      </c>
      <c r="E5578" s="23">
        <v>42644</v>
      </c>
      <c r="F5578">
        <v>2</v>
      </c>
      <c r="G5578">
        <v>3</v>
      </c>
      <c r="H5578">
        <v>0.66666666666666663</v>
      </c>
      <c r="I5578">
        <v>13</v>
      </c>
      <c r="J5578">
        <v>18</v>
      </c>
      <c r="K5578">
        <v>0.72222222222222221</v>
      </c>
      <c r="L5578">
        <v>25</v>
      </c>
      <c r="M5578">
        <v>0.72</v>
      </c>
      <c r="N5578">
        <v>7</v>
      </c>
      <c r="P5578">
        <v>0</v>
      </c>
      <c r="Q5578">
        <v>0</v>
      </c>
      <c r="R5578" t="e">
        <v>#DIV/0!</v>
      </c>
      <c r="S5578">
        <v>6</v>
      </c>
    </row>
    <row r="5579" spans="1:19" x14ac:dyDescent="0.2">
      <c r="A5579" t="s">
        <v>5078</v>
      </c>
      <c r="B5579" t="s">
        <v>5079</v>
      </c>
      <c r="C5579" t="s">
        <v>229</v>
      </c>
      <c r="D5579" t="s">
        <v>1000</v>
      </c>
      <c r="E5579" s="23">
        <v>42644</v>
      </c>
      <c r="F5579">
        <v>1</v>
      </c>
      <c r="G5579">
        <v>1</v>
      </c>
      <c r="H5579">
        <v>1</v>
      </c>
      <c r="I5579">
        <v>8</v>
      </c>
      <c r="J5579">
        <v>5</v>
      </c>
      <c r="K5579">
        <v>1.6</v>
      </c>
      <c r="L5579">
        <v>5</v>
      </c>
      <c r="M5579">
        <v>1</v>
      </c>
      <c r="N5579">
        <v>8</v>
      </c>
      <c r="P5579">
        <v>0</v>
      </c>
      <c r="Q5579">
        <v>2</v>
      </c>
      <c r="R5579">
        <v>0</v>
      </c>
      <c r="S5579">
        <v>0</v>
      </c>
    </row>
    <row r="5580" spans="1:19" x14ac:dyDescent="0.2">
      <c r="A5580" t="s">
        <v>13228</v>
      </c>
      <c r="B5580" t="s">
        <v>13140</v>
      </c>
      <c r="C5580" t="s">
        <v>1051</v>
      </c>
      <c r="D5580" t="s">
        <v>1002</v>
      </c>
      <c r="E5580" s="23">
        <v>42644</v>
      </c>
      <c r="F5580">
        <v>1</v>
      </c>
      <c r="G5580">
        <v>3</v>
      </c>
      <c r="H5580">
        <v>0.33333333333333331</v>
      </c>
      <c r="I5580">
        <v>2</v>
      </c>
      <c r="J5580">
        <v>5</v>
      </c>
      <c r="K5580">
        <v>0.4</v>
      </c>
      <c r="L5580">
        <v>15</v>
      </c>
      <c r="M5580">
        <v>0.33333333333333331</v>
      </c>
      <c r="N5580">
        <v>2</v>
      </c>
      <c r="P5580">
        <v>0</v>
      </c>
      <c r="Q5580">
        <v>0</v>
      </c>
      <c r="R5580" t="e">
        <v>#DIV/0!</v>
      </c>
      <c r="S5580">
        <v>0</v>
      </c>
    </row>
    <row r="5581" spans="1:19" x14ac:dyDescent="0.2">
      <c r="A5581" t="s">
        <v>5702</v>
      </c>
      <c r="B5581" t="s">
        <v>5703</v>
      </c>
      <c r="C5581" t="s">
        <v>1047</v>
      </c>
      <c r="D5581" t="s">
        <v>1000</v>
      </c>
      <c r="E5581" s="23">
        <v>42644</v>
      </c>
      <c r="F5581">
        <v>7</v>
      </c>
      <c r="G5581">
        <v>5</v>
      </c>
      <c r="H5581">
        <v>1.4</v>
      </c>
      <c r="I5581">
        <v>28</v>
      </c>
      <c r="J5581">
        <v>35</v>
      </c>
      <c r="K5581">
        <v>0.8</v>
      </c>
      <c r="L5581">
        <v>25</v>
      </c>
      <c r="M5581">
        <v>1.4</v>
      </c>
      <c r="N5581">
        <v>26</v>
      </c>
      <c r="P5581">
        <v>0</v>
      </c>
      <c r="Q5581">
        <v>0</v>
      </c>
      <c r="R5581" t="e">
        <v>#DIV/0!</v>
      </c>
      <c r="S5581">
        <v>2</v>
      </c>
    </row>
    <row r="5582" spans="1:19" x14ac:dyDescent="0.2">
      <c r="A5582" t="s">
        <v>10579</v>
      </c>
      <c r="B5582" t="s">
        <v>10580</v>
      </c>
      <c r="C5582" t="s">
        <v>205</v>
      </c>
      <c r="D5582" t="s">
        <v>1000</v>
      </c>
      <c r="E5582" s="23">
        <v>42644</v>
      </c>
      <c r="F5582">
        <v>0</v>
      </c>
      <c r="G5582">
        <v>0</v>
      </c>
      <c r="H5582" t="e">
        <v>#DIV/0!</v>
      </c>
      <c r="I5582">
        <v>0</v>
      </c>
      <c r="J5582">
        <v>0</v>
      </c>
      <c r="K5582" t="e">
        <v>#DIV/0!</v>
      </c>
      <c r="L5582">
        <v>0</v>
      </c>
      <c r="M5582" t="e">
        <v>#DIV/0!</v>
      </c>
      <c r="N5582">
        <v>0</v>
      </c>
      <c r="O5582">
        <v>1.1875</v>
      </c>
      <c r="P5582">
        <v>0</v>
      </c>
      <c r="Q5582">
        <v>0</v>
      </c>
      <c r="R5582" t="e">
        <v>#DIV/0!</v>
      </c>
      <c r="S5582">
        <v>0</v>
      </c>
    </row>
    <row r="5583" spans="1:19" x14ac:dyDescent="0.2">
      <c r="A5583" t="s">
        <v>8926</v>
      </c>
      <c r="B5583" t="s">
        <v>8927</v>
      </c>
      <c r="C5583" t="s">
        <v>210</v>
      </c>
      <c r="D5583" t="s">
        <v>1000</v>
      </c>
      <c r="E5583" s="23">
        <v>42644</v>
      </c>
      <c r="F5583">
        <v>3</v>
      </c>
      <c r="G5583">
        <v>7</v>
      </c>
      <c r="H5583">
        <v>0.42857142857142855</v>
      </c>
      <c r="I5583">
        <v>10</v>
      </c>
      <c r="J5583">
        <v>21</v>
      </c>
      <c r="K5583">
        <v>0.47619047619047616</v>
      </c>
      <c r="L5583">
        <v>50</v>
      </c>
      <c r="M5583">
        <v>0.42</v>
      </c>
      <c r="N5583">
        <v>6</v>
      </c>
      <c r="O5583">
        <v>1.0249999999999999</v>
      </c>
      <c r="P5583">
        <v>3</v>
      </c>
      <c r="Q5583">
        <v>4</v>
      </c>
      <c r="R5583">
        <v>0.75</v>
      </c>
      <c r="S5583">
        <v>4</v>
      </c>
    </row>
    <row r="5584" spans="1:19" x14ac:dyDescent="0.2">
      <c r="A5584" t="s">
        <v>6121</v>
      </c>
      <c r="B5584" t="s">
        <v>6122</v>
      </c>
      <c r="C5584" t="s">
        <v>215</v>
      </c>
      <c r="D5584" t="s">
        <v>1000</v>
      </c>
      <c r="E5584" s="23">
        <v>42644</v>
      </c>
      <c r="F5584">
        <v>5</v>
      </c>
      <c r="G5584">
        <v>7</v>
      </c>
      <c r="H5584">
        <v>0.7142857142857143</v>
      </c>
      <c r="I5584">
        <v>30</v>
      </c>
      <c r="J5584">
        <v>35</v>
      </c>
      <c r="K5584">
        <v>0.8571428571428571</v>
      </c>
      <c r="L5584">
        <v>45</v>
      </c>
      <c r="M5584">
        <v>0.77777777777777779</v>
      </c>
      <c r="N5584">
        <v>22</v>
      </c>
      <c r="O5584">
        <v>0.9</v>
      </c>
      <c r="P5584">
        <v>7</v>
      </c>
      <c r="Q5584">
        <v>8</v>
      </c>
      <c r="R5584">
        <v>0.875</v>
      </c>
      <c r="S5584">
        <v>8</v>
      </c>
    </row>
    <row r="5585" spans="1:19" x14ac:dyDescent="0.2">
      <c r="A5585" t="s">
        <v>3421</v>
      </c>
      <c r="B5585" t="s">
        <v>3422</v>
      </c>
      <c r="C5585" t="s">
        <v>221</v>
      </c>
      <c r="D5585" t="s">
        <v>1000</v>
      </c>
      <c r="E5585" s="23">
        <v>42644</v>
      </c>
      <c r="F5585">
        <v>4</v>
      </c>
      <c r="G5585">
        <v>12</v>
      </c>
      <c r="H5585">
        <v>0.33333333333333331</v>
      </c>
      <c r="I5585">
        <v>11</v>
      </c>
      <c r="J5585">
        <v>10</v>
      </c>
      <c r="K5585">
        <v>1.1000000000000001</v>
      </c>
      <c r="L5585">
        <v>40</v>
      </c>
      <c r="M5585">
        <v>0.25</v>
      </c>
      <c r="N5585">
        <v>10</v>
      </c>
      <c r="O5585">
        <v>0.85214285714285709</v>
      </c>
      <c r="P5585">
        <v>4</v>
      </c>
      <c r="Q5585">
        <v>5</v>
      </c>
      <c r="R5585">
        <v>0.8</v>
      </c>
      <c r="S5585">
        <v>1</v>
      </c>
    </row>
    <row r="5586" spans="1:19" x14ac:dyDescent="0.2">
      <c r="A5586" t="s">
        <v>3246</v>
      </c>
      <c r="B5586" t="s">
        <v>3247</v>
      </c>
      <c r="C5586" t="s">
        <v>222</v>
      </c>
      <c r="D5586" t="s">
        <v>1000</v>
      </c>
      <c r="E5586" s="23">
        <v>42644</v>
      </c>
      <c r="F5586">
        <v>3</v>
      </c>
      <c r="G5586">
        <v>4</v>
      </c>
      <c r="H5586">
        <v>0.75</v>
      </c>
      <c r="I5586">
        <v>3</v>
      </c>
      <c r="J5586">
        <v>6</v>
      </c>
      <c r="K5586">
        <v>0.5</v>
      </c>
      <c r="L5586">
        <v>8</v>
      </c>
      <c r="M5586">
        <v>0.75</v>
      </c>
      <c r="N5586">
        <v>3</v>
      </c>
      <c r="O5586">
        <v>0.77500000000000002</v>
      </c>
      <c r="P5586">
        <v>0</v>
      </c>
      <c r="Q5586">
        <v>0</v>
      </c>
      <c r="R5586" t="e">
        <v>#DIV/0!</v>
      </c>
      <c r="S5586">
        <v>0</v>
      </c>
    </row>
    <row r="5587" spans="1:19" x14ac:dyDescent="0.2">
      <c r="A5587" t="s">
        <v>7291</v>
      </c>
      <c r="B5587" t="s">
        <v>7292</v>
      </c>
      <c r="C5587" t="s">
        <v>1052</v>
      </c>
      <c r="D5587" t="s">
        <v>1000</v>
      </c>
      <c r="E5587" s="23">
        <v>42644</v>
      </c>
      <c r="F5587">
        <v>5</v>
      </c>
      <c r="G5587">
        <v>5</v>
      </c>
      <c r="H5587">
        <v>1</v>
      </c>
      <c r="I5587">
        <v>17</v>
      </c>
      <c r="J5587">
        <v>24</v>
      </c>
      <c r="K5587">
        <v>0.70833333333333337</v>
      </c>
      <c r="L5587">
        <v>24</v>
      </c>
      <c r="M5587">
        <v>1</v>
      </c>
      <c r="N5587">
        <v>14</v>
      </c>
      <c r="P5587">
        <v>2</v>
      </c>
      <c r="Q5587">
        <v>3</v>
      </c>
      <c r="R5587">
        <v>0.66666666666666663</v>
      </c>
      <c r="S5587">
        <v>3</v>
      </c>
    </row>
    <row r="5588" spans="1:19" x14ac:dyDescent="0.2">
      <c r="A5588" t="s">
        <v>5283</v>
      </c>
      <c r="B5588" t="s">
        <v>5284</v>
      </c>
      <c r="C5588" t="s">
        <v>1053</v>
      </c>
      <c r="D5588" t="s">
        <v>1000</v>
      </c>
      <c r="E5588" s="23">
        <v>42644</v>
      </c>
      <c r="F5588">
        <v>4</v>
      </c>
      <c r="G5588">
        <v>5</v>
      </c>
      <c r="H5588">
        <v>0.8</v>
      </c>
      <c r="I5588">
        <v>14</v>
      </c>
      <c r="J5588">
        <v>25</v>
      </c>
      <c r="K5588">
        <v>0.56000000000000005</v>
      </c>
      <c r="L5588">
        <v>25</v>
      </c>
      <c r="M5588">
        <v>1</v>
      </c>
      <c r="N5588">
        <v>12</v>
      </c>
      <c r="P5588">
        <v>0</v>
      </c>
      <c r="Q5588">
        <v>1</v>
      </c>
      <c r="R5588">
        <v>0</v>
      </c>
      <c r="S5588">
        <v>2</v>
      </c>
    </row>
    <row r="5589" spans="1:19" x14ac:dyDescent="0.2">
      <c r="A5589" t="s">
        <v>12282</v>
      </c>
      <c r="B5589" t="s">
        <v>12283</v>
      </c>
      <c r="C5589" t="s">
        <v>200</v>
      </c>
      <c r="D5589" t="s">
        <v>1000</v>
      </c>
      <c r="E5589" s="23">
        <v>42644</v>
      </c>
      <c r="F5589">
        <v>4</v>
      </c>
      <c r="G5589">
        <v>8</v>
      </c>
      <c r="H5589">
        <v>0.5</v>
      </c>
      <c r="I5589">
        <v>9</v>
      </c>
      <c r="J5589">
        <v>20</v>
      </c>
      <c r="K5589">
        <v>0.45</v>
      </c>
      <c r="L5589">
        <v>40</v>
      </c>
      <c r="M5589">
        <v>0.5</v>
      </c>
      <c r="N5589">
        <v>6</v>
      </c>
      <c r="P5589">
        <v>1</v>
      </c>
      <c r="Q5589">
        <v>1</v>
      </c>
      <c r="R5589">
        <v>1</v>
      </c>
      <c r="S5589">
        <v>3</v>
      </c>
    </row>
    <row r="5590" spans="1:19" x14ac:dyDescent="0.2">
      <c r="A5590" t="s">
        <v>10403</v>
      </c>
      <c r="B5590" t="s">
        <v>10404</v>
      </c>
      <c r="C5590" t="s">
        <v>204</v>
      </c>
      <c r="D5590" t="s">
        <v>1000</v>
      </c>
      <c r="E5590" s="23">
        <v>42644</v>
      </c>
      <c r="F5590">
        <v>1</v>
      </c>
      <c r="G5590">
        <v>5</v>
      </c>
      <c r="H5590">
        <v>0.2</v>
      </c>
      <c r="I5590">
        <v>3</v>
      </c>
      <c r="J5590">
        <v>5</v>
      </c>
      <c r="K5590">
        <v>0.6</v>
      </c>
      <c r="L5590">
        <v>25</v>
      </c>
      <c r="M5590">
        <v>0.2</v>
      </c>
      <c r="N5590">
        <v>3</v>
      </c>
      <c r="P5590">
        <v>0</v>
      </c>
      <c r="Q5590">
        <v>0</v>
      </c>
      <c r="R5590" t="e">
        <v>#DIV/0!</v>
      </c>
      <c r="S5590">
        <v>0</v>
      </c>
    </row>
    <row r="5591" spans="1:19" x14ac:dyDescent="0.2">
      <c r="A5591" t="s">
        <v>8751</v>
      </c>
      <c r="B5591" t="s">
        <v>8752</v>
      </c>
      <c r="C5591" t="s">
        <v>208</v>
      </c>
      <c r="D5591" t="s">
        <v>1000</v>
      </c>
      <c r="E5591" s="23">
        <v>42644</v>
      </c>
      <c r="F5591">
        <v>3</v>
      </c>
      <c r="G5591">
        <v>3</v>
      </c>
      <c r="H5591">
        <v>1</v>
      </c>
      <c r="I5591">
        <v>15</v>
      </c>
      <c r="J5591">
        <v>15</v>
      </c>
      <c r="K5591">
        <v>1</v>
      </c>
      <c r="L5591">
        <v>15</v>
      </c>
      <c r="M5591">
        <v>1</v>
      </c>
      <c r="N5591">
        <v>15</v>
      </c>
      <c r="P5591">
        <v>0</v>
      </c>
      <c r="Q5591">
        <v>0</v>
      </c>
      <c r="R5591" t="e">
        <v>#DIV/0!</v>
      </c>
      <c r="S5591">
        <v>0</v>
      </c>
    </row>
    <row r="5592" spans="1:19" x14ac:dyDescent="0.2">
      <c r="A5592" t="s">
        <v>6545</v>
      </c>
      <c r="B5592" t="s">
        <v>6546</v>
      </c>
      <c r="C5592" t="s">
        <v>316</v>
      </c>
      <c r="D5592" t="s">
        <v>1000</v>
      </c>
      <c r="E5592" s="23">
        <v>42644</v>
      </c>
      <c r="F5592">
        <v>3</v>
      </c>
      <c r="G5592">
        <v>9</v>
      </c>
      <c r="H5592">
        <v>0.33333333333333331</v>
      </c>
      <c r="I5592">
        <v>11</v>
      </c>
      <c r="J5592">
        <v>9</v>
      </c>
      <c r="K5592">
        <v>1.2222222222222223</v>
      </c>
      <c r="L5592">
        <v>26</v>
      </c>
      <c r="M5592">
        <v>0.34615384615384615</v>
      </c>
      <c r="N5592">
        <v>11</v>
      </c>
      <c r="P5592">
        <v>0</v>
      </c>
      <c r="Q5592">
        <v>0</v>
      </c>
      <c r="R5592" t="e">
        <v>#DIV/0!</v>
      </c>
      <c r="S5592">
        <v>0</v>
      </c>
    </row>
    <row r="5593" spans="1:19" x14ac:dyDescent="0.2">
      <c r="A5593" t="s">
        <v>4138</v>
      </c>
      <c r="B5593" t="s">
        <v>4139</v>
      </c>
      <c r="C5593" t="s">
        <v>218</v>
      </c>
      <c r="D5593" t="s">
        <v>1000</v>
      </c>
      <c r="E5593" s="23">
        <v>42644</v>
      </c>
      <c r="F5593">
        <v>0</v>
      </c>
      <c r="G5593">
        <v>0</v>
      </c>
      <c r="H5593" t="e">
        <v>#DIV/0!</v>
      </c>
      <c r="I5593">
        <v>2</v>
      </c>
      <c r="J5593">
        <v>0</v>
      </c>
      <c r="K5593" t="e">
        <v>#DIV/0!</v>
      </c>
      <c r="L5593">
        <v>0</v>
      </c>
      <c r="M5593" t="e">
        <v>#DIV/0!</v>
      </c>
      <c r="N5593">
        <v>2</v>
      </c>
      <c r="P5593">
        <v>0</v>
      </c>
      <c r="Q5593">
        <v>0</v>
      </c>
      <c r="R5593" t="e">
        <v>#DIV/0!</v>
      </c>
      <c r="S5593">
        <v>0</v>
      </c>
    </row>
    <row r="5594" spans="1:19" x14ac:dyDescent="0.2">
      <c r="A5594" t="s">
        <v>12567</v>
      </c>
      <c r="B5594" t="s">
        <v>12568</v>
      </c>
      <c r="C5594" t="s">
        <v>202</v>
      </c>
      <c r="D5594" t="s">
        <v>1000</v>
      </c>
      <c r="E5594" s="23">
        <v>42644</v>
      </c>
      <c r="F5594">
        <v>12</v>
      </c>
      <c r="G5594">
        <v>9</v>
      </c>
      <c r="H5594">
        <v>1.3333333333333333</v>
      </c>
      <c r="I5594">
        <v>136</v>
      </c>
      <c r="J5594">
        <v>120</v>
      </c>
      <c r="K5594">
        <v>1.1333333333333333</v>
      </c>
      <c r="L5594">
        <v>90</v>
      </c>
      <c r="M5594">
        <v>1.3333333333333333</v>
      </c>
      <c r="N5594">
        <v>134</v>
      </c>
      <c r="P5594">
        <v>1</v>
      </c>
      <c r="Q5594">
        <v>1</v>
      </c>
      <c r="R5594">
        <v>1</v>
      </c>
      <c r="S5594">
        <v>2</v>
      </c>
    </row>
    <row r="5595" spans="1:19" x14ac:dyDescent="0.2">
      <c r="A5595" t="s">
        <v>12392</v>
      </c>
      <c r="B5595" t="s">
        <v>12393</v>
      </c>
      <c r="C5595" t="s">
        <v>347</v>
      </c>
      <c r="D5595" t="s">
        <v>1000</v>
      </c>
      <c r="E5595" s="23">
        <v>42644</v>
      </c>
      <c r="F5595">
        <v>2</v>
      </c>
      <c r="G5595">
        <v>3</v>
      </c>
      <c r="H5595">
        <v>0.66666666666666663</v>
      </c>
      <c r="I5595">
        <v>13</v>
      </c>
      <c r="J5595">
        <v>6</v>
      </c>
      <c r="K5595">
        <v>2.1666666666666665</v>
      </c>
      <c r="L5595">
        <v>10</v>
      </c>
      <c r="M5595">
        <v>0.6</v>
      </c>
      <c r="N5595">
        <v>13</v>
      </c>
      <c r="P5595">
        <v>1</v>
      </c>
      <c r="Q5595">
        <v>2</v>
      </c>
      <c r="R5595">
        <v>0.5</v>
      </c>
      <c r="S5595">
        <v>0</v>
      </c>
    </row>
    <row r="5596" spans="1:19" x14ac:dyDescent="0.2">
      <c r="A5596" t="s">
        <v>9732</v>
      </c>
      <c r="B5596" t="s">
        <v>9733</v>
      </c>
      <c r="C5596" t="s">
        <v>224</v>
      </c>
      <c r="D5596" t="s">
        <v>1000</v>
      </c>
      <c r="E5596" s="23">
        <v>42644</v>
      </c>
      <c r="F5596">
        <v>6</v>
      </c>
      <c r="G5596">
        <v>6</v>
      </c>
      <c r="H5596">
        <v>1</v>
      </c>
      <c r="I5596">
        <v>74</v>
      </c>
      <c r="J5596">
        <v>90</v>
      </c>
      <c r="K5596">
        <v>0.82222222222222219</v>
      </c>
      <c r="L5596">
        <v>90</v>
      </c>
      <c r="M5596">
        <v>1</v>
      </c>
      <c r="N5596">
        <v>74</v>
      </c>
      <c r="P5596">
        <v>0</v>
      </c>
      <c r="Q5596">
        <v>0</v>
      </c>
      <c r="R5596" t="e">
        <v>#DIV/0!</v>
      </c>
      <c r="S5596">
        <v>0</v>
      </c>
    </row>
    <row r="5597" spans="1:19" x14ac:dyDescent="0.2">
      <c r="A5597" t="s">
        <v>9433</v>
      </c>
      <c r="B5597" t="s">
        <v>9434</v>
      </c>
      <c r="C5597" t="s">
        <v>345</v>
      </c>
      <c r="D5597" t="s">
        <v>1000</v>
      </c>
      <c r="E5597" s="23">
        <v>42644</v>
      </c>
      <c r="F5597">
        <v>5</v>
      </c>
      <c r="G5597">
        <v>4</v>
      </c>
      <c r="H5597">
        <v>1.25</v>
      </c>
      <c r="I5597">
        <v>10</v>
      </c>
      <c r="J5597">
        <v>30</v>
      </c>
      <c r="K5597">
        <v>0.33333333333333331</v>
      </c>
      <c r="L5597">
        <v>24</v>
      </c>
      <c r="M5597">
        <v>1.25</v>
      </c>
      <c r="N5597">
        <v>9</v>
      </c>
      <c r="P5597">
        <v>0</v>
      </c>
      <c r="Q5597">
        <v>0</v>
      </c>
      <c r="R5597" t="e">
        <v>#DIV/0!</v>
      </c>
      <c r="S5597">
        <v>1</v>
      </c>
    </row>
    <row r="5598" spans="1:19" x14ac:dyDescent="0.2">
      <c r="A5598" t="s">
        <v>7825</v>
      </c>
      <c r="B5598" t="s">
        <v>7826</v>
      </c>
      <c r="C5598" t="s">
        <v>226</v>
      </c>
      <c r="D5598" t="s">
        <v>1000</v>
      </c>
      <c r="E5598" s="23">
        <v>42644</v>
      </c>
      <c r="F5598">
        <v>4</v>
      </c>
      <c r="G5598">
        <v>5</v>
      </c>
      <c r="H5598">
        <v>0.8</v>
      </c>
      <c r="I5598">
        <v>56</v>
      </c>
      <c r="J5598">
        <v>40</v>
      </c>
      <c r="K5598">
        <v>1.4</v>
      </c>
      <c r="L5598">
        <v>50</v>
      </c>
      <c r="M5598">
        <v>0.8</v>
      </c>
      <c r="N5598">
        <v>47</v>
      </c>
      <c r="P5598">
        <v>0</v>
      </c>
      <c r="Q5598">
        <v>5</v>
      </c>
      <c r="R5598">
        <v>0</v>
      </c>
      <c r="S5598">
        <v>9</v>
      </c>
    </row>
    <row r="5599" spans="1:19" x14ac:dyDescent="0.2">
      <c r="A5599" t="s">
        <v>6895</v>
      </c>
      <c r="B5599" t="s">
        <v>6896</v>
      </c>
      <c r="C5599" t="s">
        <v>231</v>
      </c>
      <c r="D5599" t="s">
        <v>1000</v>
      </c>
      <c r="E5599" s="23">
        <v>42644</v>
      </c>
      <c r="F5599">
        <v>13</v>
      </c>
      <c r="G5599">
        <v>15</v>
      </c>
      <c r="H5599">
        <v>0.8666666666666667</v>
      </c>
      <c r="I5599">
        <v>112</v>
      </c>
      <c r="J5599">
        <v>154</v>
      </c>
      <c r="K5599">
        <v>0.72727272727272729</v>
      </c>
      <c r="L5599">
        <v>174</v>
      </c>
      <c r="M5599">
        <v>0.88505747126436785</v>
      </c>
      <c r="N5599">
        <v>105</v>
      </c>
      <c r="P5599">
        <v>0</v>
      </c>
      <c r="Q5599">
        <v>0</v>
      </c>
      <c r="R5599" t="e">
        <v>#DIV/0!</v>
      </c>
      <c r="S5599">
        <v>7</v>
      </c>
    </row>
    <row r="5600" spans="1:19" x14ac:dyDescent="0.2">
      <c r="A5600" t="s">
        <v>5946</v>
      </c>
      <c r="B5600" t="s">
        <v>5947</v>
      </c>
      <c r="C5600" t="s">
        <v>216</v>
      </c>
      <c r="D5600" t="s">
        <v>1000</v>
      </c>
      <c r="E5600" s="23">
        <v>42644</v>
      </c>
      <c r="F5600">
        <v>11</v>
      </c>
      <c r="G5600">
        <v>10</v>
      </c>
      <c r="H5600">
        <v>1.1000000000000001</v>
      </c>
      <c r="I5600">
        <v>71</v>
      </c>
      <c r="J5600">
        <v>110</v>
      </c>
      <c r="K5600">
        <v>0.6454545454545455</v>
      </c>
      <c r="L5600">
        <v>100</v>
      </c>
      <c r="M5600">
        <v>1.1000000000000001</v>
      </c>
      <c r="N5600">
        <v>71</v>
      </c>
      <c r="P5600">
        <v>1</v>
      </c>
      <c r="Q5600">
        <v>7</v>
      </c>
      <c r="R5600">
        <v>0.14285714285714285</v>
      </c>
      <c r="S5600">
        <v>0</v>
      </c>
    </row>
    <row r="5601" spans="1:19" x14ac:dyDescent="0.2">
      <c r="A5601" t="s">
        <v>4553</v>
      </c>
      <c r="B5601" t="s">
        <v>4554</v>
      </c>
      <c r="C5601" t="s">
        <v>233</v>
      </c>
      <c r="D5601" t="s">
        <v>1000</v>
      </c>
      <c r="E5601" s="23">
        <v>42644</v>
      </c>
      <c r="F5601">
        <v>4</v>
      </c>
      <c r="G5601">
        <v>4</v>
      </c>
      <c r="H5601">
        <v>1</v>
      </c>
      <c r="I5601">
        <v>17</v>
      </c>
      <c r="J5601">
        <v>40</v>
      </c>
      <c r="K5601">
        <v>0.42499999999999999</v>
      </c>
      <c r="L5601">
        <v>40</v>
      </c>
      <c r="M5601">
        <v>1</v>
      </c>
      <c r="N5601">
        <v>17</v>
      </c>
      <c r="P5601">
        <v>0</v>
      </c>
      <c r="Q5601">
        <v>0</v>
      </c>
      <c r="R5601" t="e">
        <v>#DIV/0!</v>
      </c>
      <c r="S5601">
        <v>0</v>
      </c>
    </row>
    <row r="5602" spans="1:19" x14ac:dyDescent="0.2">
      <c r="A5602" t="s">
        <v>3963</v>
      </c>
      <c r="B5602" t="s">
        <v>3964</v>
      </c>
      <c r="C5602" t="s">
        <v>219</v>
      </c>
      <c r="D5602" t="s">
        <v>1000</v>
      </c>
      <c r="E5602" s="23">
        <v>42644</v>
      </c>
      <c r="F5602">
        <v>0</v>
      </c>
      <c r="G5602">
        <v>0</v>
      </c>
      <c r="H5602" t="e">
        <v>#DIV/0!</v>
      </c>
      <c r="I5602">
        <v>0</v>
      </c>
      <c r="J5602">
        <v>0</v>
      </c>
      <c r="K5602" t="e">
        <v>#DIV/0!</v>
      </c>
      <c r="L5602">
        <v>0</v>
      </c>
      <c r="M5602" t="e">
        <v>#DIV/0!</v>
      </c>
      <c r="N5602">
        <v>0</v>
      </c>
      <c r="P5602">
        <v>0</v>
      </c>
      <c r="Q5602">
        <v>0</v>
      </c>
      <c r="R5602" t="e">
        <v>#DIV/0!</v>
      </c>
      <c r="S5602">
        <v>0</v>
      </c>
    </row>
    <row r="5603" spans="1:19" x14ac:dyDescent="0.2">
      <c r="A5603" t="s">
        <v>3692</v>
      </c>
      <c r="B5603" t="s">
        <v>3693</v>
      </c>
      <c r="C5603" t="s">
        <v>340</v>
      </c>
      <c r="D5603" t="s">
        <v>1000</v>
      </c>
      <c r="E5603" s="23">
        <v>42644</v>
      </c>
      <c r="F5603">
        <v>5</v>
      </c>
      <c r="G5603">
        <v>4</v>
      </c>
      <c r="H5603">
        <v>1.25</v>
      </c>
      <c r="I5603">
        <v>36</v>
      </c>
      <c r="J5603">
        <v>50</v>
      </c>
      <c r="K5603">
        <v>0.72</v>
      </c>
      <c r="L5603">
        <v>40</v>
      </c>
      <c r="M5603">
        <v>1.25</v>
      </c>
      <c r="N5603">
        <v>34</v>
      </c>
      <c r="P5603">
        <v>5</v>
      </c>
      <c r="Q5603">
        <v>5</v>
      </c>
      <c r="R5603">
        <v>1</v>
      </c>
      <c r="S5603">
        <v>2</v>
      </c>
    </row>
    <row r="5604" spans="1:19" x14ac:dyDescent="0.2">
      <c r="A5604" t="s">
        <v>11242</v>
      </c>
      <c r="B5604" t="s">
        <v>11243</v>
      </c>
      <c r="C5604" t="s">
        <v>350</v>
      </c>
      <c r="D5604" t="s">
        <v>1000</v>
      </c>
      <c r="E5604" s="23">
        <v>42644</v>
      </c>
      <c r="F5604">
        <v>1</v>
      </c>
      <c r="G5604">
        <v>1</v>
      </c>
      <c r="H5604">
        <v>1</v>
      </c>
      <c r="I5604">
        <v>1</v>
      </c>
      <c r="J5604">
        <v>3</v>
      </c>
      <c r="K5604">
        <v>0.33333333333333331</v>
      </c>
      <c r="L5604">
        <v>3</v>
      </c>
      <c r="M5604">
        <v>1</v>
      </c>
      <c r="N5604">
        <v>1</v>
      </c>
      <c r="P5604">
        <v>0</v>
      </c>
      <c r="Q5604">
        <v>0</v>
      </c>
      <c r="R5604" t="e">
        <v>#DIV/0!</v>
      </c>
      <c r="S5604">
        <v>0</v>
      </c>
    </row>
    <row r="5605" spans="1:19" x14ac:dyDescent="0.2">
      <c r="A5605" t="s">
        <v>11244</v>
      </c>
      <c r="B5605" t="s">
        <v>11245</v>
      </c>
      <c r="C5605" t="s">
        <v>351</v>
      </c>
      <c r="D5605" t="s">
        <v>1000</v>
      </c>
      <c r="E5605" s="23">
        <v>42644</v>
      </c>
      <c r="F5605">
        <v>7</v>
      </c>
      <c r="G5605">
        <v>5</v>
      </c>
      <c r="H5605">
        <v>1.4</v>
      </c>
      <c r="I5605">
        <v>11</v>
      </c>
      <c r="J5605">
        <v>21</v>
      </c>
      <c r="K5605">
        <v>0.52380952380952384</v>
      </c>
      <c r="L5605">
        <v>15</v>
      </c>
      <c r="M5605">
        <v>1.4</v>
      </c>
      <c r="N5605">
        <v>8</v>
      </c>
      <c r="P5605">
        <v>3</v>
      </c>
      <c r="Q5605">
        <v>4</v>
      </c>
      <c r="R5605">
        <v>0.75</v>
      </c>
      <c r="S5605">
        <v>3</v>
      </c>
    </row>
    <row r="5606" spans="1:19" x14ac:dyDescent="0.2">
      <c r="A5606" t="s">
        <v>11162</v>
      </c>
      <c r="B5606" t="s">
        <v>11163</v>
      </c>
      <c r="C5606" t="s">
        <v>352</v>
      </c>
      <c r="D5606" t="s">
        <v>1000</v>
      </c>
      <c r="E5606" s="23">
        <v>42644</v>
      </c>
      <c r="F5606">
        <v>1</v>
      </c>
      <c r="G5606">
        <v>1</v>
      </c>
      <c r="H5606">
        <v>1</v>
      </c>
      <c r="I5606">
        <v>2</v>
      </c>
      <c r="J5606">
        <v>3</v>
      </c>
      <c r="K5606">
        <v>0.66666666666666663</v>
      </c>
      <c r="L5606">
        <v>3</v>
      </c>
      <c r="M5606">
        <v>1</v>
      </c>
      <c r="N5606">
        <v>2</v>
      </c>
      <c r="P5606">
        <v>0</v>
      </c>
      <c r="Q5606">
        <v>0</v>
      </c>
      <c r="R5606" t="e">
        <v>#DIV/0!</v>
      </c>
      <c r="S5606">
        <v>0</v>
      </c>
    </row>
    <row r="5607" spans="1:19" x14ac:dyDescent="0.2">
      <c r="A5607" t="s">
        <v>10163</v>
      </c>
      <c r="B5607" t="s">
        <v>10164</v>
      </c>
      <c r="C5607" t="s">
        <v>353</v>
      </c>
      <c r="D5607" t="s">
        <v>1000</v>
      </c>
      <c r="E5607" s="23">
        <v>42644</v>
      </c>
      <c r="F5607">
        <v>3</v>
      </c>
      <c r="G5607">
        <v>8</v>
      </c>
      <c r="H5607">
        <v>0.375</v>
      </c>
      <c r="I5607">
        <v>8</v>
      </c>
      <c r="J5607">
        <v>9</v>
      </c>
      <c r="K5607">
        <v>0.88888888888888884</v>
      </c>
      <c r="L5607">
        <v>24</v>
      </c>
      <c r="M5607">
        <v>0.375</v>
      </c>
      <c r="N5607">
        <v>7</v>
      </c>
      <c r="P5607">
        <v>0</v>
      </c>
      <c r="Q5607">
        <v>1</v>
      </c>
      <c r="R5607">
        <v>0</v>
      </c>
      <c r="S5607">
        <v>1</v>
      </c>
    </row>
    <row r="5608" spans="1:19" x14ac:dyDescent="0.2">
      <c r="A5608" t="s">
        <v>8576</v>
      </c>
      <c r="B5608" t="s">
        <v>8577</v>
      </c>
      <c r="C5608" t="s">
        <v>354</v>
      </c>
      <c r="D5608" t="s">
        <v>1000</v>
      </c>
      <c r="E5608" s="23">
        <v>42644</v>
      </c>
      <c r="F5608">
        <v>2</v>
      </c>
      <c r="G5608">
        <v>2</v>
      </c>
      <c r="H5608">
        <v>1</v>
      </c>
      <c r="I5608">
        <v>8</v>
      </c>
      <c r="J5608">
        <v>6</v>
      </c>
      <c r="K5608">
        <v>1.3333333333333333</v>
      </c>
      <c r="L5608">
        <v>6</v>
      </c>
      <c r="M5608">
        <v>1</v>
      </c>
      <c r="N5608">
        <v>6</v>
      </c>
      <c r="P5608">
        <v>0</v>
      </c>
      <c r="Q5608">
        <v>0</v>
      </c>
      <c r="R5608" t="e">
        <v>#DIV/0!</v>
      </c>
      <c r="S5608">
        <v>2</v>
      </c>
    </row>
    <row r="5609" spans="1:19" x14ac:dyDescent="0.2">
      <c r="A5609" t="s">
        <v>6370</v>
      </c>
      <c r="B5609" t="s">
        <v>6371</v>
      </c>
      <c r="C5609" t="s">
        <v>355</v>
      </c>
      <c r="D5609" t="s">
        <v>1000</v>
      </c>
      <c r="E5609" s="23">
        <v>42644</v>
      </c>
      <c r="F5609">
        <v>3</v>
      </c>
      <c r="G5609">
        <v>6</v>
      </c>
      <c r="H5609">
        <v>0.5</v>
      </c>
      <c r="I5609">
        <v>11</v>
      </c>
      <c r="J5609">
        <v>9</v>
      </c>
      <c r="K5609">
        <v>1.2222222222222223</v>
      </c>
      <c r="L5609">
        <v>18</v>
      </c>
      <c r="M5609">
        <v>0.5</v>
      </c>
      <c r="N5609">
        <v>11</v>
      </c>
      <c r="P5609">
        <v>0</v>
      </c>
      <c r="Q5609">
        <v>0</v>
      </c>
      <c r="R5609" t="e">
        <v>#DIV/0!</v>
      </c>
      <c r="S5609">
        <v>0</v>
      </c>
    </row>
    <row r="5610" spans="1:19" x14ac:dyDescent="0.2">
      <c r="A5610" t="s">
        <v>11685</v>
      </c>
      <c r="B5610" t="s">
        <v>11686</v>
      </c>
      <c r="C5610" t="s">
        <v>198</v>
      </c>
      <c r="D5610" t="s">
        <v>1002</v>
      </c>
      <c r="E5610" s="23">
        <v>42644</v>
      </c>
      <c r="F5610">
        <v>2</v>
      </c>
      <c r="G5610">
        <v>4</v>
      </c>
      <c r="H5610">
        <v>0.5</v>
      </c>
      <c r="I5610">
        <v>3</v>
      </c>
      <c r="J5610">
        <v>8</v>
      </c>
      <c r="K5610">
        <v>0.375</v>
      </c>
      <c r="L5610">
        <v>18</v>
      </c>
      <c r="M5610">
        <v>0.44444444444444442</v>
      </c>
      <c r="N5610">
        <v>3</v>
      </c>
      <c r="P5610">
        <v>0</v>
      </c>
      <c r="Q5610">
        <v>0</v>
      </c>
      <c r="R5610" t="e">
        <v>#DIV/0!</v>
      </c>
      <c r="S5610">
        <v>0</v>
      </c>
    </row>
    <row r="5611" spans="1:19" x14ac:dyDescent="0.2">
      <c r="A5611" t="s">
        <v>11687</v>
      </c>
      <c r="B5611" t="s">
        <v>11688</v>
      </c>
      <c r="C5611" t="s">
        <v>199</v>
      </c>
      <c r="D5611" t="s">
        <v>1002</v>
      </c>
      <c r="E5611" s="23">
        <v>42644</v>
      </c>
      <c r="F5611">
        <v>16</v>
      </c>
      <c r="G5611">
        <v>17</v>
      </c>
      <c r="H5611">
        <v>0.94117647058823528</v>
      </c>
      <c r="I5611">
        <v>145</v>
      </c>
      <c r="J5611">
        <v>140</v>
      </c>
      <c r="K5611">
        <v>1.0357142857142858</v>
      </c>
      <c r="L5611">
        <v>130</v>
      </c>
      <c r="M5611">
        <v>1.0769230769230769</v>
      </c>
      <c r="N5611">
        <v>140</v>
      </c>
      <c r="P5611">
        <v>2</v>
      </c>
      <c r="Q5611">
        <v>2</v>
      </c>
      <c r="R5611">
        <v>1</v>
      </c>
      <c r="S5611">
        <v>5</v>
      </c>
    </row>
    <row r="5612" spans="1:19" x14ac:dyDescent="0.2">
      <c r="A5612" t="s">
        <v>11689</v>
      </c>
      <c r="B5612" t="s">
        <v>11690</v>
      </c>
      <c r="C5612" t="s">
        <v>348</v>
      </c>
      <c r="D5612" t="s">
        <v>1002</v>
      </c>
      <c r="E5612" s="23">
        <v>42644</v>
      </c>
      <c r="F5612">
        <v>9</v>
      </c>
      <c r="G5612">
        <v>8</v>
      </c>
      <c r="H5612">
        <v>1.125</v>
      </c>
      <c r="I5612">
        <v>24</v>
      </c>
      <c r="J5612">
        <v>27</v>
      </c>
      <c r="K5612">
        <v>0.88888888888888884</v>
      </c>
      <c r="L5612">
        <v>25</v>
      </c>
      <c r="M5612">
        <v>1.08</v>
      </c>
      <c r="N5612">
        <v>21</v>
      </c>
      <c r="P5612">
        <v>4</v>
      </c>
      <c r="Q5612">
        <v>6</v>
      </c>
      <c r="R5612">
        <v>0.66666666666666663</v>
      </c>
      <c r="S5612">
        <v>3</v>
      </c>
    </row>
    <row r="5613" spans="1:19" x14ac:dyDescent="0.2">
      <c r="A5613" t="s">
        <v>11691</v>
      </c>
      <c r="B5613" t="s">
        <v>11692</v>
      </c>
      <c r="C5613" t="s">
        <v>357</v>
      </c>
      <c r="D5613" t="s">
        <v>1002</v>
      </c>
      <c r="E5613" s="23">
        <v>42644</v>
      </c>
      <c r="F5613">
        <v>1</v>
      </c>
      <c r="G5613">
        <v>1</v>
      </c>
      <c r="H5613">
        <v>1</v>
      </c>
      <c r="I5613">
        <v>2</v>
      </c>
      <c r="J5613">
        <v>3</v>
      </c>
      <c r="K5613">
        <v>0.66666666666666663</v>
      </c>
      <c r="L5613">
        <v>3</v>
      </c>
      <c r="M5613">
        <v>1</v>
      </c>
      <c r="N5613">
        <v>2</v>
      </c>
      <c r="P5613">
        <v>0</v>
      </c>
      <c r="Q5613">
        <v>0</v>
      </c>
      <c r="R5613" t="e">
        <v>#DIV/0!</v>
      </c>
      <c r="S5613">
        <v>0</v>
      </c>
    </row>
    <row r="5614" spans="1:19" x14ac:dyDescent="0.2">
      <c r="A5614" t="s">
        <v>10929</v>
      </c>
      <c r="B5614" t="s">
        <v>10930</v>
      </c>
      <c r="C5614" t="s">
        <v>227</v>
      </c>
      <c r="D5614" t="s">
        <v>1002</v>
      </c>
      <c r="E5614" s="23">
        <v>42644</v>
      </c>
      <c r="F5614">
        <v>1</v>
      </c>
      <c r="G5614">
        <v>3</v>
      </c>
      <c r="H5614">
        <v>0.33333333333333331</v>
      </c>
      <c r="I5614">
        <v>9</v>
      </c>
      <c r="J5614">
        <v>5</v>
      </c>
      <c r="K5614">
        <v>1.8</v>
      </c>
      <c r="L5614">
        <v>15</v>
      </c>
      <c r="M5614">
        <v>0.33333333333333331</v>
      </c>
      <c r="N5614">
        <v>3</v>
      </c>
      <c r="P5614">
        <v>1</v>
      </c>
      <c r="Q5614">
        <v>3</v>
      </c>
      <c r="R5614">
        <v>0.33333333333333331</v>
      </c>
      <c r="S5614">
        <v>6</v>
      </c>
    </row>
    <row r="5615" spans="1:19" x14ac:dyDescent="0.2">
      <c r="A5615" t="s">
        <v>10754</v>
      </c>
      <c r="B5615" t="s">
        <v>10755</v>
      </c>
      <c r="C5615" t="s">
        <v>203</v>
      </c>
      <c r="D5615" t="s">
        <v>1002</v>
      </c>
      <c r="E5615" s="23">
        <v>42644</v>
      </c>
      <c r="F5615">
        <v>4</v>
      </c>
      <c r="G5615">
        <v>13</v>
      </c>
      <c r="H5615">
        <v>0.30769230769230771</v>
      </c>
      <c r="I5615">
        <v>11</v>
      </c>
      <c r="J5615">
        <v>14</v>
      </c>
      <c r="K5615">
        <v>0.7857142857142857</v>
      </c>
      <c r="L5615">
        <v>49</v>
      </c>
      <c r="M5615">
        <v>0.2857142857142857</v>
      </c>
      <c r="N5615">
        <v>10</v>
      </c>
      <c r="P5615">
        <v>0</v>
      </c>
      <c r="Q5615">
        <v>1</v>
      </c>
      <c r="R5615">
        <v>0</v>
      </c>
      <c r="S5615">
        <v>1</v>
      </c>
    </row>
    <row r="5616" spans="1:19" x14ac:dyDescent="0.2">
      <c r="A5616" t="s">
        <v>9907</v>
      </c>
      <c r="B5616" t="s">
        <v>9908</v>
      </c>
      <c r="C5616" t="s">
        <v>223</v>
      </c>
      <c r="D5616" t="s">
        <v>1002</v>
      </c>
      <c r="E5616" s="23">
        <v>42644</v>
      </c>
      <c r="F5616">
        <v>6</v>
      </c>
      <c r="G5616">
        <v>6</v>
      </c>
      <c r="H5616">
        <v>1</v>
      </c>
      <c r="I5616">
        <v>74</v>
      </c>
      <c r="J5616">
        <v>90</v>
      </c>
      <c r="K5616">
        <v>0.82222222222222219</v>
      </c>
      <c r="L5616">
        <v>90</v>
      </c>
      <c r="M5616">
        <v>1</v>
      </c>
      <c r="N5616">
        <v>74</v>
      </c>
      <c r="P5616">
        <v>0</v>
      </c>
      <c r="Q5616">
        <v>0</v>
      </c>
      <c r="R5616" t="e">
        <v>#DIV/0!</v>
      </c>
      <c r="S5616">
        <v>0</v>
      </c>
    </row>
    <row r="5617" spans="1:19" x14ac:dyDescent="0.2">
      <c r="A5617" t="s">
        <v>9525</v>
      </c>
      <c r="B5617" t="s">
        <v>9526</v>
      </c>
      <c r="C5617" t="s">
        <v>346</v>
      </c>
      <c r="D5617" t="s">
        <v>1002</v>
      </c>
      <c r="E5617" s="23">
        <v>42644</v>
      </c>
      <c r="F5617">
        <v>5</v>
      </c>
      <c r="G5617">
        <v>4</v>
      </c>
      <c r="H5617">
        <v>1.25</v>
      </c>
      <c r="I5617">
        <v>10</v>
      </c>
      <c r="J5617">
        <v>30</v>
      </c>
      <c r="K5617">
        <v>0.33333333333333331</v>
      </c>
      <c r="L5617">
        <v>24</v>
      </c>
      <c r="M5617">
        <v>1.25</v>
      </c>
      <c r="N5617">
        <v>9</v>
      </c>
      <c r="P5617">
        <v>0</v>
      </c>
      <c r="Q5617">
        <v>0</v>
      </c>
      <c r="R5617" t="e">
        <v>#DIV/0!</v>
      </c>
      <c r="S5617">
        <v>1</v>
      </c>
    </row>
    <row r="5618" spans="1:19" x14ac:dyDescent="0.2">
      <c r="A5618" t="s">
        <v>9166</v>
      </c>
      <c r="B5618" t="s">
        <v>9167</v>
      </c>
      <c r="C5618" t="s">
        <v>207</v>
      </c>
      <c r="D5618" t="s">
        <v>1002</v>
      </c>
      <c r="E5618" s="23">
        <v>42644</v>
      </c>
      <c r="F5618">
        <v>10</v>
      </c>
      <c r="G5618">
        <v>15</v>
      </c>
      <c r="H5618">
        <v>0.66666666666666663</v>
      </c>
      <c r="I5618">
        <v>55</v>
      </c>
      <c r="J5618">
        <v>66</v>
      </c>
      <c r="K5618">
        <v>0.83333333333333337</v>
      </c>
      <c r="L5618">
        <v>107</v>
      </c>
      <c r="M5618">
        <v>0.61682242990654201</v>
      </c>
      <c r="N5618">
        <v>44</v>
      </c>
      <c r="P5618">
        <v>5</v>
      </c>
      <c r="Q5618">
        <v>10</v>
      </c>
      <c r="R5618">
        <v>0.5</v>
      </c>
      <c r="S5618">
        <v>11</v>
      </c>
    </row>
    <row r="5619" spans="1:19" x14ac:dyDescent="0.2">
      <c r="A5619" t="s">
        <v>8327</v>
      </c>
      <c r="B5619" t="s">
        <v>8328</v>
      </c>
      <c r="C5619" t="s">
        <v>212</v>
      </c>
      <c r="D5619" t="s">
        <v>1002</v>
      </c>
      <c r="E5619" s="23">
        <v>42644</v>
      </c>
      <c r="F5619">
        <v>2</v>
      </c>
      <c r="G5619">
        <v>3</v>
      </c>
      <c r="H5619">
        <v>0.66666666666666663</v>
      </c>
      <c r="I5619">
        <v>13</v>
      </c>
      <c r="J5619">
        <v>18</v>
      </c>
      <c r="K5619">
        <v>0.72222222222222221</v>
      </c>
      <c r="L5619">
        <v>25</v>
      </c>
      <c r="M5619">
        <v>0.72</v>
      </c>
      <c r="N5619">
        <v>7</v>
      </c>
      <c r="P5619">
        <v>0</v>
      </c>
      <c r="Q5619">
        <v>0</v>
      </c>
      <c r="R5619" t="e">
        <v>#DIV/0!</v>
      </c>
      <c r="S5619">
        <v>6</v>
      </c>
    </row>
    <row r="5620" spans="1:19" x14ac:dyDescent="0.2">
      <c r="A5620" t="s">
        <v>8026</v>
      </c>
      <c r="B5620" t="s">
        <v>8027</v>
      </c>
      <c r="C5620" t="s">
        <v>225</v>
      </c>
      <c r="D5620" t="s">
        <v>1002</v>
      </c>
      <c r="E5620" s="23">
        <v>42644</v>
      </c>
      <c r="F5620">
        <v>4</v>
      </c>
      <c r="G5620">
        <v>5</v>
      </c>
      <c r="H5620">
        <v>0.8</v>
      </c>
      <c r="I5620">
        <v>56</v>
      </c>
      <c r="J5620">
        <v>40</v>
      </c>
      <c r="K5620">
        <v>1.4</v>
      </c>
      <c r="L5620">
        <v>50</v>
      </c>
      <c r="M5620">
        <v>0.8</v>
      </c>
      <c r="N5620">
        <v>47</v>
      </c>
      <c r="P5620">
        <v>0</v>
      </c>
      <c r="Q5620">
        <v>5</v>
      </c>
      <c r="R5620">
        <v>0</v>
      </c>
      <c r="S5620">
        <v>9</v>
      </c>
    </row>
    <row r="5621" spans="1:19" x14ac:dyDescent="0.2">
      <c r="A5621" t="s">
        <v>7638</v>
      </c>
      <c r="B5621" t="s">
        <v>7639</v>
      </c>
      <c r="C5621" t="s">
        <v>901</v>
      </c>
      <c r="D5621" t="s">
        <v>1000</v>
      </c>
      <c r="E5621" s="23">
        <v>42644</v>
      </c>
      <c r="F5621">
        <v>5</v>
      </c>
      <c r="G5621">
        <v>5</v>
      </c>
      <c r="H5621">
        <v>1</v>
      </c>
      <c r="I5621">
        <v>17</v>
      </c>
      <c r="J5621">
        <v>24</v>
      </c>
      <c r="K5621">
        <v>0.70833333333333337</v>
      </c>
      <c r="L5621">
        <v>24</v>
      </c>
      <c r="M5621">
        <v>1</v>
      </c>
      <c r="N5621">
        <v>14</v>
      </c>
      <c r="P5621">
        <v>2</v>
      </c>
      <c r="Q5621">
        <v>3</v>
      </c>
      <c r="R5621">
        <v>0.66666666666666663</v>
      </c>
      <c r="S5621">
        <v>3</v>
      </c>
    </row>
    <row r="5622" spans="1:19" x14ac:dyDescent="0.2">
      <c r="A5622" t="s">
        <v>7086</v>
      </c>
      <c r="B5622" t="s">
        <v>7087</v>
      </c>
      <c r="C5622" t="s">
        <v>232</v>
      </c>
      <c r="D5622" t="s">
        <v>1002</v>
      </c>
      <c r="E5622" s="23">
        <v>42644</v>
      </c>
      <c r="F5622">
        <v>13</v>
      </c>
      <c r="G5622">
        <v>15</v>
      </c>
      <c r="H5622">
        <v>0.8666666666666667</v>
      </c>
      <c r="I5622">
        <v>112</v>
      </c>
      <c r="J5622">
        <v>154</v>
      </c>
      <c r="K5622">
        <v>0.72727272727272729</v>
      </c>
      <c r="L5622">
        <v>174</v>
      </c>
      <c r="M5622">
        <v>0.88505747126436785</v>
      </c>
      <c r="N5622">
        <v>105</v>
      </c>
      <c r="P5622">
        <v>0</v>
      </c>
      <c r="Q5622">
        <v>0</v>
      </c>
      <c r="R5622" t="e">
        <v>#DIV/0!</v>
      </c>
      <c r="S5622">
        <v>7</v>
      </c>
    </row>
    <row r="5623" spans="1:19" x14ac:dyDescent="0.2">
      <c r="A5623" t="s">
        <v>6720</v>
      </c>
      <c r="B5623" t="s">
        <v>6721</v>
      </c>
      <c r="C5623" t="s">
        <v>317</v>
      </c>
      <c r="D5623" t="s">
        <v>1002</v>
      </c>
      <c r="E5623" s="23">
        <v>42644</v>
      </c>
      <c r="F5623">
        <v>6</v>
      </c>
      <c r="G5623">
        <v>15</v>
      </c>
      <c r="H5623">
        <v>0.4</v>
      </c>
      <c r="I5623">
        <v>22</v>
      </c>
      <c r="J5623">
        <v>18</v>
      </c>
      <c r="K5623">
        <v>1.2222222222222223</v>
      </c>
      <c r="L5623">
        <v>44</v>
      </c>
      <c r="M5623">
        <v>0.40909090909090912</v>
      </c>
      <c r="N5623">
        <v>22</v>
      </c>
      <c r="P5623">
        <v>0</v>
      </c>
      <c r="Q5623">
        <v>0</v>
      </c>
      <c r="R5623" t="e">
        <v>#DIV/0!</v>
      </c>
      <c r="S5623">
        <v>0</v>
      </c>
    </row>
    <row r="5624" spans="1:19" x14ac:dyDescent="0.2">
      <c r="A5624" t="s">
        <v>6296</v>
      </c>
      <c r="B5624" t="s">
        <v>6297</v>
      </c>
      <c r="C5624" t="s">
        <v>214</v>
      </c>
      <c r="D5624" t="s">
        <v>1002</v>
      </c>
      <c r="E5624" s="23">
        <v>42644</v>
      </c>
      <c r="F5624">
        <v>16</v>
      </c>
      <c r="G5624">
        <v>17</v>
      </c>
      <c r="H5624">
        <v>0.94117647058823528</v>
      </c>
      <c r="I5624">
        <v>101</v>
      </c>
      <c r="J5624">
        <v>145</v>
      </c>
      <c r="K5624">
        <v>0.69655172413793098</v>
      </c>
      <c r="L5624">
        <v>145</v>
      </c>
      <c r="M5624">
        <v>1</v>
      </c>
      <c r="N5624">
        <v>93</v>
      </c>
      <c r="P5624">
        <v>8</v>
      </c>
      <c r="Q5624">
        <v>15</v>
      </c>
      <c r="R5624">
        <v>0.53333333333333333</v>
      </c>
      <c r="S5624">
        <v>8</v>
      </c>
    </row>
    <row r="5625" spans="1:19" x14ac:dyDescent="0.2">
      <c r="A5625" t="s">
        <v>5518</v>
      </c>
      <c r="B5625" t="s">
        <v>5519</v>
      </c>
      <c r="C5625" t="s">
        <v>903</v>
      </c>
      <c r="D5625" t="s">
        <v>1000</v>
      </c>
      <c r="E5625" s="23">
        <v>42644</v>
      </c>
      <c r="F5625">
        <v>11</v>
      </c>
      <c r="G5625">
        <v>10</v>
      </c>
      <c r="H5625">
        <v>1.1000000000000001</v>
      </c>
      <c r="I5625">
        <v>42</v>
      </c>
      <c r="J5625">
        <v>60</v>
      </c>
      <c r="K5625">
        <v>0.7</v>
      </c>
      <c r="L5625">
        <v>50</v>
      </c>
      <c r="M5625">
        <v>1.2</v>
      </c>
      <c r="N5625">
        <v>38</v>
      </c>
      <c r="P5625">
        <v>0</v>
      </c>
      <c r="Q5625">
        <v>1</v>
      </c>
      <c r="R5625">
        <v>0</v>
      </c>
      <c r="S5625">
        <v>4</v>
      </c>
    </row>
    <row r="5626" spans="1:19" x14ac:dyDescent="0.2">
      <c r="A5626" t="s">
        <v>4903</v>
      </c>
      <c r="B5626" t="s">
        <v>4904</v>
      </c>
      <c r="C5626" t="s">
        <v>230</v>
      </c>
      <c r="D5626" t="s">
        <v>1002</v>
      </c>
      <c r="E5626" s="23">
        <v>42644</v>
      </c>
      <c r="F5626">
        <v>1</v>
      </c>
      <c r="G5626">
        <v>1</v>
      </c>
      <c r="H5626">
        <v>1</v>
      </c>
      <c r="I5626">
        <v>8</v>
      </c>
      <c r="J5626">
        <v>5</v>
      </c>
      <c r="K5626">
        <v>1.6</v>
      </c>
      <c r="L5626">
        <v>5</v>
      </c>
      <c r="M5626">
        <v>1</v>
      </c>
      <c r="N5626">
        <v>8</v>
      </c>
      <c r="P5626">
        <v>0</v>
      </c>
      <c r="Q5626">
        <v>2</v>
      </c>
      <c r="R5626">
        <v>0</v>
      </c>
      <c r="S5626">
        <v>0</v>
      </c>
    </row>
    <row r="5627" spans="1:19" x14ac:dyDescent="0.2">
      <c r="A5627" t="s">
        <v>4728</v>
      </c>
      <c r="B5627" t="s">
        <v>4729</v>
      </c>
      <c r="C5627" t="s">
        <v>234</v>
      </c>
      <c r="D5627" t="s">
        <v>1002</v>
      </c>
      <c r="E5627" s="23">
        <v>42644</v>
      </c>
      <c r="F5627">
        <v>4</v>
      </c>
      <c r="G5627">
        <v>4</v>
      </c>
      <c r="H5627">
        <v>1</v>
      </c>
      <c r="I5627">
        <v>17</v>
      </c>
      <c r="J5627">
        <v>40</v>
      </c>
      <c r="K5627">
        <v>0.42499999999999999</v>
      </c>
      <c r="L5627">
        <v>40</v>
      </c>
      <c r="M5627">
        <v>1</v>
      </c>
      <c r="N5627">
        <v>17</v>
      </c>
      <c r="P5627">
        <v>0</v>
      </c>
      <c r="Q5627">
        <v>0</v>
      </c>
      <c r="R5627" t="e">
        <v>#DIV/0!</v>
      </c>
      <c r="S5627">
        <v>0</v>
      </c>
    </row>
    <row r="5628" spans="1:19" x14ac:dyDescent="0.2">
      <c r="A5628" t="s">
        <v>4378</v>
      </c>
      <c r="B5628" t="s">
        <v>4379</v>
      </c>
      <c r="C5628" t="s">
        <v>217</v>
      </c>
      <c r="D5628" t="s">
        <v>1002</v>
      </c>
      <c r="E5628" s="23">
        <v>42644</v>
      </c>
      <c r="F5628">
        <v>0</v>
      </c>
      <c r="G5628">
        <v>0</v>
      </c>
      <c r="H5628" t="e">
        <v>#DIV/0!</v>
      </c>
      <c r="I5628">
        <v>2</v>
      </c>
      <c r="J5628">
        <v>0</v>
      </c>
      <c r="K5628" t="e">
        <v>#DIV/0!</v>
      </c>
      <c r="L5628">
        <v>0</v>
      </c>
      <c r="M5628" t="e">
        <v>#DIV/0!</v>
      </c>
      <c r="N5628">
        <v>2</v>
      </c>
      <c r="P5628">
        <v>0</v>
      </c>
      <c r="Q5628">
        <v>0</v>
      </c>
      <c r="R5628" t="e">
        <v>#DIV/0!</v>
      </c>
      <c r="S5628">
        <v>0</v>
      </c>
    </row>
    <row r="5629" spans="1:19" x14ac:dyDescent="0.2">
      <c r="A5629" t="s">
        <v>3788</v>
      </c>
      <c r="B5629" t="s">
        <v>3789</v>
      </c>
      <c r="C5629" t="s">
        <v>342</v>
      </c>
      <c r="D5629" t="s">
        <v>1002</v>
      </c>
      <c r="E5629" s="23">
        <v>42644</v>
      </c>
      <c r="F5629">
        <v>5</v>
      </c>
      <c r="G5629">
        <v>4</v>
      </c>
      <c r="H5629">
        <v>1.25</v>
      </c>
      <c r="I5629">
        <v>36</v>
      </c>
      <c r="J5629">
        <v>50</v>
      </c>
      <c r="K5629">
        <v>0.72</v>
      </c>
      <c r="L5629">
        <v>40</v>
      </c>
      <c r="M5629">
        <v>1.25</v>
      </c>
      <c r="N5629">
        <v>34</v>
      </c>
      <c r="P5629">
        <v>5</v>
      </c>
      <c r="Q5629">
        <v>5</v>
      </c>
      <c r="R5629">
        <v>1</v>
      </c>
      <c r="S5629">
        <v>2</v>
      </c>
    </row>
    <row r="5630" spans="1:19" x14ac:dyDescent="0.2">
      <c r="A5630" t="s">
        <v>3596</v>
      </c>
      <c r="B5630" t="s">
        <v>3597</v>
      </c>
      <c r="C5630" t="s">
        <v>220</v>
      </c>
      <c r="D5630" t="s">
        <v>1002</v>
      </c>
      <c r="E5630" s="23">
        <v>42644</v>
      </c>
      <c r="F5630">
        <v>7</v>
      </c>
      <c r="G5630">
        <v>16</v>
      </c>
      <c r="H5630">
        <v>0.4375</v>
      </c>
      <c r="I5630">
        <v>14</v>
      </c>
      <c r="J5630">
        <v>16</v>
      </c>
      <c r="K5630">
        <v>0.875</v>
      </c>
      <c r="L5630">
        <v>48</v>
      </c>
      <c r="M5630">
        <v>0.33333333333333331</v>
      </c>
      <c r="N5630">
        <v>13</v>
      </c>
      <c r="P5630">
        <v>4</v>
      </c>
      <c r="Q5630">
        <v>5</v>
      </c>
      <c r="R5630">
        <v>0.8</v>
      </c>
      <c r="S5630">
        <v>1</v>
      </c>
    </row>
    <row r="5631" spans="1:19" x14ac:dyDescent="0.2">
      <c r="A5631" t="s">
        <v>3071</v>
      </c>
      <c r="B5631" t="s">
        <v>3072</v>
      </c>
      <c r="C5631" t="s">
        <v>242</v>
      </c>
      <c r="D5631" t="s">
        <v>1000</v>
      </c>
      <c r="E5631" s="23">
        <v>42644</v>
      </c>
      <c r="F5631">
        <v>6</v>
      </c>
      <c r="G5631">
        <v>10</v>
      </c>
      <c r="H5631">
        <v>0.6</v>
      </c>
      <c r="I5631">
        <v>52</v>
      </c>
      <c r="J5631">
        <v>52</v>
      </c>
      <c r="K5631">
        <v>1</v>
      </c>
      <c r="L5631">
        <v>81</v>
      </c>
      <c r="M5631">
        <v>0.64197530864197527</v>
      </c>
      <c r="N5631">
        <v>35</v>
      </c>
      <c r="P5631">
        <v>3</v>
      </c>
      <c r="Q5631">
        <v>11</v>
      </c>
      <c r="R5631">
        <v>0.27272727272727271</v>
      </c>
      <c r="S5631">
        <v>17</v>
      </c>
    </row>
    <row r="5632" spans="1:19" x14ac:dyDescent="0.2">
      <c r="A5632" t="s">
        <v>2896</v>
      </c>
      <c r="B5632" t="s">
        <v>2897</v>
      </c>
      <c r="C5632" t="s">
        <v>2724</v>
      </c>
      <c r="D5632" t="s">
        <v>1000</v>
      </c>
      <c r="E5632" s="23">
        <v>42644</v>
      </c>
      <c r="F5632">
        <v>8</v>
      </c>
      <c r="G5632">
        <v>8</v>
      </c>
      <c r="H5632">
        <v>1</v>
      </c>
      <c r="I5632">
        <v>30</v>
      </c>
      <c r="J5632">
        <v>40</v>
      </c>
      <c r="K5632">
        <v>0.75</v>
      </c>
      <c r="L5632">
        <v>40</v>
      </c>
      <c r="M5632">
        <v>1</v>
      </c>
      <c r="N5632">
        <v>28</v>
      </c>
      <c r="P5632">
        <v>0</v>
      </c>
      <c r="Q5632">
        <v>0</v>
      </c>
      <c r="R5632" t="e">
        <v>#DIV/0!</v>
      </c>
      <c r="S5632">
        <v>2</v>
      </c>
    </row>
    <row r="5633" spans="1:19" x14ac:dyDescent="0.2">
      <c r="A5633" t="s">
        <v>2651</v>
      </c>
      <c r="B5633" t="s">
        <v>2652</v>
      </c>
      <c r="C5633" t="s">
        <v>237</v>
      </c>
      <c r="D5633" t="s">
        <v>1000</v>
      </c>
      <c r="E5633" s="23">
        <v>42644</v>
      </c>
      <c r="F5633">
        <v>8</v>
      </c>
      <c r="G5633">
        <v>14</v>
      </c>
      <c r="H5633">
        <v>0.5714285714285714</v>
      </c>
      <c r="I5633">
        <v>40</v>
      </c>
      <c r="J5633">
        <v>56</v>
      </c>
      <c r="K5633">
        <v>0.7142857142857143</v>
      </c>
      <c r="L5633">
        <v>95</v>
      </c>
      <c r="M5633">
        <v>0.58947368421052626</v>
      </c>
      <c r="N5633">
        <v>28</v>
      </c>
      <c r="O5633">
        <v>1.0374999999999999</v>
      </c>
      <c r="P5633">
        <v>10</v>
      </c>
      <c r="Q5633">
        <v>12</v>
      </c>
      <c r="R5633">
        <v>0.83333333333333337</v>
      </c>
      <c r="S5633">
        <v>12</v>
      </c>
    </row>
    <row r="5634" spans="1:19" x14ac:dyDescent="0.2">
      <c r="A5634" t="s">
        <v>2476</v>
      </c>
      <c r="B5634" t="s">
        <v>2477</v>
      </c>
      <c r="C5634" t="s">
        <v>238</v>
      </c>
      <c r="D5634" t="s">
        <v>1000</v>
      </c>
      <c r="E5634" s="23">
        <v>42644</v>
      </c>
      <c r="F5634">
        <v>4</v>
      </c>
      <c r="G5634">
        <v>12</v>
      </c>
      <c r="H5634">
        <v>0.33333333333333331</v>
      </c>
      <c r="I5634">
        <v>11</v>
      </c>
      <c r="J5634">
        <v>10</v>
      </c>
      <c r="K5634">
        <v>1.1000000000000001</v>
      </c>
      <c r="L5634">
        <v>40</v>
      </c>
      <c r="M5634">
        <v>0.25</v>
      </c>
      <c r="N5634">
        <v>10</v>
      </c>
      <c r="O5634">
        <v>0.85214285714285709</v>
      </c>
      <c r="P5634">
        <v>4</v>
      </c>
      <c r="Q5634">
        <v>5</v>
      </c>
      <c r="R5634">
        <v>0.8</v>
      </c>
      <c r="S5634">
        <v>1</v>
      </c>
    </row>
    <row r="5635" spans="1:19" x14ac:dyDescent="0.2">
      <c r="A5635" t="s">
        <v>2303</v>
      </c>
      <c r="B5635" t="s">
        <v>2304</v>
      </c>
      <c r="C5635" t="s">
        <v>239</v>
      </c>
      <c r="D5635" t="s">
        <v>1000</v>
      </c>
      <c r="E5635" s="23">
        <v>42644</v>
      </c>
      <c r="F5635">
        <v>3</v>
      </c>
      <c r="G5635">
        <v>4</v>
      </c>
      <c r="H5635">
        <v>0.75</v>
      </c>
      <c r="I5635">
        <v>3</v>
      </c>
      <c r="J5635">
        <v>6</v>
      </c>
      <c r="K5635">
        <v>0.5</v>
      </c>
      <c r="L5635">
        <v>8</v>
      </c>
      <c r="M5635">
        <v>0.75</v>
      </c>
      <c r="N5635">
        <v>3</v>
      </c>
      <c r="O5635">
        <v>0.77500000000000002</v>
      </c>
      <c r="P5635">
        <v>0</v>
      </c>
      <c r="Q5635">
        <v>0</v>
      </c>
      <c r="R5635" t="e">
        <v>#DIV/0!</v>
      </c>
      <c r="S5635">
        <v>0</v>
      </c>
    </row>
    <row r="5636" spans="1:19" x14ac:dyDescent="0.2">
      <c r="A5636" t="s">
        <v>2128</v>
      </c>
      <c r="B5636" t="s">
        <v>2129</v>
      </c>
      <c r="C5636" t="s">
        <v>1988</v>
      </c>
      <c r="D5636" t="s">
        <v>1000</v>
      </c>
      <c r="E5636" s="23">
        <v>42644</v>
      </c>
      <c r="F5636">
        <v>9</v>
      </c>
      <c r="G5636">
        <v>10</v>
      </c>
      <c r="H5636">
        <v>0.9</v>
      </c>
      <c r="I5636">
        <v>31</v>
      </c>
      <c r="J5636">
        <v>49</v>
      </c>
      <c r="K5636">
        <v>0.63265306122448983</v>
      </c>
      <c r="L5636">
        <v>49</v>
      </c>
      <c r="M5636">
        <v>1</v>
      </c>
      <c r="N5636">
        <v>26</v>
      </c>
      <c r="P5636">
        <v>2</v>
      </c>
      <c r="Q5636">
        <v>4</v>
      </c>
      <c r="R5636">
        <v>0.5</v>
      </c>
      <c r="S5636">
        <v>5</v>
      </c>
    </row>
    <row r="5637" spans="1:19" x14ac:dyDescent="0.2">
      <c r="A5637" t="s">
        <v>1880</v>
      </c>
      <c r="B5637" t="s">
        <v>1881</v>
      </c>
      <c r="C5637" t="s">
        <v>240</v>
      </c>
      <c r="D5637" t="s">
        <v>1000</v>
      </c>
      <c r="E5637" s="23">
        <v>42644</v>
      </c>
      <c r="F5637">
        <v>11</v>
      </c>
      <c r="G5637">
        <v>25</v>
      </c>
      <c r="H5637">
        <v>0.44</v>
      </c>
      <c r="I5637">
        <v>40</v>
      </c>
      <c r="J5637">
        <v>49</v>
      </c>
      <c r="K5637">
        <v>0.81632653061224492</v>
      </c>
      <c r="L5637">
        <v>106</v>
      </c>
      <c r="M5637">
        <v>0.46226415094339623</v>
      </c>
      <c r="N5637">
        <v>37</v>
      </c>
      <c r="P5637">
        <v>1</v>
      </c>
      <c r="Q5637">
        <v>1</v>
      </c>
      <c r="R5637">
        <v>1</v>
      </c>
      <c r="S5637">
        <v>3</v>
      </c>
    </row>
    <row r="5638" spans="1:19" x14ac:dyDescent="0.2">
      <c r="A5638" t="s">
        <v>1705</v>
      </c>
      <c r="B5638" t="s">
        <v>1706</v>
      </c>
      <c r="C5638" t="s">
        <v>241</v>
      </c>
      <c r="D5638" t="s">
        <v>1000</v>
      </c>
      <c r="E5638" s="23">
        <v>42644</v>
      </c>
      <c r="F5638">
        <v>62</v>
      </c>
      <c r="G5638">
        <v>60</v>
      </c>
      <c r="H5638">
        <v>1.0333333333333334</v>
      </c>
      <c r="I5638">
        <v>525</v>
      </c>
      <c r="J5638">
        <v>640</v>
      </c>
      <c r="K5638">
        <v>0.8203125</v>
      </c>
      <c r="L5638">
        <v>618</v>
      </c>
      <c r="M5638">
        <v>1.035598705501618</v>
      </c>
      <c r="N5638">
        <v>504</v>
      </c>
      <c r="P5638">
        <v>8</v>
      </c>
      <c r="Q5638">
        <v>20</v>
      </c>
      <c r="R5638">
        <v>0.4</v>
      </c>
      <c r="S5638">
        <v>21</v>
      </c>
    </row>
    <row r="5639" spans="1:19" x14ac:dyDescent="0.2">
      <c r="A5639" t="s">
        <v>1530</v>
      </c>
      <c r="B5639" t="s">
        <v>1531</v>
      </c>
      <c r="C5639" t="s">
        <v>318</v>
      </c>
      <c r="D5639" t="s">
        <v>1000</v>
      </c>
      <c r="E5639" s="23">
        <v>42644</v>
      </c>
      <c r="F5639">
        <v>17</v>
      </c>
      <c r="G5639">
        <v>23</v>
      </c>
      <c r="H5639">
        <v>0.73913043478260865</v>
      </c>
      <c r="I5639">
        <v>41</v>
      </c>
      <c r="J5639">
        <v>51</v>
      </c>
      <c r="K5639">
        <v>0.80392156862745101</v>
      </c>
      <c r="L5639">
        <v>69</v>
      </c>
      <c r="M5639">
        <v>0.73913043478260865</v>
      </c>
      <c r="N5639">
        <v>35</v>
      </c>
      <c r="P5639">
        <v>3</v>
      </c>
      <c r="Q5639">
        <v>5</v>
      </c>
      <c r="R5639">
        <v>0.6</v>
      </c>
      <c r="S5639">
        <v>6</v>
      </c>
    </row>
    <row r="5640" spans="1:19" x14ac:dyDescent="0.2">
      <c r="A5640" t="s">
        <v>1115</v>
      </c>
      <c r="B5640" t="s">
        <v>1202</v>
      </c>
      <c r="C5640" t="s">
        <v>235</v>
      </c>
      <c r="D5640" t="s">
        <v>1002</v>
      </c>
      <c r="E5640" s="23">
        <v>42644</v>
      </c>
      <c r="F5640">
        <v>128</v>
      </c>
      <c r="G5640">
        <v>166</v>
      </c>
      <c r="H5640">
        <v>0.77108433734939763</v>
      </c>
      <c r="I5640">
        <v>773</v>
      </c>
      <c r="J5640">
        <v>953</v>
      </c>
      <c r="K5640">
        <v>0.8111227701993704</v>
      </c>
      <c r="L5640">
        <v>1106</v>
      </c>
      <c r="M5640">
        <v>0.86166365280289325</v>
      </c>
      <c r="N5640">
        <v>706</v>
      </c>
      <c r="P5640">
        <v>31</v>
      </c>
      <c r="Q5640">
        <v>58</v>
      </c>
      <c r="R5640">
        <v>0.53448275862068961</v>
      </c>
      <c r="S5640">
        <v>67</v>
      </c>
    </row>
    <row r="5641" spans="1:19" x14ac:dyDescent="0.2">
      <c r="A5641" t="s">
        <v>12080</v>
      </c>
      <c r="B5641" t="s">
        <v>12081</v>
      </c>
      <c r="C5641" t="s">
        <v>1051</v>
      </c>
      <c r="D5641" t="s">
        <v>1000</v>
      </c>
      <c r="E5641" s="23">
        <v>42644</v>
      </c>
      <c r="F5641">
        <v>1</v>
      </c>
      <c r="G5641">
        <v>3</v>
      </c>
      <c r="H5641">
        <v>0.33333333333333331</v>
      </c>
      <c r="I5641">
        <v>2</v>
      </c>
      <c r="J5641">
        <v>5</v>
      </c>
      <c r="K5641">
        <v>0.4</v>
      </c>
      <c r="L5641">
        <v>15</v>
      </c>
      <c r="M5641">
        <v>0.33333333333333331</v>
      </c>
      <c r="N5641">
        <v>2</v>
      </c>
      <c r="P5641">
        <v>0</v>
      </c>
      <c r="Q5641">
        <v>0</v>
      </c>
      <c r="R5641" t="e">
        <v>#DIV/0!</v>
      </c>
      <c r="S5641">
        <v>0</v>
      </c>
    </row>
    <row r="5642" spans="1:19" x14ac:dyDescent="0.2">
      <c r="A5642" t="s">
        <v>13269</v>
      </c>
      <c r="B5642" t="s">
        <v>13270</v>
      </c>
      <c r="C5642" t="s">
        <v>350</v>
      </c>
      <c r="D5642" t="s">
        <v>1002</v>
      </c>
      <c r="E5642" s="23">
        <v>42644</v>
      </c>
      <c r="F5642">
        <v>1</v>
      </c>
      <c r="G5642">
        <v>1</v>
      </c>
      <c r="H5642">
        <v>1</v>
      </c>
      <c r="I5642">
        <v>1</v>
      </c>
      <c r="J5642">
        <v>3</v>
      </c>
      <c r="K5642">
        <v>0.33333333333333331</v>
      </c>
      <c r="L5642">
        <v>3</v>
      </c>
      <c r="M5642">
        <v>1</v>
      </c>
      <c r="N5642">
        <v>1</v>
      </c>
      <c r="P5642">
        <v>0</v>
      </c>
      <c r="Q5642">
        <v>0</v>
      </c>
      <c r="R5642" t="e">
        <v>#DIV/0!</v>
      </c>
      <c r="S5642">
        <v>0</v>
      </c>
    </row>
    <row r="5643" spans="1:19" x14ac:dyDescent="0.2">
      <c r="A5643" t="s">
        <v>13446</v>
      </c>
      <c r="B5643" t="s">
        <v>13447</v>
      </c>
      <c r="C5643" t="s">
        <v>242</v>
      </c>
      <c r="D5643" t="s">
        <v>1002</v>
      </c>
      <c r="E5643" s="23">
        <v>42644</v>
      </c>
      <c r="F5643">
        <v>6</v>
      </c>
      <c r="G5643">
        <v>10</v>
      </c>
      <c r="H5643">
        <v>0.6</v>
      </c>
      <c r="I5643">
        <v>52</v>
      </c>
      <c r="J5643">
        <v>52</v>
      </c>
      <c r="K5643">
        <v>1</v>
      </c>
      <c r="L5643">
        <v>81</v>
      </c>
      <c r="M5643">
        <v>0.64197530864197527</v>
      </c>
      <c r="N5643">
        <v>35</v>
      </c>
      <c r="P5643">
        <v>3</v>
      </c>
      <c r="Q5643">
        <v>11</v>
      </c>
      <c r="R5643">
        <v>0.27272727272727271</v>
      </c>
      <c r="S5643">
        <v>17</v>
      </c>
    </row>
    <row r="5644" spans="1:19" x14ac:dyDescent="0.2">
      <c r="A5644" t="s">
        <v>13623</v>
      </c>
      <c r="B5644" t="s">
        <v>13624</v>
      </c>
      <c r="C5644" t="s">
        <v>237</v>
      </c>
      <c r="D5644" t="s">
        <v>1002</v>
      </c>
      <c r="E5644" s="23">
        <v>42644</v>
      </c>
      <c r="F5644">
        <v>8</v>
      </c>
      <c r="G5644">
        <v>14</v>
      </c>
      <c r="H5644">
        <v>0.5714285714285714</v>
      </c>
      <c r="I5644">
        <v>40</v>
      </c>
      <c r="J5644">
        <v>56</v>
      </c>
      <c r="K5644">
        <v>0.7142857142857143</v>
      </c>
      <c r="L5644">
        <v>95</v>
      </c>
      <c r="M5644">
        <v>0.58947368421052626</v>
      </c>
      <c r="N5644">
        <v>28</v>
      </c>
      <c r="O5644">
        <v>1.0374999999999999</v>
      </c>
      <c r="P5644">
        <v>10</v>
      </c>
      <c r="Q5644">
        <v>12</v>
      </c>
      <c r="R5644">
        <v>0.83333333333333337</v>
      </c>
      <c r="S5644">
        <v>12</v>
      </c>
    </row>
    <row r="5645" spans="1:19" x14ac:dyDescent="0.2">
      <c r="A5645" t="s">
        <v>13798</v>
      </c>
      <c r="B5645" t="s">
        <v>13799</v>
      </c>
      <c r="C5645" t="s">
        <v>238</v>
      </c>
      <c r="D5645" t="s">
        <v>1002</v>
      </c>
      <c r="E5645" s="23">
        <v>42644</v>
      </c>
      <c r="F5645">
        <v>4</v>
      </c>
      <c r="G5645">
        <v>12</v>
      </c>
      <c r="H5645">
        <v>0.33333333333333331</v>
      </c>
      <c r="I5645">
        <v>11</v>
      </c>
      <c r="J5645">
        <v>10</v>
      </c>
      <c r="K5645">
        <v>1.1000000000000001</v>
      </c>
      <c r="L5645">
        <v>40</v>
      </c>
      <c r="M5645">
        <v>0.25</v>
      </c>
      <c r="N5645">
        <v>10</v>
      </c>
      <c r="O5645">
        <v>0.85214285714285709</v>
      </c>
      <c r="P5645">
        <v>4</v>
      </c>
      <c r="Q5645">
        <v>5</v>
      </c>
      <c r="R5645">
        <v>0.8</v>
      </c>
      <c r="S5645">
        <v>1</v>
      </c>
    </row>
    <row r="5646" spans="1:19" x14ac:dyDescent="0.2">
      <c r="A5646" t="s">
        <v>13975</v>
      </c>
      <c r="B5646" t="s">
        <v>13976</v>
      </c>
      <c r="C5646" t="s">
        <v>239</v>
      </c>
      <c r="D5646" t="s">
        <v>1002</v>
      </c>
      <c r="E5646" s="23">
        <v>42644</v>
      </c>
      <c r="F5646">
        <v>3</v>
      </c>
      <c r="G5646">
        <v>4</v>
      </c>
      <c r="H5646">
        <v>0.75</v>
      </c>
      <c r="I5646">
        <v>3</v>
      </c>
      <c r="J5646">
        <v>6</v>
      </c>
      <c r="K5646">
        <v>0.5</v>
      </c>
      <c r="L5646">
        <v>8</v>
      </c>
      <c r="M5646">
        <v>0.75</v>
      </c>
      <c r="N5646">
        <v>3</v>
      </c>
      <c r="O5646">
        <v>0.77500000000000002</v>
      </c>
      <c r="P5646">
        <v>0</v>
      </c>
      <c r="Q5646">
        <v>0</v>
      </c>
      <c r="R5646" t="e">
        <v>#DIV/0!</v>
      </c>
      <c r="S5646">
        <v>0</v>
      </c>
    </row>
    <row r="5647" spans="1:19" x14ac:dyDescent="0.2">
      <c r="A5647" t="s">
        <v>14162</v>
      </c>
      <c r="B5647" t="s">
        <v>14163</v>
      </c>
      <c r="C5647" t="s">
        <v>240</v>
      </c>
      <c r="D5647" t="s">
        <v>1002</v>
      </c>
      <c r="E5647" s="23">
        <v>42644</v>
      </c>
      <c r="F5647">
        <v>11</v>
      </c>
      <c r="G5647">
        <v>25</v>
      </c>
      <c r="H5647">
        <v>0.44</v>
      </c>
      <c r="I5647">
        <v>40</v>
      </c>
      <c r="J5647">
        <v>49</v>
      </c>
      <c r="K5647">
        <v>0.81632653061224492</v>
      </c>
      <c r="L5647">
        <v>106</v>
      </c>
      <c r="M5647">
        <v>0.46226415094339623</v>
      </c>
      <c r="N5647">
        <v>37</v>
      </c>
      <c r="P5647">
        <v>1</v>
      </c>
      <c r="Q5647">
        <v>1</v>
      </c>
      <c r="R5647">
        <v>1</v>
      </c>
      <c r="S5647">
        <v>3</v>
      </c>
    </row>
    <row r="5648" spans="1:19" x14ac:dyDescent="0.2">
      <c r="A5648" t="s">
        <v>14339</v>
      </c>
      <c r="B5648" t="s">
        <v>14340</v>
      </c>
      <c r="C5648" t="s">
        <v>241</v>
      </c>
      <c r="D5648" t="s">
        <v>1002</v>
      </c>
      <c r="E5648" s="23">
        <v>42644</v>
      </c>
      <c r="F5648">
        <v>62</v>
      </c>
      <c r="G5648">
        <v>60</v>
      </c>
      <c r="H5648">
        <v>1.0333333333333334</v>
      </c>
      <c r="I5648">
        <v>525</v>
      </c>
      <c r="J5648">
        <v>640</v>
      </c>
      <c r="K5648">
        <v>0.8203125</v>
      </c>
      <c r="L5648">
        <v>618</v>
      </c>
      <c r="M5648">
        <v>1.035598705501618</v>
      </c>
      <c r="N5648">
        <v>504</v>
      </c>
      <c r="P5648">
        <v>8</v>
      </c>
      <c r="Q5648">
        <v>20</v>
      </c>
      <c r="R5648">
        <v>0.4</v>
      </c>
      <c r="S5648">
        <v>21</v>
      </c>
    </row>
    <row r="5649" spans="1:19" x14ac:dyDescent="0.2">
      <c r="A5649" t="s">
        <v>14451</v>
      </c>
      <c r="B5649" t="s">
        <v>14452</v>
      </c>
      <c r="C5649" t="s">
        <v>318</v>
      </c>
      <c r="D5649" t="s">
        <v>1002</v>
      </c>
      <c r="E5649" s="23">
        <v>42644</v>
      </c>
      <c r="F5649">
        <v>17</v>
      </c>
      <c r="G5649">
        <v>23</v>
      </c>
      <c r="H5649">
        <v>0.73913043478260865</v>
      </c>
      <c r="I5649">
        <v>41</v>
      </c>
      <c r="J5649">
        <v>51</v>
      </c>
      <c r="K5649">
        <v>0.80392156862745101</v>
      </c>
      <c r="L5649">
        <v>69</v>
      </c>
      <c r="M5649">
        <v>0.73913043478260865</v>
      </c>
      <c r="N5649">
        <v>35</v>
      </c>
      <c r="P5649">
        <v>3</v>
      </c>
      <c r="Q5649">
        <v>5</v>
      </c>
      <c r="R5649">
        <v>0.6</v>
      </c>
      <c r="S5649">
        <v>6</v>
      </c>
    </row>
    <row r="5650" spans="1:19" x14ac:dyDescent="0.2">
      <c r="A5650" t="s">
        <v>14668</v>
      </c>
      <c r="B5650" t="s">
        <v>14669</v>
      </c>
      <c r="C5650" t="s">
        <v>199</v>
      </c>
      <c r="D5650" t="s">
        <v>1000</v>
      </c>
      <c r="E5650" s="23">
        <v>42644</v>
      </c>
      <c r="F5650">
        <v>16</v>
      </c>
      <c r="G5650">
        <v>17</v>
      </c>
      <c r="H5650">
        <v>0.94117647058823528</v>
      </c>
      <c r="I5650">
        <v>145</v>
      </c>
      <c r="J5650">
        <v>140</v>
      </c>
      <c r="K5650">
        <v>1.0357142857142858</v>
      </c>
      <c r="L5650">
        <v>130</v>
      </c>
      <c r="M5650">
        <v>1.0769230769230769</v>
      </c>
      <c r="N5650">
        <v>140</v>
      </c>
      <c r="P5650">
        <v>2</v>
      </c>
      <c r="Q5650">
        <v>2</v>
      </c>
      <c r="R5650">
        <v>1</v>
      </c>
      <c r="S5650">
        <v>5</v>
      </c>
    </row>
    <row r="5651" spans="1:19" x14ac:dyDescent="0.2">
      <c r="A5651" t="s">
        <v>14934</v>
      </c>
      <c r="B5651" t="s">
        <v>14935</v>
      </c>
      <c r="C5651" t="s">
        <v>200</v>
      </c>
      <c r="D5651" t="s">
        <v>1002</v>
      </c>
      <c r="E5651" s="23">
        <v>42644</v>
      </c>
      <c r="F5651">
        <v>4</v>
      </c>
      <c r="G5651">
        <v>8</v>
      </c>
      <c r="H5651">
        <v>0.5</v>
      </c>
      <c r="I5651">
        <v>9</v>
      </c>
      <c r="J5651">
        <v>20</v>
      </c>
      <c r="K5651">
        <v>0.45</v>
      </c>
      <c r="L5651">
        <v>40</v>
      </c>
      <c r="M5651">
        <v>0.5</v>
      </c>
      <c r="N5651">
        <v>6</v>
      </c>
      <c r="P5651">
        <v>1</v>
      </c>
      <c r="Q5651">
        <v>1</v>
      </c>
      <c r="R5651">
        <v>1</v>
      </c>
      <c r="S5651">
        <v>3</v>
      </c>
    </row>
    <row r="5652" spans="1:19" x14ac:dyDescent="0.2">
      <c r="A5652" t="s">
        <v>15111</v>
      </c>
      <c r="B5652" t="s">
        <v>15112</v>
      </c>
      <c r="C5652" t="s">
        <v>202</v>
      </c>
      <c r="D5652" t="s">
        <v>1002</v>
      </c>
      <c r="E5652" s="23">
        <v>42644</v>
      </c>
      <c r="F5652">
        <v>12</v>
      </c>
      <c r="G5652">
        <v>9</v>
      </c>
      <c r="H5652">
        <v>1.3333333333333333</v>
      </c>
      <c r="I5652">
        <v>136</v>
      </c>
      <c r="J5652">
        <v>120</v>
      </c>
      <c r="K5652">
        <v>1.1333333333333333</v>
      </c>
      <c r="L5652">
        <v>90</v>
      </c>
      <c r="M5652">
        <v>1.3333333333333333</v>
      </c>
      <c r="N5652">
        <v>134</v>
      </c>
      <c r="P5652">
        <v>1</v>
      </c>
      <c r="Q5652">
        <v>1</v>
      </c>
      <c r="R5652">
        <v>1</v>
      </c>
      <c r="S5652">
        <v>2</v>
      </c>
    </row>
    <row r="5653" spans="1:19" x14ac:dyDescent="0.2">
      <c r="A5653" t="s">
        <v>15193</v>
      </c>
      <c r="B5653" t="s">
        <v>15194</v>
      </c>
      <c r="C5653" t="s">
        <v>348</v>
      </c>
      <c r="D5653" t="s">
        <v>1000</v>
      </c>
      <c r="E5653" s="23">
        <v>42644</v>
      </c>
      <c r="F5653">
        <v>9</v>
      </c>
      <c r="G5653">
        <v>8</v>
      </c>
      <c r="H5653">
        <v>1.125</v>
      </c>
      <c r="I5653">
        <v>24</v>
      </c>
      <c r="J5653">
        <v>27</v>
      </c>
      <c r="K5653">
        <v>0.88888888888888884</v>
      </c>
      <c r="L5653">
        <v>25</v>
      </c>
      <c r="M5653">
        <v>1.08</v>
      </c>
      <c r="N5653">
        <v>21</v>
      </c>
      <c r="P5653">
        <v>4</v>
      </c>
      <c r="Q5653">
        <v>6</v>
      </c>
      <c r="R5653">
        <v>0.66666666666666663</v>
      </c>
      <c r="S5653">
        <v>3</v>
      </c>
    </row>
    <row r="5654" spans="1:19" x14ac:dyDescent="0.2">
      <c r="A5654" t="s">
        <v>15277</v>
      </c>
      <c r="B5654" t="s">
        <v>15278</v>
      </c>
      <c r="C5654" t="s">
        <v>347</v>
      </c>
      <c r="D5654" t="s">
        <v>1002</v>
      </c>
      <c r="E5654" s="23">
        <v>42644</v>
      </c>
      <c r="F5654">
        <v>2</v>
      </c>
      <c r="G5654">
        <v>3</v>
      </c>
      <c r="H5654">
        <v>0.66666666666666663</v>
      </c>
      <c r="I5654">
        <v>13</v>
      </c>
      <c r="J5654">
        <v>6</v>
      </c>
      <c r="K5654">
        <v>2.1666666666666665</v>
      </c>
      <c r="L5654">
        <v>10</v>
      </c>
      <c r="M5654">
        <v>0.6</v>
      </c>
      <c r="N5654">
        <v>13</v>
      </c>
      <c r="P5654">
        <v>1</v>
      </c>
      <c r="Q5654">
        <v>2</v>
      </c>
      <c r="R5654">
        <v>0.5</v>
      </c>
      <c r="S5654">
        <v>0</v>
      </c>
    </row>
    <row r="5655" spans="1:19" x14ac:dyDescent="0.2">
      <c r="A5655" t="s">
        <v>15353</v>
      </c>
      <c r="B5655" t="s">
        <v>15354</v>
      </c>
      <c r="C5655" t="s">
        <v>351</v>
      </c>
      <c r="D5655" t="s">
        <v>1002</v>
      </c>
      <c r="E5655" s="23">
        <v>42644</v>
      </c>
      <c r="F5655">
        <v>7</v>
      </c>
      <c r="G5655">
        <v>5</v>
      </c>
      <c r="H5655">
        <v>1.4</v>
      </c>
      <c r="I5655">
        <v>11</v>
      </c>
      <c r="J5655">
        <v>21</v>
      </c>
      <c r="K5655">
        <v>0.52380952380952384</v>
      </c>
      <c r="L5655">
        <v>15</v>
      </c>
      <c r="M5655">
        <v>1.4</v>
      </c>
      <c r="N5655">
        <v>8</v>
      </c>
      <c r="P5655">
        <v>3</v>
      </c>
      <c r="Q5655">
        <v>4</v>
      </c>
      <c r="R5655">
        <v>0.75</v>
      </c>
      <c r="S5655">
        <v>3</v>
      </c>
    </row>
    <row r="5656" spans="1:19" x14ac:dyDescent="0.2">
      <c r="A5656" t="s">
        <v>15477</v>
      </c>
      <c r="B5656" t="s">
        <v>15478</v>
      </c>
      <c r="C5656" t="s">
        <v>352</v>
      </c>
      <c r="D5656" t="s">
        <v>1002</v>
      </c>
      <c r="E5656" s="23">
        <v>42644</v>
      </c>
      <c r="F5656">
        <v>1</v>
      </c>
      <c r="G5656">
        <v>1</v>
      </c>
      <c r="H5656">
        <v>1</v>
      </c>
      <c r="I5656">
        <v>2</v>
      </c>
      <c r="J5656">
        <v>3</v>
      </c>
      <c r="K5656">
        <v>0.66666666666666663</v>
      </c>
      <c r="L5656">
        <v>3</v>
      </c>
      <c r="M5656">
        <v>1</v>
      </c>
      <c r="N5656">
        <v>2</v>
      </c>
      <c r="P5656">
        <v>0</v>
      </c>
      <c r="Q5656">
        <v>0</v>
      </c>
      <c r="R5656" t="e">
        <v>#DIV/0!</v>
      </c>
      <c r="S5656">
        <v>0</v>
      </c>
    </row>
    <row r="5657" spans="1:19" x14ac:dyDescent="0.2">
      <c r="A5657" t="s">
        <v>15638</v>
      </c>
      <c r="B5657" t="s">
        <v>15639</v>
      </c>
      <c r="C5657" t="s">
        <v>228</v>
      </c>
      <c r="D5657" t="s">
        <v>1002</v>
      </c>
      <c r="E5657" s="23">
        <v>42644</v>
      </c>
      <c r="F5657">
        <v>1</v>
      </c>
      <c r="G5657">
        <v>3</v>
      </c>
      <c r="H5657">
        <v>0.33333333333333331</v>
      </c>
      <c r="I5657">
        <v>9</v>
      </c>
      <c r="J5657">
        <v>5</v>
      </c>
      <c r="K5657">
        <v>1.8</v>
      </c>
      <c r="L5657">
        <v>15</v>
      </c>
      <c r="M5657">
        <v>0.33333333333333331</v>
      </c>
      <c r="N5657">
        <v>3</v>
      </c>
      <c r="P5657">
        <v>1</v>
      </c>
      <c r="Q5657">
        <v>3</v>
      </c>
      <c r="R5657">
        <v>0.33333333333333331</v>
      </c>
      <c r="S5657">
        <v>6</v>
      </c>
    </row>
    <row r="5658" spans="1:19" x14ac:dyDescent="0.2">
      <c r="A5658" t="s">
        <v>15815</v>
      </c>
      <c r="B5658" t="s">
        <v>15816</v>
      </c>
      <c r="C5658" t="s">
        <v>227</v>
      </c>
      <c r="D5658" t="s">
        <v>1000</v>
      </c>
      <c r="E5658" s="23">
        <v>42644</v>
      </c>
      <c r="F5658">
        <v>1</v>
      </c>
      <c r="G5658">
        <v>3</v>
      </c>
      <c r="H5658">
        <v>0.33333333333333331</v>
      </c>
      <c r="I5658">
        <v>9</v>
      </c>
      <c r="J5658">
        <v>5</v>
      </c>
      <c r="K5658">
        <v>1.8</v>
      </c>
      <c r="L5658">
        <v>15</v>
      </c>
      <c r="M5658">
        <v>0.33333333333333331</v>
      </c>
      <c r="N5658">
        <v>3</v>
      </c>
      <c r="P5658">
        <v>1</v>
      </c>
      <c r="Q5658">
        <v>3</v>
      </c>
      <c r="R5658">
        <v>0.33333333333333331</v>
      </c>
      <c r="S5658">
        <v>6</v>
      </c>
    </row>
    <row r="5659" spans="1:19" x14ac:dyDescent="0.2">
      <c r="A5659" t="s">
        <v>15992</v>
      </c>
      <c r="B5659" t="s">
        <v>15993</v>
      </c>
      <c r="C5659" t="s">
        <v>203</v>
      </c>
      <c r="D5659" t="s">
        <v>1000</v>
      </c>
      <c r="E5659" s="23">
        <v>42644</v>
      </c>
      <c r="F5659">
        <v>4</v>
      </c>
      <c r="G5659">
        <v>13</v>
      </c>
      <c r="H5659">
        <v>0.30769230769230771</v>
      </c>
      <c r="I5659">
        <v>11</v>
      </c>
      <c r="J5659">
        <v>14</v>
      </c>
      <c r="K5659">
        <v>0.7857142857142857</v>
      </c>
      <c r="L5659">
        <v>49</v>
      </c>
      <c r="M5659">
        <v>0.2857142857142857</v>
      </c>
      <c r="N5659">
        <v>10</v>
      </c>
      <c r="P5659">
        <v>0</v>
      </c>
      <c r="Q5659">
        <v>1</v>
      </c>
      <c r="R5659">
        <v>0</v>
      </c>
      <c r="S5659">
        <v>1</v>
      </c>
    </row>
    <row r="5660" spans="1:19" x14ac:dyDescent="0.2">
      <c r="A5660" t="s">
        <v>16171</v>
      </c>
      <c r="B5660" t="s">
        <v>16172</v>
      </c>
      <c r="C5660" t="s">
        <v>205</v>
      </c>
      <c r="D5660" t="s">
        <v>1002</v>
      </c>
      <c r="E5660" s="23">
        <v>42644</v>
      </c>
      <c r="F5660">
        <v>0</v>
      </c>
      <c r="G5660">
        <v>0</v>
      </c>
      <c r="H5660" t="e">
        <v>#DIV/0!</v>
      </c>
      <c r="I5660">
        <v>0</v>
      </c>
      <c r="J5660">
        <v>0</v>
      </c>
      <c r="K5660" t="e">
        <v>#DIV/0!</v>
      </c>
      <c r="L5660">
        <v>0</v>
      </c>
      <c r="M5660" t="e">
        <v>#DIV/0!</v>
      </c>
      <c r="N5660">
        <v>0</v>
      </c>
      <c r="O5660">
        <v>1.1875</v>
      </c>
      <c r="P5660">
        <v>0</v>
      </c>
      <c r="Q5660">
        <v>0</v>
      </c>
      <c r="R5660" t="e">
        <v>#DIV/0!</v>
      </c>
      <c r="S5660">
        <v>0</v>
      </c>
    </row>
    <row r="5661" spans="1:19" x14ac:dyDescent="0.2">
      <c r="A5661" t="s">
        <v>16348</v>
      </c>
      <c r="B5661" t="s">
        <v>16349</v>
      </c>
      <c r="C5661" t="s">
        <v>204</v>
      </c>
      <c r="D5661" t="s">
        <v>1002</v>
      </c>
      <c r="E5661" s="23">
        <v>42644</v>
      </c>
      <c r="F5661">
        <v>1</v>
      </c>
      <c r="G5661">
        <v>5</v>
      </c>
      <c r="H5661">
        <v>0.2</v>
      </c>
      <c r="I5661">
        <v>3</v>
      </c>
      <c r="J5661">
        <v>5</v>
      </c>
      <c r="K5661">
        <v>0.6</v>
      </c>
      <c r="L5661">
        <v>25</v>
      </c>
      <c r="M5661">
        <v>0.2</v>
      </c>
      <c r="N5661">
        <v>3</v>
      </c>
      <c r="P5661">
        <v>0</v>
      </c>
      <c r="Q5661">
        <v>0</v>
      </c>
      <c r="R5661" t="e">
        <v>#DIV/0!</v>
      </c>
      <c r="S5661">
        <v>0</v>
      </c>
    </row>
    <row r="5662" spans="1:19" x14ac:dyDescent="0.2">
      <c r="A5662" t="s">
        <v>16489</v>
      </c>
      <c r="B5662" t="s">
        <v>16490</v>
      </c>
      <c r="C5662" t="s">
        <v>353</v>
      </c>
      <c r="D5662" t="s">
        <v>1002</v>
      </c>
      <c r="E5662" s="23">
        <v>42644</v>
      </c>
      <c r="F5662">
        <v>3</v>
      </c>
      <c r="G5662">
        <v>8</v>
      </c>
      <c r="H5662">
        <v>0.375</v>
      </c>
      <c r="I5662">
        <v>8</v>
      </c>
      <c r="J5662">
        <v>9</v>
      </c>
      <c r="K5662">
        <v>0.88888888888888884</v>
      </c>
      <c r="L5662">
        <v>24</v>
      </c>
      <c r="M5662">
        <v>0.375</v>
      </c>
      <c r="N5662">
        <v>7</v>
      </c>
      <c r="P5662">
        <v>0</v>
      </c>
      <c r="Q5662">
        <v>1</v>
      </c>
      <c r="R5662">
        <v>0</v>
      </c>
      <c r="S5662">
        <v>1</v>
      </c>
    </row>
    <row r="5663" spans="1:19" x14ac:dyDescent="0.2">
      <c r="A5663" t="s">
        <v>16666</v>
      </c>
      <c r="B5663" t="s">
        <v>16667</v>
      </c>
      <c r="C5663" t="s">
        <v>223</v>
      </c>
      <c r="D5663" t="s">
        <v>1000</v>
      </c>
      <c r="E5663" s="23">
        <v>42644</v>
      </c>
      <c r="F5663">
        <v>6</v>
      </c>
      <c r="G5663">
        <v>6</v>
      </c>
      <c r="H5663">
        <v>1</v>
      </c>
      <c r="I5663">
        <v>74</v>
      </c>
      <c r="J5663">
        <v>90</v>
      </c>
      <c r="K5663">
        <v>0.82222222222222219</v>
      </c>
      <c r="L5663">
        <v>90</v>
      </c>
      <c r="M5663">
        <v>1</v>
      </c>
      <c r="N5663">
        <v>74</v>
      </c>
      <c r="P5663">
        <v>0</v>
      </c>
      <c r="Q5663">
        <v>0</v>
      </c>
      <c r="R5663" t="e">
        <v>#DIV/0!</v>
      </c>
      <c r="S5663">
        <v>0</v>
      </c>
    </row>
    <row r="5664" spans="1:19" x14ac:dyDescent="0.2">
      <c r="A5664" t="s">
        <v>16845</v>
      </c>
      <c r="B5664" t="s">
        <v>16846</v>
      </c>
      <c r="C5664" t="s">
        <v>224</v>
      </c>
      <c r="D5664" t="s">
        <v>1002</v>
      </c>
      <c r="E5664" s="23">
        <v>42644</v>
      </c>
      <c r="F5664">
        <v>6</v>
      </c>
      <c r="G5664">
        <v>6</v>
      </c>
      <c r="H5664">
        <v>1</v>
      </c>
      <c r="I5664">
        <v>74</v>
      </c>
      <c r="J5664">
        <v>90</v>
      </c>
      <c r="K5664">
        <v>0.82222222222222219</v>
      </c>
      <c r="L5664">
        <v>90</v>
      </c>
      <c r="M5664">
        <v>1</v>
      </c>
      <c r="N5664">
        <v>74</v>
      </c>
      <c r="P5664">
        <v>0</v>
      </c>
      <c r="Q5664">
        <v>0</v>
      </c>
      <c r="R5664" t="e">
        <v>#DIV/0!</v>
      </c>
      <c r="S5664">
        <v>0</v>
      </c>
    </row>
    <row r="5665" spans="1:19" x14ac:dyDescent="0.2">
      <c r="A5665" t="s">
        <v>16971</v>
      </c>
      <c r="B5665" t="s">
        <v>16972</v>
      </c>
      <c r="C5665" t="s">
        <v>346</v>
      </c>
      <c r="D5665" t="s">
        <v>1000</v>
      </c>
      <c r="E5665" s="23">
        <v>42644</v>
      </c>
      <c r="F5665">
        <v>5</v>
      </c>
      <c r="G5665">
        <v>4</v>
      </c>
      <c r="H5665">
        <v>1.25</v>
      </c>
      <c r="I5665">
        <v>10</v>
      </c>
      <c r="J5665">
        <v>30</v>
      </c>
      <c r="K5665">
        <v>0.33333333333333331</v>
      </c>
      <c r="L5665">
        <v>24</v>
      </c>
      <c r="M5665">
        <v>1.25</v>
      </c>
      <c r="N5665">
        <v>9</v>
      </c>
      <c r="P5665">
        <v>0</v>
      </c>
      <c r="Q5665">
        <v>0</v>
      </c>
      <c r="R5665" t="e">
        <v>#DIV/0!</v>
      </c>
      <c r="S5665">
        <v>1</v>
      </c>
    </row>
    <row r="5666" spans="1:19" x14ac:dyDescent="0.2">
      <c r="A5666" t="s">
        <v>17067</v>
      </c>
      <c r="B5666" t="s">
        <v>17068</v>
      </c>
      <c r="C5666" t="s">
        <v>345</v>
      </c>
      <c r="D5666" t="s">
        <v>1002</v>
      </c>
      <c r="E5666" s="23">
        <v>42644</v>
      </c>
      <c r="F5666">
        <v>5</v>
      </c>
      <c r="G5666">
        <v>4</v>
      </c>
      <c r="H5666">
        <v>1.25</v>
      </c>
      <c r="I5666">
        <v>10</v>
      </c>
      <c r="J5666">
        <v>30</v>
      </c>
      <c r="K5666">
        <v>0.33333333333333331</v>
      </c>
      <c r="L5666">
        <v>24</v>
      </c>
      <c r="M5666">
        <v>1.25</v>
      </c>
      <c r="N5666">
        <v>9</v>
      </c>
      <c r="P5666">
        <v>0</v>
      </c>
      <c r="Q5666">
        <v>0</v>
      </c>
      <c r="R5666" t="e">
        <v>#DIV/0!</v>
      </c>
      <c r="S5666">
        <v>1</v>
      </c>
    </row>
    <row r="5667" spans="1:19" x14ac:dyDescent="0.2">
      <c r="A5667" t="s">
        <v>17282</v>
      </c>
      <c r="B5667" t="s">
        <v>17283</v>
      </c>
      <c r="C5667" t="s">
        <v>225</v>
      </c>
      <c r="D5667" t="s">
        <v>1000</v>
      </c>
      <c r="E5667" s="23">
        <v>42644</v>
      </c>
      <c r="F5667">
        <v>4</v>
      </c>
      <c r="G5667">
        <v>5</v>
      </c>
      <c r="H5667">
        <v>0.8</v>
      </c>
      <c r="I5667">
        <v>56</v>
      </c>
      <c r="J5667">
        <v>40</v>
      </c>
      <c r="K5667">
        <v>1.4</v>
      </c>
      <c r="L5667">
        <v>50</v>
      </c>
      <c r="M5667">
        <v>0.8</v>
      </c>
      <c r="N5667">
        <v>47</v>
      </c>
      <c r="P5667">
        <v>0</v>
      </c>
      <c r="Q5667">
        <v>5</v>
      </c>
      <c r="R5667">
        <v>0</v>
      </c>
      <c r="S5667">
        <v>9</v>
      </c>
    </row>
    <row r="5668" spans="1:19" x14ac:dyDescent="0.2">
      <c r="A5668" t="s">
        <v>17489</v>
      </c>
      <c r="B5668" t="s">
        <v>17490</v>
      </c>
      <c r="C5668" t="s">
        <v>226</v>
      </c>
      <c r="D5668" t="s">
        <v>1002</v>
      </c>
      <c r="E5668" s="23">
        <v>42644</v>
      </c>
      <c r="F5668">
        <v>4</v>
      </c>
      <c r="G5668">
        <v>5</v>
      </c>
      <c r="H5668">
        <v>0.8</v>
      </c>
      <c r="I5668">
        <v>56</v>
      </c>
      <c r="J5668">
        <v>40</v>
      </c>
      <c r="K5668">
        <v>1.4</v>
      </c>
      <c r="L5668">
        <v>50</v>
      </c>
      <c r="M5668">
        <v>0.8</v>
      </c>
      <c r="N5668">
        <v>47</v>
      </c>
      <c r="P5668">
        <v>0</v>
      </c>
      <c r="Q5668">
        <v>5</v>
      </c>
      <c r="R5668">
        <v>0</v>
      </c>
      <c r="S5668">
        <v>9</v>
      </c>
    </row>
    <row r="5669" spans="1:19" x14ac:dyDescent="0.2">
      <c r="A5669" t="s">
        <v>17666</v>
      </c>
      <c r="B5669" t="s">
        <v>17667</v>
      </c>
      <c r="C5669" t="s">
        <v>232</v>
      </c>
      <c r="D5669" t="s">
        <v>1000</v>
      </c>
      <c r="E5669" s="23">
        <v>42644</v>
      </c>
      <c r="F5669">
        <v>13</v>
      </c>
      <c r="G5669">
        <v>15</v>
      </c>
      <c r="H5669">
        <v>0.8666666666666667</v>
      </c>
      <c r="I5669">
        <v>112</v>
      </c>
      <c r="J5669">
        <v>154</v>
      </c>
      <c r="K5669">
        <v>0.72727272727272729</v>
      </c>
      <c r="L5669">
        <v>174</v>
      </c>
      <c r="M5669">
        <v>0.88505747126436785</v>
      </c>
      <c r="N5669">
        <v>105</v>
      </c>
      <c r="P5669">
        <v>0</v>
      </c>
      <c r="Q5669">
        <v>0</v>
      </c>
      <c r="R5669" t="e">
        <v>#DIV/0!</v>
      </c>
      <c r="S5669">
        <v>7</v>
      </c>
    </row>
    <row r="5670" spans="1:19" x14ac:dyDescent="0.2">
      <c r="A5670" t="s">
        <v>17863</v>
      </c>
      <c r="B5670" t="s">
        <v>17864</v>
      </c>
      <c r="C5670" t="s">
        <v>231</v>
      </c>
      <c r="D5670" t="s">
        <v>1002</v>
      </c>
      <c r="E5670" s="23">
        <v>42644</v>
      </c>
      <c r="F5670">
        <v>13</v>
      </c>
      <c r="G5670">
        <v>15</v>
      </c>
      <c r="H5670">
        <v>0.8666666666666667</v>
      </c>
      <c r="I5670">
        <v>112</v>
      </c>
      <c r="J5670">
        <v>154</v>
      </c>
      <c r="K5670">
        <v>0.72727272727272729</v>
      </c>
      <c r="L5670">
        <v>174</v>
      </c>
      <c r="M5670">
        <v>0.88505747126436785</v>
      </c>
      <c r="N5670">
        <v>105</v>
      </c>
      <c r="P5670">
        <v>0</v>
      </c>
      <c r="Q5670">
        <v>0</v>
      </c>
      <c r="R5670" t="e">
        <v>#DIV/0!</v>
      </c>
      <c r="S5670">
        <v>7</v>
      </c>
    </row>
    <row r="5671" spans="1:19" x14ac:dyDescent="0.2">
      <c r="A5671" t="s">
        <v>18040</v>
      </c>
      <c r="B5671" t="s">
        <v>18041</v>
      </c>
      <c r="C5671" t="s">
        <v>317</v>
      </c>
      <c r="D5671" t="s">
        <v>1000</v>
      </c>
      <c r="E5671" s="23">
        <v>42644</v>
      </c>
      <c r="F5671">
        <v>6</v>
      </c>
      <c r="G5671">
        <v>15</v>
      </c>
      <c r="H5671">
        <v>0.4</v>
      </c>
      <c r="I5671">
        <v>22</v>
      </c>
      <c r="J5671">
        <v>18</v>
      </c>
      <c r="K5671">
        <v>1.2222222222222223</v>
      </c>
      <c r="L5671">
        <v>44</v>
      </c>
      <c r="M5671">
        <v>0.40909090909090912</v>
      </c>
      <c r="N5671">
        <v>22</v>
      </c>
      <c r="P5671">
        <v>0</v>
      </c>
      <c r="Q5671">
        <v>0</v>
      </c>
      <c r="R5671" t="e">
        <v>#DIV/0!</v>
      </c>
      <c r="S5671">
        <v>0</v>
      </c>
    </row>
    <row r="5672" spans="1:19" x14ac:dyDescent="0.2">
      <c r="A5672" t="s">
        <v>18219</v>
      </c>
      <c r="B5672" t="s">
        <v>18220</v>
      </c>
      <c r="C5672" t="s">
        <v>316</v>
      </c>
      <c r="D5672" t="s">
        <v>1002</v>
      </c>
      <c r="E5672" s="23">
        <v>42644</v>
      </c>
      <c r="F5672">
        <v>3</v>
      </c>
      <c r="G5672">
        <v>9</v>
      </c>
      <c r="H5672">
        <v>0.33333333333333331</v>
      </c>
      <c r="I5672">
        <v>11</v>
      </c>
      <c r="J5672">
        <v>9</v>
      </c>
      <c r="K5672">
        <v>1.2222222222222223</v>
      </c>
      <c r="L5672">
        <v>26</v>
      </c>
      <c r="M5672">
        <v>0.34615384615384615</v>
      </c>
      <c r="N5672">
        <v>11</v>
      </c>
      <c r="P5672">
        <v>0</v>
      </c>
      <c r="Q5672">
        <v>0</v>
      </c>
      <c r="R5672" t="e">
        <v>#DIV/0!</v>
      </c>
      <c r="S5672">
        <v>0</v>
      </c>
    </row>
    <row r="5673" spans="1:19" x14ac:dyDescent="0.2">
      <c r="A5673" t="s">
        <v>18295</v>
      </c>
      <c r="B5673" t="s">
        <v>18296</v>
      </c>
      <c r="C5673" t="s">
        <v>355</v>
      </c>
      <c r="D5673" t="s">
        <v>1002</v>
      </c>
      <c r="E5673" s="23">
        <v>42644</v>
      </c>
      <c r="F5673">
        <v>3</v>
      </c>
      <c r="G5673">
        <v>6</v>
      </c>
      <c r="H5673">
        <v>0.5</v>
      </c>
      <c r="I5673">
        <v>11</v>
      </c>
      <c r="J5673">
        <v>9</v>
      </c>
      <c r="K5673">
        <v>1.2222222222222223</v>
      </c>
      <c r="L5673">
        <v>18</v>
      </c>
      <c r="M5673">
        <v>0.5</v>
      </c>
      <c r="N5673">
        <v>11</v>
      </c>
      <c r="P5673">
        <v>0</v>
      </c>
      <c r="Q5673">
        <v>0</v>
      </c>
      <c r="R5673" t="e">
        <v>#DIV/0!</v>
      </c>
      <c r="S5673">
        <v>0</v>
      </c>
    </row>
    <row r="5674" spans="1:19" x14ac:dyDescent="0.2">
      <c r="A5674" t="s">
        <v>18472</v>
      </c>
      <c r="B5674" t="s">
        <v>18473</v>
      </c>
      <c r="C5674" t="s">
        <v>214</v>
      </c>
      <c r="D5674" t="s">
        <v>1000</v>
      </c>
      <c r="E5674" s="23">
        <v>42644</v>
      </c>
      <c r="F5674">
        <v>16</v>
      </c>
      <c r="G5674">
        <v>17</v>
      </c>
      <c r="H5674">
        <v>0.94117647058823528</v>
      </c>
      <c r="I5674">
        <v>101</v>
      </c>
      <c r="J5674">
        <v>145</v>
      </c>
      <c r="K5674">
        <v>0.69655172413793098</v>
      </c>
      <c r="L5674">
        <v>145</v>
      </c>
      <c r="M5674">
        <v>1</v>
      </c>
      <c r="N5674">
        <v>93</v>
      </c>
      <c r="P5674">
        <v>8</v>
      </c>
      <c r="Q5674">
        <v>15</v>
      </c>
      <c r="R5674">
        <v>0.53333333333333333</v>
      </c>
      <c r="S5674">
        <v>8</v>
      </c>
    </row>
    <row r="5675" spans="1:19" x14ac:dyDescent="0.2">
      <c r="A5675" t="s">
        <v>18651</v>
      </c>
      <c r="B5675" t="s">
        <v>18652</v>
      </c>
      <c r="C5675" t="s">
        <v>215</v>
      </c>
      <c r="D5675" t="s">
        <v>1002</v>
      </c>
      <c r="E5675" s="23">
        <v>42644</v>
      </c>
      <c r="F5675">
        <v>5</v>
      </c>
      <c r="G5675">
        <v>7</v>
      </c>
      <c r="H5675">
        <v>0.7142857142857143</v>
      </c>
      <c r="I5675">
        <v>30</v>
      </c>
      <c r="J5675">
        <v>35</v>
      </c>
      <c r="K5675">
        <v>0.8571428571428571</v>
      </c>
      <c r="L5675">
        <v>45</v>
      </c>
      <c r="M5675">
        <v>0.77777777777777779</v>
      </c>
      <c r="N5675">
        <v>22</v>
      </c>
      <c r="O5675">
        <v>0.9</v>
      </c>
      <c r="P5675">
        <v>7</v>
      </c>
      <c r="Q5675">
        <v>8</v>
      </c>
      <c r="R5675">
        <v>0.875</v>
      </c>
      <c r="S5675">
        <v>8</v>
      </c>
    </row>
    <row r="5676" spans="1:19" x14ac:dyDescent="0.2">
      <c r="A5676" t="s">
        <v>18828</v>
      </c>
      <c r="B5676" t="s">
        <v>18829</v>
      </c>
      <c r="C5676" t="s">
        <v>216</v>
      </c>
      <c r="D5676" t="s">
        <v>1002</v>
      </c>
      <c r="E5676" s="23">
        <v>42644</v>
      </c>
      <c r="F5676">
        <v>11</v>
      </c>
      <c r="G5676">
        <v>10</v>
      </c>
      <c r="H5676">
        <v>1.1000000000000001</v>
      </c>
      <c r="I5676">
        <v>71</v>
      </c>
      <c r="J5676">
        <v>110</v>
      </c>
      <c r="K5676">
        <v>0.6454545454545455</v>
      </c>
      <c r="L5676">
        <v>100</v>
      </c>
      <c r="M5676">
        <v>1.1000000000000001</v>
      </c>
      <c r="N5676">
        <v>71</v>
      </c>
      <c r="P5676">
        <v>1</v>
      </c>
      <c r="Q5676">
        <v>7</v>
      </c>
      <c r="R5676">
        <v>0.14285714285714285</v>
      </c>
      <c r="S5676">
        <v>0</v>
      </c>
    </row>
    <row r="5677" spans="1:19" x14ac:dyDescent="0.2">
      <c r="A5677" t="s">
        <v>19005</v>
      </c>
      <c r="B5677" t="s">
        <v>19006</v>
      </c>
      <c r="C5677" t="s">
        <v>229</v>
      </c>
      <c r="D5677" t="s">
        <v>1002</v>
      </c>
      <c r="E5677" s="23">
        <v>42644</v>
      </c>
      <c r="F5677">
        <v>1</v>
      </c>
      <c r="G5677">
        <v>1</v>
      </c>
      <c r="H5677">
        <v>1</v>
      </c>
      <c r="I5677">
        <v>8</v>
      </c>
      <c r="J5677">
        <v>5</v>
      </c>
      <c r="K5677">
        <v>1.6</v>
      </c>
      <c r="L5677">
        <v>5</v>
      </c>
      <c r="M5677">
        <v>1</v>
      </c>
      <c r="N5677">
        <v>8</v>
      </c>
      <c r="P5677">
        <v>0</v>
      </c>
      <c r="Q5677">
        <v>2</v>
      </c>
      <c r="R5677">
        <v>0</v>
      </c>
      <c r="S5677">
        <v>0</v>
      </c>
    </row>
    <row r="5678" spans="1:19" x14ac:dyDescent="0.2">
      <c r="A5678" t="s">
        <v>19182</v>
      </c>
      <c r="B5678" t="s">
        <v>19183</v>
      </c>
      <c r="C5678" t="s">
        <v>230</v>
      </c>
      <c r="D5678" t="s">
        <v>1000</v>
      </c>
      <c r="E5678" s="23">
        <v>42644</v>
      </c>
      <c r="F5678">
        <v>1</v>
      </c>
      <c r="G5678">
        <v>1</v>
      </c>
      <c r="H5678">
        <v>1</v>
      </c>
      <c r="I5678">
        <v>8</v>
      </c>
      <c r="J5678">
        <v>5</v>
      </c>
      <c r="K5678">
        <v>1.6</v>
      </c>
      <c r="L5678">
        <v>5</v>
      </c>
      <c r="M5678">
        <v>1</v>
      </c>
      <c r="N5678">
        <v>8</v>
      </c>
      <c r="P5678">
        <v>0</v>
      </c>
      <c r="Q5678">
        <v>2</v>
      </c>
      <c r="R5678">
        <v>0</v>
      </c>
      <c r="S5678">
        <v>0</v>
      </c>
    </row>
    <row r="5679" spans="1:19" x14ac:dyDescent="0.2">
      <c r="A5679" t="s">
        <v>19361</v>
      </c>
      <c r="B5679" t="s">
        <v>19362</v>
      </c>
      <c r="C5679" t="s">
        <v>234</v>
      </c>
      <c r="D5679" t="s">
        <v>1000</v>
      </c>
      <c r="E5679" s="23">
        <v>42644</v>
      </c>
      <c r="F5679">
        <v>4</v>
      </c>
      <c r="G5679">
        <v>4</v>
      </c>
      <c r="H5679">
        <v>1</v>
      </c>
      <c r="I5679">
        <v>17</v>
      </c>
      <c r="J5679">
        <v>40</v>
      </c>
      <c r="K5679">
        <v>0.42499999999999999</v>
      </c>
      <c r="L5679">
        <v>40</v>
      </c>
      <c r="M5679">
        <v>1</v>
      </c>
      <c r="N5679">
        <v>17</v>
      </c>
      <c r="P5679">
        <v>0</v>
      </c>
      <c r="Q5679">
        <v>0</v>
      </c>
      <c r="R5679" t="e">
        <v>#DIV/0!</v>
      </c>
      <c r="S5679">
        <v>0</v>
      </c>
    </row>
    <row r="5680" spans="1:19" x14ac:dyDescent="0.2">
      <c r="A5680" t="s">
        <v>19540</v>
      </c>
      <c r="B5680" t="s">
        <v>19541</v>
      </c>
      <c r="C5680" t="s">
        <v>233</v>
      </c>
      <c r="D5680" t="s">
        <v>1002</v>
      </c>
      <c r="E5680" s="23">
        <v>42644</v>
      </c>
      <c r="F5680">
        <v>4</v>
      </c>
      <c r="G5680">
        <v>4</v>
      </c>
      <c r="H5680">
        <v>1</v>
      </c>
      <c r="I5680">
        <v>17</v>
      </c>
      <c r="J5680">
        <v>40</v>
      </c>
      <c r="K5680">
        <v>0.42499999999999999</v>
      </c>
      <c r="L5680">
        <v>40</v>
      </c>
      <c r="M5680">
        <v>1</v>
      </c>
      <c r="N5680">
        <v>17</v>
      </c>
      <c r="P5680">
        <v>0</v>
      </c>
      <c r="Q5680">
        <v>0</v>
      </c>
      <c r="R5680" t="e">
        <v>#DIV/0!</v>
      </c>
      <c r="S5680">
        <v>0</v>
      </c>
    </row>
    <row r="5681" spans="1:19" x14ac:dyDescent="0.2">
      <c r="A5681" t="s">
        <v>19638</v>
      </c>
      <c r="B5681" t="s">
        <v>19639</v>
      </c>
      <c r="C5681" t="s">
        <v>342</v>
      </c>
      <c r="D5681" t="s">
        <v>1000</v>
      </c>
      <c r="E5681" s="23">
        <v>42644</v>
      </c>
      <c r="F5681">
        <v>5</v>
      </c>
      <c r="G5681">
        <v>4</v>
      </c>
      <c r="H5681">
        <v>1.25</v>
      </c>
      <c r="I5681">
        <v>36</v>
      </c>
      <c r="J5681">
        <v>50</v>
      </c>
      <c r="K5681">
        <v>0.72</v>
      </c>
      <c r="L5681">
        <v>40</v>
      </c>
      <c r="M5681">
        <v>1.25</v>
      </c>
      <c r="N5681">
        <v>34</v>
      </c>
      <c r="P5681">
        <v>5</v>
      </c>
      <c r="Q5681">
        <v>5</v>
      </c>
      <c r="R5681">
        <v>1</v>
      </c>
      <c r="S5681">
        <v>2</v>
      </c>
    </row>
    <row r="5682" spans="1:19" x14ac:dyDescent="0.2">
      <c r="A5682" t="s">
        <v>19738</v>
      </c>
      <c r="B5682" t="s">
        <v>19739</v>
      </c>
      <c r="C5682" t="s">
        <v>340</v>
      </c>
      <c r="D5682" t="s">
        <v>1002</v>
      </c>
      <c r="E5682" s="23">
        <v>42644</v>
      </c>
      <c r="F5682">
        <v>5</v>
      </c>
      <c r="G5682">
        <v>4</v>
      </c>
      <c r="H5682">
        <v>1.25</v>
      </c>
      <c r="I5682">
        <v>36</v>
      </c>
      <c r="J5682">
        <v>50</v>
      </c>
      <c r="K5682">
        <v>0.72</v>
      </c>
      <c r="L5682">
        <v>40</v>
      </c>
      <c r="M5682">
        <v>1.25</v>
      </c>
      <c r="N5682">
        <v>34</v>
      </c>
      <c r="P5682">
        <v>5</v>
      </c>
      <c r="Q5682">
        <v>5</v>
      </c>
      <c r="R5682">
        <v>1</v>
      </c>
      <c r="S5682">
        <v>2</v>
      </c>
    </row>
    <row r="5683" spans="1:19" x14ac:dyDescent="0.2">
      <c r="A5683" t="s">
        <v>19915</v>
      </c>
      <c r="B5683" t="s">
        <v>19916</v>
      </c>
      <c r="C5683" t="s">
        <v>220</v>
      </c>
      <c r="D5683" t="s">
        <v>1000</v>
      </c>
      <c r="E5683" s="23">
        <v>42644</v>
      </c>
      <c r="F5683">
        <v>7</v>
      </c>
      <c r="G5683">
        <v>16</v>
      </c>
      <c r="H5683">
        <v>0.4375</v>
      </c>
      <c r="I5683">
        <v>14</v>
      </c>
      <c r="J5683">
        <v>16</v>
      </c>
      <c r="K5683">
        <v>0.875</v>
      </c>
      <c r="L5683">
        <v>48</v>
      </c>
      <c r="M5683">
        <v>0.33333333333333331</v>
      </c>
      <c r="N5683">
        <v>13</v>
      </c>
      <c r="P5683">
        <v>4</v>
      </c>
      <c r="Q5683">
        <v>5</v>
      </c>
      <c r="R5683">
        <v>0.8</v>
      </c>
      <c r="S5683">
        <v>1</v>
      </c>
    </row>
    <row r="5684" spans="1:19" x14ac:dyDescent="0.2">
      <c r="A5684" t="s">
        <v>20094</v>
      </c>
      <c r="B5684" t="s">
        <v>20095</v>
      </c>
      <c r="C5684" t="s">
        <v>221</v>
      </c>
      <c r="D5684" t="s">
        <v>1002</v>
      </c>
      <c r="E5684" s="23">
        <v>42644</v>
      </c>
      <c r="F5684">
        <v>4</v>
      </c>
      <c r="G5684">
        <v>12</v>
      </c>
      <c r="H5684">
        <v>0.33333333333333331</v>
      </c>
      <c r="I5684">
        <v>11</v>
      </c>
      <c r="J5684">
        <v>10</v>
      </c>
      <c r="K5684">
        <v>1.1000000000000001</v>
      </c>
      <c r="L5684">
        <v>40</v>
      </c>
      <c r="M5684">
        <v>0.25</v>
      </c>
      <c r="N5684">
        <v>10</v>
      </c>
      <c r="O5684">
        <v>0.85214285714285709</v>
      </c>
      <c r="P5684">
        <v>4</v>
      </c>
      <c r="Q5684">
        <v>5</v>
      </c>
      <c r="R5684">
        <v>0.8</v>
      </c>
      <c r="S5684">
        <v>1</v>
      </c>
    </row>
    <row r="5685" spans="1:19" x14ac:dyDescent="0.2">
      <c r="A5685" t="s">
        <v>20271</v>
      </c>
      <c r="B5685" t="s">
        <v>20272</v>
      </c>
      <c r="C5685" t="s">
        <v>222</v>
      </c>
      <c r="D5685" t="s">
        <v>1002</v>
      </c>
      <c r="E5685" s="23">
        <v>42644</v>
      </c>
      <c r="F5685">
        <v>3</v>
      </c>
      <c r="G5685">
        <v>4</v>
      </c>
      <c r="H5685">
        <v>0.75</v>
      </c>
      <c r="I5685">
        <v>3</v>
      </c>
      <c r="J5685">
        <v>6</v>
      </c>
      <c r="K5685">
        <v>0.5</v>
      </c>
      <c r="L5685">
        <v>8</v>
      </c>
      <c r="M5685">
        <v>0.75</v>
      </c>
      <c r="N5685">
        <v>3</v>
      </c>
      <c r="O5685">
        <v>0.77500000000000002</v>
      </c>
      <c r="P5685">
        <v>0</v>
      </c>
      <c r="Q5685">
        <v>0</v>
      </c>
      <c r="R5685" t="e">
        <v>#DIV/0!</v>
      </c>
      <c r="S5685">
        <v>0</v>
      </c>
    </row>
    <row r="5686" spans="1:19" x14ac:dyDescent="0.2">
      <c r="A5686" t="s">
        <v>20448</v>
      </c>
      <c r="B5686" t="s">
        <v>20449</v>
      </c>
      <c r="C5686" t="s">
        <v>211</v>
      </c>
      <c r="D5686" t="s">
        <v>1002</v>
      </c>
      <c r="E5686" s="23">
        <v>42644</v>
      </c>
      <c r="F5686">
        <v>2</v>
      </c>
      <c r="G5686">
        <v>3</v>
      </c>
      <c r="H5686">
        <v>0.66666666666666663</v>
      </c>
      <c r="I5686">
        <v>22</v>
      </c>
      <c r="J5686">
        <v>24</v>
      </c>
      <c r="K5686">
        <v>0.91666666666666663</v>
      </c>
      <c r="L5686">
        <v>36</v>
      </c>
      <c r="M5686">
        <v>0.66666666666666663</v>
      </c>
      <c r="N5686">
        <v>17</v>
      </c>
      <c r="P5686">
        <v>2</v>
      </c>
      <c r="Q5686">
        <v>6</v>
      </c>
      <c r="R5686">
        <v>0.33333333333333331</v>
      </c>
      <c r="S5686">
        <v>5</v>
      </c>
    </row>
    <row r="5687" spans="1:19" x14ac:dyDescent="0.2">
      <c r="A5687" t="s">
        <v>20625</v>
      </c>
      <c r="B5687" t="s">
        <v>20626</v>
      </c>
      <c r="C5687" t="s">
        <v>207</v>
      </c>
      <c r="D5687" t="s">
        <v>1000</v>
      </c>
      <c r="E5687" s="23">
        <v>42644</v>
      </c>
      <c r="F5687">
        <v>10</v>
      </c>
      <c r="G5687">
        <v>15</v>
      </c>
      <c r="H5687">
        <v>0.66666666666666663</v>
      </c>
      <c r="I5687">
        <v>55</v>
      </c>
      <c r="J5687">
        <v>66</v>
      </c>
      <c r="K5687">
        <v>0.83333333333333337</v>
      </c>
      <c r="L5687">
        <v>107</v>
      </c>
      <c r="M5687">
        <v>0.61682242990654201</v>
      </c>
      <c r="N5687">
        <v>44</v>
      </c>
      <c r="P5687">
        <v>5</v>
      </c>
      <c r="Q5687">
        <v>10</v>
      </c>
      <c r="R5687">
        <v>0.5</v>
      </c>
      <c r="S5687">
        <v>11</v>
      </c>
    </row>
    <row r="5688" spans="1:19" x14ac:dyDescent="0.2">
      <c r="A5688" t="s">
        <v>20869</v>
      </c>
      <c r="B5688" t="s">
        <v>20870</v>
      </c>
      <c r="C5688" t="s">
        <v>210</v>
      </c>
      <c r="D5688" t="s">
        <v>1002</v>
      </c>
      <c r="E5688" s="23">
        <v>42644</v>
      </c>
      <c r="F5688">
        <v>3</v>
      </c>
      <c r="G5688">
        <v>7</v>
      </c>
      <c r="H5688">
        <v>0.42857142857142855</v>
      </c>
      <c r="I5688">
        <v>10</v>
      </c>
      <c r="J5688">
        <v>21</v>
      </c>
      <c r="K5688">
        <v>0.47619047619047616</v>
      </c>
      <c r="L5688">
        <v>50</v>
      </c>
      <c r="M5688">
        <v>0.42</v>
      </c>
      <c r="N5688">
        <v>6</v>
      </c>
      <c r="O5688">
        <v>1.0249999999999999</v>
      </c>
      <c r="P5688">
        <v>3</v>
      </c>
      <c r="Q5688">
        <v>4</v>
      </c>
      <c r="R5688">
        <v>0.75</v>
      </c>
      <c r="S5688">
        <v>4</v>
      </c>
    </row>
    <row r="5689" spans="1:19" x14ac:dyDescent="0.2">
      <c r="A5689" t="s">
        <v>21046</v>
      </c>
      <c r="B5689" t="s">
        <v>21047</v>
      </c>
      <c r="C5689" t="s">
        <v>208</v>
      </c>
      <c r="D5689" t="s">
        <v>1002</v>
      </c>
      <c r="E5689" s="23">
        <v>42644</v>
      </c>
      <c r="F5689">
        <v>3</v>
      </c>
      <c r="G5689">
        <v>3</v>
      </c>
      <c r="H5689">
        <v>1</v>
      </c>
      <c r="I5689">
        <v>15</v>
      </c>
      <c r="J5689">
        <v>15</v>
      </c>
      <c r="K5689">
        <v>1</v>
      </c>
      <c r="L5689">
        <v>15</v>
      </c>
      <c r="M5689">
        <v>1</v>
      </c>
      <c r="N5689">
        <v>15</v>
      </c>
      <c r="P5689">
        <v>0</v>
      </c>
      <c r="Q5689">
        <v>0</v>
      </c>
      <c r="R5689" t="e">
        <v>#DIV/0!</v>
      </c>
      <c r="S5689">
        <v>0</v>
      </c>
    </row>
    <row r="5690" spans="1:19" x14ac:dyDescent="0.2">
      <c r="A5690" t="s">
        <v>21122</v>
      </c>
      <c r="B5690" t="s">
        <v>21123</v>
      </c>
      <c r="C5690" t="s">
        <v>354</v>
      </c>
      <c r="D5690" t="s">
        <v>1002</v>
      </c>
      <c r="E5690" s="23">
        <v>42644</v>
      </c>
      <c r="F5690">
        <v>2</v>
      </c>
      <c r="G5690">
        <v>2</v>
      </c>
      <c r="H5690">
        <v>1</v>
      </c>
      <c r="I5690">
        <v>8</v>
      </c>
      <c r="J5690">
        <v>6</v>
      </c>
      <c r="K5690">
        <v>1.3333333333333333</v>
      </c>
      <c r="L5690">
        <v>6</v>
      </c>
      <c r="M5690">
        <v>1</v>
      </c>
      <c r="N5690">
        <v>6</v>
      </c>
      <c r="P5690">
        <v>0</v>
      </c>
      <c r="Q5690">
        <v>0</v>
      </c>
      <c r="R5690" t="e">
        <v>#DIV/0!</v>
      </c>
      <c r="S5690">
        <v>2</v>
      </c>
    </row>
    <row r="5691" spans="1:19" x14ac:dyDescent="0.2">
      <c r="A5691" t="s">
        <v>21301</v>
      </c>
      <c r="B5691" t="s">
        <v>21302</v>
      </c>
      <c r="C5691" t="s">
        <v>213</v>
      </c>
      <c r="D5691" t="s">
        <v>1002</v>
      </c>
      <c r="E5691" s="23">
        <v>42644</v>
      </c>
      <c r="F5691">
        <v>2</v>
      </c>
      <c r="G5691">
        <v>3</v>
      </c>
      <c r="H5691">
        <v>0.66666666666666663</v>
      </c>
      <c r="I5691">
        <v>13</v>
      </c>
      <c r="J5691">
        <v>18</v>
      </c>
      <c r="K5691">
        <v>0.72222222222222221</v>
      </c>
      <c r="L5691">
        <v>25</v>
      </c>
      <c r="M5691">
        <v>0.72</v>
      </c>
      <c r="N5691">
        <v>7</v>
      </c>
      <c r="P5691">
        <v>0</v>
      </c>
      <c r="Q5691">
        <v>0</v>
      </c>
      <c r="R5691" t="e">
        <v>#DIV/0!</v>
      </c>
      <c r="S5691">
        <v>6</v>
      </c>
    </row>
    <row r="5692" spans="1:19" x14ac:dyDescent="0.2">
      <c r="A5692" t="s">
        <v>21543</v>
      </c>
      <c r="B5692" t="s">
        <v>21544</v>
      </c>
      <c r="C5692" t="s">
        <v>212</v>
      </c>
      <c r="D5692" t="s">
        <v>1000</v>
      </c>
      <c r="E5692" s="23">
        <v>42644</v>
      </c>
      <c r="F5692">
        <v>2</v>
      </c>
      <c r="G5692">
        <v>3</v>
      </c>
      <c r="H5692">
        <v>0.66666666666666663</v>
      </c>
      <c r="I5692">
        <v>13</v>
      </c>
      <c r="J5692">
        <v>18</v>
      </c>
      <c r="K5692">
        <v>0.72222222222222221</v>
      </c>
      <c r="L5692">
        <v>25</v>
      </c>
      <c r="M5692">
        <v>0.72</v>
      </c>
      <c r="N5692">
        <v>7</v>
      </c>
      <c r="P5692">
        <v>0</v>
      </c>
      <c r="Q5692">
        <v>0</v>
      </c>
      <c r="R5692" t="e">
        <v>#DIV/0!</v>
      </c>
      <c r="S5692">
        <v>6</v>
      </c>
    </row>
    <row r="5693" spans="1:19" x14ac:dyDescent="0.2">
      <c r="A5693" t="s">
        <v>21752</v>
      </c>
      <c r="B5693" t="s">
        <v>21753</v>
      </c>
      <c r="C5693" t="s">
        <v>217</v>
      </c>
      <c r="D5693" t="s">
        <v>1000</v>
      </c>
      <c r="E5693" s="23">
        <v>42644</v>
      </c>
      <c r="F5693">
        <v>0</v>
      </c>
      <c r="G5693">
        <v>0</v>
      </c>
      <c r="H5693" t="e">
        <v>#DIV/0!</v>
      </c>
      <c r="I5693">
        <v>2</v>
      </c>
      <c r="J5693">
        <v>0</v>
      </c>
      <c r="K5693" t="e">
        <v>#DIV/0!</v>
      </c>
      <c r="L5693">
        <v>0</v>
      </c>
      <c r="M5693" t="e">
        <v>#DIV/0!</v>
      </c>
      <c r="N5693">
        <v>2</v>
      </c>
      <c r="P5693">
        <v>0</v>
      </c>
      <c r="Q5693">
        <v>0</v>
      </c>
      <c r="R5693" t="e">
        <v>#DIV/0!</v>
      </c>
      <c r="S5693">
        <v>0</v>
      </c>
    </row>
    <row r="5694" spans="1:19" x14ac:dyDescent="0.2">
      <c r="A5694" t="s">
        <v>21996</v>
      </c>
      <c r="B5694" t="s">
        <v>21997</v>
      </c>
      <c r="C5694" t="s">
        <v>218</v>
      </c>
      <c r="D5694" t="s">
        <v>1002</v>
      </c>
      <c r="E5694" s="23">
        <v>42644</v>
      </c>
      <c r="F5694">
        <v>0</v>
      </c>
      <c r="G5694">
        <v>0</v>
      </c>
      <c r="H5694" t="e">
        <v>#DIV/0!</v>
      </c>
      <c r="I5694">
        <v>2</v>
      </c>
      <c r="J5694">
        <v>0</v>
      </c>
      <c r="K5694" t="e">
        <v>#DIV/0!</v>
      </c>
      <c r="L5694">
        <v>0</v>
      </c>
      <c r="M5694" t="e">
        <v>#DIV/0!</v>
      </c>
      <c r="N5694">
        <v>2</v>
      </c>
      <c r="P5694">
        <v>0</v>
      </c>
      <c r="Q5694">
        <v>0</v>
      </c>
      <c r="R5694" t="e">
        <v>#DIV/0!</v>
      </c>
      <c r="S5694">
        <v>0</v>
      </c>
    </row>
    <row r="5695" spans="1:19" x14ac:dyDescent="0.2">
      <c r="A5695" t="s">
        <v>22173</v>
      </c>
      <c r="B5695" t="s">
        <v>22174</v>
      </c>
      <c r="C5695" t="s">
        <v>219</v>
      </c>
      <c r="D5695" t="s">
        <v>1002</v>
      </c>
      <c r="E5695" s="23">
        <v>42644</v>
      </c>
      <c r="F5695">
        <v>0</v>
      </c>
      <c r="G5695">
        <v>0</v>
      </c>
      <c r="H5695" t="e">
        <v>#DIV/0!</v>
      </c>
      <c r="I5695">
        <v>0</v>
      </c>
      <c r="J5695">
        <v>0</v>
      </c>
      <c r="K5695" t="e">
        <v>#DIV/0!</v>
      </c>
      <c r="L5695">
        <v>0</v>
      </c>
      <c r="M5695" t="e">
        <v>#DIV/0!</v>
      </c>
      <c r="N5695">
        <v>0</v>
      </c>
      <c r="P5695">
        <v>0</v>
      </c>
      <c r="Q5695">
        <v>0</v>
      </c>
      <c r="R5695" t="e">
        <v>#DIV/0!</v>
      </c>
      <c r="S5695">
        <v>0</v>
      </c>
    </row>
    <row r="5696" spans="1:19" x14ac:dyDescent="0.2">
      <c r="A5696" t="s">
        <v>11090</v>
      </c>
      <c r="B5696" t="s">
        <v>11091</v>
      </c>
      <c r="C5696" t="s">
        <v>228</v>
      </c>
      <c r="D5696" t="s">
        <v>1000</v>
      </c>
      <c r="E5696" s="23">
        <v>42675</v>
      </c>
      <c r="F5696">
        <v>0.5</v>
      </c>
      <c r="G5696">
        <v>0.5</v>
      </c>
      <c r="H5696">
        <v>1</v>
      </c>
      <c r="I5696">
        <v>8</v>
      </c>
      <c r="J5696">
        <v>2.5</v>
      </c>
      <c r="K5696">
        <v>3.2</v>
      </c>
      <c r="L5696">
        <v>2.5</v>
      </c>
      <c r="M5696">
        <v>1</v>
      </c>
      <c r="N5696">
        <v>8</v>
      </c>
      <c r="P5696">
        <v>0</v>
      </c>
      <c r="Q5696">
        <v>1</v>
      </c>
      <c r="R5696">
        <v>0</v>
      </c>
      <c r="S5696">
        <v>0</v>
      </c>
    </row>
    <row r="5697" spans="1:19" x14ac:dyDescent="0.2">
      <c r="A5697" t="s">
        <v>9343</v>
      </c>
      <c r="B5697" t="s">
        <v>9344</v>
      </c>
      <c r="C5697" t="s">
        <v>211</v>
      </c>
      <c r="D5697" t="s">
        <v>1000</v>
      </c>
      <c r="E5697" s="23">
        <v>42675</v>
      </c>
      <c r="F5697">
        <v>2</v>
      </c>
      <c r="G5697">
        <v>4</v>
      </c>
      <c r="H5697">
        <v>0.5</v>
      </c>
      <c r="I5697">
        <v>20</v>
      </c>
      <c r="J5697">
        <v>18</v>
      </c>
      <c r="K5697">
        <v>1.1111111111111112</v>
      </c>
      <c r="L5697">
        <v>42</v>
      </c>
      <c r="M5697">
        <v>0.42857142857142855</v>
      </c>
      <c r="N5697">
        <v>16</v>
      </c>
      <c r="P5697">
        <v>1</v>
      </c>
      <c r="Q5697">
        <v>5</v>
      </c>
      <c r="R5697">
        <v>0.2</v>
      </c>
      <c r="S5697">
        <v>4</v>
      </c>
    </row>
    <row r="5698" spans="1:19" x14ac:dyDescent="0.2">
      <c r="A5698" t="s">
        <v>8504</v>
      </c>
      <c r="B5698" t="s">
        <v>8505</v>
      </c>
      <c r="C5698" t="s">
        <v>213</v>
      </c>
      <c r="D5698" t="s">
        <v>1000</v>
      </c>
      <c r="E5698" s="23">
        <v>42675</v>
      </c>
      <c r="F5698">
        <v>2</v>
      </c>
      <c r="G5698">
        <v>3</v>
      </c>
      <c r="H5698">
        <v>0.66666666666666663</v>
      </c>
      <c r="I5698">
        <v>14</v>
      </c>
      <c r="J5698">
        <v>18</v>
      </c>
      <c r="K5698">
        <v>0.77777777777777779</v>
      </c>
      <c r="L5698">
        <v>25</v>
      </c>
      <c r="M5698">
        <v>0.72</v>
      </c>
      <c r="N5698">
        <v>13</v>
      </c>
      <c r="P5698">
        <v>0</v>
      </c>
      <c r="Q5698">
        <v>0</v>
      </c>
      <c r="R5698" t="e">
        <v>#DIV/0!</v>
      </c>
      <c r="S5698">
        <v>1</v>
      </c>
    </row>
    <row r="5699" spans="1:19" x14ac:dyDescent="0.2">
      <c r="A5699" t="s">
        <v>5080</v>
      </c>
      <c r="B5699" t="s">
        <v>5081</v>
      </c>
      <c r="C5699" t="s">
        <v>229</v>
      </c>
      <c r="D5699" t="s">
        <v>1000</v>
      </c>
      <c r="E5699" s="23">
        <v>42675</v>
      </c>
      <c r="F5699">
        <v>1</v>
      </c>
      <c r="G5699">
        <v>1</v>
      </c>
      <c r="H5699">
        <v>1</v>
      </c>
      <c r="I5699">
        <v>8</v>
      </c>
      <c r="J5699">
        <v>5</v>
      </c>
      <c r="K5699">
        <v>1.6</v>
      </c>
      <c r="L5699">
        <v>5</v>
      </c>
      <c r="M5699">
        <v>1</v>
      </c>
      <c r="N5699">
        <v>5</v>
      </c>
      <c r="P5699">
        <v>0</v>
      </c>
      <c r="Q5699">
        <v>2</v>
      </c>
      <c r="R5699">
        <v>0</v>
      </c>
      <c r="S5699">
        <v>3</v>
      </c>
    </row>
    <row r="5700" spans="1:19" x14ac:dyDescent="0.2">
      <c r="A5700" t="s">
        <v>13229</v>
      </c>
      <c r="B5700" t="s">
        <v>13141</v>
      </c>
      <c r="C5700" t="s">
        <v>1051</v>
      </c>
      <c r="D5700" t="s">
        <v>1002</v>
      </c>
      <c r="E5700" s="23">
        <v>42675</v>
      </c>
      <c r="F5700">
        <v>1</v>
      </c>
      <c r="G5700">
        <v>3</v>
      </c>
      <c r="H5700">
        <v>0.33333333333333331</v>
      </c>
      <c r="I5700">
        <v>2</v>
      </c>
      <c r="J5700">
        <v>5</v>
      </c>
      <c r="K5700">
        <v>0.4</v>
      </c>
      <c r="L5700">
        <v>15</v>
      </c>
      <c r="M5700">
        <v>0.33333333333333331</v>
      </c>
      <c r="N5700">
        <v>2</v>
      </c>
      <c r="P5700">
        <v>0</v>
      </c>
      <c r="Q5700">
        <v>0</v>
      </c>
      <c r="R5700" t="e">
        <v>#DIV/0!</v>
      </c>
      <c r="S5700">
        <v>0</v>
      </c>
    </row>
    <row r="5701" spans="1:19" x14ac:dyDescent="0.2">
      <c r="A5701" t="s">
        <v>5704</v>
      </c>
      <c r="B5701" t="s">
        <v>5705</v>
      </c>
      <c r="C5701" t="s">
        <v>1047</v>
      </c>
      <c r="D5701" t="s">
        <v>1000</v>
      </c>
      <c r="E5701" s="23">
        <v>42675</v>
      </c>
      <c r="F5701">
        <v>7</v>
      </c>
      <c r="G5701">
        <v>8</v>
      </c>
      <c r="H5701">
        <v>0.875</v>
      </c>
      <c r="I5701">
        <v>27</v>
      </c>
      <c r="J5701">
        <v>35</v>
      </c>
      <c r="K5701">
        <v>0.77142857142857146</v>
      </c>
      <c r="L5701">
        <v>40</v>
      </c>
      <c r="M5701">
        <v>0.875</v>
      </c>
      <c r="N5701">
        <v>27</v>
      </c>
      <c r="P5701">
        <v>1</v>
      </c>
      <c r="Q5701">
        <v>1</v>
      </c>
      <c r="R5701">
        <v>1</v>
      </c>
      <c r="S5701">
        <v>0</v>
      </c>
    </row>
    <row r="5702" spans="1:19" x14ac:dyDescent="0.2">
      <c r="A5702" t="s">
        <v>10581</v>
      </c>
      <c r="B5702" t="s">
        <v>10582</v>
      </c>
      <c r="C5702" t="s">
        <v>205</v>
      </c>
      <c r="D5702" t="s">
        <v>1000</v>
      </c>
      <c r="E5702" s="23">
        <v>42675</v>
      </c>
      <c r="F5702">
        <v>0</v>
      </c>
      <c r="G5702">
        <v>0</v>
      </c>
      <c r="H5702" t="e">
        <v>#DIV/0!</v>
      </c>
      <c r="I5702">
        <v>0</v>
      </c>
      <c r="J5702">
        <v>0</v>
      </c>
      <c r="K5702" t="e">
        <v>#DIV/0!</v>
      </c>
      <c r="L5702">
        <v>0</v>
      </c>
      <c r="M5702" t="e">
        <v>#DIV/0!</v>
      </c>
      <c r="N5702">
        <v>0</v>
      </c>
      <c r="P5702">
        <v>0</v>
      </c>
      <c r="Q5702">
        <v>0</v>
      </c>
      <c r="R5702" t="e">
        <v>#DIV/0!</v>
      </c>
      <c r="S5702">
        <v>0</v>
      </c>
    </row>
    <row r="5703" spans="1:19" x14ac:dyDescent="0.2">
      <c r="A5703" t="s">
        <v>8928</v>
      </c>
      <c r="B5703" t="s">
        <v>8929</v>
      </c>
      <c r="C5703" t="s">
        <v>210</v>
      </c>
      <c r="D5703" t="s">
        <v>1000</v>
      </c>
      <c r="E5703" s="23">
        <v>42675</v>
      </c>
      <c r="F5703">
        <v>3</v>
      </c>
      <c r="G5703">
        <v>3</v>
      </c>
      <c r="H5703">
        <v>1</v>
      </c>
      <c r="I5703">
        <v>12</v>
      </c>
      <c r="J5703">
        <v>21</v>
      </c>
      <c r="K5703">
        <v>0.5714285714285714</v>
      </c>
      <c r="L5703">
        <v>21</v>
      </c>
      <c r="M5703">
        <v>1</v>
      </c>
      <c r="N5703">
        <v>9</v>
      </c>
      <c r="O5703">
        <v>1.175</v>
      </c>
      <c r="P5703">
        <v>1</v>
      </c>
      <c r="Q5703">
        <v>2</v>
      </c>
      <c r="R5703">
        <v>0.5</v>
      </c>
      <c r="S5703">
        <v>3</v>
      </c>
    </row>
    <row r="5704" spans="1:19" x14ac:dyDescent="0.2">
      <c r="A5704" t="s">
        <v>6123</v>
      </c>
      <c r="B5704" t="s">
        <v>6124</v>
      </c>
      <c r="C5704" t="s">
        <v>215</v>
      </c>
      <c r="D5704" t="s">
        <v>1000</v>
      </c>
      <c r="E5704" s="23">
        <v>42675</v>
      </c>
      <c r="F5704">
        <v>7</v>
      </c>
      <c r="G5704">
        <v>7</v>
      </c>
      <c r="H5704">
        <v>1</v>
      </c>
      <c r="I5704">
        <v>28</v>
      </c>
      <c r="J5704">
        <v>45</v>
      </c>
      <c r="K5704">
        <v>0.62222222222222223</v>
      </c>
      <c r="L5704">
        <v>45</v>
      </c>
      <c r="M5704">
        <v>1</v>
      </c>
      <c r="N5704">
        <v>24</v>
      </c>
      <c r="O5704">
        <v>0.97499999999999998</v>
      </c>
      <c r="P5704">
        <v>8</v>
      </c>
      <c r="Q5704">
        <v>10</v>
      </c>
      <c r="R5704">
        <v>0.8</v>
      </c>
      <c r="S5704">
        <v>4</v>
      </c>
    </row>
    <row r="5705" spans="1:19" x14ac:dyDescent="0.2">
      <c r="A5705" t="s">
        <v>3423</v>
      </c>
      <c r="B5705" t="s">
        <v>3424</v>
      </c>
      <c r="C5705" t="s">
        <v>221</v>
      </c>
      <c r="D5705" t="s">
        <v>1000</v>
      </c>
      <c r="E5705" s="23">
        <v>42675</v>
      </c>
      <c r="F5705">
        <v>4</v>
      </c>
      <c r="G5705">
        <v>8</v>
      </c>
      <c r="H5705">
        <v>0.5</v>
      </c>
      <c r="I5705">
        <v>12</v>
      </c>
      <c r="J5705">
        <v>10</v>
      </c>
      <c r="K5705">
        <v>1.2</v>
      </c>
      <c r="L5705">
        <v>24</v>
      </c>
      <c r="M5705">
        <v>0.41666666666666669</v>
      </c>
      <c r="N5705">
        <v>9</v>
      </c>
      <c r="P5705">
        <v>4</v>
      </c>
      <c r="Q5705">
        <v>4</v>
      </c>
      <c r="R5705">
        <v>1</v>
      </c>
      <c r="S5705">
        <v>3</v>
      </c>
    </row>
    <row r="5706" spans="1:19" x14ac:dyDescent="0.2">
      <c r="A5706" t="s">
        <v>3248</v>
      </c>
      <c r="B5706" t="s">
        <v>3249</v>
      </c>
      <c r="C5706" t="s">
        <v>222</v>
      </c>
      <c r="D5706" t="s">
        <v>1000</v>
      </c>
      <c r="E5706" s="23">
        <v>42675</v>
      </c>
      <c r="F5706">
        <v>3</v>
      </c>
      <c r="G5706">
        <v>4</v>
      </c>
      <c r="H5706">
        <v>0.75</v>
      </c>
      <c r="I5706">
        <v>2</v>
      </c>
      <c r="J5706">
        <v>6</v>
      </c>
      <c r="K5706">
        <v>0.33333333333333331</v>
      </c>
      <c r="L5706">
        <v>8</v>
      </c>
      <c r="M5706">
        <v>0.75</v>
      </c>
      <c r="N5706">
        <v>2</v>
      </c>
      <c r="O5706">
        <v>0.76300000000000001</v>
      </c>
      <c r="P5706">
        <v>0</v>
      </c>
      <c r="Q5706">
        <v>0</v>
      </c>
      <c r="R5706" t="e">
        <v>#DIV/0!</v>
      </c>
      <c r="S5706">
        <v>0</v>
      </c>
    </row>
    <row r="5707" spans="1:19" x14ac:dyDescent="0.2">
      <c r="A5707" t="s">
        <v>7293</v>
      </c>
      <c r="B5707" t="s">
        <v>7294</v>
      </c>
      <c r="C5707" t="s">
        <v>1052</v>
      </c>
      <c r="D5707" t="s">
        <v>1000</v>
      </c>
      <c r="E5707" s="23">
        <v>42675</v>
      </c>
      <c r="F5707">
        <v>5</v>
      </c>
      <c r="G5707">
        <v>5</v>
      </c>
      <c r="H5707">
        <v>1</v>
      </c>
      <c r="I5707">
        <v>18</v>
      </c>
      <c r="J5707">
        <v>24</v>
      </c>
      <c r="K5707">
        <v>0.75</v>
      </c>
      <c r="L5707">
        <v>24</v>
      </c>
      <c r="M5707">
        <v>1</v>
      </c>
      <c r="N5707">
        <v>15</v>
      </c>
      <c r="P5707">
        <v>0</v>
      </c>
      <c r="Q5707">
        <v>1</v>
      </c>
      <c r="R5707">
        <v>0</v>
      </c>
      <c r="S5707">
        <v>3</v>
      </c>
    </row>
    <row r="5708" spans="1:19" x14ac:dyDescent="0.2">
      <c r="A5708" t="s">
        <v>5285</v>
      </c>
      <c r="B5708" t="s">
        <v>5286</v>
      </c>
      <c r="C5708" t="s">
        <v>1053</v>
      </c>
      <c r="D5708" t="s">
        <v>1000</v>
      </c>
      <c r="E5708" s="23">
        <v>42675</v>
      </c>
      <c r="F5708">
        <v>5</v>
      </c>
      <c r="G5708">
        <v>5</v>
      </c>
      <c r="H5708">
        <v>1</v>
      </c>
      <c r="I5708">
        <v>14</v>
      </c>
      <c r="J5708">
        <v>25</v>
      </c>
      <c r="K5708">
        <v>0.56000000000000005</v>
      </c>
      <c r="L5708">
        <v>25</v>
      </c>
      <c r="M5708">
        <v>1</v>
      </c>
      <c r="N5708">
        <v>14</v>
      </c>
      <c r="P5708">
        <v>0</v>
      </c>
      <c r="Q5708">
        <v>0</v>
      </c>
      <c r="R5708" t="e">
        <v>#DIV/0!</v>
      </c>
      <c r="S5708">
        <v>0</v>
      </c>
    </row>
    <row r="5709" spans="1:19" x14ac:dyDescent="0.2">
      <c r="A5709" t="s">
        <v>12284</v>
      </c>
      <c r="B5709" t="s">
        <v>12285</v>
      </c>
      <c r="C5709" t="s">
        <v>200</v>
      </c>
      <c r="D5709" t="s">
        <v>1000</v>
      </c>
      <c r="E5709" s="23">
        <v>42675</v>
      </c>
      <c r="F5709">
        <v>4</v>
      </c>
      <c r="G5709">
        <v>5</v>
      </c>
      <c r="H5709">
        <v>0.8</v>
      </c>
      <c r="I5709">
        <v>8</v>
      </c>
      <c r="J5709">
        <v>20</v>
      </c>
      <c r="K5709">
        <v>0.4</v>
      </c>
      <c r="L5709">
        <v>25</v>
      </c>
      <c r="M5709">
        <v>0.8</v>
      </c>
      <c r="N5709">
        <v>8</v>
      </c>
      <c r="P5709">
        <v>1</v>
      </c>
      <c r="Q5709">
        <v>1</v>
      </c>
      <c r="R5709">
        <v>1</v>
      </c>
      <c r="S5709">
        <v>0</v>
      </c>
    </row>
    <row r="5710" spans="1:19" x14ac:dyDescent="0.2">
      <c r="A5710" t="s">
        <v>10405</v>
      </c>
      <c r="B5710" t="s">
        <v>10406</v>
      </c>
      <c r="C5710" t="s">
        <v>204</v>
      </c>
      <c r="D5710" t="s">
        <v>1000</v>
      </c>
      <c r="E5710" s="23">
        <v>42675</v>
      </c>
      <c r="F5710">
        <v>1</v>
      </c>
      <c r="G5710">
        <v>5</v>
      </c>
      <c r="H5710">
        <v>0.2</v>
      </c>
      <c r="I5710">
        <v>3</v>
      </c>
      <c r="J5710">
        <v>5</v>
      </c>
      <c r="K5710">
        <v>0.6</v>
      </c>
      <c r="L5710">
        <v>25</v>
      </c>
      <c r="M5710">
        <v>0.2</v>
      </c>
      <c r="N5710">
        <v>3</v>
      </c>
      <c r="P5710">
        <v>0</v>
      </c>
      <c r="Q5710">
        <v>0</v>
      </c>
      <c r="R5710" t="e">
        <v>#DIV/0!</v>
      </c>
      <c r="S5710">
        <v>0</v>
      </c>
    </row>
    <row r="5711" spans="1:19" x14ac:dyDescent="0.2">
      <c r="A5711" t="s">
        <v>8753</v>
      </c>
      <c r="B5711" t="s">
        <v>8754</v>
      </c>
      <c r="C5711" t="s">
        <v>208</v>
      </c>
      <c r="D5711" t="s">
        <v>1000</v>
      </c>
      <c r="E5711" s="23">
        <v>42675</v>
      </c>
      <c r="F5711">
        <v>3</v>
      </c>
      <c r="G5711">
        <v>2</v>
      </c>
      <c r="H5711">
        <v>1.5</v>
      </c>
      <c r="I5711">
        <v>14</v>
      </c>
      <c r="J5711">
        <v>15</v>
      </c>
      <c r="K5711">
        <v>0.93333333333333335</v>
      </c>
      <c r="L5711">
        <v>10</v>
      </c>
      <c r="M5711">
        <v>1.5</v>
      </c>
      <c r="N5711">
        <v>14</v>
      </c>
      <c r="P5711">
        <v>3</v>
      </c>
      <c r="Q5711">
        <v>3</v>
      </c>
      <c r="R5711">
        <v>1</v>
      </c>
      <c r="S5711">
        <v>0</v>
      </c>
    </row>
    <row r="5712" spans="1:19" x14ac:dyDescent="0.2">
      <c r="A5712" t="s">
        <v>6547</v>
      </c>
      <c r="B5712" t="s">
        <v>6548</v>
      </c>
      <c r="C5712" t="s">
        <v>316</v>
      </c>
      <c r="D5712" t="s">
        <v>1000</v>
      </c>
      <c r="E5712" s="23">
        <v>42675</v>
      </c>
      <c r="F5712">
        <v>4</v>
      </c>
      <c r="G5712">
        <v>6</v>
      </c>
      <c r="H5712">
        <v>0.66666666666666663</v>
      </c>
      <c r="I5712">
        <v>9</v>
      </c>
      <c r="J5712">
        <v>12</v>
      </c>
      <c r="K5712">
        <v>0.75</v>
      </c>
      <c r="L5712">
        <v>18</v>
      </c>
      <c r="M5712">
        <v>0.66666666666666663</v>
      </c>
      <c r="N5712">
        <v>9</v>
      </c>
      <c r="P5712">
        <v>1</v>
      </c>
      <c r="Q5712">
        <v>1</v>
      </c>
      <c r="R5712">
        <v>1</v>
      </c>
      <c r="S5712">
        <v>0</v>
      </c>
    </row>
    <row r="5713" spans="1:19" x14ac:dyDescent="0.2">
      <c r="A5713" t="s">
        <v>4140</v>
      </c>
      <c r="B5713" t="s">
        <v>4141</v>
      </c>
      <c r="C5713" t="s">
        <v>218</v>
      </c>
      <c r="D5713" t="s">
        <v>1000</v>
      </c>
      <c r="E5713" s="23">
        <v>42675</v>
      </c>
      <c r="F5713">
        <v>0</v>
      </c>
      <c r="G5713">
        <v>0</v>
      </c>
      <c r="H5713" t="e">
        <v>#DIV/0!</v>
      </c>
      <c r="I5713">
        <v>2</v>
      </c>
      <c r="J5713">
        <v>0</v>
      </c>
      <c r="K5713" t="e">
        <v>#DIV/0!</v>
      </c>
      <c r="L5713">
        <v>0</v>
      </c>
      <c r="M5713" t="e">
        <v>#DIV/0!</v>
      </c>
      <c r="N5713">
        <v>2</v>
      </c>
      <c r="P5713">
        <v>0</v>
      </c>
      <c r="Q5713">
        <v>0</v>
      </c>
      <c r="R5713" t="e">
        <v>#DIV/0!</v>
      </c>
      <c r="S5713">
        <v>0</v>
      </c>
    </row>
    <row r="5714" spans="1:19" x14ac:dyDescent="0.2">
      <c r="A5714" t="s">
        <v>12569</v>
      </c>
      <c r="B5714" t="s">
        <v>12570</v>
      </c>
      <c r="C5714" t="s">
        <v>202</v>
      </c>
      <c r="D5714" t="s">
        <v>1000</v>
      </c>
      <c r="E5714" s="23">
        <v>42675</v>
      </c>
      <c r="F5714">
        <v>12</v>
      </c>
      <c r="G5714">
        <v>9</v>
      </c>
      <c r="H5714">
        <v>1.3333333333333333</v>
      </c>
      <c r="I5714">
        <v>133</v>
      </c>
      <c r="J5714">
        <v>120</v>
      </c>
      <c r="K5714">
        <v>1.1083333333333334</v>
      </c>
      <c r="L5714">
        <v>90</v>
      </c>
      <c r="M5714">
        <v>1.3333333333333333</v>
      </c>
      <c r="N5714">
        <v>133</v>
      </c>
      <c r="P5714">
        <v>1</v>
      </c>
      <c r="Q5714">
        <v>1</v>
      </c>
      <c r="R5714">
        <v>1</v>
      </c>
      <c r="S5714">
        <v>0</v>
      </c>
    </row>
    <row r="5715" spans="1:19" x14ac:dyDescent="0.2">
      <c r="A5715" t="s">
        <v>12394</v>
      </c>
      <c r="B5715" t="s">
        <v>12395</v>
      </c>
      <c r="C5715" t="s">
        <v>347</v>
      </c>
      <c r="D5715" t="s">
        <v>1000</v>
      </c>
      <c r="E5715" s="23">
        <v>42675</v>
      </c>
      <c r="F5715">
        <v>2</v>
      </c>
      <c r="G5715">
        <v>5</v>
      </c>
      <c r="H5715">
        <v>0.4</v>
      </c>
      <c r="I5715">
        <v>13</v>
      </c>
      <c r="J5715">
        <v>8</v>
      </c>
      <c r="K5715">
        <v>1.625</v>
      </c>
      <c r="L5715">
        <v>18</v>
      </c>
      <c r="M5715">
        <v>0.44444444444444442</v>
      </c>
      <c r="N5715">
        <v>13</v>
      </c>
      <c r="P5715">
        <v>0</v>
      </c>
      <c r="Q5715">
        <v>0</v>
      </c>
      <c r="R5715" t="e">
        <v>#DIV/0!</v>
      </c>
      <c r="S5715">
        <v>0</v>
      </c>
    </row>
    <row r="5716" spans="1:19" x14ac:dyDescent="0.2">
      <c r="A5716" t="s">
        <v>9734</v>
      </c>
      <c r="B5716" t="s">
        <v>9735</v>
      </c>
      <c r="C5716" t="s">
        <v>224</v>
      </c>
      <c r="D5716" t="s">
        <v>1000</v>
      </c>
      <c r="E5716" s="23">
        <v>42675</v>
      </c>
      <c r="F5716">
        <v>6</v>
      </c>
      <c r="G5716">
        <v>6</v>
      </c>
      <c r="H5716">
        <v>1</v>
      </c>
      <c r="I5716">
        <v>74</v>
      </c>
      <c r="J5716">
        <v>90</v>
      </c>
      <c r="K5716">
        <v>0.82222222222222219</v>
      </c>
      <c r="L5716">
        <v>90</v>
      </c>
      <c r="M5716">
        <v>1</v>
      </c>
      <c r="N5716">
        <v>74</v>
      </c>
      <c r="P5716">
        <v>0</v>
      </c>
      <c r="Q5716">
        <v>0</v>
      </c>
      <c r="R5716" t="e">
        <v>#DIV/0!</v>
      </c>
      <c r="S5716">
        <v>0</v>
      </c>
    </row>
    <row r="5717" spans="1:19" x14ac:dyDescent="0.2">
      <c r="A5717" t="s">
        <v>9435</v>
      </c>
      <c r="B5717" t="s">
        <v>9436</v>
      </c>
      <c r="C5717" t="s">
        <v>345</v>
      </c>
      <c r="D5717" t="s">
        <v>1000</v>
      </c>
      <c r="E5717" s="23">
        <v>42675</v>
      </c>
      <c r="F5717">
        <v>5</v>
      </c>
      <c r="G5717">
        <v>5</v>
      </c>
      <c r="H5717">
        <v>1</v>
      </c>
      <c r="I5717">
        <v>10</v>
      </c>
      <c r="J5717">
        <v>30</v>
      </c>
      <c r="K5717">
        <v>0.33333333333333331</v>
      </c>
      <c r="L5717">
        <v>30</v>
      </c>
      <c r="M5717">
        <v>1</v>
      </c>
      <c r="N5717">
        <v>9</v>
      </c>
      <c r="P5717">
        <v>0</v>
      </c>
      <c r="Q5717">
        <v>0</v>
      </c>
      <c r="R5717" t="e">
        <v>#DIV/0!</v>
      </c>
      <c r="S5717">
        <v>1</v>
      </c>
    </row>
    <row r="5718" spans="1:19" x14ac:dyDescent="0.2">
      <c r="A5718" t="s">
        <v>7827</v>
      </c>
      <c r="B5718" t="s">
        <v>7828</v>
      </c>
      <c r="C5718" t="s">
        <v>226</v>
      </c>
      <c r="D5718" t="s">
        <v>1000</v>
      </c>
      <c r="E5718" s="23">
        <v>42675</v>
      </c>
      <c r="F5718">
        <v>4</v>
      </c>
      <c r="G5718">
        <v>7</v>
      </c>
      <c r="H5718">
        <v>0.5714285714285714</v>
      </c>
      <c r="I5718">
        <v>50</v>
      </c>
      <c r="J5718">
        <v>40</v>
      </c>
      <c r="K5718">
        <v>1.25</v>
      </c>
      <c r="L5718">
        <v>70</v>
      </c>
      <c r="M5718">
        <v>0.5714285714285714</v>
      </c>
      <c r="N5718">
        <v>50</v>
      </c>
      <c r="P5718">
        <v>0</v>
      </c>
      <c r="Q5718">
        <v>0</v>
      </c>
      <c r="R5718" t="e">
        <v>#DIV/0!</v>
      </c>
      <c r="S5718">
        <v>0</v>
      </c>
    </row>
    <row r="5719" spans="1:19" x14ac:dyDescent="0.2">
      <c r="A5719" t="s">
        <v>6897</v>
      </c>
      <c r="B5719" t="s">
        <v>6898</v>
      </c>
      <c r="C5719" t="s">
        <v>231</v>
      </c>
      <c r="D5719" t="s">
        <v>1000</v>
      </c>
      <c r="E5719" s="23">
        <v>42675</v>
      </c>
      <c r="F5719">
        <v>11</v>
      </c>
      <c r="G5719">
        <v>15</v>
      </c>
      <c r="H5719">
        <v>0.73333333333333328</v>
      </c>
      <c r="I5719">
        <v>108</v>
      </c>
      <c r="J5719">
        <v>126</v>
      </c>
      <c r="K5719">
        <v>0.8571428571428571</v>
      </c>
      <c r="L5719">
        <v>174</v>
      </c>
      <c r="M5719">
        <v>0.72413793103448276</v>
      </c>
      <c r="N5719">
        <v>104</v>
      </c>
      <c r="P5719">
        <v>0</v>
      </c>
      <c r="Q5719">
        <v>1</v>
      </c>
      <c r="R5719">
        <v>0</v>
      </c>
      <c r="S5719">
        <v>4</v>
      </c>
    </row>
    <row r="5720" spans="1:19" x14ac:dyDescent="0.2">
      <c r="A5720" t="s">
        <v>5948</v>
      </c>
      <c r="B5720" t="s">
        <v>5949</v>
      </c>
      <c r="C5720" t="s">
        <v>216</v>
      </c>
      <c r="D5720" t="s">
        <v>1000</v>
      </c>
      <c r="E5720" s="23">
        <v>42675</v>
      </c>
      <c r="F5720">
        <v>11</v>
      </c>
      <c r="G5720">
        <v>6</v>
      </c>
      <c r="H5720">
        <v>1.8333333333333333</v>
      </c>
      <c r="I5720">
        <v>69</v>
      </c>
      <c r="J5720">
        <v>110</v>
      </c>
      <c r="K5720">
        <v>0.62727272727272732</v>
      </c>
      <c r="L5720">
        <v>60</v>
      </c>
      <c r="M5720">
        <v>1.8333333333333333</v>
      </c>
      <c r="N5720">
        <v>68</v>
      </c>
      <c r="P5720">
        <v>0</v>
      </c>
      <c r="Q5720">
        <v>4</v>
      </c>
      <c r="R5720">
        <v>0</v>
      </c>
      <c r="S5720">
        <v>1</v>
      </c>
    </row>
    <row r="5721" spans="1:19" x14ac:dyDescent="0.2">
      <c r="A5721" t="s">
        <v>4555</v>
      </c>
      <c r="B5721" t="s">
        <v>4556</v>
      </c>
      <c r="C5721" t="s">
        <v>233</v>
      </c>
      <c r="D5721" t="s">
        <v>1000</v>
      </c>
      <c r="E5721" s="23">
        <v>42675</v>
      </c>
      <c r="F5721">
        <v>4</v>
      </c>
      <c r="G5721">
        <v>6</v>
      </c>
      <c r="H5721">
        <v>0.66666666666666663</v>
      </c>
      <c r="I5721">
        <v>76</v>
      </c>
      <c r="J5721">
        <v>40</v>
      </c>
      <c r="K5721">
        <v>1.9</v>
      </c>
      <c r="L5721">
        <v>60</v>
      </c>
      <c r="M5721">
        <v>0.66666666666666663</v>
      </c>
      <c r="N5721">
        <v>63</v>
      </c>
      <c r="P5721">
        <v>0</v>
      </c>
      <c r="Q5721">
        <v>0</v>
      </c>
      <c r="R5721" t="e">
        <v>#DIV/0!</v>
      </c>
      <c r="S5721">
        <v>13</v>
      </c>
    </row>
    <row r="5722" spans="1:19" x14ac:dyDescent="0.2">
      <c r="A5722" t="s">
        <v>3965</v>
      </c>
      <c r="B5722" t="s">
        <v>3966</v>
      </c>
      <c r="C5722" t="s">
        <v>219</v>
      </c>
      <c r="D5722" t="s">
        <v>1000</v>
      </c>
      <c r="E5722" s="23">
        <v>42675</v>
      </c>
      <c r="F5722">
        <v>0</v>
      </c>
      <c r="G5722">
        <v>0</v>
      </c>
      <c r="H5722" t="e">
        <v>#DIV/0!</v>
      </c>
      <c r="I5722">
        <v>0</v>
      </c>
      <c r="J5722">
        <v>0</v>
      </c>
      <c r="K5722" t="e">
        <v>#DIV/0!</v>
      </c>
      <c r="L5722">
        <v>0</v>
      </c>
      <c r="M5722" t="e">
        <v>#DIV/0!</v>
      </c>
      <c r="N5722">
        <v>0</v>
      </c>
      <c r="P5722">
        <v>0</v>
      </c>
      <c r="Q5722">
        <v>0</v>
      </c>
      <c r="R5722" t="e">
        <v>#DIV/0!</v>
      </c>
      <c r="S5722">
        <v>0</v>
      </c>
    </row>
    <row r="5723" spans="1:19" x14ac:dyDescent="0.2">
      <c r="A5723" t="s">
        <v>3694</v>
      </c>
      <c r="B5723" t="s">
        <v>3695</v>
      </c>
      <c r="C5723" t="s">
        <v>340</v>
      </c>
      <c r="D5723" t="s">
        <v>1000</v>
      </c>
      <c r="E5723" s="23">
        <v>42675</v>
      </c>
      <c r="F5723">
        <v>4</v>
      </c>
      <c r="G5723">
        <v>4</v>
      </c>
      <c r="H5723">
        <v>1</v>
      </c>
      <c r="I5723">
        <v>31</v>
      </c>
      <c r="J5723">
        <v>40</v>
      </c>
      <c r="K5723">
        <v>0.77500000000000002</v>
      </c>
      <c r="L5723">
        <v>40</v>
      </c>
      <c r="M5723">
        <v>1</v>
      </c>
      <c r="N5723">
        <v>29</v>
      </c>
      <c r="P5723">
        <v>7</v>
      </c>
      <c r="Q5723">
        <v>7</v>
      </c>
      <c r="R5723">
        <v>1</v>
      </c>
      <c r="S5723">
        <v>2</v>
      </c>
    </row>
    <row r="5724" spans="1:19" x14ac:dyDescent="0.2">
      <c r="A5724" t="s">
        <v>11246</v>
      </c>
      <c r="B5724" t="s">
        <v>11247</v>
      </c>
      <c r="C5724" t="s">
        <v>350</v>
      </c>
      <c r="D5724" t="s">
        <v>1000</v>
      </c>
      <c r="E5724" s="23">
        <v>42675</v>
      </c>
      <c r="F5724">
        <v>1</v>
      </c>
      <c r="G5724">
        <v>1</v>
      </c>
      <c r="H5724">
        <v>1</v>
      </c>
      <c r="I5724">
        <v>1</v>
      </c>
      <c r="J5724">
        <v>3</v>
      </c>
      <c r="K5724">
        <v>0.33333333333333331</v>
      </c>
      <c r="L5724">
        <v>3</v>
      </c>
      <c r="M5724">
        <v>1</v>
      </c>
      <c r="N5724">
        <v>1</v>
      </c>
      <c r="P5724">
        <v>0</v>
      </c>
      <c r="Q5724">
        <v>0</v>
      </c>
      <c r="R5724" t="e">
        <v>#DIV/0!</v>
      </c>
      <c r="S5724">
        <v>0</v>
      </c>
    </row>
    <row r="5725" spans="1:19" x14ac:dyDescent="0.2">
      <c r="A5725" t="s">
        <v>11248</v>
      </c>
      <c r="B5725" t="s">
        <v>11249</v>
      </c>
      <c r="C5725" t="s">
        <v>351</v>
      </c>
      <c r="D5725" t="s">
        <v>1000</v>
      </c>
      <c r="E5725" s="23">
        <v>42675</v>
      </c>
      <c r="F5725">
        <v>6</v>
      </c>
      <c r="G5725">
        <v>5</v>
      </c>
      <c r="H5725">
        <v>1.2</v>
      </c>
      <c r="I5725">
        <v>10</v>
      </c>
      <c r="J5725">
        <v>18</v>
      </c>
      <c r="K5725">
        <v>0.55555555555555558</v>
      </c>
      <c r="L5725">
        <v>15</v>
      </c>
      <c r="M5725">
        <v>1.2</v>
      </c>
      <c r="N5725">
        <v>10</v>
      </c>
      <c r="P5725">
        <v>0</v>
      </c>
      <c r="Q5725">
        <v>0</v>
      </c>
      <c r="R5725" t="e">
        <v>#DIV/0!</v>
      </c>
      <c r="S5725">
        <v>0</v>
      </c>
    </row>
    <row r="5726" spans="1:19" x14ac:dyDescent="0.2">
      <c r="A5726" t="s">
        <v>11164</v>
      </c>
      <c r="B5726" t="s">
        <v>11165</v>
      </c>
      <c r="C5726" t="s">
        <v>352</v>
      </c>
      <c r="D5726" t="s">
        <v>1000</v>
      </c>
      <c r="E5726" s="23">
        <v>42675</v>
      </c>
      <c r="F5726">
        <v>1</v>
      </c>
      <c r="G5726">
        <v>1</v>
      </c>
      <c r="H5726">
        <v>1</v>
      </c>
      <c r="I5726">
        <v>2</v>
      </c>
      <c r="J5726">
        <v>3</v>
      </c>
      <c r="K5726">
        <v>0.66666666666666663</v>
      </c>
      <c r="L5726">
        <v>3</v>
      </c>
      <c r="M5726">
        <v>1</v>
      </c>
      <c r="N5726">
        <v>2</v>
      </c>
      <c r="P5726">
        <v>0</v>
      </c>
      <c r="Q5726">
        <v>0</v>
      </c>
      <c r="R5726" t="e">
        <v>#DIV/0!</v>
      </c>
      <c r="S5726">
        <v>0</v>
      </c>
    </row>
    <row r="5727" spans="1:19" x14ac:dyDescent="0.2">
      <c r="A5727" t="s">
        <v>10165</v>
      </c>
      <c r="B5727" t="s">
        <v>10166</v>
      </c>
      <c r="C5727" t="s">
        <v>353</v>
      </c>
      <c r="D5727" t="s">
        <v>1000</v>
      </c>
      <c r="E5727" s="23">
        <v>42675</v>
      </c>
      <c r="F5727">
        <v>4</v>
      </c>
      <c r="G5727">
        <v>8</v>
      </c>
      <c r="H5727">
        <v>0.5</v>
      </c>
      <c r="I5727">
        <v>8</v>
      </c>
      <c r="J5727">
        <v>12</v>
      </c>
      <c r="K5727">
        <v>0.66666666666666663</v>
      </c>
      <c r="L5727">
        <v>24</v>
      </c>
      <c r="M5727">
        <v>0.5</v>
      </c>
      <c r="N5727">
        <v>8</v>
      </c>
      <c r="P5727">
        <v>0</v>
      </c>
      <c r="Q5727">
        <v>0</v>
      </c>
      <c r="R5727" t="e">
        <v>#DIV/0!</v>
      </c>
      <c r="S5727">
        <v>0</v>
      </c>
    </row>
    <row r="5728" spans="1:19" x14ac:dyDescent="0.2">
      <c r="A5728" t="s">
        <v>8578</v>
      </c>
      <c r="B5728" t="s">
        <v>8579</v>
      </c>
      <c r="C5728" t="s">
        <v>354</v>
      </c>
      <c r="D5728" t="s">
        <v>1000</v>
      </c>
      <c r="E5728" s="23">
        <v>42675</v>
      </c>
      <c r="F5728">
        <v>2</v>
      </c>
      <c r="G5728">
        <v>2</v>
      </c>
      <c r="H5728">
        <v>1</v>
      </c>
      <c r="I5728">
        <v>8</v>
      </c>
      <c r="J5728">
        <v>6</v>
      </c>
      <c r="K5728">
        <v>1.3333333333333333</v>
      </c>
      <c r="L5728">
        <v>6</v>
      </c>
      <c r="M5728">
        <v>1</v>
      </c>
      <c r="N5728">
        <v>8</v>
      </c>
      <c r="P5728">
        <v>0</v>
      </c>
      <c r="Q5728">
        <v>0</v>
      </c>
      <c r="R5728" t="e">
        <v>#DIV/0!</v>
      </c>
      <c r="S5728">
        <v>0</v>
      </c>
    </row>
    <row r="5729" spans="1:19" x14ac:dyDescent="0.2">
      <c r="A5729" t="s">
        <v>6372</v>
      </c>
      <c r="B5729" t="s">
        <v>6373</v>
      </c>
      <c r="C5729" t="s">
        <v>355</v>
      </c>
      <c r="D5729" t="s">
        <v>1000</v>
      </c>
      <c r="E5729" s="23">
        <v>42675</v>
      </c>
      <c r="F5729">
        <v>3</v>
      </c>
      <c r="G5729">
        <v>6</v>
      </c>
      <c r="H5729">
        <v>0.5</v>
      </c>
      <c r="I5729">
        <v>11</v>
      </c>
      <c r="J5729">
        <v>9</v>
      </c>
      <c r="K5729">
        <v>1.2222222222222223</v>
      </c>
      <c r="L5729">
        <v>18</v>
      </c>
      <c r="M5729">
        <v>0.5</v>
      </c>
      <c r="N5729">
        <v>11</v>
      </c>
      <c r="P5729">
        <v>0</v>
      </c>
      <c r="Q5729">
        <v>0</v>
      </c>
      <c r="R5729" t="e">
        <v>#DIV/0!</v>
      </c>
      <c r="S5729">
        <v>0</v>
      </c>
    </row>
    <row r="5730" spans="1:19" x14ac:dyDescent="0.2">
      <c r="A5730" t="s">
        <v>11693</v>
      </c>
      <c r="B5730" t="s">
        <v>11694</v>
      </c>
      <c r="C5730" t="s">
        <v>198</v>
      </c>
      <c r="D5730" t="s">
        <v>1002</v>
      </c>
      <c r="E5730" s="23">
        <v>42675</v>
      </c>
      <c r="F5730">
        <v>2</v>
      </c>
      <c r="G5730">
        <v>4</v>
      </c>
      <c r="H5730">
        <v>0.5</v>
      </c>
      <c r="I5730">
        <v>3</v>
      </c>
      <c r="J5730">
        <v>8</v>
      </c>
      <c r="K5730">
        <v>0.375</v>
      </c>
      <c r="L5730">
        <v>18</v>
      </c>
      <c r="M5730">
        <v>0.44444444444444442</v>
      </c>
      <c r="N5730">
        <v>3</v>
      </c>
      <c r="P5730">
        <v>0</v>
      </c>
      <c r="Q5730">
        <v>0</v>
      </c>
      <c r="R5730" t="e">
        <v>#DIV/0!</v>
      </c>
      <c r="S5730">
        <v>0</v>
      </c>
    </row>
    <row r="5731" spans="1:19" x14ac:dyDescent="0.2">
      <c r="A5731" t="s">
        <v>11695</v>
      </c>
      <c r="B5731" t="s">
        <v>11696</v>
      </c>
      <c r="C5731" t="s">
        <v>199</v>
      </c>
      <c r="D5731" t="s">
        <v>1002</v>
      </c>
      <c r="E5731" s="23">
        <v>42675</v>
      </c>
      <c r="F5731">
        <v>16</v>
      </c>
      <c r="G5731">
        <v>14</v>
      </c>
      <c r="H5731">
        <v>1.1428571428571428</v>
      </c>
      <c r="I5731">
        <v>141</v>
      </c>
      <c r="J5731">
        <v>140</v>
      </c>
      <c r="K5731">
        <v>1.0071428571428571</v>
      </c>
      <c r="L5731">
        <v>115</v>
      </c>
      <c r="M5731">
        <v>1.2173913043478262</v>
      </c>
      <c r="N5731">
        <v>141</v>
      </c>
      <c r="P5731">
        <v>2</v>
      </c>
      <c r="Q5731">
        <v>2</v>
      </c>
      <c r="R5731">
        <v>1</v>
      </c>
      <c r="S5731">
        <v>0</v>
      </c>
    </row>
    <row r="5732" spans="1:19" x14ac:dyDescent="0.2">
      <c r="A5732" t="s">
        <v>11697</v>
      </c>
      <c r="B5732" t="s">
        <v>11698</v>
      </c>
      <c r="C5732" t="s">
        <v>348</v>
      </c>
      <c r="D5732" t="s">
        <v>1002</v>
      </c>
      <c r="E5732" s="23">
        <v>42675</v>
      </c>
      <c r="F5732">
        <v>8</v>
      </c>
      <c r="G5732">
        <v>10</v>
      </c>
      <c r="H5732">
        <v>0.8</v>
      </c>
      <c r="I5732">
        <v>23</v>
      </c>
      <c r="J5732">
        <v>26</v>
      </c>
      <c r="K5732">
        <v>0.88461538461538458</v>
      </c>
      <c r="L5732">
        <v>33</v>
      </c>
      <c r="M5732">
        <v>0.78787878787878785</v>
      </c>
      <c r="N5732">
        <v>23</v>
      </c>
      <c r="P5732">
        <v>0</v>
      </c>
      <c r="Q5732">
        <v>0</v>
      </c>
      <c r="R5732" t="e">
        <v>#DIV/0!</v>
      </c>
      <c r="S5732">
        <v>0</v>
      </c>
    </row>
    <row r="5733" spans="1:19" x14ac:dyDescent="0.2">
      <c r="A5733" t="s">
        <v>11699</v>
      </c>
      <c r="B5733" t="s">
        <v>11700</v>
      </c>
      <c r="C5733" t="s">
        <v>357</v>
      </c>
      <c r="D5733" t="s">
        <v>1002</v>
      </c>
      <c r="E5733" s="23">
        <v>42675</v>
      </c>
      <c r="F5733">
        <v>1</v>
      </c>
      <c r="G5733">
        <v>1</v>
      </c>
      <c r="H5733">
        <v>1</v>
      </c>
      <c r="I5733">
        <v>2</v>
      </c>
      <c r="J5733">
        <v>3</v>
      </c>
      <c r="K5733">
        <v>0.66666666666666663</v>
      </c>
      <c r="L5733">
        <v>3</v>
      </c>
      <c r="M5733">
        <v>1</v>
      </c>
      <c r="N5733">
        <v>2</v>
      </c>
      <c r="P5733">
        <v>0</v>
      </c>
      <c r="Q5733">
        <v>0</v>
      </c>
      <c r="R5733" t="e">
        <v>#DIV/0!</v>
      </c>
      <c r="S5733">
        <v>0</v>
      </c>
    </row>
    <row r="5734" spans="1:19" x14ac:dyDescent="0.2">
      <c r="A5734" t="s">
        <v>10931</v>
      </c>
      <c r="B5734" t="s">
        <v>10932</v>
      </c>
      <c r="C5734" t="s">
        <v>227</v>
      </c>
      <c r="D5734" t="s">
        <v>1002</v>
      </c>
      <c r="E5734" s="23">
        <v>42675</v>
      </c>
      <c r="F5734">
        <v>0.5</v>
      </c>
      <c r="G5734">
        <v>0.5</v>
      </c>
      <c r="H5734">
        <v>1</v>
      </c>
      <c r="I5734">
        <v>8</v>
      </c>
      <c r="J5734">
        <v>2.5</v>
      </c>
      <c r="K5734">
        <v>3.2</v>
      </c>
      <c r="L5734">
        <v>2.5</v>
      </c>
      <c r="M5734">
        <v>1</v>
      </c>
      <c r="N5734">
        <v>8</v>
      </c>
      <c r="P5734">
        <v>0</v>
      </c>
      <c r="Q5734">
        <v>1</v>
      </c>
      <c r="R5734">
        <v>0</v>
      </c>
      <c r="S5734">
        <v>0</v>
      </c>
    </row>
    <row r="5735" spans="1:19" x14ac:dyDescent="0.2">
      <c r="A5735" t="s">
        <v>10756</v>
      </c>
      <c r="B5735" t="s">
        <v>10757</v>
      </c>
      <c r="C5735" t="s">
        <v>203</v>
      </c>
      <c r="D5735" t="s">
        <v>1002</v>
      </c>
      <c r="E5735" s="23">
        <v>42675</v>
      </c>
      <c r="F5735">
        <v>5</v>
      </c>
      <c r="G5735">
        <v>13</v>
      </c>
      <c r="H5735">
        <v>0.38461538461538464</v>
      </c>
      <c r="I5735">
        <v>11</v>
      </c>
      <c r="J5735">
        <v>17</v>
      </c>
      <c r="K5735">
        <v>0.6470588235294118</v>
      </c>
      <c r="L5735">
        <v>49</v>
      </c>
      <c r="M5735">
        <v>0.34693877551020408</v>
      </c>
      <c r="N5735">
        <v>11</v>
      </c>
      <c r="P5735">
        <v>0</v>
      </c>
      <c r="Q5735">
        <v>0</v>
      </c>
      <c r="R5735" t="e">
        <v>#DIV/0!</v>
      </c>
      <c r="S5735">
        <v>0</v>
      </c>
    </row>
    <row r="5736" spans="1:19" x14ac:dyDescent="0.2">
      <c r="A5736" t="s">
        <v>9909</v>
      </c>
      <c r="B5736" t="s">
        <v>9910</v>
      </c>
      <c r="C5736" t="s">
        <v>223</v>
      </c>
      <c r="D5736" t="s">
        <v>1002</v>
      </c>
      <c r="E5736" s="23">
        <v>42675</v>
      </c>
      <c r="F5736">
        <v>6</v>
      </c>
      <c r="G5736">
        <v>6</v>
      </c>
      <c r="H5736">
        <v>1</v>
      </c>
      <c r="I5736">
        <v>74</v>
      </c>
      <c r="J5736">
        <v>90</v>
      </c>
      <c r="K5736">
        <v>0.82222222222222219</v>
      </c>
      <c r="L5736">
        <v>90</v>
      </c>
      <c r="M5736">
        <v>1</v>
      </c>
      <c r="N5736">
        <v>74</v>
      </c>
      <c r="P5736">
        <v>0</v>
      </c>
      <c r="Q5736">
        <v>0</v>
      </c>
      <c r="R5736" t="e">
        <v>#DIV/0!</v>
      </c>
      <c r="S5736">
        <v>0</v>
      </c>
    </row>
    <row r="5737" spans="1:19" x14ac:dyDescent="0.2">
      <c r="A5737" t="s">
        <v>9527</v>
      </c>
      <c r="B5737" t="s">
        <v>9528</v>
      </c>
      <c r="C5737" t="s">
        <v>346</v>
      </c>
      <c r="D5737" t="s">
        <v>1002</v>
      </c>
      <c r="E5737" s="23">
        <v>42675</v>
      </c>
      <c r="F5737">
        <v>5</v>
      </c>
      <c r="G5737">
        <v>5</v>
      </c>
      <c r="H5737">
        <v>1</v>
      </c>
      <c r="I5737">
        <v>10</v>
      </c>
      <c r="J5737">
        <v>30</v>
      </c>
      <c r="K5737">
        <v>0.33333333333333331</v>
      </c>
      <c r="L5737">
        <v>30</v>
      </c>
      <c r="M5737">
        <v>1</v>
      </c>
      <c r="N5737">
        <v>9</v>
      </c>
      <c r="P5737">
        <v>0</v>
      </c>
      <c r="Q5737">
        <v>0</v>
      </c>
      <c r="R5737" t="e">
        <v>#DIV/0!</v>
      </c>
      <c r="S5737">
        <v>1</v>
      </c>
    </row>
    <row r="5738" spans="1:19" x14ac:dyDescent="0.2">
      <c r="A5738" t="s">
        <v>9168</v>
      </c>
      <c r="B5738" t="s">
        <v>9169</v>
      </c>
      <c r="C5738" t="s">
        <v>207</v>
      </c>
      <c r="D5738" t="s">
        <v>1002</v>
      </c>
      <c r="E5738" s="23">
        <v>42675</v>
      </c>
      <c r="F5738">
        <v>10</v>
      </c>
      <c r="G5738">
        <v>11</v>
      </c>
      <c r="H5738">
        <v>0.90909090909090906</v>
      </c>
      <c r="I5738">
        <v>54</v>
      </c>
      <c r="J5738">
        <v>60</v>
      </c>
      <c r="K5738">
        <v>0.9</v>
      </c>
      <c r="L5738">
        <v>79</v>
      </c>
      <c r="M5738">
        <v>0.759493670886076</v>
      </c>
      <c r="N5738">
        <v>47</v>
      </c>
      <c r="P5738">
        <v>5</v>
      </c>
      <c r="Q5738">
        <v>10</v>
      </c>
      <c r="R5738">
        <v>0.5</v>
      </c>
      <c r="S5738">
        <v>7</v>
      </c>
    </row>
    <row r="5739" spans="1:19" x14ac:dyDescent="0.2">
      <c r="A5739" t="s">
        <v>8329</v>
      </c>
      <c r="B5739" t="s">
        <v>8330</v>
      </c>
      <c r="C5739" t="s">
        <v>212</v>
      </c>
      <c r="D5739" t="s">
        <v>1002</v>
      </c>
      <c r="E5739" s="23">
        <v>42675</v>
      </c>
      <c r="F5739">
        <v>2</v>
      </c>
      <c r="G5739">
        <v>3</v>
      </c>
      <c r="H5739">
        <v>0.66666666666666663</v>
      </c>
      <c r="I5739">
        <v>14</v>
      </c>
      <c r="J5739">
        <v>18</v>
      </c>
      <c r="K5739">
        <v>0.77777777777777779</v>
      </c>
      <c r="L5739">
        <v>25</v>
      </c>
      <c r="M5739">
        <v>0.72</v>
      </c>
      <c r="N5739">
        <v>13</v>
      </c>
      <c r="P5739">
        <v>0</v>
      </c>
      <c r="Q5739">
        <v>0</v>
      </c>
      <c r="R5739" t="e">
        <v>#DIV/0!</v>
      </c>
      <c r="S5739">
        <v>1</v>
      </c>
    </row>
    <row r="5740" spans="1:19" x14ac:dyDescent="0.2">
      <c r="A5740" t="s">
        <v>8028</v>
      </c>
      <c r="B5740" t="s">
        <v>8029</v>
      </c>
      <c r="C5740" t="s">
        <v>225</v>
      </c>
      <c r="D5740" t="s">
        <v>1002</v>
      </c>
      <c r="E5740" s="23">
        <v>42675</v>
      </c>
      <c r="F5740">
        <v>4</v>
      </c>
      <c r="G5740">
        <v>7</v>
      </c>
      <c r="H5740">
        <v>0.5714285714285714</v>
      </c>
      <c r="I5740">
        <v>50</v>
      </c>
      <c r="J5740">
        <v>40</v>
      </c>
      <c r="K5740">
        <v>1.25</v>
      </c>
      <c r="L5740">
        <v>70</v>
      </c>
      <c r="M5740">
        <v>0.5714285714285714</v>
      </c>
      <c r="N5740">
        <v>50</v>
      </c>
      <c r="P5740">
        <v>0</v>
      </c>
      <c r="Q5740">
        <v>0</v>
      </c>
      <c r="R5740" t="e">
        <v>#DIV/0!</v>
      </c>
      <c r="S5740">
        <v>0</v>
      </c>
    </row>
    <row r="5741" spans="1:19" x14ac:dyDescent="0.2">
      <c r="A5741" t="s">
        <v>7640</v>
      </c>
      <c r="B5741" t="s">
        <v>7641</v>
      </c>
      <c r="C5741" t="s">
        <v>901</v>
      </c>
      <c r="D5741" t="s">
        <v>1000</v>
      </c>
      <c r="E5741" s="23">
        <v>42675</v>
      </c>
      <c r="F5741">
        <v>5</v>
      </c>
      <c r="G5741">
        <v>5</v>
      </c>
      <c r="H5741">
        <v>1</v>
      </c>
      <c r="I5741">
        <v>18</v>
      </c>
      <c r="J5741">
        <v>24</v>
      </c>
      <c r="K5741">
        <v>0.75</v>
      </c>
      <c r="L5741">
        <v>24</v>
      </c>
      <c r="M5741">
        <v>1</v>
      </c>
      <c r="N5741">
        <v>15</v>
      </c>
      <c r="P5741">
        <v>0</v>
      </c>
      <c r="Q5741">
        <v>1</v>
      </c>
      <c r="R5741">
        <v>0</v>
      </c>
      <c r="S5741">
        <v>3</v>
      </c>
    </row>
    <row r="5742" spans="1:19" x14ac:dyDescent="0.2">
      <c r="A5742" t="s">
        <v>7088</v>
      </c>
      <c r="B5742" t="s">
        <v>7089</v>
      </c>
      <c r="C5742" t="s">
        <v>232</v>
      </c>
      <c r="D5742" t="s">
        <v>1002</v>
      </c>
      <c r="E5742" s="23">
        <v>42675</v>
      </c>
      <c r="F5742">
        <v>11</v>
      </c>
      <c r="G5742">
        <v>15</v>
      </c>
      <c r="H5742">
        <v>0.73333333333333328</v>
      </c>
      <c r="I5742">
        <v>108</v>
      </c>
      <c r="J5742">
        <v>126</v>
      </c>
      <c r="K5742">
        <v>0.8571428571428571</v>
      </c>
      <c r="L5742">
        <v>174</v>
      </c>
      <c r="M5742">
        <v>0.72413793103448276</v>
      </c>
      <c r="N5742">
        <v>104</v>
      </c>
      <c r="P5742">
        <v>0</v>
      </c>
      <c r="Q5742">
        <v>1</v>
      </c>
      <c r="R5742">
        <v>0</v>
      </c>
      <c r="S5742">
        <v>4</v>
      </c>
    </row>
    <row r="5743" spans="1:19" x14ac:dyDescent="0.2">
      <c r="A5743" t="s">
        <v>6722</v>
      </c>
      <c r="B5743" t="s">
        <v>6723</v>
      </c>
      <c r="C5743" t="s">
        <v>317</v>
      </c>
      <c r="D5743" t="s">
        <v>1002</v>
      </c>
      <c r="E5743" s="23">
        <v>42675</v>
      </c>
      <c r="F5743">
        <v>7</v>
      </c>
      <c r="G5743">
        <v>12</v>
      </c>
      <c r="H5743">
        <v>0.58333333333333337</v>
      </c>
      <c r="I5743">
        <v>20</v>
      </c>
      <c r="J5743">
        <v>21</v>
      </c>
      <c r="K5743">
        <v>0.95238095238095233</v>
      </c>
      <c r="L5743">
        <v>36</v>
      </c>
      <c r="M5743">
        <v>0.58333333333333337</v>
      </c>
      <c r="N5743">
        <v>20</v>
      </c>
      <c r="P5743">
        <v>1</v>
      </c>
      <c r="Q5743">
        <v>1</v>
      </c>
      <c r="R5743">
        <v>1</v>
      </c>
      <c r="S5743">
        <v>0</v>
      </c>
    </row>
    <row r="5744" spans="1:19" x14ac:dyDescent="0.2">
      <c r="A5744" t="s">
        <v>6298</v>
      </c>
      <c r="B5744" t="s">
        <v>6299</v>
      </c>
      <c r="C5744" t="s">
        <v>214</v>
      </c>
      <c r="D5744" t="s">
        <v>1002</v>
      </c>
      <c r="E5744" s="23">
        <v>42675</v>
      </c>
      <c r="F5744">
        <v>18</v>
      </c>
      <c r="G5744">
        <v>13</v>
      </c>
      <c r="H5744">
        <v>1.3846153846153846</v>
      </c>
      <c r="I5744">
        <v>97</v>
      </c>
      <c r="J5744">
        <v>155</v>
      </c>
      <c r="K5744">
        <v>0.62580645161290327</v>
      </c>
      <c r="L5744">
        <v>105</v>
      </c>
      <c r="M5744">
        <v>1.4761904761904763</v>
      </c>
      <c r="N5744">
        <v>92</v>
      </c>
      <c r="P5744">
        <v>8</v>
      </c>
      <c r="Q5744">
        <v>14</v>
      </c>
      <c r="R5744">
        <v>0.5714285714285714</v>
      </c>
      <c r="S5744">
        <v>5</v>
      </c>
    </row>
    <row r="5745" spans="1:19" x14ac:dyDescent="0.2">
      <c r="A5745" t="s">
        <v>5520</v>
      </c>
      <c r="B5745" t="s">
        <v>5521</v>
      </c>
      <c r="C5745" t="s">
        <v>903</v>
      </c>
      <c r="D5745" t="s">
        <v>1000</v>
      </c>
      <c r="E5745" s="23">
        <v>42675</v>
      </c>
      <c r="F5745">
        <v>12</v>
      </c>
      <c r="G5745">
        <v>13</v>
      </c>
      <c r="H5745">
        <v>0.92307692307692313</v>
      </c>
      <c r="I5745">
        <v>41</v>
      </c>
      <c r="J5745">
        <v>60</v>
      </c>
      <c r="K5745">
        <v>0.68333333333333335</v>
      </c>
      <c r="L5745">
        <v>65</v>
      </c>
      <c r="M5745">
        <v>0.92307692307692313</v>
      </c>
      <c r="N5745">
        <v>41</v>
      </c>
      <c r="P5745">
        <v>1</v>
      </c>
      <c r="Q5745">
        <v>1</v>
      </c>
      <c r="R5745">
        <v>1</v>
      </c>
      <c r="S5745">
        <v>0</v>
      </c>
    </row>
    <row r="5746" spans="1:19" x14ac:dyDescent="0.2">
      <c r="A5746" t="s">
        <v>4905</v>
      </c>
      <c r="B5746" t="s">
        <v>4906</v>
      </c>
      <c r="C5746" t="s">
        <v>230</v>
      </c>
      <c r="D5746" t="s">
        <v>1002</v>
      </c>
      <c r="E5746" s="23">
        <v>42675</v>
      </c>
      <c r="F5746">
        <v>1</v>
      </c>
      <c r="G5746">
        <v>1</v>
      </c>
      <c r="H5746">
        <v>1</v>
      </c>
      <c r="I5746">
        <v>8</v>
      </c>
      <c r="J5746">
        <v>5</v>
      </c>
      <c r="K5746">
        <v>1.6</v>
      </c>
      <c r="L5746">
        <v>5</v>
      </c>
      <c r="M5746">
        <v>1</v>
      </c>
      <c r="N5746">
        <v>5</v>
      </c>
      <c r="P5746">
        <v>0</v>
      </c>
      <c r="Q5746">
        <v>2</v>
      </c>
      <c r="R5746">
        <v>0</v>
      </c>
      <c r="S5746">
        <v>3</v>
      </c>
    </row>
    <row r="5747" spans="1:19" x14ac:dyDescent="0.2">
      <c r="A5747" t="s">
        <v>4730</v>
      </c>
      <c r="B5747" t="s">
        <v>4731</v>
      </c>
      <c r="C5747" t="s">
        <v>234</v>
      </c>
      <c r="D5747" t="s">
        <v>1002</v>
      </c>
      <c r="E5747" s="23">
        <v>42675</v>
      </c>
      <c r="F5747">
        <v>4</v>
      </c>
      <c r="G5747">
        <v>6</v>
      </c>
      <c r="H5747">
        <v>0.66666666666666663</v>
      </c>
      <c r="I5747">
        <v>76</v>
      </c>
      <c r="J5747">
        <v>40</v>
      </c>
      <c r="K5747">
        <v>1.9</v>
      </c>
      <c r="L5747">
        <v>60</v>
      </c>
      <c r="M5747">
        <v>0.66666666666666663</v>
      </c>
      <c r="N5747">
        <v>63</v>
      </c>
      <c r="P5747">
        <v>0</v>
      </c>
      <c r="Q5747">
        <v>0</v>
      </c>
      <c r="R5747" t="e">
        <v>#DIV/0!</v>
      </c>
      <c r="S5747">
        <v>13</v>
      </c>
    </row>
    <row r="5748" spans="1:19" x14ac:dyDescent="0.2">
      <c r="A5748" t="s">
        <v>4380</v>
      </c>
      <c r="B5748" t="s">
        <v>4381</v>
      </c>
      <c r="C5748" t="s">
        <v>217</v>
      </c>
      <c r="D5748" t="s">
        <v>1002</v>
      </c>
      <c r="E5748" s="23">
        <v>42675</v>
      </c>
      <c r="F5748">
        <v>0</v>
      </c>
      <c r="G5748">
        <v>0</v>
      </c>
      <c r="H5748" t="e">
        <v>#DIV/0!</v>
      </c>
      <c r="I5748">
        <v>2</v>
      </c>
      <c r="J5748">
        <v>0</v>
      </c>
      <c r="K5748" t="e">
        <v>#DIV/0!</v>
      </c>
      <c r="L5748">
        <v>0</v>
      </c>
      <c r="M5748" t="e">
        <v>#DIV/0!</v>
      </c>
      <c r="N5748">
        <v>2</v>
      </c>
      <c r="P5748">
        <v>0</v>
      </c>
      <c r="Q5748">
        <v>0</v>
      </c>
      <c r="R5748" t="e">
        <v>#DIV/0!</v>
      </c>
      <c r="S5748">
        <v>0</v>
      </c>
    </row>
    <row r="5749" spans="1:19" x14ac:dyDescent="0.2">
      <c r="A5749" t="s">
        <v>3790</v>
      </c>
      <c r="B5749" t="s">
        <v>3791</v>
      </c>
      <c r="C5749" t="s">
        <v>342</v>
      </c>
      <c r="D5749" t="s">
        <v>1002</v>
      </c>
      <c r="E5749" s="23">
        <v>42675</v>
      </c>
      <c r="F5749">
        <v>4</v>
      </c>
      <c r="G5749">
        <v>4</v>
      </c>
      <c r="H5749">
        <v>1</v>
      </c>
      <c r="I5749">
        <v>31</v>
      </c>
      <c r="J5749">
        <v>40</v>
      </c>
      <c r="K5749">
        <v>0.77500000000000002</v>
      </c>
      <c r="L5749">
        <v>40</v>
      </c>
      <c r="M5749">
        <v>1</v>
      </c>
      <c r="N5749">
        <v>29</v>
      </c>
      <c r="P5749">
        <v>7</v>
      </c>
      <c r="Q5749">
        <v>7</v>
      </c>
      <c r="R5749">
        <v>1</v>
      </c>
      <c r="S5749">
        <v>2</v>
      </c>
    </row>
    <row r="5750" spans="1:19" x14ac:dyDescent="0.2">
      <c r="A5750" t="s">
        <v>3598</v>
      </c>
      <c r="B5750" t="s">
        <v>3599</v>
      </c>
      <c r="C5750" t="s">
        <v>220</v>
      </c>
      <c r="D5750" t="s">
        <v>1002</v>
      </c>
      <c r="E5750" s="23">
        <v>42675</v>
      </c>
      <c r="F5750">
        <v>7</v>
      </c>
      <c r="G5750">
        <v>12</v>
      </c>
      <c r="H5750">
        <v>0.58333333333333337</v>
      </c>
      <c r="I5750">
        <v>14</v>
      </c>
      <c r="J5750">
        <v>16</v>
      </c>
      <c r="K5750">
        <v>0.875</v>
      </c>
      <c r="L5750">
        <v>32</v>
      </c>
      <c r="M5750">
        <v>0.5</v>
      </c>
      <c r="N5750">
        <v>11</v>
      </c>
      <c r="P5750">
        <v>4</v>
      </c>
      <c r="Q5750">
        <v>4</v>
      </c>
      <c r="R5750">
        <v>1</v>
      </c>
      <c r="S5750">
        <v>3</v>
      </c>
    </row>
    <row r="5751" spans="1:19" x14ac:dyDescent="0.2">
      <c r="A5751" t="s">
        <v>3073</v>
      </c>
      <c r="B5751" t="s">
        <v>3074</v>
      </c>
      <c r="C5751" t="s">
        <v>242</v>
      </c>
      <c r="D5751" t="s">
        <v>1000</v>
      </c>
      <c r="E5751" s="23">
        <v>42675</v>
      </c>
      <c r="F5751">
        <v>5.5</v>
      </c>
      <c r="G5751">
        <v>8.5</v>
      </c>
      <c r="H5751">
        <v>0.6470588235294118</v>
      </c>
      <c r="I5751">
        <v>50</v>
      </c>
      <c r="J5751">
        <v>43.5</v>
      </c>
      <c r="K5751">
        <v>1.1494252873563218</v>
      </c>
      <c r="L5751">
        <v>74.5</v>
      </c>
      <c r="M5751">
        <v>0.58389261744966447</v>
      </c>
      <c r="N5751">
        <v>42</v>
      </c>
      <c r="P5751">
        <v>1</v>
      </c>
      <c r="Q5751">
        <v>8</v>
      </c>
      <c r="R5751">
        <v>0.125</v>
      </c>
      <c r="S5751">
        <v>8</v>
      </c>
    </row>
    <row r="5752" spans="1:19" x14ac:dyDescent="0.2">
      <c r="A5752" t="s">
        <v>2898</v>
      </c>
      <c r="B5752" t="s">
        <v>2899</v>
      </c>
      <c r="C5752" t="s">
        <v>2724</v>
      </c>
      <c r="D5752" t="s">
        <v>1000</v>
      </c>
      <c r="E5752" s="23">
        <v>42675</v>
      </c>
      <c r="F5752">
        <v>8</v>
      </c>
      <c r="G5752">
        <v>11</v>
      </c>
      <c r="H5752">
        <v>0.72727272727272729</v>
      </c>
      <c r="I5752">
        <v>29</v>
      </c>
      <c r="J5752">
        <v>40</v>
      </c>
      <c r="K5752">
        <v>0.72499999999999998</v>
      </c>
      <c r="L5752">
        <v>55</v>
      </c>
      <c r="M5752">
        <v>0.72727272727272729</v>
      </c>
      <c r="N5752">
        <v>29</v>
      </c>
      <c r="P5752">
        <v>1</v>
      </c>
      <c r="Q5752">
        <v>1</v>
      </c>
      <c r="R5752">
        <v>1</v>
      </c>
      <c r="S5752">
        <v>0</v>
      </c>
    </row>
    <row r="5753" spans="1:19" x14ac:dyDescent="0.2">
      <c r="A5753" t="s">
        <v>2653</v>
      </c>
      <c r="B5753" t="s">
        <v>2654</v>
      </c>
      <c r="C5753" t="s">
        <v>237</v>
      </c>
      <c r="D5753" t="s">
        <v>1000</v>
      </c>
      <c r="E5753" s="23">
        <v>42675</v>
      </c>
      <c r="F5753">
        <v>10</v>
      </c>
      <c r="G5753">
        <v>10</v>
      </c>
      <c r="H5753">
        <v>1</v>
      </c>
      <c r="I5753">
        <v>40</v>
      </c>
      <c r="J5753">
        <v>66</v>
      </c>
      <c r="K5753">
        <v>0.60606060606060608</v>
      </c>
      <c r="L5753">
        <v>66</v>
      </c>
      <c r="M5753">
        <v>1</v>
      </c>
      <c r="N5753">
        <v>33</v>
      </c>
      <c r="O5753">
        <v>1.075</v>
      </c>
      <c r="P5753">
        <v>9</v>
      </c>
      <c r="Q5753">
        <v>12</v>
      </c>
      <c r="R5753">
        <v>0.75</v>
      </c>
      <c r="S5753">
        <v>7</v>
      </c>
    </row>
    <row r="5754" spans="1:19" x14ac:dyDescent="0.2">
      <c r="A5754" t="s">
        <v>2478</v>
      </c>
      <c r="B5754" t="s">
        <v>2479</v>
      </c>
      <c r="C5754" t="s">
        <v>238</v>
      </c>
      <c r="D5754" t="s">
        <v>1000</v>
      </c>
      <c r="E5754" s="23">
        <v>42675</v>
      </c>
      <c r="F5754">
        <v>4</v>
      </c>
      <c r="G5754">
        <v>8</v>
      </c>
      <c r="H5754">
        <v>0.5</v>
      </c>
      <c r="I5754">
        <v>12</v>
      </c>
      <c r="J5754">
        <v>10</v>
      </c>
      <c r="K5754">
        <v>1.2</v>
      </c>
      <c r="L5754">
        <v>24</v>
      </c>
      <c r="M5754">
        <v>0.41666666666666669</v>
      </c>
      <c r="N5754">
        <v>9</v>
      </c>
      <c r="O5754" t="e">
        <v>#DIV/0!</v>
      </c>
      <c r="P5754">
        <v>4</v>
      </c>
      <c r="Q5754">
        <v>4</v>
      </c>
      <c r="R5754">
        <v>1</v>
      </c>
      <c r="S5754">
        <v>3</v>
      </c>
    </row>
    <row r="5755" spans="1:19" x14ac:dyDescent="0.2">
      <c r="A5755" t="s">
        <v>2305</v>
      </c>
      <c r="B5755" t="s">
        <v>2306</v>
      </c>
      <c r="C5755" t="s">
        <v>239</v>
      </c>
      <c r="D5755" t="s">
        <v>1000</v>
      </c>
      <c r="E5755" s="23">
        <v>42675</v>
      </c>
      <c r="F5755">
        <v>3</v>
      </c>
      <c r="G5755">
        <v>4</v>
      </c>
      <c r="H5755">
        <v>0.75</v>
      </c>
      <c r="I5755">
        <v>2</v>
      </c>
      <c r="J5755">
        <v>6</v>
      </c>
      <c r="K5755">
        <v>0.33333333333333331</v>
      </c>
      <c r="L5755">
        <v>8</v>
      </c>
      <c r="M5755">
        <v>0.75</v>
      </c>
      <c r="N5755">
        <v>2</v>
      </c>
      <c r="O5755">
        <v>0.76300000000000001</v>
      </c>
      <c r="P5755">
        <v>0</v>
      </c>
      <c r="Q5755">
        <v>0</v>
      </c>
      <c r="R5755" t="e">
        <v>#DIV/0!</v>
      </c>
      <c r="S5755">
        <v>0</v>
      </c>
    </row>
    <row r="5756" spans="1:19" x14ac:dyDescent="0.2">
      <c r="A5756" t="s">
        <v>2130</v>
      </c>
      <c r="B5756" t="s">
        <v>2131</v>
      </c>
      <c r="C5756" t="s">
        <v>1988</v>
      </c>
      <c r="D5756" t="s">
        <v>1000</v>
      </c>
      <c r="E5756" s="23">
        <v>42675</v>
      </c>
      <c r="F5756">
        <v>10</v>
      </c>
      <c r="G5756">
        <v>10</v>
      </c>
      <c r="H5756">
        <v>1</v>
      </c>
      <c r="I5756">
        <v>32</v>
      </c>
      <c r="J5756">
        <v>49</v>
      </c>
      <c r="K5756">
        <v>0.65306122448979587</v>
      </c>
      <c r="L5756">
        <v>49</v>
      </c>
      <c r="M5756">
        <v>1</v>
      </c>
      <c r="N5756">
        <v>29</v>
      </c>
      <c r="P5756">
        <v>0</v>
      </c>
      <c r="Q5756">
        <v>1</v>
      </c>
      <c r="R5756">
        <v>0</v>
      </c>
      <c r="S5756">
        <v>3</v>
      </c>
    </row>
    <row r="5757" spans="1:19" x14ac:dyDescent="0.2">
      <c r="A5757" t="s">
        <v>1882</v>
      </c>
      <c r="B5757" t="s">
        <v>1883</v>
      </c>
      <c r="C5757" t="s">
        <v>240</v>
      </c>
      <c r="D5757" t="s">
        <v>1000</v>
      </c>
      <c r="E5757" s="23">
        <v>42675</v>
      </c>
      <c r="F5757">
        <v>12</v>
      </c>
      <c r="G5757">
        <v>18</v>
      </c>
      <c r="H5757">
        <v>0.66666666666666663</v>
      </c>
      <c r="I5757">
        <v>36</v>
      </c>
      <c r="J5757">
        <v>52</v>
      </c>
      <c r="K5757">
        <v>0.69230769230769229</v>
      </c>
      <c r="L5757">
        <v>78</v>
      </c>
      <c r="M5757">
        <v>0.66666666666666663</v>
      </c>
      <c r="N5757">
        <v>36</v>
      </c>
      <c r="P5757">
        <v>5</v>
      </c>
      <c r="Q5757">
        <v>5</v>
      </c>
      <c r="R5757">
        <v>1</v>
      </c>
      <c r="S5757">
        <v>0</v>
      </c>
    </row>
    <row r="5758" spans="1:19" x14ac:dyDescent="0.2">
      <c r="A5758" t="s">
        <v>1707</v>
      </c>
      <c r="B5758" t="s">
        <v>1708</v>
      </c>
      <c r="C5758" t="s">
        <v>241</v>
      </c>
      <c r="D5758" t="s">
        <v>1000</v>
      </c>
      <c r="E5758" s="23">
        <v>42675</v>
      </c>
      <c r="F5758">
        <v>59</v>
      </c>
      <c r="G5758">
        <v>63</v>
      </c>
      <c r="H5758">
        <v>0.93650793650793651</v>
      </c>
      <c r="I5758">
        <v>564</v>
      </c>
      <c r="J5758">
        <v>604</v>
      </c>
      <c r="K5758">
        <v>0.93377483443708609</v>
      </c>
      <c r="L5758">
        <v>632</v>
      </c>
      <c r="M5758">
        <v>0.95569620253164556</v>
      </c>
      <c r="N5758">
        <v>543</v>
      </c>
      <c r="P5758">
        <v>8</v>
      </c>
      <c r="Q5758">
        <v>13</v>
      </c>
      <c r="R5758">
        <v>0.61538461538461542</v>
      </c>
      <c r="S5758">
        <v>21</v>
      </c>
    </row>
    <row r="5759" spans="1:19" x14ac:dyDescent="0.2">
      <c r="A5759" t="s">
        <v>1532</v>
      </c>
      <c r="B5759" t="s">
        <v>1533</v>
      </c>
      <c r="C5759" t="s">
        <v>318</v>
      </c>
      <c r="D5759" t="s">
        <v>1000</v>
      </c>
      <c r="E5759" s="23">
        <v>42675</v>
      </c>
      <c r="F5759">
        <v>17</v>
      </c>
      <c r="G5759">
        <v>23</v>
      </c>
      <c r="H5759">
        <v>0.73913043478260865</v>
      </c>
      <c r="I5759">
        <v>40</v>
      </c>
      <c r="J5759">
        <v>51</v>
      </c>
      <c r="K5759">
        <v>0.78431372549019607</v>
      </c>
      <c r="L5759">
        <v>69</v>
      </c>
      <c r="M5759">
        <v>0.73913043478260865</v>
      </c>
      <c r="N5759">
        <v>40</v>
      </c>
      <c r="P5759">
        <v>0</v>
      </c>
      <c r="Q5759">
        <v>0</v>
      </c>
      <c r="R5759" t="e">
        <v>#DIV/0!</v>
      </c>
      <c r="S5759">
        <v>0</v>
      </c>
    </row>
    <row r="5760" spans="1:19" x14ac:dyDescent="0.2">
      <c r="A5760" t="s">
        <v>1116</v>
      </c>
      <c r="B5760" t="s">
        <v>1203</v>
      </c>
      <c r="C5760" t="s">
        <v>235</v>
      </c>
      <c r="D5760" t="s">
        <v>1002</v>
      </c>
      <c r="E5760" s="23">
        <v>42675</v>
      </c>
      <c r="F5760">
        <v>128.5</v>
      </c>
      <c r="G5760">
        <v>155.5</v>
      </c>
      <c r="H5760">
        <v>0.82636655948553051</v>
      </c>
      <c r="I5760">
        <v>804</v>
      </c>
      <c r="J5760">
        <v>921.5</v>
      </c>
      <c r="K5760">
        <v>0.87249050461204558</v>
      </c>
      <c r="L5760">
        <v>1055.5</v>
      </c>
      <c r="M5760">
        <v>0.87304594978683092</v>
      </c>
      <c r="N5760">
        <v>763</v>
      </c>
      <c r="P5760">
        <v>28</v>
      </c>
      <c r="Q5760">
        <v>44</v>
      </c>
      <c r="R5760">
        <v>0.63636363636363635</v>
      </c>
      <c r="S5760">
        <v>41</v>
      </c>
    </row>
    <row r="5761" spans="1:19" x14ac:dyDescent="0.2">
      <c r="A5761" t="s">
        <v>12082</v>
      </c>
      <c r="B5761" t="s">
        <v>12083</v>
      </c>
      <c r="C5761" t="s">
        <v>1051</v>
      </c>
      <c r="D5761" t="s">
        <v>1000</v>
      </c>
      <c r="E5761" s="23">
        <v>42675</v>
      </c>
      <c r="F5761">
        <v>1</v>
      </c>
      <c r="G5761">
        <v>3</v>
      </c>
      <c r="H5761">
        <v>0.33333333333333331</v>
      </c>
      <c r="I5761">
        <v>2</v>
      </c>
      <c r="J5761">
        <v>5</v>
      </c>
      <c r="K5761">
        <v>0.4</v>
      </c>
      <c r="L5761">
        <v>15</v>
      </c>
      <c r="M5761">
        <v>0.33333333333333331</v>
      </c>
      <c r="N5761">
        <v>2</v>
      </c>
      <c r="P5761">
        <v>0</v>
      </c>
      <c r="Q5761">
        <v>0</v>
      </c>
      <c r="R5761" t="e">
        <v>#DIV/0!</v>
      </c>
      <c r="S5761">
        <v>0</v>
      </c>
    </row>
    <row r="5762" spans="1:19" x14ac:dyDescent="0.2">
      <c r="A5762" t="s">
        <v>13271</v>
      </c>
      <c r="B5762" t="s">
        <v>13272</v>
      </c>
      <c r="C5762" t="s">
        <v>350</v>
      </c>
      <c r="D5762" t="s">
        <v>1002</v>
      </c>
      <c r="E5762" s="23">
        <v>42675</v>
      </c>
      <c r="F5762">
        <v>1</v>
      </c>
      <c r="G5762">
        <v>1</v>
      </c>
      <c r="H5762">
        <v>1</v>
      </c>
      <c r="I5762">
        <v>1</v>
      </c>
      <c r="J5762">
        <v>3</v>
      </c>
      <c r="K5762">
        <v>0.33333333333333331</v>
      </c>
      <c r="L5762">
        <v>3</v>
      </c>
      <c r="M5762">
        <v>1</v>
      </c>
      <c r="N5762">
        <v>1</v>
      </c>
      <c r="P5762">
        <v>0</v>
      </c>
      <c r="Q5762">
        <v>0</v>
      </c>
      <c r="R5762" t="e">
        <v>#DIV/0!</v>
      </c>
      <c r="S5762">
        <v>0</v>
      </c>
    </row>
    <row r="5763" spans="1:19" x14ac:dyDescent="0.2">
      <c r="A5763" t="s">
        <v>13448</v>
      </c>
      <c r="B5763" t="s">
        <v>13449</v>
      </c>
      <c r="C5763" t="s">
        <v>242</v>
      </c>
      <c r="D5763" t="s">
        <v>1002</v>
      </c>
      <c r="E5763" s="23">
        <v>42675</v>
      </c>
      <c r="F5763">
        <v>5.5</v>
      </c>
      <c r="G5763">
        <v>8.5</v>
      </c>
      <c r="H5763">
        <v>0.6470588235294118</v>
      </c>
      <c r="I5763">
        <v>50</v>
      </c>
      <c r="J5763">
        <v>43.5</v>
      </c>
      <c r="K5763">
        <v>1.1494252873563218</v>
      </c>
      <c r="L5763">
        <v>74.5</v>
      </c>
      <c r="M5763">
        <v>0.58389261744966447</v>
      </c>
      <c r="N5763">
        <v>42</v>
      </c>
      <c r="P5763">
        <v>1</v>
      </c>
      <c r="Q5763">
        <v>8</v>
      </c>
      <c r="R5763">
        <v>0.125</v>
      </c>
      <c r="S5763">
        <v>8</v>
      </c>
    </row>
    <row r="5764" spans="1:19" x14ac:dyDescent="0.2">
      <c r="A5764" t="s">
        <v>13625</v>
      </c>
      <c r="B5764" t="s">
        <v>13626</v>
      </c>
      <c r="C5764" t="s">
        <v>237</v>
      </c>
      <c r="D5764" t="s">
        <v>1002</v>
      </c>
      <c r="E5764" s="23">
        <v>42675</v>
      </c>
      <c r="F5764">
        <v>10</v>
      </c>
      <c r="G5764">
        <v>10</v>
      </c>
      <c r="H5764">
        <v>1</v>
      </c>
      <c r="I5764">
        <v>40</v>
      </c>
      <c r="J5764">
        <v>66</v>
      </c>
      <c r="K5764">
        <v>0.60606060606060608</v>
      </c>
      <c r="L5764">
        <v>66</v>
      </c>
      <c r="M5764">
        <v>1</v>
      </c>
      <c r="N5764">
        <v>33</v>
      </c>
      <c r="O5764">
        <v>1.075</v>
      </c>
      <c r="P5764">
        <v>9</v>
      </c>
      <c r="Q5764">
        <v>12</v>
      </c>
      <c r="R5764">
        <v>0.75</v>
      </c>
      <c r="S5764">
        <v>7</v>
      </c>
    </row>
    <row r="5765" spans="1:19" x14ac:dyDescent="0.2">
      <c r="A5765" t="s">
        <v>13800</v>
      </c>
      <c r="B5765" t="s">
        <v>13801</v>
      </c>
      <c r="C5765" t="s">
        <v>238</v>
      </c>
      <c r="D5765" t="s">
        <v>1002</v>
      </c>
      <c r="E5765" s="23">
        <v>42675</v>
      </c>
      <c r="F5765">
        <v>4</v>
      </c>
      <c r="G5765">
        <v>8</v>
      </c>
      <c r="H5765">
        <v>0.5</v>
      </c>
      <c r="I5765">
        <v>12</v>
      </c>
      <c r="J5765">
        <v>10</v>
      </c>
      <c r="K5765">
        <v>1.2</v>
      </c>
      <c r="L5765">
        <v>24</v>
      </c>
      <c r="M5765">
        <v>0.41666666666666669</v>
      </c>
      <c r="N5765">
        <v>9</v>
      </c>
      <c r="O5765" t="e">
        <v>#DIV/0!</v>
      </c>
      <c r="P5765">
        <v>4</v>
      </c>
      <c r="Q5765">
        <v>4</v>
      </c>
      <c r="R5765">
        <v>1</v>
      </c>
      <c r="S5765">
        <v>3</v>
      </c>
    </row>
    <row r="5766" spans="1:19" x14ac:dyDescent="0.2">
      <c r="A5766" t="s">
        <v>13977</v>
      </c>
      <c r="B5766" t="s">
        <v>13978</v>
      </c>
      <c r="C5766" t="s">
        <v>239</v>
      </c>
      <c r="D5766" t="s">
        <v>1002</v>
      </c>
      <c r="E5766" s="23">
        <v>42675</v>
      </c>
      <c r="F5766">
        <v>3</v>
      </c>
      <c r="G5766">
        <v>4</v>
      </c>
      <c r="H5766">
        <v>0.75</v>
      </c>
      <c r="I5766">
        <v>2</v>
      </c>
      <c r="J5766">
        <v>6</v>
      </c>
      <c r="K5766">
        <v>0.33333333333333331</v>
      </c>
      <c r="L5766">
        <v>8</v>
      </c>
      <c r="M5766">
        <v>0.75</v>
      </c>
      <c r="N5766">
        <v>2</v>
      </c>
      <c r="O5766">
        <v>0.76300000000000001</v>
      </c>
      <c r="P5766">
        <v>0</v>
      </c>
      <c r="Q5766">
        <v>0</v>
      </c>
      <c r="R5766" t="e">
        <v>#DIV/0!</v>
      </c>
      <c r="S5766">
        <v>0</v>
      </c>
    </row>
    <row r="5767" spans="1:19" x14ac:dyDescent="0.2">
      <c r="A5767" t="s">
        <v>14164</v>
      </c>
      <c r="B5767" t="s">
        <v>14165</v>
      </c>
      <c r="C5767" t="s">
        <v>240</v>
      </c>
      <c r="D5767" t="s">
        <v>1002</v>
      </c>
      <c r="E5767" s="23">
        <v>42675</v>
      </c>
      <c r="F5767">
        <v>12</v>
      </c>
      <c r="G5767">
        <v>18</v>
      </c>
      <c r="H5767">
        <v>0.66666666666666663</v>
      </c>
      <c r="I5767">
        <v>36</v>
      </c>
      <c r="J5767">
        <v>52</v>
      </c>
      <c r="K5767">
        <v>0.69230769230769229</v>
      </c>
      <c r="L5767">
        <v>78</v>
      </c>
      <c r="M5767">
        <v>0.66666666666666663</v>
      </c>
      <c r="N5767">
        <v>36</v>
      </c>
      <c r="P5767">
        <v>5</v>
      </c>
      <c r="Q5767">
        <v>5</v>
      </c>
      <c r="R5767">
        <v>1</v>
      </c>
      <c r="S5767">
        <v>0</v>
      </c>
    </row>
    <row r="5768" spans="1:19" x14ac:dyDescent="0.2">
      <c r="A5768" t="s">
        <v>14341</v>
      </c>
      <c r="B5768" t="s">
        <v>14342</v>
      </c>
      <c r="C5768" t="s">
        <v>241</v>
      </c>
      <c r="D5768" t="s">
        <v>1002</v>
      </c>
      <c r="E5768" s="23">
        <v>42675</v>
      </c>
      <c r="F5768">
        <v>59</v>
      </c>
      <c r="G5768">
        <v>63</v>
      </c>
      <c r="H5768">
        <v>0.93650793650793651</v>
      </c>
      <c r="I5768">
        <v>564</v>
      </c>
      <c r="J5768">
        <v>604</v>
      </c>
      <c r="K5768">
        <v>0.93377483443708609</v>
      </c>
      <c r="L5768">
        <v>632</v>
      </c>
      <c r="M5768">
        <v>0.95569620253164556</v>
      </c>
      <c r="N5768">
        <v>543</v>
      </c>
      <c r="P5768">
        <v>8</v>
      </c>
      <c r="Q5768">
        <v>13</v>
      </c>
      <c r="R5768">
        <v>0.61538461538461542</v>
      </c>
      <c r="S5768">
        <v>21</v>
      </c>
    </row>
    <row r="5769" spans="1:19" x14ac:dyDescent="0.2">
      <c r="A5769" t="s">
        <v>14453</v>
      </c>
      <c r="B5769" t="s">
        <v>14454</v>
      </c>
      <c r="C5769" t="s">
        <v>318</v>
      </c>
      <c r="D5769" t="s">
        <v>1002</v>
      </c>
      <c r="E5769" s="23">
        <v>42675</v>
      </c>
      <c r="F5769">
        <v>17</v>
      </c>
      <c r="G5769">
        <v>23</v>
      </c>
      <c r="H5769">
        <v>0.73913043478260865</v>
      </c>
      <c r="I5769">
        <v>40</v>
      </c>
      <c r="J5769">
        <v>51</v>
      </c>
      <c r="K5769">
        <v>0.78431372549019607</v>
      </c>
      <c r="L5769">
        <v>69</v>
      </c>
      <c r="M5769">
        <v>0.73913043478260865</v>
      </c>
      <c r="N5769">
        <v>40</v>
      </c>
      <c r="P5769">
        <v>0</v>
      </c>
      <c r="Q5769">
        <v>0</v>
      </c>
      <c r="R5769" t="e">
        <v>#DIV/0!</v>
      </c>
      <c r="S5769">
        <v>0</v>
      </c>
    </row>
    <row r="5770" spans="1:19" x14ac:dyDescent="0.2">
      <c r="A5770" t="s">
        <v>14670</v>
      </c>
      <c r="B5770" t="s">
        <v>14671</v>
      </c>
      <c r="C5770" t="s">
        <v>199</v>
      </c>
      <c r="D5770" t="s">
        <v>1000</v>
      </c>
      <c r="E5770" s="23">
        <v>42675</v>
      </c>
      <c r="F5770">
        <v>16</v>
      </c>
      <c r="G5770">
        <v>14</v>
      </c>
      <c r="H5770">
        <v>1.1428571428571428</v>
      </c>
      <c r="I5770">
        <v>141</v>
      </c>
      <c r="J5770">
        <v>140</v>
      </c>
      <c r="K5770">
        <v>1.0071428571428571</v>
      </c>
      <c r="L5770">
        <v>115</v>
      </c>
      <c r="M5770">
        <v>1.2173913043478262</v>
      </c>
      <c r="N5770">
        <v>141</v>
      </c>
      <c r="P5770">
        <v>2</v>
      </c>
      <c r="Q5770">
        <v>2</v>
      </c>
      <c r="R5770">
        <v>1</v>
      </c>
      <c r="S5770">
        <v>0</v>
      </c>
    </row>
    <row r="5771" spans="1:19" x14ac:dyDescent="0.2">
      <c r="A5771" t="s">
        <v>14936</v>
      </c>
      <c r="B5771" t="s">
        <v>14937</v>
      </c>
      <c r="C5771" t="s">
        <v>200</v>
      </c>
      <c r="D5771" t="s">
        <v>1002</v>
      </c>
      <c r="E5771" s="23">
        <v>42675</v>
      </c>
      <c r="F5771">
        <v>4</v>
      </c>
      <c r="G5771">
        <v>5</v>
      </c>
      <c r="H5771">
        <v>0.8</v>
      </c>
      <c r="I5771">
        <v>8</v>
      </c>
      <c r="J5771">
        <v>20</v>
      </c>
      <c r="K5771">
        <v>0.4</v>
      </c>
      <c r="L5771">
        <v>25</v>
      </c>
      <c r="M5771">
        <v>0.8</v>
      </c>
      <c r="N5771">
        <v>8</v>
      </c>
      <c r="P5771">
        <v>1</v>
      </c>
      <c r="Q5771">
        <v>1</v>
      </c>
      <c r="R5771">
        <v>1</v>
      </c>
      <c r="S5771">
        <v>0</v>
      </c>
    </row>
    <row r="5772" spans="1:19" x14ac:dyDescent="0.2">
      <c r="A5772" t="s">
        <v>15113</v>
      </c>
      <c r="B5772" t="s">
        <v>15114</v>
      </c>
      <c r="C5772" t="s">
        <v>202</v>
      </c>
      <c r="D5772" t="s">
        <v>1002</v>
      </c>
      <c r="E5772" s="23">
        <v>42675</v>
      </c>
      <c r="F5772">
        <v>12</v>
      </c>
      <c r="G5772">
        <v>9</v>
      </c>
      <c r="H5772">
        <v>1.3333333333333333</v>
      </c>
      <c r="I5772">
        <v>133</v>
      </c>
      <c r="J5772">
        <v>120</v>
      </c>
      <c r="K5772">
        <v>1.1083333333333334</v>
      </c>
      <c r="L5772">
        <v>90</v>
      </c>
      <c r="M5772">
        <v>1.3333333333333333</v>
      </c>
      <c r="N5772">
        <v>133</v>
      </c>
      <c r="P5772">
        <v>1</v>
      </c>
      <c r="Q5772">
        <v>1</v>
      </c>
      <c r="R5772">
        <v>1</v>
      </c>
      <c r="S5772">
        <v>0</v>
      </c>
    </row>
    <row r="5773" spans="1:19" x14ac:dyDescent="0.2">
      <c r="A5773" t="s">
        <v>15195</v>
      </c>
      <c r="B5773" t="s">
        <v>15196</v>
      </c>
      <c r="C5773" t="s">
        <v>348</v>
      </c>
      <c r="D5773" t="s">
        <v>1000</v>
      </c>
      <c r="E5773" s="23">
        <v>42675</v>
      </c>
      <c r="F5773">
        <v>8</v>
      </c>
      <c r="G5773">
        <v>10</v>
      </c>
      <c r="H5773">
        <v>0.8</v>
      </c>
      <c r="I5773">
        <v>23</v>
      </c>
      <c r="J5773">
        <v>26</v>
      </c>
      <c r="K5773">
        <v>0.88461538461538458</v>
      </c>
      <c r="L5773">
        <v>33</v>
      </c>
      <c r="M5773">
        <v>0.78787878787878785</v>
      </c>
      <c r="N5773">
        <v>23</v>
      </c>
      <c r="P5773">
        <v>0</v>
      </c>
      <c r="Q5773">
        <v>0</v>
      </c>
      <c r="R5773" t="e">
        <v>#DIV/0!</v>
      </c>
      <c r="S5773">
        <v>0</v>
      </c>
    </row>
    <row r="5774" spans="1:19" x14ac:dyDescent="0.2">
      <c r="A5774" t="s">
        <v>15279</v>
      </c>
      <c r="B5774" t="s">
        <v>15280</v>
      </c>
      <c r="C5774" t="s">
        <v>347</v>
      </c>
      <c r="D5774" t="s">
        <v>1002</v>
      </c>
      <c r="E5774" s="23">
        <v>42675</v>
      </c>
      <c r="F5774">
        <v>2</v>
      </c>
      <c r="G5774">
        <v>5</v>
      </c>
      <c r="H5774">
        <v>0.4</v>
      </c>
      <c r="I5774">
        <v>13</v>
      </c>
      <c r="J5774">
        <v>8</v>
      </c>
      <c r="K5774">
        <v>1.625</v>
      </c>
      <c r="L5774">
        <v>18</v>
      </c>
      <c r="M5774">
        <v>0.44444444444444442</v>
      </c>
      <c r="N5774">
        <v>13</v>
      </c>
      <c r="P5774">
        <v>0</v>
      </c>
      <c r="Q5774">
        <v>0</v>
      </c>
      <c r="R5774" t="e">
        <v>#DIV/0!</v>
      </c>
      <c r="S5774">
        <v>0</v>
      </c>
    </row>
    <row r="5775" spans="1:19" x14ac:dyDescent="0.2">
      <c r="A5775" t="s">
        <v>15355</v>
      </c>
      <c r="B5775" t="s">
        <v>15356</v>
      </c>
      <c r="C5775" t="s">
        <v>351</v>
      </c>
      <c r="D5775" t="s">
        <v>1002</v>
      </c>
      <c r="E5775" s="23">
        <v>42675</v>
      </c>
      <c r="F5775">
        <v>6</v>
      </c>
      <c r="G5775">
        <v>5</v>
      </c>
      <c r="H5775">
        <v>1.2</v>
      </c>
      <c r="I5775">
        <v>10</v>
      </c>
      <c r="J5775">
        <v>18</v>
      </c>
      <c r="K5775">
        <v>0.55555555555555558</v>
      </c>
      <c r="L5775">
        <v>15</v>
      </c>
      <c r="M5775">
        <v>1.2</v>
      </c>
      <c r="N5775">
        <v>10</v>
      </c>
      <c r="P5775">
        <v>0</v>
      </c>
      <c r="Q5775">
        <v>0</v>
      </c>
      <c r="R5775" t="e">
        <v>#DIV/0!</v>
      </c>
      <c r="S5775">
        <v>0</v>
      </c>
    </row>
    <row r="5776" spans="1:19" x14ac:dyDescent="0.2">
      <c r="A5776" t="s">
        <v>15479</v>
      </c>
      <c r="B5776" t="s">
        <v>15480</v>
      </c>
      <c r="C5776" t="s">
        <v>352</v>
      </c>
      <c r="D5776" t="s">
        <v>1002</v>
      </c>
      <c r="E5776" s="23">
        <v>42675</v>
      </c>
      <c r="F5776">
        <v>1</v>
      </c>
      <c r="G5776">
        <v>1</v>
      </c>
      <c r="H5776">
        <v>1</v>
      </c>
      <c r="I5776">
        <v>2</v>
      </c>
      <c r="J5776">
        <v>3</v>
      </c>
      <c r="K5776">
        <v>0.66666666666666663</v>
      </c>
      <c r="L5776">
        <v>3</v>
      </c>
      <c r="M5776">
        <v>1</v>
      </c>
      <c r="N5776">
        <v>2</v>
      </c>
      <c r="P5776">
        <v>0</v>
      </c>
      <c r="Q5776">
        <v>0</v>
      </c>
      <c r="R5776" t="e">
        <v>#DIV/0!</v>
      </c>
      <c r="S5776">
        <v>0</v>
      </c>
    </row>
    <row r="5777" spans="1:19" x14ac:dyDescent="0.2">
      <c r="A5777" t="s">
        <v>15640</v>
      </c>
      <c r="B5777" t="s">
        <v>15641</v>
      </c>
      <c r="C5777" t="s">
        <v>228</v>
      </c>
      <c r="D5777" t="s">
        <v>1002</v>
      </c>
      <c r="E5777" s="23">
        <v>42675</v>
      </c>
      <c r="F5777">
        <v>0.5</v>
      </c>
      <c r="G5777">
        <v>0.5</v>
      </c>
      <c r="H5777">
        <v>1</v>
      </c>
      <c r="I5777">
        <v>8</v>
      </c>
      <c r="J5777">
        <v>2.5</v>
      </c>
      <c r="K5777">
        <v>3.2</v>
      </c>
      <c r="L5777">
        <v>2.5</v>
      </c>
      <c r="M5777">
        <v>1</v>
      </c>
      <c r="N5777">
        <v>8</v>
      </c>
      <c r="P5777">
        <v>0</v>
      </c>
      <c r="Q5777">
        <v>1</v>
      </c>
      <c r="R5777">
        <v>0</v>
      </c>
      <c r="S5777">
        <v>0</v>
      </c>
    </row>
    <row r="5778" spans="1:19" x14ac:dyDescent="0.2">
      <c r="A5778" t="s">
        <v>15817</v>
      </c>
      <c r="B5778" t="s">
        <v>15818</v>
      </c>
      <c r="C5778" t="s">
        <v>227</v>
      </c>
      <c r="D5778" t="s">
        <v>1000</v>
      </c>
      <c r="E5778" s="23">
        <v>42675</v>
      </c>
      <c r="F5778">
        <v>0.5</v>
      </c>
      <c r="G5778">
        <v>0.5</v>
      </c>
      <c r="H5778">
        <v>1</v>
      </c>
      <c r="I5778">
        <v>8</v>
      </c>
      <c r="J5778">
        <v>2.5</v>
      </c>
      <c r="K5778">
        <v>3.2</v>
      </c>
      <c r="L5778">
        <v>2.5</v>
      </c>
      <c r="M5778">
        <v>1</v>
      </c>
      <c r="N5778">
        <v>8</v>
      </c>
      <c r="P5778">
        <v>0</v>
      </c>
      <c r="Q5778">
        <v>1</v>
      </c>
      <c r="R5778">
        <v>0</v>
      </c>
      <c r="S5778">
        <v>0</v>
      </c>
    </row>
    <row r="5779" spans="1:19" x14ac:dyDescent="0.2">
      <c r="A5779" t="s">
        <v>15994</v>
      </c>
      <c r="B5779" t="s">
        <v>15995</v>
      </c>
      <c r="C5779" t="s">
        <v>203</v>
      </c>
      <c r="D5779" t="s">
        <v>1000</v>
      </c>
      <c r="E5779" s="23">
        <v>42675</v>
      </c>
      <c r="F5779">
        <v>5</v>
      </c>
      <c r="G5779">
        <v>13</v>
      </c>
      <c r="H5779">
        <v>0.38461538461538464</v>
      </c>
      <c r="I5779">
        <v>11</v>
      </c>
      <c r="J5779">
        <v>17</v>
      </c>
      <c r="K5779">
        <v>0.6470588235294118</v>
      </c>
      <c r="L5779">
        <v>49</v>
      </c>
      <c r="M5779">
        <v>0.34693877551020408</v>
      </c>
      <c r="N5779">
        <v>11</v>
      </c>
      <c r="P5779">
        <v>0</v>
      </c>
      <c r="Q5779">
        <v>0</v>
      </c>
      <c r="R5779" t="e">
        <v>#DIV/0!</v>
      </c>
      <c r="S5779">
        <v>0</v>
      </c>
    </row>
    <row r="5780" spans="1:19" x14ac:dyDescent="0.2">
      <c r="A5780" t="s">
        <v>16173</v>
      </c>
      <c r="B5780" t="s">
        <v>16174</v>
      </c>
      <c r="C5780" t="s">
        <v>205</v>
      </c>
      <c r="D5780" t="s">
        <v>1002</v>
      </c>
      <c r="E5780" s="23">
        <v>42675</v>
      </c>
      <c r="F5780">
        <v>0</v>
      </c>
      <c r="G5780">
        <v>0</v>
      </c>
      <c r="H5780" t="e">
        <v>#DIV/0!</v>
      </c>
      <c r="I5780">
        <v>0</v>
      </c>
      <c r="J5780">
        <v>0</v>
      </c>
      <c r="K5780" t="e">
        <v>#DIV/0!</v>
      </c>
      <c r="L5780">
        <v>0</v>
      </c>
      <c r="M5780" t="e">
        <v>#DIV/0!</v>
      </c>
      <c r="N5780">
        <v>0</v>
      </c>
      <c r="P5780">
        <v>0</v>
      </c>
      <c r="Q5780">
        <v>0</v>
      </c>
      <c r="R5780" t="e">
        <v>#DIV/0!</v>
      </c>
      <c r="S5780">
        <v>0</v>
      </c>
    </row>
    <row r="5781" spans="1:19" x14ac:dyDescent="0.2">
      <c r="A5781" t="s">
        <v>16350</v>
      </c>
      <c r="B5781" t="s">
        <v>16351</v>
      </c>
      <c r="C5781" t="s">
        <v>204</v>
      </c>
      <c r="D5781" t="s">
        <v>1002</v>
      </c>
      <c r="E5781" s="23">
        <v>42675</v>
      </c>
      <c r="F5781">
        <v>1</v>
      </c>
      <c r="G5781">
        <v>5</v>
      </c>
      <c r="H5781">
        <v>0.2</v>
      </c>
      <c r="I5781">
        <v>3</v>
      </c>
      <c r="J5781">
        <v>5</v>
      </c>
      <c r="K5781">
        <v>0.6</v>
      </c>
      <c r="L5781">
        <v>25</v>
      </c>
      <c r="M5781">
        <v>0.2</v>
      </c>
      <c r="N5781">
        <v>3</v>
      </c>
      <c r="P5781">
        <v>0</v>
      </c>
      <c r="Q5781">
        <v>0</v>
      </c>
      <c r="R5781" t="e">
        <v>#DIV/0!</v>
      </c>
      <c r="S5781">
        <v>0</v>
      </c>
    </row>
    <row r="5782" spans="1:19" x14ac:dyDescent="0.2">
      <c r="A5782" t="s">
        <v>16491</v>
      </c>
      <c r="B5782" t="s">
        <v>16492</v>
      </c>
      <c r="C5782" t="s">
        <v>353</v>
      </c>
      <c r="D5782" t="s">
        <v>1002</v>
      </c>
      <c r="E5782" s="23">
        <v>42675</v>
      </c>
      <c r="F5782">
        <v>4</v>
      </c>
      <c r="G5782">
        <v>8</v>
      </c>
      <c r="H5782">
        <v>0.5</v>
      </c>
      <c r="I5782">
        <v>8</v>
      </c>
      <c r="J5782">
        <v>12</v>
      </c>
      <c r="K5782">
        <v>0.66666666666666663</v>
      </c>
      <c r="L5782">
        <v>24</v>
      </c>
      <c r="M5782">
        <v>0.5</v>
      </c>
      <c r="N5782">
        <v>8</v>
      </c>
      <c r="P5782">
        <v>0</v>
      </c>
      <c r="Q5782">
        <v>0</v>
      </c>
      <c r="R5782" t="e">
        <v>#DIV/0!</v>
      </c>
      <c r="S5782">
        <v>0</v>
      </c>
    </row>
    <row r="5783" spans="1:19" x14ac:dyDescent="0.2">
      <c r="A5783" t="s">
        <v>16668</v>
      </c>
      <c r="B5783" t="s">
        <v>16669</v>
      </c>
      <c r="C5783" t="s">
        <v>223</v>
      </c>
      <c r="D5783" t="s">
        <v>1000</v>
      </c>
      <c r="E5783" s="23">
        <v>42675</v>
      </c>
      <c r="F5783">
        <v>6</v>
      </c>
      <c r="G5783">
        <v>6</v>
      </c>
      <c r="H5783">
        <v>1</v>
      </c>
      <c r="I5783">
        <v>74</v>
      </c>
      <c r="J5783">
        <v>90</v>
      </c>
      <c r="K5783">
        <v>0.82222222222222219</v>
      </c>
      <c r="L5783">
        <v>90</v>
      </c>
      <c r="M5783">
        <v>1</v>
      </c>
      <c r="N5783">
        <v>74</v>
      </c>
      <c r="P5783">
        <v>0</v>
      </c>
      <c r="Q5783">
        <v>0</v>
      </c>
      <c r="R5783" t="e">
        <v>#DIV/0!</v>
      </c>
      <c r="S5783">
        <v>0</v>
      </c>
    </row>
    <row r="5784" spans="1:19" x14ac:dyDescent="0.2">
      <c r="A5784" t="s">
        <v>16847</v>
      </c>
      <c r="B5784" t="s">
        <v>16848</v>
      </c>
      <c r="C5784" t="s">
        <v>224</v>
      </c>
      <c r="D5784" t="s">
        <v>1002</v>
      </c>
      <c r="E5784" s="23">
        <v>42675</v>
      </c>
      <c r="F5784">
        <v>6</v>
      </c>
      <c r="G5784">
        <v>6</v>
      </c>
      <c r="H5784">
        <v>1</v>
      </c>
      <c r="I5784">
        <v>74</v>
      </c>
      <c r="J5784">
        <v>90</v>
      </c>
      <c r="K5784">
        <v>0.82222222222222219</v>
      </c>
      <c r="L5784">
        <v>90</v>
      </c>
      <c r="M5784">
        <v>1</v>
      </c>
      <c r="N5784">
        <v>74</v>
      </c>
      <c r="P5784">
        <v>0</v>
      </c>
      <c r="Q5784">
        <v>0</v>
      </c>
      <c r="R5784" t="e">
        <v>#DIV/0!</v>
      </c>
      <c r="S5784">
        <v>0</v>
      </c>
    </row>
    <row r="5785" spans="1:19" x14ac:dyDescent="0.2">
      <c r="A5785" t="s">
        <v>16973</v>
      </c>
      <c r="B5785" t="s">
        <v>16974</v>
      </c>
      <c r="C5785" t="s">
        <v>346</v>
      </c>
      <c r="D5785" t="s">
        <v>1000</v>
      </c>
      <c r="E5785" s="23">
        <v>42675</v>
      </c>
      <c r="F5785">
        <v>5</v>
      </c>
      <c r="G5785">
        <v>5</v>
      </c>
      <c r="H5785">
        <v>1</v>
      </c>
      <c r="I5785">
        <v>10</v>
      </c>
      <c r="J5785">
        <v>30</v>
      </c>
      <c r="K5785">
        <v>0.33333333333333331</v>
      </c>
      <c r="L5785">
        <v>30</v>
      </c>
      <c r="M5785">
        <v>1</v>
      </c>
      <c r="N5785">
        <v>9</v>
      </c>
      <c r="P5785">
        <v>0</v>
      </c>
      <c r="Q5785">
        <v>0</v>
      </c>
      <c r="R5785" t="e">
        <v>#DIV/0!</v>
      </c>
      <c r="S5785">
        <v>1</v>
      </c>
    </row>
    <row r="5786" spans="1:19" x14ac:dyDescent="0.2">
      <c r="A5786" t="s">
        <v>17069</v>
      </c>
      <c r="B5786" t="s">
        <v>17070</v>
      </c>
      <c r="C5786" t="s">
        <v>345</v>
      </c>
      <c r="D5786" t="s">
        <v>1002</v>
      </c>
      <c r="E5786" s="23">
        <v>42675</v>
      </c>
      <c r="F5786">
        <v>5</v>
      </c>
      <c r="G5786">
        <v>5</v>
      </c>
      <c r="H5786">
        <v>1</v>
      </c>
      <c r="I5786">
        <v>10</v>
      </c>
      <c r="J5786">
        <v>30</v>
      </c>
      <c r="K5786">
        <v>0.33333333333333331</v>
      </c>
      <c r="L5786">
        <v>30</v>
      </c>
      <c r="M5786">
        <v>1</v>
      </c>
      <c r="N5786">
        <v>9</v>
      </c>
      <c r="P5786">
        <v>0</v>
      </c>
      <c r="Q5786">
        <v>0</v>
      </c>
      <c r="R5786" t="e">
        <v>#DIV/0!</v>
      </c>
      <c r="S5786">
        <v>1</v>
      </c>
    </row>
    <row r="5787" spans="1:19" x14ac:dyDescent="0.2">
      <c r="A5787" t="s">
        <v>17284</v>
      </c>
      <c r="B5787" t="s">
        <v>17285</v>
      </c>
      <c r="C5787" t="s">
        <v>225</v>
      </c>
      <c r="D5787" t="s">
        <v>1000</v>
      </c>
      <c r="E5787" s="23">
        <v>42675</v>
      </c>
      <c r="F5787">
        <v>4</v>
      </c>
      <c r="G5787">
        <v>7</v>
      </c>
      <c r="H5787">
        <v>0.5714285714285714</v>
      </c>
      <c r="I5787">
        <v>50</v>
      </c>
      <c r="J5787">
        <v>40</v>
      </c>
      <c r="K5787">
        <v>1.25</v>
      </c>
      <c r="L5787">
        <v>70</v>
      </c>
      <c r="M5787">
        <v>0.5714285714285714</v>
      </c>
      <c r="N5787">
        <v>50</v>
      </c>
      <c r="P5787">
        <v>0</v>
      </c>
      <c r="Q5787">
        <v>0</v>
      </c>
      <c r="R5787" t="e">
        <v>#DIV/0!</v>
      </c>
      <c r="S5787">
        <v>0</v>
      </c>
    </row>
    <row r="5788" spans="1:19" x14ac:dyDescent="0.2">
      <c r="A5788" t="s">
        <v>17491</v>
      </c>
      <c r="B5788" t="s">
        <v>17492</v>
      </c>
      <c r="C5788" t="s">
        <v>226</v>
      </c>
      <c r="D5788" t="s">
        <v>1002</v>
      </c>
      <c r="E5788" s="23">
        <v>42675</v>
      </c>
      <c r="F5788">
        <v>4</v>
      </c>
      <c r="G5788">
        <v>7</v>
      </c>
      <c r="H5788">
        <v>0.5714285714285714</v>
      </c>
      <c r="I5788">
        <v>50</v>
      </c>
      <c r="J5788">
        <v>40</v>
      </c>
      <c r="K5788">
        <v>1.25</v>
      </c>
      <c r="L5788">
        <v>70</v>
      </c>
      <c r="M5788">
        <v>0.5714285714285714</v>
      </c>
      <c r="N5788">
        <v>50</v>
      </c>
      <c r="P5788">
        <v>0</v>
      </c>
      <c r="Q5788">
        <v>0</v>
      </c>
      <c r="R5788" t="e">
        <v>#DIV/0!</v>
      </c>
      <c r="S5788">
        <v>0</v>
      </c>
    </row>
    <row r="5789" spans="1:19" x14ac:dyDescent="0.2">
      <c r="A5789" t="s">
        <v>17668</v>
      </c>
      <c r="B5789" t="s">
        <v>17669</v>
      </c>
      <c r="C5789" t="s">
        <v>232</v>
      </c>
      <c r="D5789" t="s">
        <v>1000</v>
      </c>
      <c r="E5789" s="23">
        <v>42675</v>
      </c>
      <c r="F5789">
        <v>11</v>
      </c>
      <c r="G5789">
        <v>15</v>
      </c>
      <c r="H5789">
        <v>0.73333333333333328</v>
      </c>
      <c r="I5789">
        <v>108</v>
      </c>
      <c r="J5789">
        <v>126</v>
      </c>
      <c r="K5789">
        <v>0.8571428571428571</v>
      </c>
      <c r="L5789">
        <v>174</v>
      </c>
      <c r="M5789">
        <v>0.72413793103448276</v>
      </c>
      <c r="N5789">
        <v>104</v>
      </c>
      <c r="P5789">
        <v>0</v>
      </c>
      <c r="Q5789">
        <v>1</v>
      </c>
      <c r="R5789">
        <v>0</v>
      </c>
      <c r="S5789">
        <v>4</v>
      </c>
    </row>
    <row r="5790" spans="1:19" x14ac:dyDescent="0.2">
      <c r="A5790" t="s">
        <v>17865</v>
      </c>
      <c r="B5790" t="s">
        <v>17866</v>
      </c>
      <c r="C5790" t="s">
        <v>231</v>
      </c>
      <c r="D5790" t="s">
        <v>1002</v>
      </c>
      <c r="E5790" s="23">
        <v>42675</v>
      </c>
      <c r="F5790">
        <v>11</v>
      </c>
      <c r="G5790">
        <v>15</v>
      </c>
      <c r="H5790">
        <v>0.73333333333333328</v>
      </c>
      <c r="I5790">
        <v>108</v>
      </c>
      <c r="J5790">
        <v>126</v>
      </c>
      <c r="K5790">
        <v>0.8571428571428571</v>
      </c>
      <c r="L5790">
        <v>174</v>
      </c>
      <c r="M5790">
        <v>0.72413793103448276</v>
      </c>
      <c r="N5790">
        <v>104</v>
      </c>
      <c r="P5790">
        <v>0</v>
      </c>
      <c r="Q5790">
        <v>1</v>
      </c>
      <c r="R5790">
        <v>0</v>
      </c>
      <c r="S5790">
        <v>4</v>
      </c>
    </row>
    <row r="5791" spans="1:19" x14ac:dyDescent="0.2">
      <c r="A5791" t="s">
        <v>18042</v>
      </c>
      <c r="B5791" t="s">
        <v>18043</v>
      </c>
      <c r="C5791" t="s">
        <v>317</v>
      </c>
      <c r="D5791" t="s">
        <v>1000</v>
      </c>
      <c r="E5791" s="23">
        <v>42675</v>
      </c>
      <c r="F5791">
        <v>7</v>
      </c>
      <c r="G5791">
        <v>12</v>
      </c>
      <c r="H5791">
        <v>0.58333333333333337</v>
      </c>
      <c r="I5791">
        <v>20</v>
      </c>
      <c r="J5791">
        <v>21</v>
      </c>
      <c r="K5791">
        <v>0.95238095238095233</v>
      </c>
      <c r="L5791">
        <v>36</v>
      </c>
      <c r="M5791">
        <v>0.58333333333333337</v>
      </c>
      <c r="N5791">
        <v>20</v>
      </c>
      <c r="P5791">
        <v>1</v>
      </c>
      <c r="Q5791">
        <v>1</v>
      </c>
      <c r="R5791">
        <v>1</v>
      </c>
      <c r="S5791">
        <v>0</v>
      </c>
    </row>
    <row r="5792" spans="1:19" x14ac:dyDescent="0.2">
      <c r="A5792" t="s">
        <v>18221</v>
      </c>
      <c r="B5792" t="s">
        <v>18222</v>
      </c>
      <c r="C5792" t="s">
        <v>316</v>
      </c>
      <c r="D5792" t="s">
        <v>1002</v>
      </c>
      <c r="E5792" s="23">
        <v>42675</v>
      </c>
      <c r="F5792">
        <v>4</v>
      </c>
      <c r="G5792">
        <v>6</v>
      </c>
      <c r="H5792">
        <v>0.66666666666666663</v>
      </c>
      <c r="I5792">
        <v>9</v>
      </c>
      <c r="J5792">
        <v>12</v>
      </c>
      <c r="K5792">
        <v>0.75</v>
      </c>
      <c r="L5792">
        <v>18</v>
      </c>
      <c r="M5792">
        <v>0.66666666666666663</v>
      </c>
      <c r="N5792">
        <v>9</v>
      </c>
      <c r="P5792">
        <v>1</v>
      </c>
      <c r="Q5792">
        <v>1</v>
      </c>
      <c r="R5792">
        <v>1</v>
      </c>
      <c r="S5792">
        <v>0</v>
      </c>
    </row>
    <row r="5793" spans="1:19" x14ac:dyDescent="0.2">
      <c r="A5793" t="s">
        <v>18297</v>
      </c>
      <c r="B5793" t="s">
        <v>18298</v>
      </c>
      <c r="C5793" t="s">
        <v>355</v>
      </c>
      <c r="D5793" t="s">
        <v>1002</v>
      </c>
      <c r="E5793" s="23">
        <v>42675</v>
      </c>
      <c r="F5793">
        <v>3</v>
      </c>
      <c r="G5793">
        <v>6</v>
      </c>
      <c r="H5793">
        <v>0.5</v>
      </c>
      <c r="I5793">
        <v>11</v>
      </c>
      <c r="J5793">
        <v>9</v>
      </c>
      <c r="K5793">
        <v>1.2222222222222223</v>
      </c>
      <c r="L5793">
        <v>18</v>
      </c>
      <c r="M5793">
        <v>0.5</v>
      </c>
      <c r="N5793">
        <v>11</v>
      </c>
      <c r="P5793">
        <v>0</v>
      </c>
      <c r="Q5793">
        <v>0</v>
      </c>
      <c r="R5793" t="e">
        <v>#DIV/0!</v>
      </c>
      <c r="S5793">
        <v>0</v>
      </c>
    </row>
    <row r="5794" spans="1:19" x14ac:dyDescent="0.2">
      <c r="A5794" t="s">
        <v>18474</v>
      </c>
      <c r="B5794" t="s">
        <v>18475</v>
      </c>
      <c r="C5794" t="s">
        <v>214</v>
      </c>
      <c r="D5794" t="s">
        <v>1000</v>
      </c>
      <c r="E5794" s="23">
        <v>42675</v>
      </c>
      <c r="F5794">
        <v>18</v>
      </c>
      <c r="G5794">
        <v>13</v>
      </c>
      <c r="H5794">
        <v>1.3846153846153846</v>
      </c>
      <c r="I5794">
        <v>97</v>
      </c>
      <c r="J5794">
        <v>155</v>
      </c>
      <c r="K5794">
        <v>0.62580645161290327</v>
      </c>
      <c r="L5794">
        <v>105</v>
      </c>
      <c r="M5794">
        <v>1.4761904761904763</v>
      </c>
      <c r="N5794">
        <v>92</v>
      </c>
      <c r="P5794">
        <v>8</v>
      </c>
      <c r="Q5794">
        <v>14</v>
      </c>
      <c r="R5794">
        <v>0.5714285714285714</v>
      </c>
      <c r="S5794">
        <v>5</v>
      </c>
    </row>
    <row r="5795" spans="1:19" x14ac:dyDescent="0.2">
      <c r="A5795" t="s">
        <v>18653</v>
      </c>
      <c r="B5795" t="s">
        <v>18654</v>
      </c>
      <c r="C5795" t="s">
        <v>215</v>
      </c>
      <c r="D5795" t="s">
        <v>1002</v>
      </c>
      <c r="E5795" s="23">
        <v>42675</v>
      </c>
      <c r="F5795">
        <v>7</v>
      </c>
      <c r="G5795">
        <v>7</v>
      </c>
      <c r="H5795">
        <v>1</v>
      </c>
      <c r="I5795">
        <v>28</v>
      </c>
      <c r="J5795">
        <v>45</v>
      </c>
      <c r="K5795">
        <v>0.62222222222222223</v>
      </c>
      <c r="L5795">
        <v>45</v>
      </c>
      <c r="M5795">
        <v>1</v>
      </c>
      <c r="N5795">
        <v>24</v>
      </c>
      <c r="O5795">
        <v>0.97499999999999998</v>
      </c>
      <c r="P5795">
        <v>8</v>
      </c>
      <c r="Q5795">
        <v>10</v>
      </c>
      <c r="R5795">
        <v>0.8</v>
      </c>
      <c r="S5795">
        <v>4</v>
      </c>
    </row>
    <row r="5796" spans="1:19" x14ac:dyDescent="0.2">
      <c r="A5796" t="s">
        <v>18830</v>
      </c>
      <c r="B5796" t="s">
        <v>18831</v>
      </c>
      <c r="C5796" t="s">
        <v>216</v>
      </c>
      <c r="D5796" t="s">
        <v>1002</v>
      </c>
      <c r="E5796" s="23">
        <v>42675</v>
      </c>
      <c r="F5796">
        <v>11</v>
      </c>
      <c r="G5796">
        <v>6</v>
      </c>
      <c r="H5796">
        <v>1.8333333333333333</v>
      </c>
      <c r="I5796">
        <v>69</v>
      </c>
      <c r="J5796">
        <v>110</v>
      </c>
      <c r="K5796">
        <v>0.62727272727272732</v>
      </c>
      <c r="L5796">
        <v>60</v>
      </c>
      <c r="M5796">
        <v>1.8333333333333333</v>
      </c>
      <c r="N5796">
        <v>68</v>
      </c>
      <c r="P5796">
        <v>0</v>
      </c>
      <c r="Q5796">
        <v>4</v>
      </c>
      <c r="R5796">
        <v>0</v>
      </c>
      <c r="S5796">
        <v>1</v>
      </c>
    </row>
    <row r="5797" spans="1:19" x14ac:dyDescent="0.2">
      <c r="A5797" t="s">
        <v>19007</v>
      </c>
      <c r="B5797" t="s">
        <v>19008</v>
      </c>
      <c r="C5797" t="s">
        <v>229</v>
      </c>
      <c r="D5797" t="s">
        <v>1002</v>
      </c>
      <c r="E5797" s="23">
        <v>42675</v>
      </c>
      <c r="F5797">
        <v>1</v>
      </c>
      <c r="G5797">
        <v>1</v>
      </c>
      <c r="H5797">
        <v>1</v>
      </c>
      <c r="I5797">
        <v>8</v>
      </c>
      <c r="J5797">
        <v>5</v>
      </c>
      <c r="K5797">
        <v>1.6</v>
      </c>
      <c r="L5797">
        <v>5</v>
      </c>
      <c r="M5797">
        <v>1</v>
      </c>
      <c r="N5797">
        <v>5</v>
      </c>
      <c r="P5797">
        <v>0</v>
      </c>
      <c r="Q5797">
        <v>2</v>
      </c>
      <c r="R5797">
        <v>0</v>
      </c>
      <c r="S5797">
        <v>3</v>
      </c>
    </row>
    <row r="5798" spans="1:19" x14ac:dyDescent="0.2">
      <c r="A5798" t="s">
        <v>19184</v>
      </c>
      <c r="B5798" t="s">
        <v>19185</v>
      </c>
      <c r="C5798" t="s">
        <v>230</v>
      </c>
      <c r="D5798" t="s">
        <v>1000</v>
      </c>
      <c r="E5798" s="23">
        <v>42675</v>
      </c>
      <c r="F5798">
        <v>1</v>
      </c>
      <c r="G5798">
        <v>1</v>
      </c>
      <c r="H5798">
        <v>1</v>
      </c>
      <c r="I5798">
        <v>8</v>
      </c>
      <c r="J5798">
        <v>5</v>
      </c>
      <c r="K5798">
        <v>1.6</v>
      </c>
      <c r="L5798">
        <v>5</v>
      </c>
      <c r="M5798">
        <v>1</v>
      </c>
      <c r="N5798">
        <v>5</v>
      </c>
      <c r="P5798">
        <v>0</v>
      </c>
      <c r="Q5798">
        <v>2</v>
      </c>
      <c r="R5798">
        <v>0</v>
      </c>
      <c r="S5798">
        <v>3</v>
      </c>
    </row>
    <row r="5799" spans="1:19" x14ac:dyDescent="0.2">
      <c r="A5799" t="s">
        <v>19363</v>
      </c>
      <c r="B5799" t="s">
        <v>19364</v>
      </c>
      <c r="C5799" t="s">
        <v>234</v>
      </c>
      <c r="D5799" t="s">
        <v>1000</v>
      </c>
      <c r="E5799" s="23">
        <v>42675</v>
      </c>
      <c r="F5799">
        <v>4</v>
      </c>
      <c r="G5799">
        <v>6</v>
      </c>
      <c r="H5799">
        <v>0.66666666666666663</v>
      </c>
      <c r="I5799">
        <v>76</v>
      </c>
      <c r="J5799">
        <v>40</v>
      </c>
      <c r="K5799">
        <v>1.9</v>
      </c>
      <c r="L5799">
        <v>60</v>
      </c>
      <c r="M5799">
        <v>0.66666666666666663</v>
      </c>
      <c r="N5799">
        <v>63</v>
      </c>
      <c r="P5799">
        <v>0</v>
      </c>
      <c r="Q5799">
        <v>0</v>
      </c>
      <c r="R5799" t="e">
        <v>#DIV/0!</v>
      </c>
      <c r="S5799">
        <v>13</v>
      </c>
    </row>
    <row r="5800" spans="1:19" x14ac:dyDescent="0.2">
      <c r="A5800" t="s">
        <v>19542</v>
      </c>
      <c r="B5800" t="s">
        <v>19543</v>
      </c>
      <c r="C5800" t="s">
        <v>233</v>
      </c>
      <c r="D5800" t="s">
        <v>1002</v>
      </c>
      <c r="E5800" s="23">
        <v>42675</v>
      </c>
      <c r="F5800">
        <v>4</v>
      </c>
      <c r="G5800">
        <v>6</v>
      </c>
      <c r="H5800">
        <v>0.66666666666666663</v>
      </c>
      <c r="I5800">
        <v>76</v>
      </c>
      <c r="J5800">
        <v>40</v>
      </c>
      <c r="K5800">
        <v>1.9</v>
      </c>
      <c r="L5800">
        <v>60</v>
      </c>
      <c r="M5800">
        <v>0.66666666666666663</v>
      </c>
      <c r="N5800">
        <v>63</v>
      </c>
      <c r="P5800">
        <v>0</v>
      </c>
      <c r="Q5800">
        <v>0</v>
      </c>
      <c r="R5800" t="e">
        <v>#DIV/0!</v>
      </c>
      <c r="S5800">
        <v>13</v>
      </c>
    </row>
    <row r="5801" spans="1:19" x14ac:dyDescent="0.2">
      <c r="A5801" t="s">
        <v>19640</v>
      </c>
      <c r="B5801" t="s">
        <v>19641</v>
      </c>
      <c r="C5801" t="s">
        <v>342</v>
      </c>
      <c r="D5801" t="s">
        <v>1000</v>
      </c>
      <c r="E5801" s="23">
        <v>42675</v>
      </c>
      <c r="F5801">
        <v>4</v>
      </c>
      <c r="G5801">
        <v>4</v>
      </c>
      <c r="H5801">
        <v>1</v>
      </c>
      <c r="I5801">
        <v>31</v>
      </c>
      <c r="J5801">
        <v>40</v>
      </c>
      <c r="K5801">
        <v>0.77500000000000002</v>
      </c>
      <c r="L5801">
        <v>40</v>
      </c>
      <c r="M5801">
        <v>1</v>
      </c>
      <c r="N5801">
        <v>29</v>
      </c>
      <c r="P5801">
        <v>7</v>
      </c>
      <c r="Q5801">
        <v>7</v>
      </c>
      <c r="R5801">
        <v>1</v>
      </c>
      <c r="S5801">
        <v>2</v>
      </c>
    </row>
    <row r="5802" spans="1:19" x14ac:dyDescent="0.2">
      <c r="A5802" t="s">
        <v>19740</v>
      </c>
      <c r="B5802" t="s">
        <v>19741</v>
      </c>
      <c r="C5802" t="s">
        <v>340</v>
      </c>
      <c r="D5802" t="s">
        <v>1002</v>
      </c>
      <c r="E5802" s="23">
        <v>42675</v>
      </c>
      <c r="F5802">
        <v>4</v>
      </c>
      <c r="G5802">
        <v>4</v>
      </c>
      <c r="H5802">
        <v>1</v>
      </c>
      <c r="I5802">
        <v>31</v>
      </c>
      <c r="J5802">
        <v>40</v>
      </c>
      <c r="K5802">
        <v>0.77500000000000002</v>
      </c>
      <c r="L5802">
        <v>40</v>
      </c>
      <c r="M5802">
        <v>1</v>
      </c>
      <c r="N5802">
        <v>29</v>
      </c>
      <c r="P5802">
        <v>7</v>
      </c>
      <c r="Q5802">
        <v>7</v>
      </c>
      <c r="R5802">
        <v>1</v>
      </c>
      <c r="S5802">
        <v>2</v>
      </c>
    </row>
    <row r="5803" spans="1:19" x14ac:dyDescent="0.2">
      <c r="A5803" t="s">
        <v>19917</v>
      </c>
      <c r="B5803" t="s">
        <v>19918</v>
      </c>
      <c r="C5803" t="s">
        <v>220</v>
      </c>
      <c r="D5803" t="s">
        <v>1000</v>
      </c>
      <c r="E5803" s="23">
        <v>42675</v>
      </c>
      <c r="F5803">
        <v>7</v>
      </c>
      <c r="G5803">
        <v>12</v>
      </c>
      <c r="H5803">
        <v>0.58333333333333337</v>
      </c>
      <c r="I5803">
        <v>14</v>
      </c>
      <c r="J5803">
        <v>16</v>
      </c>
      <c r="K5803">
        <v>0.875</v>
      </c>
      <c r="L5803">
        <v>32</v>
      </c>
      <c r="M5803">
        <v>0.5</v>
      </c>
      <c r="N5803">
        <v>11</v>
      </c>
      <c r="P5803">
        <v>4</v>
      </c>
      <c r="Q5803">
        <v>4</v>
      </c>
      <c r="R5803">
        <v>1</v>
      </c>
      <c r="S5803">
        <v>3</v>
      </c>
    </row>
    <row r="5804" spans="1:19" x14ac:dyDescent="0.2">
      <c r="A5804" t="s">
        <v>20096</v>
      </c>
      <c r="B5804" t="s">
        <v>20097</v>
      </c>
      <c r="C5804" t="s">
        <v>221</v>
      </c>
      <c r="D5804" t="s">
        <v>1002</v>
      </c>
      <c r="E5804" s="23">
        <v>42675</v>
      </c>
      <c r="F5804">
        <v>4</v>
      </c>
      <c r="G5804">
        <v>8</v>
      </c>
      <c r="H5804">
        <v>0.5</v>
      </c>
      <c r="I5804">
        <v>12</v>
      </c>
      <c r="J5804">
        <v>10</v>
      </c>
      <c r="K5804">
        <v>1.2</v>
      </c>
      <c r="L5804">
        <v>24</v>
      </c>
      <c r="M5804">
        <v>0.41666666666666669</v>
      </c>
      <c r="N5804">
        <v>9</v>
      </c>
      <c r="P5804">
        <v>4</v>
      </c>
      <c r="Q5804">
        <v>4</v>
      </c>
      <c r="R5804">
        <v>1</v>
      </c>
      <c r="S5804">
        <v>3</v>
      </c>
    </row>
    <row r="5805" spans="1:19" x14ac:dyDescent="0.2">
      <c r="A5805" t="s">
        <v>20273</v>
      </c>
      <c r="B5805" t="s">
        <v>20274</v>
      </c>
      <c r="C5805" t="s">
        <v>222</v>
      </c>
      <c r="D5805" t="s">
        <v>1002</v>
      </c>
      <c r="E5805" s="23">
        <v>42675</v>
      </c>
      <c r="F5805">
        <v>3</v>
      </c>
      <c r="G5805">
        <v>4</v>
      </c>
      <c r="H5805">
        <v>0.75</v>
      </c>
      <c r="I5805">
        <v>2</v>
      </c>
      <c r="J5805">
        <v>6</v>
      </c>
      <c r="K5805">
        <v>0.33333333333333331</v>
      </c>
      <c r="L5805">
        <v>8</v>
      </c>
      <c r="M5805">
        <v>0.75</v>
      </c>
      <c r="N5805">
        <v>2</v>
      </c>
      <c r="O5805">
        <v>0.76300000000000001</v>
      </c>
      <c r="P5805">
        <v>0</v>
      </c>
      <c r="Q5805">
        <v>0</v>
      </c>
      <c r="R5805" t="e">
        <v>#DIV/0!</v>
      </c>
      <c r="S5805">
        <v>0</v>
      </c>
    </row>
    <row r="5806" spans="1:19" x14ac:dyDescent="0.2">
      <c r="A5806" t="s">
        <v>20450</v>
      </c>
      <c r="B5806" t="s">
        <v>20451</v>
      </c>
      <c r="C5806" t="s">
        <v>211</v>
      </c>
      <c r="D5806" t="s">
        <v>1002</v>
      </c>
      <c r="E5806" s="23">
        <v>42675</v>
      </c>
      <c r="F5806">
        <v>2</v>
      </c>
      <c r="G5806">
        <v>4</v>
      </c>
      <c r="H5806">
        <v>0.5</v>
      </c>
      <c r="I5806">
        <v>20</v>
      </c>
      <c r="J5806">
        <v>18</v>
      </c>
      <c r="K5806">
        <v>1.1111111111111112</v>
      </c>
      <c r="L5806">
        <v>42</v>
      </c>
      <c r="M5806">
        <v>0.42857142857142855</v>
      </c>
      <c r="N5806">
        <v>16</v>
      </c>
      <c r="P5806">
        <v>1</v>
      </c>
      <c r="Q5806">
        <v>5</v>
      </c>
      <c r="R5806">
        <v>0.2</v>
      </c>
      <c r="S5806">
        <v>4</v>
      </c>
    </row>
    <row r="5807" spans="1:19" x14ac:dyDescent="0.2">
      <c r="A5807" t="s">
        <v>20627</v>
      </c>
      <c r="B5807" t="s">
        <v>20628</v>
      </c>
      <c r="C5807" t="s">
        <v>207</v>
      </c>
      <c r="D5807" t="s">
        <v>1000</v>
      </c>
      <c r="E5807" s="23">
        <v>42675</v>
      </c>
      <c r="F5807">
        <v>10</v>
      </c>
      <c r="G5807">
        <v>11</v>
      </c>
      <c r="H5807">
        <v>0.90909090909090906</v>
      </c>
      <c r="I5807">
        <v>54</v>
      </c>
      <c r="J5807">
        <v>60</v>
      </c>
      <c r="K5807">
        <v>0.9</v>
      </c>
      <c r="L5807">
        <v>79</v>
      </c>
      <c r="M5807">
        <v>0.759493670886076</v>
      </c>
      <c r="N5807">
        <v>47</v>
      </c>
      <c r="P5807">
        <v>5</v>
      </c>
      <c r="Q5807">
        <v>10</v>
      </c>
      <c r="R5807">
        <v>0.5</v>
      </c>
      <c r="S5807">
        <v>7</v>
      </c>
    </row>
    <row r="5808" spans="1:19" x14ac:dyDescent="0.2">
      <c r="A5808" t="s">
        <v>20871</v>
      </c>
      <c r="B5808" t="s">
        <v>20872</v>
      </c>
      <c r="C5808" t="s">
        <v>210</v>
      </c>
      <c r="D5808" t="s">
        <v>1002</v>
      </c>
      <c r="E5808" s="23">
        <v>42675</v>
      </c>
      <c r="F5808">
        <v>3</v>
      </c>
      <c r="G5808">
        <v>3</v>
      </c>
      <c r="H5808">
        <v>1</v>
      </c>
      <c r="I5808">
        <v>12</v>
      </c>
      <c r="J5808">
        <v>21</v>
      </c>
      <c r="K5808">
        <v>0.5714285714285714</v>
      </c>
      <c r="L5808">
        <v>21</v>
      </c>
      <c r="M5808">
        <v>1</v>
      </c>
      <c r="N5808">
        <v>9</v>
      </c>
      <c r="O5808">
        <v>1.175</v>
      </c>
      <c r="P5808">
        <v>1</v>
      </c>
      <c r="Q5808">
        <v>2</v>
      </c>
      <c r="R5808">
        <v>0.5</v>
      </c>
      <c r="S5808">
        <v>3</v>
      </c>
    </row>
    <row r="5809" spans="1:19" x14ac:dyDescent="0.2">
      <c r="A5809" t="s">
        <v>21048</v>
      </c>
      <c r="B5809" t="s">
        <v>21049</v>
      </c>
      <c r="C5809" t="s">
        <v>208</v>
      </c>
      <c r="D5809" t="s">
        <v>1002</v>
      </c>
      <c r="E5809" s="23">
        <v>42675</v>
      </c>
      <c r="F5809">
        <v>3</v>
      </c>
      <c r="G5809">
        <v>2</v>
      </c>
      <c r="H5809">
        <v>1.5</v>
      </c>
      <c r="I5809">
        <v>14</v>
      </c>
      <c r="J5809">
        <v>15</v>
      </c>
      <c r="K5809">
        <v>0.93333333333333335</v>
      </c>
      <c r="L5809">
        <v>10</v>
      </c>
      <c r="M5809">
        <v>1.5</v>
      </c>
      <c r="N5809">
        <v>14</v>
      </c>
      <c r="P5809">
        <v>3</v>
      </c>
      <c r="Q5809">
        <v>3</v>
      </c>
      <c r="R5809">
        <v>1</v>
      </c>
      <c r="S5809">
        <v>0</v>
      </c>
    </row>
    <row r="5810" spans="1:19" x14ac:dyDescent="0.2">
      <c r="A5810" t="s">
        <v>21124</v>
      </c>
      <c r="B5810" t="s">
        <v>21125</v>
      </c>
      <c r="C5810" t="s">
        <v>354</v>
      </c>
      <c r="D5810" t="s">
        <v>1002</v>
      </c>
      <c r="E5810" s="23">
        <v>42675</v>
      </c>
      <c r="F5810">
        <v>2</v>
      </c>
      <c r="G5810">
        <v>2</v>
      </c>
      <c r="H5810">
        <v>1</v>
      </c>
      <c r="I5810">
        <v>8</v>
      </c>
      <c r="J5810">
        <v>6</v>
      </c>
      <c r="K5810">
        <v>1.3333333333333333</v>
      </c>
      <c r="L5810">
        <v>6</v>
      </c>
      <c r="M5810">
        <v>1</v>
      </c>
      <c r="N5810">
        <v>8</v>
      </c>
      <c r="P5810">
        <v>0</v>
      </c>
      <c r="Q5810">
        <v>0</v>
      </c>
      <c r="R5810" t="e">
        <v>#DIV/0!</v>
      </c>
      <c r="S5810">
        <v>0</v>
      </c>
    </row>
    <row r="5811" spans="1:19" x14ac:dyDescent="0.2">
      <c r="A5811" t="s">
        <v>21303</v>
      </c>
      <c r="B5811" t="s">
        <v>21304</v>
      </c>
      <c r="C5811" t="s">
        <v>213</v>
      </c>
      <c r="D5811" t="s">
        <v>1002</v>
      </c>
      <c r="E5811" s="23">
        <v>42675</v>
      </c>
      <c r="F5811">
        <v>2</v>
      </c>
      <c r="G5811">
        <v>3</v>
      </c>
      <c r="H5811">
        <v>0.66666666666666663</v>
      </c>
      <c r="I5811">
        <v>14</v>
      </c>
      <c r="J5811">
        <v>18</v>
      </c>
      <c r="K5811">
        <v>0.77777777777777779</v>
      </c>
      <c r="L5811">
        <v>25</v>
      </c>
      <c r="M5811">
        <v>0.72</v>
      </c>
      <c r="N5811">
        <v>13</v>
      </c>
      <c r="P5811">
        <v>0</v>
      </c>
      <c r="Q5811">
        <v>0</v>
      </c>
      <c r="R5811" t="e">
        <v>#DIV/0!</v>
      </c>
      <c r="S5811">
        <v>1</v>
      </c>
    </row>
    <row r="5812" spans="1:19" x14ac:dyDescent="0.2">
      <c r="A5812" t="s">
        <v>21545</v>
      </c>
      <c r="B5812" t="s">
        <v>21546</v>
      </c>
      <c r="C5812" t="s">
        <v>212</v>
      </c>
      <c r="D5812" t="s">
        <v>1000</v>
      </c>
      <c r="E5812" s="23">
        <v>42675</v>
      </c>
      <c r="F5812">
        <v>2</v>
      </c>
      <c r="G5812">
        <v>3</v>
      </c>
      <c r="H5812">
        <v>0.66666666666666663</v>
      </c>
      <c r="I5812">
        <v>14</v>
      </c>
      <c r="J5812">
        <v>18</v>
      </c>
      <c r="K5812">
        <v>0.77777777777777779</v>
      </c>
      <c r="L5812">
        <v>25</v>
      </c>
      <c r="M5812">
        <v>0.72</v>
      </c>
      <c r="N5812">
        <v>13</v>
      </c>
      <c r="P5812">
        <v>0</v>
      </c>
      <c r="Q5812">
        <v>0</v>
      </c>
      <c r="R5812" t="e">
        <v>#DIV/0!</v>
      </c>
      <c r="S5812">
        <v>1</v>
      </c>
    </row>
    <row r="5813" spans="1:19" x14ac:dyDescent="0.2">
      <c r="A5813" t="s">
        <v>21754</v>
      </c>
      <c r="B5813" t="s">
        <v>21755</v>
      </c>
      <c r="C5813" t="s">
        <v>217</v>
      </c>
      <c r="D5813" t="s">
        <v>1000</v>
      </c>
      <c r="E5813" s="23">
        <v>42675</v>
      </c>
      <c r="F5813">
        <v>0</v>
      </c>
      <c r="G5813">
        <v>0</v>
      </c>
      <c r="H5813" t="e">
        <v>#DIV/0!</v>
      </c>
      <c r="I5813">
        <v>2</v>
      </c>
      <c r="J5813">
        <v>0</v>
      </c>
      <c r="K5813" t="e">
        <v>#DIV/0!</v>
      </c>
      <c r="L5813">
        <v>0</v>
      </c>
      <c r="M5813" t="e">
        <v>#DIV/0!</v>
      </c>
      <c r="N5813">
        <v>2</v>
      </c>
      <c r="P5813">
        <v>0</v>
      </c>
      <c r="Q5813">
        <v>0</v>
      </c>
      <c r="R5813" t="e">
        <v>#DIV/0!</v>
      </c>
      <c r="S5813">
        <v>0</v>
      </c>
    </row>
    <row r="5814" spans="1:19" x14ac:dyDescent="0.2">
      <c r="A5814" t="s">
        <v>21998</v>
      </c>
      <c r="B5814" t="s">
        <v>21999</v>
      </c>
      <c r="C5814" t="s">
        <v>218</v>
      </c>
      <c r="D5814" t="s">
        <v>1002</v>
      </c>
      <c r="E5814" s="23">
        <v>42675</v>
      </c>
      <c r="F5814">
        <v>0</v>
      </c>
      <c r="G5814">
        <v>0</v>
      </c>
      <c r="H5814" t="e">
        <v>#DIV/0!</v>
      </c>
      <c r="I5814">
        <v>2</v>
      </c>
      <c r="J5814">
        <v>0</v>
      </c>
      <c r="K5814" t="e">
        <v>#DIV/0!</v>
      </c>
      <c r="L5814">
        <v>0</v>
      </c>
      <c r="M5814" t="e">
        <v>#DIV/0!</v>
      </c>
      <c r="N5814">
        <v>2</v>
      </c>
      <c r="P5814">
        <v>0</v>
      </c>
      <c r="Q5814">
        <v>0</v>
      </c>
      <c r="R5814" t="e">
        <v>#DIV/0!</v>
      </c>
      <c r="S5814">
        <v>0</v>
      </c>
    </row>
    <row r="5815" spans="1:19" x14ac:dyDescent="0.2">
      <c r="A5815" t="s">
        <v>22175</v>
      </c>
      <c r="B5815" t="s">
        <v>22176</v>
      </c>
      <c r="C5815" t="s">
        <v>219</v>
      </c>
      <c r="D5815" t="s">
        <v>1002</v>
      </c>
      <c r="E5815" s="23">
        <v>42675</v>
      </c>
      <c r="F5815">
        <v>0</v>
      </c>
      <c r="G5815">
        <v>0</v>
      </c>
      <c r="H5815" t="e">
        <v>#DIV/0!</v>
      </c>
      <c r="I5815">
        <v>0</v>
      </c>
      <c r="J5815">
        <v>0</v>
      </c>
      <c r="K5815" t="e">
        <v>#DIV/0!</v>
      </c>
      <c r="L5815">
        <v>0</v>
      </c>
      <c r="M5815" t="e">
        <v>#DIV/0!</v>
      </c>
      <c r="N5815">
        <v>0</v>
      </c>
      <c r="P5815">
        <v>0</v>
      </c>
      <c r="Q5815">
        <v>0</v>
      </c>
      <c r="R5815" t="e">
        <v>#DIV/0!</v>
      </c>
      <c r="S5815">
        <v>0</v>
      </c>
    </row>
    <row r="5816" spans="1:19" x14ac:dyDescent="0.2">
      <c r="A5816" t="s">
        <v>11092</v>
      </c>
      <c r="B5816" t="s">
        <v>11093</v>
      </c>
      <c r="C5816" t="s">
        <v>228</v>
      </c>
      <c r="D5816" t="s">
        <v>1000</v>
      </c>
      <c r="E5816" s="23">
        <v>42705</v>
      </c>
      <c r="F5816">
        <v>0.5</v>
      </c>
      <c r="G5816">
        <v>0.5</v>
      </c>
      <c r="H5816">
        <v>1</v>
      </c>
      <c r="I5816">
        <v>10</v>
      </c>
      <c r="J5816">
        <v>2.5</v>
      </c>
      <c r="K5816">
        <v>4</v>
      </c>
      <c r="L5816">
        <v>2.5</v>
      </c>
      <c r="M5816">
        <v>1</v>
      </c>
      <c r="N5816">
        <v>6</v>
      </c>
      <c r="P5816">
        <v>0</v>
      </c>
      <c r="Q5816">
        <v>1</v>
      </c>
      <c r="R5816">
        <v>0</v>
      </c>
      <c r="S5816">
        <v>4</v>
      </c>
    </row>
    <row r="5817" spans="1:19" x14ac:dyDescent="0.2">
      <c r="A5817" t="s">
        <v>9345</v>
      </c>
      <c r="B5817" t="s">
        <v>9346</v>
      </c>
      <c r="C5817" t="s">
        <v>211</v>
      </c>
      <c r="D5817" t="s">
        <v>1000</v>
      </c>
      <c r="E5817" s="23">
        <v>42705</v>
      </c>
      <c r="F5817">
        <v>2</v>
      </c>
      <c r="G5817">
        <v>2</v>
      </c>
      <c r="H5817">
        <v>1</v>
      </c>
      <c r="I5817">
        <v>22</v>
      </c>
      <c r="J5817">
        <v>30</v>
      </c>
      <c r="K5817">
        <v>0.73333333333333328</v>
      </c>
      <c r="L5817">
        <v>30</v>
      </c>
      <c r="M5817">
        <v>1</v>
      </c>
      <c r="N5817">
        <v>18</v>
      </c>
      <c r="P5817">
        <v>1</v>
      </c>
      <c r="Q5817">
        <v>1</v>
      </c>
      <c r="R5817">
        <v>1</v>
      </c>
      <c r="S5817">
        <v>4</v>
      </c>
    </row>
    <row r="5818" spans="1:19" x14ac:dyDescent="0.2">
      <c r="A5818" t="s">
        <v>8506</v>
      </c>
      <c r="B5818" t="s">
        <v>8507</v>
      </c>
      <c r="C5818" t="s">
        <v>213</v>
      </c>
      <c r="D5818" t="s">
        <v>1000</v>
      </c>
      <c r="E5818" s="23">
        <v>42705</v>
      </c>
      <c r="F5818">
        <v>2</v>
      </c>
      <c r="G5818">
        <v>3</v>
      </c>
      <c r="H5818">
        <v>0.66666666666666663</v>
      </c>
      <c r="I5818">
        <v>16</v>
      </c>
      <c r="J5818">
        <v>18</v>
      </c>
      <c r="K5818">
        <v>0.88888888888888884</v>
      </c>
      <c r="L5818">
        <v>25</v>
      </c>
      <c r="M5818">
        <v>0.72</v>
      </c>
      <c r="N5818">
        <v>14</v>
      </c>
      <c r="P5818">
        <v>0</v>
      </c>
      <c r="Q5818">
        <v>0</v>
      </c>
      <c r="R5818" t="e">
        <v>#DIV/0!</v>
      </c>
      <c r="S5818">
        <v>2</v>
      </c>
    </row>
    <row r="5819" spans="1:19" x14ac:dyDescent="0.2">
      <c r="A5819" t="s">
        <v>5082</v>
      </c>
      <c r="B5819" t="s">
        <v>5083</v>
      </c>
      <c r="C5819" t="s">
        <v>229</v>
      </c>
      <c r="D5819" t="s">
        <v>1000</v>
      </c>
      <c r="E5819" s="23">
        <v>42705</v>
      </c>
      <c r="F5819">
        <v>1</v>
      </c>
      <c r="G5819">
        <v>1</v>
      </c>
      <c r="H5819">
        <v>1</v>
      </c>
      <c r="I5819">
        <v>8</v>
      </c>
      <c r="J5819">
        <v>5</v>
      </c>
      <c r="K5819">
        <v>1.6</v>
      </c>
      <c r="L5819">
        <v>5</v>
      </c>
      <c r="M5819">
        <v>1</v>
      </c>
      <c r="N5819">
        <v>8</v>
      </c>
      <c r="P5819">
        <v>0</v>
      </c>
      <c r="Q5819">
        <v>3</v>
      </c>
      <c r="R5819">
        <v>0</v>
      </c>
      <c r="S5819">
        <v>0</v>
      </c>
    </row>
    <row r="5820" spans="1:19" x14ac:dyDescent="0.2">
      <c r="A5820" t="s">
        <v>13230</v>
      </c>
      <c r="B5820" t="s">
        <v>13142</v>
      </c>
      <c r="C5820" t="s">
        <v>1051</v>
      </c>
      <c r="D5820" t="s">
        <v>1002</v>
      </c>
      <c r="E5820" s="23">
        <v>42705</v>
      </c>
      <c r="F5820">
        <v>1</v>
      </c>
      <c r="G5820">
        <v>3</v>
      </c>
      <c r="H5820">
        <v>0.33333333333333331</v>
      </c>
      <c r="I5820">
        <v>2</v>
      </c>
      <c r="J5820">
        <v>5</v>
      </c>
      <c r="K5820">
        <v>0.4</v>
      </c>
      <c r="L5820">
        <v>15</v>
      </c>
      <c r="M5820">
        <v>0.33333333333333331</v>
      </c>
      <c r="N5820">
        <v>2</v>
      </c>
      <c r="P5820">
        <v>0</v>
      </c>
      <c r="Q5820">
        <v>0</v>
      </c>
      <c r="R5820" t="e">
        <v>#DIV/0!</v>
      </c>
      <c r="S5820">
        <v>0</v>
      </c>
    </row>
    <row r="5821" spans="1:19" x14ac:dyDescent="0.2">
      <c r="A5821" t="s">
        <v>5706</v>
      </c>
      <c r="B5821" t="s">
        <v>5707</v>
      </c>
      <c r="C5821" t="s">
        <v>1047</v>
      </c>
      <c r="D5821" t="s">
        <v>1000</v>
      </c>
      <c r="E5821" s="23">
        <v>42705</v>
      </c>
      <c r="F5821">
        <v>7</v>
      </c>
      <c r="G5821">
        <v>8</v>
      </c>
      <c r="H5821">
        <v>0.875</v>
      </c>
      <c r="I5821">
        <v>24</v>
      </c>
      <c r="J5821">
        <v>35</v>
      </c>
      <c r="K5821">
        <v>0.68571428571428572</v>
      </c>
      <c r="L5821">
        <v>40</v>
      </c>
      <c r="M5821">
        <v>0.875</v>
      </c>
      <c r="N5821">
        <v>24</v>
      </c>
      <c r="P5821">
        <v>2</v>
      </c>
      <c r="Q5821">
        <v>2</v>
      </c>
      <c r="R5821">
        <v>1</v>
      </c>
      <c r="S5821">
        <v>0</v>
      </c>
    </row>
    <row r="5822" spans="1:19" x14ac:dyDescent="0.2">
      <c r="A5822" t="s">
        <v>10583</v>
      </c>
      <c r="B5822" t="s">
        <v>10584</v>
      </c>
      <c r="C5822" t="s">
        <v>205</v>
      </c>
      <c r="D5822" t="s">
        <v>1000</v>
      </c>
      <c r="E5822" s="23">
        <v>42705</v>
      </c>
      <c r="F5822">
        <v>1</v>
      </c>
      <c r="G5822">
        <v>3</v>
      </c>
      <c r="H5822">
        <v>0.33333333333333331</v>
      </c>
      <c r="I5822">
        <v>9</v>
      </c>
      <c r="J5822">
        <v>7</v>
      </c>
      <c r="K5822">
        <v>1.2857142857142858</v>
      </c>
      <c r="L5822">
        <v>13</v>
      </c>
      <c r="M5822">
        <v>0.53846153846153844</v>
      </c>
      <c r="N5822">
        <v>7</v>
      </c>
      <c r="O5822">
        <v>0.875</v>
      </c>
      <c r="P5822">
        <v>0</v>
      </c>
      <c r="Q5822">
        <v>0</v>
      </c>
      <c r="R5822" t="e">
        <v>#DIV/0!</v>
      </c>
      <c r="S5822">
        <v>2</v>
      </c>
    </row>
    <row r="5823" spans="1:19" x14ac:dyDescent="0.2">
      <c r="A5823" t="s">
        <v>8930</v>
      </c>
      <c r="B5823" t="s">
        <v>8931</v>
      </c>
      <c r="C5823" t="s">
        <v>210</v>
      </c>
      <c r="D5823" t="s">
        <v>1000</v>
      </c>
      <c r="E5823" s="23">
        <v>42705</v>
      </c>
      <c r="F5823">
        <v>2</v>
      </c>
      <c r="G5823">
        <v>3</v>
      </c>
      <c r="H5823">
        <v>0.66666666666666663</v>
      </c>
      <c r="I5823">
        <v>11</v>
      </c>
      <c r="J5823">
        <v>14</v>
      </c>
      <c r="K5823">
        <v>0.7857142857142857</v>
      </c>
      <c r="L5823">
        <v>21</v>
      </c>
      <c r="M5823">
        <v>0.66666666666666663</v>
      </c>
      <c r="N5823">
        <v>9</v>
      </c>
      <c r="O5823">
        <v>1.03</v>
      </c>
      <c r="P5823">
        <v>2</v>
      </c>
      <c r="Q5823">
        <v>2</v>
      </c>
      <c r="R5823">
        <v>1</v>
      </c>
      <c r="S5823">
        <v>2</v>
      </c>
    </row>
    <row r="5824" spans="1:19" x14ac:dyDescent="0.2">
      <c r="A5824" t="s">
        <v>6125</v>
      </c>
      <c r="B5824" t="s">
        <v>6126</v>
      </c>
      <c r="C5824" t="s">
        <v>215</v>
      </c>
      <c r="D5824" t="s">
        <v>1000</v>
      </c>
      <c r="E5824" s="23">
        <v>42705</v>
      </c>
      <c r="F5824">
        <v>7</v>
      </c>
      <c r="G5824">
        <v>7</v>
      </c>
      <c r="H5824">
        <v>1</v>
      </c>
      <c r="I5824">
        <v>30</v>
      </c>
      <c r="J5824">
        <v>45</v>
      </c>
      <c r="K5824">
        <v>0.66666666666666663</v>
      </c>
      <c r="L5824">
        <v>45</v>
      </c>
      <c r="M5824">
        <v>1</v>
      </c>
      <c r="N5824">
        <v>21</v>
      </c>
      <c r="O5824">
        <v>1.05</v>
      </c>
      <c r="P5824">
        <v>4</v>
      </c>
      <c r="Q5824">
        <v>5</v>
      </c>
      <c r="R5824">
        <v>0.8</v>
      </c>
      <c r="S5824">
        <v>9</v>
      </c>
    </row>
    <row r="5825" spans="1:19" x14ac:dyDescent="0.2">
      <c r="A5825" t="s">
        <v>3425</v>
      </c>
      <c r="B5825" t="s">
        <v>3426</v>
      </c>
      <c r="C5825" t="s">
        <v>221</v>
      </c>
      <c r="D5825" t="s">
        <v>1000</v>
      </c>
      <c r="E5825" s="23">
        <v>42705</v>
      </c>
      <c r="F5825">
        <v>4</v>
      </c>
      <c r="G5825">
        <v>8</v>
      </c>
      <c r="H5825">
        <v>0.5</v>
      </c>
      <c r="I5825">
        <v>13</v>
      </c>
      <c r="J5825">
        <v>10</v>
      </c>
      <c r="K5825">
        <v>1.3</v>
      </c>
      <c r="L5825">
        <v>24</v>
      </c>
      <c r="M5825">
        <v>0.41666666666666669</v>
      </c>
      <c r="N5825">
        <v>5</v>
      </c>
      <c r="O5825">
        <v>0.69899999999999995</v>
      </c>
      <c r="P5825">
        <v>5</v>
      </c>
      <c r="Q5825">
        <v>6</v>
      </c>
      <c r="R5825">
        <v>0.83333333333333337</v>
      </c>
      <c r="S5825">
        <v>8</v>
      </c>
    </row>
    <row r="5826" spans="1:19" x14ac:dyDescent="0.2">
      <c r="A5826" t="s">
        <v>3250</v>
      </c>
      <c r="B5826" t="s">
        <v>3251</v>
      </c>
      <c r="C5826" t="s">
        <v>222</v>
      </c>
      <c r="D5826" t="s">
        <v>1000</v>
      </c>
      <c r="E5826" s="23">
        <v>42705</v>
      </c>
      <c r="F5826">
        <v>3</v>
      </c>
      <c r="G5826">
        <v>4</v>
      </c>
      <c r="H5826">
        <v>0.75</v>
      </c>
      <c r="I5826">
        <v>3</v>
      </c>
      <c r="J5826">
        <v>6</v>
      </c>
      <c r="K5826">
        <v>0.5</v>
      </c>
      <c r="L5826">
        <v>8</v>
      </c>
      <c r="M5826">
        <v>0.75</v>
      </c>
      <c r="N5826">
        <v>3</v>
      </c>
      <c r="O5826">
        <v>0.83699999999999997</v>
      </c>
      <c r="P5826">
        <v>0</v>
      </c>
      <c r="Q5826">
        <v>0</v>
      </c>
      <c r="R5826" t="e">
        <v>#DIV/0!</v>
      </c>
      <c r="S5826">
        <v>0</v>
      </c>
    </row>
    <row r="5827" spans="1:19" x14ac:dyDescent="0.2">
      <c r="A5827" t="s">
        <v>7295</v>
      </c>
      <c r="B5827" t="s">
        <v>7296</v>
      </c>
      <c r="C5827" t="s">
        <v>1052</v>
      </c>
      <c r="D5827" t="s">
        <v>1000</v>
      </c>
      <c r="E5827" s="23">
        <v>42705</v>
      </c>
      <c r="F5827">
        <v>5</v>
      </c>
      <c r="G5827">
        <v>5</v>
      </c>
      <c r="H5827">
        <v>1</v>
      </c>
      <c r="I5827">
        <v>22</v>
      </c>
      <c r="J5827">
        <v>24</v>
      </c>
      <c r="K5827">
        <v>0.91666666666666663</v>
      </c>
      <c r="L5827">
        <v>24</v>
      </c>
      <c r="M5827">
        <v>1</v>
      </c>
      <c r="N5827">
        <v>18</v>
      </c>
      <c r="P5827">
        <v>0</v>
      </c>
      <c r="Q5827">
        <v>2</v>
      </c>
      <c r="R5827">
        <v>0</v>
      </c>
      <c r="S5827">
        <v>4</v>
      </c>
    </row>
    <row r="5828" spans="1:19" x14ac:dyDescent="0.2">
      <c r="A5828" t="s">
        <v>5287</v>
      </c>
      <c r="B5828" t="s">
        <v>5288</v>
      </c>
      <c r="C5828" t="s">
        <v>1053</v>
      </c>
      <c r="D5828" t="s">
        <v>1000</v>
      </c>
      <c r="E5828" s="23">
        <v>42705</v>
      </c>
      <c r="F5828">
        <v>5</v>
      </c>
      <c r="G5828">
        <v>5</v>
      </c>
      <c r="H5828">
        <v>1</v>
      </c>
      <c r="I5828">
        <v>16</v>
      </c>
      <c r="J5828">
        <v>25</v>
      </c>
      <c r="K5828">
        <v>0.64</v>
      </c>
      <c r="L5828">
        <v>25</v>
      </c>
      <c r="M5828">
        <v>1</v>
      </c>
      <c r="N5828">
        <v>14</v>
      </c>
      <c r="P5828">
        <v>0</v>
      </c>
      <c r="Q5828">
        <v>2</v>
      </c>
      <c r="R5828">
        <v>0</v>
      </c>
      <c r="S5828">
        <v>2</v>
      </c>
    </row>
    <row r="5829" spans="1:19" x14ac:dyDescent="0.2">
      <c r="A5829" t="s">
        <v>12286</v>
      </c>
      <c r="B5829" t="s">
        <v>12287</v>
      </c>
      <c r="C5829" t="s">
        <v>200</v>
      </c>
      <c r="D5829" t="s">
        <v>1000</v>
      </c>
      <c r="E5829" s="23">
        <v>42705</v>
      </c>
      <c r="F5829">
        <v>4</v>
      </c>
      <c r="G5829">
        <v>5</v>
      </c>
      <c r="H5829">
        <v>0.8</v>
      </c>
      <c r="I5829">
        <v>8</v>
      </c>
      <c r="J5829">
        <v>20</v>
      </c>
      <c r="K5829">
        <v>0.4</v>
      </c>
      <c r="L5829">
        <v>25</v>
      </c>
      <c r="M5829">
        <v>0.8</v>
      </c>
      <c r="N5829">
        <v>8</v>
      </c>
      <c r="P5829">
        <v>0</v>
      </c>
      <c r="Q5829">
        <v>0</v>
      </c>
      <c r="R5829" t="e">
        <v>#DIV/0!</v>
      </c>
      <c r="S5829">
        <v>0</v>
      </c>
    </row>
    <row r="5830" spans="1:19" x14ac:dyDescent="0.2">
      <c r="A5830" t="s">
        <v>10407</v>
      </c>
      <c r="B5830" t="s">
        <v>10408</v>
      </c>
      <c r="C5830" t="s">
        <v>204</v>
      </c>
      <c r="D5830" t="s">
        <v>1000</v>
      </c>
      <c r="E5830" s="23">
        <v>42705</v>
      </c>
      <c r="F5830">
        <v>2</v>
      </c>
      <c r="G5830">
        <v>4</v>
      </c>
      <c r="H5830">
        <v>0.5</v>
      </c>
      <c r="I5830">
        <v>1</v>
      </c>
      <c r="J5830">
        <v>10</v>
      </c>
      <c r="K5830">
        <v>0.1</v>
      </c>
      <c r="L5830">
        <v>20</v>
      </c>
      <c r="M5830">
        <v>0.5</v>
      </c>
      <c r="N5830">
        <v>1</v>
      </c>
      <c r="P5830">
        <v>0</v>
      </c>
      <c r="Q5830">
        <v>0</v>
      </c>
      <c r="R5830" t="e">
        <v>#DIV/0!</v>
      </c>
      <c r="S5830">
        <v>0</v>
      </c>
    </row>
    <row r="5831" spans="1:19" x14ac:dyDescent="0.2">
      <c r="A5831" t="s">
        <v>8755</v>
      </c>
      <c r="B5831" t="s">
        <v>8756</v>
      </c>
      <c r="C5831" t="s">
        <v>208</v>
      </c>
      <c r="D5831" t="s">
        <v>1000</v>
      </c>
      <c r="E5831" s="23">
        <v>42705</v>
      </c>
      <c r="F5831">
        <v>3</v>
      </c>
      <c r="G5831">
        <v>2</v>
      </c>
      <c r="H5831">
        <v>1.5</v>
      </c>
      <c r="I5831">
        <v>10</v>
      </c>
      <c r="J5831">
        <v>15</v>
      </c>
      <c r="K5831">
        <v>0.66666666666666663</v>
      </c>
      <c r="L5831">
        <v>10</v>
      </c>
      <c r="M5831">
        <v>1.5</v>
      </c>
      <c r="N5831">
        <v>10</v>
      </c>
      <c r="P5831">
        <v>1</v>
      </c>
      <c r="Q5831">
        <v>1</v>
      </c>
      <c r="R5831">
        <v>1</v>
      </c>
      <c r="S5831">
        <v>0</v>
      </c>
    </row>
    <row r="5832" spans="1:19" x14ac:dyDescent="0.2">
      <c r="A5832" t="s">
        <v>6549</v>
      </c>
      <c r="B5832" t="s">
        <v>6550</v>
      </c>
      <c r="C5832" t="s">
        <v>316</v>
      </c>
      <c r="D5832" t="s">
        <v>1000</v>
      </c>
      <c r="E5832" s="23">
        <v>42705</v>
      </c>
      <c r="F5832">
        <v>4</v>
      </c>
      <c r="G5832">
        <v>6</v>
      </c>
      <c r="H5832">
        <v>0.66666666666666663</v>
      </c>
      <c r="I5832">
        <v>6</v>
      </c>
      <c r="J5832">
        <v>12</v>
      </c>
      <c r="K5832">
        <v>0.5</v>
      </c>
      <c r="L5832">
        <v>18</v>
      </c>
      <c r="M5832">
        <v>0.66666666666666663</v>
      </c>
      <c r="N5832">
        <v>5</v>
      </c>
      <c r="P5832">
        <v>0</v>
      </c>
      <c r="Q5832">
        <v>0</v>
      </c>
      <c r="R5832" t="e">
        <v>#DIV/0!</v>
      </c>
      <c r="S5832">
        <v>1</v>
      </c>
    </row>
    <row r="5833" spans="1:19" x14ac:dyDescent="0.2">
      <c r="A5833" t="s">
        <v>4142</v>
      </c>
      <c r="B5833" t="s">
        <v>4143</v>
      </c>
      <c r="C5833" t="s">
        <v>218</v>
      </c>
      <c r="D5833" t="s">
        <v>1000</v>
      </c>
      <c r="E5833" s="23">
        <v>42705</v>
      </c>
      <c r="F5833">
        <v>0</v>
      </c>
      <c r="G5833">
        <v>0</v>
      </c>
      <c r="H5833" t="e">
        <v>#DIV/0!</v>
      </c>
      <c r="I5833">
        <v>0</v>
      </c>
      <c r="J5833">
        <v>0</v>
      </c>
      <c r="K5833" t="e">
        <v>#DIV/0!</v>
      </c>
      <c r="L5833">
        <v>0</v>
      </c>
      <c r="M5833" t="e">
        <v>#DIV/0!</v>
      </c>
      <c r="N5833">
        <v>0</v>
      </c>
      <c r="P5833">
        <v>0</v>
      </c>
      <c r="Q5833">
        <v>0</v>
      </c>
      <c r="R5833" t="e">
        <v>#DIV/0!</v>
      </c>
      <c r="S5833">
        <v>0</v>
      </c>
    </row>
    <row r="5834" spans="1:19" x14ac:dyDescent="0.2">
      <c r="A5834" t="s">
        <v>12571</v>
      </c>
      <c r="B5834" t="s">
        <v>12572</v>
      </c>
      <c r="C5834" t="s">
        <v>202</v>
      </c>
      <c r="D5834" t="s">
        <v>1000</v>
      </c>
      <c r="E5834" s="23">
        <v>42705</v>
      </c>
      <c r="F5834">
        <v>12</v>
      </c>
      <c r="G5834">
        <v>9</v>
      </c>
      <c r="H5834">
        <v>1.3333333333333333</v>
      </c>
      <c r="I5834">
        <v>133</v>
      </c>
      <c r="J5834">
        <v>120</v>
      </c>
      <c r="K5834">
        <v>1.1083333333333334</v>
      </c>
      <c r="L5834">
        <v>90</v>
      </c>
      <c r="M5834">
        <v>1.3333333333333333</v>
      </c>
      <c r="N5834">
        <v>128</v>
      </c>
      <c r="P5834">
        <v>3</v>
      </c>
      <c r="Q5834">
        <v>3</v>
      </c>
      <c r="R5834">
        <v>1</v>
      </c>
      <c r="S5834">
        <v>5</v>
      </c>
    </row>
    <row r="5835" spans="1:19" x14ac:dyDescent="0.2">
      <c r="A5835" t="s">
        <v>12396</v>
      </c>
      <c r="B5835" t="s">
        <v>12397</v>
      </c>
      <c r="C5835" t="s">
        <v>347</v>
      </c>
      <c r="D5835" t="s">
        <v>1000</v>
      </c>
      <c r="E5835" s="23">
        <v>42705</v>
      </c>
      <c r="F5835">
        <v>2</v>
      </c>
      <c r="G5835">
        <v>5</v>
      </c>
      <c r="H5835">
        <v>0.4</v>
      </c>
      <c r="I5835">
        <v>13</v>
      </c>
      <c r="J5835">
        <v>8</v>
      </c>
      <c r="K5835">
        <v>1.625</v>
      </c>
      <c r="L5835">
        <v>18</v>
      </c>
      <c r="M5835">
        <v>0.44444444444444442</v>
      </c>
      <c r="N5835">
        <v>13</v>
      </c>
      <c r="P5835">
        <v>0</v>
      </c>
      <c r="Q5835">
        <v>0</v>
      </c>
      <c r="R5835" t="e">
        <v>#DIV/0!</v>
      </c>
      <c r="S5835">
        <v>0</v>
      </c>
    </row>
    <row r="5836" spans="1:19" x14ac:dyDescent="0.2">
      <c r="A5836" t="s">
        <v>9736</v>
      </c>
      <c r="B5836" t="s">
        <v>9737</v>
      </c>
      <c r="C5836" t="s">
        <v>224</v>
      </c>
      <c r="D5836" t="s">
        <v>1000</v>
      </c>
      <c r="E5836" s="23">
        <v>42705</v>
      </c>
      <c r="F5836">
        <v>6</v>
      </c>
      <c r="G5836">
        <v>6</v>
      </c>
      <c r="H5836">
        <v>1</v>
      </c>
      <c r="I5836">
        <v>75</v>
      </c>
      <c r="J5836">
        <v>90</v>
      </c>
      <c r="K5836">
        <v>0.83333333333333337</v>
      </c>
      <c r="L5836">
        <v>90</v>
      </c>
      <c r="M5836">
        <v>1</v>
      </c>
      <c r="N5836">
        <v>74</v>
      </c>
      <c r="P5836">
        <v>0</v>
      </c>
      <c r="Q5836">
        <v>0</v>
      </c>
      <c r="R5836" t="e">
        <v>#DIV/0!</v>
      </c>
      <c r="S5836">
        <v>1</v>
      </c>
    </row>
    <row r="5837" spans="1:19" x14ac:dyDescent="0.2">
      <c r="A5837" t="s">
        <v>9437</v>
      </c>
      <c r="B5837" t="s">
        <v>9438</v>
      </c>
      <c r="C5837" t="s">
        <v>345</v>
      </c>
      <c r="D5837" t="s">
        <v>1000</v>
      </c>
      <c r="E5837" s="23">
        <v>42705</v>
      </c>
      <c r="F5837">
        <v>5</v>
      </c>
      <c r="G5837">
        <v>5</v>
      </c>
      <c r="H5837">
        <v>1</v>
      </c>
      <c r="I5837">
        <v>9</v>
      </c>
      <c r="J5837">
        <v>30</v>
      </c>
      <c r="K5837">
        <v>0.3</v>
      </c>
      <c r="L5837">
        <v>30</v>
      </c>
      <c r="M5837">
        <v>1</v>
      </c>
      <c r="N5837">
        <v>9</v>
      </c>
      <c r="P5837">
        <v>0</v>
      </c>
      <c r="Q5837">
        <v>0</v>
      </c>
      <c r="R5837" t="e">
        <v>#DIV/0!</v>
      </c>
      <c r="S5837">
        <v>0</v>
      </c>
    </row>
    <row r="5838" spans="1:19" x14ac:dyDescent="0.2">
      <c r="A5838" t="s">
        <v>7829</v>
      </c>
      <c r="B5838" t="s">
        <v>7830</v>
      </c>
      <c r="C5838" t="s">
        <v>226</v>
      </c>
      <c r="D5838" t="s">
        <v>1000</v>
      </c>
      <c r="E5838" s="23">
        <v>42705</v>
      </c>
      <c r="F5838">
        <v>4</v>
      </c>
      <c r="G5838">
        <v>7</v>
      </c>
      <c r="H5838">
        <v>0.5714285714285714</v>
      </c>
      <c r="I5838">
        <v>50</v>
      </c>
      <c r="J5838">
        <v>40</v>
      </c>
      <c r="K5838">
        <v>1.25</v>
      </c>
      <c r="L5838">
        <v>70</v>
      </c>
      <c r="M5838">
        <v>0.5714285714285714</v>
      </c>
      <c r="N5838">
        <v>50</v>
      </c>
      <c r="P5838">
        <v>0</v>
      </c>
      <c r="Q5838">
        <v>0</v>
      </c>
      <c r="R5838" t="e">
        <v>#DIV/0!</v>
      </c>
      <c r="S5838">
        <v>0</v>
      </c>
    </row>
    <row r="5839" spans="1:19" x14ac:dyDescent="0.2">
      <c r="A5839" t="s">
        <v>6899</v>
      </c>
      <c r="B5839" t="s">
        <v>6900</v>
      </c>
      <c r="C5839" t="s">
        <v>231</v>
      </c>
      <c r="D5839" t="s">
        <v>1000</v>
      </c>
      <c r="E5839" s="23">
        <v>42705</v>
      </c>
      <c r="F5839">
        <v>9</v>
      </c>
      <c r="G5839">
        <v>15</v>
      </c>
      <c r="H5839">
        <v>0.6</v>
      </c>
      <c r="I5839">
        <v>116</v>
      </c>
      <c r="J5839">
        <v>96</v>
      </c>
      <c r="K5839">
        <v>1.2083333333333333</v>
      </c>
      <c r="L5839">
        <v>168</v>
      </c>
      <c r="M5839">
        <v>0.5714285714285714</v>
      </c>
      <c r="N5839">
        <v>101</v>
      </c>
      <c r="P5839">
        <v>2</v>
      </c>
      <c r="Q5839">
        <v>7</v>
      </c>
      <c r="R5839">
        <v>0.2857142857142857</v>
      </c>
      <c r="S5839">
        <v>15</v>
      </c>
    </row>
    <row r="5840" spans="1:19" x14ac:dyDescent="0.2">
      <c r="A5840" t="s">
        <v>5950</v>
      </c>
      <c r="B5840" t="s">
        <v>5951</v>
      </c>
      <c r="C5840" t="s">
        <v>216</v>
      </c>
      <c r="D5840" t="s">
        <v>1000</v>
      </c>
      <c r="E5840" s="23">
        <v>42705</v>
      </c>
      <c r="F5840">
        <v>10</v>
      </c>
      <c r="G5840">
        <v>6</v>
      </c>
      <c r="H5840">
        <v>1.6666666666666667</v>
      </c>
      <c r="I5840">
        <v>57</v>
      </c>
      <c r="J5840">
        <v>100</v>
      </c>
      <c r="K5840">
        <v>0.56999999999999995</v>
      </c>
      <c r="L5840">
        <v>60</v>
      </c>
      <c r="M5840">
        <v>1.6666666666666667</v>
      </c>
      <c r="N5840">
        <v>51</v>
      </c>
      <c r="P5840">
        <v>11</v>
      </c>
      <c r="Q5840">
        <v>13</v>
      </c>
      <c r="R5840">
        <v>0.84615384615384615</v>
      </c>
      <c r="S5840">
        <v>6</v>
      </c>
    </row>
    <row r="5841" spans="1:19" x14ac:dyDescent="0.2">
      <c r="A5841" t="s">
        <v>4557</v>
      </c>
      <c r="B5841" t="s">
        <v>4558</v>
      </c>
      <c r="C5841" t="s">
        <v>233</v>
      </c>
      <c r="D5841" t="s">
        <v>1000</v>
      </c>
      <c r="E5841" s="23">
        <v>42705</v>
      </c>
      <c r="F5841">
        <v>4</v>
      </c>
      <c r="G5841">
        <v>6</v>
      </c>
      <c r="H5841">
        <v>0.66666666666666663</v>
      </c>
      <c r="I5841">
        <v>78</v>
      </c>
      <c r="J5841">
        <v>40</v>
      </c>
      <c r="K5841">
        <v>1.95</v>
      </c>
      <c r="L5841">
        <v>60</v>
      </c>
      <c r="M5841">
        <v>0.66666666666666663</v>
      </c>
      <c r="N5841">
        <v>73</v>
      </c>
      <c r="P5841">
        <v>2</v>
      </c>
      <c r="Q5841">
        <v>5</v>
      </c>
      <c r="R5841">
        <v>0.4</v>
      </c>
      <c r="S5841">
        <v>5</v>
      </c>
    </row>
    <row r="5842" spans="1:19" x14ac:dyDescent="0.2">
      <c r="A5842" t="s">
        <v>3967</v>
      </c>
      <c r="B5842" t="s">
        <v>3968</v>
      </c>
      <c r="C5842" t="s">
        <v>219</v>
      </c>
      <c r="D5842" t="s">
        <v>1000</v>
      </c>
      <c r="E5842" s="23">
        <v>42705</v>
      </c>
      <c r="F5842">
        <v>0</v>
      </c>
      <c r="G5842">
        <v>0</v>
      </c>
      <c r="H5842" t="e">
        <v>#DIV/0!</v>
      </c>
      <c r="I5842">
        <v>0</v>
      </c>
      <c r="J5842">
        <v>0</v>
      </c>
      <c r="K5842" t="e">
        <v>#DIV/0!</v>
      </c>
      <c r="L5842">
        <v>0</v>
      </c>
      <c r="M5842" t="e">
        <v>#DIV/0!</v>
      </c>
      <c r="N5842">
        <v>0</v>
      </c>
      <c r="P5842">
        <v>0</v>
      </c>
      <c r="Q5842">
        <v>0</v>
      </c>
      <c r="R5842" t="e">
        <v>#DIV/0!</v>
      </c>
      <c r="S5842">
        <v>0</v>
      </c>
    </row>
    <row r="5843" spans="1:19" x14ac:dyDescent="0.2">
      <c r="A5843" t="s">
        <v>3696</v>
      </c>
      <c r="B5843" t="s">
        <v>3697</v>
      </c>
      <c r="C5843" t="s">
        <v>340</v>
      </c>
      <c r="D5843" t="s">
        <v>1000</v>
      </c>
      <c r="E5843" s="23">
        <v>42705</v>
      </c>
      <c r="F5843">
        <v>4</v>
      </c>
      <c r="G5843">
        <v>4</v>
      </c>
      <c r="H5843">
        <v>1</v>
      </c>
      <c r="I5843">
        <v>24</v>
      </c>
      <c r="J5843">
        <v>40</v>
      </c>
      <c r="K5843">
        <v>0.6</v>
      </c>
      <c r="L5843">
        <v>40</v>
      </c>
      <c r="M5843">
        <v>1</v>
      </c>
      <c r="N5843">
        <v>20</v>
      </c>
      <c r="P5843">
        <v>3</v>
      </c>
      <c r="Q5843">
        <v>3</v>
      </c>
      <c r="R5843">
        <v>1</v>
      </c>
      <c r="S5843">
        <v>4</v>
      </c>
    </row>
    <row r="5844" spans="1:19" x14ac:dyDescent="0.2">
      <c r="A5844" t="s">
        <v>11250</v>
      </c>
      <c r="B5844" t="s">
        <v>11251</v>
      </c>
      <c r="C5844" t="s">
        <v>350</v>
      </c>
      <c r="D5844" t="s">
        <v>1000</v>
      </c>
      <c r="E5844" s="23">
        <v>42705</v>
      </c>
      <c r="F5844">
        <v>1</v>
      </c>
      <c r="G5844">
        <v>1</v>
      </c>
      <c r="H5844">
        <v>1</v>
      </c>
      <c r="I5844">
        <v>1</v>
      </c>
      <c r="J5844">
        <v>3</v>
      </c>
      <c r="K5844">
        <v>0.33333333333333331</v>
      </c>
      <c r="L5844">
        <v>3</v>
      </c>
      <c r="M5844">
        <v>1</v>
      </c>
      <c r="N5844">
        <v>1</v>
      </c>
      <c r="P5844">
        <v>0</v>
      </c>
      <c r="Q5844">
        <v>0</v>
      </c>
      <c r="R5844" t="e">
        <v>#DIV/0!</v>
      </c>
      <c r="S5844">
        <v>0</v>
      </c>
    </row>
    <row r="5845" spans="1:19" x14ac:dyDescent="0.2">
      <c r="A5845" t="s">
        <v>11252</v>
      </c>
      <c r="B5845" t="s">
        <v>11253</v>
      </c>
      <c r="C5845" t="s">
        <v>351</v>
      </c>
      <c r="D5845" t="s">
        <v>1000</v>
      </c>
      <c r="E5845" s="23">
        <v>42705</v>
      </c>
      <c r="F5845">
        <v>9</v>
      </c>
      <c r="G5845">
        <v>5</v>
      </c>
      <c r="H5845">
        <v>1.8</v>
      </c>
      <c r="I5845">
        <v>14</v>
      </c>
      <c r="J5845">
        <v>27</v>
      </c>
      <c r="K5845">
        <v>0.51851851851851849</v>
      </c>
      <c r="L5845">
        <v>15</v>
      </c>
      <c r="M5845">
        <v>1.8</v>
      </c>
      <c r="N5845">
        <v>9</v>
      </c>
      <c r="P5845">
        <v>0</v>
      </c>
      <c r="Q5845">
        <v>1</v>
      </c>
      <c r="R5845">
        <v>0</v>
      </c>
      <c r="S5845">
        <v>5</v>
      </c>
    </row>
    <row r="5846" spans="1:19" x14ac:dyDescent="0.2">
      <c r="A5846" t="s">
        <v>11166</v>
      </c>
      <c r="B5846" t="s">
        <v>11167</v>
      </c>
      <c r="C5846" t="s">
        <v>352</v>
      </c>
      <c r="D5846" t="s">
        <v>1000</v>
      </c>
      <c r="E5846" s="23">
        <v>42705</v>
      </c>
      <c r="F5846">
        <v>1</v>
      </c>
      <c r="G5846">
        <v>1</v>
      </c>
      <c r="H5846">
        <v>1</v>
      </c>
      <c r="I5846">
        <v>2</v>
      </c>
      <c r="J5846">
        <v>3</v>
      </c>
      <c r="K5846">
        <v>0.66666666666666663</v>
      </c>
      <c r="L5846">
        <v>3</v>
      </c>
      <c r="M5846">
        <v>1</v>
      </c>
      <c r="N5846">
        <v>2</v>
      </c>
      <c r="P5846">
        <v>0</v>
      </c>
      <c r="Q5846">
        <v>0</v>
      </c>
      <c r="R5846" t="e">
        <v>#DIV/0!</v>
      </c>
      <c r="S5846">
        <v>0</v>
      </c>
    </row>
    <row r="5847" spans="1:19" x14ac:dyDescent="0.2">
      <c r="A5847" t="s">
        <v>10167</v>
      </c>
      <c r="B5847" t="s">
        <v>10168</v>
      </c>
      <c r="C5847" t="s">
        <v>353</v>
      </c>
      <c r="D5847" t="s">
        <v>1000</v>
      </c>
      <c r="E5847" s="23">
        <v>42705</v>
      </c>
      <c r="F5847">
        <v>4</v>
      </c>
      <c r="G5847">
        <v>3</v>
      </c>
      <c r="H5847">
        <v>1.3333333333333333</v>
      </c>
      <c r="I5847">
        <v>10</v>
      </c>
      <c r="J5847">
        <v>12</v>
      </c>
      <c r="K5847">
        <v>0.83333333333333337</v>
      </c>
      <c r="L5847">
        <v>9</v>
      </c>
      <c r="M5847">
        <v>1.3333333333333333</v>
      </c>
      <c r="N5847">
        <v>7</v>
      </c>
      <c r="P5847">
        <v>1</v>
      </c>
      <c r="Q5847">
        <v>1</v>
      </c>
      <c r="R5847">
        <v>1</v>
      </c>
      <c r="S5847">
        <v>3</v>
      </c>
    </row>
    <row r="5848" spans="1:19" x14ac:dyDescent="0.2">
      <c r="A5848" t="s">
        <v>8580</v>
      </c>
      <c r="B5848" t="s">
        <v>8581</v>
      </c>
      <c r="C5848" t="s">
        <v>354</v>
      </c>
      <c r="D5848" t="s">
        <v>1000</v>
      </c>
      <c r="E5848" s="23">
        <v>42705</v>
      </c>
      <c r="F5848">
        <v>2</v>
      </c>
      <c r="G5848">
        <v>2</v>
      </c>
      <c r="H5848">
        <v>1</v>
      </c>
      <c r="I5848">
        <v>8</v>
      </c>
      <c r="J5848">
        <v>6</v>
      </c>
      <c r="K5848">
        <v>1.3333333333333333</v>
      </c>
      <c r="L5848">
        <v>6</v>
      </c>
      <c r="M5848">
        <v>1</v>
      </c>
      <c r="N5848">
        <v>8</v>
      </c>
      <c r="P5848">
        <v>0</v>
      </c>
      <c r="Q5848">
        <v>0</v>
      </c>
      <c r="R5848" t="e">
        <v>#DIV/0!</v>
      </c>
      <c r="S5848">
        <v>0</v>
      </c>
    </row>
    <row r="5849" spans="1:19" x14ac:dyDescent="0.2">
      <c r="A5849" t="s">
        <v>6374</v>
      </c>
      <c r="B5849" t="s">
        <v>6375</v>
      </c>
      <c r="C5849" t="s">
        <v>355</v>
      </c>
      <c r="D5849" t="s">
        <v>1000</v>
      </c>
      <c r="E5849" s="23">
        <v>42705</v>
      </c>
      <c r="F5849">
        <v>3</v>
      </c>
      <c r="G5849">
        <v>6</v>
      </c>
      <c r="H5849">
        <v>0.5</v>
      </c>
      <c r="I5849">
        <v>12</v>
      </c>
      <c r="J5849">
        <v>9</v>
      </c>
      <c r="K5849">
        <v>1.3333333333333333</v>
      </c>
      <c r="L5849">
        <v>18</v>
      </c>
      <c r="M5849">
        <v>0.5</v>
      </c>
      <c r="N5849">
        <v>11</v>
      </c>
      <c r="P5849">
        <v>0</v>
      </c>
      <c r="Q5849">
        <v>0</v>
      </c>
      <c r="R5849" t="e">
        <v>#DIV/0!</v>
      </c>
      <c r="S5849">
        <v>1</v>
      </c>
    </row>
    <row r="5850" spans="1:19" x14ac:dyDescent="0.2">
      <c r="A5850" t="s">
        <v>11701</v>
      </c>
      <c r="B5850" t="s">
        <v>11702</v>
      </c>
      <c r="C5850" t="s">
        <v>198</v>
      </c>
      <c r="D5850" t="s">
        <v>1002</v>
      </c>
      <c r="E5850" s="23">
        <v>42705</v>
      </c>
      <c r="F5850">
        <v>2</v>
      </c>
      <c r="G5850">
        <v>4</v>
      </c>
      <c r="H5850">
        <v>0.5</v>
      </c>
      <c r="I5850">
        <v>3</v>
      </c>
      <c r="J5850">
        <v>8</v>
      </c>
      <c r="K5850">
        <v>0.375</v>
      </c>
      <c r="L5850">
        <v>18</v>
      </c>
      <c r="M5850">
        <v>0.44444444444444442</v>
      </c>
      <c r="N5850">
        <v>3</v>
      </c>
      <c r="P5850">
        <v>0</v>
      </c>
      <c r="Q5850">
        <v>0</v>
      </c>
      <c r="R5850" t="e">
        <v>#DIV/0!</v>
      </c>
      <c r="S5850">
        <v>0</v>
      </c>
    </row>
    <row r="5851" spans="1:19" x14ac:dyDescent="0.2">
      <c r="A5851" t="s">
        <v>11703</v>
      </c>
      <c r="B5851" t="s">
        <v>11704</v>
      </c>
      <c r="C5851" t="s">
        <v>199</v>
      </c>
      <c r="D5851" t="s">
        <v>1002</v>
      </c>
      <c r="E5851" s="23">
        <v>42705</v>
      </c>
      <c r="F5851">
        <v>16</v>
      </c>
      <c r="G5851">
        <v>14</v>
      </c>
      <c r="H5851">
        <v>1.1428571428571428</v>
      </c>
      <c r="I5851">
        <v>141</v>
      </c>
      <c r="J5851">
        <v>140</v>
      </c>
      <c r="K5851">
        <v>1.0071428571428571</v>
      </c>
      <c r="L5851">
        <v>115</v>
      </c>
      <c r="M5851">
        <v>1.2173913043478262</v>
      </c>
      <c r="N5851">
        <v>136</v>
      </c>
      <c r="P5851">
        <v>3</v>
      </c>
      <c r="Q5851">
        <v>3</v>
      </c>
      <c r="R5851">
        <v>1</v>
      </c>
      <c r="S5851">
        <v>5</v>
      </c>
    </row>
    <row r="5852" spans="1:19" x14ac:dyDescent="0.2">
      <c r="A5852" t="s">
        <v>11705</v>
      </c>
      <c r="B5852" t="s">
        <v>11706</v>
      </c>
      <c r="C5852" t="s">
        <v>348</v>
      </c>
      <c r="D5852" t="s">
        <v>1002</v>
      </c>
      <c r="E5852" s="23">
        <v>42705</v>
      </c>
      <c r="F5852">
        <v>11</v>
      </c>
      <c r="G5852">
        <v>10</v>
      </c>
      <c r="H5852">
        <v>1.1000000000000001</v>
      </c>
      <c r="I5852">
        <v>27</v>
      </c>
      <c r="J5852">
        <v>35</v>
      </c>
      <c r="K5852">
        <v>0.77142857142857146</v>
      </c>
      <c r="L5852">
        <v>33</v>
      </c>
      <c r="M5852">
        <v>1.0606060606060606</v>
      </c>
      <c r="N5852">
        <v>22</v>
      </c>
      <c r="P5852">
        <v>0</v>
      </c>
      <c r="Q5852">
        <v>1</v>
      </c>
      <c r="R5852">
        <v>0</v>
      </c>
      <c r="S5852">
        <v>5</v>
      </c>
    </row>
    <row r="5853" spans="1:19" x14ac:dyDescent="0.2">
      <c r="A5853" t="s">
        <v>11707</v>
      </c>
      <c r="B5853" t="s">
        <v>11708</v>
      </c>
      <c r="C5853" t="s">
        <v>357</v>
      </c>
      <c r="D5853" t="s">
        <v>1002</v>
      </c>
      <c r="E5853" s="23">
        <v>42705</v>
      </c>
      <c r="F5853">
        <v>1</v>
      </c>
      <c r="G5853">
        <v>1</v>
      </c>
      <c r="H5853">
        <v>1</v>
      </c>
      <c r="I5853">
        <v>2</v>
      </c>
      <c r="J5853">
        <v>3</v>
      </c>
      <c r="K5853">
        <v>0.66666666666666663</v>
      </c>
      <c r="L5853">
        <v>3</v>
      </c>
      <c r="M5853">
        <v>1</v>
      </c>
      <c r="N5853">
        <v>2</v>
      </c>
      <c r="P5853">
        <v>0</v>
      </c>
      <c r="Q5853">
        <v>0</v>
      </c>
      <c r="R5853" t="e">
        <v>#DIV/0!</v>
      </c>
      <c r="S5853">
        <v>0</v>
      </c>
    </row>
    <row r="5854" spans="1:19" x14ac:dyDescent="0.2">
      <c r="A5854" t="s">
        <v>10933</v>
      </c>
      <c r="B5854" t="s">
        <v>10934</v>
      </c>
      <c r="C5854" t="s">
        <v>227</v>
      </c>
      <c r="D5854" t="s">
        <v>1002</v>
      </c>
      <c r="E5854" s="23">
        <v>42705</v>
      </c>
      <c r="F5854">
        <v>0.5</v>
      </c>
      <c r="G5854">
        <v>0.5</v>
      </c>
      <c r="H5854">
        <v>1</v>
      </c>
      <c r="I5854">
        <v>10</v>
      </c>
      <c r="J5854">
        <v>2.5</v>
      </c>
      <c r="K5854">
        <v>4</v>
      </c>
      <c r="L5854">
        <v>2.5</v>
      </c>
      <c r="M5854">
        <v>1</v>
      </c>
      <c r="N5854">
        <v>6</v>
      </c>
      <c r="P5854">
        <v>0</v>
      </c>
      <c r="Q5854">
        <v>1</v>
      </c>
      <c r="R5854">
        <v>0</v>
      </c>
      <c r="S5854">
        <v>4</v>
      </c>
    </row>
    <row r="5855" spans="1:19" x14ac:dyDescent="0.2">
      <c r="A5855" t="s">
        <v>10758</v>
      </c>
      <c r="B5855" t="s">
        <v>10759</v>
      </c>
      <c r="C5855" t="s">
        <v>203</v>
      </c>
      <c r="D5855" t="s">
        <v>1002</v>
      </c>
      <c r="E5855" s="23">
        <v>42705</v>
      </c>
      <c r="F5855">
        <v>7</v>
      </c>
      <c r="G5855">
        <v>10</v>
      </c>
      <c r="H5855">
        <v>0.7</v>
      </c>
      <c r="I5855">
        <v>20</v>
      </c>
      <c r="J5855">
        <v>29</v>
      </c>
      <c r="K5855">
        <v>0.68965517241379315</v>
      </c>
      <c r="L5855">
        <v>42</v>
      </c>
      <c r="M5855">
        <v>0.69047619047619047</v>
      </c>
      <c r="N5855">
        <v>15</v>
      </c>
      <c r="P5855">
        <v>1</v>
      </c>
      <c r="Q5855">
        <v>1</v>
      </c>
      <c r="R5855">
        <v>1</v>
      </c>
      <c r="S5855">
        <v>5</v>
      </c>
    </row>
    <row r="5856" spans="1:19" x14ac:dyDescent="0.2">
      <c r="A5856" t="s">
        <v>9911</v>
      </c>
      <c r="B5856" t="s">
        <v>9912</v>
      </c>
      <c r="C5856" t="s">
        <v>223</v>
      </c>
      <c r="D5856" t="s">
        <v>1002</v>
      </c>
      <c r="E5856" s="23">
        <v>42705</v>
      </c>
      <c r="F5856">
        <v>6</v>
      </c>
      <c r="G5856">
        <v>6</v>
      </c>
      <c r="H5856">
        <v>1</v>
      </c>
      <c r="I5856">
        <v>75</v>
      </c>
      <c r="J5856">
        <v>90</v>
      </c>
      <c r="K5856">
        <v>0.83333333333333337</v>
      </c>
      <c r="L5856">
        <v>90</v>
      </c>
      <c r="M5856">
        <v>1</v>
      </c>
      <c r="N5856">
        <v>74</v>
      </c>
      <c r="P5856">
        <v>0</v>
      </c>
      <c r="Q5856">
        <v>0</v>
      </c>
      <c r="R5856" t="e">
        <v>#DIV/0!</v>
      </c>
      <c r="S5856">
        <v>1</v>
      </c>
    </row>
    <row r="5857" spans="1:19" x14ac:dyDescent="0.2">
      <c r="A5857" t="s">
        <v>9529</v>
      </c>
      <c r="B5857" t="s">
        <v>9530</v>
      </c>
      <c r="C5857" t="s">
        <v>346</v>
      </c>
      <c r="D5857" t="s">
        <v>1002</v>
      </c>
      <c r="E5857" s="23">
        <v>42705</v>
      </c>
      <c r="F5857">
        <v>5</v>
      </c>
      <c r="G5857">
        <v>5</v>
      </c>
      <c r="H5857">
        <v>1</v>
      </c>
      <c r="I5857">
        <v>9</v>
      </c>
      <c r="J5857">
        <v>30</v>
      </c>
      <c r="K5857">
        <v>0.3</v>
      </c>
      <c r="L5857">
        <v>30</v>
      </c>
      <c r="M5857">
        <v>1</v>
      </c>
      <c r="N5857">
        <v>9</v>
      </c>
      <c r="P5857">
        <v>0</v>
      </c>
      <c r="Q5857">
        <v>0</v>
      </c>
      <c r="R5857" t="e">
        <v>#DIV/0!</v>
      </c>
      <c r="S5857">
        <v>0</v>
      </c>
    </row>
    <row r="5858" spans="1:19" x14ac:dyDescent="0.2">
      <c r="A5858" t="s">
        <v>9170</v>
      </c>
      <c r="B5858" t="s">
        <v>9171</v>
      </c>
      <c r="C5858" t="s">
        <v>207</v>
      </c>
      <c r="D5858" t="s">
        <v>1002</v>
      </c>
      <c r="E5858" s="23">
        <v>42705</v>
      </c>
      <c r="F5858">
        <v>9</v>
      </c>
      <c r="G5858">
        <v>9</v>
      </c>
      <c r="H5858">
        <v>1</v>
      </c>
      <c r="I5858">
        <v>51</v>
      </c>
      <c r="J5858">
        <v>65</v>
      </c>
      <c r="K5858">
        <v>0.7846153846153846</v>
      </c>
      <c r="L5858">
        <v>67</v>
      </c>
      <c r="M5858">
        <v>0.97014925373134331</v>
      </c>
      <c r="N5858">
        <v>45</v>
      </c>
      <c r="P5858">
        <v>4</v>
      </c>
      <c r="Q5858">
        <v>4</v>
      </c>
      <c r="R5858">
        <v>1</v>
      </c>
      <c r="S5858">
        <v>6</v>
      </c>
    </row>
    <row r="5859" spans="1:19" x14ac:dyDescent="0.2">
      <c r="A5859" t="s">
        <v>8331</v>
      </c>
      <c r="B5859" t="s">
        <v>8332</v>
      </c>
      <c r="C5859" t="s">
        <v>212</v>
      </c>
      <c r="D5859" t="s">
        <v>1002</v>
      </c>
      <c r="E5859" s="23">
        <v>42705</v>
      </c>
      <c r="F5859">
        <v>2</v>
      </c>
      <c r="G5859">
        <v>3</v>
      </c>
      <c r="H5859">
        <v>0.66666666666666663</v>
      </c>
      <c r="I5859">
        <v>16</v>
      </c>
      <c r="J5859">
        <v>18</v>
      </c>
      <c r="K5859">
        <v>0.88888888888888884</v>
      </c>
      <c r="L5859">
        <v>25</v>
      </c>
      <c r="M5859">
        <v>0.72</v>
      </c>
      <c r="N5859">
        <v>14</v>
      </c>
      <c r="P5859">
        <v>0</v>
      </c>
      <c r="Q5859">
        <v>0</v>
      </c>
      <c r="R5859" t="e">
        <v>#DIV/0!</v>
      </c>
      <c r="S5859">
        <v>2</v>
      </c>
    </row>
    <row r="5860" spans="1:19" x14ac:dyDescent="0.2">
      <c r="A5860" t="s">
        <v>8030</v>
      </c>
      <c r="B5860" t="s">
        <v>8031</v>
      </c>
      <c r="C5860" t="s">
        <v>225</v>
      </c>
      <c r="D5860" t="s">
        <v>1002</v>
      </c>
      <c r="E5860" s="23">
        <v>42705</v>
      </c>
      <c r="F5860">
        <v>4</v>
      </c>
      <c r="G5860">
        <v>7</v>
      </c>
      <c r="H5860">
        <v>0.5714285714285714</v>
      </c>
      <c r="I5860">
        <v>50</v>
      </c>
      <c r="J5860">
        <v>40</v>
      </c>
      <c r="K5860">
        <v>1.25</v>
      </c>
      <c r="L5860">
        <v>70</v>
      </c>
      <c r="M5860">
        <v>0.5714285714285714</v>
      </c>
      <c r="N5860">
        <v>50</v>
      </c>
      <c r="P5860">
        <v>0</v>
      </c>
      <c r="Q5860">
        <v>0</v>
      </c>
      <c r="R5860" t="e">
        <v>#DIV/0!</v>
      </c>
      <c r="S5860">
        <v>0</v>
      </c>
    </row>
    <row r="5861" spans="1:19" x14ac:dyDescent="0.2">
      <c r="A5861" t="s">
        <v>7642</v>
      </c>
      <c r="B5861" t="s">
        <v>7643</v>
      </c>
      <c r="C5861" t="s">
        <v>901</v>
      </c>
      <c r="D5861" t="s">
        <v>1000</v>
      </c>
      <c r="E5861" s="23">
        <v>42705</v>
      </c>
      <c r="F5861">
        <v>5</v>
      </c>
      <c r="G5861">
        <v>5</v>
      </c>
      <c r="H5861">
        <v>1</v>
      </c>
      <c r="I5861">
        <v>22</v>
      </c>
      <c r="J5861">
        <v>24</v>
      </c>
      <c r="K5861">
        <v>0.91666666666666663</v>
      </c>
      <c r="L5861">
        <v>24</v>
      </c>
      <c r="M5861">
        <v>1</v>
      </c>
      <c r="N5861">
        <v>18</v>
      </c>
      <c r="P5861">
        <v>0</v>
      </c>
      <c r="Q5861">
        <v>2</v>
      </c>
      <c r="R5861">
        <v>0</v>
      </c>
      <c r="S5861">
        <v>4</v>
      </c>
    </row>
    <row r="5862" spans="1:19" x14ac:dyDescent="0.2">
      <c r="A5862" t="s">
        <v>7090</v>
      </c>
      <c r="B5862" t="s">
        <v>7091</v>
      </c>
      <c r="C5862" t="s">
        <v>232</v>
      </c>
      <c r="D5862" t="s">
        <v>1002</v>
      </c>
      <c r="E5862" s="23">
        <v>42705</v>
      </c>
      <c r="F5862">
        <v>9</v>
      </c>
      <c r="G5862">
        <v>15</v>
      </c>
      <c r="H5862">
        <v>0.6</v>
      </c>
      <c r="I5862">
        <v>116</v>
      </c>
      <c r="J5862">
        <v>96</v>
      </c>
      <c r="K5862">
        <v>1.2083333333333333</v>
      </c>
      <c r="L5862">
        <v>168</v>
      </c>
      <c r="M5862">
        <v>0.5714285714285714</v>
      </c>
      <c r="N5862">
        <v>101</v>
      </c>
      <c r="P5862">
        <v>2</v>
      </c>
      <c r="Q5862">
        <v>7</v>
      </c>
      <c r="R5862">
        <v>0.2857142857142857</v>
      </c>
      <c r="S5862">
        <v>15</v>
      </c>
    </row>
    <row r="5863" spans="1:19" x14ac:dyDescent="0.2">
      <c r="A5863" t="s">
        <v>6724</v>
      </c>
      <c r="B5863" t="s">
        <v>6725</v>
      </c>
      <c r="C5863" t="s">
        <v>317</v>
      </c>
      <c r="D5863" t="s">
        <v>1002</v>
      </c>
      <c r="E5863" s="23">
        <v>42705</v>
      </c>
      <c r="F5863">
        <v>7</v>
      </c>
      <c r="G5863">
        <v>12</v>
      </c>
      <c r="H5863">
        <v>0.58333333333333337</v>
      </c>
      <c r="I5863">
        <v>18</v>
      </c>
      <c r="J5863">
        <v>21</v>
      </c>
      <c r="K5863">
        <v>0.8571428571428571</v>
      </c>
      <c r="L5863">
        <v>36</v>
      </c>
      <c r="M5863">
        <v>0.58333333333333337</v>
      </c>
      <c r="N5863">
        <v>16</v>
      </c>
      <c r="P5863">
        <v>0</v>
      </c>
      <c r="Q5863">
        <v>0</v>
      </c>
      <c r="R5863" t="e">
        <v>#DIV/0!</v>
      </c>
      <c r="S5863">
        <v>2</v>
      </c>
    </row>
    <row r="5864" spans="1:19" x14ac:dyDescent="0.2">
      <c r="A5864" t="s">
        <v>6300</v>
      </c>
      <c r="B5864" t="s">
        <v>6301</v>
      </c>
      <c r="C5864" t="s">
        <v>214</v>
      </c>
      <c r="D5864" t="s">
        <v>1002</v>
      </c>
      <c r="E5864" s="23">
        <v>42705</v>
      </c>
      <c r="F5864">
        <v>17</v>
      </c>
      <c r="G5864">
        <v>13</v>
      </c>
      <c r="H5864">
        <v>1.3076923076923077</v>
      </c>
      <c r="I5864">
        <v>87</v>
      </c>
      <c r="J5864">
        <v>145</v>
      </c>
      <c r="K5864">
        <v>0.6</v>
      </c>
      <c r="L5864">
        <v>105</v>
      </c>
      <c r="M5864">
        <v>1.3809523809523809</v>
      </c>
      <c r="N5864">
        <v>72</v>
      </c>
      <c r="P5864">
        <v>15</v>
      </c>
      <c r="Q5864">
        <v>18</v>
      </c>
      <c r="R5864">
        <v>0.83333333333333337</v>
      </c>
      <c r="S5864">
        <v>15</v>
      </c>
    </row>
    <row r="5865" spans="1:19" x14ac:dyDescent="0.2">
      <c r="A5865" t="s">
        <v>5522</v>
      </c>
      <c r="B5865" t="s">
        <v>5523</v>
      </c>
      <c r="C5865" t="s">
        <v>903</v>
      </c>
      <c r="D5865" t="s">
        <v>1000</v>
      </c>
      <c r="E5865" s="23">
        <v>42705</v>
      </c>
      <c r="F5865">
        <v>12</v>
      </c>
      <c r="G5865">
        <v>13</v>
      </c>
      <c r="H5865">
        <v>0.92307692307692313</v>
      </c>
      <c r="I5865">
        <v>40</v>
      </c>
      <c r="J5865">
        <v>60</v>
      </c>
      <c r="K5865">
        <v>0.66666666666666663</v>
      </c>
      <c r="L5865">
        <v>65</v>
      </c>
      <c r="M5865">
        <v>0.92307692307692313</v>
      </c>
      <c r="N5865">
        <v>38</v>
      </c>
      <c r="P5865">
        <v>2</v>
      </c>
      <c r="Q5865">
        <v>4</v>
      </c>
      <c r="R5865">
        <v>0.5</v>
      </c>
      <c r="S5865">
        <v>2</v>
      </c>
    </row>
    <row r="5866" spans="1:19" x14ac:dyDescent="0.2">
      <c r="A5866" t="s">
        <v>4907</v>
      </c>
      <c r="B5866" t="s">
        <v>4908</v>
      </c>
      <c r="C5866" t="s">
        <v>230</v>
      </c>
      <c r="D5866" t="s">
        <v>1002</v>
      </c>
      <c r="E5866" s="23">
        <v>42705</v>
      </c>
      <c r="F5866">
        <v>1</v>
      </c>
      <c r="G5866">
        <v>1</v>
      </c>
      <c r="H5866">
        <v>1</v>
      </c>
      <c r="I5866">
        <v>8</v>
      </c>
      <c r="J5866">
        <v>5</v>
      </c>
      <c r="K5866">
        <v>1.6</v>
      </c>
      <c r="L5866">
        <v>5</v>
      </c>
      <c r="M5866">
        <v>1</v>
      </c>
      <c r="N5866">
        <v>8</v>
      </c>
      <c r="P5866">
        <v>0</v>
      </c>
      <c r="Q5866">
        <v>3</v>
      </c>
      <c r="R5866">
        <v>0</v>
      </c>
      <c r="S5866">
        <v>0</v>
      </c>
    </row>
    <row r="5867" spans="1:19" x14ac:dyDescent="0.2">
      <c r="A5867" t="s">
        <v>4732</v>
      </c>
      <c r="B5867" t="s">
        <v>4733</v>
      </c>
      <c r="C5867" t="s">
        <v>234</v>
      </c>
      <c r="D5867" t="s">
        <v>1002</v>
      </c>
      <c r="E5867" s="23">
        <v>42705</v>
      </c>
      <c r="F5867">
        <v>4</v>
      </c>
      <c r="G5867">
        <v>6</v>
      </c>
      <c r="H5867">
        <v>0.66666666666666663</v>
      </c>
      <c r="I5867">
        <v>78</v>
      </c>
      <c r="J5867">
        <v>40</v>
      </c>
      <c r="K5867">
        <v>1.95</v>
      </c>
      <c r="L5867">
        <v>60</v>
      </c>
      <c r="M5867">
        <v>0.66666666666666663</v>
      </c>
      <c r="N5867">
        <v>73</v>
      </c>
      <c r="P5867">
        <v>2</v>
      </c>
      <c r="Q5867">
        <v>5</v>
      </c>
      <c r="R5867">
        <v>0.4</v>
      </c>
      <c r="S5867">
        <v>5</v>
      </c>
    </row>
    <row r="5868" spans="1:19" x14ac:dyDescent="0.2">
      <c r="A5868" t="s">
        <v>4382</v>
      </c>
      <c r="B5868" t="s">
        <v>4383</v>
      </c>
      <c r="C5868" t="s">
        <v>217</v>
      </c>
      <c r="D5868" t="s">
        <v>1002</v>
      </c>
      <c r="E5868" s="23">
        <v>42705</v>
      </c>
      <c r="F5868">
        <v>0</v>
      </c>
      <c r="G5868">
        <v>0</v>
      </c>
      <c r="H5868" t="e">
        <v>#DIV/0!</v>
      </c>
      <c r="I5868">
        <v>0</v>
      </c>
      <c r="J5868">
        <v>0</v>
      </c>
      <c r="K5868" t="e">
        <v>#DIV/0!</v>
      </c>
      <c r="L5868">
        <v>0</v>
      </c>
      <c r="M5868" t="e">
        <v>#DIV/0!</v>
      </c>
      <c r="N5868">
        <v>0</v>
      </c>
      <c r="P5868">
        <v>0</v>
      </c>
      <c r="Q5868">
        <v>0</v>
      </c>
      <c r="R5868" t="e">
        <v>#DIV/0!</v>
      </c>
      <c r="S5868">
        <v>0</v>
      </c>
    </row>
    <row r="5869" spans="1:19" x14ac:dyDescent="0.2">
      <c r="A5869" t="s">
        <v>3792</v>
      </c>
      <c r="B5869" t="s">
        <v>3793</v>
      </c>
      <c r="C5869" t="s">
        <v>342</v>
      </c>
      <c r="D5869" t="s">
        <v>1002</v>
      </c>
      <c r="E5869" s="23">
        <v>42705</v>
      </c>
      <c r="F5869">
        <v>4</v>
      </c>
      <c r="G5869">
        <v>4</v>
      </c>
      <c r="H5869">
        <v>1</v>
      </c>
      <c r="I5869">
        <v>24</v>
      </c>
      <c r="J5869">
        <v>40</v>
      </c>
      <c r="K5869">
        <v>0.6</v>
      </c>
      <c r="L5869">
        <v>40</v>
      </c>
      <c r="M5869">
        <v>1</v>
      </c>
      <c r="N5869">
        <v>20</v>
      </c>
      <c r="P5869">
        <v>3</v>
      </c>
      <c r="Q5869">
        <v>3</v>
      </c>
      <c r="R5869">
        <v>1</v>
      </c>
      <c r="S5869">
        <v>4</v>
      </c>
    </row>
    <row r="5870" spans="1:19" x14ac:dyDescent="0.2">
      <c r="A5870" t="s">
        <v>3600</v>
      </c>
      <c r="B5870" t="s">
        <v>3601</v>
      </c>
      <c r="C5870" t="s">
        <v>220</v>
      </c>
      <c r="D5870" t="s">
        <v>1002</v>
      </c>
      <c r="E5870" s="23">
        <v>42705</v>
      </c>
      <c r="F5870">
        <v>7</v>
      </c>
      <c r="G5870">
        <v>12</v>
      </c>
      <c r="H5870">
        <v>0.58333333333333337</v>
      </c>
      <c r="I5870">
        <v>16</v>
      </c>
      <c r="J5870">
        <v>16</v>
      </c>
      <c r="K5870">
        <v>1</v>
      </c>
      <c r="L5870">
        <v>32</v>
      </c>
      <c r="M5870">
        <v>0.5</v>
      </c>
      <c r="N5870">
        <v>8</v>
      </c>
      <c r="P5870">
        <v>5</v>
      </c>
      <c r="Q5870">
        <v>6</v>
      </c>
      <c r="R5870">
        <v>0.83333333333333337</v>
      </c>
      <c r="S5870">
        <v>8</v>
      </c>
    </row>
    <row r="5871" spans="1:19" x14ac:dyDescent="0.2">
      <c r="A5871" t="s">
        <v>3075</v>
      </c>
      <c r="B5871" t="s">
        <v>3076</v>
      </c>
      <c r="C5871" t="s">
        <v>242</v>
      </c>
      <c r="D5871" t="s">
        <v>1000</v>
      </c>
      <c r="E5871" s="23">
        <v>42705</v>
      </c>
      <c r="F5871">
        <v>5.5</v>
      </c>
      <c r="G5871">
        <v>6.5</v>
      </c>
      <c r="H5871">
        <v>0.84615384615384615</v>
      </c>
      <c r="I5871">
        <v>56</v>
      </c>
      <c r="J5871">
        <v>55.5</v>
      </c>
      <c r="K5871">
        <v>1.0090090090090089</v>
      </c>
      <c r="L5871">
        <v>62.5</v>
      </c>
      <c r="M5871">
        <v>0.88800000000000001</v>
      </c>
      <c r="N5871">
        <v>46</v>
      </c>
      <c r="P5871">
        <v>1</v>
      </c>
      <c r="Q5871">
        <v>5</v>
      </c>
      <c r="R5871">
        <v>0.2</v>
      </c>
      <c r="S5871">
        <v>10</v>
      </c>
    </row>
    <row r="5872" spans="1:19" x14ac:dyDescent="0.2">
      <c r="A5872" t="s">
        <v>2900</v>
      </c>
      <c r="B5872" t="s">
        <v>2901</v>
      </c>
      <c r="C5872" t="s">
        <v>2724</v>
      </c>
      <c r="D5872" t="s">
        <v>1000</v>
      </c>
      <c r="E5872" s="23">
        <v>42705</v>
      </c>
      <c r="F5872">
        <v>8</v>
      </c>
      <c r="G5872">
        <v>11</v>
      </c>
      <c r="H5872">
        <v>0.72727272727272729</v>
      </c>
      <c r="I5872">
        <v>26</v>
      </c>
      <c r="J5872">
        <v>40</v>
      </c>
      <c r="K5872">
        <v>0.65</v>
      </c>
      <c r="L5872">
        <v>55</v>
      </c>
      <c r="M5872">
        <v>0.72727272727272729</v>
      </c>
      <c r="N5872">
        <v>26</v>
      </c>
      <c r="P5872">
        <v>2</v>
      </c>
      <c r="Q5872">
        <v>2</v>
      </c>
      <c r="R5872">
        <v>1</v>
      </c>
      <c r="S5872">
        <v>0</v>
      </c>
    </row>
    <row r="5873" spans="1:19" x14ac:dyDescent="0.2">
      <c r="A5873" t="s">
        <v>2655</v>
      </c>
      <c r="B5873" t="s">
        <v>2656</v>
      </c>
      <c r="C5873" t="s">
        <v>237</v>
      </c>
      <c r="D5873" t="s">
        <v>1000</v>
      </c>
      <c r="E5873" s="23">
        <v>42705</v>
      </c>
      <c r="F5873">
        <v>10</v>
      </c>
      <c r="G5873">
        <v>13</v>
      </c>
      <c r="H5873">
        <v>0.76923076923076927</v>
      </c>
      <c r="I5873">
        <v>50</v>
      </c>
      <c r="J5873">
        <v>66</v>
      </c>
      <c r="K5873">
        <v>0.75757575757575757</v>
      </c>
      <c r="L5873">
        <v>79</v>
      </c>
      <c r="M5873">
        <v>0.83544303797468356</v>
      </c>
      <c r="N5873">
        <v>37</v>
      </c>
      <c r="O5873">
        <v>0.98499999999999999</v>
      </c>
      <c r="P5873">
        <v>6</v>
      </c>
      <c r="Q5873">
        <v>7</v>
      </c>
      <c r="R5873">
        <v>0.8571428571428571</v>
      </c>
      <c r="S5873">
        <v>13</v>
      </c>
    </row>
    <row r="5874" spans="1:19" x14ac:dyDescent="0.2">
      <c r="A5874" t="s">
        <v>2480</v>
      </c>
      <c r="B5874" t="s">
        <v>2481</v>
      </c>
      <c r="C5874" t="s">
        <v>238</v>
      </c>
      <c r="D5874" t="s">
        <v>1000</v>
      </c>
      <c r="E5874" s="23">
        <v>42705</v>
      </c>
      <c r="F5874">
        <v>4</v>
      </c>
      <c r="G5874">
        <v>8</v>
      </c>
      <c r="H5874">
        <v>0.5</v>
      </c>
      <c r="I5874">
        <v>13</v>
      </c>
      <c r="J5874">
        <v>10</v>
      </c>
      <c r="K5874">
        <v>1.3</v>
      </c>
      <c r="L5874">
        <v>24</v>
      </c>
      <c r="M5874">
        <v>0.41666666666666669</v>
      </c>
      <c r="N5874">
        <v>5</v>
      </c>
      <c r="P5874">
        <v>5</v>
      </c>
      <c r="Q5874">
        <v>6</v>
      </c>
      <c r="R5874">
        <v>0.83333333333333337</v>
      </c>
      <c r="S5874">
        <v>8</v>
      </c>
    </row>
    <row r="5875" spans="1:19" x14ac:dyDescent="0.2">
      <c r="A5875" t="s">
        <v>2307</v>
      </c>
      <c r="B5875" t="s">
        <v>2308</v>
      </c>
      <c r="C5875" t="s">
        <v>239</v>
      </c>
      <c r="D5875" t="s">
        <v>1000</v>
      </c>
      <c r="E5875" s="23">
        <v>42705</v>
      </c>
      <c r="F5875">
        <v>3</v>
      </c>
      <c r="G5875">
        <v>4</v>
      </c>
      <c r="H5875">
        <v>0.75</v>
      </c>
      <c r="I5875">
        <v>3</v>
      </c>
      <c r="J5875">
        <v>6</v>
      </c>
      <c r="K5875">
        <v>0.5</v>
      </c>
      <c r="L5875">
        <v>8</v>
      </c>
      <c r="M5875">
        <v>0.75</v>
      </c>
      <c r="N5875">
        <v>3</v>
      </c>
      <c r="O5875">
        <v>0.83699999999999997</v>
      </c>
      <c r="P5875">
        <v>0</v>
      </c>
      <c r="Q5875">
        <v>0</v>
      </c>
      <c r="R5875" t="e">
        <v>#DIV/0!</v>
      </c>
      <c r="S5875">
        <v>0</v>
      </c>
    </row>
    <row r="5876" spans="1:19" x14ac:dyDescent="0.2">
      <c r="A5876" t="s">
        <v>2132</v>
      </c>
      <c r="B5876" t="s">
        <v>2133</v>
      </c>
      <c r="C5876" t="s">
        <v>1988</v>
      </c>
      <c r="D5876" t="s">
        <v>1000</v>
      </c>
      <c r="E5876" s="23">
        <v>42705</v>
      </c>
      <c r="F5876">
        <v>10</v>
      </c>
      <c r="G5876">
        <v>10</v>
      </c>
      <c r="H5876">
        <v>1</v>
      </c>
      <c r="I5876">
        <v>38</v>
      </c>
      <c r="J5876">
        <v>49</v>
      </c>
      <c r="K5876">
        <v>0.77551020408163263</v>
      </c>
      <c r="L5876">
        <v>49</v>
      </c>
      <c r="M5876">
        <v>1</v>
      </c>
      <c r="N5876">
        <v>32</v>
      </c>
      <c r="P5876">
        <v>0</v>
      </c>
      <c r="Q5876">
        <v>4</v>
      </c>
      <c r="R5876">
        <v>0</v>
      </c>
      <c r="S5876">
        <v>6</v>
      </c>
    </row>
    <row r="5877" spans="1:19" x14ac:dyDescent="0.2">
      <c r="A5877" t="s">
        <v>1884</v>
      </c>
      <c r="B5877" t="s">
        <v>1885</v>
      </c>
      <c r="C5877" t="s">
        <v>240</v>
      </c>
      <c r="D5877" t="s">
        <v>1000</v>
      </c>
      <c r="E5877" s="23">
        <v>42705</v>
      </c>
      <c r="F5877">
        <v>13</v>
      </c>
      <c r="G5877">
        <v>17</v>
      </c>
      <c r="H5877">
        <v>0.76470588235294112</v>
      </c>
      <c r="I5877">
        <v>25</v>
      </c>
      <c r="J5877">
        <v>57</v>
      </c>
      <c r="K5877">
        <v>0.43859649122807015</v>
      </c>
      <c r="L5877">
        <v>73</v>
      </c>
      <c r="M5877">
        <v>0.78082191780821919</v>
      </c>
      <c r="N5877">
        <v>24</v>
      </c>
      <c r="P5877">
        <v>1</v>
      </c>
      <c r="Q5877">
        <v>1</v>
      </c>
      <c r="R5877">
        <v>1</v>
      </c>
      <c r="S5877">
        <v>1</v>
      </c>
    </row>
    <row r="5878" spans="1:19" x14ac:dyDescent="0.2">
      <c r="A5878" t="s">
        <v>1709</v>
      </c>
      <c r="B5878" t="s">
        <v>1710</v>
      </c>
      <c r="C5878" t="s">
        <v>241</v>
      </c>
      <c r="D5878" t="s">
        <v>1000</v>
      </c>
      <c r="E5878" s="23">
        <v>42705</v>
      </c>
      <c r="F5878">
        <v>56</v>
      </c>
      <c r="G5878">
        <v>63</v>
      </c>
      <c r="H5878">
        <v>0.88888888888888884</v>
      </c>
      <c r="I5878">
        <v>555</v>
      </c>
      <c r="J5878">
        <v>564</v>
      </c>
      <c r="K5878">
        <v>0.98404255319148937</v>
      </c>
      <c r="L5878">
        <v>626</v>
      </c>
      <c r="M5878">
        <v>0.90095846645367417</v>
      </c>
      <c r="N5878">
        <v>519</v>
      </c>
      <c r="P5878">
        <v>21</v>
      </c>
      <c r="Q5878">
        <v>31</v>
      </c>
      <c r="R5878">
        <v>0.67741935483870963</v>
      </c>
      <c r="S5878">
        <v>36</v>
      </c>
    </row>
    <row r="5879" spans="1:19" x14ac:dyDescent="0.2">
      <c r="A5879" t="s">
        <v>1534</v>
      </c>
      <c r="B5879" t="s">
        <v>1535</v>
      </c>
      <c r="C5879" t="s">
        <v>318</v>
      </c>
      <c r="D5879" t="s">
        <v>1000</v>
      </c>
      <c r="E5879" s="23">
        <v>42705</v>
      </c>
      <c r="F5879">
        <v>20</v>
      </c>
      <c r="G5879">
        <v>18</v>
      </c>
      <c r="H5879">
        <v>1.1111111111111112</v>
      </c>
      <c r="I5879">
        <v>47</v>
      </c>
      <c r="J5879">
        <v>60</v>
      </c>
      <c r="K5879">
        <v>0.78333333333333333</v>
      </c>
      <c r="L5879">
        <v>54</v>
      </c>
      <c r="M5879">
        <v>1.1111111111111112</v>
      </c>
      <c r="N5879">
        <v>38</v>
      </c>
      <c r="P5879">
        <v>1</v>
      </c>
      <c r="Q5879">
        <v>2</v>
      </c>
      <c r="R5879">
        <v>0.5</v>
      </c>
      <c r="S5879">
        <v>9</v>
      </c>
    </row>
    <row r="5880" spans="1:19" x14ac:dyDescent="0.2">
      <c r="A5880" t="s">
        <v>1117</v>
      </c>
      <c r="B5880" t="s">
        <v>1204</v>
      </c>
      <c r="C5880" t="s">
        <v>235</v>
      </c>
      <c r="D5880" t="s">
        <v>1002</v>
      </c>
      <c r="E5880" s="23">
        <v>42705</v>
      </c>
      <c r="F5880">
        <v>129.5</v>
      </c>
      <c r="G5880">
        <v>150.5</v>
      </c>
      <c r="H5880">
        <v>0.86046511627906974</v>
      </c>
      <c r="I5880">
        <v>813</v>
      </c>
      <c r="J5880">
        <v>907.5</v>
      </c>
      <c r="K5880">
        <v>0.89586776859504136</v>
      </c>
      <c r="L5880">
        <v>1030.5</v>
      </c>
      <c r="M5880">
        <v>0.88064046579330424</v>
      </c>
      <c r="N5880">
        <v>730</v>
      </c>
      <c r="P5880">
        <v>36</v>
      </c>
      <c r="Q5880">
        <v>58</v>
      </c>
      <c r="R5880">
        <v>0.62068965517241381</v>
      </c>
      <c r="S5880">
        <v>83</v>
      </c>
    </row>
    <row r="5881" spans="1:19" x14ac:dyDescent="0.2">
      <c r="A5881" t="s">
        <v>12084</v>
      </c>
      <c r="B5881" t="s">
        <v>12085</v>
      </c>
      <c r="C5881" t="s">
        <v>1051</v>
      </c>
      <c r="D5881" t="s">
        <v>1000</v>
      </c>
      <c r="E5881" s="23">
        <v>42705</v>
      </c>
      <c r="F5881">
        <v>1</v>
      </c>
      <c r="G5881">
        <v>3</v>
      </c>
      <c r="H5881">
        <v>0.33333333333333331</v>
      </c>
      <c r="I5881">
        <v>2</v>
      </c>
      <c r="J5881">
        <v>5</v>
      </c>
      <c r="K5881">
        <v>0.4</v>
      </c>
      <c r="L5881">
        <v>15</v>
      </c>
      <c r="M5881">
        <v>0.33333333333333331</v>
      </c>
      <c r="N5881">
        <v>2</v>
      </c>
      <c r="P5881">
        <v>0</v>
      </c>
      <c r="Q5881">
        <v>0</v>
      </c>
      <c r="R5881" t="e">
        <v>#DIV/0!</v>
      </c>
      <c r="S5881">
        <v>0</v>
      </c>
    </row>
    <row r="5882" spans="1:19" x14ac:dyDescent="0.2">
      <c r="A5882" t="s">
        <v>13273</v>
      </c>
      <c r="B5882" t="s">
        <v>13274</v>
      </c>
      <c r="C5882" t="s">
        <v>350</v>
      </c>
      <c r="D5882" t="s">
        <v>1002</v>
      </c>
      <c r="E5882" s="23">
        <v>42705</v>
      </c>
      <c r="F5882">
        <v>1</v>
      </c>
      <c r="G5882">
        <v>1</v>
      </c>
      <c r="H5882">
        <v>1</v>
      </c>
      <c r="I5882">
        <v>1</v>
      </c>
      <c r="J5882">
        <v>3</v>
      </c>
      <c r="K5882">
        <v>0.33333333333333331</v>
      </c>
      <c r="L5882">
        <v>3</v>
      </c>
      <c r="M5882">
        <v>1</v>
      </c>
      <c r="N5882">
        <v>1</v>
      </c>
      <c r="P5882">
        <v>0</v>
      </c>
      <c r="Q5882">
        <v>0</v>
      </c>
      <c r="R5882" t="e">
        <v>#DIV/0!</v>
      </c>
      <c r="S5882">
        <v>0</v>
      </c>
    </row>
    <row r="5883" spans="1:19" x14ac:dyDescent="0.2">
      <c r="A5883" t="s">
        <v>13450</v>
      </c>
      <c r="B5883" t="s">
        <v>13451</v>
      </c>
      <c r="C5883" t="s">
        <v>242</v>
      </c>
      <c r="D5883" t="s">
        <v>1002</v>
      </c>
      <c r="E5883" s="23">
        <v>42705</v>
      </c>
      <c r="F5883">
        <v>5.5</v>
      </c>
      <c r="G5883">
        <v>6.5</v>
      </c>
      <c r="H5883">
        <v>0.84615384615384615</v>
      </c>
      <c r="I5883">
        <v>56</v>
      </c>
      <c r="J5883">
        <v>55.5</v>
      </c>
      <c r="K5883">
        <v>1.0090090090090089</v>
      </c>
      <c r="L5883">
        <v>62.5</v>
      </c>
      <c r="M5883">
        <v>0.88800000000000001</v>
      </c>
      <c r="N5883">
        <v>46</v>
      </c>
      <c r="P5883">
        <v>1</v>
      </c>
      <c r="Q5883">
        <v>5</v>
      </c>
      <c r="R5883">
        <v>0.2</v>
      </c>
      <c r="S5883">
        <v>10</v>
      </c>
    </row>
    <row r="5884" spans="1:19" x14ac:dyDescent="0.2">
      <c r="A5884" t="s">
        <v>13627</v>
      </c>
      <c r="B5884" t="s">
        <v>13628</v>
      </c>
      <c r="C5884" t="s">
        <v>237</v>
      </c>
      <c r="D5884" t="s">
        <v>1002</v>
      </c>
      <c r="E5884" s="23">
        <v>42705</v>
      </c>
      <c r="F5884">
        <v>10</v>
      </c>
      <c r="G5884">
        <v>13</v>
      </c>
      <c r="H5884">
        <v>0.76923076923076927</v>
      </c>
      <c r="I5884">
        <v>50</v>
      </c>
      <c r="J5884">
        <v>66</v>
      </c>
      <c r="K5884">
        <v>0.75757575757575757</v>
      </c>
      <c r="L5884">
        <v>79</v>
      </c>
      <c r="M5884">
        <v>0.83544303797468356</v>
      </c>
      <c r="N5884">
        <v>37</v>
      </c>
      <c r="O5884">
        <v>0.98499999999999999</v>
      </c>
      <c r="P5884">
        <v>6</v>
      </c>
      <c r="Q5884">
        <v>7</v>
      </c>
      <c r="R5884">
        <v>0.8571428571428571</v>
      </c>
      <c r="S5884">
        <v>13</v>
      </c>
    </row>
    <row r="5885" spans="1:19" x14ac:dyDescent="0.2">
      <c r="A5885" t="s">
        <v>13802</v>
      </c>
      <c r="B5885" t="s">
        <v>13803</v>
      </c>
      <c r="C5885" t="s">
        <v>238</v>
      </c>
      <c r="D5885" t="s">
        <v>1002</v>
      </c>
      <c r="E5885" s="23">
        <v>42705</v>
      </c>
      <c r="F5885">
        <v>4</v>
      </c>
      <c r="G5885">
        <v>8</v>
      </c>
      <c r="H5885">
        <v>0.5</v>
      </c>
      <c r="I5885">
        <v>13</v>
      </c>
      <c r="J5885">
        <v>10</v>
      </c>
      <c r="K5885">
        <v>1.3</v>
      </c>
      <c r="L5885">
        <v>24</v>
      </c>
      <c r="M5885">
        <v>0.41666666666666669</v>
      </c>
      <c r="N5885">
        <v>5</v>
      </c>
      <c r="P5885">
        <v>5</v>
      </c>
      <c r="Q5885">
        <v>6</v>
      </c>
      <c r="R5885">
        <v>0.83333333333333337</v>
      </c>
      <c r="S5885">
        <v>8</v>
      </c>
    </row>
    <row r="5886" spans="1:19" x14ac:dyDescent="0.2">
      <c r="A5886" t="s">
        <v>13979</v>
      </c>
      <c r="B5886" t="s">
        <v>13980</v>
      </c>
      <c r="C5886" t="s">
        <v>239</v>
      </c>
      <c r="D5886" t="s">
        <v>1002</v>
      </c>
      <c r="E5886" s="23">
        <v>42705</v>
      </c>
      <c r="F5886">
        <v>3</v>
      </c>
      <c r="G5886">
        <v>4</v>
      </c>
      <c r="H5886">
        <v>0.75</v>
      </c>
      <c r="I5886">
        <v>3</v>
      </c>
      <c r="J5886">
        <v>6</v>
      </c>
      <c r="K5886">
        <v>0.5</v>
      </c>
      <c r="L5886">
        <v>8</v>
      </c>
      <c r="M5886">
        <v>0.75</v>
      </c>
      <c r="N5886">
        <v>3</v>
      </c>
      <c r="O5886">
        <v>0.83699999999999997</v>
      </c>
      <c r="P5886">
        <v>0</v>
      </c>
      <c r="Q5886">
        <v>0</v>
      </c>
      <c r="R5886" t="e">
        <v>#DIV/0!</v>
      </c>
      <c r="S5886">
        <v>0</v>
      </c>
    </row>
    <row r="5887" spans="1:19" x14ac:dyDescent="0.2">
      <c r="A5887" t="s">
        <v>14166</v>
      </c>
      <c r="B5887" t="s">
        <v>14167</v>
      </c>
      <c r="C5887" t="s">
        <v>240</v>
      </c>
      <c r="D5887" t="s">
        <v>1002</v>
      </c>
      <c r="E5887" s="23">
        <v>42705</v>
      </c>
      <c r="F5887">
        <v>13</v>
      </c>
      <c r="G5887">
        <v>17</v>
      </c>
      <c r="H5887">
        <v>0.76470588235294112</v>
      </c>
      <c r="I5887">
        <v>25</v>
      </c>
      <c r="J5887">
        <v>57</v>
      </c>
      <c r="K5887">
        <v>0.43859649122807015</v>
      </c>
      <c r="L5887">
        <v>73</v>
      </c>
      <c r="M5887">
        <v>0.78082191780821919</v>
      </c>
      <c r="N5887">
        <v>24</v>
      </c>
      <c r="P5887">
        <v>1</v>
      </c>
      <c r="Q5887">
        <v>1</v>
      </c>
      <c r="R5887">
        <v>1</v>
      </c>
      <c r="S5887">
        <v>1</v>
      </c>
    </row>
    <row r="5888" spans="1:19" x14ac:dyDescent="0.2">
      <c r="A5888" t="s">
        <v>14343</v>
      </c>
      <c r="B5888" t="s">
        <v>14344</v>
      </c>
      <c r="C5888" t="s">
        <v>241</v>
      </c>
      <c r="D5888" t="s">
        <v>1002</v>
      </c>
      <c r="E5888" s="23">
        <v>42705</v>
      </c>
      <c r="F5888">
        <v>56</v>
      </c>
      <c r="G5888">
        <v>63</v>
      </c>
      <c r="H5888">
        <v>0.88888888888888884</v>
      </c>
      <c r="I5888">
        <v>555</v>
      </c>
      <c r="J5888">
        <v>564</v>
      </c>
      <c r="K5888">
        <v>0.98404255319148937</v>
      </c>
      <c r="L5888">
        <v>626</v>
      </c>
      <c r="M5888">
        <v>0.90095846645367417</v>
      </c>
      <c r="N5888">
        <v>519</v>
      </c>
      <c r="P5888">
        <v>21</v>
      </c>
      <c r="Q5888">
        <v>31</v>
      </c>
      <c r="R5888">
        <v>0.67741935483870963</v>
      </c>
      <c r="S5888">
        <v>36</v>
      </c>
    </row>
    <row r="5889" spans="1:19" x14ac:dyDescent="0.2">
      <c r="A5889" t="s">
        <v>14455</v>
      </c>
      <c r="B5889" t="s">
        <v>14456</v>
      </c>
      <c r="C5889" t="s">
        <v>318</v>
      </c>
      <c r="D5889" t="s">
        <v>1002</v>
      </c>
      <c r="E5889" s="23">
        <v>42705</v>
      </c>
      <c r="F5889">
        <v>20</v>
      </c>
      <c r="G5889">
        <v>18</v>
      </c>
      <c r="H5889">
        <v>1.1111111111111112</v>
      </c>
      <c r="I5889">
        <v>47</v>
      </c>
      <c r="J5889">
        <v>60</v>
      </c>
      <c r="K5889">
        <v>0.78333333333333333</v>
      </c>
      <c r="L5889">
        <v>54</v>
      </c>
      <c r="M5889">
        <v>1.1111111111111112</v>
      </c>
      <c r="N5889">
        <v>38</v>
      </c>
      <c r="P5889">
        <v>1</v>
      </c>
      <c r="Q5889">
        <v>2</v>
      </c>
      <c r="R5889">
        <v>0.5</v>
      </c>
      <c r="S5889">
        <v>9</v>
      </c>
    </row>
    <row r="5890" spans="1:19" x14ac:dyDescent="0.2">
      <c r="A5890" t="s">
        <v>14672</v>
      </c>
      <c r="B5890" t="s">
        <v>14673</v>
      </c>
      <c r="C5890" t="s">
        <v>199</v>
      </c>
      <c r="D5890" t="s">
        <v>1000</v>
      </c>
      <c r="E5890" s="23">
        <v>42705</v>
      </c>
      <c r="F5890">
        <v>16</v>
      </c>
      <c r="G5890">
        <v>14</v>
      </c>
      <c r="H5890">
        <v>1.1428571428571428</v>
      </c>
      <c r="I5890">
        <v>141</v>
      </c>
      <c r="J5890">
        <v>140</v>
      </c>
      <c r="K5890">
        <v>1.0071428571428571</v>
      </c>
      <c r="L5890">
        <v>115</v>
      </c>
      <c r="M5890">
        <v>1.2173913043478262</v>
      </c>
      <c r="N5890">
        <v>136</v>
      </c>
      <c r="P5890">
        <v>3</v>
      </c>
      <c r="Q5890">
        <v>3</v>
      </c>
      <c r="R5890">
        <v>1</v>
      </c>
      <c r="S5890">
        <v>5</v>
      </c>
    </row>
    <row r="5891" spans="1:19" x14ac:dyDescent="0.2">
      <c r="A5891" t="s">
        <v>14938</v>
      </c>
      <c r="B5891" t="s">
        <v>14939</v>
      </c>
      <c r="C5891" t="s">
        <v>200</v>
      </c>
      <c r="D5891" t="s">
        <v>1002</v>
      </c>
      <c r="E5891" s="23">
        <v>42705</v>
      </c>
      <c r="F5891">
        <v>4</v>
      </c>
      <c r="G5891">
        <v>5</v>
      </c>
      <c r="H5891">
        <v>0.8</v>
      </c>
      <c r="I5891">
        <v>8</v>
      </c>
      <c r="J5891">
        <v>20</v>
      </c>
      <c r="K5891">
        <v>0.4</v>
      </c>
      <c r="L5891">
        <v>25</v>
      </c>
      <c r="M5891">
        <v>0.8</v>
      </c>
      <c r="N5891">
        <v>8</v>
      </c>
      <c r="P5891">
        <v>0</v>
      </c>
      <c r="Q5891">
        <v>0</v>
      </c>
      <c r="R5891" t="e">
        <v>#DIV/0!</v>
      </c>
      <c r="S5891">
        <v>0</v>
      </c>
    </row>
    <row r="5892" spans="1:19" x14ac:dyDescent="0.2">
      <c r="A5892" t="s">
        <v>15115</v>
      </c>
      <c r="B5892" t="s">
        <v>15116</v>
      </c>
      <c r="C5892" t="s">
        <v>202</v>
      </c>
      <c r="D5892" t="s">
        <v>1002</v>
      </c>
      <c r="E5892" s="23">
        <v>42705</v>
      </c>
      <c r="F5892">
        <v>12</v>
      </c>
      <c r="G5892">
        <v>9</v>
      </c>
      <c r="H5892">
        <v>1.3333333333333333</v>
      </c>
      <c r="I5892">
        <v>133</v>
      </c>
      <c r="J5892">
        <v>120</v>
      </c>
      <c r="K5892">
        <v>1.1083333333333334</v>
      </c>
      <c r="L5892">
        <v>90</v>
      </c>
      <c r="M5892">
        <v>1.3333333333333333</v>
      </c>
      <c r="N5892">
        <v>128</v>
      </c>
      <c r="P5892">
        <v>3</v>
      </c>
      <c r="Q5892">
        <v>3</v>
      </c>
      <c r="R5892">
        <v>1</v>
      </c>
      <c r="S5892">
        <v>5</v>
      </c>
    </row>
    <row r="5893" spans="1:19" x14ac:dyDescent="0.2">
      <c r="A5893" t="s">
        <v>15197</v>
      </c>
      <c r="B5893" t="s">
        <v>15198</v>
      </c>
      <c r="C5893" t="s">
        <v>348</v>
      </c>
      <c r="D5893" t="s">
        <v>1000</v>
      </c>
      <c r="E5893" s="23">
        <v>42705</v>
      </c>
      <c r="F5893">
        <v>11</v>
      </c>
      <c r="G5893">
        <v>10</v>
      </c>
      <c r="H5893">
        <v>1.1000000000000001</v>
      </c>
      <c r="I5893">
        <v>27</v>
      </c>
      <c r="J5893">
        <v>35</v>
      </c>
      <c r="K5893">
        <v>0.77142857142857146</v>
      </c>
      <c r="L5893">
        <v>33</v>
      </c>
      <c r="M5893">
        <v>1.0606060606060606</v>
      </c>
      <c r="N5893">
        <v>22</v>
      </c>
      <c r="P5893">
        <v>0</v>
      </c>
      <c r="Q5893">
        <v>1</v>
      </c>
      <c r="R5893">
        <v>0</v>
      </c>
      <c r="S5893">
        <v>5</v>
      </c>
    </row>
    <row r="5894" spans="1:19" x14ac:dyDescent="0.2">
      <c r="A5894" t="s">
        <v>15281</v>
      </c>
      <c r="B5894" t="s">
        <v>15282</v>
      </c>
      <c r="C5894" t="s">
        <v>347</v>
      </c>
      <c r="D5894" t="s">
        <v>1002</v>
      </c>
      <c r="E5894" s="23">
        <v>42705</v>
      </c>
      <c r="F5894">
        <v>2</v>
      </c>
      <c r="G5894">
        <v>5</v>
      </c>
      <c r="H5894">
        <v>0.4</v>
      </c>
      <c r="I5894">
        <v>13</v>
      </c>
      <c r="J5894">
        <v>8</v>
      </c>
      <c r="K5894">
        <v>1.625</v>
      </c>
      <c r="L5894">
        <v>18</v>
      </c>
      <c r="M5894">
        <v>0.44444444444444442</v>
      </c>
      <c r="N5894">
        <v>13</v>
      </c>
      <c r="P5894">
        <v>0</v>
      </c>
      <c r="Q5894">
        <v>0</v>
      </c>
      <c r="R5894" t="e">
        <v>#DIV/0!</v>
      </c>
      <c r="S5894">
        <v>0</v>
      </c>
    </row>
    <row r="5895" spans="1:19" x14ac:dyDescent="0.2">
      <c r="A5895" t="s">
        <v>15357</v>
      </c>
      <c r="B5895" t="s">
        <v>15358</v>
      </c>
      <c r="C5895" t="s">
        <v>351</v>
      </c>
      <c r="D5895" t="s">
        <v>1002</v>
      </c>
      <c r="E5895" s="23">
        <v>42705</v>
      </c>
      <c r="F5895">
        <v>9</v>
      </c>
      <c r="G5895">
        <v>5</v>
      </c>
      <c r="H5895">
        <v>1.8</v>
      </c>
      <c r="I5895">
        <v>14</v>
      </c>
      <c r="J5895">
        <v>27</v>
      </c>
      <c r="K5895">
        <v>0.51851851851851849</v>
      </c>
      <c r="L5895">
        <v>15</v>
      </c>
      <c r="M5895">
        <v>1.8</v>
      </c>
      <c r="N5895">
        <v>9</v>
      </c>
      <c r="P5895">
        <v>0</v>
      </c>
      <c r="Q5895">
        <v>1</v>
      </c>
      <c r="R5895">
        <v>0</v>
      </c>
      <c r="S5895">
        <v>5</v>
      </c>
    </row>
    <row r="5896" spans="1:19" x14ac:dyDescent="0.2">
      <c r="A5896" t="s">
        <v>15481</v>
      </c>
      <c r="B5896" t="s">
        <v>15482</v>
      </c>
      <c r="C5896" t="s">
        <v>352</v>
      </c>
      <c r="D5896" t="s">
        <v>1002</v>
      </c>
      <c r="E5896" s="23">
        <v>42705</v>
      </c>
      <c r="F5896">
        <v>1</v>
      </c>
      <c r="G5896">
        <v>1</v>
      </c>
      <c r="H5896">
        <v>1</v>
      </c>
      <c r="I5896">
        <v>2</v>
      </c>
      <c r="J5896">
        <v>3</v>
      </c>
      <c r="K5896">
        <v>0.66666666666666663</v>
      </c>
      <c r="L5896">
        <v>3</v>
      </c>
      <c r="M5896">
        <v>1</v>
      </c>
      <c r="N5896">
        <v>2</v>
      </c>
      <c r="P5896">
        <v>0</v>
      </c>
      <c r="Q5896">
        <v>0</v>
      </c>
      <c r="R5896" t="e">
        <v>#DIV/0!</v>
      </c>
      <c r="S5896">
        <v>0</v>
      </c>
    </row>
    <row r="5897" spans="1:19" x14ac:dyDescent="0.2">
      <c r="A5897" t="s">
        <v>15642</v>
      </c>
      <c r="B5897" t="s">
        <v>15643</v>
      </c>
      <c r="C5897" t="s">
        <v>228</v>
      </c>
      <c r="D5897" t="s">
        <v>1002</v>
      </c>
      <c r="E5897" s="23">
        <v>42705</v>
      </c>
      <c r="F5897">
        <v>0.5</v>
      </c>
      <c r="G5897">
        <v>0.5</v>
      </c>
      <c r="H5897">
        <v>1</v>
      </c>
      <c r="I5897">
        <v>10</v>
      </c>
      <c r="J5897">
        <v>2.5</v>
      </c>
      <c r="K5897">
        <v>4</v>
      </c>
      <c r="L5897">
        <v>2.5</v>
      </c>
      <c r="M5897">
        <v>1</v>
      </c>
      <c r="N5897">
        <v>6</v>
      </c>
      <c r="P5897">
        <v>0</v>
      </c>
      <c r="Q5897">
        <v>1</v>
      </c>
      <c r="R5897">
        <v>0</v>
      </c>
      <c r="S5897">
        <v>4</v>
      </c>
    </row>
    <row r="5898" spans="1:19" x14ac:dyDescent="0.2">
      <c r="A5898" t="s">
        <v>15819</v>
      </c>
      <c r="B5898" t="s">
        <v>15820</v>
      </c>
      <c r="C5898" t="s">
        <v>227</v>
      </c>
      <c r="D5898" t="s">
        <v>1000</v>
      </c>
      <c r="E5898" s="23">
        <v>42705</v>
      </c>
      <c r="F5898">
        <v>0.5</v>
      </c>
      <c r="G5898">
        <v>0.5</v>
      </c>
      <c r="H5898">
        <v>1</v>
      </c>
      <c r="I5898">
        <v>10</v>
      </c>
      <c r="J5898">
        <v>2.5</v>
      </c>
      <c r="K5898">
        <v>4</v>
      </c>
      <c r="L5898">
        <v>2.5</v>
      </c>
      <c r="M5898">
        <v>1</v>
      </c>
      <c r="N5898">
        <v>6</v>
      </c>
      <c r="P5898">
        <v>0</v>
      </c>
      <c r="Q5898">
        <v>1</v>
      </c>
      <c r="R5898">
        <v>0</v>
      </c>
      <c r="S5898">
        <v>4</v>
      </c>
    </row>
    <row r="5899" spans="1:19" x14ac:dyDescent="0.2">
      <c r="A5899" t="s">
        <v>15996</v>
      </c>
      <c r="B5899" t="s">
        <v>15997</v>
      </c>
      <c r="C5899" t="s">
        <v>203</v>
      </c>
      <c r="D5899" t="s">
        <v>1000</v>
      </c>
      <c r="E5899" s="23">
        <v>42705</v>
      </c>
      <c r="F5899">
        <v>7</v>
      </c>
      <c r="G5899">
        <v>10</v>
      </c>
      <c r="H5899">
        <v>0.7</v>
      </c>
      <c r="I5899">
        <v>20</v>
      </c>
      <c r="J5899">
        <v>29</v>
      </c>
      <c r="K5899">
        <v>0.68965517241379315</v>
      </c>
      <c r="L5899">
        <v>42</v>
      </c>
      <c r="M5899">
        <v>0.69047619047619047</v>
      </c>
      <c r="N5899">
        <v>15</v>
      </c>
      <c r="P5899">
        <v>1</v>
      </c>
      <c r="Q5899">
        <v>1</v>
      </c>
      <c r="R5899">
        <v>1</v>
      </c>
      <c r="S5899">
        <v>5</v>
      </c>
    </row>
    <row r="5900" spans="1:19" x14ac:dyDescent="0.2">
      <c r="A5900" t="s">
        <v>16175</v>
      </c>
      <c r="B5900" t="s">
        <v>16176</v>
      </c>
      <c r="C5900" t="s">
        <v>205</v>
      </c>
      <c r="D5900" t="s">
        <v>1002</v>
      </c>
      <c r="E5900" s="23">
        <v>42705</v>
      </c>
      <c r="F5900">
        <v>1</v>
      </c>
      <c r="G5900">
        <v>3</v>
      </c>
      <c r="H5900">
        <v>0.33333333333333331</v>
      </c>
      <c r="I5900">
        <v>9</v>
      </c>
      <c r="J5900">
        <v>7</v>
      </c>
      <c r="K5900">
        <v>1.2857142857142858</v>
      </c>
      <c r="L5900">
        <v>13</v>
      </c>
      <c r="M5900">
        <v>0.53846153846153844</v>
      </c>
      <c r="N5900">
        <v>7</v>
      </c>
      <c r="O5900">
        <v>0.875</v>
      </c>
      <c r="P5900">
        <v>0</v>
      </c>
      <c r="Q5900">
        <v>0</v>
      </c>
      <c r="R5900" t="e">
        <v>#DIV/0!</v>
      </c>
      <c r="S5900">
        <v>2</v>
      </c>
    </row>
    <row r="5901" spans="1:19" x14ac:dyDescent="0.2">
      <c r="A5901" t="s">
        <v>16352</v>
      </c>
      <c r="B5901" t="s">
        <v>16353</v>
      </c>
      <c r="C5901" t="s">
        <v>204</v>
      </c>
      <c r="D5901" t="s">
        <v>1002</v>
      </c>
      <c r="E5901" s="23">
        <v>42705</v>
      </c>
      <c r="F5901">
        <v>2</v>
      </c>
      <c r="G5901">
        <v>4</v>
      </c>
      <c r="H5901">
        <v>0.5</v>
      </c>
      <c r="I5901">
        <v>1</v>
      </c>
      <c r="J5901">
        <v>10</v>
      </c>
      <c r="K5901">
        <v>0.1</v>
      </c>
      <c r="L5901">
        <v>20</v>
      </c>
      <c r="M5901">
        <v>0.5</v>
      </c>
      <c r="N5901">
        <v>1</v>
      </c>
      <c r="P5901">
        <v>0</v>
      </c>
      <c r="Q5901">
        <v>0</v>
      </c>
      <c r="R5901" t="e">
        <v>#DIV/0!</v>
      </c>
      <c r="S5901">
        <v>0</v>
      </c>
    </row>
    <row r="5902" spans="1:19" x14ac:dyDescent="0.2">
      <c r="A5902" t="s">
        <v>16493</v>
      </c>
      <c r="B5902" t="s">
        <v>16494</v>
      </c>
      <c r="C5902" t="s">
        <v>353</v>
      </c>
      <c r="D5902" t="s">
        <v>1002</v>
      </c>
      <c r="E5902" s="23">
        <v>42705</v>
      </c>
      <c r="F5902">
        <v>4</v>
      </c>
      <c r="G5902">
        <v>3</v>
      </c>
      <c r="H5902">
        <v>1.3333333333333333</v>
      </c>
      <c r="I5902">
        <v>10</v>
      </c>
      <c r="J5902">
        <v>12</v>
      </c>
      <c r="K5902">
        <v>0.83333333333333337</v>
      </c>
      <c r="L5902">
        <v>9</v>
      </c>
      <c r="M5902">
        <v>1.3333333333333333</v>
      </c>
      <c r="N5902">
        <v>7</v>
      </c>
      <c r="P5902">
        <v>1</v>
      </c>
      <c r="Q5902">
        <v>1</v>
      </c>
      <c r="R5902">
        <v>1</v>
      </c>
      <c r="S5902">
        <v>3</v>
      </c>
    </row>
    <row r="5903" spans="1:19" x14ac:dyDescent="0.2">
      <c r="A5903" t="s">
        <v>16670</v>
      </c>
      <c r="B5903" t="s">
        <v>16671</v>
      </c>
      <c r="C5903" t="s">
        <v>223</v>
      </c>
      <c r="D5903" t="s">
        <v>1000</v>
      </c>
      <c r="E5903" s="23">
        <v>42705</v>
      </c>
      <c r="F5903">
        <v>6</v>
      </c>
      <c r="G5903">
        <v>6</v>
      </c>
      <c r="H5903">
        <v>1</v>
      </c>
      <c r="I5903">
        <v>75</v>
      </c>
      <c r="J5903">
        <v>90</v>
      </c>
      <c r="K5903">
        <v>0.83333333333333337</v>
      </c>
      <c r="L5903">
        <v>90</v>
      </c>
      <c r="M5903">
        <v>1</v>
      </c>
      <c r="N5903">
        <v>74</v>
      </c>
      <c r="P5903">
        <v>0</v>
      </c>
      <c r="Q5903">
        <v>0</v>
      </c>
      <c r="R5903" t="e">
        <v>#DIV/0!</v>
      </c>
      <c r="S5903">
        <v>1</v>
      </c>
    </row>
    <row r="5904" spans="1:19" x14ac:dyDescent="0.2">
      <c r="A5904" t="s">
        <v>16849</v>
      </c>
      <c r="B5904" t="s">
        <v>16850</v>
      </c>
      <c r="C5904" t="s">
        <v>224</v>
      </c>
      <c r="D5904" t="s">
        <v>1002</v>
      </c>
      <c r="E5904" s="23">
        <v>42705</v>
      </c>
      <c r="F5904">
        <v>6</v>
      </c>
      <c r="G5904">
        <v>6</v>
      </c>
      <c r="H5904">
        <v>1</v>
      </c>
      <c r="I5904">
        <v>75</v>
      </c>
      <c r="J5904">
        <v>90</v>
      </c>
      <c r="K5904">
        <v>0.83333333333333337</v>
      </c>
      <c r="L5904">
        <v>90</v>
      </c>
      <c r="M5904">
        <v>1</v>
      </c>
      <c r="N5904">
        <v>74</v>
      </c>
      <c r="P5904">
        <v>0</v>
      </c>
      <c r="Q5904">
        <v>0</v>
      </c>
      <c r="R5904" t="e">
        <v>#DIV/0!</v>
      </c>
      <c r="S5904">
        <v>1</v>
      </c>
    </row>
    <row r="5905" spans="1:19" x14ac:dyDescent="0.2">
      <c r="A5905" t="s">
        <v>16975</v>
      </c>
      <c r="B5905" t="s">
        <v>16976</v>
      </c>
      <c r="C5905" t="s">
        <v>346</v>
      </c>
      <c r="D5905" t="s">
        <v>1000</v>
      </c>
      <c r="E5905" s="23">
        <v>42705</v>
      </c>
      <c r="F5905">
        <v>5</v>
      </c>
      <c r="G5905">
        <v>5</v>
      </c>
      <c r="H5905">
        <v>1</v>
      </c>
      <c r="I5905">
        <v>9</v>
      </c>
      <c r="J5905">
        <v>30</v>
      </c>
      <c r="K5905">
        <v>0.3</v>
      </c>
      <c r="L5905">
        <v>30</v>
      </c>
      <c r="M5905">
        <v>1</v>
      </c>
      <c r="N5905">
        <v>9</v>
      </c>
      <c r="P5905">
        <v>0</v>
      </c>
      <c r="Q5905">
        <v>0</v>
      </c>
      <c r="R5905" t="e">
        <v>#DIV/0!</v>
      </c>
      <c r="S5905">
        <v>0</v>
      </c>
    </row>
    <row r="5906" spans="1:19" x14ac:dyDescent="0.2">
      <c r="A5906" t="s">
        <v>17071</v>
      </c>
      <c r="B5906" t="s">
        <v>17072</v>
      </c>
      <c r="C5906" t="s">
        <v>345</v>
      </c>
      <c r="D5906" t="s">
        <v>1002</v>
      </c>
      <c r="E5906" s="23">
        <v>42705</v>
      </c>
      <c r="F5906">
        <v>5</v>
      </c>
      <c r="G5906">
        <v>5</v>
      </c>
      <c r="H5906">
        <v>1</v>
      </c>
      <c r="I5906">
        <v>9</v>
      </c>
      <c r="J5906">
        <v>30</v>
      </c>
      <c r="K5906">
        <v>0.3</v>
      </c>
      <c r="L5906">
        <v>30</v>
      </c>
      <c r="M5906">
        <v>1</v>
      </c>
      <c r="N5906">
        <v>9</v>
      </c>
      <c r="P5906">
        <v>0</v>
      </c>
      <c r="Q5906">
        <v>0</v>
      </c>
      <c r="R5906" t="e">
        <v>#DIV/0!</v>
      </c>
      <c r="S5906">
        <v>0</v>
      </c>
    </row>
    <row r="5907" spans="1:19" x14ac:dyDescent="0.2">
      <c r="A5907" t="s">
        <v>17286</v>
      </c>
      <c r="B5907" t="s">
        <v>17287</v>
      </c>
      <c r="C5907" t="s">
        <v>225</v>
      </c>
      <c r="D5907" t="s">
        <v>1000</v>
      </c>
      <c r="E5907" s="23">
        <v>42705</v>
      </c>
      <c r="F5907">
        <v>4</v>
      </c>
      <c r="G5907">
        <v>7</v>
      </c>
      <c r="H5907">
        <v>0.5714285714285714</v>
      </c>
      <c r="I5907">
        <v>50</v>
      </c>
      <c r="J5907">
        <v>40</v>
      </c>
      <c r="K5907">
        <v>1.25</v>
      </c>
      <c r="L5907">
        <v>70</v>
      </c>
      <c r="M5907">
        <v>0.5714285714285714</v>
      </c>
      <c r="N5907">
        <v>50</v>
      </c>
      <c r="P5907">
        <v>0</v>
      </c>
      <c r="Q5907">
        <v>0</v>
      </c>
      <c r="R5907" t="e">
        <v>#DIV/0!</v>
      </c>
      <c r="S5907">
        <v>0</v>
      </c>
    </row>
    <row r="5908" spans="1:19" x14ac:dyDescent="0.2">
      <c r="A5908" t="s">
        <v>17493</v>
      </c>
      <c r="B5908" t="s">
        <v>17494</v>
      </c>
      <c r="C5908" t="s">
        <v>226</v>
      </c>
      <c r="D5908" t="s">
        <v>1002</v>
      </c>
      <c r="E5908" s="23">
        <v>42705</v>
      </c>
      <c r="F5908">
        <v>4</v>
      </c>
      <c r="G5908">
        <v>7</v>
      </c>
      <c r="H5908">
        <v>0.5714285714285714</v>
      </c>
      <c r="I5908">
        <v>50</v>
      </c>
      <c r="J5908">
        <v>40</v>
      </c>
      <c r="K5908">
        <v>1.25</v>
      </c>
      <c r="L5908">
        <v>70</v>
      </c>
      <c r="M5908">
        <v>0.5714285714285714</v>
      </c>
      <c r="N5908">
        <v>50</v>
      </c>
      <c r="P5908">
        <v>0</v>
      </c>
      <c r="Q5908">
        <v>0</v>
      </c>
      <c r="R5908" t="e">
        <v>#DIV/0!</v>
      </c>
      <c r="S5908">
        <v>0</v>
      </c>
    </row>
    <row r="5909" spans="1:19" x14ac:dyDescent="0.2">
      <c r="A5909" t="s">
        <v>17670</v>
      </c>
      <c r="B5909" t="s">
        <v>17671</v>
      </c>
      <c r="C5909" t="s">
        <v>232</v>
      </c>
      <c r="D5909" t="s">
        <v>1000</v>
      </c>
      <c r="E5909" s="23">
        <v>42705</v>
      </c>
      <c r="F5909">
        <v>9</v>
      </c>
      <c r="G5909">
        <v>15</v>
      </c>
      <c r="H5909">
        <v>0.6</v>
      </c>
      <c r="I5909">
        <v>116</v>
      </c>
      <c r="J5909">
        <v>96</v>
      </c>
      <c r="K5909">
        <v>1.2083333333333333</v>
      </c>
      <c r="L5909">
        <v>168</v>
      </c>
      <c r="M5909">
        <v>0.5714285714285714</v>
      </c>
      <c r="N5909">
        <v>101</v>
      </c>
      <c r="P5909">
        <v>2</v>
      </c>
      <c r="Q5909">
        <v>7</v>
      </c>
      <c r="R5909">
        <v>0.2857142857142857</v>
      </c>
      <c r="S5909">
        <v>15</v>
      </c>
    </row>
    <row r="5910" spans="1:19" x14ac:dyDescent="0.2">
      <c r="A5910" t="s">
        <v>17867</v>
      </c>
      <c r="B5910" t="s">
        <v>17868</v>
      </c>
      <c r="C5910" t="s">
        <v>231</v>
      </c>
      <c r="D5910" t="s">
        <v>1002</v>
      </c>
      <c r="E5910" s="23">
        <v>42705</v>
      </c>
      <c r="F5910">
        <v>9</v>
      </c>
      <c r="G5910">
        <v>15</v>
      </c>
      <c r="H5910">
        <v>0.6</v>
      </c>
      <c r="I5910">
        <v>116</v>
      </c>
      <c r="J5910">
        <v>96</v>
      </c>
      <c r="K5910">
        <v>1.2083333333333333</v>
      </c>
      <c r="L5910">
        <v>168</v>
      </c>
      <c r="M5910">
        <v>0.5714285714285714</v>
      </c>
      <c r="N5910">
        <v>101</v>
      </c>
      <c r="P5910">
        <v>2</v>
      </c>
      <c r="Q5910">
        <v>7</v>
      </c>
      <c r="R5910">
        <v>0.2857142857142857</v>
      </c>
      <c r="S5910">
        <v>15</v>
      </c>
    </row>
    <row r="5911" spans="1:19" x14ac:dyDescent="0.2">
      <c r="A5911" t="s">
        <v>18044</v>
      </c>
      <c r="B5911" t="s">
        <v>18045</v>
      </c>
      <c r="C5911" t="s">
        <v>317</v>
      </c>
      <c r="D5911" t="s">
        <v>1000</v>
      </c>
      <c r="E5911" s="23">
        <v>42705</v>
      </c>
      <c r="F5911">
        <v>7</v>
      </c>
      <c r="G5911">
        <v>12</v>
      </c>
      <c r="H5911">
        <v>0.58333333333333337</v>
      </c>
      <c r="I5911">
        <v>18</v>
      </c>
      <c r="J5911">
        <v>21</v>
      </c>
      <c r="K5911">
        <v>0.8571428571428571</v>
      </c>
      <c r="L5911">
        <v>36</v>
      </c>
      <c r="M5911">
        <v>0.58333333333333337</v>
      </c>
      <c r="N5911">
        <v>16</v>
      </c>
      <c r="P5911">
        <v>0</v>
      </c>
      <c r="Q5911">
        <v>0</v>
      </c>
      <c r="R5911" t="e">
        <v>#DIV/0!</v>
      </c>
      <c r="S5911">
        <v>2</v>
      </c>
    </row>
    <row r="5912" spans="1:19" x14ac:dyDescent="0.2">
      <c r="A5912" t="s">
        <v>18223</v>
      </c>
      <c r="B5912" t="s">
        <v>18224</v>
      </c>
      <c r="C5912" t="s">
        <v>316</v>
      </c>
      <c r="D5912" t="s">
        <v>1002</v>
      </c>
      <c r="E5912" s="23">
        <v>42705</v>
      </c>
      <c r="F5912">
        <v>4</v>
      </c>
      <c r="G5912">
        <v>6</v>
      </c>
      <c r="H5912">
        <v>0.66666666666666663</v>
      </c>
      <c r="I5912">
        <v>6</v>
      </c>
      <c r="J5912">
        <v>12</v>
      </c>
      <c r="K5912">
        <v>0.5</v>
      </c>
      <c r="L5912">
        <v>18</v>
      </c>
      <c r="M5912">
        <v>0.66666666666666663</v>
      </c>
      <c r="N5912">
        <v>5</v>
      </c>
      <c r="P5912">
        <v>0</v>
      </c>
      <c r="Q5912">
        <v>0</v>
      </c>
      <c r="R5912" t="e">
        <v>#DIV/0!</v>
      </c>
      <c r="S5912">
        <v>1</v>
      </c>
    </row>
    <row r="5913" spans="1:19" x14ac:dyDescent="0.2">
      <c r="A5913" t="s">
        <v>18299</v>
      </c>
      <c r="B5913" t="s">
        <v>18300</v>
      </c>
      <c r="C5913" t="s">
        <v>355</v>
      </c>
      <c r="D5913" t="s">
        <v>1002</v>
      </c>
      <c r="E5913" s="23">
        <v>42705</v>
      </c>
      <c r="F5913">
        <v>3</v>
      </c>
      <c r="G5913">
        <v>6</v>
      </c>
      <c r="H5913">
        <v>0.5</v>
      </c>
      <c r="I5913">
        <v>12</v>
      </c>
      <c r="J5913">
        <v>9</v>
      </c>
      <c r="K5913">
        <v>1.3333333333333333</v>
      </c>
      <c r="L5913">
        <v>18</v>
      </c>
      <c r="M5913">
        <v>0.5</v>
      </c>
      <c r="N5913">
        <v>11</v>
      </c>
      <c r="P5913">
        <v>0</v>
      </c>
      <c r="Q5913">
        <v>0</v>
      </c>
      <c r="R5913" t="e">
        <v>#DIV/0!</v>
      </c>
      <c r="S5913">
        <v>1</v>
      </c>
    </row>
    <row r="5914" spans="1:19" x14ac:dyDescent="0.2">
      <c r="A5914" t="s">
        <v>18476</v>
      </c>
      <c r="B5914" t="s">
        <v>18477</v>
      </c>
      <c r="C5914" t="s">
        <v>214</v>
      </c>
      <c r="D5914" t="s">
        <v>1000</v>
      </c>
      <c r="E5914" s="23">
        <v>42705</v>
      </c>
      <c r="F5914">
        <v>17</v>
      </c>
      <c r="G5914">
        <v>13</v>
      </c>
      <c r="H5914">
        <v>1.3076923076923077</v>
      </c>
      <c r="I5914">
        <v>87</v>
      </c>
      <c r="J5914">
        <v>145</v>
      </c>
      <c r="K5914">
        <v>0.6</v>
      </c>
      <c r="L5914">
        <v>105</v>
      </c>
      <c r="M5914">
        <v>1.3809523809523809</v>
      </c>
      <c r="N5914">
        <v>72</v>
      </c>
      <c r="P5914">
        <v>15</v>
      </c>
      <c r="Q5914">
        <v>18</v>
      </c>
      <c r="R5914">
        <v>0.83333333333333337</v>
      </c>
      <c r="S5914">
        <v>15</v>
      </c>
    </row>
    <row r="5915" spans="1:19" x14ac:dyDescent="0.2">
      <c r="A5915" t="s">
        <v>18655</v>
      </c>
      <c r="B5915" t="s">
        <v>18656</v>
      </c>
      <c r="C5915" t="s">
        <v>215</v>
      </c>
      <c r="D5915" t="s">
        <v>1002</v>
      </c>
      <c r="E5915" s="23">
        <v>42705</v>
      </c>
      <c r="F5915">
        <v>7</v>
      </c>
      <c r="G5915">
        <v>7</v>
      </c>
      <c r="H5915">
        <v>1</v>
      </c>
      <c r="I5915">
        <v>30</v>
      </c>
      <c r="J5915">
        <v>45</v>
      </c>
      <c r="K5915">
        <v>0.66666666666666663</v>
      </c>
      <c r="L5915">
        <v>45</v>
      </c>
      <c r="M5915">
        <v>1</v>
      </c>
      <c r="N5915">
        <v>21</v>
      </c>
      <c r="O5915">
        <v>1.05</v>
      </c>
      <c r="P5915">
        <v>4</v>
      </c>
      <c r="Q5915">
        <v>5</v>
      </c>
      <c r="R5915">
        <v>0.8</v>
      </c>
      <c r="S5915">
        <v>9</v>
      </c>
    </row>
    <row r="5916" spans="1:19" x14ac:dyDescent="0.2">
      <c r="A5916" t="s">
        <v>18832</v>
      </c>
      <c r="B5916" t="s">
        <v>18833</v>
      </c>
      <c r="C5916" t="s">
        <v>216</v>
      </c>
      <c r="D5916" t="s">
        <v>1002</v>
      </c>
      <c r="E5916" s="23">
        <v>42705</v>
      </c>
      <c r="F5916">
        <v>10</v>
      </c>
      <c r="G5916">
        <v>6</v>
      </c>
      <c r="H5916">
        <v>1.6666666666666667</v>
      </c>
      <c r="I5916">
        <v>57</v>
      </c>
      <c r="J5916">
        <v>100</v>
      </c>
      <c r="K5916">
        <v>0.56999999999999995</v>
      </c>
      <c r="L5916">
        <v>60</v>
      </c>
      <c r="M5916">
        <v>1.6666666666666667</v>
      </c>
      <c r="N5916">
        <v>51</v>
      </c>
      <c r="P5916">
        <v>11</v>
      </c>
      <c r="Q5916">
        <v>13</v>
      </c>
      <c r="R5916">
        <v>0.84615384615384615</v>
      </c>
      <c r="S5916">
        <v>6</v>
      </c>
    </row>
    <row r="5917" spans="1:19" x14ac:dyDescent="0.2">
      <c r="A5917" t="s">
        <v>19009</v>
      </c>
      <c r="B5917" t="s">
        <v>19010</v>
      </c>
      <c r="C5917" t="s">
        <v>229</v>
      </c>
      <c r="D5917" t="s">
        <v>1002</v>
      </c>
      <c r="E5917" s="23">
        <v>42705</v>
      </c>
      <c r="F5917">
        <v>1</v>
      </c>
      <c r="G5917">
        <v>1</v>
      </c>
      <c r="H5917">
        <v>1</v>
      </c>
      <c r="I5917">
        <v>8</v>
      </c>
      <c r="J5917">
        <v>5</v>
      </c>
      <c r="K5917">
        <v>1.6</v>
      </c>
      <c r="L5917">
        <v>5</v>
      </c>
      <c r="M5917">
        <v>1</v>
      </c>
      <c r="N5917">
        <v>8</v>
      </c>
      <c r="P5917">
        <v>0</v>
      </c>
      <c r="Q5917">
        <v>3</v>
      </c>
      <c r="R5917">
        <v>0</v>
      </c>
      <c r="S5917">
        <v>0</v>
      </c>
    </row>
    <row r="5918" spans="1:19" x14ac:dyDescent="0.2">
      <c r="A5918" t="s">
        <v>19186</v>
      </c>
      <c r="B5918" t="s">
        <v>19187</v>
      </c>
      <c r="C5918" t="s">
        <v>230</v>
      </c>
      <c r="D5918" t="s">
        <v>1000</v>
      </c>
      <c r="E5918" s="23">
        <v>42705</v>
      </c>
      <c r="F5918">
        <v>1</v>
      </c>
      <c r="G5918">
        <v>1</v>
      </c>
      <c r="H5918">
        <v>1</v>
      </c>
      <c r="I5918">
        <v>8</v>
      </c>
      <c r="J5918">
        <v>5</v>
      </c>
      <c r="K5918">
        <v>1.6</v>
      </c>
      <c r="L5918">
        <v>5</v>
      </c>
      <c r="M5918">
        <v>1</v>
      </c>
      <c r="N5918">
        <v>8</v>
      </c>
      <c r="P5918">
        <v>0</v>
      </c>
      <c r="Q5918">
        <v>3</v>
      </c>
      <c r="R5918">
        <v>0</v>
      </c>
      <c r="S5918">
        <v>0</v>
      </c>
    </row>
    <row r="5919" spans="1:19" x14ac:dyDescent="0.2">
      <c r="A5919" t="s">
        <v>19365</v>
      </c>
      <c r="B5919" t="s">
        <v>19366</v>
      </c>
      <c r="C5919" t="s">
        <v>234</v>
      </c>
      <c r="D5919" t="s">
        <v>1000</v>
      </c>
      <c r="E5919" s="23">
        <v>42705</v>
      </c>
      <c r="F5919">
        <v>4</v>
      </c>
      <c r="G5919">
        <v>6</v>
      </c>
      <c r="H5919">
        <v>0.66666666666666663</v>
      </c>
      <c r="I5919">
        <v>78</v>
      </c>
      <c r="J5919">
        <v>40</v>
      </c>
      <c r="K5919">
        <v>1.95</v>
      </c>
      <c r="L5919">
        <v>60</v>
      </c>
      <c r="M5919">
        <v>0.66666666666666663</v>
      </c>
      <c r="N5919">
        <v>73</v>
      </c>
      <c r="P5919">
        <v>2</v>
      </c>
      <c r="Q5919">
        <v>5</v>
      </c>
      <c r="R5919">
        <v>0.4</v>
      </c>
      <c r="S5919">
        <v>5</v>
      </c>
    </row>
    <row r="5920" spans="1:19" x14ac:dyDescent="0.2">
      <c r="A5920" t="s">
        <v>19544</v>
      </c>
      <c r="B5920" t="s">
        <v>19545</v>
      </c>
      <c r="C5920" t="s">
        <v>233</v>
      </c>
      <c r="D5920" t="s">
        <v>1002</v>
      </c>
      <c r="E5920" s="23">
        <v>42705</v>
      </c>
      <c r="F5920">
        <v>4</v>
      </c>
      <c r="G5920">
        <v>6</v>
      </c>
      <c r="H5920">
        <v>0.66666666666666663</v>
      </c>
      <c r="I5920">
        <v>78</v>
      </c>
      <c r="J5920">
        <v>40</v>
      </c>
      <c r="K5920">
        <v>1.95</v>
      </c>
      <c r="L5920">
        <v>60</v>
      </c>
      <c r="M5920">
        <v>0.66666666666666663</v>
      </c>
      <c r="N5920">
        <v>73</v>
      </c>
      <c r="P5920">
        <v>2</v>
      </c>
      <c r="Q5920">
        <v>5</v>
      </c>
      <c r="R5920">
        <v>0.4</v>
      </c>
      <c r="S5920">
        <v>5</v>
      </c>
    </row>
    <row r="5921" spans="1:19" x14ac:dyDescent="0.2">
      <c r="A5921" t="s">
        <v>19642</v>
      </c>
      <c r="B5921" t="s">
        <v>19643</v>
      </c>
      <c r="C5921" t="s">
        <v>342</v>
      </c>
      <c r="D5921" t="s">
        <v>1000</v>
      </c>
      <c r="E5921" s="23">
        <v>42705</v>
      </c>
      <c r="F5921">
        <v>4</v>
      </c>
      <c r="G5921">
        <v>4</v>
      </c>
      <c r="H5921">
        <v>1</v>
      </c>
      <c r="I5921">
        <v>24</v>
      </c>
      <c r="J5921">
        <v>40</v>
      </c>
      <c r="K5921">
        <v>0.6</v>
      </c>
      <c r="L5921">
        <v>40</v>
      </c>
      <c r="M5921">
        <v>1</v>
      </c>
      <c r="N5921">
        <v>20</v>
      </c>
      <c r="P5921">
        <v>3</v>
      </c>
      <c r="Q5921">
        <v>3</v>
      </c>
      <c r="R5921">
        <v>1</v>
      </c>
      <c r="S5921">
        <v>4</v>
      </c>
    </row>
    <row r="5922" spans="1:19" x14ac:dyDescent="0.2">
      <c r="A5922" t="s">
        <v>19742</v>
      </c>
      <c r="B5922" t="s">
        <v>19743</v>
      </c>
      <c r="C5922" t="s">
        <v>340</v>
      </c>
      <c r="D5922" t="s">
        <v>1002</v>
      </c>
      <c r="E5922" s="23">
        <v>42705</v>
      </c>
      <c r="F5922">
        <v>4</v>
      </c>
      <c r="G5922">
        <v>4</v>
      </c>
      <c r="H5922">
        <v>1</v>
      </c>
      <c r="I5922">
        <v>24</v>
      </c>
      <c r="J5922">
        <v>40</v>
      </c>
      <c r="K5922">
        <v>0.6</v>
      </c>
      <c r="L5922">
        <v>40</v>
      </c>
      <c r="M5922">
        <v>1</v>
      </c>
      <c r="N5922">
        <v>20</v>
      </c>
      <c r="P5922">
        <v>3</v>
      </c>
      <c r="Q5922">
        <v>3</v>
      </c>
      <c r="R5922">
        <v>1</v>
      </c>
      <c r="S5922">
        <v>4</v>
      </c>
    </row>
    <row r="5923" spans="1:19" x14ac:dyDescent="0.2">
      <c r="A5923" t="s">
        <v>19919</v>
      </c>
      <c r="B5923" t="s">
        <v>19920</v>
      </c>
      <c r="C5923" t="s">
        <v>220</v>
      </c>
      <c r="D5923" t="s">
        <v>1000</v>
      </c>
      <c r="E5923" s="23">
        <v>42705</v>
      </c>
      <c r="F5923">
        <v>7</v>
      </c>
      <c r="G5923">
        <v>12</v>
      </c>
      <c r="H5923">
        <v>0.58333333333333337</v>
      </c>
      <c r="I5923">
        <v>16</v>
      </c>
      <c r="J5923">
        <v>16</v>
      </c>
      <c r="K5923">
        <v>1</v>
      </c>
      <c r="L5923">
        <v>32</v>
      </c>
      <c r="M5923">
        <v>0.5</v>
      </c>
      <c r="N5923">
        <v>8</v>
      </c>
      <c r="P5923">
        <v>5</v>
      </c>
      <c r="Q5923">
        <v>6</v>
      </c>
      <c r="R5923">
        <v>0.83333333333333337</v>
      </c>
      <c r="S5923">
        <v>8</v>
      </c>
    </row>
    <row r="5924" spans="1:19" x14ac:dyDescent="0.2">
      <c r="A5924" t="s">
        <v>20098</v>
      </c>
      <c r="B5924" t="s">
        <v>20099</v>
      </c>
      <c r="C5924" t="s">
        <v>221</v>
      </c>
      <c r="D5924" t="s">
        <v>1002</v>
      </c>
      <c r="E5924" s="23">
        <v>42705</v>
      </c>
      <c r="F5924">
        <v>4</v>
      </c>
      <c r="G5924">
        <v>8</v>
      </c>
      <c r="H5924">
        <v>0.5</v>
      </c>
      <c r="I5924">
        <v>13</v>
      </c>
      <c r="J5924">
        <v>10</v>
      </c>
      <c r="K5924">
        <v>1.3</v>
      </c>
      <c r="L5924">
        <v>24</v>
      </c>
      <c r="M5924">
        <v>0.41666666666666669</v>
      </c>
      <c r="N5924">
        <v>5</v>
      </c>
      <c r="O5924">
        <v>0.69899999999999995</v>
      </c>
      <c r="P5924">
        <v>5</v>
      </c>
      <c r="Q5924">
        <v>6</v>
      </c>
      <c r="R5924">
        <v>0.83333333333333337</v>
      </c>
      <c r="S5924">
        <v>8</v>
      </c>
    </row>
    <row r="5925" spans="1:19" x14ac:dyDescent="0.2">
      <c r="A5925" t="s">
        <v>20275</v>
      </c>
      <c r="B5925" t="s">
        <v>20276</v>
      </c>
      <c r="C5925" t="s">
        <v>222</v>
      </c>
      <c r="D5925" t="s">
        <v>1002</v>
      </c>
      <c r="E5925" s="23">
        <v>42705</v>
      </c>
      <c r="F5925">
        <v>3</v>
      </c>
      <c r="G5925">
        <v>4</v>
      </c>
      <c r="H5925">
        <v>0.75</v>
      </c>
      <c r="I5925">
        <v>3</v>
      </c>
      <c r="J5925">
        <v>6</v>
      </c>
      <c r="K5925">
        <v>0.5</v>
      </c>
      <c r="L5925">
        <v>8</v>
      </c>
      <c r="M5925">
        <v>0.75</v>
      </c>
      <c r="N5925">
        <v>3</v>
      </c>
      <c r="O5925">
        <v>0.83699999999999997</v>
      </c>
      <c r="P5925">
        <v>0</v>
      </c>
      <c r="Q5925">
        <v>0</v>
      </c>
      <c r="R5925" t="e">
        <v>#DIV/0!</v>
      </c>
      <c r="S5925">
        <v>0</v>
      </c>
    </row>
    <row r="5926" spans="1:19" x14ac:dyDescent="0.2">
      <c r="A5926" t="s">
        <v>20452</v>
      </c>
      <c r="B5926" t="s">
        <v>20453</v>
      </c>
      <c r="C5926" t="s">
        <v>211</v>
      </c>
      <c r="D5926" t="s">
        <v>1002</v>
      </c>
      <c r="E5926" s="23">
        <v>42705</v>
      </c>
      <c r="F5926">
        <v>2</v>
      </c>
      <c r="G5926">
        <v>2</v>
      </c>
      <c r="H5926">
        <v>1</v>
      </c>
      <c r="I5926">
        <v>22</v>
      </c>
      <c r="J5926">
        <v>30</v>
      </c>
      <c r="K5926">
        <v>0.73333333333333328</v>
      </c>
      <c r="L5926">
        <v>30</v>
      </c>
      <c r="M5926">
        <v>1</v>
      </c>
      <c r="N5926">
        <v>18</v>
      </c>
      <c r="P5926">
        <v>1</v>
      </c>
      <c r="Q5926">
        <v>1</v>
      </c>
      <c r="R5926">
        <v>1</v>
      </c>
      <c r="S5926">
        <v>4</v>
      </c>
    </row>
    <row r="5927" spans="1:19" x14ac:dyDescent="0.2">
      <c r="A5927" t="s">
        <v>20629</v>
      </c>
      <c r="B5927" t="s">
        <v>20630</v>
      </c>
      <c r="C5927" t="s">
        <v>207</v>
      </c>
      <c r="D5927" t="s">
        <v>1000</v>
      </c>
      <c r="E5927" s="23">
        <v>42705</v>
      </c>
      <c r="F5927">
        <v>9</v>
      </c>
      <c r="G5927">
        <v>9</v>
      </c>
      <c r="H5927">
        <v>1</v>
      </c>
      <c r="I5927">
        <v>51</v>
      </c>
      <c r="J5927">
        <v>65</v>
      </c>
      <c r="K5927">
        <v>0.7846153846153846</v>
      </c>
      <c r="L5927">
        <v>67</v>
      </c>
      <c r="M5927">
        <v>0.97014925373134331</v>
      </c>
      <c r="N5927">
        <v>45</v>
      </c>
      <c r="P5927">
        <v>4</v>
      </c>
      <c r="Q5927">
        <v>4</v>
      </c>
      <c r="R5927">
        <v>1</v>
      </c>
      <c r="S5927">
        <v>6</v>
      </c>
    </row>
    <row r="5928" spans="1:19" x14ac:dyDescent="0.2">
      <c r="A5928" t="s">
        <v>20873</v>
      </c>
      <c r="B5928" t="s">
        <v>20874</v>
      </c>
      <c r="C5928" t="s">
        <v>210</v>
      </c>
      <c r="D5928" t="s">
        <v>1002</v>
      </c>
      <c r="E5928" s="23">
        <v>42705</v>
      </c>
      <c r="F5928">
        <v>2</v>
      </c>
      <c r="G5928">
        <v>3</v>
      </c>
      <c r="H5928">
        <v>0.66666666666666663</v>
      </c>
      <c r="I5928">
        <v>11</v>
      </c>
      <c r="J5928">
        <v>14</v>
      </c>
      <c r="K5928">
        <v>0.7857142857142857</v>
      </c>
      <c r="L5928">
        <v>21</v>
      </c>
      <c r="M5928">
        <v>0.66666666666666663</v>
      </c>
      <c r="N5928">
        <v>9</v>
      </c>
      <c r="O5928">
        <v>1.03</v>
      </c>
      <c r="P5928">
        <v>2</v>
      </c>
      <c r="Q5928">
        <v>2</v>
      </c>
      <c r="R5928">
        <v>1</v>
      </c>
      <c r="S5928">
        <v>2</v>
      </c>
    </row>
    <row r="5929" spans="1:19" x14ac:dyDescent="0.2">
      <c r="A5929" t="s">
        <v>21050</v>
      </c>
      <c r="B5929" t="s">
        <v>21051</v>
      </c>
      <c r="C5929" t="s">
        <v>208</v>
      </c>
      <c r="D5929" t="s">
        <v>1002</v>
      </c>
      <c r="E5929" s="23">
        <v>42705</v>
      </c>
      <c r="F5929">
        <v>3</v>
      </c>
      <c r="G5929">
        <v>2</v>
      </c>
      <c r="H5929">
        <v>1.5</v>
      </c>
      <c r="I5929">
        <v>10</v>
      </c>
      <c r="J5929">
        <v>15</v>
      </c>
      <c r="K5929">
        <v>0.66666666666666663</v>
      </c>
      <c r="L5929">
        <v>10</v>
      </c>
      <c r="M5929">
        <v>1.5</v>
      </c>
      <c r="N5929">
        <v>10</v>
      </c>
      <c r="P5929">
        <v>1</v>
      </c>
      <c r="Q5929">
        <v>1</v>
      </c>
      <c r="R5929">
        <v>1</v>
      </c>
      <c r="S5929">
        <v>0</v>
      </c>
    </row>
    <row r="5930" spans="1:19" x14ac:dyDescent="0.2">
      <c r="A5930" t="s">
        <v>21126</v>
      </c>
      <c r="B5930" t="s">
        <v>21127</v>
      </c>
      <c r="C5930" t="s">
        <v>354</v>
      </c>
      <c r="D5930" t="s">
        <v>1002</v>
      </c>
      <c r="E5930" s="23">
        <v>42705</v>
      </c>
      <c r="F5930">
        <v>2</v>
      </c>
      <c r="G5930">
        <v>2</v>
      </c>
      <c r="H5930">
        <v>1</v>
      </c>
      <c r="I5930">
        <v>8</v>
      </c>
      <c r="J5930">
        <v>6</v>
      </c>
      <c r="K5930">
        <v>1.3333333333333333</v>
      </c>
      <c r="L5930">
        <v>6</v>
      </c>
      <c r="M5930">
        <v>1</v>
      </c>
      <c r="N5930">
        <v>8</v>
      </c>
      <c r="P5930">
        <v>0</v>
      </c>
      <c r="Q5930">
        <v>0</v>
      </c>
      <c r="R5930" t="e">
        <v>#DIV/0!</v>
      </c>
      <c r="S5930">
        <v>0</v>
      </c>
    </row>
    <row r="5931" spans="1:19" x14ac:dyDescent="0.2">
      <c r="A5931" t="s">
        <v>21305</v>
      </c>
      <c r="B5931" t="s">
        <v>21306</v>
      </c>
      <c r="C5931" t="s">
        <v>213</v>
      </c>
      <c r="D5931" t="s">
        <v>1002</v>
      </c>
      <c r="E5931" s="23">
        <v>42705</v>
      </c>
      <c r="F5931">
        <v>2</v>
      </c>
      <c r="G5931">
        <v>3</v>
      </c>
      <c r="H5931">
        <v>0.66666666666666663</v>
      </c>
      <c r="I5931">
        <v>16</v>
      </c>
      <c r="J5931">
        <v>18</v>
      </c>
      <c r="K5931">
        <v>0.88888888888888884</v>
      </c>
      <c r="L5931">
        <v>25</v>
      </c>
      <c r="M5931">
        <v>0.72</v>
      </c>
      <c r="N5931">
        <v>14</v>
      </c>
      <c r="P5931">
        <v>0</v>
      </c>
      <c r="Q5931">
        <v>0</v>
      </c>
      <c r="R5931" t="e">
        <v>#DIV/0!</v>
      </c>
      <c r="S5931">
        <v>2</v>
      </c>
    </row>
    <row r="5932" spans="1:19" x14ac:dyDescent="0.2">
      <c r="A5932" t="s">
        <v>21547</v>
      </c>
      <c r="B5932" t="s">
        <v>21548</v>
      </c>
      <c r="C5932" t="s">
        <v>212</v>
      </c>
      <c r="D5932" t="s">
        <v>1000</v>
      </c>
      <c r="E5932" s="23">
        <v>42705</v>
      </c>
      <c r="F5932">
        <v>2</v>
      </c>
      <c r="G5932">
        <v>3</v>
      </c>
      <c r="H5932">
        <v>0.66666666666666663</v>
      </c>
      <c r="I5932">
        <v>16</v>
      </c>
      <c r="J5932">
        <v>18</v>
      </c>
      <c r="K5932">
        <v>0.88888888888888884</v>
      </c>
      <c r="L5932">
        <v>25</v>
      </c>
      <c r="M5932">
        <v>0.72</v>
      </c>
      <c r="N5932">
        <v>14</v>
      </c>
      <c r="P5932">
        <v>0</v>
      </c>
      <c r="Q5932">
        <v>0</v>
      </c>
      <c r="R5932" t="e">
        <v>#DIV/0!</v>
      </c>
      <c r="S5932">
        <v>2</v>
      </c>
    </row>
    <row r="5933" spans="1:19" x14ac:dyDescent="0.2">
      <c r="A5933" t="s">
        <v>21756</v>
      </c>
      <c r="B5933" t="s">
        <v>21757</v>
      </c>
      <c r="C5933" t="s">
        <v>217</v>
      </c>
      <c r="D5933" t="s">
        <v>1000</v>
      </c>
      <c r="E5933" s="23">
        <v>42705</v>
      </c>
      <c r="F5933">
        <v>0</v>
      </c>
      <c r="G5933">
        <v>0</v>
      </c>
      <c r="H5933" t="e">
        <v>#DIV/0!</v>
      </c>
      <c r="I5933">
        <v>0</v>
      </c>
      <c r="J5933">
        <v>0</v>
      </c>
      <c r="K5933" t="e">
        <v>#DIV/0!</v>
      </c>
      <c r="L5933">
        <v>0</v>
      </c>
      <c r="M5933" t="e">
        <v>#DIV/0!</v>
      </c>
      <c r="N5933">
        <v>0</v>
      </c>
      <c r="P5933">
        <v>0</v>
      </c>
      <c r="Q5933">
        <v>0</v>
      </c>
      <c r="R5933" t="e">
        <v>#DIV/0!</v>
      </c>
      <c r="S5933">
        <v>0</v>
      </c>
    </row>
    <row r="5934" spans="1:19" x14ac:dyDescent="0.2">
      <c r="A5934" t="s">
        <v>22000</v>
      </c>
      <c r="B5934" t="s">
        <v>22001</v>
      </c>
      <c r="C5934" t="s">
        <v>218</v>
      </c>
      <c r="D5934" t="s">
        <v>1002</v>
      </c>
      <c r="E5934" s="23">
        <v>42705</v>
      </c>
      <c r="F5934">
        <v>0</v>
      </c>
      <c r="G5934">
        <v>0</v>
      </c>
      <c r="H5934" t="e">
        <v>#DIV/0!</v>
      </c>
      <c r="I5934">
        <v>0</v>
      </c>
      <c r="J5934">
        <v>0</v>
      </c>
      <c r="K5934" t="e">
        <v>#DIV/0!</v>
      </c>
      <c r="L5934">
        <v>0</v>
      </c>
      <c r="M5934" t="e">
        <v>#DIV/0!</v>
      </c>
      <c r="N5934">
        <v>0</v>
      </c>
      <c r="P5934">
        <v>0</v>
      </c>
      <c r="Q5934">
        <v>0</v>
      </c>
      <c r="R5934" t="e">
        <v>#DIV/0!</v>
      </c>
      <c r="S5934">
        <v>0</v>
      </c>
    </row>
    <row r="5935" spans="1:19" x14ac:dyDescent="0.2">
      <c r="A5935" t="s">
        <v>22177</v>
      </c>
      <c r="B5935" t="s">
        <v>22178</v>
      </c>
      <c r="C5935" t="s">
        <v>219</v>
      </c>
      <c r="D5935" t="s">
        <v>1002</v>
      </c>
      <c r="E5935" s="23">
        <v>42705</v>
      </c>
      <c r="F5935">
        <v>0</v>
      </c>
      <c r="G5935">
        <v>0</v>
      </c>
      <c r="H5935" t="e">
        <v>#DIV/0!</v>
      </c>
      <c r="I5935">
        <v>0</v>
      </c>
      <c r="J5935">
        <v>0</v>
      </c>
      <c r="K5935" t="e">
        <v>#DIV/0!</v>
      </c>
      <c r="L5935">
        <v>0</v>
      </c>
      <c r="M5935" t="e">
        <v>#DIV/0!</v>
      </c>
      <c r="N5935">
        <v>0</v>
      </c>
      <c r="P5935">
        <v>0</v>
      </c>
      <c r="Q5935">
        <v>0</v>
      </c>
      <c r="R5935" t="e">
        <v>#DIV/0!</v>
      </c>
      <c r="S5935">
        <v>0</v>
      </c>
    </row>
    <row r="5936" spans="1:19" x14ac:dyDescent="0.2">
      <c r="A5936" t="s">
        <v>11094</v>
      </c>
      <c r="B5936" t="s">
        <v>11095</v>
      </c>
      <c r="C5936" t="s">
        <v>228</v>
      </c>
      <c r="D5936" t="s">
        <v>1000</v>
      </c>
      <c r="E5936" s="23">
        <v>42736</v>
      </c>
      <c r="F5936">
        <v>0.5</v>
      </c>
      <c r="G5936">
        <v>0.5</v>
      </c>
      <c r="H5936">
        <v>1</v>
      </c>
      <c r="I5936">
        <v>9</v>
      </c>
      <c r="J5936">
        <v>5</v>
      </c>
      <c r="K5936">
        <v>1.8</v>
      </c>
      <c r="L5936">
        <v>5</v>
      </c>
      <c r="M5936">
        <v>1</v>
      </c>
      <c r="N5936">
        <v>8</v>
      </c>
      <c r="P5936">
        <v>1</v>
      </c>
      <c r="Q5936">
        <v>3</v>
      </c>
      <c r="R5936">
        <v>0.33333333333333331</v>
      </c>
      <c r="S5936">
        <v>1</v>
      </c>
    </row>
    <row r="5937" spans="1:19" x14ac:dyDescent="0.2">
      <c r="A5937" t="s">
        <v>9347</v>
      </c>
      <c r="B5937" t="s">
        <v>9348</v>
      </c>
      <c r="C5937" t="s">
        <v>211</v>
      </c>
      <c r="D5937" t="s">
        <v>1000</v>
      </c>
      <c r="E5937" s="23">
        <v>42736</v>
      </c>
      <c r="F5937">
        <v>2</v>
      </c>
      <c r="G5937">
        <v>2</v>
      </c>
      <c r="H5937">
        <v>1</v>
      </c>
      <c r="I5937">
        <v>25</v>
      </c>
      <c r="J5937">
        <v>30</v>
      </c>
      <c r="K5937">
        <v>0.83333333333333337</v>
      </c>
      <c r="L5937">
        <v>30</v>
      </c>
      <c r="M5937">
        <v>1</v>
      </c>
      <c r="N5937">
        <v>14</v>
      </c>
      <c r="P5937">
        <v>0</v>
      </c>
      <c r="Q5937">
        <v>8</v>
      </c>
      <c r="R5937">
        <v>0</v>
      </c>
      <c r="S5937">
        <v>11</v>
      </c>
    </row>
    <row r="5938" spans="1:19" x14ac:dyDescent="0.2">
      <c r="A5938" t="s">
        <v>8508</v>
      </c>
      <c r="B5938" t="s">
        <v>8509</v>
      </c>
      <c r="C5938" t="s">
        <v>213</v>
      </c>
      <c r="D5938" t="s">
        <v>1000</v>
      </c>
      <c r="E5938" s="23">
        <v>42736</v>
      </c>
      <c r="F5938">
        <v>2</v>
      </c>
      <c r="G5938">
        <v>3</v>
      </c>
      <c r="H5938">
        <v>0.66666666666666663</v>
      </c>
      <c r="I5938">
        <v>17</v>
      </c>
      <c r="J5938">
        <v>18</v>
      </c>
      <c r="K5938">
        <v>0.94444444444444442</v>
      </c>
      <c r="L5938">
        <v>30</v>
      </c>
      <c r="M5938">
        <v>0.6</v>
      </c>
      <c r="N5938">
        <v>12</v>
      </c>
      <c r="P5938">
        <v>4</v>
      </c>
      <c r="Q5938">
        <v>5</v>
      </c>
      <c r="R5938">
        <v>0.8</v>
      </c>
      <c r="S5938">
        <v>5</v>
      </c>
    </row>
    <row r="5939" spans="1:19" x14ac:dyDescent="0.2">
      <c r="A5939" t="s">
        <v>5084</v>
      </c>
      <c r="B5939" t="s">
        <v>5085</v>
      </c>
      <c r="C5939" t="s">
        <v>229</v>
      </c>
      <c r="D5939" t="s">
        <v>1000</v>
      </c>
      <c r="E5939" s="23">
        <v>42736</v>
      </c>
      <c r="F5939">
        <v>1</v>
      </c>
      <c r="G5939">
        <v>1</v>
      </c>
      <c r="H5939">
        <v>1</v>
      </c>
      <c r="I5939">
        <v>6</v>
      </c>
      <c r="J5939">
        <v>5</v>
      </c>
      <c r="K5939">
        <v>1.2</v>
      </c>
      <c r="L5939">
        <v>10</v>
      </c>
      <c r="M5939">
        <v>0.5</v>
      </c>
      <c r="N5939">
        <v>6</v>
      </c>
      <c r="P5939">
        <v>0</v>
      </c>
      <c r="Q5939">
        <v>2</v>
      </c>
      <c r="R5939">
        <v>0</v>
      </c>
      <c r="S5939">
        <v>0</v>
      </c>
    </row>
    <row r="5940" spans="1:19" x14ac:dyDescent="0.2">
      <c r="A5940" t="s">
        <v>13231</v>
      </c>
      <c r="B5940" t="s">
        <v>13143</v>
      </c>
      <c r="C5940" t="s">
        <v>1051</v>
      </c>
      <c r="D5940" t="s">
        <v>1002</v>
      </c>
      <c r="E5940" s="23">
        <v>42736</v>
      </c>
      <c r="F5940">
        <v>0</v>
      </c>
      <c r="G5940">
        <v>0</v>
      </c>
      <c r="H5940" t="e">
        <v>#DIV/0!</v>
      </c>
      <c r="I5940">
        <v>0</v>
      </c>
      <c r="J5940">
        <v>0</v>
      </c>
      <c r="K5940" t="e">
        <v>#DIV/0!</v>
      </c>
      <c r="L5940">
        <v>0</v>
      </c>
      <c r="M5940" t="e">
        <v>#DIV/0!</v>
      </c>
      <c r="N5940">
        <v>0</v>
      </c>
      <c r="P5940">
        <v>1</v>
      </c>
      <c r="Q5940">
        <v>1</v>
      </c>
      <c r="R5940">
        <v>1</v>
      </c>
      <c r="S5940">
        <v>0</v>
      </c>
    </row>
    <row r="5941" spans="1:19" x14ac:dyDescent="0.2">
      <c r="A5941" t="s">
        <v>5708</v>
      </c>
      <c r="B5941" t="s">
        <v>5709</v>
      </c>
      <c r="C5941" t="s">
        <v>1047</v>
      </c>
      <c r="D5941" t="s">
        <v>1000</v>
      </c>
      <c r="E5941" s="23">
        <v>42736</v>
      </c>
      <c r="F5941">
        <v>7</v>
      </c>
      <c r="G5941">
        <v>8</v>
      </c>
      <c r="H5941">
        <v>0.875</v>
      </c>
      <c r="I5941">
        <v>24</v>
      </c>
      <c r="J5941">
        <v>35</v>
      </c>
      <c r="K5941">
        <v>0.68571428571428572</v>
      </c>
      <c r="L5941">
        <v>32</v>
      </c>
      <c r="M5941">
        <v>1.09375</v>
      </c>
      <c r="N5941">
        <v>24</v>
      </c>
      <c r="P5941">
        <v>0</v>
      </c>
      <c r="Q5941">
        <v>0</v>
      </c>
      <c r="R5941" t="e">
        <v>#DIV/0!</v>
      </c>
      <c r="S5941">
        <v>0</v>
      </c>
    </row>
    <row r="5942" spans="1:19" x14ac:dyDescent="0.2">
      <c r="A5942" t="s">
        <v>10585</v>
      </c>
      <c r="B5942" t="s">
        <v>10586</v>
      </c>
      <c r="C5942" t="s">
        <v>205</v>
      </c>
      <c r="D5942" t="s">
        <v>1000</v>
      </c>
      <c r="E5942" s="23">
        <v>42736</v>
      </c>
      <c r="F5942">
        <v>2</v>
      </c>
      <c r="G5942">
        <v>3</v>
      </c>
      <c r="H5942">
        <v>0.66666666666666663</v>
      </c>
      <c r="I5942">
        <v>9</v>
      </c>
      <c r="J5942">
        <v>10</v>
      </c>
      <c r="K5942">
        <v>0.9</v>
      </c>
      <c r="L5942">
        <v>20</v>
      </c>
      <c r="M5942">
        <v>0.5</v>
      </c>
      <c r="N5942">
        <v>7</v>
      </c>
      <c r="O5942">
        <v>0.93</v>
      </c>
      <c r="P5942">
        <v>1</v>
      </c>
      <c r="Q5942">
        <v>2</v>
      </c>
      <c r="R5942">
        <v>0.5</v>
      </c>
      <c r="S5942">
        <v>2</v>
      </c>
    </row>
    <row r="5943" spans="1:19" x14ac:dyDescent="0.2">
      <c r="A5943" t="s">
        <v>8932</v>
      </c>
      <c r="B5943" t="s">
        <v>8933</v>
      </c>
      <c r="C5943" t="s">
        <v>210</v>
      </c>
      <c r="D5943" t="s">
        <v>1000</v>
      </c>
      <c r="E5943" s="23">
        <v>42736</v>
      </c>
      <c r="F5943">
        <v>2</v>
      </c>
      <c r="G5943">
        <v>3</v>
      </c>
      <c r="H5943">
        <v>0.66666666666666663</v>
      </c>
      <c r="I5943">
        <v>14</v>
      </c>
      <c r="J5943">
        <v>14</v>
      </c>
      <c r="K5943">
        <v>1</v>
      </c>
      <c r="L5943">
        <v>30</v>
      </c>
      <c r="M5943">
        <v>0.46666666666666667</v>
      </c>
      <c r="N5943">
        <v>10</v>
      </c>
      <c r="O5943">
        <v>1.1299999999999999</v>
      </c>
      <c r="P5943">
        <v>0</v>
      </c>
      <c r="Q5943">
        <v>1</v>
      </c>
      <c r="R5943">
        <v>0</v>
      </c>
      <c r="S5943">
        <v>4</v>
      </c>
    </row>
    <row r="5944" spans="1:19" x14ac:dyDescent="0.2">
      <c r="A5944" t="s">
        <v>6127</v>
      </c>
      <c r="B5944" t="s">
        <v>6128</v>
      </c>
      <c r="C5944" t="s">
        <v>215</v>
      </c>
      <c r="D5944" t="s">
        <v>1000</v>
      </c>
      <c r="E5944" s="23">
        <v>42736</v>
      </c>
      <c r="F5944">
        <v>6</v>
      </c>
      <c r="G5944">
        <v>7</v>
      </c>
      <c r="H5944">
        <v>0.8571428571428571</v>
      </c>
      <c r="I5944">
        <v>31</v>
      </c>
      <c r="J5944">
        <v>38</v>
      </c>
      <c r="K5944">
        <v>0.81578947368421051</v>
      </c>
      <c r="L5944">
        <v>47</v>
      </c>
      <c r="M5944">
        <v>0.80851063829787229</v>
      </c>
      <c r="N5944">
        <v>23</v>
      </c>
      <c r="O5944">
        <v>1.1000000000000001</v>
      </c>
      <c r="P5944">
        <v>3</v>
      </c>
      <c r="Q5944">
        <v>6</v>
      </c>
      <c r="R5944">
        <v>0.5</v>
      </c>
      <c r="S5944">
        <v>8</v>
      </c>
    </row>
    <row r="5945" spans="1:19" x14ac:dyDescent="0.2">
      <c r="A5945" t="s">
        <v>3427</v>
      </c>
      <c r="B5945" t="s">
        <v>3428</v>
      </c>
      <c r="C5945" t="s">
        <v>221</v>
      </c>
      <c r="D5945" t="s">
        <v>1000</v>
      </c>
      <c r="E5945" s="23">
        <v>42736</v>
      </c>
      <c r="F5945">
        <v>6</v>
      </c>
      <c r="G5945">
        <v>12</v>
      </c>
      <c r="H5945">
        <v>0.5</v>
      </c>
      <c r="I5945">
        <v>19</v>
      </c>
      <c r="J5945">
        <v>20</v>
      </c>
      <c r="K5945">
        <v>0.95</v>
      </c>
      <c r="L5945">
        <v>40</v>
      </c>
      <c r="M5945">
        <v>0.5</v>
      </c>
      <c r="N5945">
        <v>10</v>
      </c>
      <c r="O5945">
        <v>0.73</v>
      </c>
      <c r="P5945">
        <v>1</v>
      </c>
      <c r="Q5945">
        <v>2</v>
      </c>
      <c r="R5945">
        <v>0.5</v>
      </c>
      <c r="S5945">
        <v>9</v>
      </c>
    </row>
    <row r="5946" spans="1:19" x14ac:dyDescent="0.2">
      <c r="A5946" t="s">
        <v>3252</v>
      </c>
      <c r="B5946" t="s">
        <v>3253</v>
      </c>
      <c r="C5946" t="s">
        <v>222</v>
      </c>
      <c r="D5946" t="s">
        <v>1000</v>
      </c>
      <c r="E5946" s="23">
        <v>42736</v>
      </c>
      <c r="F5946">
        <v>2</v>
      </c>
      <c r="G5946">
        <v>4</v>
      </c>
      <c r="H5946">
        <v>0.5</v>
      </c>
      <c r="I5946">
        <v>4</v>
      </c>
      <c r="J5946">
        <v>4</v>
      </c>
      <c r="K5946">
        <v>1</v>
      </c>
      <c r="L5946">
        <v>8</v>
      </c>
      <c r="M5946">
        <v>0.5</v>
      </c>
      <c r="N5946">
        <v>3</v>
      </c>
      <c r="O5946">
        <v>0.82</v>
      </c>
      <c r="P5946">
        <v>0</v>
      </c>
      <c r="Q5946">
        <v>0</v>
      </c>
      <c r="R5946" t="e">
        <v>#DIV/0!</v>
      </c>
      <c r="S5946">
        <v>1</v>
      </c>
    </row>
    <row r="5947" spans="1:19" x14ac:dyDescent="0.2">
      <c r="A5947" t="s">
        <v>7297</v>
      </c>
      <c r="B5947" t="s">
        <v>7298</v>
      </c>
      <c r="C5947" t="s">
        <v>1052</v>
      </c>
      <c r="D5947" t="s">
        <v>1000</v>
      </c>
      <c r="E5947" s="23">
        <v>42736</v>
      </c>
      <c r="F5947">
        <v>5</v>
      </c>
      <c r="G5947">
        <v>5</v>
      </c>
      <c r="H5947">
        <v>1</v>
      </c>
      <c r="I5947">
        <v>22</v>
      </c>
      <c r="J5947">
        <v>24</v>
      </c>
      <c r="K5947">
        <v>0.91666666666666663</v>
      </c>
      <c r="L5947">
        <v>34</v>
      </c>
      <c r="M5947">
        <v>0.70588235294117652</v>
      </c>
      <c r="N5947">
        <v>18</v>
      </c>
      <c r="P5947">
        <v>2</v>
      </c>
      <c r="Q5947">
        <v>3</v>
      </c>
      <c r="R5947">
        <v>0.66666666666666663</v>
      </c>
      <c r="S5947">
        <v>4</v>
      </c>
    </row>
    <row r="5948" spans="1:19" x14ac:dyDescent="0.2">
      <c r="A5948" t="s">
        <v>5289</v>
      </c>
      <c r="B5948" t="s">
        <v>5290</v>
      </c>
      <c r="C5948" t="s">
        <v>1053</v>
      </c>
      <c r="D5948" t="s">
        <v>1000</v>
      </c>
      <c r="E5948" s="23">
        <v>42736</v>
      </c>
      <c r="F5948">
        <v>5</v>
      </c>
      <c r="G5948">
        <v>5</v>
      </c>
      <c r="H5948">
        <v>1</v>
      </c>
      <c r="I5948">
        <v>14</v>
      </c>
      <c r="J5948">
        <v>25</v>
      </c>
      <c r="K5948">
        <v>0.56000000000000005</v>
      </c>
      <c r="L5948">
        <v>12</v>
      </c>
      <c r="M5948">
        <v>2.0833333333333335</v>
      </c>
      <c r="N5948">
        <v>12</v>
      </c>
      <c r="P5948">
        <v>0</v>
      </c>
      <c r="Q5948">
        <v>0</v>
      </c>
      <c r="R5948" t="e">
        <v>#DIV/0!</v>
      </c>
      <c r="S5948">
        <v>2</v>
      </c>
    </row>
    <row r="5949" spans="1:19" x14ac:dyDescent="0.2">
      <c r="A5949" t="s">
        <v>12288</v>
      </c>
      <c r="B5949" t="s">
        <v>12289</v>
      </c>
      <c r="C5949" t="s">
        <v>200</v>
      </c>
      <c r="D5949" t="s">
        <v>1000</v>
      </c>
      <c r="E5949" s="23">
        <v>42736</v>
      </c>
      <c r="F5949">
        <v>4</v>
      </c>
      <c r="G5949">
        <v>5</v>
      </c>
      <c r="H5949">
        <v>0.8</v>
      </c>
      <c r="I5949">
        <v>8</v>
      </c>
      <c r="J5949">
        <v>20</v>
      </c>
      <c r="K5949">
        <v>0.4</v>
      </c>
      <c r="L5949">
        <v>12</v>
      </c>
      <c r="M5949">
        <v>1.6666666666666667</v>
      </c>
      <c r="N5949">
        <v>8</v>
      </c>
      <c r="P5949">
        <v>0</v>
      </c>
      <c r="Q5949">
        <v>0</v>
      </c>
      <c r="R5949" t="e">
        <v>#DIV/0!</v>
      </c>
      <c r="S5949">
        <v>0</v>
      </c>
    </row>
    <row r="5950" spans="1:19" x14ac:dyDescent="0.2">
      <c r="A5950" t="s">
        <v>10409</v>
      </c>
      <c r="B5950" t="s">
        <v>10410</v>
      </c>
      <c r="C5950" t="s">
        <v>204</v>
      </c>
      <c r="D5950" t="s">
        <v>1000</v>
      </c>
      <c r="E5950" s="23">
        <v>42736</v>
      </c>
      <c r="F5950">
        <v>8</v>
      </c>
      <c r="G5950">
        <v>4</v>
      </c>
      <c r="H5950">
        <v>2</v>
      </c>
      <c r="I5950">
        <v>8</v>
      </c>
      <c r="J5950">
        <v>40</v>
      </c>
      <c r="K5950">
        <v>0.2</v>
      </c>
      <c r="L5950">
        <v>10</v>
      </c>
      <c r="M5950">
        <v>4</v>
      </c>
      <c r="N5950">
        <v>1</v>
      </c>
      <c r="P5950">
        <v>0</v>
      </c>
      <c r="Q5950">
        <v>0</v>
      </c>
      <c r="R5950" t="e">
        <v>#DIV/0!</v>
      </c>
      <c r="S5950">
        <v>7</v>
      </c>
    </row>
    <row r="5951" spans="1:19" x14ac:dyDescent="0.2">
      <c r="A5951" t="s">
        <v>8757</v>
      </c>
      <c r="B5951" t="s">
        <v>8758</v>
      </c>
      <c r="C5951" t="s">
        <v>208</v>
      </c>
      <c r="D5951" t="s">
        <v>1000</v>
      </c>
      <c r="E5951" s="23">
        <v>42736</v>
      </c>
      <c r="F5951">
        <v>3</v>
      </c>
      <c r="G5951">
        <v>2</v>
      </c>
      <c r="H5951">
        <v>1.5</v>
      </c>
      <c r="I5951">
        <v>8</v>
      </c>
      <c r="J5951">
        <v>15</v>
      </c>
      <c r="K5951">
        <v>0.53333333333333333</v>
      </c>
      <c r="L5951">
        <v>10</v>
      </c>
      <c r="M5951">
        <v>1.5</v>
      </c>
      <c r="N5951">
        <v>8</v>
      </c>
      <c r="P5951">
        <v>2</v>
      </c>
      <c r="Q5951">
        <v>2</v>
      </c>
      <c r="R5951">
        <v>1</v>
      </c>
      <c r="S5951">
        <v>0</v>
      </c>
    </row>
    <row r="5952" spans="1:19" x14ac:dyDescent="0.2">
      <c r="A5952" t="s">
        <v>6551</v>
      </c>
      <c r="B5952" t="s">
        <v>6552</v>
      </c>
      <c r="C5952" t="s">
        <v>316</v>
      </c>
      <c r="D5952" t="s">
        <v>1000</v>
      </c>
      <c r="E5952" s="23">
        <v>42736</v>
      </c>
      <c r="F5952">
        <v>5</v>
      </c>
      <c r="G5952">
        <v>6</v>
      </c>
      <c r="H5952">
        <v>0.83333333333333337</v>
      </c>
      <c r="I5952">
        <v>6</v>
      </c>
      <c r="J5952">
        <v>15</v>
      </c>
      <c r="K5952">
        <v>0.4</v>
      </c>
      <c r="L5952">
        <v>16</v>
      </c>
      <c r="M5952">
        <v>0.9375</v>
      </c>
      <c r="N5952">
        <v>5</v>
      </c>
      <c r="P5952">
        <v>0</v>
      </c>
      <c r="Q5952">
        <v>0</v>
      </c>
      <c r="R5952" t="e">
        <v>#DIV/0!</v>
      </c>
      <c r="S5952">
        <v>1</v>
      </c>
    </row>
    <row r="5953" spans="1:19" x14ac:dyDescent="0.2">
      <c r="A5953" t="s">
        <v>4144</v>
      </c>
      <c r="B5953" t="s">
        <v>4145</v>
      </c>
      <c r="C5953" t="s">
        <v>218</v>
      </c>
      <c r="D5953" t="s">
        <v>1000</v>
      </c>
      <c r="E5953" s="23">
        <v>42736</v>
      </c>
      <c r="F5953">
        <v>0</v>
      </c>
      <c r="G5953">
        <v>0</v>
      </c>
      <c r="H5953" t="e">
        <v>#DIV/0!</v>
      </c>
      <c r="I5953">
        <v>0</v>
      </c>
      <c r="J5953">
        <v>0</v>
      </c>
      <c r="K5953" t="e">
        <v>#DIV/0!</v>
      </c>
      <c r="L5953">
        <v>0</v>
      </c>
      <c r="M5953" t="e">
        <v>#DIV/0!</v>
      </c>
      <c r="N5953">
        <v>0</v>
      </c>
      <c r="P5953">
        <v>0</v>
      </c>
      <c r="Q5953">
        <v>0</v>
      </c>
      <c r="R5953" t="e">
        <v>#DIV/0!</v>
      </c>
      <c r="S5953">
        <v>0</v>
      </c>
    </row>
    <row r="5954" spans="1:19" x14ac:dyDescent="0.2">
      <c r="A5954" t="s">
        <v>12573</v>
      </c>
      <c r="B5954" t="s">
        <v>12574</v>
      </c>
      <c r="C5954" t="s">
        <v>202</v>
      </c>
      <c r="D5954" t="s">
        <v>1000</v>
      </c>
      <c r="E5954" s="23">
        <v>42736</v>
      </c>
      <c r="F5954">
        <v>11</v>
      </c>
      <c r="G5954">
        <v>9</v>
      </c>
      <c r="H5954">
        <v>1.2222222222222223</v>
      </c>
      <c r="I5954">
        <v>134</v>
      </c>
      <c r="J5954">
        <v>110</v>
      </c>
      <c r="K5954">
        <v>1.2181818181818183</v>
      </c>
      <c r="L5954">
        <v>100</v>
      </c>
      <c r="M5954">
        <v>1.1000000000000001</v>
      </c>
      <c r="N5954">
        <v>132</v>
      </c>
      <c r="P5954">
        <v>0</v>
      </c>
      <c r="Q5954">
        <v>0</v>
      </c>
      <c r="R5954" t="e">
        <v>#DIV/0!</v>
      </c>
      <c r="S5954">
        <v>2</v>
      </c>
    </row>
    <row r="5955" spans="1:19" x14ac:dyDescent="0.2">
      <c r="A5955" t="s">
        <v>12398</v>
      </c>
      <c r="B5955" t="s">
        <v>12399</v>
      </c>
      <c r="C5955" t="s">
        <v>347</v>
      </c>
      <c r="D5955" t="s">
        <v>1000</v>
      </c>
      <c r="E5955" s="23">
        <v>42736</v>
      </c>
      <c r="F5955">
        <v>2</v>
      </c>
      <c r="G5955">
        <v>5</v>
      </c>
      <c r="H5955">
        <v>0.4</v>
      </c>
      <c r="I5955">
        <v>10</v>
      </c>
      <c r="J5955">
        <v>8</v>
      </c>
      <c r="K5955">
        <v>1.25</v>
      </c>
      <c r="L5955">
        <v>25</v>
      </c>
      <c r="M5955">
        <v>0.32</v>
      </c>
      <c r="N5955">
        <v>9</v>
      </c>
      <c r="P5955">
        <v>0</v>
      </c>
      <c r="Q5955">
        <v>0</v>
      </c>
      <c r="R5955" t="e">
        <v>#DIV/0!</v>
      </c>
      <c r="S5955">
        <v>1</v>
      </c>
    </row>
    <row r="5956" spans="1:19" x14ac:dyDescent="0.2">
      <c r="A5956" t="s">
        <v>9738</v>
      </c>
      <c r="B5956" t="s">
        <v>9739</v>
      </c>
      <c r="C5956" t="s">
        <v>224</v>
      </c>
      <c r="D5956" t="s">
        <v>1000</v>
      </c>
      <c r="E5956" s="23">
        <v>42736</v>
      </c>
      <c r="F5956">
        <v>8</v>
      </c>
      <c r="G5956">
        <v>6</v>
      </c>
      <c r="H5956">
        <v>1.3333333333333333</v>
      </c>
      <c r="I5956">
        <v>74</v>
      </c>
      <c r="J5956">
        <v>120</v>
      </c>
      <c r="K5956">
        <v>0.6166666666666667</v>
      </c>
      <c r="L5956">
        <v>90</v>
      </c>
      <c r="M5956">
        <v>1.3333333333333333</v>
      </c>
      <c r="N5956">
        <v>73</v>
      </c>
      <c r="P5956">
        <v>0</v>
      </c>
      <c r="Q5956">
        <v>0</v>
      </c>
      <c r="R5956" t="e">
        <v>#DIV/0!</v>
      </c>
      <c r="S5956">
        <v>1</v>
      </c>
    </row>
    <row r="5957" spans="1:19" x14ac:dyDescent="0.2">
      <c r="A5957" t="s">
        <v>9439</v>
      </c>
      <c r="B5957" t="s">
        <v>9440</v>
      </c>
      <c r="C5957" t="s">
        <v>345</v>
      </c>
      <c r="D5957" t="s">
        <v>1000</v>
      </c>
      <c r="E5957" s="23">
        <v>42736</v>
      </c>
      <c r="F5957">
        <v>3</v>
      </c>
      <c r="G5957">
        <v>5</v>
      </c>
      <c r="H5957">
        <v>0.6</v>
      </c>
      <c r="I5957">
        <v>5</v>
      </c>
      <c r="J5957">
        <v>18</v>
      </c>
      <c r="K5957">
        <v>0.27777777777777779</v>
      </c>
      <c r="L5957">
        <v>0</v>
      </c>
      <c r="M5957" t="e">
        <v>#DIV/0!</v>
      </c>
      <c r="N5957">
        <v>5</v>
      </c>
      <c r="P5957">
        <v>0</v>
      </c>
      <c r="Q5957">
        <v>0</v>
      </c>
      <c r="R5957" t="e">
        <v>#DIV/0!</v>
      </c>
      <c r="S5957">
        <v>0</v>
      </c>
    </row>
    <row r="5958" spans="1:19" x14ac:dyDescent="0.2">
      <c r="A5958" t="s">
        <v>7831</v>
      </c>
      <c r="B5958" t="s">
        <v>7832</v>
      </c>
      <c r="C5958" t="s">
        <v>226</v>
      </c>
      <c r="D5958" t="s">
        <v>1000</v>
      </c>
      <c r="E5958" s="23">
        <v>42736</v>
      </c>
      <c r="F5958">
        <v>4</v>
      </c>
      <c r="G5958">
        <v>7</v>
      </c>
      <c r="H5958">
        <v>0.5714285714285714</v>
      </c>
      <c r="I5958">
        <v>45</v>
      </c>
      <c r="J5958">
        <v>40</v>
      </c>
      <c r="K5958">
        <v>1.125</v>
      </c>
      <c r="L5958">
        <v>105</v>
      </c>
      <c r="M5958">
        <v>0.38095238095238093</v>
      </c>
      <c r="N5958">
        <v>45</v>
      </c>
      <c r="P5958">
        <v>0</v>
      </c>
      <c r="Q5958">
        <v>0</v>
      </c>
      <c r="R5958" t="e">
        <v>#DIV/0!</v>
      </c>
      <c r="S5958">
        <v>0</v>
      </c>
    </row>
    <row r="5959" spans="1:19" x14ac:dyDescent="0.2">
      <c r="A5959" t="s">
        <v>6901</v>
      </c>
      <c r="B5959" t="s">
        <v>6902</v>
      </c>
      <c r="C5959" t="s">
        <v>231</v>
      </c>
      <c r="D5959" t="s">
        <v>1000</v>
      </c>
      <c r="E5959" s="23">
        <v>42736</v>
      </c>
      <c r="F5959">
        <v>10</v>
      </c>
      <c r="G5959">
        <v>15</v>
      </c>
      <c r="H5959">
        <v>0.66666666666666663</v>
      </c>
      <c r="I5959">
        <v>114</v>
      </c>
      <c r="J5959">
        <v>108</v>
      </c>
      <c r="K5959">
        <v>1.0555555555555556</v>
      </c>
      <c r="L5959">
        <v>180</v>
      </c>
      <c r="M5959">
        <v>0.6</v>
      </c>
      <c r="N5959">
        <v>101</v>
      </c>
      <c r="P5959">
        <v>3</v>
      </c>
      <c r="Q5959">
        <v>15</v>
      </c>
      <c r="R5959">
        <v>0.2</v>
      </c>
      <c r="S5959">
        <v>14</v>
      </c>
    </row>
    <row r="5960" spans="1:19" x14ac:dyDescent="0.2">
      <c r="A5960" t="s">
        <v>5952</v>
      </c>
      <c r="B5960" t="s">
        <v>5953</v>
      </c>
      <c r="C5960" t="s">
        <v>216</v>
      </c>
      <c r="D5960" t="s">
        <v>1000</v>
      </c>
      <c r="E5960" s="23">
        <v>42736</v>
      </c>
      <c r="F5960">
        <v>10</v>
      </c>
      <c r="G5960">
        <v>6</v>
      </c>
      <c r="H5960">
        <v>1.6666666666666667</v>
      </c>
      <c r="I5960">
        <v>59</v>
      </c>
      <c r="J5960">
        <v>100</v>
      </c>
      <c r="K5960">
        <v>0.59</v>
      </c>
      <c r="L5960">
        <v>45</v>
      </c>
      <c r="M5960">
        <v>2.2222222222222223</v>
      </c>
      <c r="N5960">
        <v>54</v>
      </c>
      <c r="P5960">
        <v>1</v>
      </c>
      <c r="Q5960">
        <v>2</v>
      </c>
      <c r="R5960">
        <v>0.5</v>
      </c>
      <c r="S5960">
        <v>5</v>
      </c>
    </row>
    <row r="5961" spans="1:19" x14ac:dyDescent="0.2">
      <c r="A5961" t="s">
        <v>4559</v>
      </c>
      <c r="B5961" t="s">
        <v>4560</v>
      </c>
      <c r="C5961" t="s">
        <v>233</v>
      </c>
      <c r="D5961" t="s">
        <v>1000</v>
      </c>
      <c r="E5961" s="23">
        <v>42736</v>
      </c>
      <c r="F5961">
        <v>4</v>
      </c>
      <c r="G5961">
        <v>6</v>
      </c>
      <c r="H5961">
        <v>0.66666666666666663</v>
      </c>
      <c r="I5961">
        <v>78</v>
      </c>
      <c r="J5961">
        <v>40</v>
      </c>
      <c r="K5961">
        <v>1.95</v>
      </c>
      <c r="L5961">
        <v>50</v>
      </c>
      <c r="M5961">
        <v>0.8</v>
      </c>
      <c r="N5961">
        <v>74</v>
      </c>
      <c r="P5961">
        <v>0</v>
      </c>
      <c r="Q5961">
        <v>0</v>
      </c>
      <c r="R5961" t="e">
        <v>#DIV/0!</v>
      </c>
      <c r="S5961">
        <v>4</v>
      </c>
    </row>
    <row r="5962" spans="1:19" x14ac:dyDescent="0.2">
      <c r="A5962" t="s">
        <v>3969</v>
      </c>
      <c r="B5962" t="s">
        <v>3970</v>
      </c>
      <c r="C5962" t="s">
        <v>219</v>
      </c>
      <c r="D5962" t="s">
        <v>1000</v>
      </c>
      <c r="E5962" s="23">
        <v>42736</v>
      </c>
      <c r="F5962">
        <v>0</v>
      </c>
      <c r="G5962">
        <v>0</v>
      </c>
      <c r="H5962" t="e">
        <v>#DIV/0!</v>
      </c>
      <c r="I5962">
        <v>0</v>
      </c>
      <c r="J5962">
        <v>0</v>
      </c>
      <c r="K5962" t="e">
        <v>#DIV/0!</v>
      </c>
      <c r="L5962">
        <v>0</v>
      </c>
      <c r="M5962" t="e">
        <v>#DIV/0!</v>
      </c>
      <c r="N5962">
        <v>0</v>
      </c>
      <c r="P5962">
        <v>0</v>
      </c>
      <c r="Q5962">
        <v>0</v>
      </c>
      <c r="R5962" t="e">
        <v>#DIV/0!</v>
      </c>
      <c r="S5962">
        <v>0</v>
      </c>
    </row>
    <row r="5963" spans="1:19" x14ac:dyDescent="0.2">
      <c r="A5963" t="s">
        <v>3698</v>
      </c>
      <c r="B5963" t="s">
        <v>3699</v>
      </c>
      <c r="C5963" t="s">
        <v>340</v>
      </c>
      <c r="D5963" t="s">
        <v>1000</v>
      </c>
      <c r="E5963" s="23">
        <v>42736</v>
      </c>
      <c r="F5963">
        <v>4</v>
      </c>
      <c r="G5963">
        <v>4</v>
      </c>
      <c r="H5963">
        <v>1</v>
      </c>
      <c r="I5963">
        <v>20</v>
      </c>
      <c r="J5963">
        <v>40</v>
      </c>
      <c r="K5963">
        <v>0.5</v>
      </c>
      <c r="L5963">
        <v>40</v>
      </c>
      <c r="M5963">
        <v>1</v>
      </c>
      <c r="N5963">
        <v>19</v>
      </c>
      <c r="P5963">
        <v>4</v>
      </c>
      <c r="Q5963">
        <v>4</v>
      </c>
      <c r="R5963">
        <v>1</v>
      </c>
      <c r="S5963">
        <v>1</v>
      </c>
    </row>
    <row r="5964" spans="1:19" x14ac:dyDescent="0.2">
      <c r="A5964" t="s">
        <v>11254</v>
      </c>
      <c r="B5964" t="s">
        <v>11255</v>
      </c>
      <c r="C5964" t="s">
        <v>350</v>
      </c>
      <c r="D5964" t="s">
        <v>1000</v>
      </c>
      <c r="E5964" s="23">
        <v>42736</v>
      </c>
      <c r="F5964">
        <v>1</v>
      </c>
      <c r="G5964">
        <v>1</v>
      </c>
      <c r="H5964">
        <v>1</v>
      </c>
      <c r="I5964">
        <v>1</v>
      </c>
      <c r="J5964">
        <v>3</v>
      </c>
      <c r="K5964">
        <v>0.33333333333333331</v>
      </c>
      <c r="L5964">
        <v>5</v>
      </c>
      <c r="M5964">
        <v>0.6</v>
      </c>
      <c r="N5964">
        <v>1</v>
      </c>
      <c r="P5964">
        <v>0</v>
      </c>
      <c r="Q5964">
        <v>0</v>
      </c>
      <c r="R5964" t="e">
        <v>#DIV/0!</v>
      </c>
      <c r="S5964">
        <v>0</v>
      </c>
    </row>
    <row r="5965" spans="1:19" x14ac:dyDescent="0.2">
      <c r="A5965" t="s">
        <v>11256</v>
      </c>
      <c r="B5965" t="s">
        <v>11257</v>
      </c>
      <c r="C5965" t="s">
        <v>351</v>
      </c>
      <c r="D5965" t="s">
        <v>1000</v>
      </c>
      <c r="E5965" s="23">
        <v>42736</v>
      </c>
      <c r="F5965">
        <v>9</v>
      </c>
      <c r="G5965">
        <v>5</v>
      </c>
      <c r="H5965">
        <v>1.8</v>
      </c>
      <c r="I5965">
        <v>15</v>
      </c>
      <c r="J5965">
        <v>27</v>
      </c>
      <c r="K5965">
        <v>0.55555555555555558</v>
      </c>
      <c r="L5965">
        <v>25</v>
      </c>
      <c r="M5965">
        <v>1.08</v>
      </c>
      <c r="N5965">
        <v>15</v>
      </c>
      <c r="P5965">
        <v>0</v>
      </c>
      <c r="Q5965">
        <v>0</v>
      </c>
      <c r="R5965" t="e">
        <v>#DIV/0!</v>
      </c>
      <c r="S5965">
        <v>0</v>
      </c>
    </row>
    <row r="5966" spans="1:19" x14ac:dyDescent="0.2">
      <c r="A5966" t="s">
        <v>11168</v>
      </c>
      <c r="B5966" t="s">
        <v>11169</v>
      </c>
      <c r="C5966" t="s">
        <v>352</v>
      </c>
      <c r="D5966" t="s">
        <v>1000</v>
      </c>
      <c r="E5966" s="23">
        <v>42736</v>
      </c>
      <c r="F5966">
        <v>1</v>
      </c>
      <c r="G5966">
        <v>1</v>
      </c>
      <c r="H5966">
        <v>1</v>
      </c>
      <c r="I5966">
        <v>2</v>
      </c>
      <c r="J5966">
        <v>3</v>
      </c>
      <c r="K5966">
        <v>0.66666666666666663</v>
      </c>
      <c r="L5966">
        <v>2</v>
      </c>
      <c r="M5966">
        <v>1.5</v>
      </c>
      <c r="N5966">
        <v>2</v>
      </c>
      <c r="P5966">
        <v>0</v>
      </c>
      <c r="Q5966">
        <v>0</v>
      </c>
      <c r="R5966" t="e">
        <v>#DIV/0!</v>
      </c>
      <c r="S5966">
        <v>0</v>
      </c>
    </row>
    <row r="5967" spans="1:19" x14ac:dyDescent="0.2">
      <c r="A5967" t="s">
        <v>10169</v>
      </c>
      <c r="B5967" t="s">
        <v>10170</v>
      </c>
      <c r="C5967" t="s">
        <v>353</v>
      </c>
      <c r="D5967" t="s">
        <v>1000</v>
      </c>
      <c r="E5967" s="23">
        <v>42736</v>
      </c>
      <c r="F5967">
        <v>4</v>
      </c>
      <c r="G5967">
        <v>3</v>
      </c>
      <c r="H5967">
        <v>1.3333333333333333</v>
      </c>
      <c r="I5967">
        <v>10</v>
      </c>
      <c r="J5967">
        <v>12</v>
      </c>
      <c r="K5967">
        <v>0.83333333333333337</v>
      </c>
      <c r="L5967">
        <v>15</v>
      </c>
      <c r="M5967">
        <v>0.8</v>
      </c>
      <c r="N5967">
        <v>10</v>
      </c>
      <c r="P5967">
        <v>0</v>
      </c>
      <c r="Q5967">
        <v>0</v>
      </c>
      <c r="R5967" t="e">
        <v>#DIV/0!</v>
      </c>
      <c r="S5967">
        <v>0</v>
      </c>
    </row>
    <row r="5968" spans="1:19" x14ac:dyDescent="0.2">
      <c r="A5968" t="s">
        <v>8582</v>
      </c>
      <c r="B5968" t="s">
        <v>8583</v>
      </c>
      <c r="C5968" t="s">
        <v>354</v>
      </c>
      <c r="D5968" t="s">
        <v>1000</v>
      </c>
      <c r="E5968" s="23">
        <v>42736</v>
      </c>
      <c r="F5968">
        <v>2</v>
      </c>
      <c r="G5968">
        <v>2</v>
      </c>
      <c r="H5968">
        <v>1</v>
      </c>
      <c r="I5968">
        <v>10</v>
      </c>
      <c r="J5968">
        <v>6</v>
      </c>
      <c r="K5968">
        <v>1.6666666666666667</v>
      </c>
      <c r="L5968">
        <v>10</v>
      </c>
      <c r="M5968">
        <v>0.6</v>
      </c>
      <c r="N5968">
        <v>7</v>
      </c>
      <c r="P5968">
        <v>0</v>
      </c>
      <c r="Q5968">
        <v>1</v>
      </c>
      <c r="R5968">
        <v>0</v>
      </c>
      <c r="S5968">
        <v>3</v>
      </c>
    </row>
    <row r="5969" spans="1:19" x14ac:dyDescent="0.2">
      <c r="A5969" t="s">
        <v>6376</v>
      </c>
      <c r="B5969" t="s">
        <v>6377</v>
      </c>
      <c r="C5969" t="s">
        <v>355</v>
      </c>
      <c r="D5969" t="s">
        <v>1000</v>
      </c>
      <c r="E5969" s="23">
        <v>42736</v>
      </c>
      <c r="F5969">
        <v>3</v>
      </c>
      <c r="G5969">
        <v>6</v>
      </c>
      <c r="H5969">
        <v>0.5</v>
      </c>
      <c r="I5969">
        <v>13</v>
      </c>
      <c r="J5969">
        <v>9</v>
      </c>
      <c r="K5969">
        <v>1.4444444444444444</v>
      </c>
      <c r="L5969">
        <v>10</v>
      </c>
      <c r="M5969">
        <v>0.9</v>
      </c>
      <c r="N5969">
        <v>12</v>
      </c>
      <c r="P5969">
        <v>0</v>
      </c>
      <c r="Q5969">
        <v>0</v>
      </c>
      <c r="R5969" t="e">
        <v>#DIV/0!</v>
      </c>
      <c r="S5969">
        <v>1</v>
      </c>
    </row>
    <row r="5970" spans="1:19" x14ac:dyDescent="0.2">
      <c r="A5970" t="s">
        <v>11709</v>
      </c>
      <c r="B5970" t="s">
        <v>11710</v>
      </c>
      <c r="C5970" t="s">
        <v>198</v>
      </c>
      <c r="D5970" t="s">
        <v>1002</v>
      </c>
      <c r="E5970" s="23">
        <v>42736</v>
      </c>
      <c r="F5970">
        <v>1</v>
      </c>
      <c r="G5970">
        <v>1</v>
      </c>
      <c r="H5970">
        <v>1</v>
      </c>
      <c r="I5970">
        <v>1</v>
      </c>
      <c r="J5970">
        <v>3</v>
      </c>
      <c r="K5970">
        <v>0.33333333333333331</v>
      </c>
      <c r="L5970">
        <v>5</v>
      </c>
      <c r="M5970">
        <v>0.6</v>
      </c>
      <c r="N5970">
        <v>1</v>
      </c>
      <c r="P5970">
        <v>1</v>
      </c>
      <c r="Q5970">
        <v>1</v>
      </c>
      <c r="R5970">
        <v>1</v>
      </c>
      <c r="S5970">
        <v>0</v>
      </c>
    </row>
    <row r="5971" spans="1:19" x14ac:dyDescent="0.2">
      <c r="A5971" t="s">
        <v>11711</v>
      </c>
      <c r="B5971" t="s">
        <v>11712</v>
      </c>
      <c r="C5971" t="s">
        <v>199</v>
      </c>
      <c r="D5971" t="s">
        <v>1002</v>
      </c>
      <c r="E5971" s="23">
        <v>42736</v>
      </c>
      <c r="F5971">
        <v>15</v>
      </c>
      <c r="G5971">
        <v>14</v>
      </c>
      <c r="H5971">
        <v>1.0714285714285714</v>
      </c>
      <c r="I5971">
        <v>142</v>
      </c>
      <c r="J5971">
        <v>130</v>
      </c>
      <c r="K5971">
        <v>1.0923076923076922</v>
      </c>
      <c r="L5971">
        <v>112</v>
      </c>
      <c r="M5971">
        <v>1.1607142857142858</v>
      </c>
      <c r="N5971">
        <v>140</v>
      </c>
      <c r="P5971">
        <v>0</v>
      </c>
      <c r="Q5971">
        <v>0</v>
      </c>
      <c r="R5971" t="e">
        <v>#DIV/0!</v>
      </c>
      <c r="S5971">
        <v>2</v>
      </c>
    </row>
    <row r="5972" spans="1:19" x14ac:dyDescent="0.2">
      <c r="A5972" t="s">
        <v>11713</v>
      </c>
      <c r="B5972" t="s">
        <v>11714</v>
      </c>
      <c r="C5972" t="s">
        <v>348</v>
      </c>
      <c r="D5972" t="s">
        <v>1002</v>
      </c>
      <c r="E5972" s="23">
        <v>42736</v>
      </c>
      <c r="F5972">
        <v>11</v>
      </c>
      <c r="G5972">
        <v>10</v>
      </c>
      <c r="H5972">
        <v>1.1000000000000001</v>
      </c>
      <c r="I5972">
        <v>25</v>
      </c>
      <c r="J5972">
        <v>35</v>
      </c>
      <c r="K5972">
        <v>0.7142857142857143</v>
      </c>
      <c r="L5972">
        <v>50</v>
      </c>
      <c r="M5972">
        <v>0.7</v>
      </c>
      <c r="N5972">
        <v>24</v>
      </c>
      <c r="P5972">
        <v>0</v>
      </c>
      <c r="Q5972">
        <v>0</v>
      </c>
      <c r="R5972" t="e">
        <v>#DIV/0!</v>
      </c>
      <c r="S5972">
        <v>1</v>
      </c>
    </row>
    <row r="5973" spans="1:19" x14ac:dyDescent="0.2">
      <c r="A5973" t="s">
        <v>11715</v>
      </c>
      <c r="B5973" t="s">
        <v>11716</v>
      </c>
      <c r="C5973" t="s">
        <v>357</v>
      </c>
      <c r="D5973" t="s">
        <v>1002</v>
      </c>
      <c r="E5973" s="23">
        <v>42736</v>
      </c>
      <c r="F5973">
        <v>1</v>
      </c>
      <c r="G5973">
        <v>1</v>
      </c>
      <c r="H5973">
        <v>1</v>
      </c>
      <c r="I5973">
        <v>2</v>
      </c>
      <c r="J5973">
        <v>3</v>
      </c>
      <c r="K5973">
        <v>0.66666666666666663</v>
      </c>
      <c r="L5973">
        <v>2</v>
      </c>
      <c r="M5973">
        <v>1.5</v>
      </c>
      <c r="N5973">
        <v>2</v>
      </c>
      <c r="P5973">
        <v>0</v>
      </c>
      <c r="Q5973">
        <v>0</v>
      </c>
      <c r="R5973" t="e">
        <v>#DIV/0!</v>
      </c>
      <c r="S5973">
        <v>0</v>
      </c>
    </row>
    <row r="5974" spans="1:19" x14ac:dyDescent="0.2">
      <c r="A5974" t="s">
        <v>10935</v>
      </c>
      <c r="B5974" t="s">
        <v>10936</v>
      </c>
      <c r="C5974" t="s">
        <v>227</v>
      </c>
      <c r="D5974" t="s">
        <v>1002</v>
      </c>
      <c r="E5974" s="23">
        <v>42736</v>
      </c>
      <c r="F5974">
        <v>0.5</v>
      </c>
      <c r="G5974">
        <v>0.5</v>
      </c>
      <c r="H5974">
        <v>1</v>
      </c>
      <c r="I5974">
        <v>9</v>
      </c>
      <c r="J5974">
        <v>5</v>
      </c>
      <c r="K5974">
        <v>1.8</v>
      </c>
      <c r="L5974">
        <v>5</v>
      </c>
      <c r="M5974">
        <v>1</v>
      </c>
      <c r="N5974">
        <v>8</v>
      </c>
      <c r="P5974">
        <v>1</v>
      </c>
      <c r="Q5974">
        <v>3</v>
      </c>
      <c r="R5974">
        <v>0.33333333333333331</v>
      </c>
      <c r="S5974">
        <v>1</v>
      </c>
    </row>
    <row r="5975" spans="1:19" x14ac:dyDescent="0.2">
      <c r="A5975" t="s">
        <v>10760</v>
      </c>
      <c r="B5975" t="s">
        <v>10761</v>
      </c>
      <c r="C5975" t="s">
        <v>203</v>
      </c>
      <c r="D5975" t="s">
        <v>1002</v>
      </c>
      <c r="E5975" s="23">
        <v>42736</v>
      </c>
      <c r="F5975">
        <v>14</v>
      </c>
      <c r="G5975">
        <v>10</v>
      </c>
      <c r="H5975">
        <v>1.4</v>
      </c>
      <c r="I5975">
        <v>27</v>
      </c>
      <c r="J5975">
        <v>62</v>
      </c>
      <c r="K5975">
        <v>0.43548387096774194</v>
      </c>
      <c r="L5975">
        <v>45</v>
      </c>
      <c r="M5975">
        <v>1.3777777777777778</v>
      </c>
      <c r="N5975">
        <v>18</v>
      </c>
      <c r="P5975">
        <v>1</v>
      </c>
      <c r="Q5975">
        <v>2</v>
      </c>
      <c r="R5975">
        <v>0.5</v>
      </c>
      <c r="S5975">
        <v>9</v>
      </c>
    </row>
    <row r="5976" spans="1:19" x14ac:dyDescent="0.2">
      <c r="A5976" t="s">
        <v>9913</v>
      </c>
      <c r="B5976" t="s">
        <v>9914</v>
      </c>
      <c r="C5976" t="s">
        <v>223</v>
      </c>
      <c r="D5976" t="s">
        <v>1002</v>
      </c>
      <c r="E5976" s="23">
        <v>42736</v>
      </c>
      <c r="F5976">
        <v>8</v>
      </c>
      <c r="G5976">
        <v>6</v>
      </c>
      <c r="H5976">
        <v>1.3333333333333333</v>
      </c>
      <c r="I5976">
        <v>74</v>
      </c>
      <c r="J5976">
        <v>120</v>
      </c>
      <c r="K5976">
        <v>0.6166666666666667</v>
      </c>
      <c r="L5976">
        <v>90</v>
      </c>
      <c r="M5976">
        <v>1.3333333333333333</v>
      </c>
      <c r="N5976">
        <v>73</v>
      </c>
      <c r="P5976">
        <v>0</v>
      </c>
      <c r="Q5976">
        <v>0</v>
      </c>
      <c r="R5976" t="e">
        <v>#DIV/0!</v>
      </c>
      <c r="S5976">
        <v>1</v>
      </c>
    </row>
    <row r="5977" spans="1:19" x14ac:dyDescent="0.2">
      <c r="A5977" t="s">
        <v>9531</v>
      </c>
      <c r="B5977" t="s">
        <v>9532</v>
      </c>
      <c r="C5977" t="s">
        <v>346</v>
      </c>
      <c r="D5977" t="s">
        <v>1002</v>
      </c>
      <c r="E5977" s="23">
        <v>42736</v>
      </c>
      <c r="F5977">
        <v>3</v>
      </c>
      <c r="G5977">
        <v>5</v>
      </c>
      <c r="H5977">
        <v>0.6</v>
      </c>
      <c r="I5977">
        <v>5</v>
      </c>
      <c r="J5977">
        <v>18</v>
      </c>
      <c r="K5977">
        <v>0.27777777777777779</v>
      </c>
      <c r="L5977">
        <v>0</v>
      </c>
      <c r="M5977" t="e">
        <v>#DIV/0!</v>
      </c>
      <c r="N5977">
        <v>5</v>
      </c>
      <c r="P5977">
        <v>0</v>
      </c>
      <c r="Q5977">
        <v>0</v>
      </c>
      <c r="R5977" t="e">
        <v>#DIV/0!</v>
      </c>
      <c r="S5977">
        <v>0</v>
      </c>
    </row>
    <row r="5978" spans="1:19" x14ac:dyDescent="0.2">
      <c r="A5978" t="s">
        <v>9172</v>
      </c>
      <c r="B5978" t="s">
        <v>9173</v>
      </c>
      <c r="C5978" t="s">
        <v>207</v>
      </c>
      <c r="D5978" t="s">
        <v>1002</v>
      </c>
      <c r="E5978" s="23">
        <v>42736</v>
      </c>
      <c r="F5978">
        <v>9</v>
      </c>
      <c r="G5978">
        <v>9</v>
      </c>
      <c r="H5978">
        <v>1</v>
      </c>
      <c r="I5978">
        <v>58</v>
      </c>
      <c r="J5978">
        <v>65</v>
      </c>
      <c r="K5978">
        <v>0.89230769230769236</v>
      </c>
      <c r="L5978">
        <v>80</v>
      </c>
      <c r="M5978">
        <v>0.8125</v>
      </c>
      <c r="N5978">
        <v>40</v>
      </c>
      <c r="P5978">
        <v>2</v>
      </c>
      <c r="Q5978">
        <v>11</v>
      </c>
      <c r="R5978">
        <v>0.18181818181818182</v>
      </c>
      <c r="S5978">
        <v>18</v>
      </c>
    </row>
    <row r="5979" spans="1:19" x14ac:dyDescent="0.2">
      <c r="A5979" t="s">
        <v>8333</v>
      </c>
      <c r="B5979" t="s">
        <v>8334</v>
      </c>
      <c r="C5979" t="s">
        <v>212</v>
      </c>
      <c r="D5979" t="s">
        <v>1002</v>
      </c>
      <c r="E5979" s="23">
        <v>42736</v>
      </c>
      <c r="F5979">
        <v>2</v>
      </c>
      <c r="G5979">
        <v>3</v>
      </c>
      <c r="H5979">
        <v>0.66666666666666663</v>
      </c>
      <c r="I5979">
        <v>17</v>
      </c>
      <c r="J5979">
        <v>18</v>
      </c>
      <c r="K5979">
        <v>0.94444444444444442</v>
      </c>
      <c r="L5979">
        <v>30</v>
      </c>
      <c r="M5979">
        <v>0.6</v>
      </c>
      <c r="N5979">
        <v>12</v>
      </c>
      <c r="P5979">
        <v>4</v>
      </c>
      <c r="Q5979">
        <v>5</v>
      </c>
      <c r="R5979">
        <v>0.8</v>
      </c>
      <c r="S5979">
        <v>5</v>
      </c>
    </row>
    <row r="5980" spans="1:19" x14ac:dyDescent="0.2">
      <c r="A5980" t="s">
        <v>8032</v>
      </c>
      <c r="B5980" t="s">
        <v>8033</v>
      </c>
      <c r="C5980" t="s">
        <v>225</v>
      </c>
      <c r="D5980" t="s">
        <v>1002</v>
      </c>
      <c r="E5980" s="23">
        <v>42736</v>
      </c>
      <c r="F5980">
        <v>4</v>
      </c>
      <c r="G5980">
        <v>7</v>
      </c>
      <c r="H5980">
        <v>0.5714285714285714</v>
      </c>
      <c r="I5980">
        <v>45</v>
      </c>
      <c r="J5980">
        <v>40</v>
      </c>
      <c r="K5980">
        <v>1.125</v>
      </c>
      <c r="L5980">
        <v>105</v>
      </c>
      <c r="M5980">
        <v>0.38095238095238093</v>
      </c>
      <c r="N5980">
        <v>45</v>
      </c>
      <c r="P5980">
        <v>0</v>
      </c>
      <c r="Q5980">
        <v>0</v>
      </c>
      <c r="R5980" t="e">
        <v>#DIV/0!</v>
      </c>
      <c r="S5980">
        <v>0</v>
      </c>
    </row>
    <row r="5981" spans="1:19" x14ac:dyDescent="0.2">
      <c r="A5981" t="s">
        <v>7644</v>
      </c>
      <c r="B5981" t="s">
        <v>7645</v>
      </c>
      <c r="C5981" t="s">
        <v>901</v>
      </c>
      <c r="D5981" t="s">
        <v>1000</v>
      </c>
      <c r="E5981" s="23">
        <v>42736</v>
      </c>
      <c r="F5981">
        <v>5</v>
      </c>
      <c r="G5981">
        <v>5</v>
      </c>
      <c r="H5981">
        <v>1</v>
      </c>
      <c r="I5981">
        <v>22</v>
      </c>
      <c r="J5981">
        <v>24</v>
      </c>
      <c r="K5981">
        <v>0.91666666666666663</v>
      </c>
      <c r="L5981">
        <v>34</v>
      </c>
      <c r="M5981">
        <v>0.70588235294117652</v>
      </c>
      <c r="N5981">
        <v>18</v>
      </c>
      <c r="P5981">
        <v>2</v>
      </c>
      <c r="Q5981">
        <v>3</v>
      </c>
      <c r="R5981">
        <v>0.66666666666666663</v>
      </c>
      <c r="S5981">
        <v>4</v>
      </c>
    </row>
    <row r="5982" spans="1:19" x14ac:dyDescent="0.2">
      <c r="A5982" t="s">
        <v>7092</v>
      </c>
      <c r="B5982" t="s">
        <v>7093</v>
      </c>
      <c r="C5982" t="s">
        <v>232</v>
      </c>
      <c r="D5982" t="s">
        <v>1002</v>
      </c>
      <c r="E5982" s="23">
        <v>42736</v>
      </c>
      <c r="F5982">
        <v>10</v>
      </c>
      <c r="G5982">
        <v>15</v>
      </c>
      <c r="H5982">
        <v>0.66666666666666663</v>
      </c>
      <c r="I5982">
        <v>114</v>
      </c>
      <c r="J5982">
        <v>108</v>
      </c>
      <c r="K5982">
        <v>1.0555555555555556</v>
      </c>
      <c r="L5982">
        <v>180</v>
      </c>
      <c r="M5982">
        <v>0.6</v>
      </c>
      <c r="N5982">
        <v>101</v>
      </c>
      <c r="P5982">
        <v>3</v>
      </c>
      <c r="Q5982">
        <v>15</v>
      </c>
      <c r="R5982">
        <v>0.2</v>
      </c>
      <c r="S5982">
        <v>13</v>
      </c>
    </row>
    <row r="5983" spans="1:19" x14ac:dyDescent="0.2">
      <c r="A5983" t="s">
        <v>6726</v>
      </c>
      <c r="B5983" t="s">
        <v>6727</v>
      </c>
      <c r="C5983" t="s">
        <v>317</v>
      </c>
      <c r="D5983" t="s">
        <v>1002</v>
      </c>
      <c r="E5983" s="23">
        <v>42736</v>
      </c>
      <c r="F5983">
        <v>8</v>
      </c>
      <c r="G5983">
        <v>12</v>
      </c>
      <c r="H5983">
        <v>0.66666666666666663</v>
      </c>
      <c r="I5983">
        <v>19</v>
      </c>
      <c r="J5983">
        <v>24</v>
      </c>
      <c r="K5983">
        <v>0.79166666666666663</v>
      </c>
      <c r="L5983">
        <v>26</v>
      </c>
      <c r="M5983">
        <v>0.92307692307692313</v>
      </c>
      <c r="N5983">
        <v>17</v>
      </c>
      <c r="P5983">
        <v>0</v>
      </c>
      <c r="Q5983">
        <v>0</v>
      </c>
      <c r="R5983" t="e">
        <v>#DIV/0!</v>
      </c>
      <c r="S5983">
        <v>2</v>
      </c>
    </row>
    <row r="5984" spans="1:19" x14ac:dyDescent="0.2">
      <c r="A5984" t="s">
        <v>6302</v>
      </c>
      <c r="B5984" t="s">
        <v>6303</v>
      </c>
      <c r="C5984" t="s">
        <v>214</v>
      </c>
      <c r="D5984" t="s">
        <v>1002</v>
      </c>
      <c r="E5984" s="23">
        <v>42736</v>
      </c>
      <c r="F5984">
        <v>16</v>
      </c>
      <c r="G5984">
        <v>13</v>
      </c>
      <c r="H5984">
        <v>1.2307692307692308</v>
      </c>
      <c r="I5984">
        <v>90</v>
      </c>
      <c r="J5984">
        <v>138</v>
      </c>
      <c r="K5984">
        <v>0.65217391304347827</v>
      </c>
      <c r="L5984">
        <v>92</v>
      </c>
      <c r="M5984">
        <v>1.5</v>
      </c>
      <c r="N5984">
        <v>77</v>
      </c>
      <c r="P5984">
        <v>4</v>
      </c>
      <c r="Q5984">
        <v>8</v>
      </c>
      <c r="R5984">
        <v>0.5</v>
      </c>
      <c r="S5984">
        <v>13</v>
      </c>
    </row>
    <row r="5985" spans="1:19" x14ac:dyDescent="0.2">
      <c r="A5985" t="s">
        <v>5524</v>
      </c>
      <c r="B5985" t="s">
        <v>5525</v>
      </c>
      <c r="C5985" t="s">
        <v>903</v>
      </c>
      <c r="D5985" t="s">
        <v>1000</v>
      </c>
      <c r="E5985" s="23">
        <v>42736</v>
      </c>
      <c r="F5985">
        <v>12</v>
      </c>
      <c r="G5985">
        <v>13</v>
      </c>
      <c r="H5985">
        <v>0.92307692307692313</v>
      </c>
      <c r="I5985">
        <v>38</v>
      </c>
      <c r="J5985">
        <v>60</v>
      </c>
      <c r="K5985">
        <v>0.6333333333333333</v>
      </c>
      <c r="L5985">
        <v>44</v>
      </c>
      <c r="M5985">
        <v>1.3636363636363635</v>
      </c>
      <c r="N5985">
        <v>36</v>
      </c>
      <c r="P5985">
        <v>0</v>
      </c>
      <c r="Q5985">
        <v>0</v>
      </c>
      <c r="R5985" t="e">
        <v>#DIV/0!</v>
      </c>
      <c r="S5985">
        <v>2</v>
      </c>
    </row>
    <row r="5986" spans="1:19" x14ac:dyDescent="0.2">
      <c r="A5986" t="s">
        <v>4909</v>
      </c>
      <c r="B5986" t="s">
        <v>4910</v>
      </c>
      <c r="C5986" t="s">
        <v>230</v>
      </c>
      <c r="D5986" t="s">
        <v>1002</v>
      </c>
      <c r="E5986" s="23">
        <v>42736</v>
      </c>
      <c r="F5986">
        <v>1</v>
      </c>
      <c r="G5986">
        <v>1</v>
      </c>
      <c r="H5986">
        <v>1</v>
      </c>
      <c r="I5986">
        <v>6</v>
      </c>
      <c r="J5986">
        <v>5</v>
      </c>
      <c r="K5986">
        <v>1.2</v>
      </c>
      <c r="L5986">
        <v>10</v>
      </c>
      <c r="M5986">
        <v>0.5</v>
      </c>
      <c r="N5986">
        <v>6</v>
      </c>
      <c r="P5986">
        <v>0</v>
      </c>
      <c r="Q5986">
        <v>2</v>
      </c>
      <c r="R5986">
        <v>0</v>
      </c>
      <c r="S5986">
        <v>0</v>
      </c>
    </row>
    <row r="5987" spans="1:19" x14ac:dyDescent="0.2">
      <c r="A5987" t="s">
        <v>4734</v>
      </c>
      <c r="B5987" t="s">
        <v>4735</v>
      </c>
      <c r="C5987" t="s">
        <v>234</v>
      </c>
      <c r="D5987" t="s">
        <v>1002</v>
      </c>
      <c r="E5987" s="23">
        <v>42736</v>
      </c>
      <c r="F5987">
        <v>4</v>
      </c>
      <c r="G5987">
        <v>6</v>
      </c>
      <c r="H5987">
        <v>0.66666666666666663</v>
      </c>
      <c r="I5987">
        <v>78</v>
      </c>
      <c r="J5987">
        <v>40</v>
      </c>
      <c r="K5987">
        <v>1.95</v>
      </c>
      <c r="L5987">
        <v>50</v>
      </c>
      <c r="M5987">
        <v>0.8</v>
      </c>
      <c r="N5987">
        <v>74</v>
      </c>
      <c r="P5987">
        <v>0</v>
      </c>
      <c r="Q5987">
        <v>0</v>
      </c>
      <c r="R5987" t="e">
        <v>#DIV/0!</v>
      </c>
      <c r="S5987">
        <v>4</v>
      </c>
    </row>
    <row r="5988" spans="1:19" x14ac:dyDescent="0.2">
      <c r="A5988" t="s">
        <v>4384</v>
      </c>
      <c r="B5988" t="s">
        <v>4385</v>
      </c>
      <c r="C5988" t="s">
        <v>217</v>
      </c>
      <c r="D5988" t="s">
        <v>1002</v>
      </c>
      <c r="E5988" s="23">
        <v>42736</v>
      </c>
      <c r="F5988">
        <v>0</v>
      </c>
      <c r="G5988">
        <v>0</v>
      </c>
      <c r="H5988" t="e">
        <v>#DIV/0!</v>
      </c>
      <c r="I5988">
        <v>0</v>
      </c>
      <c r="J5988">
        <v>0</v>
      </c>
      <c r="K5988" t="e">
        <v>#DIV/0!</v>
      </c>
      <c r="L5988">
        <v>0</v>
      </c>
      <c r="M5988" t="e">
        <v>#DIV/0!</v>
      </c>
      <c r="N5988">
        <v>0</v>
      </c>
      <c r="P5988">
        <v>0</v>
      </c>
      <c r="Q5988">
        <v>0</v>
      </c>
      <c r="R5988" t="e">
        <v>#DIV/0!</v>
      </c>
      <c r="S5988">
        <v>0</v>
      </c>
    </row>
    <row r="5989" spans="1:19" x14ac:dyDescent="0.2">
      <c r="A5989" t="s">
        <v>3794</v>
      </c>
      <c r="B5989" t="s">
        <v>3795</v>
      </c>
      <c r="C5989" t="s">
        <v>342</v>
      </c>
      <c r="D5989" t="s">
        <v>1002</v>
      </c>
      <c r="E5989" s="23">
        <v>42736</v>
      </c>
      <c r="F5989">
        <v>4</v>
      </c>
      <c r="G5989">
        <v>4</v>
      </c>
      <c r="H5989">
        <v>1</v>
      </c>
      <c r="I5989">
        <v>20</v>
      </c>
      <c r="J5989">
        <v>40</v>
      </c>
      <c r="K5989">
        <v>0.5</v>
      </c>
      <c r="L5989">
        <v>40</v>
      </c>
      <c r="M5989">
        <v>1</v>
      </c>
      <c r="N5989">
        <v>19</v>
      </c>
      <c r="P5989">
        <v>4</v>
      </c>
      <c r="Q5989">
        <v>4</v>
      </c>
      <c r="R5989">
        <v>1</v>
      </c>
      <c r="S5989">
        <v>1</v>
      </c>
    </row>
    <row r="5990" spans="1:19" x14ac:dyDescent="0.2">
      <c r="A5990" t="s">
        <v>3602</v>
      </c>
      <c r="B5990" t="s">
        <v>3603</v>
      </c>
      <c r="C5990" t="s">
        <v>220</v>
      </c>
      <c r="D5990" t="s">
        <v>1002</v>
      </c>
      <c r="E5990" s="23">
        <v>42736</v>
      </c>
      <c r="F5990">
        <v>8</v>
      </c>
      <c r="G5990">
        <v>16</v>
      </c>
      <c r="H5990">
        <v>0.5</v>
      </c>
      <c r="I5990">
        <v>23</v>
      </c>
      <c r="J5990">
        <v>24</v>
      </c>
      <c r="K5990">
        <v>0.95833333333333337</v>
      </c>
      <c r="L5990">
        <v>48</v>
      </c>
      <c r="M5990">
        <v>0.5</v>
      </c>
      <c r="N5990">
        <v>13</v>
      </c>
      <c r="P5990">
        <v>1</v>
      </c>
      <c r="Q5990">
        <v>2</v>
      </c>
      <c r="R5990">
        <v>0.5</v>
      </c>
      <c r="S5990">
        <v>10</v>
      </c>
    </row>
    <row r="5991" spans="1:19" x14ac:dyDescent="0.2">
      <c r="A5991" t="s">
        <v>3077</v>
      </c>
      <c r="B5991" t="s">
        <v>3078</v>
      </c>
      <c r="C5991" t="s">
        <v>242</v>
      </c>
      <c r="D5991" t="s">
        <v>1000</v>
      </c>
      <c r="E5991" s="23">
        <v>42736</v>
      </c>
      <c r="F5991">
        <v>5.5</v>
      </c>
      <c r="G5991">
        <v>6.5</v>
      </c>
      <c r="H5991">
        <v>0.84615384615384615</v>
      </c>
      <c r="I5991">
        <v>57</v>
      </c>
      <c r="J5991">
        <v>58</v>
      </c>
      <c r="K5991">
        <v>0.98275862068965514</v>
      </c>
      <c r="L5991">
        <v>75</v>
      </c>
      <c r="M5991">
        <v>0.77333333333333332</v>
      </c>
      <c r="N5991">
        <v>40</v>
      </c>
      <c r="P5991">
        <v>5</v>
      </c>
      <c r="Q5991">
        <v>18</v>
      </c>
      <c r="R5991">
        <v>0.27777777777777779</v>
      </c>
      <c r="S5991">
        <v>17</v>
      </c>
    </row>
    <row r="5992" spans="1:19" x14ac:dyDescent="0.2">
      <c r="A5992" t="s">
        <v>2902</v>
      </c>
      <c r="B5992" t="s">
        <v>2903</v>
      </c>
      <c r="C5992" t="s">
        <v>2724</v>
      </c>
      <c r="D5992" t="s">
        <v>1000</v>
      </c>
      <c r="E5992" s="23">
        <v>42736</v>
      </c>
      <c r="F5992">
        <v>7</v>
      </c>
      <c r="G5992">
        <v>8</v>
      </c>
      <c r="H5992">
        <v>0.875</v>
      </c>
      <c r="I5992">
        <v>24</v>
      </c>
      <c r="J5992">
        <v>35</v>
      </c>
      <c r="K5992">
        <v>0.68571428571428572</v>
      </c>
      <c r="L5992">
        <v>32</v>
      </c>
      <c r="M5992">
        <v>1.09375</v>
      </c>
      <c r="N5992">
        <v>24</v>
      </c>
      <c r="P5992">
        <v>1</v>
      </c>
      <c r="Q5992">
        <v>1</v>
      </c>
      <c r="R5992">
        <v>1</v>
      </c>
      <c r="S5992">
        <v>0</v>
      </c>
    </row>
    <row r="5993" spans="1:19" x14ac:dyDescent="0.2">
      <c r="A5993" t="s">
        <v>2657</v>
      </c>
      <c r="B5993" t="s">
        <v>2658</v>
      </c>
      <c r="C5993" t="s">
        <v>237</v>
      </c>
      <c r="D5993" t="s">
        <v>1000</v>
      </c>
      <c r="E5993" s="23">
        <v>42736</v>
      </c>
      <c r="F5993">
        <v>10</v>
      </c>
      <c r="G5993">
        <v>13</v>
      </c>
      <c r="H5993">
        <v>0.76923076923076927</v>
      </c>
      <c r="I5993">
        <v>54</v>
      </c>
      <c r="J5993">
        <v>62</v>
      </c>
      <c r="K5993">
        <v>0.87096774193548387</v>
      </c>
      <c r="L5993">
        <v>97</v>
      </c>
      <c r="M5993">
        <v>0.63917525773195871</v>
      </c>
      <c r="N5993">
        <v>40</v>
      </c>
      <c r="O5993">
        <v>1.0533333333333335</v>
      </c>
      <c r="P5993">
        <v>4</v>
      </c>
      <c r="Q5993">
        <v>9</v>
      </c>
      <c r="R5993">
        <v>0.44444444444444442</v>
      </c>
      <c r="S5993">
        <v>14</v>
      </c>
    </row>
    <row r="5994" spans="1:19" x14ac:dyDescent="0.2">
      <c r="A5994" t="s">
        <v>2482</v>
      </c>
      <c r="B5994" t="s">
        <v>2483</v>
      </c>
      <c r="C5994" t="s">
        <v>238</v>
      </c>
      <c r="D5994" t="s">
        <v>1000</v>
      </c>
      <c r="E5994" s="23">
        <v>42736</v>
      </c>
      <c r="F5994">
        <v>6</v>
      </c>
      <c r="G5994">
        <v>12</v>
      </c>
      <c r="H5994">
        <v>0.5</v>
      </c>
      <c r="I5994">
        <v>19</v>
      </c>
      <c r="J5994">
        <v>20</v>
      </c>
      <c r="K5994">
        <v>0.95</v>
      </c>
      <c r="L5994">
        <v>40</v>
      </c>
      <c r="M5994">
        <v>0.5</v>
      </c>
      <c r="N5994">
        <v>10</v>
      </c>
      <c r="P5994">
        <v>1</v>
      </c>
      <c r="Q5994">
        <v>2</v>
      </c>
      <c r="R5994">
        <v>0.5</v>
      </c>
      <c r="S5994">
        <v>9</v>
      </c>
    </row>
    <row r="5995" spans="1:19" x14ac:dyDescent="0.2">
      <c r="A5995" t="s">
        <v>2309</v>
      </c>
      <c r="B5995" t="s">
        <v>2310</v>
      </c>
      <c r="C5995" t="s">
        <v>239</v>
      </c>
      <c r="D5995" t="s">
        <v>1000</v>
      </c>
      <c r="E5995" s="23">
        <v>42736</v>
      </c>
      <c r="F5995">
        <v>2</v>
      </c>
      <c r="G5995">
        <v>4</v>
      </c>
      <c r="H5995">
        <v>0.5</v>
      </c>
      <c r="I5995">
        <v>4</v>
      </c>
      <c r="J5995">
        <v>4</v>
      </c>
      <c r="K5995">
        <v>1</v>
      </c>
      <c r="L5995">
        <v>8</v>
      </c>
      <c r="M5995">
        <v>0.5</v>
      </c>
      <c r="N5995">
        <v>3</v>
      </c>
      <c r="O5995">
        <v>0.82</v>
      </c>
      <c r="P5995">
        <v>0</v>
      </c>
      <c r="Q5995">
        <v>0</v>
      </c>
      <c r="R5995" t="e">
        <v>#DIV/0!</v>
      </c>
      <c r="S5995">
        <v>1</v>
      </c>
    </row>
    <row r="5996" spans="1:19" x14ac:dyDescent="0.2">
      <c r="A5996" t="s">
        <v>2134</v>
      </c>
      <c r="B5996" t="s">
        <v>2135</v>
      </c>
      <c r="C5996" t="s">
        <v>1988</v>
      </c>
      <c r="D5996" t="s">
        <v>1000</v>
      </c>
      <c r="E5996" s="23">
        <v>42736</v>
      </c>
      <c r="F5996">
        <v>10</v>
      </c>
      <c r="G5996">
        <v>10</v>
      </c>
      <c r="H5996">
        <v>1</v>
      </c>
      <c r="I5996">
        <v>36</v>
      </c>
      <c r="J5996">
        <v>49</v>
      </c>
      <c r="K5996">
        <v>0.73469387755102045</v>
      </c>
      <c r="L5996">
        <v>46</v>
      </c>
      <c r="M5996">
        <v>1.0652173913043479</v>
      </c>
      <c r="N5996">
        <v>30</v>
      </c>
      <c r="P5996">
        <v>2</v>
      </c>
      <c r="Q5996">
        <v>3</v>
      </c>
      <c r="R5996">
        <v>0.66666666666666663</v>
      </c>
      <c r="S5996">
        <v>6</v>
      </c>
    </row>
    <row r="5997" spans="1:19" x14ac:dyDescent="0.2">
      <c r="A5997" t="s">
        <v>1886</v>
      </c>
      <c r="B5997" t="s">
        <v>1887</v>
      </c>
      <c r="C5997" t="s">
        <v>240</v>
      </c>
      <c r="D5997" t="s">
        <v>1000</v>
      </c>
      <c r="E5997" s="23">
        <v>42736</v>
      </c>
      <c r="F5997">
        <v>20</v>
      </c>
      <c r="G5997">
        <v>17</v>
      </c>
      <c r="H5997">
        <v>1.1764705882352942</v>
      </c>
      <c r="I5997">
        <v>30</v>
      </c>
      <c r="J5997">
        <v>90</v>
      </c>
      <c r="K5997">
        <v>0.33333333333333331</v>
      </c>
      <c r="L5997">
        <v>48</v>
      </c>
      <c r="M5997">
        <v>1.875</v>
      </c>
      <c r="N5997">
        <v>22</v>
      </c>
      <c r="P5997">
        <v>2</v>
      </c>
      <c r="Q5997">
        <v>2</v>
      </c>
      <c r="R5997">
        <v>1</v>
      </c>
      <c r="S5997">
        <v>8</v>
      </c>
    </row>
    <row r="5998" spans="1:19" x14ac:dyDescent="0.2">
      <c r="A5998" t="s">
        <v>1711</v>
      </c>
      <c r="B5998" t="s">
        <v>1712</v>
      </c>
      <c r="C5998" t="s">
        <v>241</v>
      </c>
      <c r="D5998" t="s">
        <v>1000</v>
      </c>
      <c r="E5998" s="23">
        <v>42736</v>
      </c>
      <c r="F5998">
        <v>56</v>
      </c>
      <c r="G5998">
        <v>63</v>
      </c>
      <c r="H5998">
        <v>0.88888888888888884</v>
      </c>
      <c r="I5998">
        <v>539</v>
      </c>
      <c r="J5998">
        <v>584</v>
      </c>
      <c r="K5998">
        <v>0.92294520547945202</v>
      </c>
      <c r="L5998">
        <v>635</v>
      </c>
      <c r="M5998">
        <v>0.91968503937007873</v>
      </c>
      <c r="N5998">
        <v>512</v>
      </c>
      <c r="P5998">
        <v>8</v>
      </c>
      <c r="Q5998">
        <v>21</v>
      </c>
      <c r="R5998">
        <v>0.38095238095238093</v>
      </c>
      <c r="S5998">
        <v>27</v>
      </c>
    </row>
    <row r="5999" spans="1:19" x14ac:dyDescent="0.2">
      <c r="A5999" t="s">
        <v>1536</v>
      </c>
      <c r="B5999" t="s">
        <v>1537</v>
      </c>
      <c r="C5999" t="s">
        <v>318</v>
      </c>
      <c r="D5999" t="s">
        <v>1000</v>
      </c>
      <c r="E5999" s="23">
        <v>42736</v>
      </c>
      <c r="F5999">
        <v>20</v>
      </c>
      <c r="G5999">
        <v>18</v>
      </c>
      <c r="H5999">
        <v>1.1111111111111112</v>
      </c>
      <c r="I5999">
        <v>52</v>
      </c>
      <c r="J5999">
        <v>60</v>
      </c>
      <c r="K5999">
        <v>0.8666666666666667</v>
      </c>
      <c r="L5999">
        <v>67</v>
      </c>
      <c r="M5999">
        <v>0.89552238805970152</v>
      </c>
      <c r="N5999">
        <v>48</v>
      </c>
      <c r="P5999">
        <v>0</v>
      </c>
      <c r="Q5999">
        <v>0</v>
      </c>
      <c r="R5999" t="e">
        <v>#DIV/0!</v>
      </c>
      <c r="S5999">
        <v>4</v>
      </c>
    </row>
    <row r="6000" spans="1:19" x14ac:dyDescent="0.2">
      <c r="A6000" t="s">
        <v>1118</v>
      </c>
      <c r="B6000" t="s">
        <v>1205</v>
      </c>
      <c r="C6000" t="s">
        <v>235</v>
      </c>
      <c r="D6000" t="s">
        <v>1002</v>
      </c>
      <c r="E6000" s="23">
        <v>42736</v>
      </c>
      <c r="F6000">
        <v>136.5</v>
      </c>
      <c r="G6000">
        <v>151.5</v>
      </c>
      <c r="H6000">
        <v>0.90099009900990101</v>
      </c>
      <c r="I6000">
        <v>815</v>
      </c>
      <c r="J6000">
        <v>962</v>
      </c>
      <c r="K6000">
        <v>0.84719334719334716</v>
      </c>
      <c r="L6000">
        <v>1048</v>
      </c>
      <c r="M6000">
        <v>0.91793893129770987</v>
      </c>
      <c r="N6000">
        <v>729</v>
      </c>
      <c r="P6000">
        <v>23</v>
      </c>
      <c r="Q6000">
        <v>56</v>
      </c>
      <c r="R6000">
        <v>0.4107142857142857</v>
      </c>
      <c r="S6000">
        <v>86</v>
      </c>
    </row>
    <row r="6001" spans="1:19" x14ac:dyDescent="0.2">
      <c r="A6001" t="s">
        <v>12086</v>
      </c>
      <c r="B6001" t="s">
        <v>12087</v>
      </c>
      <c r="C6001" t="s">
        <v>1051</v>
      </c>
      <c r="D6001" t="s">
        <v>1000</v>
      </c>
      <c r="E6001" s="23">
        <v>42736</v>
      </c>
      <c r="F6001">
        <v>0</v>
      </c>
      <c r="G6001">
        <v>0</v>
      </c>
      <c r="H6001" t="e">
        <v>#DIV/0!</v>
      </c>
      <c r="I6001">
        <v>0</v>
      </c>
      <c r="J6001">
        <v>0</v>
      </c>
      <c r="K6001" t="e">
        <v>#DIV/0!</v>
      </c>
      <c r="L6001">
        <v>0</v>
      </c>
      <c r="M6001" t="e">
        <v>#DIV/0!</v>
      </c>
      <c r="N6001">
        <v>0</v>
      </c>
      <c r="P6001">
        <v>1</v>
      </c>
      <c r="Q6001">
        <v>1</v>
      </c>
      <c r="R6001">
        <v>1</v>
      </c>
      <c r="S6001">
        <v>0</v>
      </c>
    </row>
    <row r="6002" spans="1:19" x14ac:dyDescent="0.2">
      <c r="A6002" t="s">
        <v>13275</v>
      </c>
      <c r="B6002" t="s">
        <v>13276</v>
      </c>
      <c r="C6002" t="s">
        <v>350</v>
      </c>
      <c r="D6002" t="s">
        <v>1002</v>
      </c>
      <c r="E6002" s="23">
        <v>42736</v>
      </c>
      <c r="F6002">
        <v>1</v>
      </c>
      <c r="G6002">
        <v>1</v>
      </c>
      <c r="H6002">
        <v>1</v>
      </c>
      <c r="I6002">
        <v>1</v>
      </c>
      <c r="J6002">
        <v>3</v>
      </c>
      <c r="K6002">
        <v>0.33333333333333331</v>
      </c>
      <c r="L6002">
        <v>5</v>
      </c>
      <c r="M6002">
        <v>0.6</v>
      </c>
      <c r="N6002">
        <v>1</v>
      </c>
      <c r="P6002">
        <v>0</v>
      </c>
      <c r="Q6002">
        <v>0</v>
      </c>
      <c r="R6002" t="e">
        <v>#DIV/0!</v>
      </c>
      <c r="S6002">
        <v>0</v>
      </c>
    </row>
    <row r="6003" spans="1:19" x14ac:dyDescent="0.2">
      <c r="A6003" t="s">
        <v>13452</v>
      </c>
      <c r="B6003" t="s">
        <v>13453</v>
      </c>
      <c r="C6003" t="s">
        <v>242</v>
      </c>
      <c r="D6003" t="s">
        <v>1002</v>
      </c>
      <c r="E6003" s="23">
        <v>42736</v>
      </c>
      <c r="F6003">
        <v>5.5</v>
      </c>
      <c r="G6003">
        <v>6.5</v>
      </c>
      <c r="H6003">
        <v>0.84615384615384615</v>
      </c>
      <c r="I6003">
        <v>57</v>
      </c>
      <c r="J6003">
        <v>58</v>
      </c>
      <c r="K6003">
        <v>0.98275862068965514</v>
      </c>
      <c r="L6003">
        <v>75</v>
      </c>
      <c r="M6003">
        <v>0.77333333333333332</v>
      </c>
      <c r="N6003">
        <v>40</v>
      </c>
      <c r="P6003">
        <v>5</v>
      </c>
      <c r="Q6003">
        <v>18</v>
      </c>
      <c r="R6003">
        <v>0.27777777777777779</v>
      </c>
      <c r="S6003">
        <v>17</v>
      </c>
    </row>
    <row r="6004" spans="1:19" x14ac:dyDescent="0.2">
      <c r="A6004" t="s">
        <v>13629</v>
      </c>
      <c r="B6004" t="s">
        <v>13630</v>
      </c>
      <c r="C6004" t="s">
        <v>237</v>
      </c>
      <c r="D6004" t="s">
        <v>1002</v>
      </c>
      <c r="E6004" s="23">
        <v>42736</v>
      </c>
      <c r="F6004">
        <v>10</v>
      </c>
      <c r="G6004">
        <v>13</v>
      </c>
      <c r="H6004">
        <v>0.76923076923076927</v>
      </c>
      <c r="I6004">
        <v>54</v>
      </c>
      <c r="J6004">
        <v>62</v>
      </c>
      <c r="K6004">
        <v>0.87096774193548387</v>
      </c>
      <c r="L6004">
        <v>97</v>
      </c>
      <c r="M6004">
        <v>0.63917525773195871</v>
      </c>
      <c r="N6004">
        <v>40</v>
      </c>
      <c r="O6004">
        <v>1.0533333333333335</v>
      </c>
      <c r="P6004">
        <v>4</v>
      </c>
      <c r="Q6004">
        <v>9</v>
      </c>
      <c r="R6004">
        <v>0.44444444444444442</v>
      </c>
      <c r="S6004">
        <v>14</v>
      </c>
    </row>
    <row r="6005" spans="1:19" x14ac:dyDescent="0.2">
      <c r="A6005" t="s">
        <v>13804</v>
      </c>
      <c r="B6005" t="s">
        <v>13805</v>
      </c>
      <c r="C6005" t="s">
        <v>238</v>
      </c>
      <c r="D6005" t="s">
        <v>1002</v>
      </c>
      <c r="E6005" s="23">
        <v>42736</v>
      </c>
      <c r="F6005">
        <v>6</v>
      </c>
      <c r="G6005">
        <v>12</v>
      </c>
      <c r="H6005">
        <v>0.5</v>
      </c>
      <c r="I6005">
        <v>19</v>
      </c>
      <c r="J6005">
        <v>20</v>
      </c>
      <c r="K6005">
        <v>0.95</v>
      </c>
      <c r="L6005">
        <v>40</v>
      </c>
      <c r="M6005">
        <v>0.5</v>
      </c>
      <c r="N6005">
        <v>10</v>
      </c>
      <c r="P6005">
        <v>1</v>
      </c>
      <c r="Q6005">
        <v>2</v>
      </c>
      <c r="R6005">
        <v>0.5</v>
      </c>
      <c r="S6005">
        <v>9</v>
      </c>
    </row>
    <row r="6006" spans="1:19" x14ac:dyDescent="0.2">
      <c r="A6006" t="s">
        <v>13981</v>
      </c>
      <c r="B6006" t="s">
        <v>13982</v>
      </c>
      <c r="C6006" t="s">
        <v>239</v>
      </c>
      <c r="D6006" t="s">
        <v>1002</v>
      </c>
      <c r="E6006" s="23">
        <v>42736</v>
      </c>
      <c r="F6006">
        <v>2</v>
      </c>
      <c r="G6006">
        <v>4</v>
      </c>
      <c r="H6006">
        <v>0.5</v>
      </c>
      <c r="I6006">
        <v>4</v>
      </c>
      <c r="J6006">
        <v>4</v>
      </c>
      <c r="K6006">
        <v>1</v>
      </c>
      <c r="L6006">
        <v>8</v>
      </c>
      <c r="M6006">
        <v>0.5</v>
      </c>
      <c r="N6006">
        <v>3</v>
      </c>
      <c r="O6006">
        <v>0.82</v>
      </c>
      <c r="P6006">
        <v>0</v>
      </c>
      <c r="Q6006">
        <v>0</v>
      </c>
      <c r="R6006" t="e">
        <v>#DIV/0!</v>
      </c>
      <c r="S6006">
        <v>1</v>
      </c>
    </row>
    <row r="6007" spans="1:19" x14ac:dyDescent="0.2">
      <c r="A6007" t="s">
        <v>14168</v>
      </c>
      <c r="B6007" t="s">
        <v>14169</v>
      </c>
      <c r="C6007" t="s">
        <v>240</v>
      </c>
      <c r="D6007" t="s">
        <v>1002</v>
      </c>
      <c r="E6007" s="23">
        <v>42736</v>
      </c>
      <c r="F6007">
        <v>20</v>
      </c>
      <c r="G6007">
        <v>17</v>
      </c>
      <c r="H6007">
        <v>1.1764705882352942</v>
      </c>
      <c r="I6007">
        <v>30</v>
      </c>
      <c r="J6007">
        <v>90</v>
      </c>
      <c r="K6007">
        <v>0.33333333333333331</v>
      </c>
      <c r="L6007">
        <v>48</v>
      </c>
      <c r="M6007">
        <v>1.875</v>
      </c>
      <c r="N6007">
        <v>22</v>
      </c>
      <c r="P6007">
        <v>2</v>
      </c>
      <c r="Q6007">
        <v>2</v>
      </c>
      <c r="R6007">
        <v>1</v>
      </c>
      <c r="S6007">
        <v>8</v>
      </c>
    </row>
    <row r="6008" spans="1:19" x14ac:dyDescent="0.2">
      <c r="A6008" t="s">
        <v>14345</v>
      </c>
      <c r="B6008" t="s">
        <v>14346</v>
      </c>
      <c r="C6008" t="s">
        <v>241</v>
      </c>
      <c r="D6008" t="s">
        <v>1002</v>
      </c>
      <c r="E6008" s="23">
        <v>42736</v>
      </c>
      <c r="F6008">
        <v>56</v>
      </c>
      <c r="G6008">
        <v>63</v>
      </c>
      <c r="H6008">
        <v>0.88888888888888884</v>
      </c>
      <c r="I6008">
        <v>539</v>
      </c>
      <c r="J6008">
        <v>584</v>
      </c>
      <c r="K6008">
        <v>0.92294520547945202</v>
      </c>
      <c r="L6008">
        <v>635</v>
      </c>
      <c r="M6008">
        <v>0.91968503937007873</v>
      </c>
      <c r="N6008">
        <v>512</v>
      </c>
      <c r="P6008">
        <v>8</v>
      </c>
      <c r="Q6008">
        <v>21</v>
      </c>
      <c r="R6008">
        <v>0.38095238095238093</v>
      </c>
      <c r="S6008">
        <v>27</v>
      </c>
    </row>
    <row r="6009" spans="1:19" x14ac:dyDescent="0.2">
      <c r="A6009" t="s">
        <v>14457</v>
      </c>
      <c r="B6009" t="s">
        <v>14458</v>
      </c>
      <c r="C6009" t="s">
        <v>318</v>
      </c>
      <c r="D6009" t="s">
        <v>1002</v>
      </c>
      <c r="E6009" s="23">
        <v>42736</v>
      </c>
      <c r="F6009">
        <v>20</v>
      </c>
      <c r="G6009">
        <v>18</v>
      </c>
      <c r="H6009">
        <v>1.1111111111111112</v>
      </c>
      <c r="I6009">
        <v>52</v>
      </c>
      <c r="J6009">
        <v>60</v>
      </c>
      <c r="K6009">
        <v>0.8666666666666667</v>
      </c>
      <c r="L6009">
        <v>67</v>
      </c>
      <c r="M6009">
        <v>0.89552238805970152</v>
      </c>
      <c r="N6009">
        <v>48</v>
      </c>
      <c r="P6009">
        <v>0</v>
      </c>
      <c r="Q6009">
        <v>0</v>
      </c>
      <c r="R6009" t="e">
        <v>#DIV/0!</v>
      </c>
      <c r="S6009">
        <v>4</v>
      </c>
    </row>
    <row r="6010" spans="1:19" x14ac:dyDescent="0.2">
      <c r="A6010" t="s">
        <v>14674</v>
      </c>
      <c r="B6010" t="s">
        <v>14675</v>
      </c>
      <c r="C6010" t="s">
        <v>199</v>
      </c>
      <c r="D6010" t="s">
        <v>1000</v>
      </c>
      <c r="E6010" s="23">
        <v>42736</v>
      </c>
      <c r="F6010">
        <v>15</v>
      </c>
      <c r="G6010">
        <v>14</v>
      </c>
      <c r="H6010">
        <v>1.0714285714285714</v>
      </c>
      <c r="I6010">
        <v>142</v>
      </c>
      <c r="J6010">
        <v>130</v>
      </c>
      <c r="K6010">
        <v>1.0923076923076922</v>
      </c>
      <c r="L6010">
        <v>112</v>
      </c>
      <c r="M6010">
        <v>1.1607142857142858</v>
      </c>
      <c r="N6010">
        <v>140</v>
      </c>
      <c r="P6010">
        <v>0</v>
      </c>
      <c r="Q6010">
        <v>0</v>
      </c>
      <c r="R6010" t="e">
        <v>#DIV/0!</v>
      </c>
      <c r="S6010">
        <v>2</v>
      </c>
    </row>
    <row r="6011" spans="1:19" x14ac:dyDescent="0.2">
      <c r="A6011" t="s">
        <v>14940</v>
      </c>
      <c r="B6011" t="s">
        <v>14941</v>
      </c>
      <c r="C6011" t="s">
        <v>200</v>
      </c>
      <c r="D6011" t="s">
        <v>1002</v>
      </c>
      <c r="E6011" s="23">
        <v>42736</v>
      </c>
      <c r="F6011">
        <v>4</v>
      </c>
      <c r="G6011">
        <v>5</v>
      </c>
      <c r="H6011">
        <v>0.8</v>
      </c>
      <c r="I6011">
        <v>8</v>
      </c>
      <c r="J6011">
        <v>20</v>
      </c>
      <c r="K6011">
        <v>0.4</v>
      </c>
      <c r="L6011">
        <v>12</v>
      </c>
      <c r="M6011">
        <v>1.6666666666666667</v>
      </c>
      <c r="N6011">
        <v>8</v>
      </c>
      <c r="P6011">
        <v>0</v>
      </c>
      <c r="Q6011">
        <v>0</v>
      </c>
      <c r="R6011" t="e">
        <v>#DIV/0!</v>
      </c>
      <c r="S6011">
        <v>0</v>
      </c>
    </row>
    <row r="6012" spans="1:19" x14ac:dyDescent="0.2">
      <c r="A6012" t="s">
        <v>15117</v>
      </c>
      <c r="B6012" t="s">
        <v>15118</v>
      </c>
      <c r="C6012" t="s">
        <v>202</v>
      </c>
      <c r="D6012" t="s">
        <v>1002</v>
      </c>
      <c r="E6012" s="23">
        <v>42736</v>
      </c>
      <c r="F6012">
        <v>11</v>
      </c>
      <c r="G6012">
        <v>9</v>
      </c>
      <c r="H6012">
        <v>1.2222222222222223</v>
      </c>
      <c r="I6012">
        <v>134</v>
      </c>
      <c r="J6012">
        <v>110</v>
      </c>
      <c r="K6012">
        <v>1.2181818181818183</v>
      </c>
      <c r="L6012">
        <v>100</v>
      </c>
      <c r="M6012">
        <v>1.1000000000000001</v>
      </c>
      <c r="N6012">
        <v>132</v>
      </c>
      <c r="P6012">
        <v>0</v>
      </c>
      <c r="Q6012">
        <v>0</v>
      </c>
      <c r="R6012" t="e">
        <v>#DIV/0!</v>
      </c>
      <c r="S6012">
        <v>2</v>
      </c>
    </row>
    <row r="6013" spans="1:19" x14ac:dyDescent="0.2">
      <c r="A6013" t="s">
        <v>15199</v>
      </c>
      <c r="B6013" t="s">
        <v>15200</v>
      </c>
      <c r="C6013" t="s">
        <v>348</v>
      </c>
      <c r="D6013" t="s">
        <v>1000</v>
      </c>
      <c r="E6013" s="23">
        <v>42736</v>
      </c>
      <c r="F6013">
        <v>11</v>
      </c>
      <c r="G6013">
        <v>10</v>
      </c>
      <c r="H6013">
        <v>1.1000000000000001</v>
      </c>
      <c r="I6013">
        <v>25</v>
      </c>
      <c r="J6013">
        <v>35</v>
      </c>
      <c r="K6013">
        <v>0.7142857142857143</v>
      </c>
      <c r="L6013">
        <v>50</v>
      </c>
      <c r="M6013">
        <v>0.7</v>
      </c>
      <c r="N6013">
        <v>24</v>
      </c>
      <c r="P6013">
        <v>0</v>
      </c>
      <c r="Q6013">
        <v>0</v>
      </c>
      <c r="R6013" t="e">
        <v>#DIV/0!</v>
      </c>
      <c r="S6013">
        <v>1</v>
      </c>
    </row>
    <row r="6014" spans="1:19" x14ac:dyDescent="0.2">
      <c r="A6014" t="s">
        <v>15283</v>
      </c>
      <c r="B6014" t="s">
        <v>15284</v>
      </c>
      <c r="C6014" t="s">
        <v>347</v>
      </c>
      <c r="D6014" t="s">
        <v>1002</v>
      </c>
      <c r="E6014" s="23">
        <v>42736</v>
      </c>
      <c r="F6014">
        <v>2</v>
      </c>
      <c r="G6014">
        <v>5</v>
      </c>
      <c r="H6014">
        <v>0.4</v>
      </c>
      <c r="I6014">
        <v>10</v>
      </c>
      <c r="J6014">
        <v>8</v>
      </c>
      <c r="K6014">
        <v>1.25</v>
      </c>
      <c r="L6014">
        <v>25</v>
      </c>
      <c r="M6014">
        <v>0.32</v>
      </c>
      <c r="N6014">
        <v>9</v>
      </c>
      <c r="P6014">
        <v>0</v>
      </c>
      <c r="Q6014">
        <v>0</v>
      </c>
      <c r="R6014" t="e">
        <v>#DIV/0!</v>
      </c>
      <c r="S6014">
        <v>1</v>
      </c>
    </row>
    <row r="6015" spans="1:19" x14ac:dyDescent="0.2">
      <c r="A6015" t="s">
        <v>15359</v>
      </c>
      <c r="B6015" t="s">
        <v>15360</v>
      </c>
      <c r="C6015" t="s">
        <v>351</v>
      </c>
      <c r="D6015" t="s">
        <v>1002</v>
      </c>
      <c r="E6015" s="23">
        <v>42736</v>
      </c>
      <c r="F6015">
        <v>9</v>
      </c>
      <c r="G6015">
        <v>5</v>
      </c>
      <c r="H6015">
        <v>1.8</v>
      </c>
      <c r="I6015">
        <v>15</v>
      </c>
      <c r="J6015">
        <v>27</v>
      </c>
      <c r="K6015">
        <v>0.55555555555555558</v>
      </c>
      <c r="L6015">
        <v>25</v>
      </c>
      <c r="M6015">
        <v>1.08</v>
      </c>
      <c r="N6015">
        <v>15</v>
      </c>
      <c r="P6015">
        <v>0</v>
      </c>
      <c r="Q6015">
        <v>0</v>
      </c>
      <c r="R6015" t="e">
        <v>#DIV/0!</v>
      </c>
      <c r="S6015">
        <v>0</v>
      </c>
    </row>
    <row r="6016" spans="1:19" x14ac:dyDescent="0.2">
      <c r="A6016" t="s">
        <v>15483</v>
      </c>
      <c r="B6016" t="s">
        <v>15484</v>
      </c>
      <c r="C6016" t="s">
        <v>352</v>
      </c>
      <c r="D6016" t="s">
        <v>1002</v>
      </c>
      <c r="E6016" s="23">
        <v>42736</v>
      </c>
      <c r="F6016">
        <v>1</v>
      </c>
      <c r="G6016">
        <v>1</v>
      </c>
      <c r="H6016">
        <v>1</v>
      </c>
      <c r="I6016">
        <v>2</v>
      </c>
      <c r="J6016">
        <v>3</v>
      </c>
      <c r="K6016">
        <v>0.66666666666666663</v>
      </c>
      <c r="L6016">
        <v>2</v>
      </c>
      <c r="M6016">
        <v>1.5</v>
      </c>
      <c r="N6016">
        <v>2</v>
      </c>
      <c r="P6016">
        <v>0</v>
      </c>
      <c r="Q6016">
        <v>0</v>
      </c>
      <c r="R6016" t="e">
        <v>#DIV/0!</v>
      </c>
      <c r="S6016">
        <v>0</v>
      </c>
    </row>
    <row r="6017" spans="1:19" x14ac:dyDescent="0.2">
      <c r="A6017" t="s">
        <v>15644</v>
      </c>
      <c r="B6017" t="s">
        <v>15645</v>
      </c>
      <c r="C6017" t="s">
        <v>228</v>
      </c>
      <c r="D6017" t="s">
        <v>1002</v>
      </c>
      <c r="E6017" s="23">
        <v>42736</v>
      </c>
      <c r="F6017">
        <v>0.5</v>
      </c>
      <c r="G6017">
        <v>0.5</v>
      </c>
      <c r="H6017">
        <v>1</v>
      </c>
      <c r="I6017">
        <v>9</v>
      </c>
      <c r="J6017">
        <v>5</v>
      </c>
      <c r="K6017">
        <v>1.8</v>
      </c>
      <c r="L6017">
        <v>5</v>
      </c>
      <c r="M6017">
        <v>1</v>
      </c>
      <c r="N6017">
        <v>8</v>
      </c>
      <c r="P6017">
        <v>1</v>
      </c>
      <c r="Q6017">
        <v>3</v>
      </c>
      <c r="R6017">
        <v>0.33333333333333331</v>
      </c>
      <c r="S6017">
        <v>1</v>
      </c>
    </row>
    <row r="6018" spans="1:19" x14ac:dyDescent="0.2">
      <c r="A6018" t="s">
        <v>15821</v>
      </c>
      <c r="B6018" t="s">
        <v>15822</v>
      </c>
      <c r="C6018" t="s">
        <v>227</v>
      </c>
      <c r="D6018" t="s">
        <v>1000</v>
      </c>
      <c r="E6018" s="23">
        <v>42736</v>
      </c>
      <c r="F6018">
        <v>0.5</v>
      </c>
      <c r="G6018">
        <v>0.5</v>
      </c>
      <c r="H6018">
        <v>1</v>
      </c>
      <c r="I6018">
        <v>9</v>
      </c>
      <c r="J6018">
        <v>5</v>
      </c>
      <c r="K6018">
        <v>1.8</v>
      </c>
      <c r="L6018">
        <v>5</v>
      </c>
      <c r="M6018">
        <v>1</v>
      </c>
      <c r="N6018">
        <v>8</v>
      </c>
      <c r="P6018">
        <v>1</v>
      </c>
      <c r="Q6018">
        <v>3</v>
      </c>
      <c r="R6018">
        <v>0.33333333333333331</v>
      </c>
      <c r="S6018">
        <v>1</v>
      </c>
    </row>
    <row r="6019" spans="1:19" x14ac:dyDescent="0.2">
      <c r="A6019" t="s">
        <v>15998</v>
      </c>
      <c r="B6019" t="s">
        <v>15999</v>
      </c>
      <c r="C6019" t="s">
        <v>203</v>
      </c>
      <c r="D6019" t="s">
        <v>1000</v>
      </c>
      <c r="E6019" s="23">
        <v>42736</v>
      </c>
      <c r="F6019">
        <v>14</v>
      </c>
      <c r="G6019">
        <v>10</v>
      </c>
      <c r="H6019">
        <v>1.4</v>
      </c>
      <c r="I6019">
        <v>27</v>
      </c>
      <c r="J6019">
        <v>62</v>
      </c>
      <c r="K6019">
        <v>0.43548387096774194</v>
      </c>
      <c r="L6019">
        <v>45</v>
      </c>
      <c r="M6019">
        <v>1.3777777777777778</v>
      </c>
      <c r="N6019">
        <v>18</v>
      </c>
      <c r="P6019">
        <v>1</v>
      </c>
      <c r="Q6019">
        <v>2</v>
      </c>
      <c r="R6019">
        <v>0.5</v>
      </c>
      <c r="S6019">
        <v>9</v>
      </c>
    </row>
    <row r="6020" spans="1:19" x14ac:dyDescent="0.2">
      <c r="A6020" t="s">
        <v>16177</v>
      </c>
      <c r="B6020" t="s">
        <v>16178</v>
      </c>
      <c r="C6020" t="s">
        <v>205</v>
      </c>
      <c r="D6020" t="s">
        <v>1002</v>
      </c>
      <c r="E6020" s="23">
        <v>42736</v>
      </c>
      <c r="F6020">
        <v>2</v>
      </c>
      <c r="G6020">
        <v>3</v>
      </c>
      <c r="H6020">
        <v>0.66666666666666663</v>
      </c>
      <c r="I6020">
        <v>9</v>
      </c>
      <c r="J6020">
        <v>10</v>
      </c>
      <c r="K6020">
        <v>0.9</v>
      </c>
      <c r="L6020">
        <v>20</v>
      </c>
      <c r="M6020">
        <v>0.5</v>
      </c>
      <c r="N6020">
        <v>7</v>
      </c>
      <c r="O6020">
        <v>0.93</v>
      </c>
      <c r="P6020">
        <v>1</v>
      </c>
      <c r="Q6020">
        <v>2</v>
      </c>
      <c r="R6020">
        <v>0.5</v>
      </c>
      <c r="S6020">
        <v>2</v>
      </c>
    </row>
    <row r="6021" spans="1:19" x14ac:dyDescent="0.2">
      <c r="A6021" t="s">
        <v>16354</v>
      </c>
      <c r="B6021" t="s">
        <v>16355</v>
      </c>
      <c r="C6021" t="s">
        <v>204</v>
      </c>
      <c r="D6021" t="s">
        <v>1002</v>
      </c>
      <c r="E6021" s="23">
        <v>42736</v>
      </c>
      <c r="F6021">
        <v>8</v>
      </c>
      <c r="G6021">
        <v>4</v>
      </c>
      <c r="H6021">
        <v>2</v>
      </c>
      <c r="I6021">
        <v>8</v>
      </c>
      <c r="J6021">
        <v>40</v>
      </c>
      <c r="K6021">
        <v>0.2</v>
      </c>
      <c r="L6021">
        <v>10</v>
      </c>
      <c r="M6021">
        <v>4</v>
      </c>
      <c r="N6021">
        <v>1</v>
      </c>
      <c r="P6021">
        <v>0</v>
      </c>
      <c r="Q6021">
        <v>0</v>
      </c>
      <c r="R6021" t="e">
        <v>#DIV/0!</v>
      </c>
      <c r="S6021">
        <v>7</v>
      </c>
    </row>
    <row r="6022" spans="1:19" x14ac:dyDescent="0.2">
      <c r="A6022" t="s">
        <v>16495</v>
      </c>
      <c r="B6022" t="s">
        <v>16496</v>
      </c>
      <c r="C6022" t="s">
        <v>353</v>
      </c>
      <c r="D6022" t="s">
        <v>1002</v>
      </c>
      <c r="E6022" s="23">
        <v>42736</v>
      </c>
      <c r="F6022">
        <v>4</v>
      </c>
      <c r="G6022">
        <v>3</v>
      </c>
      <c r="H6022">
        <v>1.3333333333333333</v>
      </c>
      <c r="I6022">
        <v>10</v>
      </c>
      <c r="J6022">
        <v>12</v>
      </c>
      <c r="K6022">
        <v>0.83333333333333337</v>
      </c>
      <c r="L6022">
        <v>15</v>
      </c>
      <c r="M6022">
        <v>0.8</v>
      </c>
      <c r="N6022">
        <v>10</v>
      </c>
      <c r="P6022">
        <v>0</v>
      </c>
      <c r="Q6022">
        <v>0</v>
      </c>
      <c r="R6022" t="e">
        <v>#DIV/0!</v>
      </c>
      <c r="S6022">
        <v>0</v>
      </c>
    </row>
    <row r="6023" spans="1:19" x14ac:dyDescent="0.2">
      <c r="A6023" t="s">
        <v>16672</v>
      </c>
      <c r="B6023" t="s">
        <v>16673</v>
      </c>
      <c r="C6023" t="s">
        <v>223</v>
      </c>
      <c r="D6023" t="s">
        <v>1000</v>
      </c>
      <c r="E6023" s="23">
        <v>42736</v>
      </c>
      <c r="F6023">
        <v>8</v>
      </c>
      <c r="G6023">
        <v>6</v>
      </c>
      <c r="H6023">
        <v>1.3333333333333333</v>
      </c>
      <c r="I6023">
        <v>74</v>
      </c>
      <c r="J6023">
        <v>120</v>
      </c>
      <c r="K6023">
        <v>0.6166666666666667</v>
      </c>
      <c r="L6023">
        <v>90</v>
      </c>
      <c r="M6023">
        <v>1.3333333333333333</v>
      </c>
      <c r="N6023">
        <v>73</v>
      </c>
      <c r="P6023">
        <v>0</v>
      </c>
      <c r="Q6023">
        <v>0</v>
      </c>
      <c r="R6023" t="e">
        <v>#DIV/0!</v>
      </c>
      <c r="S6023">
        <v>1</v>
      </c>
    </row>
    <row r="6024" spans="1:19" x14ac:dyDescent="0.2">
      <c r="A6024" t="s">
        <v>16851</v>
      </c>
      <c r="B6024" t="s">
        <v>16852</v>
      </c>
      <c r="C6024" t="s">
        <v>224</v>
      </c>
      <c r="D6024" t="s">
        <v>1002</v>
      </c>
      <c r="E6024" s="23">
        <v>42736</v>
      </c>
      <c r="F6024">
        <v>8</v>
      </c>
      <c r="G6024">
        <v>6</v>
      </c>
      <c r="H6024">
        <v>1.3333333333333333</v>
      </c>
      <c r="I6024">
        <v>74</v>
      </c>
      <c r="J6024">
        <v>120</v>
      </c>
      <c r="K6024">
        <v>0.6166666666666667</v>
      </c>
      <c r="L6024">
        <v>90</v>
      </c>
      <c r="M6024">
        <v>1.3333333333333333</v>
      </c>
      <c r="N6024">
        <v>73</v>
      </c>
      <c r="P6024">
        <v>0</v>
      </c>
      <c r="Q6024">
        <v>0</v>
      </c>
      <c r="R6024" t="e">
        <v>#DIV/0!</v>
      </c>
      <c r="S6024">
        <v>1</v>
      </c>
    </row>
    <row r="6025" spans="1:19" x14ac:dyDescent="0.2">
      <c r="A6025" t="s">
        <v>16977</v>
      </c>
      <c r="B6025" t="s">
        <v>16978</v>
      </c>
      <c r="C6025" t="s">
        <v>346</v>
      </c>
      <c r="D6025" t="s">
        <v>1000</v>
      </c>
      <c r="E6025" s="23">
        <v>42736</v>
      </c>
      <c r="F6025">
        <v>3</v>
      </c>
      <c r="G6025">
        <v>5</v>
      </c>
      <c r="H6025">
        <v>0.6</v>
      </c>
      <c r="I6025">
        <v>5</v>
      </c>
      <c r="J6025">
        <v>18</v>
      </c>
      <c r="K6025">
        <v>0.27777777777777779</v>
      </c>
      <c r="L6025">
        <v>0</v>
      </c>
      <c r="M6025" t="e">
        <v>#DIV/0!</v>
      </c>
      <c r="N6025">
        <v>5</v>
      </c>
      <c r="P6025">
        <v>0</v>
      </c>
      <c r="Q6025">
        <v>0</v>
      </c>
      <c r="R6025" t="e">
        <v>#DIV/0!</v>
      </c>
      <c r="S6025">
        <v>0</v>
      </c>
    </row>
    <row r="6026" spans="1:19" x14ac:dyDescent="0.2">
      <c r="A6026" t="s">
        <v>17073</v>
      </c>
      <c r="B6026" t="s">
        <v>17074</v>
      </c>
      <c r="C6026" t="s">
        <v>345</v>
      </c>
      <c r="D6026" t="s">
        <v>1002</v>
      </c>
      <c r="E6026" s="23">
        <v>42736</v>
      </c>
      <c r="F6026">
        <v>3</v>
      </c>
      <c r="G6026">
        <v>5</v>
      </c>
      <c r="H6026">
        <v>0.6</v>
      </c>
      <c r="I6026">
        <v>5</v>
      </c>
      <c r="J6026">
        <v>18</v>
      </c>
      <c r="K6026">
        <v>0.27777777777777779</v>
      </c>
      <c r="L6026">
        <v>0</v>
      </c>
      <c r="M6026" t="e">
        <v>#DIV/0!</v>
      </c>
      <c r="N6026">
        <v>5</v>
      </c>
      <c r="P6026">
        <v>0</v>
      </c>
      <c r="Q6026">
        <v>0</v>
      </c>
      <c r="R6026" t="e">
        <v>#DIV/0!</v>
      </c>
      <c r="S6026">
        <v>0</v>
      </c>
    </row>
    <row r="6027" spans="1:19" x14ac:dyDescent="0.2">
      <c r="A6027" t="s">
        <v>17288</v>
      </c>
      <c r="B6027" t="s">
        <v>17289</v>
      </c>
      <c r="C6027" t="s">
        <v>225</v>
      </c>
      <c r="D6027" t="s">
        <v>1000</v>
      </c>
      <c r="E6027" s="23">
        <v>42736</v>
      </c>
      <c r="F6027">
        <v>4</v>
      </c>
      <c r="G6027">
        <v>7</v>
      </c>
      <c r="H6027">
        <v>0.5714285714285714</v>
      </c>
      <c r="I6027">
        <v>45</v>
      </c>
      <c r="J6027">
        <v>40</v>
      </c>
      <c r="K6027">
        <v>1.125</v>
      </c>
      <c r="L6027">
        <v>105</v>
      </c>
      <c r="M6027">
        <v>0.38095238095238093</v>
      </c>
      <c r="N6027">
        <v>45</v>
      </c>
      <c r="P6027">
        <v>0</v>
      </c>
      <c r="Q6027">
        <v>0</v>
      </c>
      <c r="R6027" t="e">
        <v>#DIV/0!</v>
      </c>
      <c r="S6027">
        <v>0</v>
      </c>
    </row>
    <row r="6028" spans="1:19" x14ac:dyDescent="0.2">
      <c r="A6028" t="s">
        <v>17495</v>
      </c>
      <c r="B6028" t="s">
        <v>17496</v>
      </c>
      <c r="C6028" t="s">
        <v>226</v>
      </c>
      <c r="D6028" t="s">
        <v>1002</v>
      </c>
      <c r="E6028" s="23">
        <v>42736</v>
      </c>
      <c r="F6028">
        <v>4</v>
      </c>
      <c r="G6028">
        <v>7</v>
      </c>
      <c r="H6028">
        <v>0.5714285714285714</v>
      </c>
      <c r="I6028">
        <v>45</v>
      </c>
      <c r="J6028">
        <v>40</v>
      </c>
      <c r="K6028">
        <v>1.125</v>
      </c>
      <c r="L6028">
        <v>105</v>
      </c>
      <c r="M6028">
        <v>0.38095238095238093</v>
      </c>
      <c r="N6028">
        <v>45</v>
      </c>
      <c r="P6028">
        <v>0</v>
      </c>
      <c r="Q6028">
        <v>0</v>
      </c>
      <c r="R6028" t="e">
        <v>#DIV/0!</v>
      </c>
      <c r="S6028">
        <v>0</v>
      </c>
    </row>
    <row r="6029" spans="1:19" x14ac:dyDescent="0.2">
      <c r="A6029" t="s">
        <v>17672</v>
      </c>
      <c r="B6029" t="s">
        <v>17673</v>
      </c>
      <c r="C6029" t="s">
        <v>232</v>
      </c>
      <c r="D6029" t="s">
        <v>1000</v>
      </c>
      <c r="E6029" s="23">
        <v>42736</v>
      </c>
      <c r="F6029">
        <v>10</v>
      </c>
      <c r="G6029">
        <v>15</v>
      </c>
      <c r="H6029">
        <v>0.66666666666666663</v>
      </c>
      <c r="I6029">
        <v>114</v>
      </c>
      <c r="J6029">
        <v>108</v>
      </c>
      <c r="K6029">
        <v>1.0555555555555556</v>
      </c>
      <c r="L6029">
        <v>180</v>
      </c>
      <c r="M6029">
        <v>0.6</v>
      </c>
      <c r="N6029">
        <v>101</v>
      </c>
      <c r="P6029">
        <v>3</v>
      </c>
      <c r="Q6029">
        <v>15</v>
      </c>
      <c r="R6029">
        <v>0.2</v>
      </c>
      <c r="S6029">
        <v>13</v>
      </c>
    </row>
    <row r="6030" spans="1:19" x14ac:dyDescent="0.2">
      <c r="A6030" t="s">
        <v>17869</v>
      </c>
      <c r="B6030" t="s">
        <v>17870</v>
      </c>
      <c r="C6030" t="s">
        <v>231</v>
      </c>
      <c r="D6030" t="s">
        <v>1002</v>
      </c>
      <c r="E6030" s="23">
        <v>42736</v>
      </c>
      <c r="F6030">
        <v>10</v>
      </c>
      <c r="G6030">
        <v>15</v>
      </c>
      <c r="H6030">
        <v>0.66666666666666663</v>
      </c>
      <c r="I6030">
        <v>114</v>
      </c>
      <c r="J6030">
        <v>108</v>
      </c>
      <c r="K6030">
        <v>1.0555555555555556</v>
      </c>
      <c r="L6030">
        <v>180</v>
      </c>
      <c r="M6030">
        <v>0.6</v>
      </c>
      <c r="N6030">
        <v>101</v>
      </c>
      <c r="P6030">
        <v>3</v>
      </c>
      <c r="Q6030">
        <v>15</v>
      </c>
      <c r="R6030">
        <v>0.2</v>
      </c>
      <c r="S6030">
        <v>14</v>
      </c>
    </row>
    <row r="6031" spans="1:19" x14ac:dyDescent="0.2">
      <c r="A6031" t="s">
        <v>18046</v>
      </c>
      <c r="B6031" t="s">
        <v>18047</v>
      </c>
      <c r="C6031" t="s">
        <v>317</v>
      </c>
      <c r="D6031" t="s">
        <v>1000</v>
      </c>
      <c r="E6031" s="23">
        <v>42736</v>
      </c>
      <c r="F6031">
        <v>8</v>
      </c>
      <c r="G6031">
        <v>12</v>
      </c>
      <c r="H6031">
        <v>0.66666666666666663</v>
      </c>
      <c r="I6031">
        <v>19</v>
      </c>
      <c r="J6031">
        <v>24</v>
      </c>
      <c r="K6031">
        <v>0.79166666666666663</v>
      </c>
      <c r="L6031">
        <v>26</v>
      </c>
      <c r="M6031">
        <v>0.92307692307692313</v>
      </c>
      <c r="N6031">
        <v>17</v>
      </c>
      <c r="P6031">
        <v>0</v>
      </c>
      <c r="Q6031">
        <v>0</v>
      </c>
      <c r="R6031" t="e">
        <v>#DIV/0!</v>
      </c>
      <c r="S6031">
        <v>2</v>
      </c>
    </row>
    <row r="6032" spans="1:19" x14ac:dyDescent="0.2">
      <c r="A6032" t="s">
        <v>18225</v>
      </c>
      <c r="B6032" t="s">
        <v>18226</v>
      </c>
      <c r="C6032" t="s">
        <v>316</v>
      </c>
      <c r="D6032" t="s">
        <v>1002</v>
      </c>
      <c r="E6032" s="23">
        <v>42736</v>
      </c>
      <c r="F6032">
        <v>5</v>
      </c>
      <c r="G6032">
        <v>6</v>
      </c>
      <c r="H6032">
        <v>0.83333333333333337</v>
      </c>
      <c r="I6032">
        <v>6</v>
      </c>
      <c r="J6032">
        <v>15</v>
      </c>
      <c r="K6032">
        <v>0.4</v>
      </c>
      <c r="L6032">
        <v>16</v>
      </c>
      <c r="M6032">
        <v>0.9375</v>
      </c>
      <c r="N6032">
        <v>5</v>
      </c>
      <c r="P6032">
        <v>0</v>
      </c>
      <c r="Q6032">
        <v>0</v>
      </c>
      <c r="R6032" t="e">
        <v>#DIV/0!</v>
      </c>
      <c r="S6032">
        <v>1</v>
      </c>
    </row>
    <row r="6033" spans="1:19" x14ac:dyDescent="0.2">
      <c r="A6033" t="s">
        <v>18301</v>
      </c>
      <c r="B6033" t="s">
        <v>18302</v>
      </c>
      <c r="C6033" t="s">
        <v>355</v>
      </c>
      <c r="D6033" t="s">
        <v>1002</v>
      </c>
      <c r="E6033" s="23">
        <v>42736</v>
      </c>
      <c r="F6033">
        <v>3</v>
      </c>
      <c r="G6033">
        <v>6</v>
      </c>
      <c r="H6033">
        <v>0.5</v>
      </c>
      <c r="I6033">
        <v>13</v>
      </c>
      <c r="J6033">
        <v>9</v>
      </c>
      <c r="K6033">
        <v>1.4444444444444444</v>
      </c>
      <c r="L6033">
        <v>10</v>
      </c>
      <c r="M6033">
        <v>0.9</v>
      </c>
      <c r="N6033">
        <v>12</v>
      </c>
      <c r="P6033">
        <v>0</v>
      </c>
      <c r="Q6033">
        <v>0</v>
      </c>
      <c r="R6033" t="e">
        <v>#DIV/0!</v>
      </c>
      <c r="S6033">
        <v>1</v>
      </c>
    </row>
    <row r="6034" spans="1:19" x14ac:dyDescent="0.2">
      <c r="A6034" t="s">
        <v>18478</v>
      </c>
      <c r="B6034" t="s">
        <v>18479</v>
      </c>
      <c r="C6034" t="s">
        <v>214</v>
      </c>
      <c r="D6034" t="s">
        <v>1000</v>
      </c>
      <c r="E6034" s="23">
        <v>42736</v>
      </c>
      <c r="F6034">
        <v>16</v>
      </c>
      <c r="G6034">
        <v>13</v>
      </c>
      <c r="H6034">
        <v>1.2307692307692308</v>
      </c>
      <c r="I6034">
        <v>90</v>
      </c>
      <c r="J6034">
        <v>138</v>
      </c>
      <c r="K6034">
        <v>0.65217391304347827</v>
      </c>
      <c r="L6034">
        <v>92</v>
      </c>
      <c r="M6034">
        <v>1.5</v>
      </c>
      <c r="N6034">
        <v>77</v>
      </c>
      <c r="P6034">
        <v>4</v>
      </c>
      <c r="Q6034">
        <v>8</v>
      </c>
      <c r="R6034">
        <v>0.5</v>
      </c>
      <c r="S6034">
        <v>13</v>
      </c>
    </row>
    <row r="6035" spans="1:19" x14ac:dyDescent="0.2">
      <c r="A6035" t="s">
        <v>18657</v>
      </c>
      <c r="B6035" t="s">
        <v>18658</v>
      </c>
      <c r="C6035" t="s">
        <v>215</v>
      </c>
      <c r="D6035" t="s">
        <v>1002</v>
      </c>
      <c r="E6035" s="23">
        <v>42736</v>
      </c>
      <c r="F6035">
        <v>6</v>
      </c>
      <c r="G6035">
        <v>7</v>
      </c>
      <c r="H6035">
        <v>0.8571428571428571</v>
      </c>
      <c r="I6035">
        <v>31</v>
      </c>
      <c r="J6035">
        <v>38</v>
      </c>
      <c r="K6035">
        <v>0.81578947368421051</v>
      </c>
      <c r="L6035">
        <v>47</v>
      </c>
      <c r="M6035">
        <v>0.80851063829787229</v>
      </c>
      <c r="N6035">
        <v>23</v>
      </c>
      <c r="O6035">
        <v>1.1000000000000001</v>
      </c>
      <c r="P6035">
        <v>3</v>
      </c>
      <c r="Q6035">
        <v>6</v>
      </c>
      <c r="R6035">
        <v>0.5</v>
      </c>
      <c r="S6035">
        <v>8</v>
      </c>
    </row>
    <row r="6036" spans="1:19" x14ac:dyDescent="0.2">
      <c r="A6036" t="s">
        <v>18834</v>
      </c>
      <c r="B6036" t="s">
        <v>18835</v>
      </c>
      <c r="C6036" t="s">
        <v>216</v>
      </c>
      <c r="D6036" t="s">
        <v>1002</v>
      </c>
      <c r="E6036" s="23">
        <v>42736</v>
      </c>
      <c r="F6036">
        <v>10</v>
      </c>
      <c r="G6036">
        <v>6</v>
      </c>
      <c r="H6036">
        <v>1.6666666666666667</v>
      </c>
      <c r="I6036">
        <v>59</v>
      </c>
      <c r="J6036">
        <v>100</v>
      </c>
      <c r="K6036">
        <v>0.59</v>
      </c>
      <c r="L6036">
        <v>45</v>
      </c>
      <c r="M6036">
        <v>2.2222222222222223</v>
      </c>
      <c r="N6036">
        <v>54</v>
      </c>
      <c r="P6036">
        <v>1</v>
      </c>
      <c r="Q6036">
        <v>2</v>
      </c>
      <c r="R6036">
        <v>0.5</v>
      </c>
      <c r="S6036">
        <v>5</v>
      </c>
    </row>
    <row r="6037" spans="1:19" x14ac:dyDescent="0.2">
      <c r="A6037" t="s">
        <v>19011</v>
      </c>
      <c r="B6037" t="s">
        <v>19012</v>
      </c>
      <c r="C6037" t="s">
        <v>229</v>
      </c>
      <c r="D6037" t="s">
        <v>1002</v>
      </c>
      <c r="E6037" s="23">
        <v>42736</v>
      </c>
      <c r="F6037">
        <v>1</v>
      </c>
      <c r="G6037">
        <v>1</v>
      </c>
      <c r="H6037">
        <v>1</v>
      </c>
      <c r="I6037">
        <v>6</v>
      </c>
      <c r="J6037">
        <v>5</v>
      </c>
      <c r="K6037">
        <v>1.2</v>
      </c>
      <c r="L6037">
        <v>10</v>
      </c>
      <c r="M6037">
        <v>0.5</v>
      </c>
      <c r="N6037">
        <v>6</v>
      </c>
      <c r="P6037">
        <v>0</v>
      </c>
      <c r="Q6037">
        <v>2</v>
      </c>
      <c r="R6037">
        <v>0</v>
      </c>
      <c r="S6037">
        <v>0</v>
      </c>
    </row>
    <row r="6038" spans="1:19" x14ac:dyDescent="0.2">
      <c r="A6038" t="s">
        <v>19188</v>
      </c>
      <c r="B6038" t="s">
        <v>19189</v>
      </c>
      <c r="C6038" t="s">
        <v>230</v>
      </c>
      <c r="D6038" t="s">
        <v>1000</v>
      </c>
      <c r="E6038" s="23">
        <v>42736</v>
      </c>
      <c r="F6038">
        <v>1</v>
      </c>
      <c r="G6038">
        <v>1</v>
      </c>
      <c r="H6038">
        <v>1</v>
      </c>
      <c r="I6038">
        <v>6</v>
      </c>
      <c r="J6038">
        <v>5</v>
      </c>
      <c r="K6038">
        <v>1.2</v>
      </c>
      <c r="L6038">
        <v>10</v>
      </c>
      <c r="M6038">
        <v>0.5</v>
      </c>
      <c r="N6038">
        <v>6</v>
      </c>
      <c r="P6038">
        <v>0</v>
      </c>
      <c r="Q6038">
        <v>2</v>
      </c>
      <c r="R6038">
        <v>0</v>
      </c>
      <c r="S6038">
        <v>0</v>
      </c>
    </row>
    <row r="6039" spans="1:19" x14ac:dyDescent="0.2">
      <c r="A6039" t="s">
        <v>19367</v>
      </c>
      <c r="B6039" t="s">
        <v>19368</v>
      </c>
      <c r="C6039" t="s">
        <v>234</v>
      </c>
      <c r="D6039" t="s">
        <v>1000</v>
      </c>
      <c r="E6039" s="23">
        <v>42736</v>
      </c>
      <c r="F6039">
        <v>4</v>
      </c>
      <c r="G6039">
        <v>6</v>
      </c>
      <c r="H6039">
        <v>0.66666666666666663</v>
      </c>
      <c r="I6039">
        <v>78</v>
      </c>
      <c r="J6039">
        <v>40</v>
      </c>
      <c r="K6039">
        <v>1.95</v>
      </c>
      <c r="L6039">
        <v>50</v>
      </c>
      <c r="M6039">
        <v>0.8</v>
      </c>
      <c r="N6039">
        <v>74</v>
      </c>
      <c r="P6039">
        <v>0</v>
      </c>
      <c r="Q6039">
        <v>0</v>
      </c>
      <c r="R6039" t="e">
        <v>#DIV/0!</v>
      </c>
      <c r="S6039">
        <v>4</v>
      </c>
    </row>
    <row r="6040" spans="1:19" x14ac:dyDescent="0.2">
      <c r="A6040" t="s">
        <v>19546</v>
      </c>
      <c r="B6040" t="s">
        <v>19547</v>
      </c>
      <c r="C6040" t="s">
        <v>233</v>
      </c>
      <c r="D6040" t="s">
        <v>1002</v>
      </c>
      <c r="E6040" s="23">
        <v>42736</v>
      </c>
      <c r="F6040">
        <v>4</v>
      </c>
      <c r="G6040">
        <v>6</v>
      </c>
      <c r="H6040">
        <v>0.66666666666666663</v>
      </c>
      <c r="I6040">
        <v>78</v>
      </c>
      <c r="J6040">
        <v>40</v>
      </c>
      <c r="K6040">
        <v>1.95</v>
      </c>
      <c r="L6040">
        <v>50</v>
      </c>
      <c r="M6040">
        <v>0.8</v>
      </c>
      <c r="N6040">
        <v>74</v>
      </c>
      <c r="P6040">
        <v>0</v>
      </c>
      <c r="Q6040">
        <v>0</v>
      </c>
      <c r="R6040" t="e">
        <v>#DIV/0!</v>
      </c>
      <c r="S6040">
        <v>4</v>
      </c>
    </row>
    <row r="6041" spans="1:19" x14ac:dyDescent="0.2">
      <c r="A6041" t="s">
        <v>19644</v>
      </c>
      <c r="B6041" t="s">
        <v>19645</v>
      </c>
      <c r="C6041" t="s">
        <v>342</v>
      </c>
      <c r="D6041" t="s">
        <v>1000</v>
      </c>
      <c r="E6041" s="23">
        <v>42736</v>
      </c>
      <c r="F6041">
        <v>4</v>
      </c>
      <c r="G6041">
        <v>4</v>
      </c>
      <c r="H6041">
        <v>1</v>
      </c>
      <c r="I6041">
        <v>20</v>
      </c>
      <c r="J6041">
        <v>40</v>
      </c>
      <c r="K6041">
        <v>0.5</v>
      </c>
      <c r="L6041">
        <v>40</v>
      </c>
      <c r="M6041">
        <v>1</v>
      </c>
      <c r="N6041">
        <v>19</v>
      </c>
      <c r="P6041">
        <v>4</v>
      </c>
      <c r="Q6041">
        <v>4</v>
      </c>
      <c r="R6041">
        <v>1</v>
      </c>
      <c r="S6041">
        <v>1</v>
      </c>
    </row>
    <row r="6042" spans="1:19" x14ac:dyDescent="0.2">
      <c r="A6042" t="s">
        <v>19744</v>
      </c>
      <c r="B6042" t="s">
        <v>19745</v>
      </c>
      <c r="C6042" t="s">
        <v>340</v>
      </c>
      <c r="D6042" t="s">
        <v>1002</v>
      </c>
      <c r="E6042" s="23">
        <v>42736</v>
      </c>
      <c r="F6042">
        <v>4</v>
      </c>
      <c r="G6042">
        <v>4</v>
      </c>
      <c r="H6042">
        <v>1</v>
      </c>
      <c r="I6042">
        <v>20</v>
      </c>
      <c r="J6042">
        <v>40</v>
      </c>
      <c r="K6042">
        <v>0.5</v>
      </c>
      <c r="L6042">
        <v>40</v>
      </c>
      <c r="M6042">
        <v>1</v>
      </c>
      <c r="N6042">
        <v>19</v>
      </c>
      <c r="P6042">
        <v>4</v>
      </c>
      <c r="Q6042">
        <v>4</v>
      </c>
      <c r="R6042">
        <v>1</v>
      </c>
      <c r="S6042">
        <v>1</v>
      </c>
    </row>
    <row r="6043" spans="1:19" x14ac:dyDescent="0.2">
      <c r="A6043" t="s">
        <v>19921</v>
      </c>
      <c r="B6043" t="s">
        <v>19922</v>
      </c>
      <c r="C6043" t="s">
        <v>220</v>
      </c>
      <c r="D6043" t="s">
        <v>1000</v>
      </c>
      <c r="E6043" s="23">
        <v>42736</v>
      </c>
      <c r="F6043">
        <v>8</v>
      </c>
      <c r="G6043">
        <v>16</v>
      </c>
      <c r="H6043">
        <v>0.5</v>
      </c>
      <c r="I6043">
        <v>23</v>
      </c>
      <c r="J6043">
        <v>24</v>
      </c>
      <c r="K6043">
        <v>0.95833333333333337</v>
      </c>
      <c r="L6043">
        <v>48</v>
      </c>
      <c r="M6043">
        <v>0.5</v>
      </c>
      <c r="N6043">
        <v>13</v>
      </c>
      <c r="P6043">
        <v>1</v>
      </c>
      <c r="Q6043">
        <v>2</v>
      </c>
      <c r="R6043">
        <v>0.5</v>
      </c>
      <c r="S6043">
        <v>10</v>
      </c>
    </row>
    <row r="6044" spans="1:19" x14ac:dyDescent="0.2">
      <c r="A6044" t="s">
        <v>20100</v>
      </c>
      <c r="B6044" t="s">
        <v>20101</v>
      </c>
      <c r="C6044" t="s">
        <v>221</v>
      </c>
      <c r="D6044" t="s">
        <v>1002</v>
      </c>
      <c r="E6044" s="23">
        <v>42736</v>
      </c>
      <c r="F6044">
        <v>6</v>
      </c>
      <c r="G6044">
        <v>12</v>
      </c>
      <c r="H6044">
        <v>0.5</v>
      </c>
      <c r="I6044">
        <v>19</v>
      </c>
      <c r="J6044">
        <v>20</v>
      </c>
      <c r="K6044">
        <v>0.95</v>
      </c>
      <c r="L6044">
        <v>40</v>
      </c>
      <c r="M6044">
        <v>0.5</v>
      </c>
      <c r="N6044">
        <v>10</v>
      </c>
      <c r="O6044">
        <v>0.73</v>
      </c>
      <c r="P6044">
        <v>1</v>
      </c>
      <c r="Q6044">
        <v>2</v>
      </c>
      <c r="R6044">
        <v>0.5</v>
      </c>
      <c r="S6044">
        <v>9</v>
      </c>
    </row>
    <row r="6045" spans="1:19" x14ac:dyDescent="0.2">
      <c r="A6045" t="s">
        <v>20277</v>
      </c>
      <c r="B6045" t="s">
        <v>20278</v>
      </c>
      <c r="C6045" t="s">
        <v>222</v>
      </c>
      <c r="D6045" t="s">
        <v>1002</v>
      </c>
      <c r="E6045" s="23">
        <v>42736</v>
      </c>
      <c r="F6045">
        <v>2</v>
      </c>
      <c r="G6045">
        <v>4</v>
      </c>
      <c r="H6045">
        <v>0.5</v>
      </c>
      <c r="I6045">
        <v>4</v>
      </c>
      <c r="J6045">
        <v>4</v>
      </c>
      <c r="K6045">
        <v>1</v>
      </c>
      <c r="L6045">
        <v>8</v>
      </c>
      <c r="M6045">
        <v>0.5</v>
      </c>
      <c r="N6045">
        <v>3</v>
      </c>
      <c r="O6045">
        <v>0.82</v>
      </c>
      <c r="P6045">
        <v>0</v>
      </c>
      <c r="Q6045">
        <v>0</v>
      </c>
      <c r="R6045" t="e">
        <v>#DIV/0!</v>
      </c>
      <c r="S6045">
        <v>1</v>
      </c>
    </row>
    <row r="6046" spans="1:19" x14ac:dyDescent="0.2">
      <c r="A6046" t="s">
        <v>20454</v>
      </c>
      <c r="B6046" t="s">
        <v>20455</v>
      </c>
      <c r="C6046" t="s">
        <v>211</v>
      </c>
      <c r="D6046" t="s">
        <v>1002</v>
      </c>
      <c r="E6046" s="23">
        <v>42736</v>
      </c>
      <c r="F6046">
        <v>2</v>
      </c>
      <c r="G6046">
        <v>2</v>
      </c>
      <c r="H6046">
        <v>1</v>
      </c>
      <c r="I6046">
        <v>25</v>
      </c>
      <c r="J6046">
        <v>30</v>
      </c>
      <c r="K6046">
        <v>0.83333333333333337</v>
      </c>
      <c r="L6046">
        <v>30</v>
      </c>
      <c r="M6046">
        <v>1</v>
      </c>
      <c r="N6046">
        <v>14</v>
      </c>
      <c r="P6046">
        <v>0</v>
      </c>
      <c r="Q6046">
        <v>8</v>
      </c>
      <c r="R6046">
        <v>0</v>
      </c>
      <c r="S6046">
        <v>11</v>
      </c>
    </row>
    <row r="6047" spans="1:19" x14ac:dyDescent="0.2">
      <c r="A6047" t="s">
        <v>20631</v>
      </c>
      <c r="B6047" t="s">
        <v>20632</v>
      </c>
      <c r="C6047" t="s">
        <v>207</v>
      </c>
      <c r="D6047" t="s">
        <v>1000</v>
      </c>
      <c r="E6047" s="23">
        <v>42736</v>
      </c>
      <c r="F6047">
        <v>9</v>
      </c>
      <c r="G6047">
        <v>9</v>
      </c>
      <c r="H6047">
        <v>1</v>
      </c>
      <c r="I6047">
        <v>58</v>
      </c>
      <c r="J6047">
        <v>65</v>
      </c>
      <c r="K6047">
        <v>0.89230769230769236</v>
      </c>
      <c r="L6047">
        <v>80</v>
      </c>
      <c r="M6047">
        <v>0.8125</v>
      </c>
      <c r="N6047">
        <v>40</v>
      </c>
      <c r="P6047">
        <v>2</v>
      </c>
      <c r="Q6047">
        <v>11</v>
      </c>
      <c r="R6047">
        <v>0.18181818181818182</v>
      </c>
      <c r="S6047">
        <v>18</v>
      </c>
    </row>
    <row r="6048" spans="1:19" x14ac:dyDescent="0.2">
      <c r="A6048" t="s">
        <v>20875</v>
      </c>
      <c r="B6048" t="s">
        <v>20876</v>
      </c>
      <c r="C6048" t="s">
        <v>210</v>
      </c>
      <c r="D6048" t="s">
        <v>1002</v>
      </c>
      <c r="E6048" s="23">
        <v>42736</v>
      </c>
      <c r="F6048">
        <v>2</v>
      </c>
      <c r="G6048">
        <v>3</v>
      </c>
      <c r="H6048">
        <v>0.66666666666666663</v>
      </c>
      <c r="I6048">
        <v>14</v>
      </c>
      <c r="J6048">
        <v>14</v>
      </c>
      <c r="K6048">
        <v>1</v>
      </c>
      <c r="L6048">
        <v>30</v>
      </c>
      <c r="M6048">
        <v>0.46666666666666667</v>
      </c>
      <c r="N6048">
        <v>10</v>
      </c>
      <c r="O6048">
        <v>1.1299999999999999</v>
      </c>
      <c r="P6048">
        <v>0</v>
      </c>
      <c r="Q6048">
        <v>1</v>
      </c>
      <c r="R6048">
        <v>0</v>
      </c>
      <c r="S6048">
        <v>4</v>
      </c>
    </row>
    <row r="6049" spans="1:19" x14ac:dyDescent="0.2">
      <c r="A6049" t="s">
        <v>21052</v>
      </c>
      <c r="B6049" t="s">
        <v>21053</v>
      </c>
      <c r="C6049" t="s">
        <v>208</v>
      </c>
      <c r="D6049" t="s">
        <v>1002</v>
      </c>
      <c r="E6049" s="23">
        <v>42736</v>
      </c>
      <c r="F6049">
        <v>3</v>
      </c>
      <c r="G6049">
        <v>2</v>
      </c>
      <c r="H6049">
        <v>1.5</v>
      </c>
      <c r="I6049">
        <v>8</v>
      </c>
      <c r="J6049">
        <v>15</v>
      </c>
      <c r="K6049">
        <v>0.53333333333333333</v>
      </c>
      <c r="L6049">
        <v>10</v>
      </c>
      <c r="M6049">
        <v>1.5</v>
      </c>
      <c r="N6049">
        <v>8</v>
      </c>
      <c r="P6049">
        <v>2</v>
      </c>
      <c r="Q6049">
        <v>2</v>
      </c>
      <c r="R6049">
        <v>1</v>
      </c>
      <c r="S6049">
        <v>0</v>
      </c>
    </row>
    <row r="6050" spans="1:19" x14ac:dyDescent="0.2">
      <c r="A6050" t="s">
        <v>21128</v>
      </c>
      <c r="B6050" t="s">
        <v>21129</v>
      </c>
      <c r="C6050" t="s">
        <v>354</v>
      </c>
      <c r="D6050" t="s">
        <v>1002</v>
      </c>
      <c r="E6050" s="23">
        <v>42736</v>
      </c>
      <c r="F6050">
        <v>2</v>
      </c>
      <c r="G6050">
        <v>2</v>
      </c>
      <c r="H6050">
        <v>1</v>
      </c>
      <c r="I6050">
        <v>10</v>
      </c>
      <c r="J6050">
        <v>6</v>
      </c>
      <c r="K6050">
        <v>1.6666666666666667</v>
      </c>
      <c r="L6050">
        <v>10</v>
      </c>
      <c r="M6050">
        <v>0.6</v>
      </c>
      <c r="N6050">
        <v>7</v>
      </c>
      <c r="P6050">
        <v>0</v>
      </c>
      <c r="Q6050">
        <v>1</v>
      </c>
      <c r="R6050">
        <v>0</v>
      </c>
      <c r="S6050">
        <v>3</v>
      </c>
    </row>
    <row r="6051" spans="1:19" x14ac:dyDescent="0.2">
      <c r="A6051" t="s">
        <v>21307</v>
      </c>
      <c r="B6051" t="s">
        <v>21308</v>
      </c>
      <c r="C6051" t="s">
        <v>213</v>
      </c>
      <c r="D6051" t="s">
        <v>1002</v>
      </c>
      <c r="E6051" s="23">
        <v>42736</v>
      </c>
      <c r="F6051">
        <v>2</v>
      </c>
      <c r="G6051">
        <v>3</v>
      </c>
      <c r="H6051">
        <v>0.66666666666666663</v>
      </c>
      <c r="I6051">
        <v>17</v>
      </c>
      <c r="J6051">
        <v>18</v>
      </c>
      <c r="K6051">
        <v>0.94444444444444442</v>
      </c>
      <c r="L6051">
        <v>30</v>
      </c>
      <c r="M6051">
        <v>0.6</v>
      </c>
      <c r="N6051">
        <v>12</v>
      </c>
      <c r="P6051">
        <v>4</v>
      </c>
      <c r="Q6051">
        <v>5</v>
      </c>
      <c r="R6051">
        <v>0.8</v>
      </c>
      <c r="S6051">
        <v>5</v>
      </c>
    </row>
    <row r="6052" spans="1:19" x14ac:dyDescent="0.2">
      <c r="A6052" t="s">
        <v>21549</v>
      </c>
      <c r="B6052" t="s">
        <v>21550</v>
      </c>
      <c r="C6052" t="s">
        <v>212</v>
      </c>
      <c r="D6052" t="s">
        <v>1000</v>
      </c>
      <c r="E6052" s="23">
        <v>42736</v>
      </c>
      <c r="F6052">
        <v>2</v>
      </c>
      <c r="G6052">
        <v>3</v>
      </c>
      <c r="H6052">
        <v>0.66666666666666663</v>
      </c>
      <c r="I6052">
        <v>17</v>
      </c>
      <c r="J6052">
        <v>18</v>
      </c>
      <c r="K6052">
        <v>0.94444444444444442</v>
      </c>
      <c r="L6052">
        <v>30</v>
      </c>
      <c r="M6052">
        <v>0.6</v>
      </c>
      <c r="N6052">
        <v>12</v>
      </c>
      <c r="P6052">
        <v>4</v>
      </c>
      <c r="Q6052">
        <v>5</v>
      </c>
      <c r="R6052">
        <v>0.8</v>
      </c>
      <c r="S6052">
        <v>5</v>
      </c>
    </row>
    <row r="6053" spans="1:19" x14ac:dyDescent="0.2">
      <c r="A6053" t="s">
        <v>21758</v>
      </c>
      <c r="B6053" t="s">
        <v>21759</v>
      </c>
      <c r="C6053" t="s">
        <v>217</v>
      </c>
      <c r="D6053" t="s">
        <v>1000</v>
      </c>
      <c r="E6053" s="23">
        <v>42736</v>
      </c>
      <c r="F6053">
        <v>0</v>
      </c>
      <c r="G6053">
        <v>0</v>
      </c>
      <c r="H6053" t="e">
        <v>#DIV/0!</v>
      </c>
      <c r="I6053">
        <v>0</v>
      </c>
      <c r="J6053">
        <v>0</v>
      </c>
      <c r="K6053" t="e">
        <v>#DIV/0!</v>
      </c>
      <c r="L6053">
        <v>0</v>
      </c>
      <c r="M6053" t="e">
        <v>#DIV/0!</v>
      </c>
      <c r="N6053">
        <v>0</v>
      </c>
      <c r="P6053">
        <v>0</v>
      </c>
      <c r="Q6053">
        <v>0</v>
      </c>
      <c r="R6053" t="e">
        <v>#DIV/0!</v>
      </c>
      <c r="S6053">
        <v>0</v>
      </c>
    </row>
    <row r="6054" spans="1:19" x14ac:dyDescent="0.2">
      <c r="A6054" t="s">
        <v>22002</v>
      </c>
      <c r="B6054" t="s">
        <v>22003</v>
      </c>
      <c r="C6054" t="s">
        <v>218</v>
      </c>
      <c r="D6054" t="s">
        <v>1002</v>
      </c>
      <c r="E6054" s="23">
        <v>42736</v>
      </c>
      <c r="F6054">
        <v>0</v>
      </c>
      <c r="G6054">
        <v>0</v>
      </c>
      <c r="H6054" t="e">
        <v>#DIV/0!</v>
      </c>
      <c r="I6054">
        <v>0</v>
      </c>
      <c r="J6054">
        <v>0</v>
      </c>
      <c r="K6054" t="e">
        <v>#DIV/0!</v>
      </c>
      <c r="L6054">
        <v>0</v>
      </c>
      <c r="M6054" t="e">
        <v>#DIV/0!</v>
      </c>
      <c r="N6054">
        <v>0</v>
      </c>
      <c r="P6054">
        <v>0</v>
      </c>
      <c r="Q6054">
        <v>0</v>
      </c>
      <c r="R6054" t="e">
        <v>#DIV/0!</v>
      </c>
      <c r="S6054">
        <v>0</v>
      </c>
    </row>
    <row r="6055" spans="1:19" x14ac:dyDescent="0.2">
      <c r="A6055" t="s">
        <v>22179</v>
      </c>
      <c r="B6055" t="s">
        <v>22180</v>
      </c>
      <c r="C6055" t="s">
        <v>219</v>
      </c>
      <c r="D6055" t="s">
        <v>1002</v>
      </c>
      <c r="E6055" s="23">
        <v>42736</v>
      </c>
      <c r="F6055">
        <v>0</v>
      </c>
      <c r="G6055">
        <v>0</v>
      </c>
      <c r="H6055" t="e">
        <v>#DIV/0!</v>
      </c>
      <c r="I6055">
        <v>0</v>
      </c>
      <c r="J6055">
        <v>0</v>
      </c>
      <c r="K6055" t="e">
        <v>#DIV/0!</v>
      </c>
      <c r="L6055">
        <v>0</v>
      </c>
      <c r="M6055" t="e">
        <v>#DIV/0!</v>
      </c>
      <c r="N6055">
        <v>0</v>
      </c>
      <c r="P6055">
        <v>0</v>
      </c>
      <c r="Q6055">
        <v>0</v>
      </c>
      <c r="R6055" t="e">
        <v>#DIV/0!</v>
      </c>
      <c r="S6055">
        <v>0</v>
      </c>
    </row>
    <row r="6056" spans="1:19" x14ac:dyDescent="0.2">
      <c r="A6056" t="s">
        <v>11096</v>
      </c>
      <c r="B6056" t="s">
        <v>11097</v>
      </c>
      <c r="C6056" t="s">
        <v>228</v>
      </c>
      <c r="D6056" t="s">
        <v>1000</v>
      </c>
      <c r="E6056" s="23">
        <v>42767</v>
      </c>
      <c r="F6056">
        <v>1</v>
      </c>
      <c r="G6056">
        <v>1</v>
      </c>
      <c r="H6056">
        <v>1</v>
      </c>
      <c r="I6056">
        <v>8</v>
      </c>
      <c r="J6056">
        <v>5</v>
      </c>
      <c r="K6056">
        <v>1.6</v>
      </c>
      <c r="L6056">
        <v>5</v>
      </c>
      <c r="M6056">
        <v>1</v>
      </c>
      <c r="N6056">
        <v>6</v>
      </c>
      <c r="P6056">
        <v>0</v>
      </c>
      <c r="Q6056">
        <v>3</v>
      </c>
      <c r="R6056">
        <v>0</v>
      </c>
      <c r="S6056">
        <v>2</v>
      </c>
    </row>
    <row r="6057" spans="1:19" x14ac:dyDescent="0.2">
      <c r="A6057" t="s">
        <v>9349</v>
      </c>
      <c r="B6057" t="s">
        <v>9350</v>
      </c>
      <c r="C6057" t="s">
        <v>211</v>
      </c>
      <c r="D6057" t="s">
        <v>1000</v>
      </c>
      <c r="E6057" s="23">
        <v>42767</v>
      </c>
      <c r="F6057">
        <v>2</v>
      </c>
      <c r="G6057">
        <v>2</v>
      </c>
      <c r="H6057">
        <v>1</v>
      </c>
      <c r="I6057">
        <v>30</v>
      </c>
      <c r="J6057">
        <v>30</v>
      </c>
      <c r="K6057">
        <v>1</v>
      </c>
      <c r="L6057">
        <v>30</v>
      </c>
      <c r="M6057">
        <v>1</v>
      </c>
      <c r="N6057">
        <v>18</v>
      </c>
      <c r="P6057">
        <v>0</v>
      </c>
      <c r="Q6057">
        <v>6</v>
      </c>
      <c r="R6057">
        <v>0</v>
      </c>
      <c r="S6057">
        <v>12</v>
      </c>
    </row>
    <row r="6058" spans="1:19" x14ac:dyDescent="0.2">
      <c r="A6058" t="s">
        <v>8510</v>
      </c>
      <c r="B6058" t="s">
        <v>8511</v>
      </c>
      <c r="C6058" t="s">
        <v>213</v>
      </c>
      <c r="D6058" t="s">
        <v>1000</v>
      </c>
      <c r="E6058" s="23">
        <v>42767</v>
      </c>
      <c r="F6058">
        <v>2</v>
      </c>
      <c r="G6058">
        <v>3</v>
      </c>
      <c r="H6058">
        <v>0.66666666666666663</v>
      </c>
      <c r="I6058">
        <v>17</v>
      </c>
      <c r="J6058">
        <v>18</v>
      </c>
      <c r="K6058">
        <v>0.94444444444444442</v>
      </c>
      <c r="L6058">
        <v>30</v>
      </c>
      <c r="M6058">
        <v>0.6</v>
      </c>
      <c r="N6058">
        <v>15</v>
      </c>
      <c r="P6058">
        <v>1</v>
      </c>
      <c r="Q6058">
        <v>2</v>
      </c>
      <c r="R6058">
        <v>0.5</v>
      </c>
      <c r="S6058">
        <v>2</v>
      </c>
    </row>
    <row r="6059" spans="1:19" x14ac:dyDescent="0.2">
      <c r="A6059" t="s">
        <v>5086</v>
      </c>
      <c r="B6059" t="s">
        <v>5087</v>
      </c>
      <c r="C6059" t="s">
        <v>229</v>
      </c>
      <c r="D6059" t="s">
        <v>1000</v>
      </c>
      <c r="E6059" s="23">
        <v>42767</v>
      </c>
      <c r="F6059">
        <v>1</v>
      </c>
      <c r="G6059">
        <v>1</v>
      </c>
      <c r="H6059">
        <v>1</v>
      </c>
      <c r="I6059">
        <v>4</v>
      </c>
      <c r="J6059">
        <v>5</v>
      </c>
      <c r="K6059">
        <v>0.8</v>
      </c>
      <c r="L6059">
        <v>10</v>
      </c>
      <c r="M6059">
        <v>0.5</v>
      </c>
      <c r="N6059">
        <v>4</v>
      </c>
      <c r="P6059">
        <v>0</v>
      </c>
      <c r="Q6059">
        <v>2</v>
      </c>
      <c r="R6059">
        <v>0</v>
      </c>
      <c r="S6059">
        <v>0</v>
      </c>
    </row>
    <row r="6060" spans="1:19" x14ac:dyDescent="0.2">
      <c r="A6060" t="s">
        <v>13232</v>
      </c>
      <c r="B6060" t="s">
        <v>13144</v>
      </c>
      <c r="C6060" t="s">
        <v>1051</v>
      </c>
      <c r="D6060" t="s">
        <v>1002</v>
      </c>
      <c r="E6060" s="23">
        <v>42767</v>
      </c>
      <c r="F6060">
        <v>0</v>
      </c>
      <c r="G6060">
        <v>0</v>
      </c>
      <c r="H6060" t="e">
        <v>#DIV/0!</v>
      </c>
      <c r="I6060">
        <v>0</v>
      </c>
      <c r="J6060">
        <v>0</v>
      </c>
      <c r="K6060" t="e">
        <v>#DIV/0!</v>
      </c>
      <c r="L6060">
        <v>0</v>
      </c>
      <c r="M6060" t="e">
        <v>#DIV/0!</v>
      </c>
      <c r="N6060">
        <v>0</v>
      </c>
      <c r="P6060">
        <v>0</v>
      </c>
      <c r="Q6060">
        <v>0</v>
      </c>
      <c r="R6060" t="e">
        <v>#DIV/0!</v>
      </c>
      <c r="S6060">
        <v>0</v>
      </c>
    </row>
    <row r="6061" spans="1:19" x14ac:dyDescent="0.2">
      <c r="A6061" t="s">
        <v>5710</v>
      </c>
      <c r="B6061" t="s">
        <v>5711</v>
      </c>
      <c r="C6061" t="s">
        <v>1047</v>
      </c>
      <c r="D6061" t="s">
        <v>1000</v>
      </c>
      <c r="E6061" s="23">
        <v>42767</v>
      </c>
      <c r="F6061">
        <v>6</v>
      </c>
      <c r="G6061">
        <v>6</v>
      </c>
      <c r="H6061">
        <v>1</v>
      </c>
      <c r="I6061">
        <v>25</v>
      </c>
      <c r="J6061">
        <v>30</v>
      </c>
      <c r="K6061">
        <v>0.83333333333333337</v>
      </c>
      <c r="L6061">
        <v>32</v>
      </c>
      <c r="M6061">
        <v>0.9375</v>
      </c>
      <c r="N6061">
        <v>23</v>
      </c>
      <c r="P6061">
        <v>0</v>
      </c>
      <c r="Q6061">
        <v>0</v>
      </c>
      <c r="R6061" t="e">
        <v>#DIV/0!</v>
      </c>
      <c r="S6061">
        <v>2</v>
      </c>
    </row>
    <row r="6062" spans="1:19" x14ac:dyDescent="0.2">
      <c r="A6062" t="s">
        <v>10587</v>
      </c>
      <c r="B6062" t="s">
        <v>10588</v>
      </c>
      <c r="C6062" t="s">
        <v>205</v>
      </c>
      <c r="D6062" t="s">
        <v>1000</v>
      </c>
      <c r="E6062" s="23">
        <v>42767</v>
      </c>
      <c r="F6062">
        <v>2</v>
      </c>
      <c r="G6062">
        <v>3</v>
      </c>
      <c r="H6062">
        <v>0.66666666666666663</v>
      </c>
      <c r="I6062">
        <v>9</v>
      </c>
      <c r="J6062">
        <v>14</v>
      </c>
      <c r="K6062">
        <v>0.6428571428571429</v>
      </c>
      <c r="L6062">
        <v>20</v>
      </c>
      <c r="M6062">
        <v>0.7</v>
      </c>
      <c r="N6062">
        <v>7</v>
      </c>
      <c r="O6062">
        <v>0.87</v>
      </c>
      <c r="P6062">
        <v>0</v>
      </c>
      <c r="Q6062">
        <v>1</v>
      </c>
      <c r="R6062">
        <v>0</v>
      </c>
      <c r="S6062">
        <v>2</v>
      </c>
    </row>
    <row r="6063" spans="1:19" x14ac:dyDescent="0.2">
      <c r="A6063" t="s">
        <v>8934</v>
      </c>
      <c r="B6063" t="s">
        <v>8935</v>
      </c>
      <c r="C6063" t="s">
        <v>210</v>
      </c>
      <c r="D6063" t="s">
        <v>1000</v>
      </c>
      <c r="E6063" s="23">
        <v>42767</v>
      </c>
      <c r="F6063">
        <v>3</v>
      </c>
      <c r="G6063">
        <v>3</v>
      </c>
      <c r="H6063">
        <v>1</v>
      </c>
      <c r="I6063">
        <v>16</v>
      </c>
      <c r="J6063">
        <v>21</v>
      </c>
      <c r="K6063">
        <v>0.76190476190476186</v>
      </c>
      <c r="L6063">
        <v>30</v>
      </c>
      <c r="M6063">
        <v>0.7</v>
      </c>
      <c r="N6063">
        <v>12</v>
      </c>
      <c r="O6063">
        <v>1</v>
      </c>
      <c r="P6063">
        <v>3</v>
      </c>
      <c r="Q6063">
        <v>3</v>
      </c>
      <c r="R6063">
        <v>1</v>
      </c>
      <c r="S6063">
        <v>4</v>
      </c>
    </row>
    <row r="6064" spans="1:19" x14ac:dyDescent="0.2">
      <c r="A6064" t="s">
        <v>6129</v>
      </c>
      <c r="B6064" t="s">
        <v>6130</v>
      </c>
      <c r="C6064" t="s">
        <v>215</v>
      </c>
      <c r="D6064" t="s">
        <v>1000</v>
      </c>
      <c r="E6064" s="23">
        <v>42767</v>
      </c>
      <c r="F6064">
        <v>6</v>
      </c>
      <c r="G6064">
        <v>7</v>
      </c>
      <c r="H6064">
        <v>0.8571428571428571</v>
      </c>
      <c r="I6064">
        <v>35</v>
      </c>
      <c r="J6064">
        <v>38</v>
      </c>
      <c r="K6064">
        <v>0.92105263157894735</v>
      </c>
      <c r="L6064">
        <v>47</v>
      </c>
      <c r="M6064">
        <v>0.80851063829787229</v>
      </c>
      <c r="N6064">
        <v>28</v>
      </c>
      <c r="O6064">
        <v>1.1200000000000001</v>
      </c>
      <c r="P6064">
        <v>4</v>
      </c>
      <c r="Q6064">
        <v>6</v>
      </c>
      <c r="R6064">
        <v>0.66666666666666663</v>
      </c>
      <c r="S6064">
        <v>7</v>
      </c>
    </row>
    <row r="6065" spans="1:19" x14ac:dyDescent="0.2">
      <c r="A6065" t="s">
        <v>3429</v>
      </c>
      <c r="B6065" t="s">
        <v>3430</v>
      </c>
      <c r="C6065" t="s">
        <v>221</v>
      </c>
      <c r="D6065" t="s">
        <v>1000</v>
      </c>
      <c r="E6065" s="23">
        <v>42767</v>
      </c>
      <c r="F6065">
        <v>6</v>
      </c>
      <c r="G6065">
        <v>12</v>
      </c>
      <c r="H6065">
        <v>0.5</v>
      </c>
      <c r="I6065">
        <v>21</v>
      </c>
      <c r="J6065">
        <v>18</v>
      </c>
      <c r="K6065">
        <v>1.1666666666666667</v>
      </c>
      <c r="L6065">
        <v>40</v>
      </c>
      <c r="M6065">
        <v>0.45</v>
      </c>
      <c r="N6065">
        <v>18</v>
      </c>
      <c r="O6065">
        <v>0.73</v>
      </c>
      <c r="P6065">
        <v>2</v>
      </c>
      <c r="Q6065">
        <v>6</v>
      </c>
      <c r="R6065">
        <v>0.33333333333333331</v>
      </c>
      <c r="S6065">
        <v>3</v>
      </c>
    </row>
    <row r="6066" spans="1:19" x14ac:dyDescent="0.2">
      <c r="A6066" t="s">
        <v>3254</v>
      </c>
      <c r="B6066" t="s">
        <v>3255</v>
      </c>
      <c r="C6066" t="s">
        <v>222</v>
      </c>
      <c r="D6066" t="s">
        <v>1000</v>
      </c>
      <c r="E6066" s="23">
        <v>42767</v>
      </c>
      <c r="F6066">
        <v>3</v>
      </c>
      <c r="G6066">
        <v>4</v>
      </c>
      <c r="H6066">
        <v>0.75</v>
      </c>
      <c r="I6066">
        <v>2</v>
      </c>
      <c r="J6066">
        <v>6</v>
      </c>
      <c r="K6066">
        <v>0.33333333333333331</v>
      </c>
      <c r="L6066">
        <v>8</v>
      </c>
      <c r="M6066">
        <v>0.75</v>
      </c>
      <c r="N6066">
        <v>2</v>
      </c>
      <c r="O6066">
        <v>0.82</v>
      </c>
      <c r="P6066">
        <v>0</v>
      </c>
      <c r="Q6066">
        <v>0</v>
      </c>
      <c r="R6066" t="e">
        <v>#DIV/0!</v>
      </c>
      <c r="S6066">
        <v>0</v>
      </c>
    </row>
    <row r="6067" spans="1:19" x14ac:dyDescent="0.2">
      <c r="A6067" t="s">
        <v>7299</v>
      </c>
      <c r="B6067" t="s">
        <v>7300</v>
      </c>
      <c r="C6067" t="s">
        <v>1052</v>
      </c>
      <c r="D6067" t="s">
        <v>1000</v>
      </c>
      <c r="E6067" s="23">
        <v>42767</v>
      </c>
      <c r="F6067">
        <v>5</v>
      </c>
      <c r="G6067">
        <v>5</v>
      </c>
      <c r="H6067">
        <v>1</v>
      </c>
      <c r="I6067">
        <v>20</v>
      </c>
      <c r="J6067">
        <v>24</v>
      </c>
      <c r="K6067">
        <v>0.83333333333333337</v>
      </c>
      <c r="L6067">
        <v>34</v>
      </c>
      <c r="M6067">
        <v>0.70588235294117652</v>
      </c>
      <c r="N6067">
        <v>17</v>
      </c>
      <c r="P6067">
        <v>1</v>
      </c>
      <c r="Q6067">
        <v>4</v>
      </c>
      <c r="R6067">
        <v>0.25</v>
      </c>
      <c r="S6067">
        <v>3</v>
      </c>
    </row>
    <row r="6068" spans="1:19" x14ac:dyDescent="0.2">
      <c r="A6068" t="s">
        <v>5291</v>
      </c>
      <c r="B6068" t="s">
        <v>5292</v>
      </c>
      <c r="C6068" t="s">
        <v>1053</v>
      </c>
      <c r="D6068" t="s">
        <v>1000</v>
      </c>
      <c r="E6068" s="23">
        <v>42767</v>
      </c>
      <c r="F6068">
        <v>5</v>
      </c>
      <c r="G6068">
        <v>5</v>
      </c>
      <c r="H6068">
        <v>1</v>
      </c>
      <c r="I6068">
        <v>15</v>
      </c>
      <c r="J6068">
        <v>25</v>
      </c>
      <c r="K6068">
        <v>0.6</v>
      </c>
      <c r="L6068">
        <v>12</v>
      </c>
      <c r="M6068">
        <v>2.0833333333333335</v>
      </c>
      <c r="N6068">
        <v>13</v>
      </c>
      <c r="P6068">
        <v>0</v>
      </c>
      <c r="Q6068">
        <v>0</v>
      </c>
      <c r="R6068" t="e">
        <v>#DIV/0!</v>
      </c>
      <c r="S6068">
        <v>2</v>
      </c>
    </row>
    <row r="6069" spans="1:19" x14ac:dyDescent="0.2">
      <c r="A6069" t="s">
        <v>12290</v>
      </c>
      <c r="B6069" t="s">
        <v>12291</v>
      </c>
      <c r="C6069" t="s">
        <v>200</v>
      </c>
      <c r="D6069" t="s">
        <v>1000</v>
      </c>
      <c r="E6069" s="23">
        <v>42767</v>
      </c>
      <c r="F6069">
        <v>4</v>
      </c>
      <c r="G6069">
        <v>5</v>
      </c>
      <c r="H6069">
        <v>0.8</v>
      </c>
      <c r="I6069">
        <v>9</v>
      </c>
      <c r="J6069">
        <v>20</v>
      </c>
      <c r="K6069">
        <v>0.45</v>
      </c>
      <c r="L6069">
        <v>12</v>
      </c>
      <c r="M6069">
        <v>1.6666666666666667</v>
      </c>
      <c r="N6069">
        <v>8</v>
      </c>
      <c r="P6069">
        <v>0</v>
      </c>
      <c r="Q6069">
        <v>0</v>
      </c>
      <c r="R6069" t="e">
        <v>#DIV/0!</v>
      </c>
      <c r="S6069">
        <v>1</v>
      </c>
    </row>
    <row r="6070" spans="1:19" x14ac:dyDescent="0.2">
      <c r="A6070" t="s">
        <v>10411</v>
      </c>
      <c r="B6070" t="s">
        <v>10412</v>
      </c>
      <c r="C6070" t="s">
        <v>204</v>
      </c>
      <c r="D6070" t="s">
        <v>1000</v>
      </c>
      <c r="E6070" s="23">
        <v>42767</v>
      </c>
      <c r="F6070">
        <v>10</v>
      </c>
      <c r="G6070">
        <v>4</v>
      </c>
      <c r="H6070">
        <v>2.5</v>
      </c>
      <c r="I6070">
        <v>9</v>
      </c>
      <c r="J6070">
        <v>50</v>
      </c>
      <c r="K6070">
        <v>0.18</v>
      </c>
      <c r="L6070">
        <v>10</v>
      </c>
      <c r="M6070">
        <v>5</v>
      </c>
      <c r="N6070">
        <v>7</v>
      </c>
      <c r="P6070">
        <v>0</v>
      </c>
      <c r="Q6070">
        <v>1</v>
      </c>
      <c r="R6070">
        <v>0</v>
      </c>
      <c r="S6070">
        <v>2</v>
      </c>
    </row>
    <row r="6071" spans="1:19" x14ac:dyDescent="0.2">
      <c r="A6071" t="s">
        <v>8759</v>
      </c>
      <c r="B6071" t="s">
        <v>8760</v>
      </c>
      <c r="C6071" t="s">
        <v>208</v>
      </c>
      <c r="D6071" t="s">
        <v>1000</v>
      </c>
      <c r="E6071" s="23">
        <v>42767</v>
      </c>
      <c r="F6071">
        <v>3</v>
      </c>
      <c r="G6071">
        <v>2</v>
      </c>
      <c r="H6071">
        <v>1.5</v>
      </c>
      <c r="I6071">
        <v>12</v>
      </c>
      <c r="J6071">
        <v>15</v>
      </c>
      <c r="K6071">
        <v>0.8</v>
      </c>
      <c r="L6071">
        <v>10</v>
      </c>
      <c r="M6071">
        <v>1.5</v>
      </c>
      <c r="N6071">
        <v>8</v>
      </c>
      <c r="P6071">
        <v>0</v>
      </c>
      <c r="Q6071">
        <v>0</v>
      </c>
      <c r="R6071" t="e">
        <v>#DIV/0!</v>
      </c>
      <c r="S6071">
        <v>4</v>
      </c>
    </row>
    <row r="6072" spans="1:19" x14ac:dyDescent="0.2">
      <c r="A6072" t="s">
        <v>6553</v>
      </c>
      <c r="B6072" t="s">
        <v>6554</v>
      </c>
      <c r="C6072" t="s">
        <v>316</v>
      </c>
      <c r="D6072" t="s">
        <v>1000</v>
      </c>
      <c r="E6072" s="23">
        <v>42767</v>
      </c>
      <c r="F6072">
        <v>5</v>
      </c>
      <c r="G6072">
        <v>6</v>
      </c>
      <c r="H6072">
        <v>0.83333333333333337</v>
      </c>
      <c r="I6072">
        <v>8</v>
      </c>
      <c r="J6072">
        <v>15</v>
      </c>
      <c r="K6072">
        <v>0.53333333333333333</v>
      </c>
      <c r="L6072">
        <v>16</v>
      </c>
      <c r="M6072">
        <v>0.9375</v>
      </c>
      <c r="N6072">
        <v>6</v>
      </c>
      <c r="P6072">
        <v>0</v>
      </c>
      <c r="Q6072">
        <v>0</v>
      </c>
      <c r="R6072" t="e">
        <v>#DIV/0!</v>
      </c>
      <c r="S6072">
        <v>2</v>
      </c>
    </row>
    <row r="6073" spans="1:19" x14ac:dyDescent="0.2">
      <c r="A6073" t="s">
        <v>4146</v>
      </c>
      <c r="B6073" t="s">
        <v>4147</v>
      </c>
      <c r="C6073" t="s">
        <v>218</v>
      </c>
      <c r="D6073" t="s">
        <v>1000</v>
      </c>
      <c r="E6073" s="23">
        <v>42767</v>
      </c>
      <c r="F6073">
        <v>0</v>
      </c>
      <c r="G6073">
        <v>0</v>
      </c>
      <c r="H6073" t="e">
        <v>#DIV/0!</v>
      </c>
      <c r="I6073">
        <v>0</v>
      </c>
      <c r="J6073">
        <v>0</v>
      </c>
      <c r="K6073" t="e">
        <v>#DIV/0!</v>
      </c>
      <c r="L6073">
        <v>0</v>
      </c>
      <c r="M6073" t="e">
        <v>#DIV/0!</v>
      </c>
      <c r="N6073">
        <v>0</v>
      </c>
      <c r="P6073">
        <v>0</v>
      </c>
      <c r="Q6073">
        <v>0</v>
      </c>
      <c r="R6073" t="e">
        <v>#DIV/0!</v>
      </c>
      <c r="S6073">
        <v>0</v>
      </c>
    </row>
    <row r="6074" spans="1:19" x14ac:dyDescent="0.2">
      <c r="A6074" t="s">
        <v>12575</v>
      </c>
      <c r="B6074" t="s">
        <v>12576</v>
      </c>
      <c r="C6074" t="s">
        <v>202</v>
      </c>
      <c r="D6074" t="s">
        <v>1000</v>
      </c>
      <c r="E6074" s="23">
        <v>42767</v>
      </c>
      <c r="F6074">
        <v>9</v>
      </c>
      <c r="G6074">
        <v>9</v>
      </c>
      <c r="H6074">
        <v>1</v>
      </c>
      <c r="I6074">
        <v>134</v>
      </c>
      <c r="J6074">
        <v>90</v>
      </c>
      <c r="K6074">
        <v>1.4888888888888889</v>
      </c>
      <c r="L6074">
        <v>100</v>
      </c>
      <c r="M6074">
        <v>0.9</v>
      </c>
      <c r="N6074">
        <v>132</v>
      </c>
      <c r="P6074">
        <v>0</v>
      </c>
      <c r="Q6074">
        <v>0</v>
      </c>
      <c r="R6074" t="e">
        <v>#DIV/0!</v>
      </c>
      <c r="S6074">
        <v>2</v>
      </c>
    </row>
    <row r="6075" spans="1:19" x14ac:dyDescent="0.2">
      <c r="A6075" t="s">
        <v>12400</v>
      </c>
      <c r="B6075" t="s">
        <v>12401</v>
      </c>
      <c r="C6075" t="s">
        <v>347</v>
      </c>
      <c r="D6075" t="s">
        <v>1000</v>
      </c>
      <c r="E6075" s="23">
        <v>42767</v>
      </c>
      <c r="F6075">
        <v>2</v>
      </c>
      <c r="G6075">
        <v>5</v>
      </c>
      <c r="H6075">
        <v>0.4</v>
      </c>
      <c r="I6075">
        <v>5</v>
      </c>
      <c r="J6075">
        <v>8</v>
      </c>
      <c r="K6075">
        <v>0.625</v>
      </c>
      <c r="L6075">
        <v>25</v>
      </c>
      <c r="M6075">
        <v>0.32</v>
      </c>
      <c r="N6075">
        <v>5</v>
      </c>
      <c r="P6075">
        <v>0</v>
      </c>
      <c r="Q6075">
        <v>2</v>
      </c>
      <c r="R6075">
        <v>0</v>
      </c>
      <c r="S6075">
        <v>0</v>
      </c>
    </row>
    <row r="6076" spans="1:19" x14ac:dyDescent="0.2">
      <c r="A6076" t="s">
        <v>9740</v>
      </c>
      <c r="B6076" t="s">
        <v>9741</v>
      </c>
      <c r="C6076" t="s">
        <v>224</v>
      </c>
      <c r="D6076" t="s">
        <v>1000</v>
      </c>
      <c r="E6076" s="23">
        <v>42767</v>
      </c>
      <c r="F6076">
        <v>7</v>
      </c>
      <c r="G6076">
        <v>6</v>
      </c>
      <c r="H6076">
        <v>1.1666666666666667</v>
      </c>
      <c r="I6076">
        <v>71</v>
      </c>
      <c r="J6076">
        <v>105</v>
      </c>
      <c r="K6076">
        <v>0.67619047619047623</v>
      </c>
      <c r="L6076">
        <v>90</v>
      </c>
      <c r="M6076">
        <v>1.1666666666666667</v>
      </c>
      <c r="N6076">
        <v>70</v>
      </c>
      <c r="P6076">
        <v>0</v>
      </c>
      <c r="Q6076">
        <v>0</v>
      </c>
      <c r="R6076" t="e">
        <v>#DIV/0!</v>
      </c>
      <c r="S6076">
        <v>1</v>
      </c>
    </row>
    <row r="6077" spans="1:19" x14ac:dyDescent="0.2">
      <c r="A6077" t="s">
        <v>9441</v>
      </c>
      <c r="B6077" t="s">
        <v>9442</v>
      </c>
      <c r="C6077" t="s">
        <v>345</v>
      </c>
      <c r="D6077" t="s">
        <v>1000</v>
      </c>
      <c r="E6077" s="23">
        <v>42767</v>
      </c>
      <c r="F6077">
        <v>0</v>
      </c>
      <c r="G6077">
        <v>0</v>
      </c>
      <c r="H6077" t="e">
        <v>#DIV/0!</v>
      </c>
      <c r="I6077">
        <v>0</v>
      </c>
      <c r="J6077">
        <v>0</v>
      </c>
      <c r="K6077" t="e">
        <v>#DIV/0!</v>
      </c>
      <c r="L6077">
        <v>0</v>
      </c>
      <c r="M6077" t="e">
        <v>#DIV/0!</v>
      </c>
      <c r="N6077">
        <v>0</v>
      </c>
      <c r="P6077">
        <v>0</v>
      </c>
      <c r="Q6077">
        <v>0</v>
      </c>
      <c r="R6077" t="e">
        <v>#DIV/0!</v>
      </c>
      <c r="S6077">
        <v>0</v>
      </c>
    </row>
    <row r="6078" spans="1:19" x14ac:dyDescent="0.2">
      <c r="A6078" t="s">
        <v>7833</v>
      </c>
      <c r="B6078" t="s">
        <v>7834</v>
      </c>
      <c r="C6078" t="s">
        <v>226</v>
      </c>
      <c r="D6078" t="s">
        <v>1000</v>
      </c>
      <c r="E6078" s="23">
        <v>42767</v>
      </c>
      <c r="F6078">
        <v>4</v>
      </c>
      <c r="G6078">
        <v>7</v>
      </c>
      <c r="H6078">
        <v>0.5714285714285714</v>
      </c>
      <c r="I6078">
        <v>45</v>
      </c>
      <c r="J6078">
        <v>40</v>
      </c>
      <c r="K6078">
        <v>1.125</v>
      </c>
      <c r="L6078">
        <v>105</v>
      </c>
      <c r="M6078">
        <v>0.38095238095238093</v>
      </c>
      <c r="N6078">
        <v>45</v>
      </c>
      <c r="P6078">
        <v>0</v>
      </c>
      <c r="Q6078">
        <v>0</v>
      </c>
      <c r="R6078" t="e">
        <v>#DIV/0!</v>
      </c>
      <c r="S6078">
        <v>0</v>
      </c>
    </row>
    <row r="6079" spans="1:19" x14ac:dyDescent="0.2">
      <c r="A6079" t="s">
        <v>6903</v>
      </c>
      <c r="B6079" t="s">
        <v>6904</v>
      </c>
      <c r="C6079" t="s">
        <v>231</v>
      </c>
      <c r="D6079" t="s">
        <v>1000</v>
      </c>
      <c r="E6079" s="23">
        <v>42767</v>
      </c>
      <c r="F6079">
        <v>10</v>
      </c>
      <c r="G6079">
        <v>15</v>
      </c>
      <c r="H6079">
        <v>0.66666666666666663</v>
      </c>
      <c r="I6079">
        <v>116</v>
      </c>
      <c r="J6079">
        <v>108</v>
      </c>
      <c r="K6079">
        <v>1.0740740740740742</v>
      </c>
      <c r="L6079">
        <v>180</v>
      </c>
      <c r="M6079">
        <v>0.6</v>
      </c>
      <c r="N6079">
        <v>114</v>
      </c>
      <c r="P6079">
        <v>2</v>
      </c>
      <c r="Q6079">
        <v>5</v>
      </c>
      <c r="R6079">
        <v>0.4</v>
      </c>
      <c r="S6079">
        <v>3</v>
      </c>
    </row>
    <row r="6080" spans="1:19" x14ac:dyDescent="0.2">
      <c r="A6080" t="s">
        <v>5954</v>
      </c>
      <c r="B6080" t="s">
        <v>5955</v>
      </c>
      <c r="C6080" t="s">
        <v>216</v>
      </c>
      <c r="D6080" t="s">
        <v>1000</v>
      </c>
      <c r="E6080" s="23">
        <v>42767</v>
      </c>
      <c r="F6080">
        <v>11</v>
      </c>
      <c r="G6080">
        <v>6</v>
      </c>
      <c r="H6080">
        <v>1.8333333333333333</v>
      </c>
      <c r="I6080">
        <v>60</v>
      </c>
      <c r="J6080">
        <v>110</v>
      </c>
      <c r="K6080">
        <v>0.54545454545454541</v>
      </c>
      <c r="L6080">
        <v>45</v>
      </c>
      <c r="M6080">
        <v>2.4444444444444446</v>
      </c>
      <c r="N6080">
        <v>54</v>
      </c>
      <c r="P6080">
        <v>4</v>
      </c>
      <c r="Q6080">
        <v>5</v>
      </c>
      <c r="R6080">
        <v>0.8</v>
      </c>
      <c r="S6080">
        <v>6</v>
      </c>
    </row>
    <row r="6081" spans="1:20" x14ac:dyDescent="0.2">
      <c r="A6081" t="s">
        <v>4561</v>
      </c>
      <c r="B6081" t="s">
        <v>4562</v>
      </c>
      <c r="C6081" t="s">
        <v>233</v>
      </c>
      <c r="D6081" t="s">
        <v>1000</v>
      </c>
      <c r="E6081" s="23">
        <v>42767</v>
      </c>
      <c r="F6081">
        <v>4</v>
      </c>
      <c r="G6081">
        <v>6</v>
      </c>
      <c r="H6081">
        <v>0.66666666666666663</v>
      </c>
      <c r="I6081">
        <v>79</v>
      </c>
      <c r="J6081">
        <v>40</v>
      </c>
      <c r="K6081">
        <v>1.9750000000000001</v>
      </c>
      <c r="L6081">
        <v>50</v>
      </c>
      <c r="M6081">
        <v>0.8</v>
      </c>
      <c r="N6081">
        <v>77</v>
      </c>
      <c r="P6081">
        <v>5</v>
      </c>
      <c r="Q6081">
        <v>8</v>
      </c>
      <c r="R6081">
        <v>0.625</v>
      </c>
      <c r="S6081">
        <v>2</v>
      </c>
    </row>
    <row r="6082" spans="1:20" x14ac:dyDescent="0.2">
      <c r="A6082" t="s">
        <v>3971</v>
      </c>
      <c r="B6082" t="s">
        <v>3972</v>
      </c>
      <c r="C6082" t="s">
        <v>219</v>
      </c>
      <c r="D6082" t="s">
        <v>1000</v>
      </c>
      <c r="E6082" s="23">
        <v>42767</v>
      </c>
      <c r="F6082">
        <v>0</v>
      </c>
      <c r="G6082">
        <v>0</v>
      </c>
      <c r="H6082" t="e">
        <v>#DIV/0!</v>
      </c>
      <c r="I6082">
        <v>0</v>
      </c>
      <c r="J6082">
        <v>0</v>
      </c>
      <c r="K6082" t="e">
        <v>#DIV/0!</v>
      </c>
      <c r="L6082">
        <v>0</v>
      </c>
      <c r="M6082" t="e">
        <v>#DIV/0!</v>
      </c>
      <c r="N6082">
        <v>0</v>
      </c>
      <c r="P6082">
        <v>0</v>
      </c>
      <c r="Q6082">
        <v>0</v>
      </c>
      <c r="R6082" t="e">
        <v>#DIV/0!</v>
      </c>
      <c r="S6082">
        <v>0</v>
      </c>
    </row>
    <row r="6083" spans="1:20" x14ac:dyDescent="0.2">
      <c r="A6083" t="s">
        <v>3700</v>
      </c>
      <c r="B6083" t="s">
        <v>3701</v>
      </c>
      <c r="C6083" t="s">
        <v>340</v>
      </c>
      <c r="D6083" t="s">
        <v>1000</v>
      </c>
      <c r="E6083" s="23">
        <v>42767</v>
      </c>
      <c r="F6083">
        <v>4</v>
      </c>
      <c r="G6083">
        <v>4</v>
      </c>
      <c r="H6083">
        <v>1</v>
      </c>
      <c r="I6083">
        <v>20</v>
      </c>
      <c r="J6083">
        <v>40</v>
      </c>
      <c r="K6083">
        <v>0.5</v>
      </c>
      <c r="L6083">
        <v>40</v>
      </c>
      <c r="M6083">
        <v>1</v>
      </c>
      <c r="N6083">
        <v>19</v>
      </c>
      <c r="P6083">
        <v>3</v>
      </c>
      <c r="Q6083">
        <v>3</v>
      </c>
      <c r="R6083">
        <v>1</v>
      </c>
      <c r="S6083">
        <v>1</v>
      </c>
    </row>
    <row r="6084" spans="1:20" x14ac:dyDescent="0.2">
      <c r="A6084" t="s">
        <v>11258</v>
      </c>
      <c r="B6084" t="s">
        <v>11259</v>
      </c>
      <c r="C6084" t="s">
        <v>350</v>
      </c>
      <c r="D6084" t="s">
        <v>1000</v>
      </c>
      <c r="E6084" s="23">
        <v>42767</v>
      </c>
      <c r="F6084">
        <v>0</v>
      </c>
      <c r="G6084">
        <v>0</v>
      </c>
      <c r="H6084" t="e">
        <v>#DIV/0!</v>
      </c>
      <c r="I6084">
        <v>0</v>
      </c>
      <c r="J6084">
        <v>0</v>
      </c>
      <c r="K6084" t="e">
        <v>#DIV/0!</v>
      </c>
      <c r="L6084">
        <v>5</v>
      </c>
      <c r="M6084">
        <v>0</v>
      </c>
      <c r="N6084">
        <v>0</v>
      </c>
      <c r="P6084">
        <v>0</v>
      </c>
      <c r="Q6084">
        <v>0</v>
      </c>
      <c r="R6084" t="e">
        <v>#DIV/0!</v>
      </c>
      <c r="S6084">
        <v>0</v>
      </c>
    </row>
    <row r="6085" spans="1:20" x14ac:dyDescent="0.2">
      <c r="A6085" t="s">
        <v>11260</v>
      </c>
      <c r="B6085" t="s">
        <v>11261</v>
      </c>
      <c r="C6085" t="s">
        <v>351</v>
      </c>
      <c r="D6085" t="s">
        <v>1000</v>
      </c>
      <c r="E6085" s="23">
        <v>42767</v>
      </c>
      <c r="F6085">
        <v>10</v>
      </c>
      <c r="G6085">
        <v>5</v>
      </c>
      <c r="H6085">
        <v>2</v>
      </c>
      <c r="I6085">
        <v>15</v>
      </c>
      <c r="J6085">
        <v>30</v>
      </c>
      <c r="K6085">
        <v>0.5</v>
      </c>
      <c r="L6085">
        <v>25</v>
      </c>
      <c r="M6085">
        <v>1.2</v>
      </c>
      <c r="N6085">
        <v>15</v>
      </c>
      <c r="P6085">
        <v>0</v>
      </c>
      <c r="Q6085">
        <v>0</v>
      </c>
      <c r="R6085" t="e">
        <v>#DIV/0!</v>
      </c>
      <c r="S6085">
        <v>0</v>
      </c>
    </row>
    <row r="6086" spans="1:20" x14ac:dyDescent="0.2">
      <c r="A6086" t="s">
        <v>11170</v>
      </c>
      <c r="B6086" t="s">
        <v>11171</v>
      </c>
      <c r="C6086" t="s">
        <v>352</v>
      </c>
      <c r="D6086" t="s">
        <v>1000</v>
      </c>
      <c r="E6086" s="23">
        <v>42767</v>
      </c>
      <c r="F6086">
        <v>1</v>
      </c>
      <c r="G6086">
        <v>1</v>
      </c>
      <c r="H6086">
        <v>1</v>
      </c>
      <c r="I6086">
        <v>0</v>
      </c>
      <c r="J6086">
        <v>3</v>
      </c>
      <c r="K6086">
        <v>0</v>
      </c>
      <c r="L6086">
        <v>2</v>
      </c>
      <c r="M6086">
        <v>1.5</v>
      </c>
      <c r="N6086">
        <v>0</v>
      </c>
      <c r="P6086">
        <v>0</v>
      </c>
      <c r="Q6086">
        <v>0</v>
      </c>
      <c r="R6086" t="e">
        <v>#DIV/0!</v>
      </c>
      <c r="S6086">
        <v>0</v>
      </c>
    </row>
    <row r="6087" spans="1:20" x14ac:dyDescent="0.2">
      <c r="A6087" t="s">
        <v>10171</v>
      </c>
      <c r="B6087" t="s">
        <v>10172</v>
      </c>
      <c r="C6087" t="s">
        <v>353</v>
      </c>
      <c r="D6087" t="s">
        <v>1000</v>
      </c>
      <c r="E6087" s="23">
        <v>42767</v>
      </c>
      <c r="F6087">
        <v>6</v>
      </c>
      <c r="G6087">
        <v>3</v>
      </c>
      <c r="H6087">
        <v>2</v>
      </c>
      <c r="I6087">
        <v>12</v>
      </c>
      <c r="J6087">
        <v>18</v>
      </c>
      <c r="K6087">
        <v>0.66666666666666663</v>
      </c>
      <c r="L6087">
        <v>15</v>
      </c>
      <c r="M6087">
        <v>1.2</v>
      </c>
      <c r="N6087">
        <v>10</v>
      </c>
      <c r="P6087">
        <v>0</v>
      </c>
      <c r="Q6087">
        <v>0</v>
      </c>
      <c r="R6087" t="e">
        <v>#DIV/0!</v>
      </c>
      <c r="S6087">
        <v>2</v>
      </c>
    </row>
    <row r="6088" spans="1:20" x14ac:dyDescent="0.2">
      <c r="A6088" t="s">
        <v>8584</v>
      </c>
      <c r="B6088" t="s">
        <v>8585</v>
      </c>
      <c r="C6088" t="s">
        <v>354</v>
      </c>
      <c r="D6088" t="s">
        <v>1000</v>
      </c>
      <c r="E6088" s="23">
        <v>42767</v>
      </c>
      <c r="F6088">
        <v>2</v>
      </c>
      <c r="G6088">
        <v>2</v>
      </c>
      <c r="H6088">
        <v>1</v>
      </c>
      <c r="I6088">
        <v>11</v>
      </c>
      <c r="J6088">
        <v>6</v>
      </c>
      <c r="K6088">
        <v>1.8333333333333333</v>
      </c>
      <c r="L6088">
        <v>10</v>
      </c>
      <c r="M6088">
        <v>0.6</v>
      </c>
      <c r="N6088">
        <v>11</v>
      </c>
      <c r="P6088">
        <v>0</v>
      </c>
      <c r="Q6088">
        <v>0</v>
      </c>
      <c r="R6088" t="e">
        <v>#DIV/0!</v>
      </c>
      <c r="S6088">
        <v>0</v>
      </c>
    </row>
    <row r="6089" spans="1:20" x14ac:dyDescent="0.2">
      <c r="A6089" t="s">
        <v>6378</v>
      </c>
      <c r="B6089" t="s">
        <v>6379</v>
      </c>
      <c r="C6089" t="s">
        <v>355</v>
      </c>
      <c r="D6089" t="s">
        <v>1000</v>
      </c>
      <c r="E6089" s="23">
        <v>42767</v>
      </c>
      <c r="F6089">
        <v>3</v>
      </c>
      <c r="G6089">
        <v>6</v>
      </c>
      <c r="H6089">
        <v>0.5</v>
      </c>
      <c r="I6089">
        <v>12</v>
      </c>
      <c r="J6089">
        <v>9</v>
      </c>
      <c r="K6089">
        <v>1.3333333333333333</v>
      </c>
      <c r="L6089">
        <v>10</v>
      </c>
      <c r="M6089">
        <v>0.9</v>
      </c>
      <c r="N6089">
        <v>12</v>
      </c>
      <c r="P6089">
        <v>1</v>
      </c>
      <c r="Q6089">
        <v>1</v>
      </c>
      <c r="R6089">
        <v>1</v>
      </c>
      <c r="S6089">
        <v>0</v>
      </c>
    </row>
    <row r="6090" spans="1:20" x14ac:dyDescent="0.2">
      <c r="A6090" t="s">
        <v>11717</v>
      </c>
      <c r="B6090" t="s">
        <v>11718</v>
      </c>
      <c r="C6090" t="s">
        <v>198</v>
      </c>
      <c r="D6090" t="s">
        <v>1002</v>
      </c>
      <c r="E6090" s="23">
        <v>42767</v>
      </c>
      <c r="F6090">
        <v>0</v>
      </c>
      <c r="G6090">
        <v>0</v>
      </c>
      <c r="H6090" t="e">
        <v>#DIV/0!</v>
      </c>
      <c r="I6090">
        <v>0</v>
      </c>
      <c r="J6090">
        <v>0</v>
      </c>
      <c r="K6090" t="e">
        <v>#DIV/0!</v>
      </c>
      <c r="L6090">
        <v>5</v>
      </c>
      <c r="M6090">
        <v>0</v>
      </c>
      <c r="N6090">
        <v>0</v>
      </c>
      <c r="P6090">
        <v>0</v>
      </c>
      <c r="Q6090">
        <v>0</v>
      </c>
      <c r="R6090" t="e">
        <v>#DIV/0!</v>
      </c>
      <c r="S6090">
        <v>0</v>
      </c>
      <c r="T6090">
        <v>0.7</v>
      </c>
    </row>
    <row r="6091" spans="1:20" x14ac:dyDescent="0.2">
      <c r="A6091" t="s">
        <v>11719</v>
      </c>
      <c r="B6091" t="s">
        <v>11720</v>
      </c>
      <c r="C6091" t="s">
        <v>199</v>
      </c>
      <c r="D6091" t="s">
        <v>1002</v>
      </c>
      <c r="E6091" s="23">
        <v>42767</v>
      </c>
      <c r="F6091">
        <v>13</v>
      </c>
      <c r="G6091">
        <v>14</v>
      </c>
      <c r="H6091">
        <v>0.9285714285714286</v>
      </c>
      <c r="I6091">
        <v>143</v>
      </c>
      <c r="J6091">
        <v>110</v>
      </c>
      <c r="K6091">
        <v>1.3</v>
      </c>
      <c r="L6091">
        <v>112</v>
      </c>
      <c r="M6091">
        <v>0.9821428571428571</v>
      </c>
      <c r="N6091">
        <v>140</v>
      </c>
      <c r="P6091">
        <v>0</v>
      </c>
      <c r="Q6091">
        <v>0</v>
      </c>
      <c r="R6091" t="e">
        <v>#DIV/0!</v>
      </c>
      <c r="S6091">
        <v>3</v>
      </c>
      <c r="T6091">
        <v>0.9</v>
      </c>
    </row>
    <row r="6092" spans="1:20" x14ac:dyDescent="0.2">
      <c r="A6092" t="s">
        <v>11721</v>
      </c>
      <c r="B6092" t="s">
        <v>11722</v>
      </c>
      <c r="C6092" t="s">
        <v>348</v>
      </c>
      <c r="D6092" t="s">
        <v>1002</v>
      </c>
      <c r="E6092" s="23">
        <v>42767</v>
      </c>
      <c r="F6092">
        <v>12</v>
      </c>
      <c r="G6092">
        <v>10</v>
      </c>
      <c r="H6092">
        <v>1.2</v>
      </c>
      <c r="I6092">
        <v>20</v>
      </c>
      <c r="J6092">
        <v>38</v>
      </c>
      <c r="K6092">
        <v>0.52631578947368418</v>
      </c>
      <c r="L6092">
        <v>50</v>
      </c>
      <c r="M6092">
        <v>0.76</v>
      </c>
      <c r="N6092">
        <v>20</v>
      </c>
      <c r="P6092">
        <v>0</v>
      </c>
      <c r="Q6092">
        <v>2</v>
      </c>
      <c r="R6092">
        <v>0</v>
      </c>
      <c r="S6092">
        <v>0</v>
      </c>
      <c r="T6092">
        <v>0.72727272727272729</v>
      </c>
    </row>
    <row r="6093" spans="1:20" x14ac:dyDescent="0.2">
      <c r="A6093" t="s">
        <v>11723</v>
      </c>
      <c r="B6093" t="s">
        <v>11724</v>
      </c>
      <c r="C6093" t="s">
        <v>357</v>
      </c>
      <c r="D6093" t="s">
        <v>1002</v>
      </c>
      <c r="E6093" s="23">
        <v>42767</v>
      </c>
      <c r="F6093">
        <v>1</v>
      </c>
      <c r="G6093">
        <v>1</v>
      </c>
      <c r="H6093">
        <v>1</v>
      </c>
      <c r="I6093">
        <v>0</v>
      </c>
      <c r="J6093">
        <v>3</v>
      </c>
      <c r="K6093">
        <v>0</v>
      </c>
      <c r="L6093">
        <v>2</v>
      </c>
      <c r="M6093">
        <v>1.5</v>
      </c>
      <c r="N6093">
        <v>0</v>
      </c>
      <c r="P6093">
        <v>0</v>
      </c>
      <c r="Q6093">
        <v>0</v>
      </c>
      <c r="R6093" t="e">
        <v>#DIV/0!</v>
      </c>
      <c r="S6093">
        <v>0</v>
      </c>
      <c r="T6093">
        <v>0.3</v>
      </c>
    </row>
    <row r="6094" spans="1:20" x14ac:dyDescent="0.2">
      <c r="A6094" t="s">
        <v>10937</v>
      </c>
      <c r="B6094" t="s">
        <v>10938</v>
      </c>
      <c r="C6094" t="s">
        <v>227</v>
      </c>
      <c r="D6094" t="s">
        <v>1002</v>
      </c>
      <c r="E6094" s="23">
        <v>42767</v>
      </c>
      <c r="F6094">
        <v>1</v>
      </c>
      <c r="G6094">
        <v>1</v>
      </c>
      <c r="H6094">
        <v>1</v>
      </c>
      <c r="I6094">
        <v>8</v>
      </c>
      <c r="J6094">
        <v>5</v>
      </c>
      <c r="K6094">
        <v>1.6</v>
      </c>
      <c r="L6094">
        <v>5</v>
      </c>
      <c r="M6094">
        <v>1</v>
      </c>
      <c r="N6094">
        <v>6</v>
      </c>
      <c r="P6094">
        <v>0</v>
      </c>
      <c r="Q6094">
        <v>3</v>
      </c>
      <c r="R6094">
        <v>0</v>
      </c>
      <c r="S6094">
        <v>2</v>
      </c>
      <c r="T6094">
        <v>0.54545454545454541</v>
      </c>
    </row>
    <row r="6095" spans="1:20" x14ac:dyDescent="0.2">
      <c r="A6095" t="s">
        <v>10762</v>
      </c>
      <c r="B6095" t="s">
        <v>10763</v>
      </c>
      <c r="C6095" t="s">
        <v>203</v>
      </c>
      <c r="D6095" t="s">
        <v>1002</v>
      </c>
      <c r="E6095" s="23">
        <v>42767</v>
      </c>
      <c r="F6095">
        <v>18</v>
      </c>
      <c r="G6095">
        <v>10</v>
      </c>
      <c r="H6095">
        <v>1.8</v>
      </c>
      <c r="I6095">
        <v>30</v>
      </c>
      <c r="J6095">
        <v>82</v>
      </c>
      <c r="K6095">
        <v>0.36585365853658536</v>
      </c>
      <c r="L6095">
        <v>45</v>
      </c>
      <c r="M6095">
        <v>1.8222222222222222</v>
      </c>
      <c r="N6095">
        <v>24</v>
      </c>
      <c r="P6095">
        <v>0</v>
      </c>
      <c r="Q6095">
        <v>2</v>
      </c>
      <c r="R6095">
        <v>0</v>
      </c>
      <c r="S6095">
        <v>6</v>
      </c>
      <c r="T6095">
        <v>0.54545454545454541</v>
      </c>
    </row>
    <row r="6096" spans="1:20" x14ac:dyDescent="0.2">
      <c r="A6096" t="s">
        <v>9915</v>
      </c>
      <c r="B6096" t="s">
        <v>9916</v>
      </c>
      <c r="C6096" t="s">
        <v>223</v>
      </c>
      <c r="D6096" t="s">
        <v>1002</v>
      </c>
      <c r="E6096" s="23">
        <v>42767</v>
      </c>
      <c r="F6096">
        <v>7</v>
      </c>
      <c r="G6096">
        <v>6</v>
      </c>
      <c r="H6096">
        <v>1.1666666666666667</v>
      </c>
      <c r="I6096">
        <v>71</v>
      </c>
      <c r="J6096">
        <v>105</v>
      </c>
      <c r="K6096">
        <v>0.67619047619047623</v>
      </c>
      <c r="L6096">
        <v>90</v>
      </c>
      <c r="M6096">
        <v>1.1666666666666667</v>
      </c>
      <c r="N6096">
        <v>70</v>
      </c>
      <c r="P6096">
        <v>0</v>
      </c>
      <c r="Q6096">
        <v>0</v>
      </c>
      <c r="R6096" t="e">
        <v>#DIV/0!</v>
      </c>
      <c r="S6096">
        <v>1</v>
      </c>
      <c r="T6096">
        <v>0.125</v>
      </c>
    </row>
    <row r="6097" spans="1:20" x14ac:dyDescent="0.2">
      <c r="A6097" t="s">
        <v>9533</v>
      </c>
      <c r="B6097" t="s">
        <v>9534</v>
      </c>
      <c r="C6097" t="s">
        <v>346</v>
      </c>
      <c r="D6097" t="s">
        <v>1002</v>
      </c>
      <c r="E6097" s="23">
        <v>42767</v>
      </c>
      <c r="F6097">
        <v>0</v>
      </c>
      <c r="G6097">
        <v>0</v>
      </c>
      <c r="H6097" t="e">
        <v>#DIV/0!</v>
      </c>
      <c r="I6097">
        <v>0</v>
      </c>
      <c r="J6097">
        <v>0</v>
      </c>
      <c r="K6097" t="e">
        <v>#DIV/0!</v>
      </c>
      <c r="L6097">
        <v>0</v>
      </c>
      <c r="M6097" t="e">
        <v>#DIV/0!</v>
      </c>
      <c r="N6097">
        <v>0</v>
      </c>
      <c r="P6097">
        <v>0</v>
      </c>
      <c r="Q6097">
        <v>0</v>
      </c>
      <c r="R6097" t="e">
        <v>#DIV/0!</v>
      </c>
      <c r="S6097">
        <v>0</v>
      </c>
      <c r="T6097">
        <v>0.14285714285714285</v>
      </c>
    </row>
    <row r="6098" spans="1:20" x14ac:dyDescent="0.2">
      <c r="A6098" t="s">
        <v>9174</v>
      </c>
      <c r="B6098" t="s">
        <v>9175</v>
      </c>
      <c r="C6098" t="s">
        <v>207</v>
      </c>
      <c r="D6098" t="s">
        <v>1002</v>
      </c>
      <c r="E6098" s="23">
        <v>42767</v>
      </c>
      <c r="F6098">
        <v>10</v>
      </c>
      <c r="G6098">
        <v>9</v>
      </c>
      <c r="H6098">
        <v>1.1111111111111112</v>
      </c>
      <c r="I6098">
        <v>69</v>
      </c>
      <c r="J6098">
        <v>72</v>
      </c>
      <c r="K6098">
        <v>0.95833333333333337</v>
      </c>
      <c r="L6098">
        <v>80</v>
      </c>
      <c r="M6098">
        <v>0.9</v>
      </c>
      <c r="N6098">
        <v>49</v>
      </c>
      <c r="P6098">
        <v>3</v>
      </c>
      <c r="Q6098">
        <v>9</v>
      </c>
      <c r="R6098">
        <v>0.33333333333333331</v>
      </c>
      <c r="S6098">
        <v>20</v>
      </c>
      <c r="T6098">
        <v>0.33333333333333331</v>
      </c>
    </row>
    <row r="6099" spans="1:20" x14ac:dyDescent="0.2">
      <c r="A6099" t="s">
        <v>8335</v>
      </c>
      <c r="B6099" t="s">
        <v>8336</v>
      </c>
      <c r="C6099" t="s">
        <v>212</v>
      </c>
      <c r="D6099" t="s">
        <v>1002</v>
      </c>
      <c r="E6099" s="23">
        <v>42767</v>
      </c>
      <c r="F6099">
        <v>2</v>
      </c>
      <c r="G6099">
        <v>3</v>
      </c>
      <c r="H6099">
        <v>0.66666666666666663</v>
      </c>
      <c r="I6099">
        <v>17</v>
      </c>
      <c r="J6099">
        <v>18</v>
      </c>
      <c r="K6099">
        <v>0.94444444444444442</v>
      </c>
      <c r="L6099">
        <v>30</v>
      </c>
      <c r="M6099">
        <v>0.6</v>
      </c>
      <c r="N6099">
        <v>15</v>
      </c>
      <c r="P6099">
        <v>1</v>
      </c>
      <c r="Q6099">
        <v>2</v>
      </c>
      <c r="R6099">
        <v>0.5</v>
      </c>
      <c r="S6099">
        <v>2</v>
      </c>
      <c r="T6099">
        <v>0.8571428571428571</v>
      </c>
    </row>
    <row r="6100" spans="1:20" x14ac:dyDescent="0.2">
      <c r="A6100" t="s">
        <v>8034</v>
      </c>
      <c r="B6100" t="s">
        <v>8035</v>
      </c>
      <c r="C6100" t="s">
        <v>225</v>
      </c>
      <c r="D6100" t="s">
        <v>1002</v>
      </c>
      <c r="E6100" s="23">
        <v>42767</v>
      </c>
      <c r="F6100">
        <v>4</v>
      </c>
      <c r="G6100">
        <v>7</v>
      </c>
      <c r="H6100">
        <v>0.5714285714285714</v>
      </c>
      <c r="I6100">
        <v>45</v>
      </c>
      <c r="J6100">
        <v>40</v>
      </c>
      <c r="K6100">
        <v>1.125</v>
      </c>
      <c r="L6100">
        <v>105</v>
      </c>
      <c r="M6100">
        <v>0.38095238095238093</v>
      </c>
      <c r="N6100">
        <v>45</v>
      </c>
      <c r="P6100">
        <v>0</v>
      </c>
      <c r="Q6100">
        <v>0</v>
      </c>
      <c r="R6100" t="e">
        <v>#DIV/0!</v>
      </c>
      <c r="S6100">
        <v>0</v>
      </c>
      <c r="T6100">
        <v>0.75</v>
      </c>
    </row>
    <row r="6101" spans="1:20" x14ac:dyDescent="0.2">
      <c r="A6101" t="s">
        <v>7646</v>
      </c>
      <c r="B6101" t="s">
        <v>7647</v>
      </c>
      <c r="C6101" t="s">
        <v>901</v>
      </c>
      <c r="D6101" t="s">
        <v>1000</v>
      </c>
      <c r="E6101" s="23">
        <v>42767</v>
      </c>
      <c r="F6101">
        <v>5</v>
      </c>
      <c r="G6101">
        <v>5</v>
      </c>
      <c r="H6101">
        <v>1</v>
      </c>
      <c r="I6101">
        <v>20</v>
      </c>
      <c r="J6101">
        <v>24</v>
      </c>
      <c r="K6101">
        <v>0.83333333333333337</v>
      </c>
      <c r="L6101">
        <v>34</v>
      </c>
      <c r="M6101">
        <v>0.70588235294117652</v>
      </c>
      <c r="N6101">
        <v>17</v>
      </c>
      <c r="P6101">
        <v>1</v>
      </c>
      <c r="Q6101">
        <v>4</v>
      </c>
      <c r="R6101">
        <v>0.25</v>
      </c>
      <c r="S6101">
        <v>3</v>
      </c>
      <c r="T6101">
        <v>0.77777777777777779</v>
      </c>
    </row>
    <row r="6102" spans="1:20" x14ac:dyDescent="0.2">
      <c r="A6102" t="s">
        <v>7094</v>
      </c>
      <c r="B6102" t="s">
        <v>7095</v>
      </c>
      <c r="C6102" t="s">
        <v>232</v>
      </c>
      <c r="D6102" t="s">
        <v>1002</v>
      </c>
      <c r="E6102" s="23">
        <v>42767</v>
      </c>
      <c r="F6102">
        <v>10</v>
      </c>
      <c r="G6102">
        <v>15</v>
      </c>
      <c r="H6102">
        <v>0.66666666666666663</v>
      </c>
      <c r="I6102">
        <v>116</v>
      </c>
      <c r="J6102">
        <v>108</v>
      </c>
      <c r="K6102">
        <v>1.0740740740740742</v>
      </c>
      <c r="L6102">
        <v>180</v>
      </c>
      <c r="M6102">
        <v>0.6</v>
      </c>
      <c r="N6102">
        <v>114</v>
      </c>
      <c r="P6102">
        <v>2</v>
      </c>
      <c r="Q6102">
        <v>5</v>
      </c>
      <c r="R6102">
        <v>0.4</v>
      </c>
      <c r="S6102">
        <v>2</v>
      </c>
      <c r="T6102">
        <v>0.44444444444444442</v>
      </c>
    </row>
    <row r="6103" spans="1:20" x14ac:dyDescent="0.2">
      <c r="A6103" t="s">
        <v>6728</v>
      </c>
      <c r="B6103" t="s">
        <v>6729</v>
      </c>
      <c r="C6103" t="s">
        <v>317</v>
      </c>
      <c r="D6103" t="s">
        <v>1002</v>
      </c>
      <c r="E6103" s="23">
        <v>42767</v>
      </c>
      <c r="F6103">
        <v>8</v>
      </c>
      <c r="G6103">
        <v>12</v>
      </c>
      <c r="H6103">
        <v>0.66666666666666663</v>
      </c>
      <c r="I6103">
        <v>20</v>
      </c>
      <c r="J6103">
        <v>24</v>
      </c>
      <c r="K6103">
        <v>0.83333333333333337</v>
      </c>
      <c r="L6103">
        <v>26</v>
      </c>
      <c r="M6103">
        <v>0.92307692307692313</v>
      </c>
      <c r="N6103">
        <v>18</v>
      </c>
      <c r="P6103">
        <v>1</v>
      </c>
      <c r="Q6103">
        <v>1</v>
      </c>
      <c r="R6103">
        <v>1</v>
      </c>
      <c r="S6103">
        <v>2</v>
      </c>
      <c r="T6103">
        <v>0.4</v>
      </c>
    </row>
    <row r="6104" spans="1:20" x14ac:dyDescent="0.2">
      <c r="A6104" t="s">
        <v>6304</v>
      </c>
      <c r="B6104" t="s">
        <v>6305</v>
      </c>
      <c r="C6104" t="s">
        <v>214</v>
      </c>
      <c r="D6104" t="s">
        <v>1002</v>
      </c>
      <c r="E6104" s="23">
        <v>42767</v>
      </c>
      <c r="F6104">
        <v>17</v>
      </c>
      <c r="G6104">
        <v>13</v>
      </c>
      <c r="H6104">
        <v>1.3076923076923077</v>
      </c>
      <c r="I6104">
        <v>95</v>
      </c>
      <c r="J6104">
        <v>148</v>
      </c>
      <c r="K6104">
        <v>0.64189189189189189</v>
      </c>
      <c r="L6104">
        <v>92</v>
      </c>
      <c r="M6104">
        <v>1.6086956521739131</v>
      </c>
      <c r="N6104">
        <v>82</v>
      </c>
      <c r="P6104">
        <v>8</v>
      </c>
      <c r="Q6104">
        <v>11</v>
      </c>
      <c r="R6104">
        <v>0.72727272727272729</v>
      </c>
      <c r="S6104">
        <v>13</v>
      </c>
      <c r="T6104">
        <v>0.42857142857142855</v>
      </c>
    </row>
    <row r="6105" spans="1:20" x14ac:dyDescent="0.2">
      <c r="A6105" t="s">
        <v>5526</v>
      </c>
      <c r="B6105" t="s">
        <v>5527</v>
      </c>
      <c r="C6105" t="s">
        <v>903</v>
      </c>
      <c r="D6105" t="s">
        <v>1000</v>
      </c>
      <c r="E6105" s="23">
        <v>42767</v>
      </c>
      <c r="F6105">
        <v>11</v>
      </c>
      <c r="G6105">
        <v>11</v>
      </c>
      <c r="H6105">
        <v>1</v>
      </c>
      <c r="I6105">
        <v>40</v>
      </c>
      <c r="J6105">
        <v>55</v>
      </c>
      <c r="K6105">
        <v>0.72727272727272729</v>
      </c>
      <c r="L6105">
        <v>44</v>
      </c>
      <c r="M6105">
        <v>1.25</v>
      </c>
      <c r="N6105">
        <v>36</v>
      </c>
      <c r="P6105">
        <v>0</v>
      </c>
      <c r="Q6105">
        <v>0</v>
      </c>
      <c r="R6105" t="e">
        <v>#DIV/0!</v>
      </c>
      <c r="S6105">
        <v>4</v>
      </c>
      <c r="T6105">
        <v>0.42857142857142855</v>
      </c>
    </row>
    <row r="6106" spans="1:20" x14ac:dyDescent="0.2">
      <c r="A6106" t="s">
        <v>4911</v>
      </c>
      <c r="B6106" t="s">
        <v>4912</v>
      </c>
      <c r="C6106" t="s">
        <v>230</v>
      </c>
      <c r="D6106" t="s">
        <v>1002</v>
      </c>
      <c r="E6106" s="23">
        <v>42767</v>
      </c>
      <c r="F6106">
        <v>1</v>
      </c>
      <c r="G6106">
        <v>1</v>
      </c>
      <c r="H6106">
        <v>1</v>
      </c>
      <c r="I6106">
        <v>4</v>
      </c>
      <c r="J6106">
        <v>5</v>
      </c>
      <c r="K6106">
        <v>0.8</v>
      </c>
      <c r="L6106">
        <v>10</v>
      </c>
      <c r="M6106">
        <v>0.5</v>
      </c>
      <c r="N6106">
        <v>4</v>
      </c>
      <c r="P6106">
        <v>0</v>
      </c>
      <c r="Q6106">
        <v>2</v>
      </c>
      <c r="R6106">
        <v>0</v>
      </c>
      <c r="S6106">
        <v>0</v>
      </c>
      <c r="T6106">
        <v>0.8</v>
      </c>
    </row>
    <row r="6107" spans="1:20" x14ac:dyDescent="0.2">
      <c r="A6107" t="s">
        <v>4736</v>
      </c>
      <c r="B6107" t="s">
        <v>4737</v>
      </c>
      <c r="C6107" t="s">
        <v>234</v>
      </c>
      <c r="D6107" t="s">
        <v>1002</v>
      </c>
      <c r="E6107" s="23">
        <v>42767</v>
      </c>
      <c r="F6107">
        <v>4</v>
      </c>
      <c r="G6107">
        <v>6</v>
      </c>
      <c r="H6107">
        <v>0.66666666666666663</v>
      </c>
      <c r="I6107">
        <v>79</v>
      </c>
      <c r="J6107">
        <v>40</v>
      </c>
      <c r="K6107">
        <v>1.9750000000000001</v>
      </c>
      <c r="L6107">
        <v>50</v>
      </c>
      <c r="M6107">
        <v>0.8</v>
      </c>
      <c r="N6107">
        <v>77</v>
      </c>
      <c r="P6107">
        <v>5</v>
      </c>
      <c r="Q6107">
        <v>8</v>
      </c>
      <c r="R6107">
        <v>0.625</v>
      </c>
      <c r="S6107">
        <v>2</v>
      </c>
      <c r="T6107">
        <v>0.5</v>
      </c>
    </row>
    <row r="6108" spans="1:20" x14ac:dyDescent="0.2">
      <c r="A6108" t="s">
        <v>4386</v>
      </c>
      <c r="B6108" t="s">
        <v>4387</v>
      </c>
      <c r="C6108" t="s">
        <v>217</v>
      </c>
      <c r="D6108" t="s">
        <v>1002</v>
      </c>
      <c r="E6108" s="23">
        <v>42767</v>
      </c>
      <c r="F6108">
        <v>0</v>
      </c>
      <c r="G6108">
        <v>0</v>
      </c>
      <c r="H6108" t="e">
        <v>#DIV/0!</v>
      </c>
      <c r="I6108">
        <v>0</v>
      </c>
      <c r="J6108">
        <v>0</v>
      </c>
      <c r="K6108" t="e">
        <v>#DIV/0!</v>
      </c>
      <c r="L6108">
        <v>0</v>
      </c>
      <c r="M6108" t="e">
        <v>#DIV/0!</v>
      </c>
      <c r="N6108">
        <v>0</v>
      </c>
      <c r="P6108">
        <v>0</v>
      </c>
      <c r="Q6108">
        <v>0</v>
      </c>
      <c r="R6108" t="e">
        <v>#DIV/0!</v>
      </c>
      <c r="S6108">
        <v>0</v>
      </c>
      <c r="T6108">
        <v>0.76923076923076927</v>
      </c>
    </row>
    <row r="6109" spans="1:20" x14ac:dyDescent="0.2">
      <c r="A6109" t="s">
        <v>3796</v>
      </c>
      <c r="B6109" t="s">
        <v>3797</v>
      </c>
      <c r="C6109" t="s">
        <v>342</v>
      </c>
      <c r="D6109" t="s">
        <v>1002</v>
      </c>
      <c r="E6109" s="23">
        <v>42767</v>
      </c>
      <c r="F6109">
        <v>4</v>
      </c>
      <c r="G6109">
        <v>4</v>
      </c>
      <c r="H6109">
        <v>1</v>
      </c>
      <c r="I6109">
        <v>20</v>
      </c>
      <c r="J6109">
        <v>40</v>
      </c>
      <c r="K6109">
        <v>0.5</v>
      </c>
      <c r="L6109">
        <v>40</v>
      </c>
      <c r="M6109">
        <v>1</v>
      </c>
      <c r="N6109">
        <v>19</v>
      </c>
      <c r="P6109">
        <v>3</v>
      </c>
      <c r="Q6109">
        <v>3</v>
      </c>
      <c r="R6109">
        <v>1</v>
      </c>
      <c r="S6109">
        <v>1</v>
      </c>
      <c r="T6109">
        <v>1</v>
      </c>
    </row>
    <row r="6110" spans="1:20" x14ac:dyDescent="0.2">
      <c r="A6110" t="s">
        <v>3604</v>
      </c>
      <c r="B6110" t="s">
        <v>3605</v>
      </c>
      <c r="C6110" t="s">
        <v>220</v>
      </c>
      <c r="D6110" t="s">
        <v>1002</v>
      </c>
      <c r="E6110" s="23">
        <v>42767</v>
      </c>
      <c r="F6110">
        <v>9</v>
      </c>
      <c r="G6110">
        <v>16</v>
      </c>
      <c r="H6110">
        <v>0.5625</v>
      </c>
      <c r="I6110">
        <v>23</v>
      </c>
      <c r="J6110">
        <v>24</v>
      </c>
      <c r="K6110">
        <v>0.95833333333333337</v>
      </c>
      <c r="L6110">
        <v>48</v>
      </c>
      <c r="M6110">
        <v>0.5</v>
      </c>
      <c r="N6110">
        <v>20</v>
      </c>
      <c r="P6110">
        <v>2</v>
      </c>
      <c r="Q6110">
        <v>6</v>
      </c>
      <c r="R6110">
        <v>0.33333333333333331</v>
      </c>
      <c r="S6110">
        <v>3</v>
      </c>
    </row>
    <row r="6111" spans="1:20" x14ac:dyDescent="0.2">
      <c r="A6111" t="s">
        <v>3079</v>
      </c>
      <c r="B6111" t="s">
        <v>3080</v>
      </c>
      <c r="C6111" t="s">
        <v>242</v>
      </c>
      <c r="D6111" t="s">
        <v>1000</v>
      </c>
      <c r="E6111" s="23">
        <v>42767</v>
      </c>
      <c r="F6111">
        <v>6</v>
      </c>
      <c r="G6111">
        <v>7</v>
      </c>
      <c r="H6111">
        <v>0.8571428571428571</v>
      </c>
      <c r="I6111">
        <v>59</v>
      </c>
      <c r="J6111">
        <v>58</v>
      </c>
      <c r="K6111">
        <v>1.0172413793103448</v>
      </c>
      <c r="L6111">
        <v>75</v>
      </c>
      <c r="M6111">
        <v>0.77333333333333332</v>
      </c>
      <c r="N6111">
        <v>43</v>
      </c>
      <c r="P6111">
        <v>1</v>
      </c>
      <c r="Q6111">
        <v>13</v>
      </c>
      <c r="R6111">
        <v>7.6923076923076927E-2</v>
      </c>
      <c r="S6111">
        <v>16</v>
      </c>
      <c r="T6111">
        <v>0.66666666666666663</v>
      </c>
    </row>
    <row r="6112" spans="1:20" x14ac:dyDescent="0.2">
      <c r="A6112" t="s">
        <v>2904</v>
      </c>
      <c r="B6112" t="s">
        <v>2905</v>
      </c>
      <c r="C6112" t="s">
        <v>2724</v>
      </c>
      <c r="D6112" t="s">
        <v>1000</v>
      </c>
      <c r="E6112" s="23">
        <v>42767</v>
      </c>
      <c r="F6112">
        <v>6</v>
      </c>
      <c r="G6112">
        <v>6</v>
      </c>
      <c r="H6112">
        <v>1</v>
      </c>
      <c r="I6112">
        <v>25</v>
      </c>
      <c r="J6112">
        <v>30</v>
      </c>
      <c r="K6112">
        <v>0.83333333333333337</v>
      </c>
      <c r="L6112">
        <v>32</v>
      </c>
      <c r="M6112">
        <v>0.9375</v>
      </c>
      <c r="N6112">
        <v>23</v>
      </c>
      <c r="P6112">
        <v>0</v>
      </c>
      <c r="Q6112">
        <v>0</v>
      </c>
      <c r="R6112" t="e">
        <v>#DIV/0!</v>
      </c>
      <c r="S6112">
        <v>2</v>
      </c>
      <c r="T6112">
        <v>1</v>
      </c>
    </row>
    <row r="6113" spans="1:20" x14ac:dyDescent="0.2">
      <c r="A6113" t="s">
        <v>2659</v>
      </c>
      <c r="B6113" t="s">
        <v>2660</v>
      </c>
      <c r="C6113" t="s">
        <v>237</v>
      </c>
      <c r="D6113" t="s">
        <v>1000</v>
      </c>
      <c r="E6113" s="23">
        <v>42767</v>
      </c>
      <c r="F6113">
        <v>11</v>
      </c>
      <c r="G6113">
        <v>13</v>
      </c>
      <c r="H6113">
        <v>0.84615384615384615</v>
      </c>
      <c r="I6113">
        <v>60</v>
      </c>
      <c r="J6113">
        <v>73</v>
      </c>
      <c r="K6113">
        <v>0.82191780821917804</v>
      </c>
      <c r="L6113">
        <v>97</v>
      </c>
      <c r="M6113">
        <v>0.75257731958762886</v>
      </c>
      <c r="N6113">
        <v>47</v>
      </c>
      <c r="O6113">
        <v>0.9966666666666667</v>
      </c>
      <c r="P6113">
        <v>7</v>
      </c>
      <c r="Q6113">
        <v>10</v>
      </c>
      <c r="R6113">
        <v>0.7</v>
      </c>
      <c r="S6113">
        <v>13</v>
      </c>
      <c r="T6113">
        <v>1</v>
      </c>
    </row>
    <row r="6114" spans="1:20" x14ac:dyDescent="0.2">
      <c r="A6114" t="s">
        <v>2484</v>
      </c>
      <c r="B6114" t="s">
        <v>2485</v>
      </c>
      <c r="C6114" t="s">
        <v>238</v>
      </c>
      <c r="D6114" t="s">
        <v>1000</v>
      </c>
      <c r="E6114" s="23">
        <v>42767</v>
      </c>
      <c r="F6114">
        <v>6</v>
      </c>
      <c r="G6114">
        <v>12</v>
      </c>
      <c r="H6114">
        <v>0.5</v>
      </c>
      <c r="I6114">
        <v>21</v>
      </c>
      <c r="J6114">
        <v>18</v>
      </c>
      <c r="K6114">
        <v>1.1666666666666667</v>
      </c>
      <c r="L6114">
        <v>40</v>
      </c>
      <c r="M6114">
        <v>0.45</v>
      </c>
      <c r="N6114">
        <v>18</v>
      </c>
      <c r="P6114">
        <v>2</v>
      </c>
      <c r="Q6114">
        <v>6</v>
      </c>
      <c r="R6114">
        <v>0.33333333333333331</v>
      </c>
      <c r="S6114">
        <v>3</v>
      </c>
      <c r="T6114">
        <v>1</v>
      </c>
    </row>
    <row r="6115" spans="1:20" x14ac:dyDescent="0.2">
      <c r="A6115" t="s">
        <v>2311</v>
      </c>
      <c r="B6115" t="s">
        <v>2312</v>
      </c>
      <c r="C6115" t="s">
        <v>239</v>
      </c>
      <c r="D6115" t="s">
        <v>1000</v>
      </c>
      <c r="E6115" s="23">
        <v>42767</v>
      </c>
      <c r="F6115">
        <v>3</v>
      </c>
      <c r="G6115">
        <v>4</v>
      </c>
      <c r="H6115">
        <v>0.75</v>
      </c>
      <c r="I6115">
        <v>2</v>
      </c>
      <c r="J6115">
        <v>6</v>
      </c>
      <c r="K6115">
        <v>0.33333333333333331</v>
      </c>
      <c r="L6115">
        <v>8</v>
      </c>
      <c r="M6115">
        <v>0.75</v>
      </c>
      <c r="N6115">
        <v>2</v>
      </c>
      <c r="O6115">
        <v>0.82</v>
      </c>
      <c r="P6115">
        <v>0</v>
      </c>
      <c r="Q6115">
        <v>0</v>
      </c>
      <c r="R6115" t="e">
        <v>#DIV/0!</v>
      </c>
      <c r="S6115">
        <v>0</v>
      </c>
      <c r="T6115">
        <v>0</v>
      </c>
    </row>
    <row r="6116" spans="1:20" x14ac:dyDescent="0.2">
      <c r="A6116" t="s">
        <v>2136</v>
      </c>
      <c r="B6116" t="s">
        <v>2137</v>
      </c>
      <c r="C6116" t="s">
        <v>1988</v>
      </c>
      <c r="D6116" t="s">
        <v>1000</v>
      </c>
      <c r="E6116" s="23">
        <v>42767</v>
      </c>
      <c r="F6116">
        <v>10</v>
      </c>
      <c r="G6116">
        <v>10</v>
      </c>
      <c r="H6116">
        <v>1</v>
      </c>
      <c r="I6116">
        <v>35</v>
      </c>
      <c r="J6116">
        <v>49</v>
      </c>
      <c r="K6116">
        <v>0.7142857142857143</v>
      </c>
      <c r="L6116">
        <v>46</v>
      </c>
      <c r="M6116">
        <v>1.0652173913043479</v>
      </c>
      <c r="N6116">
        <v>30</v>
      </c>
      <c r="P6116">
        <v>1</v>
      </c>
      <c r="Q6116">
        <v>4</v>
      </c>
      <c r="R6116">
        <v>0.25</v>
      </c>
      <c r="S6116">
        <v>5</v>
      </c>
      <c r="T6116">
        <v>0</v>
      </c>
    </row>
    <row r="6117" spans="1:20" x14ac:dyDescent="0.2">
      <c r="A6117" t="s">
        <v>1888</v>
      </c>
      <c r="B6117" t="s">
        <v>1889</v>
      </c>
      <c r="C6117" t="s">
        <v>240</v>
      </c>
      <c r="D6117" t="s">
        <v>1000</v>
      </c>
      <c r="E6117" s="23">
        <v>42767</v>
      </c>
      <c r="F6117">
        <v>22</v>
      </c>
      <c r="G6117">
        <v>17</v>
      </c>
      <c r="H6117">
        <v>1.2941176470588236</v>
      </c>
      <c r="I6117">
        <v>38</v>
      </c>
      <c r="J6117">
        <v>100</v>
      </c>
      <c r="K6117">
        <v>0.38</v>
      </c>
      <c r="L6117">
        <v>48</v>
      </c>
      <c r="M6117">
        <v>2.0833333333333335</v>
      </c>
      <c r="N6117">
        <v>29</v>
      </c>
      <c r="P6117">
        <v>0</v>
      </c>
      <c r="Q6117">
        <v>1</v>
      </c>
      <c r="R6117">
        <v>0</v>
      </c>
      <c r="S6117">
        <v>9</v>
      </c>
    </row>
    <row r="6118" spans="1:20" x14ac:dyDescent="0.2">
      <c r="A6118" t="s">
        <v>1713</v>
      </c>
      <c r="B6118" t="s">
        <v>1714</v>
      </c>
      <c r="C6118" t="s">
        <v>241</v>
      </c>
      <c r="D6118" t="s">
        <v>1000</v>
      </c>
      <c r="E6118" s="23">
        <v>42767</v>
      </c>
      <c r="F6118">
        <v>51</v>
      </c>
      <c r="G6118">
        <v>58</v>
      </c>
      <c r="H6118">
        <v>0.87931034482758619</v>
      </c>
      <c r="I6118">
        <v>530</v>
      </c>
      <c r="J6118">
        <v>541</v>
      </c>
      <c r="K6118">
        <v>0.97966728280961179</v>
      </c>
      <c r="L6118">
        <v>635</v>
      </c>
      <c r="M6118">
        <v>0.85196850393700785</v>
      </c>
      <c r="N6118">
        <v>516</v>
      </c>
      <c r="P6118">
        <v>14</v>
      </c>
      <c r="Q6118">
        <v>23</v>
      </c>
      <c r="R6118">
        <v>0.60869565217391308</v>
      </c>
      <c r="S6118">
        <v>14</v>
      </c>
      <c r="T6118">
        <v>0</v>
      </c>
    </row>
    <row r="6119" spans="1:20" x14ac:dyDescent="0.2">
      <c r="A6119" t="s">
        <v>1538</v>
      </c>
      <c r="B6119" t="s">
        <v>1539</v>
      </c>
      <c r="C6119" t="s">
        <v>318</v>
      </c>
      <c r="D6119" t="s">
        <v>1000</v>
      </c>
      <c r="E6119" s="23">
        <v>42767</v>
      </c>
      <c r="F6119">
        <v>22</v>
      </c>
      <c r="G6119">
        <v>17</v>
      </c>
      <c r="H6119">
        <v>1.2941176470588236</v>
      </c>
      <c r="I6119">
        <v>50</v>
      </c>
      <c r="J6119">
        <v>66</v>
      </c>
      <c r="K6119">
        <v>0.75757575757575757</v>
      </c>
      <c r="L6119">
        <v>67</v>
      </c>
      <c r="M6119">
        <v>0.9850746268656716</v>
      </c>
      <c r="N6119">
        <v>48</v>
      </c>
      <c r="P6119">
        <v>1</v>
      </c>
      <c r="Q6119">
        <v>1</v>
      </c>
      <c r="R6119">
        <v>1</v>
      </c>
      <c r="S6119">
        <v>2</v>
      </c>
    </row>
    <row r="6120" spans="1:20" x14ac:dyDescent="0.2">
      <c r="A6120" t="s">
        <v>1119</v>
      </c>
      <c r="B6120" t="s">
        <v>1206</v>
      </c>
      <c r="C6120" t="s">
        <v>235</v>
      </c>
      <c r="D6120" t="s">
        <v>1002</v>
      </c>
      <c r="E6120" s="23">
        <v>42767</v>
      </c>
      <c r="F6120">
        <v>137</v>
      </c>
      <c r="G6120">
        <v>144</v>
      </c>
      <c r="H6120">
        <v>0.95138888888888884</v>
      </c>
      <c r="I6120">
        <v>820</v>
      </c>
      <c r="J6120">
        <v>941</v>
      </c>
      <c r="K6120">
        <v>0.87141339001062701</v>
      </c>
      <c r="L6120">
        <v>1048</v>
      </c>
      <c r="M6120">
        <v>0.89790076335877866</v>
      </c>
      <c r="N6120">
        <v>756</v>
      </c>
      <c r="P6120">
        <v>26</v>
      </c>
      <c r="Q6120">
        <v>58</v>
      </c>
      <c r="R6120">
        <v>0.44827586206896552</v>
      </c>
      <c r="S6120">
        <v>64</v>
      </c>
    </row>
    <row r="6121" spans="1:20" x14ac:dyDescent="0.2">
      <c r="A6121" t="s">
        <v>12088</v>
      </c>
      <c r="B6121" t="s">
        <v>12089</v>
      </c>
      <c r="C6121" t="s">
        <v>1051</v>
      </c>
      <c r="D6121" t="s">
        <v>1000</v>
      </c>
      <c r="E6121" s="23">
        <v>42767</v>
      </c>
      <c r="F6121">
        <v>0</v>
      </c>
      <c r="G6121">
        <v>0</v>
      </c>
      <c r="H6121" t="e">
        <v>#DIV/0!</v>
      </c>
      <c r="I6121">
        <v>0</v>
      </c>
      <c r="J6121">
        <v>0</v>
      </c>
      <c r="K6121" t="e">
        <v>#DIV/0!</v>
      </c>
      <c r="L6121">
        <v>0</v>
      </c>
      <c r="M6121" t="e">
        <v>#DIV/0!</v>
      </c>
      <c r="N6121">
        <v>0</v>
      </c>
      <c r="P6121">
        <v>0</v>
      </c>
      <c r="Q6121">
        <v>0</v>
      </c>
      <c r="R6121" t="e">
        <v>#DIV/0!</v>
      </c>
      <c r="S6121">
        <v>0</v>
      </c>
    </row>
    <row r="6122" spans="1:20" x14ac:dyDescent="0.2">
      <c r="A6122" t="s">
        <v>13277</v>
      </c>
      <c r="B6122" t="s">
        <v>13278</v>
      </c>
      <c r="C6122" t="s">
        <v>350</v>
      </c>
      <c r="D6122" t="s">
        <v>1002</v>
      </c>
      <c r="E6122" s="23">
        <v>42767</v>
      </c>
      <c r="F6122">
        <v>0</v>
      </c>
      <c r="G6122">
        <v>0</v>
      </c>
      <c r="H6122" t="e">
        <v>#DIV/0!</v>
      </c>
      <c r="I6122">
        <v>0</v>
      </c>
      <c r="J6122">
        <v>0</v>
      </c>
      <c r="K6122" t="e">
        <v>#DIV/0!</v>
      </c>
      <c r="L6122">
        <v>5</v>
      </c>
      <c r="M6122">
        <v>0</v>
      </c>
      <c r="N6122">
        <v>0</v>
      </c>
      <c r="P6122">
        <v>0</v>
      </c>
      <c r="Q6122">
        <v>0</v>
      </c>
      <c r="R6122" t="e">
        <v>#DIV/0!</v>
      </c>
      <c r="S6122">
        <v>0</v>
      </c>
    </row>
    <row r="6123" spans="1:20" x14ac:dyDescent="0.2">
      <c r="A6123" t="s">
        <v>13454</v>
      </c>
      <c r="B6123" t="s">
        <v>13455</v>
      </c>
      <c r="C6123" t="s">
        <v>242</v>
      </c>
      <c r="D6123" t="s">
        <v>1002</v>
      </c>
      <c r="E6123" s="23">
        <v>42767</v>
      </c>
      <c r="F6123">
        <v>6</v>
      </c>
      <c r="G6123">
        <v>7</v>
      </c>
      <c r="H6123">
        <v>0.8571428571428571</v>
      </c>
      <c r="I6123">
        <v>59</v>
      </c>
      <c r="J6123">
        <v>58</v>
      </c>
      <c r="K6123">
        <v>1.0172413793103448</v>
      </c>
      <c r="L6123">
        <v>75</v>
      </c>
      <c r="M6123">
        <v>0.77333333333333332</v>
      </c>
      <c r="N6123">
        <v>43</v>
      </c>
      <c r="P6123">
        <v>1</v>
      </c>
      <c r="Q6123">
        <v>13</v>
      </c>
      <c r="R6123">
        <v>7.6923076923076927E-2</v>
      </c>
      <c r="S6123">
        <v>16</v>
      </c>
    </row>
    <row r="6124" spans="1:20" x14ac:dyDescent="0.2">
      <c r="A6124" t="s">
        <v>13631</v>
      </c>
      <c r="B6124" t="s">
        <v>13632</v>
      </c>
      <c r="C6124" t="s">
        <v>237</v>
      </c>
      <c r="D6124" t="s">
        <v>1002</v>
      </c>
      <c r="E6124" s="23">
        <v>42767</v>
      </c>
      <c r="F6124">
        <v>11</v>
      </c>
      <c r="G6124">
        <v>13</v>
      </c>
      <c r="H6124">
        <v>0.84615384615384615</v>
      </c>
      <c r="I6124">
        <v>60</v>
      </c>
      <c r="J6124">
        <v>73</v>
      </c>
      <c r="K6124">
        <v>0.82191780821917804</v>
      </c>
      <c r="L6124">
        <v>97</v>
      </c>
      <c r="M6124">
        <v>0.75257731958762886</v>
      </c>
      <c r="N6124">
        <v>47</v>
      </c>
      <c r="O6124">
        <v>0.9966666666666667</v>
      </c>
      <c r="P6124">
        <v>7</v>
      </c>
      <c r="Q6124">
        <v>10</v>
      </c>
      <c r="R6124">
        <v>0.7</v>
      </c>
      <c r="S6124">
        <v>13</v>
      </c>
    </row>
    <row r="6125" spans="1:20" x14ac:dyDescent="0.2">
      <c r="A6125" t="s">
        <v>13806</v>
      </c>
      <c r="B6125" t="s">
        <v>13807</v>
      </c>
      <c r="C6125" t="s">
        <v>238</v>
      </c>
      <c r="D6125" t="s">
        <v>1002</v>
      </c>
      <c r="E6125" s="23">
        <v>42767</v>
      </c>
      <c r="F6125">
        <v>6</v>
      </c>
      <c r="G6125">
        <v>12</v>
      </c>
      <c r="H6125">
        <v>0.5</v>
      </c>
      <c r="I6125">
        <v>21</v>
      </c>
      <c r="J6125">
        <v>18</v>
      </c>
      <c r="K6125">
        <v>1.1666666666666667</v>
      </c>
      <c r="L6125">
        <v>40</v>
      </c>
      <c r="M6125">
        <v>0.45</v>
      </c>
      <c r="N6125">
        <v>18</v>
      </c>
      <c r="P6125">
        <v>2</v>
      </c>
      <c r="Q6125">
        <v>6</v>
      </c>
      <c r="R6125">
        <v>0.33333333333333331</v>
      </c>
      <c r="S6125">
        <v>3</v>
      </c>
    </row>
    <row r="6126" spans="1:20" x14ac:dyDescent="0.2">
      <c r="A6126" t="s">
        <v>13983</v>
      </c>
      <c r="B6126" t="s">
        <v>13984</v>
      </c>
      <c r="C6126" t="s">
        <v>239</v>
      </c>
      <c r="D6126" t="s">
        <v>1002</v>
      </c>
      <c r="E6126" s="23">
        <v>42767</v>
      </c>
      <c r="F6126">
        <v>3</v>
      </c>
      <c r="G6126">
        <v>4</v>
      </c>
      <c r="H6126">
        <v>0.75</v>
      </c>
      <c r="I6126">
        <v>2</v>
      </c>
      <c r="J6126">
        <v>6</v>
      </c>
      <c r="K6126">
        <v>0.33333333333333331</v>
      </c>
      <c r="L6126">
        <v>8</v>
      </c>
      <c r="M6126">
        <v>0.75</v>
      </c>
      <c r="N6126">
        <v>2</v>
      </c>
      <c r="O6126">
        <v>0.82</v>
      </c>
      <c r="P6126">
        <v>0</v>
      </c>
      <c r="Q6126">
        <v>0</v>
      </c>
      <c r="R6126" t="e">
        <v>#DIV/0!</v>
      </c>
      <c r="S6126">
        <v>0</v>
      </c>
      <c r="T6126">
        <v>0.58333333333333337</v>
      </c>
    </row>
    <row r="6127" spans="1:20" x14ac:dyDescent="0.2">
      <c r="A6127" t="s">
        <v>14170</v>
      </c>
      <c r="B6127" t="s">
        <v>14171</v>
      </c>
      <c r="C6127" t="s">
        <v>240</v>
      </c>
      <c r="D6127" t="s">
        <v>1002</v>
      </c>
      <c r="E6127" s="23">
        <v>42767</v>
      </c>
      <c r="F6127">
        <v>22</v>
      </c>
      <c r="G6127">
        <v>17</v>
      </c>
      <c r="H6127">
        <v>1.2941176470588236</v>
      </c>
      <c r="I6127">
        <v>38</v>
      </c>
      <c r="J6127">
        <v>100</v>
      </c>
      <c r="K6127">
        <v>0.38</v>
      </c>
      <c r="L6127">
        <v>48</v>
      </c>
      <c r="M6127">
        <v>2.0833333333333335</v>
      </c>
      <c r="N6127">
        <v>29</v>
      </c>
      <c r="P6127">
        <v>0</v>
      </c>
      <c r="Q6127">
        <v>1</v>
      </c>
      <c r="R6127">
        <v>0</v>
      </c>
      <c r="S6127">
        <v>9</v>
      </c>
      <c r="T6127">
        <v>0.625</v>
      </c>
    </row>
    <row r="6128" spans="1:20" x14ac:dyDescent="0.2">
      <c r="A6128" t="s">
        <v>14347</v>
      </c>
      <c r="B6128" t="s">
        <v>14348</v>
      </c>
      <c r="C6128" t="s">
        <v>241</v>
      </c>
      <c r="D6128" t="s">
        <v>1002</v>
      </c>
      <c r="E6128" s="23">
        <v>42767</v>
      </c>
      <c r="F6128">
        <v>51</v>
      </c>
      <c r="G6128">
        <v>58</v>
      </c>
      <c r="H6128">
        <v>0.87931034482758619</v>
      </c>
      <c r="I6128">
        <v>530</v>
      </c>
      <c r="J6128">
        <v>541</v>
      </c>
      <c r="K6128">
        <v>0.97966728280961179</v>
      </c>
      <c r="L6128">
        <v>635</v>
      </c>
      <c r="M6128">
        <v>0.85196850393700785</v>
      </c>
      <c r="N6128">
        <v>516</v>
      </c>
      <c r="P6128">
        <v>14</v>
      </c>
      <c r="Q6128">
        <v>23</v>
      </c>
      <c r="R6128">
        <v>0.60869565217391308</v>
      </c>
      <c r="S6128">
        <v>14</v>
      </c>
      <c r="T6128">
        <v>0.66666666666666663</v>
      </c>
    </row>
    <row r="6129" spans="1:20" x14ac:dyDescent="0.2">
      <c r="A6129" t="s">
        <v>14459</v>
      </c>
      <c r="B6129" t="s">
        <v>14460</v>
      </c>
      <c r="C6129" t="s">
        <v>318</v>
      </c>
      <c r="D6129" t="s">
        <v>1002</v>
      </c>
      <c r="E6129" s="23">
        <v>42767</v>
      </c>
      <c r="F6129">
        <v>22</v>
      </c>
      <c r="G6129">
        <v>17</v>
      </c>
      <c r="H6129">
        <v>1.2941176470588236</v>
      </c>
      <c r="I6129">
        <v>50</v>
      </c>
      <c r="J6129">
        <v>66</v>
      </c>
      <c r="K6129">
        <v>0.75757575757575757</v>
      </c>
      <c r="L6129">
        <v>67</v>
      </c>
      <c r="M6129">
        <v>0.9850746268656716</v>
      </c>
      <c r="N6129">
        <v>48</v>
      </c>
      <c r="P6129">
        <v>1</v>
      </c>
      <c r="Q6129">
        <v>1</v>
      </c>
      <c r="R6129">
        <v>1</v>
      </c>
      <c r="S6129">
        <v>2</v>
      </c>
      <c r="T6129">
        <v>0.63636363636363635</v>
      </c>
    </row>
    <row r="6130" spans="1:20" x14ac:dyDescent="0.2">
      <c r="A6130" t="s">
        <v>14676</v>
      </c>
      <c r="B6130" t="s">
        <v>14677</v>
      </c>
      <c r="C6130" t="s">
        <v>199</v>
      </c>
      <c r="D6130" t="s">
        <v>1000</v>
      </c>
      <c r="E6130" s="23">
        <v>42767</v>
      </c>
      <c r="F6130">
        <v>13</v>
      </c>
      <c r="G6130">
        <v>14</v>
      </c>
      <c r="H6130">
        <v>0.9285714285714286</v>
      </c>
      <c r="I6130">
        <v>143</v>
      </c>
      <c r="J6130">
        <v>110</v>
      </c>
      <c r="K6130">
        <v>1.3</v>
      </c>
      <c r="L6130">
        <v>112</v>
      </c>
      <c r="M6130">
        <v>0.9821428571428571</v>
      </c>
      <c r="N6130">
        <v>140</v>
      </c>
      <c r="P6130">
        <v>0</v>
      </c>
      <c r="Q6130">
        <v>0</v>
      </c>
      <c r="R6130" t="e">
        <v>#DIV/0!</v>
      </c>
      <c r="S6130">
        <v>3</v>
      </c>
      <c r="T6130">
        <v>1</v>
      </c>
    </row>
    <row r="6131" spans="1:20" x14ac:dyDescent="0.2">
      <c r="A6131" t="s">
        <v>14942</v>
      </c>
      <c r="B6131" t="s">
        <v>14943</v>
      </c>
      <c r="C6131" t="s">
        <v>200</v>
      </c>
      <c r="D6131" t="s">
        <v>1002</v>
      </c>
      <c r="E6131" s="23">
        <v>42767</v>
      </c>
      <c r="F6131">
        <v>4</v>
      </c>
      <c r="G6131">
        <v>5</v>
      </c>
      <c r="H6131">
        <v>0.8</v>
      </c>
      <c r="I6131">
        <v>9</v>
      </c>
      <c r="J6131">
        <v>20</v>
      </c>
      <c r="K6131">
        <v>0.45</v>
      </c>
      <c r="L6131">
        <v>12</v>
      </c>
      <c r="M6131">
        <v>1.6666666666666667</v>
      </c>
      <c r="N6131">
        <v>8</v>
      </c>
      <c r="P6131">
        <v>0</v>
      </c>
      <c r="Q6131">
        <v>0</v>
      </c>
      <c r="R6131" t="e">
        <v>#DIV/0!</v>
      </c>
      <c r="S6131">
        <v>1</v>
      </c>
      <c r="T6131">
        <v>0.33333333333333331</v>
      </c>
    </row>
    <row r="6132" spans="1:20" x14ac:dyDescent="0.2">
      <c r="A6132" t="s">
        <v>15119</v>
      </c>
      <c r="B6132" t="s">
        <v>15120</v>
      </c>
      <c r="C6132" t="s">
        <v>202</v>
      </c>
      <c r="D6132" t="s">
        <v>1002</v>
      </c>
      <c r="E6132" s="23">
        <v>42767</v>
      </c>
      <c r="F6132">
        <v>9</v>
      </c>
      <c r="G6132">
        <v>9</v>
      </c>
      <c r="H6132">
        <v>1</v>
      </c>
      <c r="I6132">
        <v>134</v>
      </c>
      <c r="J6132">
        <v>90</v>
      </c>
      <c r="K6132">
        <v>1.4888888888888889</v>
      </c>
      <c r="L6132">
        <v>100</v>
      </c>
      <c r="M6132">
        <v>0.9</v>
      </c>
      <c r="N6132">
        <v>132</v>
      </c>
      <c r="P6132">
        <v>0</v>
      </c>
      <c r="Q6132">
        <v>0</v>
      </c>
      <c r="R6132" t="e">
        <v>#DIV/0!</v>
      </c>
      <c r="S6132">
        <v>2</v>
      </c>
      <c r="T6132">
        <v>0.43</v>
      </c>
    </row>
    <row r="6133" spans="1:20" x14ac:dyDescent="0.2">
      <c r="A6133" t="s">
        <v>15201</v>
      </c>
      <c r="B6133" t="s">
        <v>15202</v>
      </c>
      <c r="C6133" t="s">
        <v>348</v>
      </c>
      <c r="D6133" t="s">
        <v>1000</v>
      </c>
      <c r="E6133" s="23">
        <v>42767</v>
      </c>
      <c r="F6133">
        <v>12</v>
      </c>
      <c r="G6133">
        <v>10</v>
      </c>
      <c r="H6133">
        <v>1.2</v>
      </c>
      <c r="I6133">
        <v>20</v>
      </c>
      <c r="J6133">
        <v>38</v>
      </c>
      <c r="K6133">
        <v>0.52631578947368418</v>
      </c>
      <c r="L6133">
        <v>50</v>
      </c>
      <c r="M6133">
        <v>0.76</v>
      </c>
      <c r="N6133">
        <v>20</v>
      </c>
      <c r="P6133">
        <v>0</v>
      </c>
      <c r="Q6133">
        <v>2</v>
      </c>
      <c r="R6133">
        <v>0</v>
      </c>
      <c r="S6133">
        <v>0</v>
      </c>
      <c r="T6133">
        <v>0.5</v>
      </c>
    </row>
    <row r="6134" spans="1:20" x14ac:dyDescent="0.2">
      <c r="A6134" t="s">
        <v>15285</v>
      </c>
      <c r="B6134" t="s">
        <v>15286</v>
      </c>
      <c r="C6134" t="s">
        <v>347</v>
      </c>
      <c r="D6134" t="s">
        <v>1002</v>
      </c>
      <c r="E6134" s="23">
        <v>42767</v>
      </c>
      <c r="F6134">
        <v>2</v>
      </c>
      <c r="G6134">
        <v>5</v>
      </c>
      <c r="H6134">
        <v>0.4</v>
      </c>
      <c r="I6134">
        <v>5</v>
      </c>
      <c r="J6134">
        <v>8</v>
      </c>
      <c r="K6134">
        <v>0.625</v>
      </c>
      <c r="L6134">
        <v>25</v>
      </c>
      <c r="M6134">
        <v>0.32</v>
      </c>
      <c r="N6134">
        <v>5</v>
      </c>
      <c r="P6134">
        <v>0</v>
      </c>
      <c r="Q6134">
        <v>2</v>
      </c>
      <c r="R6134">
        <v>0</v>
      </c>
      <c r="S6134">
        <v>0</v>
      </c>
      <c r="T6134">
        <v>0.65</v>
      </c>
    </row>
    <row r="6135" spans="1:20" x14ac:dyDescent="0.2">
      <c r="A6135" t="s">
        <v>15361</v>
      </c>
      <c r="B6135" t="s">
        <v>15362</v>
      </c>
      <c r="C6135" t="s">
        <v>351</v>
      </c>
      <c r="D6135" t="s">
        <v>1002</v>
      </c>
      <c r="E6135" s="23">
        <v>42767</v>
      </c>
      <c r="F6135">
        <v>10</v>
      </c>
      <c r="G6135">
        <v>5</v>
      </c>
      <c r="H6135">
        <v>2</v>
      </c>
      <c r="I6135">
        <v>15</v>
      </c>
      <c r="J6135">
        <v>30</v>
      </c>
      <c r="K6135">
        <v>0.5</v>
      </c>
      <c r="L6135">
        <v>25</v>
      </c>
      <c r="M6135">
        <v>1.2</v>
      </c>
      <c r="N6135">
        <v>15</v>
      </c>
      <c r="P6135">
        <v>0</v>
      </c>
      <c r="Q6135">
        <v>0</v>
      </c>
      <c r="R6135" t="e">
        <v>#DIV/0!</v>
      </c>
      <c r="S6135">
        <v>0</v>
      </c>
      <c r="T6135">
        <v>0.88</v>
      </c>
    </row>
    <row r="6136" spans="1:20" x14ac:dyDescent="0.2">
      <c r="A6136" t="s">
        <v>15485</v>
      </c>
      <c r="B6136" t="s">
        <v>15486</v>
      </c>
      <c r="C6136" t="s">
        <v>352</v>
      </c>
      <c r="D6136" t="s">
        <v>1002</v>
      </c>
      <c r="E6136" s="23">
        <v>42767</v>
      </c>
      <c r="F6136">
        <v>1</v>
      </c>
      <c r="G6136">
        <v>1</v>
      </c>
      <c r="H6136">
        <v>1</v>
      </c>
      <c r="I6136">
        <v>0</v>
      </c>
      <c r="J6136">
        <v>3</v>
      </c>
      <c r="K6136">
        <v>0</v>
      </c>
      <c r="L6136">
        <v>2</v>
      </c>
      <c r="M6136">
        <v>1.5</v>
      </c>
      <c r="N6136">
        <v>0</v>
      </c>
      <c r="P6136">
        <v>0</v>
      </c>
      <c r="Q6136">
        <v>0</v>
      </c>
      <c r="R6136" t="e">
        <v>#DIV/0!</v>
      </c>
      <c r="S6136">
        <v>0</v>
      </c>
      <c r="T6136">
        <v>0.81</v>
      </c>
    </row>
    <row r="6137" spans="1:20" x14ac:dyDescent="0.2">
      <c r="A6137" t="s">
        <v>15646</v>
      </c>
      <c r="B6137" t="s">
        <v>15647</v>
      </c>
      <c r="C6137" t="s">
        <v>228</v>
      </c>
      <c r="D6137" t="s">
        <v>1002</v>
      </c>
      <c r="E6137" s="23">
        <v>42767</v>
      </c>
      <c r="F6137">
        <v>1</v>
      </c>
      <c r="G6137">
        <v>1</v>
      </c>
      <c r="H6137">
        <v>1</v>
      </c>
      <c r="I6137">
        <v>8</v>
      </c>
      <c r="J6137">
        <v>5</v>
      </c>
      <c r="K6137">
        <v>1.6</v>
      </c>
      <c r="L6137">
        <v>5</v>
      </c>
      <c r="M6137">
        <v>1</v>
      </c>
      <c r="N6137">
        <v>6</v>
      </c>
      <c r="P6137">
        <v>0</v>
      </c>
      <c r="Q6137">
        <v>3</v>
      </c>
      <c r="R6137">
        <v>0</v>
      </c>
      <c r="S6137">
        <v>2</v>
      </c>
      <c r="T6137">
        <v>0.72</v>
      </c>
    </row>
    <row r="6138" spans="1:20" x14ac:dyDescent="0.2">
      <c r="A6138" t="s">
        <v>15823</v>
      </c>
      <c r="B6138" t="s">
        <v>15824</v>
      </c>
      <c r="C6138" t="s">
        <v>227</v>
      </c>
      <c r="D6138" t="s">
        <v>1000</v>
      </c>
      <c r="E6138" s="23">
        <v>42767</v>
      </c>
      <c r="F6138">
        <v>1</v>
      </c>
      <c r="G6138">
        <v>1</v>
      </c>
      <c r="H6138">
        <v>1</v>
      </c>
      <c r="I6138">
        <v>8</v>
      </c>
      <c r="J6138">
        <v>5</v>
      </c>
      <c r="K6138">
        <v>1.6</v>
      </c>
      <c r="L6138">
        <v>5</v>
      </c>
      <c r="M6138">
        <v>1</v>
      </c>
      <c r="N6138">
        <v>6</v>
      </c>
      <c r="P6138">
        <v>0</v>
      </c>
      <c r="Q6138">
        <v>3</v>
      </c>
      <c r="R6138">
        <v>0</v>
      </c>
      <c r="S6138">
        <v>2</v>
      </c>
      <c r="T6138">
        <v>0.72</v>
      </c>
    </row>
    <row r="6139" spans="1:20" x14ac:dyDescent="0.2">
      <c r="A6139" t="s">
        <v>16000</v>
      </c>
      <c r="B6139" t="s">
        <v>16001</v>
      </c>
      <c r="C6139" t="s">
        <v>203</v>
      </c>
      <c r="D6139" t="s">
        <v>1000</v>
      </c>
      <c r="E6139" s="23">
        <v>42767</v>
      </c>
      <c r="F6139">
        <v>18</v>
      </c>
      <c r="G6139">
        <v>10</v>
      </c>
      <c r="H6139">
        <v>1.8</v>
      </c>
      <c r="I6139">
        <v>30</v>
      </c>
      <c r="J6139">
        <v>82</v>
      </c>
      <c r="K6139">
        <v>0.36585365853658536</v>
      </c>
      <c r="L6139">
        <v>45</v>
      </c>
      <c r="M6139">
        <v>1.8222222222222222</v>
      </c>
      <c r="N6139">
        <v>24</v>
      </c>
      <c r="P6139">
        <v>0</v>
      </c>
      <c r="Q6139">
        <v>2</v>
      </c>
      <c r="R6139">
        <v>0</v>
      </c>
      <c r="S6139">
        <v>6</v>
      </c>
      <c r="T6139">
        <v>0.66</v>
      </c>
    </row>
    <row r="6140" spans="1:20" x14ac:dyDescent="0.2">
      <c r="A6140" t="s">
        <v>16179</v>
      </c>
      <c r="B6140" t="s">
        <v>16180</v>
      </c>
      <c r="C6140" t="s">
        <v>205</v>
      </c>
      <c r="D6140" t="s">
        <v>1002</v>
      </c>
      <c r="E6140" s="23">
        <v>42767</v>
      </c>
      <c r="F6140">
        <v>2</v>
      </c>
      <c r="G6140">
        <v>3</v>
      </c>
      <c r="H6140">
        <v>0.66666666666666663</v>
      </c>
      <c r="I6140">
        <v>9</v>
      </c>
      <c r="J6140">
        <v>14</v>
      </c>
      <c r="K6140">
        <v>0.6428571428571429</v>
      </c>
      <c r="L6140">
        <v>20</v>
      </c>
      <c r="M6140">
        <v>0.7</v>
      </c>
      <c r="N6140">
        <v>7</v>
      </c>
      <c r="O6140">
        <v>0.87</v>
      </c>
      <c r="P6140">
        <v>0</v>
      </c>
      <c r="Q6140">
        <v>1</v>
      </c>
      <c r="R6140">
        <v>0</v>
      </c>
      <c r="S6140">
        <v>2</v>
      </c>
      <c r="T6140">
        <v>0.63</v>
      </c>
    </row>
    <row r="6141" spans="1:20" x14ac:dyDescent="0.2">
      <c r="A6141" t="s">
        <v>16356</v>
      </c>
      <c r="B6141" t="s">
        <v>16357</v>
      </c>
      <c r="C6141" t="s">
        <v>204</v>
      </c>
      <c r="D6141" t="s">
        <v>1002</v>
      </c>
      <c r="E6141" s="23">
        <v>42767</v>
      </c>
      <c r="F6141">
        <v>10</v>
      </c>
      <c r="G6141">
        <v>4</v>
      </c>
      <c r="H6141">
        <v>2.5</v>
      </c>
      <c r="I6141">
        <v>9</v>
      </c>
      <c r="J6141">
        <v>50</v>
      </c>
      <c r="K6141">
        <v>0.18</v>
      </c>
      <c r="L6141">
        <v>10</v>
      </c>
      <c r="M6141">
        <v>5</v>
      </c>
      <c r="N6141">
        <v>7</v>
      </c>
      <c r="P6141">
        <v>0</v>
      </c>
      <c r="Q6141">
        <v>1</v>
      </c>
      <c r="R6141">
        <v>0</v>
      </c>
      <c r="S6141">
        <v>2</v>
      </c>
    </row>
    <row r="6142" spans="1:20" x14ac:dyDescent="0.2">
      <c r="A6142" t="s">
        <v>16497</v>
      </c>
      <c r="B6142" t="s">
        <v>16498</v>
      </c>
      <c r="C6142" t="s">
        <v>353</v>
      </c>
      <c r="D6142" t="s">
        <v>1002</v>
      </c>
      <c r="E6142" s="23">
        <v>42767</v>
      </c>
      <c r="F6142">
        <v>6</v>
      </c>
      <c r="G6142">
        <v>3</v>
      </c>
      <c r="H6142">
        <v>2</v>
      </c>
      <c r="I6142">
        <v>12</v>
      </c>
      <c r="J6142">
        <v>18</v>
      </c>
      <c r="K6142">
        <v>0.66666666666666663</v>
      </c>
      <c r="L6142">
        <v>15</v>
      </c>
      <c r="M6142">
        <v>1.2</v>
      </c>
      <c r="N6142">
        <v>10</v>
      </c>
      <c r="P6142">
        <v>0</v>
      </c>
      <c r="Q6142">
        <v>0</v>
      </c>
      <c r="R6142" t="e">
        <v>#DIV/0!</v>
      </c>
      <c r="S6142">
        <v>2</v>
      </c>
    </row>
    <row r="6143" spans="1:20" x14ac:dyDescent="0.2">
      <c r="A6143" t="s">
        <v>16674</v>
      </c>
      <c r="B6143" t="s">
        <v>16675</v>
      </c>
      <c r="C6143" t="s">
        <v>223</v>
      </c>
      <c r="D6143" t="s">
        <v>1000</v>
      </c>
      <c r="E6143" s="23">
        <v>42767</v>
      </c>
      <c r="F6143">
        <v>7</v>
      </c>
      <c r="G6143">
        <v>6</v>
      </c>
      <c r="H6143">
        <v>1.1666666666666667</v>
      </c>
      <c r="I6143">
        <v>71</v>
      </c>
      <c r="J6143">
        <v>105</v>
      </c>
      <c r="K6143">
        <v>0.67619047619047623</v>
      </c>
      <c r="L6143">
        <v>90</v>
      </c>
      <c r="M6143">
        <v>1.1666666666666667</v>
      </c>
      <c r="N6143">
        <v>70</v>
      </c>
      <c r="P6143">
        <v>0</v>
      </c>
      <c r="Q6143">
        <v>0</v>
      </c>
      <c r="R6143" t="e">
        <v>#DIV/0!</v>
      </c>
      <c r="S6143">
        <v>1</v>
      </c>
    </row>
    <row r="6144" spans="1:20" x14ac:dyDescent="0.2">
      <c r="A6144" t="s">
        <v>16853</v>
      </c>
      <c r="B6144" t="s">
        <v>16854</v>
      </c>
      <c r="C6144" t="s">
        <v>224</v>
      </c>
      <c r="D6144" t="s">
        <v>1002</v>
      </c>
      <c r="E6144" s="23">
        <v>42767</v>
      </c>
      <c r="F6144">
        <v>7</v>
      </c>
      <c r="G6144">
        <v>6</v>
      </c>
      <c r="H6144">
        <v>1.1666666666666667</v>
      </c>
      <c r="I6144">
        <v>71</v>
      </c>
      <c r="J6144">
        <v>105</v>
      </c>
      <c r="K6144">
        <v>0.67619047619047623</v>
      </c>
      <c r="L6144">
        <v>90</v>
      </c>
      <c r="M6144">
        <v>1.1666666666666667</v>
      </c>
      <c r="N6144">
        <v>70</v>
      </c>
      <c r="P6144">
        <v>0</v>
      </c>
      <c r="Q6144">
        <v>0</v>
      </c>
      <c r="R6144" t="e">
        <v>#DIV/0!</v>
      </c>
      <c r="S6144">
        <v>1</v>
      </c>
    </row>
    <row r="6145" spans="1:19" x14ac:dyDescent="0.2">
      <c r="A6145" t="s">
        <v>16979</v>
      </c>
      <c r="B6145" t="s">
        <v>16980</v>
      </c>
      <c r="C6145" t="s">
        <v>346</v>
      </c>
      <c r="D6145" t="s">
        <v>1000</v>
      </c>
      <c r="E6145" s="23">
        <v>42767</v>
      </c>
      <c r="F6145">
        <v>0</v>
      </c>
      <c r="G6145">
        <v>0</v>
      </c>
      <c r="H6145" t="e">
        <v>#DIV/0!</v>
      </c>
      <c r="I6145">
        <v>0</v>
      </c>
      <c r="J6145">
        <v>0</v>
      </c>
      <c r="K6145" t="e">
        <v>#DIV/0!</v>
      </c>
      <c r="L6145">
        <v>0</v>
      </c>
      <c r="M6145" t="e">
        <v>#DIV/0!</v>
      </c>
      <c r="N6145">
        <v>0</v>
      </c>
      <c r="P6145">
        <v>0</v>
      </c>
      <c r="Q6145">
        <v>0</v>
      </c>
      <c r="R6145" t="e">
        <v>#DIV/0!</v>
      </c>
      <c r="S6145">
        <v>0</v>
      </c>
    </row>
    <row r="6146" spans="1:19" x14ac:dyDescent="0.2">
      <c r="A6146" t="s">
        <v>17075</v>
      </c>
      <c r="B6146" t="s">
        <v>17076</v>
      </c>
      <c r="C6146" t="s">
        <v>345</v>
      </c>
      <c r="D6146" t="s">
        <v>1002</v>
      </c>
      <c r="E6146" s="23">
        <v>42767</v>
      </c>
      <c r="F6146">
        <v>0</v>
      </c>
      <c r="G6146">
        <v>0</v>
      </c>
      <c r="H6146" t="e">
        <v>#DIV/0!</v>
      </c>
      <c r="I6146">
        <v>0</v>
      </c>
      <c r="J6146">
        <v>0</v>
      </c>
      <c r="K6146" t="e">
        <v>#DIV/0!</v>
      </c>
      <c r="L6146">
        <v>0</v>
      </c>
      <c r="M6146" t="e">
        <v>#DIV/0!</v>
      </c>
      <c r="N6146">
        <v>0</v>
      </c>
      <c r="P6146">
        <v>0</v>
      </c>
      <c r="Q6146">
        <v>0</v>
      </c>
      <c r="R6146" t="e">
        <v>#DIV/0!</v>
      </c>
      <c r="S6146">
        <v>0</v>
      </c>
    </row>
    <row r="6147" spans="1:19" x14ac:dyDescent="0.2">
      <c r="A6147" t="s">
        <v>17290</v>
      </c>
      <c r="B6147" t="s">
        <v>17291</v>
      </c>
      <c r="C6147" t="s">
        <v>225</v>
      </c>
      <c r="D6147" t="s">
        <v>1000</v>
      </c>
      <c r="E6147" s="23">
        <v>42767</v>
      </c>
      <c r="F6147">
        <v>4</v>
      </c>
      <c r="G6147">
        <v>7</v>
      </c>
      <c r="H6147">
        <v>0.5714285714285714</v>
      </c>
      <c r="I6147">
        <v>45</v>
      </c>
      <c r="J6147">
        <v>40</v>
      </c>
      <c r="K6147">
        <v>1.125</v>
      </c>
      <c r="L6147">
        <v>105</v>
      </c>
      <c r="M6147">
        <v>0.38095238095238093</v>
      </c>
      <c r="N6147">
        <v>45</v>
      </c>
      <c r="P6147">
        <v>0</v>
      </c>
      <c r="Q6147">
        <v>0</v>
      </c>
      <c r="R6147" t="e">
        <v>#DIV/0!</v>
      </c>
      <c r="S6147">
        <v>0</v>
      </c>
    </row>
    <row r="6148" spans="1:19" x14ac:dyDescent="0.2">
      <c r="A6148" t="s">
        <v>17497</v>
      </c>
      <c r="B6148" t="s">
        <v>17498</v>
      </c>
      <c r="C6148" t="s">
        <v>226</v>
      </c>
      <c r="D6148" t="s">
        <v>1002</v>
      </c>
      <c r="E6148" s="23">
        <v>42767</v>
      </c>
      <c r="F6148">
        <v>4</v>
      </c>
      <c r="G6148">
        <v>7</v>
      </c>
      <c r="H6148">
        <v>0.5714285714285714</v>
      </c>
      <c r="I6148">
        <v>45</v>
      </c>
      <c r="J6148">
        <v>40</v>
      </c>
      <c r="K6148">
        <v>1.125</v>
      </c>
      <c r="L6148">
        <v>105</v>
      </c>
      <c r="M6148">
        <v>0.38095238095238093</v>
      </c>
      <c r="N6148">
        <v>45</v>
      </c>
      <c r="P6148">
        <v>0</v>
      </c>
      <c r="Q6148">
        <v>0</v>
      </c>
      <c r="R6148" t="e">
        <v>#DIV/0!</v>
      </c>
      <c r="S6148">
        <v>0</v>
      </c>
    </row>
    <row r="6149" spans="1:19" x14ac:dyDescent="0.2">
      <c r="A6149" t="s">
        <v>17674</v>
      </c>
      <c r="B6149" t="s">
        <v>17675</v>
      </c>
      <c r="C6149" t="s">
        <v>232</v>
      </c>
      <c r="D6149" t="s">
        <v>1000</v>
      </c>
      <c r="E6149" s="23">
        <v>42767</v>
      </c>
      <c r="F6149">
        <v>10</v>
      </c>
      <c r="G6149">
        <v>15</v>
      </c>
      <c r="H6149">
        <v>0.66666666666666663</v>
      </c>
      <c r="I6149">
        <v>116</v>
      </c>
      <c r="J6149">
        <v>108</v>
      </c>
      <c r="K6149">
        <v>1.0740740740740742</v>
      </c>
      <c r="L6149">
        <v>180</v>
      </c>
      <c r="M6149">
        <v>0.6</v>
      </c>
      <c r="N6149">
        <v>114</v>
      </c>
      <c r="P6149">
        <v>2</v>
      </c>
      <c r="Q6149">
        <v>5</v>
      </c>
      <c r="R6149">
        <v>0.4</v>
      </c>
      <c r="S6149">
        <v>2</v>
      </c>
    </row>
    <row r="6150" spans="1:19" x14ac:dyDescent="0.2">
      <c r="A6150" t="s">
        <v>17871</v>
      </c>
      <c r="B6150" t="s">
        <v>17872</v>
      </c>
      <c r="C6150" t="s">
        <v>231</v>
      </c>
      <c r="D6150" t="s">
        <v>1002</v>
      </c>
      <c r="E6150" s="23">
        <v>42767</v>
      </c>
      <c r="F6150">
        <v>10</v>
      </c>
      <c r="G6150">
        <v>15</v>
      </c>
      <c r="H6150">
        <v>0.66666666666666663</v>
      </c>
      <c r="I6150">
        <v>116</v>
      </c>
      <c r="J6150">
        <v>108</v>
      </c>
      <c r="K6150">
        <v>1.0740740740740742</v>
      </c>
      <c r="L6150">
        <v>180</v>
      </c>
      <c r="M6150">
        <v>0.6</v>
      </c>
      <c r="N6150">
        <v>114</v>
      </c>
      <c r="P6150">
        <v>2</v>
      </c>
      <c r="Q6150">
        <v>5</v>
      </c>
      <c r="R6150">
        <v>0.4</v>
      </c>
      <c r="S6150">
        <v>3</v>
      </c>
    </row>
    <row r="6151" spans="1:19" x14ac:dyDescent="0.2">
      <c r="A6151" t="s">
        <v>18048</v>
      </c>
      <c r="B6151" t="s">
        <v>18049</v>
      </c>
      <c r="C6151" t="s">
        <v>317</v>
      </c>
      <c r="D6151" t="s">
        <v>1000</v>
      </c>
      <c r="E6151" s="23">
        <v>42767</v>
      </c>
      <c r="F6151">
        <v>8</v>
      </c>
      <c r="G6151">
        <v>12</v>
      </c>
      <c r="H6151">
        <v>0.66666666666666663</v>
      </c>
      <c r="I6151">
        <v>20</v>
      </c>
      <c r="J6151">
        <v>24</v>
      </c>
      <c r="K6151">
        <v>0.83333333333333337</v>
      </c>
      <c r="L6151">
        <v>26</v>
      </c>
      <c r="M6151">
        <v>0.92307692307692313</v>
      </c>
      <c r="N6151">
        <v>18</v>
      </c>
      <c r="P6151">
        <v>1</v>
      </c>
      <c r="Q6151">
        <v>1</v>
      </c>
      <c r="R6151">
        <v>1</v>
      </c>
      <c r="S6151">
        <v>2</v>
      </c>
    </row>
    <row r="6152" spans="1:19" x14ac:dyDescent="0.2">
      <c r="A6152" t="s">
        <v>18227</v>
      </c>
      <c r="B6152" t="s">
        <v>18228</v>
      </c>
      <c r="C6152" t="s">
        <v>316</v>
      </c>
      <c r="D6152" t="s">
        <v>1002</v>
      </c>
      <c r="E6152" s="23">
        <v>42767</v>
      </c>
      <c r="F6152">
        <v>5</v>
      </c>
      <c r="G6152">
        <v>6</v>
      </c>
      <c r="H6152">
        <v>0.83333333333333337</v>
      </c>
      <c r="I6152">
        <v>8</v>
      </c>
      <c r="J6152">
        <v>15</v>
      </c>
      <c r="K6152">
        <v>0.53333333333333333</v>
      </c>
      <c r="L6152">
        <v>16</v>
      </c>
      <c r="M6152">
        <v>0.9375</v>
      </c>
      <c r="N6152">
        <v>6</v>
      </c>
      <c r="P6152">
        <v>0</v>
      </c>
      <c r="Q6152">
        <v>0</v>
      </c>
      <c r="R6152" t="e">
        <v>#DIV/0!</v>
      </c>
      <c r="S6152">
        <v>2</v>
      </c>
    </row>
    <row r="6153" spans="1:19" x14ac:dyDescent="0.2">
      <c r="A6153" t="s">
        <v>18303</v>
      </c>
      <c r="B6153" t="s">
        <v>18304</v>
      </c>
      <c r="C6153" t="s">
        <v>355</v>
      </c>
      <c r="D6153" t="s">
        <v>1002</v>
      </c>
      <c r="E6153" s="23">
        <v>42767</v>
      </c>
      <c r="F6153">
        <v>3</v>
      </c>
      <c r="G6153">
        <v>6</v>
      </c>
      <c r="H6153">
        <v>0.5</v>
      </c>
      <c r="I6153">
        <v>12</v>
      </c>
      <c r="J6153">
        <v>9</v>
      </c>
      <c r="K6153">
        <v>1.3333333333333333</v>
      </c>
      <c r="L6153">
        <v>10</v>
      </c>
      <c r="M6153">
        <v>0.9</v>
      </c>
      <c r="N6153">
        <v>12</v>
      </c>
      <c r="P6153">
        <v>1</v>
      </c>
      <c r="Q6153">
        <v>1</v>
      </c>
      <c r="R6153">
        <v>1</v>
      </c>
      <c r="S6153">
        <v>0</v>
      </c>
    </row>
    <row r="6154" spans="1:19" x14ac:dyDescent="0.2">
      <c r="A6154" t="s">
        <v>18480</v>
      </c>
      <c r="B6154" t="s">
        <v>18481</v>
      </c>
      <c r="C6154" t="s">
        <v>214</v>
      </c>
      <c r="D6154" t="s">
        <v>1000</v>
      </c>
      <c r="E6154" s="23">
        <v>42767</v>
      </c>
      <c r="F6154">
        <v>17</v>
      </c>
      <c r="G6154">
        <v>13</v>
      </c>
      <c r="H6154">
        <v>1.3076923076923077</v>
      </c>
      <c r="I6154">
        <v>95</v>
      </c>
      <c r="J6154">
        <v>148</v>
      </c>
      <c r="K6154">
        <v>0.64189189189189189</v>
      </c>
      <c r="L6154">
        <v>92</v>
      </c>
      <c r="M6154">
        <v>1.6086956521739131</v>
      </c>
      <c r="N6154">
        <v>82</v>
      </c>
      <c r="P6154">
        <v>8</v>
      </c>
      <c r="Q6154">
        <v>11</v>
      </c>
      <c r="R6154">
        <v>0.72727272727272729</v>
      </c>
      <c r="S6154">
        <v>13</v>
      </c>
    </row>
    <row r="6155" spans="1:19" x14ac:dyDescent="0.2">
      <c r="A6155" t="s">
        <v>18659</v>
      </c>
      <c r="B6155" t="s">
        <v>18660</v>
      </c>
      <c r="C6155" t="s">
        <v>215</v>
      </c>
      <c r="D6155" t="s">
        <v>1002</v>
      </c>
      <c r="E6155" s="23">
        <v>42767</v>
      </c>
      <c r="F6155">
        <v>6</v>
      </c>
      <c r="G6155">
        <v>7</v>
      </c>
      <c r="H6155">
        <v>0.8571428571428571</v>
      </c>
      <c r="I6155">
        <v>35</v>
      </c>
      <c r="J6155">
        <v>38</v>
      </c>
      <c r="K6155">
        <v>0.92105263157894735</v>
      </c>
      <c r="L6155">
        <v>47</v>
      </c>
      <c r="M6155">
        <v>0.80851063829787229</v>
      </c>
      <c r="N6155">
        <v>28</v>
      </c>
      <c r="O6155">
        <v>1.1200000000000001</v>
      </c>
      <c r="P6155">
        <v>4</v>
      </c>
      <c r="Q6155">
        <v>6</v>
      </c>
      <c r="R6155">
        <v>0.66666666666666663</v>
      </c>
      <c r="S6155">
        <v>7</v>
      </c>
    </row>
    <row r="6156" spans="1:19" x14ac:dyDescent="0.2">
      <c r="A6156" t="s">
        <v>18836</v>
      </c>
      <c r="B6156" t="s">
        <v>18837</v>
      </c>
      <c r="C6156" t="s">
        <v>216</v>
      </c>
      <c r="D6156" t="s">
        <v>1002</v>
      </c>
      <c r="E6156" s="23">
        <v>42767</v>
      </c>
      <c r="F6156">
        <v>11</v>
      </c>
      <c r="G6156">
        <v>6</v>
      </c>
      <c r="H6156">
        <v>1.8333333333333333</v>
      </c>
      <c r="I6156">
        <v>60</v>
      </c>
      <c r="J6156">
        <v>110</v>
      </c>
      <c r="K6156">
        <v>0.54545454545454541</v>
      </c>
      <c r="L6156">
        <v>45</v>
      </c>
      <c r="M6156">
        <v>2.4444444444444446</v>
      </c>
      <c r="N6156">
        <v>54</v>
      </c>
      <c r="P6156">
        <v>4</v>
      </c>
      <c r="Q6156">
        <v>5</v>
      </c>
      <c r="R6156">
        <v>0.8</v>
      </c>
      <c r="S6156">
        <v>6</v>
      </c>
    </row>
    <row r="6157" spans="1:19" x14ac:dyDescent="0.2">
      <c r="A6157" t="s">
        <v>19013</v>
      </c>
      <c r="B6157" t="s">
        <v>19014</v>
      </c>
      <c r="C6157" t="s">
        <v>229</v>
      </c>
      <c r="D6157" t="s">
        <v>1002</v>
      </c>
      <c r="E6157" s="23">
        <v>42767</v>
      </c>
      <c r="F6157">
        <v>1</v>
      </c>
      <c r="G6157">
        <v>1</v>
      </c>
      <c r="H6157">
        <v>1</v>
      </c>
      <c r="I6157">
        <v>4</v>
      </c>
      <c r="J6157">
        <v>5</v>
      </c>
      <c r="K6157">
        <v>0.8</v>
      </c>
      <c r="L6157">
        <v>10</v>
      </c>
      <c r="M6157">
        <v>0.5</v>
      </c>
      <c r="N6157">
        <v>4</v>
      </c>
      <c r="P6157">
        <v>0</v>
      </c>
      <c r="Q6157">
        <v>2</v>
      </c>
      <c r="R6157">
        <v>0</v>
      </c>
      <c r="S6157">
        <v>0</v>
      </c>
    </row>
    <row r="6158" spans="1:19" x14ac:dyDescent="0.2">
      <c r="A6158" t="s">
        <v>19190</v>
      </c>
      <c r="B6158" t="s">
        <v>19191</v>
      </c>
      <c r="C6158" t="s">
        <v>230</v>
      </c>
      <c r="D6158" t="s">
        <v>1000</v>
      </c>
      <c r="E6158" s="23">
        <v>42767</v>
      </c>
      <c r="F6158">
        <v>1</v>
      </c>
      <c r="G6158">
        <v>1</v>
      </c>
      <c r="H6158">
        <v>1</v>
      </c>
      <c r="I6158">
        <v>4</v>
      </c>
      <c r="J6158">
        <v>5</v>
      </c>
      <c r="K6158">
        <v>0.8</v>
      </c>
      <c r="L6158">
        <v>10</v>
      </c>
      <c r="M6158">
        <v>0.5</v>
      </c>
      <c r="N6158">
        <v>4</v>
      </c>
      <c r="P6158">
        <v>0</v>
      </c>
      <c r="Q6158">
        <v>2</v>
      </c>
      <c r="R6158">
        <v>0</v>
      </c>
      <c r="S6158">
        <v>0</v>
      </c>
    </row>
    <row r="6159" spans="1:19" x14ac:dyDescent="0.2">
      <c r="A6159" t="s">
        <v>19369</v>
      </c>
      <c r="B6159" t="s">
        <v>19370</v>
      </c>
      <c r="C6159" t="s">
        <v>234</v>
      </c>
      <c r="D6159" t="s">
        <v>1000</v>
      </c>
      <c r="E6159" s="23">
        <v>42767</v>
      </c>
      <c r="F6159">
        <v>4</v>
      </c>
      <c r="G6159">
        <v>6</v>
      </c>
      <c r="H6159">
        <v>0.66666666666666663</v>
      </c>
      <c r="I6159">
        <v>79</v>
      </c>
      <c r="J6159">
        <v>40</v>
      </c>
      <c r="K6159">
        <v>1.9750000000000001</v>
      </c>
      <c r="L6159">
        <v>50</v>
      </c>
      <c r="M6159">
        <v>0.8</v>
      </c>
      <c r="N6159">
        <v>77</v>
      </c>
      <c r="P6159">
        <v>5</v>
      </c>
      <c r="Q6159">
        <v>8</v>
      </c>
      <c r="R6159">
        <v>0.625</v>
      </c>
      <c r="S6159">
        <v>2</v>
      </c>
    </row>
    <row r="6160" spans="1:19" x14ac:dyDescent="0.2">
      <c r="A6160" t="s">
        <v>19548</v>
      </c>
      <c r="B6160" t="s">
        <v>19549</v>
      </c>
      <c r="C6160" t="s">
        <v>233</v>
      </c>
      <c r="D6160" t="s">
        <v>1002</v>
      </c>
      <c r="E6160" s="23">
        <v>42767</v>
      </c>
      <c r="F6160">
        <v>4</v>
      </c>
      <c r="G6160">
        <v>6</v>
      </c>
      <c r="H6160">
        <v>0.66666666666666663</v>
      </c>
      <c r="I6160">
        <v>79</v>
      </c>
      <c r="J6160">
        <v>40</v>
      </c>
      <c r="K6160">
        <v>1.9750000000000001</v>
      </c>
      <c r="L6160">
        <v>50</v>
      </c>
      <c r="M6160">
        <v>0.8</v>
      </c>
      <c r="N6160">
        <v>77</v>
      </c>
      <c r="P6160">
        <v>5</v>
      </c>
      <c r="Q6160">
        <v>8</v>
      </c>
      <c r="R6160">
        <v>0.625</v>
      </c>
      <c r="S6160">
        <v>2</v>
      </c>
    </row>
    <row r="6161" spans="1:20" x14ac:dyDescent="0.2">
      <c r="A6161" t="s">
        <v>19646</v>
      </c>
      <c r="B6161" t="s">
        <v>19647</v>
      </c>
      <c r="C6161" t="s">
        <v>342</v>
      </c>
      <c r="D6161" t="s">
        <v>1000</v>
      </c>
      <c r="E6161" s="23">
        <v>42767</v>
      </c>
      <c r="F6161">
        <v>4</v>
      </c>
      <c r="G6161">
        <v>4</v>
      </c>
      <c r="H6161">
        <v>1</v>
      </c>
      <c r="I6161">
        <v>20</v>
      </c>
      <c r="J6161">
        <v>40</v>
      </c>
      <c r="K6161">
        <v>0.5</v>
      </c>
      <c r="L6161">
        <v>40</v>
      </c>
      <c r="M6161">
        <v>1</v>
      </c>
      <c r="N6161">
        <v>19</v>
      </c>
      <c r="P6161">
        <v>3</v>
      </c>
      <c r="Q6161">
        <v>3</v>
      </c>
      <c r="R6161">
        <v>1</v>
      </c>
      <c r="S6161">
        <v>1</v>
      </c>
    </row>
    <row r="6162" spans="1:20" x14ac:dyDescent="0.2">
      <c r="A6162" t="s">
        <v>19746</v>
      </c>
      <c r="B6162" t="s">
        <v>19747</v>
      </c>
      <c r="C6162" t="s">
        <v>340</v>
      </c>
      <c r="D6162" t="s">
        <v>1002</v>
      </c>
      <c r="E6162" s="23">
        <v>42767</v>
      </c>
      <c r="F6162">
        <v>4</v>
      </c>
      <c r="G6162">
        <v>4</v>
      </c>
      <c r="H6162">
        <v>1</v>
      </c>
      <c r="I6162">
        <v>20</v>
      </c>
      <c r="J6162">
        <v>40</v>
      </c>
      <c r="K6162">
        <v>0.5</v>
      </c>
      <c r="L6162">
        <v>40</v>
      </c>
      <c r="M6162">
        <v>1</v>
      </c>
      <c r="N6162">
        <v>19</v>
      </c>
      <c r="P6162">
        <v>3</v>
      </c>
      <c r="Q6162">
        <v>3</v>
      </c>
      <c r="R6162">
        <v>1</v>
      </c>
      <c r="S6162">
        <v>1</v>
      </c>
    </row>
    <row r="6163" spans="1:20" x14ac:dyDescent="0.2">
      <c r="A6163" t="s">
        <v>19923</v>
      </c>
      <c r="B6163" t="s">
        <v>19924</v>
      </c>
      <c r="C6163" t="s">
        <v>220</v>
      </c>
      <c r="D6163" t="s">
        <v>1000</v>
      </c>
      <c r="E6163" s="23">
        <v>42767</v>
      </c>
      <c r="F6163">
        <v>9</v>
      </c>
      <c r="G6163">
        <v>16</v>
      </c>
      <c r="H6163">
        <v>0.5625</v>
      </c>
      <c r="I6163">
        <v>23</v>
      </c>
      <c r="J6163">
        <v>24</v>
      </c>
      <c r="K6163">
        <v>0.95833333333333337</v>
      </c>
      <c r="L6163">
        <v>48</v>
      </c>
      <c r="M6163">
        <v>0.5</v>
      </c>
      <c r="N6163">
        <v>20</v>
      </c>
      <c r="P6163">
        <v>2</v>
      </c>
      <c r="Q6163">
        <v>6</v>
      </c>
      <c r="R6163">
        <v>0.33333333333333331</v>
      </c>
      <c r="S6163">
        <v>3</v>
      </c>
      <c r="T6163" t="e">
        <v>#DIV/0!</v>
      </c>
    </row>
    <row r="6164" spans="1:20" x14ac:dyDescent="0.2">
      <c r="A6164" t="s">
        <v>20102</v>
      </c>
      <c r="B6164" t="s">
        <v>20103</v>
      </c>
      <c r="C6164" t="s">
        <v>221</v>
      </c>
      <c r="D6164" t="s">
        <v>1002</v>
      </c>
      <c r="E6164" s="23">
        <v>42767</v>
      </c>
      <c r="F6164">
        <v>6</v>
      </c>
      <c r="G6164">
        <v>12</v>
      </c>
      <c r="H6164">
        <v>0.5</v>
      </c>
      <c r="I6164">
        <v>21</v>
      </c>
      <c r="J6164">
        <v>18</v>
      </c>
      <c r="K6164">
        <v>1.1666666666666667</v>
      </c>
      <c r="L6164">
        <v>40</v>
      </c>
      <c r="M6164">
        <v>0.45</v>
      </c>
      <c r="N6164">
        <v>18</v>
      </c>
      <c r="O6164">
        <v>0.73</v>
      </c>
      <c r="P6164">
        <v>2</v>
      </c>
      <c r="Q6164">
        <v>6</v>
      </c>
      <c r="R6164">
        <v>0.33333333333333331</v>
      </c>
      <c r="S6164">
        <v>3</v>
      </c>
      <c r="T6164" t="e">
        <v>#DIV/0!</v>
      </c>
    </row>
    <row r="6165" spans="1:20" x14ac:dyDescent="0.2">
      <c r="A6165" t="s">
        <v>20279</v>
      </c>
      <c r="B6165" t="s">
        <v>20280</v>
      </c>
      <c r="C6165" t="s">
        <v>222</v>
      </c>
      <c r="D6165" t="s">
        <v>1002</v>
      </c>
      <c r="E6165" s="23">
        <v>42767</v>
      </c>
      <c r="F6165">
        <v>3</v>
      </c>
      <c r="G6165">
        <v>4</v>
      </c>
      <c r="H6165">
        <v>0.75</v>
      </c>
      <c r="I6165">
        <v>2</v>
      </c>
      <c r="J6165">
        <v>6</v>
      </c>
      <c r="K6165">
        <v>0.33333333333333331</v>
      </c>
      <c r="L6165">
        <v>8</v>
      </c>
      <c r="M6165">
        <v>0.75</v>
      </c>
      <c r="N6165">
        <v>2</v>
      </c>
      <c r="O6165">
        <v>0.82</v>
      </c>
      <c r="P6165">
        <v>0</v>
      </c>
      <c r="Q6165">
        <v>0</v>
      </c>
      <c r="R6165" t="e">
        <v>#DIV/0!</v>
      </c>
      <c r="S6165">
        <v>0</v>
      </c>
      <c r="T6165">
        <v>0.8</v>
      </c>
    </row>
    <row r="6166" spans="1:20" x14ac:dyDescent="0.2">
      <c r="A6166" t="s">
        <v>20456</v>
      </c>
      <c r="B6166" t="s">
        <v>20457</v>
      </c>
      <c r="C6166" t="s">
        <v>211</v>
      </c>
      <c r="D6166" t="s">
        <v>1002</v>
      </c>
      <c r="E6166" s="23">
        <v>42767</v>
      </c>
      <c r="F6166">
        <v>2</v>
      </c>
      <c r="G6166">
        <v>2</v>
      </c>
      <c r="H6166">
        <v>1</v>
      </c>
      <c r="I6166">
        <v>30</v>
      </c>
      <c r="J6166">
        <v>30</v>
      </c>
      <c r="K6166">
        <v>1</v>
      </c>
      <c r="L6166">
        <v>30</v>
      </c>
      <c r="M6166">
        <v>1</v>
      </c>
      <c r="N6166">
        <v>18</v>
      </c>
      <c r="P6166">
        <v>0</v>
      </c>
      <c r="Q6166">
        <v>6</v>
      </c>
      <c r="R6166">
        <v>0</v>
      </c>
      <c r="S6166">
        <v>12</v>
      </c>
      <c r="T6166" t="e">
        <v>#DIV/0!</v>
      </c>
    </row>
    <row r="6167" spans="1:20" x14ac:dyDescent="0.2">
      <c r="A6167" t="s">
        <v>20633</v>
      </c>
      <c r="B6167" t="s">
        <v>20634</v>
      </c>
      <c r="C6167" t="s">
        <v>207</v>
      </c>
      <c r="D6167" t="s">
        <v>1000</v>
      </c>
      <c r="E6167" s="23">
        <v>42767</v>
      </c>
      <c r="F6167">
        <v>10</v>
      </c>
      <c r="G6167">
        <v>9</v>
      </c>
      <c r="H6167">
        <v>1.1111111111111112</v>
      </c>
      <c r="I6167">
        <v>69</v>
      </c>
      <c r="J6167">
        <v>72</v>
      </c>
      <c r="K6167">
        <v>0.95833333333333337</v>
      </c>
      <c r="L6167">
        <v>80</v>
      </c>
      <c r="M6167">
        <v>0.9</v>
      </c>
      <c r="N6167">
        <v>49</v>
      </c>
      <c r="P6167">
        <v>3</v>
      </c>
      <c r="Q6167">
        <v>9</v>
      </c>
      <c r="R6167">
        <v>0.33333333333333331</v>
      </c>
      <c r="S6167">
        <v>20</v>
      </c>
      <c r="T6167" t="e">
        <v>#DIV/0!</v>
      </c>
    </row>
    <row r="6168" spans="1:20" x14ac:dyDescent="0.2">
      <c r="A6168" t="s">
        <v>20877</v>
      </c>
      <c r="B6168" t="s">
        <v>20878</v>
      </c>
      <c r="C6168" t="s">
        <v>210</v>
      </c>
      <c r="D6168" t="s">
        <v>1002</v>
      </c>
      <c r="E6168" s="23">
        <v>42767</v>
      </c>
      <c r="F6168">
        <v>3</v>
      </c>
      <c r="G6168">
        <v>3</v>
      </c>
      <c r="H6168">
        <v>1</v>
      </c>
      <c r="I6168">
        <v>16</v>
      </c>
      <c r="J6168">
        <v>21</v>
      </c>
      <c r="K6168">
        <v>0.76190476190476186</v>
      </c>
      <c r="L6168">
        <v>30</v>
      </c>
      <c r="M6168">
        <v>0.7</v>
      </c>
      <c r="N6168">
        <v>12</v>
      </c>
      <c r="O6168">
        <v>1</v>
      </c>
      <c r="P6168">
        <v>3</v>
      </c>
      <c r="Q6168">
        <v>3</v>
      </c>
      <c r="R6168">
        <v>1</v>
      </c>
      <c r="S6168">
        <v>4</v>
      </c>
      <c r="T6168">
        <v>0.10666666666666701</v>
      </c>
    </row>
    <row r="6169" spans="1:20" x14ac:dyDescent="0.2">
      <c r="A6169" t="s">
        <v>21054</v>
      </c>
      <c r="B6169" t="s">
        <v>21055</v>
      </c>
      <c r="C6169" t="s">
        <v>208</v>
      </c>
      <c r="D6169" t="s">
        <v>1002</v>
      </c>
      <c r="E6169" s="23">
        <v>42767</v>
      </c>
      <c r="F6169">
        <v>3</v>
      </c>
      <c r="G6169">
        <v>2</v>
      </c>
      <c r="H6169">
        <v>1.5</v>
      </c>
      <c r="I6169">
        <v>12</v>
      </c>
      <c r="J6169">
        <v>15</v>
      </c>
      <c r="K6169">
        <v>0.8</v>
      </c>
      <c r="L6169">
        <v>10</v>
      </c>
      <c r="M6169">
        <v>1.5</v>
      </c>
      <c r="N6169">
        <v>8</v>
      </c>
      <c r="P6169">
        <v>0</v>
      </c>
      <c r="Q6169">
        <v>0</v>
      </c>
      <c r="R6169" t="e">
        <v>#DIV/0!</v>
      </c>
      <c r="S6169">
        <v>4</v>
      </c>
      <c r="T6169">
        <v>0.13</v>
      </c>
    </row>
    <row r="6170" spans="1:20" x14ac:dyDescent="0.2">
      <c r="A6170" t="s">
        <v>21130</v>
      </c>
      <c r="B6170" t="s">
        <v>21131</v>
      </c>
      <c r="C6170" t="s">
        <v>354</v>
      </c>
      <c r="D6170" t="s">
        <v>1002</v>
      </c>
      <c r="E6170" s="23">
        <v>42767</v>
      </c>
      <c r="F6170">
        <v>2</v>
      </c>
      <c r="G6170">
        <v>2</v>
      </c>
      <c r="H6170">
        <v>1</v>
      </c>
      <c r="I6170">
        <v>11</v>
      </c>
      <c r="J6170">
        <v>6</v>
      </c>
      <c r="K6170">
        <v>1.8333333333333333</v>
      </c>
      <c r="L6170">
        <v>10</v>
      </c>
      <c r="M6170">
        <v>0.6</v>
      </c>
      <c r="N6170">
        <v>11</v>
      </c>
      <c r="P6170">
        <v>0</v>
      </c>
      <c r="Q6170">
        <v>0</v>
      </c>
      <c r="R6170" t="e">
        <v>#DIV/0!</v>
      </c>
      <c r="S6170">
        <v>0</v>
      </c>
      <c r="T6170">
        <v>0.12</v>
      </c>
    </row>
    <row r="6171" spans="1:20" x14ac:dyDescent="0.2">
      <c r="A6171" t="s">
        <v>21309</v>
      </c>
      <c r="B6171" t="s">
        <v>21310</v>
      </c>
      <c r="C6171" t="s">
        <v>213</v>
      </c>
      <c r="D6171" t="s">
        <v>1002</v>
      </c>
      <c r="E6171" s="23">
        <v>42767</v>
      </c>
      <c r="F6171">
        <v>2</v>
      </c>
      <c r="G6171">
        <v>3</v>
      </c>
      <c r="H6171">
        <v>0.66666666666666663</v>
      </c>
      <c r="I6171">
        <v>17</v>
      </c>
      <c r="J6171">
        <v>18</v>
      </c>
      <c r="K6171">
        <v>0.94444444444444442</v>
      </c>
      <c r="L6171">
        <v>30</v>
      </c>
      <c r="M6171">
        <v>0.6</v>
      </c>
      <c r="N6171">
        <v>15</v>
      </c>
      <c r="P6171">
        <v>1</v>
      </c>
      <c r="Q6171">
        <v>2</v>
      </c>
      <c r="R6171">
        <v>0.5</v>
      </c>
      <c r="S6171">
        <v>2</v>
      </c>
      <c r="T6171">
        <v>0.11</v>
      </c>
    </row>
    <row r="6172" spans="1:20" x14ac:dyDescent="0.2">
      <c r="A6172" t="s">
        <v>21551</v>
      </c>
      <c r="B6172" t="s">
        <v>21552</v>
      </c>
      <c r="C6172" t="s">
        <v>212</v>
      </c>
      <c r="D6172" t="s">
        <v>1000</v>
      </c>
      <c r="E6172" s="23">
        <v>42767</v>
      </c>
      <c r="F6172">
        <v>2</v>
      </c>
      <c r="G6172">
        <v>3</v>
      </c>
      <c r="H6172">
        <v>0.66666666666666663</v>
      </c>
      <c r="I6172">
        <v>17</v>
      </c>
      <c r="J6172">
        <v>18</v>
      </c>
      <c r="K6172">
        <v>0.94444444444444442</v>
      </c>
      <c r="L6172">
        <v>30</v>
      </c>
      <c r="M6172">
        <v>0.6</v>
      </c>
      <c r="N6172">
        <v>15</v>
      </c>
      <c r="P6172">
        <v>1</v>
      </c>
      <c r="Q6172">
        <v>2</v>
      </c>
      <c r="R6172">
        <v>0.5</v>
      </c>
      <c r="S6172">
        <v>2</v>
      </c>
      <c r="T6172">
        <v>0.11</v>
      </c>
    </row>
    <row r="6173" spans="1:20" x14ac:dyDescent="0.2">
      <c r="A6173" t="s">
        <v>21760</v>
      </c>
      <c r="B6173" t="s">
        <v>21761</v>
      </c>
      <c r="C6173" t="s">
        <v>217</v>
      </c>
      <c r="D6173" t="s">
        <v>1000</v>
      </c>
      <c r="E6173" s="23">
        <v>42767</v>
      </c>
      <c r="F6173">
        <v>0</v>
      </c>
      <c r="G6173">
        <v>0</v>
      </c>
      <c r="H6173" t="e">
        <v>#DIV/0!</v>
      </c>
      <c r="I6173">
        <v>0</v>
      </c>
      <c r="J6173">
        <v>0</v>
      </c>
      <c r="K6173" t="e">
        <v>#DIV/0!</v>
      </c>
      <c r="L6173">
        <v>0</v>
      </c>
      <c r="M6173" t="e">
        <v>#DIV/0!</v>
      </c>
      <c r="N6173">
        <v>0</v>
      </c>
      <c r="P6173">
        <v>0</v>
      </c>
      <c r="Q6173">
        <v>0</v>
      </c>
      <c r="R6173" t="e">
        <v>#DIV/0!</v>
      </c>
      <c r="S6173">
        <v>0</v>
      </c>
      <c r="T6173">
        <v>0.13</v>
      </c>
    </row>
    <row r="6174" spans="1:20" x14ac:dyDescent="0.2">
      <c r="A6174" t="s">
        <v>22004</v>
      </c>
      <c r="B6174" t="s">
        <v>22005</v>
      </c>
      <c r="C6174" t="s">
        <v>218</v>
      </c>
      <c r="D6174" t="s">
        <v>1002</v>
      </c>
      <c r="E6174" s="23">
        <v>42767</v>
      </c>
      <c r="F6174">
        <v>0</v>
      </c>
      <c r="G6174">
        <v>0</v>
      </c>
      <c r="H6174" t="e">
        <v>#DIV/0!</v>
      </c>
      <c r="I6174">
        <v>0</v>
      </c>
      <c r="J6174">
        <v>0</v>
      </c>
      <c r="K6174" t="e">
        <v>#DIV/0!</v>
      </c>
      <c r="L6174">
        <v>0</v>
      </c>
      <c r="M6174" t="e">
        <v>#DIV/0!</v>
      </c>
      <c r="N6174">
        <v>0</v>
      </c>
      <c r="P6174">
        <v>0</v>
      </c>
      <c r="Q6174">
        <v>0</v>
      </c>
      <c r="R6174" t="e">
        <v>#DIV/0!</v>
      </c>
      <c r="S6174">
        <v>0</v>
      </c>
      <c r="T6174">
        <v>0.16</v>
      </c>
    </row>
    <row r="6175" spans="1:20" x14ac:dyDescent="0.2">
      <c r="A6175" t="s">
        <v>22181</v>
      </c>
      <c r="B6175" t="s">
        <v>22182</v>
      </c>
      <c r="C6175" t="s">
        <v>219</v>
      </c>
      <c r="D6175" t="s">
        <v>1002</v>
      </c>
      <c r="E6175" s="23">
        <v>42767</v>
      </c>
      <c r="F6175">
        <v>0</v>
      </c>
      <c r="G6175">
        <v>0</v>
      </c>
      <c r="H6175" t="e">
        <v>#DIV/0!</v>
      </c>
      <c r="I6175">
        <v>0</v>
      </c>
      <c r="J6175">
        <v>0</v>
      </c>
      <c r="K6175" t="e">
        <v>#DIV/0!</v>
      </c>
      <c r="L6175">
        <v>0</v>
      </c>
      <c r="M6175" t="e">
        <v>#DIV/0!</v>
      </c>
      <c r="N6175">
        <v>0</v>
      </c>
      <c r="P6175">
        <v>0</v>
      </c>
      <c r="Q6175">
        <v>0</v>
      </c>
      <c r="R6175" t="e">
        <v>#DIV/0!</v>
      </c>
      <c r="S6175">
        <v>0</v>
      </c>
      <c r="T6175">
        <v>0.17</v>
      </c>
    </row>
    <row r="6176" spans="1:20" x14ac:dyDescent="0.2">
      <c r="A6176" t="s">
        <v>11098</v>
      </c>
      <c r="B6176" t="s">
        <v>11099</v>
      </c>
      <c r="C6176" t="s">
        <v>228</v>
      </c>
      <c r="D6176" t="s">
        <v>1000</v>
      </c>
      <c r="E6176" s="23">
        <v>42795</v>
      </c>
      <c r="F6176">
        <v>1</v>
      </c>
      <c r="G6176">
        <v>1</v>
      </c>
      <c r="H6176">
        <v>1</v>
      </c>
      <c r="I6176">
        <v>7</v>
      </c>
      <c r="J6176">
        <v>5</v>
      </c>
      <c r="K6176">
        <v>1.4</v>
      </c>
      <c r="L6176">
        <v>5</v>
      </c>
      <c r="M6176">
        <v>1</v>
      </c>
      <c r="N6176">
        <v>4</v>
      </c>
      <c r="P6176">
        <v>3</v>
      </c>
      <c r="Q6176">
        <v>4</v>
      </c>
      <c r="R6176">
        <v>0.75</v>
      </c>
      <c r="S6176">
        <v>3</v>
      </c>
      <c r="T6176">
        <v>0.27</v>
      </c>
    </row>
    <row r="6177" spans="1:20" x14ac:dyDescent="0.2">
      <c r="A6177" t="s">
        <v>9351</v>
      </c>
      <c r="B6177" t="s">
        <v>9352</v>
      </c>
      <c r="C6177" t="s">
        <v>211</v>
      </c>
      <c r="D6177" t="s">
        <v>1000</v>
      </c>
      <c r="E6177" s="23">
        <v>42795</v>
      </c>
      <c r="F6177">
        <v>2</v>
      </c>
      <c r="G6177">
        <v>2</v>
      </c>
      <c r="H6177">
        <v>1</v>
      </c>
      <c r="I6177">
        <v>37</v>
      </c>
      <c r="J6177">
        <v>30</v>
      </c>
      <c r="K6177">
        <v>1.2333333333333334</v>
      </c>
      <c r="L6177">
        <v>30</v>
      </c>
      <c r="M6177">
        <v>1</v>
      </c>
      <c r="N6177">
        <v>29</v>
      </c>
      <c r="P6177">
        <v>0</v>
      </c>
      <c r="Q6177">
        <v>1</v>
      </c>
      <c r="R6177">
        <v>0</v>
      </c>
      <c r="S6177">
        <v>8</v>
      </c>
      <c r="T6177">
        <v>0.28000000000000003</v>
      </c>
    </row>
    <row r="6178" spans="1:20" x14ac:dyDescent="0.2">
      <c r="A6178" t="s">
        <v>8512</v>
      </c>
      <c r="B6178" t="s">
        <v>8513</v>
      </c>
      <c r="C6178" t="s">
        <v>213</v>
      </c>
      <c r="D6178" t="s">
        <v>1000</v>
      </c>
      <c r="E6178" s="23">
        <v>42795</v>
      </c>
      <c r="F6178">
        <v>2</v>
      </c>
      <c r="G6178">
        <v>3</v>
      </c>
      <c r="H6178">
        <v>0.66666666666666663</v>
      </c>
      <c r="I6178">
        <v>17</v>
      </c>
      <c r="J6178">
        <v>18</v>
      </c>
      <c r="K6178">
        <v>0.94444444444444442</v>
      </c>
      <c r="L6178">
        <v>30</v>
      </c>
      <c r="M6178">
        <v>0.6</v>
      </c>
      <c r="N6178">
        <v>16</v>
      </c>
      <c r="P6178">
        <v>0</v>
      </c>
      <c r="Q6178">
        <v>0</v>
      </c>
      <c r="R6178" t="e">
        <v>#DIV/0!</v>
      </c>
      <c r="S6178">
        <v>1</v>
      </c>
    </row>
    <row r="6179" spans="1:20" x14ac:dyDescent="0.2">
      <c r="A6179" t="s">
        <v>5088</v>
      </c>
      <c r="B6179" t="s">
        <v>5089</v>
      </c>
      <c r="C6179" t="s">
        <v>229</v>
      </c>
      <c r="D6179" t="s">
        <v>1000</v>
      </c>
      <c r="E6179" s="23">
        <v>42795</v>
      </c>
      <c r="F6179">
        <v>1</v>
      </c>
      <c r="G6179">
        <v>1</v>
      </c>
      <c r="H6179">
        <v>1</v>
      </c>
      <c r="I6179">
        <v>6</v>
      </c>
      <c r="J6179">
        <v>5</v>
      </c>
      <c r="K6179">
        <v>1.2</v>
      </c>
      <c r="L6179">
        <v>10</v>
      </c>
      <c r="M6179">
        <v>0.5</v>
      </c>
      <c r="N6179">
        <v>4</v>
      </c>
      <c r="P6179">
        <v>0</v>
      </c>
      <c r="Q6179">
        <v>0</v>
      </c>
      <c r="R6179" t="e">
        <v>#DIV/0!</v>
      </c>
      <c r="S6179">
        <v>2</v>
      </c>
    </row>
    <row r="6180" spans="1:20" x14ac:dyDescent="0.2">
      <c r="A6180" t="s">
        <v>13233</v>
      </c>
      <c r="B6180" t="s">
        <v>13145</v>
      </c>
      <c r="C6180" t="s">
        <v>1051</v>
      </c>
      <c r="D6180" t="s">
        <v>1002</v>
      </c>
      <c r="E6180" s="23">
        <v>42795</v>
      </c>
      <c r="F6180">
        <v>0</v>
      </c>
      <c r="G6180">
        <v>0</v>
      </c>
      <c r="H6180" t="e">
        <v>#DIV/0!</v>
      </c>
      <c r="I6180">
        <v>0</v>
      </c>
      <c r="J6180">
        <v>0</v>
      </c>
      <c r="K6180" t="e">
        <v>#DIV/0!</v>
      </c>
      <c r="L6180">
        <v>0</v>
      </c>
      <c r="M6180" t="e">
        <v>#DIV/0!</v>
      </c>
      <c r="N6180">
        <v>0</v>
      </c>
      <c r="P6180">
        <v>0</v>
      </c>
      <c r="Q6180">
        <v>0</v>
      </c>
      <c r="R6180" t="e">
        <v>#DIV/0!</v>
      </c>
      <c r="S6180">
        <v>0</v>
      </c>
    </row>
    <row r="6181" spans="1:20" x14ac:dyDescent="0.2">
      <c r="A6181" t="s">
        <v>5712</v>
      </c>
      <c r="B6181" t="s">
        <v>5713</v>
      </c>
      <c r="C6181" t="s">
        <v>1047</v>
      </c>
      <c r="D6181" t="s">
        <v>1000</v>
      </c>
      <c r="E6181" s="23">
        <v>42795</v>
      </c>
      <c r="F6181">
        <v>6</v>
      </c>
      <c r="G6181">
        <v>6</v>
      </c>
      <c r="H6181">
        <v>1</v>
      </c>
      <c r="I6181">
        <v>26</v>
      </c>
      <c r="J6181">
        <v>30</v>
      </c>
      <c r="K6181">
        <v>0.8666666666666667</v>
      </c>
      <c r="L6181">
        <v>32</v>
      </c>
      <c r="M6181">
        <v>0.9375</v>
      </c>
      <c r="N6181">
        <v>24</v>
      </c>
      <c r="P6181">
        <v>0</v>
      </c>
      <c r="Q6181">
        <v>1</v>
      </c>
      <c r="R6181">
        <v>0</v>
      </c>
      <c r="S6181">
        <v>2</v>
      </c>
    </row>
    <row r="6182" spans="1:20" x14ac:dyDescent="0.2">
      <c r="A6182" t="s">
        <v>10589</v>
      </c>
      <c r="B6182" t="s">
        <v>10590</v>
      </c>
      <c r="C6182" t="s">
        <v>205</v>
      </c>
      <c r="D6182" t="s">
        <v>1000</v>
      </c>
      <c r="E6182" s="23">
        <v>42795</v>
      </c>
      <c r="F6182">
        <v>3</v>
      </c>
      <c r="G6182">
        <v>3</v>
      </c>
      <c r="H6182">
        <v>1</v>
      </c>
      <c r="I6182">
        <v>10</v>
      </c>
      <c r="J6182">
        <v>17</v>
      </c>
      <c r="K6182">
        <v>0.58823529411764708</v>
      </c>
      <c r="L6182">
        <v>20</v>
      </c>
      <c r="M6182">
        <v>0.85</v>
      </c>
      <c r="N6182">
        <v>6</v>
      </c>
      <c r="O6182">
        <v>0.95</v>
      </c>
      <c r="P6182">
        <v>2</v>
      </c>
      <c r="Q6182">
        <v>2</v>
      </c>
      <c r="R6182">
        <v>1</v>
      </c>
      <c r="S6182">
        <v>4</v>
      </c>
    </row>
    <row r="6183" spans="1:20" x14ac:dyDescent="0.2">
      <c r="A6183" t="s">
        <v>8936</v>
      </c>
      <c r="B6183" t="s">
        <v>8937</v>
      </c>
      <c r="C6183" t="s">
        <v>210</v>
      </c>
      <c r="D6183" t="s">
        <v>1000</v>
      </c>
      <c r="E6183" s="23">
        <v>42795</v>
      </c>
      <c r="F6183">
        <v>3</v>
      </c>
      <c r="G6183">
        <v>3</v>
      </c>
      <c r="H6183">
        <v>1</v>
      </c>
      <c r="I6183">
        <v>17</v>
      </c>
      <c r="J6183">
        <v>21</v>
      </c>
      <c r="K6183">
        <v>0.80952380952380953</v>
      </c>
      <c r="L6183">
        <v>30</v>
      </c>
      <c r="M6183">
        <v>0.7</v>
      </c>
      <c r="N6183">
        <v>12</v>
      </c>
      <c r="O6183">
        <v>0.98</v>
      </c>
      <c r="P6183">
        <v>1</v>
      </c>
      <c r="Q6183">
        <v>3</v>
      </c>
      <c r="R6183">
        <v>0.33333333333333331</v>
      </c>
      <c r="S6183">
        <v>5</v>
      </c>
    </row>
    <row r="6184" spans="1:20" x14ac:dyDescent="0.2">
      <c r="A6184" t="s">
        <v>6131</v>
      </c>
      <c r="B6184" t="s">
        <v>6132</v>
      </c>
      <c r="C6184" t="s">
        <v>215</v>
      </c>
      <c r="D6184" t="s">
        <v>1000</v>
      </c>
      <c r="E6184" s="23">
        <v>42795</v>
      </c>
      <c r="F6184">
        <v>5</v>
      </c>
      <c r="G6184">
        <v>7</v>
      </c>
      <c r="H6184">
        <v>0.7142857142857143</v>
      </c>
      <c r="I6184">
        <v>38</v>
      </c>
      <c r="J6184">
        <v>32</v>
      </c>
      <c r="K6184">
        <v>1.1875</v>
      </c>
      <c r="L6184">
        <v>47</v>
      </c>
      <c r="M6184">
        <v>0.68085106382978722</v>
      </c>
      <c r="N6184">
        <v>31</v>
      </c>
      <c r="O6184">
        <v>1.1200000000000001</v>
      </c>
      <c r="P6184">
        <v>3</v>
      </c>
      <c r="Q6184">
        <v>5</v>
      </c>
      <c r="R6184">
        <v>0.6</v>
      </c>
      <c r="S6184">
        <v>7</v>
      </c>
    </row>
    <row r="6185" spans="1:20" x14ac:dyDescent="0.2">
      <c r="A6185" t="s">
        <v>3431</v>
      </c>
      <c r="B6185" t="s">
        <v>3432</v>
      </c>
      <c r="C6185" t="s">
        <v>221</v>
      </c>
      <c r="D6185" t="s">
        <v>1000</v>
      </c>
      <c r="E6185" s="23">
        <v>42795</v>
      </c>
      <c r="F6185">
        <v>6</v>
      </c>
      <c r="G6185">
        <v>12</v>
      </c>
      <c r="H6185">
        <v>0.5</v>
      </c>
      <c r="I6185">
        <v>20</v>
      </c>
      <c r="J6185">
        <v>32</v>
      </c>
      <c r="K6185">
        <v>0.625</v>
      </c>
      <c r="L6185">
        <v>40</v>
      </c>
      <c r="M6185">
        <v>0.8</v>
      </c>
      <c r="N6185">
        <v>19</v>
      </c>
      <c r="O6185">
        <v>0.73</v>
      </c>
      <c r="P6185">
        <v>0</v>
      </c>
      <c r="Q6185">
        <v>4</v>
      </c>
      <c r="R6185">
        <v>0</v>
      </c>
      <c r="S6185">
        <v>1</v>
      </c>
    </row>
    <row r="6186" spans="1:20" x14ac:dyDescent="0.2">
      <c r="A6186" t="s">
        <v>3256</v>
      </c>
      <c r="B6186" t="s">
        <v>3257</v>
      </c>
      <c r="C6186" t="s">
        <v>222</v>
      </c>
      <c r="D6186" t="s">
        <v>1000</v>
      </c>
      <c r="E6186" s="23">
        <v>42795</v>
      </c>
      <c r="F6186">
        <v>4</v>
      </c>
      <c r="G6186">
        <v>4</v>
      </c>
      <c r="H6186">
        <v>1</v>
      </c>
      <c r="I6186">
        <v>3</v>
      </c>
      <c r="J6186">
        <v>8</v>
      </c>
      <c r="K6186">
        <v>0.375</v>
      </c>
      <c r="L6186">
        <v>8</v>
      </c>
      <c r="M6186">
        <v>1</v>
      </c>
      <c r="N6186">
        <v>3</v>
      </c>
      <c r="O6186">
        <v>0.85</v>
      </c>
      <c r="P6186">
        <v>0</v>
      </c>
      <c r="Q6186">
        <v>0</v>
      </c>
      <c r="R6186" t="e">
        <v>#DIV/0!</v>
      </c>
      <c r="S6186">
        <v>0</v>
      </c>
    </row>
    <row r="6187" spans="1:20" x14ac:dyDescent="0.2">
      <c r="A6187" t="s">
        <v>7301</v>
      </c>
      <c r="B6187" t="s">
        <v>7302</v>
      </c>
      <c r="C6187" t="s">
        <v>1052</v>
      </c>
      <c r="D6187" t="s">
        <v>1000</v>
      </c>
      <c r="E6187" s="23">
        <v>42795</v>
      </c>
      <c r="F6187">
        <v>5</v>
      </c>
      <c r="G6187">
        <v>5</v>
      </c>
      <c r="H6187">
        <v>1</v>
      </c>
      <c r="I6187">
        <v>32</v>
      </c>
      <c r="J6187">
        <v>24</v>
      </c>
      <c r="K6187">
        <v>1.3333333333333333</v>
      </c>
      <c r="L6187">
        <v>34</v>
      </c>
      <c r="M6187">
        <v>0.70588235294117652</v>
      </c>
      <c r="N6187">
        <v>24</v>
      </c>
      <c r="P6187">
        <v>1</v>
      </c>
      <c r="Q6187">
        <v>4</v>
      </c>
      <c r="R6187">
        <v>0.25</v>
      </c>
      <c r="S6187">
        <v>8</v>
      </c>
    </row>
    <row r="6188" spans="1:20" x14ac:dyDescent="0.2">
      <c r="A6188" t="s">
        <v>5293</v>
      </c>
      <c r="B6188" t="s">
        <v>5294</v>
      </c>
      <c r="C6188" t="s">
        <v>1053</v>
      </c>
      <c r="D6188" t="s">
        <v>1000</v>
      </c>
      <c r="E6188" s="23">
        <v>42795</v>
      </c>
      <c r="F6188">
        <v>5</v>
      </c>
      <c r="G6188">
        <v>5</v>
      </c>
      <c r="H6188">
        <v>1</v>
      </c>
      <c r="I6188">
        <v>19</v>
      </c>
      <c r="J6188">
        <v>25</v>
      </c>
      <c r="K6188">
        <v>0.76</v>
      </c>
      <c r="L6188">
        <v>12</v>
      </c>
      <c r="M6188">
        <v>2.0833333333333335</v>
      </c>
      <c r="N6188">
        <v>16</v>
      </c>
      <c r="P6188">
        <v>1</v>
      </c>
      <c r="Q6188">
        <v>4</v>
      </c>
      <c r="R6188">
        <v>0.25</v>
      </c>
      <c r="S6188">
        <v>3</v>
      </c>
    </row>
    <row r="6189" spans="1:20" x14ac:dyDescent="0.2">
      <c r="A6189" t="s">
        <v>12292</v>
      </c>
      <c r="B6189" t="s">
        <v>12293</v>
      </c>
      <c r="C6189" t="s">
        <v>200</v>
      </c>
      <c r="D6189" t="s">
        <v>1000</v>
      </c>
      <c r="E6189" s="23">
        <v>42795</v>
      </c>
      <c r="F6189">
        <v>4</v>
      </c>
      <c r="G6189">
        <v>5</v>
      </c>
      <c r="H6189">
        <v>0.8</v>
      </c>
      <c r="I6189">
        <v>11</v>
      </c>
      <c r="J6189">
        <v>20</v>
      </c>
      <c r="K6189">
        <v>0.55000000000000004</v>
      </c>
      <c r="L6189">
        <v>12</v>
      </c>
      <c r="M6189">
        <v>1.6666666666666667</v>
      </c>
      <c r="N6189">
        <v>5</v>
      </c>
      <c r="P6189">
        <v>4</v>
      </c>
      <c r="Q6189">
        <v>4</v>
      </c>
      <c r="R6189">
        <v>1</v>
      </c>
      <c r="S6189">
        <v>6</v>
      </c>
    </row>
    <row r="6190" spans="1:20" x14ac:dyDescent="0.2">
      <c r="A6190" t="s">
        <v>10413</v>
      </c>
      <c r="B6190" t="s">
        <v>10414</v>
      </c>
      <c r="C6190" t="s">
        <v>204</v>
      </c>
      <c r="D6190" t="s">
        <v>1000</v>
      </c>
      <c r="E6190" s="23">
        <v>42795</v>
      </c>
      <c r="F6190">
        <v>10</v>
      </c>
      <c r="G6190">
        <v>4</v>
      </c>
      <c r="H6190">
        <v>2.5</v>
      </c>
      <c r="I6190">
        <v>9</v>
      </c>
      <c r="J6190">
        <v>50</v>
      </c>
      <c r="K6190">
        <v>0.18</v>
      </c>
      <c r="L6190">
        <v>10</v>
      </c>
      <c r="M6190">
        <v>5</v>
      </c>
      <c r="N6190">
        <v>8</v>
      </c>
      <c r="P6190">
        <v>0</v>
      </c>
      <c r="Q6190">
        <v>1</v>
      </c>
      <c r="R6190">
        <v>0</v>
      </c>
      <c r="S6190">
        <v>1</v>
      </c>
    </row>
    <row r="6191" spans="1:20" x14ac:dyDescent="0.2">
      <c r="A6191" t="s">
        <v>8761</v>
      </c>
      <c r="B6191" t="s">
        <v>8762</v>
      </c>
      <c r="C6191" t="s">
        <v>208</v>
      </c>
      <c r="D6191" t="s">
        <v>1000</v>
      </c>
      <c r="E6191" s="23">
        <v>42795</v>
      </c>
      <c r="F6191">
        <v>2</v>
      </c>
      <c r="G6191">
        <v>2</v>
      </c>
      <c r="H6191">
        <v>1</v>
      </c>
      <c r="I6191">
        <v>11</v>
      </c>
      <c r="J6191">
        <v>10</v>
      </c>
      <c r="K6191">
        <v>1.1000000000000001</v>
      </c>
      <c r="L6191">
        <v>10</v>
      </c>
      <c r="M6191">
        <v>1</v>
      </c>
      <c r="N6191">
        <v>11</v>
      </c>
      <c r="P6191">
        <v>1</v>
      </c>
      <c r="Q6191">
        <v>1</v>
      </c>
      <c r="R6191">
        <v>1</v>
      </c>
      <c r="S6191">
        <v>0</v>
      </c>
    </row>
    <row r="6192" spans="1:20" x14ac:dyDescent="0.2">
      <c r="A6192" t="s">
        <v>6555</v>
      </c>
      <c r="B6192" t="s">
        <v>6556</v>
      </c>
      <c r="C6192" t="s">
        <v>316</v>
      </c>
      <c r="D6192" t="s">
        <v>1000</v>
      </c>
      <c r="E6192" s="23">
        <v>42795</v>
      </c>
      <c r="F6192">
        <v>7</v>
      </c>
      <c r="G6192">
        <v>6</v>
      </c>
      <c r="H6192">
        <v>1.1666666666666667</v>
      </c>
      <c r="I6192">
        <v>13</v>
      </c>
      <c r="J6192">
        <v>21</v>
      </c>
      <c r="K6192">
        <v>0.61904761904761907</v>
      </c>
      <c r="L6192">
        <v>16</v>
      </c>
      <c r="M6192">
        <v>1.3125</v>
      </c>
      <c r="N6192">
        <v>8</v>
      </c>
      <c r="P6192">
        <v>4</v>
      </c>
      <c r="Q6192">
        <v>4</v>
      </c>
      <c r="R6192">
        <v>1</v>
      </c>
      <c r="S6192">
        <v>5</v>
      </c>
    </row>
    <row r="6193" spans="1:19" x14ac:dyDescent="0.2">
      <c r="A6193" t="s">
        <v>4148</v>
      </c>
      <c r="B6193" t="s">
        <v>4149</v>
      </c>
      <c r="C6193" t="s">
        <v>218</v>
      </c>
      <c r="D6193" t="s">
        <v>1000</v>
      </c>
      <c r="E6193" s="23">
        <v>42795</v>
      </c>
      <c r="F6193">
        <v>0</v>
      </c>
      <c r="G6193">
        <v>0</v>
      </c>
      <c r="H6193" t="e">
        <v>#DIV/0!</v>
      </c>
      <c r="I6193">
        <v>0</v>
      </c>
      <c r="J6193">
        <v>0</v>
      </c>
      <c r="K6193" t="e">
        <v>#DIV/0!</v>
      </c>
      <c r="L6193">
        <v>0</v>
      </c>
      <c r="M6193" t="e">
        <v>#DIV/0!</v>
      </c>
      <c r="N6193">
        <v>0</v>
      </c>
      <c r="P6193">
        <v>0</v>
      </c>
      <c r="Q6193">
        <v>0</v>
      </c>
      <c r="R6193" t="e">
        <v>#DIV/0!</v>
      </c>
      <c r="S6193">
        <v>0</v>
      </c>
    </row>
    <row r="6194" spans="1:19" x14ac:dyDescent="0.2">
      <c r="A6194" t="s">
        <v>12577</v>
      </c>
      <c r="B6194" t="s">
        <v>12578</v>
      </c>
      <c r="C6194" t="s">
        <v>202</v>
      </c>
      <c r="D6194" t="s">
        <v>1000</v>
      </c>
      <c r="E6194" s="23">
        <v>42795</v>
      </c>
      <c r="F6194">
        <v>9</v>
      </c>
      <c r="G6194">
        <v>9</v>
      </c>
      <c r="H6194">
        <v>1</v>
      </c>
      <c r="I6194">
        <v>137</v>
      </c>
      <c r="J6194">
        <v>90</v>
      </c>
      <c r="K6194">
        <v>1.5222222222222221</v>
      </c>
      <c r="L6194">
        <v>100</v>
      </c>
      <c r="M6194">
        <v>0.9</v>
      </c>
      <c r="N6194">
        <v>134</v>
      </c>
      <c r="P6194">
        <v>0</v>
      </c>
      <c r="Q6194">
        <v>0</v>
      </c>
      <c r="R6194" t="e">
        <v>#DIV/0!</v>
      </c>
      <c r="S6194">
        <v>3</v>
      </c>
    </row>
    <row r="6195" spans="1:19" x14ac:dyDescent="0.2">
      <c r="A6195" t="s">
        <v>12402</v>
      </c>
      <c r="B6195" t="s">
        <v>12403</v>
      </c>
      <c r="C6195" t="s">
        <v>347</v>
      </c>
      <c r="D6195" t="s">
        <v>1000</v>
      </c>
      <c r="E6195" s="23">
        <v>42795</v>
      </c>
      <c r="F6195">
        <v>2</v>
      </c>
      <c r="G6195">
        <v>5</v>
      </c>
      <c r="H6195">
        <v>0.4</v>
      </c>
      <c r="I6195">
        <v>5</v>
      </c>
      <c r="J6195">
        <v>8</v>
      </c>
      <c r="K6195">
        <v>0.625</v>
      </c>
      <c r="L6195">
        <v>25</v>
      </c>
      <c r="M6195">
        <v>0.32</v>
      </c>
      <c r="N6195">
        <v>4</v>
      </c>
      <c r="P6195">
        <v>0</v>
      </c>
      <c r="Q6195">
        <v>1</v>
      </c>
      <c r="R6195">
        <v>0</v>
      </c>
      <c r="S6195">
        <v>1</v>
      </c>
    </row>
    <row r="6196" spans="1:19" x14ac:dyDescent="0.2">
      <c r="A6196" t="s">
        <v>9742</v>
      </c>
      <c r="B6196" t="s">
        <v>9743</v>
      </c>
      <c r="C6196" t="s">
        <v>224</v>
      </c>
      <c r="D6196" t="s">
        <v>1000</v>
      </c>
      <c r="E6196" s="23">
        <v>42795</v>
      </c>
      <c r="F6196">
        <v>7</v>
      </c>
      <c r="G6196">
        <v>6</v>
      </c>
      <c r="H6196">
        <v>1.1666666666666667</v>
      </c>
      <c r="I6196">
        <v>72</v>
      </c>
      <c r="J6196">
        <v>105</v>
      </c>
      <c r="K6196">
        <v>0.68571428571428572</v>
      </c>
      <c r="L6196">
        <v>90</v>
      </c>
      <c r="M6196">
        <v>1.1666666666666667</v>
      </c>
      <c r="N6196">
        <v>71</v>
      </c>
      <c r="P6196">
        <v>0</v>
      </c>
      <c r="Q6196">
        <v>0</v>
      </c>
      <c r="R6196" t="e">
        <v>#DIV/0!</v>
      </c>
      <c r="S6196">
        <v>1</v>
      </c>
    </row>
    <row r="6197" spans="1:19" x14ac:dyDescent="0.2">
      <c r="A6197" t="s">
        <v>9443</v>
      </c>
      <c r="B6197" t="s">
        <v>9444</v>
      </c>
      <c r="C6197" t="s">
        <v>345</v>
      </c>
      <c r="D6197" t="s">
        <v>1000</v>
      </c>
      <c r="E6197" s="23">
        <v>42795</v>
      </c>
      <c r="F6197">
        <v>0</v>
      </c>
      <c r="G6197">
        <v>0</v>
      </c>
      <c r="H6197" t="e">
        <v>#DIV/0!</v>
      </c>
      <c r="I6197">
        <v>0</v>
      </c>
      <c r="J6197">
        <v>0</v>
      </c>
      <c r="K6197" t="e">
        <v>#DIV/0!</v>
      </c>
      <c r="L6197">
        <v>0</v>
      </c>
      <c r="M6197" t="e">
        <v>#DIV/0!</v>
      </c>
      <c r="N6197">
        <v>0</v>
      </c>
      <c r="P6197">
        <v>0</v>
      </c>
      <c r="Q6197">
        <v>0</v>
      </c>
      <c r="R6197" t="e">
        <v>#DIV/0!</v>
      </c>
      <c r="S6197">
        <v>0</v>
      </c>
    </row>
    <row r="6198" spans="1:19" x14ac:dyDescent="0.2">
      <c r="A6198" t="s">
        <v>7835</v>
      </c>
      <c r="B6198" t="s">
        <v>7836</v>
      </c>
      <c r="C6198" t="s">
        <v>226</v>
      </c>
      <c r="D6198" t="s">
        <v>1000</v>
      </c>
      <c r="E6198" s="23">
        <v>42795</v>
      </c>
      <c r="F6198">
        <v>7</v>
      </c>
      <c r="G6198">
        <v>7</v>
      </c>
      <c r="H6198">
        <v>1</v>
      </c>
      <c r="I6198">
        <v>39</v>
      </c>
      <c r="J6198">
        <v>50</v>
      </c>
      <c r="K6198">
        <v>0.78</v>
      </c>
      <c r="L6198">
        <v>105</v>
      </c>
      <c r="M6198">
        <v>0.47619047619047616</v>
      </c>
      <c r="N6198">
        <v>32</v>
      </c>
      <c r="P6198">
        <v>1</v>
      </c>
      <c r="Q6198">
        <v>1</v>
      </c>
      <c r="R6198">
        <v>1</v>
      </c>
      <c r="S6198">
        <v>7</v>
      </c>
    </row>
    <row r="6199" spans="1:19" x14ac:dyDescent="0.2">
      <c r="A6199" t="s">
        <v>6905</v>
      </c>
      <c r="B6199" t="s">
        <v>6906</v>
      </c>
      <c r="C6199" t="s">
        <v>231</v>
      </c>
      <c r="D6199" t="s">
        <v>1000</v>
      </c>
      <c r="E6199" s="23">
        <v>42795</v>
      </c>
      <c r="F6199">
        <v>10</v>
      </c>
      <c r="G6199">
        <v>15</v>
      </c>
      <c r="H6199">
        <v>0.66666666666666663</v>
      </c>
      <c r="I6199">
        <v>117</v>
      </c>
      <c r="J6199">
        <v>112</v>
      </c>
      <c r="K6199">
        <v>1.0446428571428572</v>
      </c>
      <c r="L6199">
        <v>180</v>
      </c>
      <c r="M6199">
        <v>0.62222222222222223</v>
      </c>
      <c r="N6199">
        <v>109</v>
      </c>
      <c r="P6199">
        <v>0</v>
      </c>
      <c r="Q6199">
        <v>0</v>
      </c>
      <c r="R6199" t="e">
        <v>#DIV/0!</v>
      </c>
      <c r="S6199">
        <v>8</v>
      </c>
    </row>
    <row r="6200" spans="1:19" x14ac:dyDescent="0.2">
      <c r="A6200" t="s">
        <v>5956</v>
      </c>
      <c r="B6200" t="s">
        <v>5957</v>
      </c>
      <c r="C6200" t="s">
        <v>216</v>
      </c>
      <c r="D6200" t="s">
        <v>1000</v>
      </c>
      <c r="E6200" s="23">
        <v>42795</v>
      </c>
      <c r="F6200">
        <v>11</v>
      </c>
      <c r="G6200">
        <v>6</v>
      </c>
      <c r="H6200">
        <v>1.8333333333333333</v>
      </c>
      <c r="I6200">
        <v>60</v>
      </c>
      <c r="J6200">
        <v>110</v>
      </c>
      <c r="K6200">
        <v>0.54545454545454541</v>
      </c>
      <c r="L6200">
        <v>45</v>
      </c>
      <c r="M6200">
        <v>2.4444444444444446</v>
      </c>
      <c r="N6200">
        <v>50</v>
      </c>
      <c r="P6200">
        <v>7</v>
      </c>
      <c r="Q6200">
        <v>11</v>
      </c>
      <c r="R6200">
        <v>0.63636363636363635</v>
      </c>
      <c r="S6200">
        <v>10</v>
      </c>
    </row>
    <row r="6201" spans="1:19" x14ac:dyDescent="0.2">
      <c r="A6201" t="s">
        <v>4563</v>
      </c>
      <c r="B6201" t="s">
        <v>4564</v>
      </c>
      <c r="C6201" t="s">
        <v>233</v>
      </c>
      <c r="D6201" t="s">
        <v>1000</v>
      </c>
      <c r="E6201" s="23">
        <v>42795</v>
      </c>
      <c r="F6201">
        <v>3</v>
      </c>
      <c r="G6201">
        <v>6</v>
      </c>
      <c r="H6201">
        <v>0.5</v>
      </c>
      <c r="I6201">
        <v>71</v>
      </c>
      <c r="J6201">
        <v>30</v>
      </c>
      <c r="K6201">
        <v>2.3666666666666667</v>
      </c>
      <c r="L6201">
        <v>50</v>
      </c>
      <c r="M6201">
        <v>0.6</v>
      </c>
      <c r="N6201">
        <v>71</v>
      </c>
      <c r="P6201">
        <v>0</v>
      </c>
      <c r="Q6201">
        <v>2</v>
      </c>
      <c r="R6201">
        <v>0</v>
      </c>
      <c r="S6201">
        <v>0</v>
      </c>
    </row>
    <row r="6202" spans="1:19" x14ac:dyDescent="0.2">
      <c r="A6202" t="s">
        <v>3973</v>
      </c>
      <c r="B6202" t="s">
        <v>3974</v>
      </c>
      <c r="C6202" t="s">
        <v>219</v>
      </c>
      <c r="D6202" t="s">
        <v>1000</v>
      </c>
      <c r="E6202" s="23">
        <v>42795</v>
      </c>
      <c r="F6202">
        <v>0</v>
      </c>
      <c r="G6202">
        <v>0</v>
      </c>
      <c r="H6202" t="e">
        <v>#DIV/0!</v>
      </c>
      <c r="I6202">
        <v>0</v>
      </c>
      <c r="J6202">
        <v>0</v>
      </c>
      <c r="K6202" t="e">
        <v>#DIV/0!</v>
      </c>
      <c r="L6202">
        <v>0</v>
      </c>
      <c r="M6202" t="e">
        <v>#DIV/0!</v>
      </c>
      <c r="N6202">
        <v>0</v>
      </c>
      <c r="P6202">
        <v>0</v>
      </c>
      <c r="Q6202">
        <v>0</v>
      </c>
      <c r="R6202" t="e">
        <v>#DIV/0!</v>
      </c>
      <c r="S6202">
        <v>0</v>
      </c>
    </row>
    <row r="6203" spans="1:19" x14ac:dyDescent="0.2">
      <c r="A6203" t="s">
        <v>3702</v>
      </c>
      <c r="B6203" t="s">
        <v>3703</v>
      </c>
      <c r="C6203" t="s">
        <v>340</v>
      </c>
      <c r="D6203" t="s">
        <v>1000</v>
      </c>
      <c r="E6203" s="23">
        <v>42795</v>
      </c>
      <c r="F6203">
        <v>4</v>
      </c>
      <c r="G6203">
        <v>4</v>
      </c>
      <c r="H6203">
        <v>1</v>
      </c>
      <c r="I6203">
        <v>18</v>
      </c>
      <c r="J6203">
        <v>40</v>
      </c>
      <c r="K6203">
        <v>0.45</v>
      </c>
      <c r="L6203">
        <v>40</v>
      </c>
      <c r="M6203">
        <v>1</v>
      </c>
      <c r="N6203">
        <v>12</v>
      </c>
      <c r="P6203">
        <v>2</v>
      </c>
      <c r="Q6203">
        <v>2</v>
      </c>
      <c r="R6203">
        <v>1</v>
      </c>
      <c r="S6203">
        <v>6</v>
      </c>
    </row>
    <row r="6204" spans="1:19" x14ac:dyDescent="0.2">
      <c r="A6204" t="s">
        <v>11262</v>
      </c>
      <c r="B6204" t="s">
        <v>11263</v>
      </c>
      <c r="C6204" t="s">
        <v>350</v>
      </c>
      <c r="D6204" t="s">
        <v>1000</v>
      </c>
      <c r="E6204" s="23">
        <v>42795</v>
      </c>
      <c r="F6204">
        <v>0</v>
      </c>
      <c r="G6204">
        <v>0</v>
      </c>
      <c r="H6204" t="e">
        <v>#DIV/0!</v>
      </c>
      <c r="I6204">
        <v>0</v>
      </c>
      <c r="J6204">
        <v>0</v>
      </c>
      <c r="K6204" t="e">
        <v>#DIV/0!</v>
      </c>
      <c r="L6204">
        <v>5</v>
      </c>
      <c r="M6204">
        <v>0</v>
      </c>
      <c r="N6204">
        <v>0</v>
      </c>
      <c r="P6204">
        <v>0</v>
      </c>
      <c r="Q6204">
        <v>0</v>
      </c>
      <c r="R6204" t="e">
        <v>#DIV/0!</v>
      </c>
      <c r="S6204">
        <v>0</v>
      </c>
    </row>
    <row r="6205" spans="1:19" x14ac:dyDescent="0.2">
      <c r="A6205" t="s">
        <v>11264</v>
      </c>
      <c r="B6205" t="s">
        <v>11265</v>
      </c>
      <c r="C6205" t="s">
        <v>351</v>
      </c>
      <c r="D6205" t="s">
        <v>1000</v>
      </c>
      <c r="E6205" s="23">
        <v>42795</v>
      </c>
      <c r="F6205">
        <v>10</v>
      </c>
      <c r="G6205">
        <v>5</v>
      </c>
      <c r="H6205">
        <v>2</v>
      </c>
      <c r="I6205">
        <v>15</v>
      </c>
      <c r="J6205">
        <v>30</v>
      </c>
      <c r="K6205">
        <v>0.5</v>
      </c>
      <c r="L6205">
        <v>25</v>
      </c>
      <c r="M6205">
        <v>1.2</v>
      </c>
      <c r="N6205">
        <v>15</v>
      </c>
      <c r="P6205">
        <v>0</v>
      </c>
      <c r="Q6205">
        <v>0</v>
      </c>
      <c r="R6205" t="e">
        <v>#DIV/0!</v>
      </c>
      <c r="S6205">
        <v>0</v>
      </c>
    </row>
    <row r="6206" spans="1:19" x14ac:dyDescent="0.2">
      <c r="A6206" t="s">
        <v>11172</v>
      </c>
      <c r="B6206" t="s">
        <v>11173</v>
      </c>
      <c r="C6206" t="s">
        <v>352</v>
      </c>
      <c r="D6206" t="s">
        <v>1000</v>
      </c>
      <c r="E6206" s="23">
        <v>42795</v>
      </c>
      <c r="F6206">
        <v>1</v>
      </c>
      <c r="G6206">
        <v>1</v>
      </c>
      <c r="H6206">
        <v>1</v>
      </c>
      <c r="I6206">
        <v>1</v>
      </c>
      <c r="J6206">
        <v>3</v>
      </c>
      <c r="K6206">
        <v>0.33333333333333331</v>
      </c>
      <c r="L6206">
        <v>2</v>
      </c>
      <c r="M6206">
        <v>1.5</v>
      </c>
      <c r="N6206">
        <v>1</v>
      </c>
      <c r="P6206">
        <v>1</v>
      </c>
      <c r="Q6206">
        <v>1</v>
      </c>
      <c r="R6206">
        <v>1</v>
      </c>
      <c r="S6206">
        <v>0</v>
      </c>
    </row>
    <row r="6207" spans="1:19" x14ac:dyDescent="0.2">
      <c r="A6207" t="s">
        <v>10173</v>
      </c>
      <c r="B6207" t="s">
        <v>10174</v>
      </c>
      <c r="C6207" t="s">
        <v>353</v>
      </c>
      <c r="D6207" t="s">
        <v>1000</v>
      </c>
      <c r="E6207" s="23">
        <v>42795</v>
      </c>
      <c r="F6207">
        <v>6</v>
      </c>
      <c r="G6207">
        <v>3</v>
      </c>
      <c r="H6207">
        <v>2</v>
      </c>
      <c r="I6207">
        <v>10</v>
      </c>
      <c r="J6207">
        <v>18</v>
      </c>
      <c r="K6207">
        <v>0.55555555555555558</v>
      </c>
      <c r="L6207">
        <v>15</v>
      </c>
      <c r="M6207">
        <v>1.2</v>
      </c>
      <c r="N6207">
        <v>10</v>
      </c>
      <c r="P6207">
        <v>1</v>
      </c>
      <c r="Q6207">
        <v>1</v>
      </c>
      <c r="R6207">
        <v>1</v>
      </c>
      <c r="S6207">
        <v>0</v>
      </c>
    </row>
    <row r="6208" spans="1:19" x14ac:dyDescent="0.2">
      <c r="A6208" t="s">
        <v>8586</v>
      </c>
      <c r="B6208" t="s">
        <v>8587</v>
      </c>
      <c r="C6208" t="s">
        <v>354</v>
      </c>
      <c r="D6208" t="s">
        <v>1000</v>
      </c>
      <c r="E6208" s="23">
        <v>42795</v>
      </c>
      <c r="F6208">
        <v>2</v>
      </c>
      <c r="G6208">
        <v>2</v>
      </c>
      <c r="H6208">
        <v>1</v>
      </c>
      <c r="I6208">
        <v>11</v>
      </c>
      <c r="J6208">
        <v>6</v>
      </c>
      <c r="K6208">
        <v>1.8333333333333333</v>
      </c>
      <c r="L6208">
        <v>10</v>
      </c>
      <c r="M6208">
        <v>0.6</v>
      </c>
      <c r="N6208">
        <v>11</v>
      </c>
      <c r="P6208">
        <v>0</v>
      </c>
      <c r="Q6208">
        <v>0</v>
      </c>
      <c r="R6208" t="e">
        <v>#DIV/0!</v>
      </c>
      <c r="S6208">
        <v>0</v>
      </c>
    </row>
    <row r="6209" spans="1:19" x14ac:dyDescent="0.2">
      <c r="A6209" t="s">
        <v>6380</v>
      </c>
      <c r="B6209" t="s">
        <v>6381</v>
      </c>
      <c r="C6209" t="s">
        <v>355</v>
      </c>
      <c r="D6209" t="s">
        <v>1000</v>
      </c>
      <c r="E6209" s="23">
        <v>42795</v>
      </c>
      <c r="F6209">
        <v>3</v>
      </c>
      <c r="G6209">
        <v>6</v>
      </c>
      <c r="H6209">
        <v>0.5</v>
      </c>
      <c r="I6209">
        <v>12</v>
      </c>
      <c r="J6209">
        <v>9</v>
      </c>
      <c r="K6209">
        <v>1.3333333333333333</v>
      </c>
      <c r="L6209">
        <v>10</v>
      </c>
      <c r="M6209">
        <v>0.9</v>
      </c>
      <c r="N6209">
        <v>10</v>
      </c>
      <c r="P6209">
        <v>1</v>
      </c>
      <c r="Q6209">
        <v>1</v>
      </c>
      <c r="R6209">
        <v>1</v>
      </c>
      <c r="S6209">
        <v>2</v>
      </c>
    </row>
    <row r="6210" spans="1:19" x14ac:dyDescent="0.2">
      <c r="A6210" t="s">
        <v>11725</v>
      </c>
      <c r="B6210" t="s">
        <v>11726</v>
      </c>
      <c r="C6210" t="s">
        <v>198</v>
      </c>
      <c r="D6210" t="s">
        <v>1002</v>
      </c>
      <c r="E6210" s="23">
        <v>42795</v>
      </c>
      <c r="F6210">
        <v>0</v>
      </c>
      <c r="G6210">
        <v>0</v>
      </c>
      <c r="H6210" t="e">
        <v>#DIV/0!</v>
      </c>
      <c r="I6210">
        <v>0</v>
      </c>
      <c r="J6210">
        <v>0</v>
      </c>
      <c r="K6210" t="e">
        <v>#DIV/0!</v>
      </c>
      <c r="L6210">
        <v>5</v>
      </c>
      <c r="M6210">
        <v>0</v>
      </c>
      <c r="N6210">
        <v>0</v>
      </c>
      <c r="P6210">
        <v>0</v>
      </c>
      <c r="Q6210">
        <v>0</v>
      </c>
      <c r="R6210" t="e">
        <v>#DIV/0!</v>
      </c>
      <c r="S6210">
        <v>0</v>
      </c>
    </row>
    <row r="6211" spans="1:19" x14ac:dyDescent="0.2">
      <c r="A6211" t="s">
        <v>11727</v>
      </c>
      <c r="B6211" t="s">
        <v>11728</v>
      </c>
      <c r="C6211" t="s">
        <v>199</v>
      </c>
      <c r="D6211" t="s">
        <v>1002</v>
      </c>
      <c r="E6211" s="23">
        <v>42795</v>
      </c>
      <c r="F6211">
        <v>13</v>
      </c>
      <c r="G6211">
        <v>14</v>
      </c>
      <c r="H6211">
        <v>0.9285714285714286</v>
      </c>
      <c r="I6211">
        <v>148</v>
      </c>
      <c r="J6211">
        <v>110</v>
      </c>
      <c r="K6211">
        <v>1.3454545454545455</v>
      </c>
      <c r="L6211">
        <v>112</v>
      </c>
      <c r="M6211">
        <v>0.9821428571428571</v>
      </c>
      <c r="N6211">
        <v>139</v>
      </c>
      <c r="P6211">
        <v>4</v>
      </c>
      <c r="Q6211">
        <v>4</v>
      </c>
      <c r="R6211">
        <v>1</v>
      </c>
      <c r="S6211">
        <v>9</v>
      </c>
    </row>
    <row r="6212" spans="1:19" x14ac:dyDescent="0.2">
      <c r="A6212" t="s">
        <v>11729</v>
      </c>
      <c r="B6212" t="s">
        <v>11730</v>
      </c>
      <c r="C6212" t="s">
        <v>348</v>
      </c>
      <c r="D6212" t="s">
        <v>1002</v>
      </c>
      <c r="E6212" s="23">
        <v>42795</v>
      </c>
      <c r="F6212">
        <v>12</v>
      </c>
      <c r="G6212">
        <v>10</v>
      </c>
      <c r="H6212">
        <v>1.2</v>
      </c>
      <c r="I6212">
        <v>20</v>
      </c>
      <c r="J6212">
        <v>38</v>
      </c>
      <c r="K6212">
        <v>0.52631578947368418</v>
      </c>
      <c r="L6212">
        <v>50</v>
      </c>
      <c r="M6212">
        <v>0.76</v>
      </c>
      <c r="N6212">
        <v>19</v>
      </c>
      <c r="P6212">
        <v>0</v>
      </c>
      <c r="Q6212">
        <v>1</v>
      </c>
      <c r="R6212">
        <v>0</v>
      </c>
      <c r="S6212">
        <v>1</v>
      </c>
    </row>
    <row r="6213" spans="1:19" x14ac:dyDescent="0.2">
      <c r="A6213" t="s">
        <v>11731</v>
      </c>
      <c r="B6213" t="s">
        <v>11732</v>
      </c>
      <c r="C6213" t="s">
        <v>357</v>
      </c>
      <c r="D6213" t="s">
        <v>1002</v>
      </c>
      <c r="E6213" s="23">
        <v>42795</v>
      </c>
      <c r="F6213">
        <v>1</v>
      </c>
      <c r="G6213">
        <v>1</v>
      </c>
      <c r="H6213">
        <v>1</v>
      </c>
      <c r="I6213">
        <v>1</v>
      </c>
      <c r="J6213">
        <v>3</v>
      </c>
      <c r="K6213">
        <v>0.33333333333333331</v>
      </c>
      <c r="L6213">
        <v>2</v>
      </c>
      <c r="M6213">
        <v>1.5</v>
      </c>
      <c r="N6213">
        <v>1</v>
      </c>
      <c r="P6213">
        <v>1</v>
      </c>
      <c r="Q6213">
        <v>1</v>
      </c>
      <c r="R6213">
        <v>1</v>
      </c>
      <c r="S6213">
        <v>0</v>
      </c>
    </row>
    <row r="6214" spans="1:19" x14ac:dyDescent="0.2">
      <c r="A6214" t="s">
        <v>10939</v>
      </c>
      <c r="B6214" t="s">
        <v>10940</v>
      </c>
      <c r="C6214" t="s">
        <v>227</v>
      </c>
      <c r="D6214" t="s">
        <v>1002</v>
      </c>
      <c r="E6214" s="23">
        <v>42795</v>
      </c>
      <c r="F6214">
        <v>1</v>
      </c>
      <c r="G6214">
        <v>1</v>
      </c>
      <c r="H6214">
        <v>1</v>
      </c>
      <c r="I6214">
        <v>7</v>
      </c>
      <c r="J6214">
        <v>5</v>
      </c>
      <c r="K6214">
        <v>1.4</v>
      </c>
      <c r="L6214">
        <v>5</v>
      </c>
      <c r="M6214">
        <v>1</v>
      </c>
      <c r="N6214">
        <v>4</v>
      </c>
      <c r="P6214">
        <v>3</v>
      </c>
      <c r="Q6214">
        <v>4</v>
      </c>
      <c r="R6214">
        <v>0.75</v>
      </c>
      <c r="S6214">
        <v>3</v>
      </c>
    </row>
    <row r="6215" spans="1:19" x14ac:dyDescent="0.2">
      <c r="A6215" t="s">
        <v>10764</v>
      </c>
      <c r="B6215" t="s">
        <v>10765</v>
      </c>
      <c r="C6215" t="s">
        <v>203</v>
      </c>
      <c r="D6215" t="s">
        <v>1002</v>
      </c>
      <c r="E6215" s="23">
        <v>42795</v>
      </c>
      <c r="F6215">
        <v>19</v>
      </c>
      <c r="G6215">
        <v>10</v>
      </c>
      <c r="H6215">
        <v>1.9</v>
      </c>
      <c r="I6215">
        <v>29</v>
      </c>
      <c r="J6215">
        <v>85</v>
      </c>
      <c r="K6215">
        <v>0.3411764705882353</v>
      </c>
      <c r="L6215">
        <v>45</v>
      </c>
      <c r="M6215">
        <v>1.8888888888888888</v>
      </c>
      <c r="N6215">
        <v>24</v>
      </c>
      <c r="P6215">
        <v>3</v>
      </c>
      <c r="Q6215">
        <v>4</v>
      </c>
      <c r="R6215">
        <v>0.75</v>
      </c>
      <c r="S6215">
        <v>5</v>
      </c>
    </row>
    <row r="6216" spans="1:19" x14ac:dyDescent="0.2">
      <c r="A6216" t="s">
        <v>9917</v>
      </c>
      <c r="B6216" t="s">
        <v>9918</v>
      </c>
      <c r="C6216" t="s">
        <v>223</v>
      </c>
      <c r="D6216" t="s">
        <v>1002</v>
      </c>
      <c r="E6216" s="23">
        <v>42795</v>
      </c>
      <c r="F6216">
        <v>7</v>
      </c>
      <c r="G6216">
        <v>6</v>
      </c>
      <c r="H6216">
        <v>1.1666666666666667</v>
      </c>
      <c r="I6216">
        <v>72</v>
      </c>
      <c r="J6216">
        <v>105</v>
      </c>
      <c r="K6216">
        <v>0.68571428571428572</v>
      </c>
      <c r="L6216">
        <v>90</v>
      </c>
      <c r="M6216">
        <v>1.1666666666666667</v>
      </c>
      <c r="N6216">
        <v>71</v>
      </c>
      <c r="P6216">
        <v>0</v>
      </c>
      <c r="Q6216">
        <v>0</v>
      </c>
      <c r="R6216" t="e">
        <v>#DIV/0!</v>
      </c>
      <c r="S6216">
        <v>1</v>
      </c>
    </row>
    <row r="6217" spans="1:19" x14ac:dyDescent="0.2">
      <c r="A6217" t="s">
        <v>9535</v>
      </c>
      <c r="B6217" t="s">
        <v>9536</v>
      </c>
      <c r="C6217" t="s">
        <v>346</v>
      </c>
      <c r="D6217" t="s">
        <v>1002</v>
      </c>
      <c r="E6217" s="23">
        <v>42795</v>
      </c>
      <c r="F6217">
        <v>0</v>
      </c>
      <c r="G6217">
        <v>0</v>
      </c>
      <c r="H6217" t="e">
        <v>#DIV/0!</v>
      </c>
      <c r="I6217">
        <v>0</v>
      </c>
      <c r="J6217">
        <v>0</v>
      </c>
      <c r="K6217" t="e">
        <v>#DIV/0!</v>
      </c>
      <c r="L6217">
        <v>0</v>
      </c>
      <c r="M6217" t="e">
        <v>#DIV/0!</v>
      </c>
      <c r="N6217">
        <v>0</v>
      </c>
      <c r="P6217">
        <v>0</v>
      </c>
      <c r="Q6217">
        <v>0</v>
      </c>
      <c r="R6217" t="e">
        <v>#DIV/0!</v>
      </c>
      <c r="S6217">
        <v>0</v>
      </c>
    </row>
    <row r="6218" spans="1:19" x14ac:dyDescent="0.2">
      <c r="A6218" t="s">
        <v>9176</v>
      </c>
      <c r="B6218" t="s">
        <v>9177</v>
      </c>
      <c r="C6218" t="s">
        <v>207</v>
      </c>
      <c r="D6218" t="s">
        <v>1002</v>
      </c>
      <c r="E6218" s="23">
        <v>42795</v>
      </c>
      <c r="F6218">
        <v>9</v>
      </c>
      <c r="G6218">
        <v>9</v>
      </c>
      <c r="H6218">
        <v>1</v>
      </c>
      <c r="I6218">
        <v>76</v>
      </c>
      <c r="J6218">
        <v>67</v>
      </c>
      <c r="K6218">
        <v>1.1343283582089552</v>
      </c>
      <c r="L6218">
        <v>80</v>
      </c>
      <c r="M6218">
        <v>0.83750000000000002</v>
      </c>
      <c r="N6218">
        <v>63</v>
      </c>
      <c r="P6218">
        <v>2</v>
      </c>
      <c r="Q6218">
        <v>5</v>
      </c>
      <c r="R6218">
        <v>0.4</v>
      </c>
      <c r="S6218">
        <v>13</v>
      </c>
    </row>
    <row r="6219" spans="1:19" x14ac:dyDescent="0.2">
      <c r="A6219" t="s">
        <v>8337</v>
      </c>
      <c r="B6219" t="s">
        <v>8338</v>
      </c>
      <c r="C6219" t="s">
        <v>212</v>
      </c>
      <c r="D6219" t="s">
        <v>1002</v>
      </c>
      <c r="E6219" s="23">
        <v>42795</v>
      </c>
      <c r="F6219">
        <v>2</v>
      </c>
      <c r="G6219">
        <v>3</v>
      </c>
      <c r="H6219">
        <v>0.66666666666666663</v>
      </c>
      <c r="I6219">
        <v>17</v>
      </c>
      <c r="J6219">
        <v>18</v>
      </c>
      <c r="K6219">
        <v>0.94444444444444442</v>
      </c>
      <c r="L6219">
        <v>30</v>
      </c>
      <c r="M6219">
        <v>0.6</v>
      </c>
      <c r="N6219">
        <v>16</v>
      </c>
      <c r="P6219">
        <v>0</v>
      </c>
      <c r="Q6219">
        <v>0</v>
      </c>
      <c r="R6219" t="e">
        <v>#DIV/0!</v>
      </c>
      <c r="S6219">
        <v>1</v>
      </c>
    </row>
    <row r="6220" spans="1:19" x14ac:dyDescent="0.2">
      <c r="A6220" t="s">
        <v>8036</v>
      </c>
      <c r="B6220" t="s">
        <v>8037</v>
      </c>
      <c r="C6220" t="s">
        <v>225</v>
      </c>
      <c r="D6220" t="s">
        <v>1002</v>
      </c>
      <c r="E6220" s="23">
        <v>42795</v>
      </c>
      <c r="F6220">
        <v>7</v>
      </c>
      <c r="G6220">
        <v>7</v>
      </c>
      <c r="H6220">
        <v>1</v>
      </c>
      <c r="I6220">
        <v>39</v>
      </c>
      <c r="J6220">
        <v>50</v>
      </c>
      <c r="K6220">
        <v>0.78</v>
      </c>
      <c r="L6220">
        <v>105</v>
      </c>
      <c r="M6220">
        <v>0.47619047619047616</v>
      </c>
      <c r="N6220">
        <v>32</v>
      </c>
      <c r="P6220">
        <v>1</v>
      </c>
      <c r="Q6220">
        <v>1</v>
      </c>
      <c r="R6220">
        <v>1</v>
      </c>
      <c r="S6220">
        <v>7</v>
      </c>
    </row>
    <row r="6221" spans="1:19" x14ac:dyDescent="0.2">
      <c r="A6221" t="s">
        <v>7648</v>
      </c>
      <c r="B6221" t="s">
        <v>7649</v>
      </c>
      <c r="C6221" t="s">
        <v>901</v>
      </c>
      <c r="D6221" t="s">
        <v>1000</v>
      </c>
      <c r="E6221" s="23">
        <v>42795</v>
      </c>
      <c r="F6221">
        <v>5</v>
      </c>
      <c r="G6221">
        <v>5</v>
      </c>
      <c r="H6221">
        <v>1</v>
      </c>
      <c r="I6221">
        <v>32</v>
      </c>
      <c r="J6221">
        <v>24</v>
      </c>
      <c r="K6221">
        <v>1.3333333333333333</v>
      </c>
      <c r="L6221">
        <v>34</v>
      </c>
      <c r="M6221">
        <v>0.70588235294117652</v>
      </c>
      <c r="N6221">
        <v>24</v>
      </c>
      <c r="P6221">
        <v>1</v>
      </c>
      <c r="Q6221">
        <v>4</v>
      </c>
      <c r="R6221">
        <v>0.25</v>
      </c>
      <c r="S6221">
        <v>8</v>
      </c>
    </row>
    <row r="6222" spans="1:19" x14ac:dyDescent="0.2">
      <c r="A6222" t="s">
        <v>7096</v>
      </c>
      <c r="B6222" t="s">
        <v>7097</v>
      </c>
      <c r="C6222" t="s">
        <v>232</v>
      </c>
      <c r="D6222" t="s">
        <v>1002</v>
      </c>
      <c r="E6222" s="23">
        <v>42795</v>
      </c>
      <c r="F6222">
        <v>10</v>
      </c>
      <c r="G6222">
        <v>15</v>
      </c>
      <c r="H6222">
        <v>0.66666666666666663</v>
      </c>
      <c r="I6222">
        <v>117</v>
      </c>
      <c r="J6222">
        <v>112</v>
      </c>
      <c r="K6222">
        <v>1.0446428571428572</v>
      </c>
      <c r="L6222">
        <v>180</v>
      </c>
      <c r="M6222">
        <v>0.62222222222222223</v>
      </c>
      <c r="N6222">
        <v>109</v>
      </c>
      <c r="P6222">
        <v>0</v>
      </c>
      <c r="Q6222">
        <v>0</v>
      </c>
      <c r="R6222" t="e">
        <v>#DIV/0!</v>
      </c>
      <c r="S6222">
        <v>8</v>
      </c>
    </row>
    <row r="6223" spans="1:19" x14ac:dyDescent="0.2">
      <c r="A6223" t="s">
        <v>6730</v>
      </c>
      <c r="B6223" t="s">
        <v>6731</v>
      </c>
      <c r="C6223" t="s">
        <v>317</v>
      </c>
      <c r="D6223" t="s">
        <v>1002</v>
      </c>
      <c r="E6223" s="23">
        <v>42795</v>
      </c>
      <c r="F6223">
        <v>10</v>
      </c>
      <c r="G6223">
        <v>12</v>
      </c>
      <c r="H6223">
        <v>0.83333333333333337</v>
      </c>
      <c r="I6223">
        <v>25</v>
      </c>
      <c r="J6223">
        <v>30</v>
      </c>
      <c r="K6223">
        <v>0.83333333333333337</v>
      </c>
      <c r="L6223">
        <v>26</v>
      </c>
      <c r="M6223">
        <v>1.1538461538461537</v>
      </c>
      <c r="N6223">
        <v>18</v>
      </c>
      <c r="P6223">
        <v>5</v>
      </c>
      <c r="Q6223">
        <v>5</v>
      </c>
      <c r="R6223">
        <v>1</v>
      </c>
      <c r="S6223">
        <v>7</v>
      </c>
    </row>
    <row r="6224" spans="1:19" x14ac:dyDescent="0.2">
      <c r="A6224" t="s">
        <v>6306</v>
      </c>
      <c r="B6224" t="s">
        <v>6307</v>
      </c>
      <c r="C6224" t="s">
        <v>214</v>
      </c>
      <c r="D6224" t="s">
        <v>1002</v>
      </c>
      <c r="E6224" s="23">
        <v>42795</v>
      </c>
      <c r="F6224">
        <v>16</v>
      </c>
      <c r="G6224">
        <v>13</v>
      </c>
      <c r="H6224">
        <v>1.2307692307692308</v>
      </c>
      <c r="I6224">
        <v>98</v>
      </c>
      <c r="J6224">
        <v>142</v>
      </c>
      <c r="K6224">
        <v>0.6901408450704225</v>
      </c>
      <c r="L6224">
        <v>92</v>
      </c>
      <c r="M6224">
        <v>1.5434782608695652</v>
      </c>
      <c r="N6224">
        <v>81</v>
      </c>
      <c r="P6224">
        <v>10</v>
      </c>
      <c r="Q6224">
        <v>16</v>
      </c>
      <c r="R6224">
        <v>0.625</v>
      </c>
      <c r="S6224">
        <v>17</v>
      </c>
    </row>
    <row r="6225" spans="1:19" x14ac:dyDescent="0.2">
      <c r="A6225" t="s">
        <v>5528</v>
      </c>
      <c r="B6225" t="s">
        <v>5529</v>
      </c>
      <c r="C6225" t="s">
        <v>903</v>
      </c>
      <c r="D6225" t="s">
        <v>1000</v>
      </c>
      <c r="E6225" s="23">
        <v>42795</v>
      </c>
      <c r="F6225">
        <v>11</v>
      </c>
      <c r="G6225">
        <v>11</v>
      </c>
      <c r="H6225">
        <v>1</v>
      </c>
      <c r="I6225">
        <v>45</v>
      </c>
      <c r="J6225">
        <v>55</v>
      </c>
      <c r="K6225">
        <v>0.81818181818181823</v>
      </c>
      <c r="L6225">
        <v>44</v>
      </c>
      <c r="M6225">
        <v>1.25</v>
      </c>
      <c r="N6225">
        <v>40</v>
      </c>
      <c r="P6225">
        <v>1</v>
      </c>
      <c r="Q6225">
        <v>5</v>
      </c>
      <c r="R6225">
        <v>0.2</v>
      </c>
      <c r="S6225">
        <v>5</v>
      </c>
    </row>
    <row r="6226" spans="1:19" x14ac:dyDescent="0.2">
      <c r="A6226" t="s">
        <v>4913</v>
      </c>
      <c r="B6226" t="s">
        <v>4914</v>
      </c>
      <c r="C6226" t="s">
        <v>230</v>
      </c>
      <c r="D6226" t="s">
        <v>1002</v>
      </c>
      <c r="E6226" s="23">
        <v>42795</v>
      </c>
      <c r="F6226">
        <v>1</v>
      </c>
      <c r="G6226">
        <v>1</v>
      </c>
      <c r="H6226">
        <v>1</v>
      </c>
      <c r="I6226">
        <v>6</v>
      </c>
      <c r="J6226">
        <v>5</v>
      </c>
      <c r="K6226">
        <v>1.2</v>
      </c>
      <c r="L6226">
        <v>10</v>
      </c>
      <c r="M6226">
        <v>0.5</v>
      </c>
      <c r="N6226">
        <v>4</v>
      </c>
      <c r="P6226">
        <v>0</v>
      </c>
      <c r="Q6226">
        <v>0</v>
      </c>
      <c r="R6226" t="e">
        <v>#DIV/0!</v>
      </c>
      <c r="S6226">
        <v>2</v>
      </c>
    </row>
    <row r="6227" spans="1:19" x14ac:dyDescent="0.2">
      <c r="A6227" t="s">
        <v>4738</v>
      </c>
      <c r="B6227" t="s">
        <v>4739</v>
      </c>
      <c r="C6227" t="s">
        <v>234</v>
      </c>
      <c r="D6227" t="s">
        <v>1002</v>
      </c>
      <c r="E6227" s="23">
        <v>42795</v>
      </c>
      <c r="F6227">
        <v>3</v>
      </c>
      <c r="G6227">
        <v>6</v>
      </c>
      <c r="H6227">
        <v>0.5</v>
      </c>
      <c r="I6227">
        <v>71</v>
      </c>
      <c r="J6227">
        <v>30</v>
      </c>
      <c r="K6227">
        <v>2.3666666666666667</v>
      </c>
      <c r="L6227">
        <v>50</v>
      </c>
      <c r="M6227">
        <v>0.6</v>
      </c>
      <c r="N6227">
        <v>71</v>
      </c>
      <c r="P6227">
        <v>0</v>
      </c>
      <c r="Q6227">
        <v>2</v>
      </c>
      <c r="R6227">
        <v>0</v>
      </c>
      <c r="S6227">
        <v>0</v>
      </c>
    </row>
    <row r="6228" spans="1:19" x14ac:dyDescent="0.2">
      <c r="A6228" t="s">
        <v>4388</v>
      </c>
      <c r="B6228" t="s">
        <v>4389</v>
      </c>
      <c r="C6228" t="s">
        <v>217</v>
      </c>
      <c r="D6228" t="s">
        <v>1002</v>
      </c>
      <c r="E6228" s="23">
        <v>42795</v>
      </c>
      <c r="F6228">
        <v>0</v>
      </c>
      <c r="G6228">
        <v>0</v>
      </c>
      <c r="H6228" t="e">
        <v>#DIV/0!</v>
      </c>
      <c r="I6228">
        <v>0</v>
      </c>
      <c r="J6228">
        <v>0</v>
      </c>
      <c r="K6228" t="e">
        <v>#DIV/0!</v>
      </c>
      <c r="L6228">
        <v>0</v>
      </c>
      <c r="M6228" t="e">
        <v>#DIV/0!</v>
      </c>
      <c r="N6228">
        <v>0</v>
      </c>
      <c r="P6228">
        <v>0</v>
      </c>
      <c r="Q6228">
        <v>0</v>
      </c>
      <c r="R6228" t="e">
        <v>#DIV/0!</v>
      </c>
      <c r="S6228">
        <v>0</v>
      </c>
    </row>
    <row r="6229" spans="1:19" x14ac:dyDescent="0.2">
      <c r="A6229" t="s">
        <v>3798</v>
      </c>
      <c r="B6229" t="s">
        <v>3799</v>
      </c>
      <c r="C6229" t="s">
        <v>342</v>
      </c>
      <c r="D6229" t="s">
        <v>1002</v>
      </c>
      <c r="E6229" s="23">
        <v>42795</v>
      </c>
      <c r="F6229">
        <v>4</v>
      </c>
      <c r="G6229">
        <v>4</v>
      </c>
      <c r="H6229">
        <v>1</v>
      </c>
      <c r="I6229">
        <v>18</v>
      </c>
      <c r="J6229">
        <v>40</v>
      </c>
      <c r="K6229">
        <v>0.45</v>
      </c>
      <c r="L6229">
        <v>40</v>
      </c>
      <c r="M6229">
        <v>1</v>
      </c>
      <c r="N6229">
        <v>12</v>
      </c>
      <c r="P6229">
        <v>2</v>
      </c>
      <c r="Q6229">
        <v>2</v>
      </c>
      <c r="R6229">
        <v>1</v>
      </c>
      <c r="S6229">
        <v>6</v>
      </c>
    </row>
    <row r="6230" spans="1:19" x14ac:dyDescent="0.2">
      <c r="A6230" t="s">
        <v>3606</v>
      </c>
      <c r="B6230" t="s">
        <v>3607</v>
      </c>
      <c r="C6230" t="s">
        <v>220</v>
      </c>
      <c r="D6230" t="s">
        <v>1002</v>
      </c>
      <c r="E6230" s="23">
        <v>42795</v>
      </c>
      <c r="F6230">
        <v>10</v>
      </c>
      <c r="G6230">
        <v>16</v>
      </c>
      <c r="H6230">
        <v>0.625</v>
      </c>
      <c r="I6230">
        <v>23</v>
      </c>
      <c r="J6230">
        <v>40</v>
      </c>
      <c r="K6230">
        <v>0.57499999999999996</v>
      </c>
      <c r="L6230">
        <v>48</v>
      </c>
      <c r="M6230">
        <v>0.83333333333333337</v>
      </c>
      <c r="N6230">
        <v>22</v>
      </c>
      <c r="P6230">
        <v>0</v>
      </c>
      <c r="Q6230">
        <v>4</v>
      </c>
      <c r="R6230">
        <v>0</v>
      </c>
      <c r="S6230">
        <v>1</v>
      </c>
    </row>
    <row r="6231" spans="1:19" x14ac:dyDescent="0.2">
      <c r="A6231" t="s">
        <v>3081</v>
      </c>
      <c r="B6231" t="s">
        <v>3082</v>
      </c>
      <c r="C6231" t="s">
        <v>242</v>
      </c>
      <c r="D6231" t="s">
        <v>1000</v>
      </c>
      <c r="E6231" s="23">
        <v>42795</v>
      </c>
      <c r="F6231">
        <v>6</v>
      </c>
      <c r="G6231">
        <v>7</v>
      </c>
      <c r="H6231">
        <v>0.8571428571428571</v>
      </c>
      <c r="I6231">
        <v>67</v>
      </c>
      <c r="J6231">
        <v>58</v>
      </c>
      <c r="K6231">
        <v>1.1551724137931034</v>
      </c>
      <c r="L6231">
        <v>75</v>
      </c>
      <c r="M6231">
        <v>0.77333333333333332</v>
      </c>
      <c r="N6231">
        <v>53</v>
      </c>
      <c r="P6231">
        <v>3</v>
      </c>
      <c r="Q6231">
        <v>5</v>
      </c>
      <c r="R6231">
        <v>0.6</v>
      </c>
      <c r="S6231">
        <v>14</v>
      </c>
    </row>
    <row r="6232" spans="1:19" x14ac:dyDescent="0.2">
      <c r="A6232" t="s">
        <v>2906</v>
      </c>
      <c r="B6232" t="s">
        <v>2907</v>
      </c>
      <c r="C6232" t="s">
        <v>2724</v>
      </c>
      <c r="D6232" t="s">
        <v>1000</v>
      </c>
      <c r="E6232" s="23">
        <v>42795</v>
      </c>
      <c r="F6232">
        <v>6</v>
      </c>
      <c r="G6232">
        <v>6</v>
      </c>
      <c r="H6232">
        <v>1</v>
      </c>
      <c r="I6232">
        <v>26</v>
      </c>
      <c r="J6232">
        <v>30</v>
      </c>
      <c r="K6232">
        <v>0.8666666666666667</v>
      </c>
      <c r="L6232">
        <v>32</v>
      </c>
      <c r="M6232">
        <v>0.9375</v>
      </c>
      <c r="N6232">
        <v>24</v>
      </c>
      <c r="P6232">
        <v>0</v>
      </c>
      <c r="Q6232">
        <v>1</v>
      </c>
      <c r="R6232">
        <v>0</v>
      </c>
      <c r="S6232">
        <v>2</v>
      </c>
    </row>
    <row r="6233" spans="1:19" x14ac:dyDescent="0.2">
      <c r="A6233" t="s">
        <v>2661</v>
      </c>
      <c r="B6233" t="s">
        <v>2662</v>
      </c>
      <c r="C6233" t="s">
        <v>237</v>
      </c>
      <c r="D6233" t="s">
        <v>1000</v>
      </c>
      <c r="E6233" s="23">
        <v>42795</v>
      </c>
      <c r="F6233">
        <v>11</v>
      </c>
      <c r="G6233">
        <v>13</v>
      </c>
      <c r="H6233">
        <v>0.84615384615384615</v>
      </c>
      <c r="I6233">
        <v>65</v>
      </c>
      <c r="J6233">
        <v>70</v>
      </c>
      <c r="K6233">
        <v>0.9285714285714286</v>
      </c>
      <c r="L6233">
        <v>97</v>
      </c>
      <c r="M6233">
        <v>0.72164948453608246</v>
      </c>
      <c r="N6233">
        <v>49</v>
      </c>
      <c r="O6233">
        <v>1.0166666666666666</v>
      </c>
      <c r="P6233">
        <v>6</v>
      </c>
      <c r="Q6233">
        <v>10</v>
      </c>
      <c r="R6233">
        <v>0.6</v>
      </c>
      <c r="S6233">
        <v>16</v>
      </c>
    </row>
    <row r="6234" spans="1:19" x14ac:dyDescent="0.2">
      <c r="A6234" t="s">
        <v>2486</v>
      </c>
      <c r="B6234" t="s">
        <v>2487</v>
      </c>
      <c r="C6234" t="s">
        <v>238</v>
      </c>
      <c r="D6234" t="s">
        <v>1000</v>
      </c>
      <c r="E6234" s="23">
        <v>42795</v>
      </c>
      <c r="F6234">
        <v>6</v>
      </c>
      <c r="G6234">
        <v>12</v>
      </c>
      <c r="H6234">
        <v>0.5</v>
      </c>
      <c r="I6234">
        <v>20</v>
      </c>
      <c r="J6234">
        <v>32</v>
      </c>
      <c r="K6234">
        <v>0.625</v>
      </c>
      <c r="L6234">
        <v>40</v>
      </c>
      <c r="M6234">
        <v>0.8</v>
      </c>
      <c r="N6234">
        <v>19</v>
      </c>
      <c r="O6234">
        <v>0.73</v>
      </c>
      <c r="P6234">
        <v>0</v>
      </c>
      <c r="Q6234">
        <v>4</v>
      </c>
      <c r="R6234">
        <v>0</v>
      </c>
      <c r="S6234">
        <v>1</v>
      </c>
    </row>
    <row r="6235" spans="1:19" x14ac:dyDescent="0.2">
      <c r="A6235" t="s">
        <v>2313</v>
      </c>
      <c r="B6235" t="s">
        <v>2314</v>
      </c>
      <c r="C6235" t="s">
        <v>239</v>
      </c>
      <c r="D6235" t="s">
        <v>1000</v>
      </c>
      <c r="E6235" s="23">
        <v>42795</v>
      </c>
      <c r="F6235">
        <v>4</v>
      </c>
      <c r="G6235">
        <v>4</v>
      </c>
      <c r="H6235">
        <v>1</v>
      </c>
      <c r="I6235">
        <v>3</v>
      </c>
      <c r="J6235">
        <v>8</v>
      </c>
      <c r="K6235">
        <v>0.375</v>
      </c>
      <c r="L6235">
        <v>8</v>
      </c>
      <c r="M6235">
        <v>1</v>
      </c>
      <c r="N6235">
        <v>3</v>
      </c>
      <c r="O6235">
        <v>0.85</v>
      </c>
      <c r="P6235">
        <v>0</v>
      </c>
      <c r="Q6235">
        <v>0</v>
      </c>
      <c r="R6235" t="e">
        <v>#DIV/0!</v>
      </c>
      <c r="S6235">
        <v>0</v>
      </c>
    </row>
    <row r="6236" spans="1:19" x14ac:dyDescent="0.2">
      <c r="A6236" t="s">
        <v>2138</v>
      </c>
      <c r="B6236" t="s">
        <v>2139</v>
      </c>
      <c r="C6236" t="s">
        <v>1988</v>
      </c>
      <c r="D6236" t="s">
        <v>1000</v>
      </c>
      <c r="E6236" s="23">
        <v>42795</v>
      </c>
      <c r="F6236">
        <v>10</v>
      </c>
      <c r="G6236">
        <v>10</v>
      </c>
      <c r="H6236">
        <v>1</v>
      </c>
      <c r="I6236">
        <v>51</v>
      </c>
      <c r="J6236">
        <v>49</v>
      </c>
      <c r="K6236">
        <v>1.0408163265306123</v>
      </c>
      <c r="L6236">
        <v>46</v>
      </c>
      <c r="M6236">
        <v>1.0652173913043479</v>
      </c>
      <c r="N6236">
        <v>40</v>
      </c>
      <c r="P6236">
        <v>2</v>
      </c>
      <c r="Q6236">
        <v>8</v>
      </c>
      <c r="R6236">
        <v>0.25</v>
      </c>
      <c r="S6236">
        <v>11</v>
      </c>
    </row>
    <row r="6237" spans="1:19" x14ac:dyDescent="0.2">
      <c r="A6237" t="s">
        <v>1890</v>
      </c>
      <c r="B6237" t="s">
        <v>1891</v>
      </c>
      <c r="C6237" t="s">
        <v>240</v>
      </c>
      <c r="D6237" t="s">
        <v>1000</v>
      </c>
      <c r="E6237" s="23">
        <v>42795</v>
      </c>
      <c r="F6237">
        <v>23</v>
      </c>
      <c r="G6237">
        <v>17</v>
      </c>
      <c r="H6237">
        <v>1.3529411764705883</v>
      </c>
      <c r="I6237">
        <v>44</v>
      </c>
      <c r="J6237">
        <v>101</v>
      </c>
      <c r="K6237">
        <v>0.43564356435643564</v>
      </c>
      <c r="L6237">
        <v>48</v>
      </c>
      <c r="M6237">
        <v>2.1041666666666665</v>
      </c>
      <c r="N6237">
        <v>32</v>
      </c>
      <c r="P6237">
        <v>9</v>
      </c>
      <c r="Q6237">
        <v>10</v>
      </c>
      <c r="R6237">
        <v>0.9</v>
      </c>
      <c r="S6237">
        <v>12</v>
      </c>
    </row>
    <row r="6238" spans="1:19" x14ac:dyDescent="0.2">
      <c r="A6238" t="s">
        <v>1715</v>
      </c>
      <c r="B6238" t="s">
        <v>1716</v>
      </c>
      <c r="C6238" t="s">
        <v>241</v>
      </c>
      <c r="D6238" t="s">
        <v>1000</v>
      </c>
      <c r="E6238" s="23">
        <v>42795</v>
      </c>
      <c r="F6238">
        <v>53</v>
      </c>
      <c r="G6238">
        <v>58</v>
      </c>
      <c r="H6238">
        <v>0.91379310344827591</v>
      </c>
      <c r="I6238">
        <v>519</v>
      </c>
      <c r="J6238">
        <v>545</v>
      </c>
      <c r="K6238">
        <v>0.95229357798165137</v>
      </c>
      <c r="L6238">
        <v>635</v>
      </c>
      <c r="M6238">
        <v>0.8582677165354331</v>
      </c>
      <c r="N6238">
        <v>483</v>
      </c>
      <c r="P6238">
        <v>10</v>
      </c>
      <c r="Q6238">
        <v>17</v>
      </c>
      <c r="R6238">
        <v>0.58823529411764708</v>
      </c>
      <c r="S6238">
        <v>36</v>
      </c>
    </row>
    <row r="6239" spans="1:19" x14ac:dyDescent="0.2">
      <c r="A6239" t="s">
        <v>1540</v>
      </c>
      <c r="B6239" t="s">
        <v>1541</v>
      </c>
      <c r="C6239" t="s">
        <v>318</v>
      </c>
      <c r="D6239" t="s">
        <v>1000</v>
      </c>
      <c r="E6239" s="23">
        <v>42795</v>
      </c>
      <c r="F6239">
        <v>22</v>
      </c>
      <c r="G6239">
        <v>17</v>
      </c>
      <c r="H6239">
        <v>1.2941176470588236</v>
      </c>
      <c r="I6239">
        <v>49</v>
      </c>
      <c r="J6239">
        <v>66</v>
      </c>
      <c r="K6239">
        <v>0.74242424242424243</v>
      </c>
      <c r="L6239">
        <v>67</v>
      </c>
      <c r="M6239">
        <v>0.9850746268656716</v>
      </c>
      <c r="N6239">
        <v>47</v>
      </c>
      <c r="P6239">
        <v>3</v>
      </c>
      <c r="Q6239">
        <v>3</v>
      </c>
      <c r="R6239">
        <v>1</v>
      </c>
      <c r="S6239">
        <v>2</v>
      </c>
    </row>
    <row r="6240" spans="1:19" x14ac:dyDescent="0.2">
      <c r="A6240" t="s">
        <v>1120</v>
      </c>
      <c r="B6240" t="s">
        <v>1207</v>
      </c>
      <c r="C6240" t="s">
        <v>235</v>
      </c>
      <c r="D6240" t="s">
        <v>1002</v>
      </c>
      <c r="E6240" s="23">
        <v>42795</v>
      </c>
      <c r="F6240">
        <v>141</v>
      </c>
      <c r="G6240">
        <v>144</v>
      </c>
      <c r="H6240">
        <v>0.97916666666666663</v>
      </c>
      <c r="I6240">
        <v>844</v>
      </c>
      <c r="J6240">
        <v>954</v>
      </c>
      <c r="K6240">
        <v>0.88469601677148846</v>
      </c>
      <c r="L6240">
        <v>1048</v>
      </c>
      <c r="M6240">
        <v>0.91030534351145043</v>
      </c>
      <c r="N6240">
        <v>750</v>
      </c>
      <c r="P6240">
        <v>33</v>
      </c>
      <c r="Q6240">
        <v>58</v>
      </c>
      <c r="R6240">
        <v>0.56896551724137934</v>
      </c>
      <c r="S6240">
        <v>94</v>
      </c>
    </row>
    <row r="6241" spans="1:19" x14ac:dyDescent="0.2">
      <c r="A6241" t="s">
        <v>12090</v>
      </c>
      <c r="B6241" t="s">
        <v>12091</v>
      </c>
      <c r="C6241" t="s">
        <v>1051</v>
      </c>
      <c r="D6241" t="s">
        <v>1000</v>
      </c>
      <c r="E6241" s="23">
        <v>42795</v>
      </c>
      <c r="F6241">
        <v>0</v>
      </c>
      <c r="G6241">
        <v>0</v>
      </c>
      <c r="H6241" t="e">
        <v>#DIV/0!</v>
      </c>
      <c r="I6241">
        <v>0</v>
      </c>
      <c r="J6241">
        <v>0</v>
      </c>
      <c r="K6241" t="e">
        <v>#DIV/0!</v>
      </c>
      <c r="L6241">
        <v>0</v>
      </c>
      <c r="M6241" t="e">
        <v>#DIV/0!</v>
      </c>
      <c r="N6241">
        <v>0</v>
      </c>
      <c r="P6241">
        <v>0</v>
      </c>
      <c r="Q6241">
        <v>0</v>
      </c>
      <c r="R6241" t="e">
        <v>#DIV/0!</v>
      </c>
      <c r="S6241">
        <v>0</v>
      </c>
    </row>
    <row r="6242" spans="1:19" x14ac:dyDescent="0.2">
      <c r="A6242" t="s">
        <v>13279</v>
      </c>
      <c r="B6242" t="s">
        <v>13280</v>
      </c>
      <c r="C6242" t="s">
        <v>350</v>
      </c>
      <c r="D6242" t="s">
        <v>1002</v>
      </c>
      <c r="E6242" s="23">
        <v>42795</v>
      </c>
      <c r="F6242">
        <v>0</v>
      </c>
      <c r="G6242">
        <v>0</v>
      </c>
      <c r="H6242" t="e">
        <v>#DIV/0!</v>
      </c>
      <c r="I6242">
        <v>0</v>
      </c>
      <c r="J6242">
        <v>0</v>
      </c>
      <c r="K6242" t="e">
        <v>#DIV/0!</v>
      </c>
      <c r="L6242">
        <v>5</v>
      </c>
      <c r="M6242">
        <v>0</v>
      </c>
      <c r="N6242">
        <v>0</v>
      </c>
      <c r="P6242">
        <v>0</v>
      </c>
      <c r="Q6242">
        <v>0</v>
      </c>
      <c r="R6242" t="e">
        <v>#DIV/0!</v>
      </c>
      <c r="S6242">
        <v>0</v>
      </c>
    </row>
    <row r="6243" spans="1:19" x14ac:dyDescent="0.2">
      <c r="A6243" t="s">
        <v>13456</v>
      </c>
      <c r="B6243" t="s">
        <v>13457</v>
      </c>
      <c r="C6243" t="s">
        <v>242</v>
      </c>
      <c r="D6243" t="s">
        <v>1002</v>
      </c>
      <c r="E6243" s="23">
        <v>42795</v>
      </c>
      <c r="F6243">
        <v>6</v>
      </c>
      <c r="G6243">
        <v>7</v>
      </c>
      <c r="H6243">
        <v>0.8571428571428571</v>
      </c>
      <c r="I6243">
        <v>67</v>
      </c>
      <c r="J6243">
        <v>58</v>
      </c>
      <c r="K6243">
        <v>1.1551724137931034</v>
      </c>
      <c r="L6243">
        <v>75</v>
      </c>
      <c r="M6243">
        <v>0.77333333333333332</v>
      </c>
      <c r="N6243">
        <v>53</v>
      </c>
      <c r="P6243">
        <v>3</v>
      </c>
      <c r="Q6243">
        <v>5</v>
      </c>
      <c r="R6243">
        <v>0.6</v>
      </c>
      <c r="S6243">
        <v>14</v>
      </c>
    </row>
    <row r="6244" spans="1:19" x14ac:dyDescent="0.2">
      <c r="A6244" t="s">
        <v>13633</v>
      </c>
      <c r="B6244" t="s">
        <v>13634</v>
      </c>
      <c r="C6244" t="s">
        <v>237</v>
      </c>
      <c r="D6244" t="s">
        <v>1002</v>
      </c>
      <c r="E6244" s="23">
        <v>42795</v>
      </c>
      <c r="F6244">
        <v>11</v>
      </c>
      <c r="G6244">
        <v>13</v>
      </c>
      <c r="H6244">
        <v>0.84615384615384615</v>
      </c>
      <c r="I6244">
        <v>65</v>
      </c>
      <c r="J6244">
        <v>70</v>
      </c>
      <c r="K6244">
        <v>0.9285714285714286</v>
      </c>
      <c r="L6244">
        <v>97</v>
      </c>
      <c r="M6244">
        <v>0.72164948453608246</v>
      </c>
      <c r="N6244">
        <v>49</v>
      </c>
      <c r="O6244">
        <v>1.0166666666666666</v>
      </c>
      <c r="P6244">
        <v>6</v>
      </c>
      <c r="Q6244">
        <v>10</v>
      </c>
      <c r="R6244">
        <v>0.6</v>
      </c>
      <c r="S6244">
        <v>16</v>
      </c>
    </row>
    <row r="6245" spans="1:19" x14ac:dyDescent="0.2">
      <c r="A6245" t="s">
        <v>13808</v>
      </c>
      <c r="B6245" t="s">
        <v>13809</v>
      </c>
      <c r="C6245" t="s">
        <v>238</v>
      </c>
      <c r="D6245" t="s">
        <v>1002</v>
      </c>
      <c r="E6245" s="23">
        <v>42795</v>
      </c>
      <c r="F6245">
        <v>6</v>
      </c>
      <c r="G6245">
        <v>12</v>
      </c>
      <c r="H6245">
        <v>0.5</v>
      </c>
      <c r="I6245">
        <v>20</v>
      </c>
      <c r="J6245">
        <v>32</v>
      </c>
      <c r="K6245">
        <v>0.625</v>
      </c>
      <c r="L6245">
        <v>40</v>
      </c>
      <c r="M6245">
        <v>0.8</v>
      </c>
      <c r="N6245">
        <v>19</v>
      </c>
      <c r="O6245">
        <v>0.73</v>
      </c>
      <c r="P6245">
        <v>0</v>
      </c>
      <c r="Q6245">
        <v>4</v>
      </c>
      <c r="R6245">
        <v>0</v>
      </c>
      <c r="S6245">
        <v>1</v>
      </c>
    </row>
    <row r="6246" spans="1:19" x14ac:dyDescent="0.2">
      <c r="A6246" t="s">
        <v>13985</v>
      </c>
      <c r="B6246" t="s">
        <v>13986</v>
      </c>
      <c r="C6246" t="s">
        <v>239</v>
      </c>
      <c r="D6246" t="s">
        <v>1002</v>
      </c>
      <c r="E6246" s="23">
        <v>42795</v>
      </c>
      <c r="F6246">
        <v>4</v>
      </c>
      <c r="G6246">
        <v>4</v>
      </c>
      <c r="H6246">
        <v>1</v>
      </c>
      <c r="I6246">
        <v>3</v>
      </c>
      <c r="J6246">
        <v>8</v>
      </c>
      <c r="K6246">
        <v>0.375</v>
      </c>
      <c r="L6246">
        <v>8</v>
      </c>
      <c r="M6246">
        <v>1</v>
      </c>
      <c r="N6246">
        <v>3</v>
      </c>
      <c r="O6246">
        <v>0.85</v>
      </c>
      <c r="P6246">
        <v>0</v>
      </c>
      <c r="Q6246">
        <v>0</v>
      </c>
      <c r="R6246" t="e">
        <v>#DIV/0!</v>
      </c>
      <c r="S6246">
        <v>0</v>
      </c>
    </row>
    <row r="6247" spans="1:19" x14ac:dyDescent="0.2">
      <c r="A6247" t="s">
        <v>14172</v>
      </c>
      <c r="B6247" t="s">
        <v>14173</v>
      </c>
      <c r="C6247" t="s">
        <v>240</v>
      </c>
      <c r="D6247" t="s">
        <v>1002</v>
      </c>
      <c r="E6247" s="23">
        <v>42795</v>
      </c>
      <c r="F6247">
        <v>23</v>
      </c>
      <c r="G6247">
        <v>17</v>
      </c>
      <c r="H6247">
        <v>1.3529411764705883</v>
      </c>
      <c r="I6247">
        <v>44</v>
      </c>
      <c r="J6247">
        <v>101</v>
      </c>
      <c r="K6247">
        <v>0.43564356435643564</v>
      </c>
      <c r="L6247">
        <v>48</v>
      </c>
      <c r="M6247">
        <v>2.1041666666666665</v>
      </c>
      <c r="N6247">
        <v>32</v>
      </c>
      <c r="P6247">
        <v>9</v>
      </c>
      <c r="Q6247">
        <v>10</v>
      </c>
      <c r="R6247">
        <v>0.9</v>
      </c>
      <c r="S6247">
        <v>12</v>
      </c>
    </row>
    <row r="6248" spans="1:19" x14ac:dyDescent="0.2">
      <c r="A6248" t="s">
        <v>14349</v>
      </c>
      <c r="B6248" t="s">
        <v>14350</v>
      </c>
      <c r="C6248" t="s">
        <v>241</v>
      </c>
      <c r="D6248" t="s">
        <v>1002</v>
      </c>
      <c r="E6248" s="23">
        <v>42795</v>
      </c>
      <c r="F6248">
        <v>53</v>
      </c>
      <c r="G6248">
        <v>58</v>
      </c>
      <c r="H6248">
        <v>0.91379310344827591</v>
      </c>
      <c r="I6248">
        <v>519</v>
      </c>
      <c r="J6248">
        <v>545</v>
      </c>
      <c r="K6248">
        <v>0.95229357798165137</v>
      </c>
      <c r="L6248">
        <v>635</v>
      </c>
      <c r="M6248">
        <v>0.8582677165354331</v>
      </c>
      <c r="N6248">
        <v>483</v>
      </c>
      <c r="P6248">
        <v>10</v>
      </c>
      <c r="Q6248">
        <v>17</v>
      </c>
      <c r="R6248">
        <v>0.58823529411764708</v>
      </c>
      <c r="S6248">
        <v>36</v>
      </c>
    </row>
    <row r="6249" spans="1:19" x14ac:dyDescent="0.2">
      <c r="A6249" t="s">
        <v>14461</v>
      </c>
      <c r="B6249" t="s">
        <v>14462</v>
      </c>
      <c r="C6249" t="s">
        <v>318</v>
      </c>
      <c r="D6249" t="s">
        <v>1002</v>
      </c>
      <c r="E6249" s="23">
        <v>42795</v>
      </c>
      <c r="F6249">
        <v>22</v>
      </c>
      <c r="G6249">
        <v>17</v>
      </c>
      <c r="H6249">
        <v>1.2941176470588236</v>
      </c>
      <c r="I6249">
        <v>49</v>
      </c>
      <c r="J6249">
        <v>66</v>
      </c>
      <c r="K6249">
        <v>0.74242424242424243</v>
      </c>
      <c r="L6249">
        <v>67</v>
      </c>
      <c r="M6249">
        <v>0.9850746268656716</v>
      </c>
      <c r="N6249">
        <v>47</v>
      </c>
      <c r="P6249">
        <v>3</v>
      </c>
      <c r="Q6249">
        <v>3</v>
      </c>
      <c r="R6249">
        <v>1</v>
      </c>
      <c r="S6249">
        <v>2</v>
      </c>
    </row>
    <row r="6250" spans="1:19" x14ac:dyDescent="0.2">
      <c r="A6250" t="s">
        <v>14678</v>
      </c>
      <c r="B6250" t="s">
        <v>14679</v>
      </c>
      <c r="C6250" t="s">
        <v>199</v>
      </c>
      <c r="D6250" t="s">
        <v>1000</v>
      </c>
      <c r="E6250" s="23">
        <v>42795</v>
      </c>
      <c r="F6250">
        <v>13</v>
      </c>
      <c r="G6250">
        <v>14</v>
      </c>
      <c r="H6250">
        <v>0.9285714285714286</v>
      </c>
      <c r="I6250">
        <v>148</v>
      </c>
      <c r="J6250">
        <v>110</v>
      </c>
      <c r="K6250">
        <v>1.3454545454545455</v>
      </c>
      <c r="L6250">
        <v>112</v>
      </c>
      <c r="M6250">
        <v>0.9821428571428571</v>
      </c>
      <c r="N6250">
        <v>139</v>
      </c>
      <c r="P6250">
        <v>4</v>
      </c>
      <c r="Q6250">
        <v>4</v>
      </c>
      <c r="R6250">
        <v>1</v>
      </c>
      <c r="S6250">
        <v>9</v>
      </c>
    </row>
    <row r="6251" spans="1:19" x14ac:dyDescent="0.2">
      <c r="A6251" t="s">
        <v>14944</v>
      </c>
      <c r="B6251" t="s">
        <v>14945</v>
      </c>
      <c r="C6251" t="s">
        <v>200</v>
      </c>
      <c r="D6251" t="s">
        <v>1002</v>
      </c>
      <c r="E6251" s="23">
        <v>42795</v>
      </c>
      <c r="F6251">
        <v>4</v>
      </c>
      <c r="G6251">
        <v>5</v>
      </c>
      <c r="H6251">
        <v>0.8</v>
      </c>
      <c r="I6251">
        <v>11</v>
      </c>
      <c r="J6251">
        <v>20</v>
      </c>
      <c r="K6251">
        <v>0.55000000000000004</v>
      </c>
      <c r="L6251">
        <v>12</v>
      </c>
      <c r="M6251">
        <v>1.6666666666666667</v>
      </c>
      <c r="N6251">
        <v>5</v>
      </c>
      <c r="P6251">
        <v>4</v>
      </c>
      <c r="Q6251">
        <v>4</v>
      </c>
      <c r="R6251">
        <v>1</v>
      </c>
      <c r="S6251">
        <v>6</v>
      </c>
    </row>
    <row r="6252" spans="1:19" x14ac:dyDescent="0.2">
      <c r="A6252" t="s">
        <v>15121</v>
      </c>
      <c r="B6252" t="s">
        <v>15122</v>
      </c>
      <c r="C6252" t="s">
        <v>202</v>
      </c>
      <c r="D6252" t="s">
        <v>1002</v>
      </c>
      <c r="E6252" s="23">
        <v>42795</v>
      </c>
      <c r="F6252">
        <v>9</v>
      </c>
      <c r="G6252">
        <v>9</v>
      </c>
      <c r="H6252">
        <v>1</v>
      </c>
      <c r="I6252">
        <v>137</v>
      </c>
      <c r="J6252">
        <v>90</v>
      </c>
      <c r="K6252">
        <v>1.5222222222222221</v>
      </c>
      <c r="L6252">
        <v>100</v>
      </c>
      <c r="M6252">
        <v>0.9</v>
      </c>
      <c r="N6252">
        <v>134</v>
      </c>
      <c r="P6252">
        <v>0</v>
      </c>
      <c r="Q6252">
        <v>0</v>
      </c>
      <c r="R6252" t="e">
        <v>#DIV/0!</v>
      </c>
      <c r="S6252">
        <v>3</v>
      </c>
    </row>
    <row r="6253" spans="1:19" x14ac:dyDescent="0.2">
      <c r="A6253" t="s">
        <v>15203</v>
      </c>
      <c r="B6253" t="s">
        <v>15204</v>
      </c>
      <c r="C6253" t="s">
        <v>348</v>
      </c>
      <c r="D6253" t="s">
        <v>1000</v>
      </c>
      <c r="E6253" s="23">
        <v>42795</v>
      </c>
      <c r="F6253">
        <v>12</v>
      </c>
      <c r="G6253">
        <v>10</v>
      </c>
      <c r="H6253">
        <v>1.2</v>
      </c>
      <c r="I6253">
        <v>20</v>
      </c>
      <c r="J6253">
        <v>38</v>
      </c>
      <c r="K6253">
        <v>0.52631578947368418</v>
      </c>
      <c r="L6253">
        <v>50</v>
      </c>
      <c r="M6253">
        <v>0.76</v>
      </c>
      <c r="N6253">
        <v>19</v>
      </c>
      <c r="P6253">
        <v>0</v>
      </c>
      <c r="Q6253">
        <v>1</v>
      </c>
      <c r="R6253">
        <v>0</v>
      </c>
      <c r="S6253">
        <v>1</v>
      </c>
    </row>
    <row r="6254" spans="1:19" x14ac:dyDescent="0.2">
      <c r="A6254" t="s">
        <v>15287</v>
      </c>
      <c r="B6254" t="s">
        <v>15288</v>
      </c>
      <c r="C6254" t="s">
        <v>347</v>
      </c>
      <c r="D6254" t="s">
        <v>1002</v>
      </c>
      <c r="E6254" s="23">
        <v>42795</v>
      </c>
      <c r="F6254">
        <v>2</v>
      </c>
      <c r="G6254">
        <v>5</v>
      </c>
      <c r="H6254">
        <v>0.4</v>
      </c>
      <c r="I6254">
        <v>5</v>
      </c>
      <c r="J6254">
        <v>8</v>
      </c>
      <c r="K6254">
        <v>0.625</v>
      </c>
      <c r="L6254">
        <v>25</v>
      </c>
      <c r="M6254">
        <v>0.32</v>
      </c>
      <c r="N6254">
        <v>4</v>
      </c>
      <c r="P6254">
        <v>0</v>
      </c>
      <c r="Q6254">
        <v>1</v>
      </c>
      <c r="R6254">
        <v>0</v>
      </c>
      <c r="S6254">
        <v>1</v>
      </c>
    </row>
    <row r="6255" spans="1:19" x14ac:dyDescent="0.2">
      <c r="A6255" t="s">
        <v>15363</v>
      </c>
      <c r="B6255" t="s">
        <v>15364</v>
      </c>
      <c r="C6255" t="s">
        <v>351</v>
      </c>
      <c r="D6255" t="s">
        <v>1002</v>
      </c>
      <c r="E6255" s="23">
        <v>42795</v>
      </c>
      <c r="F6255">
        <v>10</v>
      </c>
      <c r="G6255">
        <v>5</v>
      </c>
      <c r="H6255">
        <v>2</v>
      </c>
      <c r="I6255">
        <v>15</v>
      </c>
      <c r="J6255">
        <v>30</v>
      </c>
      <c r="K6255">
        <v>0.5</v>
      </c>
      <c r="L6255">
        <v>25</v>
      </c>
      <c r="M6255">
        <v>1.2</v>
      </c>
      <c r="N6255">
        <v>15</v>
      </c>
      <c r="P6255">
        <v>0</v>
      </c>
      <c r="Q6255">
        <v>0</v>
      </c>
      <c r="R6255" t="e">
        <v>#DIV/0!</v>
      </c>
      <c r="S6255">
        <v>0</v>
      </c>
    </row>
    <row r="6256" spans="1:19" x14ac:dyDescent="0.2">
      <c r="A6256" t="s">
        <v>15487</v>
      </c>
      <c r="B6256" t="s">
        <v>15488</v>
      </c>
      <c r="C6256" t="s">
        <v>352</v>
      </c>
      <c r="D6256" t="s">
        <v>1002</v>
      </c>
      <c r="E6256" s="23">
        <v>42795</v>
      </c>
      <c r="F6256">
        <v>1</v>
      </c>
      <c r="G6256">
        <v>1</v>
      </c>
      <c r="H6256">
        <v>1</v>
      </c>
      <c r="I6256">
        <v>1</v>
      </c>
      <c r="J6256">
        <v>3</v>
      </c>
      <c r="K6256">
        <v>0.33333333333333331</v>
      </c>
      <c r="L6256">
        <v>2</v>
      </c>
      <c r="M6256">
        <v>1.5</v>
      </c>
      <c r="N6256">
        <v>1</v>
      </c>
      <c r="P6256">
        <v>1</v>
      </c>
      <c r="Q6256">
        <v>1</v>
      </c>
      <c r="R6256">
        <v>1</v>
      </c>
      <c r="S6256">
        <v>0</v>
      </c>
    </row>
    <row r="6257" spans="1:19" x14ac:dyDescent="0.2">
      <c r="A6257" t="s">
        <v>15648</v>
      </c>
      <c r="B6257" t="s">
        <v>15649</v>
      </c>
      <c r="C6257" t="s">
        <v>228</v>
      </c>
      <c r="D6257" t="s">
        <v>1002</v>
      </c>
      <c r="E6257" s="23">
        <v>42795</v>
      </c>
      <c r="F6257">
        <v>1</v>
      </c>
      <c r="G6257">
        <v>1</v>
      </c>
      <c r="H6257">
        <v>1</v>
      </c>
      <c r="I6257">
        <v>7</v>
      </c>
      <c r="J6257">
        <v>5</v>
      </c>
      <c r="K6257">
        <v>1.4</v>
      </c>
      <c r="L6257">
        <v>5</v>
      </c>
      <c r="M6257">
        <v>1</v>
      </c>
      <c r="N6257">
        <v>4</v>
      </c>
      <c r="P6257">
        <v>3</v>
      </c>
      <c r="Q6257">
        <v>4</v>
      </c>
      <c r="R6257">
        <v>0.75</v>
      </c>
      <c r="S6257">
        <v>3</v>
      </c>
    </row>
    <row r="6258" spans="1:19" x14ac:dyDescent="0.2">
      <c r="A6258" t="s">
        <v>15825</v>
      </c>
      <c r="B6258" t="s">
        <v>15826</v>
      </c>
      <c r="C6258" t="s">
        <v>227</v>
      </c>
      <c r="D6258" t="s">
        <v>1000</v>
      </c>
      <c r="E6258" s="23">
        <v>42795</v>
      </c>
      <c r="F6258">
        <v>1</v>
      </c>
      <c r="G6258">
        <v>1</v>
      </c>
      <c r="H6258">
        <v>1</v>
      </c>
      <c r="I6258">
        <v>7</v>
      </c>
      <c r="J6258">
        <v>5</v>
      </c>
      <c r="K6258">
        <v>1.4</v>
      </c>
      <c r="L6258">
        <v>5</v>
      </c>
      <c r="M6258">
        <v>1</v>
      </c>
      <c r="N6258">
        <v>4</v>
      </c>
      <c r="P6258">
        <v>3</v>
      </c>
      <c r="Q6258">
        <v>4</v>
      </c>
      <c r="R6258">
        <v>0.75</v>
      </c>
      <c r="S6258">
        <v>3</v>
      </c>
    </row>
    <row r="6259" spans="1:19" x14ac:dyDescent="0.2">
      <c r="A6259" t="s">
        <v>16002</v>
      </c>
      <c r="B6259" t="s">
        <v>16003</v>
      </c>
      <c r="C6259" t="s">
        <v>203</v>
      </c>
      <c r="D6259" t="s">
        <v>1000</v>
      </c>
      <c r="E6259" s="23">
        <v>42795</v>
      </c>
      <c r="F6259">
        <v>19</v>
      </c>
      <c r="G6259">
        <v>10</v>
      </c>
      <c r="H6259">
        <v>1.9</v>
      </c>
      <c r="I6259">
        <v>29</v>
      </c>
      <c r="J6259">
        <v>85</v>
      </c>
      <c r="K6259">
        <v>0.3411764705882353</v>
      </c>
      <c r="L6259">
        <v>45</v>
      </c>
      <c r="M6259">
        <v>1.8888888888888888</v>
      </c>
      <c r="N6259">
        <v>24</v>
      </c>
      <c r="P6259">
        <v>3</v>
      </c>
      <c r="Q6259">
        <v>4</v>
      </c>
      <c r="R6259">
        <v>0.75</v>
      </c>
      <c r="S6259">
        <v>5</v>
      </c>
    </row>
    <row r="6260" spans="1:19" x14ac:dyDescent="0.2">
      <c r="A6260" t="s">
        <v>16181</v>
      </c>
      <c r="B6260" t="s">
        <v>16182</v>
      </c>
      <c r="C6260" t="s">
        <v>205</v>
      </c>
      <c r="D6260" t="s">
        <v>1002</v>
      </c>
      <c r="E6260" s="23">
        <v>42795</v>
      </c>
      <c r="F6260">
        <v>3</v>
      </c>
      <c r="G6260">
        <v>3</v>
      </c>
      <c r="H6260">
        <v>1</v>
      </c>
      <c r="I6260">
        <v>10</v>
      </c>
      <c r="J6260">
        <v>17</v>
      </c>
      <c r="K6260">
        <v>0.58823529411764708</v>
      </c>
      <c r="L6260">
        <v>20</v>
      </c>
      <c r="M6260">
        <v>0.85</v>
      </c>
      <c r="N6260">
        <v>6</v>
      </c>
      <c r="O6260">
        <v>0.95</v>
      </c>
      <c r="P6260">
        <v>2</v>
      </c>
      <c r="Q6260">
        <v>2</v>
      </c>
      <c r="R6260">
        <v>1</v>
      </c>
      <c r="S6260">
        <v>4</v>
      </c>
    </row>
    <row r="6261" spans="1:19" x14ac:dyDescent="0.2">
      <c r="A6261" t="s">
        <v>16358</v>
      </c>
      <c r="B6261" t="s">
        <v>16359</v>
      </c>
      <c r="C6261" t="s">
        <v>204</v>
      </c>
      <c r="D6261" t="s">
        <v>1002</v>
      </c>
      <c r="E6261" s="23">
        <v>42795</v>
      </c>
      <c r="F6261">
        <v>10</v>
      </c>
      <c r="G6261">
        <v>4</v>
      </c>
      <c r="H6261">
        <v>2.5</v>
      </c>
      <c r="I6261">
        <v>9</v>
      </c>
      <c r="J6261">
        <v>50</v>
      </c>
      <c r="K6261">
        <v>0.18</v>
      </c>
      <c r="L6261">
        <v>10</v>
      </c>
      <c r="M6261">
        <v>5</v>
      </c>
      <c r="N6261">
        <v>8</v>
      </c>
      <c r="P6261">
        <v>0</v>
      </c>
      <c r="Q6261">
        <v>1</v>
      </c>
      <c r="R6261">
        <v>0</v>
      </c>
      <c r="S6261">
        <v>1</v>
      </c>
    </row>
    <row r="6262" spans="1:19" x14ac:dyDescent="0.2">
      <c r="A6262" t="s">
        <v>16499</v>
      </c>
      <c r="B6262" t="s">
        <v>16500</v>
      </c>
      <c r="C6262" t="s">
        <v>353</v>
      </c>
      <c r="D6262" t="s">
        <v>1002</v>
      </c>
      <c r="E6262" s="23">
        <v>42795</v>
      </c>
      <c r="F6262">
        <v>6</v>
      </c>
      <c r="G6262">
        <v>3</v>
      </c>
      <c r="H6262">
        <v>2</v>
      </c>
      <c r="I6262">
        <v>10</v>
      </c>
      <c r="J6262">
        <v>18</v>
      </c>
      <c r="K6262">
        <v>0.55555555555555558</v>
      </c>
      <c r="L6262">
        <v>15</v>
      </c>
      <c r="M6262">
        <v>1.2</v>
      </c>
      <c r="N6262">
        <v>10</v>
      </c>
      <c r="P6262">
        <v>1</v>
      </c>
      <c r="Q6262">
        <v>1</v>
      </c>
      <c r="R6262">
        <v>1</v>
      </c>
      <c r="S6262">
        <v>0</v>
      </c>
    </row>
    <row r="6263" spans="1:19" x14ac:dyDescent="0.2">
      <c r="A6263" t="s">
        <v>16676</v>
      </c>
      <c r="B6263" t="s">
        <v>16677</v>
      </c>
      <c r="C6263" t="s">
        <v>223</v>
      </c>
      <c r="D6263" t="s">
        <v>1000</v>
      </c>
      <c r="E6263" s="23">
        <v>42795</v>
      </c>
      <c r="F6263">
        <v>7</v>
      </c>
      <c r="G6263">
        <v>6</v>
      </c>
      <c r="H6263">
        <v>1.1666666666666667</v>
      </c>
      <c r="I6263">
        <v>72</v>
      </c>
      <c r="J6263">
        <v>105</v>
      </c>
      <c r="K6263">
        <v>0.68571428571428572</v>
      </c>
      <c r="L6263">
        <v>90</v>
      </c>
      <c r="M6263">
        <v>1.1666666666666667</v>
      </c>
      <c r="N6263">
        <v>71</v>
      </c>
      <c r="P6263">
        <v>0</v>
      </c>
      <c r="Q6263">
        <v>0</v>
      </c>
      <c r="R6263" t="e">
        <v>#DIV/0!</v>
      </c>
      <c r="S6263">
        <v>1</v>
      </c>
    </row>
    <row r="6264" spans="1:19" x14ac:dyDescent="0.2">
      <c r="A6264" t="s">
        <v>16855</v>
      </c>
      <c r="B6264" t="s">
        <v>16856</v>
      </c>
      <c r="C6264" t="s">
        <v>224</v>
      </c>
      <c r="D6264" t="s">
        <v>1002</v>
      </c>
      <c r="E6264" s="23">
        <v>42795</v>
      </c>
      <c r="F6264">
        <v>7</v>
      </c>
      <c r="G6264">
        <v>6</v>
      </c>
      <c r="H6264">
        <v>1.1666666666666667</v>
      </c>
      <c r="I6264">
        <v>72</v>
      </c>
      <c r="J6264">
        <v>105</v>
      </c>
      <c r="K6264">
        <v>0.68571428571428572</v>
      </c>
      <c r="L6264">
        <v>90</v>
      </c>
      <c r="M6264">
        <v>1.1666666666666667</v>
      </c>
      <c r="N6264">
        <v>71</v>
      </c>
      <c r="P6264">
        <v>0</v>
      </c>
      <c r="Q6264">
        <v>0</v>
      </c>
      <c r="R6264" t="e">
        <v>#DIV/0!</v>
      </c>
      <c r="S6264">
        <v>1</v>
      </c>
    </row>
    <row r="6265" spans="1:19" x14ac:dyDescent="0.2">
      <c r="A6265" t="s">
        <v>16981</v>
      </c>
      <c r="B6265" t="s">
        <v>16982</v>
      </c>
      <c r="C6265" t="s">
        <v>346</v>
      </c>
      <c r="D6265" t="s">
        <v>1000</v>
      </c>
      <c r="E6265" s="23">
        <v>42795</v>
      </c>
      <c r="F6265">
        <v>0</v>
      </c>
      <c r="G6265">
        <v>0</v>
      </c>
      <c r="H6265" t="e">
        <v>#DIV/0!</v>
      </c>
      <c r="I6265">
        <v>0</v>
      </c>
      <c r="J6265">
        <v>0</v>
      </c>
      <c r="K6265" t="e">
        <v>#DIV/0!</v>
      </c>
      <c r="L6265">
        <v>0</v>
      </c>
      <c r="M6265" t="e">
        <v>#DIV/0!</v>
      </c>
      <c r="N6265">
        <v>0</v>
      </c>
      <c r="P6265">
        <v>0</v>
      </c>
      <c r="Q6265">
        <v>0</v>
      </c>
      <c r="R6265" t="e">
        <v>#DIV/0!</v>
      </c>
      <c r="S6265">
        <v>0</v>
      </c>
    </row>
    <row r="6266" spans="1:19" x14ac:dyDescent="0.2">
      <c r="A6266" t="s">
        <v>17077</v>
      </c>
      <c r="B6266" t="s">
        <v>17078</v>
      </c>
      <c r="C6266" t="s">
        <v>345</v>
      </c>
      <c r="D6266" t="s">
        <v>1002</v>
      </c>
      <c r="E6266" s="23">
        <v>42795</v>
      </c>
      <c r="F6266">
        <v>0</v>
      </c>
      <c r="G6266">
        <v>0</v>
      </c>
      <c r="H6266" t="e">
        <v>#DIV/0!</v>
      </c>
      <c r="I6266">
        <v>0</v>
      </c>
      <c r="J6266">
        <v>0</v>
      </c>
      <c r="K6266" t="e">
        <v>#DIV/0!</v>
      </c>
      <c r="L6266">
        <v>0</v>
      </c>
      <c r="M6266" t="e">
        <v>#DIV/0!</v>
      </c>
      <c r="N6266">
        <v>0</v>
      </c>
      <c r="P6266">
        <v>0</v>
      </c>
      <c r="Q6266">
        <v>0</v>
      </c>
      <c r="R6266" t="e">
        <v>#DIV/0!</v>
      </c>
      <c r="S6266">
        <v>0</v>
      </c>
    </row>
    <row r="6267" spans="1:19" x14ac:dyDescent="0.2">
      <c r="A6267" t="s">
        <v>17292</v>
      </c>
      <c r="B6267" t="s">
        <v>17293</v>
      </c>
      <c r="C6267" t="s">
        <v>225</v>
      </c>
      <c r="D6267" t="s">
        <v>1000</v>
      </c>
      <c r="E6267" s="23">
        <v>42795</v>
      </c>
      <c r="F6267">
        <v>7</v>
      </c>
      <c r="G6267">
        <v>7</v>
      </c>
      <c r="H6267">
        <v>1</v>
      </c>
      <c r="I6267">
        <v>39</v>
      </c>
      <c r="J6267">
        <v>50</v>
      </c>
      <c r="K6267">
        <v>0.78</v>
      </c>
      <c r="L6267">
        <v>105</v>
      </c>
      <c r="M6267">
        <v>0.47619047619047616</v>
      </c>
      <c r="N6267">
        <v>32</v>
      </c>
      <c r="P6267">
        <v>1</v>
      </c>
      <c r="Q6267">
        <v>1</v>
      </c>
      <c r="R6267">
        <v>1</v>
      </c>
      <c r="S6267">
        <v>7</v>
      </c>
    </row>
    <row r="6268" spans="1:19" x14ac:dyDescent="0.2">
      <c r="A6268" t="s">
        <v>17499</v>
      </c>
      <c r="B6268" t="s">
        <v>17500</v>
      </c>
      <c r="C6268" t="s">
        <v>226</v>
      </c>
      <c r="D6268" t="s">
        <v>1002</v>
      </c>
      <c r="E6268" s="23">
        <v>42795</v>
      </c>
      <c r="F6268">
        <v>7</v>
      </c>
      <c r="G6268">
        <v>7</v>
      </c>
      <c r="H6268">
        <v>1</v>
      </c>
      <c r="I6268">
        <v>39</v>
      </c>
      <c r="J6268">
        <v>50</v>
      </c>
      <c r="K6268">
        <v>0.78</v>
      </c>
      <c r="L6268">
        <v>105</v>
      </c>
      <c r="M6268">
        <v>0.47619047619047616</v>
      </c>
      <c r="N6268">
        <v>32</v>
      </c>
      <c r="P6268">
        <v>1</v>
      </c>
      <c r="Q6268">
        <v>1</v>
      </c>
      <c r="R6268">
        <v>1</v>
      </c>
      <c r="S6268">
        <v>7</v>
      </c>
    </row>
    <row r="6269" spans="1:19" x14ac:dyDescent="0.2">
      <c r="A6269" t="s">
        <v>17676</v>
      </c>
      <c r="B6269" t="s">
        <v>17677</v>
      </c>
      <c r="C6269" t="s">
        <v>232</v>
      </c>
      <c r="D6269" t="s">
        <v>1000</v>
      </c>
      <c r="E6269" s="23">
        <v>42795</v>
      </c>
      <c r="F6269">
        <v>10</v>
      </c>
      <c r="G6269">
        <v>15</v>
      </c>
      <c r="H6269">
        <v>0.66666666666666663</v>
      </c>
      <c r="I6269">
        <v>117</v>
      </c>
      <c r="J6269">
        <v>112</v>
      </c>
      <c r="K6269">
        <v>1.0446428571428572</v>
      </c>
      <c r="L6269">
        <v>180</v>
      </c>
      <c r="M6269">
        <v>0.62222222222222223</v>
      </c>
      <c r="N6269">
        <v>109</v>
      </c>
      <c r="P6269">
        <v>0</v>
      </c>
      <c r="Q6269">
        <v>0</v>
      </c>
      <c r="R6269" t="e">
        <v>#DIV/0!</v>
      </c>
      <c r="S6269">
        <v>8</v>
      </c>
    </row>
    <row r="6270" spans="1:19" x14ac:dyDescent="0.2">
      <c r="A6270" t="s">
        <v>17873</v>
      </c>
      <c r="B6270" t="s">
        <v>17874</v>
      </c>
      <c r="C6270" t="s">
        <v>231</v>
      </c>
      <c r="D6270" t="s">
        <v>1002</v>
      </c>
      <c r="E6270" s="23">
        <v>42795</v>
      </c>
      <c r="F6270">
        <v>10</v>
      </c>
      <c r="G6270">
        <v>15</v>
      </c>
      <c r="H6270">
        <v>0.66666666666666663</v>
      </c>
      <c r="I6270">
        <v>117</v>
      </c>
      <c r="J6270">
        <v>112</v>
      </c>
      <c r="K6270">
        <v>1.0446428571428572</v>
      </c>
      <c r="L6270">
        <v>180</v>
      </c>
      <c r="M6270">
        <v>0.62222222222222223</v>
      </c>
      <c r="N6270">
        <v>109</v>
      </c>
      <c r="P6270">
        <v>0</v>
      </c>
      <c r="Q6270">
        <v>0</v>
      </c>
      <c r="R6270" t="e">
        <v>#DIV/0!</v>
      </c>
      <c r="S6270">
        <v>8</v>
      </c>
    </row>
    <row r="6271" spans="1:19" x14ac:dyDescent="0.2">
      <c r="A6271" t="s">
        <v>18050</v>
      </c>
      <c r="B6271" t="s">
        <v>18051</v>
      </c>
      <c r="C6271" t="s">
        <v>317</v>
      </c>
      <c r="D6271" t="s">
        <v>1000</v>
      </c>
      <c r="E6271" s="23">
        <v>42795</v>
      </c>
      <c r="F6271">
        <v>10</v>
      </c>
      <c r="G6271">
        <v>12</v>
      </c>
      <c r="H6271">
        <v>0.83333333333333337</v>
      </c>
      <c r="I6271">
        <v>25</v>
      </c>
      <c r="J6271">
        <v>30</v>
      </c>
      <c r="K6271">
        <v>0.83333333333333337</v>
      </c>
      <c r="L6271">
        <v>26</v>
      </c>
      <c r="M6271">
        <v>1.1538461538461537</v>
      </c>
      <c r="N6271">
        <v>18</v>
      </c>
      <c r="P6271">
        <v>5</v>
      </c>
      <c r="Q6271">
        <v>5</v>
      </c>
      <c r="R6271">
        <v>1</v>
      </c>
      <c r="S6271">
        <v>7</v>
      </c>
    </row>
    <row r="6272" spans="1:19" x14ac:dyDescent="0.2">
      <c r="A6272" t="s">
        <v>18229</v>
      </c>
      <c r="B6272" t="s">
        <v>18230</v>
      </c>
      <c r="C6272" t="s">
        <v>316</v>
      </c>
      <c r="D6272" t="s">
        <v>1002</v>
      </c>
      <c r="E6272" s="23">
        <v>42795</v>
      </c>
      <c r="F6272">
        <v>7</v>
      </c>
      <c r="G6272">
        <v>6</v>
      </c>
      <c r="H6272">
        <v>1.1666666666666667</v>
      </c>
      <c r="I6272">
        <v>13</v>
      </c>
      <c r="J6272">
        <v>21</v>
      </c>
      <c r="K6272">
        <v>0.61904761904761907</v>
      </c>
      <c r="L6272">
        <v>16</v>
      </c>
      <c r="M6272">
        <v>1.3125</v>
      </c>
      <c r="N6272">
        <v>8</v>
      </c>
      <c r="P6272">
        <v>4</v>
      </c>
      <c r="Q6272">
        <v>4</v>
      </c>
      <c r="R6272">
        <v>1</v>
      </c>
      <c r="S6272">
        <v>5</v>
      </c>
    </row>
    <row r="6273" spans="1:19" x14ac:dyDescent="0.2">
      <c r="A6273" t="s">
        <v>18305</v>
      </c>
      <c r="B6273" t="s">
        <v>18306</v>
      </c>
      <c r="C6273" t="s">
        <v>355</v>
      </c>
      <c r="D6273" t="s">
        <v>1002</v>
      </c>
      <c r="E6273" s="23">
        <v>42795</v>
      </c>
      <c r="F6273">
        <v>3</v>
      </c>
      <c r="G6273">
        <v>6</v>
      </c>
      <c r="H6273">
        <v>0.5</v>
      </c>
      <c r="I6273">
        <v>12</v>
      </c>
      <c r="J6273">
        <v>9</v>
      </c>
      <c r="K6273">
        <v>1.3333333333333333</v>
      </c>
      <c r="L6273">
        <v>10</v>
      </c>
      <c r="M6273">
        <v>0.9</v>
      </c>
      <c r="N6273">
        <v>10</v>
      </c>
      <c r="P6273">
        <v>1</v>
      </c>
      <c r="Q6273">
        <v>1</v>
      </c>
      <c r="R6273">
        <v>1</v>
      </c>
      <c r="S6273">
        <v>2</v>
      </c>
    </row>
    <row r="6274" spans="1:19" x14ac:dyDescent="0.2">
      <c r="A6274" t="s">
        <v>18482</v>
      </c>
      <c r="B6274" t="s">
        <v>18483</v>
      </c>
      <c r="C6274" t="s">
        <v>214</v>
      </c>
      <c r="D6274" t="s">
        <v>1000</v>
      </c>
      <c r="E6274" s="23">
        <v>42795</v>
      </c>
      <c r="F6274">
        <v>16</v>
      </c>
      <c r="G6274">
        <v>13</v>
      </c>
      <c r="H6274">
        <v>1.2307692307692308</v>
      </c>
      <c r="I6274">
        <v>98</v>
      </c>
      <c r="J6274">
        <v>142</v>
      </c>
      <c r="K6274">
        <v>0.6901408450704225</v>
      </c>
      <c r="L6274">
        <v>92</v>
      </c>
      <c r="M6274">
        <v>1.5434782608695652</v>
      </c>
      <c r="N6274">
        <v>81</v>
      </c>
      <c r="P6274">
        <v>10</v>
      </c>
      <c r="Q6274">
        <v>16</v>
      </c>
      <c r="R6274">
        <v>0.625</v>
      </c>
      <c r="S6274">
        <v>17</v>
      </c>
    </row>
    <row r="6275" spans="1:19" x14ac:dyDescent="0.2">
      <c r="A6275" t="s">
        <v>18661</v>
      </c>
      <c r="B6275" t="s">
        <v>18662</v>
      </c>
      <c r="C6275" t="s">
        <v>215</v>
      </c>
      <c r="D6275" t="s">
        <v>1002</v>
      </c>
      <c r="E6275" s="23">
        <v>42795</v>
      </c>
      <c r="F6275">
        <v>5</v>
      </c>
      <c r="G6275">
        <v>7</v>
      </c>
      <c r="H6275">
        <v>0.7142857142857143</v>
      </c>
      <c r="I6275">
        <v>38</v>
      </c>
      <c r="J6275">
        <v>32</v>
      </c>
      <c r="K6275">
        <v>1.1875</v>
      </c>
      <c r="L6275">
        <v>47</v>
      </c>
      <c r="M6275">
        <v>0.68085106382978722</v>
      </c>
      <c r="N6275">
        <v>31</v>
      </c>
      <c r="O6275">
        <v>1.1200000000000001</v>
      </c>
      <c r="P6275">
        <v>3</v>
      </c>
      <c r="Q6275">
        <v>5</v>
      </c>
      <c r="R6275">
        <v>0.6</v>
      </c>
      <c r="S6275">
        <v>7</v>
      </c>
    </row>
    <row r="6276" spans="1:19" x14ac:dyDescent="0.2">
      <c r="A6276" t="s">
        <v>18838</v>
      </c>
      <c r="B6276" t="s">
        <v>18839</v>
      </c>
      <c r="C6276" t="s">
        <v>216</v>
      </c>
      <c r="D6276" t="s">
        <v>1002</v>
      </c>
      <c r="E6276" s="23">
        <v>42795</v>
      </c>
      <c r="F6276">
        <v>11</v>
      </c>
      <c r="G6276">
        <v>6</v>
      </c>
      <c r="H6276">
        <v>1.8333333333333333</v>
      </c>
      <c r="I6276">
        <v>60</v>
      </c>
      <c r="J6276">
        <v>110</v>
      </c>
      <c r="K6276">
        <v>0.54545454545454541</v>
      </c>
      <c r="L6276">
        <v>45</v>
      </c>
      <c r="M6276">
        <v>2.4444444444444446</v>
      </c>
      <c r="N6276">
        <v>50</v>
      </c>
      <c r="P6276">
        <v>7</v>
      </c>
      <c r="Q6276">
        <v>11</v>
      </c>
      <c r="R6276">
        <v>0.63636363636363635</v>
      </c>
      <c r="S6276">
        <v>10</v>
      </c>
    </row>
    <row r="6277" spans="1:19" x14ac:dyDescent="0.2">
      <c r="A6277" t="s">
        <v>19015</v>
      </c>
      <c r="B6277" t="s">
        <v>19016</v>
      </c>
      <c r="C6277" t="s">
        <v>229</v>
      </c>
      <c r="D6277" t="s">
        <v>1002</v>
      </c>
      <c r="E6277" s="23">
        <v>42795</v>
      </c>
      <c r="F6277">
        <v>1</v>
      </c>
      <c r="G6277">
        <v>1</v>
      </c>
      <c r="H6277">
        <v>1</v>
      </c>
      <c r="I6277">
        <v>6</v>
      </c>
      <c r="J6277">
        <v>5</v>
      </c>
      <c r="K6277">
        <v>1.2</v>
      </c>
      <c r="L6277">
        <v>10</v>
      </c>
      <c r="M6277">
        <v>0.5</v>
      </c>
      <c r="N6277">
        <v>4</v>
      </c>
      <c r="P6277">
        <v>0</v>
      </c>
      <c r="Q6277">
        <v>0</v>
      </c>
      <c r="R6277" t="e">
        <v>#DIV/0!</v>
      </c>
      <c r="S6277">
        <v>2</v>
      </c>
    </row>
    <row r="6278" spans="1:19" x14ac:dyDescent="0.2">
      <c r="A6278" t="s">
        <v>19192</v>
      </c>
      <c r="B6278" t="s">
        <v>19193</v>
      </c>
      <c r="C6278" t="s">
        <v>230</v>
      </c>
      <c r="D6278" t="s">
        <v>1000</v>
      </c>
      <c r="E6278" s="23">
        <v>42795</v>
      </c>
      <c r="F6278">
        <v>1</v>
      </c>
      <c r="G6278">
        <v>1</v>
      </c>
      <c r="H6278">
        <v>1</v>
      </c>
      <c r="I6278">
        <v>6</v>
      </c>
      <c r="J6278">
        <v>5</v>
      </c>
      <c r="K6278">
        <v>1.2</v>
      </c>
      <c r="L6278">
        <v>10</v>
      </c>
      <c r="M6278">
        <v>0.5</v>
      </c>
      <c r="N6278">
        <v>4</v>
      </c>
      <c r="P6278">
        <v>0</v>
      </c>
      <c r="Q6278">
        <v>0</v>
      </c>
      <c r="R6278" t="e">
        <v>#DIV/0!</v>
      </c>
      <c r="S6278">
        <v>2</v>
      </c>
    </row>
    <row r="6279" spans="1:19" x14ac:dyDescent="0.2">
      <c r="A6279" t="s">
        <v>19371</v>
      </c>
      <c r="B6279" t="s">
        <v>19372</v>
      </c>
      <c r="C6279" t="s">
        <v>234</v>
      </c>
      <c r="D6279" t="s">
        <v>1000</v>
      </c>
      <c r="E6279" s="23">
        <v>42795</v>
      </c>
      <c r="F6279">
        <v>3</v>
      </c>
      <c r="G6279">
        <v>6</v>
      </c>
      <c r="H6279">
        <v>0.5</v>
      </c>
      <c r="I6279">
        <v>71</v>
      </c>
      <c r="J6279">
        <v>30</v>
      </c>
      <c r="K6279">
        <v>2.3666666666666667</v>
      </c>
      <c r="L6279">
        <v>50</v>
      </c>
      <c r="M6279">
        <v>0.6</v>
      </c>
      <c r="N6279">
        <v>71</v>
      </c>
      <c r="P6279">
        <v>0</v>
      </c>
      <c r="Q6279">
        <v>2</v>
      </c>
      <c r="R6279">
        <v>0</v>
      </c>
      <c r="S6279">
        <v>0</v>
      </c>
    </row>
    <row r="6280" spans="1:19" x14ac:dyDescent="0.2">
      <c r="A6280" t="s">
        <v>19550</v>
      </c>
      <c r="B6280" t="s">
        <v>19551</v>
      </c>
      <c r="C6280" t="s">
        <v>233</v>
      </c>
      <c r="D6280" t="s">
        <v>1002</v>
      </c>
      <c r="E6280" s="23">
        <v>42795</v>
      </c>
      <c r="F6280">
        <v>3</v>
      </c>
      <c r="G6280">
        <v>6</v>
      </c>
      <c r="H6280">
        <v>0.5</v>
      </c>
      <c r="I6280">
        <v>71</v>
      </c>
      <c r="J6280">
        <v>30</v>
      </c>
      <c r="K6280">
        <v>2.3666666666666667</v>
      </c>
      <c r="L6280">
        <v>50</v>
      </c>
      <c r="M6280">
        <v>0.6</v>
      </c>
      <c r="N6280">
        <v>71</v>
      </c>
      <c r="P6280">
        <v>0</v>
      </c>
      <c r="Q6280">
        <v>2</v>
      </c>
      <c r="R6280">
        <v>0</v>
      </c>
      <c r="S6280">
        <v>0</v>
      </c>
    </row>
    <row r="6281" spans="1:19" x14ac:dyDescent="0.2">
      <c r="A6281" t="s">
        <v>19648</v>
      </c>
      <c r="B6281" t="s">
        <v>19649</v>
      </c>
      <c r="C6281" t="s">
        <v>342</v>
      </c>
      <c r="D6281" t="s">
        <v>1000</v>
      </c>
      <c r="E6281" s="23">
        <v>42795</v>
      </c>
      <c r="F6281">
        <v>4</v>
      </c>
      <c r="G6281">
        <v>4</v>
      </c>
      <c r="H6281">
        <v>1</v>
      </c>
      <c r="I6281">
        <v>18</v>
      </c>
      <c r="J6281">
        <v>40</v>
      </c>
      <c r="K6281">
        <v>0.45</v>
      </c>
      <c r="L6281">
        <v>40</v>
      </c>
      <c r="M6281">
        <v>1</v>
      </c>
      <c r="N6281">
        <v>12</v>
      </c>
      <c r="P6281">
        <v>2</v>
      </c>
      <c r="Q6281">
        <v>2</v>
      </c>
      <c r="R6281">
        <v>1</v>
      </c>
      <c r="S6281">
        <v>6</v>
      </c>
    </row>
    <row r="6282" spans="1:19" x14ac:dyDescent="0.2">
      <c r="A6282" t="s">
        <v>19748</v>
      </c>
      <c r="B6282" t="s">
        <v>19749</v>
      </c>
      <c r="C6282" t="s">
        <v>340</v>
      </c>
      <c r="D6282" t="s">
        <v>1002</v>
      </c>
      <c r="E6282" s="23">
        <v>42795</v>
      </c>
      <c r="F6282">
        <v>4</v>
      </c>
      <c r="G6282">
        <v>4</v>
      </c>
      <c r="H6282">
        <v>1</v>
      </c>
      <c r="I6282">
        <v>18</v>
      </c>
      <c r="J6282">
        <v>40</v>
      </c>
      <c r="K6282">
        <v>0.45</v>
      </c>
      <c r="L6282">
        <v>40</v>
      </c>
      <c r="M6282">
        <v>1</v>
      </c>
      <c r="N6282">
        <v>12</v>
      </c>
      <c r="P6282">
        <v>2</v>
      </c>
      <c r="Q6282">
        <v>2</v>
      </c>
      <c r="R6282">
        <v>1</v>
      </c>
      <c r="S6282">
        <v>6</v>
      </c>
    </row>
    <row r="6283" spans="1:19" x14ac:dyDescent="0.2">
      <c r="A6283" t="s">
        <v>19925</v>
      </c>
      <c r="B6283" t="s">
        <v>19926</v>
      </c>
      <c r="C6283" t="s">
        <v>220</v>
      </c>
      <c r="D6283" t="s">
        <v>1000</v>
      </c>
      <c r="E6283" s="23">
        <v>42795</v>
      </c>
      <c r="F6283">
        <v>10</v>
      </c>
      <c r="G6283">
        <v>16</v>
      </c>
      <c r="H6283">
        <v>0.625</v>
      </c>
      <c r="I6283">
        <v>23</v>
      </c>
      <c r="J6283">
        <v>40</v>
      </c>
      <c r="K6283">
        <v>0.57499999999999996</v>
      </c>
      <c r="L6283">
        <v>48</v>
      </c>
      <c r="M6283">
        <v>0.83333333333333337</v>
      </c>
      <c r="N6283">
        <v>22</v>
      </c>
      <c r="P6283">
        <v>0</v>
      </c>
      <c r="Q6283">
        <v>4</v>
      </c>
      <c r="R6283">
        <v>0</v>
      </c>
      <c r="S6283">
        <v>1</v>
      </c>
    </row>
    <row r="6284" spans="1:19" x14ac:dyDescent="0.2">
      <c r="A6284" t="s">
        <v>20104</v>
      </c>
      <c r="B6284" t="s">
        <v>20105</v>
      </c>
      <c r="C6284" t="s">
        <v>221</v>
      </c>
      <c r="D6284" t="s">
        <v>1002</v>
      </c>
      <c r="E6284" s="23">
        <v>42795</v>
      </c>
      <c r="F6284">
        <v>6</v>
      </c>
      <c r="G6284">
        <v>12</v>
      </c>
      <c r="H6284">
        <v>0.5</v>
      </c>
      <c r="I6284">
        <v>20</v>
      </c>
      <c r="J6284">
        <v>32</v>
      </c>
      <c r="K6284">
        <v>0.625</v>
      </c>
      <c r="L6284">
        <v>40</v>
      </c>
      <c r="M6284">
        <v>0.8</v>
      </c>
      <c r="N6284">
        <v>19</v>
      </c>
      <c r="O6284">
        <v>0.73</v>
      </c>
      <c r="P6284">
        <v>0</v>
      </c>
      <c r="Q6284">
        <v>4</v>
      </c>
      <c r="R6284">
        <v>0</v>
      </c>
      <c r="S6284">
        <v>1</v>
      </c>
    </row>
    <row r="6285" spans="1:19" x14ac:dyDescent="0.2">
      <c r="A6285" t="s">
        <v>20281</v>
      </c>
      <c r="B6285" t="s">
        <v>20282</v>
      </c>
      <c r="C6285" t="s">
        <v>222</v>
      </c>
      <c r="D6285" t="s">
        <v>1002</v>
      </c>
      <c r="E6285" s="23">
        <v>42795</v>
      </c>
      <c r="F6285">
        <v>4</v>
      </c>
      <c r="G6285">
        <v>4</v>
      </c>
      <c r="H6285">
        <v>1</v>
      </c>
      <c r="I6285">
        <v>3</v>
      </c>
      <c r="J6285">
        <v>8</v>
      </c>
      <c r="K6285">
        <v>0.375</v>
      </c>
      <c r="L6285">
        <v>8</v>
      </c>
      <c r="M6285">
        <v>1</v>
      </c>
      <c r="N6285">
        <v>3</v>
      </c>
      <c r="O6285">
        <v>0.85</v>
      </c>
      <c r="P6285">
        <v>0</v>
      </c>
      <c r="Q6285">
        <v>0</v>
      </c>
      <c r="R6285" t="e">
        <v>#DIV/0!</v>
      </c>
      <c r="S6285">
        <v>0</v>
      </c>
    </row>
    <row r="6286" spans="1:19" x14ac:dyDescent="0.2">
      <c r="A6286" t="s">
        <v>20458</v>
      </c>
      <c r="B6286" t="s">
        <v>20459</v>
      </c>
      <c r="C6286" t="s">
        <v>211</v>
      </c>
      <c r="D6286" t="s">
        <v>1002</v>
      </c>
      <c r="E6286" s="23">
        <v>42795</v>
      </c>
      <c r="F6286">
        <v>2</v>
      </c>
      <c r="G6286">
        <v>2</v>
      </c>
      <c r="H6286">
        <v>1</v>
      </c>
      <c r="I6286">
        <v>37</v>
      </c>
      <c r="J6286">
        <v>30</v>
      </c>
      <c r="K6286">
        <v>1.2333333333333334</v>
      </c>
      <c r="L6286">
        <v>30</v>
      </c>
      <c r="M6286">
        <v>1</v>
      </c>
      <c r="N6286">
        <v>29</v>
      </c>
      <c r="P6286">
        <v>0</v>
      </c>
      <c r="Q6286">
        <v>1</v>
      </c>
      <c r="R6286">
        <v>0</v>
      </c>
      <c r="S6286">
        <v>8</v>
      </c>
    </row>
    <row r="6287" spans="1:19" x14ac:dyDescent="0.2">
      <c r="A6287" t="s">
        <v>20635</v>
      </c>
      <c r="B6287" t="s">
        <v>20636</v>
      </c>
      <c r="C6287" t="s">
        <v>207</v>
      </c>
      <c r="D6287" t="s">
        <v>1000</v>
      </c>
      <c r="E6287" s="23">
        <v>42795</v>
      </c>
      <c r="F6287">
        <v>9</v>
      </c>
      <c r="G6287">
        <v>9</v>
      </c>
      <c r="H6287">
        <v>1</v>
      </c>
      <c r="I6287">
        <v>76</v>
      </c>
      <c r="J6287">
        <v>67</v>
      </c>
      <c r="K6287">
        <v>1.1343283582089552</v>
      </c>
      <c r="L6287">
        <v>80</v>
      </c>
      <c r="M6287">
        <v>0.83750000000000002</v>
      </c>
      <c r="N6287">
        <v>63</v>
      </c>
      <c r="P6287">
        <v>2</v>
      </c>
      <c r="Q6287">
        <v>5</v>
      </c>
      <c r="R6287">
        <v>0.4</v>
      </c>
      <c r="S6287">
        <v>13</v>
      </c>
    </row>
    <row r="6288" spans="1:19" x14ac:dyDescent="0.2">
      <c r="A6288" t="s">
        <v>20879</v>
      </c>
      <c r="B6288" t="s">
        <v>20880</v>
      </c>
      <c r="C6288" t="s">
        <v>210</v>
      </c>
      <c r="D6288" t="s">
        <v>1002</v>
      </c>
      <c r="E6288" s="23">
        <v>42795</v>
      </c>
      <c r="F6288">
        <v>3</v>
      </c>
      <c r="G6288">
        <v>3</v>
      </c>
      <c r="H6288">
        <v>1</v>
      </c>
      <c r="I6288">
        <v>17</v>
      </c>
      <c r="J6288">
        <v>21</v>
      </c>
      <c r="K6288">
        <v>0.80952380952380953</v>
      </c>
      <c r="L6288">
        <v>30</v>
      </c>
      <c r="M6288">
        <v>0.7</v>
      </c>
      <c r="N6288">
        <v>12</v>
      </c>
      <c r="O6288">
        <v>0.98</v>
      </c>
      <c r="P6288">
        <v>1</v>
      </c>
      <c r="Q6288">
        <v>3</v>
      </c>
      <c r="R6288">
        <v>0.33333333333333331</v>
      </c>
      <c r="S6288">
        <v>5</v>
      </c>
    </row>
    <row r="6289" spans="1:19" x14ac:dyDescent="0.2">
      <c r="A6289" t="s">
        <v>21056</v>
      </c>
      <c r="B6289" t="s">
        <v>21057</v>
      </c>
      <c r="C6289" t="s">
        <v>208</v>
      </c>
      <c r="D6289" t="s">
        <v>1002</v>
      </c>
      <c r="E6289" s="23">
        <v>42795</v>
      </c>
      <c r="F6289">
        <v>2</v>
      </c>
      <c r="G6289">
        <v>2</v>
      </c>
      <c r="H6289">
        <v>1</v>
      </c>
      <c r="I6289">
        <v>11</v>
      </c>
      <c r="J6289">
        <v>10</v>
      </c>
      <c r="K6289">
        <v>1.1000000000000001</v>
      </c>
      <c r="L6289">
        <v>10</v>
      </c>
      <c r="M6289">
        <v>1</v>
      </c>
      <c r="N6289">
        <v>11</v>
      </c>
      <c r="P6289">
        <v>1</v>
      </c>
      <c r="Q6289">
        <v>1</v>
      </c>
      <c r="R6289">
        <v>1</v>
      </c>
      <c r="S6289">
        <v>0</v>
      </c>
    </row>
    <row r="6290" spans="1:19" x14ac:dyDescent="0.2">
      <c r="A6290" t="s">
        <v>21132</v>
      </c>
      <c r="B6290" t="s">
        <v>21133</v>
      </c>
      <c r="C6290" t="s">
        <v>354</v>
      </c>
      <c r="D6290" t="s">
        <v>1002</v>
      </c>
      <c r="E6290" s="23">
        <v>42795</v>
      </c>
      <c r="F6290">
        <v>2</v>
      </c>
      <c r="G6290">
        <v>2</v>
      </c>
      <c r="H6290">
        <v>1</v>
      </c>
      <c r="I6290">
        <v>11</v>
      </c>
      <c r="J6290">
        <v>6</v>
      </c>
      <c r="K6290">
        <v>1.8333333333333333</v>
      </c>
      <c r="L6290">
        <v>10</v>
      </c>
      <c r="M6290">
        <v>0.6</v>
      </c>
      <c r="N6290">
        <v>11</v>
      </c>
      <c r="P6290">
        <v>0</v>
      </c>
      <c r="Q6290">
        <v>0</v>
      </c>
      <c r="R6290" t="e">
        <v>#DIV/0!</v>
      </c>
      <c r="S6290">
        <v>0</v>
      </c>
    </row>
    <row r="6291" spans="1:19" x14ac:dyDescent="0.2">
      <c r="A6291" t="s">
        <v>21311</v>
      </c>
      <c r="B6291" t="s">
        <v>21312</v>
      </c>
      <c r="C6291" t="s">
        <v>213</v>
      </c>
      <c r="D6291" t="s">
        <v>1002</v>
      </c>
      <c r="E6291" s="23">
        <v>42795</v>
      </c>
      <c r="F6291">
        <v>2</v>
      </c>
      <c r="G6291">
        <v>3</v>
      </c>
      <c r="H6291">
        <v>0.66666666666666663</v>
      </c>
      <c r="I6291">
        <v>17</v>
      </c>
      <c r="J6291">
        <v>18</v>
      </c>
      <c r="K6291">
        <v>0.94444444444444442</v>
      </c>
      <c r="L6291">
        <v>30</v>
      </c>
      <c r="M6291">
        <v>0.6</v>
      </c>
      <c r="N6291">
        <v>16</v>
      </c>
      <c r="P6291">
        <v>0</v>
      </c>
      <c r="Q6291">
        <v>0</v>
      </c>
      <c r="R6291" t="e">
        <v>#DIV/0!</v>
      </c>
      <c r="S6291">
        <v>1</v>
      </c>
    </row>
    <row r="6292" spans="1:19" x14ac:dyDescent="0.2">
      <c r="A6292" t="s">
        <v>21553</v>
      </c>
      <c r="B6292" t="s">
        <v>21554</v>
      </c>
      <c r="C6292" t="s">
        <v>212</v>
      </c>
      <c r="D6292" t="s">
        <v>1000</v>
      </c>
      <c r="E6292" s="23">
        <v>42795</v>
      </c>
      <c r="F6292">
        <v>2</v>
      </c>
      <c r="G6292">
        <v>3</v>
      </c>
      <c r="H6292">
        <v>0.66666666666666663</v>
      </c>
      <c r="I6292">
        <v>17</v>
      </c>
      <c r="J6292">
        <v>18</v>
      </c>
      <c r="K6292">
        <v>0.94444444444444442</v>
      </c>
      <c r="L6292">
        <v>30</v>
      </c>
      <c r="M6292">
        <v>0.6</v>
      </c>
      <c r="N6292">
        <v>16</v>
      </c>
      <c r="P6292">
        <v>0</v>
      </c>
      <c r="Q6292">
        <v>0</v>
      </c>
      <c r="R6292" t="e">
        <v>#DIV/0!</v>
      </c>
      <c r="S6292">
        <v>1</v>
      </c>
    </row>
    <row r="6293" spans="1:19" x14ac:dyDescent="0.2">
      <c r="A6293" t="s">
        <v>21762</v>
      </c>
      <c r="B6293" t="s">
        <v>21763</v>
      </c>
      <c r="C6293" t="s">
        <v>217</v>
      </c>
      <c r="D6293" t="s">
        <v>1000</v>
      </c>
      <c r="E6293" s="23">
        <v>42795</v>
      </c>
      <c r="F6293">
        <v>0</v>
      </c>
      <c r="G6293">
        <v>0</v>
      </c>
      <c r="H6293" t="e">
        <v>#DIV/0!</v>
      </c>
      <c r="I6293">
        <v>0</v>
      </c>
      <c r="J6293">
        <v>0</v>
      </c>
      <c r="K6293" t="e">
        <v>#DIV/0!</v>
      </c>
      <c r="L6293">
        <v>0</v>
      </c>
      <c r="M6293" t="e">
        <v>#DIV/0!</v>
      </c>
      <c r="N6293">
        <v>0</v>
      </c>
      <c r="P6293">
        <v>0</v>
      </c>
      <c r="Q6293">
        <v>0</v>
      </c>
      <c r="R6293" t="e">
        <v>#DIV/0!</v>
      </c>
      <c r="S6293">
        <v>0</v>
      </c>
    </row>
    <row r="6294" spans="1:19" x14ac:dyDescent="0.2">
      <c r="A6294" t="s">
        <v>22006</v>
      </c>
      <c r="B6294" t="s">
        <v>22007</v>
      </c>
      <c r="C6294" t="s">
        <v>218</v>
      </c>
      <c r="D6294" t="s">
        <v>1002</v>
      </c>
      <c r="E6294" s="23">
        <v>42795</v>
      </c>
      <c r="F6294">
        <v>0</v>
      </c>
      <c r="G6294">
        <v>0</v>
      </c>
      <c r="H6294" t="e">
        <v>#DIV/0!</v>
      </c>
      <c r="I6294">
        <v>0</v>
      </c>
      <c r="J6294">
        <v>0</v>
      </c>
      <c r="K6294" t="e">
        <v>#DIV/0!</v>
      </c>
      <c r="L6294">
        <v>0</v>
      </c>
      <c r="M6294" t="e">
        <v>#DIV/0!</v>
      </c>
      <c r="N6294">
        <v>0</v>
      </c>
      <c r="P6294">
        <v>0</v>
      </c>
      <c r="Q6294">
        <v>0</v>
      </c>
      <c r="R6294" t="e">
        <v>#DIV/0!</v>
      </c>
      <c r="S6294">
        <v>0</v>
      </c>
    </row>
    <row r="6295" spans="1:19" x14ac:dyDescent="0.2">
      <c r="A6295" t="s">
        <v>22183</v>
      </c>
      <c r="B6295" t="s">
        <v>22184</v>
      </c>
      <c r="C6295" t="s">
        <v>219</v>
      </c>
      <c r="D6295" t="s">
        <v>1002</v>
      </c>
      <c r="E6295" s="23">
        <v>42795</v>
      </c>
      <c r="F6295">
        <v>0</v>
      </c>
      <c r="G6295">
        <v>0</v>
      </c>
      <c r="H6295" t="e">
        <v>#DIV/0!</v>
      </c>
      <c r="I6295">
        <v>0</v>
      </c>
      <c r="J6295">
        <v>0</v>
      </c>
      <c r="K6295" t="e">
        <v>#DIV/0!</v>
      </c>
      <c r="L6295">
        <v>0</v>
      </c>
      <c r="M6295" t="e">
        <v>#DIV/0!</v>
      </c>
      <c r="N6295">
        <v>0</v>
      </c>
      <c r="P6295">
        <v>0</v>
      </c>
      <c r="Q6295">
        <v>0</v>
      </c>
      <c r="R6295" t="e">
        <v>#DIV/0!</v>
      </c>
      <c r="S6295">
        <v>0</v>
      </c>
    </row>
    <row r="6296" spans="1:19" x14ac:dyDescent="0.2">
      <c r="A6296" t="s">
        <v>11100</v>
      </c>
      <c r="B6296" t="s">
        <v>11101</v>
      </c>
      <c r="C6296" t="s">
        <v>228</v>
      </c>
      <c r="D6296" t="s">
        <v>1000</v>
      </c>
      <c r="E6296" s="23">
        <v>42826</v>
      </c>
      <c r="F6296">
        <v>1</v>
      </c>
      <c r="G6296">
        <v>1</v>
      </c>
      <c r="H6296">
        <v>1</v>
      </c>
      <c r="I6296">
        <v>5</v>
      </c>
      <c r="J6296">
        <v>5</v>
      </c>
      <c r="K6296">
        <v>1</v>
      </c>
      <c r="L6296">
        <v>5</v>
      </c>
      <c r="M6296">
        <v>1</v>
      </c>
      <c r="N6296">
        <v>3</v>
      </c>
      <c r="P6296">
        <v>2</v>
      </c>
      <c r="Q6296">
        <v>3</v>
      </c>
      <c r="R6296">
        <v>0.66666666666666663</v>
      </c>
      <c r="S6296">
        <v>2</v>
      </c>
    </row>
    <row r="6297" spans="1:19" x14ac:dyDescent="0.2">
      <c r="A6297" t="s">
        <v>9353</v>
      </c>
      <c r="B6297" t="s">
        <v>9354</v>
      </c>
      <c r="C6297" t="s">
        <v>211</v>
      </c>
      <c r="D6297" t="s">
        <v>1000</v>
      </c>
      <c r="E6297" s="23">
        <v>42826</v>
      </c>
      <c r="F6297">
        <v>2</v>
      </c>
      <c r="G6297">
        <v>2</v>
      </c>
      <c r="H6297">
        <v>1</v>
      </c>
      <c r="I6297">
        <v>51</v>
      </c>
      <c r="J6297">
        <v>30</v>
      </c>
      <c r="K6297">
        <v>1.7</v>
      </c>
      <c r="L6297">
        <v>30</v>
      </c>
      <c r="M6297">
        <v>1</v>
      </c>
      <c r="N6297">
        <v>33</v>
      </c>
      <c r="P6297">
        <v>0</v>
      </c>
      <c r="Q6297">
        <v>4</v>
      </c>
      <c r="R6297">
        <v>0</v>
      </c>
      <c r="S6297">
        <v>18</v>
      </c>
    </row>
    <row r="6298" spans="1:19" x14ac:dyDescent="0.2">
      <c r="A6298" t="s">
        <v>8514</v>
      </c>
      <c r="B6298" t="s">
        <v>8515</v>
      </c>
      <c r="C6298" t="s">
        <v>213</v>
      </c>
      <c r="D6298" t="s">
        <v>1000</v>
      </c>
      <c r="E6298" s="23">
        <v>42826</v>
      </c>
      <c r="F6298">
        <v>2</v>
      </c>
      <c r="G6298">
        <v>3</v>
      </c>
      <c r="H6298">
        <v>0.66666666666666663</v>
      </c>
      <c r="I6298">
        <v>19</v>
      </c>
      <c r="J6298">
        <v>18</v>
      </c>
      <c r="K6298">
        <v>1.0555555555555556</v>
      </c>
      <c r="L6298">
        <v>30</v>
      </c>
      <c r="M6298">
        <v>0.6</v>
      </c>
      <c r="N6298">
        <v>17</v>
      </c>
      <c r="P6298">
        <v>0</v>
      </c>
      <c r="Q6298">
        <v>0</v>
      </c>
      <c r="R6298" t="e">
        <v>#DIV/0!</v>
      </c>
      <c r="S6298">
        <v>2</v>
      </c>
    </row>
    <row r="6299" spans="1:19" x14ac:dyDescent="0.2">
      <c r="A6299" t="s">
        <v>5090</v>
      </c>
      <c r="B6299" t="s">
        <v>5091</v>
      </c>
      <c r="C6299" t="s">
        <v>229</v>
      </c>
      <c r="D6299" t="s">
        <v>1000</v>
      </c>
      <c r="E6299" s="23">
        <v>42826</v>
      </c>
      <c r="F6299">
        <v>1</v>
      </c>
      <c r="G6299">
        <v>1</v>
      </c>
      <c r="H6299">
        <v>1</v>
      </c>
      <c r="I6299">
        <v>7</v>
      </c>
      <c r="J6299">
        <v>5</v>
      </c>
      <c r="K6299">
        <v>1.4</v>
      </c>
      <c r="L6299">
        <v>10</v>
      </c>
      <c r="M6299">
        <v>0.5</v>
      </c>
      <c r="N6299">
        <v>5</v>
      </c>
      <c r="P6299">
        <v>1</v>
      </c>
      <c r="Q6299">
        <v>1</v>
      </c>
      <c r="R6299">
        <v>1</v>
      </c>
      <c r="S6299">
        <v>2</v>
      </c>
    </row>
    <row r="6300" spans="1:19" x14ac:dyDescent="0.2">
      <c r="A6300" t="s">
        <v>13234</v>
      </c>
      <c r="B6300" t="s">
        <v>13146</v>
      </c>
      <c r="C6300" t="s">
        <v>1051</v>
      </c>
      <c r="D6300" t="s">
        <v>1002</v>
      </c>
      <c r="E6300" s="23">
        <v>42826</v>
      </c>
      <c r="F6300">
        <v>0</v>
      </c>
      <c r="G6300">
        <v>0</v>
      </c>
      <c r="H6300" t="e">
        <v>#DIV/0!</v>
      </c>
      <c r="I6300">
        <v>0</v>
      </c>
      <c r="J6300">
        <v>0</v>
      </c>
      <c r="K6300" t="e">
        <v>#DIV/0!</v>
      </c>
      <c r="L6300">
        <v>0</v>
      </c>
      <c r="M6300" t="e">
        <v>#DIV/0!</v>
      </c>
      <c r="N6300">
        <v>0</v>
      </c>
      <c r="P6300">
        <v>0</v>
      </c>
      <c r="Q6300">
        <v>0</v>
      </c>
      <c r="R6300" t="e">
        <v>#DIV/0!</v>
      </c>
      <c r="S6300">
        <v>0</v>
      </c>
    </row>
    <row r="6301" spans="1:19" x14ac:dyDescent="0.2">
      <c r="A6301" t="s">
        <v>5714</v>
      </c>
      <c r="B6301" t="s">
        <v>5715</v>
      </c>
      <c r="C6301" t="s">
        <v>1047</v>
      </c>
      <c r="D6301" t="s">
        <v>1000</v>
      </c>
      <c r="E6301" s="23">
        <v>42826</v>
      </c>
      <c r="F6301">
        <v>6</v>
      </c>
      <c r="G6301">
        <v>6</v>
      </c>
      <c r="H6301">
        <v>1</v>
      </c>
      <c r="I6301">
        <v>27</v>
      </c>
      <c r="J6301">
        <v>30</v>
      </c>
      <c r="K6301">
        <v>0.9</v>
      </c>
      <c r="L6301">
        <v>32</v>
      </c>
      <c r="M6301">
        <v>0.9375</v>
      </c>
      <c r="N6301">
        <v>26</v>
      </c>
      <c r="P6301">
        <v>0</v>
      </c>
      <c r="Q6301">
        <v>0</v>
      </c>
      <c r="R6301" t="e">
        <v>#DIV/0!</v>
      </c>
      <c r="S6301">
        <v>1</v>
      </c>
    </row>
    <row r="6302" spans="1:19" x14ac:dyDescent="0.2">
      <c r="A6302" t="s">
        <v>10591</v>
      </c>
      <c r="B6302" t="s">
        <v>10592</v>
      </c>
      <c r="C6302" t="s">
        <v>205</v>
      </c>
      <c r="D6302" t="s">
        <v>1000</v>
      </c>
      <c r="E6302" s="23">
        <v>42826</v>
      </c>
      <c r="F6302">
        <v>2</v>
      </c>
      <c r="G6302">
        <v>3</v>
      </c>
      <c r="H6302">
        <v>0.66666666666666663</v>
      </c>
      <c r="I6302">
        <v>12</v>
      </c>
      <c r="J6302">
        <v>14</v>
      </c>
      <c r="K6302">
        <v>0.8571428571428571</v>
      </c>
      <c r="L6302">
        <v>20</v>
      </c>
      <c r="M6302">
        <v>0.7</v>
      </c>
      <c r="N6302">
        <v>11</v>
      </c>
      <c r="O6302">
        <v>1.05</v>
      </c>
      <c r="P6302">
        <v>1</v>
      </c>
      <c r="Q6302">
        <v>2</v>
      </c>
      <c r="R6302">
        <v>0.5</v>
      </c>
      <c r="S6302">
        <v>1</v>
      </c>
    </row>
    <row r="6303" spans="1:19" x14ac:dyDescent="0.2">
      <c r="A6303" t="s">
        <v>8938</v>
      </c>
      <c r="B6303" t="s">
        <v>8939</v>
      </c>
      <c r="C6303" t="s">
        <v>210</v>
      </c>
      <c r="D6303" t="s">
        <v>1000</v>
      </c>
      <c r="E6303" s="23">
        <v>42826</v>
      </c>
      <c r="F6303">
        <v>1</v>
      </c>
      <c r="G6303">
        <v>3</v>
      </c>
      <c r="H6303">
        <v>0.33333333333333331</v>
      </c>
      <c r="I6303">
        <v>16</v>
      </c>
      <c r="J6303">
        <v>17</v>
      </c>
      <c r="K6303">
        <v>0.94117647058823528</v>
      </c>
      <c r="L6303">
        <v>30</v>
      </c>
      <c r="M6303">
        <v>0.56666666666666665</v>
      </c>
      <c r="N6303">
        <v>14</v>
      </c>
      <c r="O6303">
        <v>0.8</v>
      </c>
      <c r="P6303">
        <v>2</v>
      </c>
      <c r="Q6303">
        <v>3</v>
      </c>
      <c r="R6303">
        <v>0.66666666666666663</v>
      </c>
      <c r="S6303">
        <v>2</v>
      </c>
    </row>
    <row r="6304" spans="1:19" x14ac:dyDescent="0.2">
      <c r="A6304" t="s">
        <v>6133</v>
      </c>
      <c r="B6304" t="s">
        <v>6134</v>
      </c>
      <c r="C6304" t="s">
        <v>215</v>
      </c>
      <c r="D6304" t="s">
        <v>1000</v>
      </c>
      <c r="E6304" s="23">
        <v>42826</v>
      </c>
      <c r="F6304">
        <v>5</v>
      </c>
      <c r="G6304">
        <v>7</v>
      </c>
      <c r="H6304">
        <v>0.7142857142857143</v>
      </c>
      <c r="I6304">
        <v>29</v>
      </c>
      <c r="J6304">
        <v>38</v>
      </c>
      <c r="K6304">
        <v>0.76315789473684215</v>
      </c>
      <c r="L6304">
        <v>47</v>
      </c>
      <c r="M6304">
        <v>0.80851063829787229</v>
      </c>
      <c r="N6304">
        <v>25</v>
      </c>
      <c r="O6304">
        <v>0.95</v>
      </c>
      <c r="P6304">
        <v>9</v>
      </c>
      <c r="Q6304">
        <v>11</v>
      </c>
      <c r="R6304">
        <v>0.81818181818181823</v>
      </c>
      <c r="S6304">
        <v>4</v>
      </c>
    </row>
    <row r="6305" spans="1:19" x14ac:dyDescent="0.2">
      <c r="A6305" t="s">
        <v>3433</v>
      </c>
      <c r="B6305" t="s">
        <v>3434</v>
      </c>
      <c r="C6305" t="s">
        <v>221</v>
      </c>
      <c r="D6305" t="s">
        <v>1000</v>
      </c>
      <c r="E6305" s="23">
        <v>42826</v>
      </c>
      <c r="F6305">
        <v>5</v>
      </c>
      <c r="G6305">
        <v>12</v>
      </c>
      <c r="H6305">
        <v>0.41666666666666669</v>
      </c>
      <c r="I6305">
        <v>9</v>
      </c>
      <c r="J6305">
        <v>18</v>
      </c>
      <c r="K6305">
        <v>0.5</v>
      </c>
      <c r="L6305">
        <v>40</v>
      </c>
      <c r="M6305">
        <v>0.45</v>
      </c>
      <c r="N6305">
        <v>8</v>
      </c>
      <c r="O6305">
        <v>0.84</v>
      </c>
      <c r="P6305">
        <v>2</v>
      </c>
      <c r="Q6305">
        <v>4</v>
      </c>
      <c r="R6305">
        <v>0.5</v>
      </c>
      <c r="S6305">
        <v>1</v>
      </c>
    </row>
    <row r="6306" spans="1:19" x14ac:dyDescent="0.2">
      <c r="A6306" t="s">
        <v>3258</v>
      </c>
      <c r="B6306" t="s">
        <v>3259</v>
      </c>
      <c r="C6306" t="s">
        <v>222</v>
      </c>
      <c r="D6306" t="s">
        <v>1000</v>
      </c>
      <c r="E6306" s="23">
        <v>42826</v>
      </c>
      <c r="F6306">
        <v>3</v>
      </c>
      <c r="G6306">
        <v>4</v>
      </c>
      <c r="H6306">
        <v>0.75</v>
      </c>
      <c r="I6306">
        <v>2</v>
      </c>
      <c r="J6306">
        <v>6</v>
      </c>
      <c r="K6306">
        <v>0.33333333333333331</v>
      </c>
      <c r="L6306">
        <v>8</v>
      </c>
      <c r="M6306">
        <v>0.75</v>
      </c>
      <c r="N6306">
        <v>2</v>
      </c>
      <c r="O6306">
        <v>0.76</v>
      </c>
      <c r="P6306">
        <v>0</v>
      </c>
      <c r="Q6306">
        <v>0</v>
      </c>
      <c r="R6306" t="e">
        <v>#DIV/0!</v>
      </c>
      <c r="S6306">
        <v>0</v>
      </c>
    </row>
    <row r="6307" spans="1:19" x14ac:dyDescent="0.2">
      <c r="A6307" t="s">
        <v>7303</v>
      </c>
      <c r="B6307" t="s">
        <v>7304</v>
      </c>
      <c r="C6307" t="s">
        <v>1052</v>
      </c>
      <c r="D6307" t="s">
        <v>1000</v>
      </c>
      <c r="E6307" s="23">
        <v>42826</v>
      </c>
      <c r="F6307">
        <v>5</v>
      </c>
      <c r="G6307">
        <v>5</v>
      </c>
      <c r="H6307">
        <v>1</v>
      </c>
      <c r="I6307">
        <v>41</v>
      </c>
      <c r="J6307">
        <v>24</v>
      </c>
      <c r="K6307">
        <v>1.7083333333333333</v>
      </c>
      <c r="L6307">
        <v>34</v>
      </c>
      <c r="M6307">
        <v>0.70588235294117652</v>
      </c>
      <c r="N6307">
        <v>32</v>
      </c>
      <c r="P6307">
        <v>3</v>
      </c>
      <c r="Q6307">
        <v>3</v>
      </c>
      <c r="R6307">
        <v>1</v>
      </c>
      <c r="S6307">
        <v>9</v>
      </c>
    </row>
    <row r="6308" spans="1:19" x14ac:dyDescent="0.2">
      <c r="A6308" t="s">
        <v>5295</v>
      </c>
      <c r="B6308" t="s">
        <v>5296</v>
      </c>
      <c r="C6308" t="s">
        <v>1053</v>
      </c>
      <c r="D6308" t="s">
        <v>1000</v>
      </c>
      <c r="E6308" s="23">
        <v>42826</v>
      </c>
      <c r="F6308">
        <v>5</v>
      </c>
      <c r="G6308">
        <v>5</v>
      </c>
      <c r="H6308">
        <v>1</v>
      </c>
      <c r="I6308">
        <v>27</v>
      </c>
      <c r="J6308">
        <v>25</v>
      </c>
      <c r="K6308">
        <v>1.08</v>
      </c>
      <c r="L6308">
        <v>12</v>
      </c>
      <c r="M6308">
        <v>2.0833333333333335</v>
      </c>
      <c r="N6308">
        <v>26</v>
      </c>
      <c r="P6308">
        <v>0</v>
      </c>
      <c r="Q6308">
        <v>0</v>
      </c>
      <c r="R6308" t="e">
        <v>#DIV/0!</v>
      </c>
      <c r="S6308">
        <v>1</v>
      </c>
    </row>
    <row r="6309" spans="1:19" x14ac:dyDescent="0.2">
      <c r="A6309" t="s">
        <v>12294</v>
      </c>
      <c r="B6309" t="s">
        <v>12295</v>
      </c>
      <c r="C6309" t="s">
        <v>200</v>
      </c>
      <c r="D6309" t="s">
        <v>1000</v>
      </c>
      <c r="E6309" s="23">
        <v>42826</v>
      </c>
      <c r="F6309">
        <v>8</v>
      </c>
      <c r="G6309">
        <v>5</v>
      </c>
      <c r="H6309">
        <v>1.6</v>
      </c>
      <c r="I6309">
        <v>10</v>
      </c>
      <c r="J6309">
        <v>20</v>
      </c>
      <c r="K6309">
        <v>0.5</v>
      </c>
      <c r="L6309">
        <v>12</v>
      </c>
      <c r="M6309">
        <v>1.6666666666666667</v>
      </c>
      <c r="N6309">
        <v>10</v>
      </c>
      <c r="P6309">
        <v>0</v>
      </c>
      <c r="Q6309">
        <v>1</v>
      </c>
      <c r="R6309">
        <v>0</v>
      </c>
      <c r="S6309">
        <v>0</v>
      </c>
    </row>
    <row r="6310" spans="1:19" x14ac:dyDescent="0.2">
      <c r="A6310" t="s">
        <v>10415</v>
      </c>
      <c r="B6310" t="s">
        <v>10416</v>
      </c>
      <c r="C6310" t="s">
        <v>204</v>
      </c>
      <c r="D6310" t="s">
        <v>1000</v>
      </c>
      <c r="E6310" s="23">
        <v>42826</v>
      </c>
      <c r="F6310">
        <v>10</v>
      </c>
      <c r="G6310">
        <v>4</v>
      </c>
      <c r="H6310">
        <v>2.5</v>
      </c>
      <c r="I6310">
        <v>9</v>
      </c>
      <c r="J6310">
        <v>50</v>
      </c>
      <c r="K6310">
        <v>0.18</v>
      </c>
      <c r="L6310">
        <v>10</v>
      </c>
      <c r="M6310">
        <v>5</v>
      </c>
      <c r="N6310">
        <v>8</v>
      </c>
      <c r="P6310">
        <v>0</v>
      </c>
      <c r="Q6310">
        <v>0</v>
      </c>
      <c r="R6310" t="e">
        <v>#DIV/0!</v>
      </c>
      <c r="S6310">
        <v>1</v>
      </c>
    </row>
    <row r="6311" spans="1:19" x14ac:dyDescent="0.2">
      <c r="A6311" t="s">
        <v>8763</v>
      </c>
      <c r="B6311" t="s">
        <v>8764</v>
      </c>
      <c r="C6311" t="s">
        <v>208</v>
      </c>
      <c r="D6311" t="s">
        <v>1000</v>
      </c>
      <c r="E6311" s="23">
        <v>42826</v>
      </c>
      <c r="F6311">
        <v>2</v>
      </c>
      <c r="G6311">
        <v>2</v>
      </c>
      <c r="H6311">
        <v>1</v>
      </c>
      <c r="I6311">
        <v>11</v>
      </c>
      <c r="J6311">
        <v>10</v>
      </c>
      <c r="K6311">
        <v>1.1000000000000001</v>
      </c>
      <c r="L6311">
        <v>10</v>
      </c>
      <c r="M6311">
        <v>1</v>
      </c>
      <c r="N6311">
        <v>11</v>
      </c>
      <c r="P6311">
        <v>0</v>
      </c>
      <c r="Q6311">
        <v>0</v>
      </c>
      <c r="R6311" t="e">
        <v>#DIV/0!</v>
      </c>
      <c r="S6311">
        <v>0</v>
      </c>
    </row>
    <row r="6312" spans="1:19" x14ac:dyDescent="0.2">
      <c r="A6312" t="s">
        <v>6557</v>
      </c>
      <c r="B6312" t="s">
        <v>6558</v>
      </c>
      <c r="C6312" t="s">
        <v>316</v>
      </c>
      <c r="D6312" t="s">
        <v>1000</v>
      </c>
      <c r="E6312" s="23">
        <v>42826</v>
      </c>
      <c r="F6312">
        <v>11</v>
      </c>
      <c r="G6312">
        <v>6</v>
      </c>
      <c r="H6312">
        <v>1.8333333333333333</v>
      </c>
      <c r="I6312">
        <v>15</v>
      </c>
      <c r="J6312">
        <v>15</v>
      </c>
      <c r="K6312">
        <v>1</v>
      </c>
      <c r="L6312">
        <v>16</v>
      </c>
      <c r="M6312">
        <v>0.9375</v>
      </c>
      <c r="N6312">
        <v>12</v>
      </c>
      <c r="P6312">
        <v>0</v>
      </c>
      <c r="Q6312">
        <v>0</v>
      </c>
      <c r="R6312" t="e">
        <v>#DIV/0!</v>
      </c>
      <c r="S6312">
        <v>3</v>
      </c>
    </row>
    <row r="6313" spans="1:19" x14ac:dyDescent="0.2">
      <c r="A6313" t="s">
        <v>4150</v>
      </c>
      <c r="B6313" t="s">
        <v>4151</v>
      </c>
      <c r="C6313" t="s">
        <v>218</v>
      </c>
      <c r="D6313" t="s">
        <v>1000</v>
      </c>
      <c r="E6313" s="23">
        <v>42826</v>
      </c>
      <c r="F6313">
        <v>0</v>
      </c>
      <c r="G6313">
        <v>0</v>
      </c>
      <c r="H6313" t="e">
        <v>#DIV/0!</v>
      </c>
      <c r="I6313">
        <v>0</v>
      </c>
      <c r="J6313">
        <v>0</v>
      </c>
      <c r="K6313" t="e">
        <v>#DIV/0!</v>
      </c>
      <c r="L6313">
        <v>0</v>
      </c>
      <c r="M6313" t="e">
        <v>#DIV/0!</v>
      </c>
      <c r="N6313">
        <v>0</v>
      </c>
      <c r="P6313">
        <v>0</v>
      </c>
      <c r="Q6313">
        <v>0</v>
      </c>
      <c r="R6313" t="e">
        <v>#DIV/0!</v>
      </c>
      <c r="S6313">
        <v>0</v>
      </c>
    </row>
    <row r="6314" spans="1:19" x14ac:dyDescent="0.2">
      <c r="A6314" t="s">
        <v>12579</v>
      </c>
      <c r="B6314" t="s">
        <v>12580</v>
      </c>
      <c r="C6314" t="s">
        <v>202</v>
      </c>
      <c r="D6314" t="s">
        <v>1000</v>
      </c>
      <c r="E6314" s="23">
        <v>42826</v>
      </c>
      <c r="F6314">
        <v>16</v>
      </c>
      <c r="G6314">
        <v>9</v>
      </c>
      <c r="H6314">
        <v>1.7777777777777777</v>
      </c>
      <c r="I6314">
        <v>140</v>
      </c>
      <c r="J6314">
        <v>90</v>
      </c>
      <c r="K6314">
        <v>1.5555555555555556</v>
      </c>
      <c r="L6314">
        <v>100</v>
      </c>
      <c r="M6314">
        <v>0.9</v>
      </c>
      <c r="N6314">
        <v>136</v>
      </c>
      <c r="P6314">
        <v>1</v>
      </c>
      <c r="Q6314">
        <v>1</v>
      </c>
      <c r="R6314">
        <v>1</v>
      </c>
      <c r="S6314">
        <v>4</v>
      </c>
    </row>
    <row r="6315" spans="1:19" x14ac:dyDescent="0.2">
      <c r="A6315" t="s">
        <v>12404</v>
      </c>
      <c r="B6315" t="s">
        <v>12405</v>
      </c>
      <c r="C6315" t="s">
        <v>347</v>
      </c>
      <c r="D6315" t="s">
        <v>1000</v>
      </c>
      <c r="E6315" s="23">
        <v>42826</v>
      </c>
      <c r="F6315">
        <v>3</v>
      </c>
      <c r="G6315">
        <v>5</v>
      </c>
      <c r="H6315">
        <v>0.6</v>
      </c>
      <c r="I6315">
        <v>5</v>
      </c>
      <c r="J6315">
        <v>8</v>
      </c>
      <c r="K6315">
        <v>0.625</v>
      </c>
      <c r="L6315">
        <v>25</v>
      </c>
      <c r="M6315">
        <v>0.32</v>
      </c>
      <c r="N6315">
        <v>5</v>
      </c>
      <c r="P6315">
        <v>0</v>
      </c>
      <c r="Q6315">
        <v>0</v>
      </c>
      <c r="R6315" t="e">
        <v>#DIV/0!</v>
      </c>
      <c r="S6315">
        <v>0</v>
      </c>
    </row>
    <row r="6316" spans="1:19" x14ac:dyDescent="0.2">
      <c r="A6316" t="s">
        <v>9744</v>
      </c>
      <c r="B6316" t="s">
        <v>9745</v>
      </c>
      <c r="C6316" t="s">
        <v>224</v>
      </c>
      <c r="D6316" t="s">
        <v>1000</v>
      </c>
      <c r="E6316" s="23">
        <v>42826</v>
      </c>
      <c r="F6316">
        <v>7</v>
      </c>
      <c r="G6316">
        <v>6</v>
      </c>
      <c r="H6316">
        <v>1.1666666666666667</v>
      </c>
      <c r="I6316">
        <v>63</v>
      </c>
      <c r="J6316">
        <v>105</v>
      </c>
      <c r="K6316">
        <v>0.6</v>
      </c>
      <c r="L6316">
        <v>90</v>
      </c>
      <c r="M6316">
        <v>1.1666666666666667</v>
      </c>
      <c r="N6316">
        <v>62</v>
      </c>
      <c r="P6316">
        <v>0</v>
      </c>
      <c r="Q6316">
        <v>0</v>
      </c>
      <c r="R6316" t="e">
        <v>#DIV/0!</v>
      </c>
      <c r="S6316">
        <v>1</v>
      </c>
    </row>
    <row r="6317" spans="1:19" x14ac:dyDescent="0.2">
      <c r="A6317" t="s">
        <v>9445</v>
      </c>
      <c r="B6317" t="s">
        <v>9446</v>
      </c>
      <c r="C6317" t="s">
        <v>345</v>
      </c>
      <c r="D6317" t="s">
        <v>1000</v>
      </c>
      <c r="E6317" s="23">
        <v>42826</v>
      </c>
      <c r="F6317">
        <v>0</v>
      </c>
      <c r="G6317">
        <v>0</v>
      </c>
      <c r="H6317" t="e">
        <v>#DIV/0!</v>
      </c>
      <c r="I6317">
        <v>0</v>
      </c>
      <c r="J6317">
        <v>0</v>
      </c>
      <c r="K6317" t="e">
        <v>#DIV/0!</v>
      </c>
      <c r="L6317">
        <v>0</v>
      </c>
      <c r="M6317" t="e">
        <v>#DIV/0!</v>
      </c>
      <c r="N6317">
        <v>0</v>
      </c>
      <c r="P6317">
        <v>0</v>
      </c>
      <c r="Q6317">
        <v>0</v>
      </c>
      <c r="R6317" t="e">
        <v>#DIV/0!</v>
      </c>
      <c r="S6317">
        <v>0</v>
      </c>
    </row>
    <row r="6318" spans="1:19" x14ac:dyDescent="0.2">
      <c r="A6318" t="s">
        <v>7837</v>
      </c>
      <c r="B6318" t="s">
        <v>7838</v>
      </c>
      <c r="C6318" t="s">
        <v>226</v>
      </c>
      <c r="D6318" t="s">
        <v>1000</v>
      </c>
      <c r="E6318" s="23">
        <v>42826</v>
      </c>
      <c r="F6318">
        <v>5</v>
      </c>
      <c r="G6318">
        <v>7</v>
      </c>
      <c r="H6318">
        <v>0.7142857142857143</v>
      </c>
      <c r="I6318">
        <v>37</v>
      </c>
      <c r="J6318">
        <v>40</v>
      </c>
      <c r="K6318">
        <v>0.92500000000000004</v>
      </c>
      <c r="L6318">
        <v>105</v>
      </c>
      <c r="M6318">
        <v>0.38095238095238093</v>
      </c>
      <c r="N6318">
        <v>32</v>
      </c>
      <c r="P6318">
        <v>0</v>
      </c>
      <c r="Q6318">
        <v>0</v>
      </c>
      <c r="R6318" t="e">
        <v>#DIV/0!</v>
      </c>
      <c r="S6318">
        <v>5</v>
      </c>
    </row>
    <row r="6319" spans="1:19" x14ac:dyDescent="0.2">
      <c r="A6319" t="s">
        <v>6907</v>
      </c>
      <c r="B6319" t="s">
        <v>6908</v>
      </c>
      <c r="C6319" t="s">
        <v>231</v>
      </c>
      <c r="D6319" t="s">
        <v>1000</v>
      </c>
      <c r="E6319" s="23">
        <v>42826</v>
      </c>
      <c r="F6319">
        <v>10</v>
      </c>
      <c r="G6319">
        <v>15</v>
      </c>
      <c r="H6319">
        <v>0.66666666666666663</v>
      </c>
      <c r="I6319">
        <v>126</v>
      </c>
      <c r="J6319">
        <v>108</v>
      </c>
      <c r="K6319">
        <v>1.1666666666666667</v>
      </c>
      <c r="L6319">
        <v>180</v>
      </c>
      <c r="M6319">
        <v>0.6</v>
      </c>
      <c r="N6319">
        <v>126</v>
      </c>
      <c r="P6319">
        <v>0</v>
      </c>
      <c r="Q6319">
        <v>0</v>
      </c>
      <c r="R6319" t="e">
        <v>#DIV/0!</v>
      </c>
      <c r="S6319">
        <v>0</v>
      </c>
    </row>
    <row r="6320" spans="1:19" x14ac:dyDescent="0.2">
      <c r="A6320" t="s">
        <v>5958</v>
      </c>
      <c r="B6320" t="s">
        <v>5959</v>
      </c>
      <c r="C6320" t="s">
        <v>216</v>
      </c>
      <c r="D6320" t="s">
        <v>1000</v>
      </c>
      <c r="E6320" s="23">
        <v>42826</v>
      </c>
      <c r="F6320">
        <v>13</v>
      </c>
      <c r="G6320">
        <v>6</v>
      </c>
      <c r="H6320">
        <v>2.1666666666666665</v>
      </c>
      <c r="I6320">
        <v>62</v>
      </c>
      <c r="J6320">
        <v>130</v>
      </c>
      <c r="K6320">
        <v>0.47692307692307695</v>
      </c>
      <c r="L6320">
        <v>45</v>
      </c>
      <c r="M6320">
        <v>2.8888888888888888</v>
      </c>
      <c r="N6320">
        <v>52</v>
      </c>
      <c r="P6320">
        <v>5</v>
      </c>
      <c r="Q6320">
        <v>8</v>
      </c>
      <c r="R6320">
        <v>0.625</v>
      </c>
      <c r="S6320">
        <v>10</v>
      </c>
    </row>
    <row r="6321" spans="1:20" x14ac:dyDescent="0.2">
      <c r="A6321" t="s">
        <v>4565</v>
      </c>
      <c r="B6321" t="s">
        <v>4566</v>
      </c>
      <c r="C6321" t="s">
        <v>233</v>
      </c>
      <c r="D6321" t="s">
        <v>1000</v>
      </c>
      <c r="E6321" s="23">
        <v>42826</v>
      </c>
      <c r="F6321">
        <v>3</v>
      </c>
      <c r="G6321">
        <v>6</v>
      </c>
      <c r="H6321">
        <v>0.5</v>
      </c>
      <c r="I6321">
        <v>69</v>
      </c>
      <c r="J6321">
        <v>30</v>
      </c>
      <c r="K6321">
        <v>2.2999999999999998</v>
      </c>
      <c r="L6321">
        <v>50</v>
      </c>
      <c r="M6321">
        <v>0.6</v>
      </c>
      <c r="N6321">
        <v>64</v>
      </c>
      <c r="P6321">
        <v>0</v>
      </c>
      <c r="Q6321">
        <v>0</v>
      </c>
      <c r="R6321" t="e">
        <v>#DIV/0!</v>
      </c>
      <c r="S6321">
        <v>5</v>
      </c>
    </row>
    <row r="6322" spans="1:20" x14ac:dyDescent="0.2">
      <c r="A6322" t="s">
        <v>3975</v>
      </c>
      <c r="B6322" t="s">
        <v>3976</v>
      </c>
      <c r="C6322" t="s">
        <v>219</v>
      </c>
      <c r="D6322" t="s">
        <v>1000</v>
      </c>
      <c r="E6322" s="23">
        <v>42826</v>
      </c>
      <c r="F6322">
        <v>0</v>
      </c>
      <c r="G6322">
        <v>0</v>
      </c>
      <c r="H6322" t="e">
        <v>#DIV/0!</v>
      </c>
      <c r="I6322">
        <v>0</v>
      </c>
      <c r="J6322">
        <v>0</v>
      </c>
      <c r="K6322" t="e">
        <v>#DIV/0!</v>
      </c>
      <c r="L6322">
        <v>0</v>
      </c>
      <c r="M6322" t="e">
        <v>#DIV/0!</v>
      </c>
      <c r="N6322">
        <v>0</v>
      </c>
      <c r="P6322">
        <v>0</v>
      </c>
      <c r="Q6322">
        <v>0</v>
      </c>
      <c r="R6322" t="e">
        <v>#DIV/0!</v>
      </c>
      <c r="S6322">
        <v>0</v>
      </c>
    </row>
    <row r="6323" spans="1:20" x14ac:dyDescent="0.2">
      <c r="A6323" t="s">
        <v>3704</v>
      </c>
      <c r="B6323" t="s">
        <v>3705</v>
      </c>
      <c r="C6323" t="s">
        <v>340</v>
      </c>
      <c r="D6323" t="s">
        <v>1000</v>
      </c>
      <c r="E6323" s="23">
        <v>42826</v>
      </c>
      <c r="F6323">
        <v>4</v>
      </c>
      <c r="G6323">
        <v>4</v>
      </c>
      <c r="H6323">
        <v>1</v>
      </c>
      <c r="I6323">
        <v>25</v>
      </c>
      <c r="J6323">
        <v>40</v>
      </c>
      <c r="K6323">
        <v>0.625</v>
      </c>
      <c r="L6323">
        <v>40</v>
      </c>
      <c r="M6323">
        <v>1</v>
      </c>
      <c r="N6323">
        <v>23</v>
      </c>
      <c r="P6323">
        <v>1</v>
      </c>
      <c r="Q6323">
        <v>1</v>
      </c>
      <c r="R6323">
        <v>1</v>
      </c>
      <c r="S6323">
        <v>2</v>
      </c>
    </row>
    <row r="6324" spans="1:20" x14ac:dyDescent="0.2">
      <c r="A6324" t="s">
        <v>11266</v>
      </c>
      <c r="B6324" t="s">
        <v>11267</v>
      </c>
      <c r="C6324" t="s">
        <v>350</v>
      </c>
      <c r="D6324" t="s">
        <v>1000</v>
      </c>
      <c r="E6324" s="23">
        <v>42826</v>
      </c>
      <c r="F6324">
        <v>1</v>
      </c>
      <c r="G6324">
        <v>1</v>
      </c>
      <c r="H6324">
        <v>1</v>
      </c>
      <c r="I6324">
        <v>2</v>
      </c>
      <c r="J6324">
        <v>3</v>
      </c>
      <c r="K6324">
        <v>0.66666666666666663</v>
      </c>
      <c r="L6324">
        <v>5</v>
      </c>
      <c r="M6324">
        <v>0.6</v>
      </c>
      <c r="N6324">
        <v>0</v>
      </c>
      <c r="P6324">
        <v>0</v>
      </c>
      <c r="Q6324">
        <v>0</v>
      </c>
      <c r="R6324" t="e">
        <v>#DIV/0!</v>
      </c>
      <c r="S6324">
        <v>2</v>
      </c>
    </row>
    <row r="6325" spans="1:20" x14ac:dyDescent="0.2">
      <c r="A6325" t="s">
        <v>11268</v>
      </c>
      <c r="B6325" t="s">
        <v>11269</v>
      </c>
      <c r="C6325" t="s">
        <v>351</v>
      </c>
      <c r="D6325" t="s">
        <v>1000</v>
      </c>
      <c r="E6325" s="23">
        <v>42826</v>
      </c>
      <c r="F6325">
        <v>10</v>
      </c>
      <c r="G6325">
        <v>5</v>
      </c>
      <c r="H6325">
        <v>2</v>
      </c>
      <c r="I6325">
        <v>15</v>
      </c>
      <c r="J6325">
        <v>30</v>
      </c>
      <c r="K6325">
        <v>0.5</v>
      </c>
      <c r="L6325">
        <v>25</v>
      </c>
      <c r="M6325">
        <v>1.2</v>
      </c>
      <c r="N6325">
        <v>14</v>
      </c>
      <c r="P6325">
        <v>0</v>
      </c>
      <c r="Q6325">
        <v>1</v>
      </c>
      <c r="R6325">
        <v>0</v>
      </c>
      <c r="S6325">
        <v>1</v>
      </c>
      <c r="T6325">
        <v>0.46153846153846156</v>
      </c>
    </row>
    <row r="6326" spans="1:20" x14ac:dyDescent="0.2">
      <c r="A6326" t="s">
        <v>11174</v>
      </c>
      <c r="B6326" t="s">
        <v>11175</v>
      </c>
      <c r="C6326" t="s">
        <v>352</v>
      </c>
      <c r="D6326" t="s">
        <v>1000</v>
      </c>
      <c r="E6326" s="23">
        <v>42826</v>
      </c>
      <c r="F6326">
        <v>1</v>
      </c>
      <c r="G6326">
        <v>1</v>
      </c>
      <c r="H6326">
        <v>1</v>
      </c>
      <c r="I6326">
        <v>1</v>
      </c>
      <c r="J6326">
        <v>3</v>
      </c>
      <c r="K6326">
        <v>0.33333333333333331</v>
      </c>
      <c r="L6326">
        <v>2</v>
      </c>
      <c r="M6326">
        <v>1.5</v>
      </c>
      <c r="N6326">
        <v>1</v>
      </c>
      <c r="P6326">
        <v>0</v>
      </c>
      <c r="Q6326">
        <v>0</v>
      </c>
      <c r="R6326" t="e">
        <v>#DIV/0!</v>
      </c>
      <c r="S6326">
        <v>0</v>
      </c>
      <c r="T6326">
        <v>0.46153846153846156</v>
      </c>
    </row>
    <row r="6327" spans="1:20" x14ac:dyDescent="0.2">
      <c r="A6327" t="s">
        <v>10175</v>
      </c>
      <c r="B6327" t="s">
        <v>10176</v>
      </c>
      <c r="C6327" t="s">
        <v>353</v>
      </c>
      <c r="D6327" t="s">
        <v>1000</v>
      </c>
      <c r="E6327" s="23">
        <v>42826</v>
      </c>
      <c r="F6327">
        <v>5</v>
      </c>
      <c r="G6327">
        <v>3</v>
      </c>
      <c r="H6327">
        <v>1.6666666666666667</v>
      </c>
      <c r="I6327">
        <v>10</v>
      </c>
      <c r="J6327">
        <v>15</v>
      </c>
      <c r="K6327">
        <v>0.66666666666666663</v>
      </c>
      <c r="L6327">
        <v>15</v>
      </c>
      <c r="M6327">
        <v>1</v>
      </c>
      <c r="N6327">
        <v>10</v>
      </c>
      <c r="P6327">
        <v>0</v>
      </c>
      <c r="Q6327">
        <v>0</v>
      </c>
      <c r="R6327" t="e">
        <v>#DIV/0!</v>
      </c>
      <c r="S6327">
        <v>0</v>
      </c>
      <c r="T6327">
        <v>1</v>
      </c>
    </row>
    <row r="6328" spans="1:20" x14ac:dyDescent="0.2">
      <c r="A6328" t="s">
        <v>8588</v>
      </c>
      <c r="B6328" t="s">
        <v>8589</v>
      </c>
      <c r="C6328" t="s">
        <v>354</v>
      </c>
      <c r="D6328" t="s">
        <v>1000</v>
      </c>
      <c r="E6328" s="23">
        <v>42826</v>
      </c>
      <c r="F6328">
        <v>2</v>
      </c>
      <c r="G6328">
        <v>2</v>
      </c>
      <c r="H6328">
        <v>1</v>
      </c>
      <c r="I6328">
        <v>11</v>
      </c>
      <c r="J6328">
        <v>6</v>
      </c>
      <c r="K6328">
        <v>1.8333333333333333</v>
      </c>
      <c r="L6328">
        <v>10</v>
      </c>
      <c r="M6328">
        <v>0.6</v>
      </c>
      <c r="N6328">
        <v>10</v>
      </c>
      <c r="P6328">
        <v>0</v>
      </c>
      <c r="Q6328">
        <v>0</v>
      </c>
      <c r="R6328" t="e">
        <v>#DIV/0!</v>
      </c>
      <c r="S6328">
        <v>1</v>
      </c>
      <c r="T6328">
        <v>1</v>
      </c>
    </row>
    <row r="6329" spans="1:20" x14ac:dyDescent="0.2">
      <c r="A6329" t="s">
        <v>6382</v>
      </c>
      <c r="B6329" t="s">
        <v>6383</v>
      </c>
      <c r="C6329" t="s">
        <v>355</v>
      </c>
      <c r="D6329" t="s">
        <v>1000</v>
      </c>
      <c r="E6329" s="23">
        <v>42826</v>
      </c>
      <c r="F6329">
        <v>4</v>
      </c>
      <c r="G6329">
        <v>6</v>
      </c>
      <c r="H6329">
        <v>0.66666666666666663</v>
      </c>
      <c r="I6329">
        <v>13</v>
      </c>
      <c r="J6329">
        <v>12</v>
      </c>
      <c r="K6329">
        <v>1.0833333333333333</v>
      </c>
      <c r="L6329">
        <v>10</v>
      </c>
      <c r="M6329">
        <v>1.2</v>
      </c>
      <c r="N6329">
        <v>12</v>
      </c>
      <c r="P6329">
        <v>0</v>
      </c>
      <c r="Q6329">
        <v>0</v>
      </c>
      <c r="R6329" t="e">
        <v>#DIV/0!</v>
      </c>
      <c r="S6329">
        <v>1</v>
      </c>
    </row>
    <row r="6330" spans="1:20" x14ac:dyDescent="0.2">
      <c r="A6330" t="s">
        <v>11733</v>
      </c>
      <c r="B6330" t="s">
        <v>11734</v>
      </c>
      <c r="C6330" t="s">
        <v>198</v>
      </c>
      <c r="D6330" t="s">
        <v>1002</v>
      </c>
      <c r="E6330" s="23">
        <v>42826</v>
      </c>
      <c r="F6330">
        <v>1</v>
      </c>
      <c r="G6330">
        <v>1</v>
      </c>
      <c r="H6330">
        <v>1</v>
      </c>
      <c r="I6330">
        <v>2</v>
      </c>
      <c r="J6330">
        <v>3</v>
      </c>
      <c r="K6330">
        <v>0.66666666666666663</v>
      </c>
      <c r="L6330">
        <v>5</v>
      </c>
      <c r="M6330">
        <v>0.6</v>
      </c>
      <c r="N6330">
        <v>0</v>
      </c>
      <c r="P6330">
        <v>0</v>
      </c>
      <c r="Q6330">
        <v>0</v>
      </c>
      <c r="R6330" t="e">
        <v>#DIV/0!</v>
      </c>
      <c r="S6330">
        <v>2</v>
      </c>
      <c r="T6330">
        <v>1</v>
      </c>
    </row>
    <row r="6331" spans="1:20" x14ac:dyDescent="0.2">
      <c r="A6331" t="s">
        <v>11735</v>
      </c>
      <c r="B6331" t="s">
        <v>11736</v>
      </c>
      <c r="C6331" t="s">
        <v>199</v>
      </c>
      <c r="D6331" t="s">
        <v>1002</v>
      </c>
      <c r="E6331" s="23">
        <v>42826</v>
      </c>
      <c r="F6331">
        <v>24</v>
      </c>
      <c r="G6331">
        <v>14</v>
      </c>
      <c r="H6331">
        <v>1.7142857142857142</v>
      </c>
      <c r="I6331">
        <v>150</v>
      </c>
      <c r="J6331">
        <v>110</v>
      </c>
      <c r="K6331">
        <v>1.3636363636363635</v>
      </c>
      <c r="L6331">
        <v>112</v>
      </c>
      <c r="M6331">
        <v>0.9821428571428571</v>
      </c>
      <c r="N6331">
        <v>146</v>
      </c>
      <c r="P6331">
        <v>1</v>
      </c>
      <c r="Q6331">
        <v>2</v>
      </c>
      <c r="R6331">
        <v>0.5</v>
      </c>
      <c r="S6331">
        <v>4</v>
      </c>
      <c r="T6331">
        <v>1</v>
      </c>
    </row>
    <row r="6332" spans="1:20" x14ac:dyDescent="0.2">
      <c r="A6332" t="s">
        <v>11737</v>
      </c>
      <c r="B6332" t="s">
        <v>11738</v>
      </c>
      <c r="C6332" t="s">
        <v>348</v>
      </c>
      <c r="D6332" t="s">
        <v>1002</v>
      </c>
      <c r="E6332" s="23">
        <v>42826</v>
      </c>
      <c r="F6332">
        <v>13</v>
      </c>
      <c r="G6332">
        <v>10</v>
      </c>
      <c r="H6332">
        <v>1.3</v>
      </c>
      <c r="I6332">
        <v>20</v>
      </c>
      <c r="J6332">
        <v>38</v>
      </c>
      <c r="K6332">
        <v>0.52631578947368418</v>
      </c>
      <c r="L6332">
        <v>50</v>
      </c>
      <c r="M6332">
        <v>0.76</v>
      </c>
      <c r="N6332">
        <v>19</v>
      </c>
      <c r="P6332">
        <v>0</v>
      </c>
      <c r="Q6332">
        <v>1</v>
      </c>
      <c r="R6332">
        <v>0</v>
      </c>
      <c r="S6332">
        <v>1</v>
      </c>
      <c r="T6332">
        <v>1</v>
      </c>
    </row>
    <row r="6333" spans="1:20" x14ac:dyDescent="0.2">
      <c r="A6333" t="s">
        <v>11739</v>
      </c>
      <c r="B6333" t="s">
        <v>11740</v>
      </c>
      <c r="C6333" t="s">
        <v>357</v>
      </c>
      <c r="D6333" t="s">
        <v>1002</v>
      </c>
      <c r="E6333" s="23">
        <v>42826</v>
      </c>
      <c r="F6333">
        <v>1</v>
      </c>
      <c r="G6333">
        <v>1</v>
      </c>
      <c r="H6333">
        <v>1</v>
      </c>
      <c r="I6333">
        <v>1</v>
      </c>
      <c r="J6333">
        <v>3</v>
      </c>
      <c r="K6333">
        <v>0.33333333333333331</v>
      </c>
      <c r="L6333">
        <v>2</v>
      </c>
      <c r="M6333">
        <v>1.5</v>
      </c>
      <c r="N6333">
        <v>1</v>
      </c>
      <c r="P6333">
        <v>0</v>
      </c>
      <c r="Q6333">
        <v>0</v>
      </c>
      <c r="R6333" t="e">
        <v>#DIV/0!</v>
      </c>
      <c r="S6333">
        <v>0</v>
      </c>
      <c r="T6333">
        <v>1</v>
      </c>
    </row>
    <row r="6334" spans="1:20" x14ac:dyDescent="0.2">
      <c r="A6334" t="s">
        <v>10941</v>
      </c>
      <c r="B6334" t="s">
        <v>10942</v>
      </c>
      <c r="C6334" t="s">
        <v>227</v>
      </c>
      <c r="D6334" t="s">
        <v>1002</v>
      </c>
      <c r="E6334" s="23">
        <v>42826</v>
      </c>
      <c r="F6334">
        <v>1</v>
      </c>
      <c r="G6334">
        <v>1</v>
      </c>
      <c r="H6334">
        <v>1</v>
      </c>
      <c r="I6334">
        <v>5</v>
      </c>
      <c r="J6334">
        <v>5</v>
      </c>
      <c r="K6334">
        <v>1</v>
      </c>
      <c r="L6334">
        <v>5</v>
      </c>
      <c r="M6334">
        <v>1</v>
      </c>
      <c r="N6334">
        <v>3</v>
      </c>
      <c r="P6334">
        <v>2</v>
      </c>
      <c r="Q6334">
        <v>3</v>
      </c>
      <c r="R6334">
        <v>0.66666666666666663</v>
      </c>
      <c r="S6334">
        <v>2</v>
      </c>
      <c r="T6334">
        <v>0</v>
      </c>
    </row>
    <row r="6335" spans="1:20" x14ac:dyDescent="0.2">
      <c r="A6335" t="s">
        <v>10766</v>
      </c>
      <c r="B6335" t="s">
        <v>10767</v>
      </c>
      <c r="C6335" t="s">
        <v>203</v>
      </c>
      <c r="D6335" t="s">
        <v>1002</v>
      </c>
      <c r="E6335" s="23">
        <v>42826</v>
      </c>
      <c r="F6335">
        <v>17</v>
      </c>
      <c r="G6335">
        <v>10</v>
      </c>
      <c r="H6335">
        <v>1.7</v>
      </c>
      <c r="I6335">
        <v>31</v>
      </c>
      <c r="J6335">
        <v>79</v>
      </c>
      <c r="K6335">
        <v>0.39240506329113922</v>
      </c>
      <c r="L6335">
        <v>45</v>
      </c>
      <c r="M6335">
        <v>1.7555555555555555</v>
      </c>
      <c r="N6335">
        <v>29</v>
      </c>
      <c r="P6335">
        <v>1</v>
      </c>
      <c r="Q6335">
        <v>2</v>
      </c>
      <c r="R6335">
        <v>0.5</v>
      </c>
      <c r="S6335">
        <v>2</v>
      </c>
      <c r="T6335">
        <v>0.42307692307692307</v>
      </c>
    </row>
    <row r="6336" spans="1:20" x14ac:dyDescent="0.2">
      <c r="A6336" t="s">
        <v>9919</v>
      </c>
      <c r="B6336" t="s">
        <v>9920</v>
      </c>
      <c r="C6336" t="s">
        <v>223</v>
      </c>
      <c r="D6336" t="s">
        <v>1002</v>
      </c>
      <c r="E6336" s="23">
        <v>42826</v>
      </c>
      <c r="F6336">
        <v>7</v>
      </c>
      <c r="G6336">
        <v>6</v>
      </c>
      <c r="H6336">
        <v>1.1666666666666667</v>
      </c>
      <c r="I6336">
        <v>63</v>
      </c>
      <c r="J6336">
        <v>105</v>
      </c>
      <c r="K6336">
        <v>0.6</v>
      </c>
      <c r="L6336">
        <v>90</v>
      </c>
      <c r="M6336">
        <v>1.1666666666666667</v>
      </c>
      <c r="N6336">
        <v>62</v>
      </c>
      <c r="P6336">
        <v>0</v>
      </c>
      <c r="Q6336">
        <v>0</v>
      </c>
      <c r="R6336" t="e">
        <v>#DIV/0!</v>
      </c>
      <c r="S6336">
        <v>1</v>
      </c>
      <c r="T6336">
        <v>0.37037037037037035</v>
      </c>
    </row>
    <row r="6337" spans="1:20" x14ac:dyDescent="0.2">
      <c r="A6337" t="s">
        <v>9537</v>
      </c>
      <c r="B6337" t="s">
        <v>9538</v>
      </c>
      <c r="C6337" t="s">
        <v>346</v>
      </c>
      <c r="D6337" t="s">
        <v>1002</v>
      </c>
      <c r="E6337" s="23">
        <v>42826</v>
      </c>
      <c r="F6337">
        <v>0</v>
      </c>
      <c r="G6337">
        <v>0</v>
      </c>
      <c r="H6337" t="e">
        <v>#DIV/0!</v>
      </c>
      <c r="I6337">
        <v>0</v>
      </c>
      <c r="J6337">
        <v>0</v>
      </c>
      <c r="K6337" t="e">
        <v>#DIV/0!</v>
      </c>
      <c r="L6337">
        <v>0</v>
      </c>
      <c r="M6337" t="e">
        <v>#DIV/0!</v>
      </c>
      <c r="N6337">
        <v>0</v>
      </c>
      <c r="P6337">
        <v>0</v>
      </c>
      <c r="Q6337">
        <v>0</v>
      </c>
      <c r="R6337" t="e">
        <v>#DIV/0!</v>
      </c>
      <c r="S6337">
        <v>0</v>
      </c>
      <c r="T6337">
        <v>0.37037037037037035</v>
      </c>
    </row>
    <row r="6338" spans="1:20" x14ac:dyDescent="0.2">
      <c r="A6338" t="s">
        <v>9178</v>
      </c>
      <c r="B6338" t="s">
        <v>9179</v>
      </c>
      <c r="C6338" t="s">
        <v>207</v>
      </c>
      <c r="D6338" t="s">
        <v>1002</v>
      </c>
      <c r="E6338" s="23">
        <v>42826</v>
      </c>
      <c r="F6338">
        <v>7</v>
      </c>
      <c r="G6338">
        <v>9</v>
      </c>
      <c r="H6338">
        <v>0.77777777777777779</v>
      </c>
      <c r="I6338">
        <v>89</v>
      </c>
      <c r="J6338">
        <v>63</v>
      </c>
      <c r="K6338">
        <v>1.4126984126984128</v>
      </c>
      <c r="L6338">
        <v>80</v>
      </c>
      <c r="M6338">
        <v>0.78749999999999998</v>
      </c>
      <c r="N6338">
        <v>68</v>
      </c>
      <c r="P6338">
        <v>2</v>
      </c>
      <c r="Q6338">
        <v>7</v>
      </c>
      <c r="R6338">
        <v>0.2857142857142857</v>
      </c>
      <c r="S6338">
        <v>21</v>
      </c>
      <c r="T6338">
        <v>0.52631578947368418</v>
      </c>
    </row>
    <row r="6339" spans="1:20" x14ac:dyDescent="0.2">
      <c r="A6339" t="s">
        <v>8339</v>
      </c>
      <c r="B6339" t="s">
        <v>8340</v>
      </c>
      <c r="C6339" t="s">
        <v>212</v>
      </c>
      <c r="D6339" t="s">
        <v>1002</v>
      </c>
      <c r="E6339" s="23">
        <v>42826</v>
      </c>
      <c r="F6339">
        <v>2</v>
      </c>
      <c r="G6339">
        <v>3</v>
      </c>
      <c r="H6339">
        <v>0.66666666666666663</v>
      </c>
      <c r="I6339">
        <v>19</v>
      </c>
      <c r="J6339">
        <v>18</v>
      </c>
      <c r="K6339">
        <v>1.0555555555555556</v>
      </c>
      <c r="L6339">
        <v>30</v>
      </c>
      <c r="M6339">
        <v>0.6</v>
      </c>
      <c r="N6339">
        <v>17</v>
      </c>
      <c r="P6339">
        <v>0</v>
      </c>
      <c r="Q6339">
        <v>0</v>
      </c>
      <c r="R6339" t="e">
        <v>#DIV/0!</v>
      </c>
      <c r="S6339">
        <v>2</v>
      </c>
      <c r="T6339">
        <v>0.5</v>
      </c>
    </row>
    <row r="6340" spans="1:20" x14ac:dyDescent="0.2">
      <c r="A6340" t="s">
        <v>8038</v>
      </c>
      <c r="B6340" t="s">
        <v>8039</v>
      </c>
      <c r="C6340" t="s">
        <v>225</v>
      </c>
      <c r="D6340" t="s">
        <v>1002</v>
      </c>
      <c r="E6340" s="23">
        <v>42826</v>
      </c>
      <c r="F6340">
        <v>5</v>
      </c>
      <c r="G6340">
        <v>7</v>
      </c>
      <c r="H6340">
        <v>0.7142857142857143</v>
      </c>
      <c r="I6340">
        <v>37</v>
      </c>
      <c r="J6340">
        <v>40</v>
      </c>
      <c r="K6340">
        <v>0.92500000000000004</v>
      </c>
      <c r="L6340">
        <v>105</v>
      </c>
      <c r="M6340">
        <v>0.38095238095238093</v>
      </c>
      <c r="N6340">
        <v>32</v>
      </c>
      <c r="P6340">
        <v>0</v>
      </c>
      <c r="Q6340">
        <v>0</v>
      </c>
      <c r="R6340" t="e">
        <v>#DIV/0!</v>
      </c>
      <c r="S6340">
        <v>5</v>
      </c>
      <c r="T6340">
        <v>0.55000000000000004</v>
      </c>
    </row>
    <row r="6341" spans="1:20" x14ac:dyDescent="0.2">
      <c r="A6341" t="s">
        <v>7650</v>
      </c>
      <c r="B6341" t="s">
        <v>7651</v>
      </c>
      <c r="C6341" t="s">
        <v>901</v>
      </c>
      <c r="D6341" t="s">
        <v>1000</v>
      </c>
      <c r="E6341" s="23">
        <v>42826</v>
      </c>
      <c r="F6341">
        <v>5</v>
      </c>
      <c r="G6341">
        <v>5</v>
      </c>
      <c r="H6341">
        <v>1</v>
      </c>
      <c r="I6341">
        <v>41</v>
      </c>
      <c r="J6341">
        <v>24</v>
      </c>
      <c r="K6341">
        <v>1.7083333333333333</v>
      </c>
      <c r="L6341">
        <v>34</v>
      </c>
      <c r="M6341">
        <v>0.70588235294117652</v>
      </c>
      <c r="N6341">
        <v>32</v>
      </c>
      <c r="P6341">
        <v>3</v>
      </c>
      <c r="Q6341">
        <v>3</v>
      </c>
      <c r="R6341">
        <v>1</v>
      </c>
      <c r="S6341">
        <v>9</v>
      </c>
      <c r="T6341">
        <v>1</v>
      </c>
    </row>
    <row r="6342" spans="1:20" x14ac:dyDescent="0.2">
      <c r="A6342" t="s">
        <v>7098</v>
      </c>
      <c r="B6342" t="s">
        <v>7099</v>
      </c>
      <c r="C6342" t="s">
        <v>232</v>
      </c>
      <c r="D6342" t="s">
        <v>1002</v>
      </c>
      <c r="E6342" s="23">
        <v>42826</v>
      </c>
      <c r="F6342">
        <v>10</v>
      </c>
      <c r="G6342">
        <v>15</v>
      </c>
      <c r="H6342">
        <v>0.66666666666666663</v>
      </c>
      <c r="I6342">
        <v>126</v>
      </c>
      <c r="J6342">
        <v>108</v>
      </c>
      <c r="K6342">
        <v>1.1666666666666667</v>
      </c>
      <c r="L6342">
        <v>180</v>
      </c>
      <c r="M6342">
        <v>0.6</v>
      </c>
      <c r="N6342">
        <v>126</v>
      </c>
      <c r="P6342">
        <v>0</v>
      </c>
      <c r="Q6342">
        <v>0</v>
      </c>
      <c r="R6342" t="e">
        <v>#DIV/0!</v>
      </c>
      <c r="S6342">
        <v>0</v>
      </c>
      <c r="T6342">
        <v>1</v>
      </c>
    </row>
    <row r="6343" spans="1:20" x14ac:dyDescent="0.2">
      <c r="A6343" t="s">
        <v>6732</v>
      </c>
      <c r="B6343" t="s">
        <v>6733</v>
      </c>
      <c r="C6343" t="s">
        <v>317</v>
      </c>
      <c r="D6343" t="s">
        <v>1002</v>
      </c>
      <c r="E6343" s="23">
        <v>42826</v>
      </c>
      <c r="F6343">
        <v>15</v>
      </c>
      <c r="G6343">
        <v>12</v>
      </c>
      <c r="H6343">
        <v>1.25</v>
      </c>
      <c r="I6343">
        <v>28</v>
      </c>
      <c r="J6343">
        <v>27</v>
      </c>
      <c r="K6343">
        <v>1.037037037037037</v>
      </c>
      <c r="L6343">
        <v>26</v>
      </c>
      <c r="M6343">
        <v>1.0384615384615385</v>
      </c>
      <c r="N6343">
        <v>24</v>
      </c>
      <c r="P6343">
        <v>0</v>
      </c>
      <c r="Q6343">
        <v>0</v>
      </c>
      <c r="R6343" t="e">
        <v>#DIV/0!</v>
      </c>
      <c r="S6343">
        <v>4</v>
      </c>
      <c r="T6343">
        <v>0.5</v>
      </c>
    </row>
    <row r="6344" spans="1:20" x14ac:dyDescent="0.2">
      <c r="A6344" t="s">
        <v>6308</v>
      </c>
      <c r="B6344" t="s">
        <v>6309</v>
      </c>
      <c r="C6344" t="s">
        <v>214</v>
      </c>
      <c r="D6344" t="s">
        <v>1002</v>
      </c>
      <c r="E6344" s="23">
        <v>42826</v>
      </c>
      <c r="F6344">
        <v>18</v>
      </c>
      <c r="G6344">
        <v>13</v>
      </c>
      <c r="H6344">
        <v>1.3846153846153846</v>
      </c>
      <c r="I6344">
        <v>91</v>
      </c>
      <c r="J6344">
        <v>168</v>
      </c>
      <c r="K6344">
        <v>0.54166666666666663</v>
      </c>
      <c r="L6344">
        <v>92</v>
      </c>
      <c r="M6344">
        <v>1.826086956521739</v>
      </c>
      <c r="N6344">
        <v>77</v>
      </c>
      <c r="P6344">
        <v>14</v>
      </c>
      <c r="Q6344">
        <v>19</v>
      </c>
      <c r="R6344">
        <v>0.73684210526315785</v>
      </c>
      <c r="S6344">
        <v>14</v>
      </c>
      <c r="T6344">
        <v>1</v>
      </c>
    </row>
    <row r="6345" spans="1:20" x14ac:dyDescent="0.2">
      <c r="A6345" t="s">
        <v>5530</v>
      </c>
      <c r="B6345" t="s">
        <v>5531</v>
      </c>
      <c r="C6345" t="s">
        <v>903</v>
      </c>
      <c r="D6345" t="s">
        <v>1000</v>
      </c>
      <c r="E6345" s="23">
        <v>42826</v>
      </c>
      <c r="F6345">
        <v>11</v>
      </c>
      <c r="G6345">
        <v>11</v>
      </c>
      <c r="H6345">
        <v>1</v>
      </c>
      <c r="I6345">
        <v>54</v>
      </c>
      <c r="J6345">
        <v>55</v>
      </c>
      <c r="K6345">
        <v>0.98181818181818181</v>
      </c>
      <c r="L6345">
        <v>44</v>
      </c>
      <c r="M6345">
        <v>1.25</v>
      </c>
      <c r="N6345">
        <v>52</v>
      </c>
      <c r="P6345">
        <v>0</v>
      </c>
      <c r="Q6345">
        <v>0</v>
      </c>
      <c r="R6345" t="e">
        <v>#DIV/0!</v>
      </c>
      <c r="S6345">
        <v>2</v>
      </c>
      <c r="T6345">
        <v>1</v>
      </c>
    </row>
    <row r="6346" spans="1:20" x14ac:dyDescent="0.2">
      <c r="A6346" t="s">
        <v>4915</v>
      </c>
      <c r="B6346" t="s">
        <v>4916</v>
      </c>
      <c r="C6346" t="s">
        <v>230</v>
      </c>
      <c r="D6346" t="s">
        <v>1002</v>
      </c>
      <c r="E6346" s="23">
        <v>42826</v>
      </c>
      <c r="F6346">
        <v>1</v>
      </c>
      <c r="G6346">
        <v>1</v>
      </c>
      <c r="H6346">
        <v>1</v>
      </c>
      <c r="I6346">
        <v>7</v>
      </c>
      <c r="J6346">
        <v>5</v>
      </c>
      <c r="K6346">
        <v>1.4</v>
      </c>
      <c r="L6346">
        <v>10</v>
      </c>
      <c r="M6346">
        <v>0.5</v>
      </c>
      <c r="N6346">
        <v>5</v>
      </c>
      <c r="P6346">
        <v>1</v>
      </c>
      <c r="Q6346">
        <v>1</v>
      </c>
      <c r="R6346">
        <v>1</v>
      </c>
      <c r="S6346">
        <v>2</v>
      </c>
      <c r="T6346">
        <v>1</v>
      </c>
    </row>
    <row r="6347" spans="1:20" x14ac:dyDescent="0.2">
      <c r="A6347" t="s">
        <v>4740</v>
      </c>
      <c r="B6347" t="s">
        <v>4741</v>
      </c>
      <c r="C6347" t="s">
        <v>234</v>
      </c>
      <c r="D6347" t="s">
        <v>1002</v>
      </c>
      <c r="E6347" s="23">
        <v>42826</v>
      </c>
      <c r="F6347">
        <v>3</v>
      </c>
      <c r="G6347">
        <v>6</v>
      </c>
      <c r="H6347">
        <v>0.5</v>
      </c>
      <c r="I6347">
        <v>69</v>
      </c>
      <c r="J6347">
        <v>30</v>
      </c>
      <c r="K6347">
        <v>2.2999999999999998</v>
      </c>
      <c r="L6347">
        <v>50</v>
      </c>
      <c r="M6347">
        <v>0.6</v>
      </c>
      <c r="N6347">
        <v>64</v>
      </c>
      <c r="P6347">
        <v>0</v>
      </c>
      <c r="Q6347">
        <v>0</v>
      </c>
      <c r="R6347" t="e">
        <v>#DIV/0!</v>
      </c>
      <c r="S6347">
        <v>5</v>
      </c>
      <c r="T6347">
        <v>0</v>
      </c>
    </row>
    <row r="6348" spans="1:20" x14ac:dyDescent="0.2">
      <c r="A6348" t="s">
        <v>4390</v>
      </c>
      <c r="B6348" t="s">
        <v>4391</v>
      </c>
      <c r="C6348" t="s">
        <v>217</v>
      </c>
      <c r="D6348" t="s">
        <v>1002</v>
      </c>
      <c r="E6348" s="23">
        <v>42826</v>
      </c>
      <c r="F6348">
        <v>0</v>
      </c>
      <c r="G6348">
        <v>0</v>
      </c>
      <c r="H6348" t="e">
        <v>#DIV/0!</v>
      </c>
      <c r="I6348">
        <v>0</v>
      </c>
      <c r="J6348">
        <v>0</v>
      </c>
      <c r="K6348" t="e">
        <v>#DIV/0!</v>
      </c>
      <c r="L6348">
        <v>0</v>
      </c>
      <c r="M6348" t="e">
        <v>#DIV/0!</v>
      </c>
      <c r="N6348">
        <v>0</v>
      </c>
      <c r="P6348">
        <v>0</v>
      </c>
      <c r="Q6348">
        <v>0</v>
      </c>
      <c r="R6348" t="e">
        <v>#DIV/0!</v>
      </c>
      <c r="S6348">
        <v>0</v>
      </c>
    </row>
    <row r="6349" spans="1:20" x14ac:dyDescent="0.2">
      <c r="A6349" t="s">
        <v>3800</v>
      </c>
      <c r="B6349" t="s">
        <v>3801</v>
      </c>
      <c r="C6349" t="s">
        <v>342</v>
      </c>
      <c r="D6349" t="s">
        <v>1002</v>
      </c>
      <c r="E6349" s="23">
        <v>42826</v>
      </c>
      <c r="F6349">
        <v>4</v>
      </c>
      <c r="G6349">
        <v>4</v>
      </c>
      <c r="H6349">
        <v>1</v>
      </c>
      <c r="I6349">
        <v>25</v>
      </c>
      <c r="J6349">
        <v>40</v>
      </c>
      <c r="K6349">
        <v>0.625</v>
      </c>
      <c r="L6349">
        <v>40</v>
      </c>
      <c r="M6349">
        <v>1</v>
      </c>
      <c r="N6349">
        <v>23</v>
      </c>
      <c r="P6349">
        <v>1</v>
      </c>
      <c r="Q6349">
        <v>1</v>
      </c>
      <c r="R6349">
        <v>1</v>
      </c>
      <c r="S6349">
        <v>2</v>
      </c>
    </row>
    <row r="6350" spans="1:20" x14ac:dyDescent="0.2">
      <c r="A6350" t="s">
        <v>3608</v>
      </c>
      <c r="B6350" t="s">
        <v>3609</v>
      </c>
      <c r="C6350" t="s">
        <v>220</v>
      </c>
      <c r="D6350" t="s">
        <v>1002</v>
      </c>
      <c r="E6350" s="23">
        <v>42826</v>
      </c>
      <c r="F6350">
        <v>8</v>
      </c>
      <c r="G6350">
        <v>16</v>
      </c>
      <c r="H6350">
        <v>0.5</v>
      </c>
      <c r="I6350">
        <v>11</v>
      </c>
      <c r="J6350">
        <v>24</v>
      </c>
      <c r="K6350">
        <v>0.45833333333333331</v>
      </c>
      <c r="L6350">
        <v>48</v>
      </c>
      <c r="M6350">
        <v>0.5</v>
      </c>
      <c r="N6350">
        <v>10</v>
      </c>
      <c r="P6350">
        <v>2</v>
      </c>
      <c r="Q6350">
        <v>4</v>
      </c>
      <c r="R6350">
        <v>0.5</v>
      </c>
      <c r="S6350">
        <v>1</v>
      </c>
    </row>
    <row r="6351" spans="1:20" x14ac:dyDescent="0.2">
      <c r="A6351" t="s">
        <v>3083</v>
      </c>
      <c r="B6351" t="s">
        <v>3084</v>
      </c>
      <c r="C6351" t="s">
        <v>242</v>
      </c>
      <c r="D6351" t="s">
        <v>1000</v>
      </c>
      <c r="E6351" s="23">
        <v>42826</v>
      </c>
      <c r="F6351">
        <v>6</v>
      </c>
      <c r="G6351">
        <v>7</v>
      </c>
      <c r="H6351">
        <v>0.8571428571428571</v>
      </c>
      <c r="I6351">
        <v>82</v>
      </c>
      <c r="J6351">
        <v>58</v>
      </c>
      <c r="K6351">
        <v>1.4137931034482758</v>
      </c>
      <c r="L6351">
        <v>75</v>
      </c>
      <c r="M6351">
        <v>0.77333333333333332</v>
      </c>
      <c r="N6351">
        <v>58</v>
      </c>
      <c r="P6351">
        <v>3</v>
      </c>
      <c r="Q6351">
        <v>8</v>
      </c>
      <c r="R6351">
        <v>0.375</v>
      </c>
      <c r="S6351">
        <v>24</v>
      </c>
    </row>
    <row r="6352" spans="1:20" x14ac:dyDescent="0.2">
      <c r="A6352" t="s">
        <v>2908</v>
      </c>
      <c r="B6352" t="s">
        <v>2909</v>
      </c>
      <c r="C6352" t="s">
        <v>2724</v>
      </c>
      <c r="D6352" t="s">
        <v>1000</v>
      </c>
      <c r="E6352" s="23">
        <v>42826</v>
      </c>
      <c r="F6352">
        <v>6</v>
      </c>
      <c r="G6352">
        <v>6</v>
      </c>
      <c r="H6352">
        <v>1</v>
      </c>
      <c r="I6352">
        <v>27</v>
      </c>
      <c r="J6352">
        <v>30</v>
      </c>
      <c r="K6352">
        <v>0.9</v>
      </c>
      <c r="L6352">
        <v>32</v>
      </c>
      <c r="M6352">
        <v>0.9375</v>
      </c>
      <c r="N6352">
        <v>26</v>
      </c>
      <c r="P6352">
        <v>0</v>
      </c>
      <c r="Q6352">
        <v>0</v>
      </c>
      <c r="R6352" t="e">
        <v>#DIV/0!</v>
      </c>
      <c r="S6352">
        <v>1</v>
      </c>
    </row>
    <row r="6353" spans="1:19" x14ac:dyDescent="0.2">
      <c r="A6353" t="s">
        <v>2663</v>
      </c>
      <c r="B6353" t="s">
        <v>2664</v>
      </c>
      <c r="C6353" t="s">
        <v>237</v>
      </c>
      <c r="D6353" t="s">
        <v>1000</v>
      </c>
      <c r="E6353" s="23">
        <v>42826</v>
      </c>
      <c r="F6353">
        <v>8</v>
      </c>
      <c r="G6353">
        <v>13</v>
      </c>
      <c r="H6353">
        <v>0.61538461538461542</v>
      </c>
      <c r="I6353">
        <v>57</v>
      </c>
      <c r="J6353">
        <v>69</v>
      </c>
      <c r="K6353">
        <v>0.82608695652173914</v>
      </c>
      <c r="L6353">
        <v>97</v>
      </c>
      <c r="M6353">
        <v>0.71134020618556704</v>
      </c>
      <c r="N6353">
        <v>50</v>
      </c>
      <c r="O6353">
        <v>0.93333333333333324</v>
      </c>
      <c r="P6353">
        <v>12</v>
      </c>
      <c r="Q6353">
        <v>16</v>
      </c>
      <c r="R6353">
        <v>0.75</v>
      </c>
      <c r="S6353">
        <v>7</v>
      </c>
    </row>
    <row r="6354" spans="1:19" x14ac:dyDescent="0.2">
      <c r="A6354" t="s">
        <v>2488</v>
      </c>
      <c r="B6354" t="s">
        <v>2489</v>
      </c>
      <c r="C6354" t="s">
        <v>238</v>
      </c>
      <c r="D6354" t="s">
        <v>1000</v>
      </c>
      <c r="E6354" s="23">
        <v>42826</v>
      </c>
      <c r="F6354">
        <v>5</v>
      </c>
      <c r="G6354">
        <v>12</v>
      </c>
      <c r="H6354">
        <v>0.41666666666666669</v>
      </c>
      <c r="I6354">
        <v>9</v>
      </c>
      <c r="J6354">
        <v>18</v>
      </c>
      <c r="K6354">
        <v>0.5</v>
      </c>
      <c r="L6354">
        <v>40</v>
      </c>
      <c r="M6354">
        <v>0.45</v>
      </c>
      <c r="N6354">
        <v>8</v>
      </c>
      <c r="O6354">
        <v>0.84</v>
      </c>
      <c r="P6354">
        <v>2</v>
      </c>
      <c r="Q6354">
        <v>4</v>
      </c>
      <c r="R6354">
        <v>0.5</v>
      </c>
      <c r="S6354">
        <v>1</v>
      </c>
    </row>
    <row r="6355" spans="1:19" x14ac:dyDescent="0.2">
      <c r="A6355" t="s">
        <v>2315</v>
      </c>
      <c r="B6355" t="s">
        <v>2316</v>
      </c>
      <c r="C6355" t="s">
        <v>239</v>
      </c>
      <c r="D6355" t="s">
        <v>1000</v>
      </c>
      <c r="E6355" s="23">
        <v>42826</v>
      </c>
      <c r="F6355">
        <v>3</v>
      </c>
      <c r="G6355">
        <v>4</v>
      </c>
      <c r="H6355">
        <v>0.75</v>
      </c>
      <c r="I6355">
        <v>2</v>
      </c>
      <c r="J6355">
        <v>6</v>
      </c>
      <c r="K6355">
        <v>0.33333333333333331</v>
      </c>
      <c r="L6355">
        <v>8</v>
      </c>
      <c r="M6355">
        <v>0.75</v>
      </c>
      <c r="N6355">
        <v>2</v>
      </c>
      <c r="O6355">
        <v>0.76</v>
      </c>
      <c r="P6355">
        <v>0</v>
      </c>
      <c r="Q6355">
        <v>0</v>
      </c>
      <c r="R6355" t="e">
        <v>#DIV/0!</v>
      </c>
      <c r="S6355">
        <v>0</v>
      </c>
    </row>
    <row r="6356" spans="1:19" x14ac:dyDescent="0.2">
      <c r="A6356" t="s">
        <v>2140</v>
      </c>
      <c r="B6356" t="s">
        <v>2141</v>
      </c>
      <c r="C6356" t="s">
        <v>1988</v>
      </c>
      <c r="D6356" t="s">
        <v>1000</v>
      </c>
      <c r="E6356" s="23">
        <v>42826</v>
      </c>
      <c r="F6356">
        <v>10</v>
      </c>
      <c r="G6356">
        <v>10</v>
      </c>
      <c r="H6356">
        <v>1</v>
      </c>
      <c r="I6356">
        <v>68</v>
      </c>
      <c r="J6356">
        <v>49</v>
      </c>
      <c r="K6356">
        <v>1.3877551020408163</v>
      </c>
      <c r="L6356">
        <v>46</v>
      </c>
      <c r="M6356">
        <v>1.0652173913043479</v>
      </c>
      <c r="N6356">
        <v>58</v>
      </c>
      <c r="P6356">
        <v>3</v>
      </c>
      <c r="Q6356">
        <v>3</v>
      </c>
      <c r="R6356">
        <v>1</v>
      </c>
      <c r="S6356">
        <v>10</v>
      </c>
    </row>
    <row r="6357" spans="1:19" x14ac:dyDescent="0.2">
      <c r="A6357" t="s">
        <v>1892</v>
      </c>
      <c r="B6357" t="s">
        <v>1893</v>
      </c>
      <c r="C6357" t="s">
        <v>240</v>
      </c>
      <c r="D6357" t="s">
        <v>1000</v>
      </c>
      <c r="E6357" s="23">
        <v>42826</v>
      </c>
      <c r="F6357">
        <v>31</v>
      </c>
      <c r="G6357">
        <v>17</v>
      </c>
      <c r="H6357">
        <v>1.8235294117647058</v>
      </c>
      <c r="I6357">
        <v>45</v>
      </c>
      <c r="J6357">
        <v>95</v>
      </c>
      <c r="K6357">
        <v>0.47368421052631576</v>
      </c>
      <c r="L6357">
        <v>48</v>
      </c>
      <c r="M6357">
        <v>1.9791666666666667</v>
      </c>
      <c r="N6357">
        <v>41</v>
      </c>
      <c r="P6357">
        <v>0</v>
      </c>
      <c r="Q6357">
        <v>1</v>
      </c>
      <c r="R6357">
        <v>0</v>
      </c>
      <c r="S6357">
        <v>4</v>
      </c>
    </row>
    <row r="6358" spans="1:19" x14ac:dyDescent="0.2">
      <c r="A6358" t="s">
        <v>1717</v>
      </c>
      <c r="B6358" t="s">
        <v>1718</v>
      </c>
      <c r="C6358" t="s">
        <v>241</v>
      </c>
      <c r="D6358" t="s">
        <v>1000</v>
      </c>
      <c r="E6358" s="23">
        <v>42826</v>
      </c>
      <c r="F6358">
        <v>61</v>
      </c>
      <c r="G6358">
        <v>58</v>
      </c>
      <c r="H6358">
        <v>1.0517241379310345</v>
      </c>
      <c r="I6358">
        <v>527</v>
      </c>
      <c r="J6358">
        <v>551</v>
      </c>
      <c r="K6358">
        <v>0.95644283121597096</v>
      </c>
      <c r="L6358">
        <v>635</v>
      </c>
      <c r="M6358">
        <v>0.86771653543307081</v>
      </c>
      <c r="N6358">
        <v>500</v>
      </c>
      <c r="P6358">
        <v>7</v>
      </c>
      <c r="Q6358">
        <v>10</v>
      </c>
      <c r="R6358">
        <v>0.7</v>
      </c>
      <c r="S6358">
        <v>27</v>
      </c>
    </row>
    <row r="6359" spans="1:19" x14ac:dyDescent="0.2">
      <c r="A6359" t="s">
        <v>1542</v>
      </c>
      <c r="B6359" t="s">
        <v>1543</v>
      </c>
      <c r="C6359" t="s">
        <v>318</v>
      </c>
      <c r="D6359" t="s">
        <v>1000</v>
      </c>
      <c r="E6359" s="23">
        <v>42826</v>
      </c>
      <c r="F6359">
        <v>23</v>
      </c>
      <c r="G6359">
        <v>18</v>
      </c>
      <c r="H6359">
        <v>1.2777777777777777</v>
      </c>
      <c r="I6359">
        <v>52</v>
      </c>
      <c r="J6359">
        <v>69</v>
      </c>
      <c r="K6359">
        <v>0.75362318840579712</v>
      </c>
      <c r="L6359">
        <v>67</v>
      </c>
      <c r="M6359">
        <v>1.0298507462686568</v>
      </c>
      <c r="N6359">
        <v>47</v>
      </c>
      <c r="P6359">
        <v>0</v>
      </c>
      <c r="Q6359">
        <v>1</v>
      </c>
      <c r="R6359">
        <v>0</v>
      </c>
      <c r="S6359">
        <v>5</v>
      </c>
    </row>
    <row r="6360" spans="1:19" x14ac:dyDescent="0.2">
      <c r="A6360" t="s">
        <v>1121</v>
      </c>
      <c r="B6360" t="s">
        <v>1208</v>
      </c>
      <c r="C6360" t="s">
        <v>235</v>
      </c>
      <c r="D6360" t="s">
        <v>1002</v>
      </c>
      <c r="E6360" s="23">
        <v>42826</v>
      </c>
      <c r="F6360">
        <v>153</v>
      </c>
      <c r="G6360">
        <v>145</v>
      </c>
      <c r="H6360">
        <v>1.0551724137931036</v>
      </c>
      <c r="I6360">
        <v>869</v>
      </c>
      <c r="J6360">
        <v>945</v>
      </c>
      <c r="K6360">
        <v>0.9195767195767196</v>
      </c>
      <c r="L6360">
        <v>1048</v>
      </c>
      <c r="M6360">
        <v>0.90171755725190839</v>
      </c>
      <c r="N6360">
        <v>790</v>
      </c>
      <c r="P6360">
        <v>27</v>
      </c>
      <c r="Q6360">
        <v>43</v>
      </c>
      <c r="R6360">
        <v>0.62790697674418605</v>
      </c>
      <c r="S6360">
        <v>79</v>
      </c>
    </row>
    <row r="6361" spans="1:19" x14ac:dyDescent="0.2">
      <c r="A6361" t="s">
        <v>12092</v>
      </c>
      <c r="B6361" t="s">
        <v>12093</v>
      </c>
      <c r="C6361" t="s">
        <v>1051</v>
      </c>
      <c r="D6361" t="s">
        <v>1000</v>
      </c>
      <c r="E6361" s="23">
        <v>42826</v>
      </c>
      <c r="F6361">
        <v>0</v>
      </c>
      <c r="G6361">
        <v>0</v>
      </c>
      <c r="H6361" t="e">
        <v>#DIV/0!</v>
      </c>
      <c r="I6361">
        <v>0</v>
      </c>
      <c r="J6361">
        <v>0</v>
      </c>
      <c r="K6361" t="e">
        <v>#DIV/0!</v>
      </c>
      <c r="L6361">
        <v>0</v>
      </c>
      <c r="M6361" t="e">
        <v>#DIV/0!</v>
      </c>
      <c r="N6361">
        <v>0</v>
      </c>
      <c r="P6361">
        <v>0</v>
      </c>
      <c r="Q6361">
        <v>0</v>
      </c>
      <c r="R6361" t="e">
        <v>#DIV/0!</v>
      </c>
      <c r="S6361">
        <v>0</v>
      </c>
    </row>
    <row r="6362" spans="1:19" x14ac:dyDescent="0.2">
      <c r="A6362" t="s">
        <v>13281</v>
      </c>
      <c r="B6362" t="s">
        <v>13282</v>
      </c>
      <c r="C6362" t="s">
        <v>350</v>
      </c>
      <c r="D6362" t="s">
        <v>1002</v>
      </c>
      <c r="E6362" s="23">
        <v>42826</v>
      </c>
      <c r="F6362">
        <v>1</v>
      </c>
      <c r="G6362">
        <v>1</v>
      </c>
      <c r="H6362">
        <v>1</v>
      </c>
      <c r="I6362">
        <v>2</v>
      </c>
      <c r="J6362">
        <v>3</v>
      </c>
      <c r="K6362">
        <v>0.66666666666666663</v>
      </c>
      <c r="L6362">
        <v>5</v>
      </c>
      <c r="M6362">
        <v>0.6</v>
      </c>
      <c r="N6362">
        <v>0</v>
      </c>
      <c r="P6362">
        <v>0</v>
      </c>
      <c r="Q6362">
        <v>0</v>
      </c>
      <c r="R6362" t="e">
        <v>#DIV/0!</v>
      </c>
      <c r="S6362">
        <v>2</v>
      </c>
    </row>
    <row r="6363" spans="1:19" x14ac:dyDescent="0.2">
      <c r="A6363" t="s">
        <v>13458</v>
      </c>
      <c r="B6363" t="s">
        <v>13459</v>
      </c>
      <c r="C6363" t="s">
        <v>242</v>
      </c>
      <c r="D6363" t="s">
        <v>1002</v>
      </c>
      <c r="E6363" s="23">
        <v>42826</v>
      </c>
      <c r="F6363">
        <v>6</v>
      </c>
      <c r="G6363">
        <v>7</v>
      </c>
      <c r="H6363">
        <v>0.8571428571428571</v>
      </c>
      <c r="I6363">
        <v>82</v>
      </c>
      <c r="J6363">
        <v>58</v>
      </c>
      <c r="K6363">
        <v>1.4137931034482758</v>
      </c>
      <c r="L6363">
        <v>75</v>
      </c>
      <c r="M6363">
        <v>0.77333333333333332</v>
      </c>
      <c r="N6363">
        <v>58</v>
      </c>
      <c r="P6363">
        <v>3</v>
      </c>
      <c r="Q6363">
        <v>8</v>
      </c>
      <c r="R6363">
        <v>0.375</v>
      </c>
      <c r="S6363">
        <v>24</v>
      </c>
    </row>
    <row r="6364" spans="1:19" x14ac:dyDescent="0.2">
      <c r="A6364" t="s">
        <v>13635</v>
      </c>
      <c r="B6364" t="s">
        <v>13636</v>
      </c>
      <c r="C6364" t="s">
        <v>237</v>
      </c>
      <c r="D6364" t="s">
        <v>1002</v>
      </c>
      <c r="E6364" s="23">
        <v>42826</v>
      </c>
      <c r="F6364">
        <v>8</v>
      </c>
      <c r="G6364">
        <v>13</v>
      </c>
      <c r="H6364">
        <v>0.61538461538461542</v>
      </c>
      <c r="I6364">
        <v>57</v>
      </c>
      <c r="J6364">
        <v>69</v>
      </c>
      <c r="K6364">
        <v>0.82608695652173914</v>
      </c>
      <c r="L6364">
        <v>97</v>
      </c>
      <c r="M6364">
        <v>0.71134020618556704</v>
      </c>
      <c r="N6364">
        <v>50</v>
      </c>
      <c r="O6364">
        <v>0.93333333333333324</v>
      </c>
      <c r="P6364">
        <v>12</v>
      </c>
      <c r="Q6364">
        <v>16</v>
      </c>
      <c r="R6364">
        <v>0.75</v>
      </c>
      <c r="S6364">
        <v>7</v>
      </c>
    </row>
    <row r="6365" spans="1:19" x14ac:dyDescent="0.2">
      <c r="A6365" t="s">
        <v>13810</v>
      </c>
      <c r="B6365" t="s">
        <v>13811</v>
      </c>
      <c r="C6365" t="s">
        <v>238</v>
      </c>
      <c r="D6365" t="s">
        <v>1002</v>
      </c>
      <c r="E6365" s="23">
        <v>42826</v>
      </c>
      <c r="F6365">
        <v>5</v>
      </c>
      <c r="G6365">
        <v>12</v>
      </c>
      <c r="H6365">
        <v>0.41666666666666669</v>
      </c>
      <c r="I6365">
        <v>9</v>
      </c>
      <c r="J6365">
        <v>18</v>
      </c>
      <c r="K6365">
        <v>0.5</v>
      </c>
      <c r="L6365">
        <v>40</v>
      </c>
      <c r="M6365">
        <v>0.45</v>
      </c>
      <c r="N6365">
        <v>8</v>
      </c>
      <c r="O6365">
        <v>0.84</v>
      </c>
      <c r="P6365">
        <v>2</v>
      </c>
      <c r="Q6365">
        <v>4</v>
      </c>
      <c r="R6365">
        <v>0.5</v>
      </c>
      <c r="S6365">
        <v>1</v>
      </c>
    </row>
    <row r="6366" spans="1:19" x14ac:dyDescent="0.2">
      <c r="A6366" t="s">
        <v>13987</v>
      </c>
      <c r="B6366" t="s">
        <v>13988</v>
      </c>
      <c r="C6366" t="s">
        <v>239</v>
      </c>
      <c r="D6366" t="s">
        <v>1002</v>
      </c>
      <c r="E6366" s="23">
        <v>42826</v>
      </c>
      <c r="F6366">
        <v>3</v>
      </c>
      <c r="G6366">
        <v>4</v>
      </c>
      <c r="H6366">
        <v>0.75</v>
      </c>
      <c r="I6366">
        <v>2</v>
      </c>
      <c r="J6366">
        <v>6</v>
      </c>
      <c r="K6366">
        <v>0.33333333333333331</v>
      </c>
      <c r="L6366">
        <v>8</v>
      </c>
      <c r="M6366">
        <v>0.75</v>
      </c>
      <c r="N6366">
        <v>2</v>
      </c>
      <c r="O6366">
        <v>0.76</v>
      </c>
      <c r="P6366">
        <v>0</v>
      </c>
      <c r="Q6366">
        <v>0</v>
      </c>
      <c r="R6366" t="e">
        <v>#DIV/0!</v>
      </c>
      <c r="S6366">
        <v>0</v>
      </c>
    </row>
    <row r="6367" spans="1:19" x14ac:dyDescent="0.2">
      <c r="A6367" t="s">
        <v>14174</v>
      </c>
      <c r="B6367" t="s">
        <v>14175</v>
      </c>
      <c r="C6367" t="s">
        <v>240</v>
      </c>
      <c r="D6367" t="s">
        <v>1002</v>
      </c>
      <c r="E6367" s="23">
        <v>42826</v>
      </c>
      <c r="F6367">
        <v>31</v>
      </c>
      <c r="G6367">
        <v>17</v>
      </c>
      <c r="H6367">
        <v>1.8235294117647058</v>
      </c>
      <c r="I6367">
        <v>45</v>
      </c>
      <c r="J6367">
        <v>95</v>
      </c>
      <c r="K6367">
        <v>0.47368421052631576</v>
      </c>
      <c r="L6367">
        <v>48</v>
      </c>
      <c r="M6367">
        <v>1.9791666666666667</v>
      </c>
      <c r="N6367">
        <v>41</v>
      </c>
      <c r="P6367">
        <v>0</v>
      </c>
      <c r="Q6367">
        <v>1</v>
      </c>
      <c r="R6367">
        <v>0</v>
      </c>
      <c r="S6367">
        <v>4</v>
      </c>
    </row>
    <row r="6368" spans="1:19" x14ac:dyDescent="0.2">
      <c r="A6368" t="s">
        <v>14351</v>
      </c>
      <c r="B6368" t="s">
        <v>14352</v>
      </c>
      <c r="C6368" t="s">
        <v>241</v>
      </c>
      <c r="D6368" t="s">
        <v>1002</v>
      </c>
      <c r="E6368" s="23">
        <v>42826</v>
      </c>
      <c r="F6368">
        <v>61</v>
      </c>
      <c r="G6368">
        <v>58</v>
      </c>
      <c r="H6368">
        <v>1.0517241379310345</v>
      </c>
      <c r="I6368">
        <v>527</v>
      </c>
      <c r="J6368">
        <v>551</v>
      </c>
      <c r="K6368">
        <v>0.95644283121597096</v>
      </c>
      <c r="L6368">
        <v>635</v>
      </c>
      <c r="M6368">
        <v>0.86771653543307081</v>
      </c>
      <c r="N6368">
        <v>500</v>
      </c>
      <c r="P6368">
        <v>7</v>
      </c>
      <c r="Q6368">
        <v>10</v>
      </c>
      <c r="R6368">
        <v>0.7</v>
      </c>
      <c r="S6368">
        <v>27</v>
      </c>
    </row>
    <row r="6369" spans="1:20" x14ac:dyDescent="0.2">
      <c r="A6369" t="s">
        <v>14463</v>
      </c>
      <c r="B6369" t="s">
        <v>14464</v>
      </c>
      <c r="C6369" t="s">
        <v>318</v>
      </c>
      <c r="D6369" t="s">
        <v>1002</v>
      </c>
      <c r="E6369" s="23">
        <v>42826</v>
      </c>
      <c r="F6369">
        <v>23</v>
      </c>
      <c r="G6369">
        <v>18</v>
      </c>
      <c r="H6369">
        <v>1.2777777777777777</v>
      </c>
      <c r="I6369">
        <v>52</v>
      </c>
      <c r="J6369">
        <v>69</v>
      </c>
      <c r="K6369">
        <v>0.75362318840579712</v>
      </c>
      <c r="L6369">
        <v>67</v>
      </c>
      <c r="M6369">
        <v>1.0298507462686568</v>
      </c>
      <c r="N6369">
        <v>47</v>
      </c>
      <c r="P6369">
        <v>0</v>
      </c>
      <c r="Q6369">
        <v>1</v>
      </c>
      <c r="R6369">
        <v>0</v>
      </c>
      <c r="S6369">
        <v>5</v>
      </c>
    </row>
    <row r="6370" spans="1:20" x14ac:dyDescent="0.2">
      <c r="A6370" t="s">
        <v>14680</v>
      </c>
      <c r="B6370" t="s">
        <v>14681</v>
      </c>
      <c r="C6370" t="s">
        <v>199</v>
      </c>
      <c r="D6370" t="s">
        <v>1000</v>
      </c>
      <c r="E6370" s="23">
        <v>42826</v>
      </c>
      <c r="F6370">
        <v>24</v>
      </c>
      <c r="G6370">
        <v>14</v>
      </c>
      <c r="H6370">
        <v>1.7142857142857142</v>
      </c>
      <c r="I6370">
        <v>150</v>
      </c>
      <c r="J6370">
        <v>110</v>
      </c>
      <c r="K6370">
        <v>1.3636363636363635</v>
      </c>
      <c r="L6370">
        <v>112</v>
      </c>
      <c r="M6370">
        <v>0.9821428571428571</v>
      </c>
      <c r="N6370">
        <v>146</v>
      </c>
      <c r="P6370">
        <v>1</v>
      </c>
      <c r="Q6370">
        <v>2</v>
      </c>
      <c r="R6370">
        <v>0.5</v>
      </c>
      <c r="S6370">
        <v>4</v>
      </c>
    </row>
    <row r="6371" spans="1:20" x14ac:dyDescent="0.2">
      <c r="A6371" t="s">
        <v>14946</v>
      </c>
      <c r="B6371" t="s">
        <v>14947</v>
      </c>
      <c r="C6371" t="s">
        <v>200</v>
      </c>
      <c r="D6371" t="s">
        <v>1002</v>
      </c>
      <c r="E6371" s="23">
        <v>42826</v>
      </c>
      <c r="F6371">
        <v>8</v>
      </c>
      <c r="G6371">
        <v>5</v>
      </c>
      <c r="H6371">
        <v>1.6</v>
      </c>
      <c r="I6371">
        <v>10</v>
      </c>
      <c r="J6371">
        <v>20</v>
      </c>
      <c r="K6371">
        <v>0.5</v>
      </c>
      <c r="L6371">
        <v>12</v>
      </c>
      <c r="M6371">
        <v>1.6666666666666667</v>
      </c>
      <c r="N6371">
        <v>10</v>
      </c>
      <c r="P6371">
        <v>0</v>
      </c>
      <c r="Q6371">
        <v>1</v>
      </c>
      <c r="R6371">
        <v>0</v>
      </c>
      <c r="S6371">
        <v>0</v>
      </c>
    </row>
    <row r="6372" spans="1:20" x14ac:dyDescent="0.2">
      <c r="A6372" t="s">
        <v>15123</v>
      </c>
      <c r="B6372" t="s">
        <v>15124</v>
      </c>
      <c r="C6372" t="s">
        <v>202</v>
      </c>
      <c r="D6372" t="s">
        <v>1002</v>
      </c>
      <c r="E6372" s="23">
        <v>42826</v>
      </c>
      <c r="F6372">
        <v>16</v>
      </c>
      <c r="G6372">
        <v>9</v>
      </c>
      <c r="H6372">
        <v>1.7777777777777777</v>
      </c>
      <c r="I6372">
        <v>140</v>
      </c>
      <c r="J6372">
        <v>90</v>
      </c>
      <c r="K6372">
        <v>1.5555555555555556</v>
      </c>
      <c r="L6372">
        <v>100</v>
      </c>
      <c r="M6372">
        <v>0.9</v>
      </c>
      <c r="N6372">
        <v>136</v>
      </c>
      <c r="P6372">
        <v>1</v>
      </c>
      <c r="Q6372">
        <v>1</v>
      </c>
      <c r="R6372">
        <v>1</v>
      </c>
      <c r="S6372">
        <v>4</v>
      </c>
    </row>
    <row r="6373" spans="1:20" x14ac:dyDescent="0.2">
      <c r="A6373" t="s">
        <v>15205</v>
      </c>
      <c r="B6373" t="s">
        <v>15206</v>
      </c>
      <c r="C6373" t="s">
        <v>348</v>
      </c>
      <c r="D6373" t="s">
        <v>1000</v>
      </c>
      <c r="E6373" s="23">
        <v>42826</v>
      </c>
      <c r="F6373">
        <v>13</v>
      </c>
      <c r="G6373">
        <v>10</v>
      </c>
      <c r="H6373">
        <v>1.3</v>
      </c>
      <c r="I6373">
        <v>20</v>
      </c>
      <c r="J6373">
        <v>38</v>
      </c>
      <c r="K6373">
        <v>0.52631578947368418</v>
      </c>
      <c r="L6373">
        <v>50</v>
      </c>
      <c r="M6373">
        <v>0.76</v>
      </c>
      <c r="N6373">
        <v>19</v>
      </c>
      <c r="P6373">
        <v>0</v>
      </c>
      <c r="Q6373">
        <v>1</v>
      </c>
      <c r="R6373">
        <v>0</v>
      </c>
      <c r="S6373">
        <v>1</v>
      </c>
    </row>
    <row r="6374" spans="1:20" x14ac:dyDescent="0.2">
      <c r="A6374" t="s">
        <v>15289</v>
      </c>
      <c r="B6374" t="s">
        <v>15290</v>
      </c>
      <c r="C6374" t="s">
        <v>347</v>
      </c>
      <c r="D6374" t="s">
        <v>1002</v>
      </c>
      <c r="E6374" s="23">
        <v>42826</v>
      </c>
      <c r="F6374">
        <v>3</v>
      </c>
      <c r="G6374">
        <v>5</v>
      </c>
      <c r="H6374">
        <v>0.6</v>
      </c>
      <c r="I6374">
        <v>5</v>
      </c>
      <c r="J6374">
        <v>8</v>
      </c>
      <c r="K6374">
        <v>0.625</v>
      </c>
      <c r="L6374">
        <v>25</v>
      </c>
      <c r="M6374">
        <v>0.32</v>
      </c>
      <c r="N6374">
        <v>5</v>
      </c>
      <c r="P6374">
        <v>0</v>
      </c>
      <c r="Q6374">
        <v>0</v>
      </c>
      <c r="R6374" t="e">
        <v>#DIV/0!</v>
      </c>
      <c r="S6374">
        <v>0</v>
      </c>
    </row>
    <row r="6375" spans="1:20" x14ac:dyDescent="0.2">
      <c r="A6375" t="s">
        <v>15365</v>
      </c>
      <c r="B6375" t="s">
        <v>15366</v>
      </c>
      <c r="C6375" t="s">
        <v>351</v>
      </c>
      <c r="D6375" t="s">
        <v>1002</v>
      </c>
      <c r="E6375" s="23">
        <v>42826</v>
      </c>
      <c r="F6375">
        <v>10</v>
      </c>
      <c r="G6375">
        <v>5</v>
      </c>
      <c r="H6375">
        <v>2</v>
      </c>
      <c r="I6375">
        <v>15</v>
      </c>
      <c r="J6375">
        <v>30</v>
      </c>
      <c r="K6375">
        <v>0.5</v>
      </c>
      <c r="L6375">
        <v>25</v>
      </c>
      <c r="M6375">
        <v>1.2</v>
      </c>
      <c r="N6375">
        <v>14</v>
      </c>
      <c r="P6375">
        <v>0</v>
      </c>
      <c r="Q6375">
        <v>1</v>
      </c>
      <c r="R6375">
        <v>0</v>
      </c>
      <c r="S6375">
        <v>1</v>
      </c>
    </row>
    <row r="6376" spans="1:20" x14ac:dyDescent="0.2">
      <c r="A6376" t="s">
        <v>15489</v>
      </c>
      <c r="B6376" t="s">
        <v>15490</v>
      </c>
      <c r="C6376" t="s">
        <v>352</v>
      </c>
      <c r="D6376" t="s">
        <v>1002</v>
      </c>
      <c r="E6376" s="23">
        <v>42826</v>
      </c>
      <c r="F6376">
        <v>1</v>
      </c>
      <c r="G6376">
        <v>1</v>
      </c>
      <c r="H6376">
        <v>1</v>
      </c>
      <c r="I6376">
        <v>1</v>
      </c>
      <c r="J6376">
        <v>3</v>
      </c>
      <c r="K6376">
        <v>0.33333333333333331</v>
      </c>
      <c r="L6376">
        <v>2</v>
      </c>
      <c r="M6376">
        <v>1.5</v>
      </c>
      <c r="N6376">
        <v>1</v>
      </c>
      <c r="P6376">
        <v>0</v>
      </c>
      <c r="Q6376">
        <v>0</v>
      </c>
      <c r="R6376" t="e">
        <v>#DIV/0!</v>
      </c>
      <c r="S6376">
        <v>0</v>
      </c>
    </row>
    <row r="6377" spans="1:20" x14ac:dyDescent="0.2">
      <c r="A6377" t="s">
        <v>15650</v>
      </c>
      <c r="B6377" t="s">
        <v>15651</v>
      </c>
      <c r="C6377" t="s">
        <v>228</v>
      </c>
      <c r="D6377" t="s">
        <v>1002</v>
      </c>
      <c r="E6377" s="23">
        <v>42826</v>
      </c>
      <c r="F6377">
        <v>1</v>
      </c>
      <c r="G6377">
        <v>1</v>
      </c>
      <c r="H6377">
        <v>1</v>
      </c>
      <c r="I6377">
        <v>5</v>
      </c>
      <c r="J6377">
        <v>5</v>
      </c>
      <c r="K6377">
        <v>1</v>
      </c>
      <c r="L6377">
        <v>5</v>
      </c>
      <c r="M6377">
        <v>1</v>
      </c>
      <c r="N6377">
        <v>3</v>
      </c>
      <c r="P6377">
        <v>2</v>
      </c>
      <c r="Q6377">
        <v>3</v>
      </c>
      <c r="R6377">
        <v>0.66666666666666663</v>
      </c>
      <c r="S6377">
        <v>2</v>
      </c>
    </row>
    <row r="6378" spans="1:20" x14ac:dyDescent="0.2">
      <c r="A6378" t="s">
        <v>15827</v>
      </c>
      <c r="B6378" t="s">
        <v>15828</v>
      </c>
      <c r="C6378" t="s">
        <v>227</v>
      </c>
      <c r="D6378" t="s">
        <v>1000</v>
      </c>
      <c r="E6378" s="23">
        <v>42826</v>
      </c>
      <c r="F6378">
        <v>1</v>
      </c>
      <c r="G6378">
        <v>1</v>
      </c>
      <c r="H6378">
        <v>1</v>
      </c>
      <c r="I6378">
        <v>5</v>
      </c>
      <c r="J6378">
        <v>5</v>
      </c>
      <c r="K6378">
        <v>1</v>
      </c>
      <c r="L6378">
        <v>5</v>
      </c>
      <c r="M6378">
        <v>1</v>
      </c>
      <c r="N6378">
        <v>3</v>
      </c>
      <c r="P6378">
        <v>2</v>
      </c>
      <c r="Q6378">
        <v>3</v>
      </c>
      <c r="R6378">
        <v>0.66666666666666663</v>
      </c>
      <c r="S6378">
        <v>2</v>
      </c>
    </row>
    <row r="6379" spans="1:20" x14ac:dyDescent="0.2">
      <c r="A6379" t="s">
        <v>16004</v>
      </c>
      <c r="B6379" t="s">
        <v>16005</v>
      </c>
      <c r="C6379" t="s">
        <v>203</v>
      </c>
      <c r="D6379" t="s">
        <v>1000</v>
      </c>
      <c r="E6379" s="23">
        <v>42826</v>
      </c>
      <c r="F6379">
        <v>17</v>
      </c>
      <c r="G6379">
        <v>10</v>
      </c>
      <c r="H6379">
        <v>1.7</v>
      </c>
      <c r="I6379">
        <v>31</v>
      </c>
      <c r="J6379">
        <v>79</v>
      </c>
      <c r="K6379">
        <v>0.39240506329113922</v>
      </c>
      <c r="L6379">
        <v>45</v>
      </c>
      <c r="M6379">
        <v>1.7555555555555555</v>
      </c>
      <c r="N6379">
        <v>29</v>
      </c>
      <c r="P6379">
        <v>1</v>
      </c>
      <c r="Q6379">
        <v>2</v>
      </c>
      <c r="R6379">
        <v>0.5</v>
      </c>
      <c r="S6379">
        <v>2</v>
      </c>
    </row>
    <row r="6380" spans="1:20" x14ac:dyDescent="0.2">
      <c r="A6380" t="s">
        <v>16183</v>
      </c>
      <c r="B6380" t="s">
        <v>16184</v>
      </c>
      <c r="C6380" t="s">
        <v>205</v>
      </c>
      <c r="D6380" t="s">
        <v>1002</v>
      </c>
      <c r="E6380" s="23">
        <v>42826</v>
      </c>
      <c r="F6380">
        <v>2</v>
      </c>
      <c r="G6380">
        <v>3</v>
      </c>
      <c r="H6380">
        <v>0.66666666666666663</v>
      </c>
      <c r="I6380">
        <v>12</v>
      </c>
      <c r="J6380">
        <v>14</v>
      </c>
      <c r="K6380">
        <v>0.8571428571428571</v>
      </c>
      <c r="L6380">
        <v>20</v>
      </c>
      <c r="M6380">
        <v>0.7</v>
      </c>
      <c r="N6380">
        <v>11</v>
      </c>
      <c r="O6380">
        <v>1.05</v>
      </c>
      <c r="P6380">
        <v>1</v>
      </c>
      <c r="Q6380">
        <v>2</v>
      </c>
      <c r="R6380">
        <v>0.5</v>
      </c>
      <c r="S6380">
        <v>1</v>
      </c>
    </row>
    <row r="6381" spans="1:20" x14ac:dyDescent="0.2">
      <c r="A6381" t="s">
        <v>16360</v>
      </c>
      <c r="B6381" t="s">
        <v>16361</v>
      </c>
      <c r="C6381" t="s">
        <v>204</v>
      </c>
      <c r="D6381" t="s">
        <v>1002</v>
      </c>
      <c r="E6381" s="23">
        <v>42826</v>
      </c>
      <c r="F6381">
        <v>10</v>
      </c>
      <c r="G6381">
        <v>4</v>
      </c>
      <c r="H6381">
        <v>2.5</v>
      </c>
      <c r="I6381">
        <v>9</v>
      </c>
      <c r="J6381">
        <v>50</v>
      </c>
      <c r="K6381">
        <v>0.18</v>
      </c>
      <c r="L6381">
        <v>10</v>
      </c>
      <c r="M6381">
        <v>5</v>
      </c>
      <c r="N6381">
        <v>8</v>
      </c>
      <c r="P6381">
        <v>0</v>
      </c>
      <c r="Q6381">
        <v>0</v>
      </c>
      <c r="R6381" t="e">
        <v>#DIV/0!</v>
      </c>
      <c r="S6381">
        <v>1</v>
      </c>
    </row>
    <row r="6382" spans="1:20" x14ac:dyDescent="0.2">
      <c r="A6382" t="s">
        <v>16501</v>
      </c>
      <c r="B6382" t="s">
        <v>16502</v>
      </c>
      <c r="C6382" t="s">
        <v>353</v>
      </c>
      <c r="D6382" t="s">
        <v>1002</v>
      </c>
      <c r="E6382" s="23">
        <v>42826</v>
      </c>
      <c r="F6382">
        <v>5</v>
      </c>
      <c r="G6382">
        <v>3</v>
      </c>
      <c r="H6382">
        <v>1.6666666666666667</v>
      </c>
      <c r="I6382">
        <v>10</v>
      </c>
      <c r="J6382">
        <v>15</v>
      </c>
      <c r="K6382">
        <v>0.66666666666666663</v>
      </c>
      <c r="L6382">
        <v>15</v>
      </c>
      <c r="M6382">
        <v>1</v>
      </c>
      <c r="N6382">
        <v>10</v>
      </c>
      <c r="P6382">
        <v>0</v>
      </c>
      <c r="Q6382">
        <v>0</v>
      </c>
      <c r="R6382" t="e">
        <v>#DIV/0!</v>
      </c>
      <c r="S6382">
        <v>0</v>
      </c>
    </row>
    <row r="6383" spans="1:20" x14ac:dyDescent="0.2">
      <c r="A6383" t="s">
        <v>16678</v>
      </c>
      <c r="B6383" t="s">
        <v>16679</v>
      </c>
      <c r="C6383" t="s">
        <v>223</v>
      </c>
      <c r="D6383" t="s">
        <v>1000</v>
      </c>
      <c r="E6383" s="23">
        <v>42826</v>
      </c>
      <c r="F6383">
        <v>7</v>
      </c>
      <c r="G6383">
        <v>6</v>
      </c>
      <c r="H6383">
        <v>1.1666666666666667</v>
      </c>
      <c r="I6383">
        <v>63</v>
      </c>
      <c r="J6383">
        <v>105</v>
      </c>
      <c r="K6383">
        <v>0.6</v>
      </c>
      <c r="L6383">
        <v>90</v>
      </c>
      <c r="M6383">
        <v>1.1666666666666667</v>
      </c>
      <c r="N6383">
        <v>62</v>
      </c>
      <c r="P6383">
        <v>0</v>
      </c>
      <c r="Q6383">
        <v>0</v>
      </c>
      <c r="R6383" t="e">
        <v>#DIV/0!</v>
      </c>
      <c r="S6383">
        <v>1</v>
      </c>
    </row>
    <row r="6384" spans="1:20" x14ac:dyDescent="0.2">
      <c r="A6384" t="s">
        <v>16857</v>
      </c>
      <c r="B6384" t="s">
        <v>16858</v>
      </c>
      <c r="C6384" t="s">
        <v>224</v>
      </c>
      <c r="D6384" t="s">
        <v>1002</v>
      </c>
      <c r="E6384" s="23">
        <v>42826</v>
      </c>
      <c r="F6384">
        <v>7</v>
      </c>
      <c r="G6384">
        <v>6</v>
      </c>
      <c r="H6384">
        <v>1.1666666666666667</v>
      </c>
      <c r="I6384">
        <v>63</v>
      </c>
      <c r="J6384">
        <v>105</v>
      </c>
      <c r="K6384">
        <v>0.6</v>
      </c>
      <c r="L6384">
        <v>90</v>
      </c>
      <c r="M6384">
        <v>1.1666666666666667</v>
      </c>
      <c r="N6384">
        <v>62</v>
      </c>
      <c r="P6384">
        <v>0</v>
      </c>
      <c r="Q6384">
        <v>0</v>
      </c>
      <c r="R6384" t="e">
        <v>#DIV/0!</v>
      </c>
      <c r="S6384">
        <v>1</v>
      </c>
      <c r="T6384">
        <v>0</v>
      </c>
    </row>
    <row r="6385" spans="1:20" x14ac:dyDescent="0.2">
      <c r="A6385" t="s">
        <v>16983</v>
      </c>
      <c r="B6385" t="s">
        <v>16984</v>
      </c>
      <c r="C6385" t="s">
        <v>346</v>
      </c>
      <c r="D6385" t="s">
        <v>1000</v>
      </c>
      <c r="E6385" s="23">
        <v>42826</v>
      </c>
      <c r="F6385">
        <v>0</v>
      </c>
      <c r="G6385">
        <v>0</v>
      </c>
      <c r="H6385" t="e">
        <v>#DIV/0!</v>
      </c>
      <c r="I6385">
        <v>0</v>
      </c>
      <c r="J6385">
        <v>0</v>
      </c>
      <c r="K6385" t="e">
        <v>#DIV/0!</v>
      </c>
      <c r="L6385">
        <v>0</v>
      </c>
      <c r="M6385" t="e">
        <v>#DIV/0!</v>
      </c>
      <c r="N6385">
        <v>0</v>
      </c>
      <c r="P6385">
        <v>0</v>
      </c>
      <c r="Q6385">
        <v>0</v>
      </c>
      <c r="R6385" t="e">
        <v>#DIV/0!</v>
      </c>
      <c r="S6385">
        <v>0</v>
      </c>
      <c r="T6385">
        <v>0</v>
      </c>
    </row>
    <row r="6386" spans="1:20" x14ac:dyDescent="0.2">
      <c r="A6386" t="s">
        <v>17079</v>
      </c>
      <c r="B6386" t="s">
        <v>17080</v>
      </c>
      <c r="C6386" t="s">
        <v>345</v>
      </c>
      <c r="D6386" t="s">
        <v>1002</v>
      </c>
      <c r="E6386" s="23">
        <v>42826</v>
      </c>
      <c r="F6386">
        <v>0</v>
      </c>
      <c r="G6386">
        <v>0</v>
      </c>
      <c r="H6386" t="e">
        <v>#DIV/0!</v>
      </c>
      <c r="I6386">
        <v>0</v>
      </c>
      <c r="J6386">
        <v>0</v>
      </c>
      <c r="K6386" t="e">
        <v>#DIV/0!</v>
      </c>
      <c r="L6386">
        <v>0</v>
      </c>
      <c r="M6386" t="e">
        <v>#DIV/0!</v>
      </c>
      <c r="N6386">
        <v>0</v>
      </c>
      <c r="P6386">
        <v>0</v>
      </c>
      <c r="Q6386">
        <v>0</v>
      </c>
      <c r="R6386" t="e">
        <v>#DIV/0!</v>
      </c>
      <c r="S6386">
        <v>0</v>
      </c>
      <c r="T6386">
        <v>0</v>
      </c>
    </row>
    <row r="6387" spans="1:20" x14ac:dyDescent="0.2">
      <c r="A6387" t="s">
        <v>17294</v>
      </c>
      <c r="B6387" t="s">
        <v>17295</v>
      </c>
      <c r="C6387" t="s">
        <v>225</v>
      </c>
      <c r="D6387" t="s">
        <v>1000</v>
      </c>
      <c r="E6387" s="23">
        <v>42826</v>
      </c>
      <c r="F6387">
        <v>5</v>
      </c>
      <c r="G6387">
        <v>7</v>
      </c>
      <c r="H6387">
        <v>0.7142857142857143</v>
      </c>
      <c r="I6387">
        <v>37</v>
      </c>
      <c r="J6387">
        <v>40</v>
      </c>
      <c r="K6387">
        <v>0.92500000000000004</v>
      </c>
      <c r="L6387">
        <v>105</v>
      </c>
      <c r="M6387">
        <v>0.38095238095238093</v>
      </c>
      <c r="N6387">
        <v>32</v>
      </c>
      <c r="P6387">
        <v>0</v>
      </c>
      <c r="Q6387">
        <v>0</v>
      </c>
      <c r="R6387" t="e">
        <v>#DIV/0!</v>
      </c>
      <c r="S6387">
        <v>5</v>
      </c>
      <c r="T6387">
        <v>0</v>
      </c>
    </row>
    <row r="6388" spans="1:20" x14ac:dyDescent="0.2">
      <c r="A6388" t="s">
        <v>17501</v>
      </c>
      <c r="B6388" t="s">
        <v>17502</v>
      </c>
      <c r="C6388" t="s">
        <v>226</v>
      </c>
      <c r="D6388" t="s">
        <v>1002</v>
      </c>
      <c r="E6388" s="23">
        <v>42826</v>
      </c>
      <c r="F6388">
        <v>5</v>
      </c>
      <c r="G6388">
        <v>7</v>
      </c>
      <c r="H6388">
        <v>0.7142857142857143</v>
      </c>
      <c r="I6388">
        <v>37</v>
      </c>
      <c r="J6388">
        <v>40</v>
      </c>
      <c r="K6388">
        <v>0.92500000000000004</v>
      </c>
      <c r="L6388">
        <v>105</v>
      </c>
      <c r="M6388">
        <v>0.38095238095238093</v>
      </c>
      <c r="N6388">
        <v>32</v>
      </c>
      <c r="P6388">
        <v>0</v>
      </c>
      <c r="Q6388">
        <v>0</v>
      </c>
      <c r="R6388" t="e">
        <v>#DIV/0!</v>
      </c>
      <c r="S6388">
        <v>5</v>
      </c>
      <c r="T6388">
        <v>0</v>
      </c>
    </row>
    <row r="6389" spans="1:20" x14ac:dyDescent="0.2">
      <c r="A6389" t="s">
        <v>17678</v>
      </c>
      <c r="B6389" t="s">
        <v>17679</v>
      </c>
      <c r="C6389" t="s">
        <v>232</v>
      </c>
      <c r="D6389" t="s">
        <v>1000</v>
      </c>
      <c r="E6389" s="23">
        <v>42826</v>
      </c>
      <c r="F6389">
        <v>10</v>
      </c>
      <c r="G6389">
        <v>15</v>
      </c>
      <c r="H6389">
        <v>0.66666666666666663</v>
      </c>
      <c r="I6389">
        <v>126</v>
      </c>
      <c r="J6389">
        <v>108</v>
      </c>
      <c r="K6389">
        <v>1.1666666666666667</v>
      </c>
      <c r="L6389">
        <v>180</v>
      </c>
      <c r="M6389">
        <v>0.6</v>
      </c>
      <c r="N6389">
        <v>126</v>
      </c>
      <c r="P6389">
        <v>0</v>
      </c>
      <c r="Q6389">
        <v>0</v>
      </c>
      <c r="R6389" t="e">
        <v>#DIV/0!</v>
      </c>
      <c r="S6389">
        <v>0</v>
      </c>
      <c r="T6389">
        <v>0</v>
      </c>
    </row>
    <row r="6390" spans="1:20" x14ac:dyDescent="0.2">
      <c r="A6390" t="s">
        <v>17875</v>
      </c>
      <c r="B6390" t="s">
        <v>17876</v>
      </c>
      <c r="C6390" t="s">
        <v>231</v>
      </c>
      <c r="D6390" t="s">
        <v>1002</v>
      </c>
      <c r="E6390" s="23">
        <v>42826</v>
      </c>
      <c r="F6390">
        <v>10</v>
      </c>
      <c r="G6390">
        <v>15</v>
      </c>
      <c r="H6390">
        <v>0.66666666666666663</v>
      </c>
      <c r="I6390">
        <v>126</v>
      </c>
      <c r="J6390">
        <v>108</v>
      </c>
      <c r="K6390">
        <v>1.1666666666666667</v>
      </c>
      <c r="L6390">
        <v>180</v>
      </c>
      <c r="M6390">
        <v>0.6</v>
      </c>
      <c r="N6390">
        <v>126</v>
      </c>
      <c r="P6390">
        <v>0</v>
      </c>
      <c r="Q6390">
        <v>0</v>
      </c>
      <c r="R6390" t="e">
        <v>#DIV/0!</v>
      </c>
      <c r="S6390">
        <v>0</v>
      </c>
      <c r="T6390">
        <v>0.52</v>
      </c>
    </row>
    <row r="6391" spans="1:20" x14ac:dyDescent="0.2">
      <c r="A6391" t="s">
        <v>18052</v>
      </c>
      <c r="B6391" t="s">
        <v>18053</v>
      </c>
      <c r="C6391" t="s">
        <v>317</v>
      </c>
      <c r="D6391" t="s">
        <v>1000</v>
      </c>
      <c r="E6391" s="23">
        <v>42826</v>
      </c>
      <c r="F6391">
        <v>15</v>
      </c>
      <c r="G6391">
        <v>12</v>
      </c>
      <c r="H6391">
        <v>1.25</v>
      </c>
      <c r="I6391">
        <v>28</v>
      </c>
      <c r="J6391">
        <v>27</v>
      </c>
      <c r="K6391">
        <v>1.037037037037037</v>
      </c>
      <c r="L6391">
        <v>26</v>
      </c>
      <c r="M6391">
        <v>1.0384615384615385</v>
      </c>
      <c r="N6391">
        <v>24</v>
      </c>
      <c r="P6391">
        <v>0</v>
      </c>
      <c r="Q6391">
        <v>0</v>
      </c>
      <c r="R6391" t="e">
        <v>#DIV/0!</v>
      </c>
      <c r="S6391">
        <v>4</v>
      </c>
      <c r="T6391">
        <v>0.53333333333333333</v>
      </c>
    </row>
    <row r="6392" spans="1:20" x14ac:dyDescent="0.2">
      <c r="A6392" t="s">
        <v>18231</v>
      </c>
      <c r="B6392" t="s">
        <v>18232</v>
      </c>
      <c r="C6392" t="s">
        <v>316</v>
      </c>
      <c r="D6392" t="s">
        <v>1002</v>
      </c>
      <c r="E6392" s="23">
        <v>42826</v>
      </c>
      <c r="F6392">
        <v>11</v>
      </c>
      <c r="G6392">
        <v>6</v>
      </c>
      <c r="H6392">
        <v>1.8333333333333333</v>
      </c>
      <c r="I6392">
        <v>15</v>
      </c>
      <c r="J6392">
        <v>15</v>
      </c>
      <c r="K6392">
        <v>1</v>
      </c>
      <c r="L6392">
        <v>16</v>
      </c>
      <c r="M6392">
        <v>0.9375</v>
      </c>
      <c r="N6392">
        <v>12</v>
      </c>
      <c r="P6392">
        <v>0</v>
      </c>
      <c r="Q6392">
        <v>0</v>
      </c>
      <c r="R6392" t="e">
        <v>#DIV/0!</v>
      </c>
      <c r="S6392">
        <v>3</v>
      </c>
      <c r="T6392">
        <v>0.52</v>
      </c>
    </row>
    <row r="6393" spans="1:20" x14ac:dyDescent="0.2">
      <c r="A6393" t="s">
        <v>18307</v>
      </c>
      <c r="B6393" t="s">
        <v>18308</v>
      </c>
      <c r="C6393" t="s">
        <v>355</v>
      </c>
      <c r="D6393" t="s">
        <v>1002</v>
      </c>
      <c r="E6393" s="23">
        <v>42826</v>
      </c>
      <c r="F6393">
        <v>4</v>
      </c>
      <c r="G6393">
        <v>6</v>
      </c>
      <c r="H6393">
        <v>0.66666666666666663</v>
      </c>
      <c r="I6393">
        <v>13</v>
      </c>
      <c r="J6393">
        <v>12</v>
      </c>
      <c r="K6393">
        <v>1.0833333333333333</v>
      </c>
      <c r="L6393">
        <v>10</v>
      </c>
      <c r="M6393">
        <v>1.2</v>
      </c>
      <c r="N6393">
        <v>12</v>
      </c>
      <c r="P6393">
        <v>0</v>
      </c>
      <c r="Q6393">
        <v>0</v>
      </c>
      <c r="R6393" t="e">
        <v>#DIV/0!</v>
      </c>
      <c r="S6393">
        <v>1</v>
      </c>
      <c r="T6393">
        <v>0.53333333333333333</v>
      </c>
    </row>
    <row r="6394" spans="1:20" x14ac:dyDescent="0.2">
      <c r="A6394" t="s">
        <v>18484</v>
      </c>
      <c r="B6394" t="s">
        <v>18485</v>
      </c>
      <c r="C6394" t="s">
        <v>214</v>
      </c>
      <c r="D6394" t="s">
        <v>1000</v>
      </c>
      <c r="E6394" s="23">
        <v>42826</v>
      </c>
      <c r="F6394">
        <v>18</v>
      </c>
      <c r="G6394">
        <v>13</v>
      </c>
      <c r="H6394">
        <v>1.3846153846153846</v>
      </c>
      <c r="I6394">
        <v>91</v>
      </c>
      <c r="J6394">
        <v>168</v>
      </c>
      <c r="K6394">
        <v>0.54166666666666663</v>
      </c>
      <c r="L6394">
        <v>92</v>
      </c>
      <c r="M6394">
        <v>1.826086956521739</v>
      </c>
      <c r="N6394">
        <v>77</v>
      </c>
      <c r="P6394">
        <v>14</v>
      </c>
      <c r="Q6394">
        <v>19</v>
      </c>
      <c r="R6394">
        <v>0.73684210526315785</v>
      </c>
      <c r="S6394">
        <v>14</v>
      </c>
      <c r="T6394">
        <v>1.4000000000000001</v>
      </c>
    </row>
    <row r="6395" spans="1:20" x14ac:dyDescent="0.2">
      <c r="A6395" t="s">
        <v>18663</v>
      </c>
      <c r="B6395" t="s">
        <v>18664</v>
      </c>
      <c r="C6395" t="s">
        <v>215</v>
      </c>
      <c r="D6395" t="s">
        <v>1002</v>
      </c>
      <c r="E6395" s="23">
        <v>42826</v>
      </c>
      <c r="F6395">
        <v>5</v>
      </c>
      <c r="G6395">
        <v>7</v>
      </c>
      <c r="H6395">
        <v>0.7142857142857143</v>
      </c>
      <c r="I6395">
        <v>29</v>
      </c>
      <c r="J6395">
        <v>38</v>
      </c>
      <c r="K6395">
        <v>0.76315789473684215</v>
      </c>
      <c r="L6395">
        <v>47</v>
      </c>
      <c r="M6395">
        <v>0.80851063829787229</v>
      </c>
      <c r="N6395">
        <v>25</v>
      </c>
      <c r="O6395">
        <v>0.95</v>
      </c>
      <c r="P6395">
        <v>9</v>
      </c>
      <c r="Q6395">
        <v>11</v>
      </c>
      <c r="R6395">
        <v>0.81818181818181823</v>
      </c>
      <c r="S6395">
        <v>4</v>
      </c>
      <c r="T6395">
        <v>1.0176308539944903</v>
      </c>
    </row>
    <row r="6396" spans="1:20" x14ac:dyDescent="0.2">
      <c r="A6396" t="s">
        <v>18840</v>
      </c>
      <c r="B6396" t="s">
        <v>18841</v>
      </c>
      <c r="C6396" t="s">
        <v>216</v>
      </c>
      <c r="D6396" t="s">
        <v>1002</v>
      </c>
      <c r="E6396" s="23">
        <v>42826</v>
      </c>
      <c r="F6396">
        <v>13</v>
      </c>
      <c r="G6396">
        <v>6</v>
      </c>
      <c r="H6396">
        <v>2.1666666666666665</v>
      </c>
      <c r="I6396">
        <v>62</v>
      </c>
      <c r="J6396">
        <v>130</v>
      </c>
      <c r="K6396">
        <v>0.47692307692307695</v>
      </c>
      <c r="L6396">
        <v>45</v>
      </c>
      <c r="M6396">
        <v>2.8888888888888888</v>
      </c>
      <c r="N6396">
        <v>52</v>
      </c>
      <c r="P6396">
        <v>5</v>
      </c>
      <c r="Q6396">
        <v>8</v>
      </c>
      <c r="R6396">
        <v>0.625</v>
      </c>
      <c r="S6396">
        <v>10</v>
      </c>
      <c r="T6396">
        <v>1.2878787878787878</v>
      </c>
    </row>
    <row r="6397" spans="1:20" x14ac:dyDescent="0.2">
      <c r="A6397" t="s">
        <v>19017</v>
      </c>
      <c r="B6397" t="s">
        <v>19018</v>
      </c>
      <c r="C6397" t="s">
        <v>229</v>
      </c>
      <c r="D6397" t="s">
        <v>1002</v>
      </c>
      <c r="E6397" s="23">
        <v>42826</v>
      </c>
      <c r="F6397">
        <v>1</v>
      </c>
      <c r="G6397">
        <v>1</v>
      </c>
      <c r="H6397">
        <v>1</v>
      </c>
      <c r="I6397">
        <v>7</v>
      </c>
      <c r="J6397">
        <v>5</v>
      </c>
      <c r="K6397">
        <v>1.4</v>
      </c>
      <c r="L6397">
        <v>10</v>
      </c>
      <c r="M6397">
        <v>0.5</v>
      </c>
      <c r="N6397">
        <v>5</v>
      </c>
      <c r="P6397">
        <v>1</v>
      </c>
      <c r="Q6397">
        <v>1</v>
      </c>
      <c r="R6397">
        <v>1</v>
      </c>
      <c r="S6397">
        <v>2</v>
      </c>
      <c r="T6397">
        <v>1.1199999999999999</v>
      </c>
    </row>
    <row r="6398" spans="1:20" x14ac:dyDescent="0.2">
      <c r="A6398" t="s">
        <v>19194</v>
      </c>
      <c r="B6398" t="s">
        <v>19195</v>
      </c>
      <c r="C6398" t="s">
        <v>230</v>
      </c>
      <c r="D6398" t="s">
        <v>1000</v>
      </c>
      <c r="E6398" s="23">
        <v>42826</v>
      </c>
      <c r="F6398">
        <v>1</v>
      </c>
      <c r="G6398">
        <v>1</v>
      </c>
      <c r="H6398">
        <v>1</v>
      </c>
      <c r="I6398">
        <v>7</v>
      </c>
      <c r="J6398">
        <v>5</v>
      </c>
      <c r="K6398">
        <v>1.4</v>
      </c>
      <c r="L6398">
        <v>10</v>
      </c>
      <c r="M6398">
        <v>0.5</v>
      </c>
      <c r="N6398">
        <v>5</v>
      </c>
      <c r="P6398">
        <v>1</v>
      </c>
      <c r="Q6398">
        <v>1</v>
      </c>
      <c r="R6398">
        <v>1</v>
      </c>
      <c r="S6398">
        <v>2</v>
      </c>
      <c r="T6398">
        <v>1.2236842105263157</v>
      </c>
    </row>
    <row r="6399" spans="1:20" x14ac:dyDescent="0.2">
      <c r="A6399" t="s">
        <v>19373</v>
      </c>
      <c r="B6399" t="s">
        <v>19374</v>
      </c>
      <c r="C6399" t="s">
        <v>234</v>
      </c>
      <c r="D6399" t="s">
        <v>1000</v>
      </c>
      <c r="E6399" s="23">
        <v>42826</v>
      </c>
      <c r="F6399">
        <v>3</v>
      </c>
      <c r="G6399">
        <v>6</v>
      </c>
      <c r="H6399">
        <v>0.5</v>
      </c>
      <c r="I6399">
        <v>69</v>
      </c>
      <c r="J6399">
        <v>30</v>
      </c>
      <c r="K6399">
        <v>2.2999999999999998</v>
      </c>
      <c r="L6399">
        <v>50</v>
      </c>
      <c r="M6399">
        <v>0.6</v>
      </c>
      <c r="N6399">
        <v>64</v>
      </c>
      <c r="P6399">
        <v>0</v>
      </c>
      <c r="Q6399">
        <v>0</v>
      </c>
      <c r="R6399" t="e">
        <v>#DIV/0!</v>
      </c>
      <c r="S6399">
        <v>5</v>
      </c>
      <c r="T6399">
        <v>0.94374999999999998</v>
      </c>
    </row>
    <row r="6400" spans="1:20" x14ac:dyDescent="0.2">
      <c r="A6400" t="s">
        <v>19552</v>
      </c>
      <c r="B6400" t="s">
        <v>19553</v>
      </c>
      <c r="C6400" t="s">
        <v>233</v>
      </c>
      <c r="D6400" t="s">
        <v>1002</v>
      </c>
      <c r="E6400" s="23">
        <v>42826</v>
      </c>
      <c r="F6400">
        <v>3</v>
      </c>
      <c r="G6400">
        <v>6</v>
      </c>
      <c r="H6400">
        <v>0.5</v>
      </c>
      <c r="I6400">
        <v>69</v>
      </c>
      <c r="J6400">
        <v>30</v>
      </c>
      <c r="K6400">
        <v>2.2999999999999998</v>
      </c>
      <c r="L6400">
        <v>50</v>
      </c>
      <c r="M6400">
        <v>0.6</v>
      </c>
      <c r="N6400">
        <v>64</v>
      </c>
      <c r="P6400">
        <v>0</v>
      </c>
      <c r="Q6400">
        <v>0</v>
      </c>
      <c r="R6400" t="e">
        <v>#DIV/0!</v>
      </c>
      <c r="S6400">
        <v>5</v>
      </c>
      <c r="T6400">
        <v>0.96969696969696972</v>
      </c>
    </row>
    <row r="6401" spans="1:20" x14ac:dyDescent="0.2">
      <c r="A6401" t="s">
        <v>19650</v>
      </c>
      <c r="B6401" t="s">
        <v>19651</v>
      </c>
      <c r="C6401" t="s">
        <v>342</v>
      </c>
      <c r="D6401" t="s">
        <v>1000</v>
      </c>
      <c r="E6401" s="23">
        <v>42826</v>
      </c>
      <c r="F6401">
        <v>4</v>
      </c>
      <c r="G6401">
        <v>4</v>
      </c>
      <c r="H6401">
        <v>1</v>
      </c>
      <c r="I6401">
        <v>25</v>
      </c>
      <c r="J6401">
        <v>40</v>
      </c>
      <c r="K6401">
        <v>0.625</v>
      </c>
      <c r="L6401">
        <v>40</v>
      </c>
      <c r="M6401">
        <v>1</v>
      </c>
      <c r="N6401">
        <v>23</v>
      </c>
      <c r="P6401">
        <v>1</v>
      </c>
      <c r="Q6401">
        <v>1</v>
      </c>
      <c r="R6401">
        <v>1</v>
      </c>
      <c r="S6401">
        <v>2</v>
      </c>
      <c r="T6401">
        <v>1.0652173913043479</v>
      </c>
    </row>
    <row r="6402" spans="1:20" x14ac:dyDescent="0.2">
      <c r="A6402" t="s">
        <v>19750</v>
      </c>
      <c r="B6402" t="s">
        <v>19751</v>
      </c>
      <c r="C6402" t="s">
        <v>340</v>
      </c>
      <c r="D6402" t="s">
        <v>1002</v>
      </c>
      <c r="E6402" s="23">
        <v>42826</v>
      </c>
      <c r="F6402">
        <v>4</v>
      </c>
      <c r="G6402">
        <v>4</v>
      </c>
      <c r="H6402">
        <v>1</v>
      </c>
      <c r="I6402">
        <v>25</v>
      </c>
      <c r="J6402">
        <v>40</v>
      </c>
      <c r="K6402">
        <v>0.625</v>
      </c>
      <c r="L6402">
        <v>40</v>
      </c>
      <c r="M6402">
        <v>1</v>
      </c>
      <c r="N6402">
        <v>23</v>
      </c>
      <c r="P6402">
        <v>1</v>
      </c>
      <c r="Q6402">
        <v>1</v>
      </c>
      <c r="R6402">
        <v>1</v>
      </c>
      <c r="S6402">
        <v>2</v>
      </c>
      <c r="T6402">
        <v>0.91919191919191912</v>
      </c>
    </row>
    <row r="6403" spans="1:20" x14ac:dyDescent="0.2">
      <c r="A6403" t="s">
        <v>19927</v>
      </c>
      <c r="B6403" t="s">
        <v>19928</v>
      </c>
      <c r="C6403" t="s">
        <v>220</v>
      </c>
      <c r="D6403" t="s">
        <v>1000</v>
      </c>
      <c r="E6403" s="23">
        <v>42826</v>
      </c>
      <c r="F6403">
        <v>8</v>
      </c>
      <c r="G6403">
        <v>16</v>
      </c>
      <c r="H6403">
        <v>0.5</v>
      </c>
      <c r="I6403">
        <v>11</v>
      </c>
      <c r="J6403">
        <v>24</v>
      </c>
      <c r="K6403">
        <v>0.45833333333333331</v>
      </c>
      <c r="L6403">
        <v>48</v>
      </c>
      <c r="M6403">
        <v>0.5</v>
      </c>
      <c r="N6403">
        <v>10</v>
      </c>
      <c r="P6403">
        <v>2</v>
      </c>
      <c r="Q6403">
        <v>4</v>
      </c>
      <c r="R6403">
        <v>0.5</v>
      </c>
      <c r="S6403">
        <v>1</v>
      </c>
      <c r="T6403">
        <v>1.0637931034482757</v>
      </c>
    </row>
    <row r="6404" spans="1:20" x14ac:dyDescent="0.2">
      <c r="A6404" t="s">
        <v>20106</v>
      </c>
      <c r="B6404" t="s">
        <v>20107</v>
      </c>
      <c r="C6404" t="s">
        <v>221</v>
      </c>
      <c r="D6404" t="s">
        <v>1002</v>
      </c>
      <c r="E6404" s="23">
        <v>42826</v>
      </c>
      <c r="F6404">
        <v>5</v>
      </c>
      <c r="G6404">
        <v>12</v>
      </c>
      <c r="H6404">
        <v>0.41666666666666669</v>
      </c>
      <c r="I6404">
        <v>9</v>
      </c>
      <c r="J6404">
        <v>18</v>
      </c>
      <c r="K6404">
        <v>0.5</v>
      </c>
      <c r="L6404">
        <v>40</v>
      </c>
      <c r="M6404">
        <v>0.45</v>
      </c>
      <c r="N6404">
        <v>8</v>
      </c>
      <c r="O6404">
        <v>0.84</v>
      </c>
      <c r="P6404">
        <v>2</v>
      </c>
      <c r="Q6404">
        <v>4</v>
      </c>
      <c r="R6404">
        <v>0.5</v>
      </c>
      <c r="S6404">
        <v>1</v>
      </c>
      <c r="T6404">
        <v>1.1708333333333334</v>
      </c>
    </row>
    <row r="6405" spans="1:20" x14ac:dyDescent="0.2">
      <c r="A6405" t="s">
        <v>20283</v>
      </c>
      <c r="B6405" t="s">
        <v>20284</v>
      </c>
      <c r="C6405" t="s">
        <v>222</v>
      </c>
      <c r="D6405" t="s">
        <v>1002</v>
      </c>
      <c r="E6405" s="23">
        <v>42826</v>
      </c>
      <c r="F6405">
        <v>3</v>
      </c>
      <c r="G6405">
        <v>4</v>
      </c>
      <c r="H6405">
        <v>0.75</v>
      </c>
      <c r="I6405">
        <v>2</v>
      </c>
      <c r="J6405">
        <v>6</v>
      </c>
      <c r="K6405">
        <v>0.33333333333333331</v>
      </c>
      <c r="L6405">
        <v>8</v>
      </c>
      <c r="M6405">
        <v>0.75</v>
      </c>
      <c r="N6405">
        <v>2</v>
      </c>
      <c r="O6405">
        <v>0.76</v>
      </c>
      <c r="P6405">
        <v>0</v>
      </c>
      <c r="Q6405">
        <v>0</v>
      </c>
      <c r="R6405" t="e">
        <v>#DIV/0!</v>
      </c>
      <c r="S6405">
        <v>0</v>
      </c>
      <c r="T6405">
        <v>1.1181159420289855</v>
      </c>
    </row>
    <row r="6406" spans="1:20" x14ac:dyDescent="0.2">
      <c r="A6406" t="s">
        <v>20460</v>
      </c>
      <c r="B6406" t="s">
        <v>20461</v>
      </c>
      <c r="C6406" t="s">
        <v>211</v>
      </c>
      <c r="D6406" t="s">
        <v>1002</v>
      </c>
      <c r="E6406" s="23">
        <v>42826</v>
      </c>
      <c r="F6406">
        <v>2</v>
      </c>
      <c r="G6406">
        <v>2</v>
      </c>
      <c r="H6406">
        <v>1</v>
      </c>
      <c r="I6406">
        <v>51</v>
      </c>
      <c r="J6406">
        <v>30</v>
      </c>
      <c r="K6406">
        <v>1.7</v>
      </c>
      <c r="L6406">
        <v>30</v>
      </c>
      <c r="M6406">
        <v>1</v>
      </c>
      <c r="N6406">
        <v>33</v>
      </c>
      <c r="P6406">
        <v>0</v>
      </c>
      <c r="Q6406">
        <v>4</v>
      </c>
      <c r="R6406">
        <v>0</v>
      </c>
      <c r="S6406">
        <v>18</v>
      </c>
      <c r="T6406">
        <v>0.74175824175824168</v>
      </c>
    </row>
    <row r="6407" spans="1:20" x14ac:dyDescent="0.2">
      <c r="A6407" t="s">
        <v>20637</v>
      </c>
      <c r="B6407" t="s">
        <v>20638</v>
      </c>
      <c r="C6407" t="s">
        <v>207</v>
      </c>
      <c r="D6407" t="s">
        <v>1000</v>
      </c>
      <c r="E6407" s="23">
        <v>42826</v>
      </c>
      <c r="F6407">
        <v>7</v>
      </c>
      <c r="G6407">
        <v>9</v>
      </c>
      <c r="H6407">
        <v>0.77777777777777779</v>
      </c>
      <c r="I6407">
        <v>89</v>
      </c>
      <c r="J6407">
        <v>63</v>
      </c>
      <c r="K6407">
        <v>1.4126984126984128</v>
      </c>
      <c r="L6407">
        <v>80</v>
      </c>
      <c r="M6407">
        <v>0.78749999999999998</v>
      </c>
      <c r="N6407">
        <v>68</v>
      </c>
      <c r="P6407">
        <v>2</v>
      </c>
      <c r="Q6407">
        <v>7</v>
      </c>
      <c r="R6407">
        <v>0.2857142857142857</v>
      </c>
      <c r="S6407">
        <v>21</v>
      </c>
      <c r="T6407">
        <v>0.75868055555555547</v>
      </c>
    </row>
    <row r="6408" spans="1:20" x14ac:dyDescent="0.2">
      <c r="A6408" t="s">
        <v>20881</v>
      </c>
      <c r="B6408" t="s">
        <v>20882</v>
      </c>
      <c r="C6408" t="s">
        <v>210</v>
      </c>
      <c r="D6408" t="s">
        <v>1002</v>
      </c>
      <c r="E6408" s="23">
        <v>42826</v>
      </c>
      <c r="F6408">
        <v>1</v>
      </c>
      <c r="G6408">
        <v>3</v>
      </c>
      <c r="H6408">
        <v>0.33333333333333331</v>
      </c>
      <c r="I6408">
        <v>16</v>
      </c>
      <c r="J6408">
        <v>17</v>
      </c>
      <c r="K6408">
        <v>0.94117647058823528</v>
      </c>
      <c r="L6408">
        <v>30</v>
      </c>
      <c r="M6408">
        <v>0.56666666666666665</v>
      </c>
      <c r="N6408">
        <v>14</v>
      </c>
      <c r="O6408">
        <v>0.8</v>
      </c>
      <c r="P6408">
        <v>2</v>
      </c>
      <c r="Q6408">
        <v>3</v>
      </c>
      <c r="R6408">
        <v>0.66666666666666663</v>
      </c>
      <c r="S6408">
        <v>2</v>
      </c>
      <c r="T6408">
        <v>0.83333333333333337</v>
      </c>
    </row>
    <row r="6409" spans="1:20" x14ac:dyDescent="0.2">
      <c r="A6409" t="s">
        <v>21058</v>
      </c>
      <c r="B6409" t="s">
        <v>21059</v>
      </c>
      <c r="C6409" t="s">
        <v>208</v>
      </c>
      <c r="D6409" t="s">
        <v>1002</v>
      </c>
      <c r="E6409" s="23">
        <v>42826</v>
      </c>
      <c r="F6409">
        <v>2</v>
      </c>
      <c r="G6409">
        <v>2</v>
      </c>
      <c r="H6409">
        <v>1</v>
      </c>
      <c r="I6409">
        <v>11</v>
      </c>
      <c r="J6409">
        <v>10</v>
      </c>
      <c r="K6409">
        <v>1.1000000000000001</v>
      </c>
      <c r="L6409">
        <v>10</v>
      </c>
      <c r="M6409">
        <v>1</v>
      </c>
      <c r="N6409">
        <v>11</v>
      </c>
      <c r="P6409">
        <v>0</v>
      </c>
      <c r="Q6409">
        <v>0</v>
      </c>
      <c r="R6409" t="e">
        <v>#DIV/0!</v>
      </c>
      <c r="S6409">
        <v>0</v>
      </c>
      <c r="T6409">
        <v>0.86324786324786318</v>
      </c>
    </row>
    <row r="6410" spans="1:20" x14ac:dyDescent="0.2">
      <c r="A6410" t="s">
        <v>21134</v>
      </c>
      <c r="B6410" t="s">
        <v>21135</v>
      </c>
      <c r="C6410" t="s">
        <v>354</v>
      </c>
      <c r="D6410" t="s">
        <v>1002</v>
      </c>
      <c r="E6410" s="23">
        <v>42826</v>
      </c>
      <c r="F6410">
        <v>2</v>
      </c>
      <c r="G6410">
        <v>2</v>
      </c>
      <c r="H6410">
        <v>1</v>
      </c>
      <c r="I6410">
        <v>11</v>
      </c>
      <c r="J6410">
        <v>6</v>
      </c>
      <c r="K6410">
        <v>1.8333333333333333</v>
      </c>
      <c r="L6410">
        <v>10</v>
      </c>
      <c r="M6410">
        <v>0.6</v>
      </c>
      <c r="N6410">
        <v>10</v>
      </c>
      <c r="P6410">
        <v>0</v>
      </c>
      <c r="Q6410">
        <v>0</v>
      </c>
      <c r="R6410" t="e">
        <v>#DIV/0!</v>
      </c>
      <c r="S6410">
        <v>1</v>
      </c>
      <c r="T6410">
        <v>0.79487179487179482</v>
      </c>
    </row>
    <row r="6411" spans="1:20" x14ac:dyDescent="0.2">
      <c r="A6411" t="s">
        <v>21313</v>
      </c>
      <c r="B6411" t="s">
        <v>21314</v>
      </c>
      <c r="C6411" t="s">
        <v>213</v>
      </c>
      <c r="D6411" t="s">
        <v>1002</v>
      </c>
      <c r="E6411" s="23">
        <v>42826</v>
      </c>
      <c r="F6411">
        <v>2</v>
      </c>
      <c r="G6411">
        <v>3</v>
      </c>
      <c r="H6411">
        <v>0.66666666666666663</v>
      </c>
      <c r="I6411">
        <v>19</v>
      </c>
      <c r="J6411">
        <v>18</v>
      </c>
      <c r="K6411">
        <v>1.0555555555555556</v>
      </c>
      <c r="L6411">
        <v>30</v>
      </c>
      <c r="M6411">
        <v>0.6</v>
      </c>
      <c r="N6411">
        <v>17</v>
      </c>
      <c r="P6411">
        <v>0</v>
      </c>
      <c r="Q6411">
        <v>0</v>
      </c>
      <c r="R6411" t="e">
        <v>#DIV/0!</v>
      </c>
      <c r="S6411">
        <v>2</v>
      </c>
      <c r="T6411">
        <v>1.0757575757575757</v>
      </c>
    </row>
    <row r="6412" spans="1:20" x14ac:dyDescent="0.2">
      <c r="A6412" t="s">
        <v>21555</v>
      </c>
      <c r="B6412" t="s">
        <v>21556</v>
      </c>
      <c r="C6412" t="s">
        <v>212</v>
      </c>
      <c r="D6412" t="s">
        <v>1000</v>
      </c>
      <c r="E6412" s="23">
        <v>42826</v>
      </c>
      <c r="F6412">
        <v>2</v>
      </c>
      <c r="G6412">
        <v>3</v>
      </c>
      <c r="H6412">
        <v>0.66666666666666663</v>
      </c>
      <c r="I6412">
        <v>19</v>
      </c>
      <c r="J6412">
        <v>18</v>
      </c>
      <c r="K6412">
        <v>1.0555555555555556</v>
      </c>
      <c r="L6412">
        <v>30</v>
      </c>
      <c r="M6412">
        <v>0.6</v>
      </c>
      <c r="N6412">
        <v>17</v>
      </c>
      <c r="P6412">
        <v>0</v>
      </c>
      <c r="Q6412">
        <v>0</v>
      </c>
      <c r="R6412" t="e">
        <v>#DIV/0!</v>
      </c>
      <c r="S6412">
        <v>2</v>
      </c>
      <c r="T6412">
        <v>1.2727272727272727</v>
      </c>
    </row>
    <row r="6413" spans="1:20" x14ac:dyDescent="0.2">
      <c r="A6413" t="s">
        <v>21764</v>
      </c>
      <c r="B6413" t="s">
        <v>21765</v>
      </c>
      <c r="C6413" t="s">
        <v>217</v>
      </c>
      <c r="D6413" t="s">
        <v>1000</v>
      </c>
      <c r="E6413" s="23">
        <v>42826</v>
      </c>
      <c r="F6413">
        <v>0</v>
      </c>
      <c r="G6413">
        <v>0</v>
      </c>
      <c r="H6413" t="e">
        <v>#DIV/0!</v>
      </c>
      <c r="I6413">
        <v>0</v>
      </c>
      <c r="J6413">
        <v>0</v>
      </c>
      <c r="K6413" t="e">
        <v>#DIV/0!</v>
      </c>
      <c r="L6413">
        <v>0</v>
      </c>
      <c r="M6413" t="e">
        <v>#DIV/0!</v>
      </c>
      <c r="N6413">
        <v>0</v>
      </c>
      <c r="P6413">
        <v>0</v>
      </c>
      <c r="Q6413">
        <v>0</v>
      </c>
      <c r="R6413" t="e">
        <v>#DIV/0!</v>
      </c>
      <c r="S6413">
        <v>0</v>
      </c>
      <c r="T6413">
        <v>1.0249999999999999</v>
      </c>
    </row>
    <row r="6414" spans="1:20" x14ac:dyDescent="0.2">
      <c r="A6414" t="s">
        <v>22008</v>
      </c>
      <c r="B6414" t="s">
        <v>22009</v>
      </c>
      <c r="C6414" t="s">
        <v>218</v>
      </c>
      <c r="D6414" t="s">
        <v>1002</v>
      </c>
      <c r="E6414" s="23">
        <v>42826</v>
      </c>
      <c r="F6414">
        <v>0</v>
      </c>
      <c r="G6414">
        <v>0</v>
      </c>
      <c r="H6414" t="e">
        <v>#DIV/0!</v>
      </c>
      <c r="I6414">
        <v>0</v>
      </c>
      <c r="J6414">
        <v>0</v>
      </c>
      <c r="K6414" t="e">
        <v>#DIV/0!</v>
      </c>
      <c r="L6414">
        <v>0</v>
      </c>
      <c r="M6414" t="e">
        <v>#DIV/0!</v>
      </c>
      <c r="N6414">
        <v>0</v>
      </c>
      <c r="P6414">
        <v>0</v>
      </c>
      <c r="Q6414">
        <v>0</v>
      </c>
      <c r="R6414" t="e">
        <v>#DIV/0!</v>
      </c>
      <c r="S6414">
        <v>0</v>
      </c>
      <c r="T6414">
        <v>1</v>
      </c>
    </row>
    <row r="6415" spans="1:20" x14ac:dyDescent="0.2">
      <c r="A6415" t="s">
        <v>22185</v>
      </c>
      <c r="B6415" t="s">
        <v>22186</v>
      </c>
      <c r="C6415" t="s">
        <v>219</v>
      </c>
      <c r="D6415" t="s">
        <v>1002</v>
      </c>
      <c r="E6415" s="23">
        <v>42826</v>
      </c>
      <c r="F6415">
        <v>0</v>
      </c>
      <c r="G6415">
        <v>0</v>
      </c>
      <c r="H6415" t="e">
        <v>#DIV/0!</v>
      </c>
      <c r="I6415">
        <v>0</v>
      </c>
      <c r="J6415">
        <v>0</v>
      </c>
      <c r="K6415" t="e">
        <v>#DIV/0!</v>
      </c>
      <c r="L6415">
        <v>0</v>
      </c>
      <c r="M6415" t="e">
        <v>#DIV/0!</v>
      </c>
      <c r="N6415">
        <v>0</v>
      </c>
      <c r="P6415">
        <v>0</v>
      </c>
      <c r="Q6415">
        <v>0</v>
      </c>
      <c r="R6415" t="e">
        <v>#DIV/0!</v>
      </c>
      <c r="S6415">
        <v>0</v>
      </c>
      <c r="T6415">
        <v>1</v>
      </c>
    </row>
    <row r="6416" spans="1:20" x14ac:dyDescent="0.2">
      <c r="A6416" t="s">
        <v>11102</v>
      </c>
      <c r="B6416" t="s">
        <v>11103</v>
      </c>
      <c r="C6416" t="s">
        <v>228</v>
      </c>
      <c r="D6416" t="s">
        <v>1000</v>
      </c>
      <c r="E6416" s="23">
        <v>42856</v>
      </c>
      <c r="F6416">
        <v>1</v>
      </c>
      <c r="G6416">
        <v>1</v>
      </c>
      <c r="H6416">
        <v>1</v>
      </c>
      <c r="I6416">
        <v>4</v>
      </c>
      <c r="J6416">
        <v>5</v>
      </c>
      <c r="K6416">
        <v>0.8</v>
      </c>
      <c r="L6416">
        <v>5</v>
      </c>
      <c r="M6416">
        <v>1</v>
      </c>
      <c r="N6416">
        <v>3</v>
      </c>
      <c r="P6416">
        <v>0</v>
      </c>
      <c r="Q6416">
        <v>2</v>
      </c>
      <c r="R6416">
        <v>0</v>
      </c>
      <c r="S6416">
        <v>1</v>
      </c>
      <c r="T6416">
        <v>1.1499999999999999</v>
      </c>
    </row>
    <row r="6417" spans="1:20" x14ac:dyDescent="0.2">
      <c r="A6417" t="s">
        <v>9355</v>
      </c>
      <c r="B6417" t="s">
        <v>9356</v>
      </c>
      <c r="C6417" t="s">
        <v>211</v>
      </c>
      <c r="D6417" t="s">
        <v>1000</v>
      </c>
      <c r="E6417" s="23">
        <v>42856</v>
      </c>
      <c r="F6417">
        <v>1</v>
      </c>
      <c r="G6417">
        <v>2</v>
      </c>
      <c r="H6417">
        <v>0.5</v>
      </c>
      <c r="I6417">
        <v>59</v>
      </c>
      <c r="J6417">
        <v>15</v>
      </c>
      <c r="K6417">
        <v>3.9333333333333331</v>
      </c>
      <c r="L6417">
        <v>30</v>
      </c>
      <c r="M6417">
        <v>0.5</v>
      </c>
      <c r="N6417">
        <v>51</v>
      </c>
      <c r="P6417">
        <v>0</v>
      </c>
      <c r="Q6417">
        <v>0</v>
      </c>
      <c r="R6417" t="e">
        <v>#DIV/0!</v>
      </c>
      <c r="S6417">
        <v>8</v>
      </c>
    </row>
    <row r="6418" spans="1:20" x14ac:dyDescent="0.2">
      <c r="A6418" t="s">
        <v>8516</v>
      </c>
      <c r="B6418" t="s">
        <v>8517</v>
      </c>
      <c r="C6418" t="s">
        <v>213</v>
      </c>
      <c r="D6418" t="s">
        <v>1000</v>
      </c>
      <c r="E6418" s="23">
        <v>42856</v>
      </c>
      <c r="F6418">
        <v>2</v>
      </c>
      <c r="G6418">
        <v>3</v>
      </c>
      <c r="H6418">
        <v>0.66666666666666663</v>
      </c>
      <c r="I6418">
        <v>15</v>
      </c>
      <c r="J6418">
        <v>18</v>
      </c>
      <c r="K6418">
        <v>0.83333333333333337</v>
      </c>
      <c r="L6418">
        <v>30</v>
      </c>
      <c r="M6418">
        <v>0.6</v>
      </c>
      <c r="N6418">
        <v>12</v>
      </c>
      <c r="P6418">
        <v>3</v>
      </c>
      <c r="Q6418">
        <v>6</v>
      </c>
      <c r="R6418">
        <v>0.5</v>
      </c>
      <c r="S6418">
        <v>3</v>
      </c>
      <c r="T6418">
        <v>0.82499999999999996</v>
      </c>
    </row>
    <row r="6419" spans="1:20" x14ac:dyDescent="0.2">
      <c r="A6419" t="s">
        <v>5092</v>
      </c>
      <c r="B6419" t="s">
        <v>5093</v>
      </c>
      <c r="C6419" t="s">
        <v>229</v>
      </c>
      <c r="D6419" t="s">
        <v>1000</v>
      </c>
      <c r="E6419" s="23">
        <v>42856</v>
      </c>
      <c r="F6419">
        <v>1</v>
      </c>
      <c r="G6419">
        <v>1</v>
      </c>
      <c r="H6419">
        <v>1</v>
      </c>
      <c r="I6419">
        <v>7</v>
      </c>
      <c r="J6419">
        <v>5</v>
      </c>
      <c r="K6419">
        <v>1.4</v>
      </c>
      <c r="L6419">
        <v>10</v>
      </c>
      <c r="M6419">
        <v>0.5</v>
      </c>
      <c r="N6419">
        <v>6</v>
      </c>
      <c r="P6419">
        <v>1</v>
      </c>
      <c r="Q6419">
        <v>1</v>
      </c>
      <c r="R6419">
        <v>1</v>
      </c>
      <c r="S6419">
        <v>1</v>
      </c>
      <c r="T6419">
        <v>0.95</v>
      </c>
    </row>
    <row r="6420" spans="1:20" x14ac:dyDescent="0.2">
      <c r="A6420" t="s">
        <v>13235</v>
      </c>
      <c r="B6420" t="s">
        <v>13147</v>
      </c>
      <c r="C6420" t="s">
        <v>1051</v>
      </c>
      <c r="D6420" t="s">
        <v>1002</v>
      </c>
      <c r="E6420" s="23">
        <v>42856</v>
      </c>
      <c r="F6420">
        <v>0</v>
      </c>
      <c r="G6420">
        <v>0</v>
      </c>
      <c r="H6420" t="e">
        <v>#DIV/0!</v>
      </c>
      <c r="I6420">
        <v>0</v>
      </c>
      <c r="J6420">
        <v>0</v>
      </c>
      <c r="K6420" t="e">
        <v>#DIV/0!</v>
      </c>
      <c r="L6420">
        <v>0</v>
      </c>
      <c r="M6420" t="e">
        <v>#DIV/0!</v>
      </c>
      <c r="N6420">
        <v>0</v>
      </c>
      <c r="P6420">
        <v>0</v>
      </c>
      <c r="Q6420">
        <v>0</v>
      </c>
      <c r="R6420" t="e">
        <v>#DIV/0!</v>
      </c>
      <c r="S6420">
        <v>0</v>
      </c>
      <c r="T6420">
        <v>0.92500000000000004</v>
      </c>
    </row>
    <row r="6421" spans="1:20" x14ac:dyDescent="0.2">
      <c r="A6421" t="s">
        <v>5716</v>
      </c>
      <c r="B6421" t="s">
        <v>5717</v>
      </c>
      <c r="C6421" t="s">
        <v>1047</v>
      </c>
      <c r="D6421" t="s">
        <v>1000</v>
      </c>
      <c r="E6421" s="23">
        <v>42856</v>
      </c>
      <c r="F6421">
        <v>6</v>
      </c>
      <c r="G6421">
        <v>6</v>
      </c>
      <c r="H6421">
        <v>1</v>
      </c>
      <c r="I6421">
        <v>29</v>
      </c>
      <c r="J6421">
        <v>30</v>
      </c>
      <c r="K6421">
        <v>0.96666666666666667</v>
      </c>
      <c r="L6421">
        <v>32</v>
      </c>
      <c r="M6421">
        <v>0.9375</v>
      </c>
      <c r="N6421">
        <v>25</v>
      </c>
      <c r="P6421">
        <v>1</v>
      </c>
      <c r="Q6421">
        <v>1</v>
      </c>
      <c r="R6421">
        <v>1</v>
      </c>
      <c r="S6421">
        <v>4</v>
      </c>
      <c r="T6421">
        <v>0.67500000000000004</v>
      </c>
    </row>
    <row r="6422" spans="1:20" x14ac:dyDescent="0.2">
      <c r="A6422" t="s">
        <v>10593</v>
      </c>
      <c r="B6422" t="s">
        <v>10594</v>
      </c>
      <c r="C6422" t="s">
        <v>205</v>
      </c>
      <c r="D6422" t="s">
        <v>1000</v>
      </c>
      <c r="E6422" s="23">
        <v>42856</v>
      </c>
      <c r="F6422">
        <v>2</v>
      </c>
      <c r="G6422">
        <v>3</v>
      </c>
      <c r="H6422">
        <v>0.66666666666666663</v>
      </c>
      <c r="I6422">
        <v>12</v>
      </c>
      <c r="J6422">
        <v>14</v>
      </c>
      <c r="K6422">
        <v>0.8571428571428571</v>
      </c>
      <c r="L6422">
        <v>20</v>
      </c>
      <c r="M6422">
        <v>0.7</v>
      </c>
      <c r="N6422">
        <v>8</v>
      </c>
      <c r="O6422">
        <v>0.875</v>
      </c>
      <c r="P6422">
        <v>1</v>
      </c>
      <c r="Q6422">
        <v>3</v>
      </c>
      <c r="R6422">
        <v>0.33333333333333331</v>
      </c>
      <c r="S6422">
        <v>4</v>
      </c>
      <c r="T6422">
        <v>0.7</v>
      </c>
    </row>
    <row r="6423" spans="1:20" x14ac:dyDescent="0.2">
      <c r="A6423" t="s">
        <v>8940</v>
      </c>
      <c r="B6423" t="s">
        <v>8941</v>
      </c>
      <c r="C6423" t="s">
        <v>210</v>
      </c>
      <c r="D6423" t="s">
        <v>1000</v>
      </c>
      <c r="E6423" s="23">
        <v>42856</v>
      </c>
      <c r="F6423">
        <v>1</v>
      </c>
      <c r="G6423">
        <v>3</v>
      </c>
      <c r="H6423">
        <v>0.33333333333333331</v>
      </c>
      <c r="I6423">
        <v>8</v>
      </c>
      <c r="J6423">
        <v>7</v>
      </c>
      <c r="K6423">
        <v>1.1428571428571428</v>
      </c>
      <c r="L6423">
        <v>30</v>
      </c>
      <c r="M6423">
        <v>0.23333333333333334</v>
      </c>
      <c r="N6423">
        <v>8</v>
      </c>
      <c r="O6423">
        <v>0.6875</v>
      </c>
      <c r="P6423">
        <v>4</v>
      </c>
      <c r="Q6423">
        <v>5</v>
      </c>
      <c r="R6423">
        <v>0.8</v>
      </c>
      <c r="S6423">
        <v>0</v>
      </c>
      <c r="T6423">
        <v>1.125</v>
      </c>
    </row>
    <row r="6424" spans="1:20" x14ac:dyDescent="0.2">
      <c r="A6424" t="s">
        <v>6135</v>
      </c>
      <c r="B6424" t="s">
        <v>6136</v>
      </c>
      <c r="C6424" t="s">
        <v>215</v>
      </c>
      <c r="D6424" t="s">
        <v>1000</v>
      </c>
      <c r="E6424" s="23">
        <v>42856</v>
      </c>
      <c r="F6424">
        <v>6</v>
      </c>
      <c r="G6424">
        <v>7</v>
      </c>
      <c r="H6424">
        <v>0.8571428571428571</v>
      </c>
      <c r="I6424">
        <v>36</v>
      </c>
      <c r="J6424">
        <v>42</v>
      </c>
      <c r="K6424">
        <v>0.8571428571428571</v>
      </c>
      <c r="L6424">
        <v>47</v>
      </c>
      <c r="M6424">
        <v>0.8936170212765957</v>
      </c>
      <c r="N6424">
        <v>19</v>
      </c>
      <c r="O6424">
        <v>1.125</v>
      </c>
      <c r="P6424">
        <v>9</v>
      </c>
      <c r="Q6424">
        <v>11</v>
      </c>
      <c r="R6424">
        <v>0.81818181818181823</v>
      </c>
      <c r="S6424">
        <v>17</v>
      </c>
      <c r="T6424">
        <v>0.5</v>
      </c>
    </row>
    <row r="6425" spans="1:20" x14ac:dyDescent="0.2">
      <c r="A6425" t="s">
        <v>3435</v>
      </c>
      <c r="B6425" t="s">
        <v>3436</v>
      </c>
      <c r="C6425" t="s">
        <v>221</v>
      </c>
      <c r="D6425" t="s">
        <v>1000</v>
      </c>
      <c r="E6425" s="23">
        <v>42856</v>
      </c>
      <c r="F6425">
        <v>2</v>
      </c>
      <c r="G6425">
        <v>12</v>
      </c>
      <c r="H6425">
        <v>0.16666666666666666</v>
      </c>
      <c r="I6425">
        <v>3</v>
      </c>
      <c r="J6425">
        <v>6</v>
      </c>
      <c r="K6425">
        <v>0.5</v>
      </c>
      <c r="L6425">
        <v>40</v>
      </c>
      <c r="M6425">
        <v>0.15</v>
      </c>
      <c r="N6425">
        <v>3</v>
      </c>
      <c r="O6425">
        <v>0.82</v>
      </c>
      <c r="P6425">
        <v>3</v>
      </c>
      <c r="Q6425">
        <v>5</v>
      </c>
      <c r="R6425">
        <v>0.6</v>
      </c>
      <c r="S6425">
        <v>0</v>
      </c>
      <c r="T6425">
        <v>0.2857142857142857</v>
      </c>
    </row>
    <row r="6426" spans="1:20" x14ac:dyDescent="0.2">
      <c r="A6426" t="s">
        <v>3260</v>
      </c>
      <c r="B6426" t="s">
        <v>3261</v>
      </c>
      <c r="C6426" t="s">
        <v>222</v>
      </c>
      <c r="D6426" t="s">
        <v>1000</v>
      </c>
      <c r="E6426" s="23">
        <v>42856</v>
      </c>
      <c r="F6426">
        <v>1</v>
      </c>
      <c r="G6426">
        <v>4</v>
      </c>
      <c r="H6426">
        <v>0.25</v>
      </c>
      <c r="I6426">
        <v>2</v>
      </c>
      <c r="J6426">
        <v>2</v>
      </c>
      <c r="K6426">
        <v>1</v>
      </c>
      <c r="L6426">
        <v>8</v>
      </c>
      <c r="M6426">
        <v>0.25</v>
      </c>
      <c r="N6426">
        <v>2</v>
      </c>
      <c r="O6426">
        <v>0.78</v>
      </c>
      <c r="P6426">
        <v>4</v>
      </c>
      <c r="Q6426">
        <v>4</v>
      </c>
      <c r="R6426">
        <v>1</v>
      </c>
      <c r="S6426">
        <v>0</v>
      </c>
    </row>
    <row r="6427" spans="1:20" x14ac:dyDescent="0.2">
      <c r="A6427" t="s">
        <v>7305</v>
      </c>
      <c r="B6427" t="s">
        <v>7306</v>
      </c>
      <c r="C6427" t="s">
        <v>1052</v>
      </c>
      <c r="D6427" t="s">
        <v>1000</v>
      </c>
      <c r="E6427" s="23">
        <v>42856</v>
      </c>
      <c r="F6427">
        <v>6</v>
      </c>
      <c r="G6427">
        <v>5</v>
      </c>
      <c r="H6427">
        <v>1.2</v>
      </c>
      <c r="I6427">
        <v>42</v>
      </c>
      <c r="J6427">
        <v>29</v>
      </c>
      <c r="K6427">
        <v>1.4482758620689655</v>
      </c>
      <c r="L6427">
        <v>34</v>
      </c>
      <c r="M6427">
        <v>0.8529411764705882</v>
      </c>
      <c r="N6427">
        <v>34</v>
      </c>
      <c r="P6427">
        <v>0</v>
      </c>
      <c r="Q6427">
        <v>2</v>
      </c>
      <c r="R6427">
        <v>0</v>
      </c>
      <c r="S6427">
        <v>8</v>
      </c>
    </row>
    <row r="6428" spans="1:20" x14ac:dyDescent="0.2">
      <c r="A6428" t="s">
        <v>5297</v>
      </c>
      <c r="B6428" t="s">
        <v>5298</v>
      </c>
      <c r="C6428" t="s">
        <v>1053</v>
      </c>
      <c r="D6428" t="s">
        <v>1000</v>
      </c>
      <c r="E6428" s="23">
        <v>42856</v>
      </c>
      <c r="F6428">
        <v>5</v>
      </c>
      <c r="G6428">
        <v>5</v>
      </c>
      <c r="H6428">
        <v>1</v>
      </c>
      <c r="I6428">
        <v>14</v>
      </c>
      <c r="J6428">
        <v>25</v>
      </c>
      <c r="K6428">
        <v>0.56000000000000005</v>
      </c>
      <c r="L6428">
        <v>12</v>
      </c>
      <c r="M6428">
        <v>2.0833333333333335</v>
      </c>
      <c r="N6428">
        <v>14</v>
      </c>
      <c r="P6428">
        <v>2</v>
      </c>
      <c r="Q6428">
        <v>2</v>
      </c>
      <c r="R6428">
        <v>1</v>
      </c>
      <c r="S6428">
        <v>0</v>
      </c>
      <c r="T6428">
        <v>0.5</v>
      </c>
    </row>
    <row r="6429" spans="1:20" x14ac:dyDescent="0.2">
      <c r="A6429" t="s">
        <v>12296</v>
      </c>
      <c r="B6429" t="s">
        <v>12297</v>
      </c>
      <c r="C6429" t="s">
        <v>200</v>
      </c>
      <c r="D6429" t="s">
        <v>1000</v>
      </c>
      <c r="E6429" s="23">
        <v>42856</v>
      </c>
      <c r="F6429">
        <v>7</v>
      </c>
      <c r="G6429">
        <v>5</v>
      </c>
      <c r="H6429">
        <v>1.4</v>
      </c>
      <c r="I6429">
        <v>10</v>
      </c>
      <c r="J6429">
        <v>35</v>
      </c>
      <c r="K6429">
        <v>0.2857142857142857</v>
      </c>
      <c r="L6429">
        <v>12</v>
      </c>
      <c r="M6429">
        <v>2.9166666666666665</v>
      </c>
      <c r="N6429">
        <v>8</v>
      </c>
      <c r="P6429">
        <v>0</v>
      </c>
      <c r="Q6429">
        <v>2</v>
      </c>
      <c r="R6429">
        <v>0</v>
      </c>
      <c r="S6429">
        <v>2</v>
      </c>
      <c r="T6429">
        <v>1</v>
      </c>
    </row>
    <row r="6430" spans="1:20" x14ac:dyDescent="0.2">
      <c r="A6430" t="s">
        <v>10417</v>
      </c>
      <c r="B6430" t="s">
        <v>10418</v>
      </c>
      <c r="C6430" t="s">
        <v>204</v>
      </c>
      <c r="D6430" t="s">
        <v>1000</v>
      </c>
      <c r="E6430" s="23">
        <v>42856</v>
      </c>
      <c r="F6430">
        <v>10</v>
      </c>
      <c r="G6430">
        <v>4</v>
      </c>
      <c r="H6430">
        <v>2.5</v>
      </c>
      <c r="I6430">
        <v>11</v>
      </c>
      <c r="J6430">
        <v>50</v>
      </c>
      <c r="K6430">
        <v>0.22</v>
      </c>
      <c r="L6430">
        <v>10</v>
      </c>
      <c r="M6430">
        <v>5</v>
      </c>
      <c r="N6430">
        <v>9</v>
      </c>
      <c r="P6430">
        <v>0</v>
      </c>
      <c r="Q6430">
        <v>0</v>
      </c>
      <c r="R6430" t="e">
        <v>#DIV/0!</v>
      </c>
      <c r="S6430">
        <v>2</v>
      </c>
      <c r="T6430">
        <v>0.55000000000000004</v>
      </c>
    </row>
    <row r="6431" spans="1:20" x14ac:dyDescent="0.2">
      <c r="A6431" t="s">
        <v>8765</v>
      </c>
      <c r="B6431" t="s">
        <v>8766</v>
      </c>
      <c r="C6431" t="s">
        <v>208</v>
      </c>
      <c r="D6431" t="s">
        <v>1000</v>
      </c>
      <c r="E6431" s="23">
        <v>42856</v>
      </c>
      <c r="F6431">
        <v>2</v>
      </c>
      <c r="G6431">
        <v>2</v>
      </c>
      <c r="H6431">
        <v>1</v>
      </c>
      <c r="I6431">
        <v>11</v>
      </c>
      <c r="J6431">
        <v>10</v>
      </c>
      <c r="K6431">
        <v>1.1000000000000001</v>
      </c>
      <c r="L6431">
        <v>10</v>
      </c>
      <c r="M6431">
        <v>1</v>
      </c>
      <c r="N6431">
        <v>11</v>
      </c>
      <c r="P6431">
        <v>0</v>
      </c>
      <c r="Q6431">
        <v>0</v>
      </c>
      <c r="R6431" t="e">
        <v>#DIV/0!</v>
      </c>
      <c r="S6431">
        <v>0</v>
      </c>
      <c r="T6431">
        <v>0.54166666666666663</v>
      </c>
    </row>
    <row r="6432" spans="1:20" x14ac:dyDescent="0.2">
      <c r="A6432" t="s">
        <v>6559</v>
      </c>
      <c r="B6432" t="s">
        <v>6560</v>
      </c>
      <c r="C6432" t="s">
        <v>316</v>
      </c>
      <c r="D6432" t="s">
        <v>1000</v>
      </c>
      <c r="E6432" s="23">
        <v>42856</v>
      </c>
      <c r="F6432">
        <v>10</v>
      </c>
      <c r="G6432">
        <v>6</v>
      </c>
      <c r="H6432">
        <v>1.6666666666666667</v>
      </c>
      <c r="I6432">
        <v>21</v>
      </c>
      <c r="J6432">
        <v>30</v>
      </c>
      <c r="K6432">
        <v>0.7</v>
      </c>
      <c r="L6432">
        <v>16</v>
      </c>
      <c r="M6432">
        <v>1.875</v>
      </c>
      <c r="N6432">
        <v>16</v>
      </c>
      <c r="P6432">
        <v>0</v>
      </c>
      <c r="Q6432">
        <v>0</v>
      </c>
      <c r="R6432" t="e">
        <v>#DIV/0!</v>
      </c>
      <c r="S6432">
        <v>5</v>
      </c>
      <c r="T6432">
        <v>0.2857142857142857</v>
      </c>
    </row>
    <row r="6433" spans="1:20" x14ac:dyDescent="0.2">
      <c r="A6433" t="s">
        <v>4152</v>
      </c>
      <c r="B6433" t="s">
        <v>4153</v>
      </c>
      <c r="C6433" t="s">
        <v>218</v>
      </c>
      <c r="D6433" t="s">
        <v>1000</v>
      </c>
      <c r="E6433" s="23">
        <v>42856</v>
      </c>
      <c r="F6433">
        <v>0</v>
      </c>
      <c r="G6433">
        <v>0</v>
      </c>
      <c r="H6433" t="e">
        <v>#DIV/0!</v>
      </c>
      <c r="I6433">
        <v>0</v>
      </c>
      <c r="J6433">
        <v>0</v>
      </c>
      <c r="K6433" t="e">
        <v>#DIV/0!</v>
      </c>
      <c r="L6433">
        <v>0</v>
      </c>
      <c r="M6433" t="e">
        <v>#DIV/0!</v>
      </c>
      <c r="N6433">
        <v>0</v>
      </c>
      <c r="P6433">
        <v>0</v>
      </c>
      <c r="Q6433">
        <v>0</v>
      </c>
      <c r="R6433" t="e">
        <v>#DIV/0!</v>
      </c>
      <c r="S6433">
        <v>0</v>
      </c>
      <c r="T6433">
        <v>0.31034482758620691</v>
      </c>
    </row>
    <row r="6434" spans="1:20" x14ac:dyDescent="0.2">
      <c r="A6434" t="s">
        <v>12581</v>
      </c>
      <c r="B6434" t="s">
        <v>12582</v>
      </c>
      <c r="C6434" t="s">
        <v>202</v>
      </c>
      <c r="D6434" t="s">
        <v>1000</v>
      </c>
      <c r="E6434" s="23">
        <v>42856</v>
      </c>
      <c r="F6434">
        <v>16</v>
      </c>
      <c r="G6434">
        <v>9</v>
      </c>
      <c r="H6434">
        <v>1.7777777777777777</v>
      </c>
      <c r="I6434">
        <v>143</v>
      </c>
      <c r="J6434">
        <v>160</v>
      </c>
      <c r="K6434">
        <v>0.89375000000000004</v>
      </c>
      <c r="L6434">
        <v>100</v>
      </c>
      <c r="M6434">
        <v>1.6</v>
      </c>
      <c r="N6434">
        <v>141</v>
      </c>
      <c r="P6434">
        <v>0</v>
      </c>
      <c r="Q6434">
        <v>0</v>
      </c>
      <c r="R6434" t="e">
        <v>#DIV/0!</v>
      </c>
      <c r="S6434">
        <v>2</v>
      </c>
      <c r="T6434">
        <v>0.32258064516129031</v>
      </c>
    </row>
    <row r="6435" spans="1:20" x14ac:dyDescent="0.2">
      <c r="A6435" t="s">
        <v>12406</v>
      </c>
      <c r="B6435" t="s">
        <v>12407</v>
      </c>
      <c r="C6435" t="s">
        <v>347</v>
      </c>
      <c r="D6435" t="s">
        <v>1000</v>
      </c>
      <c r="E6435" s="23">
        <v>42856</v>
      </c>
      <c r="F6435">
        <v>3</v>
      </c>
      <c r="G6435">
        <v>5</v>
      </c>
      <c r="H6435">
        <v>0.6</v>
      </c>
      <c r="I6435">
        <v>3</v>
      </c>
      <c r="J6435">
        <v>8</v>
      </c>
      <c r="K6435">
        <v>0.375</v>
      </c>
      <c r="L6435">
        <v>25</v>
      </c>
      <c r="M6435">
        <v>0.32</v>
      </c>
      <c r="N6435">
        <v>3</v>
      </c>
      <c r="P6435">
        <v>0</v>
      </c>
      <c r="Q6435">
        <v>3</v>
      </c>
      <c r="R6435">
        <v>0</v>
      </c>
      <c r="S6435">
        <v>0</v>
      </c>
      <c r="T6435">
        <v>0.32258064516129031</v>
      </c>
    </row>
    <row r="6436" spans="1:20" x14ac:dyDescent="0.2">
      <c r="A6436" t="s">
        <v>9746</v>
      </c>
      <c r="B6436" t="s">
        <v>9747</v>
      </c>
      <c r="C6436" t="s">
        <v>224</v>
      </c>
      <c r="D6436" t="s">
        <v>1000</v>
      </c>
      <c r="E6436" s="23">
        <v>42856</v>
      </c>
      <c r="F6436">
        <v>7</v>
      </c>
      <c r="G6436">
        <v>6</v>
      </c>
      <c r="H6436">
        <v>1.1666666666666667</v>
      </c>
      <c r="I6436">
        <v>65</v>
      </c>
      <c r="J6436">
        <v>105</v>
      </c>
      <c r="K6436">
        <v>0.61904761904761907</v>
      </c>
      <c r="L6436">
        <v>90</v>
      </c>
      <c r="M6436">
        <v>1.1666666666666667</v>
      </c>
      <c r="N6436">
        <v>63</v>
      </c>
      <c r="P6436">
        <v>0</v>
      </c>
      <c r="Q6436">
        <v>0</v>
      </c>
      <c r="R6436" t="e">
        <v>#DIV/0!</v>
      </c>
      <c r="S6436">
        <v>3</v>
      </c>
      <c r="T6436">
        <v>0.38</v>
      </c>
    </row>
    <row r="6437" spans="1:20" x14ac:dyDescent="0.2">
      <c r="A6437" t="s">
        <v>9447</v>
      </c>
      <c r="B6437" t="s">
        <v>9448</v>
      </c>
      <c r="C6437" t="s">
        <v>345</v>
      </c>
      <c r="D6437" t="s">
        <v>1000</v>
      </c>
      <c r="E6437" s="23">
        <v>42856</v>
      </c>
      <c r="F6437">
        <v>0</v>
      </c>
      <c r="G6437">
        <v>0</v>
      </c>
      <c r="H6437" t="e">
        <v>#DIV/0!</v>
      </c>
      <c r="I6437">
        <v>0</v>
      </c>
      <c r="J6437">
        <v>0</v>
      </c>
      <c r="K6437" t="e">
        <v>#DIV/0!</v>
      </c>
      <c r="L6437">
        <v>0</v>
      </c>
      <c r="M6437" t="e">
        <v>#DIV/0!</v>
      </c>
      <c r="N6437">
        <v>0</v>
      </c>
      <c r="P6437">
        <v>0</v>
      </c>
      <c r="Q6437">
        <v>0</v>
      </c>
      <c r="R6437" t="e">
        <v>#DIV/0!</v>
      </c>
      <c r="S6437">
        <v>0</v>
      </c>
      <c r="T6437">
        <v>0.38</v>
      </c>
    </row>
    <row r="6438" spans="1:20" x14ac:dyDescent="0.2">
      <c r="A6438" t="s">
        <v>7839</v>
      </c>
      <c r="B6438" t="s">
        <v>7840</v>
      </c>
      <c r="C6438" t="s">
        <v>226</v>
      </c>
      <c r="D6438" t="s">
        <v>1000</v>
      </c>
      <c r="E6438" s="23">
        <v>42856</v>
      </c>
      <c r="F6438">
        <v>5</v>
      </c>
      <c r="G6438">
        <v>7</v>
      </c>
      <c r="H6438">
        <v>0.7142857142857143</v>
      </c>
      <c r="I6438">
        <v>30</v>
      </c>
      <c r="J6438">
        <v>40</v>
      </c>
      <c r="K6438">
        <v>0.75</v>
      </c>
      <c r="L6438">
        <v>105</v>
      </c>
      <c r="M6438">
        <v>0.38095238095238093</v>
      </c>
      <c r="N6438">
        <v>30</v>
      </c>
      <c r="P6438">
        <v>0</v>
      </c>
      <c r="Q6438">
        <v>0</v>
      </c>
      <c r="R6438" t="e">
        <v>#DIV/0!</v>
      </c>
      <c r="S6438">
        <v>0</v>
      </c>
      <c r="T6438">
        <v>0.46</v>
      </c>
    </row>
    <row r="6439" spans="1:20" x14ac:dyDescent="0.2">
      <c r="A6439" t="s">
        <v>6909</v>
      </c>
      <c r="B6439" t="s">
        <v>6910</v>
      </c>
      <c r="C6439" t="s">
        <v>231</v>
      </c>
      <c r="D6439" t="s">
        <v>1000</v>
      </c>
      <c r="E6439" s="23">
        <v>42856</v>
      </c>
      <c r="F6439">
        <v>10</v>
      </c>
      <c r="G6439">
        <v>15</v>
      </c>
      <c r="H6439">
        <v>0.66666666666666663</v>
      </c>
      <c r="I6439">
        <v>128</v>
      </c>
      <c r="J6439">
        <v>108</v>
      </c>
      <c r="K6439">
        <v>1.1851851851851851</v>
      </c>
      <c r="L6439">
        <v>180</v>
      </c>
      <c r="M6439">
        <v>0.6</v>
      </c>
      <c r="N6439">
        <v>126</v>
      </c>
      <c r="P6439">
        <v>2</v>
      </c>
      <c r="Q6439">
        <v>5</v>
      </c>
      <c r="R6439">
        <v>0.4</v>
      </c>
      <c r="S6439">
        <v>2</v>
      </c>
      <c r="T6439">
        <v>0.37</v>
      </c>
    </row>
    <row r="6440" spans="1:20" x14ac:dyDescent="0.2">
      <c r="A6440" t="s">
        <v>5960</v>
      </c>
      <c r="B6440" t="s">
        <v>5961</v>
      </c>
      <c r="C6440" t="s">
        <v>216</v>
      </c>
      <c r="D6440" t="s">
        <v>1000</v>
      </c>
      <c r="E6440" s="23">
        <v>42856</v>
      </c>
      <c r="F6440">
        <v>13</v>
      </c>
      <c r="G6440">
        <v>6</v>
      </c>
      <c r="H6440">
        <v>2.1666666666666665</v>
      </c>
      <c r="I6440">
        <v>62</v>
      </c>
      <c r="J6440">
        <v>110</v>
      </c>
      <c r="K6440">
        <v>0.5636363636363636</v>
      </c>
      <c r="L6440">
        <v>45</v>
      </c>
      <c r="M6440">
        <v>2.4444444444444446</v>
      </c>
      <c r="N6440">
        <v>57</v>
      </c>
      <c r="P6440">
        <v>3</v>
      </c>
      <c r="Q6440">
        <v>4</v>
      </c>
      <c r="R6440">
        <v>0.75</v>
      </c>
      <c r="S6440">
        <v>5</v>
      </c>
      <c r="T6440">
        <v>0.26</v>
      </c>
    </row>
    <row r="6441" spans="1:20" x14ac:dyDescent="0.2">
      <c r="A6441" t="s">
        <v>4567</v>
      </c>
      <c r="B6441" t="s">
        <v>4568</v>
      </c>
      <c r="C6441" t="s">
        <v>233</v>
      </c>
      <c r="D6441" t="s">
        <v>1000</v>
      </c>
      <c r="E6441" s="23">
        <v>42856</v>
      </c>
      <c r="F6441">
        <v>3</v>
      </c>
      <c r="G6441">
        <v>6</v>
      </c>
      <c r="H6441">
        <v>0.5</v>
      </c>
      <c r="I6441">
        <v>65</v>
      </c>
      <c r="J6441">
        <v>40</v>
      </c>
      <c r="K6441">
        <v>1.625</v>
      </c>
      <c r="L6441">
        <v>50</v>
      </c>
      <c r="M6441">
        <v>0.8</v>
      </c>
      <c r="N6441">
        <v>61</v>
      </c>
      <c r="P6441">
        <v>0</v>
      </c>
      <c r="Q6441">
        <v>1</v>
      </c>
      <c r="R6441">
        <v>0</v>
      </c>
      <c r="S6441">
        <v>4</v>
      </c>
      <c r="T6441">
        <v>0.28999999999999998</v>
      </c>
    </row>
    <row r="6442" spans="1:20" x14ac:dyDescent="0.2">
      <c r="A6442" t="s">
        <v>3977</v>
      </c>
      <c r="B6442" t="s">
        <v>3978</v>
      </c>
      <c r="C6442" t="s">
        <v>219</v>
      </c>
      <c r="D6442" t="s">
        <v>1000</v>
      </c>
      <c r="E6442" s="23">
        <v>42856</v>
      </c>
      <c r="F6442">
        <v>0</v>
      </c>
      <c r="G6442">
        <v>0</v>
      </c>
      <c r="H6442" t="e">
        <v>#DIV/0!</v>
      </c>
      <c r="I6442">
        <v>0</v>
      </c>
      <c r="J6442">
        <v>0</v>
      </c>
      <c r="K6442" t="e">
        <v>#DIV/0!</v>
      </c>
      <c r="L6442">
        <v>0</v>
      </c>
      <c r="M6442" t="e">
        <v>#DIV/0!</v>
      </c>
      <c r="N6442">
        <v>0</v>
      </c>
      <c r="P6442">
        <v>0</v>
      </c>
      <c r="Q6442">
        <v>0</v>
      </c>
      <c r="R6442" t="e">
        <v>#DIV/0!</v>
      </c>
      <c r="S6442">
        <v>0</v>
      </c>
      <c r="T6442">
        <v>0.23</v>
      </c>
    </row>
    <row r="6443" spans="1:20" x14ac:dyDescent="0.2">
      <c r="A6443" t="s">
        <v>3706</v>
      </c>
      <c r="B6443" t="s">
        <v>3707</v>
      </c>
      <c r="C6443" t="s">
        <v>340</v>
      </c>
      <c r="D6443" t="s">
        <v>1000</v>
      </c>
      <c r="E6443" s="23">
        <v>42856</v>
      </c>
      <c r="F6443">
        <v>4</v>
      </c>
      <c r="G6443">
        <v>4</v>
      </c>
      <c r="H6443">
        <v>1</v>
      </c>
      <c r="I6443">
        <v>28</v>
      </c>
      <c r="J6443">
        <v>40</v>
      </c>
      <c r="K6443">
        <v>0.7</v>
      </c>
      <c r="L6443">
        <v>40</v>
      </c>
      <c r="M6443">
        <v>1</v>
      </c>
      <c r="N6443">
        <v>25</v>
      </c>
      <c r="P6443">
        <v>0</v>
      </c>
      <c r="Q6443">
        <v>0</v>
      </c>
      <c r="R6443" t="e">
        <v>#DIV/0!</v>
      </c>
      <c r="S6443">
        <v>3</v>
      </c>
      <c r="T6443">
        <v>0.2</v>
      </c>
    </row>
    <row r="6444" spans="1:20" x14ac:dyDescent="0.2">
      <c r="A6444" t="s">
        <v>11270</v>
      </c>
      <c r="B6444" t="s">
        <v>11271</v>
      </c>
      <c r="C6444" t="s">
        <v>350</v>
      </c>
      <c r="D6444" t="s">
        <v>1000</v>
      </c>
      <c r="E6444" s="23">
        <v>42856</v>
      </c>
      <c r="F6444">
        <v>1</v>
      </c>
      <c r="G6444">
        <v>1</v>
      </c>
      <c r="H6444">
        <v>1</v>
      </c>
      <c r="I6444">
        <v>2</v>
      </c>
      <c r="J6444">
        <v>3</v>
      </c>
      <c r="K6444">
        <v>0.66666666666666663</v>
      </c>
      <c r="L6444">
        <v>5</v>
      </c>
      <c r="M6444">
        <v>0.6</v>
      </c>
      <c r="N6444">
        <v>2</v>
      </c>
      <c r="P6444">
        <v>0</v>
      </c>
      <c r="Q6444">
        <v>0</v>
      </c>
      <c r="R6444" t="e">
        <v>#DIV/0!</v>
      </c>
      <c r="S6444">
        <v>0</v>
      </c>
      <c r="T6444">
        <v>7.0000000000000007E-2</v>
      </c>
    </row>
    <row r="6445" spans="1:20" x14ac:dyDescent="0.2">
      <c r="A6445" t="s">
        <v>11272</v>
      </c>
      <c r="B6445" t="s">
        <v>11273</v>
      </c>
      <c r="C6445" t="s">
        <v>351</v>
      </c>
      <c r="D6445" t="s">
        <v>1000</v>
      </c>
      <c r="E6445" s="23">
        <v>42856</v>
      </c>
      <c r="F6445">
        <v>9</v>
      </c>
      <c r="G6445">
        <v>5</v>
      </c>
      <c r="H6445">
        <v>1.8</v>
      </c>
      <c r="I6445">
        <v>13</v>
      </c>
      <c r="J6445">
        <v>27</v>
      </c>
      <c r="K6445">
        <v>0.48148148148148145</v>
      </c>
      <c r="L6445">
        <v>25</v>
      </c>
      <c r="M6445">
        <v>1.08</v>
      </c>
      <c r="N6445">
        <v>13</v>
      </c>
      <c r="P6445">
        <v>0</v>
      </c>
      <c r="Q6445">
        <v>2</v>
      </c>
      <c r="R6445">
        <v>0</v>
      </c>
      <c r="S6445">
        <v>0</v>
      </c>
    </row>
    <row r="6446" spans="1:20" x14ac:dyDescent="0.2">
      <c r="A6446" t="s">
        <v>11176</v>
      </c>
      <c r="B6446" t="s">
        <v>11177</v>
      </c>
      <c r="C6446" t="s">
        <v>352</v>
      </c>
      <c r="D6446" t="s">
        <v>1000</v>
      </c>
      <c r="E6446" s="23">
        <v>42856</v>
      </c>
      <c r="F6446">
        <v>1</v>
      </c>
      <c r="G6446">
        <v>1</v>
      </c>
      <c r="H6446">
        <v>1</v>
      </c>
      <c r="I6446">
        <v>3</v>
      </c>
      <c r="J6446">
        <v>3</v>
      </c>
      <c r="K6446">
        <v>1</v>
      </c>
      <c r="L6446">
        <v>2</v>
      </c>
      <c r="M6446">
        <v>1.5</v>
      </c>
      <c r="N6446">
        <v>1</v>
      </c>
      <c r="P6446">
        <v>0</v>
      </c>
      <c r="Q6446">
        <v>0</v>
      </c>
      <c r="R6446" t="e">
        <v>#DIV/0!</v>
      </c>
      <c r="S6446">
        <v>2</v>
      </c>
    </row>
    <row r="6447" spans="1:20" x14ac:dyDescent="0.2">
      <c r="A6447" t="s">
        <v>10177</v>
      </c>
      <c r="B6447" t="s">
        <v>10178</v>
      </c>
      <c r="C6447" t="s">
        <v>353</v>
      </c>
      <c r="D6447" t="s">
        <v>1000</v>
      </c>
      <c r="E6447" s="23">
        <v>42856</v>
      </c>
      <c r="F6447">
        <v>7</v>
      </c>
      <c r="G6447">
        <v>3</v>
      </c>
      <c r="H6447">
        <v>2.3333333333333335</v>
      </c>
      <c r="I6447">
        <v>13</v>
      </c>
      <c r="J6447">
        <v>21</v>
      </c>
      <c r="K6447">
        <v>0.61904761904761907</v>
      </c>
      <c r="L6447">
        <v>15</v>
      </c>
      <c r="M6447">
        <v>1.4</v>
      </c>
      <c r="N6447">
        <v>10</v>
      </c>
      <c r="P6447">
        <v>0</v>
      </c>
      <c r="Q6447">
        <v>0</v>
      </c>
      <c r="R6447" t="e">
        <v>#DIV/0!</v>
      </c>
      <c r="S6447">
        <v>3</v>
      </c>
    </row>
    <row r="6448" spans="1:20" x14ac:dyDescent="0.2">
      <c r="A6448" t="s">
        <v>8590</v>
      </c>
      <c r="B6448" t="s">
        <v>8591</v>
      </c>
      <c r="C6448" t="s">
        <v>354</v>
      </c>
      <c r="D6448" t="s">
        <v>1000</v>
      </c>
      <c r="E6448" s="23">
        <v>42856</v>
      </c>
      <c r="F6448">
        <v>2</v>
      </c>
      <c r="G6448">
        <v>2</v>
      </c>
      <c r="H6448">
        <v>1</v>
      </c>
      <c r="I6448">
        <v>11</v>
      </c>
      <c r="J6448">
        <v>6</v>
      </c>
      <c r="K6448">
        <v>1.8333333333333333</v>
      </c>
      <c r="L6448">
        <v>10</v>
      </c>
      <c r="M6448">
        <v>0.6</v>
      </c>
      <c r="N6448">
        <v>10</v>
      </c>
      <c r="P6448">
        <v>0</v>
      </c>
      <c r="Q6448">
        <v>0</v>
      </c>
      <c r="R6448" t="e">
        <v>#DIV/0!</v>
      </c>
      <c r="S6448">
        <v>1</v>
      </c>
    </row>
    <row r="6449" spans="1:19" x14ac:dyDescent="0.2">
      <c r="A6449" t="s">
        <v>6384</v>
      </c>
      <c r="B6449" t="s">
        <v>6385</v>
      </c>
      <c r="C6449" t="s">
        <v>355</v>
      </c>
      <c r="D6449" t="s">
        <v>1000</v>
      </c>
      <c r="E6449" s="23">
        <v>42856</v>
      </c>
      <c r="F6449">
        <v>5</v>
      </c>
      <c r="G6449">
        <v>6</v>
      </c>
      <c r="H6449">
        <v>0.83333333333333337</v>
      </c>
      <c r="I6449">
        <v>13</v>
      </c>
      <c r="J6449">
        <v>15</v>
      </c>
      <c r="K6449">
        <v>0.8666666666666667</v>
      </c>
      <c r="L6449">
        <v>10</v>
      </c>
      <c r="M6449">
        <v>1.5</v>
      </c>
      <c r="N6449">
        <v>13</v>
      </c>
      <c r="P6449">
        <v>0</v>
      </c>
      <c r="Q6449">
        <v>0</v>
      </c>
      <c r="R6449" t="e">
        <v>#DIV/0!</v>
      </c>
      <c r="S6449">
        <v>0</v>
      </c>
    </row>
    <row r="6450" spans="1:19" x14ac:dyDescent="0.2">
      <c r="A6450" t="s">
        <v>11741</v>
      </c>
      <c r="B6450" t="s">
        <v>11742</v>
      </c>
      <c r="C6450" t="s">
        <v>198</v>
      </c>
      <c r="D6450" t="s">
        <v>1002</v>
      </c>
      <c r="E6450" s="23">
        <v>42856</v>
      </c>
      <c r="F6450">
        <v>1</v>
      </c>
      <c r="G6450">
        <v>1</v>
      </c>
      <c r="H6450">
        <v>1</v>
      </c>
      <c r="I6450">
        <v>2</v>
      </c>
      <c r="J6450">
        <v>3</v>
      </c>
      <c r="K6450">
        <v>0.66666666666666663</v>
      </c>
      <c r="L6450">
        <v>5</v>
      </c>
      <c r="M6450">
        <v>0.6</v>
      </c>
      <c r="N6450">
        <v>2</v>
      </c>
      <c r="P6450">
        <v>0</v>
      </c>
      <c r="Q6450">
        <v>0</v>
      </c>
      <c r="R6450" t="e">
        <v>#DIV/0!</v>
      </c>
      <c r="S6450">
        <v>0</v>
      </c>
    </row>
    <row r="6451" spans="1:19" x14ac:dyDescent="0.2">
      <c r="A6451" t="s">
        <v>11743</v>
      </c>
      <c r="B6451" t="s">
        <v>11744</v>
      </c>
      <c r="C6451" t="s">
        <v>199</v>
      </c>
      <c r="D6451" t="s">
        <v>1002</v>
      </c>
      <c r="E6451" s="23">
        <v>42856</v>
      </c>
      <c r="F6451">
        <v>23</v>
      </c>
      <c r="G6451">
        <v>14</v>
      </c>
      <c r="H6451">
        <v>1.6428571428571428</v>
      </c>
      <c r="I6451">
        <v>153</v>
      </c>
      <c r="J6451">
        <v>195</v>
      </c>
      <c r="K6451">
        <v>0.7846153846153846</v>
      </c>
      <c r="L6451">
        <v>112</v>
      </c>
      <c r="M6451">
        <v>1.7410714285714286</v>
      </c>
      <c r="N6451">
        <v>149</v>
      </c>
      <c r="P6451">
        <v>0</v>
      </c>
      <c r="Q6451">
        <v>2</v>
      </c>
      <c r="R6451">
        <v>0</v>
      </c>
      <c r="S6451">
        <v>4</v>
      </c>
    </row>
    <row r="6452" spans="1:19" x14ac:dyDescent="0.2">
      <c r="A6452" t="s">
        <v>11745</v>
      </c>
      <c r="B6452" t="s">
        <v>11746</v>
      </c>
      <c r="C6452" t="s">
        <v>348</v>
      </c>
      <c r="D6452" t="s">
        <v>1002</v>
      </c>
      <c r="E6452" s="23">
        <v>42856</v>
      </c>
      <c r="F6452">
        <v>12</v>
      </c>
      <c r="G6452">
        <v>10</v>
      </c>
      <c r="H6452">
        <v>1.2</v>
      </c>
      <c r="I6452">
        <v>16</v>
      </c>
      <c r="J6452">
        <v>35</v>
      </c>
      <c r="K6452">
        <v>0.45714285714285713</v>
      </c>
      <c r="L6452">
        <v>50</v>
      </c>
      <c r="M6452">
        <v>0.7</v>
      </c>
      <c r="N6452">
        <v>16</v>
      </c>
      <c r="P6452">
        <v>0</v>
      </c>
      <c r="Q6452">
        <v>5</v>
      </c>
      <c r="R6452">
        <v>0</v>
      </c>
      <c r="S6452">
        <v>0</v>
      </c>
    </row>
    <row r="6453" spans="1:19" x14ac:dyDescent="0.2">
      <c r="A6453" t="s">
        <v>11747</v>
      </c>
      <c r="B6453" t="s">
        <v>11748</v>
      </c>
      <c r="C6453" t="s">
        <v>357</v>
      </c>
      <c r="D6453" t="s">
        <v>1002</v>
      </c>
      <c r="E6453" s="23">
        <v>42856</v>
      </c>
      <c r="F6453">
        <v>1</v>
      </c>
      <c r="G6453">
        <v>1</v>
      </c>
      <c r="H6453">
        <v>1</v>
      </c>
      <c r="I6453">
        <v>3</v>
      </c>
      <c r="J6453">
        <v>3</v>
      </c>
      <c r="K6453">
        <v>1</v>
      </c>
      <c r="L6453">
        <v>2</v>
      </c>
      <c r="M6453">
        <v>1.5</v>
      </c>
      <c r="N6453">
        <v>1</v>
      </c>
      <c r="P6453">
        <v>0</v>
      </c>
      <c r="Q6453">
        <v>0</v>
      </c>
      <c r="R6453" t="e">
        <v>#DIV/0!</v>
      </c>
      <c r="S6453">
        <v>2</v>
      </c>
    </row>
    <row r="6454" spans="1:19" x14ac:dyDescent="0.2">
      <c r="A6454" t="s">
        <v>10943</v>
      </c>
      <c r="B6454" t="s">
        <v>10944</v>
      </c>
      <c r="C6454" t="s">
        <v>227</v>
      </c>
      <c r="D6454" t="s">
        <v>1002</v>
      </c>
      <c r="E6454" s="23">
        <v>42856</v>
      </c>
      <c r="F6454">
        <v>1</v>
      </c>
      <c r="G6454">
        <v>1</v>
      </c>
      <c r="H6454">
        <v>1</v>
      </c>
      <c r="I6454">
        <v>4</v>
      </c>
      <c r="J6454">
        <v>5</v>
      </c>
      <c r="K6454">
        <v>0.8</v>
      </c>
      <c r="L6454">
        <v>5</v>
      </c>
      <c r="M6454">
        <v>1</v>
      </c>
      <c r="N6454">
        <v>3</v>
      </c>
      <c r="P6454">
        <v>0</v>
      </c>
      <c r="Q6454">
        <v>2</v>
      </c>
      <c r="R6454">
        <v>0</v>
      </c>
      <c r="S6454">
        <v>1</v>
      </c>
    </row>
    <row r="6455" spans="1:19" x14ac:dyDescent="0.2">
      <c r="A6455" t="s">
        <v>10768</v>
      </c>
      <c r="B6455" t="s">
        <v>10769</v>
      </c>
      <c r="C6455" t="s">
        <v>203</v>
      </c>
      <c r="D6455" t="s">
        <v>1002</v>
      </c>
      <c r="E6455" s="23">
        <v>42856</v>
      </c>
      <c r="F6455">
        <v>19</v>
      </c>
      <c r="G6455">
        <v>10</v>
      </c>
      <c r="H6455">
        <v>1.9</v>
      </c>
      <c r="I6455">
        <v>36</v>
      </c>
      <c r="J6455">
        <v>85</v>
      </c>
      <c r="K6455">
        <v>0.42352941176470588</v>
      </c>
      <c r="L6455">
        <v>45</v>
      </c>
      <c r="M6455">
        <v>1.8888888888888888</v>
      </c>
      <c r="N6455">
        <v>27</v>
      </c>
      <c r="P6455">
        <v>1</v>
      </c>
      <c r="Q6455">
        <v>3</v>
      </c>
      <c r="R6455">
        <v>0.33333333333333331</v>
      </c>
      <c r="S6455">
        <v>9</v>
      </c>
    </row>
    <row r="6456" spans="1:19" x14ac:dyDescent="0.2">
      <c r="A6456" t="s">
        <v>9921</v>
      </c>
      <c r="B6456" t="s">
        <v>9922</v>
      </c>
      <c r="C6456" t="s">
        <v>223</v>
      </c>
      <c r="D6456" t="s">
        <v>1002</v>
      </c>
      <c r="E6456" s="23">
        <v>42856</v>
      </c>
      <c r="F6456">
        <v>7</v>
      </c>
      <c r="G6456">
        <v>6</v>
      </c>
      <c r="H6456">
        <v>1.1666666666666667</v>
      </c>
      <c r="I6456">
        <v>65</v>
      </c>
      <c r="J6456">
        <v>105</v>
      </c>
      <c r="K6456">
        <v>0.61904761904761907</v>
      </c>
      <c r="L6456">
        <v>90</v>
      </c>
      <c r="M6456">
        <v>1.1666666666666667</v>
      </c>
      <c r="N6456">
        <v>63</v>
      </c>
      <c r="P6456">
        <v>0</v>
      </c>
      <c r="Q6456">
        <v>0</v>
      </c>
      <c r="R6456" t="e">
        <v>#DIV/0!</v>
      </c>
      <c r="S6456">
        <v>3</v>
      </c>
    </row>
    <row r="6457" spans="1:19" x14ac:dyDescent="0.2">
      <c r="A6457" t="s">
        <v>9539</v>
      </c>
      <c r="B6457" t="s">
        <v>9540</v>
      </c>
      <c r="C6457" t="s">
        <v>346</v>
      </c>
      <c r="D6457" t="s">
        <v>1002</v>
      </c>
      <c r="E6457" s="23">
        <v>42856</v>
      </c>
      <c r="F6457">
        <v>0</v>
      </c>
      <c r="G6457">
        <v>0</v>
      </c>
      <c r="H6457" t="e">
        <v>#DIV/0!</v>
      </c>
      <c r="I6457">
        <v>0</v>
      </c>
      <c r="J6457">
        <v>0</v>
      </c>
      <c r="K6457" t="e">
        <v>#DIV/0!</v>
      </c>
      <c r="L6457">
        <v>0</v>
      </c>
      <c r="M6457" t="e">
        <v>#DIV/0!</v>
      </c>
      <c r="N6457">
        <v>0</v>
      </c>
      <c r="P6457">
        <v>0</v>
      </c>
      <c r="Q6457">
        <v>0</v>
      </c>
      <c r="R6457" t="e">
        <v>#DIV/0!</v>
      </c>
      <c r="S6457">
        <v>0</v>
      </c>
    </row>
    <row r="6458" spans="1:19" x14ac:dyDescent="0.2">
      <c r="A6458" t="s">
        <v>9180</v>
      </c>
      <c r="B6458" t="s">
        <v>9181</v>
      </c>
      <c r="C6458" t="s">
        <v>207</v>
      </c>
      <c r="D6458" t="s">
        <v>1002</v>
      </c>
      <c r="E6458" s="23">
        <v>42856</v>
      </c>
      <c r="F6458">
        <v>6</v>
      </c>
      <c r="G6458">
        <v>9</v>
      </c>
      <c r="H6458">
        <v>0.66666666666666663</v>
      </c>
      <c r="I6458">
        <v>89</v>
      </c>
      <c r="J6458">
        <v>38</v>
      </c>
      <c r="K6458">
        <v>2.3421052631578947</v>
      </c>
      <c r="L6458">
        <v>80</v>
      </c>
      <c r="M6458">
        <v>0.47499999999999998</v>
      </c>
      <c r="N6458">
        <v>80</v>
      </c>
      <c r="P6458">
        <v>4</v>
      </c>
      <c r="Q6458">
        <v>5</v>
      </c>
      <c r="R6458">
        <v>0.8</v>
      </c>
      <c r="S6458">
        <v>9</v>
      </c>
    </row>
    <row r="6459" spans="1:19" x14ac:dyDescent="0.2">
      <c r="A6459" t="s">
        <v>8341</v>
      </c>
      <c r="B6459" t="s">
        <v>8342</v>
      </c>
      <c r="C6459" t="s">
        <v>212</v>
      </c>
      <c r="D6459" t="s">
        <v>1002</v>
      </c>
      <c r="E6459" s="23">
        <v>42856</v>
      </c>
      <c r="F6459">
        <v>2</v>
      </c>
      <c r="G6459">
        <v>3</v>
      </c>
      <c r="H6459">
        <v>0.66666666666666663</v>
      </c>
      <c r="I6459">
        <v>15</v>
      </c>
      <c r="J6459">
        <v>18</v>
      </c>
      <c r="K6459">
        <v>0.83333333333333337</v>
      </c>
      <c r="L6459">
        <v>30</v>
      </c>
      <c r="M6459">
        <v>0.6</v>
      </c>
      <c r="N6459">
        <v>12</v>
      </c>
      <c r="P6459">
        <v>3</v>
      </c>
      <c r="Q6459">
        <v>6</v>
      </c>
      <c r="R6459">
        <v>0.5</v>
      </c>
      <c r="S6459">
        <v>3</v>
      </c>
    </row>
    <row r="6460" spans="1:19" x14ac:dyDescent="0.2">
      <c r="A6460" t="s">
        <v>8040</v>
      </c>
      <c r="B6460" t="s">
        <v>8041</v>
      </c>
      <c r="C6460" t="s">
        <v>225</v>
      </c>
      <c r="D6460" t="s">
        <v>1002</v>
      </c>
      <c r="E6460" s="23">
        <v>42856</v>
      </c>
      <c r="F6460">
        <v>5</v>
      </c>
      <c r="G6460">
        <v>7</v>
      </c>
      <c r="H6460">
        <v>0.7142857142857143</v>
      </c>
      <c r="I6460">
        <v>30</v>
      </c>
      <c r="J6460">
        <v>40</v>
      </c>
      <c r="K6460">
        <v>0.75</v>
      </c>
      <c r="L6460">
        <v>105</v>
      </c>
      <c r="M6460">
        <v>0.38095238095238093</v>
      </c>
      <c r="N6460">
        <v>30</v>
      </c>
      <c r="P6460">
        <v>0</v>
      </c>
      <c r="Q6460">
        <v>0</v>
      </c>
      <c r="R6460" t="e">
        <v>#DIV/0!</v>
      </c>
      <c r="S6460">
        <v>0</v>
      </c>
    </row>
    <row r="6461" spans="1:19" x14ac:dyDescent="0.2">
      <c r="A6461" t="s">
        <v>7652</v>
      </c>
      <c r="B6461" t="s">
        <v>7653</v>
      </c>
      <c r="C6461" t="s">
        <v>901</v>
      </c>
      <c r="D6461" t="s">
        <v>1000</v>
      </c>
      <c r="E6461" s="23">
        <v>42856</v>
      </c>
      <c r="F6461">
        <v>6</v>
      </c>
      <c r="G6461">
        <v>5</v>
      </c>
      <c r="H6461">
        <v>1.2</v>
      </c>
      <c r="I6461">
        <v>42</v>
      </c>
      <c r="J6461">
        <v>29</v>
      </c>
      <c r="K6461">
        <v>1.4482758620689655</v>
      </c>
      <c r="L6461">
        <v>34</v>
      </c>
      <c r="M6461">
        <v>0.8529411764705882</v>
      </c>
      <c r="N6461">
        <v>34</v>
      </c>
      <c r="P6461">
        <v>0</v>
      </c>
      <c r="Q6461">
        <v>2</v>
      </c>
      <c r="R6461">
        <v>0</v>
      </c>
      <c r="S6461">
        <v>8</v>
      </c>
    </row>
    <row r="6462" spans="1:19" x14ac:dyDescent="0.2">
      <c r="A6462" t="s">
        <v>7100</v>
      </c>
      <c r="B6462" t="s">
        <v>7101</v>
      </c>
      <c r="C6462" t="s">
        <v>232</v>
      </c>
      <c r="D6462" t="s">
        <v>1002</v>
      </c>
      <c r="E6462" s="23">
        <v>42856</v>
      </c>
      <c r="F6462">
        <v>10</v>
      </c>
      <c r="G6462">
        <v>15</v>
      </c>
      <c r="H6462">
        <v>0.66666666666666663</v>
      </c>
      <c r="I6462">
        <v>128</v>
      </c>
      <c r="J6462">
        <v>108</v>
      </c>
      <c r="K6462">
        <v>1.1851851851851851</v>
      </c>
      <c r="L6462">
        <v>180</v>
      </c>
      <c r="M6462">
        <v>0.6</v>
      </c>
      <c r="N6462">
        <v>126</v>
      </c>
      <c r="P6462">
        <v>2</v>
      </c>
      <c r="Q6462">
        <v>5</v>
      </c>
      <c r="R6462">
        <v>0.4</v>
      </c>
      <c r="S6462">
        <v>2</v>
      </c>
    </row>
    <row r="6463" spans="1:19" x14ac:dyDescent="0.2">
      <c r="A6463" t="s">
        <v>6734</v>
      </c>
      <c r="B6463" t="s">
        <v>6735</v>
      </c>
      <c r="C6463" t="s">
        <v>317</v>
      </c>
      <c r="D6463" t="s">
        <v>1002</v>
      </c>
      <c r="E6463" s="23">
        <v>42856</v>
      </c>
      <c r="F6463">
        <v>15</v>
      </c>
      <c r="G6463">
        <v>12</v>
      </c>
      <c r="H6463">
        <v>1.25</v>
      </c>
      <c r="I6463">
        <v>34</v>
      </c>
      <c r="J6463">
        <v>45</v>
      </c>
      <c r="K6463">
        <v>0.75555555555555554</v>
      </c>
      <c r="L6463">
        <v>26</v>
      </c>
      <c r="M6463">
        <v>1.7307692307692308</v>
      </c>
      <c r="N6463">
        <v>29</v>
      </c>
      <c r="P6463">
        <v>0</v>
      </c>
      <c r="Q6463">
        <v>0</v>
      </c>
      <c r="R6463" t="e">
        <v>#DIV/0!</v>
      </c>
      <c r="S6463">
        <v>5</v>
      </c>
    </row>
    <row r="6464" spans="1:19" x14ac:dyDescent="0.2">
      <c r="A6464" t="s">
        <v>6310</v>
      </c>
      <c r="B6464" t="s">
        <v>6311</v>
      </c>
      <c r="C6464" t="s">
        <v>214</v>
      </c>
      <c r="D6464" t="s">
        <v>1002</v>
      </c>
      <c r="E6464" s="23">
        <v>42856</v>
      </c>
      <c r="F6464">
        <v>19</v>
      </c>
      <c r="G6464">
        <v>13</v>
      </c>
      <c r="H6464">
        <v>1.4615384615384615</v>
      </c>
      <c r="I6464">
        <v>98</v>
      </c>
      <c r="J6464">
        <v>152</v>
      </c>
      <c r="K6464">
        <v>0.64473684210526316</v>
      </c>
      <c r="L6464">
        <v>92</v>
      </c>
      <c r="M6464">
        <v>1.6521739130434783</v>
      </c>
      <c r="N6464">
        <v>76</v>
      </c>
      <c r="P6464">
        <v>12</v>
      </c>
      <c r="Q6464">
        <v>15</v>
      </c>
      <c r="R6464">
        <v>0.8</v>
      </c>
      <c r="S6464">
        <v>22</v>
      </c>
    </row>
    <row r="6465" spans="1:20" x14ac:dyDescent="0.2">
      <c r="A6465" t="s">
        <v>5532</v>
      </c>
      <c r="B6465" t="s">
        <v>5533</v>
      </c>
      <c r="C6465" t="s">
        <v>903</v>
      </c>
      <c r="D6465" t="s">
        <v>1000</v>
      </c>
      <c r="E6465" s="23">
        <v>42856</v>
      </c>
      <c r="F6465">
        <v>11</v>
      </c>
      <c r="G6465">
        <v>11</v>
      </c>
      <c r="H6465">
        <v>1</v>
      </c>
      <c r="I6465">
        <v>43</v>
      </c>
      <c r="J6465">
        <v>55</v>
      </c>
      <c r="K6465">
        <v>0.78181818181818186</v>
      </c>
      <c r="L6465">
        <v>44</v>
      </c>
      <c r="M6465">
        <v>1.25</v>
      </c>
      <c r="N6465">
        <v>39</v>
      </c>
      <c r="P6465">
        <v>3</v>
      </c>
      <c r="Q6465">
        <v>3</v>
      </c>
      <c r="R6465">
        <v>1</v>
      </c>
      <c r="S6465">
        <v>4</v>
      </c>
    </row>
    <row r="6466" spans="1:20" x14ac:dyDescent="0.2">
      <c r="A6466" t="s">
        <v>4917</v>
      </c>
      <c r="B6466" t="s">
        <v>4918</v>
      </c>
      <c r="C6466" t="s">
        <v>230</v>
      </c>
      <c r="D6466" t="s">
        <v>1002</v>
      </c>
      <c r="E6466" s="23">
        <v>42856</v>
      </c>
      <c r="F6466">
        <v>1</v>
      </c>
      <c r="G6466">
        <v>1</v>
      </c>
      <c r="H6466">
        <v>1</v>
      </c>
      <c r="I6466">
        <v>7</v>
      </c>
      <c r="J6466">
        <v>5</v>
      </c>
      <c r="K6466">
        <v>1.4</v>
      </c>
      <c r="L6466">
        <v>10</v>
      </c>
      <c r="M6466">
        <v>0.5</v>
      </c>
      <c r="N6466">
        <v>6</v>
      </c>
      <c r="P6466">
        <v>1</v>
      </c>
      <c r="Q6466">
        <v>1</v>
      </c>
      <c r="R6466">
        <v>1</v>
      </c>
      <c r="S6466">
        <v>1</v>
      </c>
    </row>
    <row r="6467" spans="1:20" x14ac:dyDescent="0.2">
      <c r="A6467" t="s">
        <v>4742</v>
      </c>
      <c r="B6467" t="s">
        <v>4743</v>
      </c>
      <c r="C6467" t="s">
        <v>234</v>
      </c>
      <c r="D6467" t="s">
        <v>1002</v>
      </c>
      <c r="E6467" s="23">
        <v>42856</v>
      </c>
      <c r="F6467">
        <v>3</v>
      </c>
      <c r="G6467">
        <v>6</v>
      </c>
      <c r="H6467">
        <v>0.5</v>
      </c>
      <c r="I6467">
        <v>65</v>
      </c>
      <c r="J6467">
        <v>40</v>
      </c>
      <c r="K6467">
        <v>1.625</v>
      </c>
      <c r="L6467">
        <v>50</v>
      </c>
      <c r="M6467">
        <v>0.8</v>
      </c>
      <c r="N6467">
        <v>61</v>
      </c>
      <c r="P6467">
        <v>0</v>
      </c>
      <c r="Q6467">
        <v>1</v>
      </c>
      <c r="R6467">
        <v>0</v>
      </c>
      <c r="S6467">
        <v>4</v>
      </c>
    </row>
    <row r="6468" spans="1:20" x14ac:dyDescent="0.2">
      <c r="A6468" t="s">
        <v>4392</v>
      </c>
      <c r="B6468" t="s">
        <v>4393</v>
      </c>
      <c r="C6468" t="s">
        <v>217</v>
      </c>
      <c r="D6468" t="s">
        <v>1002</v>
      </c>
      <c r="E6468" s="23">
        <v>42856</v>
      </c>
      <c r="F6468">
        <v>0</v>
      </c>
      <c r="G6468">
        <v>0</v>
      </c>
      <c r="H6468" t="e">
        <v>#DIV/0!</v>
      </c>
      <c r="I6468">
        <v>0</v>
      </c>
      <c r="J6468">
        <v>0</v>
      </c>
      <c r="K6468" t="e">
        <v>#DIV/0!</v>
      </c>
      <c r="L6468">
        <v>0</v>
      </c>
      <c r="M6468" t="e">
        <v>#DIV/0!</v>
      </c>
      <c r="N6468">
        <v>0</v>
      </c>
      <c r="P6468">
        <v>0</v>
      </c>
      <c r="Q6468">
        <v>0</v>
      </c>
      <c r="R6468" t="e">
        <v>#DIV/0!</v>
      </c>
      <c r="S6468">
        <v>0</v>
      </c>
    </row>
    <row r="6469" spans="1:20" x14ac:dyDescent="0.2">
      <c r="A6469" t="s">
        <v>3802</v>
      </c>
      <c r="B6469" t="s">
        <v>3803</v>
      </c>
      <c r="C6469" t="s">
        <v>342</v>
      </c>
      <c r="D6469" t="s">
        <v>1002</v>
      </c>
      <c r="E6469" s="23">
        <v>42856</v>
      </c>
      <c r="F6469">
        <v>4</v>
      </c>
      <c r="G6469">
        <v>4</v>
      </c>
      <c r="H6469">
        <v>1</v>
      </c>
      <c r="I6469">
        <v>28</v>
      </c>
      <c r="J6469">
        <v>40</v>
      </c>
      <c r="K6469">
        <v>0.7</v>
      </c>
      <c r="L6469">
        <v>40</v>
      </c>
      <c r="M6469">
        <v>1</v>
      </c>
      <c r="N6469">
        <v>25</v>
      </c>
      <c r="P6469">
        <v>0</v>
      </c>
      <c r="Q6469">
        <v>0</v>
      </c>
      <c r="R6469" t="e">
        <v>#DIV/0!</v>
      </c>
      <c r="S6469">
        <v>3</v>
      </c>
    </row>
    <row r="6470" spans="1:20" x14ac:dyDescent="0.2">
      <c r="A6470" t="s">
        <v>3610</v>
      </c>
      <c r="B6470" t="s">
        <v>3611</v>
      </c>
      <c r="C6470" t="s">
        <v>220</v>
      </c>
      <c r="D6470" t="s">
        <v>1002</v>
      </c>
      <c r="E6470" s="23">
        <v>42856</v>
      </c>
      <c r="F6470">
        <v>3</v>
      </c>
      <c r="G6470">
        <v>16</v>
      </c>
      <c r="H6470">
        <v>0.1875</v>
      </c>
      <c r="I6470">
        <v>5</v>
      </c>
      <c r="J6470">
        <v>8</v>
      </c>
      <c r="K6470">
        <v>0.625</v>
      </c>
      <c r="L6470">
        <v>48</v>
      </c>
      <c r="M6470">
        <v>0.16666666666666666</v>
      </c>
      <c r="N6470">
        <v>5</v>
      </c>
      <c r="P6470">
        <v>7</v>
      </c>
      <c r="Q6470">
        <v>9</v>
      </c>
      <c r="R6470">
        <v>0.77777777777777779</v>
      </c>
      <c r="S6470">
        <v>0</v>
      </c>
    </row>
    <row r="6471" spans="1:20" x14ac:dyDescent="0.2">
      <c r="A6471" t="s">
        <v>3085</v>
      </c>
      <c r="B6471" t="s">
        <v>3086</v>
      </c>
      <c r="C6471" t="s">
        <v>242</v>
      </c>
      <c r="D6471" t="s">
        <v>1000</v>
      </c>
      <c r="E6471" s="23">
        <v>42856</v>
      </c>
      <c r="F6471">
        <v>5</v>
      </c>
      <c r="G6471">
        <v>7</v>
      </c>
      <c r="H6471">
        <v>0.7142857142857143</v>
      </c>
      <c r="I6471">
        <v>85</v>
      </c>
      <c r="J6471">
        <v>43</v>
      </c>
      <c r="K6471">
        <v>1.9767441860465116</v>
      </c>
      <c r="L6471">
        <v>75</v>
      </c>
      <c r="M6471">
        <v>0.57333333333333336</v>
      </c>
      <c r="N6471">
        <v>72</v>
      </c>
      <c r="P6471">
        <v>4</v>
      </c>
      <c r="Q6471">
        <v>9</v>
      </c>
      <c r="R6471">
        <v>0.44444444444444442</v>
      </c>
      <c r="S6471">
        <v>13</v>
      </c>
    </row>
    <row r="6472" spans="1:20" x14ac:dyDescent="0.2">
      <c r="A6472" t="s">
        <v>2910</v>
      </c>
      <c r="B6472" t="s">
        <v>2911</v>
      </c>
      <c r="C6472" t="s">
        <v>2724</v>
      </c>
      <c r="D6472" t="s">
        <v>1000</v>
      </c>
      <c r="E6472" s="23">
        <v>42856</v>
      </c>
      <c r="F6472">
        <v>6</v>
      </c>
      <c r="G6472">
        <v>6</v>
      </c>
      <c r="H6472">
        <v>1</v>
      </c>
      <c r="I6472">
        <v>29</v>
      </c>
      <c r="J6472">
        <v>30</v>
      </c>
      <c r="K6472">
        <v>0.96666666666666667</v>
      </c>
      <c r="L6472">
        <v>32</v>
      </c>
      <c r="M6472">
        <v>0.9375</v>
      </c>
      <c r="N6472">
        <v>25</v>
      </c>
      <c r="P6472">
        <v>1</v>
      </c>
      <c r="Q6472">
        <v>1</v>
      </c>
      <c r="R6472">
        <v>1</v>
      </c>
      <c r="S6472">
        <v>4</v>
      </c>
    </row>
    <row r="6473" spans="1:20" x14ac:dyDescent="0.2">
      <c r="A6473" t="s">
        <v>2665</v>
      </c>
      <c r="B6473" t="s">
        <v>2666</v>
      </c>
      <c r="C6473" t="s">
        <v>237</v>
      </c>
      <c r="D6473" t="s">
        <v>1000</v>
      </c>
      <c r="E6473" s="23">
        <v>42856</v>
      </c>
      <c r="F6473">
        <v>9</v>
      </c>
      <c r="G6473">
        <v>13</v>
      </c>
      <c r="H6473">
        <v>0.69230769230769229</v>
      </c>
      <c r="I6473">
        <v>56</v>
      </c>
      <c r="J6473">
        <v>63</v>
      </c>
      <c r="K6473">
        <v>0.88888888888888884</v>
      </c>
      <c r="L6473">
        <v>97</v>
      </c>
      <c r="M6473">
        <v>0.64948453608247425</v>
      </c>
      <c r="N6473">
        <v>35</v>
      </c>
      <c r="O6473">
        <v>0.89583333333333337</v>
      </c>
      <c r="P6473">
        <v>14</v>
      </c>
      <c r="Q6473">
        <v>19</v>
      </c>
      <c r="R6473">
        <v>0.73684210526315785</v>
      </c>
      <c r="S6473">
        <v>21</v>
      </c>
    </row>
    <row r="6474" spans="1:20" x14ac:dyDescent="0.2">
      <c r="A6474" t="s">
        <v>2490</v>
      </c>
      <c r="B6474" t="s">
        <v>2491</v>
      </c>
      <c r="C6474" t="s">
        <v>238</v>
      </c>
      <c r="D6474" t="s">
        <v>1000</v>
      </c>
      <c r="E6474" s="23">
        <v>42856</v>
      </c>
      <c r="F6474">
        <v>2</v>
      </c>
      <c r="G6474">
        <v>12</v>
      </c>
      <c r="H6474">
        <v>0.16666666666666666</v>
      </c>
      <c r="I6474">
        <v>3</v>
      </c>
      <c r="J6474">
        <v>6</v>
      </c>
      <c r="K6474">
        <v>0.5</v>
      </c>
      <c r="L6474">
        <v>40</v>
      </c>
      <c r="M6474">
        <v>0.15</v>
      </c>
      <c r="N6474">
        <v>3</v>
      </c>
      <c r="O6474">
        <v>0.82</v>
      </c>
      <c r="P6474">
        <v>3</v>
      </c>
      <c r="Q6474">
        <v>5</v>
      </c>
      <c r="R6474">
        <v>0.6</v>
      </c>
      <c r="S6474">
        <v>0</v>
      </c>
    </row>
    <row r="6475" spans="1:20" x14ac:dyDescent="0.2">
      <c r="A6475" t="s">
        <v>2317</v>
      </c>
      <c r="B6475" t="s">
        <v>2318</v>
      </c>
      <c r="C6475" t="s">
        <v>239</v>
      </c>
      <c r="D6475" t="s">
        <v>1000</v>
      </c>
      <c r="E6475" s="23">
        <v>42856</v>
      </c>
      <c r="F6475">
        <v>1</v>
      </c>
      <c r="G6475">
        <v>4</v>
      </c>
      <c r="H6475">
        <v>0.25</v>
      </c>
      <c r="I6475">
        <v>2</v>
      </c>
      <c r="J6475">
        <v>2</v>
      </c>
      <c r="K6475">
        <v>1</v>
      </c>
      <c r="L6475">
        <v>8</v>
      </c>
      <c r="M6475">
        <v>0.25</v>
      </c>
      <c r="N6475">
        <v>2</v>
      </c>
      <c r="O6475">
        <v>0.78</v>
      </c>
      <c r="P6475">
        <v>4</v>
      </c>
      <c r="Q6475">
        <v>4</v>
      </c>
      <c r="R6475">
        <v>1</v>
      </c>
      <c r="S6475">
        <v>0</v>
      </c>
    </row>
    <row r="6476" spans="1:20" x14ac:dyDescent="0.2">
      <c r="A6476" t="s">
        <v>2142</v>
      </c>
      <c r="B6476" t="s">
        <v>2143</v>
      </c>
      <c r="C6476" t="s">
        <v>1988</v>
      </c>
      <c r="D6476" t="s">
        <v>1000</v>
      </c>
      <c r="E6476" s="23">
        <v>42856</v>
      </c>
      <c r="F6476">
        <v>11</v>
      </c>
      <c r="G6476">
        <v>10</v>
      </c>
      <c r="H6476">
        <v>1.1000000000000001</v>
      </c>
      <c r="I6476">
        <v>56</v>
      </c>
      <c r="J6476">
        <v>54</v>
      </c>
      <c r="K6476">
        <v>1.037037037037037</v>
      </c>
      <c r="L6476">
        <v>46</v>
      </c>
      <c r="M6476">
        <v>1.173913043478261</v>
      </c>
      <c r="N6476">
        <v>48</v>
      </c>
      <c r="P6476">
        <v>2</v>
      </c>
      <c r="Q6476">
        <v>4</v>
      </c>
      <c r="R6476">
        <v>0.5</v>
      </c>
      <c r="S6476">
        <v>8</v>
      </c>
    </row>
    <row r="6477" spans="1:20" x14ac:dyDescent="0.2">
      <c r="A6477" t="s">
        <v>1894</v>
      </c>
      <c r="B6477" t="s">
        <v>1895</v>
      </c>
      <c r="C6477" t="s">
        <v>240</v>
      </c>
      <c r="D6477" t="s">
        <v>1000</v>
      </c>
      <c r="E6477" s="23">
        <v>42856</v>
      </c>
      <c r="F6477">
        <v>29</v>
      </c>
      <c r="G6477">
        <v>17</v>
      </c>
      <c r="H6477">
        <v>1.7058823529411764</v>
      </c>
      <c r="I6477">
        <v>53</v>
      </c>
      <c r="J6477">
        <v>125</v>
      </c>
      <c r="K6477">
        <v>0.42399999999999999</v>
      </c>
      <c r="L6477">
        <v>48</v>
      </c>
      <c r="M6477">
        <v>2.6041666666666665</v>
      </c>
      <c r="N6477">
        <v>44</v>
      </c>
      <c r="P6477">
        <v>0</v>
      </c>
      <c r="Q6477">
        <v>2</v>
      </c>
      <c r="R6477">
        <v>0</v>
      </c>
      <c r="S6477">
        <v>9</v>
      </c>
    </row>
    <row r="6478" spans="1:20" x14ac:dyDescent="0.2">
      <c r="A6478" t="s">
        <v>1719</v>
      </c>
      <c r="B6478" t="s">
        <v>1720</v>
      </c>
      <c r="C6478" t="s">
        <v>241</v>
      </c>
      <c r="D6478" t="s">
        <v>1000</v>
      </c>
      <c r="E6478" s="23">
        <v>42856</v>
      </c>
      <c r="F6478">
        <v>61</v>
      </c>
      <c r="G6478">
        <v>58</v>
      </c>
      <c r="H6478">
        <v>1.0517241379310345</v>
      </c>
      <c r="I6478">
        <v>524</v>
      </c>
      <c r="J6478">
        <v>611</v>
      </c>
      <c r="K6478">
        <v>0.85761047463175122</v>
      </c>
      <c r="L6478">
        <v>635</v>
      </c>
      <c r="M6478">
        <v>0.96220472440944882</v>
      </c>
      <c r="N6478">
        <v>506</v>
      </c>
      <c r="P6478">
        <v>5</v>
      </c>
      <c r="Q6478">
        <v>13</v>
      </c>
      <c r="R6478">
        <v>0.38461538461538464</v>
      </c>
      <c r="S6478">
        <v>19</v>
      </c>
    </row>
    <row r="6479" spans="1:20" x14ac:dyDescent="0.2">
      <c r="A6479" t="s">
        <v>1544</v>
      </c>
      <c r="B6479" t="s">
        <v>1545</v>
      </c>
      <c r="C6479" t="s">
        <v>318</v>
      </c>
      <c r="D6479" t="s">
        <v>1000</v>
      </c>
      <c r="E6479" s="23">
        <v>42856</v>
      </c>
      <c r="F6479">
        <v>25</v>
      </c>
      <c r="G6479">
        <v>18</v>
      </c>
      <c r="H6479">
        <v>1.3888888888888888</v>
      </c>
      <c r="I6479">
        <v>55</v>
      </c>
      <c r="J6479">
        <v>75</v>
      </c>
      <c r="K6479">
        <v>0.73333333333333328</v>
      </c>
      <c r="L6479">
        <v>67</v>
      </c>
      <c r="M6479">
        <v>1.1194029850746268</v>
      </c>
      <c r="N6479">
        <v>49</v>
      </c>
      <c r="P6479">
        <v>0</v>
      </c>
      <c r="Q6479">
        <v>2</v>
      </c>
      <c r="R6479">
        <v>0</v>
      </c>
      <c r="S6479">
        <v>6</v>
      </c>
      <c r="T6479">
        <v>0.97500000000000009</v>
      </c>
    </row>
    <row r="6480" spans="1:20" x14ac:dyDescent="0.2">
      <c r="A6480" t="s">
        <v>12635</v>
      </c>
      <c r="B6480" t="s">
        <v>1447</v>
      </c>
      <c r="C6480" t="s">
        <v>896</v>
      </c>
      <c r="D6480" t="s">
        <v>1000</v>
      </c>
      <c r="E6480" s="23">
        <v>42856</v>
      </c>
      <c r="F6480">
        <v>149</v>
      </c>
      <c r="G6480">
        <v>145</v>
      </c>
      <c r="H6480">
        <v>1.0275862068965518</v>
      </c>
      <c r="I6480">
        <v>863</v>
      </c>
      <c r="J6480">
        <v>1009</v>
      </c>
      <c r="K6480">
        <v>0.85530227948463822</v>
      </c>
      <c r="L6480">
        <v>1048</v>
      </c>
      <c r="M6480">
        <v>0.96278625954198471</v>
      </c>
      <c r="N6480">
        <v>784</v>
      </c>
      <c r="P6480">
        <v>33</v>
      </c>
      <c r="Q6480">
        <v>59</v>
      </c>
      <c r="R6480">
        <v>0.55932203389830504</v>
      </c>
      <c r="S6480">
        <v>80</v>
      </c>
      <c r="T6480">
        <v>1</v>
      </c>
    </row>
    <row r="6481" spans="1:20" x14ac:dyDescent="0.2">
      <c r="A6481" t="s">
        <v>1122</v>
      </c>
      <c r="B6481" t="s">
        <v>1209</v>
      </c>
      <c r="C6481" t="s">
        <v>235</v>
      </c>
      <c r="D6481" t="s">
        <v>1002</v>
      </c>
      <c r="E6481" s="23">
        <v>42856</v>
      </c>
      <c r="F6481">
        <v>149</v>
      </c>
      <c r="G6481">
        <v>145</v>
      </c>
      <c r="H6481">
        <v>1.0275862068965518</v>
      </c>
      <c r="I6481">
        <v>863</v>
      </c>
      <c r="J6481">
        <v>1009</v>
      </c>
      <c r="K6481">
        <v>0.85530227948463822</v>
      </c>
      <c r="L6481">
        <v>1048</v>
      </c>
      <c r="M6481">
        <v>0.96278625954198471</v>
      </c>
      <c r="N6481">
        <v>784</v>
      </c>
      <c r="P6481">
        <v>33</v>
      </c>
      <c r="Q6481">
        <v>59</v>
      </c>
      <c r="R6481">
        <v>0.55932203389830504</v>
      </c>
      <c r="S6481">
        <v>80</v>
      </c>
      <c r="T6481">
        <v>0.97500000000000009</v>
      </c>
    </row>
    <row r="6482" spans="1:20" x14ac:dyDescent="0.2">
      <c r="A6482" t="s">
        <v>12094</v>
      </c>
      <c r="B6482" t="s">
        <v>12095</v>
      </c>
      <c r="C6482" t="s">
        <v>1051</v>
      </c>
      <c r="D6482" t="s">
        <v>1000</v>
      </c>
      <c r="E6482" s="23">
        <v>42856</v>
      </c>
      <c r="F6482">
        <v>0</v>
      </c>
      <c r="G6482">
        <v>0</v>
      </c>
      <c r="H6482" t="e">
        <v>#DIV/0!</v>
      </c>
      <c r="I6482">
        <v>0</v>
      </c>
      <c r="J6482">
        <v>0</v>
      </c>
      <c r="K6482" t="e">
        <v>#DIV/0!</v>
      </c>
      <c r="L6482">
        <v>0</v>
      </c>
      <c r="M6482" t="e">
        <v>#DIV/0!</v>
      </c>
      <c r="N6482">
        <v>0</v>
      </c>
      <c r="P6482">
        <v>0</v>
      </c>
      <c r="Q6482">
        <v>0</v>
      </c>
      <c r="R6482" t="e">
        <v>#DIV/0!</v>
      </c>
      <c r="S6482">
        <v>0</v>
      </c>
      <c r="T6482">
        <v>1</v>
      </c>
    </row>
    <row r="6483" spans="1:20" x14ac:dyDescent="0.2">
      <c r="A6483" t="s">
        <v>13283</v>
      </c>
      <c r="B6483" t="s">
        <v>13284</v>
      </c>
      <c r="C6483" t="s">
        <v>350</v>
      </c>
      <c r="D6483" t="s">
        <v>1002</v>
      </c>
      <c r="E6483" s="23">
        <v>42856</v>
      </c>
      <c r="F6483">
        <v>1</v>
      </c>
      <c r="G6483">
        <v>1</v>
      </c>
      <c r="H6483">
        <v>1</v>
      </c>
      <c r="I6483">
        <v>2</v>
      </c>
      <c r="J6483">
        <v>3</v>
      </c>
      <c r="K6483">
        <v>0.66666666666666663</v>
      </c>
      <c r="L6483">
        <v>5</v>
      </c>
      <c r="M6483">
        <v>0.6</v>
      </c>
      <c r="N6483">
        <v>2</v>
      </c>
      <c r="P6483">
        <v>0</v>
      </c>
      <c r="Q6483">
        <v>0</v>
      </c>
      <c r="R6483" t="e">
        <v>#DIV/0!</v>
      </c>
      <c r="S6483">
        <v>0</v>
      </c>
      <c r="T6483">
        <v>1.05</v>
      </c>
    </row>
    <row r="6484" spans="1:20" x14ac:dyDescent="0.2">
      <c r="A6484" t="s">
        <v>13460</v>
      </c>
      <c r="B6484" t="s">
        <v>13461</v>
      </c>
      <c r="C6484" t="s">
        <v>242</v>
      </c>
      <c r="D6484" t="s">
        <v>1002</v>
      </c>
      <c r="E6484" s="23">
        <v>42856</v>
      </c>
      <c r="F6484">
        <v>5</v>
      </c>
      <c r="G6484">
        <v>7</v>
      </c>
      <c r="H6484">
        <v>0.7142857142857143</v>
      </c>
      <c r="I6484">
        <v>85</v>
      </c>
      <c r="J6484">
        <v>43</v>
      </c>
      <c r="K6484">
        <v>1.9767441860465116</v>
      </c>
      <c r="L6484">
        <v>75</v>
      </c>
      <c r="M6484">
        <v>0.57333333333333336</v>
      </c>
      <c r="N6484">
        <v>72</v>
      </c>
      <c r="P6484">
        <v>4</v>
      </c>
      <c r="Q6484">
        <v>9</v>
      </c>
      <c r="R6484">
        <v>0.44444444444444442</v>
      </c>
      <c r="S6484">
        <v>13</v>
      </c>
      <c r="T6484">
        <v>1.0249999999999999</v>
      </c>
    </row>
    <row r="6485" spans="1:20" x14ac:dyDescent="0.2">
      <c r="A6485" t="s">
        <v>13637</v>
      </c>
      <c r="B6485" t="s">
        <v>13638</v>
      </c>
      <c r="C6485" t="s">
        <v>237</v>
      </c>
      <c r="D6485" t="s">
        <v>1002</v>
      </c>
      <c r="E6485" s="23">
        <v>42856</v>
      </c>
      <c r="F6485">
        <v>9</v>
      </c>
      <c r="G6485">
        <v>13</v>
      </c>
      <c r="H6485">
        <v>0.69230769230769229</v>
      </c>
      <c r="I6485">
        <v>56</v>
      </c>
      <c r="J6485">
        <v>63</v>
      </c>
      <c r="K6485">
        <v>0.88888888888888884</v>
      </c>
      <c r="L6485">
        <v>97</v>
      </c>
      <c r="M6485">
        <v>0.64948453608247425</v>
      </c>
      <c r="N6485">
        <v>35</v>
      </c>
      <c r="O6485">
        <v>0.89583333333333337</v>
      </c>
      <c r="P6485">
        <v>14</v>
      </c>
      <c r="Q6485">
        <v>19</v>
      </c>
      <c r="R6485">
        <v>0.73684210526315785</v>
      </c>
      <c r="S6485">
        <v>21</v>
      </c>
      <c r="T6485">
        <v>1.25</v>
      </c>
    </row>
    <row r="6486" spans="1:20" x14ac:dyDescent="0.2">
      <c r="A6486" t="s">
        <v>13812</v>
      </c>
      <c r="B6486" t="s">
        <v>13813</v>
      </c>
      <c r="C6486" t="s">
        <v>238</v>
      </c>
      <c r="D6486" t="s">
        <v>1002</v>
      </c>
      <c r="E6486" s="23">
        <v>42856</v>
      </c>
      <c r="F6486">
        <v>2</v>
      </c>
      <c r="G6486">
        <v>12</v>
      </c>
      <c r="H6486">
        <v>0.16666666666666666</v>
      </c>
      <c r="I6486">
        <v>3</v>
      </c>
      <c r="J6486">
        <v>6</v>
      </c>
      <c r="K6486">
        <v>0.5</v>
      </c>
      <c r="L6486">
        <v>40</v>
      </c>
      <c r="M6486">
        <v>0.15</v>
      </c>
      <c r="N6486">
        <v>3</v>
      </c>
      <c r="O6486">
        <v>0.82</v>
      </c>
      <c r="P6486">
        <v>3</v>
      </c>
      <c r="Q6486">
        <v>5</v>
      </c>
      <c r="R6486">
        <v>0.6</v>
      </c>
      <c r="S6486">
        <v>0</v>
      </c>
      <c r="T6486">
        <v>1.125</v>
      </c>
    </row>
    <row r="6487" spans="1:20" x14ac:dyDescent="0.2">
      <c r="A6487" t="s">
        <v>13989</v>
      </c>
      <c r="B6487" t="s">
        <v>13990</v>
      </c>
      <c r="C6487" t="s">
        <v>239</v>
      </c>
      <c r="D6487" t="s">
        <v>1002</v>
      </c>
      <c r="E6487" s="23">
        <v>42856</v>
      </c>
      <c r="F6487">
        <v>1</v>
      </c>
      <c r="G6487">
        <v>4</v>
      </c>
      <c r="H6487">
        <v>0.25</v>
      </c>
      <c r="I6487">
        <v>2</v>
      </c>
      <c r="J6487">
        <v>2</v>
      </c>
      <c r="K6487">
        <v>1</v>
      </c>
      <c r="L6487">
        <v>8</v>
      </c>
      <c r="M6487">
        <v>0.25</v>
      </c>
      <c r="N6487">
        <v>2</v>
      </c>
      <c r="O6487">
        <v>0.78</v>
      </c>
      <c r="P6487">
        <v>4</v>
      </c>
      <c r="Q6487">
        <v>4</v>
      </c>
      <c r="R6487">
        <v>1</v>
      </c>
      <c r="S6487">
        <v>0</v>
      </c>
      <c r="T6487">
        <v>1.125</v>
      </c>
    </row>
    <row r="6488" spans="1:20" x14ac:dyDescent="0.2">
      <c r="A6488" t="s">
        <v>14176</v>
      </c>
      <c r="B6488" t="s">
        <v>14177</v>
      </c>
      <c r="C6488" t="s">
        <v>240</v>
      </c>
      <c r="D6488" t="s">
        <v>1002</v>
      </c>
      <c r="E6488" s="23">
        <v>42856</v>
      </c>
      <c r="F6488">
        <v>29</v>
      </c>
      <c r="G6488">
        <v>17</v>
      </c>
      <c r="H6488">
        <v>1.7058823529411764</v>
      </c>
      <c r="I6488">
        <v>53</v>
      </c>
      <c r="J6488">
        <v>125</v>
      </c>
      <c r="K6488">
        <v>0.42399999999999999</v>
      </c>
      <c r="L6488">
        <v>48</v>
      </c>
      <c r="M6488">
        <v>2.6041666666666665</v>
      </c>
      <c r="N6488">
        <v>44</v>
      </c>
      <c r="P6488">
        <v>0</v>
      </c>
      <c r="Q6488">
        <v>2</v>
      </c>
      <c r="R6488">
        <v>0</v>
      </c>
      <c r="S6488">
        <v>9</v>
      </c>
      <c r="T6488">
        <v>0.89999999999999991</v>
      </c>
    </row>
    <row r="6489" spans="1:20" x14ac:dyDescent="0.2">
      <c r="A6489" t="s">
        <v>14353</v>
      </c>
      <c r="B6489" t="s">
        <v>14354</v>
      </c>
      <c r="C6489" t="s">
        <v>241</v>
      </c>
      <c r="D6489" t="s">
        <v>1002</v>
      </c>
      <c r="E6489" s="23">
        <v>42856</v>
      </c>
      <c r="F6489">
        <v>61</v>
      </c>
      <c r="G6489">
        <v>58</v>
      </c>
      <c r="H6489">
        <v>1.0517241379310345</v>
      </c>
      <c r="I6489">
        <v>524</v>
      </c>
      <c r="J6489">
        <v>611</v>
      </c>
      <c r="K6489">
        <v>0.85761047463175122</v>
      </c>
      <c r="L6489">
        <v>635</v>
      </c>
      <c r="M6489">
        <v>0.96220472440944882</v>
      </c>
      <c r="N6489">
        <v>506</v>
      </c>
      <c r="P6489">
        <v>5</v>
      </c>
      <c r="Q6489">
        <v>13</v>
      </c>
      <c r="R6489">
        <v>0.38461538461538464</v>
      </c>
      <c r="S6489">
        <v>19</v>
      </c>
      <c r="T6489">
        <v>0.875</v>
      </c>
    </row>
    <row r="6490" spans="1:20" x14ac:dyDescent="0.2">
      <c r="A6490" t="s">
        <v>14465</v>
      </c>
      <c r="B6490" t="s">
        <v>14466</v>
      </c>
      <c r="C6490" t="s">
        <v>318</v>
      </c>
      <c r="D6490" t="s">
        <v>1002</v>
      </c>
      <c r="E6490" s="23">
        <v>42856</v>
      </c>
      <c r="F6490">
        <v>25</v>
      </c>
      <c r="G6490">
        <v>18</v>
      </c>
      <c r="H6490">
        <v>1.3888888888888888</v>
      </c>
      <c r="I6490">
        <v>55</v>
      </c>
      <c r="J6490">
        <v>75</v>
      </c>
      <c r="K6490">
        <v>0.73333333333333328</v>
      </c>
      <c r="L6490">
        <v>67</v>
      </c>
      <c r="M6490">
        <v>1.1194029850746268</v>
      </c>
      <c r="N6490">
        <v>49</v>
      </c>
      <c r="P6490">
        <v>0</v>
      </c>
      <c r="Q6490">
        <v>2</v>
      </c>
      <c r="R6490">
        <v>0</v>
      </c>
      <c r="S6490">
        <v>6</v>
      </c>
      <c r="T6490">
        <v>0.97500000000000009</v>
      </c>
    </row>
    <row r="6491" spans="1:20" x14ac:dyDescent="0.2">
      <c r="A6491" t="s">
        <v>14682</v>
      </c>
      <c r="B6491" t="s">
        <v>14683</v>
      </c>
      <c r="C6491" t="s">
        <v>199</v>
      </c>
      <c r="D6491" t="s">
        <v>1000</v>
      </c>
      <c r="E6491" s="23">
        <v>42856</v>
      </c>
      <c r="F6491">
        <v>23</v>
      </c>
      <c r="G6491">
        <v>14</v>
      </c>
      <c r="H6491">
        <v>1.6428571428571428</v>
      </c>
      <c r="I6491">
        <v>153</v>
      </c>
      <c r="J6491">
        <v>195</v>
      </c>
      <c r="K6491">
        <v>0.7846153846153846</v>
      </c>
      <c r="L6491">
        <v>112</v>
      </c>
      <c r="M6491">
        <v>1.7410714285714286</v>
      </c>
      <c r="N6491">
        <v>149</v>
      </c>
      <c r="P6491">
        <v>0</v>
      </c>
      <c r="Q6491">
        <v>2</v>
      </c>
      <c r="R6491">
        <v>0</v>
      </c>
      <c r="S6491">
        <v>4</v>
      </c>
      <c r="T6491">
        <v>0.85</v>
      </c>
    </row>
    <row r="6492" spans="1:20" x14ac:dyDescent="0.2">
      <c r="A6492" t="s">
        <v>14948</v>
      </c>
      <c r="B6492" t="s">
        <v>14949</v>
      </c>
      <c r="C6492" t="s">
        <v>200</v>
      </c>
      <c r="D6492" t="s">
        <v>1002</v>
      </c>
      <c r="E6492" s="23">
        <v>42856</v>
      </c>
      <c r="F6492">
        <v>7</v>
      </c>
      <c r="G6492">
        <v>5</v>
      </c>
      <c r="H6492">
        <v>1.4</v>
      </c>
      <c r="I6492">
        <v>10</v>
      </c>
      <c r="J6492">
        <v>35</v>
      </c>
      <c r="K6492">
        <v>0.2857142857142857</v>
      </c>
      <c r="L6492">
        <v>12</v>
      </c>
      <c r="M6492">
        <v>2.9166666666666665</v>
      </c>
      <c r="N6492">
        <v>8</v>
      </c>
      <c r="P6492">
        <v>0</v>
      </c>
      <c r="Q6492">
        <v>2</v>
      </c>
      <c r="R6492">
        <v>0</v>
      </c>
      <c r="S6492">
        <v>2</v>
      </c>
      <c r="T6492">
        <v>0.97500000000000009</v>
      </c>
    </row>
    <row r="6493" spans="1:20" x14ac:dyDescent="0.2">
      <c r="A6493" t="s">
        <v>15125</v>
      </c>
      <c r="B6493" t="s">
        <v>15126</v>
      </c>
      <c r="C6493" t="s">
        <v>202</v>
      </c>
      <c r="D6493" t="s">
        <v>1002</v>
      </c>
      <c r="E6493" s="23">
        <v>42856</v>
      </c>
      <c r="F6493">
        <v>16</v>
      </c>
      <c r="G6493">
        <v>9</v>
      </c>
      <c r="H6493">
        <v>1.7777777777777777</v>
      </c>
      <c r="I6493">
        <v>143</v>
      </c>
      <c r="J6493">
        <v>160</v>
      </c>
      <c r="K6493">
        <v>0.89375000000000004</v>
      </c>
      <c r="L6493">
        <v>100</v>
      </c>
      <c r="M6493">
        <v>1.6</v>
      </c>
      <c r="N6493">
        <v>141</v>
      </c>
      <c r="P6493">
        <v>0</v>
      </c>
      <c r="Q6493">
        <v>0</v>
      </c>
      <c r="R6493" t="e">
        <v>#DIV/0!</v>
      </c>
      <c r="S6493">
        <v>2</v>
      </c>
      <c r="T6493">
        <v>1.1000000000000001</v>
      </c>
    </row>
    <row r="6494" spans="1:20" x14ac:dyDescent="0.2">
      <c r="A6494" t="s">
        <v>15207</v>
      </c>
      <c r="B6494" t="s">
        <v>15208</v>
      </c>
      <c r="C6494" t="s">
        <v>348</v>
      </c>
      <c r="D6494" t="s">
        <v>1000</v>
      </c>
      <c r="E6494" s="23">
        <v>42856</v>
      </c>
      <c r="F6494">
        <v>12</v>
      </c>
      <c r="G6494">
        <v>10</v>
      </c>
      <c r="H6494">
        <v>1.2</v>
      </c>
      <c r="I6494">
        <v>16</v>
      </c>
      <c r="J6494">
        <v>35</v>
      </c>
      <c r="K6494">
        <v>0.45714285714285713</v>
      </c>
      <c r="L6494">
        <v>50</v>
      </c>
      <c r="M6494">
        <v>0.7</v>
      </c>
      <c r="N6494">
        <v>16</v>
      </c>
      <c r="P6494">
        <v>0</v>
      </c>
      <c r="Q6494">
        <v>5</v>
      </c>
      <c r="R6494">
        <v>0</v>
      </c>
      <c r="S6494">
        <v>0</v>
      </c>
      <c r="T6494">
        <v>1.0249999999999999</v>
      </c>
    </row>
    <row r="6495" spans="1:20" x14ac:dyDescent="0.2">
      <c r="A6495" t="s">
        <v>15291</v>
      </c>
      <c r="B6495" t="s">
        <v>15292</v>
      </c>
      <c r="C6495" t="s">
        <v>347</v>
      </c>
      <c r="D6495" t="s">
        <v>1002</v>
      </c>
      <c r="E6495" s="23">
        <v>42856</v>
      </c>
      <c r="F6495">
        <v>3</v>
      </c>
      <c r="G6495">
        <v>5</v>
      </c>
      <c r="H6495">
        <v>0.6</v>
      </c>
      <c r="I6495">
        <v>3</v>
      </c>
      <c r="J6495">
        <v>8</v>
      </c>
      <c r="K6495">
        <v>0.375</v>
      </c>
      <c r="L6495">
        <v>25</v>
      </c>
      <c r="M6495">
        <v>0.32</v>
      </c>
      <c r="N6495">
        <v>3</v>
      </c>
      <c r="P6495">
        <v>0</v>
      </c>
      <c r="Q6495">
        <v>3</v>
      </c>
      <c r="R6495">
        <v>0</v>
      </c>
      <c r="S6495">
        <v>0</v>
      </c>
      <c r="T6495">
        <v>1.075</v>
      </c>
    </row>
    <row r="6496" spans="1:20" x14ac:dyDescent="0.2">
      <c r="A6496" t="s">
        <v>15367</v>
      </c>
      <c r="B6496" t="s">
        <v>15368</v>
      </c>
      <c r="C6496" t="s">
        <v>351</v>
      </c>
      <c r="D6496" t="s">
        <v>1002</v>
      </c>
      <c r="E6496" s="23">
        <v>42856</v>
      </c>
      <c r="F6496">
        <v>9</v>
      </c>
      <c r="G6496">
        <v>5</v>
      </c>
      <c r="H6496">
        <v>1.8</v>
      </c>
      <c r="I6496">
        <v>13</v>
      </c>
      <c r="J6496">
        <v>27</v>
      </c>
      <c r="K6496">
        <v>0.48148148148148145</v>
      </c>
      <c r="L6496">
        <v>25</v>
      </c>
      <c r="M6496">
        <v>1.08</v>
      </c>
      <c r="N6496">
        <v>13</v>
      </c>
      <c r="P6496">
        <v>0</v>
      </c>
      <c r="Q6496">
        <v>2</v>
      </c>
      <c r="R6496">
        <v>0</v>
      </c>
      <c r="S6496">
        <v>0</v>
      </c>
      <c r="T6496">
        <v>1</v>
      </c>
    </row>
    <row r="6497" spans="1:20" x14ac:dyDescent="0.2">
      <c r="A6497" t="s">
        <v>15491</v>
      </c>
      <c r="B6497" t="s">
        <v>15492</v>
      </c>
      <c r="C6497" t="s">
        <v>352</v>
      </c>
      <c r="D6497" t="s">
        <v>1002</v>
      </c>
      <c r="E6497" s="23">
        <v>42856</v>
      </c>
      <c r="F6497">
        <v>1</v>
      </c>
      <c r="G6497">
        <v>1</v>
      </c>
      <c r="H6497">
        <v>1</v>
      </c>
      <c r="I6497">
        <v>3</v>
      </c>
      <c r="J6497">
        <v>3</v>
      </c>
      <c r="K6497">
        <v>1</v>
      </c>
      <c r="L6497">
        <v>2</v>
      </c>
      <c r="M6497">
        <v>1.5</v>
      </c>
      <c r="N6497">
        <v>1</v>
      </c>
      <c r="P6497">
        <v>0</v>
      </c>
      <c r="Q6497">
        <v>0</v>
      </c>
      <c r="R6497" t="e">
        <v>#DIV/0!</v>
      </c>
      <c r="S6497">
        <v>2</v>
      </c>
      <c r="T6497">
        <v>1.1000000000000001</v>
      </c>
    </row>
    <row r="6498" spans="1:20" x14ac:dyDescent="0.2">
      <c r="A6498" t="s">
        <v>15652</v>
      </c>
      <c r="B6498" t="s">
        <v>15653</v>
      </c>
      <c r="C6498" t="s">
        <v>228</v>
      </c>
      <c r="D6498" t="s">
        <v>1002</v>
      </c>
      <c r="E6498" s="23">
        <v>42856</v>
      </c>
      <c r="F6498">
        <v>1</v>
      </c>
      <c r="G6498">
        <v>1</v>
      </c>
      <c r="H6498">
        <v>1</v>
      </c>
      <c r="I6498">
        <v>4</v>
      </c>
      <c r="J6498">
        <v>5</v>
      </c>
      <c r="K6498">
        <v>0.8</v>
      </c>
      <c r="L6498">
        <v>5</v>
      </c>
      <c r="M6498">
        <v>1</v>
      </c>
      <c r="N6498">
        <v>3</v>
      </c>
      <c r="P6498">
        <v>0</v>
      </c>
      <c r="Q6498">
        <v>2</v>
      </c>
      <c r="R6498">
        <v>0</v>
      </c>
      <c r="S6498">
        <v>1</v>
      </c>
      <c r="T6498">
        <v>1.1499999999999999</v>
      </c>
    </row>
    <row r="6499" spans="1:20" x14ac:dyDescent="0.2">
      <c r="A6499" t="s">
        <v>15829</v>
      </c>
      <c r="B6499" t="s">
        <v>15830</v>
      </c>
      <c r="C6499" t="s">
        <v>227</v>
      </c>
      <c r="D6499" t="s">
        <v>1000</v>
      </c>
      <c r="E6499" s="23">
        <v>42856</v>
      </c>
      <c r="F6499">
        <v>1</v>
      </c>
      <c r="G6499">
        <v>1</v>
      </c>
      <c r="H6499">
        <v>1</v>
      </c>
      <c r="I6499">
        <v>4</v>
      </c>
      <c r="J6499">
        <v>5</v>
      </c>
      <c r="K6499">
        <v>0.8</v>
      </c>
      <c r="L6499">
        <v>5</v>
      </c>
      <c r="M6499">
        <v>1</v>
      </c>
      <c r="N6499">
        <v>3</v>
      </c>
      <c r="P6499">
        <v>0</v>
      </c>
      <c r="Q6499">
        <v>2</v>
      </c>
      <c r="R6499">
        <v>0</v>
      </c>
      <c r="S6499">
        <v>1</v>
      </c>
      <c r="T6499">
        <v>1.0249999999999999</v>
      </c>
    </row>
    <row r="6500" spans="1:20" x14ac:dyDescent="0.2">
      <c r="A6500" t="s">
        <v>16006</v>
      </c>
      <c r="B6500" t="s">
        <v>16007</v>
      </c>
      <c r="C6500" t="s">
        <v>203</v>
      </c>
      <c r="D6500" t="s">
        <v>1000</v>
      </c>
      <c r="E6500" s="23">
        <v>42856</v>
      </c>
      <c r="F6500">
        <v>19</v>
      </c>
      <c r="G6500">
        <v>10</v>
      </c>
      <c r="H6500">
        <v>1.9</v>
      </c>
      <c r="I6500">
        <v>36</v>
      </c>
      <c r="J6500">
        <v>85</v>
      </c>
      <c r="K6500">
        <v>0.42352941176470588</v>
      </c>
      <c r="L6500">
        <v>45</v>
      </c>
      <c r="M6500">
        <v>1.8888888888888888</v>
      </c>
      <c r="N6500">
        <v>27</v>
      </c>
      <c r="P6500">
        <v>1</v>
      </c>
      <c r="Q6500">
        <v>3</v>
      </c>
      <c r="R6500">
        <v>0.33333333333333331</v>
      </c>
      <c r="S6500">
        <v>9</v>
      </c>
      <c r="T6500">
        <v>0.97500000000000009</v>
      </c>
    </row>
    <row r="6501" spans="1:20" x14ac:dyDescent="0.2">
      <c r="A6501" t="s">
        <v>16185</v>
      </c>
      <c r="B6501" t="s">
        <v>16186</v>
      </c>
      <c r="C6501" t="s">
        <v>205</v>
      </c>
      <c r="D6501" t="s">
        <v>1002</v>
      </c>
      <c r="E6501" s="23">
        <v>42856</v>
      </c>
      <c r="F6501">
        <v>2</v>
      </c>
      <c r="G6501">
        <v>3</v>
      </c>
      <c r="H6501">
        <v>0.66666666666666663</v>
      </c>
      <c r="I6501">
        <v>12</v>
      </c>
      <c r="J6501">
        <v>14</v>
      </c>
      <c r="K6501">
        <v>0.8571428571428571</v>
      </c>
      <c r="L6501">
        <v>20</v>
      </c>
      <c r="M6501">
        <v>0.7</v>
      </c>
      <c r="N6501">
        <v>8</v>
      </c>
      <c r="O6501">
        <v>0.875</v>
      </c>
      <c r="P6501">
        <v>1</v>
      </c>
      <c r="Q6501">
        <v>3</v>
      </c>
      <c r="R6501">
        <v>0.33333333333333331</v>
      </c>
      <c r="S6501">
        <v>4</v>
      </c>
      <c r="T6501">
        <v>1.2</v>
      </c>
    </row>
    <row r="6502" spans="1:20" x14ac:dyDescent="0.2">
      <c r="A6502" t="s">
        <v>16362</v>
      </c>
      <c r="B6502" t="s">
        <v>16363</v>
      </c>
      <c r="C6502" t="s">
        <v>204</v>
      </c>
      <c r="D6502" t="s">
        <v>1002</v>
      </c>
      <c r="E6502" s="23">
        <v>42856</v>
      </c>
      <c r="F6502">
        <v>10</v>
      </c>
      <c r="G6502">
        <v>4</v>
      </c>
      <c r="H6502">
        <v>2.5</v>
      </c>
      <c r="I6502">
        <v>11</v>
      </c>
      <c r="J6502">
        <v>50</v>
      </c>
      <c r="K6502">
        <v>0.22</v>
      </c>
      <c r="L6502">
        <v>10</v>
      </c>
      <c r="M6502">
        <v>5</v>
      </c>
      <c r="N6502">
        <v>9</v>
      </c>
      <c r="P6502">
        <v>0</v>
      </c>
      <c r="Q6502">
        <v>0</v>
      </c>
      <c r="R6502" t="e">
        <v>#DIV/0!</v>
      </c>
      <c r="S6502">
        <v>2</v>
      </c>
      <c r="T6502">
        <v>1.05</v>
      </c>
    </row>
    <row r="6503" spans="1:20" x14ac:dyDescent="0.2">
      <c r="A6503" t="s">
        <v>16503</v>
      </c>
      <c r="B6503" t="s">
        <v>16504</v>
      </c>
      <c r="C6503" t="s">
        <v>353</v>
      </c>
      <c r="D6503" t="s">
        <v>1002</v>
      </c>
      <c r="E6503" s="23">
        <v>42856</v>
      </c>
      <c r="F6503">
        <v>7</v>
      </c>
      <c r="G6503">
        <v>3</v>
      </c>
      <c r="H6503">
        <v>2.3333333333333335</v>
      </c>
      <c r="I6503">
        <v>13</v>
      </c>
      <c r="J6503">
        <v>21</v>
      </c>
      <c r="K6503">
        <v>0.61904761904761907</v>
      </c>
      <c r="L6503">
        <v>15</v>
      </c>
      <c r="M6503">
        <v>1.4</v>
      </c>
      <c r="N6503">
        <v>10</v>
      </c>
      <c r="P6503">
        <v>0</v>
      </c>
      <c r="Q6503">
        <v>0</v>
      </c>
      <c r="R6503" t="e">
        <v>#DIV/0!</v>
      </c>
      <c r="S6503">
        <v>3</v>
      </c>
      <c r="T6503">
        <v>1.075</v>
      </c>
    </row>
    <row r="6504" spans="1:20" x14ac:dyDescent="0.2">
      <c r="A6504" t="s">
        <v>16680</v>
      </c>
      <c r="B6504" t="s">
        <v>16681</v>
      </c>
      <c r="C6504" t="s">
        <v>223</v>
      </c>
      <c r="D6504" t="s">
        <v>1000</v>
      </c>
      <c r="E6504" s="23">
        <v>42856</v>
      </c>
      <c r="F6504">
        <v>7</v>
      </c>
      <c r="G6504">
        <v>6</v>
      </c>
      <c r="H6504">
        <v>1.1666666666666667</v>
      </c>
      <c r="I6504">
        <v>65</v>
      </c>
      <c r="J6504">
        <v>105</v>
      </c>
      <c r="K6504">
        <v>0.61904761904761907</v>
      </c>
      <c r="L6504">
        <v>90</v>
      </c>
      <c r="M6504">
        <v>1.1666666666666667</v>
      </c>
      <c r="N6504">
        <v>63</v>
      </c>
      <c r="P6504">
        <v>0</v>
      </c>
      <c r="Q6504">
        <v>0</v>
      </c>
      <c r="R6504" t="e">
        <v>#DIV/0!</v>
      </c>
      <c r="S6504">
        <v>3</v>
      </c>
      <c r="T6504">
        <v>1.125</v>
      </c>
    </row>
    <row r="6505" spans="1:20" x14ac:dyDescent="0.2">
      <c r="A6505" t="s">
        <v>16859</v>
      </c>
      <c r="B6505" t="s">
        <v>16860</v>
      </c>
      <c r="C6505" t="s">
        <v>224</v>
      </c>
      <c r="D6505" t="s">
        <v>1002</v>
      </c>
      <c r="E6505" s="23">
        <v>42856</v>
      </c>
      <c r="F6505">
        <v>7</v>
      </c>
      <c r="G6505">
        <v>6</v>
      </c>
      <c r="H6505">
        <v>1.1666666666666667</v>
      </c>
      <c r="I6505">
        <v>65</v>
      </c>
      <c r="J6505">
        <v>105</v>
      </c>
      <c r="K6505">
        <v>0.61904761904761907</v>
      </c>
      <c r="L6505">
        <v>90</v>
      </c>
      <c r="M6505">
        <v>1.1666666666666667</v>
      </c>
      <c r="N6505">
        <v>63</v>
      </c>
      <c r="P6505">
        <v>0</v>
      </c>
      <c r="Q6505">
        <v>0</v>
      </c>
      <c r="R6505" t="e">
        <v>#DIV/0!</v>
      </c>
      <c r="S6505">
        <v>3</v>
      </c>
      <c r="T6505">
        <v>1.1599999999999999</v>
      </c>
    </row>
    <row r="6506" spans="1:20" x14ac:dyDescent="0.2">
      <c r="A6506" t="s">
        <v>16985</v>
      </c>
      <c r="B6506" t="s">
        <v>16986</v>
      </c>
      <c r="C6506" t="s">
        <v>346</v>
      </c>
      <c r="D6506" t="s">
        <v>1000</v>
      </c>
      <c r="E6506" s="23">
        <v>42856</v>
      </c>
      <c r="F6506">
        <v>0</v>
      </c>
      <c r="G6506">
        <v>0</v>
      </c>
      <c r="H6506" t="e">
        <v>#DIV/0!</v>
      </c>
      <c r="I6506">
        <v>0</v>
      </c>
      <c r="J6506">
        <v>0</v>
      </c>
      <c r="K6506" t="e">
        <v>#DIV/0!</v>
      </c>
      <c r="L6506">
        <v>0</v>
      </c>
      <c r="M6506" t="e">
        <v>#DIV/0!</v>
      </c>
      <c r="N6506">
        <v>0</v>
      </c>
      <c r="P6506">
        <v>0</v>
      </c>
      <c r="Q6506">
        <v>0</v>
      </c>
      <c r="R6506" t="e">
        <v>#DIV/0!</v>
      </c>
      <c r="S6506">
        <v>0</v>
      </c>
      <c r="T6506">
        <v>1.325</v>
      </c>
    </row>
    <row r="6507" spans="1:20" x14ac:dyDescent="0.2">
      <c r="A6507" t="s">
        <v>17081</v>
      </c>
      <c r="B6507" t="s">
        <v>17082</v>
      </c>
      <c r="C6507" t="s">
        <v>345</v>
      </c>
      <c r="D6507" t="s">
        <v>1002</v>
      </c>
      <c r="E6507" s="23">
        <v>42856</v>
      </c>
      <c r="F6507">
        <v>0</v>
      </c>
      <c r="G6507">
        <v>0</v>
      </c>
      <c r="H6507" t="e">
        <v>#DIV/0!</v>
      </c>
      <c r="I6507">
        <v>0</v>
      </c>
      <c r="J6507">
        <v>0</v>
      </c>
      <c r="K6507" t="e">
        <v>#DIV/0!</v>
      </c>
      <c r="L6507">
        <v>0</v>
      </c>
      <c r="M6507" t="e">
        <v>#DIV/0!</v>
      </c>
      <c r="N6507">
        <v>0</v>
      </c>
      <c r="P6507">
        <v>0</v>
      </c>
      <c r="Q6507">
        <v>0</v>
      </c>
      <c r="R6507" t="e">
        <v>#DIV/0!</v>
      </c>
      <c r="S6507">
        <v>0</v>
      </c>
      <c r="T6507">
        <v>0.82499999999999996</v>
      </c>
    </row>
    <row r="6508" spans="1:20" x14ac:dyDescent="0.2">
      <c r="A6508" t="s">
        <v>17296</v>
      </c>
      <c r="B6508" t="s">
        <v>17297</v>
      </c>
      <c r="C6508" t="s">
        <v>225</v>
      </c>
      <c r="D6508" t="s">
        <v>1000</v>
      </c>
      <c r="E6508" s="23">
        <v>42856</v>
      </c>
      <c r="F6508">
        <v>5</v>
      </c>
      <c r="G6508">
        <v>7</v>
      </c>
      <c r="H6508">
        <v>0.7142857142857143</v>
      </c>
      <c r="I6508">
        <v>30</v>
      </c>
      <c r="J6508">
        <v>40</v>
      </c>
      <c r="K6508">
        <v>0.75</v>
      </c>
      <c r="L6508">
        <v>105</v>
      </c>
      <c r="M6508">
        <v>0.38095238095238093</v>
      </c>
      <c r="N6508">
        <v>30</v>
      </c>
      <c r="P6508">
        <v>0</v>
      </c>
      <c r="Q6508">
        <v>0</v>
      </c>
      <c r="R6508" t="e">
        <v>#DIV/0!</v>
      </c>
      <c r="S6508">
        <v>0</v>
      </c>
      <c r="T6508">
        <v>0.8125</v>
      </c>
    </row>
    <row r="6509" spans="1:20" x14ac:dyDescent="0.2">
      <c r="A6509" t="s">
        <v>17503</v>
      </c>
      <c r="B6509" t="s">
        <v>17504</v>
      </c>
      <c r="C6509" t="s">
        <v>226</v>
      </c>
      <c r="D6509" t="s">
        <v>1002</v>
      </c>
      <c r="E6509" s="23">
        <v>42856</v>
      </c>
      <c r="F6509">
        <v>5</v>
      </c>
      <c r="G6509">
        <v>7</v>
      </c>
      <c r="H6509">
        <v>0.7142857142857143</v>
      </c>
      <c r="I6509">
        <v>30</v>
      </c>
      <c r="J6509">
        <v>40</v>
      </c>
      <c r="K6509">
        <v>0.75</v>
      </c>
      <c r="L6509">
        <v>105</v>
      </c>
      <c r="M6509">
        <v>0.38095238095238093</v>
      </c>
      <c r="N6509">
        <v>30</v>
      </c>
      <c r="P6509">
        <v>0</v>
      </c>
      <c r="Q6509">
        <v>0</v>
      </c>
      <c r="R6509" t="e">
        <v>#DIV/0!</v>
      </c>
      <c r="S6509">
        <v>0</v>
      </c>
      <c r="T6509">
        <v>1.05</v>
      </c>
    </row>
    <row r="6510" spans="1:20" x14ac:dyDescent="0.2">
      <c r="A6510" t="s">
        <v>17680</v>
      </c>
      <c r="B6510" t="s">
        <v>17681</v>
      </c>
      <c r="C6510" t="s">
        <v>232</v>
      </c>
      <c r="D6510" t="s">
        <v>1000</v>
      </c>
      <c r="E6510" s="23">
        <v>42856</v>
      </c>
      <c r="F6510">
        <v>10</v>
      </c>
      <c r="G6510">
        <v>15</v>
      </c>
      <c r="H6510">
        <v>0.66666666666666663</v>
      </c>
      <c r="I6510">
        <v>128</v>
      </c>
      <c r="J6510">
        <v>108</v>
      </c>
      <c r="K6510">
        <v>1.1851851851851851</v>
      </c>
      <c r="L6510">
        <v>180</v>
      </c>
      <c r="M6510">
        <v>0.6</v>
      </c>
      <c r="N6510">
        <v>126</v>
      </c>
      <c r="P6510">
        <v>2</v>
      </c>
      <c r="Q6510">
        <v>5</v>
      </c>
      <c r="R6510">
        <v>0.4</v>
      </c>
      <c r="S6510">
        <v>2</v>
      </c>
      <c r="T6510">
        <v>0.7</v>
      </c>
    </row>
    <row r="6511" spans="1:20" x14ac:dyDescent="0.2">
      <c r="A6511" t="s">
        <v>17877</v>
      </c>
      <c r="B6511" t="s">
        <v>17878</v>
      </c>
      <c r="C6511" t="s">
        <v>231</v>
      </c>
      <c r="D6511" t="s">
        <v>1002</v>
      </c>
      <c r="E6511" s="23">
        <v>42856</v>
      </c>
      <c r="F6511">
        <v>10</v>
      </c>
      <c r="G6511">
        <v>15</v>
      </c>
      <c r="H6511">
        <v>0.66666666666666663</v>
      </c>
      <c r="I6511">
        <v>128</v>
      </c>
      <c r="J6511">
        <v>108</v>
      </c>
      <c r="K6511">
        <v>1.1851851851851851</v>
      </c>
      <c r="L6511">
        <v>180</v>
      </c>
      <c r="M6511">
        <v>0.6</v>
      </c>
      <c r="N6511">
        <v>126</v>
      </c>
      <c r="P6511">
        <v>2</v>
      </c>
      <c r="Q6511">
        <v>5</v>
      </c>
      <c r="R6511">
        <v>0.4</v>
      </c>
      <c r="S6511">
        <v>2</v>
      </c>
      <c r="T6511">
        <v>0.92500000000000004</v>
      </c>
    </row>
    <row r="6512" spans="1:20" x14ac:dyDescent="0.2">
      <c r="A6512" t="s">
        <v>18054</v>
      </c>
      <c r="B6512" t="s">
        <v>18055</v>
      </c>
      <c r="C6512" t="s">
        <v>317</v>
      </c>
      <c r="D6512" t="s">
        <v>1000</v>
      </c>
      <c r="E6512" s="23">
        <v>42856</v>
      </c>
      <c r="F6512">
        <v>15</v>
      </c>
      <c r="G6512">
        <v>12</v>
      </c>
      <c r="H6512">
        <v>1.25</v>
      </c>
      <c r="I6512">
        <v>34</v>
      </c>
      <c r="J6512">
        <v>45</v>
      </c>
      <c r="K6512">
        <v>0.75555555555555554</v>
      </c>
      <c r="L6512">
        <v>26</v>
      </c>
      <c r="M6512">
        <v>1.7307692307692308</v>
      </c>
      <c r="N6512">
        <v>29</v>
      </c>
      <c r="P6512">
        <v>0</v>
      </c>
      <c r="Q6512">
        <v>0</v>
      </c>
      <c r="R6512" t="e">
        <v>#DIV/0!</v>
      </c>
      <c r="S6512">
        <v>5</v>
      </c>
      <c r="T6512">
        <v>0.85</v>
      </c>
    </row>
    <row r="6513" spans="1:20" x14ac:dyDescent="0.2">
      <c r="A6513" t="s">
        <v>18233</v>
      </c>
      <c r="B6513" t="s">
        <v>18234</v>
      </c>
      <c r="C6513" t="s">
        <v>316</v>
      </c>
      <c r="D6513" t="s">
        <v>1002</v>
      </c>
      <c r="E6513" s="23">
        <v>42856</v>
      </c>
      <c r="F6513">
        <v>10</v>
      </c>
      <c r="G6513">
        <v>6</v>
      </c>
      <c r="H6513">
        <v>1.6666666666666667</v>
      </c>
      <c r="I6513">
        <v>21</v>
      </c>
      <c r="J6513">
        <v>30</v>
      </c>
      <c r="K6513">
        <v>0.7</v>
      </c>
      <c r="L6513">
        <v>16</v>
      </c>
      <c r="M6513">
        <v>1.875</v>
      </c>
      <c r="N6513">
        <v>16</v>
      </c>
      <c r="P6513">
        <v>0</v>
      </c>
      <c r="Q6513">
        <v>0</v>
      </c>
      <c r="R6513" t="e">
        <v>#DIV/0!</v>
      </c>
      <c r="S6513">
        <v>5</v>
      </c>
      <c r="T6513">
        <v>1.3</v>
      </c>
    </row>
    <row r="6514" spans="1:20" x14ac:dyDescent="0.2">
      <c r="A6514" t="s">
        <v>18309</v>
      </c>
      <c r="B6514" t="s">
        <v>18310</v>
      </c>
      <c r="C6514" t="s">
        <v>355</v>
      </c>
      <c r="D6514" t="s">
        <v>1002</v>
      </c>
      <c r="E6514" s="23">
        <v>42856</v>
      </c>
      <c r="F6514">
        <v>5</v>
      </c>
      <c r="G6514">
        <v>6</v>
      </c>
      <c r="H6514">
        <v>0.83333333333333337</v>
      </c>
      <c r="I6514">
        <v>13</v>
      </c>
      <c r="J6514">
        <v>15</v>
      </c>
      <c r="K6514">
        <v>0.8666666666666667</v>
      </c>
      <c r="L6514">
        <v>10</v>
      </c>
      <c r="M6514">
        <v>1.5</v>
      </c>
      <c r="N6514">
        <v>13</v>
      </c>
      <c r="P6514">
        <v>0</v>
      </c>
      <c r="Q6514">
        <v>0</v>
      </c>
      <c r="R6514" t="e">
        <v>#DIV/0!</v>
      </c>
      <c r="S6514">
        <v>0</v>
      </c>
      <c r="T6514">
        <v>1.0625</v>
      </c>
    </row>
    <row r="6515" spans="1:20" x14ac:dyDescent="0.2">
      <c r="A6515" t="s">
        <v>18486</v>
      </c>
      <c r="B6515" t="s">
        <v>18487</v>
      </c>
      <c r="C6515" t="s">
        <v>214</v>
      </c>
      <c r="D6515" t="s">
        <v>1000</v>
      </c>
      <c r="E6515" s="23">
        <v>42856</v>
      </c>
      <c r="F6515">
        <v>19</v>
      </c>
      <c r="G6515">
        <v>13</v>
      </c>
      <c r="H6515">
        <v>1.4615384615384615</v>
      </c>
      <c r="I6515">
        <v>98</v>
      </c>
      <c r="J6515">
        <v>152</v>
      </c>
      <c r="K6515">
        <v>0.64473684210526316</v>
      </c>
      <c r="L6515">
        <v>92</v>
      </c>
      <c r="M6515">
        <v>1.6521739130434783</v>
      </c>
      <c r="N6515">
        <v>76</v>
      </c>
      <c r="P6515">
        <v>12</v>
      </c>
      <c r="Q6515">
        <v>15</v>
      </c>
      <c r="R6515">
        <v>0.8</v>
      </c>
      <c r="S6515">
        <v>22</v>
      </c>
      <c r="T6515">
        <v>1.2250000000000001</v>
      </c>
    </row>
    <row r="6516" spans="1:20" x14ac:dyDescent="0.2">
      <c r="A6516" t="s">
        <v>18665</v>
      </c>
      <c r="B6516" t="s">
        <v>18666</v>
      </c>
      <c r="C6516" t="s">
        <v>215</v>
      </c>
      <c r="D6516" t="s">
        <v>1002</v>
      </c>
      <c r="E6516" s="23">
        <v>42856</v>
      </c>
      <c r="F6516">
        <v>6</v>
      </c>
      <c r="G6516">
        <v>7</v>
      </c>
      <c r="H6516">
        <v>0.8571428571428571</v>
      </c>
      <c r="I6516">
        <v>36</v>
      </c>
      <c r="J6516">
        <v>42</v>
      </c>
      <c r="K6516">
        <v>0.8571428571428571</v>
      </c>
      <c r="L6516">
        <v>47</v>
      </c>
      <c r="M6516">
        <v>0.8936170212765957</v>
      </c>
      <c r="N6516">
        <v>19</v>
      </c>
      <c r="O6516">
        <v>1.125</v>
      </c>
      <c r="P6516">
        <v>9</v>
      </c>
      <c r="Q6516">
        <v>11</v>
      </c>
      <c r="R6516">
        <v>0.81818181818181823</v>
      </c>
      <c r="S6516">
        <v>17</v>
      </c>
      <c r="T6516">
        <v>1.0325</v>
      </c>
    </row>
    <row r="6517" spans="1:20" x14ac:dyDescent="0.2">
      <c r="A6517" t="s">
        <v>18842</v>
      </c>
      <c r="B6517" t="s">
        <v>18843</v>
      </c>
      <c r="C6517" t="s">
        <v>216</v>
      </c>
      <c r="D6517" t="s">
        <v>1002</v>
      </c>
      <c r="E6517" s="23">
        <v>42856</v>
      </c>
      <c r="F6517">
        <v>13</v>
      </c>
      <c r="G6517">
        <v>6</v>
      </c>
      <c r="H6517">
        <v>2.1666666666666665</v>
      </c>
      <c r="I6517">
        <v>62</v>
      </c>
      <c r="J6517">
        <v>110</v>
      </c>
      <c r="K6517">
        <v>0.5636363636363636</v>
      </c>
      <c r="L6517">
        <v>45</v>
      </c>
      <c r="M6517">
        <v>2.4444444444444446</v>
      </c>
      <c r="N6517">
        <v>57</v>
      </c>
      <c r="P6517">
        <v>3</v>
      </c>
      <c r="Q6517">
        <v>4</v>
      </c>
      <c r="R6517">
        <v>0.75</v>
      </c>
      <c r="S6517">
        <v>5</v>
      </c>
      <c r="T6517">
        <v>1.05</v>
      </c>
    </row>
    <row r="6518" spans="1:20" x14ac:dyDescent="0.2">
      <c r="A6518" t="s">
        <v>19019</v>
      </c>
      <c r="B6518" t="s">
        <v>19020</v>
      </c>
      <c r="C6518" t="s">
        <v>229</v>
      </c>
      <c r="D6518" t="s">
        <v>1002</v>
      </c>
      <c r="E6518" s="23">
        <v>42856</v>
      </c>
      <c r="F6518">
        <v>1</v>
      </c>
      <c r="G6518">
        <v>1</v>
      </c>
      <c r="H6518">
        <v>1</v>
      </c>
      <c r="I6518">
        <v>7</v>
      </c>
      <c r="J6518">
        <v>5</v>
      </c>
      <c r="K6518">
        <v>1.4</v>
      </c>
      <c r="L6518">
        <v>10</v>
      </c>
      <c r="M6518">
        <v>0.5</v>
      </c>
      <c r="N6518">
        <v>6</v>
      </c>
      <c r="P6518">
        <v>1</v>
      </c>
      <c r="Q6518">
        <v>1</v>
      </c>
      <c r="R6518">
        <v>1</v>
      </c>
      <c r="S6518">
        <v>1</v>
      </c>
      <c r="T6518">
        <v>1.075</v>
      </c>
    </row>
    <row r="6519" spans="1:20" x14ac:dyDescent="0.2">
      <c r="A6519" t="s">
        <v>19196</v>
      </c>
      <c r="B6519" t="s">
        <v>19197</v>
      </c>
      <c r="C6519" t="s">
        <v>230</v>
      </c>
      <c r="D6519" t="s">
        <v>1000</v>
      </c>
      <c r="E6519" s="23">
        <v>42856</v>
      </c>
      <c r="F6519">
        <v>1</v>
      </c>
      <c r="G6519">
        <v>1</v>
      </c>
      <c r="H6519">
        <v>1</v>
      </c>
      <c r="I6519">
        <v>7</v>
      </c>
      <c r="J6519">
        <v>5</v>
      </c>
      <c r="K6519">
        <v>1.4</v>
      </c>
      <c r="L6519">
        <v>10</v>
      </c>
      <c r="M6519">
        <v>0.5</v>
      </c>
      <c r="N6519">
        <v>6</v>
      </c>
      <c r="P6519">
        <v>1</v>
      </c>
      <c r="Q6519">
        <v>1</v>
      </c>
      <c r="R6519">
        <v>1</v>
      </c>
      <c r="S6519">
        <v>1</v>
      </c>
      <c r="T6519">
        <v>1</v>
      </c>
    </row>
    <row r="6520" spans="1:20" x14ac:dyDescent="0.2">
      <c r="A6520" t="s">
        <v>19375</v>
      </c>
      <c r="B6520" t="s">
        <v>19376</v>
      </c>
      <c r="C6520" t="s">
        <v>234</v>
      </c>
      <c r="D6520" t="s">
        <v>1000</v>
      </c>
      <c r="E6520" s="23">
        <v>42856</v>
      </c>
      <c r="F6520">
        <v>3</v>
      </c>
      <c r="G6520">
        <v>6</v>
      </c>
      <c r="H6520">
        <v>0.5</v>
      </c>
      <c r="I6520">
        <v>65</v>
      </c>
      <c r="J6520">
        <v>40</v>
      </c>
      <c r="K6520">
        <v>1.625</v>
      </c>
      <c r="L6520">
        <v>50</v>
      </c>
      <c r="M6520">
        <v>0.8</v>
      </c>
      <c r="N6520">
        <v>61</v>
      </c>
      <c r="P6520">
        <v>0</v>
      </c>
      <c r="Q6520">
        <v>1</v>
      </c>
      <c r="R6520">
        <v>0</v>
      </c>
      <c r="S6520">
        <v>4</v>
      </c>
    </row>
    <row r="6521" spans="1:20" x14ac:dyDescent="0.2">
      <c r="A6521" t="s">
        <v>19554</v>
      </c>
      <c r="B6521" t="s">
        <v>19555</v>
      </c>
      <c r="C6521" t="s">
        <v>233</v>
      </c>
      <c r="D6521" t="s">
        <v>1002</v>
      </c>
      <c r="E6521" s="23">
        <v>42856</v>
      </c>
      <c r="F6521">
        <v>3</v>
      </c>
      <c r="G6521">
        <v>6</v>
      </c>
      <c r="H6521">
        <v>0.5</v>
      </c>
      <c r="I6521">
        <v>65</v>
      </c>
      <c r="J6521">
        <v>40</v>
      </c>
      <c r="K6521">
        <v>1.625</v>
      </c>
      <c r="L6521">
        <v>50</v>
      </c>
      <c r="M6521">
        <v>0.8</v>
      </c>
      <c r="N6521">
        <v>61</v>
      </c>
      <c r="P6521">
        <v>0</v>
      </c>
      <c r="Q6521">
        <v>1</v>
      </c>
      <c r="R6521">
        <v>0</v>
      </c>
      <c r="S6521">
        <v>4</v>
      </c>
    </row>
    <row r="6522" spans="1:20" x14ac:dyDescent="0.2">
      <c r="A6522" t="s">
        <v>19652</v>
      </c>
      <c r="B6522" t="s">
        <v>19653</v>
      </c>
      <c r="C6522" t="s">
        <v>342</v>
      </c>
      <c r="D6522" t="s">
        <v>1000</v>
      </c>
      <c r="E6522" s="23">
        <v>42856</v>
      </c>
      <c r="F6522">
        <v>4</v>
      </c>
      <c r="G6522">
        <v>4</v>
      </c>
      <c r="H6522">
        <v>1</v>
      </c>
      <c r="I6522">
        <v>28</v>
      </c>
      <c r="J6522">
        <v>40</v>
      </c>
      <c r="K6522">
        <v>0.7</v>
      </c>
      <c r="L6522">
        <v>40</v>
      </c>
      <c r="M6522">
        <v>1</v>
      </c>
      <c r="N6522">
        <v>25</v>
      </c>
      <c r="P6522">
        <v>0</v>
      </c>
      <c r="Q6522">
        <v>0</v>
      </c>
      <c r="R6522" t="e">
        <v>#DIV/0!</v>
      </c>
      <c r="S6522">
        <v>3</v>
      </c>
      <c r="T6522">
        <v>1.1875</v>
      </c>
    </row>
    <row r="6523" spans="1:20" x14ac:dyDescent="0.2">
      <c r="A6523" t="s">
        <v>19752</v>
      </c>
      <c r="B6523" t="s">
        <v>19753</v>
      </c>
      <c r="C6523" t="s">
        <v>340</v>
      </c>
      <c r="D6523" t="s">
        <v>1002</v>
      </c>
      <c r="E6523" s="23">
        <v>42856</v>
      </c>
      <c r="F6523">
        <v>4</v>
      </c>
      <c r="G6523">
        <v>4</v>
      </c>
      <c r="H6523">
        <v>1</v>
      </c>
      <c r="I6523">
        <v>28</v>
      </c>
      <c r="J6523">
        <v>40</v>
      </c>
      <c r="K6523">
        <v>0.7</v>
      </c>
      <c r="L6523">
        <v>40</v>
      </c>
      <c r="M6523">
        <v>1</v>
      </c>
      <c r="N6523">
        <v>25</v>
      </c>
      <c r="P6523">
        <v>0</v>
      </c>
      <c r="Q6523">
        <v>0</v>
      </c>
      <c r="R6523" t="e">
        <v>#DIV/0!</v>
      </c>
      <c r="S6523">
        <v>3</v>
      </c>
    </row>
    <row r="6524" spans="1:20" x14ac:dyDescent="0.2">
      <c r="A6524" t="s">
        <v>19929</v>
      </c>
      <c r="B6524" t="s">
        <v>19930</v>
      </c>
      <c r="C6524" t="s">
        <v>220</v>
      </c>
      <c r="D6524" t="s">
        <v>1000</v>
      </c>
      <c r="E6524" s="23">
        <v>42856</v>
      </c>
      <c r="F6524">
        <v>3</v>
      </c>
      <c r="G6524">
        <v>16</v>
      </c>
      <c r="H6524">
        <v>0.1875</v>
      </c>
      <c r="I6524">
        <v>5</v>
      </c>
      <c r="J6524">
        <v>8</v>
      </c>
      <c r="K6524">
        <v>0.625</v>
      </c>
      <c r="L6524">
        <v>48</v>
      </c>
      <c r="M6524">
        <v>0.16666666666666666</v>
      </c>
      <c r="N6524">
        <v>5</v>
      </c>
      <c r="P6524">
        <v>7</v>
      </c>
      <c r="Q6524">
        <v>9</v>
      </c>
      <c r="R6524">
        <v>0.77777777777777779</v>
      </c>
      <c r="S6524">
        <v>0</v>
      </c>
      <c r="T6524">
        <v>0.875</v>
      </c>
    </row>
    <row r="6525" spans="1:20" x14ac:dyDescent="0.2">
      <c r="A6525" t="s">
        <v>20108</v>
      </c>
      <c r="B6525" t="s">
        <v>20109</v>
      </c>
      <c r="C6525" t="s">
        <v>221</v>
      </c>
      <c r="D6525" t="s">
        <v>1002</v>
      </c>
      <c r="E6525" s="23">
        <v>42856</v>
      </c>
      <c r="F6525">
        <v>2</v>
      </c>
      <c r="G6525">
        <v>12</v>
      </c>
      <c r="H6525">
        <v>0.16666666666666666</v>
      </c>
      <c r="I6525">
        <v>3</v>
      </c>
      <c r="J6525">
        <v>6</v>
      </c>
      <c r="K6525">
        <v>0.5</v>
      </c>
      <c r="L6525">
        <v>40</v>
      </c>
      <c r="M6525">
        <v>0.15</v>
      </c>
      <c r="N6525">
        <v>3</v>
      </c>
      <c r="O6525">
        <v>0.82</v>
      </c>
      <c r="P6525">
        <v>3</v>
      </c>
      <c r="Q6525">
        <v>5</v>
      </c>
      <c r="R6525">
        <v>0.6</v>
      </c>
      <c r="S6525">
        <v>0</v>
      </c>
      <c r="T6525">
        <v>0.93</v>
      </c>
    </row>
    <row r="6526" spans="1:20" x14ac:dyDescent="0.2">
      <c r="A6526" t="s">
        <v>20285</v>
      </c>
      <c r="B6526" t="s">
        <v>20286</v>
      </c>
      <c r="C6526" t="s">
        <v>222</v>
      </c>
      <c r="D6526" t="s">
        <v>1002</v>
      </c>
      <c r="E6526" s="23">
        <v>42856</v>
      </c>
      <c r="F6526">
        <v>1</v>
      </c>
      <c r="G6526">
        <v>4</v>
      </c>
      <c r="H6526">
        <v>0.25</v>
      </c>
      <c r="I6526">
        <v>2</v>
      </c>
      <c r="J6526">
        <v>2</v>
      </c>
      <c r="K6526">
        <v>1</v>
      </c>
      <c r="L6526">
        <v>8</v>
      </c>
      <c r="M6526">
        <v>0.25</v>
      </c>
      <c r="N6526">
        <v>2</v>
      </c>
      <c r="O6526">
        <v>0.78</v>
      </c>
      <c r="P6526">
        <v>4</v>
      </c>
      <c r="Q6526">
        <v>4</v>
      </c>
      <c r="R6526">
        <v>1</v>
      </c>
      <c r="S6526">
        <v>0</v>
      </c>
      <c r="T6526">
        <v>0.87</v>
      </c>
    </row>
    <row r="6527" spans="1:20" x14ac:dyDescent="0.2">
      <c r="A6527" t="s">
        <v>20462</v>
      </c>
      <c r="B6527" t="s">
        <v>20463</v>
      </c>
      <c r="C6527" t="s">
        <v>211</v>
      </c>
      <c r="D6527" t="s">
        <v>1002</v>
      </c>
      <c r="E6527" s="23">
        <v>42856</v>
      </c>
      <c r="F6527">
        <v>1</v>
      </c>
      <c r="G6527">
        <v>2</v>
      </c>
      <c r="H6527">
        <v>0.5</v>
      </c>
      <c r="I6527">
        <v>59</v>
      </c>
      <c r="J6527">
        <v>15</v>
      </c>
      <c r="K6527">
        <v>3.9333333333333331</v>
      </c>
      <c r="L6527">
        <v>30</v>
      </c>
      <c r="M6527">
        <v>0.5</v>
      </c>
      <c r="N6527">
        <v>51</v>
      </c>
      <c r="P6527">
        <v>0</v>
      </c>
      <c r="Q6527">
        <v>0</v>
      </c>
      <c r="R6527" t="e">
        <v>#DIV/0!</v>
      </c>
      <c r="S6527">
        <v>8</v>
      </c>
      <c r="T6527">
        <v>0.95</v>
      </c>
    </row>
    <row r="6528" spans="1:20" x14ac:dyDescent="0.2">
      <c r="A6528" t="s">
        <v>20639</v>
      </c>
      <c r="B6528" t="s">
        <v>20640</v>
      </c>
      <c r="C6528" t="s">
        <v>207</v>
      </c>
      <c r="D6528" t="s">
        <v>1000</v>
      </c>
      <c r="E6528" s="23">
        <v>42856</v>
      </c>
      <c r="F6528">
        <v>6</v>
      </c>
      <c r="G6528">
        <v>9</v>
      </c>
      <c r="H6528">
        <v>0.66666666666666663</v>
      </c>
      <c r="I6528">
        <v>89</v>
      </c>
      <c r="J6528">
        <v>38</v>
      </c>
      <c r="K6528">
        <v>2.3421052631578947</v>
      </c>
      <c r="L6528">
        <v>80</v>
      </c>
      <c r="M6528">
        <v>0.47499999999999998</v>
      </c>
      <c r="N6528">
        <v>80</v>
      </c>
      <c r="P6528">
        <v>4</v>
      </c>
      <c r="Q6528">
        <v>5</v>
      </c>
      <c r="R6528">
        <v>0.8</v>
      </c>
      <c r="S6528">
        <v>9</v>
      </c>
      <c r="T6528">
        <v>1.05</v>
      </c>
    </row>
    <row r="6529" spans="1:20" x14ac:dyDescent="0.2">
      <c r="A6529" t="s">
        <v>20883</v>
      </c>
      <c r="B6529" t="s">
        <v>20884</v>
      </c>
      <c r="C6529" t="s">
        <v>210</v>
      </c>
      <c r="D6529" t="s">
        <v>1002</v>
      </c>
      <c r="E6529" s="23">
        <v>42856</v>
      </c>
      <c r="F6529">
        <v>1</v>
      </c>
      <c r="G6529">
        <v>3</v>
      </c>
      <c r="H6529">
        <v>0.33333333333333331</v>
      </c>
      <c r="I6529">
        <v>8</v>
      </c>
      <c r="J6529">
        <v>7</v>
      </c>
      <c r="K6529">
        <v>1.1428571428571428</v>
      </c>
      <c r="L6529">
        <v>30</v>
      </c>
      <c r="M6529">
        <v>0.23333333333333334</v>
      </c>
      <c r="N6529">
        <v>8</v>
      </c>
      <c r="O6529">
        <v>0.6875</v>
      </c>
      <c r="P6529">
        <v>4</v>
      </c>
      <c r="Q6529">
        <v>5</v>
      </c>
      <c r="R6529">
        <v>0.8</v>
      </c>
      <c r="S6529">
        <v>0</v>
      </c>
      <c r="T6529">
        <v>0.875</v>
      </c>
    </row>
    <row r="6530" spans="1:20" x14ac:dyDescent="0.2">
      <c r="A6530" t="s">
        <v>21060</v>
      </c>
      <c r="B6530" t="s">
        <v>21061</v>
      </c>
      <c r="C6530" t="s">
        <v>208</v>
      </c>
      <c r="D6530" t="s">
        <v>1002</v>
      </c>
      <c r="E6530" s="23">
        <v>42856</v>
      </c>
      <c r="F6530">
        <v>2</v>
      </c>
      <c r="G6530">
        <v>2</v>
      </c>
      <c r="H6530">
        <v>1</v>
      </c>
      <c r="I6530">
        <v>11</v>
      </c>
      <c r="J6530">
        <v>10</v>
      </c>
      <c r="K6530">
        <v>1.1000000000000001</v>
      </c>
      <c r="L6530">
        <v>10</v>
      </c>
      <c r="M6530">
        <v>1</v>
      </c>
      <c r="N6530">
        <v>11</v>
      </c>
      <c r="P6530">
        <v>0</v>
      </c>
      <c r="Q6530">
        <v>0</v>
      </c>
      <c r="R6530" t="e">
        <v>#DIV/0!</v>
      </c>
      <c r="S6530">
        <v>0</v>
      </c>
      <c r="T6530">
        <v>0.75</v>
      </c>
    </row>
    <row r="6531" spans="1:20" x14ac:dyDescent="0.2">
      <c r="A6531" t="s">
        <v>21136</v>
      </c>
      <c r="B6531" t="s">
        <v>21137</v>
      </c>
      <c r="C6531" t="s">
        <v>354</v>
      </c>
      <c r="D6531" t="s">
        <v>1002</v>
      </c>
      <c r="E6531" s="23">
        <v>42856</v>
      </c>
      <c r="F6531">
        <v>2</v>
      </c>
      <c r="G6531">
        <v>2</v>
      </c>
      <c r="H6531">
        <v>1</v>
      </c>
      <c r="I6531">
        <v>11</v>
      </c>
      <c r="J6531">
        <v>6</v>
      </c>
      <c r="K6531">
        <v>1.8333333333333333</v>
      </c>
      <c r="L6531">
        <v>10</v>
      </c>
      <c r="M6531">
        <v>0.6</v>
      </c>
      <c r="N6531">
        <v>10</v>
      </c>
      <c r="P6531">
        <v>0</v>
      </c>
      <c r="Q6531">
        <v>0</v>
      </c>
      <c r="R6531" t="e">
        <v>#DIV/0!</v>
      </c>
      <c r="S6531">
        <v>1</v>
      </c>
      <c r="T6531">
        <v>0.7</v>
      </c>
    </row>
    <row r="6532" spans="1:20" x14ac:dyDescent="0.2">
      <c r="A6532" t="s">
        <v>21315</v>
      </c>
      <c r="B6532" t="s">
        <v>21316</v>
      </c>
      <c r="C6532" t="s">
        <v>213</v>
      </c>
      <c r="D6532" t="s">
        <v>1002</v>
      </c>
      <c r="E6532" s="23">
        <v>42856</v>
      </c>
      <c r="F6532">
        <v>2</v>
      </c>
      <c r="G6532">
        <v>3</v>
      </c>
      <c r="H6532">
        <v>0.66666666666666663</v>
      </c>
      <c r="I6532">
        <v>15</v>
      </c>
      <c r="J6532">
        <v>18</v>
      </c>
      <c r="K6532">
        <v>0.83333333333333337</v>
      </c>
      <c r="L6532">
        <v>30</v>
      </c>
      <c r="M6532">
        <v>0.6</v>
      </c>
      <c r="N6532">
        <v>12</v>
      </c>
      <c r="P6532">
        <v>3</v>
      </c>
      <c r="Q6532">
        <v>6</v>
      </c>
      <c r="R6532">
        <v>0.5</v>
      </c>
      <c r="S6532">
        <v>3</v>
      </c>
      <c r="T6532">
        <v>0.9</v>
      </c>
    </row>
    <row r="6533" spans="1:20" x14ac:dyDescent="0.2">
      <c r="A6533" t="s">
        <v>21557</v>
      </c>
      <c r="B6533" t="s">
        <v>21558</v>
      </c>
      <c r="C6533" t="s">
        <v>212</v>
      </c>
      <c r="D6533" t="s">
        <v>1000</v>
      </c>
      <c r="E6533" s="23">
        <v>42856</v>
      </c>
      <c r="F6533">
        <v>2</v>
      </c>
      <c r="G6533">
        <v>3</v>
      </c>
      <c r="H6533">
        <v>0.66666666666666663</v>
      </c>
      <c r="I6533">
        <v>15</v>
      </c>
      <c r="J6533">
        <v>18</v>
      </c>
      <c r="K6533">
        <v>0.83333333333333337</v>
      </c>
      <c r="L6533">
        <v>30</v>
      </c>
      <c r="M6533">
        <v>0.6</v>
      </c>
      <c r="N6533">
        <v>12</v>
      </c>
      <c r="P6533">
        <v>3</v>
      </c>
      <c r="Q6533">
        <v>6</v>
      </c>
      <c r="R6533">
        <v>0.5</v>
      </c>
      <c r="S6533">
        <v>3</v>
      </c>
      <c r="T6533">
        <v>0.7</v>
      </c>
    </row>
    <row r="6534" spans="1:20" x14ac:dyDescent="0.2">
      <c r="A6534" t="s">
        <v>21766</v>
      </c>
      <c r="B6534" t="s">
        <v>21767</v>
      </c>
      <c r="C6534" t="s">
        <v>217</v>
      </c>
      <c r="D6534" t="s">
        <v>1000</v>
      </c>
      <c r="E6534" s="23">
        <v>42856</v>
      </c>
      <c r="F6534">
        <v>0</v>
      </c>
      <c r="G6534">
        <v>0</v>
      </c>
      <c r="H6534" t="e">
        <v>#DIV/0!</v>
      </c>
      <c r="I6534">
        <v>0</v>
      </c>
      <c r="J6534">
        <v>0</v>
      </c>
      <c r="K6534" t="e">
        <v>#DIV/0!</v>
      </c>
      <c r="L6534">
        <v>0</v>
      </c>
      <c r="M6534" t="e">
        <v>#DIV/0!</v>
      </c>
      <c r="N6534">
        <v>0</v>
      </c>
      <c r="P6534">
        <v>0</v>
      </c>
      <c r="Q6534">
        <v>0</v>
      </c>
      <c r="R6534" t="e">
        <v>#DIV/0!</v>
      </c>
      <c r="S6534">
        <v>0</v>
      </c>
    </row>
    <row r="6535" spans="1:20" x14ac:dyDescent="0.2">
      <c r="A6535" t="s">
        <v>22010</v>
      </c>
      <c r="B6535" t="s">
        <v>22011</v>
      </c>
      <c r="C6535" t="s">
        <v>218</v>
      </c>
      <c r="D6535" t="s">
        <v>1002</v>
      </c>
      <c r="E6535" s="23">
        <v>42856</v>
      </c>
      <c r="F6535">
        <v>0</v>
      </c>
      <c r="G6535">
        <v>0</v>
      </c>
      <c r="H6535" t="e">
        <v>#DIV/0!</v>
      </c>
      <c r="I6535">
        <v>0</v>
      </c>
      <c r="J6535">
        <v>0</v>
      </c>
      <c r="K6535" t="e">
        <v>#DIV/0!</v>
      </c>
      <c r="L6535">
        <v>0</v>
      </c>
      <c r="M6535" t="e">
        <v>#DIV/0!</v>
      </c>
      <c r="N6535">
        <v>0</v>
      </c>
      <c r="P6535">
        <v>0</v>
      </c>
      <c r="Q6535">
        <v>0</v>
      </c>
      <c r="R6535" t="e">
        <v>#DIV/0!</v>
      </c>
      <c r="S6535">
        <v>0</v>
      </c>
    </row>
    <row r="6536" spans="1:20" x14ac:dyDescent="0.2">
      <c r="A6536" t="s">
        <v>22187</v>
      </c>
      <c r="B6536" t="s">
        <v>22188</v>
      </c>
      <c r="C6536" t="s">
        <v>219</v>
      </c>
      <c r="D6536" t="s">
        <v>1002</v>
      </c>
      <c r="E6536" s="23">
        <v>42856</v>
      </c>
      <c r="F6536">
        <v>0</v>
      </c>
      <c r="G6536">
        <v>0</v>
      </c>
      <c r="H6536" t="e">
        <v>#DIV/0!</v>
      </c>
      <c r="I6536">
        <v>0</v>
      </c>
      <c r="J6536">
        <v>0</v>
      </c>
      <c r="K6536" t="e">
        <v>#DIV/0!</v>
      </c>
      <c r="L6536">
        <v>0</v>
      </c>
      <c r="M6536" t="e">
        <v>#DIV/0!</v>
      </c>
      <c r="N6536">
        <v>0</v>
      </c>
      <c r="P6536">
        <v>0</v>
      </c>
      <c r="Q6536">
        <v>0</v>
      </c>
      <c r="R6536" t="e">
        <v>#DIV/0!</v>
      </c>
      <c r="S6536">
        <v>0</v>
      </c>
    </row>
    <row r="6537" spans="1:20" x14ac:dyDescent="0.2">
      <c r="A6537" t="s">
        <v>11104</v>
      </c>
      <c r="B6537" t="s">
        <v>11105</v>
      </c>
      <c r="C6537" t="s">
        <v>228</v>
      </c>
      <c r="D6537" t="s">
        <v>1000</v>
      </c>
      <c r="E6537" s="23">
        <v>42887</v>
      </c>
      <c r="F6537">
        <v>1</v>
      </c>
      <c r="G6537">
        <v>1</v>
      </c>
      <c r="H6537">
        <v>1</v>
      </c>
      <c r="I6537">
        <v>4</v>
      </c>
      <c r="J6537">
        <v>5</v>
      </c>
      <c r="K6537">
        <v>0.8</v>
      </c>
      <c r="L6537">
        <v>5</v>
      </c>
      <c r="M6537">
        <v>1</v>
      </c>
      <c r="N6537">
        <v>2</v>
      </c>
      <c r="P6537">
        <v>1</v>
      </c>
      <c r="Q6537">
        <v>2</v>
      </c>
      <c r="R6537">
        <v>0.5</v>
      </c>
      <c r="S6537">
        <v>2</v>
      </c>
    </row>
    <row r="6538" spans="1:20" x14ac:dyDescent="0.2">
      <c r="A6538" t="s">
        <v>9357</v>
      </c>
      <c r="B6538" t="s">
        <v>9358</v>
      </c>
      <c r="C6538" t="s">
        <v>211</v>
      </c>
      <c r="D6538" t="s">
        <v>1000</v>
      </c>
      <c r="E6538" s="23">
        <v>42887</v>
      </c>
      <c r="F6538">
        <v>1</v>
      </c>
      <c r="G6538">
        <v>2</v>
      </c>
      <c r="H6538">
        <v>0.5</v>
      </c>
      <c r="I6538">
        <v>67</v>
      </c>
      <c r="J6538">
        <v>15</v>
      </c>
      <c r="K6538">
        <v>4.4666666666666668</v>
      </c>
      <c r="L6538">
        <v>30</v>
      </c>
      <c r="M6538">
        <v>0.5</v>
      </c>
      <c r="N6538">
        <v>59</v>
      </c>
      <c r="P6538">
        <v>0</v>
      </c>
      <c r="Q6538">
        <v>0</v>
      </c>
      <c r="R6538" t="e">
        <v>#DIV/0!</v>
      </c>
      <c r="S6538">
        <v>8</v>
      </c>
    </row>
    <row r="6539" spans="1:20" x14ac:dyDescent="0.2">
      <c r="A6539" t="s">
        <v>8518</v>
      </c>
      <c r="B6539" t="s">
        <v>8519</v>
      </c>
      <c r="C6539" t="s">
        <v>213</v>
      </c>
      <c r="D6539" t="s">
        <v>1000</v>
      </c>
      <c r="E6539" s="23">
        <v>42887</v>
      </c>
      <c r="F6539">
        <v>1</v>
      </c>
      <c r="G6539">
        <v>3</v>
      </c>
      <c r="H6539">
        <v>0.33333333333333331</v>
      </c>
      <c r="I6539">
        <v>11</v>
      </c>
      <c r="J6539">
        <v>10</v>
      </c>
      <c r="K6539">
        <v>1.1000000000000001</v>
      </c>
      <c r="L6539">
        <v>30</v>
      </c>
      <c r="M6539">
        <v>0.33333333333333331</v>
      </c>
      <c r="N6539">
        <v>8</v>
      </c>
      <c r="P6539">
        <v>6</v>
      </c>
      <c r="Q6539">
        <v>6</v>
      </c>
      <c r="R6539">
        <v>1</v>
      </c>
      <c r="S6539">
        <v>3</v>
      </c>
    </row>
    <row r="6540" spans="1:20" x14ac:dyDescent="0.2">
      <c r="A6540" t="s">
        <v>5094</v>
      </c>
      <c r="B6540" t="s">
        <v>5095</v>
      </c>
      <c r="C6540" t="s">
        <v>229</v>
      </c>
      <c r="D6540" t="s">
        <v>1000</v>
      </c>
      <c r="E6540" s="23">
        <v>42887</v>
      </c>
      <c r="F6540">
        <v>1</v>
      </c>
      <c r="G6540">
        <v>1</v>
      </c>
      <c r="H6540">
        <v>1</v>
      </c>
      <c r="I6540">
        <v>7</v>
      </c>
      <c r="J6540">
        <v>10</v>
      </c>
      <c r="K6540">
        <v>0.7</v>
      </c>
      <c r="L6540">
        <v>10</v>
      </c>
      <c r="M6540">
        <v>1</v>
      </c>
      <c r="N6540">
        <v>6</v>
      </c>
      <c r="P6540">
        <v>1</v>
      </c>
      <c r="Q6540">
        <v>1</v>
      </c>
      <c r="R6540">
        <v>1</v>
      </c>
      <c r="S6540">
        <v>1</v>
      </c>
    </row>
    <row r="6541" spans="1:20" x14ac:dyDescent="0.2">
      <c r="A6541" t="s">
        <v>13236</v>
      </c>
      <c r="B6541" t="s">
        <v>13148</v>
      </c>
      <c r="C6541" t="s">
        <v>1051</v>
      </c>
      <c r="D6541" t="s">
        <v>1002</v>
      </c>
      <c r="E6541" s="23">
        <v>42887</v>
      </c>
      <c r="F6541">
        <v>0</v>
      </c>
      <c r="G6541">
        <v>0</v>
      </c>
      <c r="H6541" t="e">
        <v>#DIV/0!</v>
      </c>
      <c r="I6541">
        <v>0</v>
      </c>
      <c r="J6541">
        <v>0</v>
      </c>
      <c r="K6541" t="e">
        <v>#DIV/0!</v>
      </c>
      <c r="L6541">
        <v>0</v>
      </c>
      <c r="M6541" t="e">
        <v>#DIV/0!</v>
      </c>
      <c r="N6541">
        <v>0</v>
      </c>
      <c r="P6541">
        <v>0</v>
      </c>
      <c r="Q6541">
        <v>0</v>
      </c>
      <c r="R6541" t="e">
        <v>#DIV/0!</v>
      </c>
      <c r="S6541">
        <v>0</v>
      </c>
    </row>
    <row r="6542" spans="1:20" x14ac:dyDescent="0.2">
      <c r="A6542" t="s">
        <v>5718</v>
      </c>
      <c r="B6542" t="s">
        <v>5719</v>
      </c>
      <c r="C6542" t="s">
        <v>1047</v>
      </c>
      <c r="D6542" t="s">
        <v>1000</v>
      </c>
      <c r="E6542" s="23">
        <v>42887</v>
      </c>
      <c r="F6542">
        <v>7</v>
      </c>
      <c r="G6542">
        <v>6</v>
      </c>
      <c r="H6542">
        <v>1.1666666666666667</v>
      </c>
      <c r="I6542">
        <v>29</v>
      </c>
      <c r="J6542">
        <v>37</v>
      </c>
      <c r="K6542">
        <v>0.78378378378378377</v>
      </c>
      <c r="L6542">
        <v>32</v>
      </c>
      <c r="M6542">
        <v>1.15625</v>
      </c>
      <c r="N6542">
        <v>27</v>
      </c>
      <c r="P6542">
        <v>2</v>
      </c>
      <c r="Q6542">
        <v>2</v>
      </c>
      <c r="R6542">
        <v>1</v>
      </c>
      <c r="S6542">
        <v>2</v>
      </c>
    </row>
    <row r="6543" spans="1:20" x14ac:dyDescent="0.2">
      <c r="A6543" t="s">
        <v>10595</v>
      </c>
      <c r="B6543" t="s">
        <v>10596</v>
      </c>
      <c r="C6543" t="s">
        <v>205</v>
      </c>
      <c r="D6543" t="s">
        <v>1000</v>
      </c>
      <c r="E6543" s="23">
        <v>42887</v>
      </c>
      <c r="F6543">
        <v>3</v>
      </c>
      <c r="G6543">
        <v>3</v>
      </c>
      <c r="H6543">
        <v>1</v>
      </c>
      <c r="I6543">
        <v>9</v>
      </c>
      <c r="J6543">
        <v>20</v>
      </c>
      <c r="K6543">
        <v>0.45</v>
      </c>
      <c r="L6543">
        <v>20</v>
      </c>
      <c r="M6543">
        <v>1</v>
      </c>
      <c r="N6543">
        <v>7</v>
      </c>
      <c r="O6543">
        <v>0.75</v>
      </c>
      <c r="P6543">
        <v>4</v>
      </c>
      <c r="Q6543">
        <v>5</v>
      </c>
      <c r="R6543">
        <v>0.8</v>
      </c>
      <c r="S6543">
        <v>2</v>
      </c>
    </row>
    <row r="6544" spans="1:20" x14ac:dyDescent="0.2">
      <c r="A6544" t="s">
        <v>8942</v>
      </c>
      <c r="B6544" t="s">
        <v>8943</v>
      </c>
      <c r="C6544" t="s">
        <v>210</v>
      </c>
      <c r="D6544" t="s">
        <v>1000</v>
      </c>
      <c r="E6544" s="23">
        <v>42887</v>
      </c>
      <c r="F6544">
        <v>1</v>
      </c>
      <c r="G6544">
        <v>3</v>
      </c>
      <c r="H6544">
        <v>0.33333333333333331</v>
      </c>
      <c r="I6544">
        <v>5</v>
      </c>
      <c r="J6544">
        <v>10</v>
      </c>
      <c r="K6544">
        <v>0.5</v>
      </c>
      <c r="L6544">
        <v>30</v>
      </c>
      <c r="M6544">
        <v>0.33333333333333331</v>
      </c>
      <c r="N6544">
        <v>5</v>
      </c>
      <c r="O6544">
        <v>0.85</v>
      </c>
      <c r="P6544">
        <v>0</v>
      </c>
      <c r="Q6544">
        <v>2</v>
      </c>
      <c r="R6544">
        <v>0</v>
      </c>
      <c r="S6544">
        <v>0</v>
      </c>
    </row>
    <row r="6545" spans="1:19" x14ac:dyDescent="0.2">
      <c r="A6545" t="s">
        <v>6137</v>
      </c>
      <c r="B6545" t="s">
        <v>6138</v>
      </c>
      <c r="C6545" t="s">
        <v>215</v>
      </c>
      <c r="D6545" t="s">
        <v>1000</v>
      </c>
      <c r="E6545" s="23">
        <v>42887</v>
      </c>
      <c r="F6545">
        <v>6</v>
      </c>
      <c r="G6545">
        <v>7</v>
      </c>
      <c r="H6545">
        <v>0.8571428571428571</v>
      </c>
      <c r="I6545">
        <v>35</v>
      </c>
      <c r="J6545">
        <v>40</v>
      </c>
      <c r="K6545">
        <v>0.875</v>
      </c>
      <c r="L6545">
        <v>47</v>
      </c>
      <c r="M6545">
        <v>0.85106382978723405</v>
      </c>
      <c r="N6545">
        <v>26</v>
      </c>
      <c r="O6545">
        <v>1.125</v>
      </c>
      <c r="P6545">
        <v>7</v>
      </c>
      <c r="Q6545">
        <v>12</v>
      </c>
      <c r="R6545">
        <v>0.58333333333333337</v>
      </c>
      <c r="S6545">
        <v>9</v>
      </c>
    </row>
    <row r="6546" spans="1:19" x14ac:dyDescent="0.2">
      <c r="A6546" t="s">
        <v>3437</v>
      </c>
      <c r="B6546" t="s">
        <v>3438</v>
      </c>
      <c r="C6546" t="s">
        <v>221</v>
      </c>
      <c r="D6546" t="s">
        <v>1000</v>
      </c>
      <c r="E6546" s="23">
        <v>42887</v>
      </c>
      <c r="F6546">
        <v>0</v>
      </c>
      <c r="G6546">
        <v>0</v>
      </c>
      <c r="H6546" t="e">
        <v>#DIV/0!</v>
      </c>
      <c r="I6546">
        <v>0</v>
      </c>
      <c r="J6546">
        <v>0</v>
      </c>
      <c r="K6546" t="e">
        <v>#DIV/0!</v>
      </c>
      <c r="L6546">
        <v>0</v>
      </c>
      <c r="M6546" t="e">
        <v>#DIV/0!</v>
      </c>
      <c r="N6546">
        <v>0</v>
      </c>
      <c r="O6546">
        <v>0.96</v>
      </c>
      <c r="P6546">
        <v>3</v>
      </c>
      <c r="Q6546">
        <v>3</v>
      </c>
      <c r="R6546">
        <v>1</v>
      </c>
      <c r="S6546">
        <v>0</v>
      </c>
    </row>
    <row r="6547" spans="1:19" x14ac:dyDescent="0.2">
      <c r="A6547" t="s">
        <v>3262</v>
      </c>
      <c r="B6547" t="s">
        <v>3263</v>
      </c>
      <c r="C6547" t="s">
        <v>222</v>
      </c>
      <c r="D6547" t="s">
        <v>1000</v>
      </c>
      <c r="E6547" s="23">
        <v>42887</v>
      </c>
      <c r="F6547">
        <v>0</v>
      </c>
      <c r="G6547">
        <v>0</v>
      </c>
      <c r="H6547" t="e">
        <v>#DIV/0!</v>
      </c>
      <c r="I6547">
        <v>0</v>
      </c>
      <c r="J6547">
        <v>0</v>
      </c>
      <c r="K6547" t="e">
        <v>#DIV/0!</v>
      </c>
      <c r="L6547">
        <v>0</v>
      </c>
      <c r="M6547" t="e">
        <v>#DIV/0!</v>
      </c>
      <c r="N6547">
        <v>0</v>
      </c>
      <c r="O6547">
        <v>0.73</v>
      </c>
      <c r="P6547">
        <v>1</v>
      </c>
      <c r="Q6547">
        <v>2</v>
      </c>
      <c r="R6547">
        <v>0.5</v>
      </c>
      <c r="S6547">
        <v>0</v>
      </c>
    </row>
    <row r="6548" spans="1:19" x14ac:dyDescent="0.2">
      <c r="A6548" t="s">
        <v>7307</v>
      </c>
      <c r="B6548" t="s">
        <v>7308</v>
      </c>
      <c r="C6548" t="s">
        <v>1052</v>
      </c>
      <c r="D6548" t="s">
        <v>1000</v>
      </c>
      <c r="E6548" s="23">
        <v>42887</v>
      </c>
      <c r="F6548">
        <v>6</v>
      </c>
      <c r="G6548">
        <v>5</v>
      </c>
      <c r="H6548">
        <v>1.2</v>
      </c>
      <c r="I6548">
        <v>37</v>
      </c>
      <c r="J6548">
        <v>41</v>
      </c>
      <c r="K6548">
        <v>0.90243902439024393</v>
      </c>
      <c r="L6548">
        <v>34</v>
      </c>
      <c r="M6548">
        <v>1.2058823529411764</v>
      </c>
      <c r="N6548">
        <v>37</v>
      </c>
      <c r="P6548">
        <v>2</v>
      </c>
      <c r="Q6548">
        <v>3</v>
      </c>
      <c r="R6548">
        <v>0.66666666666666663</v>
      </c>
      <c r="S6548">
        <v>0</v>
      </c>
    </row>
    <row r="6549" spans="1:19" x14ac:dyDescent="0.2">
      <c r="A6549" t="s">
        <v>5299</v>
      </c>
      <c r="B6549" t="s">
        <v>5300</v>
      </c>
      <c r="C6549" t="s">
        <v>1053</v>
      </c>
      <c r="D6549" t="s">
        <v>1000</v>
      </c>
      <c r="E6549" s="23">
        <v>42887</v>
      </c>
      <c r="F6549">
        <v>5</v>
      </c>
      <c r="G6549">
        <v>5</v>
      </c>
      <c r="H6549">
        <v>1</v>
      </c>
      <c r="I6549">
        <v>11</v>
      </c>
      <c r="J6549">
        <v>12</v>
      </c>
      <c r="K6549">
        <v>0.91666666666666663</v>
      </c>
      <c r="L6549">
        <v>12</v>
      </c>
      <c r="M6549">
        <v>1</v>
      </c>
      <c r="N6549">
        <v>11</v>
      </c>
      <c r="P6549">
        <v>0</v>
      </c>
      <c r="Q6549">
        <v>0</v>
      </c>
      <c r="R6549" t="e">
        <v>#DIV/0!</v>
      </c>
      <c r="S6549">
        <v>0</v>
      </c>
    </row>
    <row r="6550" spans="1:19" x14ac:dyDescent="0.2">
      <c r="A6550" t="s">
        <v>12298</v>
      </c>
      <c r="B6550" t="s">
        <v>12299</v>
      </c>
      <c r="C6550" t="s">
        <v>200</v>
      </c>
      <c r="D6550" t="s">
        <v>1000</v>
      </c>
      <c r="E6550" s="23">
        <v>42887</v>
      </c>
      <c r="F6550">
        <v>8</v>
      </c>
      <c r="G6550">
        <v>5</v>
      </c>
      <c r="H6550">
        <v>1.6</v>
      </c>
      <c r="I6550">
        <v>12</v>
      </c>
      <c r="J6550">
        <v>19</v>
      </c>
      <c r="K6550">
        <v>0.63157894736842102</v>
      </c>
      <c r="L6550">
        <v>12</v>
      </c>
      <c r="M6550">
        <v>1.5833333333333333</v>
      </c>
      <c r="N6550">
        <v>8</v>
      </c>
      <c r="P6550">
        <v>0</v>
      </c>
      <c r="Q6550">
        <v>3</v>
      </c>
      <c r="R6550">
        <v>0</v>
      </c>
      <c r="S6550">
        <v>4</v>
      </c>
    </row>
    <row r="6551" spans="1:19" x14ac:dyDescent="0.2">
      <c r="A6551" t="s">
        <v>10419</v>
      </c>
      <c r="B6551" t="s">
        <v>10420</v>
      </c>
      <c r="C6551" t="s">
        <v>204</v>
      </c>
      <c r="D6551" t="s">
        <v>1000</v>
      </c>
      <c r="E6551" s="23">
        <v>42887</v>
      </c>
      <c r="F6551">
        <v>10</v>
      </c>
      <c r="G6551">
        <v>4</v>
      </c>
      <c r="H6551">
        <v>2.5</v>
      </c>
      <c r="I6551">
        <v>12</v>
      </c>
      <c r="J6551">
        <v>25</v>
      </c>
      <c r="K6551">
        <v>0.48</v>
      </c>
      <c r="L6551">
        <v>10</v>
      </c>
      <c r="M6551">
        <v>2.5</v>
      </c>
      <c r="N6551">
        <v>10</v>
      </c>
      <c r="P6551">
        <v>0</v>
      </c>
      <c r="Q6551">
        <v>1</v>
      </c>
      <c r="R6551">
        <v>0</v>
      </c>
      <c r="S6551">
        <v>2</v>
      </c>
    </row>
    <row r="6552" spans="1:19" x14ac:dyDescent="0.2">
      <c r="A6552" t="s">
        <v>8767</v>
      </c>
      <c r="B6552" t="s">
        <v>8768</v>
      </c>
      <c r="C6552" t="s">
        <v>208</v>
      </c>
      <c r="D6552" t="s">
        <v>1000</v>
      </c>
      <c r="E6552" s="23">
        <v>42887</v>
      </c>
      <c r="F6552">
        <v>2</v>
      </c>
      <c r="G6552">
        <v>2</v>
      </c>
      <c r="H6552">
        <v>1</v>
      </c>
      <c r="I6552">
        <v>9</v>
      </c>
      <c r="J6552">
        <v>10</v>
      </c>
      <c r="K6552">
        <v>0.9</v>
      </c>
      <c r="L6552">
        <v>10</v>
      </c>
      <c r="M6552">
        <v>1</v>
      </c>
      <c r="N6552">
        <v>9</v>
      </c>
      <c r="P6552">
        <v>0</v>
      </c>
      <c r="Q6552">
        <v>3</v>
      </c>
      <c r="R6552">
        <v>0</v>
      </c>
      <c r="S6552">
        <v>0</v>
      </c>
    </row>
    <row r="6553" spans="1:19" x14ac:dyDescent="0.2">
      <c r="A6553" t="s">
        <v>6561</v>
      </c>
      <c r="B6553" t="s">
        <v>6562</v>
      </c>
      <c r="C6553" t="s">
        <v>316</v>
      </c>
      <c r="D6553" t="s">
        <v>1000</v>
      </c>
      <c r="E6553" s="23">
        <v>42887</v>
      </c>
      <c r="F6553">
        <v>8</v>
      </c>
      <c r="G6553">
        <v>6</v>
      </c>
      <c r="H6553">
        <v>1.3333333333333333</v>
      </c>
      <c r="I6553">
        <v>23</v>
      </c>
      <c r="J6553">
        <v>21</v>
      </c>
      <c r="K6553">
        <v>1.0952380952380953</v>
      </c>
      <c r="L6553">
        <v>16</v>
      </c>
      <c r="M6553">
        <v>1.3125</v>
      </c>
      <c r="N6553">
        <v>18</v>
      </c>
      <c r="P6553">
        <v>2</v>
      </c>
      <c r="Q6553">
        <v>2</v>
      </c>
      <c r="R6553">
        <v>1</v>
      </c>
      <c r="S6553">
        <v>5</v>
      </c>
    </row>
    <row r="6554" spans="1:19" x14ac:dyDescent="0.2">
      <c r="A6554" t="s">
        <v>4154</v>
      </c>
      <c r="B6554" t="s">
        <v>4155</v>
      </c>
      <c r="C6554" t="s">
        <v>218</v>
      </c>
      <c r="D6554" t="s">
        <v>1000</v>
      </c>
      <c r="E6554" s="23">
        <v>42887</v>
      </c>
      <c r="F6554">
        <v>0</v>
      </c>
      <c r="G6554">
        <v>0</v>
      </c>
      <c r="H6554" t="e">
        <v>#DIV/0!</v>
      </c>
      <c r="I6554">
        <v>0</v>
      </c>
      <c r="J6554">
        <v>0</v>
      </c>
      <c r="K6554" t="e">
        <v>#DIV/0!</v>
      </c>
      <c r="L6554">
        <v>0</v>
      </c>
      <c r="M6554" t="e">
        <v>#DIV/0!</v>
      </c>
      <c r="N6554">
        <v>0</v>
      </c>
      <c r="P6554">
        <v>0</v>
      </c>
      <c r="Q6554">
        <v>0</v>
      </c>
      <c r="R6554" t="e">
        <v>#DIV/0!</v>
      </c>
      <c r="S6554">
        <v>0</v>
      </c>
    </row>
    <row r="6555" spans="1:19" x14ac:dyDescent="0.2">
      <c r="A6555" t="s">
        <v>12583</v>
      </c>
      <c r="B6555" t="s">
        <v>12584</v>
      </c>
      <c r="C6555" t="s">
        <v>202</v>
      </c>
      <c r="D6555" t="s">
        <v>1000</v>
      </c>
      <c r="E6555" s="23">
        <v>42887</v>
      </c>
      <c r="F6555">
        <v>16</v>
      </c>
      <c r="G6555">
        <v>9</v>
      </c>
      <c r="H6555">
        <v>1.7777777777777777</v>
      </c>
      <c r="I6555">
        <v>143</v>
      </c>
      <c r="J6555">
        <v>178</v>
      </c>
      <c r="K6555">
        <v>0.8033707865168539</v>
      </c>
      <c r="L6555">
        <v>100</v>
      </c>
      <c r="M6555">
        <v>1.78</v>
      </c>
      <c r="N6555">
        <v>143</v>
      </c>
      <c r="P6555">
        <v>0</v>
      </c>
      <c r="Q6555">
        <v>0</v>
      </c>
      <c r="R6555" t="e">
        <v>#DIV/0!</v>
      </c>
      <c r="S6555">
        <v>0</v>
      </c>
    </row>
    <row r="6556" spans="1:19" x14ac:dyDescent="0.2">
      <c r="A6556" t="s">
        <v>12408</v>
      </c>
      <c r="B6556" t="s">
        <v>12409</v>
      </c>
      <c r="C6556" t="s">
        <v>347</v>
      </c>
      <c r="D6556" t="s">
        <v>1000</v>
      </c>
      <c r="E6556" s="23">
        <v>42887</v>
      </c>
      <c r="F6556">
        <v>3</v>
      </c>
      <c r="G6556">
        <v>5</v>
      </c>
      <c r="H6556">
        <v>0.6</v>
      </c>
      <c r="I6556">
        <v>4</v>
      </c>
      <c r="J6556">
        <v>15</v>
      </c>
      <c r="K6556">
        <v>0.26666666666666666</v>
      </c>
      <c r="L6556">
        <v>25</v>
      </c>
      <c r="M6556">
        <v>0.6</v>
      </c>
      <c r="N6556">
        <v>2</v>
      </c>
      <c r="P6556">
        <v>0</v>
      </c>
      <c r="Q6556">
        <v>0</v>
      </c>
      <c r="R6556" t="e">
        <v>#DIV/0!</v>
      </c>
      <c r="S6556">
        <v>2</v>
      </c>
    </row>
    <row r="6557" spans="1:19" x14ac:dyDescent="0.2">
      <c r="A6557" t="s">
        <v>9748</v>
      </c>
      <c r="B6557" t="s">
        <v>9749</v>
      </c>
      <c r="C6557" t="s">
        <v>224</v>
      </c>
      <c r="D6557" t="s">
        <v>1000</v>
      </c>
      <c r="E6557" s="23">
        <v>42887</v>
      </c>
      <c r="F6557">
        <v>4</v>
      </c>
      <c r="G6557">
        <v>6</v>
      </c>
      <c r="H6557">
        <v>0.66666666666666663</v>
      </c>
      <c r="I6557">
        <v>67</v>
      </c>
      <c r="J6557">
        <v>60</v>
      </c>
      <c r="K6557">
        <v>1.1166666666666667</v>
      </c>
      <c r="L6557">
        <v>90</v>
      </c>
      <c r="M6557">
        <v>0.66666666666666663</v>
      </c>
      <c r="N6557">
        <v>66</v>
      </c>
      <c r="P6557">
        <v>1</v>
      </c>
      <c r="Q6557">
        <v>1</v>
      </c>
      <c r="R6557">
        <v>1</v>
      </c>
      <c r="S6557">
        <v>2</v>
      </c>
    </row>
    <row r="6558" spans="1:19" x14ac:dyDescent="0.2">
      <c r="A6558" t="s">
        <v>9449</v>
      </c>
      <c r="B6558" t="s">
        <v>9450</v>
      </c>
      <c r="C6558" t="s">
        <v>345</v>
      </c>
      <c r="D6558" t="s">
        <v>1000</v>
      </c>
      <c r="E6558" s="23">
        <v>42887</v>
      </c>
      <c r="F6558">
        <v>0</v>
      </c>
      <c r="G6558">
        <v>0</v>
      </c>
      <c r="H6558" t="e">
        <v>#DIV/0!</v>
      </c>
      <c r="I6558">
        <v>0</v>
      </c>
      <c r="J6558">
        <v>0</v>
      </c>
      <c r="K6558" t="e">
        <v>#DIV/0!</v>
      </c>
      <c r="L6558">
        <v>0</v>
      </c>
      <c r="M6558" t="e">
        <v>#DIV/0!</v>
      </c>
      <c r="N6558">
        <v>0</v>
      </c>
      <c r="P6558">
        <v>0</v>
      </c>
      <c r="Q6558">
        <v>0</v>
      </c>
      <c r="R6558" t="e">
        <v>#DIV/0!</v>
      </c>
      <c r="S6558">
        <v>0</v>
      </c>
    </row>
    <row r="6559" spans="1:19" x14ac:dyDescent="0.2">
      <c r="A6559" t="s">
        <v>7841</v>
      </c>
      <c r="B6559" t="s">
        <v>7842</v>
      </c>
      <c r="C6559" t="s">
        <v>226</v>
      </c>
      <c r="D6559" t="s">
        <v>1000</v>
      </c>
      <c r="E6559" s="23">
        <v>42887</v>
      </c>
      <c r="F6559">
        <v>5</v>
      </c>
      <c r="G6559">
        <v>7</v>
      </c>
      <c r="H6559">
        <v>0.7142857142857143</v>
      </c>
      <c r="I6559">
        <v>31</v>
      </c>
      <c r="J6559">
        <v>75</v>
      </c>
      <c r="K6559">
        <v>0.41333333333333333</v>
      </c>
      <c r="L6559">
        <v>105</v>
      </c>
      <c r="M6559">
        <v>0.7142857142857143</v>
      </c>
      <c r="N6559">
        <v>24</v>
      </c>
      <c r="P6559">
        <v>1</v>
      </c>
      <c r="Q6559">
        <v>2</v>
      </c>
      <c r="R6559">
        <v>0.5</v>
      </c>
      <c r="S6559">
        <v>7</v>
      </c>
    </row>
    <row r="6560" spans="1:19" x14ac:dyDescent="0.2">
      <c r="A6560" t="s">
        <v>6911</v>
      </c>
      <c r="B6560" t="s">
        <v>6912</v>
      </c>
      <c r="C6560" t="s">
        <v>231</v>
      </c>
      <c r="D6560" t="s">
        <v>1000</v>
      </c>
      <c r="E6560" s="23">
        <v>42887</v>
      </c>
      <c r="F6560">
        <v>7</v>
      </c>
      <c r="G6560">
        <v>15</v>
      </c>
      <c r="H6560">
        <v>0.46666666666666667</v>
      </c>
      <c r="I6560">
        <v>117</v>
      </c>
      <c r="J6560">
        <v>84</v>
      </c>
      <c r="K6560">
        <v>1.3928571428571428</v>
      </c>
      <c r="L6560">
        <v>180</v>
      </c>
      <c r="M6560">
        <v>0.46666666666666667</v>
      </c>
      <c r="N6560">
        <v>108</v>
      </c>
      <c r="P6560">
        <v>0</v>
      </c>
      <c r="Q6560">
        <v>2</v>
      </c>
      <c r="R6560">
        <v>0</v>
      </c>
      <c r="S6560">
        <v>9</v>
      </c>
    </row>
    <row r="6561" spans="1:19" x14ac:dyDescent="0.2">
      <c r="A6561" t="s">
        <v>5962</v>
      </c>
      <c r="B6561" t="s">
        <v>5963</v>
      </c>
      <c r="C6561" t="s">
        <v>216</v>
      </c>
      <c r="D6561" t="s">
        <v>1000</v>
      </c>
      <c r="E6561" s="23">
        <v>42887</v>
      </c>
      <c r="F6561">
        <v>13</v>
      </c>
      <c r="G6561">
        <v>6</v>
      </c>
      <c r="H6561">
        <v>2.1666666666666665</v>
      </c>
      <c r="I6561">
        <v>52</v>
      </c>
      <c r="J6561">
        <v>98</v>
      </c>
      <c r="K6561">
        <v>0.53061224489795922</v>
      </c>
      <c r="L6561">
        <v>45</v>
      </c>
      <c r="M6561">
        <v>2.1777777777777776</v>
      </c>
      <c r="N6561">
        <v>45</v>
      </c>
      <c r="P6561">
        <v>14</v>
      </c>
      <c r="Q6561">
        <v>16</v>
      </c>
      <c r="R6561">
        <v>0.875</v>
      </c>
      <c r="S6561">
        <v>7</v>
      </c>
    </row>
    <row r="6562" spans="1:19" x14ac:dyDescent="0.2">
      <c r="A6562" t="s">
        <v>4569</v>
      </c>
      <c r="B6562" t="s">
        <v>4570</v>
      </c>
      <c r="C6562" t="s">
        <v>233</v>
      </c>
      <c r="D6562" t="s">
        <v>1000</v>
      </c>
      <c r="E6562" s="23">
        <v>42887</v>
      </c>
      <c r="F6562">
        <v>3</v>
      </c>
      <c r="G6562">
        <v>6</v>
      </c>
      <c r="H6562">
        <v>0.5</v>
      </c>
      <c r="I6562">
        <v>64</v>
      </c>
      <c r="J6562">
        <v>25</v>
      </c>
      <c r="K6562">
        <v>2.56</v>
      </c>
      <c r="L6562">
        <v>50</v>
      </c>
      <c r="M6562">
        <v>0.5</v>
      </c>
      <c r="N6562">
        <v>62</v>
      </c>
      <c r="P6562">
        <v>0</v>
      </c>
      <c r="Q6562">
        <v>1</v>
      </c>
      <c r="R6562">
        <v>0</v>
      </c>
      <c r="S6562">
        <v>2</v>
      </c>
    </row>
    <row r="6563" spans="1:19" x14ac:dyDescent="0.2">
      <c r="A6563" t="s">
        <v>3979</v>
      </c>
      <c r="B6563" t="s">
        <v>3980</v>
      </c>
      <c r="C6563" t="s">
        <v>219</v>
      </c>
      <c r="D6563" t="s">
        <v>1000</v>
      </c>
      <c r="E6563" s="23">
        <v>42887</v>
      </c>
      <c r="F6563">
        <v>0</v>
      </c>
      <c r="G6563">
        <v>0</v>
      </c>
      <c r="H6563" t="e">
        <v>#DIV/0!</v>
      </c>
      <c r="I6563">
        <v>0</v>
      </c>
      <c r="J6563">
        <v>0</v>
      </c>
      <c r="K6563" t="e">
        <v>#DIV/0!</v>
      </c>
      <c r="L6563">
        <v>0</v>
      </c>
      <c r="M6563" t="e">
        <v>#DIV/0!</v>
      </c>
      <c r="N6563">
        <v>0</v>
      </c>
      <c r="P6563">
        <v>0</v>
      </c>
      <c r="Q6563">
        <v>0</v>
      </c>
      <c r="R6563" t="e">
        <v>#DIV/0!</v>
      </c>
      <c r="S6563">
        <v>0</v>
      </c>
    </row>
    <row r="6564" spans="1:19" x14ac:dyDescent="0.2">
      <c r="A6564" t="s">
        <v>3708</v>
      </c>
      <c r="B6564" t="s">
        <v>3709</v>
      </c>
      <c r="C6564" t="s">
        <v>340</v>
      </c>
      <c r="D6564" t="s">
        <v>1000</v>
      </c>
      <c r="E6564" s="23">
        <v>42887</v>
      </c>
      <c r="F6564">
        <v>4</v>
      </c>
      <c r="G6564">
        <v>4</v>
      </c>
      <c r="H6564">
        <v>1</v>
      </c>
      <c r="I6564">
        <v>23</v>
      </c>
      <c r="J6564">
        <v>40</v>
      </c>
      <c r="K6564">
        <v>0.57499999999999996</v>
      </c>
      <c r="L6564">
        <v>40</v>
      </c>
      <c r="M6564">
        <v>1</v>
      </c>
      <c r="N6564">
        <v>23</v>
      </c>
      <c r="P6564">
        <v>2</v>
      </c>
      <c r="Q6564">
        <v>3</v>
      </c>
      <c r="R6564">
        <v>0.66666666666666663</v>
      </c>
      <c r="S6564">
        <v>0</v>
      </c>
    </row>
    <row r="6565" spans="1:19" x14ac:dyDescent="0.2">
      <c r="A6565" t="s">
        <v>11274</v>
      </c>
      <c r="B6565" t="s">
        <v>11275</v>
      </c>
      <c r="C6565" t="s">
        <v>350</v>
      </c>
      <c r="D6565" t="s">
        <v>1000</v>
      </c>
      <c r="E6565" s="23">
        <v>42887</v>
      </c>
      <c r="F6565">
        <v>1</v>
      </c>
      <c r="G6565">
        <v>1</v>
      </c>
      <c r="H6565">
        <v>1</v>
      </c>
      <c r="I6565">
        <v>2</v>
      </c>
      <c r="J6565">
        <v>5</v>
      </c>
      <c r="K6565">
        <v>0.4</v>
      </c>
      <c r="L6565">
        <v>5</v>
      </c>
      <c r="M6565">
        <v>1</v>
      </c>
      <c r="N6565">
        <v>2</v>
      </c>
      <c r="P6565">
        <v>0</v>
      </c>
      <c r="Q6565">
        <v>0</v>
      </c>
      <c r="R6565" t="e">
        <v>#DIV/0!</v>
      </c>
      <c r="S6565">
        <v>0</v>
      </c>
    </row>
    <row r="6566" spans="1:19" x14ac:dyDescent="0.2">
      <c r="A6566" t="s">
        <v>11276</v>
      </c>
      <c r="B6566" t="s">
        <v>11277</v>
      </c>
      <c r="C6566" t="s">
        <v>351</v>
      </c>
      <c r="D6566" t="s">
        <v>1000</v>
      </c>
      <c r="E6566" s="23">
        <v>42887</v>
      </c>
      <c r="F6566">
        <v>7</v>
      </c>
      <c r="G6566">
        <v>5</v>
      </c>
      <c r="H6566">
        <v>1.4</v>
      </c>
      <c r="I6566">
        <v>12</v>
      </c>
      <c r="J6566">
        <v>35</v>
      </c>
      <c r="K6566">
        <v>0.34285714285714286</v>
      </c>
      <c r="L6566">
        <v>25</v>
      </c>
      <c r="M6566">
        <v>1.4</v>
      </c>
      <c r="N6566">
        <v>12</v>
      </c>
      <c r="P6566">
        <v>0</v>
      </c>
      <c r="Q6566">
        <v>1</v>
      </c>
      <c r="R6566">
        <v>0</v>
      </c>
      <c r="S6566">
        <v>0</v>
      </c>
    </row>
    <row r="6567" spans="1:19" x14ac:dyDescent="0.2">
      <c r="A6567" t="s">
        <v>11178</v>
      </c>
      <c r="B6567" t="s">
        <v>11179</v>
      </c>
      <c r="C6567" t="s">
        <v>352</v>
      </c>
      <c r="D6567" t="s">
        <v>1000</v>
      </c>
      <c r="E6567" s="23">
        <v>42887</v>
      </c>
      <c r="F6567">
        <v>1</v>
      </c>
      <c r="G6567">
        <v>1</v>
      </c>
      <c r="H6567">
        <v>1</v>
      </c>
      <c r="I6567">
        <v>3</v>
      </c>
      <c r="J6567">
        <v>2</v>
      </c>
      <c r="K6567">
        <v>1.5</v>
      </c>
      <c r="L6567">
        <v>2</v>
      </c>
      <c r="M6567">
        <v>1</v>
      </c>
      <c r="N6567">
        <v>3</v>
      </c>
      <c r="P6567">
        <v>0</v>
      </c>
      <c r="Q6567">
        <v>0</v>
      </c>
      <c r="R6567" t="e">
        <v>#DIV/0!</v>
      </c>
      <c r="S6567">
        <v>0</v>
      </c>
    </row>
    <row r="6568" spans="1:19" x14ac:dyDescent="0.2">
      <c r="A6568" t="s">
        <v>10179</v>
      </c>
      <c r="B6568" t="s">
        <v>10180</v>
      </c>
      <c r="C6568" t="s">
        <v>353</v>
      </c>
      <c r="D6568" t="s">
        <v>1000</v>
      </c>
      <c r="E6568" s="23">
        <v>42887</v>
      </c>
      <c r="F6568">
        <v>9</v>
      </c>
      <c r="G6568">
        <v>3</v>
      </c>
      <c r="H6568">
        <v>3</v>
      </c>
      <c r="I6568">
        <v>15</v>
      </c>
      <c r="J6568">
        <v>45</v>
      </c>
      <c r="K6568">
        <v>0.33333333333333331</v>
      </c>
      <c r="L6568">
        <v>15</v>
      </c>
      <c r="M6568">
        <v>3</v>
      </c>
      <c r="N6568">
        <v>13</v>
      </c>
      <c r="P6568">
        <v>0</v>
      </c>
      <c r="Q6568">
        <v>0</v>
      </c>
      <c r="R6568" t="e">
        <v>#DIV/0!</v>
      </c>
      <c r="S6568">
        <v>2</v>
      </c>
    </row>
    <row r="6569" spans="1:19" x14ac:dyDescent="0.2">
      <c r="A6569" t="s">
        <v>8592</v>
      </c>
      <c r="B6569" t="s">
        <v>8593</v>
      </c>
      <c r="C6569" t="s">
        <v>354</v>
      </c>
      <c r="D6569" t="s">
        <v>1000</v>
      </c>
      <c r="E6569" s="23">
        <v>42887</v>
      </c>
      <c r="F6569">
        <v>2</v>
      </c>
      <c r="G6569">
        <v>2</v>
      </c>
      <c r="H6569">
        <v>1</v>
      </c>
      <c r="I6569">
        <v>11</v>
      </c>
      <c r="J6569">
        <v>10</v>
      </c>
      <c r="K6569">
        <v>1.1000000000000001</v>
      </c>
      <c r="L6569">
        <v>10</v>
      </c>
      <c r="M6569">
        <v>1</v>
      </c>
      <c r="N6569">
        <v>11</v>
      </c>
      <c r="P6569">
        <v>0</v>
      </c>
      <c r="Q6569">
        <v>0</v>
      </c>
      <c r="R6569" t="e">
        <v>#DIV/0!</v>
      </c>
      <c r="S6569">
        <v>0</v>
      </c>
    </row>
    <row r="6570" spans="1:19" x14ac:dyDescent="0.2">
      <c r="A6570" t="s">
        <v>6386</v>
      </c>
      <c r="B6570" t="s">
        <v>6387</v>
      </c>
      <c r="C6570" t="s">
        <v>355</v>
      </c>
      <c r="D6570" t="s">
        <v>1000</v>
      </c>
      <c r="E6570" s="23">
        <v>42887</v>
      </c>
      <c r="F6570">
        <v>5</v>
      </c>
      <c r="G6570">
        <v>6</v>
      </c>
      <c r="H6570">
        <v>0.83333333333333337</v>
      </c>
      <c r="I6570">
        <v>13</v>
      </c>
      <c r="J6570">
        <v>8</v>
      </c>
      <c r="K6570">
        <v>1.625</v>
      </c>
      <c r="L6570">
        <v>10</v>
      </c>
      <c r="M6570">
        <v>0.8</v>
      </c>
      <c r="N6570">
        <v>13</v>
      </c>
      <c r="P6570">
        <v>0</v>
      </c>
      <c r="Q6570">
        <v>0</v>
      </c>
      <c r="R6570" t="e">
        <v>#DIV/0!</v>
      </c>
      <c r="S6570">
        <v>0</v>
      </c>
    </row>
    <row r="6571" spans="1:19" x14ac:dyDescent="0.2">
      <c r="A6571" t="s">
        <v>11749</v>
      </c>
      <c r="B6571" t="s">
        <v>11750</v>
      </c>
      <c r="C6571" t="s">
        <v>198</v>
      </c>
      <c r="D6571" t="s">
        <v>1002</v>
      </c>
      <c r="E6571" s="23">
        <v>42887</v>
      </c>
      <c r="F6571">
        <v>1</v>
      </c>
      <c r="G6571">
        <v>1</v>
      </c>
      <c r="H6571">
        <v>1</v>
      </c>
      <c r="I6571">
        <v>2</v>
      </c>
      <c r="J6571">
        <v>5</v>
      </c>
      <c r="K6571">
        <v>0.4</v>
      </c>
      <c r="L6571">
        <v>5</v>
      </c>
      <c r="M6571">
        <v>1</v>
      </c>
      <c r="N6571">
        <v>2</v>
      </c>
      <c r="P6571">
        <v>0</v>
      </c>
      <c r="Q6571">
        <v>0</v>
      </c>
      <c r="R6571" t="e">
        <v>#DIV/0!</v>
      </c>
      <c r="S6571">
        <v>0</v>
      </c>
    </row>
    <row r="6572" spans="1:19" x14ac:dyDescent="0.2">
      <c r="A6572" t="s">
        <v>11751</v>
      </c>
      <c r="B6572" t="s">
        <v>11752</v>
      </c>
      <c r="C6572" t="s">
        <v>199</v>
      </c>
      <c r="D6572" t="s">
        <v>1002</v>
      </c>
      <c r="E6572" s="23">
        <v>42887</v>
      </c>
      <c r="F6572">
        <v>24</v>
      </c>
      <c r="G6572">
        <v>14</v>
      </c>
      <c r="H6572">
        <v>1.7142857142857142</v>
      </c>
      <c r="I6572">
        <v>155</v>
      </c>
      <c r="J6572">
        <v>197</v>
      </c>
      <c r="K6572">
        <v>0.78680203045685282</v>
      </c>
      <c r="L6572">
        <v>112</v>
      </c>
      <c r="M6572">
        <v>1.7589285714285714</v>
      </c>
      <c r="N6572">
        <v>151</v>
      </c>
      <c r="P6572">
        <v>0</v>
      </c>
      <c r="Q6572">
        <v>3</v>
      </c>
      <c r="R6572">
        <v>0</v>
      </c>
      <c r="S6572">
        <v>4</v>
      </c>
    </row>
    <row r="6573" spans="1:19" x14ac:dyDescent="0.2">
      <c r="A6573" t="s">
        <v>11753</v>
      </c>
      <c r="B6573" t="s">
        <v>11754</v>
      </c>
      <c r="C6573" t="s">
        <v>348</v>
      </c>
      <c r="D6573" t="s">
        <v>1002</v>
      </c>
      <c r="E6573" s="23">
        <v>42887</v>
      </c>
      <c r="F6573">
        <v>10</v>
      </c>
      <c r="G6573">
        <v>10</v>
      </c>
      <c r="H6573">
        <v>1</v>
      </c>
      <c r="I6573">
        <v>16</v>
      </c>
      <c r="J6573">
        <v>50</v>
      </c>
      <c r="K6573">
        <v>0.32</v>
      </c>
      <c r="L6573">
        <v>50</v>
      </c>
      <c r="M6573">
        <v>1</v>
      </c>
      <c r="N6573">
        <v>14</v>
      </c>
      <c r="P6573">
        <v>0</v>
      </c>
      <c r="Q6573">
        <v>1</v>
      </c>
      <c r="R6573">
        <v>0</v>
      </c>
      <c r="S6573">
        <v>2</v>
      </c>
    </row>
    <row r="6574" spans="1:19" x14ac:dyDescent="0.2">
      <c r="A6574" t="s">
        <v>11755</v>
      </c>
      <c r="B6574" t="s">
        <v>11756</v>
      </c>
      <c r="C6574" t="s">
        <v>357</v>
      </c>
      <c r="D6574" t="s">
        <v>1002</v>
      </c>
      <c r="E6574" s="23">
        <v>42887</v>
      </c>
      <c r="F6574">
        <v>1</v>
      </c>
      <c r="G6574">
        <v>1</v>
      </c>
      <c r="H6574">
        <v>1</v>
      </c>
      <c r="I6574">
        <v>3</v>
      </c>
      <c r="J6574">
        <v>2</v>
      </c>
      <c r="K6574">
        <v>1.5</v>
      </c>
      <c r="L6574">
        <v>2</v>
      </c>
      <c r="M6574">
        <v>1</v>
      </c>
      <c r="N6574">
        <v>3</v>
      </c>
      <c r="P6574">
        <v>0</v>
      </c>
      <c r="Q6574">
        <v>0</v>
      </c>
      <c r="R6574" t="e">
        <v>#DIV/0!</v>
      </c>
      <c r="S6574">
        <v>0</v>
      </c>
    </row>
    <row r="6575" spans="1:19" x14ac:dyDescent="0.2">
      <c r="A6575" t="s">
        <v>10945</v>
      </c>
      <c r="B6575" t="s">
        <v>10946</v>
      </c>
      <c r="C6575" t="s">
        <v>227</v>
      </c>
      <c r="D6575" t="s">
        <v>1002</v>
      </c>
      <c r="E6575" s="23">
        <v>42887</v>
      </c>
      <c r="F6575">
        <v>1</v>
      </c>
      <c r="G6575">
        <v>1</v>
      </c>
      <c r="H6575">
        <v>1</v>
      </c>
      <c r="I6575">
        <v>4</v>
      </c>
      <c r="J6575">
        <v>5</v>
      </c>
      <c r="K6575">
        <v>0.8</v>
      </c>
      <c r="L6575">
        <v>5</v>
      </c>
      <c r="M6575">
        <v>1</v>
      </c>
      <c r="N6575">
        <v>2</v>
      </c>
      <c r="P6575">
        <v>1</v>
      </c>
      <c r="Q6575">
        <v>2</v>
      </c>
      <c r="R6575">
        <v>0.5</v>
      </c>
      <c r="S6575">
        <v>2</v>
      </c>
    </row>
    <row r="6576" spans="1:19" x14ac:dyDescent="0.2">
      <c r="A6576" t="s">
        <v>10770</v>
      </c>
      <c r="B6576" t="s">
        <v>10771</v>
      </c>
      <c r="C6576" t="s">
        <v>203</v>
      </c>
      <c r="D6576" t="s">
        <v>1002</v>
      </c>
      <c r="E6576" s="23">
        <v>42887</v>
      </c>
      <c r="F6576">
        <v>22</v>
      </c>
      <c r="G6576">
        <v>10</v>
      </c>
      <c r="H6576">
        <v>2.2000000000000002</v>
      </c>
      <c r="I6576">
        <v>36</v>
      </c>
      <c r="J6576">
        <v>90</v>
      </c>
      <c r="K6576">
        <v>0.4</v>
      </c>
      <c r="L6576">
        <v>45</v>
      </c>
      <c r="M6576">
        <v>2</v>
      </c>
      <c r="N6576">
        <v>30</v>
      </c>
      <c r="P6576">
        <v>4</v>
      </c>
      <c r="Q6576">
        <v>6</v>
      </c>
      <c r="R6576">
        <v>0.66666666666666663</v>
      </c>
      <c r="S6576">
        <v>6</v>
      </c>
    </row>
    <row r="6577" spans="1:19" x14ac:dyDescent="0.2">
      <c r="A6577" t="s">
        <v>9923</v>
      </c>
      <c r="B6577" t="s">
        <v>9924</v>
      </c>
      <c r="C6577" t="s">
        <v>223</v>
      </c>
      <c r="D6577" t="s">
        <v>1002</v>
      </c>
      <c r="E6577" s="23">
        <v>42887</v>
      </c>
      <c r="F6577">
        <v>4</v>
      </c>
      <c r="G6577">
        <v>6</v>
      </c>
      <c r="H6577">
        <v>0.66666666666666663</v>
      </c>
      <c r="I6577">
        <v>67</v>
      </c>
      <c r="J6577">
        <v>60</v>
      </c>
      <c r="K6577">
        <v>1.1166666666666667</v>
      </c>
      <c r="L6577">
        <v>90</v>
      </c>
      <c r="M6577">
        <v>0.66666666666666663</v>
      </c>
      <c r="N6577">
        <v>66</v>
      </c>
      <c r="P6577">
        <v>1</v>
      </c>
      <c r="Q6577">
        <v>1</v>
      </c>
      <c r="R6577">
        <v>1</v>
      </c>
      <c r="S6577">
        <v>2</v>
      </c>
    </row>
    <row r="6578" spans="1:19" x14ac:dyDescent="0.2">
      <c r="A6578" t="s">
        <v>9541</v>
      </c>
      <c r="B6578" t="s">
        <v>9542</v>
      </c>
      <c r="C6578" t="s">
        <v>346</v>
      </c>
      <c r="D6578" t="s">
        <v>1002</v>
      </c>
      <c r="E6578" s="23">
        <v>42887</v>
      </c>
      <c r="F6578">
        <v>0</v>
      </c>
      <c r="G6578">
        <v>0</v>
      </c>
      <c r="H6578" t="e">
        <v>#DIV/0!</v>
      </c>
      <c r="I6578">
        <v>0</v>
      </c>
      <c r="J6578">
        <v>0</v>
      </c>
      <c r="K6578" t="e">
        <v>#DIV/0!</v>
      </c>
      <c r="L6578">
        <v>0</v>
      </c>
      <c r="M6578" t="e">
        <v>#DIV/0!</v>
      </c>
      <c r="N6578">
        <v>0</v>
      </c>
      <c r="P6578">
        <v>0</v>
      </c>
      <c r="Q6578">
        <v>0</v>
      </c>
      <c r="R6578" t="e">
        <v>#DIV/0!</v>
      </c>
      <c r="S6578">
        <v>0</v>
      </c>
    </row>
    <row r="6579" spans="1:19" x14ac:dyDescent="0.2">
      <c r="A6579" t="s">
        <v>9182</v>
      </c>
      <c r="B6579" t="s">
        <v>9183</v>
      </c>
      <c r="C6579" t="s">
        <v>207</v>
      </c>
      <c r="D6579" t="s">
        <v>1002</v>
      </c>
      <c r="E6579" s="23">
        <v>42887</v>
      </c>
      <c r="F6579">
        <v>6</v>
      </c>
      <c r="G6579">
        <v>9</v>
      </c>
      <c r="H6579">
        <v>0.66666666666666663</v>
      </c>
      <c r="I6579">
        <v>92</v>
      </c>
      <c r="J6579">
        <v>45</v>
      </c>
      <c r="K6579">
        <v>2.0444444444444443</v>
      </c>
      <c r="L6579">
        <v>80</v>
      </c>
      <c r="M6579">
        <v>0.5625</v>
      </c>
      <c r="N6579">
        <v>84</v>
      </c>
      <c r="P6579">
        <v>0</v>
      </c>
      <c r="Q6579">
        <v>5</v>
      </c>
      <c r="R6579">
        <v>0</v>
      </c>
      <c r="S6579">
        <v>8</v>
      </c>
    </row>
    <row r="6580" spans="1:19" x14ac:dyDescent="0.2">
      <c r="A6580" t="s">
        <v>8343</v>
      </c>
      <c r="B6580" t="s">
        <v>8344</v>
      </c>
      <c r="C6580" t="s">
        <v>212</v>
      </c>
      <c r="D6580" t="s">
        <v>1002</v>
      </c>
      <c r="E6580" s="23">
        <v>42887</v>
      </c>
      <c r="F6580">
        <v>1</v>
      </c>
      <c r="G6580">
        <v>3</v>
      </c>
      <c r="H6580">
        <v>0.33333333333333331</v>
      </c>
      <c r="I6580">
        <v>11</v>
      </c>
      <c r="J6580">
        <v>10</v>
      </c>
      <c r="K6580">
        <v>1.1000000000000001</v>
      </c>
      <c r="L6580">
        <v>30</v>
      </c>
      <c r="M6580">
        <v>0.33333333333333331</v>
      </c>
      <c r="N6580">
        <v>8</v>
      </c>
      <c r="P6580">
        <v>6</v>
      </c>
      <c r="Q6580">
        <v>6</v>
      </c>
      <c r="R6580">
        <v>1</v>
      </c>
      <c r="S6580">
        <v>3</v>
      </c>
    </row>
    <row r="6581" spans="1:19" x14ac:dyDescent="0.2">
      <c r="A6581" t="s">
        <v>8042</v>
      </c>
      <c r="B6581" t="s">
        <v>8043</v>
      </c>
      <c r="C6581" t="s">
        <v>225</v>
      </c>
      <c r="D6581" t="s">
        <v>1002</v>
      </c>
      <c r="E6581" s="23">
        <v>42887</v>
      </c>
      <c r="F6581">
        <v>5</v>
      </c>
      <c r="G6581">
        <v>7</v>
      </c>
      <c r="H6581">
        <v>0.7142857142857143</v>
      </c>
      <c r="I6581">
        <v>31</v>
      </c>
      <c r="J6581">
        <v>75</v>
      </c>
      <c r="K6581">
        <v>0.41333333333333333</v>
      </c>
      <c r="L6581">
        <v>105</v>
      </c>
      <c r="M6581">
        <v>0.7142857142857143</v>
      </c>
      <c r="N6581">
        <v>24</v>
      </c>
      <c r="P6581">
        <v>1</v>
      </c>
      <c r="Q6581">
        <v>2</v>
      </c>
      <c r="R6581">
        <v>0.5</v>
      </c>
      <c r="S6581">
        <v>7</v>
      </c>
    </row>
    <row r="6582" spans="1:19" x14ac:dyDescent="0.2">
      <c r="A6582" t="s">
        <v>7654</v>
      </c>
      <c r="B6582" t="s">
        <v>7655</v>
      </c>
      <c r="C6582" t="s">
        <v>901</v>
      </c>
      <c r="D6582" t="s">
        <v>1000</v>
      </c>
      <c r="E6582" s="23">
        <v>42887</v>
      </c>
      <c r="F6582">
        <v>6</v>
      </c>
      <c r="G6582">
        <v>5</v>
      </c>
      <c r="H6582">
        <v>1.2</v>
      </c>
      <c r="I6582">
        <v>37</v>
      </c>
      <c r="J6582">
        <v>41</v>
      </c>
      <c r="K6582">
        <v>0.90243902439024393</v>
      </c>
      <c r="L6582">
        <v>34</v>
      </c>
      <c r="M6582">
        <v>1.2058823529411764</v>
      </c>
      <c r="N6582">
        <v>37</v>
      </c>
      <c r="P6582">
        <v>2</v>
      </c>
      <c r="Q6582">
        <v>3</v>
      </c>
      <c r="R6582">
        <v>0.66666666666666663</v>
      </c>
      <c r="S6582">
        <v>0</v>
      </c>
    </row>
    <row r="6583" spans="1:19" x14ac:dyDescent="0.2">
      <c r="A6583" t="s">
        <v>7102</v>
      </c>
      <c r="B6583" t="s">
        <v>7103</v>
      </c>
      <c r="C6583" t="s">
        <v>232</v>
      </c>
      <c r="D6583" t="s">
        <v>1002</v>
      </c>
      <c r="E6583" s="23">
        <v>42887</v>
      </c>
      <c r="F6583">
        <v>7</v>
      </c>
      <c r="G6583">
        <v>15</v>
      </c>
      <c r="H6583">
        <v>0.46666666666666667</v>
      </c>
      <c r="I6583">
        <v>117</v>
      </c>
      <c r="J6583">
        <v>84</v>
      </c>
      <c r="K6583">
        <v>1.3928571428571428</v>
      </c>
      <c r="L6583">
        <v>180</v>
      </c>
      <c r="M6583">
        <v>0.46666666666666667</v>
      </c>
      <c r="N6583">
        <v>108</v>
      </c>
      <c r="P6583">
        <v>0</v>
      </c>
      <c r="Q6583">
        <v>2</v>
      </c>
      <c r="R6583">
        <v>0</v>
      </c>
      <c r="S6583">
        <v>9</v>
      </c>
    </row>
    <row r="6584" spans="1:19" x14ac:dyDescent="0.2">
      <c r="A6584" t="s">
        <v>6736</v>
      </c>
      <c r="B6584" t="s">
        <v>6737</v>
      </c>
      <c r="C6584" t="s">
        <v>317</v>
      </c>
      <c r="D6584" t="s">
        <v>1002</v>
      </c>
      <c r="E6584" s="23">
        <v>42887</v>
      </c>
      <c r="F6584">
        <v>13</v>
      </c>
      <c r="G6584">
        <v>12</v>
      </c>
      <c r="H6584">
        <v>1.0833333333333333</v>
      </c>
      <c r="I6584">
        <v>36</v>
      </c>
      <c r="J6584">
        <v>29</v>
      </c>
      <c r="K6584">
        <v>1.2413793103448276</v>
      </c>
      <c r="L6584">
        <v>26</v>
      </c>
      <c r="M6584">
        <v>1.1153846153846154</v>
      </c>
      <c r="N6584">
        <v>31</v>
      </c>
      <c r="P6584">
        <v>2</v>
      </c>
      <c r="Q6584">
        <v>2</v>
      </c>
      <c r="R6584">
        <v>1</v>
      </c>
      <c r="S6584">
        <v>5</v>
      </c>
    </row>
    <row r="6585" spans="1:19" x14ac:dyDescent="0.2">
      <c r="A6585" t="s">
        <v>6312</v>
      </c>
      <c r="B6585" t="s">
        <v>6313</v>
      </c>
      <c r="C6585" t="s">
        <v>214</v>
      </c>
      <c r="D6585" t="s">
        <v>1002</v>
      </c>
      <c r="E6585" s="23">
        <v>42887</v>
      </c>
      <c r="F6585">
        <v>19</v>
      </c>
      <c r="G6585">
        <v>13</v>
      </c>
      <c r="H6585">
        <v>1.4615384615384615</v>
      </c>
      <c r="I6585">
        <v>87</v>
      </c>
      <c r="J6585">
        <v>138</v>
      </c>
      <c r="K6585">
        <v>0.63043478260869568</v>
      </c>
      <c r="L6585">
        <v>92</v>
      </c>
      <c r="M6585">
        <v>1.5</v>
      </c>
      <c r="N6585">
        <v>71</v>
      </c>
      <c r="P6585">
        <v>21</v>
      </c>
      <c r="Q6585">
        <v>28</v>
      </c>
      <c r="R6585">
        <v>0.75</v>
      </c>
      <c r="S6585">
        <v>16</v>
      </c>
    </row>
    <row r="6586" spans="1:19" x14ac:dyDescent="0.2">
      <c r="A6586" t="s">
        <v>5534</v>
      </c>
      <c r="B6586" t="s">
        <v>5535</v>
      </c>
      <c r="C6586" t="s">
        <v>903</v>
      </c>
      <c r="D6586" t="s">
        <v>1000</v>
      </c>
      <c r="E6586" s="23">
        <v>42887</v>
      </c>
      <c r="F6586">
        <v>12</v>
      </c>
      <c r="G6586">
        <v>11</v>
      </c>
      <c r="H6586">
        <v>1.0909090909090908</v>
      </c>
      <c r="I6586">
        <v>40</v>
      </c>
      <c r="J6586">
        <v>49</v>
      </c>
      <c r="K6586">
        <v>0.81632653061224492</v>
      </c>
      <c r="L6586">
        <v>44</v>
      </c>
      <c r="M6586">
        <v>1.1136363636363635</v>
      </c>
      <c r="N6586">
        <v>38</v>
      </c>
      <c r="P6586">
        <v>2</v>
      </c>
      <c r="Q6586">
        <v>2</v>
      </c>
      <c r="R6586">
        <v>1</v>
      </c>
      <c r="S6586">
        <v>2</v>
      </c>
    </row>
    <row r="6587" spans="1:19" x14ac:dyDescent="0.2">
      <c r="A6587" t="s">
        <v>4919</v>
      </c>
      <c r="B6587" t="s">
        <v>4920</v>
      </c>
      <c r="C6587" t="s">
        <v>230</v>
      </c>
      <c r="D6587" t="s">
        <v>1002</v>
      </c>
      <c r="E6587" s="23">
        <v>42887</v>
      </c>
      <c r="F6587">
        <v>1</v>
      </c>
      <c r="G6587">
        <v>1</v>
      </c>
      <c r="H6587">
        <v>1</v>
      </c>
      <c r="I6587">
        <v>7</v>
      </c>
      <c r="J6587">
        <v>10</v>
      </c>
      <c r="K6587">
        <v>0.7</v>
      </c>
      <c r="L6587">
        <v>10</v>
      </c>
      <c r="M6587">
        <v>1</v>
      </c>
      <c r="N6587">
        <v>6</v>
      </c>
      <c r="P6587">
        <v>1</v>
      </c>
      <c r="Q6587">
        <v>1</v>
      </c>
      <c r="R6587">
        <v>1</v>
      </c>
      <c r="S6587">
        <v>1</v>
      </c>
    </row>
    <row r="6588" spans="1:19" x14ac:dyDescent="0.2">
      <c r="A6588" t="s">
        <v>4744</v>
      </c>
      <c r="B6588" t="s">
        <v>4745</v>
      </c>
      <c r="C6588" t="s">
        <v>234</v>
      </c>
      <c r="D6588" t="s">
        <v>1002</v>
      </c>
      <c r="E6588" s="23">
        <v>42887</v>
      </c>
      <c r="F6588">
        <v>3</v>
      </c>
      <c r="G6588">
        <v>6</v>
      </c>
      <c r="H6588">
        <v>0.5</v>
      </c>
      <c r="I6588">
        <v>64</v>
      </c>
      <c r="J6588">
        <v>25</v>
      </c>
      <c r="K6588">
        <v>2.56</v>
      </c>
      <c r="L6588">
        <v>50</v>
      </c>
      <c r="M6588">
        <v>0.5</v>
      </c>
      <c r="N6588">
        <v>62</v>
      </c>
      <c r="P6588">
        <v>0</v>
      </c>
      <c r="Q6588">
        <v>1</v>
      </c>
      <c r="R6588">
        <v>0</v>
      </c>
      <c r="S6588">
        <v>2</v>
      </c>
    </row>
    <row r="6589" spans="1:19" x14ac:dyDescent="0.2">
      <c r="A6589" t="s">
        <v>4394</v>
      </c>
      <c r="B6589" t="s">
        <v>4395</v>
      </c>
      <c r="C6589" t="s">
        <v>217</v>
      </c>
      <c r="D6589" t="s">
        <v>1002</v>
      </c>
      <c r="E6589" s="23">
        <v>42887</v>
      </c>
      <c r="F6589">
        <v>0</v>
      </c>
      <c r="G6589">
        <v>0</v>
      </c>
      <c r="H6589" t="e">
        <v>#DIV/0!</v>
      </c>
      <c r="I6589">
        <v>0</v>
      </c>
      <c r="J6589">
        <v>0</v>
      </c>
      <c r="K6589" t="e">
        <v>#DIV/0!</v>
      </c>
      <c r="L6589">
        <v>0</v>
      </c>
      <c r="M6589" t="e">
        <v>#DIV/0!</v>
      </c>
      <c r="N6589">
        <v>0</v>
      </c>
      <c r="P6589">
        <v>0</v>
      </c>
      <c r="Q6589">
        <v>0</v>
      </c>
      <c r="R6589" t="e">
        <v>#DIV/0!</v>
      </c>
      <c r="S6589">
        <v>0</v>
      </c>
    </row>
    <row r="6590" spans="1:19" x14ac:dyDescent="0.2">
      <c r="A6590" t="s">
        <v>3804</v>
      </c>
      <c r="B6590" t="s">
        <v>3805</v>
      </c>
      <c r="C6590" t="s">
        <v>342</v>
      </c>
      <c r="D6590" t="s">
        <v>1002</v>
      </c>
      <c r="E6590" s="23">
        <v>42887</v>
      </c>
      <c r="F6590">
        <v>4</v>
      </c>
      <c r="G6590">
        <v>4</v>
      </c>
      <c r="H6590">
        <v>1</v>
      </c>
      <c r="I6590">
        <v>23</v>
      </c>
      <c r="J6590">
        <v>40</v>
      </c>
      <c r="K6590">
        <v>0.57499999999999996</v>
      </c>
      <c r="L6590">
        <v>40</v>
      </c>
      <c r="M6590">
        <v>1</v>
      </c>
      <c r="N6590">
        <v>23</v>
      </c>
      <c r="P6590">
        <v>2</v>
      </c>
      <c r="Q6590">
        <v>3</v>
      </c>
      <c r="R6590">
        <v>0.66666666666666663</v>
      </c>
      <c r="S6590">
        <v>0</v>
      </c>
    </row>
    <row r="6591" spans="1:19" x14ac:dyDescent="0.2">
      <c r="A6591" t="s">
        <v>3612</v>
      </c>
      <c r="B6591" t="s">
        <v>3613</v>
      </c>
      <c r="C6591" t="s">
        <v>220</v>
      </c>
      <c r="D6591" t="s">
        <v>1002</v>
      </c>
      <c r="E6591" s="23">
        <v>42887</v>
      </c>
      <c r="F6591">
        <v>0</v>
      </c>
      <c r="G6591">
        <v>0</v>
      </c>
      <c r="H6591" t="e">
        <v>#DIV/0!</v>
      </c>
      <c r="I6591">
        <v>0</v>
      </c>
      <c r="J6591">
        <v>0</v>
      </c>
      <c r="K6591" t="e">
        <v>#DIV/0!</v>
      </c>
      <c r="L6591">
        <v>0</v>
      </c>
      <c r="M6591" t="e">
        <v>#DIV/0!</v>
      </c>
      <c r="N6591">
        <v>0</v>
      </c>
      <c r="P6591">
        <v>4</v>
      </c>
      <c r="Q6591">
        <v>5</v>
      </c>
      <c r="R6591">
        <v>0.8</v>
      </c>
      <c r="S6591">
        <v>0</v>
      </c>
    </row>
    <row r="6592" spans="1:19" x14ac:dyDescent="0.2">
      <c r="A6592" t="s">
        <v>3087</v>
      </c>
      <c r="B6592" t="s">
        <v>3088</v>
      </c>
      <c r="C6592" t="s">
        <v>242</v>
      </c>
      <c r="D6592" t="s">
        <v>1000</v>
      </c>
      <c r="E6592" s="23">
        <v>42887</v>
      </c>
      <c r="F6592">
        <v>4</v>
      </c>
      <c r="G6592">
        <v>7</v>
      </c>
      <c r="H6592">
        <v>0.5714285714285714</v>
      </c>
      <c r="I6592">
        <v>89</v>
      </c>
      <c r="J6592">
        <v>40</v>
      </c>
      <c r="K6592">
        <v>2.2250000000000001</v>
      </c>
      <c r="L6592">
        <v>75</v>
      </c>
      <c r="M6592">
        <v>0.53333333333333333</v>
      </c>
      <c r="N6592">
        <v>75</v>
      </c>
      <c r="P6592">
        <v>8</v>
      </c>
      <c r="Q6592">
        <v>9</v>
      </c>
      <c r="R6592">
        <v>0.88888888888888884</v>
      </c>
      <c r="S6592">
        <v>14</v>
      </c>
    </row>
    <row r="6593" spans="1:20" x14ac:dyDescent="0.2">
      <c r="A6593" t="s">
        <v>2912</v>
      </c>
      <c r="B6593" t="s">
        <v>2913</v>
      </c>
      <c r="C6593" t="s">
        <v>2724</v>
      </c>
      <c r="D6593" t="s">
        <v>1000</v>
      </c>
      <c r="E6593" s="23">
        <v>42887</v>
      </c>
      <c r="F6593">
        <v>7</v>
      </c>
      <c r="G6593">
        <v>6</v>
      </c>
      <c r="H6593">
        <v>1.1666666666666667</v>
      </c>
      <c r="I6593">
        <v>29</v>
      </c>
      <c r="J6593">
        <v>37</v>
      </c>
      <c r="K6593">
        <v>0.78378378378378377</v>
      </c>
      <c r="L6593">
        <v>32</v>
      </c>
      <c r="M6593">
        <v>1.15625</v>
      </c>
      <c r="N6593">
        <v>27</v>
      </c>
      <c r="P6593">
        <v>2</v>
      </c>
      <c r="Q6593">
        <v>2</v>
      </c>
      <c r="R6593">
        <v>1</v>
      </c>
      <c r="S6593">
        <v>2</v>
      </c>
    </row>
    <row r="6594" spans="1:20" x14ac:dyDescent="0.2">
      <c r="A6594" t="s">
        <v>2667</v>
      </c>
      <c r="B6594" t="s">
        <v>2668</v>
      </c>
      <c r="C6594" t="s">
        <v>237</v>
      </c>
      <c r="D6594" t="s">
        <v>1000</v>
      </c>
      <c r="E6594" s="23">
        <v>42887</v>
      </c>
      <c r="F6594">
        <v>10</v>
      </c>
      <c r="G6594">
        <v>13</v>
      </c>
      <c r="H6594">
        <v>0.76923076923076927</v>
      </c>
      <c r="I6594">
        <v>49</v>
      </c>
      <c r="J6594">
        <v>70</v>
      </c>
      <c r="K6594">
        <v>0.7</v>
      </c>
      <c r="L6594">
        <v>97</v>
      </c>
      <c r="M6594">
        <v>0.72164948453608246</v>
      </c>
      <c r="N6594">
        <v>38</v>
      </c>
      <c r="O6594">
        <v>0.90833333333333333</v>
      </c>
      <c r="P6594">
        <v>11</v>
      </c>
      <c r="Q6594">
        <v>19</v>
      </c>
      <c r="R6594">
        <v>0.57894736842105265</v>
      </c>
      <c r="S6594">
        <v>11</v>
      </c>
    </row>
    <row r="6595" spans="1:20" x14ac:dyDescent="0.2">
      <c r="A6595" t="s">
        <v>2492</v>
      </c>
      <c r="B6595" t="s">
        <v>2493</v>
      </c>
      <c r="C6595" t="s">
        <v>238</v>
      </c>
      <c r="D6595" t="s">
        <v>1000</v>
      </c>
      <c r="E6595" s="23">
        <v>42887</v>
      </c>
      <c r="F6595">
        <v>0</v>
      </c>
      <c r="G6595">
        <v>0</v>
      </c>
      <c r="H6595" t="e">
        <v>#DIV/0!</v>
      </c>
      <c r="I6595">
        <v>0</v>
      </c>
      <c r="J6595">
        <v>0</v>
      </c>
      <c r="K6595" t="e">
        <v>#DIV/0!</v>
      </c>
      <c r="L6595">
        <v>0</v>
      </c>
      <c r="M6595" t="e">
        <v>#DIV/0!</v>
      </c>
      <c r="N6595">
        <v>0</v>
      </c>
      <c r="O6595">
        <v>0.96</v>
      </c>
      <c r="P6595">
        <v>3</v>
      </c>
      <c r="Q6595">
        <v>3</v>
      </c>
      <c r="R6595">
        <v>1</v>
      </c>
      <c r="S6595">
        <v>0</v>
      </c>
    </row>
    <row r="6596" spans="1:20" x14ac:dyDescent="0.2">
      <c r="A6596" t="s">
        <v>2319</v>
      </c>
      <c r="B6596" t="s">
        <v>2320</v>
      </c>
      <c r="C6596" t="s">
        <v>239</v>
      </c>
      <c r="D6596" t="s">
        <v>1000</v>
      </c>
      <c r="E6596" s="23">
        <v>42887</v>
      </c>
      <c r="F6596">
        <v>0</v>
      </c>
      <c r="G6596">
        <v>0</v>
      </c>
      <c r="H6596" t="e">
        <v>#DIV/0!</v>
      </c>
      <c r="I6596">
        <v>0</v>
      </c>
      <c r="J6596">
        <v>0</v>
      </c>
      <c r="K6596" t="e">
        <v>#DIV/0!</v>
      </c>
      <c r="L6596">
        <v>0</v>
      </c>
      <c r="M6596" t="e">
        <v>#DIV/0!</v>
      </c>
      <c r="N6596">
        <v>0</v>
      </c>
      <c r="O6596">
        <v>0.73</v>
      </c>
      <c r="P6596">
        <v>1</v>
      </c>
      <c r="Q6596">
        <v>2</v>
      </c>
      <c r="R6596">
        <v>0.5</v>
      </c>
      <c r="S6596">
        <v>0</v>
      </c>
    </row>
    <row r="6597" spans="1:20" x14ac:dyDescent="0.2">
      <c r="A6597" t="s">
        <v>2144</v>
      </c>
      <c r="B6597" t="s">
        <v>2145</v>
      </c>
      <c r="C6597" t="s">
        <v>1988</v>
      </c>
      <c r="D6597" t="s">
        <v>1000</v>
      </c>
      <c r="E6597" s="23">
        <v>42887</v>
      </c>
      <c r="F6597">
        <v>11</v>
      </c>
      <c r="G6597">
        <v>10</v>
      </c>
      <c r="H6597">
        <v>1.1000000000000001</v>
      </c>
      <c r="I6597">
        <v>48</v>
      </c>
      <c r="J6597">
        <v>53</v>
      </c>
      <c r="K6597">
        <v>0.90566037735849059</v>
      </c>
      <c r="L6597">
        <v>46</v>
      </c>
      <c r="M6597">
        <v>1.1521739130434783</v>
      </c>
      <c r="N6597">
        <v>48</v>
      </c>
      <c r="P6597">
        <v>2</v>
      </c>
      <c r="Q6597">
        <v>3</v>
      </c>
      <c r="R6597">
        <v>0.66666666666666663</v>
      </c>
      <c r="S6597">
        <v>0</v>
      </c>
      <c r="T6597">
        <v>0.92500000000000004</v>
      </c>
    </row>
    <row r="6598" spans="1:20" x14ac:dyDescent="0.2">
      <c r="A6598" t="s">
        <v>1896</v>
      </c>
      <c r="B6598" t="s">
        <v>1897</v>
      </c>
      <c r="C6598" t="s">
        <v>240</v>
      </c>
      <c r="D6598" t="s">
        <v>1000</v>
      </c>
      <c r="E6598" s="23">
        <v>42887</v>
      </c>
      <c r="F6598">
        <v>28</v>
      </c>
      <c r="G6598">
        <v>17</v>
      </c>
      <c r="H6598">
        <v>1.6470588235294117</v>
      </c>
      <c r="I6598">
        <v>56</v>
      </c>
      <c r="J6598">
        <v>75</v>
      </c>
      <c r="K6598">
        <v>0.7466666666666667</v>
      </c>
      <c r="L6598">
        <v>48</v>
      </c>
      <c r="M6598">
        <v>1.5625</v>
      </c>
      <c r="N6598">
        <v>45</v>
      </c>
      <c r="P6598">
        <v>2</v>
      </c>
      <c r="Q6598">
        <v>9</v>
      </c>
      <c r="R6598">
        <v>0.22222222222222221</v>
      </c>
      <c r="S6598">
        <v>11</v>
      </c>
      <c r="T6598">
        <v>0.83250000000000002</v>
      </c>
    </row>
    <row r="6599" spans="1:20" x14ac:dyDescent="0.2">
      <c r="A6599" t="s">
        <v>1721</v>
      </c>
      <c r="B6599" t="s">
        <v>1722</v>
      </c>
      <c r="C6599" t="s">
        <v>241</v>
      </c>
      <c r="D6599" t="s">
        <v>1000</v>
      </c>
      <c r="E6599" s="23">
        <v>42887</v>
      </c>
      <c r="F6599">
        <v>55</v>
      </c>
      <c r="G6599">
        <v>58</v>
      </c>
      <c r="H6599">
        <v>0.94827586206896552</v>
      </c>
      <c r="I6599">
        <v>501</v>
      </c>
      <c r="J6599">
        <v>575</v>
      </c>
      <c r="K6599">
        <v>0.87130434782608701</v>
      </c>
      <c r="L6599">
        <v>635</v>
      </c>
      <c r="M6599">
        <v>0.90551181102362199</v>
      </c>
      <c r="N6599">
        <v>473</v>
      </c>
      <c r="P6599">
        <v>18</v>
      </c>
      <c r="Q6599">
        <v>25</v>
      </c>
      <c r="R6599">
        <v>0.72</v>
      </c>
      <c r="S6599">
        <v>29</v>
      </c>
      <c r="T6599">
        <v>0.84567999999999999</v>
      </c>
    </row>
    <row r="6600" spans="1:20" x14ac:dyDescent="0.2">
      <c r="A6600" t="s">
        <v>1546</v>
      </c>
      <c r="B6600" t="s">
        <v>1547</v>
      </c>
      <c r="C6600" t="s">
        <v>318</v>
      </c>
      <c r="D6600" t="s">
        <v>1000</v>
      </c>
      <c r="E6600" s="23">
        <v>42887</v>
      </c>
      <c r="F6600">
        <v>25</v>
      </c>
      <c r="G6600">
        <v>18</v>
      </c>
      <c r="H6600">
        <v>1.3888888888888888</v>
      </c>
      <c r="I6600">
        <v>56</v>
      </c>
      <c r="J6600">
        <v>105</v>
      </c>
      <c r="K6600">
        <v>0.53333333333333333</v>
      </c>
      <c r="L6600">
        <v>67</v>
      </c>
      <c r="M6600">
        <v>1.5671641791044777</v>
      </c>
      <c r="N6600">
        <v>54</v>
      </c>
      <c r="P6600">
        <v>0</v>
      </c>
      <c r="Q6600">
        <v>1</v>
      </c>
      <c r="R6600">
        <v>0</v>
      </c>
      <c r="S6600">
        <v>2</v>
      </c>
      <c r="T6600">
        <v>0.83010000000000006</v>
      </c>
    </row>
    <row r="6601" spans="1:20" x14ac:dyDescent="0.2">
      <c r="A6601" t="s">
        <v>12636</v>
      </c>
      <c r="B6601" t="s">
        <v>1448</v>
      </c>
      <c r="C6601" t="s">
        <v>896</v>
      </c>
      <c r="D6601" t="s">
        <v>1000</v>
      </c>
      <c r="E6601" s="23">
        <v>42887</v>
      </c>
      <c r="F6601">
        <v>140</v>
      </c>
      <c r="G6601">
        <v>129</v>
      </c>
      <c r="H6601">
        <v>1.0852713178294573</v>
      </c>
      <c r="I6601">
        <v>828</v>
      </c>
      <c r="J6601">
        <v>955</v>
      </c>
      <c r="K6601">
        <v>0.8670157068062827</v>
      </c>
      <c r="L6601">
        <v>1000</v>
      </c>
      <c r="M6601">
        <v>0.95499999999999996</v>
      </c>
      <c r="N6601">
        <v>760</v>
      </c>
      <c r="P6601">
        <v>47</v>
      </c>
      <c r="Q6601">
        <v>73</v>
      </c>
      <c r="R6601">
        <v>0.64383561643835618</v>
      </c>
      <c r="S6601">
        <v>69</v>
      </c>
      <c r="T6601">
        <v>0.80317391304347818</v>
      </c>
    </row>
    <row r="6602" spans="1:20" x14ac:dyDescent="0.2">
      <c r="A6602" t="s">
        <v>1123</v>
      </c>
      <c r="B6602" t="s">
        <v>1210</v>
      </c>
      <c r="C6602" t="s">
        <v>235</v>
      </c>
      <c r="D6602" t="s">
        <v>1002</v>
      </c>
      <c r="E6602" s="23">
        <v>42887</v>
      </c>
      <c r="F6602">
        <v>140</v>
      </c>
      <c r="G6602">
        <v>129</v>
      </c>
      <c r="H6602">
        <v>1.0852713178294573</v>
      </c>
      <c r="I6602">
        <v>828</v>
      </c>
      <c r="J6602">
        <v>955</v>
      </c>
      <c r="K6602">
        <v>0.8670157068062827</v>
      </c>
      <c r="L6602">
        <v>1000</v>
      </c>
      <c r="M6602">
        <v>0.95499999999999996</v>
      </c>
      <c r="N6602">
        <v>760</v>
      </c>
      <c r="P6602">
        <v>47</v>
      </c>
      <c r="Q6602">
        <v>73</v>
      </c>
      <c r="R6602">
        <v>0.64383561643835618</v>
      </c>
      <c r="S6602">
        <v>69</v>
      </c>
      <c r="T6602">
        <v>0.74015789473684201</v>
      </c>
    </row>
    <row r="6603" spans="1:20" x14ac:dyDescent="0.2">
      <c r="A6603" t="s">
        <v>12096</v>
      </c>
      <c r="B6603" t="s">
        <v>12097</v>
      </c>
      <c r="C6603" t="s">
        <v>1051</v>
      </c>
      <c r="D6603" t="s">
        <v>1000</v>
      </c>
      <c r="E6603" s="23">
        <v>42887</v>
      </c>
      <c r="F6603">
        <v>0</v>
      </c>
      <c r="G6603">
        <v>0</v>
      </c>
      <c r="H6603" t="e">
        <v>#DIV/0!</v>
      </c>
      <c r="I6603">
        <v>0</v>
      </c>
      <c r="J6603">
        <v>0</v>
      </c>
      <c r="K6603" t="e">
        <v>#DIV/0!</v>
      </c>
      <c r="L6603">
        <v>0</v>
      </c>
      <c r="M6603" t="e">
        <v>#DIV/0!</v>
      </c>
      <c r="N6603">
        <v>0</v>
      </c>
      <c r="P6603">
        <v>0</v>
      </c>
      <c r="Q6603">
        <v>0</v>
      </c>
      <c r="R6603" t="e">
        <v>#DIV/0!</v>
      </c>
      <c r="S6603">
        <v>0</v>
      </c>
      <c r="T6603">
        <v>0.78755000000000008</v>
      </c>
    </row>
    <row r="6604" spans="1:20" x14ac:dyDescent="0.2">
      <c r="A6604" t="s">
        <v>13285</v>
      </c>
      <c r="B6604" t="s">
        <v>13286</v>
      </c>
      <c r="C6604" t="s">
        <v>350</v>
      </c>
      <c r="D6604" t="s">
        <v>1002</v>
      </c>
      <c r="E6604" s="23">
        <v>42887</v>
      </c>
      <c r="F6604">
        <v>1</v>
      </c>
      <c r="G6604">
        <v>1</v>
      </c>
      <c r="H6604">
        <v>1</v>
      </c>
      <c r="I6604">
        <v>2</v>
      </c>
      <c r="J6604">
        <v>5</v>
      </c>
      <c r="K6604">
        <v>0.4</v>
      </c>
      <c r="L6604">
        <v>5</v>
      </c>
      <c r="M6604">
        <v>1</v>
      </c>
      <c r="N6604">
        <v>2</v>
      </c>
      <c r="P6604">
        <v>0</v>
      </c>
      <c r="Q6604">
        <v>0</v>
      </c>
      <c r="R6604" t="e">
        <v>#DIV/0!</v>
      </c>
      <c r="S6604">
        <v>0</v>
      </c>
      <c r="T6604">
        <v>0.80210526315789477</v>
      </c>
    </row>
    <row r="6605" spans="1:20" x14ac:dyDescent="0.2">
      <c r="A6605" t="s">
        <v>13462</v>
      </c>
      <c r="B6605" t="s">
        <v>13463</v>
      </c>
      <c r="C6605" t="s">
        <v>242</v>
      </c>
      <c r="D6605" t="s">
        <v>1002</v>
      </c>
      <c r="E6605" s="23">
        <v>42887</v>
      </c>
      <c r="F6605">
        <v>4</v>
      </c>
      <c r="G6605">
        <v>7</v>
      </c>
      <c r="H6605">
        <v>0.5714285714285714</v>
      </c>
      <c r="I6605">
        <v>89</v>
      </c>
      <c r="J6605">
        <v>40</v>
      </c>
      <c r="K6605">
        <v>2.2250000000000001</v>
      </c>
      <c r="L6605">
        <v>75</v>
      </c>
      <c r="M6605">
        <v>0.53333333333333333</v>
      </c>
      <c r="N6605">
        <v>75</v>
      </c>
      <c r="P6605">
        <v>8</v>
      </c>
      <c r="Q6605">
        <v>9</v>
      </c>
      <c r="R6605">
        <v>0.88888888888888884</v>
      </c>
      <c r="S6605">
        <v>14</v>
      </c>
      <c r="T6605">
        <v>0.77949999999999997</v>
      </c>
    </row>
    <row r="6606" spans="1:20" x14ac:dyDescent="0.2">
      <c r="A6606" t="s">
        <v>13639</v>
      </c>
      <c r="B6606" t="s">
        <v>13640</v>
      </c>
      <c r="C6606" t="s">
        <v>237</v>
      </c>
      <c r="D6606" t="s">
        <v>1002</v>
      </c>
      <c r="E6606" s="23">
        <v>42887</v>
      </c>
      <c r="F6606">
        <v>10</v>
      </c>
      <c r="G6606">
        <v>13</v>
      </c>
      <c r="H6606">
        <v>0.76923076923076927</v>
      </c>
      <c r="I6606">
        <v>49</v>
      </c>
      <c r="J6606">
        <v>70</v>
      </c>
      <c r="K6606">
        <v>0.7</v>
      </c>
      <c r="L6606">
        <v>97</v>
      </c>
      <c r="M6606">
        <v>0.72164948453608246</v>
      </c>
      <c r="N6606">
        <v>38</v>
      </c>
      <c r="O6606">
        <v>0.90833333333333333</v>
      </c>
      <c r="P6606">
        <v>11</v>
      </c>
      <c r="Q6606">
        <v>19</v>
      </c>
      <c r="R6606">
        <v>0.57894736842105265</v>
      </c>
      <c r="S6606">
        <v>11</v>
      </c>
      <c r="T6606">
        <v>0.71530625000000003</v>
      </c>
    </row>
    <row r="6607" spans="1:20" x14ac:dyDescent="0.2">
      <c r="A6607" t="s">
        <v>13814</v>
      </c>
      <c r="B6607" t="s">
        <v>13815</v>
      </c>
      <c r="C6607" t="s">
        <v>238</v>
      </c>
      <c r="D6607" t="s">
        <v>1002</v>
      </c>
      <c r="E6607" s="23">
        <v>42887</v>
      </c>
      <c r="F6607">
        <v>0</v>
      </c>
      <c r="G6607">
        <v>0</v>
      </c>
      <c r="H6607" t="e">
        <v>#DIV/0!</v>
      </c>
      <c r="I6607">
        <v>0</v>
      </c>
      <c r="J6607">
        <v>0</v>
      </c>
      <c r="K6607" t="e">
        <v>#DIV/0!</v>
      </c>
      <c r="L6607">
        <v>0</v>
      </c>
      <c r="M6607" t="e">
        <v>#DIV/0!</v>
      </c>
      <c r="N6607">
        <v>0</v>
      </c>
      <c r="O6607">
        <v>0.96</v>
      </c>
      <c r="P6607">
        <v>3</v>
      </c>
      <c r="Q6607">
        <v>3</v>
      </c>
      <c r="R6607">
        <v>1</v>
      </c>
      <c r="S6607">
        <v>0</v>
      </c>
      <c r="T6607">
        <v>1.075</v>
      </c>
    </row>
    <row r="6608" spans="1:20" x14ac:dyDescent="0.2">
      <c r="A6608" t="s">
        <v>13991</v>
      </c>
      <c r="B6608" t="s">
        <v>13992</v>
      </c>
      <c r="C6608" t="s">
        <v>239</v>
      </c>
      <c r="D6608" t="s">
        <v>1002</v>
      </c>
      <c r="E6608" s="23">
        <v>42887</v>
      </c>
      <c r="F6608">
        <v>0</v>
      </c>
      <c r="G6608">
        <v>0</v>
      </c>
      <c r="H6608" t="e">
        <v>#DIV/0!</v>
      </c>
      <c r="I6608">
        <v>0</v>
      </c>
      <c r="J6608">
        <v>0</v>
      </c>
      <c r="K6608" t="e">
        <v>#DIV/0!</v>
      </c>
      <c r="L6608">
        <v>0</v>
      </c>
      <c r="M6608" t="e">
        <v>#DIV/0!</v>
      </c>
      <c r="N6608">
        <v>0</v>
      </c>
      <c r="O6608">
        <v>0.73</v>
      </c>
      <c r="P6608">
        <v>1</v>
      </c>
      <c r="Q6608">
        <v>2</v>
      </c>
      <c r="R6608">
        <v>0.5</v>
      </c>
      <c r="S6608">
        <v>0</v>
      </c>
      <c r="T6608">
        <v>0.95</v>
      </c>
    </row>
    <row r="6609" spans="1:20" x14ac:dyDescent="0.2">
      <c r="A6609" t="s">
        <v>14178</v>
      </c>
      <c r="B6609" t="s">
        <v>14179</v>
      </c>
      <c r="C6609" t="s">
        <v>240</v>
      </c>
      <c r="D6609" t="s">
        <v>1002</v>
      </c>
      <c r="E6609" s="23">
        <v>42887</v>
      </c>
      <c r="F6609">
        <v>28</v>
      </c>
      <c r="G6609">
        <v>17</v>
      </c>
      <c r="H6609">
        <v>1.6470588235294117</v>
      </c>
      <c r="I6609">
        <v>56</v>
      </c>
      <c r="J6609">
        <v>75</v>
      </c>
      <c r="K6609">
        <v>0.7466666666666667</v>
      </c>
      <c r="L6609">
        <v>48</v>
      </c>
      <c r="M6609">
        <v>1.5625</v>
      </c>
      <c r="N6609">
        <v>45</v>
      </c>
      <c r="P6609">
        <v>2</v>
      </c>
      <c r="Q6609">
        <v>9</v>
      </c>
      <c r="R6609">
        <v>0.22222222222222221</v>
      </c>
      <c r="S6609">
        <v>11</v>
      </c>
      <c r="T6609">
        <v>1</v>
      </c>
    </row>
    <row r="6610" spans="1:20" x14ac:dyDescent="0.2">
      <c r="A6610" t="s">
        <v>14355</v>
      </c>
      <c r="B6610" t="s">
        <v>14356</v>
      </c>
      <c r="C6610" t="s">
        <v>241</v>
      </c>
      <c r="D6610" t="s">
        <v>1002</v>
      </c>
      <c r="E6610" s="23">
        <v>42887</v>
      </c>
      <c r="F6610">
        <v>55</v>
      </c>
      <c r="G6610">
        <v>58</v>
      </c>
      <c r="H6610">
        <v>0.94827586206896552</v>
      </c>
      <c r="I6610">
        <v>501</v>
      </c>
      <c r="J6610">
        <v>575</v>
      </c>
      <c r="K6610">
        <v>0.87130434782608701</v>
      </c>
      <c r="L6610">
        <v>635</v>
      </c>
      <c r="M6610">
        <v>0.90551181102362199</v>
      </c>
      <c r="N6610">
        <v>473</v>
      </c>
      <c r="P6610">
        <v>18</v>
      </c>
      <c r="Q6610">
        <v>25</v>
      </c>
      <c r="R6610">
        <v>0.72</v>
      </c>
      <c r="S6610">
        <v>29</v>
      </c>
      <c r="T6610">
        <v>1.075</v>
      </c>
    </row>
    <row r="6611" spans="1:20" x14ac:dyDescent="0.2">
      <c r="A6611" t="s">
        <v>14467</v>
      </c>
      <c r="B6611" t="s">
        <v>14468</v>
      </c>
      <c r="C6611" t="s">
        <v>318</v>
      </c>
      <c r="D6611" t="s">
        <v>1002</v>
      </c>
      <c r="E6611" s="23">
        <v>42887</v>
      </c>
      <c r="F6611">
        <v>25</v>
      </c>
      <c r="G6611">
        <v>18</v>
      </c>
      <c r="H6611">
        <v>1.3888888888888888</v>
      </c>
      <c r="I6611">
        <v>56</v>
      </c>
      <c r="J6611">
        <v>105</v>
      </c>
      <c r="K6611">
        <v>0.53333333333333333</v>
      </c>
      <c r="L6611">
        <v>67</v>
      </c>
      <c r="M6611">
        <v>1.5671641791044777</v>
      </c>
      <c r="N6611">
        <v>54</v>
      </c>
      <c r="P6611">
        <v>0</v>
      </c>
      <c r="Q6611">
        <v>1</v>
      </c>
      <c r="R6611">
        <v>0</v>
      </c>
      <c r="S6611">
        <v>2</v>
      </c>
      <c r="T6611">
        <v>1.05</v>
      </c>
    </row>
    <row r="6612" spans="1:20" x14ac:dyDescent="0.2">
      <c r="A6612" t="s">
        <v>14684</v>
      </c>
      <c r="B6612" t="s">
        <v>14685</v>
      </c>
      <c r="C6612" t="s">
        <v>199</v>
      </c>
      <c r="D6612" t="s">
        <v>1000</v>
      </c>
      <c r="E6612" s="23">
        <v>42887</v>
      </c>
      <c r="F6612">
        <v>24</v>
      </c>
      <c r="G6612">
        <v>14</v>
      </c>
      <c r="H6612">
        <v>1.7142857142857142</v>
      </c>
      <c r="I6612">
        <v>155</v>
      </c>
      <c r="J6612">
        <v>197</v>
      </c>
      <c r="K6612">
        <v>0.78680203045685282</v>
      </c>
      <c r="L6612">
        <v>112</v>
      </c>
      <c r="M6612">
        <v>1.7589285714285714</v>
      </c>
      <c r="N6612">
        <v>151</v>
      </c>
      <c r="P6612">
        <v>0</v>
      </c>
      <c r="Q6612">
        <v>3</v>
      </c>
      <c r="R6612">
        <v>0</v>
      </c>
      <c r="S6612">
        <v>4</v>
      </c>
      <c r="T6612">
        <v>0.92500000000000004</v>
      </c>
    </row>
    <row r="6613" spans="1:20" x14ac:dyDescent="0.2">
      <c r="A6613" t="s">
        <v>14950</v>
      </c>
      <c r="B6613" t="s">
        <v>14951</v>
      </c>
      <c r="C6613" t="s">
        <v>200</v>
      </c>
      <c r="D6613" t="s">
        <v>1002</v>
      </c>
      <c r="E6613" s="23">
        <v>42887</v>
      </c>
      <c r="F6613">
        <v>8</v>
      </c>
      <c r="G6613">
        <v>5</v>
      </c>
      <c r="H6613">
        <v>1.6</v>
      </c>
      <c r="I6613">
        <v>12</v>
      </c>
      <c r="J6613">
        <v>19</v>
      </c>
      <c r="K6613">
        <v>0.63157894736842102</v>
      </c>
      <c r="L6613">
        <v>12</v>
      </c>
      <c r="M6613">
        <v>1.5833333333333333</v>
      </c>
      <c r="N6613">
        <v>8</v>
      </c>
      <c r="P6613">
        <v>0</v>
      </c>
      <c r="Q6613">
        <v>3</v>
      </c>
      <c r="R6613">
        <v>0</v>
      </c>
      <c r="S6613">
        <v>4</v>
      </c>
      <c r="T6613">
        <v>1.075</v>
      </c>
    </row>
    <row r="6614" spans="1:20" x14ac:dyDescent="0.2">
      <c r="A6614" t="s">
        <v>15127</v>
      </c>
      <c r="B6614" t="s">
        <v>15128</v>
      </c>
      <c r="C6614" t="s">
        <v>202</v>
      </c>
      <c r="D6614" t="s">
        <v>1002</v>
      </c>
      <c r="E6614" s="23">
        <v>42887</v>
      </c>
      <c r="F6614">
        <v>16</v>
      </c>
      <c r="G6614">
        <v>9</v>
      </c>
      <c r="H6614">
        <v>1.7777777777777777</v>
      </c>
      <c r="I6614">
        <v>143</v>
      </c>
      <c r="J6614">
        <v>178</v>
      </c>
      <c r="K6614">
        <v>0.8033707865168539</v>
      </c>
      <c r="L6614">
        <v>100</v>
      </c>
      <c r="M6614">
        <v>1.78</v>
      </c>
      <c r="N6614">
        <v>143</v>
      </c>
      <c r="P6614">
        <v>0</v>
      </c>
      <c r="Q6614">
        <v>0</v>
      </c>
      <c r="R6614" t="e">
        <v>#DIV/0!</v>
      </c>
      <c r="S6614">
        <v>0</v>
      </c>
      <c r="T6614">
        <v>1.2</v>
      </c>
    </row>
    <row r="6615" spans="1:20" x14ac:dyDescent="0.2">
      <c r="A6615" t="s">
        <v>15209</v>
      </c>
      <c r="B6615" t="s">
        <v>15210</v>
      </c>
      <c r="C6615" t="s">
        <v>348</v>
      </c>
      <c r="D6615" t="s">
        <v>1000</v>
      </c>
      <c r="E6615" s="23">
        <v>42887</v>
      </c>
      <c r="F6615">
        <v>10</v>
      </c>
      <c r="G6615">
        <v>10</v>
      </c>
      <c r="H6615">
        <v>1</v>
      </c>
      <c r="I6615">
        <v>16</v>
      </c>
      <c r="J6615">
        <v>50</v>
      </c>
      <c r="K6615">
        <v>0.32</v>
      </c>
      <c r="L6615">
        <v>50</v>
      </c>
      <c r="M6615">
        <v>1</v>
      </c>
      <c r="N6615">
        <v>14</v>
      </c>
      <c r="P6615">
        <v>0</v>
      </c>
      <c r="Q6615">
        <v>1</v>
      </c>
      <c r="R6615">
        <v>0</v>
      </c>
      <c r="S6615">
        <v>2</v>
      </c>
      <c r="T6615">
        <v>0.9</v>
      </c>
    </row>
    <row r="6616" spans="1:20" x14ac:dyDescent="0.2">
      <c r="A6616" t="s">
        <v>15293</v>
      </c>
      <c r="B6616" t="s">
        <v>15294</v>
      </c>
      <c r="C6616" t="s">
        <v>347</v>
      </c>
      <c r="D6616" t="s">
        <v>1002</v>
      </c>
      <c r="E6616" s="23">
        <v>42887</v>
      </c>
      <c r="F6616">
        <v>3</v>
      </c>
      <c r="G6616">
        <v>5</v>
      </c>
      <c r="H6616">
        <v>0.6</v>
      </c>
      <c r="I6616">
        <v>4</v>
      </c>
      <c r="J6616">
        <v>15</v>
      </c>
      <c r="K6616">
        <v>0.26666666666666666</v>
      </c>
      <c r="L6616">
        <v>25</v>
      </c>
      <c r="M6616">
        <v>0.6</v>
      </c>
      <c r="N6616">
        <v>2</v>
      </c>
      <c r="P6616">
        <v>0</v>
      </c>
      <c r="Q6616">
        <v>0</v>
      </c>
      <c r="R6616" t="e">
        <v>#DIV/0!</v>
      </c>
      <c r="S6616">
        <v>2</v>
      </c>
      <c r="T6616">
        <v>0.9</v>
      </c>
    </row>
    <row r="6617" spans="1:20" x14ac:dyDescent="0.2">
      <c r="A6617" t="s">
        <v>15369</v>
      </c>
      <c r="B6617" t="s">
        <v>15370</v>
      </c>
      <c r="C6617" t="s">
        <v>351</v>
      </c>
      <c r="D6617" t="s">
        <v>1002</v>
      </c>
      <c r="E6617" s="23">
        <v>42887</v>
      </c>
      <c r="F6617">
        <v>7</v>
      </c>
      <c r="G6617">
        <v>5</v>
      </c>
      <c r="H6617">
        <v>1.4</v>
      </c>
      <c r="I6617">
        <v>12</v>
      </c>
      <c r="J6617">
        <v>35</v>
      </c>
      <c r="K6617">
        <v>0.34285714285714286</v>
      </c>
      <c r="L6617">
        <v>25</v>
      </c>
      <c r="M6617">
        <v>1.4</v>
      </c>
      <c r="N6617">
        <v>12</v>
      </c>
      <c r="P6617">
        <v>0</v>
      </c>
      <c r="Q6617">
        <v>1</v>
      </c>
      <c r="R6617">
        <v>0</v>
      </c>
      <c r="S6617">
        <v>0</v>
      </c>
      <c r="T6617">
        <v>0.97499999999999998</v>
      </c>
    </row>
    <row r="6618" spans="1:20" x14ac:dyDescent="0.2">
      <c r="A6618" t="s">
        <v>15493</v>
      </c>
      <c r="B6618" t="s">
        <v>15494</v>
      </c>
      <c r="C6618" t="s">
        <v>352</v>
      </c>
      <c r="D6618" t="s">
        <v>1002</v>
      </c>
      <c r="E6618" s="23">
        <v>42887</v>
      </c>
      <c r="F6618">
        <v>1</v>
      </c>
      <c r="G6618">
        <v>1</v>
      </c>
      <c r="H6618">
        <v>1</v>
      </c>
      <c r="I6618">
        <v>3</v>
      </c>
      <c r="J6618">
        <v>2</v>
      </c>
      <c r="K6618">
        <v>1.5</v>
      </c>
      <c r="L6618">
        <v>2</v>
      </c>
      <c r="M6618">
        <v>1</v>
      </c>
      <c r="N6618">
        <v>3</v>
      </c>
      <c r="P6618">
        <v>0</v>
      </c>
      <c r="Q6618">
        <v>0</v>
      </c>
      <c r="R6618" t="e">
        <v>#DIV/0!</v>
      </c>
      <c r="S6618">
        <v>0</v>
      </c>
      <c r="T6618">
        <v>1.05</v>
      </c>
    </row>
    <row r="6619" spans="1:20" x14ac:dyDescent="0.2">
      <c r="A6619" t="s">
        <v>15654</v>
      </c>
      <c r="B6619" t="s">
        <v>15655</v>
      </c>
      <c r="C6619" t="s">
        <v>228</v>
      </c>
      <c r="D6619" t="s">
        <v>1002</v>
      </c>
      <c r="E6619" s="23">
        <v>42887</v>
      </c>
      <c r="F6619">
        <v>1</v>
      </c>
      <c r="G6619">
        <v>1</v>
      </c>
      <c r="H6619">
        <v>1</v>
      </c>
      <c r="I6619">
        <v>4</v>
      </c>
      <c r="J6619">
        <v>5</v>
      </c>
      <c r="K6619">
        <v>0.8</v>
      </c>
      <c r="L6619">
        <v>5</v>
      </c>
      <c r="M6619">
        <v>1</v>
      </c>
      <c r="N6619">
        <v>2</v>
      </c>
      <c r="P6619">
        <v>1</v>
      </c>
      <c r="Q6619">
        <v>2</v>
      </c>
      <c r="R6619">
        <v>0.5</v>
      </c>
      <c r="S6619">
        <v>2</v>
      </c>
      <c r="T6619">
        <v>1.1000000000000001</v>
      </c>
    </row>
    <row r="6620" spans="1:20" x14ac:dyDescent="0.2">
      <c r="A6620" t="s">
        <v>15831</v>
      </c>
      <c r="B6620" t="s">
        <v>15832</v>
      </c>
      <c r="C6620" t="s">
        <v>227</v>
      </c>
      <c r="D6620" t="s">
        <v>1000</v>
      </c>
      <c r="E6620" s="23">
        <v>42887</v>
      </c>
      <c r="F6620">
        <v>1</v>
      </c>
      <c r="G6620">
        <v>1</v>
      </c>
      <c r="H6620">
        <v>1</v>
      </c>
      <c r="I6620">
        <v>4</v>
      </c>
      <c r="J6620">
        <v>5</v>
      </c>
      <c r="K6620">
        <v>0.8</v>
      </c>
      <c r="L6620">
        <v>5</v>
      </c>
      <c r="M6620">
        <v>1</v>
      </c>
      <c r="N6620">
        <v>2</v>
      </c>
      <c r="P6620">
        <v>1</v>
      </c>
      <c r="Q6620">
        <v>2</v>
      </c>
      <c r="R6620">
        <v>0.5</v>
      </c>
      <c r="S6620">
        <v>2</v>
      </c>
      <c r="T6620">
        <v>1.1200000000000001</v>
      </c>
    </row>
    <row r="6621" spans="1:20" x14ac:dyDescent="0.2">
      <c r="A6621" t="s">
        <v>16008</v>
      </c>
      <c r="B6621" t="s">
        <v>16009</v>
      </c>
      <c r="C6621" t="s">
        <v>203</v>
      </c>
      <c r="D6621" t="s">
        <v>1000</v>
      </c>
      <c r="E6621" s="23">
        <v>42887</v>
      </c>
      <c r="F6621">
        <v>22</v>
      </c>
      <c r="G6621">
        <v>10</v>
      </c>
      <c r="H6621">
        <v>2.2000000000000002</v>
      </c>
      <c r="I6621">
        <v>36</v>
      </c>
      <c r="J6621">
        <v>90</v>
      </c>
      <c r="K6621">
        <v>0.4</v>
      </c>
      <c r="L6621">
        <v>45</v>
      </c>
      <c r="M6621">
        <v>2</v>
      </c>
      <c r="N6621">
        <v>30</v>
      </c>
      <c r="P6621">
        <v>4</v>
      </c>
      <c r="Q6621">
        <v>6</v>
      </c>
      <c r="R6621">
        <v>0.66666666666666663</v>
      </c>
      <c r="S6621">
        <v>6</v>
      </c>
      <c r="T6621">
        <v>1.1200000000000001</v>
      </c>
    </row>
    <row r="6622" spans="1:20" x14ac:dyDescent="0.2">
      <c r="A6622" t="s">
        <v>16187</v>
      </c>
      <c r="B6622" t="s">
        <v>16188</v>
      </c>
      <c r="C6622" t="s">
        <v>205</v>
      </c>
      <c r="D6622" t="s">
        <v>1002</v>
      </c>
      <c r="E6622" s="23">
        <v>42887</v>
      </c>
      <c r="F6622">
        <v>3</v>
      </c>
      <c r="G6622">
        <v>3</v>
      </c>
      <c r="H6622">
        <v>1</v>
      </c>
      <c r="I6622">
        <v>9</v>
      </c>
      <c r="J6622">
        <v>20</v>
      </c>
      <c r="K6622">
        <v>0.45</v>
      </c>
      <c r="L6622">
        <v>20</v>
      </c>
      <c r="M6622">
        <v>1</v>
      </c>
      <c r="N6622">
        <v>7</v>
      </c>
      <c r="O6622">
        <v>0.75</v>
      </c>
      <c r="P6622">
        <v>4</v>
      </c>
      <c r="Q6622">
        <v>5</v>
      </c>
      <c r="R6622">
        <v>0.8</v>
      </c>
      <c r="S6622">
        <v>2</v>
      </c>
      <c r="T6622">
        <v>0.95</v>
      </c>
    </row>
    <row r="6623" spans="1:20" x14ac:dyDescent="0.2">
      <c r="A6623" t="s">
        <v>16364</v>
      </c>
      <c r="B6623" t="s">
        <v>16365</v>
      </c>
      <c r="C6623" t="s">
        <v>204</v>
      </c>
      <c r="D6623" t="s">
        <v>1002</v>
      </c>
      <c r="E6623" s="23">
        <v>42887</v>
      </c>
      <c r="F6623">
        <v>10</v>
      </c>
      <c r="G6623">
        <v>4</v>
      </c>
      <c r="H6623">
        <v>2.5</v>
      </c>
      <c r="I6623">
        <v>12</v>
      </c>
      <c r="J6623">
        <v>25</v>
      </c>
      <c r="K6623">
        <v>0.48</v>
      </c>
      <c r="L6623">
        <v>10</v>
      </c>
      <c r="M6623">
        <v>2.5</v>
      </c>
      <c r="N6623">
        <v>10</v>
      </c>
      <c r="P6623">
        <v>0</v>
      </c>
      <c r="Q6623">
        <v>1</v>
      </c>
      <c r="R6623">
        <v>0</v>
      </c>
      <c r="S6623">
        <v>2</v>
      </c>
      <c r="T6623">
        <v>1.125</v>
      </c>
    </row>
    <row r="6624" spans="1:20" x14ac:dyDescent="0.2">
      <c r="A6624" t="s">
        <v>16505</v>
      </c>
      <c r="B6624" t="s">
        <v>16506</v>
      </c>
      <c r="C6624" t="s">
        <v>353</v>
      </c>
      <c r="D6624" t="s">
        <v>1002</v>
      </c>
      <c r="E6624" s="23">
        <v>42887</v>
      </c>
      <c r="F6624">
        <v>9</v>
      </c>
      <c r="G6624">
        <v>3</v>
      </c>
      <c r="H6624">
        <v>3</v>
      </c>
      <c r="I6624">
        <v>15</v>
      </c>
      <c r="J6624">
        <v>45</v>
      </c>
      <c r="K6624">
        <v>0.33333333333333331</v>
      </c>
      <c r="L6624">
        <v>15</v>
      </c>
      <c r="M6624">
        <v>3</v>
      </c>
      <c r="N6624">
        <v>13</v>
      </c>
      <c r="P6624">
        <v>0</v>
      </c>
      <c r="Q6624">
        <v>0</v>
      </c>
      <c r="R6624" t="e">
        <v>#DIV/0!</v>
      </c>
      <c r="S6624">
        <v>2</v>
      </c>
      <c r="T6624">
        <v>1.125</v>
      </c>
    </row>
    <row r="6625" spans="1:20" x14ac:dyDescent="0.2">
      <c r="A6625" t="s">
        <v>16682</v>
      </c>
      <c r="B6625" t="s">
        <v>16683</v>
      </c>
      <c r="C6625" t="s">
        <v>223</v>
      </c>
      <c r="D6625" t="s">
        <v>1000</v>
      </c>
      <c r="E6625" s="23">
        <v>42887</v>
      </c>
      <c r="F6625">
        <v>4</v>
      </c>
      <c r="G6625">
        <v>6</v>
      </c>
      <c r="H6625">
        <v>0.66666666666666663</v>
      </c>
      <c r="I6625">
        <v>67</v>
      </c>
      <c r="J6625">
        <v>60</v>
      </c>
      <c r="K6625">
        <v>1.1166666666666667</v>
      </c>
      <c r="L6625">
        <v>90</v>
      </c>
      <c r="M6625">
        <v>0.66666666666666663</v>
      </c>
      <c r="N6625">
        <v>66</v>
      </c>
      <c r="P6625">
        <v>1</v>
      </c>
      <c r="Q6625">
        <v>1</v>
      </c>
      <c r="R6625">
        <v>1</v>
      </c>
      <c r="S6625">
        <v>2</v>
      </c>
      <c r="T6625">
        <v>1.05</v>
      </c>
    </row>
    <row r="6626" spans="1:20" x14ac:dyDescent="0.2">
      <c r="A6626" t="s">
        <v>16861</v>
      </c>
      <c r="B6626" t="s">
        <v>16862</v>
      </c>
      <c r="C6626" t="s">
        <v>224</v>
      </c>
      <c r="D6626" t="s">
        <v>1002</v>
      </c>
      <c r="E6626" s="23">
        <v>42887</v>
      </c>
      <c r="F6626">
        <v>4</v>
      </c>
      <c r="G6626">
        <v>6</v>
      </c>
      <c r="H6626">
        <v>0.66666666666666663</v>
      </c>
      <c r="I6626">
        <v>67</v>
      </c>
      <c r="J6626">
        <v>60</v>
      </c>
      <c r="K6626">
        <v>1.1166666666666667</v>
      </c>
      <c r="L6626">
        <v>90</v>
      </c>
      <c r="M6626">
        <v>0.66666666666666663</v>
      </c>
      <c r="N6626">
        <v>66</v>
      </c>
      <c r="P6626">
        <v>1</v>
      </c>
      <c r="Q6626">
        <v>1</v>
      </c>
      <c r="R6626">
        <v>1</v>
      </c>
      <c r="S6626">
        <v>2</v>
      </c>
      <c r="T6626">
        <v>1</v>
      </c>
    </row>
    <row r="6627" spans="1:20" x14ac:dyDescent="0.2">
      <c r="A6627" t="s">
        <v>16987</v>
      </c>
      <c r="B6627" t="s">
        <v>16988</v>
      </c>
      <c r="C6627" t="s">
        <v>346</v>
      </c>
      <c r="D6627" t="s">
        <v>1000</v>
      </c>
      <c r="E6627" s="23">
        <v>42887</v>
      </c>
      <c r="F6627">
        <v>0</v>
      </c>
      <c r="G6627">
        <v>0</v>
      </c>
      <c r="H6627" t="e">
        <v>#DIV/0!</v>
      </c>
      <c r="I6627">
        <v>0</v>
      </c>
      <c r="J6627">
        <v>0</v>
      </c>
      <c r="K6627" t="e">
        <v>#DIV/0!</v>
      </c>
      <c r="L6627">
        <v>0</v>
      </c>
      <c r="M6627" t="e">
        <v>#DIV/0!</v>
      </c>
      <c r="N6627">
        <v>0</v>
      </c>
      <c r="P6627">
        <v>0</v>
      </c>
      <c r="Q6627">
        <v>0</v>
      </c>
      <c r="R6627" t="e">
        <v>#DIV/0!</v>
      </c>
      <c r="S6627">
        <v>0</v>
      </c>
      <c r="T6627">
        <v>1</v>
      </c>
    </row>
    <row r="6628" spans="1:20" x14ac:dyDescent="0.2">
      <c r="A6628" t="s">
        <v>17083</v>
      </c>
      <c r="B6628" t="s">
        <v>17084</v>
      </c>
      <c r="C6628" t="s">
        <v>345</v>
      </c>
      <c r="D6628" t="s">
        <v>1002</v>
      </c>
      <c r="E6628" s="23">
        <v>42887</v>
      </c>
      <c r="F6628">
        <v>0</v>
      </c>
      <c r="G6628">
        <v>0</v>
      </c>
      <c r="H6628" t="e">
        <v>#DIV/0!</v>
      </c>
      <c r="I6628">
        <v>0</v>
      </c>
      <c r="J6628">
        <v>0</v>
      </c>
      <c r="K6628" t="e">
        <v>#DIV/0!</v>
      </c>
      <c r="L6628">
        <v>0</v>
      </c>
      <c r="M6628" t="e">
        <v>#DIV/0!</v>
      </c>
      <c r="N6628">
        <v>0</v>
      </c>
      <c r="P6628">
        <v>0</v>
      </c>
      <c r="Q6628">
        <v>0</v>
      </c>
      <c r="R6628" t="e">
        <v>#DIV/0!</v>
      </c>
      <c r="S6628">
        <v>0</v>
      </c>
    </row>
    <row r="6629" spans="1:20" x14ac:dyDescent="0.2">
      <c r="A6629" t="s">
        <v>17298</v>
      </c>
      <c r="B6629" t="s">
        <v>17299</v>
      </c>
      <c r="C6629" t="s">
        <v>225</v>
      </c>
      <c r="D6629" t="s">
        <v>1000</v>
      </c>
      <c r="E6629" s="23">
        <v>42887</v>
      </c>
      <c r="F6629">
        <v>5</v>
      </c>
      <c r="G6629">
        <v>7</v>
      </c>
      <c r="H6629">
        <v>0.7142857142857143</v>
      </c>
      <c r="I6629">
        <v>31</v>
      </c>
      <c r="J6629">
        <v>75</v>
      </c>
      <c r="K6629">
        <v>0.41333333333333333</v>
      </c>
      <c r="L6629">
        <v>105</v>
      </c>
      <c r="M6629">
        <v>0.7142857142857143</v>
      </c>
      <c r="N6629">
        <v>24</v>
      </c>
      <c r="P6629">
        <v>1</v>
      </c>
      <c r="Q6629">
        <v>2</v>
      </c>
      <c r="R6629">
        <v>0.5</v>
      </c>
      <c r="S6629">
        <v>7</v>
      </c>
    </row>
    <row r="6630" spans="1:20" x14ac:dyDescent="0.2">
      <c r="A6630" t="s">
        <v>17505</v>
      </c>
      <c r="B6630" t="s">
        <v>17506</v>
      </c>
      <c r="C6630" t="s">
        <v>226</v>
      </c>
      <c r="D6630" t="s">
        <v>1002</v>
      </c>
      <c r="E6630" s="23">
        <v>42887</v>
      </c>
      <c r="F6630">
        <v>5</v>
      </c>
      <c r="G6630">
        <v>7</v>
      </c>
      <c r="H6630">
        <v>0.7142857142857143</v>
      </c>
      <c r="I6630">
        <v>31</v>
      </c>
      <c r="J6630">
        <v>75</v>
      </c>
      <c r="K6630">
        <v>0.41333333333333333</v>
      </c>
      <c r="L6630">
        <v>105</v>
      </c>
      <c r="M6630">
        <v>0.7142857142857143</v>
      </c>
      <c r="N6630">
        <v>24</v>
      </c>
      <c r="P6630">
        <v>1</v>
      </c>
      <c r="Q6630">
        <v>2</v>
      </c>
      <c r="R6630">
        <v>0.5</v>
      </c>
      <c r="S6630">
        <v>7</v>
      </c>
    </row>
    <row r="6631" spans="1:20" x14ac:dyDescent="0.2">
      <c r="A6631" t="s">
        <v>17682</v>
      </c>
      <c r="B6631" t="s">
        <v>17683</v>
      </c>
      <c r="C6631" t="s">
        <v>232</v>
      </c>
      <c r="D6631" t="s">
        <v>1000</v>
      </c>
      <c r="E6631" s="23">
        <v>42887</v>
      </c>
      <c r="F6631">
        <v>7</v>
      </c>
      <c r="G6631">
        <v>15</v>
      </c>
      <c r="H6631">
        <v>0.46666666666666667</v>
      </c>
      <c r="I6631">
        <v>117</v>
      </c>
      <c r="J6631">
        <v>84</v>
      </c>
      <c r="K6631">
        <v>1.3928571428571428</v>
      </c>
      <c r="L6631">
        <v>180</v>
      </c>
      <c r="M6631">
        <v>0.46666666666666667</v>
      </c>
      <c r="N6631">
        <v>108</v>
      </c>
      <c r="P6631">
        <v>0</v>
      </c>
      <c r="Q6631">
        <v>2</v>
      </c>
      <c r="R6631">
        <v>0</v>
      </c>
      <c r="S6631">
        <v>9</v>
      </c>
    </row>
    <row r="6632" spans="1:20" x14ac:dyDescent="0.2">
      <c r="A6632" t="s">
        <v>17879</v>
      </c>
      <c r="B6632" t="s">
        <v>17880</v>
      </c>
      <c r="C6632" t="s">
        <v>231</v>
      </c>
      <c r="D6632" t="s">
        <v>1002</v>
      </c>
      <c r="E6632" s="23">
        <v>42887</v>
      </c>
      <c r="F6632">
        <v>7</v>
      </c>
      <c r="G6632">
        <v>15</v>
      </c>
      <c r="H6632">
        <v>0.46666666666666667</v>
      </c>
      <c r="I6632">
        <v>117</v>
      </c>
      <c r="J6632">
        <v>84</v>
      </c>
      <c r="K6632">
        <v>1.3928571428571428</v>
      </c>
      <c r="L6632">
        <v>180</v>
      </c>
      <c r="M6632">
        <v>0.46666666666666667</v>
      </c>
      <c r="N6632">
        <v>108</v>
      </c>
      <c r="P6632">
        <v>0</v>
      </c>
      <c r="Q6632">
        <v>2</v>
      </c>
      <c r="R6632">
        <v>0</v>
      </c>
      <c r="S6632">
        <v>9</v>
      </c>
    </row>
    <row r="6633" spans="1:20" x14ac:dyDescent="0.2">
      <c r="A6633" t="s">
        <v>18056</v>
      </c>
      <c r="B6633" t="s">
        <v>18057</v>
      </c>
      <c r="C6633" t="s">
        <v>317</v>
      </c>
      <c r="D6633" t="s">
        <v>1000</v>
      </c>
      <c r="E6633" s="23">
        <v>42887</v>
      </c>
      <c r="F6633">
        <v>13</v>
      </c>
      <c r="G6633">
        <v>12</v>
      </c>
      <c r="H6633">
        <v>1.0833333333333333</v>
      </c>
      <c r="I6633">
        <v>36</v>
      </c>
      <c r="J6633">
        <v>29</v>
      </c>
      <c r="K6633">
        <v>1.2413793103448276</v>
      </c>
      <c r="L6633">
        <v>26</v>
      </c>
      <c r="M6633">
        <v>1.1153846153846154</v>
      </c>
      <c r="N6633">
        <v>31</v>
      </c>
      <c r="P6633">
        <v>2</v>
      </c>
      <c r="Q6633">
        <v>2</v>
      </c>
      <c r="R6633">
        <v>1</v>
      </c>
      <c r="S6633">
        <v>5</v>
      </c>
    </row>
    <row r="6634" spans="1:20" x14ac:dyDescent="0.2">
      <c r="A6634" t="s">
        <v>18235</v>
      </c>
      <c r="B6634" t="s">
        <v>18236</v>
      </c>
      <c r="C6634" t="s">
        <v>316</v>
      </c>
      <c r="D6634" t="s">
        <v>1002</v>
      </c>
      <c r="E6634" s="23">
        <v>42887</v>
      </c>
      <c r="F6634">
        <v>8</v>
      </c>
      <c r="G6634">
        <v>6</v>
      </c>
      <c r="H6634">
        <v>1.3333333333333333</v>
      </c>
      <c r="I6634">
        <v>23</v>
      </c>
      <c r="J6634">
        <v>21</v>
      </c>
      <c r="K6634">
        <v>1.0952380952380953</v>
      </c>
      <c r="L6634">
        <v>16</v>
      </c>
      <c r="M6634">
        <v>1.3125</v>
      </c>
      <c r="N6634">
        <v>18</v>
      </c>
      <c r="P6634">
        <v>2</v>
      </c>
      <c r="Q6634">
        <v>2</v>
      </c>
      <c r="R6634">
        <v>1</v>
      </c>
      <c r="S6634">
        <v>5</v>
      </c>
    </row>
    <row r="6635" spans="1:20" x14ac:dyDescent="0.2">
      <c r="A6635" t="s">
        <v>18311</v>
      </c>
      <c r="B6635" t="s">
        <v>18312</v>
      </c>
      <c r="C6635" t="s">
        <v>355</v>
      </c>
      <c r="D6635" t="s">
        <v>1002</v>
      </c>
      <c r="E6635" s="23">
        <v>42887</v>
      </c>
      <c r="F6635">
        <v>5</v>
      </c>
      <c r="G6635">
        <v>6</v>
      </c>
      <c r="H6635">
        <v>0.83333333333333337</v>
      </c>
      <c r="I6635">
        <v>13</v>
      </c>
      <c r="J6635">
        <v>8</v>
      </c>
      <c r="K6635">
        <v>1.625</v>
      </c>
      <c r="L6635">
        <v>10</v>
      </c>
      <c r="M6635">
        <v>0.8</v>
      </c>
      <c r="N6635">
        <v>13</v>
      </c>
      <c r="P6635">
        <v>0</v>
      </c>
      <c r="Q6635">
        <v>0</v>
      </c>
      <c r="R6635" t="e">
        <v>#DIV/0!</v>
      </c>
      <c r="S6635">
        <v>0</v>
      </c>
    </row>
    <row r="6636" spans="1:20" x14ac:dyDescent="0.2">
      <c r="A6636" t="s">
        <v>18488</v>
      </c>
      <c r="B6636" t="s">
        <v>18489</v>
      </c>
      <c r="C6636" t="s">
        <v>214</v>
      </c>
      <c r="D6636" t="s">
        <v>1000</v>
      </c>
      <c r="E6636" s="23">
        <v>42887</v>
      </c>
      <c r="F6636">
        <v>19</v>
      </c>
      <c r="G6636">
        <v>13</v>
      </c>
      <c r="H6636">
        <v>1.4615384615384615</v>
      </c>
      <c r="I6636">
        <v>87</v>
      </c>
      <c r="J6636">
        <v>138</v>
      </c>
      <c r="K6636">
        <v>0.63043478260869568</v>
      </c>
      <c r="L6636">
        <v>92</v>
      </c>
      <c r="M6636">
        <v>1.5</v>
      </c>
      <c r="N6636">
        <v>71</v>
      </c>
      <c r="P6636">
        <v>21</v>
      </c>
      <c r="Q6636">
        <v>28</v>
      </c>
      <c r="R6636">
        <v>0.75</v>
      </c>
      <c r="S6636">
        <v>16</v>
      </c>
    </row>
    <row r="6637" spans="1:20" x14ac:dyDescent="0.2">
      <c r="A6637" t="s">
        <v>18667</v>
      </c>
      <c r="B6637" t="s">
        <v>18668</v>
      </c>
      <c r="C6637" t="s">
        <v>215</v>
      </c>
      <c r="D6637" t="s">
        <v>1002</v>
      </c>
      <c r="E6637" s="23">
        <v>42887</v>
      </c>
      <c r="F6637">
        <v>6</v>
      </c>
      <c r="G6637">
        <v>7</v>
      </c>
      <c r="H6637">
        <v>0.8571428571428571</v>
      </c>
      <c r="I6637">
        <v>35</v>
      </c>
      <c r="J6637">
        <v>40</v>
      </c>
      <c r="K6637">
        <v>0.875</v>
      </c>
      <c r="L6637">
        <v>47</v>
      </c>
      <c r="M6637">
        <v>0.85106382978723405</v>
      </c>
      <c r="N6637">
        <v>26</v>
      </c>
      <c r="O6637">
        <v>1.125</v>
      </c>
      <c r="P6637">
        <v>7</v>
      </c>
      <c r="Q6637">
        <v>12</v>
      </c>
      <c r="R6637">
        <v>0.58333333333333337</v>
      </c>
      <c r="S6637">
        <v>9</v>
      </c>
    </row>
    <row r="6638" spans="1:20" x14ac:dyDescent="0.2">
      <c r="A6638" t="s">
        <v>18844</v>
      </c>
      <c r="B6638" t="s">
        <v>18845</v>
      </c>
      <c r="C6638" t="s">
        <v>216</v>
      </c>
      <c r="D6638" t="s">
        <v>1002</v>
      </c>
      <c r="E6638" s="23">
        <v>42887</v>
      </c>
      <c r="F6638">
        <v>13</v>
      </c>
      <c r="G6638">
        <v>6</v>
      </c>
      <c r="H6638">
        <v>2.1666666666666665</v>
      </c>
      <c r="I6638">
        <v>52</v>
      </c>
      <c r="J6638">
        <v>98</v>
      </c>
      <c r="K6638">
        <v>0.53061224489795922</v>
      </c>
      <c r="L6638">
        <v>45</v>
      </c>
      <c r="M6638">
        <v>2.1777777777777776</v>
      </c>
      <c r="N6638">
        <v>45</v>
      </c>
      <c r="P6638">
        <v>14</v>
      </c>
      <c r="Q6638">
        <v>16</v>
      </c>
      <c r="R6638">
        <v>0.875</v>
      </c>
      <c r="S6638">
        <v>7</v>
      </c>
    </row>
    <row r="6639" spans="1:20" x14ac:dyDescent="0.2">
      <c r="A6639" t="s">
        <v>19021</v>
      </c>
      <c r="B6639" t="s">
        <v>19022</v>
      </c>
      <c r="C6639" t="s">
        <v>229</v>
      </c>
      <c r="D6639" t="s">
        <v>1002</v>
      </c>
      <c r="E6639" s="23">
        <v>42887</v>
      </c>
      <c r="F6639">
        <v>1</v>
      </c>
      <c r="G6639">
        <v>1</v>
      </c>
      <c r="H6639">
        <v>1</v>
      </c>
      <c r="I6639">
        <v>7</v>
      </c>
      <c r="J6639">
        <v>10</v>
      </c>
      <c r="K6639">
        <v>0.7</v>
      </c>
      <c r="L6639">
        <v>10</v>
      </c>
      <c r="M6639">
        <v>1</v>
      </c>
      <c r="N6639">
        <v>6</v>
      </c>
      <c r="P6639">
        <v>1</v>
      </c>
      <c r="Q6639">
        <v>1</v>
      </c>
      <c r="R6639">
        <v>1</v>
      </c>
      <c r="S6639">
        <v>1</v>
      </c>
    </row>
    <row r="6640" spans="1:20" x14ac:dyDescent="0.2">
      <c r="A6640" t="s">
        <v>19198</v>
      </c>
      <c r="B6640" t="s">
        <v>19199</v>
      </c>
      <c r="C6640" t="s">
        <v>230</v>
      </c>
      <c r="D6640" t="s">
        <v>1000</v>
      </c>
      <c r="E6640" s="23">
        <v>42887</v>
      </c>
      <c r="F6640">
        <v>1</v>
      </c>
      <c r="G6640">
        <v>1</v>
      </c>
      <c r="H6640">
        <v>1</v>
      </c>
      <c r="I6640">
        <v>7</v>
      </c>
      <c r="J6640">
        <v>10</v>
      </c>
      <c r="K6640">
        <v>0.7</v>
      </c>
      <c r="L6640">
        <v>10</v>
      </c>
      <c r="M6640">
        <v>1</v>
      </c>
      <c r="N6640">
        <v>6</v>
      </c>
      <c r="P6640">
        <v>1</v>
      </c>
      <c r="Q6640">
        <v>1</v>
      </c>
      <c r="R6640">
        <v>1</v>
      </c>
      <c r="S6640">
        <v>1</v>
      </c>
    </row>
    <row r="6641" spans="1:19" x14ac:dyDescent="0.2">
      <c r="A6641" t="s">
        <v>19377</v>
      </c>
      <c r="B6641" t="s">
        <v>19378</v>
      </c>
      <c r="C6641" t="s">
        <v>234</v>
      </c>
      <c r="D6641" t="s">
        <v>1000</v>
      </c>
      <c r="E6641" s="23">
        <v>42887</v>
      </c>
      <c r="F6641">
        <v>3</v>
      </c>
      <c r="G6641">
        <v>6</v>
      </c>
      <c r="H6641">
        <v>0.5</v>
      </c>
      <c r="I6641">
        <v>64</v>
      </c>
      <c r="J6641">
        <v>25</v>
      </c>
      <c r="K6641">
        <v>2.56</v>
      </c>
      <c r="L6641">
        <v>50</v>
      </c>
      <c r="M6641">
        <v>0.5</v>
      </c>
      <c r="N6641">
        <v>62</v>
      </c>
      <c r="P6641">
        <v>0</v>
      </c>
      <c r="Q6641">
        <v>1</v>
      </c>
      <c r="R6641">
        <v>0</v>
      </c>
      <c r="S6641">
        <v>2</v>
      </c>
    </row>
    <row r="6642" spans="1:19" x14ac:dyDescent="0.2">
      <c r="A6642" t="s">
        <v>19556</v>
      </c>
      <c r="B6642" t="s">
        <v>19557</v>
      </c>
      <c r="C6642" t="s">
        <v>233</v>
      </c>
      <c r="D6642" t="s">
        <v>1002</v>
      </c>
      <c r="E6642" s="23">
        <v>42887</v>
      </c>
      <c r="F6642">
        <v>3</v>
      </c>
      <c r="G6642">
        <v>6</v>
      </c>
      <c r="H6642">
        <v>0.5</v>
      </c>
      <c r="I6642">
        <v>64</v>
      </c>
      <c r="J6642">
        <v>25</v>
      </c>
      <c r="K6642">
        <v>2.56</v>
      </c>
      <c r="L6642">
        <v>50</v>
      </c>
      <c r="M6642">
        <v>0.5</v>
      </c>
      <c r="N6642">
        <v>62</v>
      </c>
      <c r="P6642">
        <v>0</v>
      </c>
      <c r="Q6642">
        <v>1</v>
      </c>
      <c r="R6642">
        <v>0</v>
      </c>
      <c r="S6642">
        <v>2</v>
      </c>
    </row>
    <row r="6643" spans="1:19" x14ac:dyDescent="0.2">
      <c r="A6643" t="s">
        <v>19654</v>
      </c>
      <c r="B6643" t="s">
        <v>19655</v>
      </c>
      <c r="C6643" t="s">
        <v>342</v>
      </c>
      <c r="D6643" t="s">
        <v>1000</v>
      </c>
      <c r="E6643" s="23">
        <v>42887</v>
      </c>
      <c r="F6643">
        <v>4</v>
      </c>
      <c r="G6643">
        <v>4</v>
      </c>
      <c r="H6643">
        <v>1</v>
      </c>
      <c r="I6643">
        <v>23</v>
      </c>
      <c r="J6643">
        <v>40</v>
      </c>
      <c r="K6643">
        <v>0.57499999999999996</v>
      </c>
      <c r="L6643">
        <v>40</v>
      </c>
      <c r="M6643">
        <v>1</v>
      </c>
      <c r="N6643">
        <v>23</v>
      </c>
      <c r="P6643">
        <v>2</v>
      </c>
      <c r="Q6643">
        <v>3</v>
      </c>
      <c r="R6643">
        <v>0.66666666666666663</v>
      </c>
      <c r="S6643">
        <v>0</v>
      </c>
    </row>
    <row r="6644" spans="1:19" x14ac:dyDescent="0.2">
      <c r="A6644" t="s">
        <v>19754</v>
      </c>
      <c r="B6644" t="s">
        <v>19755</v>
      </c>
      <c r="C6644" t="s">
        <v>340</v>
      </c>
      <c r="D6644" t="s">
        <v>1002</v>
      </c>
      <c r="E6644" s="23">
        <v>42887</v>
      </c>
      <c r="F6644">
        <v>4</v>
      </c>
      <c r="G6644">
        <v>4</v>
      </c>
      <c r="H6644">
        <v>1</v>
      </c>
      <c r="I6644">
        <v>23</v>
      </c>
      <c r="J6644">
        <v>40</v>
      </c>
      <c r="K6644">
        <v>0.57499999999999996</v>
      </c>
      <c r="L6644">
        <v>40</v>
      </c>
      <c r="M6644">
        <v>1</v>
      </c>
      <c r="N6644">
        <v>23</v>
      </c>
      <c r="P6644">
        <v>2</v>
      </c>
      <c r="Q6644">
        <v>3</v>
      </c>
      <c r="R6644">
        <v>0.66666666666666663</v>
      </c>
      <c r="S6644">
        <v>0</v>
      </c>
    </row>
    <row r="6645" spans="1:19" x14ac:dyDescent="0.2">
      <c r="A6645" t="s">
        <v>19931</v>
      </c>
      <c r="B6645" t="s">
        <v>19932</v>
      </c>
      <c r="C6645" t="s">
        <v>220</v>
      </c>
      <c r="D6645" t="s">
        <v>1000</v>
      </c>
      <c r="E6645" s="23">
        <v>42887</v>
      </c>
      <c r="F6645">
        <v>0</v>
      </c>
      <c r="G6645">
        <v>0</v>
      </c>
      <c r="H6645" t="e">
        <v>#DIV/0!</v>
      </c>
      <c r="I6645">
        <v>0</v>
      </c>
      <c r="J6645">
        <v>0</v>
      </c>
      <c r="K6645" t="e">
        <v>#DIV/0!</v>
      </c>
      <c r="L6645">
        <v>0</v>
      </c>
      <c r="M6645" t="e">
        <v>#DIV/0!</v>
      </c>
      <c r="N6645">
        <v>0</v>
      </c>
      <c r="P6645">
        <v>4</v>
      </c>
      <c r="Q6645">
        <v>5</v>
      </c>
      <c r="R6645">
        <v>0.8</v>
      </c>
      <c r="S6645">
        <v>0</v>
      </c>
    </row>
    <row r="6646" spans="1:19" x14ac:dyDescent="0.2">
      <c r="A6646" t="s">
        <v>20110</v>
      </c>
      <c r="B6646" t="s">
        <v>20111</v>
      </c>
      <c r="C6646" t="s">
        <v>221</v>
      </c>
      <c r="D6646" t="s">
        <v>1002</v>
      </c>
      <c r="E6646" s="23">
        <v>42887</v>
      </c>
      <c r="F6646">
        <v>0</v>
      </c>
      <c r="G6646">
        <v>0</v>
      </c>
      <c r="H6646" t="e">
        <v>#DIV/0!</v>
      </c>
      <c r="I6646">
        <v>0</v>
      </c>
      <c r="J6646">
        <v>0</v>
      </c>
      <c r="K6646" t="e">
        <v>#DIV/0!</v>
      </c>
      <c r="L6646">
        <v>0</v>
      </c>
      <c r="M6646" t="e">
        <v>#DIV/0!</v>
      </c>
      <c r="N6646">
        <v>0</v>
      </c>
      <c r="O6646">
        <v>0.96</v>
      </c>
      <c r="P6646">
        <v>3</v>
      </c>
      <c r="Q6646">
        <v>3</v>
      </c>
      <c r="R6646">
        <v>1</v>
      </c>
      <c r="S6646">
        <v>0</v>
      </c>
    </row>
    <row r="6647" spans="1:19" x14ac:dyDescent="0.2">
      <c r="A6647" t="s">
        <v>20287</v>
      </c>
      <c r="B6647" t="s">
        <v>20288</v>
      </c>
      <c r="C6647" t="s">
        <v>222</v>
      </c>
      <c r="D6647" t="s">
        <v>1002</v>
      </c>
      <c r="E6647" s="23">
        <v>42887</v>
      </c>
      <c r="F6647">
        <v>0</v>
      </c>
      <c r="G6647">
        <v>0</v>
      </c>
      <c r="H6647" t="e">
        <v>#DIV/0!</v>
      </c>
      <c r="I6647">
        <v>0</v>
      </c>
      <c r="J6647">
        <v>0</v>
      </c>
      <c r="K6647" t="e">
        <v>#DIV/0!</v>
      </c>
      <c r="L6647">
        <v>0</v>
      </c>
      <c r="M6647" t="e">
        <v>#DIV/0!</v>
      </c>
      <c r="N6647">
        <v>0</v>
      </c>
      <c r="O6647">
        <v>0.73</v>
      </c>
      <c r="P6647">
        <v>1</v>
      </c>
      <c r="Q6647">
        <v>2</v>
      </c>
      <c r="R6647">
        <v>0.5</v>
      </c>
      <c r="S6647">
        <v>0</v>
      </c>
    </row>
    <row r="6648" spans="1:19" x14ac:dyDescent="0.2">
      <c r="A6648" t="s">
        <v>20464</v>
      </c>
      <c r="B6648" t="s">
        <v>20465</v>
      </c>
      <c r="C6648" t="s">
        <v>211</v>
      </c>
      <c r="D6648" t="s">
        <v>1002</v>
      </c>
      <c r="E6648" s="23">
        <v>42887</v>
      </c>
      <c r="F6648">
        <v>1</v>
      </c>
      <c r="G6648">
        <v>2</v>
      </c>
      <c r="H6648">
        <v>0.5</v>
      </c>
      <c r="I6648">
        <v>67</v>
      </c>
      <c r="J6648">
        <v>15</v>
      </c>
      <c r="K6648">
        <v>4.4666666666666668</v>
      </c>
      <c r="L6648">
        <v>30</v>
      </c>
      <c r="M6648">
        <v>0.5</v>
      </c>
      <c r="N6648">
        <v>59</v>
      </c>
      <c r="P6648">
        <v>0</v>
      </c>
      <c r="Q6648">
        <v>0</v>
      </c>
      <c r="R6648" t="e">
        <v>#DIV/0!</v>
      </c>
      <c r="S6648">
        <v>8</v>
      </c>
    </row>
    <row r="6649" spans="1:19" x14ac:dyDescent="0.2">
      <c r="A6649" t="s">
        <v>20641</v>
      </c>
      <c r="B6649" t="s">
        <v>20642</v>
      </c>
      <c r="C6649" t="s">
        <v>207</v>
      </c>
      <c r="D6649" t="s">
        <v>1000</v>
      </c>
      <c r="E6649" s="23">
        <v>42887</v>
      </c>
      <c r="F6649">
        <v>6</v>
      </c>
      <c r="G6649">
        <v>9</v>
      </c>
      <c r="H6649">
        <v>0.66666666666666663</v>
      </c>
      <c r="I6649">
        <v>92</v>
      </c>
      <c r="J6649">
        <v>45</v>
      </c>
      <c r="K6649">
        <v>2.0444444444444443</v>
      </c>
      <c r="L6649">
        <v>80</v>
      </c>
      <c r="M6649">
        <v>0.5625</v>
      </c>
      <c r="N6649">
        <v>84</v>
      </c>
      <c r="P6649">
        <v>0</v>
      </c>
      <c r="Q6649">
        <v>5</v>
      </c>
      <c r="R6649">
        <v>0</v>
      </c>
      <c r="S6649">
        <v>8</v>
      </c>
    </row>
    <row r="6650" spans="1:19" x14ac:dyDescent="0.2">
      <c r="A6650" t="s">
        <v>20885</v>
      </c>
      <c r="B6650" t="s">
        <v>20886</v>
      </c>
      <c r="C6650" t="s">
        <v>210</v>
      </c>
      <c r="D6650" t="s">
        <v>1002</v>
      </c>
      <c r="E6650" s="23">
        <v>42887</v>
      </c>
      <c r="F6650">
        <v>1</v>
      </c>
      <c r="G6650">
        <v>3</v>
      </c>
      <c r="H6650">
        <v>0.33333333333333331</v>
      </c>
      <c r="I6650">
        <v>5</v>
      </c>
      <c r="J6650">
        <v>10</v>
      </c>
      <c r="K6650">
        <v>0.5</v>
      </c>
      <c r="L6650">
        <v>30</v>
      </c>
      <c r="M6650">
        <v>0.33333333333333331</v>
      </c>
      <c r="N6650">
        <v>5</v>
      </c>
      <c r="O6650">
        <v>0.85</v>
      </c>
      <c r="P6650">
        <v>0</v>
      </c>
      <c r="Q6650">
        <v>2</v>
      </c>
      <c r="R6650">
        <v>0</v>
      </c>
      <c r="S6650">
        <v>0</v>
      </c>
    </row>
    <row r="6651" spans="1:19" x14ac:dyDescent="0.2">
      <c r="A6651" t="s">
        <v>21062</v>
      </c>
      <c r="B6651" t="s">
        <v>21063</v>
      </c>
      <c r="C6651" t="s">
        <v>208</v>
      </c>
      <c r="D6651" t="s">
        <v>1002</v>
      </c>
      <c r="E6651" s="23">
        <v>42887</v>
      </c>
      <c r="F6651">
        <v>2</v>
      </c>
      <c r="G6651">
        <v>2</v>
      </c>
      <c r="H6651">
        <v>1</v>
      </c>
      <c r="I6651">
        <v>9</v>
      </c>
      <c r="J6651">
        <v>10</v>
      </c>
      <c r="K6651">
        <v>0.9</v>
      </c>
      <c r="L6651">
        <v>10</v>
      </c>
      <c r="M6651">
        <v>1</v>
      </c>
      <c r="N6651">
        <v>9</v>
      </c>
      <c r="P6651">
        <v>0</v>
      </c>
      <c r="Q6651">
        <v>3</v>
      </c>
      <c r="R6651">
        <v>0</v>
      </c>
      <c r="S6651">
        <v>0</v>
      </c>
    </row>
    <row r="6652" spans="1:19" x14ac:dyDescent="0.2">
      <c r="A6652" t="s">
        <v>21138</v>
      </c>
      <c r="B6652" t="s">
        <v>21139</v>
      </c>
      <c r="C6652" t="s">
        <v>354</v>
      </c>
      <c r="D6652" t="s">
        <v>1002</v>
      </c>
      <c r="E6652" s="23">
        <v>42887</v>
      </c>
      <c r="F6652">
        <v>2</v>
      </c>
      <c r="G6652">
        <v>2</v>
      </c>
      <c r="H6652">
        <v>1</v>
      </c>
      <c r="I6652">
        <v>11</v>
      </c>
      <c r="J6652">
        <v>10</v>
      </c>
      <c r="K6652">
        <v>1.1000000000000001</v>
      </c>
      <c r="L6652">
        <v>10</v>
      </c>
      <c r="M6652">
        <v>1</v>
      </c>
      <c r="N6652">
        <v>11</v>
      </c>
      <c r="P6652">
        <v>0</v>
      </c>
      <c r="Q6652">
        <v>0</v>
      </c>
      <c r="R6652" t="e">
        <v>#DIV/0!</v>
      </c>
      <c r="S6652">
        <v>0</v>
      </c>
    </row>
    <row r="6653" spans="1:19" x14ac:dyDescent="0.2">
      <c r="A6653" t="s">
        <v>21317</v>
      </c>
      <c r="B6653" t="s">
        <v>21318</v>
      </c>
      <c r="C6653" t="s">
        <v>213</v>
      </c>
      <c r="D6653" t="s">
        <v>1002</v>
      </c>
      <c r="E6653" s="23">
        <v>42887</v>
      </c>
      <c r="F6653">
        <v>1</v>
      </c>
      <c r="G6653">
        <v>3</v>
      </c>
      <c r="H6653">
        <v>0.33333333333333331</v>
      </c>
      <c r="I6653">
        <v>11</v>
      </c>
      <c r="J6653">
        <v>10</v>
      </c>
      <c r="K6653">
        <v>1.1000000000000001</v>
      </c>
      <c r="L6653">
        <v>30</v>
      </c>
      <c r="M6653">
        <v>0.33333333333333331</v>
      </c>
      <c r="N6653">
        <v>8</v>
      </c>
      <c r="P6653">
        <v>6</v>
      </c>
      <c r="Q6653">
        <v>6</v>
      </c>
      <c r="R6653">
        <v>1</v>
      </c>
      <c r="S6653">
        <v>3</v>
      </c>
    </row>
    <row r="6654" spans="1:19" x14ac:dyDescent="0.2">
      <c r="A6654" t="s">
        <v>21559</v>
      </c>
      <c r="B6654" t="s">
        <v>21560</v>
      </c>
      <c r="C6654" t="s">
        <v>212</v>
      </c>
      <c r="D6654" t="s">
        <v>1000</v>
      </c>
      <c r="E6654" s="23">
        <v>42887</v>
      </c>
      <c r="F6654">
        <v>1</v>
      </c>
      <c r="G6654">
        <v>3</v>
      </c>
      <c r="H6654">
        <v>0.33333333333333331</v>
      </c>
      <c r="I6654">
        <v>11</v>
      </c>
      <c r="J6654">
        <v>10</v>
      </c>
      <c r="K6654">
        <v>1.1000000000000001</v>
      </c>
      <c r="L6654">
        <v>30</v>
      </c>
      <c r="M6654">
        <v>0.33333333333333331</v>
      </c>
      <c r="N6654">
        <v>8</v>
      </c>
      <c r="P6654">
        <v>6</v>
      </c>
      <c r="Q6654">
        <v>6</v>
      </c>
      <c r="R6654">
        <v>1</v>
      </c>
      <c r="S6654">
        <v>3</v>
      </c>
    </row>
    <row r="6655" spans="1:19" x14ac:dyDescent="0.2">
      <c r="A6655" t="s">
        <v>21768</v>
      </c>
      <c r="B6655" t="s">
        <v>21769</v>
      </c>
      <c r="C6655" t="s">
        <v>217</v>
      </c>
      <c r="D6655" t="s">
        <v>1000</v>
      </c>
      <c r="E6655" s="23">
        <v>42887</v>
      </c>
      <c r="F6655">
        <v>0</v>
      </c>
      <c r="G6655">
        <v>0</v>
      </c>
      <c r="H6655" t="e">
        <v>#DIV/0!</v>
      </c>
      <c r="I6655">
        <v>0</v>
      </c>
      <c r="J6655">
        <v>0</v>
      </c>
      <c r="K6655" t="e">
        <v>#DIV/0!</v>
      </c>
      <c r="L6655">
        <v>0</v>
      </c>
      <c r="M6655" t="e">
        <v>#DIV/0!</v>
      </c>
      <c r="N6655">
        <v>0</v>
      </c>
      <c r="P6655">
        <v>0</v>
      </c>
      <c r="Q6655">
        <v>0</v>
      </c>
      <c r="R6655" t="e">
        <v>#DIV/0!</v>
      </c>
      <c r="S6655">
        <v>0</v>
      </c>
    </row>
    <row r="6656" spans="1:19" x14ac:dyDescent="0.2">
      <c r="A6656" t="s">
        <v>22012</v>
      </c>
      <c r="B6656" t="s">
        <v>22013</v>
      </c>
      <c r="C6656" t="s">
        <v>218</v>
      </c>
      <c r="D6656" t="s">
        <v>1002</v>
      </c>
      <c r="E6656" s="23">
        <v>42887</v>
      </c>
      <c r="F6656">
        <v>0</v>
      </c>
      <c r="G6656">
        <v>0</v>
      </c>
      <c r="H6656" t="e">
        <v>#DIV/0!</v>
      </c>
      <c r="I6656">
        <v>0</v>
      </c>
      <c r="J6656">
        <v>0</v>
      </c>
      <c r="K6656" t="e">
        <v>#DIV/0!</v>
      </c>
      <c r="L6656">
        <v>0</v>
      </c>
      <c r="M6656" t="e">
        <v>#DIV/0!</v>
      </c>
      <c r="N6656">
        <v>0</v>
      </c>
      <c r="P6656">
        <v>0</v>
      </c>
      <c r="Q6656">
        <v>0</v>
      </c>
      <c r="R6656" t="e">
        <v>#DIV/0!</v>
      </c>
      <c r="S6656">
        <v>0</v>
      </c>
    </row>
    <row r="6657" spans="1:19" x14ac:dyDescent="0.2">
      <c r="A6657" t="s">
        <v>22189</v>
      </c>
      <c r="B6657" t="s">
        <v>22190</v>
      </c>
      <c r="C6657" t="s">
        <v>219</v>
      </c>
      <c r="D6657" t="s">
        <v>1002</v>
      </c>
      <c r="E6657" s="23">
        <v>42887</v>
      </c>
      <c r="F6657">
        <v>0</v>
      </c>
      <c r="G6657">
        <v>0</v>
      </c>
      <c r="H6657" t="e">
        <v>#DIV/0!</v>
      </c>
      <c r="I6657">
        <v>0</v>
      </c>
      <c r="J6657">
        <v>0</v>
      </c>
      <c r="K6657" t="e">
        <v>#DIV/0!</v>
      </c>
      <c r="L6657">
        <v>0</v>
      </c>
      <c r="M6657" t="e">
        <v>#DIV/0!</v>
      </c>
      <c r="N6657">
        <v>0</v>
      </c>
      <c r="P6657">
        <v>0</v>
      </c>
      <c r="Q6657">
        <v>0</v>
      </c>
      <c r="R6657" t="e">
        <v>#DIV/0!</v>
      </c>
      <c r="S6657">
        <v>0</v>
      </c>
    </row>
    <row r="6658" spans="1:19" x14ac:dyDescent="0.2">
      <c r="A6658" t="s">
        <v>11106</v>
      </c>
      <c r="B6658" t="s">
        <v>11107</v>
      </c>
      <c r="C6658" t="s">
        <v>228</v>
      </c>
      <c r="D6658" t="s">
        <v>1000</v>
      </c>
      <c r="E6658" s="23">
        <v>42917</v>
      </c>
      <c r="F6658">
        <v>0</v>
      </c>
      <c r="G6658">
        <v>1</v>
      </c>
      <c r="H6658">
        <v>0</v>
      </c>
      <c r="I6658">
        <v>0</v>
      </c>
      <c r="J6658">
        <v>0</v>
      </c>
      <c r="K6658" t="e">
        <v>#DIV/0!</v>
      </c>
      <c r="L6658">
        <v>5</v>
      </c>
      <c r="M6658">
        <v>0</v>
      </c>
      <c r="N6658">
        <v>0</v>
      </c>
      <c r="P6658">
        <v>0</v>
      </c>
      <c r="Q6658">
        <v>3</v>
      </c>
      <c r="R6658">
        <v>0</v>
      </c>
      <c r="S6658">
        <v>0</v>
      </c>
    </row>
    <row r="6659" spans="1:19" x14ac:dyDescent="0.2">
      <c r="A6659" t="s">
        <v>9359</v>
      </c>
      <c r="B6659" t="s">
        <v>9360</v>
      </c>
      <c r="C6659" t="s">
        <v>211</v>
      </c>
      <c r="D6659" t="s">
        <v>1000</v>
      </c>
      <c r="E6659" s="23">
        <v>42917</v>
      </c>
      <c r="F6659">
        <v>2</v>
      </c>
      <c r="G6659">
        <v>2</v>
      </c>
      <c r="H6659">
        <v>1</v>
      </c>
      <c r="I6659">
        <v>31</v>
      </c>
      <c r="J6659">
        <v>30</v>
      </c>
      <c r="K6659">
        <v>1.0333333333333334</v>
      </c>
      <c r="L6659">
        <v>30</v>
      </c>
      <c r="M6659">
        <v>1</v>
      </c>
      <c r="N6659">
        <v>31</v>
      </c>
      <c r="P6659">
        <v>0</v>
      </c>
      <c r="Q6659">
        <v>0</v>
      </c>
      <c r="R6659" t="e">
        <v>#DIV/0!</v>
      </c>
      <c r="S6659">
        <v>0</v>
      </c>
    </row>
    <row r="6660" spans="1:19" x14ac:dyDescent="0.2">
      <c r="A6660" t="s">
        <v>8520</v>
      </c>
      <c r="B6660" t="s">
        <v>8521</v>
      </c>
      <c r="C6660" t="s">
        <v>213</v>
      </c>
      <c r="D6660" t="s">
        <v>1000</v>
      </c>
      <c r="E6660" s="23">
        <v>42917</v>
      </c>
      <c r="F6660">
        <v>1</v>
      </c>
      <c r="G6660">
        <v>3</v>
      </c>
      <c r="H6660">
        <v>0.33333333333333331</v>
      </c>
      <c r="I6660">
        <v>11</v>
      </c>
      <c r="J6660">
        <v>10</v>
      </c>
      <c r="K6660">
        <v>1.1000000000000001</v>
      </c>
      <c r="L6660">
        <v>30</v>
      </c>
      <c r="M6660">
        <v>0.33333333333333331</v>
      </c>
      <c r="N6660">
        <v>10</v>
      </c>
      <c r="P6660">
        <v>1</v>
      </c>
      <c r="Q6660">
        <v>1</v>
      </c>
      <c r="R6660">
        <v>1</v>
      </c>
      <c r="S6660">
        <v>1</v>
      </c>
    </row>
    <row r="6661" spans="1:19" x14ac:dyDescent="0.2">
      <c r="A6661" t="s">
        <v>5096</v>
      </c>
      <c r="B6661" t="s">
        <v>5097</v>
      </c>
      <c r="C6661" t="s">
        <v>229</v>
      </c>
      <c r="D6661" t="s">
        <v>1000</v>
      </c>
      <c r="E6661" s="23">
        <v>42917</v>
      </c>
      <c r="F6661">
        <v>1</v>
      </c>
      <c r="G6661">
        <v>1</v>
      </c>
      <c r="H6661">
        <v>1</v>
      </c>
      <c r="I6661">
        <v>8</v>
      </c>
      <c r="J6661">
        <v>10</v>
      </c>
      <c r="K6661">
        <v>0.8</v>
      </c>
      <c r="L6661">
        <v>10</v>
      </c>
      <c r="M6661">
        <v>1</v>
      </c>
      <c r="N6661">
        <v>4</v>
      </c>
      <c r="P6661">
        <v>3</v>
      </c>
      <c r="Q6661">
        <v>3</v>
      </c>
      <c r="R6661">
        <v>1</v>
      </c>
      <c r="S6661">
        <v>4</v>
      </c>
    </row>
    <row r="6662" spans="1:19" x14ac:dyDescent="0.2">
      <c r="A6662" t="s">
        <v>13237</v>
      </c>
      <c r="B6662" t="s">
        <v>13149</v>
      </c>
      <c r="C6662" t="s">
        <v>1051</v>
      </c>
      <c r="D6662" t="s">
        <v>1002</v>
      </c>
      <c r="E6662" s="23">
        <v>42917</v>
      </c>
      <c r="F6662">
        <v>0</v>
      </c>
      <c r="G6662">
        <v>0</v>
      </c>
      <c r="H6662" t="e">
        <v>#DIV/0!</v>
      </c>
      <c r="I6662">
        <v>0</v>
      </c>
      <c r="J6662">
        <v>0</v>
      </c>
      <c r="K6662" t="e">
        <v>#DIV/0!</v>
      </c>
      <c r="L6662">
        <v>0</v>
      </c>
      <c r="M6662" t="e">
        <v>#DIV/0!</v>
      </c>
      <c r="N6662">
        <v>0</v>
      </c>
      <c r="P6662">
        <v>0</v>
      </c>
      <c r="Q6662">
        <v>0</v>
      </c>
      <c r="R6662" t="e">
        <v>#DIV/0!</v>
      </c>
      <c r="S6662">
        <v>0</v>
      </c>
    </row>
    <row r="6663" spans="1:19" x14ac:dyDescent="0.2">
      <c r="A6663" t="s">
        <v>5720</v>
      </c>
      <c r="B6663" t="s">
        <v>5721</v>
      </c>
      <c r="C6663" t="s">
        <v>1047</v>
      </c>
      <c r="D6663" t="s">
        <v>1000</v>
      </c>
      <c r="E6663" s="23">
        <v>42917</v>
      </c>
      <c r="F6663">
        <v>7</v>
      </c>
      <c r="G6663">
        <v>6</v>
      </c>
      <c r="H6663">
        <v>1.1666666666666667</v>
      </c>
      <c r="I6663">
        <v>30</v>
      </c>
      <c r="J6663">
        <v>37</v>
      </c>
      <c r="K6663">
        <v>0.81081081081081086</v>
      </c>
      <c r="L6663">
        <v>32</v>
      </c>
      <c r="M6663">
        <v>1.15625</v>
      </c>
      <c r="N6663">
        <v>29</v>
      </c>
      <c r="P6663">
        <v>0</v>
      </c>
      <c r="Q6663">
        <v>0</v>
      </c>
      <c r="R6663" t="e">
        <v>#DIV/0!</v>
      </c>
      <c r="S6663">
        <v>1</v>
      </c>
    </row>
    <row r="6664" spans="1:19" x14ac:dyDescent="0.2">
      <c r="A6664" t="s">
        <v>10597</v>
      </c>
      <c r="B6664" t="s">
        <v>10598</v>
      </c>
      <c r="C6664" t="s">
        <v>205</v>
      </c>
      <c r="D6664" t="s">
        <v>1000</v>
      </c>
      <c r="E6664" s="23">
        <v>42917</v>
      </c>
      <c r="F6664">
        <v>3</v>
      </c>
      <c r="G6664">
        <v>3</v>
      </c>
      <c r="H6664">
        <v>1</v>
      </c>
      <c r="I6664">
        <v>7</v>
      </c>
      <c r="J6664">
        <v>20</v>
      </c>
      <c r="K6664">
        <v>0.35</v>
      </c>
      <c r="L6664">
        <v>20</v>
      </c>
      <c r="M6664">
        <v>1</v>
      </c>
      <c r="N6664">
        <v>5</v>
      </c>
      <c r="O6664">
        <v>0.7</v>
      </c>
      <c r="P6664">
        <v>1</v>
      </c>
      <c r="Q6664">
        <v>6</v>
      </c>
      <c r="R6664">
        <v>0.16666666666666666</v>
      </c>
      <c r="S6664">
        <v>2</v>
      </c>
    </row>
    <row r="6665" spans="1:19" x14ac:dyDescent="0.2">
      <c r="A6665" t="s">
        <v>8944</v>
      </c>
      <c r="B6665" t="s">
        <v>8945</v>
      </c>
      <c r="C6665" t="s">
        <v>210</v>
      </c>
      <c r="D6665" t="s">
        <v>1000</v>
      </c>
      <c r="E6665" s="23">
        <v>42917</v>
      </c>
      <c r="F6665">
        <v>1</v>
      </c>
      <c r="G6665">
        <v>3</v>
      </c>
      <c r="H6665">
        <v>0.33333333333333331</v>
      </c>
      <c r="I6665">
        <v>4</v>
      </c>
      <c r="J6665">
        <v>10</v>
      </c>
      <c r="K6665">
        <v>0.4</v>
      </c>
      <c r="L6665">
        <v>30</v>
      </c>
      <c r="M6665">
        <v>0.33333333333333331</v>
      </c>
      <c r="N6665">
        <v>4</v>
      </c>
      <c r="O6665">
        <v>0.75</v>
      </c>
      <c r="P6665">
        <v>1</v>
      </c>
      <c r="Q6665">
        <v>1</v>
      </c>
      <c r="R6665">
        <v>1</v>
      </c>
      <c r="S6665">
        <v>0</v>
      </c>
    </row>
    <row r="6666" spans="1:19" x14ac:dyDescent="0.2">
      <c r="A6666" t="s">
        <v>6139</v>
      </c>
      <c r="B6666" t="s">
        <v>6140</v>
      </c>
      <c r="C6666" t="s">
        <v>215</v>
      </c>
      <c r="D6666" t="s">
        <v>1000</v>
      </c>
      <c r="E6666" s="23">
        <v>42917</v>
      </c>
      <c r="F6666">
        <v>6</v>
      </c>
      <c r="G6666">
        <v>7</v>
      </c>
      <c r="H6666">
        <v>0.8571428571428571</v>
      </c>
      <c r="I6666">
        <v>34</v>
      </c>
      <c r="J6666">
        <v>40</v>
      </c>
      <c r="K6666">
        <v>0.85</v>
      </c>
      <c r="L6666">
        <v>47</v>
      </c>
      <c r="M6666">
        <v>0.85106382978723405</v>
      </c>
      <c r="N6666">
        <v>28</v>
      </c>
      <c r="O6666">
        <v>1.05</v>
      </c>
      <c r="P6666">
        <v>7</v>
      </c>
      <c r="Q6666">
        <v>7</v>
      </c>
      <c r="R6666">
        <v>1</v>
      </c>
      <c r="S6666">
        <v>6</v>
      </c>
    </row>
    <row r="6667" spans="1:19" x14ac:dyDescent="0.2">
      <c r="A6667" t="s">
        <v>3439</v>
      </c>
      <c r="B6667" t="s">
        <v>3440</v>
      </c>
      <c r="C6667" t="s">
        <v>221</v>
      </c>
      <c r="D6667" t="s">
        <v>1000</v>
      </c>
      <c r="E6667" s="23">
        <v>42917</v>
      </c>
      <c r="F6667">
        <v>0</v>
      </c>
      <c r="G6667">
        <v>0</v>
      </c>
      <c r="H6667" t="e">
        <v>#DIV/0!</v>
      </c>
      <c r="I6667">
        <v>0</v>
      </c>
      <c r="J6667">
        <v>0</v>
      </c>
      <c r="K6667" t="e">
        <v>#DIV/0!</v>
      </c>
      <c r="L6667">
        <v>0</v>
      </c>
      <c r="M6667" t="e">
        <v>#DIV/0!</v>
      </c>
      <c r="N6667">
        <v>0</v>
      </c>
      <c r="P6667">
        <v>0</v>
      </c>
      <c r="Q6667">
        <v>0</v>
      </c>
      <c r="R6667" t="e">
        <v>#DIV/0!</v>
      </c>
      <c r="S6667">
        <v>0</v>
      </c>
    </row>
    <row r="6668" spans="1:19" x14ac:dyDescent="0.2">
      <c r="A6668" t="s">
        <v>3264</v>
      </c>
      <c r="B6668" t="s">
        <v>3265</v>
      </c>
      <c r="C6668" t="s">
        <v>222</v>
      </c>
      <c r="D6668" t="s">
        <v>1000</v>
      </c>
      <c r="E6668" s="23">
        <v>42917</v>
      </c>
      <c r="F6668">
        <v>0</v>
      </c>
      <c r="G6668">
        <v>0</v>
      </c>
      <c r="H6668" t="e">
        <v>#DIV/0!</v>
      </c>
      <c r="I6668">
        <v>0</v>
      </c>
      <c r="J6668">
        <v>0</v>
      </c>
      <c r="K6668" t="e">
        <v>#DIV/0!</v>
      </c>
      <c r="L6668">
        <v>0</v>
      </c>
      <c r="M6668" t="e">
        <v>#DIV/0!</v>
      </c>
      <c r="N6668">
        <v>0</v>
      </c>
      <c r="P6668">
        <v>0</v>
      </c>
      <c r="Q6668">
        <v>0</v>
      </c>
      <c r="R6668" t="e">
        <v>#DIV/0!</v>
      </c>
      <c r="S6668">
        <v>0</v>
      </c>
    </row>
    <row r="6669" spans="1:19" x14ac:dyDescent="0.2">
      <c r="A6669" t="s">
        <v>7309</v>
      </c>
      <c r="B6669" t="s">
        <v>7310</v>
      </c>
      <c r="C6669" t="s">
        <v>1052</v>
      </c>
      <c r="D6669" t="s">
        <v>1000</v>
      </c>
      <c r="E6669" s="23">
        <v>42917</v>
      </c>
      <c r="F6669">
        <v>8</v>
      </c>
      <c r="G6669">
        <v>5</v>
      </c>
      <c r="H6669">
        <v>1.6</v>
      </c>
      <c r="I6669">
        <v>44</v>
      </c>
      <c r="J6669">
        <v>54</v>
      </c>
      <c r="K6669">
        <v>0.81481481481481477</v>
      </c>
      <c r="L6669">
        <v>34</v>
      </c>
      <c r="M6669">
        <v>1.588235294117647</v>
      </c>
      <c r="N6669">
        <v>38</v>
      </c>
      <c r="P6669">
        <v>1</v>
      </c>
      <c r="Q6669">
        <v>1</v>
      </c>
      <c r="R6669">
        <v>1</v>
      </c>
      <c r="S6669">
        <v>6</v>
      </c>
    </row>
    <row r="6670" spans="1:19" x14ac:dyDescent="0.2">
      <c r="A6670" t="s">
        <v>5301</v>
      </c>
      <c r="B6670" t="s">
        <v>5302</v>
      </c>
      <c r="C6670" t="s">
        <v>1053</v>
      </c>
      <c r="D6670" t="s">
        <v>1000</v>
      </c>
      <c r="E6670" s="23">
        <v>42917</v>
      </c>
      <c r="F6670">
        <v>5</v>
      </c>
      <c r="G6670">
        <v>5</v>
      </c>
      <c r="H6670">
        <v>1</v>
      </c>
      <c r="I6670">
        <v>13</v>
      </c>
      <c r="J6670">
        <v>12</v>
      </c>
      <c r="K6670">
        <v>1.0833333333333333</v>
      </c>
      <c r="L6670">
        <v>12</v>
      </c>
      <c r="M6670">
        <v>1</v>
      </c>
      <c r="N6670">
        <v>12</v>
      </c>
      <c r="P6670">
        <v>0</v>
      </c>
      <c r="Q6670">
        <v>0</v>
      </c>
      <c r="R6670" t="e">
        <v>#DIV/0!</v>
      </c>
      <c r="S6670">
        <v>1</v>
      </c>
    </row>
    <row r="6671" spans="1:19" x14ac:dyDescent="0.2">
      <c r="A6671" t="s">
        <v>12300</v>
      </c>
      <c r="B6671" t="s">
        <v>12301</v>
      </c>
      <c r="C6671" t="s">
        <v>200</v>
      </c>
      <c r="D6671" t="s">
        <v>1000</v>
      </c>
      <c r="E6671" s="23">
        <v>42917</v>
      </c>
      <c r="F6671">
        <v>8</v>
      </c>
      <c r="G6671">
        <v>5</v>
      </c>
      <c r="H6671">
        <v>1.6</v>
      </c>
      <c r="I6671">
        <v>13</v>
      </c>
      <c r="J6671">
        <v>19</v>
      </c>
      <c r="K6671">
        <v>0.68421052631578949</v>
      </c>
      <c r="L6671">
        <v>12</v>
      </c>
      <c r="M6671">
        <v>1.5833333333333333</v>
      </c>
      <c r="N6671">
        <v>12</v>
      </c>
      <c r="P6671">
        <v>0</v>
      </c>
      <c r="Q6671">
        <v>0</v>
      </c>
      <c r="R6671" t="e">
        <v>#DIV/0!</v>
      </c>
      <c r="S6671">
        <v>1</v>
      </c>
    </row>
    <row r="6672" spans="1:19" x14ac:dyDescent="0.2">
      <c r="A6672" t="s">
        <v>10421</v>
      </c>
      <c r="B6672" t="s">
        <v>10422</v>
      </c>
      <c r="C6672" t="s">
        <v>204</v>
      </c>
      <c r="D6672" t="s">
        <v>1000</v>
      </c>
      <c r="E6672" s="23">
        <v>42917</v>
      </c>
      <c r="F6672">
        <v>11</v>
      </c>
      <c r="G6672">
        <v>4</v>
      </c>
      <c r="H6672">
        <v>2.75</v>
      </c>
      <c r="I6672">
        <v>14</v>
      </c>
      <c r="J6672">
        <v>28</v>
      </c>
      <c r="K6672">
        <v>0.5</v>
      </c>
      <c r="L6672">
        <v>10</v>
      </c>
      <c r="M6672">
        <v>2.8</v>
      </c>
      <c r="N6672">
        <v>12</v>
      </c>
      <c r="P6672">
        <v>1</v>
      </c>
      <c r="Q6672">
        <v>2</v>
      </c>
      <c r="R6672">
        <v>0.5</v>
      </c>
      <c r="S6672">
        <v>2</v>
      </c>
    </row>
    <row r="6673" spans="1:20" x14ac:dyDescent="0.2">
      <c r="A6673" t="s">
        <v>8769</v>
      </c>
      <c r="B6673" t="s">
        <v>8770</v>
      </c>
      <c r="C6673" t="s">
        <v>208</v>
      </c>
      <c r="D6673" t="s">
        <v>1000</v>
      </c>
      <c r="E6673" s="23">
        <v>42917</v>
      </c>
      <c r="F6673">
        <v>2</v>
      </c>
      <c r="G6673">
        <v>2</v>
      </c>
      <c r="H6673">
        <v>1</v>
      </c>
      <c r="I6673">
        <v>8</v>
      </c>
      <c r="J6673">
        <v>10</v>
      </c>
      <c r="K6673">
        <v>0.8</v>
      </c>
      <c r="L6673">
        <v>10</v>
      </c>
      <c r="M6673">
        <v>1</v>
      </c>
      <c r="N6673">
        <v>8</v>
      </c>
      <c r="P6673">
        <v>0</v>
      </c>
      <c r="Q6673">
        <v>0</v>
      </c>
      <c r="R6673" t="e">
        <v>#DIV/0!</v>
      </c>
      <c r="S6673">
        <v>0</v>
      </c>
    </row>
    <row r="6674" spans="1:20" x14ac:dyDescent="0.2">
      <c r="A6674" t="s">
        <v>6563</v>
      </c>
      <c r="B6674" t="s">
        <v>6564</v>
      </c>
      <c r="C6674" t="s">
        <v>316</v>
      </c>
      <c r="D6674" t="s">
        <v>1000</v>
      </c>
      <c r="E6674" s="23">
        <v>42917</v>
      </c>
      <c r="F6674">
        <v>10</v>
      </c>
      <c r="G6674">
        <v>6</v>
      </c>
      <c r="H6674">
        <v>1.6666666666666667</v>
      </c>
      <c r="I6674">
        <v>28</v>
      </c>
      <c r="J6674">
        <v>27</v>
      </c>
      <c r="K6674">
        <v>1.037037037037037</v>
      </c>
      <c r="L6674">
        <v>16</v>
      </c>
      <c r="M6674">
        <v>1.6875</v>
      </c>
      <c r="N6674">
        <v>23</v>
      </c>
      <c r="P6674">
        <v>1</v>
      </c>
      <c r="Q6674">
        <v>1</v>
      </c>
      <c r="R6674">
        <v>1</v>
      </c>
      <c r="S6674">
        <v>5</v>
      </c>
    </row>
    <row r="6675" spans="1:20" x14ac:dyDescent="0.2">
      <c r="A6675" t="s">
        <v>4156</v>
      </c>
      <c r="B6675" t="s">
        <v>4157</v>
      </c>
      <c r="C6675" t="s">
        <v>218</v>
      </c>
      <c r="D6675" t="s">
        <v>1000</v>
      </c>
      <c r="E6675" s="23">
        <v>42917</v>
      </c>
      <c r="F6675">
        <v>0</v>
      </c>
      <c r="G6675">
        <v>0</v>
      </c>
      <c r="H6675" t="e">
        <v>#DIV/0!</v>
      </c>
      <c r="I6675">
        <v>0</v>
      </c>
      <c r="J6675">
        <v>0</v>
      </c>
      <c r="K6675" t="e">
        <v>#DIV/0!</v>
      </c>
      <c r="L6675">
        <v>0</v>
      </c>
      <c r="M6675" t="e">
        <v>#DIV/0!</v>
      </c>
      <c r="N6675">
        <v>0</v>
      </c>
      <c r="P6675">
        <v>0</v>
      </c>
      <c r="Q6675">
        <v>0</v>
      </c>
      <c r="R6675" t="e">
        <v>#DIV/0!</v>
      </c>
      <c r="S6675">
        <v>0</v>
      </c>
    </row>
    <row r="6676" spans="1:20" x14ac:dyDescent="0.2">
      <c r="A6676" t="s">
        <v>12585</v>
      </c>
      <c r="B6676" t="s">
        <v>12586</v>
      </c>
      <c r="C6676" t="s">
        <v>202</v>
      </c>
      <c r="D6676" t="s">
        <v>1000</v>
      </c>
      <c r="E6676" s="23">
        <v>42917</v>
      </c>
      <c r="F6676">
        <v>16</v>
      </c>
      <c r="G6676">
        <v>9</v>
      </c>
      <c r="H6676">
        <v>1.7777777777777777</v>
      </c>
      <c r="I6676">
        <v>143</v>
      </c>
      <c r="J6676">
        <v>178</v>
      </c>
      <c r="K6676">
        <v>0.8033707865168539</v>
      </c>
      <c r="L6676">
        <v>100</v>
      </c>
      <c r="M6676">
        <v>1.78</v>
      </c>
      <c r="N6676">
        <v>143</v>
      </c>
      <c r="P6676">
        <v>0</v>
      </c>
      <c r="Q6676">
        <v>0</v>
      </c>
      <c r="R6676" t="e">
        <v>#DIV/0!</v>
      </c>
      <c r="S6676">
        <v>0</v>
      </c>
    </row>
    <row r="6677" spans="1:20" x14ac:dyDescent="0.2">
      <c r="A6677" t="s">
        <v>12410</v>
      </c>
      <c r="B6677" t="s">
        <v>12411</v>
      </c>
      <c r="C6677" t="s">
        <v>347</v>
      </c>
      <c r="D6677" t="s">
        <v>1000</v>
      </c>
      <c r="E6677" s="23">
        <v>42917</v>
      </c>
      <c r="F6677">
        <v>3</v>
      </c>
      <c r="G6677">
        <v>5</v>
      </c>
      <c r="H6677">
        <v>0.6</v>
      </c>
      <c r="I6677">
        <v>5</v>
      </c>
      <c r="J6677">
        <v>15</v>
      </c>
      <c r="K6677">
        <v>0.33333333333333331</v>
      </c>
      <c r="L6677">
        <v>25</v>
      </c>
      <c r="M6677">
        <v>0.6</v>
      </c>
      <c r="N6677">
        <v>4</v>
      </c>
      <c r="P6677">
        <v>0</v>
      </c>
      <c r="Q6677">
        <v>0</v>
      </c>
      <c r="R6677" t="e">
        <v>#DIV/0!</v>
      </c>
      <c r="S6677">
        <v>1</v>
      </c>
    </row>
    <row r="6678" spans="1:20" x14ac:dyDescent="0.2">
      <c r="A6678" t="s">
        <v>9750</v>
      </c>
      <c r="B6678" t="s">
        <v>9751</v>
      </c>
      <c r="C6678" t="s">
        <v>224</v>
      </c>
      <c r="D6678" t="s">
        <v>1000</v>
      </c>
      <c r="E6678" s="23">
        <v>42917</v>
      </c>
      <c r="F6678">
        <v>6</v>
      </c>
      <c r="G6678">
        <v>6</v>
      </c>
      <c r="H6678">
        <v>1</v>
      </c>
      <c r="I6678">
        <v>69</v>
      </c>
      <c r="J6678">
        <v>90</v>
      </c>
      <c r="K6678">
        <v>0.76666666666666672</v>
      </c>
      <c r="L6678">
        <v>90</v>
      </c>
      <c r="M6678">
        <v>1</v>
      </c>
      <c r="N6678">
        <v>67</v>
      </c>
      <c r="P6678">
        <v>1</v>
      </c>
      <c r="Q6678">
        <v>1</v>
      </c>
      <c r="R6678">
        <v>1</v>
      </c>
      <c r="S6678">
        <v>3</v>
      </c>
    </row>
    <row r="6679" spans="1:20" x14ac:dyDescent="0.2">
      <c r="A6679" t="s">
        <v>9451</v>
      </c>
      <c r="B6679" t="s">
        <v>9452</v>
      </c>
      <c r="C6679" t="s">
        <v>345</v>
      </c>
      <c r="D6679" t="s">
        <v>1000</v>
      </c>
      <c r="E6679" s="23">
        <v>42917</v>
      </c>
      <c r="F6679">
        <v>0</v>
      </c>
      <c r="G6679">
        <v>0</v>
      </c>
      <c r="H6679" t="e">
        <v>#DIV/0!</v>
      </c>
      <c r="I6679">
        <v>0</v>
      </c>
      <c r="J6679">
        <v>0</v>
      </c>
      <c r="K6679" t="e">
        <v>#DIV/0!</v>
      </c>
      <c r="L6679">
        <v>0</v>
      </c>
      <c r="M6679" t="e">
        <v>#DIV/0!</v>
      </c>
      <c r="N6679">
        <v>0</v>
      </c>
      <c r="P6679">
        <v>0</v>
      </c>
      <c r="Q6679">
        <v>0</v>
      </c>
      <c r="R6679" t="e">
        <v>#DIV/0!</v>
      </c>
      <c r="S6679">
        <v>0</v>
      </c>
    </row>
    <row r="6680" spans="1:20" x14ac:dyDescent="0.2">
      <c r="A6680" t="s">
        <v>7843</v>
      </c>
      <c r="B6680" t="s">
        <v>7844</v>
      </c>
      <c r="C6680" t="s">
        <v>226</v>
      </c>
      <c r="D6680" t="s">
        <v>1000</v>
      </c>
      <c r="E6680" s="23">
        <v>42917</v>
      </c>
      <c r="F6680">
        <v>5</v>
      </c>
      <c r="G6680">
        <v>7</v>
      </c>
      <c r="H6680">
        <v>0.7142857142857143</v>
      </c>
      <c r="I6680">
        <v>32</v>
      </c>
      <c r="J6680">
        <v>75</v>
      </c>
      <c r="K6680">
        <v>0.42666666666666669</v>
      </c>
      <c r="L6680">
        <v>105</v>
      </c>
      <c r="M6680">
        <v>0.7142857142857143</v>
      </c>
      <c r="N6680">
        <v>31</v>
      </c>
      <c r="P6680">
        <v>1</v>
      </c>
      <c r="Q6680">
        <v>1</v>
      </c>
      <c r="R6680">
        <v>1</v>
      </c>
      <c r="S6680">
        <v>1</v>
      </c>
    </row>
    <row r="6681" spans="1:20" x14ac:dyDescent="0.2">
      <c r="A6681" t="s">
        <v>6913</v>
      </c>
      <c r="B6681" t="s">
        <v>6914</v>
      </c>
      <c r="C6681" t="s">
        <v>231</v>
      </c>
      <c r="D6681" t="s">
        <v>1000</v>
      </c>
      <c r="E6681" s="23">
        <v>42917</v>
      </c>
      <c r="F6681">
        <v>10</v>
      </c>
      <c r="G6681">
        <v>15</v>
      </c>
      <c r="H6681">
        <v>0.66666666666666663</v>
      </c>
      <c r="I6681">
        <v>117</v>
      </c>
      <c r="J6681">
        <v>120</v>
      </c>
      <c r="K6681">
        <v>0.97499999999999998</v>
      </c>
      <c r="L6681">
        <v>180</v>
      </c>
      <c r="M6681">
        <v>0.66666666666666663</v>
      </c>
      <c r="N6681">
        <v>117</v>
      </c>
      <c r="P6681">
        <v>0</v>
      </c>
      <c r="Q6681">
        <v>0</v>
      </c>
      <c r="R6681" t="e">
        <v>#DIV/0!</v>
      </c>
      <c r="S6681">
        <v>0</v>
      </c>
    </row>
    <row r="6682" spans="1:20" x14ac:dyDescent="0.2">
      <c r="A6682" t="s">
        <v>5964</v>
      </c>
      <c r="B6682" t="s">
        <v>5965</v>
      </c>
      <c r="C6682" t="s">
        <v>216</v>
      </c>
      <c r="D6682" t="s">
        <v>1000</v>
      </c>
      <c r="E6682" s="23">
        <v>42917</v>
      </c>
      <c r="F6682">
        <v>13</v>
      </c>
      <c r="G6682">
        <v>6</v>
      </c>
      <c r="H6682">
        <v>2.1666666666666665</v>
      </c>
      <c r="I6682">
        <v>63</v>
      </c>
      <c r="J6682">
        <v>98</v>
      </c>
      <c r="K6682">
        <v>0.6428571428571429</v>
      </c>
      <c r="L6682">
        <v>45</v>
      </c>
      <c r="M6682">
        <v>2.1777777777777776</v>
      </c>
      <c r="N6682">
        <v>48</v>
      </c>
      <c r="P6682">
        <v>2</v>
      </c>
      <c r="Q6682">
        <v>3</v>
      </c>
      <c r="R6682">
        <v>0.66666666666666663</v>
      </c>
      <c r="S6682">
        <v>15</v>
      </c>
    </row>
    <row r="6683" spans="1:20" x14ac:dyDescent="0.2">
      <c r="A6683" t="s">
        <v>4571</v>
      </c>
      <c r="B6683" t="s">
        <v>4572</v>
      </c>
      <c r="C6683" t="s">
        <v>233</v>
      </c>
      <c r="D6683" t="s">
        <v>1000</v>
      </c>
      <c r="E6683" s="23">
        <v>42917</v>
      </c>
      <c r="F6683">
        <v>3</v>
      </c>
      <c r="G6683">
        <v>6</v>
      </c>
      <c r="H6683">
        <v>0.5</v>
      </c>
      <c r="I6683">
        <v>76</v>
      </c>
      <c r="J6683">
        <v>25</v>
      </c>
      <c r="K6683">
        <v>3.04</v>
      </c>
      <c r="L6683">
        <v>50</v>
      </c>
      <c r="M6683">
        <v>0.5</v>
      </c>
      <c r="N6683">
        <v>62</v>
      </c>
      <c r="P6683">
        <v>3</v>
      </c>
      <c r="Q6683">
        <v>4</v>
      </c>
      <c r="R6683">
        <v>0.75</v>
      </c>
      <c r="S6683">
        <v>14</v>
      </c>
    </row>
    <row r="6684" spans="1:20" x14ac:dyDescent="0.2">
      <c r="A6684" t="s">
        <v>3981</v>
      </c>
      <c r="B6684" t="s">
        <v>3982</v>
      </c>
      <c r="C6684" t="s">
        <v>219</v>
      </c>
      <c r="D6684" t="s">
        <v>1000</v>
      </c>
      <c r="E6684" s="23">
        <v>42917</v>
      </c>
      <c r="F6684">
        <v>0</v>
      </c>
      <c r="G6684">
        <v>0</v>
      </c>
      <c r="H6684" t="e">
        <v>#DIV/0!</v>
      </c>
      <c r="I6684">
        <v>0</v>
      </c>
      <c r="J6684">
        <v>0</v>
      </c>
      <c r="K6684" t="e">
        <v>#DIV/0!</v>
      </c>
      <c r="L6684">
        <v>0</v>
      </c>
      <c r="M6684" t="e">
        <v>#DIV/0!</v>
      </c>
      <c r="N6684">
        <v>0</v>
      </c>
      <c r="P6684">
        <v>0</v>
      </c>
      <c r="Q6684">
        <v>0</v>
      </c>
      <c r="R6684" t="e">
        <v>#DIV/0!</v>
      </c>
      <c r="S6684">
        <v>0</v>
      </c>
    </row>
    <row r="6685" spans="1:20" x14ac:dyDescent="0.2">
      <c r="A6685" t="s">
        <v>3710</v>
      </c>
      <c r="B6685" t="s">
        <v>3711</v>
      </c>
      <c r="C6685" t="s">
        <v>340</v>
      </c>
      <c r="D6685" t="s">
        <v>1000</v>
      </c>
      <c r="E6685" s="23">
        <v>42917</v>
      </c>
      <c r="F6685">
        <v>4</v>
      </c>
      <c r="G6685">
        <v>4</v>
      </c>
      <c r="H6685">
        <v>1</v>
      </c>
      <c r="I6685">
        <v>21</v>
      </c>
      <c r="J6685">
        <v>40</v>
      </c>
      <c r="K6685">
        <v>0.52500000000000002</v>
      </c>
      <c r="L6685">
        <v>40</v>
      </c>
      <c r="M6685">
        <v>1</v>
      </c>
      <c r="N6685">
        <v>21</v>
      </c>
      <c r="P6685">
        <v>1</v>
      </c>
      <c r="Q6685">
        <v>2</v>
      </c>
      <c r="R6685">
        <v>0.5</v>
      </c>
      <c r="S6685">
        <v>0</v>
      </c>
    </row>
    <row r="6686" spans="1:20" x14ac:dyDescent="0.2">
      <c r="A6686" t="s">
        <v>11278</v>
      </c>
      <c r="B6686" t="s">
        <v>11279</v>
      </c>
      <c r="C6686" t="s">
        <v>350</v>
      </c>
      <c r="D6686" t="s">
        <v>1000</v>
      </c>
      <c r="E6686" s="23">
        <v>42917</v>
      </c>
      <c r="F6686">
        <v>2</v>
      </c>
      <c r="G6686">
        <v>1</v>
      </c>
      <c r="H6686">
        <v>2</v>
      </c>
      <c r="I6686">
        <v>6</v>
      </c>
      <c r="J6686">
        <v>10</v>
      </c>
      <c r="K6686">
        <v>0.6</v>
      </c>
      <c r="L6686">
        <v>5</v>
      </c>
      <c r="M6686">
        <v>2</v>
      </c>
      <c r="N6686">
        <v>2</v>
      </c>
      <c r="P6686">
        <v>0</v>
      </c>
      <c r="Q6686">
        <v>0</v>
      </c>
      <c r="R6686" t="e">
        <v>#DIV/0!</v>
      </c>
      <c r="S6686">
        <v>4</v>
      </c>
      <c r="T6686">
        <v>0.69943478260869563</v>
      </c>
    </row>
    <row r="6687" spans="1:20" x14ac:dyDescent="0.2">
      <c r="A6687" t="s">
        <v>11280</v>
      </c>
      <c r="B6687" t="s">
        <v>11281</v>
      </c>
      <c r="C6687" t="s">
        <v>351</v>
      </c>
      <c r="D6687" t="s">
        <v>1000</v>
      </c>
      <c r="E6687" s="23">
        <v>42917</v>
      </c>
      <c r="F6687">
        <v>6</v>
      </c>
      <c r="G6687">
        <v>5</v>
      </c>
      <c r="H6687">
        <v>1.2</v>
      </c>
      <c r="I6687">
        <v>12</v>
      </c>
      <c r="J6687">
        <v>30</v>
      </c>
      <c r="K6687">
        <v>0.4</v>
      </c>
      <c r="L6687">
        <v>25</v>
      </c>
      <c r="M6687">
        <v>1.2</v>
      </c>
      <c r="N6687">
        <v>12</v>
      </c>
      <c r="P6687">
        <v>0</v>
      </c>
      <c r="Q6687">
        <v>0</v>
      </c>
      <c r="R6687" t="e">
        <v>#DIV/0!</v>
      </c>
      <c r="S6687">
        <v>0</v>
      </c>
      <c r="T6687">
        <v>0.83652173913043482</v>
      </c>
    </row>
    <row r="6688" spans="1:20" x14ac:dyDescent="0.2">
      <c r="A6688" t="s">
        <v>11180</v>
      </c>
      <c r="B6688" t="s">
        <v>11181</v>
      </c>
      <c r="C6688" t="s">
        <v>352</v>
      </c>
      <c r="D6688" t="s">
        <v>1000</v>
      </c>
      <c r="E6688" s="23">
        <v>42917</v>
      </c>
      <c r="F6688">
        <v>1</v>
      </c>
      <c r="G6688">
        <v>1</v>
      </c>
      <c r="H6688">
        <v>1</v>
      </c>
      <c r="I6688">
        <v>3</v>
      </c>
      <c r="J6688">
        <v>2</v>
      </c>
      <c r="K6688">
        <v>1.5</v>
      </c>
      <c r="L6688">
        <v>2</v>
      </c>
      <c r="M6688">
        <v>1</v>
      </c>
      <c r="N6688">
        <v>3</v>
      </c>
      <c r="P6688">
        <v>0</v>
      </c>
      <c r="Q6688">
        <v>0</v>
      </c>
      <c r="R6688" t="e">
        <v>#DIV/0!</v>
      </c>
      <c r="S6688">
        <v>0</v>
      </c>
      <c r="T6688">
        <v>0.68899999999999995</v>
      </c>
    </row>
    <row r="6689" spans="1:20" x14ac:dyDescent="0.2">
      <c r="A6689" t="s">
        <v>10181</v>
      </c>
      <c r="B6689" t="s">
        <v>10182</v>
      </c>
      <c r="C6689" t="s">
        <v>353</v>
      </c>
      <c r="D6689" t="s">
        <v>1000</v>
      </c>
      <c r="E6689" s="23">
        <v>42917</v>
      </c>
      <c r="F6689">
        <v>10</v>
      </c>
      <c r="G6689">
        <v>3</v>
      </c>
      <c r="H6689">
        <v>3.3333333333333335</v>
      </c>
      <c r="I6689">
        <v>13</v>
      </c>
      <c r="J6689">
        <v>50</v>
      </c>
      <c r="K6689">
        <v>0.26</v>
      </c>
      <c r="L6689">
        <v>15</v>
      </c>
      <c r="M6689">
        <v>3.3333333333333335</v>
      </c>
      <c r="N6689">
        <v>13</v>
      </c>
      <c r="P6689">
        <v>1</v>
      </c>
      <c r="Q6689">
        <v>1</v>
      </c>
      <c r="R6689">
        <v>1</v>
      </c>
      <c r="S6689">
        <v>0</v>
      </c>
      <c r="T6689">
        <v>0.66400000000000003</v>
      </c>
    </row>
    <row r="6690" spans="1:20" x14ac:dyDescent="0.2">
      <c r="A6690" t="s">
        <v>8594</v>
      </c>
      <c r="B6690" t="s">
        <v>8595</v>
      </c>
      <c r="C6690" t="s">
        <v>354</v>
      </c>
      <c r="D6690" t="s">
        <v>1000</v>
      </c>
      <c r="E6690" s="23">
        <v>42917</v>
      </c>
      <c r="F6690">
        <v>2</v>
      </c>
      <c r="G6690">
        <v>2</v>
      </c>
      <c r="H6690">
        <v>1</v>
      </c>
      <c r="I6690">
        <v>11</v>
      </c>
      <c r="J6690">
        <v>10</v>
      </c>
      <c r="K6690">
        <v>1.1000000000000001</v>
      </c>
      <c r="L6690">
        <v>10</v>
      </c>
      <c r="M6690">
        <v>1</v>
      </c>
      <c r="N6690">
        <v>11</v>
      </c>
      <c r="P6690">
        <v>0</v>
      </c>
      <c r="Q6690">
        <v>0</v>
      </c>
      <c r="R6690" t="e">
        <v>#DIV/0!</v>
      </c>
      <c r="S6690">
        <v>0</v>
      </c>
      <c r="T6690">
        <v>0.71599999999999997</v>
      </c>
    </row>
    <row r="6691" spans="1:20" x14ac:dyDescent="0.2">
      <c r="A6691" t="s">
        <v>6388</v>
      </c>
      <c r="B6691" t="s">
        <v>6389</v>
      </c>
      <c r="C6691" t="s">
        <v>355</v>
      </c>
      <c r="D6691" t="s">
        <v>1000</v>
      </c>
      <c r="E6691" s="23">
        <v>42917</v>
      </c>
      <c r="F6691">
        <v>5</v>
      </c>
      <c r="G6691">
        <v>6</v>
      </c>
      <c r="H6691">
        <v>0.83333333333333337</v>
      </c>
      <c r="I6691">
        <v>11</v>
      </c>
      <c r="J6691">
        <v>8</v>
      </c>
      <c r="K6691">
        <v>1.375</v>
      </c>
      <c r="L6691">
        <v>10</v>
      </c>
      <c r="M6691">
        <v>0.8</v>
      </c>
      <c r="N6691">
        <v>11</v>
      </c>
      <c r="P6691">
        <v>1</v>
      </c>
      <c r="Q6691">
        <v>1</v>
      </c>
      <c r="R6691">
        <v>1</v>
      </c>
      <c r="S6691">
        <v>0</v>
      </c>
      <c r="T6691">
        <v>0.76700000000000002</v>
      </c>
    </row>
    <row r="6692" spans="1:20" x14ac:dyDescent="0.2">
      <c r="A6692" t="s">
        <v>11757</v>
      </c>
      <c r="B6692" t="s">
        <v>11758</v>
      </c>
      <c r="C6692" t="s">
        <v>198</v>
      </c>
      <c r="D6692" t="s">
        <v>1002</v>
      </c>
      <c r="E6692" s="23">
        <v>42917</v>
      </c>
      <c r="F6692">
        <v>2</v>
      </c>
      <c r="G6692">
        <v>1</v>
      </c>
      <c r="H6692">
        <v>2</v>
      </c>
      <c r="I6692">
        <v>6</v>
      </c>
      <c r="J6692">
        <v>10</v>
      </c>
      <c r="K6692">
        <v>0.6</v>
      </c>
      <c r="L6692">
        <v>5</v>
      </c>
      <c r="M6692">
        <v>2</v>
      </c>
      <c r="N6692">
        <v>2</v>
      </c>
      <c r="P6692">
        <v>0</v>
      </c>
      <c r="Q6692">
        <v>0</v>
      </c>
      <c r="R6692" t="e">
        <v>#DIV/0!</v>
      </c>
      <c r="S6692">
        <v>4</v>
      </c>
      <c r="T6692">
        <v>0.82199999999999995</v>
      </c>
    </row>
    <row r="6693" spans="1:20" x14ac:dyDescent="0.2">
      <c r="A6693" t="s">
        <v>11759</v>
      </c>
      <c r="B6693" t="s">
        <v>11760</v>
      </c>
      <c r="C6693" t="s">
        <v>199</v>
      </c>
      <c r="D6693" t="s">
        <v>1002</v>
      </c>
      <c r="E6693" s="23">
        <v>42917</v>
      </c>
      <c r="F6693">
        <v>24</v>
      </c>
      <c r="G6693">
        <v>14</v>
      </c>
      <c r="H6693">
        <v>1.7142857142857142</v>
      </c>
      <c r="I6693">
        <v>156</v>
      </c>
      <c r="J6693">
        <v>197</v>
      </c>
      <c r="K6693">
        <v>0.79187817258883253</v>
      </c>
      <c r="L6693">
        <v>112</v>
      </c>
      <c r="M6693">
        <v>1.7589285714285714</v>
      </c>
      <c r="N6693">
        <v>155</v>
      </c>
      <c r="P6693">
        <v>0</v>
      </c>
      <c r="Q6693">
        <v>0</v>
      </c>
      <c r="R6693" t="e">
        <v>#DIV/0!</v>
      </c>
      <c r="S6693">
        <v>1</v>
      </c>
      <c r="T6693">
        <v>0.86899999999999999</v>
      </c>
    </row>
    <row r="6694" spans="1:20" x14ac:dyDescent="0.2">
      <c r="A6694" t="s">
        <v>11761</v>
      </c>
      <c r="B6694" t="s">
        <v>11762</v>
      </c>
      <c r="C6694" t="s">
        <v>348</v>
      </c>
      <c r="D6694" t="s">
        <v>1002</v>
      </c>
      <c r="E6694" s="23">
        <v>42917</v>
      </c>
      <c r="F6694">
        <v>9</v>
      </c>
      <c r="G6694">
        <v>10</v>
      </c>
      <c r="H6694">
        <v>0.9</v>
      </c>
      <c r="I6694">
        <v>17</v>
      </c>
      <c r="J6694">
        <v>45</v>
      </c>
      <c r="K6694">
        <v>0.37777777777777777</v>
      </c>
      <c r="L6694">
        <v>50</v>
      </c>
      <c r="M6694">
        <v>0.9</v>
      </c>
      <c r="N6694">
        <v>16</v>
      </c>
      <c r="P6694">
        <v>0</v>
      </c>
      <c r="Q6694">
        <v>0</v>
      </c>
      <c r="R6694" t="e">
        <v>#DIV/0!</v>
      </c>
      <c r="S6694">
        <v>1</v>
      </c>
      <c r="T6694">
        <v>0.83499999999999996</v>
      </c>
    </row>
    <row r="6695" spans="1:20" x14ac:dyDescent="0.2">
      <c r="A6695" t="s">
        <v>11763</v>
      </c>
      <c r="B6695" t="s">
        <v>11764</v>
      </c>
      <c r="C6695" t="s">
        <v>357</v>
      </c>
      <c r="D6695" t="s">
        <v>1002</v>
      </c>
      <c r="E6695" s="23">
        <v>42917</v>
      </c>
      <c r="F6695">
        <v>1</v>
      </c>
      <c r="G6695">
        <v>1</v>
      </c>
      <c r="H6695">
        <v>1</v>
      </c>
      <c r="I6695">
        <v>3</v>
      </c>
      <c r="J6695">
        <v>2</v>
      </c>
      <c r="K6695">
        <v>1.5</v>
      </c>
      <c r="L6695">
        <v>2</v>
      </c>
      <c r="M6695">
        <v>1</v>
      </c>
      <c r="N6695">
        <v>3</v>
      </c>
      <c r="P6695">
        <v>0</v>
      </c>
      <c r="Q6695">
        <v>0</v>
      </c>
      <c r="R6695" t="e">
        <v>#DIV/0!</v>
      </c>
      <c r="S6695">
        <v>0</v>
      </c>
      <c r="T6695">
        <v>0.88890000000000002</v>
      </c>
    </row>
    <row r="6696" spans="1:20" x14ac:dyDescent="0.2">
      <c r="A6696" t="s">
        <v>10947</v>
      </c>
      <c r="B6696" t="s">
        <v>10948</v>
      </c>
      <c r="C6696" t="s">
        <v>227</v>
      </c>
      <c r="D6696" t="s">
        <v>1002</v>
      </c>
      <c r="E6696" s="23">
        <v>42917</v>
      </c>
      <c r="F6696">
        <v>0</v>
      </c>
      <c r="G6696">
        <v>1</v>
      </c>
      <c r="H6696">
        <v>0</v>
      </c>
      <c r="I6696">
        <v>0</v>
      </c>
      <c r="J6696">
        <v>0</v>
      </c>
      <c r="K6696" t="e">
        <v>#DIV/0!</v>
      </c>
      <c r="L6696">
        <v>5</v>
      </c>
      <c r="M6696">
        <v>0</v>
      </c>
      <c r="N6696">
        <v>0</v>
      </c>
      <c r="P6696">
        <v>0</v>
      </c>
      <c r="Q6696">
        <v>3</v>
      </c>
      <c r="R6696">
        <v>0</v>
      </c>
      <c r="S6696">
        <v>0</v>
      </c>
      <c r="T6696">
        <v>0.71906666666666674</v>
      </c>
    </row>
    <row r="6697" spans="1:20" x14ac:dyDescent="0.2">
      <c r="A6697" t="s">
        <v>10772</v>
      </c>
      <c r="B6697" t="s">
        <v>10773</v>
      </c>
      <c r="C6697" t="s">
        <v>203</v>
      </c>
      <c r="D6697" t="s">
        <v>1002</v>
      </c>
      <c r="E6697" s="23">
        <v>42917</v>
      </c>
      <c r="F6697">
        <v>24</v>
      </c>
      <c r="G6697">
        <v>10</v>
      </c>
      <c r="H6697">
        <v>2.4</v>
      </c>
      <c r="I6697">
        <v>34</v>
      </c>
      <c r="J6697">
        <v>98</v>
      </c>
      <c r="K6697">
        <v>0.34693877551020408</v>
      </c>
      <c r="L6697">
        <v>45</v>
      </c>
      <c r="M6697">
        <v>2.1777777777777776</v>
      </c>
      <c r="N6697">
        <v>30</v>
      </c>
      <c r="P6697">
        <v>3</v>
      </c>
      <c r="Q6697">
        <v>9</v>
      </c>
      <c r="R6697">
        <v>0.33333333333333331</v>
      </c>
      <c r="S6697">
        <v>4</v>
      </c>
      <c r="T6697">
        <v>0.73109090909090912</v>
      </c>
    </row>
    <row r="6698" spans="1:20" x14ac:dyDescent="0.2">
      <c r="A6698" t="s">
        <v>9925</v>
      </c>
      <c r="B6698" t="s">
        <v>9926</v>
      </c>
      <c r="C6698" t="s">
        <v>223</v>
      </c>
      <c r="D6698" t="s">
        <v>1002</v>
      </c>
      <c r="E6698" s="23">
        <v>42917</v>
      </c>
      <c r="F6698">
        <v>6</v>
      </c>
      <c r="G6698">
        <v>6</v>
      </c>
      <c r="H6698">
        <v>1</v>
      </c>
      <c r="I6698">
        <v>69</v>
      </c>
      <c r="J6698">
        <v>90</v>
      </c>
      <c r="K6698">
        <v>0.76666666666666672</v>
      </c>
      <c r="L6698">
        <v>90</v>
      </c>
      <c r="M6698">
        <v>1</v>
      </c>
      <c r="N6698">
        <v>67</v>
      </c>
      <c r="P6698">
        <v>1</v>
      </c>
      <c r="Q6698">
        <v>1</v>
      </c>
      <c r="R6698">
        <v>1</v>
      </c>
      <c r="S6698">
        <v>3</v>
      </c>
      <c r="T6698">
        <v>0.73109090909090912</v>
      </c>
    </row>
    <row r="6699" spans="1:20" x14ac:dyDescent="0.2">
      <c r="A6699" t="s">
        <v>9543</v>
      </c>
      <c r="B6699" t="s">
        <v>9544</v>
      </c>
      <c r="C6699" t="s">
        <v>346</v>
      </c>
      <c r="D6699" t="s">
        <v>1002</v>
      </c>
      <c r="E6699" s="23">
        <v>42917</v>
      </c>
      <c r="F6699">
        <v>0</v>
      </c>
      <c r="G6699">
        <v>0</v>
      </c>
      <c r="H6699" t="e">
        <v>#DIV/0!</v>
      </c>
      <c r="I6699">
        <v>0</v>
      </c>
      <c r="J6699">
        <v>0</v>
      </c>
      <c r="K6699" t="e">
        <v>#DIV/0!</v>
      </c>
      <c r="L6699">
        <v>0</v>
      </c>
      <c r="M6699" t="e">
        <v>#DIV/0!</v>
      </c>
      <c r="N6699">
        <v>0</v>
      </c>
      <c r="P6699">
        <v>0</v>
      </c>
      <c r="Q6699">
        <v>0</v>
      </c>
      <c r="R6699" t="e">
        <v>#DIV/0!</v>
      </c>
      <c r="S6699">
        <v>0</v>
      </c>
      <c r="T6699">
        <v>0.66644000000000003</v>
      </c>
    </row>
    <row r="6700" spans="1:20" x14ac:dyDescent="0.2">
      <c r="A6700" t="s">
        <v>9184</v>
      </c>
      <c r="B6700" t="s">
        <v>9185</v>
      </c>
      <c r="C6700" t="s">
        <v>207</v>
      </c>
      <c r="D6700" t="s">
        <v>1002</v>
      </c>
      <c r="E6700" s="23">
        <v>42917</v>
      </c>
      <c r="F6700">
        <v>7</v>
      </c>
      <c r="G6700">
        <v>9</v>
      </c>
      <c r="H6700">
        <v>0.77777777777777779</v>
      </c>
      <c r="I6700">
        <v>54</v>
      </c>
      <c r="J6700">
        <v>60</v>
      </c>
      <c r="K6700">
        <v>0.9</v>
      </c>
      <c r="L6700">
        <v>80</v>
      </c>
      <c r="M6700">
        <v>0.75</v>
      </c>
      <c r="N6700">
        <v>54</v>
      </c>
      <c r="P6700">
        <v>1</v>
      </c>
      <c r="Q6700">
        <v>1</v>
      </c>
      <c r="R6700">
        <v>1</v>
      </c>
      <c r="S6700">
        <v>0</v>
      </c>
      <c r="T6700">
        <v>0.74321739130434772</v>
      </c>
    </row>
    <row r="6701" spans="1:20" x14ac:dyDescent="0.2">
      <c r="A6701" t="s">
        <v>8345</v>
      </c>
      <c r="B6701" t="s">
        <v>8346</v>
      </c>
      <c r="C6701" t="s">
        <v>212</v>
      </c>
      <c r="D6701" t="s">
        <v>1002</v>
      </c>
      <c r="E6701" s="23">
        <v>42917</v>
      </c>
      <c r="F6701">
        <v>1</v>
      </c>
      <c r="G6701">
        <v>3</v>
      </c>
      <c r="H6701">
        <v>0.33333333333333331</v>
      </c>
      <c r="I6701">
        <v>11</v>
      </c>
      <c r="J6701">
        <v>10</v>
      </c>
      <c r="K6701">
        <v>1.1000000000000001</v>
      </c>
      <c r="L6701">
        <v>30</v>
      </c>
      <c r="M6701">
        <v>0.33333333333333331</v>
      </c>
      <c r="N6701">
        <v>10</v>
      </c>
      <c r="P6701">
        <v>1</v>
      </c>
      <c r="Q6701">
        <v>1</v>
      </c>
      <c r="R6701">
        <v>1</v>
      </c>
      <c r="S6701">
        <v>1</v>
      </c>
      <c r="T6701">
        <v>0.69633333333333336</v>
      </c>
    </row>
    <row r="6702" spans="1:20" x14ac:dyDescent="0.2">
      <c r="A6702" t="s">
        <v>8044</v>
      </c>
      <c r="B6702" t="s">
        <v>8045</v>
      </c>
      <c r="C6702" t="s">
        <v>225</v>
      </c>
      <c r="D6702" t="s">
        <v>1002</v>
      </c>
      <c r="E6702" s="23">
        <v>42917</v>
      </c>
      <c r="F6702">
        <v>5</v>
      </c>
      <c r="G6702">
        <v>7</v>
      </c>
      <c r="H6702">
        <v>0.7142857142857143</v>
      </c>
      <c r="I6702">
        <v>32</v>
      </c>
      <c r="J6702">
        <v>75</v>
      </c>
      <c r="K6702">
        <v>0.42666666666666669</v>
      </c>
      <c r="L6702">
        <v>105</v>
      </c>
      <c r="M6702">
        <v>0.7142857142857143</v>
      </c>
      <c r="N6702">
        <v>31</v>
      </c>
      <c r="P6702">
        <v>1</v>
      </c>
      <c r="Q6702">
        <v>1</v>
      </c>
      <c r="R6702">
        <v>1</v>
      </c>
      <c r="S6702">
        <v>1</v>
      </c>
      <c r="T6702">
        <v>0.7228</v>
      </c>
    </row>
    <row r="6703" spans="1:20" x14ac:dyDescent="0.2">
      <c r="A6703" t="s">
        <v>7656</v>
      </c>
      <c r="B6703" t="s">
        <v>7657</v>
      </c>
      <c r="C6703" t="s">
        <v>901</v>
      </c>
      <c r="D6703" t="s">
        <v>1000</v>
      </c>
      <c r="E6703" s="23">
        <v>42917</v>
      </c>
      <c r="F6703">
        <v>8</v>
      </c>
      <c r="G6703">
        <v>5</v>
      </c>
      <c r="H6703">
        <v>1.6</v>
      </c>
      <c r="I6703">
        <v>44</v>
      </c>
      <c r="J6703">
        <v>54</v>
      </c>
      <c r="K6703">
        <v>0.81481481481481477</v>
      </c>
      <c r="L6703">
        <v>34</v>
      </c>
      <c r="M6703">
        <v>1.588235294117647</v>
      </c>
      <c r="N6703">
        <v>38</v>
      </c>
      <c r="P6703">
        <v>1</v>
      </c>
      <c r="Q6703">
        <v>1</v>
      </c>
      <c r="R6703">
        <v>1</v>
      </c>
      <c r="S6703">
        <v>6</v>
      </c>
      <c r="T6703">
        <v>0.62427272727272731</v>
      </c>
    </row>
    <row r="6704" spans="1:20" x14ac:dyDescent="0.2">
      <c r="A6704" t="s">
        <v>7104</v>
      </c>
      <c r="B6704" t="s">
        <v>7105</v>
      </c>
      <c r="C6704" t="s">
        <v>232</v>
      </c>
      <c r="D6704" t="s">
        <v>1002</v>
      </c>
      <c r="E6704" s="23">
        <v>42917</v>
      </c>
      <c r="F6704">
        <v>10</v>
      </c>
      <c r="G6704">
        <v>15</v>
      </c>
      <c r="H6704">
        <v>0.66666666666666663</v>
      </c>
      <c r="I6704">
        <v>117</v>
      </c>
      <c r="J6704">
        <v>120</v>
      </c>
      <c r="K6704">
        <v>0.97499999999999998</v>
      </c>
      <c r="L6704">
        <v>180</v>
      </c>
      <c r="M6704">
        <v>0.66666666666666663</v>
      </c>
      <c r="N6704">
        <v>117</v>
      </c>
      <c r="P6704">
        <v>0</v>
      </c>
      <c r="Q6704">
        <v>0</v>
      </c>
      <c r="R6704" t="e">
        <v>#DIV/0!</v>
      </c>
      <c r="S6704">
        <v>0</v>
      </c>
      <c r="T6704">
        <v>0.74316666666666664</v>
      </c>
    </row>
    <row r="6705" spans="1:20" x14ac:dyDescent="0.2">
      <c r="A6705" t="s">
        <v>6738</v>
      </c>
      <c r="B6705" t="s">
        <v>6739</v>
      </c>
      <c r="C6705" t="s">
        <v>317</v>
      </c>
      <c r="D6705" t="s">
        <v>1002</v>
      </c>
      <c r="E6705" s="23">
        <v>42917</v>
      </c>
      <c r="F6705">
        <v>15</v>
      </c>
      <c r="G6705">
        <v>12</v>
      </c>
      <c r="H6705">
        <v>1.25</v>
      </c>
      <c r="I6705">
        <v>39</v>
      </c>
      <c r="J6705">
        <v>35</v>
      </c>
      <c r="K6705">
        <v>1.1142857142857143</v>
      </c>
      <c r="L6705">
        <v>26</v>
      </c>
      <c r="M6705">
        <v>1.3461538461538463</v>
      </c>
      <c r="N6705">
        <v>34</v>
      </c>
      <c r="P6705">
        <v>2</v>
      </c>
      <c r="Q6705">
        <v>2</v>
      </c>
      <c r="R6705">
        <v>1</v>
      </c>
      <c r="S6705">
        <v>5</v>
      </c>
      <c r="T6705">
        <v>0.85214285714285709</v>
      </c>
    </row>
    <row r="6706" spans="1:20" x14ac:dyDescent="0.2">
      <c r="A6706" t="s">
        <v>6314</v>
      </c>
      <c r="B6706" t="s">
        <v>6315</v>
      </c>
      <c r="C6706" t="s">
        <v>214</v>
      </c>
      <c r="D6706" t="s">
        <v>1002</v>
      </c>
      <c r="E6706" s="23">
        <v>42917</v>
      </c>
      <c r="F6706">
        <v>19</v>
      </c>
      <c r="G6706">
        <v>13</v>
      </c>
      <c r="H6706">
        <v>1.4615384615384615</v>
      </c>
      <c r="I6706">
        <v>97</v>
      </c>
      <c r="J6706">
        <v>138</v>
      </c>
      <c r="K6706">
        <v>0.70289855072463769</v>
      </c>
      <c r="L6706">
        <v>92</v>
      </c>
      <c r="M6706">
        <v>1.5</v>
      </c>
      <c r="N6706">
        <v>76</v>
      </c>
      <c r="P6706">
        <v>9</v>
      </c>
      <c r="Q6706">
        <v>10</v>
      </c>
      <c r="R6706">
        <v>0.9</v>
      </c>
      <c r="S6706">
        <v>21</v>
      </c>
    </row>
    <row r="6707" spans="1:20" x14ac:dyDescent="0.2">
      <c r="A6707" t="s">
        <v>5536</v>
      </c>
      <c r="B6707" t="s">
        <v>5537</v>
      </c>
      <c r="C6707" t="s">
        <v>903</v>
      </c>
      <c r="D6707" t="s">
        <v>1000</v>
      </c>
      <c r="E6707" s="23">
        <v>42917</v>
      </c>
      <c r="F6707">
        <v>12</v>
      </c>
      <c r="G6707">
        <v>11</v>
      </c>
      <c r="H6707">
        <v>1.0909090909090908</v>
      </c>
      <c r="I6707">
        <v>43</v>
      </c>
      <c r="J6707">
        <v>49</v>
      </c>
      <c r="K6707">
        <v>0.87755102040816324</v>
      </c>
      <c r="L6707">
        <v>44</v>
      </c>
      <c r="M6707">
        <v>1.1136363636363635</v>
      </c>
      <c r="N6707">
        <v>41</v>
      </c>
      <c r="P6707">
        <v>0</v>
      </c>
      <c r="Q6707">
        <v>0</v>
      </c>
      <c r="R6707" t="e">
        <v>#DIV/0!</v>
      </c>
      <c r="S6707">
        <v>2</v>
      </c>
      <c r="T6707">
        <v>0.69899999999999995</v>
      </c>
    </row>
    <row r="6708" spans="1:20" x14ac:dyDescent="0.2">
      <c r="A6708" t="s">
        <v>4921</v>
      </c>
      <c r="B6708" t="s">
        <v>4922</v>
      </c>
      <c r="C6708" t="s">
        <v>230</v>
      </c>
      <c r="D6708" t="s">
        <v>1002</v>
      </c>
      <c r="E6708" s="23">
        <v>42917</v>
      </c>
      <c r="F6708">
        <v>1</v>
      </c>
      <c r="G6708">
        <v>1</v>
      </c>
      <c r="H6708">
        <v>1</v>
      </c>
      <c r="I6708">
        <v>8</v>
      </c>
      <c r="J6708">
        <v>10</v>
      </c>
      <c r="K6708">
        <v>0.8</v>
      </c>
      <c r="L6708">
        <v>10</v>
      </c>
      <c r="M6708">
        <v>1</v>
      </c>
      <c r="N6708">
        <v>4</v>
      </c>
      <c r="P6708">
        <v>3</v>
      </c>
      <c r="Q6708">
        <v>3</v>
      </c>
      <c r="R6708">
        <v>1</v>
      </c>
      <c r="S6708">
        <v>4</v>
      </c>
      <c r="T6708">
        <v>0.73</v>
      </c>
    </row>
    <row r="6709" spans="1:20" x14ac:dyDescent="0.2">
      <c r="A6709" t="s">
        <v>4746</v>
      </c>
      <c r="B6709" t="s">
        <v>4747</v>
      </c>
      <c r="C6709" t="s">
        <v>234</v>
      </c>
      <c r="D6709" t="s">
        <v>1002</v>
      </c>
      <c r="E6709" s="23">
        <v>42917</v>
      </c>
      <c r="F6709">
        <v>3</v>
      </c>
      <c r="G6709">
        <v>6</v>
      </c>
      <c r="H6709">
        <v>0.5</v>
      </c>
      <c r="I6709">
        <v>76</v>
      </c>
      <c r="J6709">
        <v>25</v>
      </c>
      <c r="K6709">
        <v>3.04</v>
      </c>
      <c r="L6709">
        <v>50</v>
      </c>
      <c r="M6709">
        <v>0.5</v>
      </c>
      <c r="N6709">
        <v>62</v>
      </c>
      <c r="P6709">
        <v>3</v>
      </c>
      <c r="Q6709">
        <v>4</v>
      </c>
      <c r="R6709">
        <v>0.75</v>
      </c>
      <c r="S6709">
        <v>14</v>
      </c>
      <c r="T6709">
        <v>0.73</v>
      </c>
    </row>
    <row r="6710" spans="1:20" x14ac:dyDescent="0.2">
      <c r="A6710" t="s">
        <v>4396</v>
      </c>
      <c r="B6710" t="s">
        <v>4397</v>
      </c>
      <c r="C6710" t="s">
        <v>217</v>
      </c>
      <c r="D6710" t="s">
        <v>1002</v>
      </c>
      <c r="E6710" s="23">
        <v>42917</v>
      </c>
      <c r="F6710">
        <v>0</v>
      </c>
      <c r="G6710">
        <v>0</v>
      </c>
      <c r="H6710" t="e">
        <v>#DIV/0!</v>
      </c>
      <c r="I6710">
        <v>0</v>
      </c>
      <c r="J6710">
        <v>0</v>
      </c>
      <c r="K6710" t="e">
        <v>#DIV/0!</v>
      </c>
      <c r="L6710">
        <v>0</v>
      </c>
      <c r="M6710" t="e">
        <v>#DIV/0!</v>
      </c>
      <c r="N6710">
        <v>0</v>
      </c>
      <c r="P6710">
        <v>0</v>
      </c>
      <c r="Q6710">
        <v>0</v>
      </c>
      <c r="R6710" t="e">
        <v>#DIV/0!</v>
      </c>
      <c r="S6710">
        <v>0</v>
      </c>
      <c r="T6710">
        <v>0.73</v>
      </c>
    </row>
    <row r="6711" spans="1:20" x14ac:dyDescent="0.2">
      <c r="A6711" t="s">
        <v>3806</v>
      </c>
      <c r="B6711" t="s">
        <v>3807</v>
      </c>
      <c r="C6711" t="s">
        <v>342</v>
      </c>
      <c r="D6711" t="s">
        <v>1002</v>
      </c>
      <c r="E6711" s="23">
        <v>42917</v>
      </c>
      <c r="F6711">
        <v>4</v>
      </c>
      <c r="G6711">
        <v>4</v>
      </c>
      <c r="H6711">
        <v>1</v>
      </c>
      <c r="I6711">
        <v>21</v>
      </c>
      <c r="J6711">
        <v>40</v>
      </c>
      <c r="K6711">
        <v>0.52500000000000002</v>
      </c>
      <c r="L6711">
        <v>40</v>
      </c>
      <c r="M6711">
        <v>1</v>
      </c>
      <c r="N6711">
        <v>21</v>
      </c>
      <c r="P6711">
        <v>1</v>
      </c>
      <c r="Q6711">
        <v>2</v>
      </c>
      <c r="R6711">
        <v>0.5</v>
      </c>
      <c r="S6711">
        <v>0</v>
      </c>
      <c r="T6711">
        <v>0.84</v>
      </c>
    </row>
    <row r="6712" spans="1:20" x14ac:dyDescent="0.2">
      <c r="A6712" t="s">
        <v>3614</v>
      </c>
      <c r="B6712" t="s">
        <v>3615</v>
      </c>
      <c r="C6712" t="s">
        <v>220</v>
      </c>
      <c r="D6712" t="s">
        <v>1002</v>
      </c>
      <c r="E6712" s="23">
        <v>42917</v>
      </c>
      <c r="F6712">
        <v>0</v>
      </c>
      <c r="G6712">
        <v>0</v>
      </c>
      <c r="H6712" t="e">
        <v>#DIV/0!</v>
      </c>
      <c r="I6712">
        <v>0</v>
      </c>
      <c r="J6712">
        <v>0</v>
      </c>
      <c r="K6712" t="e">
        <v>#DIV/0!</v>
      </c>
      <c r="L6712">
        <v>0</v>
      </c>
      <c r="M6712" t="e">
        <v>#DIV/0!</v>
      </c>
      <c r="N6712">
        <v>0</v>
      </c>
      <c r="P6712">
        <v>0</v>
      </c>
      <c r="Q6712">
        <v>0</v>
      </c>
      <c r="R6712" t="e">
        <v>#DIV/0!</v>
      </c>
      <c r="S6712">
        <v>0</v>
      </c>
      <c r="T6712">
        <v>0.82</v>
      </c>
    </row>
    <row r="6713" spans="1:20" x14ac:dyDescent="0.2">
      <c r="A6713" t="s">
        <v>3089</v>
      </c>
      <c r="B6713" t="s">
        <v>3090</v>
      </c>
      <c r="C6713" t="s">
        <v>242</v>
      </c>
      <c r="D6713" t="s">
        <v>1000</v>
      </c>
      <c r="E6713" s="23">
        <v>42917</v>
      </c>
      <c r="F6713">
        <v>4</v>
      </c>
      <c r="G6713">
        <v>7</v>
      </c>
      <c r="H6713">
        <v>0.5714285714285714</v>
      </c>
      <c r="I6713">
        <v>50</v>
      </c>
      <c r="J6713">
        <v>50</v>
      </c>
      <c r="K6713">
        <v>1</v>
      </c>
      <c r="L6713">
        <v>75</v>
      </c>
      <c r="M6713">
        <v>0.66666666666666663</v>
      </c>
      <c r="N6713">
        <v>45</v>
      </c>
      <c r="P6713">
        <v>4</v>
      </c>
      <c r="Q6713">
        <v>7</v>
      </c>
      <c r="R6713">
        <v>0.5714285714285714</v>
      </c>
      <c r="S6713">
        <v>5</v>
      </c>
      <c r="T6713">
        <v>0.96</v>
      </c>
    </row>
    <row r="6714" spans="1:20" x14ac:dyDescent="0.2">
      <c r="A6714" t="s">
        <v>2914</v>
      </c>
      <c r="B6714" t="s">
        <v>2915</v>
      </c>
      <c r="C6714" t="s">
        <v>2724</v>
      </c>
      <c r="D6714" t="s">
        <v>1000</v>
      </c>
      <c r="E6714" s="23">
        <v>42917</v>
      </c>
      <c r="F6714">
        <v>7</v>
      </c>
      <c r="G6714">
        <v>6</v>
      </c>
      <c r="H6714">
        <v>1.1666666666666667</v>
      </c>
      <c r="I6714">
        <v>30</v>
      </c>
      <c r="J6714">
        <v>37</v>
      </c>
      <c r="K6714">
        <v>0.81081081081081086</v>
      </c>
      <c r="L6714">
        <v>32</v>
      </c>
      <c r="M6714">
        <v>1.15625</v>
      </c>
      <c r="N6714">
        <v>29</v>
      </c>
      <c r="P6714">
        <v>0</v>
      </c>
      <c r="Q6714">
        <v>0</v>
      </c>
      <c r="R6714" t="e">
        <v>#DIV/0!</v>
      </c>
      <c r="S6714">
        <v>1</v>
      </c>
    </row>
    <row r="6715" spans="1:20" x14ac:dyDescent="0.2">
      <c r="A6715" t="s">
        <v>2669</v>
      </c>
      <c r="B6715" t="s">
        <v>2670</v>
      </c>
      <c r="C6715" t="s">
        <v>237</v>
      </c>
      <c r="D6715" t="s">
        <v>1000</v>
      </c>
      <c r="E6715" s="23">
        <v>42917</v>
      </c>
      <c r="F6715">
        <v>10</v>
      </c>
      <c r="G6715">
        <v>13</v>
      </c>
      <c r="H6715">
        <v>0.76923076923076927</v>
      </c>
      <c r="I6715">
        <v>45</v>
      </c>
      <c r="J6715">
        <v>70</v>
      </c>
      <c r="K6715">
        <v>0.6428571428571429</v>
      </c>
      <c r="L6715">
        <v>97</v>
      </c>
      <c r="M6715">
        <v>0.72164948453608246</v>
      </c>
      <c r="N6715">
        <v>37</v>
      </c>
      <c r="O6715">
        <v>0.83333333333333337</v>
      </c>
      <c r="P6715">
        <v>9</v>
      </c>
      <c r="Q6715">
        <v>14</v>
      </c>
      <c r="R6715">
        <v>0.6428571428571429</v>
      </c>
      <c r="S6715">
        <v>8</v>
      </c>
    </row>
    <row r="6716" spans="1:20" x14ac:dyDescent="0.2">
      <c r="A6716" t="s">
        <v>2494</v>
      </c>
      <c r="B6716" t="s">
        <v>2495</v>
      </c>
      <c r="C6716" t="s">
        <v>238</v>
      </c>
      <c r="D6716" t="s">
        <v>1000</v>
      </c>
      <c r="E6716" s="23">
        <v>42917</v>
      </c>
      <c r="F6716">
        <v>0</v>
      </c>
      <c r="G6716">
        <v>0</v>
      </c>
      <c r="H6716" t="e">
        <v>#DIV/0!</v>
      </c>
      <c r="I6716">
        <v>0</v>
      </c>
      <c r="J6716">
        <v>0</v>
      </c>
      <c r="K6716" t="e">
        <v>#DIV/0!</v>
      </c>
      <c r="L6716">
        <v>0</v>
      </c>
      <c r="M6716" t="e">
        <v>#DIV/0!</v>
      </c>
      <c r="N6716">
        <v>0</v>
      </c>
      <c r="P6716">
        <v>0</v>
      </c>
      <c r="Q6716">
        <v>0</v>
      </c>
      <c r="R6716" t="e">
        <v>#DIV/0!</v>
      </c>
      <c r="S6716">
        <v>0</v>
      </c>
    </row>
    <row r="6717" spans="1:20" x14ac:dyDescent="0.2">
      <c r="A6717" t="s">
        <v>2321</v>
      </c>
      <c r="B6717" t="s">
        <v>2322</v>
      </c>
      <c r="C6717" t="s">
        <v>239</v>
      </c>
      <c r="D6717" t="s">
        <v>1000</v>
      </c>
      <c r="E6717" s="23">
        <v>42917</v>
      </c>
      <c r="F6717">
        <v>0</v>
      </c>
      <c r="G6717">
        <v>0</v>
      </c>
      <c r="H6717" t="e">
        <v>#DIV/0!</v>
      </c>
      <c r="I6717">
        <v>0</v>
      </c>
      <c r="J6717">
        <v>0</v>
      </c>
      <c r="K6717" t="e">
        <v>#DIV/0!</v>
      </c>
      <c r="L6717">
        <v>0</v>
      </c>
      <c r="M6717" t="e">
        <v>#DIV/0!</v>
      </c>
      <c r="N6717">
        <v>0</v>
      </c>
      <c r="P6717">
        <v>0</v>
      </c>
      <c r="Q6717">
        <v>0</v>
      </c>
      <c r="R6717" t="e">
        <v>#DIV/0!</v>
      </c>
      <c r="S6717">
        <v>0</v>
      </c>
    </row>
    <row r="6718" spans="1:20" x14ac:dyDescent="0.2">
      <c r="A6718" t="s">
        <v>2146</v>
      </c>
      <c r="B6718" t="s">
        <v>2147</v>
      </c>
      <c r="C6718" t="s">
        <v>1988</v>
      </c>
      <c r="D6718" t="s">
        <v>1000</v>
      </c>
      <c r="E6718" s="23">
        <v>42917</v>
      </c>
      <c r="F6718">
        <v>13</v>
      </c>
      <c r="G6718">
        <v>10</v>
      </c>
      <c r="H6718">
        <v>1.3</v>
      </c>
      <c r="I6718">
        <v>57</v>
      </c>
      <c r="J6718">
        <v>66</v>
      </c>
      <c r="K6718">
        <v>0.86363636363636365</v>
      </c>
      <c r="L6718">
        <v>46</v>
      </c>
      <c r="M6718">
        <v>1.4347826086956521</v>
      </c>
      <c r="N6718">
        <v>50</v>
      </c>
      <c r="P6718">
        <v>1</v>
      </c>
      <c r="Q6718">
        <v>1</v>
      </c>
      <c r="R6718">
        <v>1</v>
      </c>
      <c r="S6718">
        <v>7</v>
      </c>
    </row>
    <row r="6719" spans="1:20" x14ac:dyDescent="0.2">
      <c r="A6719" t="s">
        <v>1898</v>
      </c>
      <c r="B6719" t="s">
        <v>1899</v>
      </c>
      <c r="C6719" t="s">
        <v>240</v>
      </c>
      <c r="D6719" t="s">
        <v>1000</v>
      </c>
      <c r="E6719" s="23">
        <v>42917</v>
      </c>
      <c r="F6719">
        <v>31</v>
      </c>
      <c r="G6719">
        <v>17</v>
      </c>
      <c r="H6719">
        <v>1.8235294117647058</v>
      </c>
      <c r="I6719">
        <v>63</v>
      </c>
      <c r="J6719">
        <v>84</v>
      </c>
      <c r="K6719">
        <v>0.75</v>
      </c>
      <c r="L6719">
        <v>48</v>
      </c>
      <c r="M6719">
        <v>1.75</v>
      </c>
      <c r="N6719">
        <v>55</v>
      </c>
      <c r="P6719">
        <v>2</v>
      </c>
      <c r="Q6719">
        <v>3</v>
      </c>
      <c r="R6719">
        <v>0.66666666666666663</v>
      </c>
      <c r="S6719">
        <v>8</v>
      </c>
    </row>
    <row r="6720" spans="1:20" x14ac:dyDescent="0.2">
      <c r="A6720" t="s">
        <v>1723</v>
      </c>
      <c r="B6720" t="s">
        <v>1724</v>
      </c>
      <c r="C6720" t="s">
        <v>241</v>
      </c>
      <c r="D6720" t="s">
        <v>1000</v>
      </c>
      <c r="E6720" s="23">
        <v>42917</v>
      </c>
      <c r="F6720">
        <v>60</v>
      </c>
      <c r="G6720">
        <v>58</v>
      </c>
      <c r="H6720">
        <v>1.0344827586206897</v>
      </c>
      <c r="I6720">
        <v>526</v>
      </c>
      <c r="J6720">
        <v>641</v>
      </c>
      <c r="K6720">
        <v>0.8205928237129485</v>
      </c>
      <c r="L6720">
        <v>635</v>
      </c>
      <c r="M6720">
        <v>1.0094488188976378</v>
      </c>
      <c r="N6720">
        <v>493</v>
      </c>
      <c r="P6720">
        <v>8</v>
      </c>
      <c r="Q6720">
        <v>11</v>
      </c>
      <c r="R6720">
        <v>0.72727272727272729</v>
      </c>
      <c r="S6720">
        <v>34</v>
      </c>
    </row>
    <row r="6721" spans="1:19" x14ac:dyDescent="0.2">
      <c r="A6721" t="s">
        <v>1548</v>
      </c>
      <c r="B6721" t="s">
        <v>1549</v>
      </c>
      <c r="C6721" t="s">
        <v>318</v>
      </c>
      <c r="D6721" t="s">
        <v>1000</v>
      </c>
      <c r="E6721" s="23">
        <v>42917</v>
      </c>
      <c r="F6721">
        <v>26</v>
      </c>
      <c r="G6721">
        <v>18</v>
      </c>
      <c r="H6721">
        <v>1.4444444444444444</v>
      </c>
      <c r="I6721">
        <v>56</v>
      </c>
      <c r="J6721">
        <v>110</v>
      </c>
      <c r="K6721">
        <v>0.50909090909090904</v>
      </c>
      <c r="L6721">
        <v>67</v>
      </c>
      <c r="M6721">
        <v>1.6417910447761195</v>
      </c>
      <c r="N6721">
        <v>52</v>
      </c>
      <c r="P6721">
        <v>2</v>
      </c>
      <c r="Q6721">
        <v>2</v>
      </c>
      <c r="R6721">
        <v>1</v>
      </c>
      <c r="S6721">
        <v>4</v>
      </c>
    </row>
    <row r="6722" spans="1:19" x14ac:dyDescent="0.2">
      <c r="A6722" t="s">
        <v>12637</v>
      </c>
      <c r="B6722" t="s">
        <v>1449</v>
      </c>
      <c r="C6722" t="s">
        <v>896</v>
      </c>
      <c r="D6722" t="s">
        <v>1000</v>
      </c>
      <c r="E6722" s="23">
        <v>42917</v>
      </c>
      <c r="F6722">
        <v>151</v>
      </c>
      <c r="G6722">
        <v>129</v>
      </c>
      <c r="H6722">
        <v>1.1705426356589148</v>
      </c>
      <c r="I6722">
        <v>827</v>
      </c>
      <c r="J6722">
        <v>1058</v>
      </c>
      <c r="K6722">
        <v>0.78166351606805295</v>
      </c>
      <c r="L6722">
        <v>1000</v>
      </c>
      <c r="M6722">
        <v>1.0580000000000001</v>
      </c>
      <c r="N6722">
        <v>761</v>
      </c>
      <c r="P6722">
        <v>26</v>
      </c>
      <c r="Q6722">
        <v>38</v>
      </c>
      <c r="R6722">
        <v>0.68421052631578949</v>
      </c>
      <c r="S6722">
        <v>67</v>
      </c>
    </row>
    <row r="6723" spans="1:19" x14ac:dyDescent="0.2">
      <c r="A6723" t="s">
        <v>1124</v>
      </c>
      <c r="B6723" t="s">
        <v>1211</v>
      </c>
      <c r="C6723" t="s">
        <v>235</v>
      </c>
      <c r="D6723" t="s">
        <v>1002</v>
      </c>
      <c r="E6723" s="23">
        <v>42917</v>
      </c>
      <c r="F6723">
        <v>151</v>
      </c>
      <c r="G6723">
        <v>129</v>
      </c>
      <c r="H6723">
        <v>1.1705426356589148</v>
      </c>
      <c r="I6723">
        <v>827</v>
      </c>
      <c r="J6723">
        <v>1058</v>
      </c>
      <c r="K6723">
        <v>0.78166351606805295</v>
      </c>
      <c r="L6723">
        <v>1000</v>
      </c>
      <c r="M6723">
        <v>1.0580000000000001</v>
      </c>
      <c r="N6723">
        <v>761</v>
      </c>
      <c r="P6723">
        <v>26</v>
      </c>
      <c r="Q6723">
        <v>38</v>
      </c>
      <c r="R6723">
        <v>0.68421052631578949</v>
      </c>
      <c r="S6723">
        <v>67</v>
      </c>
    </row>
    <row r="6724" spans="1:19" x14ac:dyDescent="0.2">
      <c r="A6724" t="s">
        <v>12098</v>
      </c>
      <c r="B6724" t="s">
        <v>12099</v>
      </c>
      <c r="C6724" t="s">
        <v>1051</v>
      </c>
      <c r="D6724" t="s">
        <v>1000</v>
      </c>
      <c r="E6724" s="23">
        <v>42917</v>
      </c>
      <c r="F6724">
        <v>0</v>
      </c>
      <c r="G6724">
        <v>0</v>
      </c>
      <c r="H6724" t="e">
        <v>#DIV/0!</v>
      </c>
      <c r="I6724">
        <v>0</v>
      </c>
      <c r="J6724">
        <v>0</v>
      </c>
      <c r="K6724" t="e">
        <v>#DIV/0!</v>
      </c>
      <c r="L6724">
        <v>0</v>
      </c>
      <c r="M6724" t="e">
        <v>#DIV/0!</v>
      </c>
      <c r="N6724">
        <v>0</v>
      </c>
      <c r="P6724">
        <v>0</v>
      </c>
      <c r="Q6724">
        <v>0</v>
      </c>
      <c r="R6724" t="e">
        <v>#DIV/0!</v>
      </c>
      <c r="S6724">
        <v>0</v>
      </c>
    </row>
    <row r="6725" spans="1:19" x14ac:dyDescent="0.2">
      <c r="A6725" t="s">
        <v>13287</v>
      </c>
      <c r="B6725" t="s">
        <v>13288</v>
      </c>
      <c r="C6725" t="s">
        <v>350</v>
      </c>
      <c r="D6725" t="s">
        <v>1002</v>
      </c>
      <c r="E6725" s="23">
        <v>42917</v>
      </c>
      <c r="F6725">
        <v>2</v>
      </c>
      <c r="G6725">
        <v>1</v>
      </c>
      <c r="H6725">
        <v>2</v>
      </c>
      <c r="I6725">
        <v>6</v>
      </c>
      <c r="J6725">
        <v>10</v>
      </c>
      <c r="K6725">
        <v>0.6</v>
      </c>
      <c r="L6725">
        <v>5</v>
      </c>
      <c r="M6725">
        <v>2</v>
      </c>
      <c r="N6725">
        <v>2</v>
      </c>
      <c r="P6725">
        <v>0</v>
      </c>
      <c r="Q6725">
        <v>0</v>
      </c>
      <c r="R6725" t="e">
        <v>#DIV/0!</v>
      </c>
      <c r="S6725">
        <v>4</v>
      </c>
    </row>
    <row r="6726" spans="1:19" x14ac:dyDescent="0.2">
      <c r="A6726" t="s">
        <v>13464</v>
      </c>
      <c r="B6726" t="s">
        <v>13465</v>
      </c>
      <c r="C6726" t="s">
        <v>242</v>
      </c>
      <c r="D6726" t="s">
        <v>1002</v>
      </c>
      <c r="E6726" s="23">
        <v>42917</v>
      </c>
      <c r="F6726">
        <v>4</v>
      </c>
      <c r="G6726">
        <v>7</v>
      </c>
      <c r="H6726">
        <v>0.5714285714285714</v>
      </c>
      <c r="I6726">
        <v>50</v>
      </c>
      <c r="J6726">
        <v>50</v>
      </c>
      <c r="K6726">
        <v>1</v>
      </c>
      <c r="L6726">
        <v>75</v>
      </c>
      <c r="M6726">
        <v>0.66666666666666663</v>
      </c>
      <c r="N6726">
        <v>45</v>
      </c>
      <c r="P6726">
        <v>4</v>
      </c>
      <c r="Q6726">
        <v>7</v>
      </c>
      <c r="R6726">
        <v>0.5714285714285714</v>
      </c>
      <c r="S6726">
        <v>5</v>
      </c>
    </row>
    <row r="6727" spans="1:19" x14ac:dyDescent="0.2">
      <c r="A6727" t="s">
        <v>13641</v>
      </c>
      <c r="B6727" t="s">
        <v>13642</v>
      </c>
      <c r="C6727" t="s">
        <v>237</v>
      </c>
      <c r="D6727" t="s">
        <v>1002</v>
      </c>
      <c r="E6727" s="23">
        <v>42917</v>
      </c>
      <c r="F6727">
        <v>10</v>
      </c>
      <c r="G6727">
        <v>13</v>
      </c>
      <c r="H6727">
        <v>0.76923076923076927</v>
      </c>
      <c r="I6727">
        <v>45</v>
      </c>
      <c r="J6727">
        <v>70</v>
      </c>
      <c r="K6727">
        <v>0.6428571428571429</v>
      </c>
      <c r="L6727">
        <v>97</v>
      </c>
      <c r="M6727">
        <v>0.72164948453608246</v>
      </c>
      <c r="N6727">
        <v>37</v>
      </c>
      <c r="O6727">
        <v>0.83333333333333337</v>
      </c>
      <c r="P6727">
        <v>9</v>
      </c>
      <c r="Q6727">
        <v>14</v>
      </c>
      <c r="R6727">
        <v>0.6428571428571429</v>
      </c>
      <c r="S6727">
        <v>8</v>
      </c>
    </row>
    <row r="6728" spans="1:19" x14ac:dyDescent="0.2">
      <c r="A6728" t="s">
        <v>13816</v>
      </c>
      <c r="B6728" t="s">
        <v>13817</v>
      </c>
      <c r="C6728" t="s">
        <v>238</v>
      </c>
      <c r="D6728" t="s">
        <v>1002</v>
      </c>
      <c r="E6728" s="23">
        <v>42917</v>
      </c>
      <c r="F6728">
        <v>0</v>
      </c>
      <c r="G6728">
        <v>0</v>
      </c>
      <c r="H6728" t="e">
        <v>#DIV/0!</v>
      </c>
      <c r="I6728">
        <v>0</v>
      </c>
      <c r="J6728">
        <v>0</v>
      </c>
      <c r="K6728" t="e">
        <v>#DIV/0!</v>
      </c>
      <c r="L6728">
        <v>0</v>
      </c>
      <c r="M6728" t="e">
        <v>#DIV/0!</v>
      </c>
      <c r="N6728">
        <v>0</v>
      </c>
      <c r="P6728">
        <v>0</v>
      </c>
      <c r="Q6728">
        <v>0</v>
      </c>
      <c r="R6728" t="e">
        <v>#DIV/0!</v>
      </c>
      <c r="S6728">
        <v>0</v>
      </c>
    </row>
    <row r="6729" spans="1:19" x14ac:dyDescent="0.2">
      <c r="A6729" t="s">
        <v>13993</v>
      </c>
      <c r="B6729" t="s">
        <v>13994</v>
      </c>
      <c r="C6729" t="s">
        <v>239</v>
      </c>
      <c r="D6729" t="s">
        <v>1002</v>
      </c>
      <c r="E6729" s="23">
        <v>42917</v>
      </c>
      <c r="F6729">
        <v>0</v>
      </c>
      <c r="G6729">
        <v>0</v>
      </c>
      <c r="H6729" t="e">
        <v>#DIV/0!</v>
      </c>
      <c r="I6729">
        <v>0</v>
      </c>
      <c r="J6729">
        <v>0</v>
      </c>
      <c r="K6729" t="e">
        <v>#DIV/0!</v>
      </c>
      <c r="L6729">
        <v>0</v>
      </c>
      <c r="M6729" t="e">
        <v>#DIV/0!</v>
      </c>
      <c r="N6729">
        <v>0</v>
      </c>
      <c r="P6729">
        <v>0</v>
      </c>
      <c r="Q6729">
        <v>0</v>
      </c>
      <c r="R6729" t="e">
        <v>#DIV/0!</v>
      </c>
      <c r="S6729">
        <v>0</v>
      </c>
    </row>
    <row r="6730" spans="1:19" x14ac:dyDescent="0.2">
      <c r="A6730" t="s">
        <v>14180</v>
      </c>
      <c r="B6730" t="s">
        <v>14181</v>
      </c>
      <c r="C6730" t="s">
        <v>240</v>
      </c>
      <c r="D6730" t="s">
        <v>1002</v>
      </c>
      <c r="E6730" s="23">
        <v>42917</v>
      </c>
      <c r="F6730">
        <v>31</v>
      </c>
      <c r="G6730">
        <v>17</v>
      </c>
      <c r="H6730">
        <v>1.8235294117647058</v>
      </c>
      <c r="I6730">
        <v>63</v>
      </c>
      <c r="J6730">
        <v>84</v>
      </c>
      <c r="K6730">
        <v>0.75</v>
      </c>
      <c r="L6730">
        <v>48</v>
      </c>
      <c r="M6730">
        <v>1.75</v>
      </c>
      <c r="N6730">
        <v>55</v>
      </c>
      <c r="P6730">
        <v>2</v>
      </c>
      <c r="Q6730">
        <v>3</v>
      </c>
      <c r="R6730">
        <v>0.66666666666666663</v>
      </c>
      <c r="S6730">
        <v>8</v>
      </c>
    </row>
    <row r="6731" spans="1:19" x14ac:dyDescent="0.2">
      <c r="A6731" t="s">
        <v>14357</v>
      </c>
      <c r="B6731" t="s">
        <v>14358</v>
      </c>
      <c r="C6731" t="s">
        <v>241</v>
      </c>
      <c r="D6731" t="s">
        <v>1002</v>
      </c>
      <c r="E6731" s="23">
        <v>42917</v>
      </c>
      <c r="F6731">
        <v>60</v>
      </c>
      <c r="G6731">
        <v>58</v>
      </c>
      <c r="H6731">
        <v>1.0344827586206897</v>
      </c>
      <c r="I6731">
        <v>526</v>
      </c>
      <c r="J6731">
        <v>641</v>
      </c>
      <c r="K6731">
        <v>0.8205928237129485</v>
      </c>
      <c r="L6731">
        <v>635</v>
      </c>
      <c r="M6731">
        <v>1.0094488188976378</v>
      </c>
      <c r="N6731">
        <v>493</v>
      </c>
      <c r="P6731">
        <v>8</v>
      </c>
      <c r="Q6731">
        <v>11</v>
      </c>
      <c r="R6731">
        <v>0.72727272727272729</v>
      </c>
      <c r="S6731">
        <v>34</v>
      </c>
    </row>
    <row r="6732" spans="1:19" x14ac:dyDescent="0.2">
      <c r="A6732" t="s">
        <v>14469</v>
      </c>
      <c r="B6732" t="s">
        <v>14470</v>
      </c>
      <c r="C6732" t="s">
        <v>318</v>
      </c>
      <c r="D6732" t="s">
        <v>1002</v>
      </c>
      <c r="E6732" s="23">
        <v>42917</v>
      </c>
      <c r="F6732">
        <v>26</v>
      </c>
      <c r="G6732">
        <v>18</v>
      </c>
      <c r="H6732">
        <v>1.4444444444444444</v>
      </c>
      <c r="I6732">
        <v>56</v>
      </c>
      <c r="J6732">
        <v>110</v>
      </c>
      <c r="K6732">
        <v>0.50909090909090904</v>
      </c>
      <c r="L6732">
        <v>67</v>
      </c>
      <c r="M6732">
        <v>1.6417910447761195</v>
      </c>
      <c r="N6732">
        <v>52</v>
      </c>
      <c r="P6732">
        <v>2</v>
      </c>
      <c r="Q6732">
        <v>2</v>
      </c>
      <c r="R6732">
        <v>1</v>
      </c>
      <c r="S6732">
        <v>4</v>
      </c>
    </row>
    <row r="6733" spans="1:19" x14ac:dyDescent="0.2">
      <c r="A6733" t="s">
        <v>14686</v>
      </c>
      <c r="B6733" t="s">
        <v>14687</v>
      </c>
      <c r="C6733" t="s">
        <v>199</v>
      </c>
      <c r="D6733" t="s">
        <v>1000</v>
      </c>
      <c r="E6733" s="23">
        <v>42917</v>
      </c>
      <c r="F6733">
        <v>24</v>
      </c>
      <c r="G6733">
        <v>14</v>
      </c>
      <c r="H6733">
        <v>1.7142857142857142</v>
      </c>
      <c r="I6733">
        <v>156</v>
      </c>
      <c r="J6733">
        <v>197</v>
      </c>
      <c r="K6733">
        <v>0.79187817258883253</v>
      </c>
      <c r="L6733">
        <v>112</v>
      </c>
      <c r="M6733">
        <v>1.7589285714285714</v>
      </c>
      <c r="N6733">
        <v>155</v>
      </c>
      <c r="P6733">
        <v>0</v>
      </c>
      <c r="Q6733">
        <v>0</v>
      </c>
      <c r="R6733" t="e">
        <v>#DIV/0!</v>
      </c>
      <c r="S6733">
        <v>1</v>
      </c>
    </row>
    <row r="6734" spans="1:19" x14ac:dyDescent="0.2">
      <c r="A6734" t="s">
        <v>14952</v>
      </c>
      <c r="B6734" t="s">
        <v>14953</v>
      </c>
      <c r="C6734" t="s">
        <v>200</v>
      </c>
      <c r="D6734" t="s">
        <v>1002</v>
      </c>
      <c r="E6734" s="23">
        <v>42917</v>
      </c>
      <c r="F6734">
        <v>8</v>
      </c>
      <c r="G6734">
        <v>5</v>
      </c>
      <c r="H6734">
        <v>1.6</v>
      </c>
      <c r="I6734">
        <v>13</v>
      </c>
      <c r="J6734">
        <v>19</v>
      </c>
      <c r="K6734">
        <v>0.68421052631578949</v>
      </c>
      <c r="L6734">
        <v>12</v>
      </c>
      <c r="M6734">
        <v>1.5833333333333333</v>
      </c>
      <c r="N6734">
        <v>12</v>
      </c>
      <c r="P6734">
        <v>0</v>
      </c>
      <c r="Q6734">
        <v>0</v>
      </c>
      <c r="R6734" t="e">
        <v>#DIV/0!</v>
      </c>
      <c r="S6734">
        <v>1</v>
      </c>
    </row>
    <row r="6735" spans="1:19" x14ac:dyDescent="0.2">
      <c r="A6735" t="s">
        <v>15129</v>
      </c>
      <c r="B6735" t="s">
        <v>15130</v>
      </c>
      <c r="C6735" t="s">
        <v>202</v>
      </c>
      <c r="D6735" t="s">
        <v>1002</v>
      </c>
      <c r="E6735" s="23">
        <v>42917</v>
      </c>
      <c r="F6735">
        <v>16</v>
      </c>
      <c r="G6735">
        <v>9</v>
      </c>
      <c r="H6735">
        <v>1.7777777777777777</v>
      </c>
      <c r="I6735">
        <v>143</v>
      </c>
      <c r="J6735">
        <v>178</v>
      </c>
      <c r="K6735">
        <v>0.8033707865168539</v>
      </c>
      <c r="L6735">
        <v>100</v>
      </c>
      <c r="M6735">
        <v>1.78</v>
      </c>
      <c r="N6735">
        <v>143</v>
      </c>
      <c r="P6735">
        <v>0</v>
      </c>
      <c r="Q6735">
        <v>0</v>
      </c>
      <c r="R6735" t="e">
        <v>#DIV/0!</v>
      </c>
      <c r="S6735">
        <v>0</v>
      </c>
    </row>
    <row r="6736" spans="1:19" x14ac:dyDescent="0.2">
      <c r="A6736" t="s">
        <v>15211</v>
      </c>
      <c r="B6736" t="s">
        <v>15212</v>
      </c>
      <c r="C6736" t="s">
        <v>348</v>
      </c>
      <c r="D6736" t="s">
        <v>1000</v>
      </c>
      <c r="E6736" s="23">
        <v>42917</v>
      </c>
      <c r="F6736">
        <v>9</v>
      </c>
      <c r="G6736">
        <v>10</v>
      </c>
      <c r="H6736">
        <v>0.9</v>
      </c>
      <c r="I6736">
        <v>17</v>
      </c>
      <c r="J6736">
        <v>45</v>
      </c>
      <c r="K6736">
        <v>0.37777777777777777</v>
      </c>
      <c r="L6736">
        <v>50</v>
      </c>
      <c r="M6736">
        <v>0.9</v>
      </c>
      <c r="N6736">
        <v>16</v>
      </c>
      <c r="P6736">
        <v>0</v>
      </c>
      <c r="Q6736">
        <v>0</v>
      </c>
      <c r="R6736" t="e">
        <v>#DIV/0!</v>
      </c>
      <c r="S6736">
        <v>1</v>
      </c>
    </row>
    <row r="6737" spans="1:20" x14ac:dyDescent="0.2">
      <c r="A6737" t="s">
        <v>15295</v>
      </c>
      <c r="B6737" t="s">
        <v>15296</v>
      </c>
      <c r="C6737" t="s">
        <v>347</v>
      </c>
      <c r="D6737" t="s">
        <v>1002</v>
      </c>
      <c r="E6737" s="23">
        <v>42917</v>
      </c>
      <c r="F6737">
        <v>3</v>
      </c>
      <c r="G6737">
        <v>5</v>
      </c>
      <c r="H6737">
        <v>0.6</v>
      </c>
      <c r="I6737">
        <v>5</v>
      </c>
      <c r="J6737">
        <v>15</v>
      </c>
      <c r="K6737">
        <v>0.33333333333333331</v>
      </c>
      <c r="L6737">
        <v>25</v>
      </c>
      <c r="M6737">
        <v>0.6</v>
      </c>
      <c r="N6737">
        <v>4</v>
      </c>
      <c r="P6737">
        <v>0</v>
      </c>
      <c r="Q6737">
        <v>0</v>
      </c>
      <c r="R6737" t="e">
        <v>#DIV/0!</v>
      </c>
      <c r="S6737">
        <v>1</v>
      </c>
    </row>
    <row r="6738" spans="1:20" x14ac:dyDescent="0.2">
      <c r="A6738" t="s">
        <v>15371</v>
      </c>
      <c r="B6738" t="s">
        <v>15372</v>
      </c>
      <c r="C6738" t="s">
        <v>351</v>
      </c>
      <c r="D6738" t="s">
        <v>1002</v>
      </c>
      <c r="E6738" s="23">
        <v>42917</v>
      </c>
      <c r="F6738">
        <v>6</v>
      </c>
      <c r="G6738">
        <v>5</v>
      </c>
      <c r="H6738">
        <v>1.2</v>
      </c>
      <c r="I6738">
        <v>12</v>
      </c>
      <c r="J6738">
        <v>30</v>
      </c>
      <c r="K6738">
        <v>0.4</v>
      </c>
      <c r="L6738">
        <v>25</v>
      </c>
      <c r="M6738">
        <v>1.2</v>
      </c>
      <c r="N6738">
        <v>12</v>
      </c>
      <c r="P6738">
        <v>0</v>
      </c>
      <c r="Q6738">
        <v>0</v>
      </c>
      <c r="R6738" t="e">
        <v>#DIV/0!</v>
      </c>
      <c r="S6738">
        <v>0</v>
      </c>
    </row>
    <row r="6739" spans="1:20" x14ac:dyDescent="0.2">
      <c r="A6739" t="s">
        <v>15495</v>
      </c>
      <c r="B6739" t="s">
        <v>15496</v>
      </c>
      <c r="C6739" t="s">
        <v>352</v>
      </c>
      <c r="D6739" t="s">
        <v>1002</v>
      </c>
      <c r="E6739" s="23">
        <v>42917</v>
      </c>
      <c r="F6739">
        <v>1</v>
      </c>
      <c r="G6739">
        <v>1</v>
      </c>
      <c r="H6739">
        <v>1</v>
      </c>
      <c r="I6739">
        <v>3</v>
      </c>
      <c r="J6739">
        <v>2</v>
      </c>
      <c r="K6739">
        <v>1.5</v>
      </c>
      <c r="L6739">
        <v>2</v>
      </c>
      <c r="M6739">
        <v>1</v>
      </c>
      <c r="N6739">
        <v>3</v>
      </c>
      <c r="P6739">
        <v>0</v>
      </c>
      <c r="Q6739">
        <v>0</v>
      </c>
      <c r="R6739" t="e">
        <v>#DIV/0!</v>
      </c>
      <c r="S6739">
        <v>0</v>
      </c>
    </row>
    <row r="6740" spans="1:20" x14ac:dyDescent="0.2">
      <c r="A6740" t="s">
        <v>15656</v>
      </c>
      <c r="B6740" t="s">
        <v>15657</v>
      </c>
      <c r="C6740" t="s">
        <v>228</v>
      </c>
      <c r="D6740" t="s">
        <v>1002</v>
      </c>
      <c r="E6740" s="23">
        <v>42917</v>
      </c>
      <c r="F6740">
        <v>0</v>
      </c>
      <c r="G6740">
        <v>1</v>
      </c>
      <c r="H6740">
        <v>0</v>
      </c>
      <c r="I6740">
        <v>0</v>
      </c>
      <c r="J6740">
        <v>0</v>
      </c>
      <c r="K6740" t="e">
        <v>#DIV/0!</v>
      </c>
      <c r="L6740">
        <v>5</v>
      </c>
      <c r="M6740">
        <v>0</v>
      </c>
      <c r="N6740">
        <v>0</v>
      </c>
      <c r="P6740">
        <v>0</v>
      </c>
      <c r="Q6740">
        <v>3</v>
      </c>
      <c r="R6740">
        <v>0</v>
      </c>
      <c r="S6740">
        <v>0</v>
      </c>
    </row>
    <row r="6741" spans="1:20" x14ac:dyDescent="0.2">
      <c r="A6741" t="s">
        <v>15833</v>
      </c>
      <c r="B6741" t="s">
        <v>15834</v>
      </c>
      <c r="C6741" t="s">
        <v>227</v>
      </c>
      <c r="D6741" t="s">
        <v>1000</v>
      </c>
      <c r="E6741" s="23">
        <v>42917</v>
      </c>
      <c r="F6741">
        <v>0</v>
      </c>
      <c r="G6741">
        <v>1</v>
      </c>
      <c r="H6741">
        <v>0</v>
      </c>
      <c r="I6741">
        <v>0</v>
      </c>
      <c r="J6741">
        <v>0</v>
      </c>
      <c r="K6741" t="e">
        <v>#DIV/0!</v>
      </c>
      <c r="L6741">
        <v>5</v>
      </c>
      <c r="M6741">
        <v>0</v>
      </c>
      <c r="N6741">
        <v>0</v>
      </c>
      <c r="P6741">
        <v>0</v>
      </c>
      <c r="Q6741">
        <v>3</v>
      </c>
      <c r="R6741">
        <v>0</v>
      </c>
      <c r="S6741">
        <v>0</v>
      </c>
    </row>
    <row r="6742" spans="1:20" x14ac:dyDescent="0.2">
      <c r="A6742" t="s">
        <v>16010</v>
      </c>
      <c r="B6742" t="s">
        <v>16011</v>
      </c>
      <c r="C6742" t="s">
        <v>203</v>
      </c>
      <c r="D6742" t="s">
        <v>1000</v>
      </c>
      <c r="E6742" s="23">
        <v>42917</v>
      </c>
      <c r="F6742">
        <v>24</v>
      </c>
      <c r="G6742">
        <v>10</v>
      </c>
      <c r="H6742">
        <v>2.4</v>
      </c>
      <c r="I6742">
        <v>34</v>
      </c>
      <c r="J6742">
        <v>98</v>
      </c>
      <c r="K6742">
        <v>0.34693877551020408</v>
      </c>
      <c r="L6742">
        <v>45</v>
      </c>
      <c r="M6742">
        <v>2.1777777777777776</v>
      </c>
      <c r="N6742">
        <v>30</v>
      </c>
      <c r="P6742">
        <v>3</v>
      </c>
      <c r="Q6742">
        <v>9</v>
      </c>
      <c r="R6742">
        <v>0.33333333333333331</v>
      </c>
      <c r="S6742">
        <v>4</v>
      </c>
      <c r="T6742">
        <v>0.68899999999999995</v>
      </c>
    </row>
    <row r="6743" spans="1:20" x14ac:dyDescent="0.2">
      <c r="A6743" t="s">
        <v>16189</v>
      </c>
      <c r="B6743" t="s">
        <v>16190</v>
      </c>
      <c r="C6743" t="s">
        <v>205</v>
      </c>
      <c r="D6743" t="s">
        <v>1002</v>
      </c>
      <c r="E6743" s="23">
        <v>42917</v>
      </c>
      <c r="F6743">
        <v>3</v>
      </c>
      <c r="G6743">
        <v>3</v>
      </c>
      <c r="H6743">
        <v>1</v>
      </c>
      <c r="I6743">
        <v>7</v>
      </c>
      <c r="J6743">
        <v>20</v>
      </c>
      <c r="K6743">
        <v>0.35</v>
      </c>
      <c r="L6743">
        <v>20</v>
      </c>
      <c r="M6743">
        <v>1</v>
      </c>
      <c r="N6743">
        <v>5</v>
      </c>
      <c r="O6743">
        <v>0.7</v>
      </c>
      <c r="P6743">
        <v>1</v>
      </c>
      <c r="Q6743">
        <v>6</v>
      </c>
      <c r="R6743">
        <v>0.16666666666666666</v>
      </c>
      <c r="S6743">
        <v>2</v>
      </c>
      <c r="T6743">
        <v>0.66100000000000003</v>
      </c>
    </row>
    <row r="6744" spans="1:20" x14ac:dyDescent="0.2">
      <c r="A6744" t="s">
        <v>16366</v>
      </c>
      <c r="B6744" t="s">
        <v>16367</v>
      </c>
      <c r="C6744" t="s">
        <v>204</v>
      </c>
      <c r="D6744" t="s">
        <v>1002</v>
      </c>
      <c r="E6744" s="23">
        <v>42917</v>
      </c>
      <c r="F6744">
        <v>11</v>
      </c>
      <c r="G6744">
        <v>4</v>
      </c>
      <c r="H6744">
        <v>2.75</v>
      </c>
      <c r="I6744">
        <v>14</v>
      </c>
      <c r="J6744">
        <v>28</v>
      </c>
      <c r="K6744">
        <v>0.5</v>
      </c>
      <c r="L6744">
        <v>10</v>
      </c>
      <c r="M6744">
        <v>2.8</v>
      </c>
      <c r="N6744">
        <v>12</v>
      </c>
      <c r="P6744">
        <v>1</v>
      </c>
      <c r="Q6744">
        <v>2</v>
      </c>
      <c r="R6744">
        <v>0.5</v>
      </c>
      <c r="S6744">
        <v>2</v>
      </c>
      <c r="T6744">
        <v>1.06</v>
      </c>
    </row>
    <row r="6745" spans="1:20" x14ac:dyDescent="0.2">
      <c r="A6745" t="s">
        <v>16507</v>
      </c>
      <c r="B6745" t="s">
        <v>16508</v>
      </c>
      <c r="C6745" t="s">
        <v>353</v>
      </c>
      <c r="D6745" t="s">
        <v>1002</v>
      </c>
      <c r="E6745" s="23">
        <v>42917</v>
      </c>
      <c r="F6745">
        <v>10</v>
      </c>
      <c r="G6745">
        <v>3</v>
      </c>
      <c r="H6745">
        <v>3.3333333333333335</v>
      </c>
      <c r="I6745">
        <v>13</v>
      </c>
      <c r="J6745">
        <v>50</v>
      </c>
      <c r="K6745">
        <v>0.26</v>
      </c>
      <c r="L6745">
        <v>15</v>
      </c>
      <c r="M6745">
        <v>3.3333333333333335</v>
      </c>
      <c r="N6745">
        <v>13</v>
      </c>
      <c r="P6745">
        <v>1</v>
      </c>
      <c r="Q6745">
        <v>1</v>
      </c>
      <c r="R6745">
        <v>1</v>
      </c>
      <c r="S6745">
        <v>0</v>
      </c>
      <c r="T6745">
        <v>1.06</v>
      </c>
    </row>
    <row r="6746" spans="1:20" x14ac:dyDescent="0.2">
      <c r="A6746" t="s">
        <v>16684</v>
      </c>
      <c r="B6746" t="s">
        <v>16685</v>
      </c>
      <c r="C6746" t="s">
        <v>223</v>
      </c>
      <c r="D6746" t="s">
        <v>1000</v>
      </c>
      <c r="E6746" s="23">
        <v>42917</v>
      </c>
      <c r="F6746">
        <v>6</v>
      </c>
      <c r="G6746">
        <v>6</v>
      </c>
      <c r="H6746">
        <v>1</v>
      </c>
      <c r="I6746">
        <v>69</v>
      </c>
      <c r="J6746">
        <v>90</v>
      </c>
      <c r="K6746">
        <v>0.76666666666666672</v>
      </c>
      <c r="L6746">
        <v>90</v>
      </c>
      <c r="M6746">
        <v>1</v>
      </c>
      <c r="N6746">
        <v>67</v>
      </c>
      <c r="P6746">
        <v>1</v>
      </c>
      <c r="Q6746">
        <v>1</v>
      </c>
      <c r="R6746">
        <v>1</v>
      </c>
      <c r="S6746">
        <v>3</v>
      </c>
      <c r="T6746">
        <v>1.06</v>
      </c>
    </row>
    <row r="6747" spans="1:20" x14ac:dyDescent="0.2">
      <c r="A6747" t="s">
        <v>16863</v>
      </c>
      <c r="B6747" t="s">
        <v>16864</v>
      </c>
      <c r="C6747" t="s">
        <v>224</v>
      </c>
      <c r="D6747" t="s">
        <v>1002</v>
      </c>
      <c r="E6747" s="23">
        <v>42917</v>
      </c>
      <c r="F6747">
        <v>6</v>
      </c>
      <c r="G6747">
        <v>6</v>
      </c>
      <c r="H6747">
        <v>1</v>
      </c>
      <c r="I6747">
        <v>69</v>
      </c>
      <c r="J6747">
        <v>90</v>
      </c>
      <c r="K6747">
        <v>0.76666666666666672</v>
      </c>
      <c r="L6747">
        <v>90</v>
      </c>
      <c r="M6747">
        <v>1</v>
      </c>
      <c r="N6747">
        <v>67</v>
      </c>
      <c r="P6747">
        <v>1</v>
      </c>
      <c r="Q6747">
        <v>1</v>
      </c>
      <c r="R6747">
        <v>1</v>
      </c>
      <c r="S6747">
        <v>3</v>
      </c>
      <c r="T6747">
        <v>1.06</v>
      </c>
    </row>
    <row r="6748" spans="1:20" x14ac:dyDescent="0.2">
      <c r="A6748" t="s">
        <v>16989</v>
      </c>
      <c r="B6748" t="s">
        <v>16990</v>
      </c>
      <c r="C6748" t="s">
        <v>346</v>
      </c>
      <c r="D6748" t="s">
        <v>1000</v>
      </c>
      <c r="E6748" s="23">
        <v>42917</v>
      </c>
      <c r="F6748">
        <v>0</v>
      </c>
      <c r="G6748">
        <v>0</v>
      </c>
      <c r="H6748" t="e">
        <v>#DIV/0!</v>
      </c>
      <c r="I6748">
        <v>0</v>
      </c>
      <c r="J6748">
        <v>0</v>
      </c>
      <c r="K6748" t="e">
        <v>#DIV/0!</v>
      </c>
      <c r="L6748">
        <v>0</v>
      </c>
      <c r="M6748" t="e">
        <v>#DIV/0!</v>
      </c>
      <c r="N6748">
        <v>0</v>
      </c>
      <c r="P6748">
        <v>0</v>
      </c>
      <c r="Q6748">
        <v>0</v>
      </c>
      <c r="R6748" t="e">
        <v>#DIV/0!</v>
      </c>
      <c r="S6748">
        <v>0</v>
      </c>
      <c r="T6748">
        <v>1.06</v>
      </c>
    </row>
    <row r="6749" spans="1:20" x14ac:dyDescent="0.2">
      <c r="A6749" t="s">
        <v>17085</v>
      </c>
      <c r="B6749" t="s">
        <v>17086</v>
      </c>
      <c r="C6749" t="s">
        <v>345</v>
      </c>
      <c r="D6749" t="s">
        <v>1002</v>
      </c>
      <c r="E6749" s="23">
        <v>42917</v>
      </c>
      <c r="F6749">
        <v>0</v>
      </c>
      <c r="G6749">
        <v>0</v>
      </c>
      <c r="H6749" t="e">
        <v>#DIV/0!</v>
      </c>
      <c r="I6749">
        <v>0</v>
      </c>
      <c r="J6749">
        <v>0</v>
      </c>
      <c r="K6749" t="e">
        <v>#DIV/0!</v>
      </c>
      <c r="L6749">
        <v>0</v>
      </c>
      <c r="M6749" t="e">
        <v>#DIV/0!</v>
      </c>
      <c r="N6749">
        <v>0</v>
      </c>
      <c r="P6749">
        <v>0</v>
      </c>
      <c r="Q6749">
        <v>0</v>
      </c>
      <c r="R6749" t="e">
        <v>#DIV/0!</v>
      </c>
      <c r="S6749">
        <v>0</v>
      </c>
      <c r="T6749">
        <v>1.06</v>
      </c>
    </row>
    <row r="6750" spans="1:20" x14ac:dyDescent="0.2">
      <c r="A6750" t="s">
        <v>17300</v>
      </c>
      <c r="B6750" t="s">
        <v>17301</v>
      </c>
      <c r="C6750" t="s">
        <v>225</v>
      </c>
      <c r="D6750" t="s">
        <v>1000</v>
      </c>
      <c r="E6750" s="23">
        <v>42917</v>
      </c>
      <c r="F6750">
        <v>5</v>
      </c>
      <c r="G6750">
        <v>7</v>
      </c>
      <c r="H6750">
        <v>0.7142857142857143</v>
      </c>
      <c r="I6750">
        <v>32</v>
      </c>
      <c r="J6750">
        <v>75</v>
      </c>
      <c r="K6750">
        <v>0.42666666666666669</v>
      </c>
      <c r="L6750">
        <v>105</v>
      </c>
      <c r="M6750">
        <v>0.7142857142857143</v>
      </c>
      <c r="N6750">
        <v>31</v>
      </c>
      <c r="P6750">
        <v>1</v>
      </c>
      <c r="Q6750">
        <v>1</v>
      </c>
      <c r="R6750">
        <v>1</v>
      </c>
      <c r="S6750">
        <v>1</v>
      </c>
      <c r="T6750">
        <v>1.06</v>
      </c>
    </row>
    <row r="6751" spans="1:20" x14ac:dyDescent="0.2">
      <c r="A6751" t="s">
        <v>17507</v>
      </c>
      <c r="B6751" t="s">
        <v>17508</v>
      </c>
      <c r="C6751" t="s">
        <v>226</v>
      </c>
      <c r="D6751" t="s">
        <v>1002</v>
      </c>
      <c r="E6751" s="23">
        <v>42917</v>
      </c>
      <c r="F6751">
        <v>5</v>
      </c>
      <c r="G6751">
        <v>7</v>
      </c>
      <c r="H6751">
        <v>0.7142857142857143</v>
      </c>
      <c r="I6751">
        <v>32</v>
      </c>
      <c r="J6751">
        <v>75</v>
      </c>
      <c r="K6751">
        <v>0.42666666666666669</v>
      </c>
      <c r="L6751">
        <v>105</v>
      </c>
      <c r="M6751">
        <v>0.7142857142857143</v>
      </c>
      <c r="N6751">
        <v>31</v>
      </c>
      <c r="P6751">
        <v>1</v>
      </c>
      <c r="Q6751">
        <v>1</v>
      </c>
      <c r="R6751">
        <v>1</v>
      </c>
      <c r="S6751">
        <v>1</v>
      </c>
      <c r="T6751">
        <v>1.06</v>
      </c>
    </row>
    <row r="6752" spans="1:20" x14ac:dyDescent="0.2">
      <c r="A6752" t="s">
        <v>17684</v>
      </c>
      <c r="B6752" t="s">
        <v>17685</v>
      </c>
      <c r="C6752" t="s">
        <v>232</v>
      </c>
      <c r="D6752" t="s">
        <v>1000</v>
      </c>
      <c r="E6752" s="23">
        <v>42917</v>
      </c>
      <c r="F6752">
        <v>10</v>
      </c>
      <c r="G6752">
        <v>15</v>
      </c>
      <c r="H6752">
        <v>0.66666666666666663</v>
      </c>
      <c r="I6752">
        <v>117</v>
      </c>
      <c r="J6752">
        <v>120</v>
      </c>
      <c r="K6752">
        <v>0.97499999999999998</v>
      </c>
      <c r="L6752">
        <v>180</v>
      </c>
      <c r="M6752">
        <v>0.66666666666666663</v>
      </c>
      <c r="N6752">
        <v>117</v>
      </c>
      <c r="P6752">
        <v>0</v>
      </c>
      <c r="Q6752">
        <v>0</v>
      </c>
      <c r="R6752" t="e">
        <v>#DIV/0!</v>
      </c>
      <c r="S6752">
        <v>0</v>
      </c>
      <c r="T6752">
        <v>0.82899999999999996</v>
      </c>
    </row>
    <row r="6753" spans="1:20" x14ac:dyDescent="0.2">
      <c r="A6753" t="s">
        <v>17881</v>
      </c>
      <c r="B6753" t="s">
        <v>17882</v>
      </c>
      <c r="C6753" t="s">
        <v>231</v>
      </c>
      <c r="D6753" t="s">
        <v>1002</v>
      </c>
      <c r="E6753" s="23">
        <v>42917</v>
      </c>
      <c r="F6753">
        <v>10</v>
      </c>
      <c r="G6753">
        <v>15</v>
      </c>
      <c r="H6753">
        <v>0.66666666666666663</v>
      </c>
      <c r="I6753">
        <v>117</v>
      </c>
      <c r="J6753">
        <v>120</v>
      </c>
      <c r="K6753">
        <v>0.97499999999999998</v>
      </c>
      <c r="L6753">
        <v>180</v>
      </c>
      <c r="M6753">
        <v>0.66666666666666663</v>
      </c>
      <c r="N6753">
        <v>117</v>
      </c>
      <c r="P6753">
        <v>0</v>
      </c>
      <c r="Q6753">
        <v>0</v>
      </c>
      <c r="R6753" t="e">
        <v>#DIV/0!</v>
      </c>
      <c r="S6753">
        <v>0</v>
      </c>
      <c r="T6753">
        <v>0.83299999999999996</v>
      </c>
    </row>
    <row r="6754" spans="1:20" x14ac:dyDescent="0.2">
      <c r="A6754" t="s">
        <v>18058</v>
      </c>
      <c r="B6754" t="s">
        <v>18059</v>
      </c>
      <c r="C6754" t="s">
        <v>317</v>
      </c>
      <c r="D6754" t="s">
        <v>1000</v>
      </c>
      <c r="E6754" s="23">
        <v>42917</v>
      </c>
      <c r="F6754">
        <v>15</v>
      </c>
      <c r="G6754">
        <v>12</v>
      </c>
      <c r="H6754">
        <v>1.25</v>
      </c>
      <c r="I6754">
        <v>39</v>
      </c>
      <c r="J6754">
        <v>35</v>
      </c>
      <c r="K6754">
        <v>1.1142857142857143</v>
      </c>
      <c r="L6754">
        <v>26</v>
      </c>
      <c r="M6754">
        <v>1.3461538461538463</v>
      </c>
      <c r="N6754">
        <v>34</v>
      </c>
      <c r="P6754">
        <v>2</v>
      </c>
      <c r="Q6754">
        <v>2</v>
      </c>
      <c r="R6754">
        <v>1</v>
      </c>
      <c r="S6754">
        <v>5</v>
      </c>
      <c r="T6754">
        <v>0.83299999999999996</v>
      </c>
    </row>
    <row r="6755" spans="1:20" x14ac:dyDescent="0.2">
      <c r="A6755" t="s">
        <v>18237</v>
      </c>
      <c r="B6755" t="s">
        <v>18238</v>
      </c>
      <c r="C6755" t="s">
        <v>316</v>
      </c>
      <c r="D6755" t="s">
        <v>1002</v>
      </c>
      <c r="E6755" s="23">
        <v>42917</v>
      </c>
      <c r="F6755">
        <v>10</v>
      </c>
      <c r="G6755">
        <v>6</v>
      </c>
      <c r="H6755">
        <v>1.6666666666666667</v>
      </c>
      <c r="I6755">
        <v>28</v>
      </c>
      <c r="J6755">
        <v>27</v>
      </c>
      <c r="K6755">
        <v>1.037037037037037</v>
      </c>
      <c r="L6755">
        <v>16</v>
      </c>
      <c r="M6755">
        <v>1.6875</v>
      </c>
      <c r="N6755">
        <v>23</v>
      </c>
      <c r="P6755">
        <v>1</v>
      </c>
      <c r="Q6755">
        <v>1</v>
      </c>
      <c r="R6755">
        <v>1</v>
      </c>
      <c r="S6755">
        <v>5</v>
      </c>
      <c r="T6755">
        <v>0.82399999999999995</v>
      </c>
    </row>
    <row r="6756" spans="1:20" x14ac:dyDescent="0.2">
      <c r="A6756" t="s">
        <v>18313</v>
      </c>
      <c r="B6756" t="s">
        <v>18314</v>
      </c>
      <c r="C6756" t="s">
        <v>355</v>
      </c>
      <c r="D6756" t="s">
        <v>1002</v>
      </c>
      <c r="E6756" s="23">
        <v>42917</v>
      </c>
      <c r="F6756">
        <v>5</v>
      </c>
      <c r="G6756">
        <v>6</v>
      </c>
      <c r="H6756">
        <v>0.83333333333333337</v>
      </c>
      <c r="I6756">
        <v>11</v>
      </c>
      <c r="J6756">
        <v>8</v>
      </c>
      <c r="K6756">
        <v>1.375</v>
      </c>
      <c r="L6756">
        <v>10</v>
      </c>
      <c r="M6756">
        <v>0.8</v>
      </c>
      <c r="N6756">
        <v>11</v>
      </c>
      <c r="P6756">
        <v>1</v>
      </c>
      <c r="Q6756">
        <v>1</v>
      </c>
      <c r="R6756">
        <v>1</v>
      </c>
      <c r="S6756">
        <v>0</v>
      </c>
      <c r="T6756">
        <v>0.84799999999999998</v>
      </c>
    </row>
    <row r="6757" spans="1:20" x14ac:dyDescent="0.2">
      <c r="A6757" t="s">
        <v>18490</v>
      </c>
      <c r="B6757" t="s">
        <v>18491</v>
      </c>
      <c r="C6757" t="s">
        <v>214</v>
      </c>
      <c r="D6757" t="s">
        <v>1000</v>
      </c>
      <c r="E6757" s="23">
        <v>42917</v>
      </c>
      <c r="F6757">
        <v>19</v>
      </c>
      <c r="G6757">
        <v>13</v>
      </c>
      <c r="H6757">
        <v>1.4615384615384615</v>
      </c>
      <c r="I6757">
        <v>97</v>
      </c>
      <c r="J6757">
        <v>138</v>
      </c>
      <c r="K6757">
        <v>0.70289855072463769</v>
      </c>
      <c r="L6757">
        <v>92</v>
      </c>
      <c r="M6757">
        <v>1.5</v>
      </c>
      <c r="N6757">
        <v>76</v>
      </c>
      <c r="P6757">
        <v>9</v>
      </c>
      <c r="Q6757">
        <v>10</v>
      </c>
      <c r="R6757">
        <v>0.9</v>
      </c>
      <c r="S6757">
        <v>21</v>
      </c>
      <c r="T6757">
        <v>0.85699999999999998</v>
      </c>
    </row>
    <row r="6758" spans="1:20" x14ac:dyDescent="0.2">
      <c r="A6758" t="s">
        <v>18669</v>
      </c>
      <c r="B6758" t="s">
        <v>18670</v>
      </c>
      <c r="C6758" t="s">
        <v>215</v>
      </c>
      <c r="D6758" t="s">
        <v>1002</v>
      </c>
      <c r="E6758" s="23">
        <v>42917</v>
      </c>
      <c r="F6758">
        <v>6</v>
      </c>
      <c r="G6758">
        <v>7</v>
      </c>
      <c r="H6758">
        <v>0.8571428571428571</v>
      </c>
      <c r="I6758">
        <v>34</v>
      </c>
      <c r="J6758">
        <v>40</v>
      </c>
      <c r="K6758">
        <v>0.85</v>
      </c>
      <c r="L6758">
        <v>47</v>
      </c>
      <c r="M6758">
        <v>0.85106382978723405</v>
      </c>
      <c r="N6758">
        <v>28</v>
      </c>
      <c r="O6758">
        <v>1.05</v>
      </c>
      <c r="P6758">
        <v>7</v>
      </c>
      <c r="Q6758">
        <v>7</v>
      </c>
      <c r="R6758">
        <v>1</v>
      </c>
      <c r="S6758">
        <v>6</v>
      </c>
      <c r="T6758">
        <v>0.82199999999999995</v>
      </c>
    </row>
    <row r="6759" spans="1:20" x14ac:dyDescent="0.2">
      <c r="A6759" t="s">
        <v>18846</v>
      </c>
      <c r="B6759" t="s">
        <v>18847</v>
      </c>
      <c r="C6759" t="s">
        <v>216</v>
      </c>
      <c r="D6759" t="s">
        <v>1002</v>
      </c>
      <c r="E6759" s="23">
        <v>42917</v>
      </c>
      <c r="F6759">
        <v>13</v>
      </c>
      <c r="G6759">
        <v>6</v>
      </c>
      <c r="H6759">
        <v>2.1666666666666665</v>
      </c>
      <c r="I6759">
        <v>63</v>
      </c>
      <c r="J6759">
        <v>98</v>
      </c>
      <c r="K6759">
        <v>0.6428571428571429</v>
      </c>
      <c r="L6759">
        <v>45</v>
      </c>
      <c r="M6759">
        <v>2.1777777777777776</v>
      </c>
      <c r="N6759">
        <v>48</v>
      </c>
      <c r="P6759">
        <v>2</v>
      </c>
      <c r="Q6759">
        <v>3</v>
      </c>
      <c r="R6759">
        <v>0.66666666666666663</v>
      </c>
      <c r="S6759">
        <v>15</v>
      </c>
      <c r="T6759">
        <v>0.80700000000000005</v>
      </c>
    </row>
    <row r="6760" spans="1:20" x14ac:dyDescent="0.2">
      <c r="A6760" t="s">
        <v>19023</v>
      </c>
      <c r="B6760" t="s">
        <v>19024</v>
      </c>
      <c r="C6760" t="s">
        <v>229</v>
      </c>
      <c r="D6760" t="s">
        <v>1002</v>
      </c>
      <c r="E6760" s="23">
        <v>42917</v>
      </c>
      <c r="F6760">
        <v>1</v>
      </c>
      <c r="G6760">
        <v>1</v>
      </c>
      <c r="H6760">
        <v>1</v>
      </c>
      <c r="I6760">
        <v>8</v>
      </c>
      <c r="J6760">
        <v>10</v>
      </c>
      <c r="K6760">
        <v>0.8</v>
      </c>
      <c r="L6760">
        <v>10</v>
      </c>
      <c r="M6760">
        <v>1</v>
      </c>
      <c r="N6760">
        <v>4</v>
      </c>
      <c r="P6760">
        <v>3</v>
      </c>
      <c r="Q6760">
        <v>3</v>
      </c>
      <c r="R6760">
        <v>1</v>
      </c>
      <c r="S6760">
        <v>4</v>
      </c>
      <c r="T6760">
        <v>0.80700000000000005</v>
      </c>
    </row>
    <row r="6761" spans="1:20" x14ac:dyDescent="0.2">
      <c r="A6761" t="s">
        <v>19200</v>
      </c>
      <c r="B6761" t="s">
        <v>19201</v>
      </c>
      <c r="C6761" t="s">
        <v>230</v>
      </c>
      <c r="D6761" t="s">
        <v>1000</v>
      </c>
      <c r="E6761" s="23">
        <v>42917</v>
      </c>
      <c r="F6761">
        <v>1</v>
      </c>
      <c r="G6761">
        <v>1</v>
      </c>
      <c r="H6761">
        <v>1</v>
      </c>
      <c r="I6761">
        <v>8</v>
      </c>
      <c r="J6761">
        <v>10</v>
      </c>
      <c r="K6761">
        <v>0.8</v>
      </c>
      <c r="L6761">
        <v>10</v>
      </c>
      <c r="M6761">
        <v>1</v>
      </c>
      <c r="N6761">
        <v>4</v>
      </c>
      <c r="P6761">
        <v>3</v>
      </c>
      <c r="Q6761">
        <v>3</v>
      </c>
      <c r="R6761">
        <v>1</v>
      </c>
      <c r="S6761">
        <v>4</v>
      </c>
      <c r="T6761">
        <v>0.77500000000000002</v>
      </c>
    </row>
    <row r="6762" spans="1:20" x14ac:dyDescent="0.2">
      <c r="A6762" t="s">
        <v>19379</v>
      </c>
      <c r="B6762" t="s">
        <v>19380</v>
      </c>
      <c r="C6762" t="s">
        <v>234</v>
      </c>
      <c r="D6762" t="s">
        <v>1000</v>
      </c>
      <c r="E6762" s="23">
        <v>42917</v>
      </c>
      <c r="F6762">
        <v>3</v>
      </c>
      <c r="G6762">
        <v>6</v>
      </c>
      <c r="H6762">
        <v>0.5</v>
      </c>
      <c r="I6762">
        <v>76</v>
      </c>
      <c r="J6762">
        <v>25</v>
      </c>
      <c r="K6762">
        <v>3.04</v>
      </c>
      <c r="L6762">
        <v>50</v>
      </c>
      <c r="M6762">
        <v>0.5</v>
      </c>
      <c r="N6762">
        <v>62</v>
      </c>
      <c r="P6762">
        <v>3</v>
      </c>
      <c r="Q6762">
        <v>4</v>
      </c>
      <c r="R6762">
        <v>0.75</v>
      </c>
      <c r="S6762">
        <v>14</v>
      </c>
      <c r="T6762">
        <v>0.76300000000000001</v>
      </c>
    </row>
    <row r="6763" spans="1:20" x14ac:dyDescent="0.2">
      <c r="A6763" t="s">
        <v>19558</v>
      </c>
      <c r="B6763" t="s">
        <v>19559</v>
      </c>
      <c r="C6763" t="s">
        <v>233</v>
      </c>
      <c r="D6763" t="s">
        <v>1002</v>
      </c>
      <c r="E6763" s="23">
        <v>42917</v>
      </c>
      <c r="F6763">
        <v>3</v>
      </c>
      <c r="G6763">
        <v>6</v>
      </c>
      <c r="H6763">
        <v>0.5</v>
      </c>
      <c r="I6763">
        <v>76</v>
      </c>
      <c r="J6763">
        <v>25</v>
      </c>
      <c r="K6763">
        <v>3.04</v>
      </c>
      <c r="L6763">
        <v>50</v>
      </c>
      <c r="M6763">
        <v>0.5</v>
      </c>
      <c r="N6763">
        <v>62</v>
      </c>
      <c r="P6763">
        <v>3</v>
      </c>
      <c r="Q6763">
        <v>4</v>
      </c>
      <c r="R6763">
        <v>0.75</v>
      </c>
      <c r="S6763">
        <v>14</v>
      </c>
      <c r="T6763">
        <v>0.83699999999999997</v>
      </c>
    </row>
    <row r="6764" spans="1:20" x14ac:dyDescent="0.2">
      <c r="A6764" t="s">
        <v>19656</v>
      </c>
      <c r="B6764" t="s">
        <v>19657</v>
      </c>
      <c r="C6764" t="s">
        <v>342</v>
      </c>
      <c r="D6764" t="s">
        <v>1000</v>
      </c>
      <c r="E6764" s="23">
        <v>42917</v>
      </c>
      <c r="F6764">
        <v>4</v>
      </c>
      <c r="G6764">
        <v>4</v>
      </c>
      <c r="H6764">
        <v>1</v>
      </c>
      <c r="I6764">
        <v>21</v>
      </c>
      <c r="J6764">
        <v>40</v>
      </c>
      <c r="K6764">
        <v>0.52500000000000002</v>
      </c>
      <c r="L6764">
        <v>40</v>
      </c>
      <c r="M6764">
        <v>1</v>
      </c>
      <c r="N6764">
        <v>21</v>
      </c>
      <c r="P6764">
        <v>1</v>
      </c>
      <c r="Q6764">
        <v>2</v>
      </c>
      <c r="R6764">
        <v>0.5</v>
      </c>
      <c r="S6764">
        <v>0</v>
      </c>
      <c r="T6764">
        <v>0.82</v>
      </c>
    </row>
    <row r="6765" spans="1:20" x14ac:dyDescent="0.2">
      <c r="A6765" t="s">
        <v>19756</v>
      </c>
      <c r="B6765" t="s">
        <v>19757</v>
      </c>
      <c r="C6765" t="s">
        <v>340</v>
      </c>
      <c r="D6765" t="s">
        <v>1002</v>
      </c>
      <c r="E6765" s="23">
        <v>42917</v>
      </c>
      <c r="F6765">
        <v>4</v>
      </c>
      <c r="G6765">
        <v>4</v>
      </c>
      <c r="H6765">
        <v>1</v>
      </c>
      <c r="I6765">
        <v>21</v>
      </c>
      <c r="J6765">
        <v>40</v>
      </c>
      <c r="K6765">
        <v>0.52500000000000002</v>
      </c>
      <c r="L6765">
        <v>40</v>
      </c>
      <c r="M6765">
        <v>1</v>
      </c>
      <c r="N6765">
        <v>21</v>
      </c>
      <c r="P6765">
        <v>1</v>
      </c>
      <c r="Q6765">
        <v>2</v>
      </c>
      <c r="R6765">
        <v>0.5</v>
      </c>
      <c r="S6765">
        <v>0</v>
      </c>
      <c r="T6765">
        <v>0.82</v>
      </c>
    </row>
    <row r="6766" spans="1:20" x14ac:dyDescent="0.2">
      <c r="A6766" t="s">
        <v>19933</v>
      </c>
      <c r="B6766" t="s">
        <v>19934</v>
      </c>
      <c r="C6766" t="s">
        <v>220</v>
      </c>
      <c r="D6766" t="s">
        <v>1000</v>
      </c>
      <c r="E6766" s="23">
        <v>42917</v>
      </c>
      <c r="F6766">
        <v>0</v>
      </c>
      <c r="G6766">
        <v>0</v>
      </c>
      <c r="H6766" t="e">
        <v>#DIV/0!</v>
      </c>
      <c r="I6766">
        <v>0</v>
      </c>
      <c r="J6766">
        <v>0</v>
      </c>
      <c r="K6766" t="e">
        <v>#DIV/0!</v>
      </c>
      <c r="L6766">
        <v>0</v>
      </c>
      <c r="M6766" t="e">
        <v>#DIV/0!</v>
      </c>
      <c r="N6766">
        <v>0</v>
      </c>
      <c r="P6766">
        <v>0</v>
      </c>
      <c r="Q6766">
        <v>0</v>
      </c>
      <c r="R6766" t="e">
        <v>#DIV/0!</v>
      </c>
      <c r="S6766">
        <v>0</v>
      </c>
      <c r="T6766">
        <v>0.85</v>
      </c>
    </row>
    <row r="6767" spans="1:20" x14ac:dyDescent="0.2">
      <c r="A6767" t="s">
        <v>20112</v>
      </c>
      <c r="B6767" t="s">
        <v>20113</v>
      </c>
      <c r="C6767" t="s">
        <v>221</v>
      </c>
      <c r="D6767" t="s">
        <v>1002</v>
      </c>
      <c r="E6767" s="23">
        <v>42917</v>
      </c>
      <c r="F6767">
        <v>0</v>
      </c>
      <c r="G6767">
        <v>0</v>
      </c>
      <c r="H6767" t="e">
        <v>#DIV/0!</v>
      </c>
      <c r="I6767">
        <v>0</v>
      </c>
      <c r="J6767">
        <v>0</v>
      </c>
      <c r="K6767" t="e">
        <v>#DIV/0!</v>
      </c>
      <c r="L6767">
        <v>0</v>
      </c>
      <c r="M6767" t="e">
        <v>#DIV/0!</v>
      </c>
      <c r="N6767">
        <v>0</v>
      </c>
      <c r="P6767">
        <v>0</v>
      </c>
      <c r="Q6767">
        <v>0</v>
      </c>
      <c r="R6767" t="e">
        <v>#DIV/0!</v>
      </c>
      <c r="S6767">
        <v>0</v>
      </c>
      <c r="T6767">
        <v>0.76</v>
      </c>
    </row>
    <row r="6768" spans="1:20" x14ac:dyDescent="0.2">
      <c r="A6768" t="s">
        <v>20289</v>
      </c>
      <c r="B6768" t="s">
        <v>20290</v>
      </c>
      <c r="C6768" t="s">
        <v>222</v>
      </c>
      <c r="D6768" t="s">
        <v>1002</v>
      </c>
      <c r="E6768" s="23">
        <v>42917</v>
      </c>
      <c r="F6768">
        <v>0</v>
      </c>
      <c r="G6768">
        <v>0</v>
      </c>
      <c r="H6768" t="e">
        <v>#DIV/0!</v>
      </c>
      <c r="I6768">
        <v>0</v>
      </c>
      <c r="J6768">
        <v>0</v>
      </c>
      <c r="K6768" t="e">
        <v>#DIV/0!</v>
      </c>
      <c r="L6768">
        <v>0</v>
      </c>
      <c r="M6768" t="e">
        <v>#DIV/0!</v>
      </c>
      <c r="N6768">
        <v>0</v>
      </c>
      <c r="P6768">
        <v>0</v>
      </c>
      <c r="Q6768">
        <v>0</v>
      </c>
      <c r="R6768" t="e">
        <v>#DIV/0!</v>
      </c>
      <c r="S6768">
        <v>0</v>
      </c>
      <c r="T6768">
        <v>0.78</v>
      </c>
    </row>
    <row r="6769" spans="1:20" x14ac:dyDescent="0.2">
      <c r="A6769" t="s">
        <v>20466</v>
      </c>
      <c r="B6769" t="s">
        <v>20467</v>
      </c>
      <c r="C6769" t="s">
        <v>211</v>
      </c>
      <c r="D6769" t="s">
        <v>1002</v>
      </c>
      <c r="E6769" s="23">
        <v>42917</v>
      </c>
      <c r="F6769">
        <v>2</v>
      </c>
      <c r="G6769">
        <v>2</v>
      </c>
      <c r="H6769">
        <v>1</v>
      </c>
      <c r="I6769">
        <v>31</v>
      </c>
      <c r="J6769">
        <v>30</v>
      </c>
      <c r="K6769">
        <v>1.0333333333333334</v>
      </c>
      <c r="L6769">
        <v>30</v>
      </c>
      <c r="M6769">
        <v>1</v>
      </c>
      <c r="N6769">
        <v>31</v>
      </c>
      <c r="P6769">
        <v>0</v>
      </c>
      <c r="Q6769">
        <v>0</v>
      </c>
      <c r="R6769" t="e">
        <v>#DIV/0!</v>
      </c>
      <c r="S6769">
        <v>0</v>
      </c>
      <c r="T6769">
        <v>0.73</v>
      </c>
    </row>
    <row r="6770" spans="1:20" x14ac:dyDescent="0.2">
      <c r="A6770" t="s">
        <v>20643</v>
      </c>
      <c r="B6770" t="s">
        <v>20644</v>
      </c>
      <c r="C6770" t="s">
        <v>207</v>
      </c>
      <c r="D6770" t="s">
        <v>1000</v>
      </c>
      <c r="E6770" s="23">
        <v>42917</v>
      </c>
      <c r="F6770">
        <v>7</v>
      </c>
      <c r="G6770">
        <v>9</v>
      </c>
      <c r="H6770">
        <v>0.77777777777777779</v>
      </c>
      <c r="I6770">
        <v>54</v>
      </c>
      <c r="J6770">
        <v>60</v>
      </c>
      <c r="K6770">
        <v>0.9</v>
      </c>
      <c r="L6770">
        <v>80</v>
      </c>
      <c r="M6770">
        <v>0.75</v>
      </c>
      <c r="N6770">
        <v>54</v>
      </c>
      <c r="P6770">
        <v>1</v>
      </c>
      <c r="Q6770">
        <v>1</v>
      </c>
      <c r="R6770">
        <v>1</v>
      </c>
      <c r="S6770">
        <v>0</v>
      </c>
    </row>
    <row r="6771" spans="1:20" x14ac:dyDescent="0.2">
      <c r="A6771" t="s">
        <v>20887</v>
      </c>
      <c r="B6771" t="s">
        <v>20888</v>
      </c>
      <c r="C6771" t="s">
        <v>210</v>
      </c>
      <c r="D6771" t="s">
        <v>1002</v>
      </c>
      <c r="E6771" s="23">
        <v>42917</v>
      </c>
      <c r="F6771">
        <v>1</v>
      </c>
      <c r="G6771">
        <v>3</v>
      </c>
      <c r="H6771">
        <v>0.33333333333333331</v>
      </c>
      <c r="I6771">
        <v>4</v>
      </c>
      <c r="J6771">
        <v>10</v>
      </c>
      <c r="K6771">
        <v>0.4</v>
      </c>
      <c r="L6771">
        <v>30</v>
      </c>
      <c r="M6771">
        <v>0.33333333333333331</v>
      </c>
      <c r="N6771">
        <v>4</v>
      </c>
      <c r="O6771">
        <v>0.75</v>
      </c>
      <c r="P6771">
        <v>1</v>
      </c>
      <c r="Q6771">
        <v>1</v>
      </c>
      <c r="R6771">
        <v>1</v>
      </c>
      <c r="S6771">
        <v>0</v>
      </c>
    </row>
    <row r="6772" spans="1:20" x14ac:dyDescent="0.2">
      <c r="A6772" t="s">
        <v>21064</v>
      </c>
      <c r="B6772" t="s">
        <v>21065</v>
      </c>
      <c r="C6772" t="s">
        <v>208</v>
      </c>
      <c r="D6772" t="s">
        <v>1002</v>
      </c>
      <c r="E6772" s="23">
        <v>42917</v>
      </c>
      <c r="F6772">
        <v>2</v>
      </c>
      <c r="G6772">
        <v>2</v>
      </c>
      <c r="H6772">
        <v>1</v>
      </c>
      <c r="I6772">
        <v>8</v>
      </c>
      <c r="J6772">
        <v>10</v>
      </c>
      <c r="K6772">
        <v>0.8</v>
      </c>
      <c r="L6772">
        <v>10</v>
      </c>
      <c r="M6772">
        <v>1</v>
      </c>
      <c r="N6772">
        <v>8</v>
      </c>
      <c r="P6772">
        <v>0</v>
      </c>
      <c r="Q6772">
        <v>0</v>
      </c>
      <c r="R6772" t="e">
        <v>#DIV/0!</v>
      </c>
      <c r="S6772">
        <v>0</v>
      </c>
    </row>
    <row r="6773" spans="1:20" x14ac:dyDescent="0.2">
      <c r="A6773" t="s">
        <v>21140</v>
      </c>
      <c r="B6773" t="s">
        <v>21141</v>
      </c>
      <c r="C6773" t="s">
        <v>354</v>
      </c>
      <c r="D6773" t="s">
        <v>1002</v>
      </c>
      <c r="E6773" s="23">
        <v>42917</v>
      </c>
      <c r="F6773">
        <v>2</v>
      </c>
      <c r="G6773">
        <v>2</v>
      </c>
      <c r="H6773">
        <v>1</v>
      </c>
      <c r="I6773">
        <v>11</v>
      </c>
      <c r="J6773">
        <v>10</v>
      </c>
      <c r="K6773">
        <v>1.1000000000000001</v>
      </c>
      <c r="L6773">
        <v>10</v>
      </c>
      <c r="M6773">
        <v>1</v>
      </c>
      <c r="N6773">
        <v>11</v>
      </c>
      <c r="P6773">
        <v>0</v>
      </c>
      <c r="Q6773">
        <v>0</v>
      </c>
      <c r="R6773" t="e">
        <v>#DIV/0!</v>
      </c>
      <c r="S6773">
        <v>0</v>
      </c>
    </row>
    <row r="6774" spans="1:20" x14ac:dyDescent="0.2">
      <c r="A6774" t="s">
        <v>21319</v>
      </c>
      <c r="B6774" t="s">
        <v>21320</v>
      </c>
      <c r="C6774" t="s">
        <v>213</v>
      </c>
      <c r="D6774" t="s">
        <v>1002</v>
      </c>
      <c r="E6774" s="23">
        <v>42917</v>
      </c>
      <c r="F6774">
        <v>1</v>
      </c>
      <c r="G6774">
        <v>3</v>
      </c>
      <c r="H6774">
        <v>0.33333333333333331</v>
      </c>
      <c r="I6774">
        <v>11</v>
      </c>
      <c r="J6774">
        <v>10</v>
      </c>
      <c r="K6774">
        <v>1.1000000000000001</v>
      </c>
      <c r="L6774">
        <v>30</v>
      </c>
      <c r="M6774">
        <v>0.33333333333333331</v>
      </c>
      <c r="N6774">
        <v>10</v>
      </c>
      <c r="P6774">
        <v>1</v>
      </c>
      <c r="Q6774">
        <v>1</v>
      </c>
      <c r="R6774">
        <v>1</v>
      </c>
      <c r="S6774">
        <v>1</v>
      </c>
    </row>
    <row r="6775" spans="1:20" x14ac:dyDescent="0.2">
      <c r="A6775" t="s">
        <v>21561</v>
      </c>
      <c r="B6775" t="s">
        <v>21562</v>
      </c>
      <c r="C6775" t="s">
        <v>212</v>
      </c>
      <c r="D6775" t="s">
        <v>1000</v>
      </c>
      <c r="E6775" s="23">
        <v>42917</v>
      </c>
      <c r="F6775">
        <v>1</v>
      </c>
      <c r="G6775">
        <v>3</v>
      </c>
      <c r="H6775">
        <v>0.33333333333333331</v>
      </c>
      <c r="I6775">
        <v>11</v>
      </c>
      <c r="J6775">
        <v>10</v>
      </c>
      <c r="K6775">
        <v>1.1000000000000001</v>
      </c>
      <c r="L6775">
        <v>30</v>
      </c>
      <c r="M6775">
        <v>0.33333333333333331</v>
      </c>
      <c r="N6775">
        <v>10</v>
      </c>
      <c r="P6775">
        <v>1</v>
      </c>
      <c r="Q6775">
        <v>1</v>
      </c>
      <c r="R6775">
        <v>1</v>
      </c>
      <c r="S6775">
        <v>1</v>
      </c>
    </row>
    <row r="6776" spans="1:20" x14ac:dyDescent="0.2">
      <c r="A6776" t="s">
        <v>21770</v>
      </c>
      <c r="B6776" t="s">
        <v>21771</v>
      </c>
      <c r="C6776" t="s">
        <v>217</v>
      </c>
      <c r="D6776" t="s">
        <v>1000</v>
      </c>
      <c r="E6776" s="23">
        <v>42917</v>
      </c>
      <c r="F6776">
        <v>0</v>
      </c>
      <c r="G6776">
        <v>0</v>
      </c>
      <c r="H6776" t="e">
        <v>#DIV/0!</v>
      </c>
      <c r="I6776">
        <v>0</v>
      </c>
      <c r="J6776">
        <v>0</v>
      </c>
      <c r="K6776" t="e">
        <v>#DIV/0!</v>
      </c>
      <c r="L6776">
        <v>0</v>
      </c>
      <c r="M6776" t="e">
        <v>#DIV/0!</v>
      </c>
      <c r="N6776">
        <v>0</v>
      </c>
      <c r="P6776">
        <v>0</v>
      </c>
      <c r="Q6776">
        <v>0</v>
      </c>
      <c r="R6776" t="e">
        <v>#DIV/0!</v>
      </c>
      <c r="S6776">
        <v>0</v>
      </c>
    </row>
    <row r="6777" spans="1:20" x14ac:dyDescent="0.2">
      <c r="A6777" t="s">
        <v>22014</v>
      </c>
      <c r="B6777" t="s">
        <v>22015</v>
      </c>
      <c r="C6777" t="s">
        <v>218</v>
      </c>
      <c r="D6777" t="s">
        <v>1002</v>
      </c>
      <c r="E6777" s="23">
        <v>42917</v>
      </c>
      <c r="F6777">
        <v>0</v>
      </c>
      <c r="G6777">
        <v>0</v>
      </c>
      <c r="H6777" t="e">
        <v>#DIV/0!</v>
      </c>
      <c r="I6777">
        <v>0</v>
      </c>
      <c r="J6777">
        <v>0</v>
      </c>
      <c r="K6777" t="e">
        <v>#DIV/0!</v>
      </c>
      <c r="L6777">
        <v>0</v>
      </c>
      <c r="M6777" t="e">
        <v>#DIV/0!</v>
      </c>
      <c r="N6777">
        <v>0</v>
      </c>
      <c r="P6777">
        <v>0</v>
      </c>
      <c r="Q6777">
        <v>0</v>
      </c>
      <c r="R6777" t="e">
        <v>#DIV/0!</v>
      </c>
      <c r="S6777">
        <v>0</v>
      </c>
    </row>
    <row r="6778" spans="1:20" x14ac:dyDescent="0.2">
      <c r="A6778" t="s">
        <v>22191</v>
      </c>
      <c r="B6778" t="s">
        <v>22192</v>
      </c>
      <c r="C6778" t="s">
        <v>219</v>
      </c>
      <c r="D6778" t="s">
        <v>1002</v>
      </c>
      <c r="E6778" s="23">
        <v>42917</v>
      </c>
      <c r="F6778">
        <v>0</v>
      </c>
      <c r="G6778">
        <v>0</v>
      </c>
      <c r="H6778" t="e">
        <v>#DIV/0!</v>
      </c>
      <c r="I6778">
        <v>0</v>
      </c>
      <c r="J6778">
        <v>0</v>
      </c>
      <c r="K6778" t="e">
        <v>#DIV/0!</v>
      </c>
      <c r="L6778">
        <v>0</v>
      </c>
      <c r="M6778" t="e">
        <v>#DIV/0!</v>
      </c>
      <c r="N6778">
        <v>0</v>
      </c>
      <c r="P6778">
        <v>0</v>
      </c>
      <c r="Q6778">
        <v>0</v>
      </c>
      <c r="R6778" t="e">
        <v>#DIV/0!</v>
      </c>
      <c r="S6778">
        <v>0</v>
      </c>
    </row>
    <row r="6779" spans="1:20" x14ac:dyDescent="0.2">
      <c r="A6779" t="s">
        <v>11108</v>
      </c>
      <c r="B6779" t="s">
        <v>11109</v>
      </c>
      <c r="C6779" t="s">
        <v>228</v>
      </c>
      <c r="D6779" t="s">
        <v>1000</v>
      </c>
      <c r="E6779" s="23">
        <v>42948</v>
      </c>
      <c r="F6779">
        <v>1</v>
      </c>
      <c r="G6779">
        <v>1</v>
      </c>
      <c r="H6779">
        <v>1</v>
      </c>
      <c r="I6779">
        <v>3</v>
      </c>
      <c r="J6779">
        <v>5</v>
      </c>
      <c r="K6779">
        <v>0.6</v>
      </c>
      <c r="L6779">
        <v>5</v>
      </c>
      <c r="M6779">
        <v>1</v>
      </c>
      <c r="N6779">
        <v>0</v>
      </c>
      <c r="P6779">
        <v>0</v>
      </c>
      <c r="Q6779">
        <v>0</v>
      </c>
      <c r="R6779" t="e">
        <v>#DIV/0!</v>
      </c>
      <c r="S6779">
        <v>3</v>
      </c>
    </row>
    <row r="6780" spans="1:20" x14ac:dyDescent="0.2">
      <c r="A6780" t="s">
        <v>9361</v>
      </c>
      <c r="B6780" t="s">
        <v>9362</v>
      </c>
      <c r="C6780" t="s">
        <v>211</v>
      </c>
      <c r="D6780" t="s">
        <v>1000</v>
      </c>
      <c r="E6780" s="23">
        <v>42948</v>
      </c>
      <c r="F6780">
        <v>2</v>
      </c>
      <c r="G6780">
        <v>2</v>
      </c>
      <c r="H6780">
        <v>1</v>
      </c>
      <c r="I6780">
        <v>33</v>
      </c>
      <c r="J6780">
        <v>30</v>
      </c>
      <c r="K6780">
        <v>1.1000000000000001</v>
      </c>
      <c r="L6780">
        <v>30</v>
      </c>
      <c r="M6780">
        <v>1</v>
      </c>
      <c r="N6780">
        <v>24</v>
      </c>
      <c r="P6780">
        <v>0</v>
      </c>
      <c r="Q6780">
        <v>7</v>
      </c>
      <c r="R6780">
        <v>0</v>
      </c>
      <c r="S6780">
        <v>9</v>
      </c>
    </row>
    <row r="6781" spans="1:20" x14ac:dyDescent="0.2">
      <c r="A6781" t="s">
        <v>8522</v>
      </c>
      <c r="B6781" t="s">
        <v>8523</v>
      </c>
      <c r="C6781" t="s">
        <v>213</v>
      </c>
      <c r="D6781" t="s">
        <v>1000</v>
      </c>
      <c r="E6781" s="23">
        <v>42948</v>
      </c>
      <c r="F6781">
        <v>1</v>
      </c>
      <c r="G6781">
        <v>3</v>
      </c>
      <c r="H6781">
        <v>0.33333333333333331</v>
      </c>
      <c r="I6781">
        <v>12</v>
      </c>
      <c r="J6781">
        <v>10</v>
      </c>
      <c r="K6781">
        <v>1.2</v>
      </c>
      <c r="L6781">
        <v>30</v>
      </c>
      <c r="M6781">
        <v>0.33333333333333331</v>
      </c>
      <c r="N6781">
        <v>9</v>
      </c>
      <c r="P6781">
        <v>1</v>
      </c>
      <c r="Q6781">
        <v>1</v>
      </c>
      <c r="R6781">
        <v>1</v>
      </c>
      <c r="S6781">
        <v>3</v>
      </c>
    </row>
    <row r="6782" spans="1:20" x14ac:dyDescent="0.2">
      <c r="A6782" t="s">
        <v>5098</v>
      </c>
      <c r="B6782" t="s">
        <v>5099</v>
      </c>
      <c r="C6782" t="s">
        <v>229</v>
      </c>
      <c r="D6782" t="s">
        <v>1000</v>
      </c>
      <c r="E6782" s="23">
        <v>42948</v>
      </c>
      <c r="F6782">
        <v>1</v>
      </c>
      <c r="G6782">
        <v>1</v>
      </c>
      <c r="H6782">
        <v>1</v>
      </c>
      <c r="I6782">
        <v>6</v>
      </c>
      <c r="J6782">
        <v>10</v>
      </c>
      <c r="K6782">
        <v>0.6</v>
      </c>
      <c r="L6782">
        <v>10</v>
      </c>
      <c r="M6782">
        <v>1</v>
      </c>
      <c r="N6782">
        <v>6</v>
      </c>
      <c r="P6782">
        <v>0</v>
      </c>
      <c r="Q6782">
        <v>2</v>
      </c>
      <c r="R6782">
        <v>0</v>
      </c>
      <c r="S6782">
        <v>0</v>
      </c>
    </row>
    <row r="6783" spans="1:20" x14ac:dyDescent="0.2">
      <c r="A6783" t="s">
        <v>13238</v>
      </c>
      <c r="B6783" t="s">
        <v>13150</v>
      </c>
      <c r="C6783" t="s">
        <v>1051</v>
      </c>
      <c r="D6783" t="s">
        <v>1002</v>
      </c>
      <c r="E6783" s="23">
        <v>42948</v>
      </c>
      <c r="F6783">
        <v>0</v>
      </c>
      <c r="G6783">
        <v>0</v>
      </c>
      <c r="H6783" t="e">
        <v>#DIV/0!</v>
      </c>
      <c r="I6783">
        <v>0</v>
      </c>
      <c r="J6783">
        <v>0</v>
      </c>
      <c r="K6783" t="e">
        <v>#DIV/0!</v>
      </c>
      <c r="L6783">
        <v>0</v>
      </c>
      <c r="M6783" t="e">
        <v>#DIV/0!</v>
      </c>
      <c r="N6783">
        <v>0</v>
      </c>
      <c r="P6783">
        <v>0</v>
      </c>
      <c r="Q6783">
        <v>0</v>
      </c>
      <c r="R6783" t="e">
        <v>#DIV/0!</v>
      </c>
      <c r="S6783">
        <v>0</v>
      </c>
    </row>
    <row r="6784" spans="1:20" x14ac:dyDescent="0.2">
      <c r="A6784" t="s">
        <v>5722</v>
      </c>
      <c r="B6784" t="s">
        <v>5723</v>
      </c>
      <c r="C6784" t="s">
        <v>1047</v>
      </c>
      <c r="D6784" t="s">
        <v>1000</v>
      </c>
      <c r="E6784" s="23">
        <v>42948</v>
      </c>
      <c r="F6784">
        <v>7</v>
      </c>
      <c r="G6784">
        <v>6</v>
      </c>
      <c r="H6784">
        <v>1.1666666666666667</v>
      </c>
      <c r="I6784">
        <v>30</v>
      </c>
      <c r="J6784">
        <v>37</v>
      </c>
      <c r="K6784">
        <v>0.81081081081081086</v>
      </c>
      <c r="L6784">
        <v>32</v>
      </c>
      <c r="M6784">
        <v>1.15625</v>
      </c>
      <c r="N6784">
        <v>30</v>
      </c>
      <c r="P6784">
        <v>0</v>
      </c>
      <c r="Q6784">
        <v>0</v>
      </c>
      <c r="R6784" t="e">
        <v>#DIV/0!</v>
      </c>
      <c r="S6784">
        <v>0</v>
      </c>
    </row>
    <row r="6785" spans="1:19" x14ac:dyDescent="0.2">
      <c r="A6785" t="s">
        <v>10599</v>
      </c>
      <c r="B6785" t="s">
        <v>10600</v>
      </c>
      <c r="C6785" t="s">
        <v>205</v>
      </c>
      <c r="D6785" t="s">
        <v>1000</v>
      </c>
      <c r="E6785" s="23">
        <v>42948</v>
      </c>
      <c r="F6785">
        <v>3</v>
      </c>
      <c r="G6785">
        <v>3</v>
      </c>
      <c r="H6785">
        <v>1</v>
      </c>
      <c r="I6785">
        <v>5</v>
      </c>
      <c r="J6785">
        <v>30</v>
      </c>
      <c r="K6785">
        <v>0.16666666666666666</v>
      </c>
      <c r="L6785">
        <v>20</v>
      </c>
      <c r="M6785">
        <v>1.5</v>
      </c>
      <c r="N6785">
        <v>3</v>
      </c>
      <c r="O6785">
        <v>0.9</v>
      </c>
      <c r="P6785">
        <v>3</v>
      </c>
      <c r="Q6785">
        <v>4</v>
      </c>
      <c r="R6785">
        <v>0.75</v>
      </c>
      <c r="S6785">
        <v>2</v>
      </c>
    </row>
    <row r="6786" spans="1:19" x14ac:dyDescent="0.2">
      <c r="A6786" t="s">
        <v>8946</v>
      </c>
      <c r="B6786" t="s">
        <v>8947</v>
      </c>
      <c r="C6786" t="s">
        <v>210</v>
      </c>
      <c r="D6786" t="s">
        <v>1000</v>
      </c>
      <c r="E6786" s="23">
        <v>42948</v>
      </c>
      <c r="F6786">
        <v>1</v>
      </c>
      <c r="G6786">
        <v>3</v>
      </c>
      <c r="H6786">
        <v>0.33333333333333331</v>
      </c>
      <c r="I6786">
        <v>4</v>
      </c>
      <c r="J6786">
        <v>10</v>
      </c>
      <c r="K6786">
        <v>0.4</v>
      </c>
      <c r="L6786">
        <v>30</v>
      </c>
      <c r="M6786">
        <v>0.33333333333333331</v>
      </c>
      <c r="N6786">
        <v>3</v>
      </c>
      <c r="O6786">
        <v>0.75</v>
      </c>
      <c r="P6786">
        <v>1</v>
      </c>
      <c r="Q6786">
        <v>1</v>
      </c>
      <c r="R6786">
        <v>1</v>
      </c>
      <c r="S6786">
        <v>1</v>
      </c>
    </row>
    <row r="6787" spans="1:19" x14ac:dyDescent="0.2">
      <c r="A6787" t="s">
        <v>6141</v>
      </c>
      <c r="B6787" t="s">
        <v>6142</v>
      </c>
      <c r="C6787" t="s">
        <v>215</v>
      </c>
      <c r="D6787" t="s">
        <v>1000</v>
      </c>
      <c r="E6787" s="23">
        <v>42948</v>
      </c>
      <c r="F6787">
        <v>6</v>
      </c>
      <c r="G6787">
        <v>7</v>
      </c>
      <c r="H6787">
        <v>0.8571428571428571</v>
      </c>
      <c r="I6787">
        <v>26</v>
      </c>
      <c r="J6787">
        <v>40</v>
      </c>
      <c r="K6787">
        <v>0.65</v>
      </c>
      <c r="L6787">
        <v>47</v>
      </c>
      <c r="M6787">
        <v>0.85106382978723405</v>
      </c>
      <c r="N6787">
        <v>18</v>
      </c>
      <c r="O6787">
        <v>1</v>
      </c>
      <c r="P6787">
        <v>13</v>
      </c>
      <c r="Q6787">
        <v>16</v>
      </c>
      <c r="R6787">
        <v>0.8125</v>
      </c>
      <c r="S6787">
        <v>8</v>
      </c>
    </row>
    <row r="6788" spans="1:19" x14ac:dyDescent="0.2">
      <c r="A6788" t="s">
        <v>3441</v>
      </c>
      <c r="B6788" t="s">
        <v>3442</v>
      </c>
      <c r="C6788" t="s">
        <v>221</v>
      </c>
      <c r="D6788" t="s">
        <v>1000</v>
      </c>
      <c r="E6788" s="23">
        <v>42948</v>
      </c>
      <c r="F6788">
        <v>0</v>
      </c>
      <c r="G6788">
        <v>0</v>
      </c>
      <c r="H6788" t="e">
        <v>#DIV/0!</v>
      </c>
      <c r="I6788">
        <v>0</v>
      </c>
      <c r="J6788">
        <v>0</v>
      </c>
      <c r="K6788" t="e">
        <v>#DIV/0!</v>
      </c>
      <c r="L6788">
        <v>0</v>
      </c>
      <c r="M6788" t="e">
        <v>#DIV/0!</v>
      </c>
      <c r="N6788">
        <v>0</v>
      </c>
      <c r="P6788">
        <v>0</v>
      </c>
      <c r="Q6788">
        <v>0</v>
      </c>
      <c r="R6788" t="e">
        <v>#DIV/0!</v>
      </c>
      <c r="S6788">
        <v>0</v>
      </c>
    </row>
    <row r="6789" spans="1:19" x14ac:dyDescent="0.2">
      <c r="A6789" t="s">
        <v>3266</v>
      </c>
      <c r="B6789" t="s">
        <v>3267</v>
      </c>
      <c r="C6789" t="s">
        <v>222</v>
      </c>
      <c r="D6789" t="s">
        <v>1000</v>
      </c>
      <c r="E6789" s="23">
        <v>42948</v>
      </c>
      <c r="F6789">
        <v>0</v>
      </c>
      <c r="G6789">
        <v>0</v>
      </c>
      <c r="H6789" t="e">
        <v>#DIV/0!</v>
      </c>
      <c r="I6789">
        <v>0</v>
      </c>
      <c r="J6789">
        <v>0</v>
      </c>
      <c r="K6789" t="e">
        <v>#DIV/0!</v>
      </c>
      <c r="L6789">
        <v>0</v>
      </c>
      <c r="M6789" t="e">
        <v>#DIV/0!</v>
      </c>
      <c r="N6789">
        <v>0</v>
      </c>
      <c r="P6789">
        <v>0</v>
      </c>
      <c r="Q6789">
        <v>0</v>
      </c>
      <c r="R6789" t="e">
        <v>#DIV/0!</v>
      </c>
      <c r="S6789">
        <v>0</v>
      </c>
    </row>
    <row r="6790" spans="1:19" x14ac:dyDescent="0.2">
      <c r="A6790" t="s">
        <v>7311</v>
      </c>
      <c r="B6790" t="s">
        <v>7312</v>
      </c>
      <c r="C6790" t="s">
        <v>1052</v>
      </c>
      <c r="D6790" t="s">
        <v>1000</v>
      </c>
      <c r="E6790" s="23">
        <v>42948</v>
      </c>
      <c r="F6790">
        <v>8</v>
      </c>
      <c r="G6790">
        <v>5</v>
      </c>
      <c r="H6790">
        <v>1.6</v>
      </c>
      <c r="I6790">
        <v>33</v>
      </c>
      <c r="J6790">
        <v>54</v>
      </c>
      <c r="K6790">
        <v>0.61111111111111116</v>
      </c>
      <c r="L6790">
        <v>34</v>
      </c>
      <c r="M6790">
        <v>1.588235294117647</v>
      </c>
      <c r="N6790">
        <v>30</v>
      </c>
      <c r="P6790">
        <v>7</v>
      </c>
      <c r="Q6790">
        <v>9</v>
      </c>
      <c r="R6790">
        <v>0.77777777777777779</v>
      </c>
      <c r="S6790">
        <v>3</v>
      </c>
    </row>
    <row r="6791" spans="1:19" x14ac:dyDescent="0.2">
      <c r="A6791" t="s">
        <v>5303</v>
      </c>
      <c r="B6791" t="s">
        <v>5304</v>
      </c>
      <c r="C6791" t="s">
        <v>1053</v>
      </c>
      <c r="D6791" t="s">
        <v>1000</v>
      </c>
      <c r="E6791" s="23">
        <v>42948</v>
      </c>
      <c r="F6791">
        <v>5</v>
      </c>
      <c r="G6791">
        <v>5</v>
      </c>
      <c r="H6791">
        <v>1</v>
      </c>
      <c r="I6791">
        <v>12</v>
      </c>
      <c r="J6791">
        <v>12</v>
      </c>
      <c r="K6791">
        <v>1</v>
      </c>
      <c r="L6791">
        <v>12</v>
      </c>
      <c r="M6791">
        <v>1</v>
      </c>
      <c r="N6791">
        <v>12</v>
      </c>
      <c r="P6791">
        <v>0</v>
      </c>
      <c r="Q6791">
        <v>0</v>
      </c>
      <c r="R6791" t="e">
        <v>#DIV/0!</v>
      </c>
      <c r="S6791">
        <v>0</v>
      </c>
    </row>
    <row r="6792" spans="1:19" x14ac:dyDescent="0.2">
      <c r="A6792" t="s">
        <v>12302</v>
      </c>
      <c r="B6792" t="s">
        <v>12303</v>
      </c>
      <c r="C6792" t="s">
        <v>200</v>
      </c>
      <c r="D6792" t="s">
        <v>1000</v>
      </c>
      <c r="E6792" s="23">
        <v>42948</v>
      </c>
      <c r="F6792">
        <v>8</v>
      </c>
      <c r="G6792">
        <v>5</v>
      </c>
      <c r="H6792">
        <v>1.6</v>
      </c>
      <c r="I6792">
        <v>8</v>
      </c>
      <c r="J6792">
        <v>19</v>
      </c>
      <c r="K6792">
        <v>0.42105263157894735</v>
      </c>
      <c r="L6792">
        <v>12</v>
      </c>
      <c r="M6792">
        <v>1.5833333333333333</v>
      </c>
      <c r="N6792">
        <v>6</v>
      </c>
      <c r="P6792">
        <v>1</v>
      </c>
      <c r="Q6792">
        <v>5</v>
      </c>
      <c r="R6792">
        <v>0.2</v>
      </c>
      <c r="S6792">
        <v>2</v>
      </c>
    </row>
    <row r="6793" spans="1:19" x14ac:dyDescent="0.2">
      <c r="A6793" t="s">
        <v>10423</v>
      </c>
      <c r="B6793" t="s">
        <v>10424</v>
      </c>
      <c r="C6793" t="s">
        <v>204</v>
      </c>
      <c r="D6793" t="s">
        <v>1000</v>
      </c>
      <c r="E6793" s="23">
        <v>42948</v>
      </c>
      <c r="F6793">
        <v>9</v>
      </c>
      <c r="G6793">
        <v>4</v>
      </c>
      <c r="H6793">
        <v>2.25</v>
      </c>
      <c r="I6793">
        <v>9</v>
      </c>
      <c r="J6793">
        <v>23</v>
      </c>
      <c r="K6793">
        <v>0.39130434782608697</v>
      </c>
      <c r="L6793">
        <v>10</v>
      </c>
      <c r="M6793">
        <v>2.2999999999999998</v>
      </c>
      <c r="N6793">
        <v>8</v>
      </c>
      <c r="P6793">
        <v>2</v>
      </c>
      <c r="Q6793">
        <v>3</v>
      </c>
      <c r="R6793">
        <v>0.66666666666666663</v>
      </c>
      <c r="S6793">
        <v>1</v>
      </c>
    </row>
    <row r="6794" spans="1:19" x14ac:dyDescent="0.2">
      <c r="A6794" t="s">
        <v>8771</v>
      </c>
      <c r="B6794" t="s">
        <v>8772</v>
      </c>
      <c r="C6794" t="s">
        <v>208</v>
      </c>
      <c r="D6794" t="s">
        <v>1000</v>
      </c>
      <c r="E6794" s="23">
        <v>42948</v>
      </c>
      <c r="F6794">
        <v>2</v>
      </c>
      <c r="G6794">
        <v>2</v>
      </c>
      <c r="H6794">
        <v>1</v>
      </c>
      <c r="I6794">
        <v>7</v>
      </c>
      <c r="J6794">
        <v>10</v>
      </c>
      <c r="K6794">
        <v>0.7</v>
      </c>
      <c r="L6794">
        <v>10</v>
      </c>
      <c r="M6794">
        <v>1</v>
      </c>
      <c r="N6794">
        <v>7</v>
      </c>
      <c r="P6794">
        <v>1</v>
      </c>
      <c r="Q6794">
        <v>1</v>
      </c>
      <c r="R6794">
        <v>1</v>
      </c>
      <c r="S6794">
        <v>0</v>
      </c>
    </row>
    <row r="6795" spans="1:19" x14ac:dyDescent="0.2">
      <c r="A6795" t="s">
        <v>6565</v>
      </c>
      <c r="B6795" t="s">
        <v>6566</v>
      </c>
      <c r="C6795" t="s">
        <v>316</v>
      </c>
      <c r="D6795" t="s">
        <v>1000</v>
      </c>
      <c r="E6795" s="23">
        <v>42948</v>
      </c>
      <c r="F6795">
        <v>12</v>
      </c>
      <c r="G6795">
        <v>6</v>
      </c>
      <c r="H6795">
        <v>2</v>
      </c>
      <c r="I6795">
        <v>27</v>
      </c>
      <c r="J6795">
        <v>32</v>
      </c>
      <c r="K6795">
        <v>0.84375</v>
      </c>
      <c r="L6795">
        <v>16</v>
      </c>
      <c r="M6795">
        <v>2</v>
      </c>
      <c r="N6795">
        <v>26</v>
      </c>
      <c r="P6795">
        <v>0</v>
      </c>
      <c r="Q6795">
        <v>0</v>
      </c>
      <c r="R6795" t="e">
        <v>#DIV/0!</v>
      </c>
      <c r="S6795">
        <v>1</v>
      </c>
    </row>
    <row r="6796" spans="1:19" x14ac:dyDescent="0.2">
      <c r="A6796" t="s">
        <v>4158</v>
      </c>
      <c r="B6796" t="s">
        <v>4159</v>
      </c>
      <c r="C6796" t="s">
        <v>218</v>
      </c>
      <c r="D6796" t="s">
        <v>1000</v>
      </c>
      <c r="E6796" s="23">
        <v>42948</v>
      </c>
      <c r="F6796">
        <v>0</v>
      </c>
      <c r="G6796">
        <v>0</v>
      </c>
      <c r="H6796" t="e">
        <v>#DIV/0!</v>
      </c>
      <c r="I6796">
        <v>0</v>
      </c>
      <c r="J6796">
        <v>0</v>
      </c>
      <c r="K6796" t="e">
        <v>#DIV/0!</v>
      </c>
      <c r="L6796">
        <v>0</v>
      </c>
      <c r="M6796" t="e">
        <v>#DIV/0!</v>
      </c>
      <c r="N6796">
        <v>0</v>
      </c>
      <c r="P6796">
        <v>0</v>
      </c>
      <c r="Q6796">
        <v>0</v>
      </c>
      <c r="R6796" t="e">
        <v>#DIV/0!</v>
      </c>
      <c r="S6796">
        <v>0</v>
      </c>
    </row>
    <row r="6797" spans="1:19" x14ac:dyDescent="0.2">
      <c r="A6797" t="s">
        <v>12587</v>
      </c>
      <c r="B6797" t="s">
        <v>12588</v>
      </c>
      <c r="C6797" t="s">
        <v>202</v>
      </c>
      <c r="D6797" t="s">
        <v>1000</v>
      </c>
      <c r="E6797" s="23">
        <v>42948</v>
      </c>
      <c r="F6797">
        <v>16</v>
      </c>
      <c r="G6797">
        <v>9</v>
      </c>
      <c r="H6797">
        <v>1.7777777777777777</v>
      </c>
      <c r="I6797">
        <v>133</v>
      </c>
      <c r="J6797">
        <v>200</v>
      </c>
      <c r="K6797">
        <v>0.66500000000000004</v>
      </c>
      <c r="L6797">
        <v>100</v>
      </c>
      <c r="M6797">
        <v>2</v>
      </c>
      <c r="N6797">
        <v>133</v>
      </c>
      <c r="P6797">
        <v>9</v>
      </c>
      <c r="Q6797">
        <v>9</v>
      </c>
      <c r="R6797">
        <v>1</v>
      </c>
      <c r="S6797">
        <v>0</v>
      </c>
    </row>
    <row r="6798" spans="1:19" x14ac:dyDescent="0.2">
      <c r="A6798" t="s">
        <v>12412</v>
      </c>
      <c r="B6798" t="s">
        <v>12413</v>
      </c>
      <c r="C6798" t="s">
        <v>347</v>
      </c>
      <c r="D6798" t="s">
        <v>1000</v>
      </c>
      <c r="E6798" s="23">
        <v>42948</v>
      </c>
      <c r="F6798">
        <v>3</v>
      </c>
      <c r="G6798">
        <v>5</v>
      </c>
      <c r="H6798">
        <v>0.6</v>
      </c>
      <c r="I6798">
        <v>6</v>
      </c>
      <c r="J6798">
        <v>19</v>
      </c>
      <c r="K6798">
        <v>0.31578947368421051</v>
      </c>
      <c r="L6798">
        <v>25</v>
      </c>
      <c r="M6798">
        <v>0.76</v>
      </c>
      <c r="N6798">
        <v>5</v>
      </c>
      <c r="P6798">
        <v>0</v>
      </c>
      <c r="Q6798">
        <v>0</v>
      </c>
      <c r="R6798" t="e">
        <v>#DIV/0!</v>
      </c>
      <c r="S6798">
        <v>1</v>
      </c>
    </row>
    <row r="6799" spans="1:19" x14ac:dyDescent="0.2">
      <c r="A6799" t="s">
        <v>9752</v>
      </c>
      <c r="B6799" t="s">
        <v>9753</v>
      </c>
      <c r="C6799" t="s">
        <v>224</v>
      </c>
      <c r="D6799" t="s">
        <v>1000</v>
      </c>
      <c r="E6799" s="23">
        <v>42948</v>
      </c>
      <c r="F6799">
        <v>6</v>
      </c>
      <c r="G6799">
        <v>6</v>
      </c>
      <c r="H6799">
        <v>1</v>
      </c>
      <c r="I6799">
        <v>78</v>
      </c>
      <c r="J6799">
        <v>90</v>
      </c>
      <c r="K6799">
        <v>0.8666666666666667</v>
      </c>
      <c r="L6799">
        <v>90</v>
      </c>
      <c r="M6799">
        <v>1</v>
      </c>
      <c r="N6799">
        <v>69</v>
      </c>
      <c r="P6799">
        <v>0</v>
      </c>
      <c r="Q6799">
        <v>0</v>
      </c>
      <c r="R6799" t="e">
        <v>#DIV/0!</v>
      </c>
      <c r="S6799">
        <v>10</v>
      </c>
    </row>
    <row r="6800" spans="1:19" x14ac:dyDescent="0.2">
      <c r="A6800" t="s">
        <v>9453</v>
      </c>
      <c r="B6800" t="s">
        <v>9454</v>
      </c>
      <c r="C6800" t="s">
        <v>345</v>
      </c>
      <c r="D6800" t="s">
        <v>1000</v>
      </c>
      <c r="E6800" s="23">
        <v>42948</v>
      </c>
      <c r="F6800">
        <v>0</v>
      </c>
      <c r="G6800">
        <v>0</v>
      </c>
      <c r="H6800" t="e">
        <v>#DIV/0!</v>
      </c>
      <c r="I6800">
        <v>0</v>
      </c>
      <c r="J6800">
        <v>0</v>
      </c>
      <c r="K6800" t="e">
        <v>#DIV/0!</v>
      </c>
      <c r="L6800">
        <v>0</v>
      </c>
      <c r="M6800" t="e">
        <v>#DIV/0!</v>
      </c>
      <c r="N6800">
        <v>0</v>
      </c>
      <c r="P6800">
        <v>0</v>
      </c>
      <c r="Q6800">
        <v>0</v>
      </c>
      <c r="R6800" t="e">
        <v>#DIV/0!</v>
      </c>
      <c r="S6800">
        <v>0</v>
      </c>
    </row>
    <row r="6801" spans="1:19" x14ac:dyDescent="0.2">
      <c r="A6801" t="s">
        <v>7845</v>
      </c>
      <c r="B6801" t="s">
        <v>7846</v>
      </c>
      <c r="C6801" t="s">
        <v>226</v>
      </c>
      <c r="D6801" t="s">
        <v>1000</v>
      </c>
      <c r="E6801" s="23">
        <v>42948</v>
      </c>
      <c r="F6801">
        <v>5</v>
      </c>
      <c r="G6801">
        <v>7</v>
      </c>
      <c r="H6801">
        <v>0.7142857142857143</v>
      </c>
      <c r="I6801">
        <v>29</v>
      </c>
      <c r="J6801">
        <v>75</v>
      </c>
      <c r="K6801">
        <v>0.38666666666666666</v>
      </c>
      <c r="L6801">
        <v>105</v>
      </c>
      <c r="M6801">
        <v>0.7142857142857143</v>
      </c>
      <c r="N6801">
        <v>29</v>
      </c>
      <c r="P6801">
        <v>0</v>
      </c>
      <c r="Q6801">
        <v>0</v>
      </c>
      <c r="R6801" t="e">
        <v>#DIV/0!</v>
      </c>
      <c r="S6801">
        <v>0</v>
      </c>
    </row>
    <row r="6802" spans="1:19" x14ac:dyDescent="0.2">
      <c r="A6802" t="s">
        <v>6915</v>
      </c>
      <c r="B6802" t="s">
        <v>6916</v>
      </c>
      <c r="C6802" t="s">
        <v>231</v>
      </c>
      <c r="D6802" t="s">
        <v>1000</v>
      </c>
      <c r="E6802" s="23">
        <v>42948</v>
      </c>
      <c r="F6802">
        <v>10</v>
      </c>
      <c r="G6802">
        <v>15</v>
      </c>
      <c r="H6802">
        <v>0.66666666666666663</v>
      </c>
      <c r="I6802">
        <v>155</v>
      </c>
      <c r="J6802">
        <v>138</v>
      </c>
      <c r="K6802">
        <v>1.1231884057971016</v>
      </c>
      <c r="L6802">
        <v>180</v>
      </c>
      <c r="M6802">
        <v>0.76666666666666672</v>
      </c>
      <c r="N6802">
        <v>157</v>
      </c>
      <c r="P6802">
        <v>0</v>
      </c>
      <c r="Q6802">
        <v>2</v>
      </c>
      <c r="R6802">
        <v>0</v>
      </c>
      <c r="S6802">
        <v>0</v>
      </c>
    </row>
    <row r="6803" spans="1:19" x14ac:dyDescent="0.2">
      <c r="A6803" t="s">
        <v>5966</v>
      </c>
      <c r="B6803" t="s">
        <v>5967</v>
      </c>
      <c r="C6803" t="s">
        <v>216</v>
      </c>
      <c r="D6803" t="s">
        <v>1000</v>
      </c>
      <c r="E6803" s="23">
        <v>42948</v>
      </c>
      <c r="F6803">
        <v>14</v>
      </c>
      <c r="G6803">
        <v>6</v>
      </c>
      <c r="H6803">
        <v>2.3333333333333335</v>
      </c>
      <c r="I6803">
        <v>60</v>
      </c>
      <c r="J6803">
        <v>105</v>
      </c>
      <c r="K6803">
        <v>0.5714285714285714</v>
      </c>
      <c r="L6803">
        <v>45</v>
      </c>
      <c r="M6803">
        <v>2.3333333333333335</v>
      </c>
      <c r="N6803">
        <v>46</v>
      </c>
      <c r="P6803">
        <v>13</v>
      </c>
      <c r="Q6803">
        <v>17</v>
      </c>
      <c r="R6803">
        <v>0.76470588235294112</v>
      </c>
      <c r="S6803">
        <v>14</v>
      </c>
    </row>
    <row r="6804" spans="1:19" x14ac:dyDescent="0.2">
      <c r="A6804" t="s">
        <v>4573</v>
      </c>
      <c r="B6804" t="s">
        <v>4574</v>
      </c>
      <c r="C6804" t="s">
        <v>233</v>
      </c>
      <c r="D6804" t="s">
        <v>1000</v>
      </c>
      <c r="E6804" s="23">
        <v>42948</v>
      </c>
      <c r="F6804">
        <v>3</v>
      </c>
      <c r="G6804">
        <v>6</v>
      </c>
      <c r="H6804">
        <v>0.5</v>
      </c>
      <c r="I6804">
        <v>79</v>
      </c>
      <c r="J6804">
        <v>25</v>
      </c>
      <c r="K6804">
        <v>3.16</v>
      </c>
      <c r="L6804">
        <v>50</v>
      </c>
      <c r="M6804">
        <v>0.5</v>
      </c>
      <c r="N6804">
        <v>76</v>
      </c>
      <c r="P6804">
        <v>0</v>
      </c>
      <c r="Q6804">
        <v>0</v>
      </c>
      <c r="R6804" t="e">
        <v>#DIV/0!</v>
      </c>
      <c r="S6804">
        <v>3</v>
      </c>
    </row>
    <row r="6805" spans="1:19" x14ac:dyDescent="0.2">
      <c r="A6805" t="s">
        <v>3983</v>
      </c>
      <c r="B6805" t="s">
        <v>3984</v>
      </c>
      <c r="C6805" t="s">
        <v>219</v>
      </c>
      <c r="D6805" t="s">
        <v>1000</v>
      </c>
      <c r="E6805" s="23">
        <v>42948</v>
      </c>
      <c r="F6805">
        <v>0</v>
      </c>
      <c r="G6805">
        <v>0</v>
      </c>
      <c r="H6805" t="e">
        <v>#DIV/0!</v>
      </c>
      <c r="I6805">
        <v>0</v>
      </c>
      <c r="J6805">
        <v>0</v>
      </c>
      <c r="K6805" t="e">
        <v>#DIV/0!</v>
      </c>
      <c r="L6805">
        <v>0</v>
      </c>
      <c r="M6805" t="e">
        <v>#DIV/0!</v>
      </c>
      <c r="N6805">
        <v>0</v>
      </c>
      <c r="P6805">
        <v>0</v>
      </c>
      <c r="Q6805">
        <v>0</v>
      </c>
      <c r="R6805" t="e">
        <v>#DIV/0!</v>
      </c>
      <c r="S6805">
        <v>0</v>
      </c>
    </row>
    <row r="6806" spans="1:19" x14ac:dyDescent="0.2">
      <c r="A6806" t="s">
        <v>3712</v>
      </c>
      <c r="B6806" t="s">
        <v>3713</v>
      </c>
      <c r="C6806" t="s">
        <v>340</v>
      </c>
      <c r="D6806" t="s">
        <v>1000</v>
      </c>
      <c r="E6806" s="23">
        <v>42948</v>
      </c>
      <c r="F6806">
        <v>4</v>
      </c>
      <c r="G6806">
        <v>4</v>
      </c>
      <c r="H6806">
        <v>1</v>
      </c>
      <c r="I6806">
        <v>22</v>
      </c>
      <c r="J6806">
        <v>40</v>
      </c>
      <c r="K6806">
        <v>0.55000000000000004</v>
      </c>
      <c r="L6806">
        <v>40</v>
      </c>
      <c r="M6806">
        <v>1</v>
      </c>
      <c r="N6806">
        <v>21</v>
      </c>
      <c r="P6806">
        <v>0</v>
      </c>
      <c r="Q6806">
        <v>0</v>
      </c>
      <c r="R6806" t="e">
        <v>#DIV/0!</v>
      </c>
      <c r="S6806">
        <v>1</v>
      </c>
    </row>
    <row r="6807" spans="1:19" x14ac:dyDescent="0.2">
      <c r="A6807" t="s">
        <v>11282</v>
      </c>
      <c r="B6807" t="s">
        <v>11283</v>
      </c>
      <c r="C6807" t="s">
        <v>350</v>
      </c>
      <c r="D6807" t="s">
        <v>1000</v>
      </c>
      <c r="E6807" s="23">
        <v>42948</v>
      </c>
      <c r="F6807">
        <v>2</v>
      </c>
      <c r="G6807">
        <v>1</v>
      </c>
      <c r="H6807">
        <v>2</v>
      </c>
      <c r="I6807">
        <v>6</v>
      </c>
      <c r="J6807">
        <v>10</v>
      </c>
      <c r="K6807">
        <v>0.6</v>
      </c>
      <c r="L6807">
        <v>5</v>
      </c>
      <c r="M6807">
        <v>2</v>
      </c>
      <c r="N6807">
        <v>6</v>
      </c>
      <c r="P6807">
        <v>0</v>
      </c>
      <c r="Q6807">
        <v>0</v>
      </c>
      <c r="R6807" t="e">
        <v>#DIV/0!</v>
      </c>
      <c r="S6807">
        <v>0</v>
      </c>
    </row>
    <row r="6808" spans="1:19" x14ac:dyDescent="0.2">
      <c r="A6808" t="s">
        <v>11284</v>
      </c>
      <c r="B6808" t="s">
        <v>11285</v>
      </c>
      <c r="C6808" t="s">
        <v>351</v>
      </c>
      <c r="D6808" t="s">
        <v>1000</v>
      </c>
      <c r="E6808" s="23">
        <v>42948</v>
      </c>
      <c r="F6808">
        <v>5</v>
      </c>
      <c r="G6808">
        <v>5</v>
      </c>
      <c r="H6808">
        <v>1</v>
      </c>
      <c r="I6808">
        <v>8</v>
      </c>
      <c r="J6808">
        <v>25</v>
      </c>
      <c r="K6808">
        <v>0.32</v>
      </c>
      <c r="L6808">
        <v>25</v>
      </c>
      <c r="M6808">
        <v>1</v>
      </c>
      <c r="N6808">
        <v>8</v>
      </c>
      <c r="P6808">
        <v>0</v>
      </c>
      <c r="Q6808">
        <v>3</v>
      </c>
      <c r="R6808">
        <v>0</v>
      </c>
      <c r="S6808">
        <v>0</v>
      </c>
    </row>
    <row r="6809" spans="1:19" x14ac:dyDescent="0.2">
      <c r="A6809" t="s">
        <v>11182</v>
      </c>
      <c r="B6809" t="s">
        <v>11183</v>
      </c>
      <c r="C6809" t="s">
        <v>352</v>
      </c>
      <c r="D6809" t="s">
        <v>1000</v>
      </c>
      <c r="E6809" s="23">
        <v>42948</v>
      </c>
      <c r="F6809">
        <v>0</v>
      </c>
      <c r="G6809">
        <v>0</v>
      </c>
      <c r="H6809" t="e">
        <v>#DIV/0!</v>
      </c>
      <c r="I6809">
        <v>0</v>
      </c>
      <c r="J6809">
        <v>0</v>
      </c>
      <c r="K6809" t="e">
        <v>#DIV/0!</v>
      </c>
      <c r="L6809">
        <v>0</v>
      </c>
      <c r="M6809" t="e">
        <v>#DIV/0!</v>
      </c>
      <c r="N6809">
        <v>0</v>
      </c>
      <c r="P6809">
        <v>2</v>
      </c>
      <c r="Q6809">
        <v>2</v>
      </c>
      <c r="R6809">
        <v>1</v>
      </c>
      <c r="S6809">
        <v>0</v>
      </c>
    </row>
    <row r="6810" spans="1:19" x14ac:dyDescent="0.2">
      <c r="A6810" t="s">
        <v>10183</v>
      </c>
      <c r="B6810" t="s">
        <v>10184</v>
      </c>
      <c r="C6810" t="s">
        <v>353</v>
      </c>
      <c r="D6810" t="s">
        <v>1000</v>
      </c>
      <c r="E6810" s="23">
        <v>42948</v>
      </c>
      <c r="F6810">
        <v>8</v>
      </c>
      <c r="G6810">
        <v>3</v>
      </c>
      <c r="H6810">
        <v>2.6666666666666665</v>
      </c>
      <c r="I6810">
        <v>10</v>
      </c>
      <c r="J6810">
        <v>40</v>
      </c>
      <c r="K6810">
        <v>0.25</v>
      </c>
      <c r="L6810">
        <v>15</v>
      </c>
      <c r="M6810">
        <v>2.6666666666666665</v>
      </c>
      <c r="N6810">
        <v>9</v>
      </c>
      <c r="P6810">
        <v>0</v>
      </c>
      <c r="Q6810">
        <v>3</v>
      </c>
      <c r="R6810">
        <v>0</v>
      </c>
      <c r="S6810">
        <v>1</v>
      </c>
    </row>
    <row r="6811" spans="1:19" x14ac:dyDescent="0.2">
      <c r="A6811" t="s">
        <v>8596</v>
      </c>
      <c r="B6811" t="s">
        <v>8597</v>
      </c>
      <c r="C6811" t="s">
        <v>354</v>
      </c>
      <c r="D6811" t="s">
        <v>1000</v>
      </c>
      <c r="E6811" s="23">
        <v>42948</v>
      </c>
      <c r="F6811">
        <v>2</v>
      </c>
      <c r="G6811">
        <v>2</v>
      </c>
      <c r="H6811">
        <v>1</v>
      </c>
      <c r="I6811">
        <v>11</v>
      </c>
      <c r="J6811">
        <v>10</v>
      </c>
      <c r="K6811">
        <v>1.1000000000000001</v>
      </c>
      <c r="L6811">
        <v>10</v>
      </c>
      <c r="M6811">
        <v>1</v>
      </c>
      <c r="N6811">
        <v>11</v>
      </c>
      <c r="P6811">
        <v>0</v>
      </c>
      <c r="Q6811">
        <v>0</v>
      </c>
      <c r="R6811" t="e">
        <v>#DIV/0!</v>
      </c>
      <c r="S6811">
        <v>0</v>
      </c>
    </row>
    <row r="6812" spans="1:19" x14ac:dyDescent="0.2">
      <c r="A6812" t="s">
        <v>6390</v>
      </c>
      <c r="B6812" t="s">
        <v>6391</v>
      </c>
      <c r="C6812" t="s">
        <v>355</v>
      </c>
      <c r="D6812" t="s">
        <v>1000</v>
      </c>
      <c r="E6812" s="23">
        <v>42948</v>
      </c>
      <c r="F6812">
        <v>5</v>
      </c>
      <c r="G6812">
        <v>6</v>
      </c>
      <c r="H6812">
        <v>0.83333333333333337</v>
      </c>
      <c r="I6812">
        <v>11</v>
      </c>
      <c r="J6812">
        <v>8</v>
      </c>
      <c r="K6812">
        <v>1.375</v>
      </c>
      <c r="L6812">
        <v>10</v>
      </c>
      <c r="M6812">
        <v>0.8</v>
      </c>
      <c r="N6812">
        <v>11</v>
      </c>
      <c r="P6812">
        <v>0</v>
      </c>
      <c r="Q6812">
        <v>0</v>
      </c>
      <c r="R6812" t="e">
        <v>#DIV/0!</v>
      </c>
      <c r="S6812">
        <v>0</v>
      </c>
    </row>
    <row r="6813" spans="1:19" x14ac:dyDescent="0.2">
      <c r="A6813" t="s">
        <v>11765</v>
      </c>
      <c r="B6813" t="s">
        <v>11766</v>
      </c>
      <c r="C6813" t="s">
        <v>198</v>
      </c>
      <c r="D6813" t="s">
        <v>1002</v>
      </c>
      <c r="E6813" s="23">
        <v>42948</v>
      </c>
      <c r="F6813">
        <v>2</v>
      </c>
      <c r="G6813">
        <v>1</v>
      </c>
      <c r="H6813">
        <v>2</v>
      </c>
      <c r="I6813">
        <v>6</v>
      </c>
      <c r="J6813">
        <v>10</v>
      </c>
      <c r="K6813">
        <v>0.6</v>
      </c>
      <c r="L6813">
        <v>5</v>
      </c>
      <c r="M6813">
        <v>2</v>
      </c>
      <c r="N6813">
        <v>6</v>
      </c>
      <c r="P6813">
        <v>0</v>
      </c>
      <c r="Q6813">
        <v>0</v>
      </c>
      <c r="R6813" t="e">
        <v>#DIV/0!</v>
      </c>
      <c r="S6813">
        <v>0</v>
      </c>
    </row>
    <row r="6814" spans="1:19" x14ac:dyDescent="0.2">
      <c r="A6814" t="s">
        <v>11767</v>
      </c>
      <c r="B6814" t="s">
        <v>11768</v>
      </c>
      <c r="C6814" t="s">
        <v>199</v>
      </c>
      <c r="D6814" t="s">
        <v>1002</v>
      </c>
      <c r="E6814" s="23">
        <v>42948</v>
      </c>
      <c r="F6814">
        <v>24</v>
      </c>
      <c r="G6814">
        <v>14</v>
      </c>
      <c r="H6814">
        <v>1.7142857142857142</v>
      </c>
      <c r="I6814">
        <v>141</v>
      </c>
      <c r="J6814">
        <v>219</v>
      </c>
      <c r="K6814">
        <v>0.64383561643835618</v>
      </c>
      <c r="L6814">
        <v>112</v>
      </c>
      <c r="M6814">
        <v>1.9553571428571428</v>
      </c>
      <c r="N6814">
        <v>139</v>
      </c>
      <c r="P6814">
        <v>10</v>
      </c>
      <c r="Q6814">
        <v>14</v>
      </c>
      <c r="R6814">
        <v>0.7142857142857143</v>
      </c>
      <c r="S6814">
        <v>2</v>
      </c>
    </row>
    <row r="6815" spans="1:19" x14ac:dyDescent="0.2">
      <c r="A6815" t="s">
        <v>11769</v>
      </c>
      <c r="B6815" t="s">
        <v>11770</v>
      </c>
      <c r="C6815" t="s">
        <v>348</v>
      </c>
      <c r="D6815" t="s">
        <v>1002</v>
      </c>
      <c r="E6815" s="23">
        <v>42948</v>
      </c>
      <c r="F6815">
        <v>8</v>
      </c>
      <c r="G6815">
        <v>10</v>
      </c>
      <c r="H6815">
        <v>0.8</v>
      </c>
      <c r="I6815">
        <v>14</v>
      </c>
      <c r="J6815">
        <v>44</v>
      </c>
      <c r="K6815">
        <v>0.31818181818181818</v>
      </c>
      <c r="L6815">
        <v>50</v>
      </c>
      <c r="M6815">
        <v>0.88</v>
      </c>
      <c r="N6815">
        <v>13</v>
      </c>
      <c r="P6815">
        <v>0</v>
      </c>
      <c r="Q6815">
        <v>3</v>
      </c>
      <c r="R6815">
        <v>0</v>
      </c>
      <c r="S6815">
        <v>1</v>
      </c>
    </row>
    <row r="6816" spans="1:19" x14ac:dyDescent="0.2">
      <c r="A6816" t="s">
        <v>11771</v>
      </c>
      <c r="B6816" t="s">
        <v>11772</v>
      </c>
      <c r="C6816" t="s">
        <v>357</v>
      </c>
      <c r="D6816" t="s">
        <v>1002</v>
      </c>
      <c r="E6816" s="23">
        <v>42948</v>
      </c>
      <c r="F6816">
        <v>0</v>
      </c>
      <c r="G6816">
        <v>0</v>
      </c>
      <c r="H6816" t="e">
        <v>#DIV/0!</v>
      </c>
      <c r="I6816">
        <v>0</v>
      </c>
      <c r="J6816">
        <v>0</v>
      </c>
      <c r="K6816" t="e">
        <v>#DIV/0!</v>
      </c>
      <c r="L6816">
        <v>0</v>
      </c>
      <c r="M6816" t="e">
        <v>#DIV/0!</v>
      </c>
      <c r="N6816">
        <v>0</v>
      </c>
      <c r="P6816">
        <v>2</v>
      </c>
      <c r="Q6816">
        <v>2</v>
      </c>
      <c r="R6816">
        <v>1</v>
      </c>
      <c r="S6816">
        <v>0</v>
      </c>
    </row>
    <row r="6817" spans="1:19" x14ac:dyDescent="0.2">
      <c r="A6817" t="s">
        <v>10949</v>
      </c>
      <c r="B6817" t="s">
        <v>10950</v>
      </c>
      <c r="C6817" t="s">
        <v>227</v>
      </c>
      <c r="D6817" t="s">
        <v>1002</v>
      </c>
      <c r="E6817" s="23">
        <v>42948</v>
      </c>
      <c r="F6817">
        <v>1</v>
      </c>
      <c r="G6817">
        <v>1</v>
      </c>
      <c r="H6817">
        <v>1</v>
      </c>
      <c r="I6817">
        <v>3</v>
      </c>
      <c r="J6817">
        <v>5</v>
      </c>
      <c r="K6817">
        <v>0.6</v>
      </c>
      <c r="L6817">
        <v>5</v>
      </c>
      <c r="M6817">
        <v>1</v>
      </c>
      <c r="N6817">
        <v>0</v>
      </c>
      <c r="P6817">
        <v>0</v>
      </c>
      <c r="Q6817">
        <v>0</v>
      </c>
      <c r="R6817" t="e">
        <v>#DIV/0!</v>
      </c>
      <c r="S6817">
        <v>3</v>
      </c>
    </row>
    <row r="6818" spans="1:19" x14ac:dyDescent="0.2">
      <c r="A6818" t="s">
        <v>10774</v>
      </c>
      <c r="B6818" t="s">
        <v>10775</v>
      </c>
      <c r="C6818" t="s">
        <v>203</v>
      </c>
      <c r="D6818" t="s">
        <v>1002</v>
      </c>
      <c r="E6818" s="23">
        <v>42948</v>
      </c>
      <c r="F6818">
        <v>20</v>
      </c>
      <c r="G6818">
        <v>10</v>
      </c>
      <c r="H6818">
        <v>2</v>
      </c>
      <c r="I6818">
        <v>24</v>
      </c>
      <c r="J6818">
        <v>93</v>
      </c>
      <c r="K6818">
        <v>0.25806451612903225</v>
      </c>
      <c r="L6818">
        <v>45</v>
      </c>
      <c r="M6818">
        <v>2.0666666666666669</v>
      </c>
      <c r="N6818">
        <v>20</v>
      </c>
      <c r="P6818">
        <v>5</v>
      </c>
      <c r="Q6818">
        <v>10</v>
      </c>
      <c r="R6818">
        <v>0.5</v>
      </c>
      <c r="S6818">
        <v>4</v>
      </c>
    </row>
    <row r="6819" spans="1:19" x14ac:dyDescent="0.2">
      <c r="A6819" t="s">
        <v>9927</v>
      </c>
      <c r="B6819" t="s">
        <v>9928</v>
      </c>
      <c r="C6819" t="s">
        <v>223</v>
      </c>
      <c r="D6819" t="s">
        <v>1002</v>
      </c>
      <c r="E6819" s="23">
        <v>42948</v>
      </c>
      <c r="F6819">
        <v>6</v>
      </c>
      <c r="G6819">
        <v>6</v>
      </c>
      <c r="H6819">
        <v>1</v>
      </c>
      <c r="I6819">
        <v>78</v>
      </c>
      <c r="J6819">
        <v>90</v>
      </c>
      <c r="K6819">
        <v>0.8666666666666667</v>
      </c>
      <c r="L6819">
        <v>90</v>
      </c>
      <c r="M6819">
        <v>1</v>
      </c>
      <c r="N6819">
        <v>69</v>
      </c>
      <c r="P6819">
        <v>0</v>
      </c>
      <c r="Q6819">
        <v>0</v>
      </c>
      <c r="R6819" t="e">
        <v>#DIV/0!</v>
      </c>
      <c r="S6819">
        <v>10</v>
      </c>
    </row>
    <row r="6820" spans="1:19" x14ac:dyDescent="0.2">
      <c r="A6820" t="s">
        <v>9545</v>
      </c>
      <c r="B6820" t="s">
        <v>9546</v>
      </c>
      <c r="C6820" t="s">
        <v>346</v>
      </c>
      <c r="D6820" t="s">
        <v>1002</v>
      </c>
      <c r="E6820" s="23">
        <v>42948</v>
      </c>
      <c r="F6820">
        <v>0</v>
      </c>
      <c r="G6820">
        <v>0</v>
      </c>
      <c r="H6820" t="e">
        <v>#DIV/0!</v>
      </c>
      <c r="I6820">
        <v>0</v>
      </c>
      <c r="J6820">
        <v>0</v>
      </c>
      <c r="K6820" t="e">
        <v>#DIV/0!</v>
      </c>
      <c r="L6820">
        <v>0</v>
      </c>
      <c r="M6820" t="e">
        <v>#DIV/0!</v>
      </c>
      <c r="N6820">
        <v>0</v>
      </c>
      <c r="P6820">
        <v>0</v>
      </c>
      <c r="Q6820">
        <v>0</v>
      </c>
      <c r="R6820" t="e">
        <v>#DIV/0!</v>
      </c>
      <c r="S6820">
        <v>0</v>
      </c>
    </row>
    <row r="6821" spans="1:19" x14ac:dyDescent="0.2">
      <c r="A6821" t="s">
        <v>9186</v>
      </c>
      <c r="B6821" t="s">
        <v>9187</v>
      </c>
      <c r="C6821" t="s">
        <v>207</v>
      </c>
      <c r="D6821" t="s">
        <v>1002</v>
      </c>
      <c r="E6821" s="23">
        <v>42948</v>
      </c>
      <c r="F6821">
        <v>7</v>
      </c>
      <c r="G6821">
        <v>9</v>
      </c>
      <c r="H6821">
        <v>0.77777777777777779</v>
      </c>
      <c r="I6821">
        <v>55</v>
      </c>
      <c r="J6821">
        <v>60</v>
      </c>
      <c r="K6821">
        <v>0.91666666666666663</v>
      </c>
      <c r="L6821">
        <v>80</v>
      </c>
      <c r="M6821">
        <v>0.75</v>
      </c>
      <c r="N6821">
        <v>45</v>
      </c>
      <c r="P6821">
        <v>2</v>
      </c>
      <c r="Q6821">
        <v>9</v>
      </c>
      <c r="R6821">
        <v>0.22222222222222221</v>
      </c>
      <c r="S6821">
        <v>10</v>
      </c>
    </row>
    <row r="6822" spans="1:19" x14ac:dyDescent="0.2">
      <c r="A6822" t="s">
        <v>8347</v>
      </c>
      <c r="B6822" t="s">
        <v>8348</v>
      </c>
      <c r="C6822" t="s">
        <v>212</v>
      </c>
      <c r="D6822" t="s">
        <v>1002</v>
      </c>
      <c r="E6822" s="23">
        <v>42948</v>
      </c>
      <c r="F6822">
        <v>1</v>
      </c>
      <c r="G6822">
        <v>3</v>
      </c>
      <c r="H6822">
        <v>0.33333333333333331</v>
      </c>
      <c r="I6822">
        <v>12</v>
      </c>
      <c r="J6822">
        <v>10</v>
      </c>
      <c r="K6822">
        <v>1.2</v>
      </c>
      <c r="L6822">
        <v>30</v>
      </c>
      <c r="M6822">
        <v>0.33333333333333331</v>
      </c>
      <c r="N6822">
        <v>9</v>
      </c>
      <c r="P6822">
        <v>1</v>
      </c>
      <c r="Q6822">
        <v>1</v>
      </c>
      <c r="R6822">
        <v>1</v>
      </c>
      <c r="S6822">
        <v>3</v>
      </c>
    </row>
    <row r="6823" spans="1:19" x14ac:dyDescent="0.2">
      <c r="A6823" t="s">
        <v>8046</v>
      </c>
      <c r="B6823" t="s">
        <v>8047</v>
      </c>
      <c r="C6823" t="s">
        <v>225</v>
      </c>
      <c r="D6823" t="s">
        <v>1002</v>
      </c>
      <c r="E6823" s="23">
        <v>42948</v>
      </c>
      <c r="F6823">
        <v>5</v>
      </c>
      <c r="G6823">
        <v>7</v>
      </c>
      <c r="H6823">
        <v>0.7142857142857143</v>
      </c>
      <c r="I6823">
        <v>29</v>
      </c>
      <c r="J6823">
        <v>75</v>
      </c>
      <c r="K6823">
        <v>0.38666666666666666</v>
      </c>
      <c r="L6823">
        <v>105</v>
      </c>
      <c r="M6823">
        <v>0.7142857142857143</v>
      </c>
      <c r="N6823">
        <v>29</v>
      </c>
      <c r="P6823">
        <v>0</v>
      </c>
      <c r="Q6823">
        <v>0</v>
      </c>
      <c r="R6823" t="e">
        <v>#DIV/0!</v>
      </c>
      <c r="S6823">
        <v>0</v>
      </c>
    </row>
    <row r="6824" spans="1:19" x14ac:dyDescent="0.2">
      <c r="A6824" t="s">
        <v>7658</v>
      </c>
      <c r="B6824" t="s">
        <v>7659</v>
      </c>
      <c r="C6824" t="s">
        <v>901</v>
      </c>
      <c r="D6824" t="s">
        <v>1000</v>
      </c>
      <c r="E6824" s="23">
        <v>42948</v>
      </c>
      <c r="F6824">
        <v>8</v>
      </c>
      <c r="G6824">
        <v>5</v>
      </c>
      <c r="H6824">
        <v>1.6</v>
      </c>
      <c r="I6824">
        <v>33</v>
      </c>
      <c r="J6824">
        <v>54</v>
      </c>
      <c r="K6824">
        <v>0.61111111111111116</v>
      </c>
      <c r="L6824">
        <v>34</v>
      </c>
      <c r="M6824">
        <v>1.588235294117647</v>
      </c>
      <c r="N6824">
        <v>30</v>
      </c>
      <c r="P6824">
        <v>7</v>
      </c>
      <c r="Q6824">
        <v>9</v>
      </c>
      <c r="R6824">
        <v>0.77777777777777779</v>
      </c>
      <c r="S6824">
        <v>3</v>
      </c>
    </row>
    <row r="6825" spans="1:19" x14ac:dyDescent="0.2">
      <c r="A6825" t="s">
        <v>7106</v>
      </c>
      <c r="B6825" t="s">
        <v>7107</v>
      </c>
      <c r="C6825" t="s">
        <v>232</v>
      </c>
      <c r="D6825" t="s">
        <v>1002</v>
      </c>
      <c r="E6825" s="23">
        <v>42948</v>
      </c>
      <c r="F6825">
        <v>10</v>
      </c>
      <c r="G6825">
        <v>15</v>
      </c>
      <c r="H6825">
        <v>0.66666666666666663</v>
      </c>
      <c r="I6825">
        <v>155</v>
      </c>
      <c r="J6825">
        <v>138</v>
      </c>
      <c r="K6825">
        <v>1.1231884057971016</v>
      </c>
      <c r="L6825">
        <v>180</v>
      </c>
      <c r="M6825">
        <v>0.76666666666666672</v>
      </c>
      <c r="N6825">
        <v>157</v>
      </c>
      <c r="P6825">
        <v>0</v>
      </c>
      <c r="Q6825">
        <v>2</v>
      </c>
      <c r="R6825">
        <v>0</v>
      </c>
      <c r="S6825">
        <v>0</v>
      </c>
    </row>
    <row r="6826" spans="1:19" x14ac:dyDescent="0.2">
      <c r="A6826" t="s">
        <v>6740</v>
      </c>
      <c r="B6826" t="s">
        <v>6741</v>
      </c>
      <c r="C6826" t="s">
        <v>317</v>
      </c>
      <c r="D6826" t="s">
        <v>1002</v>
      </c>
      <c r="E6826" s="23">
        <v>42948</v>
      </c>
      <c r="F6826">
        <v>17</v>
      </c>
      <c r="G6826">
        <v>12</v>
      </c>
      <c r="H6826">
        <v>1.4166666666666667</v>
      </c>
      <c r="I6826">
        <v>38</v>
      </c>
      <c r="J6826">
        <v>40</v>
      </c>
      <c r="K6826">
        <v>0.95</v>
      </c>
      <c r="L6826">
        <v>26</v>
      </c>
      <c r="M6826">
        <v>1.5384615384615385</v>
      </c>
      <c r="N6826">
        <v>37</v>
      </c>
      <c r="P6826">
        <v>0</v>
      </c>
      <c r="Q6826">
        <v>0</v>
      </c>
      <c r="R6826" t="e">
        <v>#DIV/0!</v>
      </c>
      <c r="S6826">
        <v>1</v>
      </c>
    </row>
    <row r="6827" spans="1:19" x14ac:dyDescent="0.2">
      <c r="A6827" t="s">
        <v>6316</v>
      </c>
      <c r="B6827" t="s">
        <v>6317</v>
      </c>
      <c r="C6827" t="s">
        <v>214</v>
      </c>
      <c r="D6827" t="s">
        <v>1002</v>
      </c>
      <c r="E6827" s="23">
        <v>42948</v>
      </c>
      <c r="F6827">
        <v>20</v>
      </c>
      <c r="G6827">
        <v>13</v>
      </c>
      <c r="H6827">
        <v>1.5384615384615385</v>
      </c>
      <c r="I6827">
        <v>86</v>
      </c>
      <c r="J6827">
        <v>145</v>
      </c>
      <c r="K6827">
        <v>0.59310344827586203</v>
      </c>
      <c r="L6827">
        <v>92</v>
      </c>
      <c r="M6827">
        <v>1.576086956521739</v>
      </c>
      <c r="N6827">
        <v>64</v>
      </c>
      <c r="P6827">
        <v>26</v>
      </c>
      <c r="Q6827">
        <v>33</v>
      </c>
      <c r="R6827">
        <v>0.78787878787878785</v>
      </c>
      <c r="S6827">
        <v>22</v>
      </c>
    </row>
    <row r="6828" spans="1:19" x14ac:dyDescent="0.2">
      <c r="A6828" t="s">
        <v>5538</v>
      </c>
      <c r="B6828" t="s">
        <v>5539</v>
      </c>
      <c r="C6828" t="s">
        <v>903</v>
      </c>
      <c r="D6828" t="s">
        <v>1000</v>
      </c>
      <c r="E6828" s="23">
        <v>42948</v>
      </c>
      <c r="F6828">
        <v>12</v>
      </c>
      <c r="G6828">
        <v>11</v>
      </c>
      <c r="H6828">
        <v>1.0909090909090908</v>
      </c>
      <c r="I6828">
        <v>42</v>
      </c>
      <c r="J6828">
        <v>49</v>
      </c>
      <c r="K6828">
        <v>0.8571428571428571</v>
      </c>
      <c r="L6828">
        <v>44</v>
      </c>
      <c r="M6828">
        <v>1.1136363636363635</v>
      </c>
      <c r="N6828">
        <v>42</v>
      </c>
      <c r="P6828">
        <v>0</v>
      </c>
      <c r="Q6828">
        <v>0</v>
      </c>
      <c r="R6828" t="e">
        <v>#DIV/0!</v>
      </c>
      <c r="S6828">
        <v>0</v>
      </c>
    </row>
    <row r="6829" spans="1:19" x14ac:dyDescent="0.2">
      <c r="A6829" t="s">
        <v>4923</v>
      </c>
      <c r="B6829" t="s">
        <v>4924</v>
      </c>
      <c r="C6829" t="s">
        <v>230</v>
      </c>
      <c r="D6829" t="s">
        <v>1002</v>
      </c>
      <c r="E6829" s="23">
        <v>42948</v>
      </c>
      <c r="F6829">
        <v>1</v>
      </c>
      <c r="G6829">
        <v>1</v>
      </c>
      <c r="H6829">
        <v>1</v>
      </c>
      <c r="I6829">
        <v>6</v>
      </c>
      <c r="J6829">
        <v>10</v>
      </c>
      <c r="K6829">
        <v>0.6</v>
      </c>
      <c r="L6829">
        <v>10</v>
      </c>
      <c r="M6829">
        <v>1</v>
      </c>
      <c r="N6829">
        <v>6</v>
      </c>
      <c r="P6829">
        <v>0</v>
      </c>
      <c r="Q6829">
        <v>2</v>
      </c>
      <c r="R6829">
        <v>0</v>
      </c>
      <c r="S6829">
        <v>0</v>
      </c>
    </row>
    <row r="6830" spans="1:19" x14ac:dyDescent="0.2">
      <c r="A6830" t="s">
        <v>4748</v>
      </c>
      <c r="B6830" t="s">
        <v>4749</v>
      </c>
      <c r="C6830" t="s">
        <v>234</v>
      </c>
      <c r="D6830" t="s">
        <v>1002</v>
      </c>
      <c r="E6830" s="23">
        <v>42948</v>
      </c>
      <c r="F6830">
        <v>3</v>
      </c>
      <c r="G6830">
        <v>6</v>
      </c>
      <c r="H6830">
        <v>0.5</v>
      </c>
      <c r="I6830">
        <v>79</v>
      </c>
      <c r="J6830">
        <v>25</v>
      </c>
      <c r="K6830">
        <v>3.16</v>
      </c>
      <c r="L6830">
        <v>50</v>
      </c>
      <c r="M6830">
        <v>0.5</v>
      </c>
      <c r="N6830">
        <v>76</v>
      </c>
      <c r="P6830">
        <v>0</v>
      </c>
      <c r="Q6830">
        <v>0</v>
      </c>
      <c r="R6830" t="e">
        <v>#DIV/0!</v>
      </c>
      <c r="S6830">
        <v>3</v>
      </c>
    </row>
    <row r="6831" spans="1:19" x14ac:dyDescent="0.2">
      <c r="A6831" t="s">
        <v>4398</v>
      </c>
      <c r="B6831" t="s">
        <v>4399</v>
      </c>
      <c r="C6831" t="s">
        <v>217</v>
      </c>
      <c r="D6831" t="s">
        <v>1002</v>
      </c>
      <c r="E6831" s="23">
        <v>42948</v>
      </c>
      <c r="F6831">
        <v>0</v>
      </c>
      <c r="G6831">
        <v>0</v>
      </c>
      <c r="H6831" t="e">
        <v>#DIV/0!</v>
      </c>
      <c r="I6831">
        <v>0</v>
      </c>
      <c r="J6831">
        <v>0</v>
      </c>
      <c r="K6831" t="e">
        <v>#DIV/0!</v>
      </c>
      <c r="L6831">
        <v>0</v>
      </c>
      <c r="M6831" t="e">
        <v>#DIV/0!</v>
      </c>
      <c r="N6831">
        <v>0</v>
      </c>
      <c r="P6831">
        <v>0</v>
      </c>
      <c r="Q6831">
        <v>0</v>
      </c>
      <c r="R6831" t="e">
        <v>#DIV/0!</v>
      </c>
      <c r="S6831">
        <v>0</v>
      </c>
    </row>
    <row r="6832" spans="1:19" x14ac:dyDescent="0.2">
      <c r="A6832" t="s">
        <v>3808</v>
      </c>
      <c r="B6832" t="s">
        <v>3809</v>
      </c>
      <c r="C6832" t="s">
        <v>342</v>
      </c>
      <c r="D6832" t="s">
        <v>1002</v>
      </c>
      <c r="E6832" s="23">
        <v>42948</v>
      </c>
      <c r="F6832">
        <v>4</v>
      </c>
      <c r="G6832">
        <v>4</v>
      </c>
      <c r="H6832">
        <v>1</v>
      </c>
      <c r="I6832">
        <v>22</v>
      </c>
      <c r="J6832">
        <v>40</v>
      </c>
      <c r="K6832">
        <v>0.55000000000000004</v>
      </c>
      <c r="L6832">
        <v>40</v>
      </c>
      <c r="M6832">
        <v>1</v>
      </c>
      <c r="N6832">
        <v>21</v>
      </c>
      <c r="P6832">
        <v>0</v>
      </c>
      <c r="Q6832">
        <v>0</v>
      </c>
      <c r="R6832" t="e">
        <v>#DIV/0!</v>
      </c>
      <c r="S6832">
        <v>1</v>
      </c>
    </row>
    <row r="6833" spans="1:19" x14ac:dyDescent="0.2">
      <c r="A6833" t="s">
        <v>3616</v>
      </c>
      <c r="B6833" t="s">
        <v>3617</v>
      </c>
      <c r="C6833" t="s">
        <v>220</v>
      </c>
      <c r="D6833" t="s">
        <v>1002</v>
      </c>
      <c r="E6833" s="23">
        <v>42948</v>
      </c>
      <c r="F6833">
        <v>0</v>
      </c>
      <c r="G6833">
        <v>0</v>
      </c>
      <c r="H6833" t="e">
        <v>#DIV/0!</v>
      </c>
      <c r="I6833">
        <v>0</v>
      </c>
      <c r="J6833">
        <v>0</v>
      </c>
      <c r="K6833" t="e">
        <v>#DIV/0!</v>
      </c>
      <c r="L6833">
        <v>0</v>
      </c>
      <c r="M6833" t="e">
        <v>#DIV/0!</v>
      </c>
      <c r="N6833">
        <v>0</v>
      </c>
      <c r="P6833">
        <v>0</v>
      </c>
      <c r="Q6833">
        <v>0</v>
      </c>
      <c r="R6833" t="e">
        <v>#DIV/0!</v>
      </c>
      <c r="S6833">
        <v>0</v>
      </c>
    </row>
    <row r="6834" spans="1:19" x14ac:dyDescent="0.2">
      <c r="A6834" t="s">
        <v>3091</v>
      </c>
      <c r="B6834" t="s">
        <v>3092</v>
      </c>
      <c r="C6834" t="s">
        <v>242</v>
      </c>
      <c r="D6834" t="s">
        <v>1000</v>
      </c>
      <c r="E6834" s="23">
        <v>42948</v>
      </c>
      <c r="F6834">
        <v>5</v>
      </c>
      <c r="G6834">
        <v>7</v>
      </c>
      <c r="H6834">
        <v>0.7142857142857143</v>
      </c>
      <c r="I6834">
        <v>54</v>
      </c>
      <c r="J6834">
        <v>55</v>
      </c>
      <c r="K6834">
        <v>0.98181818181818181</v>
      </c>
      <c r="L6834">
        <v>75</v>
      </c>
      <c r="M6834">
        <v>0.73333333333333328</v>
      </c>
      <c r="N6834">
        <v>39</v>
      </c>
      <c r="P6834">
        <v>1</v>
      </c>
      <c r="Q6834">
        <v>10</v>
      </c>
      <c r="R6834">
        <v>0.1</v>
      </c>
      <c r="S6834">
        <v>15</v>
      </c>
    </row>
    <row r="6835" spans="1:19" x14ac:dyDescent="0.2">
      <c r="A6835" t="s">
        <v>2916</v>
      </c>
      <c r="B6835" t="s">
        <v>2917</v>
      </c>
      <c r="C6835" t="s">
        <v>2724</v>
      </c>
      <c r="D6835" t="s">
        <v>1000</v>
      </c>
      <c r="E6835" s="23">
        <v>42948</v>
      </c>
      <c r="F6835">
        <v>7</v>
      </c>
      <c r="G6835">
        <v>6</v>
      </c>
      <c r="H6835">
        <v>1.1666666666666667</v>
      </c>
      <c r="I6835">
        <v>30</v>
      </c>
      <c r="J6835">
        <v>37</v>
      </c>
      <c r="K6835">
        <v>0.81081081081081086</v>
      </c>
      <c r="L6835">
        <v>32</v>
      </c>
      <c r="M6835">
        <v>1.15625</v>
      </c>
      <c r="N6835">
        <v>30</v>
      </c>
      <c r="P6835">
        <v>0</v>
      </c>
      <c r="Q6835">
        <v>0</v>
      </c>
      <c r="R6835" t="e">
        <v>#DIV/0!</v>
      </c>
      <c r="S6835">
        <v>0</v>
      </c>
    </row>
    <row r="6836" spans="1:19" x14ac:dyDescent="0.2">
      <c r="A6836" t="s">
        <v>2671</v>
      </c>
      <c r="B6836" t="s">
        <v>2672</v>
      </c>
      <c r="C6836" t="s">
        <v>237</v>
      </c>
      <c r="D6836" t="s">
        <v>1000</v>
      </c>
      <c r="E6836" s="23">
        <v>42948</v>
      </c>
      <c r="F6836">
        <v>10</v>
      </c>
      <c r="G6836">
        <v>13</v>
      </c>
      <c r="H6836">
        <v>0.76923076923076927</v>
      </c>
      <c r="I6836">
        <v>35</v>
      </c>
      <c r="J6836">
        <v>80</v>
      </c>
      <c r="K6836">
        <v>0.4375</v>
      </c>
      <c r="L6836">
        <v>97</v>
      </c>
      <c r="M6836">
        <v>0.82474226804123707</v>
      </c>
      <c r="N6836">
        <v>24</v>
      </c>
      <c r="O6836">
        <v>0.8833333333333333</v>
      </c>
      <c r="P6836">
        <v>17</v>
      </c>
      <c r="Q6836">
        <v>21</v>
      </c>
      <c r="R6836">
        <v>0.80952380952380953</v>
      </c>
      <c r="S6836">
        <v>11</v>
      </c>
    </row>
    <row r="6837" spans="1:19" x14ac:dyDescent="0.2">
      <c r="A6837" t="s">
        <v>2496</v>
      </c>
      <c r="B6837" t="s">
        <v>2497</v>
      </c>
      <c r="C6837" t="s">
        <v>238</v>
      </c>
      <c r="D6837" t="s">
        <v>1000</v>
      </c>
      <c r="E6837" s="23">
        <v>42948</v>
      </c>
      <c r="F6837">
        <v>0</v>
      </c>
      <c r="G6837">
        <v>0</v>
      </c>
      <c r="H6837" t="e">
        <v>#DIV/0!</v>
      </c>
      <c r="I6837">
        <v>0</v>
      </c>
      <c r="J6837">
        <v>0</v>
      </c>
      <c r="K6837" t="e">
        <v>#DIV/0!</v>
      </c>
      <c r="L6837">
        <v>0</v>
      </c>
      <c r="M6837" t="e">
        <v>#DIV/0!</v>
      </c>
      <c r="N6837">
        <v>0</v>
      </c>
      <c r="P6837">
        <v>0</v>
      </c>
      <c r="Q6837">
        <v>0</v>
      </c>
      <c r="R6837" t="e">
        <v>#DIV/0!</v>
      </c>
      <c r="S6837">
        <v>0</v>
      </c>
    </row>
    <row r="6838" spans="1:19" x14ac:dyDescent="0.2">
      <c r="A6838" t="s">
        <v>2323</v>
      </c>
      <c r="B6838" t="s">
        <v>2324</v>
      </c>
      <c r="C6838" t="s">
        <v>239</v>
      </c>
      <c r="D6838" t="s">
        <v>1000</v>
      </c>
      <c r="E6838" s="23">
        <v>42948</v>
      </c>
      <c r="F6838">
        <v>0</v>
      </c>
      <c r="G6838">
        <v>0</v>
      </c>
      <c r="H6838" t="e">
        <v>#DIV/0!</v>
      </c>
      <c r="I6838">
        <v>0</v>
      </c>
      <c r="J6838">
        <v>0</v>
      </c>
      <c r="K6838" t="e">
        <v>#DIV/0!</v>
      </c>
      <c r="L6838">
        <v>0</v>
      </c>
      <c r="M6838" t="e">
        <v>#DIV/0!</v>
      </c>
      <c r="N6838">
        <v>0</v>
      </c>
      <c r="P6838">
        <v>0</v>
      </c>
      <c r="Q6838">
        <v>0</v>
      </c>
      <c r="R6838" t="e">
        <v>#DIV/0!</v>
      </c>
      <c r="S6838">
        <v>0</v>
      </c>
    </row>
    <row r="6839" spans="1:19" x14ac:dyDescent="0.2">
      <c r="A6839" t="s">
        <v>2148</v>
      </c>
      <c r="B6839" t="s">
        <v>2149</v>
      </c>
      <c r="C6839" t="s">
        <v>1988</v>
      </c>
      <c r="D6839" t="s">
        <v>1000</v>
      </c>
      <c r="E6839" s="23">
        <v>42948</v>
      </c>
      <c r="F6839">
        <v>13</v>
      </c>
      <c r="G6839">
        <v>10</v>
      </c>
      <c r="H6839">
        <v>1.3</v>
      </c>
      <c r="I6839">
        <v>45</v>
      </c>
      <c r="J6839">
        <v>66</v>
      </c>
      <c r="K6839">
        <v>0.68181818181818177</v>
      </c>
      <c r="L6839">
        <v>46</v>
      </c>
      <c r="M6839">
        <v>1.4347826086956521</v>
      </c>
      <c r="N6839">
        <v>42</v>
      </c>
      <c r="P6839">
        <v>7</v>
      </c>
      <c r="Q6839">
        <v>9</v>
      </c>
      <c r="R6839">
        <v>0.77777777777777779</v>
      </c>
      <c r="S6839">
        <v>3</v>
      </c>
    </row>
    <row r="6840" spans="1:19" x14ac:dyDescent="0.2">
      <c r="A6840" t="s">
        <v>1900</v>
      </c>
      <c r="B6840" t="s">
        <v>1901</v>
      </c>
      <c r="C6840" t="s">
        <v>240</v>
      </c>
      <c r="D6840" t="s">
        <v>1000</v>
      </c>
      <c r="E6840" s="23">
        <v>42948</v>
      </c>
      <c r="F6840">
        <v>31</v>
      </c>
      <c r="G6840">
        <v>17</v>
      </c>
      <c r="H6840">
        <v>1.8235294117647058</v>
      </c>
      <c r="I6840">
        <v>51</v>
      </c>
      <c r="J6840">
        <v>84</v>
      </c>
      <c r="K6840">
        <v>0.6071428571428571</v>
      </c>
      <c r="L6840">
        <v>48</v>
      </c>
      <c r="M6840">
        <v>1.75</v>
      </c>
      <c r="N6840">
        <v>47</v>
      </c>
      <c r="P6840">
        <v>4</v>
      </c>
      <c r="Q6840">
        <v>9</v>
      </c>
      <c r="R6840">
        <v>0.44444444444444442</v>
      </c>
      <c r="S6840">
        <v>4</v>
      </c>
    </row>
    <row r="6841" spans="1:19" x14ac:dyDescent="0.2">
      <c r="A6841" t="s">
        <v>1725</v>
      </c>
      <c r="B6841" t="s">
        <v>1726</v>
      </c>
      <c r="C6841" t="s">
        <v>241</v>
      </c>
      <c r="D6841" t="s">
        <v>1000</v>
      </c>
      <c r="E6841" s="23">
        <v>42948</v>
      </c>
      <c r="F6841">
        <v>61</v>
      </c>
      <c r="G6841">
        <v>58</v>
      </c>
      <c r="H6841">
        <v>1.0517241379310345</v>
      </c>
      <c r="I6841">
        <v>562</v>
      </c>
      <c r="J6841">
        <v>692</v>
      </c>
      <c r="K6841">
        <v>0.81213872832369938</v>
      </c>
      <c r="L6841">
        <v>635</v>
      </c>
      <c r="M6841">
        <v>1.089763779527559</v>
      </c>
      <c r="N6841">
        <v>536</v>
      </c>
      <c r="P6841">
        <v>22</v>
      </c>
      <c r="Q6841">
        <v>28</v>
      </c>
      <c r="R6841">
        <v>0.7857142857142857</v>
      </c>
      <c r="S6841">
        <v>29</v>
      </c>
    </row>
    <row r="6842" spans="1:19" x14ac:dyDescent="0.2">
      <c r="A6842" t="s">
        <v>1550</v>
      </c>
      <c r="B6842" t="s">
        <v>1551</v>
      </c>
      <c r="C6842" t="s">
        <v>318</v>
      </c>
      <c r="D6842" t="s">
        <v>1000</v>
      </c>
      <c r="E6842" s="23">
        <v>42948</v>
      </c>
      <c r="F6842">
        <v>22</v>
      </c>
      <c r="G6842">
        <v>17</v>
      </c>
      <c r="H6842">
        <v>1.2941176470588236</v>
      </c>
      <c r="I6842">
        <v>46</v>
      </c>
      <c r="J6842">
        <v>93</v>
      </c>
      <c r="K6842">
        <v>0.4946236559139785</v>
      </c>
      <c r="L6842">
        <v>65</v>
      </c>
      <c r="M6842">
        <v>1.4307692307692308</v>
      </c>
      <c r="N6842">
        <v>45</v>
      </c>
      <c r="P6842">
        <v>2</v>
      </c>
      <c r="Q6842">
        <v>8</v>
      </c>
      <c r="R6842">
        <v>0.25</v>
      </c>
      <c r="S6842">
        <v>1</v>
      </c>
    </row>
    <row r="6843" spans="1:19" x14ac:dyDescent="0.2">
      <c r="A6843" t="s">
        <v>12638</v>
      </c>
      <c r="B6843" t="s">
        <v>1450</v>
      </c>
      <c r="C6843" t="s">
        <v>896</v>
      </c>
      <c r="D6843" t="s">
        <v>1000</v>
      </c>
      <c r="E6843" s="23">
        <v>42948</v>
      </c>
      <c r="F6843">
        <v>149</v>
      </c>
      <c r="G6843">
        <v>128</v>
      </c>
      <c r="H6843">
        <v>1.1640625</v>
      </c>
      <c r="I6843">
        <v>823</v>
      </c>
      <c r="J6843">
        <v>1107</v>
      </c>
      <c r="K6843">
        <v>0.74345076784101172</v>
      </c>
      <c r="L6843">
        <v>998</v>
      </c>
      <c r="M6843">
        <v>1.1092184368737474</v>
      </c>
      <c r="N6843">
        <v>763</v>
      </c>
      <c r="P6843">
        <v>53</v>
      </c>
      <c r="Q6843">
        <v>85</v>
      </c>
      <c r="R6843">
        <v>0.62352941176470589</v>
      </c>
      <c r="S6843">
        <v>63</v>
      </c>
    </row>
    <row r="6844" spans="1:19" x14ac:dyDescent="0.2">
      <c r="A6844" t="s">
        <v>1125</v>
      </c>
      <c r="B6844" t="s">
        <v>1212</v>
      </c>
      <c r="C6844" t="s">
        <v>235</v>
      </c>
      <c r="D6844" t="s">
        <v>1002</v>
      </c>
      <c r="E6844" s="23">
        <v>42948</v>
      </c>
      <c r="F6844">
        <v>149</v>
      </c>
      <c r="G6844">
        <v>128</v>
      </c>
      <c r="H6844">
        <v>1.1640625</v>
      </c>
      <c r="I6844">
        <v>823</v>
      </c>
      <c r="J6844">
        <v>1107</v>
      </c>
      <c r="K6844">
        <v>0.74345076784101172</v>
      </c>
      <c r="L6844">
        <v>998</v>
      </c>
      <c r="M6844">
        <v>1.1092184368737474</v>
      </c>
      <c r="N6844">
        <v>763</v>
      </c>
      <c r="P6844">
        <v>53</v>
      </c>
      <c r="Q6844">
        <v>85</v>
      </c>
      <c r="R6844">
        <v>0.62352941176470589</v>
      </c>
      <c r="S6844">
        <v>63</v>
      </c>
    </row>
    <row r="6845" spans="1:19" x14ac:dyDescent="0.2">
      <c r="A6845" t="s">
        <v>12100</v>
      </c>
      <c r="B6845" t="s">
        <v>12101</v>
      </c>
      <c r="C6845" t="s">
        <v>1051</v>
      </c>
      <c r="D6845" t="s">
        <v>1000</v>
      </c>
      <c r="E6845" s="23">
        <v>42948</v>
      </c>
      <c r="F6845">
        <v>0</v>
      </c>
      <c r="G6845">
        <v>0</v>
      </c>
      <c r="H6845" t="e">
        <v>#DIV/0!</v>
      </c>
      <c r="I6845">
        <v>0</v>
      </c>
      <c r="J6845">
        <v>0</v>
      </c>
      <c r="K6845" t="e">
        <v>#DIV/0!</v>
      </c>
      <c r="L6845">
        <v>0</v>
      </c>
      <c r="M6845" t="e">
        <v>#DIV/0!</v>
      </c>
      <c r="N6845">
        <v>0</v>
      </c>
      <c r="P6845">
        <v>0</v>
      </c>
      <c r="Q6845">
        <v>0</v>
      </c>
      <c r="R6845" t="e">
        <v>#DIV/0!</v>
      </c>
      <c r="S6845">
        <v>0</v>
      </c>
    </row>
    <row r="6846" spans="1:19" x14ac:dyDescent="0.2">
      <c r="A6846" t="s">
        <v>13289</v>
      </c>
      <c r="B6846" t="s">
        <v>13290</v>
      </c>
      <c r="C6846" t="s">
        <v>350</v>
      </c>
      <c r="D6846" t="s">
        <v>1002</v>
      </c>
      <c r="E6846" s="23">
        <v>42948</v>
      </c>
      <c r="F6846">
        <v>2</v>
      </c>
      <c r="G6846">
        <v>1</v>
      </c>
      <c r="H6846">
        <v>2</v>
      </c>
      <c r="I6846">
        <v>6</v>
      </c>
      <c r="J6846">
        <v>10</v>
      </c>
      <c r="K6846">
        <v>0.6</v>
      </c>
      <c r="L6846">
        <v>5</v>
      </c>
      <c r="M6846">
        <v>2</v>
      </c>
      <c r="N6846">
        <v>6</v>
      </c>
      <c r="P6846">
        <v>0</v>
      </c>
      <c r="Q6846">
        <v>0</v>
      </c>
      <c r="R6846" t="e">
        <v>#DIV/0!</v>
      </c>
      <c r="S6846">
        <v>0</v>
      </c>
    </row>
    <row r="6847" spans="1:19" x14ac:dyDescent="0.2">
      <c r="A6847" t="s">
        <v>13466</v>
      </c>
      <c r="B6847" t="s">
        <v>13467</v>
      </c>
      <c r="C6847" t="s">
        <v>242</v>
      </c>
      <c r="D6847" t="s">
        <v>1002</v>
      </c>
      <c r="E6847" s="23">
        <v>42948</v>
      </c>
      <c r="F6847">
        <v>5</v>
      </c>
      <c r="G6847">
        <v>7</v>
      </c>
      <c r="H6847">
        <v>0.7142857142857143</v>
      </c>
      <c r="I6847">
        <v>54</v>
      </c>
      <c r="J6847">
        <v>55</v>
      </c>
      <c r="K6847">
        <v>0.98181818181818181</v>
      </c>
      <c r="L6847">
        <v>75</v>
      </c>
      <c r="M6847">
        <v>0.73333333333333328</v>
      </c>
      <c r="N6847">
        <v>39</v>
      </c>
      <c r="P6847">
        <v>1</v>
      </c>
      <c r="Q6847">
        <v>10</v>
      </c>
      <c r="R6847">
        <v>0.1</v>
      </c>
      <c r="S6847">
        <v>15</v>
      </c>
    </row>
    <row r="6848" spans="1:19" x14ac:dyDescent="0.2">
      <c r="A6848" t="s">
        <v>13643</v>
      </c>
      <c r="B6848" t="s">
        <v>13644</v>
      </c>
      <c r="C6848" t="s">
        <v>237</v>
      </c>
      <c r="D6848" t="s">
        <v>1002</v>
      </c>
      <c r="E6848" s="23">
        <v>42948</v>
      </c>
      <c r="F6848">
        <v>10</v>
      </c>
      <c r="G6848">
        <v>13</v>
      </c>
      <c r="H6848">
        <v>0.76923076923076927</v>
      </c>
      <c r="I6848">
        <v>35</v>
      </c>
      <c r="J6848">
        <v>80</v>
      </c>
      <c r="K6848">
        <v>0.4375</v>
      </c>
      <c r="L6848">
        <v>97</v>
      </c>
      <c r="M6848">
        <v>0.82474226804123707</v>
      </c>
      <c r="N6848">
        <v>24</v>
      </c>
      <c r="O6848">
        <v>0.8833333333333333</v>
      </c>
      <c r="P6848">
        <v>17</v>
      </c>
      <c r="Q6848">
        <v>21</v>
      </c>
      <c r="R6848">
        <v>0.80952380952380953</v>
      </c>
      <c r="S6848">
        <v>11</v>
      </c>
    </row>
    <row r="6849" spans="1:20" x14ac:dyDescent="0.2">
      <c r="A6849" t="s">
        <v>13818</v>
      </c>
      <c r="B6849" t="s">
        <v>13819</v>
      </c>
      <c r="C6849" t="s">
        <v>238</v>
      </c>
      <c r="D6849" t="s">
        <v>1002</v>
      </c>
      <c r="E6849" s="23">
        <v>42948</v>
      </c>
      <c r="F6849">
        <v>0</v>
      </c>
      <c r="G6849">
        <v>0</v>
      </c>
      <c r="H6849" t="e">
        <v>#DIV/0!</v>
      </c>
      <c r="I6849">
        <v>0</v>
      </c>
      <c r="J6849">
        <v>0</v>
      </c>
      <c r="K6849" t="e">
        <v>#DIV/0!</v>
      </c>
      <c r="L6849">
        <v>0</v>
      </c>
      <c r="M6849" t="e">
        <v>#DIV/0!</v>
      </c>
      <c r="N6849">
        <v>0</v>
      </c>
      <c r="P6849">
        <v>0</v>
      </c>
      <c r="Q6849">
        <v>0</v>
      </c>
      <c r="R6849" t="e">
        <v>#DIV/0!</v>
      </c>
      <c r="S6849">
        <v>0</v>
      </c>
      <c r="T6849">
        <v>1.1499999999999999</v>
      </c>
    </row>
    <row r="6850" spans="1:20" x14ac:dyDescent="0.2">
      <c r="A6850" t="s">
        <v>13995</v>
      </c>
      <c r="B6850" t="s">
        <v>13996</v>
      </c>
      <c r="C6850" t="s">
        <v>239</v>
      </c>
      <c r="D6850" t="s">
        <v>1002</v>
      </c>
      <c r="E6850" s="23">
        <v>42948</v>
      </c>
      <c r="F6850">
        <v>0</v>
      </c>
      <c r="G6850">
        <v>0</v>
      </c>
      <c r="H6850" t="e">
        <v>#DIV/0!</v>
      </c>
      <c r="I6850">
        <v>0</v>
      </c>
      <c r="J6850">
        <v>0</v>
      </c>
      <c r="K6850" t="e">
        <v>#DIV/0!</v>
      </c>
      <c r="L6850">
        <v>0</v>
      </c>
      <c r="M6850" t="e">
        <v>#DIV/0!</v>
      </c>
      <c r="N6850">
        <v>0</v>
      </c>
      <c r="P6850">
        <v>0</v>
      </c>
      <c r="Q6850">
        <v>0</v>
      </c>
      <c r="R6850" t="e">
        <v>#DIV/0!</v>
      </c>
      <c r="S6850">
        <v>0</v>
      </c>
    </row>
    <row r="6851" spans="1:20" x14ac:dyDescent="0.2">
      <c r="A6851" t="s">
        <v>14182</v>
      </c>
      <c r="B6851" t="s">
        <v>14183</v>
      </c>
      <c r="C6851" t="s">
        <v>240</v>
      </c>
      <c r="D6851" t="s">
        <v>1002</v>
      </c>
      <c r="E6851" s="23">
        <v>42948</v>
      </c>
      <c r="F6851">
        <v>31</v>
      </c>
      <c r="G6851">
        <v>17</v>
      </c>
      <c r="H6851">
        <v>1.8235294117647058</v>
      </c>
      <c r="I6851">
        <v>51</v>
      </c>
      <c r="J6851">
        <v>84</v>
      </c>
      <c r="K6851">
        <v>0.6071428571428571</v>
      </c>
      <c r="L6851">
        <v>48</v>
      </c>
      <c r="M6851">
        <v>1.75</v>
      </c>
      <c r="N6851">
        <v>47</v>
      </c>
      <c r="P6851">
        <v>4</v>
      </c>
      <c r="Q6851">
        <v>9</v>
      </c>
      <c r="R6851">
        <v>0.44444444444444442</v>
      </c>
      <c r="S6851">
        <v>4</v>
      </c>
      <c r="T6851" t="e">
        <v>#DIV/0!</v>
      </c>
    </row>
    <row r="6852" spans="1:20" x14ac:dyDescent="0.2">
      <c r="A6852" t="s">
        <v>14359</v>
      </c>
      <c r="B6852" t="s">
        <v>14360</v>
      </c>
      <c r="C6852" t="s">
        <v>241</v>
      </c>
      <c r="D6852" t="s">
        <v>1002</v>
      </c>
      <c r="E6852" s="23">
        <v>42948</v>
      </c>
      <c r="F6852">
        <v>61</v>
      </c>
      <c r="G6852">
        <v>58</v>
      </c>
      <c r="H6852">
        <v>1.0517241379310345</v>
      </c>
      <c r="I6852">
        <v>562</v>
      </c>
      <c r="J6852">
        <v>692</v>
      </c>
      <c r="K6852">
        <v>0.81213872832369938</v>
      </c>
      <c r="L6852">
        <v>635</v>
      </c>
      <c r="M6852">
        <v>1.089763779527559</v>
      </c>
      <c r="N6852">
        <v>536</v>
      </c>
      <c r="P6852">
        <v>22</v>
      </c>
      <c r="Q6852">
        <v>28</v>
      </c>
      <c r="R6852">
        <v>0.7857142857142857</v>
      </c>
      <c r="S6852">
        <v>29</v>
      </c>
    </row>
    <row r="6853" spans="1:20" x14ac:dyDescent="0.2">
      <c r="A6853" t="s">
        <v>14471</v>
      </c>
      <c r="B6853" t="s">
        <v>14472</v>
      </c>
      <c r="C6853" t="s">
        <v>318</v>
      </c>
      <c r="D6853" t="s">
        <v>1002</v>
      </c>
      <c r="E6853" s="23">
        <v>42948</v>
      </c>
      <c r="F6853">
        <v>22</v>
      </c>
      <c r="G6853">
        <v>17</v>
      </c>
      <c r="H6853">
        <v>1.2941176470588236</v>
      </c>
      <c r="I6853">
        <v>46</v>
      </c>
      <c r="J6853">
        <v>93</v>
      </c>
      <c r="K6853">
        <v>0.4946236559139785</v>
      </c>
      <c r="L6853">
        <v>65</v>
      </c>
      <c r="M6853">
        <v>1.4307692307692308</v>
      </c>
      <c r="N6853">
        <v>45</v>
      </c>
      <c r="P6853">
        <v>2</v>
      </c>
      <c r="Q6853">
        <v>8</v>
      </c>
      <c r="R6853">
        <v>0.25</v>
      </c>
      <c r="S6853">
        <v>1</v>
      </c>
      <c r="T6853" t="e">
        <v>#DIV/0!</v>
      </c>
    </row>
    <row r="6854" spans="1:20" x14ac:dyDescent="0.2">
      <c r="A6854" t="s">
        <v>14688</v>
      </c>
      <c r="B6854" t="s">
        <v>14689</v>
      </c>
      <c r="C6854" t="s">
        <v>199</v>
      </c>
      <c r="D6854" t="s">
        <v>1000</v>
      </c>
      <c r="E6854" s="23">
        <v>42948</v>
      </c>
      <c r="F6854">
        <v>24</v>
      </c>
      <c r="G6854">
        <v>14</v>
      </c>
      <c r="H6854">
        <v>1.7142857142857142</v>
      </c>
      <c r="I6854">
        <v>141</v>
      </c>
      <c r="J6854">
        <v>219</v>
      </c>
      <c r="K6854">
        <v>0.64383561643835618</v>
      </c>
      <c r="L6854">
        <v>112</v>
      </c>
      <c r="M6854">
        <v>1.9553571428571428</v>
      </c>
      <c r="N6854">
        <v>139</v>
      </c>
      <c r="P6854">
        <v>10</v>
      </c>
      <c r="Q6854">
        <v>14</v>
      </c>
      <c r="R6854">
        <v>0.7142857142857143</v>
      </c>
      <c r="S6854">
        <v>2</v>
      </c>
    </row>
    <row r="6855" spans="1:20" x14ac:dyDescent="0.2">
      <c r="A6855" t="s">
        <v>14954</v>
      </c>
      <c r="B6855" t="s">
        <v>14955</v>
      </c>
      <c r="C6855" t="s">
        <v>200</v>
      </c>
      <c r="D6855" t="s">
        <v>1002</v>
      </c>
      <c r="E6855" s="23">
        <v>42948</v>
      </c>
      <c r="F6855">
        <v>8</v>
      </c>
      <c r="G6855">
        <v>5</v>
      </c>
      <c r="H6855">
        <v>1.6</v>
      </c>
      <c r="I6855">
        <v>8</v>
      </c>
      <c r="J6855">
        <v>19</v>
      </c>
      <c r="K6855">
        <v>0.42105263157894735</v>
      </c>
      <c r="L6855">
        <v>12</v>
      </c>
      <c r="M6855">
        <v>1.5833333333333333</v>
      </c>
      <c r="N6855">
        <v>6</v>
      </c>
      <c r="P6855">
        <v>1</v>
      </c>
      <c r="Q6855">
        <v>5</v>
      </c>
      <c r="R6855">
        <v>0.2</v>
      </c>
      <c r="S6855">
        <v>2</v>
      </c>
    </row>
    <row r="6856" spans="1:20" x14ac:dyDescent="0.2">
      <c r="A6856" t="s">
        <v>15131</v>
      </c>
      <c r="B6856" t="s">
        <v>15132</v>
      </c>
      <c r="C6856" t="s">
        <v>202</v>
      </c>
      <c r="D6856" t="s">
        <v>1002</v>
      </c>
      <c r="E6856" s="23">
        <v>42948</v>
      </c>
      <c r="F6856">
        <v>16</v>
      </c>
      <c r="G6856">
        <v>9</v>
      </c>
      <c r="H6856">
        <v>1.7777777777777777</v>
      </c>
      <c r="I6856">
        <v>133</v>
      </c>
      <c r="J6856">
        <v>200</v>
      </c>
      <c r="K6856">
        <v>0.66500000000000004</v>
      </c>
      <c r="L6856">
        <v>100</v>
      </c>
      <c r="M6856">
        <v>2</v>
      </c>
      <c r="N6856">
        <v>133</v>
      </c>
      <c r="P6856">
        <v>9</v>
      </c>
      <c r="Q6856">
        <v>9</v>
      </c>
      <c r="R6856">
        <v>1</v>
      </c>
      <c r="S6856">
        <v>0</v>
      </c>
      <c r="T6856" t="e">
        <v>#DIV/0!</v>
      </c>
    </row>
    <row r="6857" spans="1:20" x14ac:dyDescent="0.2">
      <c r="A6857" t="s">
        <v>15213</v>
      </c>
      <c r="B6857" t="s">
        <v>15214</v>
      </c>
      <c r="C6857" t="s">
        <v>348</v>
      </c>
      <c r="D6857" t="s">
        <v>1000</v>
      </c>
      <c r="E6857" s="23">
        <v>42948</v>
      </c>
      <c r="F6857">
        <v>8</v>
      </c>
      <c r="G6857">
        <v>10</v>
      </c>
      <c r="H6857">
        <v>0.8</v>
      </c>
      <c r="I6857">
        <v>14</v>
      </c>
      <c r="J6857">
        <v>44</v>
      </c>
      <c r="K6857">
        <v>0.31818181818181818</v>
      </c>
      <c r="L6857">
        <v>50</v>
      </c>
      <c r="M6857">
        <v>0.88</v>
      </c>
      <c r="N6857">
        <v>13</v>
      </c>
      <c r="P6857">
        <v>0</v>
      </c>
      <c r="Q6857">
        <v>3</v>
      </c>
      <c r="R6857">
        <v>0</v>
      </c>
      <c r="S6857">
        <v>1</v>
      </c>
      <c r="T6857" t="e">
        <v>#DIV/0!</v>
      </c>
    </row>
    <row r="6858" spans="1:20" x14ac:dyDescent="0.2">
      <c r="A6858" t="s">
        <v>15297</v>
      </c>
      <c r="B6858" t="s">
        <v>15298</v>
      </c>
      <c r="C6858" t="s">
        <v>347</v>
      </c>
      <c r="D6858" t="s">
        <v>1002</v>
      </c>
      <c r="E6858" s="23">
        <v>42948</v>
      </c>
      <c r="F6858">
        <v>3</v>
      </c>
      <c r="G6858">
        <v>5</v>
      </c>
      <c r="H6858">
        <v>0.6</v>
      </c>
      <c r="I6858">
        <v>6</v>
      </c>
      <c r="J6858">
        <v>19</v>
      </c>
      <c r="K6858">
        <v>0.31578947368421051</v>
      </c>
      <c r="L6858">
        <v>25</v>
      </c>
      <c r="M6858">
        <v>0.76</v>
      </c>
      <c r="N6858">
        <v>5</v>
      </c>
      <c r="P6858">
        <v>0</v>
      </c>
      <c r="Q6858">
        <v>0</v>
      </c>
      <c r="R6858" t="e">
        <v>#DIV/0!</v>
      </c>
      <c r="S6858">
        <v>1</v>
      </c>
    </row>
    <row r="6859" spans="1:20" x14ac:dyDescent="0.2">
      <c r="A6859" t="s">
        <v>15373</v>
      </c>
      <c r="B6859" t="s">
        <v>15374</v>
      </c>
      <c r="C6859" t="s">
        <v>351</v>
      </c>
      <c r="D6859" t="s">
        <v>1002</v>
      </c>
      <c r="E6859" s="23">
        <v>42948</v>
      </c>
      <c r="F6859">
        <v>5</v>
      </c>
      <c r="G6859">
        <v>5</v>
      </c>
      <c r="H6859">
        <v>1</v>
      </c>
      <c r="I6859">
        <v>8</v>
      </c>
      <c r="J6859">
        <v>25</v>
      </c>
      <c r="K6859">
        <v>0.32</v>
      </c>
      <c r="L6859">
        <v>25</v>
      </c>
      <c r="M6859">
        <v>1</v>
      </c>
      <c r="N6859">
        <v>8</v>
      </c>
      <c r="P6859">
        <v>0</v>
      </c>
      <c r="Q6859">
        <v>3</v>
      </c>
      <c r="R6859">
        <v>0</v>
      </c>
      <c r="S6859">
        <v>0</v>
      </c>
      <c r="T6859">
        <v>0</v>
      </c>
    </row>
    <row r="6860" spans="1:20" x14ac:dyDescent="0.2">
      <c r="A6860" t="s">
        <v>15497</v>
      </c>
      <c r="B6860" t="s">
        <v>15498</v>
      </c>
      <c r="C6860" t="s">
        <v>352</v>
      </c>
      <c r="D6860" t="s">
        <v>1002</v>
      </c>
      <c r="E6860" s="23">
        <v>42948</v>
      </c>
      <c r="F6860">
        <v>0</v>
      </c>
      <c r="G6860">
        <v>0</v>
      </c>
      <c r="H6860" t="e">
        <v>#DIV/0!</v>
      </c>
      <c r="I6860">
        <v>0</v>
      </c>
      <c r="J6860">
        <v>0</v>
      </c>
      <c r="K6860" t="e">
        <v>#DIV/0!</v>
      </c>
      <c r="L6860">
        <v>0</v>
      </c>
      <c r="M6860" t="e">
        <v>#DIV/0!</v>
      </c>
      <c r="N6860">
        <v>0</v>
      </c>
      <c r="P6860">
        <v>2</v>
      </c>
      <c r="Q6860">
        <v>2</v>
      </c>
      <c r="R6860">
        <v>1</v>
      </c>
      <c r="S6860">
        <v>0</v>
      </c>
    </row>
    <row r="6861" spans="1:20" x14ac:dyDescent="0.2">
      <c r="A6861" t="s">
        <v>15658</v>
      </c>
      <c r="B6861" t="s">
        <v>15659</v>
      </c>
      <c r="C6861" t="s">
        <v>228</v>
      </c>
      <c r="D6861" t="s">
        <v>1002</v>
      </c>
      <c r="E6861" s="23">
        <v>42948</v>
      </c>
      <c r="F6861">
        <v>1</v>
      </c>
      <c r="G6861">
        <v>1</v>
      </c>
      <c r="H6861">
        <v>1</v>
      </c>
      <c r="I6861">
        <v>3</v>
      </c>
      <c r="J6861">
        <v>5</v>
      </c>
      <c r="K6861">
        <v>0.6</v>
      </c>
      <c r="L6861">
        <v>5</v>
      </c>
      <c r="M6861">
        <v>1</v>
      </c>
      <c r="N6861">
        <v>0</v>
      </c>
      <c r="P6861">
        <v>0</v>
      </c>
      <c r="Q6861">
        <v>0</v>
      </c>
      <c r="R6861" t="e">
        <v>#DIV/0!</v>
      </c>
      <c r="S6861">
        <v>3</v>
      </c>
    </row>
    <row r="6862" spans="1:20" x14ac:dyDescent="0.2">
      <c r="A6862" t="s">
        <v>15835</v>
      </c>
      <c r="B6862" t="s">
        <v>15836</v>
      </c>
      <c r="C6862" t="s">
        <v>227</v>
      </c>
      <c r="D6862" t="s">
        <v>1000</v>
      </c>
      <c r="E6862" s="23">
        <v>42948</v>
      </c>
      <c r="F6862">
        <v>1</v>
      </c>
      <c r="G6862">
        <v>1</v>
      </c>
      <c r="H6862">
        <v>1</v>
      </c>
      <c r="I6862">
        <v>3</v>
      </c>
      <c r="J6862">
        <v>5</v>
      </c>
      <c r="K6862">
        <v>0.6</v>
      </c>
      <c r="L6862">
        <v>5</v>
      </c>
      <c r="M6862">
        <v>1</v>
      </c>
      <c r="N6862">
        <v>0</v>
      </c>
      <c r="P6862">
        <v>0</v>
      </c>
      <c r="Q6862">
        <v>0</v>
      </c>
      <c r="R6862" t="e">
        <v>#DIV/0!</v>
      </c>
      <c r="S6862">
        <v>3</v>
      </c>
    </row>
    <row r="6863" spans="1:20" x14ac:dyDescent="0.2">
      <c r="A6863" t="s">
        <v>16012</v>
      </c>
      <c r="B6863" t="s">
        <v>16013</v>
      </c>
      <c r="C6863" t="s">
        <v>203</v>
      </c>
      <c r="D6863" t="s">
        <v>1000</v>
      </c>
      <c r="E6863" s="23">
        <v>42948</v>
      </c>
      <c r="F6863">
        <v>20</v>
      </c>
      <c r="G6863">
        <v>10</v>
      </c>
      <c r="H6863">
        <v>2</v>
      </c>
      <c r="I6863">
        <v>24</v>
      </c>
      <c r="J6863">
        <v>93</v>
      </c>
      <c r="K6863">
        <v>0.25806451612903225</v>
      </c>
      <c r="L6863">
        <v>45</v>
      </c>
      <c r="M6863">
        <v>2.0666666666666669</v>
      </c>
      <c r="N6863">
        <v>20</v>
      </c>
      <c r="P6863">
        <v>5</v>
      </c>
      <c r="Q6863">
        <v>10</v>
      </c>
      <c r="R6863">
        <v>0.5</v>
      </c>
      <c r="S6863">
        <v>4</v>
      </c>
    </row>
    <row r="6864" spans="1:20" x14ac:dyDescent="0.2">
      <c r="A6864" t="s">
        <v>16191</v>
      </c>
      <c r="B6864" t="s">
        <v>16192</v>
      </c>
      <c r="C6864" t="s">
        <v>205</v>
      </c>
      <c r="D6864" t="s">
        <v>1002</v>
      </c>
      <c r="E6864" s="23">
        <v>42948</v>
      </c>
      <c r="F6864">
        <v>3</v>
      </c>
      <c r="G6864">
        <v>3</v>
      </c>
      <c r="H6864">
        <v>1</v>
      </c>
      <c r="I6864">
        <v>5</v>
      </c>
      <c r="J6864">
        <v>30</v>
      </c>
      <c r="K6864">
        <v>0.16666666666666666</v>
      </c>
      <c r="L6864">
        <v>20</v>
      </c>
      <c r="M6864">
        <v>1.5</v>
      </c>
      <c r="N6864">
        <v>3</v>
      </c>
      <c r="O6864">
        <v>0.9</v>
      </c>
      <c r="P6864">
        <v>3</v>
      </c>
      <c r="Q6864">
        <v>4</v>
      </c>
      <c r="R6864">
        <v>0.75</v>
      </c>
      <c r="S6864">
        <v>2</v>
      </c>
      <c r="T6864" t="e">
        <v>#DIV/0!</v>
      </c>
    </row>
    <row r="6865" spans="1:20" x14ac:dyDescent="0.2">
      <c r="A6865" t="s">
        <v>16368</v>
      </c>
      <c r="B6865" t="s">
        <v>16369</v>
      </c>
      <c r="C6865" t="s">
        <v>204</v>
      </c>
      <c r="D6865" t="s">
        <v>1002</v>
      </c>
      <c r="E6865" s="23">
        <v>42948</v>
      </c>
      <c r="F6865">
        <v>9</v>
      </c>
      <c r="G6865">
        <v>4</v>
      </c>
      <c r="H6865">
        <v>2.25</v>
      </c>
      <c r="I6865">
        <v>9</v>
      </c>
      <c r="J6865">
        <v>23</v>
      </c>
      <c r="K6865">
        <v>0.39130434782608697</v>
      </c>
      <c r="L6865">
        <v>10</v>
      </c>
      <c r="M6865">
        <v>2.2999999999999998</v>
      </c>
      <c r="N6865">
        <v>8</v>
      </c>
      <c r="P6865">
        <v>2</v>
      </c>
      <c r="Q6865">
        <v>3</v>
      </c>
      <c r="R6865">
        <v>0.66666666666666663</v>
      </c>
      <c r="S6865">
        <v>1</v>
      </c>
      <c r="T6865" t="e">
        <v>#DIV/0!</v>
      </c>
    </row>
    <row r="6866" spans="1:20" x14ac:dyDescent="0.2">
      <c r="A6866" t="s">
        <v>16509</v>
      </c>
      <c r="B6866" t="s">
        <v>16510</v>
      </c>
      <c r="C6866" t="s">
        <v>353</v>
      </c>
      <c r="D6866" t="s">
        <v>1002</v>
      </c>
      <c r="E6866" s="23">
        <v>42948</v>
      </c>
      <c r="F6866">
        <v>8</v>
      </c>
      <c r="G6866">
        <v>3</v>
      </c>
      <c r="H6866">
        <v>2.6666666666666665</v>
      </c>
      <c r="I6866">
        <v>10</v>
      </c>
      <c r="J6866">
        <v>40</v>
      </c>
      <c r="K6866">
        <v>0.25</v>
      </c>
      <c r="L6866">
        <v>15</v>
      </c>
      <c r="M6866">
        <v>2.6666666666666665</v>
      </c>
      <c r="N6866">
        <v>9</v>
      </c>
      <c r="P6866">
        <v>0</v>
      </c>
      <c r="Q6866">
        <v>3</v>
      </c>
      <c r="R6866">
        <v>0</v>
      </c>
      <c r="S6866">
        <v>1</v>
      </c>
      <c r="T6866" t="e">
        <v>#DIV/0!</v>
      </c>
    </row>
    <row r="6867" spans="1:20" x14ac:dyDescent="0.2">
      <c r="A6867" t="s">
        <v>16686</v>
      </c>
      <c r="B6867" t="s">
        <v>16687</v>
      </c>
      <c r="C6867" t="s">
        <v>223</v>
      </c>
      <c r="D6867" t="s">
        <v>1000</v>
      </c>
      <c r="E6867" s="23">
        <v>42948</v>
      </c>
      <c r="F6867">
        <v>6</v>
      </c>
      <c r="G6867">
        <v>6</v>
      </c>
      <c r="H6867">
        <v>1</v>
      </c>
      <c r="I6867">
        <v>78</v>
      </c>
      <c r="J6867">
        <v>90</v>
      </c>
      <c r="K6867">
        <v>0.8666666666666667</v>
      </c>
      <c r="L6867">
        <v>90</v>
      </c>
      <c r="M6867">
        <v>1</v>
      </c>
      <c r="N6867">
        <v>69</v>
      </c>
      <c r="P6867">
        <v>0</v>
      </c>
      <c r="Q6867">
        <v>0</v>
      </c>
      <c r="R6867" t="e">
        <v>#DIV/0!</v>
      </c>
      <c r="S6867">
        <v>10</v>
      </c>
      <c r="T6867">
        <v>1.075</v>
      </c>
    </row>
    <row r="6868" spans="1:20" x14ac:dyDescent="0.2">
      <c r="A6868" t="s">
        <v>16865</v>
      </c>
      <c r="B6868" t="s">
        <v>16866</v>
      </c>
      <c r="C6868" t="s">
        <v>224</v>
      </c>
      <c r="D6868" t="s">
        <v>1002</v>
      </c>
      <c r="E6868" s="23">
        <v>42948</v>
      </c>
      <c r="F6868">
        <v>6</v>
      </c>
      <c r="G6868">
        <v>6</v>
      </c>
      <c r="H6868">
        <v>1</v>
      </c>
      <c r="I6868">
        <v>78</v>
      </c>
      <c r="J6868">
        <v>90</v>
      </c>
      <c r="K6868">
        <v>0.8666666666666667</v>
      </c>
      <c r="L6868">
        <v>90</v>
      </c>
      <c r="M6868">
        <v>1</v>
      </c>
      <c r="N6868">
        <v>69</v>
      </c>
      <c r="P6868">
        <v>0</v>
      </c>
      <c r="Q6868">
        <v>0</v>
      </c>
      <c r="R6868" t="e">
        <v>#DIV/0!</v>
      </c>
      <c r="S6868">
        <v>10</v>
      </c>
      <c r="T6868">
        <v>1.2</v>
      </c>
    </row>
    <row r="6869" spans="1:20" x14ac:dyDescent="0.2">
      <c r="A6869" t="s">
        <v>16991</v>
      </c>
      <c r="B6869" t="s">
        <v>16992</v>
      </c>
      <c r="C6869" t="s">
        <v>346</v>
      </c>
      <c r="D6869" t="s">
        <v>1000</v>
      </c>
      <c r="E6869" s="23">
        <v>42948</v>
      </c>
      <c r="F6869">
        <v>0</v>
      </c>
      <c r="G6869">
        <v>0</v>
      </c>
      <c r="H6869" t="e">
        <v>#DIV/0!</v>
      </c>
      <c r="I6869">
        <v>0</v>
      </c>
      <c r="J6869">
        <v>0</v>
      </c>
      <c r="K6869" t="e">
        <v>#DIV/0!</v>
      </c>
      <c r="L6869">
        <v>0</v>
      </c>
      <c r="M6869" t="e">
        <v>#DIV/0!</v>
      </c>
      <c r="N6869">
        <v>0</v>
      </c>
      <c r="P6869">
        <v>0</v>
      </c>
      <c r="Q6869">
        <v>0</v>
      </c>
      <c r="R6869" t="e">
        <v>#DIV/0!</v>
      </c>
      <c r="S6869">
        <v>0</v>
      </c>
      <c r="T6869">
        <v>0.84189189189189184</v>
      </c>
    </row>
    <row r="6870" spans="1:20" x14ac:dyDescent="0.2">
      <c r="A6870" t="s">
        <v>17087</v>
      </c>
      <c r="B6870" t="s">
        <v>17088</v>
      </c>
      <c r="C6870" t="s">
        <v>345</v>
      </c>
      <c r="D6870" t="s">
        <v>1002</v>
      </c>
      <c r="E6870" s="23">
        <v>42948</v>
      </c>
      <c r="F6870">
        <v>0</v>
      </c>
      <c r="G6870">
        <v>0</v>
      </c>
      <c r="H6870" t="e">
        <v>#DIV/0!</v>
      </c>
      <c r="I6870">
        <v>0</v>
      </c>
      <c r="J6870">
        <v>0</v>
      </c>
      <c r="K6870" t="e">
        <v>#DIV/0!</v>
      </c>
      <c r="L6870">
        <v>0</v>
      </c>
      <c r="M6870" t="e">
        <v>#DIV/0!</v>
      </c>
      <c r="N6870">
        <v>0</v>
      </c>
      <c r="P6870">
        <v>0</v>
      </c>
      <c r="Q6870">
        <v>0</v>
      </c>
      <c r="R6870" t="e">
        <v>#DIV/0!</v>
      </c>
      <c r="S6870">
        <v>0</v>
      </c>
      <c r="T6870">
        <v>0.63636363636363635</v>
      </c>
    </row>
    <row r="6871" spans="1:20" x14ac:dyDescent="0.2">
      <c r="A6871" t="s">
        <v>17302</v>
      </c>
      <c r="B6871" t="s">
        <v>17303</v>
      </c>
      <c r="C6871" t="s">
        <v>225</v>
      </c>
      <c r="D6871" t="s">
        <v>1000</v>
      </c>
      <c r="E6871" s="23">
        <v>42948</v>
      </c>
      <c r="F6871">
        <v>5</v>
      </c>
      <c r="G6871">
        <v>7</v>
      </c>
      <c r="H6871">
        <v>0.7142857142857143</v>
      </c>
      <c r="I6871">
        <v>29</v>
      </c>
      <c r="J6871">
        <v>75</v>
      </c>
      <c r="K6871">
        <v>0.38666666666666666</v>
      </c>
      <c r="L6871">
        <v>105</v>
      </c>
      <c r="M6871">
        <v>0.7142857142857143</v>
      </c>
      <c r="N6871">
        <v>29</v>
      </c>
      <c r="P6871">
        <v>0</v>
      </c>
      <c r="Q6871">
        <v>0</v>
      </c>
      <c r="R6871" t="e">
        <v>#DIV/0!</v>
      </c>
      <c r="S6871">
        <v>0</v>
      </c>
      <c r="T6871">
        <v>1</v>
      </c>
    </row>
    <row r="6872" spans="1:20" x14ac:dyDescent="0.2">
      <c r="A6872" t="s">
        <v>17509</v>
      </c>
      <c r="B6872" t="s">
        <v>17510</v>
      </c>
      <c r="C6872" t="s">
        <v>226</v>
      </c>
      <c r="D6872" t="s">
        <v>1002</v>
      </c>
      <c r="E6872" s="23">
        <v>42948</v>
      </c>
      <c r="F6872">
        <v>5</v>
      </c>
      <c r="G6872">
        <v>7</v>
      </c>
      <c r="H6872">
        <v>0.7142857142857143</v>
      </c>
      <c r="I6872">
        <v>29</v>
      </c>
      <c r="J6872">
        <v>75</v>
      </c>
      <c r="K6872">
        <v>0.38666666666666666</v>
      </c>
      <c r="L6872">
        <v>105</v>
      </c>
      <c r="M6872">
        <v>0.7142857142857143</v>
      </c>
      <c r="N6872">
        <v>29</v>
      </c>
      <c r="P6872">
        <v>0</v>
      </c>
      <c r="Q6872">
        <v>0</v>
      </c>
      <c r="R6872" t="e">
        <v>#DIV/0!</v>
      </c>
      <c r="S6872">
        <v>0</v>
      </c>
      <c r="T6872">
        <v>0.33333333333333331</v>
      </c>
    </row>
    <row r="6873" spans="1:20" x14ac:dyDescent="0.2">
      <c r="A6873" t="s">
        <v>17686</v>
      </c>
      <c r="B6873" t="s">
        <v>17687</v>
      </c>
      <c r="C6873" t="s">
        <v>232</v>
      </c>
      <c r="D6873" t="s">
        <v>1000</v>
      </c>
      <c r="E6873" s="23">
        <v>42948</v>
      </c>
      <c r="F6873">
        <v>10</v>
      </c>
      <c r="G6873">
        <v>15</v>
      </c>
      <c r="H6873">
        <v>0.66666666666666663</v>
      </c>
      <c r="I6873">
        <v>155</v>
      </c>
      <c r="J6873">
        <v>138</v>
      </c>
      <c r="K6873">
        <v>1.1231884057971016</v>
      </c>
      <c r="L6873">
        <v>180</v>
      </c>
      <c r="M6873">
        <v>0.76666666666666672</v>
      </c>
      <c r="N6873">
        <v>157</v>
      </c>
      <c r="P6873">
        <v>0</v>
      </c>
      <c r="Q6873">
        <v>2</v>
      </c>
      <c r="R6873">
        <v>0</v>
      </c>
      <c r="S6873">
        <v>0</v>
      </c>
      <c r="T6873">
        <v>0.43</v>
      </c>
    </row>
    <row r="6874" spans="1:20" x14ac:dyDescent="0.2">
      <c r="A6874" t="s">
        <v>17883</v>
      </c>
      <c r="B6874" t="s">
        <v>17884</v>
      </c>
      <c r="C6874" t="s">
        <v>231</v>
      </c>
      <c r="D6874" t="s">
        <v>1002</v>
      </c>
      <c r="E6874" s="23">
        <v>42948</v>
      </c>
      <c r="F6874">
        <v>10</v>
      </c>
      <c r="G6874">
        <v>15</v>
      </c>
      <c r="H6874">
        <v>0.66666666666666663</v>
      </c>
      <c r="I6874">
        <v>155</v>
      </c>
      <c r="J6874">
        <v>138</v>
      </c>
      <c r="K6874">
        <v>1.1231884057971016</v>
      </c>
      <c r="L6874">
        <v>180</v>
      </c>
      <c r="M6874">
        <v>0.76666666666666672</v>
      </c>
      <c r="N6874">
        <v>157</v>
      </c>
      <c r="P6874">
        <v>0</v>
      </c>
      <c r="Q6874">
        <v>2</v>
      </c>
      <c r="R6874">
        <v>0</v>
      </c>
      <c r="S6874">
        <v>0</v>
      </c>
      <c r="T6874">
        <v>0.5</v>
      </c>
    </row>
    <row r="6875" spans="1:20" x14ac:dyDescent="0.2">
      <c r="A6875" t="s">
        <v>18060</v>
      </c>
      <c r="B6875" t="s">
        <v>18061</v>
      </c>
      <c r="C6875" t="s">
        <v>317</v>
      </c>
      <c r="D6875" t="s">
        <v>1000</v>
      </c>
      <c r="E6875" s="23">
        <v>42948</v>
      </c>
      <c r="F6875">
        <v>17</v>
      </c>
      <c r="G6875">
        <v>12</v>
      </c>
      <c r="H6875">
        <v>1.4166666666666667</v>
      </c>
      <c r="I6875">
        <v>38</v>
      </c>
      <c r="J6875">
        <v>40</v>
      </c>
      <c r="K6875">
        <v>0.95</v>
      </c>
      <c r="L6875">
        <v>26</v>
      </c>
      <c r="M6875">
        <v>1.5384615384615385</v>
      </c>
      <c r="N6875">
        <v>37</v>
      </c>
      <c r="P6875">
        <v>0</v>
      </c>
      <c r="Q6875">
        <v>0</v>
      </c>
      <c r="R6875" t="e">
        <v>#DIV/0!</v>
      </c>
      <c r="S6875">
        <v>1</v>
      </c>
      <c r="T6875">
        <v>0.65</v>
      </c>
    </row>
    <row r="6876" spans="1:20" x14ac:dyDescent="0.2">
      <c r="A6876" t="s">
        <v>18239</v>
      </c>
      <c r="B6876" t="s">
        <v>18240</v>
      </c>
      <c r="C6876" t="s">
        <v>316</v>
      </c>
      <c r="D6876" t="s">
        <v>1002</v>
      </c>
      <c r="E6876" s="23">
        <v>42948</v>
      </c>
      <c r="F6876">
        <v>12</v>
      </c>
      <c r="G6876">
        <v>6</v>
      </c>
      <c r="H6876">
        <v>2</v>
      </c>
      <c r="I6876">
        <v>27</v>
      </c>
      <c r="J6876">
        <v>32</v>
      </c>
      <c r="K6876">
        <v>0.84375</v>
      </c>
      <c r="L6876">
        <v>16</v>
      </c>
      <c r="M6876">
        <v>2</v>
      </c>
      <c r="N6876">
        <v>26</v>
      </c>
      <c r="P6876">
        <v>0</v>
      </c>
      <c r="Q6876">
        <v>0</v>
      </c>
      <c r="R6876" t="e">
        <v>#DIV/0!</v>
      </c>
      <c r="S6876">
        <v>1</v>
      </c>
      <c r="T6876">
        <v>0.88</v>
      </c>
    </row>
    <row r="6877" spans="1:20" x14ac:dyDescent="0.2">
      <c r="A6877" t="s">
        <v>18315</v>
      </c>
      <c r="B6877" t="s">
        <v>18316</v>
      </c>
      <c r="C6877" t="s">
        <v>355</v>
      </c>
      <c r="D6877" t="s">
        <v>1002</v>
      </c>
      <c r="E6877" s="23">
        <v>42948</v>
      </c>
      <c r="F6877">
        <v>5</v>
      </c>
      <c r="G6877">
        <v>6</v>
      </c>
      <c r="H6877">
        <v>0.83333333333333337</v>
      </c>
      <c r="I6877">
        <v>11</v>
      </c>
      <c r="J6877">
        <v>8</v>
      </c>
      <c r="K6877">
        <v>1.375</v>
      </c>
      <c r="L6877">
        <v>10</v>
      </c>
      <c r="M6877">
        <v>0.8</v>
      </c>
      <c r="N6877">
        <v>11</v>
      </c>
      <c r="P6877">
        <v>0</v>
      </c>
      <c r="Q6877">
        <v>0</v>
      </c>
      <c r="R6877" t="e">
        <v>#DIV/0!</v>
      </c>
      <c r="S6877">
        <v>0</v>
      </c>
      <c r="T6877">
        <v>0.81</v>
      </c>
    </row>
    <row r="6878" spans="1:20" x14ac:dyDescent="0.2">
      <c r="A6878" t="s">
        <v>18492</v>
      </c>
      <c r="B6878" t="s">
        <v>18493</v>
      </c>
      <c r="C6878" t="s">
        <v>214</v>
      </c>
      <c r="D6878" t="s">
        <v>1000</v>
      </c>
      <c r="E6878" s="23">
        <v>42948</v>
      </c>
      <c r="F6878">
        <v>20</v>
      </c>
      <c r="G6878">
        <v>13</v>
      </c>
      <c r="H6878">
        <v>1.5384615384615385</v>
      </c>
      <c r="I6878">
        <v>86</v>
      </c>
      <c r="J6878">
        <v>145</v>
      </c>
      <c r="K6878">
        <v>0.59310344827586203</v>
      </c>
      <c r="L6878">
        <v>92</v>
      </c>
      <c r="M6878">
        <v>1.576086956521739</v>
      </c>
      <c r="N6878">
        <v>64</v>
      </c>
      <c r="P6878">
        <v>26</v>
      </c>
      <c r="Q6878">
        <v>33</v>
      </c>
      <c r="R6878">
        <v>0.78787878787878785</v>
      </c>
      <c r="S6878">
        <v>22</v>
      </c>
      <c r="T6878">
        <v>0.72</v>
      </c>
    </row>
    <row r="6879" spans="1:20" x14ac:dyDescent="0.2">
      <c r="A6879" t="s">
        <v>18671</v>
      </c>
      <c r="B6879" t="s">
        <v>18672</v>
      </c>
      <c r="C6879" t="s">
        <v>215</v>
      </c>
      <c r="D6879" t="s">
        <v>1002</v>
      </c>
      <c r="E6879" s="23">
        <v>42948</v>
      </c>
      <c r="F6879">
        <v>6</v>
      </c>
      <c r="G6879">
        <v>7</v>
      </c>
      <c r="H6879">
        <v>0.8571428571428571</v>
      </c>
      <c r="I6879">
        <v>26</v>
      </c>
      <c r="J6879">
        <v>40</v>
      </c>
      <c r="K6879">
        <v>0.65</v>
      </c>
      <c r="L6879">
        <v>47</v>
      </c>
      <c r="M6879">
        <v>0.85106382978723405</v>
      </c>
      <c r="N6879">
        <v>18</v>
      </c>
      <c r="O6879">
        <v>1</v>
      </c>
      <c r="P6879">
        <v>13</v>
      </c>
      <c r="Q6879">
        <v>16</v>
      </c>
      <c r="R6879">
        <v>0.8125</v>
      </c>
      <c r="S6879">
        <v>8</v>
      </c>
      <c r="T6879">
        <v>0.72</v>
      </c>
    </row>
    <row r="6880" spans="1:20" x14ac:dyDescent="0.2">
      <c r="A6880" t="s">
        <v>18848</v>
      </c>
      <c r="B6880" t="s">
        <v>18849</v>
      </c>
      <c r="C6880" t="s">
        <v>216</v>
      </c>
      <c r="D6880" t="s">
        <v>1002</v>
      </c>
      <c r="E6880" s="23">
        <v>42948</v>
      </c>
      <c r="F6880">
        <v>14</v>
      </c>
      <c r="G6880">
        <v>6</v>
      </c>
      <c r="H6880">
        <v>2.3333333333333335</v>
      </c>
      <c r="I6880">
        <v>60</v>
      </c>
      <c r="J6880">
        <v>105</v>
      </c>
      <c r="K6880">
        <v>0.5714285714285714</v>
      </c>
      <c r="L6880">
        <v>45</v>
      </c>
      <c r="M6880">
        <v>2.3333333333333335</v>
      </c>
      <c r="N6880">
        <v>46</v>
      </c>
      <c r="P6880">
        <v>13</v>
      </c>
      <c r="Q6880">
        <v>17</v>
      </c>
      <c r="R6880">
        <v>0.76470588235294112</v>
      </c>
      <c r="S6880">
        <v>14</v>
      </c>
      <c r="T6880">
        <v>0.66</v>
      </c>
    </row>
    <row r="6881" spans="1:20" x14ac:dyDescent="0.2">
      <c r="A6881" t="s">
        <v>19025</v>
      </c>
      <c r="B6881" t="s">
        <v>19026</v>
      </c>
      <c r="C6881" t="s">
        <v>229</v>
      </c>
      <c r="D6881" t="s">
        <v>1002</v>
      </c>
      <c r="E6881" s="23">
        <v>42948</v>
      </c>
      <c r="F6881">
        <v>1</v>
      </c>
      <c r="G6881">
        <v>1</v>
      </c>
      <c r="H6881">
        <v>1</v>
      </c>
      <c r="I6881">
        <v>6</v>
      </c>
      <c r="J6881">
        <v>10</v>
      </c>
      <c r="K6881">
        <v>0.6</v>
      </c>
      <c r="L6881">
        <v>10</v>
      </c>
      <c r="M6881">
        <v>1</v>
      </c>
      <c r="N6881">
        <v>6</v>
      </c>
      <c r="P6881">
        <v>0</v>
      </c>
      <c r="Q6881">
        <v>2</v>
      </c>
      <c r="R6881">
        <v>0</v>
      </c>
      <c r="S6881">
        <v>0</v>
      </c>
      <c r="T6881">
        <v>0.63</v>
      </c>
    </row>
    <row r="6882" spans="1:20" x14ac:dyDescent="0.2">
      <c r="A6882" t="s">
        <v>19202</v>
      </c>
      <c r="B6882" t="s">
        <v>19203</v>
      </c>
      <c r="C6882" t="s">
        <v>230</v>
      </c>
      <c r="D6882" t="s">
        <v>1000</v>
      </c>
      <c r="E6882" s="23">
        <v>42948</v>
      </c>
      <c r="F6882">
        <v>1</v>
      </c>
      <c r="G6882">
        <v>1</v>
      </c>
      <c r="H6882">
        <v>1</v>
      </c>
      <c r="I6882">
        <v>6</v>
      </c>
      <c r="J6882">
        <v>10</v>
      </c>
      <c r="K6882">
        <v>0.6</v>
      </c>
      <c r="L6882">
        <v>10</v>
      </c>
      <c r="M6882">
        <v>1</v>
      </c>
      <c r="N6882">
        <v>6</v>
      </c>
      <c r="P6882">
        <v>0</v>
      </c>
      <c r="Q6882">
        <v>2</v>
      </c>
      <c r="R6882">
        <v>0</v>
      </c>
      <c r="S6882">
        <v>0</v>
      </c>
    </row>
    <row r="6883" spans="1:20" x14ac:dyDescent="0.2">
      <c r="A6883" t="s">
        <v>19381</v>
      </c>
      <c r="B6883" t="s">
        <v>19382</v>
      </c>
      <c r="C6883" t="s">
        <v>234</v>
      </c>
      <c r="D6883" t="s">
        <v>1000</v>
      </c>
      <c r="E6883" s="23">
        <v>42948</v>
      </c>
      <c r="F6883">
        <v>3</v>
      </c>
      <c r="G6883">
        <v>6</v>
      </c>
      <c r="H6883">
        <v>0.5</v>
      </c>
      <c r="I6883">
        <v>79</v>
      </c>
      <c r="J6883">
        <v>25</v>
      </c>
      <c r="K6883">
        <v>3.16</v>
      </c>
      <c r="L6883">
        <v>50</v>
      </c>
      <c r="M6883">
        <v>0.5</v>
      </c>
      <c r="N6883">
        <v>76</v>
      </c>
      <c r="P6883">
        <v>0</v>
      </c>
      <c r="Q6883">
        <v>0</v>
      </c>
      <c r="R6883" t="e">
        <v>#DIV/0!</v>
      </c>
      <c r="S6883">
        <v>3</v>
      </c>
    </row>
    <row r="6884" spans="1:20" x14ac:dyDescent="0.2">
      <c r="A6884" t="s">
        <v>19560</v>
      </c>
      <c r="B6884" t="s">
        <v>19561</v>
      </c>
      <c r="C6884" t="s">
        <v>233</v>
      </c>
      <c r="D6884" t="s">
        <v>1002</v>
      </c>
      <c r="E6884" s="23">
        <v>42948</v>
      </c>
      <c r="F6884">
        <v>3</v>
      </c>
      <c r="G6884">
        <v>6</v>
      </c>
      <c r="H6884">
        <v>0.5</v>
      </c>
      <c r="I6884">
        <v>79</v>
      </c>
      <c r="J6884">
        <v>25</v>
      </c>
      <c r="K6884">
        <v>3.16</v>
      </c>
      <c r="L6884">
        <v>50</v>
      </c>
      <c r="M6884">
        <v>0.5</v>
      </c>
      <c r="N6884">
        <v>76</v>
      </c>
      <c r="P6884">
        <v>0</v>
      </c>
      <c r="Q6884">
        <v>0</v>
      </c>
      <c r="R6884" t="e">
        <v>#DIV/0!</v>
      </c>
      <c r="S6884">
        <v>3</v>
      </c>
    </row>
    <row r="6885" spans="1:20" x14ac:dyDescent="0.2">
      <c r="A6885" t="s">
        <v>19658</v>
      </c>
      <c r="B6885" t="s">
        <v>19659</v>
      </c>
      <c r="C6885" t="s">
        <v>342</v>
      </c>
      <c r="D6885" t="s">
        <v>1000</v>
      </c>
      <c r="E6885" s="23">
        <v>42948</v>
      </c>
      <c r="F6885">
        <v>4</v>
      </c>
      <c r="G6885">
        <v>4</v>
      </c>
      <c r="H6885">
        <v>1</v>
      </c>
      <c r="I6885">
        <v>22</v>
      </c>
      <c r="J6885">
        <v>40</v>
      </c>
      <c r="K6885">
        <v>0.55000000000000004</v>
      </c>
      <c r="L6885">
        <v>40</v>
      </c>
      <c r="M6885">
        <v>1</v>
      </c>
      <c r="N6885">
        <v>21</v>
      </c>
      <c r="P6885">
        <v>0</v>
      </c>
      <c r="Q6885">
        <v>0</v>
      </c>
      <c r="R6885" t="e">
        <v>#DIV/0!</v>
      </c>
      <c r="S6885">
        <v>1</v>
      </c>
    </row>
    <row r="6886" spans="1:20" x14ac:dyDescent="0.2">
      <c r="A6886" t="s">
        <v>19758</v>
      </c>
      <c r="B6886" t="s">
        <v>19759</v>
      </c>
      <c r="C6886" t="s">
        <v>340</v>
      </c>
      <c r="D6886" t="s">
        <v>1002</v>
      </c>
      <c r="E6886" s="23">
        <v>42948</v>
      </c>
      <c r="F6886">
        <v>4</v>
      </c>
      <c r="G6886">
        <v>4</v>
      </c>
      <c r="H6886">
        <v>1</v>
      </c>
      <c r="I6886">
        <v>22</v>
      </c>
      <c r="J6886">
        <v>40</v>
      </c>
      <c r="K6886">
        <v>0.55000000000000004</v>
      </c>
      <c r="L6886">
        <v>40</v>
      </c>
      <c r="M6886">
        <v>1</v>
      </c>
      <c r="N6886">
        <v>21</v>
      </c>
      <c r="P6886">
        <v>0</v>
      </c>
      <c r="Q6886">
        <v>0</v>
      </c>
      <c r="R6886" t="e">
        <v>#DIV/0!</v>
      </c>
      <c r="S6886">
        <v>1</v>
      </c>
    </row>
    <row r="6887" spans="1:20" x14ac:dyDescent="0.2">
      <c r="A6887" t="s">
        <v>19935</v>
      </c>
      <c r="B6887" t="s">
        <v>19936</v>
      </c>
      <c r="C6887" t="s">
        <v>220</v>
      </c>
      <c r="D6887" t="s">
        <v>1000</v>
      </c>
      <c r="E6887" s="23">
        <v>42948</v>
      </c>
      <c r="F6887">
        <v>0</v>
      </c>
      <c r="G6887">
        <v>0</v>
      </c>
      <c r="H6887" t="e">
        <v>#DIV/0!</v>
      </c>
      <c r="I6887">
        <v>0</v>
      </c>
      <c r="J6887">
        <v>0</v>
      </c>
      <c r="K6887" t="e">
        <v>#DIV/0!</v>
      </c>
      <c r="L6887">
        <v>0</v>
      </c>
      <c r="M6887" t="e">
        <v>#DIV/0!</v>
      </c>
      <c r="N6887">
        <v>0</v>
      </c>
      <c r="P6887">
        <v>0</v>
      </c>
      <c r="Q6887">
        <v>0</v>
      </c>
      <c r="R6887" t="e">
        <v>#DIV/0!</v>
      </c>
      <c r="S6887">
        <v>0</v>
      </c>
    </row>
    <row r="6888" spans="1:20" x14ac:dyDescent="0.2">
      <c r="A6888" t="s">
        <v>20114</v>
      </c>
      <c r="B6888" t="s">
        <v>20115</v>
      </c>
      <c r="C6888" t="s">
        <v>221</v>
      </c>
      <c r="D6888" t="s">
        <v>1002</v>
      </c>
      <c r="E6888" s="23">
        <v>42948</v>
      </c>
      <c r="F6888">
        <v>0</v>
      </c>
      <c r="G6888">
        <v>0</v>
      </c>
      <c r="H6888" t="e">
        <v>#DIV/0!</v>
      </c>
      <c r="I6888">
        <v>0</v>
      </c>
      <c r="J6888">
        <v>0</v>
      </c>
      <c r="K6888" t="e">
        <v>#DIV/0!</v>
      </c>
      <c r="L6888">
        <v>0</v>
      </c>
      <c r="M6888" t="e">
        <v>#DIV/0!</v>
      </c>
      <c r="N6888">
        <v>0</v>
      </c>
      <c r="P6888">
        <v>0</v>
      </c>
      <c r="Q6888">
        <v>0</v>
      </c>
      <c r="R6888" t="e">
        <v>#DIV/0!</v>
      </c>
      <c r="S6888">
        <v>0</v>
      </c>
    </row>
    <row r="6889" spans="1:20" x14ac:dyDescent="0.2">
      <c r="A6889" t="s">
        <v>20291</v>
      </c>
      <c r="B6889" t="s">
        <v>20292</v>
      </c>
      <c r="C6889" t="s">
        <v>222</v>
      </c>
      <c r="D6889" t="s">
        <v>1002</v>
      </c>
      <c r="E6889" s="23">
        <v>42948</v>
      </c>
      <c r="F6889">
        <v>0</v>
      </c>
      <c r="G6889">
        <v>0</v>
      </c>
      <c r="H6889" t="e">
        <v>#DIV/0!</v>
      </c>
      <c r="I6889">
        <v>0</v>
      </c>
      <c r="J6889">
        <v>0</v>
      </c>
      <c r="K6889" t="e">
        <v>#DIV/0!</v>
      </c>
      <c r="L6889">
        <v>0</v>
      </c>
      <c r="M6889" t="e">
        <v>#DIV/0!</v>
      </c>
      <c r="N6889">
        <v>0</v>
      </c>
      <c r="P6889">
        <v>0</v>
      </c>
      <c r="Q6889">
        <v>0</v>
      </c>
      <c r="R6889" t="e">
        <v>#DIV/0!</v>
      </c>
      <c r="S6889">
        <v>0</v>
      </c>
    </row>
    <row r="6890" spans="1:20" x14ac:dyDescent="0.2">
      <c r="A6890" t="s">
        <v>20468</v>
      </c>
      <c r="B6890" t="s">
        <v>20469</v>
      </c>
      <c r="C6890" t="s">
        <v>211</v>
      </c>
      <c r="D6890" t="s">
        <v>1002</v>
      </c>
      <c r="E6890" s="23">
        <v>42948</v>
      </c>
      <c r="F6890">
        <v>2</v>
      </c>
      <c r="G6890">
        <v>2</v>
      </c>
      <c r="H6890">
        <v>1</v>
      </c>
      <c r="I6890">
        <v>33</v>
      </c>
      <c r="J6890">
        <v>30</v>
      </c>
      <c r="K6890">
        <v>1.1000000000000001</v>
      </c>
      <c r="L6890">
        <v>30</v>
      </c>
      <c r="M6890">
        <v>1</v>
      </c>
      <c r="N6890">
        <v>24</v>
      </c>
      <c r="P6890">
        <v>0</v>
      </c>
      <c r="Q6890">
        <v>7</v>
      </c>
      <c r="R6890">
        <v>0</v>
      </c>
      <c r="S6890">
        <v>9</v>
      </c>
    </row>
    <row r="6891" spans="1:20" x14ac:dyDescent="0.2">
      <c r="A6891" t="s">
        <v>20645</v>
      </c>
      <c r="B6891" t="s">
        <v>20646</v>
      </c>
      <c r="C6891" t="s">
        <v>207</v>
      </c>
      <c r="D6891" t="s">
        <v>1000</v>
      </c>
      <c r="E6891" s="23">
        <v>42948</v>
      </c>
      <c r="F6891">
        <v>7</v>
      </c>
      <c r="G6891">
        <v>9</v>
      </c>
      <c r="H6891">
        <v>0.77777777777777779</v>
      </c>
      <c r="I6891">
        <v>55</v>
      </c>
      <c r="J6891">
        <v>60</v>
      </c>
      <c r="K6891">
        <v>0.91666666666666663</v>
      </c>
      <c r="L6891">
        <v>80</v>
      </c>
      <c r="M6891">
        <v>0.75</v>
      </c>
      <c r="N6891">
        <v>45</v>
      </c>
      <c r="P6891">
        <v>2</v>
      </c>
      <c r="Q6891">
        <v>9</v>
      </c>
      <c r="R6891">
        <v>0.22222222222222221</v>
      </c>
      <c r="S6891">
        <v>10</v>
      </c>
    </row>
    <row r="6892" spans="1:20" x14ac:dyDescent="0.2">
      <c r="A6892" t="s">
        <v>20889</v>
      </c>
      <c r="B6892" t="s">
        <v>20890</v>
      </c>
      <c r="C6892" t="s">
        <v>210</v>
      </c>
      <c r="D6892" t="s">
        <v>1002</v>
      </c>
      <c r="E6892" s="23">
        <v>42948</v>
      </c>
      <c r="F6892">
        <v>1</v>
      </c>
      <c r="G6892">
        <v>3</v>
      </c>
      <c r="H6892">
        <v>0.33333333333333331</v>
      </c>
      <c r="I6892">
        <v>4</v>
      </c>
      <c r="J6892">
        <v>10</v>
      </c>
      <c r="K6892">
        <v>0.4</v>
      </c>
      <c r="L6892">
        <v>30</v>
      </c>
      <c r="M6892">
        <v>0.33333333333333331</v>
      </c>
      <c r="N6892">
        <v>3</v>
      </c>
      <c r="O6892">
        <v>0.75</v>
      </c>
      <c r="P6892">
        <v>1</v>
      </c>
      <c r="Q6892">
        <v>1</v>
      </c>
      <c r="R6892">
        <v>1</v>
      </c>
      <c r="S6892">
        <v>1</v>
      </c>
    </row>
    <row r="6893" spans="1:20" x14ac:dyDescent="0.2">
      <c r="A6893" t="s">
        <v>21066</v>
      </c>
      <c r="B6893" t="s">
        <v>21067</v>
      </c>
      <c r="C6893" t="s">
        <v>208</v>
      </c>
      <c r="D6893" t="s">
        <v>1002</v>
      </c>
      <c r="E6893" s="23">
        <v>42948</v>
      </c>
      <c r="F6893">
        <v>2</v>
      </c>
      <c r="G6893">
        <v>2</v>
      </c>
      <c r="H6893">
        <v>1</v>
      </c>
      <c r="I6893">
        <v>7</v>
      </c>
      <c r="J6893">
        <v>10</v>
      </c>
      <c r="K6893">
        <v>0.7</v>
      </c>
      <c r="L6893">
        <v>10</v>
      </c>
      <c r="M6893">
        <v>1</v>
      </c>
      <c r="N6893">
        <v>7</v>
      </c>
      <c r="P6893">
        <v>1</v>
      </c>
      <c r="Q6893">
        <v>1</v>
      </c>
      <c r="R6893">
        <v>1</v>
      </c>
      <c r="S6893">
        <v>0</v>
      </c>
    </row>
    <row r="6894" spans="1:20" x14ac:dyDescent="0.2">
      <c r="A6894" t="s">
        <v>21142</v>
      </c>
      <c r="B6894" t="s">
        <v>21143</v>
      </c>
      <c r="C6894" t="s">
        <v>354</v>
      </c>
      <c r="D6894" t="s">
        <v>1002</v>
      </c>
      <c r="E6894" s="23">
        <v>42948</v>
      </c>
      <c r="F6894">
        <v>2</v>
      </c>
      <c r="G6894">
        <v>2</v>
      </c>
      <c r="H6894">
        <v>1</v>
      </c>
      <c r="I6894">
        <v>11</v>
      </c>
      <c r="J6894">
        <v>10</v>
      </c>
      <c r="K6894">
        <v>1.1000000000000001</v>
      </c>
      <c r="L6894">
        <v>10</v>
      </c>
      <c r="M6894">
        <v>1</v>
      </c>
      <c r="N6894">
        <v>11</v>
      </c>
      <c r="P6894">
        <v>0</v>
      </c>
      <c r="Q6894">
        <v>0</v>
      </c>
      <c r="R6894" t="e">
        <v>#DIV/0!</v>
      </c>
      <c r="S6894">
        <v>0</v>
      </c>
    </row>
    <row r="6895" spans="1:20" x14ac:dyDescent="0.2">
      <c r="A6895" t="s">
        <v>21321</v>
      </c>
      <c r="B6895" t="s">
        <v>21322</v>
      </c>
      <c r="C6895" t="s">
        <v>213</v>
      </c>
      <c r="D6895" t="s">
        <v>1002</v>
      </c>
      <c r="E6895" s="23">
        <v>42948</v>
      </c>
      <c r="F6895">
        <v>1</v>
      </c>
      <c r="G6895">
        <v>3</v>
      </c>
      <c r="H6895">
        <v>0.33333333333333331</v>
      </c>
      <c r="I6895">
        <v>12</v>
      </c>
      <c r="J6895">
        <v>10</v>
      </c>
      <c r="K6895">
        <v>1.2</v>
      </c>
      <c r="L6895">
        <v>30</v>
      </c>
      <c r="M6895">
        <v>0.33333333333333331</v>
      </c>
      <c r="N6895">
        <v>9</v>
      </c>
      <c r="P6895">
        <v>1</v>
      </c>
      <c r="Q6895">
        <v>1</v>
      </c>
      <c r="R6895">
        <v>1</v>
      </c>
      <c r="S6895">
        <v>3</v>
      </c>
    </row>
    <row r="6896" spans="1:20" x14ac:dyDescent="0.2">
      <c r="A6896" t="s">
        <v>21563</v>
      </c>
      <c r="B6896" t="s">
        <v>21564</v>
      </c>
      <c r="C6896" t="s">
        <v>212</v>
      </c>
      <c r="D6896" t="s">
        <v>1000</v>
      </c>
      <c r="E6896" s="23">
        <v>42948</v>
      </c>
      <c r="F6896">
        <v>1</v>
      </c>
      <c r="G6896">
        <v>3</v>
      </c>
      <c r="H6896">
        <v>0.33333333333333331</v>
      </c>
      <c r="I6896">
        <v>12</v>
      </c>
      <c r="J6896">
        <v>10</v>
      </c>
      <c r="K6896">
        <v>1.2</v>
      </c>
      <c r="L6896">
        <v>30</v>
      </c>
      <c r="M6896">
        <v>0.33333333333333331</v>
      </c>
      <c r="N6896">
        <v>9</v>
      </c>
      <c r="P6896">
        <v>1</v>
      </c>
      <c r="Q6896">
        <v>1</v>
      </c>
      <c r="R6896">
        <v>1</v>
      </c>
      <c r="S6896">
        <v>3</v>
      </c>
    </row>
    <row r="6897" spans="1:20" x14ac:dyDescent="0.2">
      <c r="A6897" t="s">
        <v>21772</v>
      </c>
      <c r="B6897" t="s">
        <v>21773</v>
      </c>
      <c r="C6897" t="s">
        <v>217</v>
      </c>
      <c r="D6897" t="s">
        <v>1000</v>
      </c>
      <c r="E6897" s="23">
        <v>42948</v>
      </c>
      <c r="F6897">
        <v>0</v>
      </c>
      <c r="G6897">
        <v>0</v>
      </c>
      <c r="H6897" t="e">
        <v>#DIV/0!</v>
      </c>
      <c r="I6897">
        <v>0</v>
      </c>
      <c r="J6897">
        <v>0</v>
      </c>
      <c r="K6897" t="e">
        <v>#DIV/0!</v>
      </c>
      <c r="L6897">
        <v>0</v>
      </c>
      <c r="M6897" t="e">
        <v>#DIV/0!</v>
      </c>
      <c r="N6897">
        <v>0</v>
      </c>
      <c r="P6897">
        <v>0</v>
      </c>
      <c r="Q6897">
        <v>0</v>
      </c>
      <c r="R6897" t="e">
        <v>#DIV/0!</v>
      </c>
      <c r="S6897">
        <v>0</v>
      </c>
    </row>
    <row r="6898" spans="1:20" x14ac:dyDescent="0.2">
      <c r="A6898" t="s">
        <v>22016</v>
      </c>
      <c r="B6898" t="s">
        <v>22017</v>
      </c>
      <c r="C6898" t="s">
        <v>218</v>
      </c>
      <c r="D6898" t="s">
        <v>1002</v>
      </c>
      <c r="E6898" s="23">
        <v>42948</v>
      </c>
      <c r="F6898">
        <v>0</v>
      </c>
      <c r="G6898">
        <v>0</v>
      </c>
      <c r="H6898" t="e">
        <v>#DIV/0!</v>
      </c>
      <c r="I6898">
        <v>0</v>
      </c>
      <c r="J6898">
        <v>0</v>
      </c>
      <c r="K6898" t="e">
        <v>#DIV/0!</v>
      </c>
      <c r="L6898">
        <v>0</v>
      </c>
      <c r="M6898" t="e">
        <v>#DIV/0!</v>
      </c>
      <c r="N6898">
        <v>0</v>
      </c>
      <c r="P6898">
        <v>0</v>
      </c>
      <c r="Q6898">
        <v>0</v>
      </c>
      <c r="R6898" t="e">
        <v>#DIV/0!</v>
      </c>
      <c r="S6898">
        <v>0</v>
      </c>
    </row>
    <row r="6899" spans="1:20" x14ac:dyDescent="0.2">
      <c r="A6899" t="s">
        <v>22193</v>
      </c>
      <c r="B6899" t="s">
        <v>22194</v>
      </c>
      <c r="C6899" t="s">
        <v>219</v>
      </c>
      <c r="D6899" t="s">
        <v>1002</v>
      </c>
      <c r="E6899" s="23">
        <v>42948</v>
      </c>
      <c r="F6899">
        <v>0</v>
      </c>
      <c r="G6899">
        <v>0</v>
      </c>
      <c r="H6899" t="e">
        <v>#DIV/0!</v>
      </c>
      <c r="I6899">
        <v>0</v>
      </c>
      <c r="J6899">
        <v>0</v>
      </c>
      <c r="K6899" t="e">
        <v>#DIV/0!</v>
      </c>
      <c r="L6899">
        <v>0</v>
      </c>
      <c r="M6899" t="e">
        <v>#DIV/0!</v>
      </c>
      <c r="N6899">
        <v>0</v>
      </c>
      <c r="P6899">
        <v>0</v>
      </c>
      <c r="Q6899">
        <v>0</v>
      </c>
      <c r="R6899" t="e">
        <v>#DIV/0!</v>
      </c>
      <c r="S6899">
        <v>0</v>
      </c>
    </row>
    <row r="6900" spans="1:20" x14ac:dyDescent="0.2">
      <c r="A6900" t="s">
        <v>11110</v>
      </c>
      <c r="B6900" t="s">
        <v>11111</v>
      </c>
      <c r="C6900" t="s">
        <v>228</v>
      </c>
      <c r="D6900" t="s">
        <v>1000</v>
      </c>
      <c r="E6900" s="23">
        <v>42979</v>
      </c>
      <c r="F6900">
        <v>1</v>
      </c>
      <c r="G6900">
        <v>1</v>
      </c>
      <c r="H6900">
        <v>1</v>
      </c>
      <c r="I6900">
        <v>4</v>
      </c>
      <c r="J6900">
        <v>5</v>
      </c>
      <c r="K6900">
        <v>0.8</v>
      </c>
      <c r="L6900">
        <v>5</v>
      </c>
      <c r="M6900">
        <v>1</v>
      </c>
      <c r="N6900">
        <v>3</v>
      </c>
      <c r="P6900">
        <v>0</v>
      </c>
      <c r="Q6900">
        <v>0</v>
      </c>
      <c r="R6900" t="e">
        <v>#DIV/0!</v>
      </c>
      <c r="S6900">
        <v>1</v>
      </c>
    </row>
    <row r="6901" spans="1:20" x14ac:dyDescent="0.2">
      <c r="A6901" t="s">
        <v>9363</v>
      </c>
      <c r="B6901" t="s">
        <v>9364</v>
      </c>
      <c r="C6901" t="s">
        <v>211</v>
      </c>
      <c r="D6901" t="s">
        <v>1000</v>
      </c>
      <c r="E6901" s="23">
        <v>42979</v>
      </c>
      <c r="F6901">
        <v>2</v>
      </c>
      <c r="G6901">
        <v>2</v>
      </c>
      <c r="H6901">
        <v>1</v>
      </c>
      <c r="I6901">
        <v>31</v>
      </c>
      <c r="J6901">
        <v>30</v>
      </c>
      <c r="K6901">
        <v>1.0333333333333334</v>
      </c>
      <c r="L6901">
        <v>30</v>
      </c>
      <c r="M6901">
        <v>1</v>
      </c>
      <c r="N6901">
        <v>25</v>
      </c>
      <c r="P6901">
        <v>0</v>
      </c>
      <c r="Q6901">
        <v>8</v>
      </c>
      <c r="R6901">
        <v>0</v>
      </c>
      <c r="S6901">
        <v>6</v>
      </c>
    </row>
    <row r="6902" spans="1:20" x14ac:dyDescent="0.2">
      <c r="A6902" t="s">
        <v>8524</v>
      </c>
      <c r="B6902" t="s">
        <v>8525</v>
      </c>
      <c r="C6902" t="s">
        <v>213</v>
      </c>
      <c r="D6902" t="s">
        <v>1000</v>
      </c>
      <c r="E6902" s="23">
        <v>42979</v>
      </c>
      <c r="F6902">
        <v>2</v>
      </c>
      <c r="G6902">
        <v>3</v>
      </c>
      <c r="H6902">
        <v>0.66666666666666663</v>
      </c>
      <c r="I6902">
        <v>14</v>
      </c>
      <c r="J6902">
        <v>20</v>
      </c>
      <c r="K6902">
        <v>0.7</v>
      </c>
      <c r="L6902">
        <v>30</v>
      </c>
      <c r="M6902">
        <v>0.66666666666666663</v>
      </c>
      <c r="N6902">
        <v>10</v>
      </c>
      <c r="P6902">
        <v>2</v>
      </c>
      <c r="Q6902">
        <v>2</v>
      </c>
      <c r="R6902">
        <v>1</v>
      </c>
      <c r="S6902">
        <v>4</v>
      </c>
    </row>
    <row r="6903" spans="1:20" x14ac:dyDescent="0.2">
      <c r="A6903" t="s">
        <v>5100</v>
      </c>
      <c r="B6903" t="s">
        <v>5101</v>
      </c>
      <c r="C6903" t="s">
        <v>229</v>
      </c>
      <c r="D6903" t="s">
        <v>1000</v>
      </c>
      <c r="E6903" s="23">
        <v>42979</v>
      </c>
      <c r="F6903">
        <v>1</v>
      </c>
      <c r="G6903">
        <v>1</v>
      </c>
      <c r="H6903">
        <v>1</v>
      </c>
      <c r="I6903">
        <v>4</v>
      </c>
      <c r="J6903">
        <v>10</v>
      </c>
      <c r="K6903">
        <v>0.4</v>
      </c>
      <c r="L6903">
        <v>10</v>
      </c>
      <c r="M6903">
        <v>1</v>
      </c>
      <c r="N6903">
        <v>4</v>
      </c>
      <c r="P6903">
        <v>0</v>
      </c>
      <c r="Q6903">
        <v>2</v>
      </c>
      <c r="R6903">
        <v>0</v>
      </c>
      <c r="S6903">
        <v>0</v>
      </c>
    </row>
    <row r="6904" spans="1:20" x14ac:dyDescent="0.2">
      <c r="A6904" t="s">
        <v>13239</v>
      </c>
      <c r="B6904" t="s">
        <v>13151</v>
      </c>
      <c r="C6904" t="s">
        <v>1051</v>
      </c>
      <c r="D6904" t="s">
        <v>1002</v>
      </c>
      <c r="E6904" s="23">
        <v>42979</v>
      </c>
      <c r="F6904">
        <v>0</v>
      </c>
      <c r="G6904">
        <v>0</v>
      </c>
      <c r="H6904" t="e">
        <v>#DIV/0!</v>
      </c>
      <c r="I6904">
        <v>0</v>
      </c>
      <c r="J6904">
        <v>0</v>
      </c>
      <c r="K6904" t="e">
        <v>#DIV/0!</v>
      </c>
      <c r="L6904">
        <v>0</v>
      </c>
      <c r="M6904" t="e">
        <v>#DIV/0!</v>
      </c>
      <c r="N6904">
        <v>0</v>
      </c>
      <c r="P6904">
        <v>0</v>
      </c>
      <c r="Q6904">
        <v>0</v>
      </c>
      <c r="R6904" t="e">
        <v>#DIV/0!</v>
      </c>
      <c r="S6904">
        <v>0</v>
      </c>
    </row>
    <row r="6905" spans="1:20" x14ac:dyDescent="0.2">
      <c r="A6905" t="s">
        <v>5724</v>
      </c>
      <c r="B6905" t="s">
        <v>5725</v>
      </c>
      <c r="C6905" t="s">
        <v>1047</v>
      </c>
      <c r="D6905" t="s">
        <v>1000</v>
      </c>
      <c r="E6905" s="23">
        <v>42979</v>
      </c>
      <c r="F6905">
        <v>7</v>
      </c>
      <c r="G6905">
        <v>6</v>
      </c>
      <c r="H6905">
        <v>1.1666666666666667</v>
      </c>
      <c r="I6905">
        <v>26</v>
      </c>
      <c r="J6905">
        <v>37</v>
      </c>
      <c r="K6905">
        <v>0.70270270270270274</v>
      </c>
      <c r="L6905">
        <v>32</v>
      </c>
      <c r="M6905">
        <v>1.15625</v>
      </c>
      <c r="N6905">
        <v>26</v>
      </c>
      <c r="P6905">
        <v>4</v>
      </c>
      <c r="Q6905">
        <v>4</v>
      </c>
      <c r="R6905">
        <v>1</v>
      </c>
      <c r="S6905">
        <v>0</v>
      </c>
    </row>
    <row r="6906" spans="1:20" x14ac:dyDescent="0.2">
      <c r="A6906" t="s">
        <v>10601</v>
      </c>
      <c r="B6906" t="s">
        <v>10602</v>
      </c>
      <c r="C6906" t="s">
        <v>205</v>
      </c>
      <c r="D6906" t="s">
        <v>1000</v>
      </c>
      <c r="E6906" s="23">
        <v>42979</v>
      </c>
      <c r="F6906">
        <v>2</v>
      </c>
      <c r="G6906">
        <v>3</v>
      </c>
      <c r="H6906">
        <v>0.66666666666666663</v>
      </c>
      <c r="I6906">
        <v>5</v>
      </c>
      <c r="J6906">
        <v>13</v>
      </c>
      <c r="K6906">
        <v>0.38461538461538464</v>
      </c>
      <c r="L6906">
        <v>20</v>
      </c>
      <c r="M6906">
        <v>0.65</v>
      </c>
      <c r="N6906">
        <v>5</v>
      </c>
      <c r="O6906">
        <v>0.7</v>
      </c>
      <c r="P6906">
        <v>0</v>
      </c>
      <c r="Q6906">
        <v>0</v>
      </c>
      <c r="R6906" t="e">
        <v>#DIV/0!</v>
      </c>
      <c r="S6906">
        <v>0</v>
      </c>
    </row>
    <row r="6907" spans="1:20" x14ac:dyDescent="0.2">
      <c r="A6907" t="s">
        <v>8948</v>
      </c>
      <c r="B6907" t="s">
        <v>8949</v>
      </c>
      <c r="C6907" t="s">
        <v>210</v>
      </c>
      <c r="D6907" t="s">
        <v>1000</v>
      </c>
      <c r="E6907" s="23">
        <v>42979</v>
      </c>
      <c r="F6907">
        <v>3</v>
      </c>
      <c r="G6907">
        <v>3</v>
      </c>
      <c r="H6907">
        <v>1</v>
      </c>
      <c r="I6907">
        <v>2</v>
      </c>
      <c r="J6907">
        <v>30</v>
      </c>
      <c r="K6907">
        <v>6.6666666666666666E-2</v>
      </c>
      <c r="L6907">
        <v>30</v>
      </c>
      <c r="M6907">
        <v>1</v>
      </c>
      <c r="N6907">
        <v>2</v>
      </c>
      <c r="O6907">
        <v>0.7</v>
      </c>
      <c r="P6907">
        <v>2</v>
      </c>
      <c r="Q6907">
        <v>2</v>
      </c>
      <c r="R6907">
        <v>1</v>
      </c>
      <c r="S6907">
        <v>0</v>
      </c>
    </row>
    <row r="6908" spans="1:20" x14ac:dyDescent="0.2">
      <c r="A6908" t="s">
        <v>6143</v>
      </c>
      <c r="B6908" t="s">
        <v>6144</v>
      </c>
      <c r="C6908" t="s">
        <v>215</v>
      </c>
      <c r="D6908" t="s">
        <v>1000</v>
      </c>
      <c r="E6908" s="23">
        <v>42979</v>
      </c>
      <c r="F6908">
        <v>8</v>
      </c>
      <c r="G6908">
        <v>7</v>
      </c>
      <c r="H6908">
        <v>1.1428571428571428</v>
      </c>
      <c r="I6908">
        <v>32</v>
      </c>
      <c r="J6908">
        <v>54</v>
      </c>
      <c r="K6908">
        <v>0.59259259259259256</v>
      </c>
      <c r="L6908">
        <v>47</v>
      </c>
      <c r="M6908">
        <v>1.1489361702127661</v>
      </c>
      <c r="N6908">
        <v>25</v>
      </c>
      <c r="O6908">
        <v>1</v>
      </c>
      <c r="P6908">
        <v>4</v>
      </c>
      <c r="Q6908">
        <v>4</v>
      </c>
      <c r="R6908">
        <v>1</v>
      </c>
      <c r="S6908">
        <v>7</v>
      </c>
      <c r="T6908">
        <v>0</v>
      </c>
    </row>
    <row r="6909" spans="1:20" x14ac:dyDescent="0.2">
      <c r="A6909" t="s">
        <v>3443</v>
      </c>
      <c r="B6909" t="s">
        <v>3444</v>
      </c>
      <c r="C6909" t="s">
        <v>221</v>
      </c>
      <c r="D6909" t="s">
        <v>1000</v>
      </c>
      <c r="E6909" s="23">
        <v>42979</v>
      </c>
      <c r="F6909">
        <v>0</v>
      </c>
      <c r="G6909">
        <v>0</v>
      </c>
      <c r="H6909" t="e">
        <v>#DIV/0!</v>
      </c>
      <c r="I6909">
        <v>0</v>
      </c>
      <c r="J6909">
        <v>0</v>
      </c>
      <c r="K6909" t="e">
        <v>#DIV/0!</v>
      </c>
      <c r="L6909">
        <v>0</v>
      </c>
      <c r="M6909" t="e">
        <v>#DIV/0!</v>
      </c>
      <c r="N6909">
        <v>0</v>
      </c>
      <c r="P6909">
        <v>0</v>
      </c>
      <c r="Q6909">
        <v>0</v>
      </c>
      <c r="R6909" t="e">
        <v>#DIV/0!</v>
      </c>
      <c r="S6909">
        <v>0</v>
      </c>
      <c r="T6909">
        <v>0</v>
      </c>
    </row>
    <row r="6910" spans="1:20" x14ac:dyDescent="0.2">
      <c r="A6910" t="s">
        <v>3268</v>
      </c>
      <c r="B6910" t="s">
        <v>3269</v>
      </c>
      <c r="C6910" t="s">
        <v>222</v>
      </c>
      <c r="D6910" t="s">
        <v>1000</v>
      </c>
      <c r="E6910" s="23">
        <v>42979</v>
      </c>
      <c r="F6910">
        <v>0</v>
      </c>
      <c r="G6910">
        <v>0</v>
      </c>
      <c r="H6910" t="e">
        <v>#DIV/0!</v>
      </c>
      <c r="I6910">
        <v>0</v>
      </c>
      <c r="J6910">
        <v>0</v>
      </c>
      <c r="K6910" t="e">
        <v>#DIV/0!</v>
      </c>
      <c r="L6910">
        <v>0</v>
      </c>
      <c r="M6910" t="e">
        <v>#DIV/0!</v>
      </c>
      <c r="N6910">
        <v>0</v>
      </c>
      <c r="P6910">
        <v>0</v>
      </c>
      <c r="Q6910">
        <v>0</v>
      </c>
      <c r="R6910" t="e">
        <v>#DIV/0!</v>
      </c>
      <c r="S6910">
        <v>0</v>
      </c>
      <c r="T6910">
        <v>0</v>
      </c>
    </row>
    <row r="6911" spans="1:20" x14ac:dyDescent="0.2">
      <c r="A6911" t="s">
        <v>7313</v>
      </c>
      <c r="B6911" t="s">
        <v>7314</v>
      </c>
      <c r="C6911" t="s">
        <v>1052</v>
      </c>
      <c r="D6911" t="s">
        <v>1000</v>
      </c>
      <c r="E6911" s="23">
        <v>42979</v>
      </c>
      <c r="F6911">
        <v>8</v>
      </c>
      <c r="G6911">
        <v>5</v>
      </c>
      <c r="H6911">
        <v>1.6</v>
      </c>
      <c r="I6911">
        <v>34</v>
      </c>
      <c r="J6911">
        <v>54</v>
      </c>
      <c r="K6911">
        <v>0.62962962962962965</v>
      </c>
      <c r="L6911">
        <v>34</v>
      </c>
      <c r="M6911">
        <v>1.588235294117647</v>
      </c>
      <c r="N6911">
        <v>25</v>
      </c>
      <c r="P6911">
        <v>1</v>
      </c>
      <c r="Q6911">
        <v>8</v>
      </c>
      <c r="R6911">
        <v>0.125</v>
      </c>
      <c r="S6911">
        <v>9</v>
      </c>
      <c r="T6911">
        <v>0</v>
      </c>
    </row>
    <row r="6912" spans="1:20" x14ac:dyDescent="0.2">
      <c r="A6912" t="s">
        <v>5305</v>
      </c>
      <c r="B6912" t="s">
        <v>5306</v>
      </c>
      <c r="C6912" t="s">
        <v>1053</v>
      </c>
      <c r="D6912" t="s">
        <v>1000</v>
      </c>
      <c r="E6912" s="23">
        <v>42979</v>
      </c>
      <c r="F6912">
        <v>6</v>
      </c>
      <c r="G6912">
        <v>5</v>
      </c>
      <c r="H6912">
        <v>1.2</v>
      </c>
      <c r="I6912">
        <v>14</v>
      </c>
      <c r="J6912">
        <v>14</v>
      </c>
      <c r="K6912">
        <v>1</v>
      </c>
      <c r="L6912">
        <v>12</v>
      </c>
      <c r="M6912">
        <v>1.1666666666666667</v>
      </c>
      <c r="N6912">
        <v>13</v>
      </c>
      <c r="P6912">
        <v>0</v>
      </c>
      <c r="Q6912">
        <v>0</v>
      </c>
      <c r="R6912" t="e">
        <v>#DIV/0!</v>
      </c>
      <c r="S6912">
        <v>1</v>
      </c>
      <c r="T6912">
        <v>0</v>
      </c>
    </row>
    <row r="6913" spans="1:20" x14ac:dyDescent="0.2">
      <c r="A6913" t="s">
        <v>12304</v>
      </c>
      <c r="B6913" t="s">
        <v>12305</v>
      </c>
      <c r="C6913" t="s">
        <v>200</v>
      </c>
      <c r="D6913" t="s">
        <v>1000</v>
      </c>
      <c r="E6913" s="23">
        <v>42979</v>
      </c>
      <c r="F6913">
        <v>8</v>
      </c>
      <c r="G6913">
        <v>5</v>
      </c>
      <c r="H6913">
        <v>1.6</v>
      </c>
      <c r="I6913">
        <v>16</v>
      </c>
      <c r="J6913">
        <v>19</v>
      </c>
      <c r="K6913">
        <v>0.84210526315789469</v>
      </c>
      <c r="L6913">
        <v>12</v>
      </c>
      <c r="M6913">
        <v>1.5833333333333333</v>
      </c>
      <c r="N6913">
        <v>9</v>
      </c>
      <c r="P6913">
        <v>0</v>
      </c>
      <c r="Q6913">
        <v>0</v>
      </c>
      <c r="R6913" t="e">
        <v>#DIV/0!</v>
      </c>
      <c r="S6913">
        <v>7</v>
      </c>
      <c r="T6913">
        <v>0</v>
      </c>
    </row>
    <row r="6914" spans="1:20" x14ac:dyDescent="0.2">
      <c r="A6914" t="s">
        <v>10425</v>
      </c>
      <c r="B6914" t="s">
        <v>10426</v>
      </c>
      <c r="C6914" t="s">
        <v>204</v>
      </c>
      <c r="D6914" t="s">
        <v>1000</v>
      </c>
      <c r="E6914" s="23">
        <v>42979</v>
      </c>
      <c r="F6914">
        <v>6</v>
      </c>
      <c r="G6914">
        <v>4</v>
      </c>
      <c r="H6914">
        <v>1.5</v>
      </c>
      <c r="I6914">
        <v>9</v>
      </c>
      <c r="J6914">
        <v>15</v>
      </c>
      <c r="K6914">
        <v>0.6</v>
      </c>
      <c r="L6914">
        <v>10</v>
      </c>
      <c r="M6914">
        <v>1.5</v>
      </c>
      <c r="N6914">
        <v>8</v>
      </c>
      <c r="P6914">
        <v>1</v>
      </c>
      <c r="Q6914">
        <v>1</v>
      </c>
      <c r="R6914">
        <v>1</v>
      </c>
      <c r="S6914">
        <v>1</v>
      </c>
      <c r="T6914">
        <v>0.90476190476190477</v>
      </c>
    </row>
    <row r="6915" spans="1:20" x14ac:dyDescent="0.2">
      <c r="A6915" t="s">
        <v>8773</v>
      </c>
      <c r="B6915" t="s">
        <v>8774</v>
      </c>
      <c r="C6915" t="s">
        <v>208</v>
      </c>
      <c r="D6915" t="s">
        <v>1000</v>
      </c>
      <c r="E6915" s="23">
        <v>42979</v>
      </c>
      <c r="F6915">
        <v>2</v>
      </c>
      <c r="G6915">
        <v>2</v>
      </c>
      <c r="H6915">
        <v>1</v>
      </c>
      <c r="I6915">
        <v>7</v>
      </c>
      <c r="J6915">
        <v>10</v>
      </c>
      <c r="K6915">
        <v>0.7</v>
      </c>
      <c r="L6915">
        <v>10</v>
      </c>
      <c r="M6915">
        <v>1</v>
      </c>
      <c r="N6915">
        <v>7</v>
      </c>
      <c r="P6915">
        <v>0</v>
      </c>
      <c r="Q6915">
        <v>0</v>
      </c>
      <c r="R6915" t="e">
        <v>#DIV/0!</v>
      </c>
      <c r="S6915">
        <v>0</v>
      </c>
      <c r="T6915">
        <v>0.89523809523809528</v>
      </c>
    </row>
    <row r="6916" spans="1:20" x14ac:dyDescent="0.2">
      <c r="A6916" t="s">
        <v>6567</v>
      </c>
      <c r="B6916" t="s">
        <v>6568</v>
      </c>
      <c r="C6916" t="s">
        <v>316</v>
      </c>
      <c r="D6916" t="s">
        <v>1000</v>
      </c>
      <c r="E6916" s="23">
        <v>42979</v>
      </c>
      <c r="F6916">
        <v>10</v>
      </c>
      <c r="G6916">
        <v>6</v>
      </c>
      <c r="H6916">
        <v>1.6666666666666667</v>
      </c>
      <c r="I6916">
        <v>32</v>
      </c>
      <c r="J6916">
        <v>27</v>
      </c>
      <c r="K6916">
        <v>1.1851851851851851</v>
      </c>
      <c r="L6916">
        <v>16</v>
      </c>
      <c r="M6916">
        <v>1.6875</v>
      </c>
      <c r="N6916">
        <v>27</v>
      </c>
      <c r="P6916">
        <v>0</v>
      </c>
      <c r="Q6916">
        <v>0</v>
      </c>
      <c r="R6916" t="e">
        <v>#DIV/0!</v>
      </c>
      <c r="S6916">
        <v>5</v>
      </c>
      <c r="T6916">
        <v>0.74285714285714288</v>
      </c>
    </row>
    <row r="6917" spans="1:20" x14ac:dyDescent="0.2">
      <c r="A6917" t="s">
        <v>4160</v>
      </c>
      <c r="B6917" t="s">
        <v>4161</v>
      </c>
      <c r="C6917" t="s">
        <v>218</v>
      </c>
      <c r="D6917" t="s">
        <v>1000</v>
      </c>
      <c r="E6917" s="23">
        <v>42979</v>
      </c>
      <c r="F6917">
        <v>0</v>
      </c>
      <c r="G6917">
        <v>0</v>
      </c>
      <c r="H6917" t="e">
        <v>#DIV/0!</v>
      </c>
      <c r="I6917">
        <v>0</v>
      </c>
      <c r="J6917">
        <v>0</v>
      </c>
      <c r="K6917" t="e">
        <v>#DIV/0!</v>
      </c>
      <c r="L6917">
        <v>0</v>
      </c>
      <c r="M6917" t="e">
        <v>#DIV/0!</v>
      </c>
      <c r="N6917">
        <v>0</v>
      </c>
      <c r="P6917">
        <v>0</v>
      </c>
      <c r="Q6917">
        <v>0</v>
      </c>
      <c r="R6917" t="e">
        <v>#DIV/0!</v>
      </c>
      <c r="S6917">
        <v>0</v>
      </c>
      <c r="T6917">
        <v>0.83809523809523812</v>
      </c>
    </row>
    <row r="6918" spans="1:20" x14ac:dyDescent="0.2">
      <c r="A6918" t="s">
        <v>12589</v>
      </c>
      <c r="B6918" t="s">
        <v>12590</v>
      </c>
      <c r="C6918" t="s">
        <v>202</v>
      </c>
      <c r="D6918" t="s">
        <v>1000</v>
      </c>
      <c r="E6918" s="23">
        <v>42979</v>
      </c>
      <c r="F6918">
        <v>11</v>
      </c>
      <c r="G6918">
        <v>9</v>
      </c>
      <c r="H6918">
        <v>1.2222222222222223</v>
      </c>
      <c r="I6918">
        <v>120</v>
      </c>
      <c r="J6918">
        <v>122</v>
      </c>
      <c r="K6918">
        <v>0.98360655737704916</v>
      </c>
      <c r="L6918">
        <v>100</v>
      </c>
      <c r="M6918">
        <v>1.22</v>
      </c>
      <c r="N6918">
        <v>120</v>
      </c>
      <c r="P6918">
        <v>13</v>
      </c>
      <c r="Q6918">
        <v>13</v>
      </c>
      <c r="R6918">
        <v>1</v>
      </c>
      <c r="S6918">
        <v>0</v>
      </c>
      <c r="T6918">
        <v>0.81904761904761902</v>
      </c>
    </row>
    <row r="6919" spans="1:20" x14ac:dyDescent="0.2">
      <c r="A6919" t="s">
        <v>12414</v>
      </c>
      <c r="B6919" t="s">
        <v>12415</v>
      </c>
      <c r="C6919" t="s">
        <v>347</v>
      </c>
      <c r="D6919" t="s">
        <v>1000</v>
      </c>
      <c r="E6919" s="23">
        <v>42979</v>
      </c>
      <c r="F6919">
        <v>3</v>
      </c>
      <c r="G6919">
        <v>5</v>
      </c>
      <c r="H6919">
        <v>0.6</v>
      </c>
      <c r="I6919">
        <v>7</v>
      </c>
      <c r="J6919">
        <v>15</v>
      </c>
      <c r="K6919">
        <v>0.46666666666666667</v>
      </c>
      <c r="L6919">
        <v>25</v>
      </c>
      <c r="M6919">
        <v>0.6</v>
      </c>
      <c r="N6919">
        <v>6</v>
      </c>
      <c r="P6919">
        <v>0</v>
      </c>
      <c r="Q6919">
        <v>0</v>
      </c>
      <c r="R6919" t="e">
        <v>#DIV/0!</v>
      </c>
      <c r="S6919">
        <v>1</v>
      </c>
      <c r="T6919">
        <v>0.77575757575757587</v>
      </c>
    </row>
    <row r="6920" spans="1:20" x14ac:dyDescent="0.2">
      <c r="A6920" t="s">
        <v>9754</v>
      </c>
      <c r="B6920" t="s">
        <v>9755</v>
      </c>
      <c r="C6920" t="s">
        <v>224</v>
      </c>
      <c r="D6920" t="s">
        <v>1000</v>
      </c>
      <c r="E6920" s="23">
        <v>42979</v>
      </c>
      <c r="F6920">
        <v>6</v>
      </c>
      <c r="G6920">
        <v>6</v>
      </c>
      <c r="H6920">
        <v>1</v>
      </c>
      <c r="I6920">
        <v>84</v>
      </c>
      <c r="J6920">
        <v>90</v>
      </c>
      <c r="K6920">
        <v>0.93333333333333335</v>
      </c>
      <c r="L6920">
        <v>90</v>
      </c>
      <c r="M6920">
        <v>1</v>
      </c>
      <c r="N6920">
        <v>79</v>
      </c>
      <c r="P6920">
        <v>0</v>
      </c>
      <c r="Q6920">
        <v>0</v>
      </c>
      <c r="R6920" t="e">
        <v>#DIV/0!</v>
      </c>
      <c r="S6920">
        <v>5</v>
      </c>
      <c r="T6920">
        <v>0.71345029239766078</v>
      </c>
    </row>
    <row r="6921" spans="1:20" x14ac:dyDescent="0.2">
      <c r="A6921" t="s">
        <v>9455</v>
      </c>
      <c r="B6921" t="s">
        <v>9456</v>
      </c>
      <c r="C6921" t="s">
        <v>345</v>
      </c>
      <c r="D6921" t="s">
        <v>1000</v>
      </c>
      <c r="E6921" s="23">
        <v>42979</v>
      </c>
      <c r="F6921">
        <v>0</v>
      </c>
      <c r="G6921">
        <v>0</v>
      </c>
      <c r="H6921" t="e">
        <v>#DIV/0!</v>
      </c>
      <c r="I6921">
        <v>0</v>
      </c>
      <c r="J6921">
        <v>0</v>
      </c>
      <c r="K6921" t="e">
        <v>#DIV/0!</v>
      </c>
      <c r="L6921">
        <v>0</v>
      </c>
      <c r="M6921" t="e">
        <v>#DIV/0!</v>
      </c>
      <c r="N6921">
        <v>0</v>
      </c>
      <c r="P6921">
        <v>0</v>
      </c>
      <c r="Q6921">
        <v>0</v>
      </c>
      <c r="R6921" t="e">
        <v>#DIV/0!</v>
      </c>
      <c r="S6921">
        <v>0</v>
      </c>
      <c r="T6921">
        <v>0.65333333333333343</v>
      </c>
    </row>
    <row r="6922" spans="1:20" x14ac:dyDescent="0.2">
      <c r="A6922" t="s">
        <v>7847</v>
      </c>
      <c r="B6922" t="s">
        <v>7848</v>
      </c>
      <c r="C6922" t="s">
        <v>226</v>
      </c>
      <c r="D6922" t="s">
        <v>1000</v>
      </c>
      <c r="E6922" s="23">
        <v>42979</v>
      </c>
      <c r="F6922">
        <v>6</v>
      </c>
      <c r="G6922">
        <v>7</v>
      </c>
      <c r="H6922">
        <v>0.8571428571428571</v>
      </c>
      <c r="I6922">
        <v>36</v>
      </c>
      <c r="J6922">
        <v>90</v>
      </c>
      <c r="K6922">
        <v>0.4</v>
      </c>
      <c r="L6922">
        <v>105</v>
      </c>
      <c r="M6922">
        <v>0.8571428571428571</v>
      </c>
      <c r="N6922">
        <v>27</v>
      </c>
      <c r="P6922">
        <v>9</v>
      </c>
      <c r="Q6922">
        <v>9</v>
      </c>
      <c r="R6922">
        <v>1</v>
      </c>
      <c r="S6922">
        <v>9</v>
      </c>
      <c r="T6922">
        <v>1.0666666666666667</v>
      </c>
    </row>
    <row r="6923" spans="1:20" x14ac:dyDescent="0.2">
      <c r="A6923" t="s">
        <v>6917</v>
      </c>
      <c r="B6923" t="s">
        <v>6918</v>
      </c>
      <c r="C6923" t="s">
        <v>231</v>
      </c>
      <c r="D6923" t="s">
        <v>1000</v>
      </c>
      <c r="E6923" s="23">
        <v>42979</v>
      </c>
      <c r="F6923">
        <v>8</v>
      </c>
      <c r="G6923">
        <v>15</v>
      </c>
      <c r="H6923">
        <v>0.53333333333333333</v>
      </c>
      <c r="I6923">
        <v>135</v>
      </c>
      <c r="J6923">
        <v>96</v>
      </c>
      <c r="K6923">
        <v>1.40625</v>
      </c>
      <c r="L6923">
        <v>180</v>
      </c>
      <c r="M6923">
        <v>0.53333333333333333</v>
      </c>
      <c r="N6923">
        <v>135</v>
      </c>
      <c r="P6923">
        <v>0</v>
      </c>
      <c r="Q6923">
        <v>12</v>
      </c>
      <c r="R6923">
        <v>0</v>
      </c>
      <c r="S6923">
        <v>0</v>
      </c>
      <c r="T6923">
        <v>1.1904761904761905</v>
      </c>
    </row>
    <row r="6924" spans="1:20" x14ac:dyDescent="0.2">
      <c r="A6924" t="s">
        <v>5968</v>
      </c>
      <c r="B6924" t="s">
        <v>5969</v>
      </c>
      <c r="C6924" t="s">
        <v>216</v>
      </c>
      <c r="D6924" t="s">
        <v>1000</v>
      </c>
      <c r="E6924" s="23">
        <v>42979</v>
      </c>
      <c r="F6924">
        <v>14</v>
      </c>
      <c r="G6924">
        <v>6</v>
      </c>
      <c r="H6924">
        <v>2.3333333333333335</v>
      </c>
      <c r="I6924">
        <v>57</v>
      </c>
      <c r="J6924">
        <v>105</v>
      </c>
      <c r="K6924">
        <v>0.54285714285714282</v>
      </c>
      <c r="L6924">
        <v>45</v>
      </c>
      <c r="M6924">
        <v>2.3333333333333335</v>
      </c>
      <c r="N6924">
        <v>53</v>
      </c>
      <c r="P6924">
        <v>9</v>
      </c>
      <c r="Q6924">
        <v>9</v>
      </c>
      <c r="R6924">
        <v>1</v>
      </c>
      <c r="S6924">
        <v>6</v>
      </c>
      <c r="T6924">
        <v>1.0119047619047621</v>
      </c>
    </row>
    <row r="6925" spans="1:20" x14ac:dyDescent="0.2">
      <c r="A6925" t="s">
        <v>4575</v>
      </c>
      <c r="B6925" t="s">
        <v>4576</v>
      </c>
      <c r="C6925" t="s">
        <v>233</v>
      </c>
      <c r="D6925" t="s">
        <v>1000</v>
      </c>
      <c r="E6925" s="23">
        <v>42979</v>
      </c>
      <c r="F6925">
        <v>7</v>
      </c>
      <c r="G6925">
        <v>6</v>
      </c>
      <c r="H6925">
        <v>1.1666666666666667</v>
      </c>
      <c r="I6925">
        <v>79</v>
      </c>
      <c r="J6925">
        <v>58</v>
      </c>
      <c r="K6925">
        <v>1.3620689655172413</v>
      </c>
      <c r="L6925">
        <v>50</v>
      </c>
      <c r="M6925">
        <v>1.1599999999999999</v>
      </c>
      <c r="N6925">
        <v>79</v>
      </c>
      <c r="P6925">
        <v>0</v>
      </c>
      <c r="Q6925">
        <v>0</v>
      </c>
      <c r="R6925" t="e">
        <v>#DIV/0!</v>
      </c>
      <c r="S6925">
        <v>0</v>
      </c>
      <c r="T6925">
        <v>1.0444444444444445</v>
      </c>
    </row>
    <row r="6926" spans="1:20" x14ac:dyDescent="0.2">
      <c r="A6926" t="s">
        <v>3985</v>
      </c>
      <c r="B6926" t="s">
        <v>3986</v>
      </c>
      <c r="C6926" t="s">
        <v>219</v>
      </c>
      <c r="D6926" t="s">
        <v>1000</v>
      </c>
      <c r="E6926" s="23">
        <v>42979</v>
      </c>
      <c r="F6926">
        <v>0</v>
      </c>
      <c r="G6926">
        <v>0</v>
      </c>
      <c r="H6926" t="e">
        <v>#DIV/0!</v>
      </c>
      <c r="I6926">
        <v>0</v>
      </c>
      <c r="J6926">
        <v>0</v>
      </c>
      <c r="K6926" t="e">
        <v>#DIV/0!</v>
      </c>
      <c r="L6926">
        <v>0</v>
      </c>
      <c r="M6926" t="e">
        <v>#DIV/0!</v>
      </c>
      <c r="N6926">
        <v>0</v>
      </c>
      <c r="P6926">
        <v>0</v>
      </c>
      <c r="Q6926">
        <v>0</v>
      </c>
      <c r="R6926" t="e">
        <v>#DIV/0!</v>
      </c>
      <c r="S6926">
        <v>0</v>
      </c>
      <c r="T6926">
        <v>1.0238095238095239</v>
      </c>
    </row>
    <row r="6927" spans="1:20" x14ac:dyDescent="0.2">
      <c r="A6927" t="s">
        <v>3714</v>
      </c>
      <c r="B6927" t="s">
        <v>3715</v>
      </c>
      <c r="C6927" t="s">
        <v>340</v>
      </c>
      <c r="D6927" t="s">
        <v>1000</v>
      </c>
      <c r="E6927" s="23">
        <v>42979</v>
      </c>
      <c r="F6927">
        <v>2</v>
      </c>
      <c r="G6927">
        <v>4</v>
      </c>
      <c r="H6927">
        <v>0.5</v>
      </c>
      <c r="I6927">
        <v>22</v>
      </c>
      <c r="J6927">
        <v>20</v>
      </c>
      <c r="K6927">
        <v>1.1000000000000001</v>
      </c>
      <c r="L6927">
        <v>40</v>
      </c>
      <c r="M6927">
        <v>0.5</v>
      </c>
      <c r="N6927">
        <v>22</v>
      </c>
      <c r="P6927">
        <v>0</v>
      </c>
      <c r="Q6927">
        <v>0</v>
      </c>
      <c r="R6927" t="e">
        <v>#DIV/0!</v>
      </c>
      <c r="S6927">
        <v>0</v>
      </c>
      <c r="T6927">
        <v>1.2619047619047616</v>
      </c>
    </row>
    <row r="6928" spans="1:20" x14ac:dyDescent="0.2">
      <c r="A6928" t="s">
        <v>11286</v>
      </c>
      <c r="B6928" t="s">
        <v>11287</v>
      </c>
      <c r="C6928" t="s">
        <v>350</v>
      </c>
      <c r="D6928" t="s">
        <v>1000</v>
      </c>
      <c r="E6928" s="23">
        <v>42979</v>
      </c>
      <c r="F6928">
        <v>2</v>
      </c>
      <c r="G6928">
        <v>1</v>
      </c>
      <c r="H6928">
        <v>2</v>
      </c>
      <c r="I6928">
        <v>3</v>
      </c>
      <c r="J6928">
        <v>10</v>
      </c>
      <c r="K6928">
        <v>0.3</v>
      </c>
      <c r="L6928">
        <v>5</v>
      </c>
      <c r="M6928">
        <v>2</v>
      </c>
      <c r="N6928">
        <v>3</v>
      </c>
      <c r="P6928">
        <v>0</v>
      </c>
      <c r="Q6928">
        <v>2</v>
      </c>
      <c r="R6928">
        <v>0</v>
      </c>
      <c r="S6928">
        <v>0</v>
      </c>
      <c r="T6928">
        <v>1.2619047619047616</v>
      </c>
    </row>
    <row r="6929" spans="1:20" x14ac:dyDescent="0.2">
      <c r="A6929" t="s">
        <v>11288</v>
      </c>
      <c r="B6929" t="s">
        <v>11289</v>
      </c>
      <c r="C6929" t="s">
        <v>351</v>
      </c>
      <c r="D6929" t="s">
        <v>1000</v>
      </c>
      <c r="E6929" s="23">
        <v>42979</v>
      </c>
      <c r="F6929">
        <v>3</v>
      </c>
      <c r="G6929">
        <v>5</v>
      </c>
      <c r="H6929">
        <v>0.6</v>
      </c>
      <c r="I6929">
        <v>8</v>
      </c>
      <c r="J6929">
        <v>15</v>
      </c>
      <c r="K6929">
        <v>0.53333333333333333</v>
      </c>
      <c r="L6929">
        <v>25</v>
      </c>
      <c r="M6929">
        <v>0.6</v>
      </c>
      <c r="N6929">
        <v>8</v>
      </c>
      <c r="P6929">
        <v>0</v>
      </c>
      <c r="Q6929">
        <v>0</v>
      </c>
      <c r="R6929" t="e">
        <v>#DIV/0!</v>
      </c>
      <c r="S6929">
        <v>0</v>
      </c>
      <c r="T6929">
        <v>1.2777777777777779</v>
      </c>
    </row>
    <row r="6930" spans="1:20" x14ac:dyDescent="0.2">
      <c r="A6930" t="s">
        <v>11184</v>
      </c>
      <c r="B6930" t="s">
        <v>11185</v>
      </c>
      <c r="C6930" t="s">
        <v>352</v>
      </c>
      <c r="D6930" t="s">
        <v>1000</v>
      </c>
      <c r="E6930" s="23">
        <v>42979</v>
      </c>
      <c r="F6930">
        <v>0</v>
      </c>
      <c r="G6930">
        <v>0</v>
      </c>
      <c r="H6930" t="e">
        <v>#DIV/0!</v>
      </c>
      <c r="I6930">
        <v>0</v>
      </c>
      <c r="J6930">
        <v>0</v>
      </c>
      <c r="K6930" t="e">
        <v>#DIV/0!</v>
      </c>
      <c r="L6930">
        <v>0</v>
      </c>
      <c r="M6930" t="e">
        <v>#DIV/0!</v>
      </c>
      <c r="N6930">
        <v>0</v>
      </c>
      <c r="P6930">
        <v>0</v>
      </c>
      <c r="Q6930">
        <v>0</v>
      </c>
      <c r="R6930" t="e">
        <v>#DIV/0!</v>
      </c>
      <c r="S6930">
        <v>0</v>
      </c>
      <c r="T6930">
        <v>1.0111111111111111</v>
      </c>
    </row>
    <row r="6931" spans="1:20" x14ac:dyDescent="0.2">
      <c r="A6931" t="s">
        <v>10185</v>
      </c>
      <c r="B6931" t="s">
        <v>10186</v>
      </c>
      <c r="C6931" t="s">
        <v>353</v>
      </c>
      <c r="D6931" t="s">
        <v>1000</v>
      </c>
      <c r="E6931" s="23">
        <v>42979</v>
      </c>
      <c r="F6931">
        <v>5</v>
      </c>
      <c r="G6931">
        <v>3</v>
      </c>
      <c r="H6931">
        <v>1.6666666666666667</v>
      </c>
      <c r="I6931">
        <v>8</v>
      </c>
      <c r="J6931">
        <v>25</v>
      </c>
      <c r="K6931">
        <v>0.32</v>
      </c>
      <c r="L6931">
        <v>15</v>
      </c>
      <c r="M6931">
        <v>1.6666666666666667</v>
      </c>
      <c r="N6931">
        <v>7</v>
      </c>
      <c r="P6931">
        <v>0</v>
      </c>
      <c r="Q6931">
        <v>3</v>
      </c>
      <c r="R6931">
        <v>0</v>
      </c>
      <c r="S6931">
        <v>1</v>
      </c>
      <c r="T6931">
        <v>1.2857142857142858</v>
      </c>
    </row>
    <row r="6932" spans="1:20" x14ac:dyDescent="0.2">
      <c r="A6932" t="s">
        <v>8598</v>
      </c>
      <c r="B6932" t="s">
        <v>8599</v>
      </c>
      <c r="C6932" t="s">
        <v>354</v>
      </c>
      <c r="D6932" t="s">
        <v>1000</v>
      </c>
      <c r="E6932" s="23">
        <v>42979</v>
      </c>
      <c r="F6932">
        <v>2</v>
      </c>
      <c r="G6932">
        <v>2</v>
      </c>
      <c r="H6932">
        <v>1</v>
      </c>
      <c r="I6932">
        <v>11</v>
      </c>
      <c r="J6932">
        <v>10</v>
      </c>
      <c r="K6932">
        <v>1.1000000000000001</v>
      </c>
      <c r="L6932">
        <v>10</v>
      </c>
      <c r="M6932">
        <v>1</v>
      </c>
      <c r="N6932">
        <v>11</v>
      </c>
      <c r="P6932">
        <v>0</v>
      </c>
      <c r="Q6932">
        <v>0</v>
      </c>
      <c r="R6932" t="e">
        <v>#DIV/0!</v>
      </c>
      <c r="S6932">
        <v>0</v>
      </c>
      <c r="T6932">
        <v>1.2625</v>
      </c>
    </row>
    <row r="6933" spans="1:20" x14ac:dyDescent="0.2">
      <c r="A6933" t="s">
        <v>6392</v>
      </c>
      <c r="B6933" t="s">
        <v>6393</v>
      </c>
      <c r="C6933" t="s">
        <v>355</v>
      </c>
      <c r="D6933" t="s">
        <v>1000</v>
      </c>
      <c r="E6933" s="23">
        <v>42979</v>
      </c>
      <c r="F6933">
        <v>6</v>
      </c>
      <c r="G6933">
        <v>6</v>
      </c>
      <c r="H6933">
        <v>1</v>
      </c>
      <c r="I6933">
        <v>11</v>
      </c>
      <c r="J6933">
        <v>10</v>
      </c>
      <c r="K6933">
        <v>1.1000000000000001</v>
      </c>
      <c r="L6933">
        <v>10</v>
      </c>
      <c r="M6933">
        <v>1</v>
      </c>
      <c r="N6933">
        <v>11</v>
      </c>
      <c r="P6933">
        <v>0</v>
      </c>
      <c r="Q6933">
        <v>0</v>
      </c>
      <c r="R6933" t="e">
        <v>#DIV/0!</v>
      </c>
      <c r="S6933">
        <v>0</v>
      </c>
      <c r="T6933">
        <v>1.4285714285714286</v>
      </c>
    </row>
    <row r="6934" spans="1:20" x14ac:dyDescent="0.2">
      <c r="A6934" t="s">
        <v>11773</v>
      </c>
      <c r="B6934" t="s">
        <v>11774</v>
      </c>
      <c r="C6934" t="s">
        <v>198</v>
      </c>
      <c r="D6934" t="s">
        <v>1002</v>
      </c>
      <c r="E6934" s="23">
        <v>42979</v>
      </c>
      <c r="F6934">
        <v>2</v>
      </c>
      <c r="G6934">
        <v>1</v>
      </c>
      <c r="H6934">
        <v>2</v>
      </c>
      <c r="I6934">
        <v>3</v>
      </c>
      <c r="J6934">
        <v>10</v>
      </c>
      <c r="K6934">
        <v>0.3</v>
      </c>
      <c r="L6934">
        <v>5</v>
      </c>
      <c r="M6934">
        <v>2</v>
      </c>
      <c r="N6934">
        <v>3</v>
      </c>
      <c r="P6934">
        <v>0</v>
      </c>
      <c r="Q6934">
        <v>2</v>
      </c>
      <c r="R6934">
        <v>0</v>
      </c>
      <c r="S6934">
        <v>0</v>
      </c>
      <c r="T6934">
        <v>1.2666666666666664</v>
      </c>
    </row>
    <row r="6935" spans="1:20" x14ac:dyDescent="0.2">
      <c r="A6935" t="s">
        <v>11775</v>
      </c>
      <c r="B6935" t="s">
        <v>11776</v>
      </c>
      <c r="C6935" t="s">
        <v>199</v>
      </c>
      <c r="D6935" t="s">
        <v>1002</v>
      </c>
      <c r="E6935" s="23">
        <v>42979</v>
      </c>
      <c r="F6935">
        <v>19</v>
      </c>
      <c r="G6935">
        <v>14</v>
      </c>
      <c r="H6935">
        <v>1.3571428571428572</v>
      </c>
      <c r="I6935">
        <v>136</v>
      </c>
      <c r="J6935">
        <v>141</v>
      </c>
      <c r="K6935">
        <v>0.96453900709219853</v>
      </c>
      <c r="L6935">
        <v>112</v>
      </c>
      <c r="M6935">
        <v>1.2589285714285714</v>
      </c>
      <c r="N6935">
        <v>129</v>
      </c>
      <c r="P6935">
        <v>13</v>
      </c>
      <c r="Q6935">
        <v>13</v>
      </c>
      <c r="R6935">
        <v>1</v>
      </c>
      <c r="S6935">
        <v>7</v>
      </c>
      <c r="T6935">
        <v>1.3</v>
      </c>
    </row>
    <row r="6936" spans="1:20" x14ac:dyDescent="0.2">
      <c r="A6936" t="s">
        <v>11777</v>
      </c>
      <c r="B6936" t="s">
        <v>11778</v>
      </c>
      <c r="C6936" t="s">
        <v>348</v>
      </c>
      <c r="D6936" t="s">
        <v>1002</v>
      </c>
      <c r="E6936" s="23">
        <v>42979</v>
      </c>
      <c r="F6936">
        <v>6</v>
      </c>
      <c r="G6936">
        <v>10</v>
      </c>
      <c r="H6936">
        <v>0.6</v>
      </c>
      <c r="I6936">
        <v>15</v>
      </c>
      <c r="J6936">
        <v>30</v>
      </c>
      <c r="K6936">
        <v>0.5</v>
      </c>
      <c r="L6936">
        <v>50</v>
      </c>
      <c r="M6936">
        <v>0.6</v>
      </c>
      <c r="N6936">
        <v>14</v>
      </c>
      <c r="P6936">
        <v>0</v>
      </c>
      <c r="Q6936">
        <v>0</v>
      </c>
      <c r="R6936" t="e">
        <v>#DIV/0!</v>
      </c>
      <c r="S6936">
        <v>1</v>
      </c>
      <c r="T6936">
        <v>1.3333333333333333</v>
      </c>
    </row>
    <row r="6937" spans="1:20" x14ac:dyDescent="0.2">
      <c r="A6937" t="s">
        <v>11779</v>
      </c>
      <c r="B6937" t="s">
        <v>11780</v>
      </c>
      <c r="C6937" t="s">
        <v>357</v>
      </c>
      <c r="D6937" t="s">
        <v>1002</v>
      </c>
      <c r="E6937" s="23">
        <v>42979</v>
      </c>
      <c r="F6937">
        <v>0</v>
      </c>
      <c r="G6937">
        <v>0</v>
      </c>
      <c r="H6937" t="e">
        <v>#DIV/0!</v>
      </c>
      <c r="I6937">
        <v>0</v>
      </c>
      <c r="J6937">
        <v>0</v>
      </c>
      <c r="K6937" t="e">
        <v>#DIV/0!</v>
      </c>
      <c r="L6937">
        <v>0</v>
      </c>
      <c r="M6937" t="e">
        <v>#DIV/0!</v>
      </c>
      <c r="N6937">
        <v>0</v>
      </c>
      <c r="P6937">
        <v>0</v>
      </c>
      <c r="Q6937">
        <v>0</v>
      </c>
      <c r="R6937" t="e">
        <v>#DIV/0!</v>
      </c>
      <c r="S6937">
        <v>0</v>
      </c>
    </row>
    <row r="6938" spans="1:20" x14ac:dyDescent="0.2">
      <c r="A6938" t="s">
        <v>10951</v>
      </c>
      <c r="B6938" t="s">
        <v>10952</v>
      </c>
      <c r="C6938" t="s">
        <v>227</v>
      </c>
      <c r="D6938" t="s">
        <v>1002</v>
      </c>
      <c r="E6938" s="23">
        <v>42979</v>
      </c>
      <c r="F6938">
        <v>1</v>
      </c>
      <c r="G6938">
        <v>1</v>
      </c>
      <c r="H6938">
        <v>1</v>
      </c>
      <c r="I6938">
        <v>4</v>
      </c>
      <c r="J6938">
        <v>5</v>
      </c>
      <c r="K6938">
        <v>0.8</v>
      </c>
      <c r="L6938">
        <v>5</v>
      </c>
      <c r="M6938">
        <v>1</v>
      </c>
      <c r="N6938">
        <v>3</v>
      </c>
      <c r="P6938">
        <v>0</v>
      </c>
      <c r="Q6938">
        <v>0</v>
      </c>
      <c r="R6938" t="e">
        <v>#DIV/0!</v>
      </c>
      <c r="S6938">
        <v>1</v>
      </c>
    </row>
    <row r="6939" spans="1:20" x14ac:dyDescent="0.2">
      <c r="A6939" t="s">
        <v>10776</v>
      </c>
      <c r="B6939" t="s">
        <v>10777</v>
      </c>
      <c r="C6939" t="s">
        <v>203</v>
      </c>
      <c r="D6939" t="s">
        <v>1002</v>
      </c>
      <c r="E6939" s="23">
        <v>42979</v>
      </c>
      <c r="F6939">
        <v>13</v>
      </c>
      <c r="G6939">
        <v>10</v>
      </c>
      <c r="H6939">
        <v>1.3</v>
      </c>
      <c r="I6939">
        <v>22</v>
      </c>
      <c r="J6939">
        <v>53</v>
      </c>
      <c r="K6939">
        <v>0.41509433962264153</v>
      </c>
      <c r="L6939">
        <v>45</v>
      </c>
      <c r="M6939">
        <v>1.1777777777777778</v>
      </c>
      <c r="N6939">
        <v>20</v>
      </c>
      <c r="P6939">
        <v>1</v>
      </c>
      <c r="Q6939">
        <v>4</v>
      </c>
      <c r="R6939">
        <v>0.25</v>
      </c>
      <c r="S6939">
        <v>2</v>
      </c>
    </row>
    <row r="6940" spans="1:20" x14ac:dyDescent="0.2">
      <c r="A6940" t="s">
        <v>9929</v>
      </c>
      <c r="B6940" t="s">
        <v>9930</v>
      </c>
      <c r="C6940" t="s">
        <v>223</v>
      </c>
      <c r="D6940" t="s">
        <v>1002</v>
      </c>
      <c r="E6940" s="23">
        <v>42979</v>
      </c>
      <c r="F6940">
        <v>6</v>
      </c>
      <c r="G6940">
        <v>6</v>
      </c>
      <c r="H6940">
        <v>1</v>
      </c>
      <c r="I6940">
        <v>84</v>
      </c>
      <c r="J6940">
        <v>90</v>
      </c>
      <c r="K6940">
        <v>0.93333333333333335</v>
      </c>
      <c r="L6940">
        <v>90</v>
      </c>
      <c r="M6940">
        <v>1</v>
      </c>
      <c r="N6940">
        <v>79</v>
      </c>
      <c r="P6940">
        <v>0</v>
      </c>
      <c r="Q6940">
        <v>0</v>
      </c>
      <c r="R6940" t="e">
        <v>#DIV/0!</v>
      </c>
      <c r="S6940">
        <v>5</v>
      </c>
    </row>
    <row r="6941" spans="1:20" x14ac:dyDescent="0.2">
      <c r="A6941" t="s">
        <v>9547</v>
      </c>
      <c r="B6941" t="s">
        <v>9548</v>
      </c>
      <c r="C6941" t="s">
        <v>346</v>
      </c>
      <c r="D6941" t="s">
        <v>1002</v>
      </c>
      <c r="E6941" s="23">
        <v>42979</v>
      </c>
      <c r="F6941">
        <v>0</v>
      </c>
      <c r="G6941">
        <v>0</v>
      </c>
      <c r="H6941" t="e">
        <v>#DIV/0!</v>
      </c>
      <c r="I6941">
        <v>0</v>
      </c>
      <c r="J6941">
        <v>0</v>
      </c>
      <c r="K6941" t="e">
        <v>#DIV/0!</v>
      </c>
      <c r="L6941">
        <v>0</v>
      </c>
      <c r="M6941" t="e">
        <v>#DIV/0!</v>
      </c>
      <c r="N6941">
        <v>0</v>
      </c>
      <c r="P6941">
        <v>0</v>
      </c>
      <c r="Q6941">
        <v>0</v>
      </c>
      <c r="R6941" t="e">
        <v>#DIV/0!</v>
      </c>
      <c r="S6941">
        <v>0</v>
      </c>
    </row>
    <row r="6942" spans="1:20" x14ac:dyDescent="0.2">
      <c r="A6942" t="s">
        <v>9188</v>
      </c>
      <c r="B6942" t="s">
        <v>9189</v>
      </c>
      <c r="C6942" t="s">
        <v>207</v>
      </c>
      <c r="D6942" t="s">
        <v>1002</v>
      </c>
      <c r="E6942" s="23">
        <v>42979</v>
      </c>
      <c r="F6942">
        <v>9</v>
      </c>
      <c r="G6942">
        <v>9</v>
      </c>
      <c r="H6942">
        <v>1</v>
      </c>
      <c r="I6942">
        <v>51</v>
      </c>
      <c r="J6942">
        <v>80</v>
      </c>
      <c r="K6942">
        <v>0.63749999999999996</v>
      </c>
      <c r="L6942">
        <v>80</v>
      </c>
      <c r="M6942">
        <v>1</v>
      </c>
      <c r="N6942">
        <v>45</v>
      </c>
      <c r="P6942">
        <v>2</v>
      </c>
      <c r="Q6942">
        <v>10</v>
      </c>
      <c r="R6942">
        <v>0.2</v>
      </c>
      <c r="S6942">
        <v>6</v>
      </c>
    </row>
    <row r="6943" spans="1:20" x14ac:dyDescent="0.2">
      <c r="A6943" t="s">
        <v>8349</v>
      </c>
      <c r="B6943" t="s">
        <v>8350</v>
      </c>
      <c r="C6943" t="s">
        <v>212</v>
      </c>
      <c r="D6943" t="s">
        <v>1002</v>
      </c>
      <c r="E6943" s="23">
        <v>42979</v>
      </c>
      <c r="F6943">
        <v>2</v>
      </c>
      <c r="G6943">
        <v>3</v>
      </c>
      <c r="H6943">
        <v>0.66666666666666663</v>
      </c>
      <c r="I6943">
        <v>14</v>
      </c>
      <c r="J6943">
        <v>20</v>
      </c>
      <c r="K6943">
        <v>0.7</v>
      </c>
      <c r="L6943">
        <v>30</v>
      </c>
      <c r="M6943">
        <v>0.66666666666666663</v>
      </c>
      <c r="N6943">
        <v>10</v>
      </c>
      <c r="P6943">
        <v>2</v>
      </c>
      <c r="Q6943">
        <v>2</v>
      </c>
      <c r="R6943">
        <v>1</v>
      </c>
      <c r="S6943">
        <v>4</v>
      </c>
    </row>
    <row r="6944" spans="1:20" x14ac:dyDescent="0.2">
      <c r="A6944" t="s">
        <v>8048</v>
      </c>
      <c r="B6944" t="s">
        <v>8049</v>
      </c>
      <c r="C6944" t="s">
        <v>225</v>
      </c>
      <c r="D6944" t="s">
        <v>1002</v>
      </c>
      <c r="E6944" s="23">
        <v>42979</v>
      </c>
      <c r="F6944">
        <v>6</v>
      </c>
      <c r="G6944">
        <v>7</v>
      </c>
      <c r="H6944">
        <v>0.8571428571428571</v>
      </c>
      <c r="I6944">
        <v>36</v>
      </c>
      <c r="J6944">
        <v>90</v>
      </c>
      <c r="K6944">
        <v>0.4</v>
      </c>
      <c r="L6944">
        <v>105</v>
      </c>
      <c r="M6944">
        <v>0.8571428571428571</v>
      </c>
      <c r="N6944">
        <v>27</v>
      </c>
      <c r="P6944">
        <v>9</v>
      </c>
      <c r="Q6944">
        <v>9</v>
      </c>
      <c r="R6944">
        <v>1</v>
      </c>
      <c r="S6944">
        <v>9</v>
      </c>
    </row>
    <row r="6945" spans="1:19" x14ac:dyDescent="0.2">
      <c r="A6945" t="s">
        <v>7660</v>
      </c>
      <c r="B6945" t="s">
        <v>7661</v>
      </c>
      <c r="C6945" t="s">
        <v>901</v>
      </c>
      <c r="D6945" t="s">
        <v>1000</v>
      </c>
      <c r="E6945" s="23">
        <v>42979</v>
      </c>
      <c r="F6945">
        <v>8</v>
      </c>
      <c r="G6945">
        <v>5</v>
      </c>
      <c r="H6945">
        <v>1.6</v>
      </c>
      <c r="I6945">
        <v>34</v>
      </c>
      <c r="J6945">
        <v>54</v>
      </c>
      <c r="K6945">
        <v>0.62962962962962965</v>
      </c>
      <c r="L6945">
        <v>34</v>
      </c>
      <c r="M6945">
        <v>1.588235294117647</v>
      </c>
      <c r="N6945">
        <v>25</v>
      </c>
      <c r="P6945">
        <v>1</v>
      </c>
      <c r="Q6945">
        <v>8</v>
      </c>
      <c r="R6945">
        <v>0.125</v>
      </c>
      <c r="S6945">
        <v>9</v>
      </c>
    </row>
    <row r="6946" spans="1:19" x14ac:dyDescent="0.2">
      <c r="A6946" t="s">
        <v>7108</v>
      </c>
      <c r="B6946" t="s">
        <v>7109</v>
      </c>
      <c r="C6946" t="s">
        <v>232</v>
      </c>
      <c r="D6946" t="s">
        <v>1002</v>
      </c>
      <c r="E6946" s="23">
        <v>42979</v>
      </c>
      <c r="F6946">
        <v>8</v>
      </c>
      <c r="G6946">
        <v>15</v>
      </c>
      <c r="H6946">
        <v>0.53333333333333333</v>
      </c>
      <c r="I6946">
        <v>135</v>
      </c>
      <c r="J6946">
        <v>96</v>
      </c>
      <c r="K6946">
        <v>1.40625</v>
      </c>
      <c r="L6946">
        <v>180</v>
      </c>
      <c r="M6946">
        <v>0.53333333333333333</v>
      </c>
      <c r="N6946">
        <v>135</v>
      </c>
      <c r="P6946">
        <v>0</v>
      </c>
      <c r="Q6946">
        <v>12</v>
      </c>
      <c r="R6946">
        <v>0</v>
      </c>
      <c r="S6946">
        <v>0</v>
      </c>
    </row>
    <row r="6947" spans="1:19" x14ac:dyDescent="0.2">
      <c r="A6947" t="s">
        <v>6742</v>
      </c>
      <c r="B6947" t="s">
        <v>6743</v>
      </c>
      <c r="C6947" t="s">
        <v>317</v>
      </c>
      <c r="D6947" t="s">
        <v>1002</v>
      </c>
      <c r="E6947" s="23">
        <v>42979</v>
      </c>
      <c r="F6947">
        <v>16</v>
      </c>
      <c r="G6947">
        <v>12</v>
      </c>
      <c r="H6947">
        <v>1.3333333333333333</v>
      </c>
      <c r="I6947">
        <v>43</v>
      </c>
      <c r="J6947">
        <v>37</v>
      </c>
      <c r="K6947">
        <v>1.1621621621621621</v>
      </c>
      <c r="L6947">
        <v>26</v>
      </c>
      <c r="M6947">
        <v>1.4230769230769231</v>
      </c>
      <c r="N6947">
        <v>38</v>
      </c>
      <c r="P6947">
        <v>0</v>
      </c>
      <c r="Q6947">
        <v>0</v>
      </c>
      <c r="R6947" t="e">
        <v>#DIV/0!</v>
      </c>
      <c r="S6947">
        <v>5</v>
      </c>
    </row>
    <row r="6948" spans="1:19" x14ac:dyDescent="0.2">
      <c r="A6948" t="s">
        <v>6318</v>
      </c>
      <c r="B6948" t="s">
        <v>6319</v>
      </c>
      <c r="C6948" t="s">
        <v>214</v>
      </c>
      <c r="D6948" t="s">
        <v>1002</v>
      </c>
      <c r="E6948" s="23">
        <v>42979</v>
      </c>
      <c r="F6948">
        <v>22</v>
      </c>
      <c r="G6948">
        <v>13</v>
      </c>
      <c r="H6948">
        <v>1.6923076923076923</v>
      </c>
      <c r="I6948">
        <v>89</v>
      </c>
      <c r="J6948">
        <v>159</v>
      </c>
      <c r="K6948">
        <v>0.55974842767295596</v>
      </c>
      <c r="L6948">
        <v>92</v>
      </c>
      <c r="M6948">
        <v>1.7282608695652173</v>
      </c>
      <c r="N6948">
        <v>78</v>
      </c>
      <c r="P6948">
        <v>13</v>
      </c>
      <c r="Q6948">
        <v>13</v>
      </c>
      <c r="R6948">
        <v>1</v>
      </c>
      <c r="S6948">
        <v>13</v>
      </c>
    </row>
    <row r="6949" spans="1:19" x14ac:dyDescent="0.2">
      <c r="A6949" t="s">
        <v>5540</v>
      </c>
      <c r="B6949" t="s">
        <v>5541</v>
      </c>
      <c r="C6949" t="s">
        <v>903</v>
      </c>
      <c r="D6949" t="s">
        <v>1000</v>
      </c>
      <c r="E6949" s="23">
        <v>42979</v>
      </c>
      <c r="F6949">
        <v>13</v>
      </c>
      <c r="G6949">
        <v>11</v>
      </c>
      <c r="H6949">
        <v>1.1818181818181819</v>
      </c>
      <c r="I6949">
        <v>40</v>
      </c>
      <c r="J6949">
        <v>51</v>
      </c>
      <c r="K6949">
        <v>0.78431372549019607</v>
      </c>
      <c r="L6949">
        <v>44</v>
      </c>
      <c r="M6949">
        <v>1.1590909090909092</v>
      </c>
      <c r="N6949">
        <v>39</v>
      </c>
      <c r="P6949">
        <v>4</v>
      </c>
      <c r="Q6949">
        <v>4</v>
      </c>
      <c r="R6949">
        <v>1</v>
      </c>
      <c r="S6949">
        <v>1</v>
      </c>
    </row>
    <row r="6950" spans="1:19" x14ac:dyDescent="0.2">
      <c r="A6950" t="s">
        <v>4925</v>
      </c>
      <c r="B6950" t="s">
        <v>4926</v>
      </c>
      <c r="C6950" t="s">
        <v>230</v>
      </c>
      <c r="D6950" t="s">
        <v>1002</v>
      </c>
      <c r="E6950" s="23">
        <v>42979</v>
      </c>
      <c r="F6950">
        <v>1</v>
      </c>
      <c r="G6950">
        <v>1</v>
      </c>
      <c r="H6950">
        <v>1</v>
      </c>
      <c r="I6950">
        <v>4</v>
      </c>
      <c r="J6950">
        <v>10</v>
      </c>
      <c r="K6950">
        <v>0.4</v>
      </c>
      <c r="L6950">
        <v>10</v>
      </c>
      <c r="M6950">
        <v>1</v>
      </c>
      <c r="N6950">
        <v>4</v>
      </c>
      <c r="P6950">
        <v>0</v>
      </c>
      <c r="Q6950">
        <v>2</v>
      </c>
      <c r="R6950">
        <v>0</v>
      </c>
      <c r="S6950">
        <v>0</v>
      </c>
    </row>
    <row r="6951" spans="1:19" x14ac:dyDescent="0.2">
      <c r="A6951" t="s">
        <v>4750</v>
      </c>
      <c r="B6951" t="s">
        <v>4751</v>
      </c>
      <c r="C6951" t="s">
        <v>234</v>
      </c>
      <c r="D6951" t="s">
        <v>1002</v>
      </c>
      <c r="E6951" s="23">
        <v>42979</v>
      </c>
      <c r="F6951">
        <v>7</v>
      </c>
      <c r="G6951">
        <v>6</v>
      </c>
      <c r="H6951">
        <v>1.1666666666666667</v>
      </c>
      <c r="I6951">
        <v>79</v>
      </c>
      <c r="J6951">
        <v>58</v>
      </c>
      <c r="K6951">
        <v>1.3620689655172413</v>
      </c>
      <c r="L6951">
        <v>50</v>
      </c>
      <c r="M6951">
        <v>1.1599999999999999</v>
      </c>
      <c r="N6951">
        <v>79</v>
      </c>
      <c r="P6951">
        <v>0</v>
      </c>
      <c r="Q6951">
        <v>0</v>
      </c>
      <c r="R6951" t="e">
        <v>#DIV/0!</v>
      </c>
      <c r="S6951">
        <v>0</v>
      </c>
    </row>
    <row r="6952" spans="1:19" x14ac:dyDescent="0.2">
      <c r="A6952" t="s">
        <v>4400</v>
      </c>
      <c r="B6952" t="s">
        <v>4401</v>
      </c>
      <c r="C6952" t="s">
        <v>217</v>
      </c>
      <c r="D6952" t="s">
        <v>1002</v>
      </c>
      <c r="E6952" s="23">
        <v>42979</v>
      </c>
      <c r="F6952">
        <v>0</v>
      </c>
      <c r="G6952">
        <v>0</v>
      </c>
      <c r="H6952" t="e">
        <v>#DIV/0!</v>
      </c>
      <c r="I6952">
        <v>0</v>
      </c>
      <c r="J6952">
        <v>0</v>
      </c>
      <c r="K6952" t="e">
        <v>#DIV/0!</v>
      </c>
      <c r="L6952">
        <v>0</v>
      </c>
      <c r="M6952" t="e">
        <v>#DIV/0!</v>
      </c>
      <c r="N6952">
        <v>0</v>
      </c>
      <c r="P6952">
        <v>0</v>
      </c>
      <c r="Q6952">
        <v>0</v>
      </c>
      <c r="R6952" t="e">
        <v>#DIV/0!</v>
      </c>
      <c r="S6952">
        <v>0</v>
      </c>
    </row>
    <row r="6953" spans="1:19" x14ac:dyDescent="0.2">
      <c r="A6953" t="s">
        <v>3810</v>
      </c>
      <c r="B6953" t="s">
        <v>3811</v>
      </c>
      <c r="C6953" t="s">
        <v>342</v>
      </c>
      <c r="D6953" t="s">
        <v>1002</v>
      </c>
      <c r="E6953" s="23">
        <v>42979</v>
      </c>
      <c r="F6953">
        <v>2</v>
      </c>
      <c r="G6953">
        <v>4</v>
      </c>
      <c r="H6953">
        <v>0.5</v>
      </c>
      <c r="I6953">
        <v>22</v>
      </c>
      <c r="J6953">
        <v>20</v>
      </c>
      <c r="K6953">
        <v>1.1000000000000001</v>
      </c>
      <c r="L6953">
        <v>40</v>
      </c>
      <c r="M6953">
        <v>0.5</v>
      </c>
      <c r="N6953">
        <v>22</v>
      </c>
      <c r="P6953">
        <v>0</v>
      </c>
      <c r="Q6953">
        <v>0</v>
      </c>
      <c r="R6953" t="e">
        <v>#DIV/0!</v>
      </c>
      <c r="S6953">
        <v>0</v>
      </c>
    </row>
    <row r="6954" spans="1:19" x14ac:dyDescent="0.2">
      <c r="A6954" t="s">
        <v>3618</v>
      </c>
      <c r="B6954" t="s">
        <v>3619</v>
      </c>
      <c r="C6954" t="s">
        <v>220</v>
      </c>
      <c r="D6954" t="s">
        <v>1002</v>
      </c>
      <c r="E6954" s="23">
        <v>42979</v>
      </c>
      <c r="F6954">
        <v>0</v>
      </c>
      <c r="G6954">
        <v>0</v>
      </c>
      <c r="H6954" t="e">
        <v>#DIV/0!</v>
      </c>
      <c r="I6954">
        <v>0</v>
      </c>
      <c r="J6954">
        <v>0</v>
      </c>
      <c r="K6954" t="e">
        <v>#DIV/0!</v>
      </c>
      <c r="L6954">
        <v>0</v>
      </c>
      <c r="M6954" t="e">
        <v>#DIV/0!</v>
      </c>
      <c r="N6954">
        <v>0</v>
      </c>
      <c r="P6954">
        <v>0</v>
      </c>
      <c r="Q6954">
        <v>0</v>
      </c>
      <c r="R6954" t="e">
        <v>#DIV/0!</v>
      </c>
      <c r="S6954">
        <v>0</v>
      </c>
    </row>
    <row r="6955" spans="1:19" x14ac:dyDescent="0.2">
      <c r="A6955" t="s">
        <v>3093</v>
      </c>
      <c r="B6955" t="s">
        <v>3094</v>
      </c>
      <c r="C6955" t="s">
        <v>242</v>
      </c>
      <c r="D6955" t="s">
        <v>1000</v>
      </c>
      <c r="E6955" s="23">
        <v>42979</v>
      </c>
      <c r="F6955">
        <v>6</v>
      </c>
      <c r="G6955">
        <v>7</v>
      </c>
      <c r="H6955">
        <v>0.8571428571428571</v>
      </c>
      <c r="I6955">
        <v>53</v>
      </c>
      <c r="J6955">
        <v>65</v>
      </c>
      <c r="K6955">
        <v>0.81538461538461537</v>
      </c>
      <c r="L6955">
        <v>75</v>
      </c>
      <c r="M6955">
        <v>0.8666666666666667</v>
      </c>
      <c r="N6955">
        <v>42</v>
      </c>
      <c r="P6955">
        <v>2</v>
      </c>
      <c r="Q6955">
        <v>12</v>
      </c>
      <c r="R6955">
        <v>0.16666666666666666</v>
      </c>
      <c r="S6955">
        <v>11</v>
      </c>
    </row>
    <row r="6956" spans="1:19" x14ac:dyDescent="0.2">
      <c r="A6956" t="s">
        <v>2918</v>
      </c>
      <c r="B6956" t="s">
        <v>2919</v>
      </c>
      <c r="C6956" t="s">
        <v>2724</v>
      </c>
      <c r="D6956" t="s">
        <v>1000</v>
      </c>
      <c r="E6956" s="23">
        <v>42979</v>
      </c>
      <c r="F6956">
        <v>7</v>
      </c>
      <c r="G6956">
        <v>6</v>
      </c>
      <c r="H6956">
        <v>1.1666666666666667</v>
      </c>
      <c r="I6956">
        <v>26</v>
      </c>
      <c r="J6956">
        <v>37</v>
      </c>
      <c r="K6956">
        <v>0.70270270270270274</v>
      </c>
      <c r="L6956">
        <v>32</v>
      </c>
      <c r="M6956">
        <v>1.15625</v>
      </c>
      <c r="N6956">
        <v>26</v>
      </c>
      <c r="P6956">
        <v>4</v>
      </c>
      <c r="Q6956">
        <v>4</v>
      </c>
      <c r="R6956">
        <v>1</v>
      </c>
      <c r="S6956">
        <v>0</v>
      </c>
    </row>
    <row r="6957" spans="1:19" x14ac:dyDescent="0.2">
      <c r="A6957" t="s">
        <v>2673</v>
      </c>
      <c r="B6957" t="s">
        <v>2674</v>
      </c>
      <c r="C6957" t="s">
        <v>237</v>
      </c>
      <c r="D6957" t="s">
        <v>1000</v>
      </c>
      <c r="E6957" s="23">
        <v>42979</v>
      </c>
      <c r="F6957">
        <v>13</v>
      </c>
      <c r="G6957">
        <v>13</v>
      </c>
      <c r="H6957">
        <v>1</v>
      </c>
      <c r="I6957">
        <v>39</v>
      </c>
      <c r="J6957">
        <v>97</v>
      </c>
      <c r="K6957">
        <v>0.40206185567010311</v>
      </c>
      <c r="L6957">
        <v>97</v>
      </c>
      <c r="M6957">
        <v>1</v>
      </c>
      <c r="N6957">
        <v>32</v>
      </c>
      <c r="O6957">
        <v>0.79999999999999993</v>
      </c>
      <c r="P6957">
        <v>6</v>
      </c>
      <c r="Q6957">
        <v>6</v>
      </c>
      <c r="R6957">
        <v>1</v>
      </c>
      <c r="S6957">
        <v>7</v>
      </c>
    </row>
    <row r="6958" spans="1:19" x14ac:dyDescent="0.2">
      <c r="A6958" t="s">
        <v>2498</v>
      </c>
      <c r="B6958" t="s">
        <v>2499</v>
      </c>
      <c r="C6958" t="s">
        <v>238</v>
      </c>
      <c r="D6958" t="s">
        <v>1000</v>
      </c>
      <c r="E6958" s="23">
        <v>42979</v>
      </c>
      <c r="F6958">
        <v>0</v>
      </c>
      <c r="G6958">
        <v>0</v>
      </c>
      <c r="H6958" t="e">
        <v>#DIV/0!</v>
      </c>
      <c r="I6958">
        <v>0</v>
      </c>
      <c r="J6958">
        <v>0</v>
      </c>
      <c r="K6958" t="e">
        <v>#DIV/0!</v>
      </c>
      <c r="L6958">
        <v>0</v>
      </c>
      <c r="M6958" t="e">
        <v>#DIV/0!</v>
      </c>
      <c r="N6958">
        <v>0</v>
      </c>
      <c r="P6958">
        <v>0</v>
      </c>
      <c r="Q6958">
        <v>0</v>
      </c>
      <c r="R6958" t="e">
        <v>#DIV/0!</v>
      </c>
      <c r="S6958">
        <v>0</v>
      </c>
    </row>
    <row r="6959" spans="1:19" x14ac:dyDescent="0.2">
      <c r="A6959" t="s">
        <v>2325</v>
      </c>
      <c r="B6959" t="s">
        <v>2326</v>
      </c>
      <c r="C6959" t="s">
        <v>239</v>
      </c>
      <c r="D6959" t="s">
        <v>1000</v>
      </c>
      <c r="E6959" s="23">
        <v>42979</v>
      </c>
      <c r="F6959">
        <v>0</v>
      </c>
      <c r="G6959">
        <v>0</v>
      </c>
      <c r="H6959" t="e">
        <v>#DIV/0!</v>
      </c>
      <c r="I6959">
        <v>0</v>
      </c>
      <c r="J6959">
        <v>0</v>
      </c>
      <c r="K6959" t="e">
        <v>#DIV/0!</v>
      </c>
      <c r="L6959">
        <v>0</v>
      </c>
      <c r="M6959" t="e">
        <v>#DIV/0!</v>
      </c>
      <c r="N6959">
        <v>0</v>
      </c>
      <c r="P6959">
        <v>0</v>
      </c>
      <c r="Q6959">
        <v>0</v>
      </c>
      <c r="R6959" t="e">
        <v>#DIV/0!</v>
      </c>
      <c r="S6959">
        <v>0</v>
      </c>
    </row>
    <row r="6960" spans="1:19" x14ac:dyDescent="0.2">
      <c r="A6960" t="s">
        <v>2150</v>
      </c>
      <c r="B6960" t="s">
        <v>2151</v>
      </c>
      <c r="C6960" t="s">
        <v>1988</v>
      </c>
      <c r="D6960" t="s">
        <v>1000</v>
      </c>
      <c r="E6960" s="23">
        <v>42979</v>
      </c>
      <c r="F6960">
        <v>14</v>
      </c>
      <c r="G6960">
        <v>10</v>
      </c>
      <c r="H6960">
        <v>1.4</v>
      </c>
      <c r="I6960">
        <v>48</v>
      </c>
      <c r="J6960">
        <v>68</v>
      </c>
      <c r="K6960">
        <v>0.70588235294117652</v>
      </c>
      <c r="L6960">
        <v>46</v>
      </c>
      <c r="M6960">
        <v>1.4782608695652173</v>
      </c>
      <c r="N6960">
        <v>38</v>
      </c>
      <c r="P6960">
        <v>1</v>
      </c>
      <c r="Q6960">
        <v>8</v>
      </c>
      <c r="R6960">
        <v>0.125</v>
      </c>
      <c r="S6960">
        <v>10</v>
      </c>
    </row>
    <row r="6961" spans="1:20" x14ac:dyDescent="0.2">
      <c r="A6961" t="s">
        <v>1902</v>
      </c>
      <c r="B6961" t="s">
        <v>1903</v>
      </c>
      <c r="C6961" t="s">
        <v>240</v>
      </c>
      <c r="D6961" t="s">
        <v>1000</v>
      </c>
      <c r="E6961" s="23">
        <v>42979</v>
      </c>
      <c r="F6961">
        <v>26</v>
      </c>
      <c r="G6961">
        <v>17</v>
      </c>
      <c r="H6961">
        <v>1.5294117647058822</v>
      </c>
      <c r="I6961">
        <v>64</v>
      </c>
      <c r="J6961">
        <v>71</v>
      </c>
      <c r="K6961">
        <v>0.90140845070422537</v>
      </c>
      <c r="L6961">
        <v>48</v>
      </c>
      <c r="M6961">
        <v>1.4791666666666667</v>
      </c>
      <c r="N6961">
        <v>51</v>
      </c>
      <c r="P6961">
        <v>1</v>
      </c>
      <c r="Q6961">
        <v>1</v>
      </c>
      <c r="R6961">
        <v>1</v>
      </c>
      <c r="S6961">
        <v>13</v>
      </c>
    </row>
    <row r="6962" spans="1:20" x14ac:dyDescent="0.2">
      <c r="A6962" t="s">
        <v>1727</v>
      </c>
      <c r="B6962" t="s">
        <v>1728</v>
      </c>
      <c r="C6962" t="s">
        <v>241</v>
      </c>
      <c r="D6962" t="s">
        <v>1000</v>
      </c>
      <c r="E6962" s="23">
        <v>42979</v>
      </c>
      <c r="F6962">
        <v>57</v>
      </c>
      <c r="G6962">
        <v>58</v>
      </c>
      <c r="H6962">
        <v>0.98275862068965514</v>
      </c>
      <c r="I6962">
        <v>540</v>
      </c>
      <c r="J6962">
        <v>596</v>
      </c>
      <c r="K6962">
        <v>0.90604026845637586</v>
      </c>
      <c r="L6962">
        <v>635</v>
      </c>
      <c r="M6962">
        <v>0.93858267716535437</v>
      </c>
      <c r="N6962">
        <v>521</v>
      </c>
      <c r="P6962">
        <v>31</v>
      </c>
      <c r="Q6962">
        <v>43</v>
      </c>
      <c r="R6962">
        <v>0.72093023255813948</v>
      </c>
      <c r="S6962">
        <v>21</v>
      </c>
    </row>
    <row r="6963" spans="1:20" x14ac:dyDescent="0.2">
      <c r="A6963" t="s">
        <v>1552</v>
      </c>
      <c r="B6963" t="s">
        <v>1553</v>
      </c>
      <c r="C6963" t="s">
        <v>318</v>
      </c>
      <c r="D6963" t="s">
        <v>1000</v>
      </c>
      <c r="E6963" s="23">
        <v>42979</v>
      </c>
      <c r="F6963">
        <v>18</v>
      </c>
      <c r="G6963">
        <v>17</v>
      </c>
      <c r="H6963">
        <v>1.0588235294117647</v>
      </c>
      <c r="I6963">
        <v>41</v>
      </c>
      <c r="J6963">
        <v>70</v>
      </c>
      <c r="K6963">
        <v>0.58571428571428574</v>
      </c>
      <c r="L6963">
        <v>65</v>
      </c>
      <c r="M6963">
        <v>1.0769230769230769</v>
      </c>
      <c r="N6963">
        <v>40</v>
      </c>
      <c r="P6963">
        <v>0</v>
      </c>
      <c r="Q6963">
        <v>5</v>
      </c>
      <c r="R6963">
        <v>0</v>
      </c>
      <c r="S6963">
        <v>1</v>
      </c>
    </row>
    <row r="6964" spans="1:20" x14ac:dyDescent="0.2">
      <c r="A6964" t="s">
        <v>12639</v>
      </c>
      <c r="B6964" t="s">
        <v>1451</v>
      </c>
      <c r="C6964" t="s">
        <v>896</v>
      </c>
      <c r="D6964" t="s">
        <v>1000</v>
      </c>
      <c r="E6964" s="23">
        <v>42979</v>
      </c>
      <c r="F6964">
        <v>141</v>
      </c>
      <c r="G6964">
        <v>128</v>
      </c>
      <c r="H6964">
        <v>1.1015625</v>
      </c>
      <c r="I6964">
        <v>811</v>
      </c>
      <c r="J6964">
        <v>1004</v>
      </c>
      <c r="K6964">
        <v>0.80776892430278879</v>
      </c>
      <c r="L6964">
        <v>998</v>
      </c>
      <c r="M6964">
        <v>1.0060120240480961</v>
      </c>
      <c r="N6964">
        <v>750</v>
      </c>
      <c r="P6964">
        <v>45</v>
      </c>
      <c r="Q6964">
        <v>79</v>
      </c>
      <c r="R6964">
        <v>0.569620253164557</v>
      </c>
      <c r="S6964">
        <v>63</v>
      </c>
    </row>
    <row r="6965" spans="1:20" x14ac:dyDescent="0.2">
      <c r="A6965" t="s">
        <v>1126</v>
      </c>
      <c r="B6965" t="s">
        <v>1213</v>
      </c>
      <c r="C6965" t="s">
        <v>235</v>
      </c>
      <c r="D6965" t="s">
        <v>1002</v>
      </c>
      <c r="E6965" s="23">
        <v>42979</v>
      </c>
      <c r="F6965">
        <v>141</v>
      </c>
      <c r="G6965">
        <v>128</v>
      </c>
      <c r="H6965">
        <v>1.1015625</v>
      </c>
      <c r="I6965">
        <v>811</v>
      </c>
      <c r="J6965">
        <v>1004</v>
      </c>
      <c r="K6965">
        <v>0.80776892430278879</v>
      </c>
      <c r="L6965">
        <v>998</v>
      </c>
      <c r="M6965">
        <v>1.0060120240480961</v>
      </c>
      <c r="N6965">
        <v>750</v>
      </c>
      <c r="P6965">
        <v>45</v>
      </c>
      <c r="Q6965">
        <v>79</v>
      </c>
      <c r="R6965">
        <v>0.569620253164557</v>
      </c>
      <c r="S6965">
        <v>63</v>
      </c>
    </row>
    <row r="6966" spans="1:20" x14ac:dyDescent="0.2">
      <c r="A6966" t="s">
        <v>12102</v>
      </c>
      <c r="B6966" t="s">
        <v>12103</v>
      </c>
      <c r="C6966" t="s">
        <v>1051</v>
      </c>
      <c r="D6966" t="s">
        <v>1000</v>
      </c>
      <c r="E6966" s="23">
        <v>42979</v>
      </c>
      <c r="F6966">
        <v>0</v>
      </c>
      <c r="G6966">
        <v>0</v>
      </c>
      <c r="H6966" t="e">
        <v>#DIV/0!</v>
      </c>
      <c r="I6966">
        <v>0</v>
      </c>
      <c r="J6966">
        <v>0</v>
      </c>
      <c r="K6966" t="e">
        <v>#DIV/0!</v>
      </c>
      <c r="L6966">
        <v>0</v>
      </c>
      <c r="M6966" t="e">
        <v>#DIV/0!</v>
      </c>
      <c r="N6966">
        <v>0</v>
      </c>
      <c r="P6966">
        <v>0</v>
      </c>
      <c r="Q6966">
        <v>0</v>
      </c>
      <c r="R6966" t="e">
        <v>#DIV/0!</v>
      </c>
      <c r="S6966">
        <v>0</v>
      </c>
    </row>
    <row r="6967" spans="1:20" x14ac:dyDescent="0.2">
      <c r="A6967" t="s">
        <v>13291</v>
      </c>
      <c r="B6967" t="s">
        <v>13292</v>
      </c>
      <c r="C6967" t="s">
        <v>350</v>
      </c>
      <c r="D6967" t="s">
        <v>1002</v>
      </c>
      <c r="E6967" s="23">
        <v>42979</v>
      </c>
      <c r="F6967">
        <v>2</v>
      </c>
      <c r="G6967">
        <v>1</v>
      </c>
      <c r="H6967">
        <v>2</v>
      </c>
      <c r="I6967">
        <v>3</v>
      </c>
      <c r="J6967">
        <v>10</v>
      </c>
      <c r="K6967">
        <v>0.3</v>
      </c>
      <c r="L6967">
        <v>5</v>
      </c>
      <c r="M6967">
        <v>2</v>
      </c>
      <c r="N6967">
        <v>3</v>
      </c>
      <c r="P6967">
        <v>0</v>
      </c>
      <c r="Q6967">
        <v>2</v>
      </c>
      <c r="R6967">
        <v>0</v>
      </c>
      <c r="S6967">
        <v>0</v>
      </c>
    </row>
    <row r="6968" spans="1:20" x14ac:dyDescent="0.2">
      <c r="A6968" t="s">
        <v>13468</v>
      </c>
      <c r="B6968" t="s">
        <v>13469</v>
      </c>
      <c r="C6968" t="s">
        <v>242</v>
      </c>
      <c r="D6968" t="s">
        <v>1002</v>
      </c>
      <c r="E6968" s="23">
        <v>42979</v>
      </c>
      <c r="F6968">
        <v>6</v>
      </c>
      <c r="G6968">
        <v>7</v>
      </c>
      <c r="H6968">
        <v>0.8571428571428571</v>
      </c>
      <c r="I6968">
        <v>53</v>
      </c>
      <c r="J6968">
        <v>65</v>
      </c>
      <c r="K6968">
        <v>0.81538461538461537</v>
      </c>
      <c r="L6968">
        <v>75</v>
      </c>
      <c r="M6968">
        <v>0.8666666666666667</v>
      </c>
      <c r="N6968">
        <v>42</v>
      </c>
      <c r="P6968">
        <v>2</v>
      </c>
      <c r="Q6968">
        <v>12</v>
      </c>
      <c r="R6968">
        <v>0.16666666666666666</v>
      </c>
      <c r="S6968">
        <v>11</v>
      </c>
    </row>
    <row r="6969" spans="1:20" x14ac:dyDescent="0.2">
      <c r="A6969" t="s">
        <v>13645</v>
      </c>
      <c r="B6969" t="s">
        <v>13646</v>
      </c>
      <c r="C6969" t="s">
        <v>237</v>
      </c>
      <c r="D6969" t="s">
        <v>1002</v>
      </c>
      <c r="E6969" s="23">
        <v>42979</v>
      </c>
      <c r="F6969">
        <v>13</v>
      </c>
      <c r="G6969">
        <v>13</v>
      </c>
      <c r="H6969">
        <v>1</v>
      </c>
      <c r="I6969">
        <v>39</v>
      </c>
      <c r="J6969">
        <v>97</v>
      </c>
      <c r="K6969">
        <v>0.40206185567010311</v>
      </c>
      <c r="L6969">
        <v>97</v>
      </c>
      <c r="M6969">
        <v>1</v>
      </c>
      <c r="N6969">
        <v>32</v>
      </c>
      <c r="O6969">
        <v>0.79999999999999993</v>
      </c>
      <c r="P6969">
        <v>6</v>
      </c>
      <c r="Q6969">
        <v>6</v>
      </c>
      <c r="R6969">
        <v>1</v>
      </c>
      <c r="S6969">
        <v>7</v>
      </c>
    </row>
    <row r="6970" spans="1:20" x14ac:dyDescent="0.2">
      <c r="A6970" t="s">
        <v>13820</v>
      </c>
      <c r="B6970" t="s">
        <v>13821</v>
      </c>
      <c r="C6970" t="s">
        <v>238</v>
      </c>
      <c r="D6970" t="s">
        <v>1002</v>
      </c>
      <c r="E6970" s="23">
        <v>42979</v>
      </c>
      <c r="F6970">
        <v>0</v>
      </c>
      <c r="G6970">
        <v>0</v>
      </c>
      <c r="H6970" t="e">
        <v>#DIV/0!</v>
      </c>
      <c r="I6970">
        <v>0</v>
      </c>
      <c r="J6970">
        <v>0</v>
      </c>
      <c r="K6970" t="e">
        <v>#DIV/0!</v>
      </c>
      <c r="L6970">
        <v>0</v>
      </c>
      <c r="M6970" t="e">
        <v>#DIV/0!</v>
      </c>
      <c r="N6970">
        <v>0</v>
      </c>
      <c r="P6970">
        <v>0</v>
      </c>
      <c r="Q6970">
        <v>0</v>
      </c>
      <c r="R6970" t="e">
        <v>#DIV/0!</v>
      </c>
      <c r="S6970">
        <v>0</v>
      </c>
      <c r="T6970">
        <v>1</v>
      </c>
    </row>
    <row r="6971" spans="1:20" x14ac:dyDescent="0.2">
      <c r="A6971" t="s">
        <v>13997</v>
      </c>
      <c r="B6971" t="s">
        <v>13998</v>
      </c>
      <c r="C6971" t="s">
        <v>239</v>
      </c>
      <c r="D6971" t="s">
        <v>1002</v>
      </c>
      <c r="E6971" s="23">
        <v>42979</v>
      </c>
      <c r="F6971">
        <v>0</v>
      </c>
      <c r="G6971">
        <v>0</v>
      </c>
      <c r="H6971" t="e">
        <v>#DIV/0!</v>
      </c>
      <c r="I6971">
        <v>0</v>
      </c>
      <c r="J6971">
        <v>0</v>
      </c>
      <c r="K6971" t="e">
        <v>#DIV/0!</v>
      </c>
      <c r="L6971">
        <v>0</v>
      </c>
      <c r="M6971" t="e">
        <v>#DIV/0!</v>
      </c>
      <c r="N6971">
        <v>0</v>
      </c>
      <c r="P6971">
        <v>0</v>
      </c>
      <c r="Q6971">
        <v>0</v>
      </c>
      <c r="R6971" t="e">
        <v>#DIV/0!</v>
      </c>
      <c r="S6971">
        <v>0</v>
      </c>
      <c r="T6971">
        <v>1.06</v>
      </c>
    </row>
    <row r="6972" spans="1:20" x14ac:dyDescent="0.2">
      <c r="A6972" t="s">
        <v>14184</v>
      </c>
      <c r="B6972" t="s">
        <v>14185</v>
      </c>
      <c r="C6972" t="s">
        <v>240</v>
      </c>
      <c r="D6972" t="s">
        <v>1002</v>
      </c>
      <c r="E6972" s="23">
        <v>42979</v>
      </c>
      <c r="F6972">
        <v>26</v>
      </c>
      <c r="G6972">
        <v>17</v>
      </c>
      <c r="H6972">
        <v>1.5294117647058822</v>
      </c>
      <c r="I6972">
        <v>64</v>
      </c>
      <c r="J6972">
        <v>71</v>
      </c>
      <c r="K6972">
        <v>0.90140845070422537</v>
      </c>
      <c r="L6972">
        <v>48</v>
      </c>
      <c r="M6972">
        <v>1.4791666666666667</v>
      </c>
      <c r="N6972">
        <v>51</v>
      </c>
      <c r="P6972">
        <v>1</v>
      </c>
      <c r="Q6972">
        <v>1</v>
      </c>
      <c r="R6972">
        <v>1</v>
      </c>
      <c r="S6972">
        <v>13</v>
      </c>
      <c r="T6972">
        <v>1.06</v>
      </c>
    </row>
    <row r="6973" spans="1:20" x14ac:dyDescent="0.2">
      <c r="A6973" t="s">
        <v>14361</v>
      </c>
      <c r="B6973" t="s">
        <v>14362</v>
      </c>
      <c r="C6973" t="s">
        <v>241</v>
      </c>
      <c r="D6973" t="s">
        <v>1002</v>
      </c>
      <c r="E6973" s="23">
        <v>42979</v>
      </c>
      <c r="F6973">
        <v>57</v>
      </c>
      <c r="G6973">
        <v>58</v>
      </c>
      <c r="H6973">
        <v>0.98275862068965514</v>
      </c>
      <c r="I6973">
        <v>540</v>
      </c>
      <c r="J6973">
        <v>596</v>
      </c>
      <c r="K6973">
        <v>0.90604026845637586</v>
      </c>
      <c r="L6973">
        <v>635</v>
      </c>
      <c r="M6973">
        <v>0.93858267716535437</v>
      </c>
      <c r="N6973">
        <v>521</v>
      </c>
      <c r="P6973">
        <v>31</v>
      </c>
      <c r="Q6973">
        <v>43</v>
      </c>
      <c r="R6973">
        <v>0.72093023255813948</v>
      </c>
      <c r="S6973">
        <v>21</v>
      </c>
      <c r="T6973">
        <v>1.06</v>
      </c>
    </row>
    <row r="6974" spans="1:20" x14ac:dyDescent="0.2">
      <c r="A6974" t="s">
        <v>14473</v>
      </c>
      <c r="B6974" t="s">
        <v>14474</v>
      </c>
      <c r="C6974" t="s">
        <v>318</v>
      </c>
      <c r="D6974" t="s">
        <v>1002</v>
      </c>
      <c r="E6974" s="23">
        <v>42979</v>
      </c>
      <c r="F6974">
        <v>18</v>
      </c>
      <c r="G6974">
        <v>17</v>
      </c>
      <c r="H6974">
        <v>1.0588235294117647</v>
      </c>
      <c r="I6974">
        <v>41</v>
      </c>
      <c r="J6974">
        <v>70</v>
      </c>
      <c r="K6974">
        <v>0.58571428571428574</v>
      </c>
      <c r="L6974">
        <v>65</v>
      </c>
      <c r="M6974">
        <v>1.0769230769230769</v>
      </c>
      <c r="N6974">
        <v>40</v>
      </c>
      <c r="P6974">
        <v>0</v>
      </c>
      <c r="Q6974">
        <v>5</v>
      </c>
      <c r="R6974">
        <v>0</v>
      </c>
      <c r="S6974">
        <v>1</v>
      </c>
      <c r="T6974">
        <v>1.06</v>
      </c>
    </row>
    <row r="6975" spans="1:20" x14ac:dyDescent="0.2">
      <c r="A6975" t="s">
        <v>14690</v>
      </c>
      <c r="B6975" t="s">
        <v>14691</v>
      </c>
      <c r="C6975" t="s">
        <v>199</v>
      </c>
      <c r="D6975" t="s">
        <v>1000</v>
      </c>
      <c r="E6975" s="23">
        <v>42979</v>
      </c>
      <c r="F6975">
        <v>19</v>
      </c>
      <c r="G6975">
        <v>14</v>
      </c>
      <c r="H6975">
        <v>1.3571428571428572</v>
      </c>
      <c r="I6975">
        <v>136</v>
      </c>
      <c r="J6975">
        <v>141</v>
      </c>
      <c r="K6975">
        <v>0.96453900709219853</v>
      </c>
      <c r="L6975">
        <v>112</v>
      </c>
      <c r="M6975">
        <v>1.2589285714285714</v>
      </c>
      <c r="N6975">
        <v>129</v>
      </c>
      <c r="P6975">
        <v>13</v>
      </c>
      <c r="Q6975">
        <v>13</v>
      </c>
      <c r="R6975">
        <v>1</v>
      </c>
      <c r="S6975">
        <v>7</v>
      </c>
      <c r="T6975">
        <v>1.06</v>
      </c>
    </row>
    <row r="6976" spans="1:20" x14ac:dyDescent="0.2">
      <c r="A6976" t="s">
        <v>14956</v>
      </c>
      <c r="B6976" t="s">
        <v>14957</v>
      </c>
      <c r="C6976" t="s">
        <v>200</v>
      </c>
      <c r="D6976" t="s">
        <v>1002</v>
      </c>
      <c r="E6976" s="23">
        <v>42979</v>
      </c>
      <c r="F6976">
        <v>8</v>
      </c>
      <c r="G6976">
        <v>5</v>
      </c>
      <c r="H6976">
        <v>1.6</v>
      </c>
      <c r="I6976">
        <v>16</v>
      </c>
      <c r="J6976">
        <v>19</v>
      </c>
      <c r="K6976">
        <v>0.84210526315789469</v>
      </c>
      <c r="L6976">
        <v>12</v>
      </c>
      <c r="M6976">
        <v>1.5833333333333333</v>
      </c>
      <c r="N6976">
        <v>9</v>
      </c>
      <c r="P6976">
        <v>0</v>
      </c>
      <c r="Q6976">
        <v>0</v>
      </c>
      <c r="R6976" t="e">
        <v>#DIV/0!</v>
      </c>
      <c r="S6976">
        <v>7</v>
      </c>
      <c r="T6976">
        <v>1.06</v>
      </c>
    </row>
    <row r="6977" spans="1:19" x14ac:dyDescent="0.2">
      <c r="A6977" t="s">
        <v>15133</v>
      </c>
      <c r="B6977" t="s">
        <v>15134</v>
      </c>
      <c r="C6977" t="s">
        <v>202</v>
      </c>
      <c r="D6977" t="s">
        <v>1002</v>
      </c>
      <c r="E6977" s="23">
        <v>42979</v>
      </c>
      <c r="F6977">
        <v>11</v>
      </c>
      <c r="G6977">
        <v>9</v>
      </c>
      <c r="H6977">
        <v>1.2222222222222223</v>
      </c>
      <c r="I6977">
        <v>120</v>
      </c>
      <c r="J6977">
        <v>122</v>
      </c>
      <c r="K6977">
        <v>0.98360655737704916</v>
      </c>
      <c r="L6977">
        <v>100</v>
      </c>
      <c r="M6977">
        <v>1.22</v>
      </c>
      <c r="N6977">
        <v>120</v>
      </c>
      <c r="P6977">
        <v>13</v>
      </c>
      <c r="Q6977">
        <v>13</v>
      </c>
      <c r="R6977">
        <v>1</v>
      </c>
      <c r="S6977">
        <v>0</v>
      </c>
    </row>
    <row r="6978" spans="1:19" x14ac:dyDescent="0.2">
      <c r="A6978" t="s">
        <v>15215</v>
      </c>
      <c r="B6978" t="s">
        <v>15216</v>
      </c>
      <c r="C6978" t="s">
        <v>348</v>
      </c>
      <c r="D6978" t="s">
        <v>1000</v>
      </c>
      <c r="E6978" s="23">
        <v>42979</v>
      </c>
      <c r="F6978">
        <v>6</v>
      </c>
      <c r="G6978">
        <v>10</v>
      </c>
      <c r="H6978">
        <v>0.6</v>
      </c>
      <c r="I6978">
        <v>15</v>
      </c>
      <c r="J6978">
        <v>30</v>
      </c>
      <c r="K6978">
        <v>0.5</v>
      </c>
      <c r="L6978">
        <v>50</v>
      </c>
      <c r="M6978">
        <v>0.6</v>
      </c>
      <c r="N6978">
        <v>14</v>
      </c>
      <c r="P6978">
        <v>0</v>
      </c>
      <c r="Q6978">
        <v>0</v>
      </c>
      <c r="R6978" t="e">
        <v>#DIV/0!</v>
      </c>
      <c r="S6978">
        <v>1</v>
      </c>
    </row>
    <row r="6979" spans="1:19" x14ac:dyDescent="0.2">
      <c r="A6979" t="s">
        <v>15299</v>
      </c>
      <c r="B6979" t="s">
        <v>15300</v>
      </c>
      <c r="C6979" t="s">
        <v>347</v>
      </c>
      <c r="D6979" t="s">
        <v>1002</v>
      </c>
      <c r="E6979" s="23">
        <v>42979</v>
      </c>
      <c r="F6979">
        <v>3</v>
      </c>
      <c r="G6979">
        <v>5</v>
      </c>
      <c r="H6979">
        <v>0.6</v>
      </c>
      <c r="I6979">
        <v>7</v>
      </c>
      <c r="J6979">
        <v>15</v>
      </c>
      <c r="K6979">
        <v>0.46666666666666667</v>
      </c>
      <c r="L6979">
        <v>25</v>
      </c>
      <c r="M6979">
        <v>0.6</v>
      </c>
      <c r="N6979">
        <v>6</v>
      </c>
      <c r="P6979">
        <v>0</v>
      </c>
      <c r="Q6979">
        <v>0</v>
      </c>
      <c r="R6979" t="e">
        <v>#DIV/0!</v>
      </c>
      <c r="S6979">
        <v>1</v>
      </c>
    </row>
    <row r="6980" spans="1:19" x14ac:dyDescent="0.2">
      <c r="A6980" t="s">
        <v>15375</v>
      </c>
      <c r="B6980" t="s">
        <v>15376</v>
      </c>
      <c r="C6980" t="s">
        <v>351</v>
      </c>
      <c r="D6980" t="s">
        <v>1002</v>
      </c>
      <c r="E6980" s="23">
        <v>42979</v>
      </c>
      <c r="F6980">
        <v>3</v>
      </c>
      <c r="G6980">
        <v>5</v>
      </c>
      <c r="H6980">
        <v>0.6</v>
      </c>
      <c r="I6980">
        <v>8</v>
      </c>
      <c r="J6980">
        <v>15</v>
      </c>
      <c r="K6980">
        <v>0.53333333333333333</v>
      </c>
      <c r="L6980">
        <v>25</v>
      </c>
      <c r="M6980">
        <v>0.6</v>
      </c>
      <c r="N6980">
        <v>8</v>
      </c>
      <c r="P6980">
        <v>0</v>
      </c>
      <c r="Q6980">
        <v>0</v>
      </c>
      <c r="R6980" t="e">
        <v>#DIV/0!</v>
      </c>
      <c r="S6980">
        <v>0</v>
      </c>
    </row>
    <row r="6981" spans="1:19" x14ac:dyDescent="0.2">
      <c r="A6981" t="s">
        <v>15499</v>
      </c>
      <c r="B6981" t="s">
        <v>15500</v>
      </c>
      <c r="C6981" t="s">
        <v>352</v>
      </c>
      <c r="D6981" t="s">
        <v>1002</v>
      </c>
      <c r="E6981" s="23">
        <v>42979</v>
      </c>
      <c r="F6981">
        <v>0</v>
      </c>
      <c r="G6981">
        <v>0</v>
      </c>
      <c r="H6981" t="e">
        <v>#DIV/0!</v>
      </c>
      <c r="I6981">
        <v>0</v>
      </c>
      <c r="J6981">
        <v>0</v>
      </c>
      <c r="K6981" t="e">
        <v>#DIV/0!</v>
      </c>
      <c r="L6981">
        <v>0</v>
      </c>
      <c r="M6981" t="e">
        <v>#DIV/0!</v>
      </c>
      <c r="N6981">
        <v>0</v>
      </c>
      <c r="P6981">
        <v>0</v>
      </c>
      <c r="Q6981">
        <v>0</v>
      </c>
      <c r="R6981" t="e">
        <v>#DIV/0!</v>
      </c>
      <c r="S6981">
        <v>0</v>
      </c>
    </row>
    <row r="6982" spans="1:19" x14ac:dyDescent="0.2">
      <c r="A6982" t="s">
        <v>15660</v>
      </c>
      <c r="B6982" t="s">
        <v>15661</v>
      </c>
      <c r="C6982" t="s">
        <v>228</v>
      </c>
      <c r="D6982" t="s">
        <v>1002</v>
      </c>
      <c r="E6982" s="23">
        <v>42979</v>
      </c>
      <c r="F6982">
        <v>1</v>
      </c>
      <c r="G6982">
        <v>1</v>
      </c>
      <c r="H6982">
        <v>1</v>
      </c>
      <c r="I6982">
        <v>4</v>
      </c>
      <c r="J6982">
        <v>5</v>
      </c>
      <c r="K6982">
        <v>0.8</v>
      </c>
      <c r="L6982">
        <v>5</v>
      </c>
      <c r="M6982">
        <v>1</v>
      </c>
      <c r="N6982">
        <v>3</v>
      </c>
      <c r="P6982">
        <v>0</v>
      </c>
      <c r="Q6982">
        <v>0</v>
      </c>
      <c r="R6982" t="e">
        <v>#DIV/0!</v>
      </c>
      <c r="S6982">
        <v>1</v>
      </c>
    </row>
    <row r="6983" spans="1:19" x14ac:dyDescent="0.2">
      <c r="A6983" t="s">
        <v>15837</v>
      </c>
      <c r="B6983" t="s">
        <v>15838</v>
      </c>
      <c r="C6983" t="s">
        <v>227</v>
      </c>
      <c r="D6983" t="s">
        <v>1000</v>
      </c>
      <c r="E6983" s="23">
        <v>42979</v>
      </c>
      <c r="F6983">
        <v>1</v>
      </c>
      <c r="G6983">
        <v>1</v>
      </c>
      <c r="H6983">
        <v>1</v>
      </c>
      <c r="I6983">
        <v>4</v>
      </c>
      <c r="J6983">
        <v>5</v>
      </c>
      <c r="K6983">
        <v>0.8</v>
      </c>
      <c r="L6983">
        <v>5</v>
      </c>
      <c r="M6983">
        <v>1</v>
      </c>
      <c r="N6983">
        <v>3</v>
      </c>
      <c r="P6983">
        <v>0</v>
      </c>
      <c r="Q6983">
        <v>0</v>
      </c>
      <c r="R6983" t="e">
        <v>#DIV/0!</v>
      </c>
      <c r="S6983">
        <v>1</v>
      </c>
    </row>
    <row r="6984" spans="1:19" x14ac:dyDescent="0.2">
      <c r="A6984" t="s">
        <v>16014</v>
      </c>
      <c r="B6984" t="s">
        <v>16015</v>
      </c>
      <c r="C6984" t="s">
        <v>203</v>
      </c>
      <c r="D6984" t="s">
        <v>1000</v>
      </c>
      <c r="E6984" s="23">
        <v>42979</v>
      </c>
      <c r="F6984">
        <v>13</v>
      </c>
      <c r="G6984">
        <v>10</v>
      </c>
      <c r="H6984">
        <v>1.3</v>
      </c>
      <c r="I6984">
        <v>22</v>
      </c>
      <c r="J6984">
        <v>53</v>
      </c>
      <c r="K6984">
        <v>0.41509433962264153</v>
      </c>
      <c r="L6984">
        <v>45</v>
      </c>
      <c r="M6984">
        <v>1.1777777777777778</v>
      </c>
      <c r="N6984">
        <v>20</v>
      </c>
      <c r="P6984">
        <v>1</v>
      </c>
      <c r="Q6984">
        <v>4</v>
      </c>
      <c r="R6984">
        <v>0.25</v>
      </c>
      <c r="S6984">
        <v>2</v>
      </c>
    </row>
    <row r="6985" spans="1:19" x14ac:dyDescent="0.2">
      <c r="A6985" t="s">
        <v>16193</v>
      </c>
      <c r="B6985" t="s">
        <v>16194</v>
      </c>
      <c r="C6985" t="s">
        <v>205</v>
      </c>
      <c r="D6985" t="s">
        <v>1002</v>
      </c>
      <c r="E6985" s="23">
        <v>42979</v>
      </c>
      <c r="F6985">
        <v>2</v>
      </c>
      <c r="G6985">
        <v>3</v>
      </c>
      <c r="H6985">
        <v>0.66666666666666663</v>
      </c>
      <c r="I6985">
        <v>5</v>
      </c>
      <c r="J6985">
        <v>13</v>
      </c>
      <c r="K6985">
        <v>0.38461538461538464</v>
      </c>
      <c r="L6985">
        <v>20</v>
      </c>
      <c r="M6985">
        <v>0.65</v>
      </c>
      <c r="N6985">
        <v>5</v>
      </c>
      <c r="O6985">
        <v>0.7</v>
      </c>
      <c r="P6985">
        <v>0</v>
      </c>
      <c r="Q6985">
        <v>0</v>
      </c>
      <c r="R6985" t="e">
        <v>#DIV/0!</v>
      </c>
      <c r="S6985">
        <v>0</v>
      </c>
    </row>
    <row r="6986" spans="1:19" x14ac:dyDescent="0.2">
      <c r="A6986" t="s">
        <v>16370</v>
      </c>
      <c r="B6986" t="s">
        <v>16371</v>
      </c>
      <c r="C6986" t="s">
        <v>204</v>
      </c>
      <c r="D6986" t="s">
        <v>1002</v>
      </c>
      <c r="E6986" s="23">
        <v>42979</v>
      </c>
      <c r="F6986">
        <v>6</v>
      </c>
      <c r="G6986">
        <v>4</v>
      </c>
      <c r="H6986">
        <v>1.5</v>
      </c>
      <c r="I6986">
        <v>9</v>
      </c>
      <c r="J6986">
        <v>15</v>
      </c>
      <c r="K6986">
        <v>0.6</v>
      </c>
      <c r="L6986">
        <v>10</v>
      </c>
      <c r="M6986">
        <v>1.5</v>
      </c>
      <c r="N6986">
        <v>8</v>
      </c>
      <c r="P6986">
        <v>1</v>
      </c>
      <c r="Q6986">
        <v>1</v>
      </c>
      <c r="R6986">
        <v>1</v>
      </c>
      <c r="S6986">
        <v>1</v>
      </c>
    </row>
    <row r="6987" spans="1:19" x14ac:dyDescent="0.2">
      <c r="A6987" t="s">
        <v>16511</v>
      </c>
      <c r="B6987" t="s">
        <v>16512</v>
      </c>
      <c r="C6987" t="s">
        <v>353</v>
      </c>
      <c r="D6987" t="s">
        <v>1002</v>
      </c>
      <c r="E6987" s="23">
        <v>42979</v>
      </c>
      <c r="F6987">
        <v>5</v>
      </c>
      <c r="G6987">
        <v>3</v>
      </c>
      <c r="H6987">
        <v>1.6666666666666667</v>
      </c>
      <c r="I6987">
        <v>8</v>
      </c>
      <c r="J6987">
        <v>25</v>
      </c>
      <c r="K6987">
        <v>0.32</v>
      </c>
      <c r="L6987">
        <v>15</v>
      </c>
      <c r="M6987">
        <v>1.6666666666666667</v>
      </c>
      <c r="N6987">
        <v>7</v>
      </c>
      <c r="P6987">
        <v>0</v>
      </c>
      <c r="Q6987">
        <v>3</v>
      </c>
      <c r="R6987">
        <v>0</v>
      </c>
      <c r="S6987">
        <v>1</v>
      </c>
    </row>
    <row r="6988" spans="1:19" x14ac:dyDescent="0.2">
      <c r="A6988" t="s">
        <v>16688</v>
      </c>
      <c r="B6988" t="s">
        <v>16689</v>
      </c>
      <c r="C6988" t="s">
        <v>223</v>
      </c>
      <c r="D6988" t="s">
        <v>1000</v>
      </c>
      <c r="E6988" s="23">
        <v>42979</v>
      </c>
      <c r="F6988">
        <v>6</v>
      </c>
      <c r="G6988">
        <v>6</v>
      </c>
      <c r="H6988">
        <v>1</v>
      </c>
      <c r="I6988">
        <v>84</v>
      </c>
      <c r="J6988">
        <v>90</v>
      </c>
      <c r="K6988">
        <v>0.93333333333333335</v>
      </c>
      <c r="L6988">
        <v>90</v>
      </c>
      <c r="M6988">
        <v>1</v>
      </c>
      <c r="N6988">
        <v>79</v>
      </c>
      <c r="P6988">
        <v>0</v>
      </c>
      <c r="Q6988">
        <v>0</v>
      </c>
      <c r="R6988" t="e">
        <v>#DIV/0!</v>
      </c>
      <c r="S6988">
        <v>5</v>
      </c>
    </row>
    <row r="6989" spans="1:19" x14ac:dyDescent="0.2">
      <c r="A6989" t="s">
        <v>16867</v>
      </c>
      <c r="B6989" t="s">
        <v>16868</v>
      </c>
      <c r="C6989" t="s">
        <v>224</v>
      </c>
      <c r="D6989" t="s">
        <v>1002</v>
      </c>
      <c r="E6989" s="23">
        <v>42979</v>
      </c>
      <c r="F6989">
        <v>6</v>
      </c>
      <c r="G6989">
        <v>6</v>
      </c>
      <c r="H6989">
        <v>1</v>
      </c>
      <c r="I6989">
        <v>84</v>
      </c>
      <c r="J6989">
        <v>90</v>
      </c>
      <c r="K6989">
        <v>0.93333333333333335</v>
      </c>
      <c r="L6989">
        <v>90</v>
      </c>
      <c r="M6989">
        <v>1</v>
      </c>
      <c r="N6989">
        <v>79</v>
      </c>
      <c r="P6989">
        <v>0</v>
      </c>
      <c r="Q6989">
        <v>0</v>
      </c>
      <c r="R6989" t="e">
        <v>#DIV/0!</v>
      </c>
      <c r="S6989">
        <v>5</v>
      </c>
    </row>
    <row r="6990" spans="1:19" x14ac:dyDescent="0.2">
      <c r="A6990" t="s">
        <v>16993</v>
      </c>
      <c r="B6990" t="s">
        <v>16994</v>
      </c>
      <c r="C6990" t="s">
        <v>346</v>
      </c>
      <c r="D6990" t="s">
        <v>1000</v>
      </c>
      <c r="E6990" s="23">
        <v>42979</v>
      </c>
      <c r="F6990">
        <v>0</v>
      </c>
      <c r="G6990">
        <v>0</v>
      </c>
      <c r="H6990" t="e">
        <v>#DIV/0!</v>
      </c>
      <c r="I6990">
        <v>0</v>
      </c>
      <c r="J6990">
        <v>0</v>
      </c>
      <c r="K6990" t="e">
        <v>#DIV/0!</v>
      </c>
      <c r="L6990">
        <v>0</v>
      </c>
      <c r="M6990" t="e">
        <v>#DIV/0!</v>
      </c>
      <c r="N6990">
        <v>0</v>
      </c>
      <c r="P6990">
        <v>0</v>
      </c>
      <c r="Q6990">
        <v>0</v>
      </c>
      <c r="R6990" t="e">
        <v>#DIV/0!</v>
      </c>
      <c r="S6990">
        <v>0</v>
      </c>
    </row>
    <row r="6991" spans="1:19" x14ac:dyDescent="0.2">
      <c r="A6991" t="s">
        <v>17089</v>
      </c>
      <c r="B6991" t="s">
        <v>17090</v>
      </c>
      <c r="C6991" t="s">
        <v>345</v>
      </c>
      <c r="D6991" t="s">
        <v>1002</v>
      </c>
      <c r="E6991" s="23">
        <v>42979</v>
      </c>
      <c r="F6991">
        <v>0</v>
      </c>
      <c r="G6991">
        <v>0</v>
      </c>
      <c r="H6991" t="e">
        <v>#DIV/0!</v>
      </c>
      <c r="I6991">
        <v>0</v>
      </c>
      <c r="J6991">
        <v>0</v>
      </c>
      <c r="K6991" t="e">
        <v>#DIV/0!</v>
      </c>
      <c r="L6991">
        <v>0</v>
      </c>
      <c r="M6991" t="e">
        <v>#DIV/0!</v>
      </c>
      <c r="N6991">
        <v>0</v>
      </c>
      <c r="P6991">
        <v>0</v>
      </c>
      <c r="Q6991">
        <v>0</v>
      </c>
      <c r="R6991" t="e">
        <v>#DIV/0!</v>
      </c>
      <c r="S6991">
        <v>0</v>
      </c>
    </row>
    <row r="6992" spans="1:19" x14ac:dyDescent="0.2">
      <c r="A6992" t="s">
        <v>17304</v>
      </c>
      <c r="B6992" t="s">
        <v>17305</v>
      </c>
      <c r="C6992" t="s">
        <v>225</v>
      </c>
      <c r="D6992" t="s">
        <v>1000</v>
      </c>
      <c r="E6992" s="23">
        <v>42979</v>
      </c>
      <c r="F6992">
        <v>6</v>
      </c>
      <c r="G6992">
        <v>7</v>
      </c>
      <c r="H6992">
        <v>0.8571428571428571</v>
      </c>
      <c r="I6992">
        <v>36</v>
      </c>
      <c r="J6992">
        <v>90</v>
      </c>
      <c r="K6992">
        <v>0.4</v>
      </c>
      <c r="L6992">
        <v>105</v>
      </c>
      <c r="M6992">
        <v>0.8571428571428571</v>
      </c>
      <c r="N6992">
        <v>27</v>
      </c>
      <c r="P6992">
        <v>9</v>
      </c>
      <c r="Q6992">
        <v>9</v>
      </c>
      <c r="R6992">
        <v>1</v>
      </c>
      <c r="S6992">
        <v>9</v>
      </c>
    </row>
    <row r="6993" spans="1:20" x14ac:dyDescent="0.2">
      <c r="A6993" t="s">
        <v>17511</v>
      </c>
      <c r="B6993" t="s">
        <v>17512</v>
      </c>
      <c r="C6993" t="s">
        <v>226</v>
      </c>
      <c r="D6993" t="s">
        <v>1002</v>
      </c>
      <c r="E6993" s="23">
        <v>42979</v>
      </c>
      <c r="F6993">
        <v>6</v>
      </c>
      <c r="G6993">
        <v>7</v>
      </c>
      <c r="H6993">
        <v>0.8571428571428571</v>
      </c>
      <c r="I6993">
        <v>36</v>
      </c>
      <c r="J6993">
        <v>90</v>
      </c>
      <c r="K6993">
        <v>0.4</v>
      </c>
      <c r="L6993">
        <v>105</v>
      </c>
      <c r="M6993">
        <v>0.8571428571428571</v>
      </c>
      <c r="N6993">
        <v>27</v>
      </c>
      <c r="P6993">
        <v>9</v>
      </c>
      <c r="Q6993">
        <v>9</v>
      </c>
      <c r="R6993">
        <v>1</v>
      </c>
      <c r="S6993">
        <v>9</v>
      </c>
    </row>
    <row r="6994" spans="1:20" x14ac:dyDescent="0.2">
      <c r="A6994" t="s">
        <v>17688</v>
      </c>
      <c r="B6994" t="s">
        <v>17689</v>
      </c>
      <c r="C6994" t="s">
        <v>232</v>
      </c>
      <c r="D6994" t="s">
        <v>1000</v>
      </c>
      <c r="E6994" s="23">
        <v>42979</v>
      </c>
      <c r="F6994">
        <v>8</v>
      </c>
      <c r="G6994">
        <v>15</v>
      </c>
      <c r="H6994">
        <v>0.53333333333333333</v>
      </c>
      <c r="I6994">
        <v>135</v>
      </c>
      <c r="J6994">
        <v>96</v>
      </c>
      <c r="K6994">
        <v>1.40625</v>
      </c>
      <c r="L6994">
        <v>180</v>
      </c>
      <c r="M6994">
        <v>0.53333333333333333</v>
      </c>
      <c r="N6994">
        <v>135</v>
      </c>
      <c r="P6994">
        <v>0</v>
      </c>
      <c r="Q6994">
        <v>12</v>
      </c>
      <c r="R6994">
        <v>0</v>
      </c>
      <c r="S6994">
        <v>0</v>
      </c>
    </row>
    <row r="6995" spans="1:20" x14ac:dyDescent="0.2">
      <c r="A6995" t="s">
        <v>17885</v>
      </c>
      <c r="B6995" t="s">
        <v>17886</v>
      </c>
      <c r="C6995" t="s">
        <v>231</v>
      </c>
      <c r="D6995" t="s">
        <v>1002</v>
      </c>
      <c r="E6995" s="23">
        <v>42979</v>
      </c>
      <c r="F6995">
        <v>8</v>
      </c>
      <c r="G6995">
        <v>15</v>
      </c>
      <c r="H6995">
        <v>0.53333333333333333</v>
      </c>
      <c r="I6995">
        <v>135</v>
      </c>
      <c r="J6995">
        <v>96</v>
      </c>
      <c r="K6995">
        <v>1.40625</v>
      </c>
      <c r="L6995">
        <v>180</v>
      </c>
      <c r="M6995">
        <v>0.53333333333333333</v>
      </c>
      <c r="N6995">
        <v>135</v>
      </c>
      <c r="P6995">
        <v>0</v>
      </c>
      <c r="Q6995">
        <v>12</v>
      </c>
      <c r="R6995">
        <v>0</v>
      </c>
      <c r="S6995">
        <v>0</v>
      </c>
    </row>
    <row r="6996" spans="1:20" x14ac:dyDescent="0.2">
      <c r="A6996" t="s">
        <v>18062</v>
      </c>
      <c r="B6996" t="s">
        <v>18063</v>
      </c>
      <c r="C6996" t="s">
        <v>317</v>
      </c>
      <c r="D6996" t="s">
        <v>1000</v>
      </c>
      <c r="E6996" s="23">
        <v>42979</v>
      </c>
      <c r="F6996">
        <v>16</v>
      </c>
      <c r="G6996">
        <v>12</v>
      </c>
      <c r="H6996">
        <v>1.3333333333333333</v>
      </c>
      <c r="I6996">
        <v>43</v>
      </c>
      <c r="J6996">
        <v>37</v>
      </c>
      <c r="K6996">
        <v>1.1621621621621621</v>
      </c>
      <c r="L6996">
        <v>26</v>
      </c>
      <c r="M6996">
        <v>1.4230769230769231</v>
      </c>
      <c r="N6996">
        <v>38</v>
      </c>
      <c r="P6996">
        <v>0</v>
      </c>
      <c r="Q6996">
        <v>0</v>
      </c>
      <c r="R6996" t="e">
        <v>#DIV/0!</v>
      </c>
      <c r="S6996">
        <v>5</v>
      </c>
    </row>
    <row r="6997" spans="1:20" x14ac:dyDescent="0.2">
      <c r="A6997" t="s">
        <v>18241</v>
      </c>
      <c r="B6997" t="s">
        <v>18242</v>
      </c>
      <c r="C6997" t="s">
        <v>316</v>
      </c>
      <c r="D6997" t="s">
        <v>1002</v>
      </c>
      <c r="E6997" s="23">
        <v>42979</v>
      </c>
      <c r="F6997">
        <v>10</v>
      </c>
      <c r="G6997">
        <v>6</v>
      </c>
      <c r="H6997">
        <v>1.6666666666666667</v>
      </c>
      <c r="I6997">
        <v>32</v>
      </c>
      <c r="J6997">
        <v>27</v>
      </c>
      <c r="K6997">
        <v>1.1851851851851851</v>
      </c>
      <c r="L6997">
        <v>16</v>
      </c>
      <c r="M6997">
        <v>1.6875</v>
      </c>
      <c r="N6997">
        <v>27</v>
      </c>
      <c r="P6997">
        <v>0</v>
      </c>
      <c r="Q6997">
        <v>0</v>
      </c>
      <c r="R6997" t="e">
        <v>#DIV/0!</v>
      </c>
      <c r="S6997">
        <v>5</v>
      </c>
      <c r="T6997">
        <v>0.24</v>
      </c>
    </row>
    <row r="6998" spans="1:20" x14ac:dyDescent="0.2">
      <c r="A6998" t="s">
        <v>18317</v>
      </c>
      <c r="B6998" t="s">
        <v>18318</v>
      </c>
      <c r="C6998" t="s">
        <v>355</v>
      </c>
      <c r="D6998" t="s">
        <v>1002</v>
      </c>
      <c r="E6998" s="23">
        <v>42979</v>
      </c>
      <c r="F6998">
        <v>6</v>
      </c>
      <c r="G6998">
        <v>6</v>
      </c>
      <c r="H6998">
        <v>1</v>
      </c>
      <c r="I6998">
        <v>11</v>
      </c>
      <c r="J6998">
        <v>10</v>
      </c>
      <c r="K6998">
        <v>1.1000000000000001</v>
      </c>
      <c r="L6998">
        <v>10</v>
      </c>
      <c r="M6998">
        <v>1</v>
      </c>
      <c r="N6998">
        <v>11</v>
      </c>
      <c r="P6998">
        <v>0</v>
      </c>
      <c r="Q6998">
        <v>0</v>
      </c>
      <c r="R6998" t="e">
        <v>#DIV/0!</v>
      </c>
      <c r="S6998">
        <v>0</v>
      </c>
      <c r="T6998">
        <v>0.47</v>
      </c>
    </row>
    <row r="6999" spans="1:20" x14ac:dyDescent="0.2">
      <c r="A6999" t="s">
        <v>18494</v>
      </c>
      <c r="B6999" t="s">
        <v>18495</v>
      </c>
      <c r="C6999" t="s">
        <v>214</v>
      </c>
      <c r="D6999" t="s">
        <v>1000</v>
      </c>
      <c r="E6999" s="23">
        <v>42979</v>
      </c>
      <c r="F6999">
        <v>22</v>
      </c>
      <c r="G6999">
        <v>13</v>
      </c>
      <c r="H6999">
        <v>1.6923076923076923</v>
      </c>
      <c r="I6999">
        <v>89</v>
      </c>
      <c r="J6999">
        <v>159</v>
      </c>
      <c r="K6999">
        <v>0.55974842767295596</v>
      </c>
      <c r="L6999">
        <v>92</v>
      </c>
      <c r="M6999">
        <v>1.7282608695652173</v>
      </c>
      <c r="N6999">
        <v>78</v>
      </c>
      <c r="P6999">
        <v>13</v>
      </c>
      <c r="Q6999">
        <v>13</v>
      </c>
      <c r="R6999">
        <v>1</v>
      </c>
      <c r="S6999">
        <v>13</v>
      </c>
      <c r="T6999">
        <v>0.59</v>
      </c>
    </row>
    <row r="7000" spans="1:20" x14ac:dyDescent="0.2">
      <c r="A7000" t="s">
        <v>18673</v>
      </c>
      <c r="B7000" t="s">
        <v>18674</v>
      </c>
      <c r="C7000" t="s">
        <v>215</v>
      </c>
      <c r="D7000" t="s">
        <v>1002</v>
      </c>
      <c r="E7000" s="23">
        <v>42979</v>
      </c>
      <c r="F7000">
        <v>8</v>
      </c>
      <c r="G7000">
        <v>7</v>
      </c>
      <c r="H7000">
        <v>1.1428571428571428</v>
      </c>
      <c r="I7000">
        <v>32</v>
      </c>
      <c r="J7000">
        <v>54</v>
      </c>
      <c r="K7000">
        <v>0.59259259259259256</v>
      </c>
      <c r="L7000">
        <v>47</v>
      </c>
      <c r="M7000">
        <v>1.1489361702127661</v>
      </c>
      <c r="N7000">
        <v>25</v>
      </c>
      <c r="O7000">
        <v>1</v>
      </c>
      <c r="P7000">
        <v>4</v>
      </c>
      <c r="Q7000">
        <v>4</v>
      </c>
      <c r="R7000">
        <v>1</v>
      </c>
      <c r="S7000">
        <v>7</v>
      </c>
      <c r="T7000">
        <v>0.83</v>
      </c>
    </row>
    <row r="7001" spans="1:20" x14ac:dyDescent="0.2">
      <c r="A7001" t="s">
        <v>18850</v>
      </c>
      <c r="B7001" t="s">
        <v>18851</v>
      </c>
      <c r="C7001" t="s">
        <v>216</v>
      </c>
      <c r="D7001" t="s">
        <v>1002</v>
      </c>
      <c r="E7001" s="23">
        <v>42979</v>
      </c>
      <c r="F7001">
        <v>14</v>
      </c>
      <c r="G7001">
        <v>6</v>
      </c>
      <c r="H7001">
        <v>2.3333333333333335</v>
      </c>
      <c r="I7001">
        <v>57</v>
      </c>
      <c r="J7001">
        <v>105</v>
      </c>
      <c r="K7001">
        <v>0.54285714285714282</v>
      </c>
      <c r="L7001">
        <v>45</v>
      </c>
      <c r="M7001">
        <v>2.3333333333333335</v>
      </c>
      <c r="N7001">
        <v>53</v>
      </c>
      <c r="P7001">
        <v>9</v>
      </c>
      <c r="Q7001">
        <v>9</v>
      </c>
      <c r="R7001">
        <v>1</v>
      </c>
      <c r="S7001">
        <v>6</v>
      </c>
      <c r="T7001">
        <v>0.8</v>
      </c>
    </row>
    <row r="7002" spans="1:20" x14ac:dyDescent="0.2">
      <c r="A7002" t="s">
        <v>19027</v>
      </c>
      <c r="B7002" t="s">
        <v>19028</v>
      </c>
      <c r="C7002" t="s">
        <v>229</v>
      </c>
      <c r="D7002" t="s">
        <v>1002</v>
      </c>
      <c r="E7002" s="23">
        <v>42979</v>
      </c>
      <c r="F7002">
        <v>1</v>
      </c>
      <c r="G7002">
        <v>1</v>
      </c>
      <c r="H7002">
        <v>1</v>
      </c>
      <c r="I7002">
        <v>4</v>
      </c>
      <c r="J7002">
        <v>10</v>
      </c>
      <c r="K7002">
        <v>0.4</v>
      </c>
      <c r="L7002">
        <v>10</v>
      </c>
      <c r="M7002">
        <v>1</v>
      </c>
      <c r="N7002">
        <v>4</v>
      </c>
      <c r="P7002">
        <v>0</v>
      </c>
      <c r="Q7002">
        <v>2</v>
      </c>
      <c r="R7002">
        <v>0</v>
      </c>
      <c r="S7002">
        <v>0</v>
      </c>
      <c r="T7002">
        <v>0.81</v>
      </c>
    </row>
    <row r="7003" spans="1:20" x14ac:dyDescent="0.2">
      <c r="A7003" t="s">
        <v>19204</v>
      </c>
      <c r="B7003" t="s">
        <v>19205</v>
      </c>
      <c r="C7003" t="s">
        <v>230</v>
      </c>
      <c r="D7003" t="s">
        <v>1000</v>
      </c>
      <c r="E7003" s="23">
        <v>42979</v>
      </c>
      <c r="F7003">
        <v>1</v>
      </c>
      <c r="G7003">
        <v>1</v>
      </c>
      <c r="H7003">
        <v>1</v>
      </c>
      <c r="I7003">
        <v>4</v>
      </c>
      <c r="J7003">
        <v>10</v>
      </c>
      <c r="K7003">
        <v>0.4</v>
      </c>
      <c r="L7003">
        <v>10</v>
      </c>
      <c r="M7003">
        <v>1</v>
      </c>
      <c r="N7003">
        <v>4</v>
      </c>
      <c r="P7003">
        <v>0</v>
      </c>
      <c r="Q7003">
        <v>2</v>
      </c>
      <c r="R7003">
        <v>0</v>
      </c>
      <c r="S7003">
        <v>0</v>
      </c>
    </row>
    <row r="7004" spans="1:20" x14ac:dyDescent="0.2">
      <c r="A7004" t="s">
        <v>19383</v>
      </c>
      <c r="B7004" t="s">
        <v>19384</v>
      </c>
      <c r="C7004" t="s">
        <v>234</v>
      </c>
      <c r="D7004" t="s">
        <v>1000</v>
      </c>
      <c r="E7004" s="23">
        <v>42979</v>
      </c>
      <c r="F7004">
        <v>7</v>
      </c>
      <c r="G7004">
        <v>6</v>
      </c>
      <c r="H7004">
        <v>1.1666666666666667</v>
      </c>
      <c r="I7004">
        <v>79</v>
      </c>
      <c r="J7004">
        <v>58</v>
      </c>
      <c r="K7004">
        <v>1.3620689655172413</v>
      </c>
      <c r="L7004">
        <v>50</v>
      </c>
      <c r="M7004">
        <v>1.1599999999999999</v>
      </c>
      <c r="N7004">
        <v>79</v>
      </c>
      <c r="P7004">
        <v>0</v>
      </c>
      <c r="Q7004">
        <v>0</v>
      </c>
      <c r="R7004" t="e">
        <v>#DIV/0!</v>
      </c>
      <c r="S7004">
        <v>0</v>
      </c>
    </row>
    <row r="7005" spans="1:20" x14ac:dyDescent="0.2">
      <c r="A7005" t="s">
        <v>19562</v>
      </c>
      <c r="B7005" t="s">
        <v>19563</v>
      </c>
      <c r="C7005" t="s">
        <v>233</v>
      </c>
      <c r="D7005" t="s">
        <v>1002</v>
      </c>
      <c r="E7005" s="23">
        <v>42979</v>
      </c>
      <c r="F7005">
        <v>7</v>
      </c>
      <c r="G7005">
        <v>6</v>
      </c>
      <c r="H7005">
        <v>1.1666666666666667</v>
      </c>
      <c r="I7005">
        <v>79</v>
      </c>
      <c r="J7005">
        <v>58</v>
      </c>
      <c r="K7005">
        <v>1.3620689655172413</v>
      </c>
      <c r="L7005">
        <v>50</v>
      </c>
      <c r="M7005">
        <v>1.1599999999999999</v>
      </c>
      <c r="N7005">
        <v>79</v>
      </c>
      <c r="P7005">
        <v>0</v>
      </c>
      <c r="Q7005">
        <v>0</v>
      </c>
      <c r="R7005" t="e">
        <v>#DIV/0!</v>
      </c>
      <c r="S7005">
        <v>0</v>
      </c>
    </row>
    <row r="7006" spans="1:20" x14ac:dyDescent="0.2">
      <c r="A7006" t="s">
        <v>19660</v>
      </c>
      <c r="B7006" t="s">
        <v>19661</v>
      </c>
      <c r="C7006" t="s">
        <v>342</v>
      </c>
      <c r="D7006" t="s">
        <v>1000</v>
      </c>
      <c r="E7006" s="23">
        <v>42979</v>
      </c>
      <c r="F7006">
        <v>2</v>
      </c>
      <c r="G7006">
        <v>4</v>
      </c>
      <c r="H7006">
        <v>0.5</v>
      </c>
      <c r="I7006">
        <v>22</v>
      </c>
      <c r="J7006">
        <v>20</v>
      </c>
      <c r="K7006">
        <v>1.1000000000000001</v>
      </c>
      <c r="L7006">
        <v>40</v>
      </c>
      <c r="M7006">
        <v>0.5</v>
      </c>
      <c r="N7006">
        <v>22</v>
      </c>
      <c r="P7006">
        <v>0</v>
      </c>
      <c r="Q7006">
        <v>0</v>
      </c>
      <c r="R7006" t="e">
        <v>#DIV/0!</v>
      </c>
      <c r="S7006">
        <v>0</v>
      </c>
    </row>
    <row r="7007" spans="1:20" x14ac:dyDescent="0.2">
      <c r="A7007" t="s">
        <v>19760</v>
      </c>
      <c r="B7007" t="s">
        <v>19761</v>
      </c>
      <c r="C7007" t="s">
        <v>340</v>
      </c>
      <c r="D7007" t="s">
        <v>1002</v>
      </c>
      <c r="E7007" s="23">
        <v>42979</v>
      </c>
      <c r="F7007">
        <v>2</v>
      </c>
      <c r="G7007">
        <v>4</v>
      </c>
      <c r="H7007">
        <v>0.5</v>
      </c>
      <c r="I7007">
        <v>22</v>
      </c>
      <c r="J7007">
        <v>20</v>
      </c>
      <c r="K7007">
        <v>1.1000000000000001</v>
      </c>
      <c r="L7007">
        <v>40</v>
      </c>
      <c r="M7007">
        <v>0.5</v>
      </c>
      <c r="N7007">
        <v>22</v>
      </c>
      <c r="P7007">
        <v>0</v>
      </c>
      <c r="Q7007">
        <v>0</v>
      </c>
      <c r="R7007" t="e">
        <v>#DIV/0!</v>
      </c>
      <c r="S7007">
        <v>0</v>
      </c>
    </row>
    <row r="7008" spans="1:20" x14ac:dyDescent="0.2">
      <c r="A7008" t="s">
        <v>19937</v>
      </c>
      <c r="B7008" t="s">
        <v>19938</v>
      </c>
      <c r="C7008" t="s">
        <v>220</v>
      </c>
      <c r="D7008" t="s">
        <v>1000</v>
      </c>
      <c r="E7008" s="23">
        <v>42979</v>
      </c>
      <c r="F7008">
        <v>0</v>
      </c>
      <c r="G7008">
        <v>0</v>
      </c>
      <c r="H7008" t="e">
        <v>#DIV/0!</v>
      </c>
      <c r="I7008">
        <v>0</v>
      </c>
      <c r="J7008">
        <v>0</v>
      </c>
      <c r="K7008" t="e">
        <v>#DIV/0!</v>
      </c>
      <c r="L7008">
        <v>0</v>
      </c>
      <c r="M7008" t="e">
        <v>#DIV/0!</v>
      </c>
      <c r="N7008">
        <v>0</v>
      </c>
      <c r="P7008">
        <v>0</v>
      </c>
      <c r="Q7008">
        <v>0</v>
      </c>
      <c r="R7008" t="e">
        <v>#DIV/0!</v>
      </c>
      <c r="S7008">
        <v>0</v>
      </c>
    </row>
    <row r="7009" spans="1:19" x14ac:dyDescent="0.2">
      <c r="A7009" t="s">
        <v>20116</v>
      </c>
      <c r="B7009" t="s">
        <v>20117</v>
      </c>
      <c r="C7009" t="s">
        <v>221</v>
      </c>
      <c r="D7009" t="s">
        <v>1002</v>
      </c>
      <c r="E7009" s="23">
        <v>42979</v>
      </c>
      <c r="F7009">
        <v>0</v>
      </c>
      <c r="G7009">
        <v>0</v>
      </c>
      <c r="H7009" t="e">
        <v>#DIV/0!</v>
      </c>
      <c r="I7009">
        <v>0</v>
      </c>
      <c r="J7009">
        <v>0</v>
      </c>
      <c r="K7009" t="e">
        <v>#DIV/0!</v>
      </c>
      <c r="L7009">
        <v>0</v>
      </c>
      <c r="M7009" t="e">
        <v>#DIV/0!</v>
      </c>
      <c r="N7009">
        <v>0</v>
      </c>
      <c r="P7009">
        <v>0</v>
      </c>
      <c r="Q7009">
        <v>0</v>
      </c>
      <c r="R7009" t="e">
        <v>#DIV/0!</v>
      </c>
      <c r="S7009">
        <v>0</v>
      </c>
    </row>
    <row r="7010" spans="1:19" x14ac:dyDescent="0.2">
      <c r="A7010" t="s">
        <v>20293</v>
      </c>
      <c r="B7010" t="s">
        <v>20294</v>
      </c>
      <c r="C7010" t="s">
        <v>222</v>
      </c>
      <c r="D7010" t="s">
        <v>1002</v>
      </c>
      <c r="E7010" s="23">
        <v>42979</v>
      </c>
      <c r="F7010">
        <v>0</v>
      </c>
      <c r="G7010">
        <v>0</v>
      </c>
      <c r="H7010" t="e">
        <v>#DIV/0!</v>
      </c>
      <c r="I7010">
        <v>0</v>
      </c>
      <c r="J7010">
        <v>0</v>
      </c>
      <c r="K7010" t="e">
        <v>#DIV/0!</v>
      </c>
      <c r="L7010">
        <v>0</v>
      </c>
      <c r="M7010" t="e">
        <v>#DIV/0!</v>
      </c>
      <c r="N7010">
        <v>0</v>
      </c>
      <c r="P7010">
        <v>0</v>
      </c>
      <c r="Q7010">
        <v>0</v>
      </c>
      <c r="R7010" t="e">
        <v>#DIV/0!</v>
      </c>
      <c r="S7010">
        <v>0</v>
      </c>
    </row>
    <row r="7011" spans="1:19" x14ac:dyDescent="0.2">
      <c r="A7011" t="s">
        <v>20470</v>
      </c>
      <c r="B7011" t="s">
        <v>20471</v>
      </c>
      <c r="C7011" t="s">
        <v>211</v>
      </c>
      <c r="D7011" t="s">
        <v>1002</v>
      </c>
      <c r="E7011" s="23">
        <v>42979</v>
      </c>
      <c r="F7011">
        <v>2</v>
      </c>
      <c r="G7011">
        <v>2</v>
      </c>
      <c r="H7011">
        <v>1</v>
      </c>
      <c r="I7011">
        <v>31</v>
      </c>
      <c r="J7011">
        <v>30</v>
      </c>
      <c r="K7011">
        <v>1.0333333333333334</v>
      </c>
      <c r="L7011">
        <v>30</v>
      </c>
      <c r="M7011">
        <v>1</v>
      </c>
      <c r="N7011">
        <v>25</v>
      </c>
      <c r="P7011">
        <v>0</v>
      </c>
      <c r="Q7011">
        <v>8</v>
      </c>
      <c r="R7011">
        <v>0</v>
      </c>
      <c r="S7011">
        <v>6</v>
      </c>
    </row>
    <row r="7012" spans="1:19" x14ac:dyDescent="0.2">
      <c r="A7012" t="s">
        <v>20647</v>
      </c>
      <c r="B7012" t="s">
        <v>20648</v>
      </c>
      <c r="C7012" t="s">
        <v>207</v>
      </c>
      <c r="D7012" t="s">
        <v>1000</v>
      </c>
      <c r="E7012" s="23">
        <v>42979</v>
      </c>
      <c r="F7012">
        <v>9</v>
      </c>
      <c r="G7012">
        <v>9</v>
      </c>
      <c r="H7012">
        <v>1</v>
      </c>
      <c r="I7012">
        <v>51</v>
      </c>
      <c r="J7012">
        <v>80</v>
      </c>
      <c r="K7012">
        <v>0.63749999999999996</v>
      </c>
      <c r="L7012">
        <v>80</v>
      </c>
      <c r="M7012">
        <v>1</v>
      </c>
      <c r="N7012">
        <v>45</v>
      </c>
      <c r="P7012">
        <v>2</v>
      </c>
      <c r="Q7012">
        <v>10</v>
      </c>
      <c r="R7012">
        <v>0.2</v>
      </c>
      <c r="S7012">
        <v>6</v>
      </c>
    </row>
    <row r="7013" spans="1:19" x14ac:dyDescent="0.2">
      <c r="A7013" t="s">
        <v>20891</v>
      </c>
      <c r="B7013" t="s">
        <v>20892</v>
      </c>
      <c r="C7013" t="s">
        <v>210</v>
      </c>
      <c r="D7013" t="s">
        <v>1002</v>
      </c>
      <c r="E7013" s="23">
        <v>42979</v>
      </c>
      <c r="F7013">
        <v>3</v>
      </c>
      <c r="G7013">
        <v>3</v>
      </c>
      <c r="H7013">
        <v>1</v>
      </c>
      <c r="I7013">
        <v>2</v>
      </c>
      <c r="J7013">
        <v>30</v>
      </c>
      <c r="K7013">
        <v>6.6666666666666666E-2</v>
      </c>
      <c r="L7013">
        <v>30</v>
      </c>
      <c r="M7013">
        <v>1</v>
      </c>
      <c r="N7013">
        <v>2</v>
      </c>
      <c r="O7013">
        <v>0.7</v>
      </c>
      <c r="P7013">
        <v>2</v>
      </c>
      <c r="Q7013">
        <v>2</v>
      </c>
      <c r="R7013">
        <v>1</v>
      </c>
      <c r="S7013">
        <v>0</v>
      </c>
    </row>
    <row r="7014" spans="1:19" x14ac:dyDescent="0.2">
      <c r="A7014" t="s">
        <v>21068</v>
      </c>
      <c r="B7014" t="s">
        <v>21069</v>
      </c>
      <c r="C7014" t="s">
        <v>208</v>
      </c>
      <c r="D7014" t="s">
        <v>1002</v>
      </c>
      <c r="E7014" s="23">
        <v>42979</v>
      </c>
      <c r="F7014">
        <v>2</v>
      </c>
      <c r="G7014">
        <v>2</v>
      </c>
      <c r="H7014">
        <v>1</v>
      </c>
      <c r="I7014">
        <v>7</v>
      </c>
      <c r="J7014">
        <v>10</v>
      </c>
      <c r="K7014">
        <v>0.7</v>
      </c>
      <c r="L7014">
        <v>10</v>
      </c>
      <c r="M7014">
        <v>1</v>
      </c>
      <c r="N7014">
        <v>7</v>
      </c>
      <c r="P7014">
        <v>0</v>
      </c>
      <c r="Q7014">
        <v>0</v>
      </c>
      <c r="R7014" t="e">
        <v>#DIV/0!</v>
      </c>
      <c r="S7014">
        <v>0</v>
      </c>
    </row>
    <row r="7015" spans="1:19" x14ac:dyDescent="0.2">
      <c r="A7015" t="s">
        <v>21144</v>
      </c>
      <c r="B7015" t="s">
        <v>21145</v>
      </c>
      <c r="C7015" t="s">
        <v>354</v>
      </c>
      <c r="D7015" t="s">
        <v>1002</v>
      </c>
      <c r="E7015" s="23">
        <v>42979</v>
      </c>
      <c r="F7015">
        <v>2</v>
      </c>
      <c r="G7015">
        <v>2</v>
      </c>
      <c r="H7015">
        <v>1</v>
      </c>
      <c r="I7015">
        <v>11</v>
      </c>
      <c r="J7015">
        <v>10</v>
      </c>
      <c r="K7015">
        <v>1.1000000000000001</v>
      </c>
      <c r="L7015">
        <v>10</v>
      </c>
      <c r="M7015">
        <v>1</v>
      </c>
      <c r="N7015">
        <v>11</v>
      </c>
      <c r="P7015">
        <v>0</v>
      </c>
      <c r="Q7015">
        <v>0</v>
      </c>
      <c r="R7015" t="e">
        <v>#DIV/0!</v>
      </c>
      <c r="S7015">
        <v>0</v>
      </c>
    </row>
    <row r="7016" spans="1:19" x14ac:dyDescent="0.2">
      <c r="A7016" t="s">
        <v>21323</v>
      </c>
      <c r="B7016" t="s">
        <v>21324</v>
      </c>
      <c r="C7016" t="s">
        <v>213</v>
      </c>
      <c r="D7016" t="s">
        <v>1002</v>
      </c>
      <c r="E7016" s="23">
        <v>42979</v>
      </c>
      <c r="F7016">
        <v>2</v>
      </c>
      <c r="G7016">
        <v>3</v>
      </c>
      <c r="H7016">
        <v>0.66666666666666663</v>
      </c>
      <c r="I7016">
        <v>14</v>
      </c>
      <c r="J7016">
        <v>20</v>
      </c>
      <c r="K7016">
        <v>0.7</v>
      </c>
      <c r="L7016">
        <v>30</v>
      </c>
      <c r="M7016">
        <v>0.66666666666666663</v>
      </c>
      <c r="N7016">
        <v>10</v>
      </c>
      <c r="P7016">
        <v>2</v>
      </c>
      <c r="Q7016">
        <v>2</v>
      </c>
      <c r="R7016">
        <v>1</v>
      </c>
      <c r="S7016">
        <v>4</v>
      </c>
    </row>
    <row r="7017" spans="1:19" x14ac:dyDescent="0.2">
      <c r="A7017" t="s">
        <v>21565</v>
      </c>
      <c r="B7017" t="s">
        <v>21566</v>
      </c>
      <c r="C7017" t="s">
        <v>212</v>
      </c>
      <c r="D7017" t="s">
        <v>1000</v>
      </c>
      <c r="E7017" s="23">
        <v>42979</v>
      </c>
      <c r="F7017">
        <v>2</v>
      </c>
      <c r="G7017">
        <v>3</v>
      </c>
      <c r="H7017">
        <v>0.66666666666666663</v>
      </c>
      <c r="I7017">
        <v>14</v>
      </c>
      <c r="J7017">
        <v>20</v>
      </c>
      <c r="K7017">
        <v>0.7</v>
      </c>
      <c r="L7017">
        <v>30</v>
      </c>
      <c r="M7017">
        <v>0.66666666666666663</v>
      </c>
      <c r="N7017">
        <v>10</v>
      </c>
      <c r="P7017">
        <v>2</v>
      </c>
      <c r="Q7017">
        <v>2</v>
      </c>
      <c r="R7017">
        <v>1</v>
      </c>
      <c r="S7017">
        <v>4</v>
      </c>
    </row>
    <row r="7018" spans="1:19" x14ac:dyDescent="0.2">
      <c r="A7018" t="s">
        <v>21774</v>
      </c>
      <c r="B7018" t="s">
        <v>21775</v>
      </c>
      <c r="C7018" t="s">
        <v>217</v>
      </c>
      <c r="D7018" t="s">
        <v>1000</v>
      </c>
      <c r="E7018" s="23">
        <v>42979</v>
      </c>
      <c r="F7018">
        <v>0</v>
      </c>
      <c r="G7018">
        <v>0</v>
      </c>
      <c r="H7018" t="e">
        <v>#DIV/0!</v>
      </c>
      <c r="I7018">
        <v>0</v>
      </c>
      <c r="J7018">
        <v>0</v>
      </c>
      <c r="K7018" t="e">
        <v>#DIV/0!</v>
      </c>
      <c r="L7018">
        <v>0</v>
      </c>
      <c r="M7018" t="e">
        <v>#DIV/0!</v>
      </c>
      <c r="N7018">
        <v>0</v>
      </c>
      <c r="P7018">
        <v>0</v>
      </c>
      <c r="Q7018">
        <v>0</v>
      </c>
      <c r="R7018" t="e">
        <v>#DIV/0!</v>
      </c>
      <c r="S7018">
        <v>0</v>
      </c>
    </row>
    <row r="7019" spans="1:19" x14ac:dyDescent="0.2">
      <c r="A7019" t="s">
        <v>22018</v>
      </c>
      <c r="B7019" t="s">
        <v>22019</v>
      </c>
      <c r="C7019" t="s">
        <v>218</v>
      </c>
      <c r="D7019" t="s">
        <v>1002</v>
      </c>
      <c r="E7019" s="23">
        <v>42979</v>
      </c>
      <c r="F7019">
        <v>0</v>
      </c>
      <c r="G7019">
        <v>0</v>
      </c>
      <c r="H7019" t="e">
        <v>#DIV/0!</v>
      </c>
      <c r="I7019">
        <v>0</v>
      </c>
      <c r="J7019">
        <v>0</v>
      </c>
      <c r="K7019" t="e">
        <v>#DIV/0!</v>
      </c>
      <c r="L7019">
        <v>0</v>
      </c>
      <c r="M7019" t="e">
        <v>#DIV/0!</v>
      </c>
      <c r="N7019">
        <v>0</v>
      </c>
      <c r="P7019">
        <v>0</v>
      </c>
      <c r="Q7019">
        <v>0</v>
      </c>
      <c r="R7019" t="e">
        <v>#DIV/0!</v>
      </c>
      <c r="S7019">
        <v>0</v>
      </c>
    </row>
    <row r="7020" spans="1:19" x14ac:dyDescent="0.2">
      <c r="A7020" t="s">
        <v>22195</v>
      </c>
      <c r="B7020" t="s">
        <v>22196</v>
      </c>
      <c r="C7020" t="s">
        <v>219</v>
      </c>
      <c r="D7020" t="s">
        <v>1002</v>
      </c>
      <c r="E7020" s="23">
        <v>42979</v>
      </c>
      <c r="F7020">
        <v>0</v>
      </c>
      <c r="G7020">
        <v>0</v>
      </c>
      <c r="H7020" t="e">
        <v>#DIV/0!</v>
      </c>
      <c r="I7020">
        <v>0</v>
      </c>
      <c r="J7020">
        <v>0</v>
      </c>
      <c r="K7020" t="e">
        <v>#DIV/0!</v>
      </c>
      <c r="L7020">
        <v>0</v>
      </c>
      <c r="M7020" t="e">
        <v>#DIV/0!</v>
      </c>
      <c r="N7020">
        <v>0</v>
      </c>
      <c r="P7020">
        <v>0</v>
      </c>
      <c r="Q7020">
        <v>0</v>
      </c>
      <c r="R7020" t="e">
        <v>#DIV/0!</v>
      </c>
      <c r="S7020">
        <v>0</v>
      </c>
    </row>
    <row r="7021" spans="1:19" x14ac:dyDescent="0.2">
      <c r="A7021" t="s">
        <v>11112</v>
      </c>
      <c r="B7021" t="s">
        <v>11113</v>
      </c>
      <c r="C7021" t="s">
        <v>228</v>
      </c>
      <c r="D7021" t="s">
        <v>1000</v>
      </c>
      <c r="E7021" s="23">
        <v>43009</v>
      </c>
      <c r="F7021">
        <v>0</v>
      </c>
      <c r="G7021">
        <v>0</v>
      </c>
      <c r="H7021" t="e">
        <v>#DIV/0!</v>
      </c>
      <c r="I7021">
        <v>0</v>
      </c>
      <c r="J7021">
        <v>0</v>
      </c>
      <c r="K7021" t="e">
        <v>#DIV/0!</v>
      </c>
      <c r="L7021">
        <v>0</v>
      </c>
      <c r="M7021" t="e">
        <v>#DIV/0!</v>
      </c>
      <c r="N7021">
        <v>0</v>
      </c>
      <c r="P7021">
        <v>0</v>
      </c>
      <c r="Q7021">
        <v>0</v>
      </c>
      <c r="R7021" t="e">
        <v>#DIV/0!</v>
      </c>
      <c r="S7021">
        <v>0</v>
      </c>
    </row>
    <row r="7022" spans="1:19" x14ac:dyDescent="0.2">
      <c r="A7022" t="s">
        <v>9365</v>
      </c>
      <c r="B7022" t="s">
        <v>9366</v>
      </c>
      <c r="C7022" t="s">
        <v>211</v>
      </c>
      <c r="D7022" t="s">
        <v>1000</v>
      </c>
      <c r="E7022" s="23">
        <v>43009</v>
      </c>
      <c r="F7022">
        <v>0</v>
      </c>
      <c r="G7022">
        <v>0</v>
      </c>
      <c r="H7022" t="e">
        <v>#DIV/0!</v>
      </c>
      <c r="I7022">
        <v>0</v>
      </c>
      <c r="J7022">
        <v>0</v>
      </c>
      <c r="K7022" t="e">
        <v>#DIV/0!</v>
      </c>
      <c r="L7022">
        <v>0</v>
      </c>
      <c r="M7022" t="e">
        <v>#DIV/0!</v>
      </c>
      <c r="N7022">
        <v>0</v>
      </c>
      <c r="P7022">
        <v>0</v>
      </c>
      <c r="Q7022">
        <v>0</v>
      </c>
      <c r="R7022" t="e">
        <v>#DIV/0!</v>
      </c>
      <c r="S7022">
        <v>0</v>
      </c>
    </row>
    <row r="7023" spans="1:19" x14ac:dyDescent="0.2">
      <c r="A7023" t="s">
        <v>8526</v>
      </c>
      <c r="B7023" t="s">
        <v>8527</v>
      </c>
      <c r="C7023" t="s">
        <v>213</v>
      </c>
      <c r="D7023" t="s">
        <v>1000</v>
      </c>
      <c r="E7023" s="23">
        <v>43009</v>
      </c>
      <c r="F7023">
        <v>0</v>
      </c>
      <c r="G7023">
        <v>0</v>
      </c>
      <c r="H7023" t="e">
        <v>#DIV/0!</v>
      </c>
      <c r="I7023">
        <v>0</v>
      </c>
      <c r="J7023">
        <v>0</v>
      </c>
      <c r="K7023" t="e">
        <v>#DIV/0!</v>
      </c>
      <c r="L7023">
        <v>0</v>
      </c>
      <c r="M7023" t="e">
        <v>#DIV/0!</v>
      </c>
      <c r="N7023">
        <v>0</v>
      </c>
      <c r="P7023">
        <v>0</v>
      </c>
      <c r="Q7023">
        <v>0</v>
      </c>
      <c r="R7023" t="e">
        <v>#DIV/0!</v>
      </c>
      <c r="S7023">
        <v>0</v>
      </c>
    </row>
    <row r="7024" spans="1:19" x14ac:dyDescent="0.2">
      <c r="A7024" t="s">
        <v>5102</v>
      </c>
      <c r="B7024" t="s">
        <v>5103</v>
      </c>
      <c r="C7024" t="s">
        <v>229</v>
      </c>
      <c r="D7024" t="s">
        <v>1000</v>
      </c>
      <c r="E7024" s="23">
        <v>43009</v>
      </c>
      <c r="F7024">
        <v>0</v>
      </c>
      <c r="G7024">
        <v>0</v>
      </c>
      <c r="H7024" t="e">
        <v>#DIV/0!</v>
      </c>
      <c r="I7024">
        <v>0</v>
      </c>
      <c r="J7024">
        <v>0</v>
      </c>
      <c r="K7024" t="e">
        <v>#DIV/0!</v>
      </c>
      <c r="L7024">
        <v>0</v>
      </c>
      <c r="M7024" t="e">
        <v>#DIV/0!</v>
      </c>
      <c r="N7024">
        <v>0</v>
      </c>
      <c r="P7024">
        <v>0</v>
      </c>
      <c r="Q7024">
        <v>0</v>
      </c>
      <c r="R7024" t="e">
        <v>#DIV/0!</v>
      </c>
      <c r="S7024">
        <v>0</v>
      </c>
    </row>
    <row r="7025" spans="1:20" x14ac:dyDescent="0.2">
      <c r="A7025" t="s">
        <v>13240</v>
      </c>
      <c r="B7025" t="s">
        <v>13152</v>
      </c>
      <c r="C7025" t="s">
        <v>1051</v>
      </c>
      <c r="D7025" t="s">
        <v>1002</v>
      </c>
      <c r="E7025" s="23">
        <v>43009</v>
      </c>
      <c r="F7025">
        <v>0</v>
      </c>
      <c r="G7025">
        <v>0</v>
      </c>
      <c r="H7025" t="e">
        <v>#DIV/0!</v>
      </c>
      <c r="I7025">
        <v>0</v>
      </c>
      <c r="J7025">
        <v>0</v>
      </c>
      <c r="K7025" t="e">
        <v>#DIV/0!</v>
      </c>
      <c r="L7025">
        <v>0</v>
      </c>
      <c r="M7025" t="e">
        <v>#DIV/0!</v>
      </c>
      <c r="N7025">
        <v>0</v>
      </c>
      <c r="P7025">
        <v>0</v>
      </c>
      <c r="Q7025">
        <v>0</v>
      </c>
      <c r="R7025" t="e">
        <v>#DIV/0!</v>
      </c>
      <c r="S7025">
        <v>0</v>
      </c>
    </row>
    <row r="7026" spans="1:20" x14ac:dyDescent="0.2">
      <c r="A7026" t="s">
        <v>5726</v>
      </c>
      <c r="B7026" t="s">
        <v>5727</v>
      </c>
      <c r="C7026" t="s">
        <v>1047</v>
      </c>
      <c r="D7026" t="s">
        <v>1000</v>
      </c>
      <c r="E7026" s="23">
        <v>43009</v>
      </c>
      <c r="F7026">
        <v>3.5</v>
      </c>
      <c r="G7026">
        <v>3.5</v>
      </c>
      <c r="H7026">
        <v>1</v>
      </c>
      <c r="I7026">
        <v>24</v>
      </c>
      <c r="J7026">
        <v>21</v>
      </c>
      <c r="K7026">
        <v>1.1428571428571428</v>
      </c>
      <c r="L7026">
        <v>21</v>
      </c>
      <c r="M7026">
        <v>1</v>
      </c>
      <c r="N7026">
        <v>23</v>
      </c>
      <c r="P7026">
        <v>1</v>
      </c>
      <c r="Q7026">
        <v>1</v>
      </c>
      <c r="R7026">
        <v>1</v>
      </c>
      <c r="S7026">
        <v>1</v>
      </c>
    </row>
    <row r="7027" spans="1:20" x14ac:dyDescent="0.2">
      <c r="A7027" t="s">
        <v>10603</v>
      </c>
      <c r="B7027" t="s">
        <v>10604</v>
      </c>
      <c r="C7027" t="s">
        <v>205</v>
      </c>
      <c r="D7027" t="s">
        <v>1000</v>
      </c>
      <c r="E7027" s="23">
        <v>43009</v>
      </c>
      <c r="F7027">
        <v>2</v>
      </c>
      <c r="G7027">
        <v>3</v>
      </c>
      <c r="H7027">
        <v>0.66666666666666663</v>
      </c>
      <c r="I7027">
        <v>5</v>
      </c>
      <c r="J7027">
        <v>12</v>
      </c>
      <c r="K7027">
        <v>0.41666666666666669</v>
      </c>
      <c r="L7027">
        <v>18</v>
      </c>
      <c r="M7027">
        <v>0.66666666666666663</v>
      </c>
      <c r="N7027">
        <v>5</v>
      </c>
      <c r="O7027">
        <v>0.75</v>
      </c>
      <c r="P7027">
        <v>0</v>
      </c>
      <c r="Q7027">
        <v>0</v>
      </c>
      <c r="R7027" t="e">
        <v>#DIV/0!</v>
      </c>
      <c r="S7027">
        <v>0</v>
      </c>
    </row>
    <row r="7028" spans="1:20" x14ac:dyDescent="0.2">
      <c r="A7028" t="s">
        <v>8950</v>
      </c>
      <c r="B7028" t="s">
        <v>8951</v>
      </c>
      <c r="C7028" t="s">
        <v>210</v>
      </c>
      <c r="D7028" t="s">
        <v>1000</v>
      </c>
      <c r="E7028" s="23">
        <v>43009</v>
      </c>
      <c r="F7028">
        <v>3</v>
      </c>
      <c r="G7028">
        <v>3</v>
      </c>
      <c r="H7028">
        <v>1</v>
      </c>
      <c r="I7028">
        <v>8</v>
      </c>
      <c r="J7028">
        <v>18</v>
      </c>
      <c r="K7028">
        <v>0.44444444444444442</v>
      </c>
      <c r="L7028">
        <v>18</v>
      </c>
      <c r="M7028">
        <v>1</v>
      </c>
      <c r="N7028">
        <v>1</v>
      </c>
      <c r="O7028">
        <v>0.7</v>
      </c>
      <c r="P7028">
        <v>1</v>
      </c>
      <c r="Q7028">
        <v>1</v>
      </c>
      <c r="R7028">
        <v>1</v>
      </c>
      <c r="S7028">
        <v>7</v>
      </c>
    </row>
    <row r="7029" spans="1:20" x14ac:dyDescent="0.2">
      <c r="A7029" t="s">
        <v>6145</v>
      </c>
      <c r="B7029" t="s">
        <v>6146</v>
      </c>
      <c r="C7029" t="s">
        <v>215</v>
      </c>
      <c r="D7029" t="s">
        <v>1000</v>
      </c>
      <c r="E7029" s="23">
        <v>43009</v>
      </c>
      <c r="F7029">
        <v>8</v>
      </c>
      <c r="G7029">
        <v>8</v>
      </c>
      <c r="H7029">
        <v>1</v>
      </c>
      <c r="I7029">
        <v>34</v>
      </c>
      <c r="J7029">
        <v>48</v>
      </c>
      <c r="K7029">
        <v>0.70833333333333337</v>
      </c>
      <c r="L7029">
        <v>48</v>
      </c>
      <c r="M7029">
        <v>1</v>
      </c>
      <c r="N7029">
        <v>21</v>
      </c>
      <c r="O7029">
        <v>0.9</v>
      </c>
      <c r="P7029">
        <v>6</v>
      </c>
      <c r="Q7029">
        <v>10</v>
      </c>
      <c r="R7029">
        <v>0.6</v>
      </c>
      <c r="S7029">
        <v>13</v>
      </c>
    </row>
    <row r="7030" spans="1:20" x14ac:dyDescent="0.2">
      <c r="A7030" t="s">
        <v>3445</v>
      </c>
      <c r="B7030" t="s">
        <v>3446</v>
      </c>
      <c r="C7030" t="s">
        <v>221</v>
      </c>
      <c r="D7030" t="s">
        <v>1000</v>
      </c>
      <c r="E7030" s="23">
        <v>43009</v>
      </c>
      <c r="F7030">
        <v>0</v>
      </c>
      <c r="G7030">
        <v>0</v>
      </c>
      <c r="H7030" t="e">
        <v>#DIV/0!</v>
      </c>
      <c r="I7030">
        <v>0</v>
      </c>
      <c r="J7030">
        <v>0</v>
      </c>
      <c r="K7030" t="e">
        <v>#DIV/0!</v>
      </c>
      <c r="L7030">
        <v>0</v>
      </c>
      <c r="M7030" t="e">
        <v>#DIV/0!</v>
      </c>
      <c r="N7030">
        <v>0</v>
      </c>
      <c r="P7030">
        <v>0</v>
      </c>
      <c r="Q7030">
        <v>0</v>
      </c>
      <c r="R7030" t="e">
        <v>#DIV/0!</v>
      </c>
      <c r="S7030">
        <v>0</v>
      </c>
    </row>
    <row r="7031" spans="1:20" x14ac:dyDescent="0.2">
      <c r="A7031" t="s">
        <v>3270</v>
      </c>
      <c r="B7031" t="s">
        <v>3271</v>
      </c>
      <c r="C7031" t="s">
        <v>222</v>
      </c>
      <c r="D7031" t="s">
        <v>1000</v>
      </c>
      <c r="E7031" s="23">
        <v>43009</v>
      </c>
      <c r="F7031">
        <v>0</v>
      </c>
      <c r="G7031">
        <v>0</v>
      </c>
      <c r="H7031" t="e">
        <v>#DIV/0!</v>
      </c>
      <c r="I7031">
        <v>0</v>
      </c>
      <c r="J7031">
        <v>0</v>
      </c>
      <c r="K7031" t="e">
        <v>#DIV/0!</v>
      </c>
      <c r="L7031">
        <v>0</v>
      </c>
      <c r="M7031" t="e">
        <v>#DIV/0!</v>
      </c>
      <c r="N7031">
        <v>0</v>
      </c>
      <c r="P7031">
        <v>0</v>
      </c>
      <c r="Q7031">
        <v>0</v>
      </c>
      <c r="R7031" t="e">
        <v>#DIV/0!</v>
      </c>
      <c r="S7031">
        <v>0</v>
      </c>
    </row>
    <row r="7032" spans="1:20" x14ac:dyDescent="0.2">
      <c r="A7032" t="s">
        <v>7315</v>
      </c>
      <c r="B7032" t="s">
        <v>7316</v>
      </c>
      <c r="C7032" t="s">
        <v>1052</v>
      </c>
      <c r="D7032" t="s">
        <v>1000</v>
      </c>
      <c r="E7032" s="23">
        <v>43009</v>
      </c>
      <c r="F7032">
        <v>4</v>
      </c>
      <c r="G7032">
        <v>4</v>
      </c>
      <c r="H7032">
        <v>1</v>
      </c>
      <c r="I7032">
        <v>38</v>
      </c>
      <c r="J7032">
        <v>24</v>
      </c>
      <c r="K7032">
        <v>1.5833333333333333</v>
      </c>
      <c r="L7032">
        <v>24</v>
      </c>
      <c r="M7032">
        <v>1</v>
      </c>
      <c r="N7032">
        <v>31</v>
      </c>
      <c r="P7032">
        <v>0</v>
      </c>
      <c r="Q7032">
        <v>2</v>
      </c>
      <c r="R7032">
        <v>0</v>
      </c>
      <c r="S7032">
        <v>7</v>
      </c>
    </row>
    <row r="7033" spans="1:20" x14ac:dyDescent="0.2">
      <c r="A7033" t="s">
        <v>5307</v>
      </c>
      <c r="B7033" t="s">
        <v>5308</v>
      </c>
      <c r="C7033" t="s">
        <v>1053</v>
      </c>
      <c r="D7033" t="s">
        <v>1000</v>
      </c>
      <c r="E7033" s="23">
        <v>43009</v>
      </c>
      <c r="F7033">
        <v>3</v>
      </c>
      <c r="G7033">
        <v>3</v>
      </c>
      <c r="H7033">
        <v>1</v>
      </c>
      <c r="I7033">
        <v>12</v>
      </c>
      <c r="J7033">
        <v>18</v>
      </c>
      <c r="K7033">
        <v>0.66666666666666663</v>
      </c>
      <c r="L7033">
        <v>18</v>
      </c>
      <c r="M7033">
        <v>1</v>
      </c>
      <c r="N7033">
        <v>12</v>
      </c>
      <c r="P7033">
        <v>0</v>
      </c>
      <c r="Q7033">
        <v>3</v>
      </c>
      <c r="R7033">
        <v>0</v>
      </c>
      <c r="S7033">
        <v>0</v>
      </c>
    </row>
    <row r="7034" spans="1:20" x14ac:dyDescent="0.2">
      <c r="A7034" t="s">
        <v>12306</v>
      </c>
      <c r="B7034" t="s">
        <v>12307</v>
      </c>
      <c r="C7034" t="s">
        <v>200</v>
      </c>
      <c r="D7034" t="s">
        <v>1000</v>
      </c>
      <c r="E7034" s="23">
        <v>43009</v>
      </c>
      <c r="F7034">
        <v>4</v>
      </c>
      <c r="G7034">
        <v>4.5</v>
      </c>
      <c r="H7034">
        <v>0.88888888888888884</v>
      </c>
      <c r="I7034">
        <v>20</v>
      </c>
      <c r="J7034">
        <v>24</v>
      </c>
      <c r="K7034">
        <v>0.83333333333333337</v>
      </c>
      <c r="L7034">
        <v>27</v>
      </c>
      <c r="M7034">
        <v>0.88888888888888884</v>
      </c>
      <c r="N7034">
        <v>16</v>
      </c>
      <c r="P7034">
        <v>0</v>
      </c>
      <c r="Q7034">
        <v>0</v>
      </c>
      <c r="R7034" t="e">
        <v>#DIV/0!</v>
      </c>
      <c r="S7034">
        <v>4</v>
      </c>
    </row>
    <row r="7035" spans="1:20" x14ac:dyDescent="0.2">
      <c r="A7035" t="s">
        <v>10427</v>
      </c>
      <c r="B7035" t="s">
        <v>10428</v>
      </c>
      <c r="C7035" t="s">
        <v>204</v>
      </c>
      <c r="D7035" t="s">
        <v>1000</v>
      </c>
      <c r="E7035" s="23">
        <v>43009</v>
      </c>
      <c r="F7035">
        <v>3</v>
      </c>
      <c r="G7035">
        <v>6.5</v>
      </c>
      <c r="H7035">
        <v>0.46153846153846156</v>
      </c>
      <c r="I7035">
        <v>6</v>
      </c>
      <c r="J7035">
        <v>18</v>
      </c>
      <c r="K7035">
        <v>0.33333333333333331</v>
      </c>
      <c r="L7035">
        <v>39</v>
      </c>
      <c r="M7035">
        <v>0.46153846153846156</v>
      </c>
      <c r="N7035">
        <v>5</v>
      </c>
      <c r="P7035">
        <v>1</v>
      </c>
      <c r="Q7035">
        <v>3</v>
      </c>
      <c r="R7035">
        <v>0.33333333333333331</v>
      </c>
      <c r="S7035">
        <v>1</v>
      </c>
    </row>
    <row r="7036" spans="1:20" x14ac:dyDescent="0.2">
      <c r="A7036" t="s">
        <v>8775</v>
      </c>
      <c r="B7036" t="s">
        <v>8776</v>
      </c>
      <c r="C7036" t="s">
        <v>208</v>
      </c>
      <c r="D7036" t="s">
        <v>1000</v>
      </c>
      <c r="E7036" s="23">
        <v>43009</v>
      </c>
      <c r="F7036">
        <v>1</v>
      </c>
      <c r="G7036">
        <v>1</v>
      </c>
      <c r="H7036">
        <v>1</v>
      </c>
      <c r="I7036">
        <v>7</v>
      </c>
      <c r="J7036">
        <v>6</v>
      </c>
      <c r="K7036">
        <v>1.1666666666666667</v>
      </c>
      <c r="L7036">
        <v>6</v>
      </c>
      <c r="M7036">
        <v>1</v>
      </c>
      <c r="N7036">
        <v>7</v>
      </c>
      <c r="P7036">
        <v>0</v>
      </c>
      <c r="Q7036">
        <v>0</v>
      </c>
      <c r="R7036" t="e">
        <v>#DIV/0!</v>
      </c>
      <c r="S7036">
        <v>0</v>
      </c>
      <c r="T7036">
        <v>1.1875</v>
      </c>
    </row>
    <row r="7037" spans="1:20" x14ac:dyDescent="0.2">
      <c r="A7037" t="s">
        <v>6569</v>
      </c>
      <c r="B7037" t="s">
        <v>6570</v>
      </c>
      <c r="C7037" t="s">
        <v>316</v>
      </c>
      <c r="D7037" t="s">
        <v>1000</v>
      </c>
      <c r="E7037" s="23">
        <v>43009</v>
      </c>
      <c r="F7037">
        <v>5</v>
      </c>
      <c r="G7037">
        <v>5.5</v>
      </c>
      <c r="H7037">
        <v>0.90909090909090906</v>
      </c>
      <c r="I7037">
        <v>27</v>
      </c>
      <c r="J7037">
        <v>30</v>
      </c>
      <c r="K7037">
        <v>0.9</v>
      </c>
      <c r="L7037">
        <v>33</v>
      </c>
      <c r="M7037">
        <v>0.90909090909090906</v>
      </c>
      <c r="N7037">
        <v>22</v>
      </c>
      <c r="P7037">
        <v>1</v>
      </c>
      <c r="Q7037">
        <v>1</v>
      </c>
      <c r="R7037">
        <v>1</v>
      </c>
      <c r="S7037">
        <v>5</v>
      </c>
      <c r="T7037">
        <v>1.175</v>
      </c>
    </row>
    <row r="7038" spans="1:20" x14ac:dyDescent="0.2">
      <c r="A7038" t="s">
        <v>4162</v>
      </c>
      <c r="B7038" t="s">
        <v>4163</v>
      </c>
      <c r="C7038" t="s">
        <v>218</v>
      </c>
      <c r="D7038" t="s">
        <v>1000</v>
      </c>
      <c r="E7038" s="23">
        <v>43009</v>
      </c>
      <c r="F7038">
        <v>0</v>
      </c>
      <c r="G7038">
        <v>0</v>
      </c>
      <c r="H7038" t="e">
        <v>#DIV/0!</v>
      </c>
      <c r="I7038">
        <v>0</v>
      </c>
      <c r="J7038">
        <v>0</v>
      </c>
      <c r="K7038" t="e">
        <v>#DIV/0!</v>
      </c>
      <c r="L7038">
        <v>0</v>
      </c>
      <c r="M7038" t="e">
        <v>#DIV/0!</v>
      </c>
      <c r="N7038">
        <v>0</v>
      </c>
      <c r="P7038">
        <v>0</v>
      </c>
      <c r="Q7038">
        <v>0</v>
      </c>
      <c r="R7038" t="e">
        <v>#DIV/0!</v>
      </c>
      <c r="S7038">
        <v>0</v>
      </c>
      <c r="T7038">
        <v>0.97500000000000009</v>
      </c>
    </row>
    <row r="7039" spans="1:20" x14ac:dyDescent="0.2">
      <c r="A7039" t="s">
        <v>12591</v>
      </c>
      <c r="B7039" t="s">
        <v>12592</v>
      </c>
      <c r="C7039" t="s">
        <v>202</v>
      </c>
      <c r="D7039" t="s">
        <v>1000</v>
      </c>
      <c r="E7039" s="23">
        <v>43009</v>
      </c>
      <c r="F7039">
        <v>8</v>
      </c>
      <c r="G7039">
        <v>5.5</v>
      </c>
      <c r="H7039">
        <v>1.4545454545454546</v>
      </c>
      <c r="I7039">
        <v>119</v>
      </c>
      <c r="J7039">
        <v>112</v>
      </c>
      <c r="K7039">
        <v>1.0625</v>
      </c>
      <c r="L7039">
        <v>77</v>
      </c>
      <c r="M7039">
        <v>1.4545454545454546</v>
      </c>
      <c r="N7039">
        <v>119</v>
      </c>
      <c r="P7039">
        <v>0</v>
      </c>
      <c r="Q7039">
        <v>0</v>
      </c>
      <c r="R7039" t="e">
        <v>#DIV/0!</v>
      </c>
      <c r="S7039">
        <v>0</v>
      </c>
      <c r="T7039">
        <v>1.1000000000000001</v>
      </c>
    </row>
    <row r="7040" spans="1:20" x14ac:dyDescent="0.2">
      <c r="A7040" t="s">
        <v>12416</v>
      </c>
      <c r="B7040" t="s">
        <v>12417</v>
      </c>
      <c r="C7040" t="s">
        <v>347</v>
      </c>
      <c r="D7040" t="s">
        <v>1000</v>
      </c>
      <c r="E7040" s="23">
        <v>43009</v>
      </c>
      <c r="F7040">
        <v>1.5</v>
      </c>
      <c r="G7040">
        <v>1.5</v>
      </c>
      <c r="H7040">
        <v>1</v>
      </c>
      <c r="I7040">
        <v>7</v>
      </c>
      <c r="J7040">
        <v>21</v>
      </c>
      <c r="K7040">
        <v>0.33333333333333331</v>
      </c>
      <c r="L7040">
        <v>21</v>
      </c>
      <c r="M7040">
        <v>1</v>
      </c>
      <c r="N7040">
        <v>7</v>
      </c>
      <c r="P7040">
        <v>0</v>
      </c>
      <c r="Q7040">
        <v>0</v>
      </c>
      <c r="R7040" t="e">
        <v>#DIV/0!</v>
      </c>
      <c r="S7040">
        <v>0</v>
      </c>
      <c r="T7040">
        <v>1.075</v>
      </c>
    </row>
    <row r="7041" spans="1:20" x14ac:dyDescent="0.2">
      <c r="A7041" t="s">
        <v>9756</v>
      </c>
      <c r="B7041" t="s">
        <v>9757</v>
      </c>
      <c r="C7041" t="s">
        <v>224</v>
      </c>
      <c r="D7041" t="s">
        <v>1000</v>
      </c>
      <c r="E7041" s="23">
        <v>43009</v>
      </c>
      <c r="F7041">
        <v>5</v>
      </c>
      <c r="G7041">
        <v>9</v>
      </c>
      <c r="H7041">
        <v>0.55555555555555558</v>
      </c>
      <c r="I7041">
        <v>88</v>
      </c>
      <c r="J7041">
        <v>50</v>
      </c>
      <c r="K7041">
        <v>1.76</v>
      </c>
      <c r="L7041">
        <v>90</v>
      </c>
      <c r="M7041">
        <v>0.55555555555555558</v>
      </c>
      <c r="N7041">
        <v>82</v>
      </c>
      <c r="P7041">
        <v>0</v>
      </c>
      <c r="Q7041">
        <v>0</v>
      </c>
      <c r="R7041" t="e">
        <v>#DIV/0!</v>
      </c>
      <c r="S7041">
        <v>6</v>
      </c>
      <c r="T7041">
        <v>1.2250000000000001</v>
      </c>
    </row>
    <row r="7042" spans="1:20" x14ac:dyDescent="0.2">
      <c r="A7042" t="s">
        <v>9457</v>
      </c>
      <c r="B7042" t="s">
        <v>9458</v>
      </c>
      <c r="C7042" t="s">
        <v>345</v>
      </c>
      <c r="D7042" t="s">
        <v>1000</v>
      </c>
      <c r="E7042" s="23">
        <v>43009</v>
      </c>
      <c r="F7042">
        <v>0</v>
      </c>
      <c r="G7042">
        <v>0</v>
      </c>
      <c r="H7042" t="e">
        <v>#DIV/0!</v>
      </c>
      <c r="I7042">
        <v>0</v>
      </c>
      <c r="J7042">
        <v>0</v>
      </c>
      <c r="K7042" t="e">
        <v>#DIV/0!</v>
      </c>
      <c r="L7042">
        <v>0</v>
      </c>
      <c r="M7042" t="e">
        <v>#DIV/0!</v>
      </c>
      <c r="N7042">
        <v>0</v>
      </c>
      <c r="P7042">
        <v>0</v>
      </c>
      <c r="Q7042">
        <v>0</v>
      </c>
      <c r="R7042" t="e">
        <v>#DIV/0!</v>
      </c>
      <c r="S7042">
        <v>0</v>
      </c>
      <c r="T7042">
        <v>1.25</v>
      </c>
    </row>
    <row r="7043" spans="1:20" x14ac:dyDescent="0.2">
      <c r="A7043" t="s">
        <v>7849</v>
      </c>
      <c r="B7043" t="s">
        <v>7850</v>
      </c>
      <c r="C7043" t="s">
        <v>226</v>
      </c>
      <c r="D7043" t="s">
        <v>1000</v>
      </c>
      <c r="E7043" s="23">
        <v>43009</v>
      </c>
      <c r="F7043">
        <v>5.5</v>
      </c>
      <c r="G7043">
        <v>5.5</v>
      </c>
      <c r="H7043">
        <v>1</v>
      </c>
      <c r="I7043">
        <v>45</v>
      </c>
      <c r="J7043">
        <v>62</v>
      </c>
      <c r="K7043">
        <v>0.72580645161290325</v>
      </c>
      <c r="L7043">
        <v>62</v>
      </c>
      <c r="M7043">
        <v>1</v>
      </c>
      <c r="N7043">
        <v>38</v>
      </c>
      <c r="P7043">
        <v>0</v>
      </c>
      <c r="Q7043">
        <v>0</v>
      </c>
      <c r="R7043" t="e">
        <v>#DIV/0!</v>
      </c>
      <c r="S7043">
        <v>7</v>
      </c>
      <c r="T7043">
        <v>1.2250000000000001</v>
      </c>
    </row>
    <row r="7044" spans="1:20" x14ac:dyDescent="0.2">
      <c r="A7044" t="s">
        <v>6919</v>
      </c>
      <c r="B7044" t="s">
        <v>6920</v>
      </c>
      <c r="C7044" t="s">
        <v>231</v>
      </c>
      <c r="D7044" t="s">
        <v>1000</v>
      </c>
      <c r="E7044" s="23">
        <v>43009</v>
      </c>
      <c r="F7044">
        <v>8</v>
      </c>
      <c r="G7044">
        <v>7</v>
      </c>
      <c r="H7044">
        <v>1.1428571428571428</v>
      </c>
      <c r="I7044">
        <v>118</v>
      </c>
      <c r="J7044">
        <v>94</v>
      </c>
      <c r="K7044">
        <v>1.2553191489361701</v>
      </c>
      <c r="L7044">
        <v>80</v>
      </c>
      <c r="M7044">
        <v>1.175</v>
      </c>
      <c r="N7044">
        <v>109</v>
      </c>
      <c r="P7044">
        <v>0</v>
      </c>
      <c r="Q7044">
        <v>28</v>
      </c>
      <c r="R7044">
        <v>0</v>
      </c>
      <c r="S7044">
        <v>9</v>
      </c>
      <c r="T7044">
        <v>1.2</v>
      </c>
    </row>
    <row r="7045" spans="1:20" x14ac:dyDescent="0.2">
      <c r="A7045" t="s">
        <v>5970</v>
      </c>
      <c r="B7045" t="s">
        <v>5971</v>
      </c>
      <c r="C7045" t="s">
        <v>216</v>
      </c>
      <c r="D7045" t="s">
        <v>1000</v>
      </c>
      <c r="E7045" s="23">
        <v>43009</v>
      </c>
      <c r="F7045">
        <v>7.5</v>
      </c>
      <c r="G7045">
        <v>8.5</v>
      </c>
      <c r="H7045">
        <v>0.88235294117647056</v>
      </c>
      <c r="I7045">
        <v>56</v>
      </c>
      <c r="J7045">
        <v>99</v>
      </c>
      <c r="K7045">
        <v>0.56565656565656564</v>
      </c>
      <c r="L7045">
        <v>113</v>
      </c>
      <c r="M7045">
        <v>0.87610619469026552</v>
      </c>
      <c r="N7045">
        <v>48</v>
      </c>
      <c r="P7045">
        <v>4</v>
      </c>
      <c r="Q7045">
        <v>9</v>
      </c>
      <c r="R7045">
        <v>0.44444444444444442</v>
      </c>
      <c r="S7045">
        <v>8</v>
      </c>
      <c r="T7045">
        <v>1.25</v>
      </c>
    </row>
    <row r="7046" spans="1:20" x14ac:dyDescent="0.2">
      <c r="A7046" t="s">
        <v>4577</v>
      </c>
      <c r="B7046" t="s">
        <v>4578</v>
      </c>
      <c r="C7046" t="s">
        <v>233</v>
      </c>
      <c r="D7046" t="s">
        <v>1000</v>
      </c>
      <c r="E7046" s="23">
        <v>43009</v>
      </c>
      <c r="F7046">
        <v>2</v>
      </c>
      <c r="G7046">
        <v>3.5</v>
      </c>
      <c r="H7046">
        <v>0.5714285714285714</v>
      </c>
      <c r="I7046">
        <v>81</v>
      </c>
      <c r="J7046">
        <v>28</v>
      </c>
      <c r="K7046">
        <v>2.8928571428571428</v>
      </c>
      <c r="L7046">
        <v>49</v>
      </c>
      <c r="M7046">
        <v>0.5714285714285714</v>
      </c>
      <c r="N7046">
        <v>79</v>
      </c>
      <c r="P7046">
        <v>0</v>
      </c>
      <c r="Q7046">
        <v>0</v>
      </c>
      <c r="R7046" t="e">
        <v>#DIV/0!</v>
      </c>
      <c r="S7046">
        <v>2</v>
      </c>
      <c r="T7046">
        <v>1.0625</v>
      </c>
    </row>
    <row r="7047" spans="1:20" x14ac:dyDescent="0.2">
      <c r="A7047" t="s">
        <v>3987</v>
      </c>
      <c r="B7047" t="s">
        <v>3988</v>
      </c>
      <c r="C7047" t="s">
        <v>219</v>
      </c>
      <c r="D7047" t="s">
        <v>1000</v>
      </c>
      <c r="E7047" s="23">
        <v>43009</v>
      </c>
      <c r="F7047">
        <v>0</v>
      </c>
      <c r="G7047">
        <v>0</v>
      </c>
      <c r="H7047" t="e">
        <v>#DIV/0!</v>
      </c>
      <c r="I7047">
        <v>0</v>
      </c>
      <c r="J7047">
        <v>0</v>
      </c>
      <c r="K7047" t="e">
        <v>#DIV/0!</v>
      </c>
      <c r="L7047">
        <v>0</v>
      </c>
      <c r="M7047" t="e">
        <v>#DIV/0!</v>
      </c>
      <c r="N7047">
        <v>0</v>
      </c>
      <c r="P7047">
        <v>0</v>
      </c>
      <c r="Q7047">
        <v>0</v>
      </c>
      <c r="R7047" t="e">
        <v>#DIV/0!</v>
      </c>
      <c r="S7047">
        <v>0</v>
      </c>
      <c r="T7047">
        <v>1.175</v>
      </c>
    </row>
    <row r="7048" spans="1:20" x14ac:dyDescent="0.2">
      <c r="A7048" t="s">
        <v>3716</v>
      </c>
      <c r="B7048" t="s">
        <v>3717</v>
      </c>
      <c r="C7048" t="s">
        <v>340</v>
      </c>
      <c r="D7048" t="s">
        <v>1000</v>
      </c>
      <c r="E7048" s="23">
        <v>43009</v>
      </c>
      <c r="F7048">
        <v>0</v>
      </c>
      <c r="G7048">
        <v>0</v>
      </c>
      <c r="H7048" t="e">
        <v>#DIV/0!</v>
      </c>
      <c r="I7048">
        <v>0</v>
      </c>
      <c r="J7048">
        <v>0</v>
      </c>
      <c r="K7048" t="e">
        <v>#DIV/0!</v>
      </c>
      <c r="L7048">
        <v>0</v>
      </c>
      <c r="M7048" t="e">
        <v>#DIV/0!</v>
      </c>
      <c r="N7048">
        <v>0</v>
      </c>
      <c r="P7048">
        <v>0</v>
      </c>
      <c r="Q7048">
        <v>0</v>
      </c>
      <c r="R7048" t="e">
        <v>#DIV/0!</v>
      </c>
      <c r="S7048">
        <v>0</v>
      </c>
      <c r="T7048">
        <v>1.075</v>
      </c>
    </row>
    <row r="7049" spans="1:20" x14ac:dyDescent="0.2">
      <c r="A7049" t="s">
        <v>11290</v>
      </c>
      <c r="B7049" t="s">
        <v>11291</v>
      </c>
      <c r="C7049" t="s">
        <v>350</v>
      </c>
      <c r="D7049" t="s">
        <v>1000</v>
      </c>
      <c r="E7049" s="23">
        <v>43009</v>
      </c>
      <c r="F7049">
        <v>0.5</v>
      </c>
      <c r="G7049">
        <v>2</v>
      </c>
      <c r="H7049">
        <v>0.25</v>
      </c>
      <c r="I7049">
        <v>4</v>
      </c>
      <c r="J7049">
        <v>3</v>
      </c>
      <c r="K7049">
        <v>1.3333333333333333</v>
      </c>
      <c r="L7049">
        <v>12</v>
      </c>
      <c r="M7049">
        <v>0.25</v>
      </c>
      <c r="N7049">
        <v>3</v>
      </c>
      <c r="P7049">
        <v>0</v>
      </c>
      <c r="Q7049">
        <v>0</v>
      </c>
      <c r="R7049" t="e">
        <v>#DIV/0!</v>
      </c>
      <c r="S7049">
        <v>1</v>
      </c>
      <c r="T7049">
        <v>1.175</v>
      </c>
    </row>
    <row r="7050" spans="1:20" x14ac:dyDescent="0.2">
      <c r="A7050" t="s">
        <v>11292</v>
      </c>
      <c r="B7050" t="s">
        <v>11293</v>
      </c>
      <c r="C7050" t="s">
        <v>351</v>
      </c>
      <c r="D7050" t="s">
        <v>1000</v>
      </c>
      <c r="E7050" s="23">
        <v>43009</v>
      </c>
      <c r="F7050">
        <v>2</v>
      </c>
      <c r="G7050">
        <v>1.5</v>
      </c>
      <c r="H7050">
        <v>1.3333333333333333</v>
      </c>
      <c r="I7050">
        <v>8</v>
      </c>
      <c r="J7050">
        <v>12</v>
      </c>
      <c r="K7050">
        <v>0.66666666666666663</v>
      </c>
      <c r="L7050">
        <v>9</v>
      </c>
      <c r="M7050">
        <v>1.3333333333333333</v>
      </c>
      <c r="N7050">
        <v>8</v>
      </c>
      <c r="P7050">
        <v>0</v>
      </c>
      <c r="Q7050">
        <v>0</v>
      </c>
      <c r="R7050" t="e">
        <v>#DIV/0!</v>
      </c>
      <c r="S7050">
        <v>0</v>
      </c>
      <c r="T7050">
        <v>1.175</v>
      </c>
    </row>
    <row r="7051" spans="1:20" x14ac:dyDescent="0.2">
      <c r="A7051" t="s">
        <v>11186</v>
      </c>
      <c r="B7051" t="s">
        <v>11187</v>
      </c>
      <c r="C7051" t="s">
        <v>352</v>
      </c>
      <c r="D7051" t="s">
        <v>1000</v>
      </c>
      <c r="E7051" s="23">
        <v>43009</v>
      </c>
      <c r="F7051">
        <v>0</v>
      </c>
      <c r="G7051">
        <v>0</v>
      </c>
      <c r="H7051" t="e">
        <v>#DIV/0!</v>
      </c>
      <c r="I7051">
        <v>0</v>
      </c>
      <c r="J7051">
        <v>0</v>
      </c>
      <c r="K7051" t="e">
        <v>#DIV/0!</v>
      </c>
      <c r="L7051">
        <v>0</v>
      </c>
      <c r="M7051" t="e">
        <v>#DIV/0!</v>
      </c>
      <c r="N7051">
        <v>0</v>
      </c>
      <c r="P7051">
        <v>0</v>
      </c>
      <c r="Q7051">
        <v>0</v>
      </c>
      <c r="R7051" t="e">
        <v>#DIV/0!</v>
      </c>
      <c r="S7051">
        <v>0</v>
      </c>
      <c r="T7051">
        <v>1.25</v>
      </c>
    </row>
    <row r="7052" spans="1:20" x14ac:dyDescent="0.2">
      <c r="A7052" t="s">
        <v>10187</v>
      </c>
      <c r="B7052" t="s">
        <v>10188</v>
      </c>
      <c r="C7052" t="s">
        <v>353</v>
      </c>
      <c r="D7052" t="s">
        <v>1000</v>
      </c>
      <c r="E7052" s="23">
        <v>43009</v>
      </c>
      <c r="F7052">
        <v>2</v>
      </c>
      <c r="G7052">
        <v>6</v>
      </c>
      <c r="H7052">
        <v>0.33333333333333331</v>
      </c>
      <c r="I7052">
        <v>8</v>
      </c>
      <c r="J7052">
        <v>12</v>
      </c>
      <c r="K7052">
        <v>0.66666666666666663</v>
      </c>
      <c r="L7052">
        <v>36</v>
      </c>
      <c r="M7052">
        <v>0.33333333333333331</v>
      </c>
      <c r="N7052">
        <v>8</v>
      </c>
      <c r="P7052">
        <v>0</v>
      </c>
      <c r="Q7052">
        <v>0</v>
      </c>
      <c r="R7052" t="e">
        <v>#DIV/0!</v>
      </c>
      <c r="S7052">
        <v>0</v>
      </c>
      <c r="T7052">
        <v>0.95</v>
      </c>
    </row>
    <row r="7053" spans="1:20" x14ac:dyDescent="0.2">
      <c r="A7053" t="s">
        <v>8600</v>
      </c>
      <c r="B7053" t="s">
        <v>8601</v>
      </c>
      <c r="C7053" t="s">
        <v>354</v>
      </c>
      <c r="D7053" t="s">
        <v>1000</v>
      </c>
      <c r="E7053" s="23">
        <v>43009</v>
      </c>
      <c r="F7053">
        <v>1</v>
      </c>
      <c r="G7053">
        <v>1</v>
      </c>
      <c r="H7053">
        <v>1</v>
      </c>
      <c r="I7053">
        <v>11</v>
      </c>
      <c r="J7053">
        <v>6</v>
      </c>
      <c r="K7053">
        <v>1.8333333333333333</v>
      </c>
      <c r="L7053">
        <v>6</v>
      </c>
      <c r="M7053">
        <v>1</v>
      </c>
      <c r="N7053">
        <v>11</v>
      </c>
      <c r="P7053">
        <v>0</v>
      </c>
      <c r="Q7053">
        <v>0</v>
      </c>
      <c r="R7053" t="e">
        <v>#DIV/0!</v>
      </c>
      <c r="S7053">
        <v>0</v>
      </c>
      <c r="T7053">
        <v>1.05</v>
      </c>
    </row>
    <row r="7054" spans="1:20" x14ac:dyDescent="0.2">
      <c r="A7054" t="s">
        <v>6394</v>
      </c>
      <c r="B7054" t="s">
        <v>6395</v>
      </c>
      <c r="C7054" t="s">
        <v>355</v>
      </c>
      <c r="D7054" t="s">
        <v>1000</v>
      </c>
      <c r="E7054" s="23">
        <v>43009</v>
      </c>
      <c r="F7054">
        <v>3</v>
      </c>
      <c r="G7054">
        <v>3.5</v>
      </c>
      <c r="H7054">
        <v>0.8571428571428571</v>
      </c>
      <c r="I7054">
        <v>11</v>
      </c>
      <c r="J7054">
        <v>18</v>
      </c>
      <c r="K7054">
        <v>0.61111111111111116</v>
      </c>
      <c r="L7054">
        <v>21</v>
      </c>
      <c r="M7054">
        <v>0.8571428571428571</v>
      </c>
      <c r="N7054">
        <v>11</v>
      </c>
      <c r="P7054">
        <v>0</v>
      </c>
      <c r="Q7054">
        <v>0</v>
      </c>
      <c r="R7054" t="e">
        <v>#DIV/0!</v>
      </c>
      <c r="S7054">
        <v>0</v>
      </c>
      <c r="T7054">
        <v>1.075</v>
      </c>
    </row>
    <row r="7055" spans="1:20" x14ac:dyDescent="0.2">
      <c r="A7055" t="s">
        <v>11781</v>
      </c>
      <c r="B7055" t="s">
        <v>11782</v>
      </c>
      <c r="C7055" t="s">
        <v>198</v>
      </c>
      <c r="D7055" t="s">
        <v>1002</v>
      </c>
      <c r="E7055" s="23">
        <v>43009</v>
      </c>
      <c r="F7055">
        <v>0.5</v>
      </c>
      <c r="G7055">
        <v>2</v>
      </c>
      <c r="H7055">
        <v>0.25</v>
      </c>
      <c r="I7055">
        <v>4</v>
      </c>
      <c r="J7055">
        <v>3</v>
      </c>
      <c r="K7055">
        <v>1.3333333333333333</v>
      </c>
      <c r="L7055">
        <v>12</v>
      </c>
      <c r="M7055">
        <v>0.25</v>
      </c>
      <c r="N7055">
        <v>3</v>
      </c>
      <c r="P7055">
        <v>0</v>
      </c>
      <c r="Q7055">
        <v>0</v>
      </c>
      <c r="R7055" t="e">
        <v>#DIV/0!</v>
      </c>
      <c r="S7055">
        <v>1</v>
      </c>
      <c r="T7055">
        <v>1.2</v>
      </c>
    </row>
    <row r="7056" spans="1:20" x14ac:dyDescent="0.2">
      <c r="A7056" t="s">
        <v>11783</v>
      </c>
      <c r="B7056" t="s">
        <v>11784</v>
      </c>
      <c r="C7056" t="s">
        <v>199</v>
      </c>
      <c r="D7056" t="s">
        <v>1002</v>
      </c>
      <c r="E7056" s="23">
        <v>43009</v>
      </c>
      <c r="F7056">
        <v>12</v>
      </c>
      <c r="G7056">
        <v>10</v>
      </c>
      <c r="H7056">
        <v>1.2</v>
      </c>
      <c r="I7056">
        <v>139</v>
      </c>
      <c r="J7056">
        <v>136</v>
      </c>
      <c r="K7056">
        <v>1.0220588235294117</v>
      </c>
      <c r="L7056">
        <v>104</v>
      </c>
      <c r="M7056">
        <v>1.3076923076923077</v>
      </c>
      <c r="N7056">
        <v>135</v>
      </c>
      <c r="P7056">
        <v>0</v>
      </c>
      <c r="Q7056">
        <v>0</v>
      </c>
      <c r="R7056" t="e">
        <v>#DIV/0!</v>
      </c>
      <c r="S7056">
        <v>4</v>
      </c>
      <c r="T7056">
        <v>1.1499999999999999</v>
      </c>
    </row>
    <row r="7057" spans="1:20" x14ac:dyDescent="0.2">
      <c r="A7057" t="s">
        <v>11785</v>
      </c>
      <c r="B7057" t="s">
        <v>11786</v>
      </c>
      <c r="C7057" t="s">
        <v>348</v>
      </c>
      <c r="D7057" t="s">
        <v>1002</v>
      </c>
      <c r="E7057" s="23">
        <v>43009</v>
      </c>
      <c r="F7057">
        <v>3.5</v>
      </c>
      <c r="G7057">
        <v>3</v>
      </c>
      <c r="H7057">
        <v>1.1666666666666667</v>
      </c>
      <c r="I7057">
        <v>15</v>
      </c>
      <c r="J7057">
        <v>33</v>
      </c>
      <c r="K7057">
        <v>0.45454545454545453</v>
      </c>
      <c r="L7057">
        <v>30</v>
      </c>
      <c r="M7057">
        <v>1.1000000000000001</v>
      </c>
      <c r="N7057">
        <v>15</v>
      </c>
      <c r="P7057">
        <v>0</v>
      </c>
      <c r="Q7057">
        <v>0</v>
      </c>
      <c r="R7057" t="e">
        <v>#DIV/0!</v>
      </c>
      <c r="S7057">
        <v>0</v>
      </c>
      <c r="T7057">
        <v>1.125</v>
      </c>
    </row>
    <row r="7058" spans="1:20" x14ac:dyDescent="0.2">
      <c r="A7058" t="s">
        <v>11787</v>
      </c>
      <c r="B7058" t="s">
        <v>11788</v>
      </c>
      <c r="C7058" t="s">
        <v>357</v>
      </c>
      <c r="D7058" t="s">
        <v>1002</v>
      </c>
      <c r="E7058" s="23">
        <v>43009</v>
      </c>
      <c r="F7058">
        <v>0</v>
      </c>
      <c r="G7058">
        <v>0</v>
      </c>
      <c r="H7058" t="e">
        <v>#DIV/0!</v>
      </c>
      <c r="I7058">
        <v>0</v>
      </c>
      <c r="J7058">
        <v>0</v>
      </c>
      <c r="K7058" t="e">
        <v>#DIV/0!</v>
      </c>
      <c r="L7058">
        <v>0</v>
      </c>
      <c r="M7058" t="e">
        <v>#DIV/0!</v>
      </c>
      <c r="N7058">
        <v>0</v>
      </c>
      <c r="P7058">
        <v>0</v>
      </c>
      <c r="Q7058">
        <v>0</v>
      </c>
      <c r="R7058" t="e">
        <v>#DIV/0!</v>
      </c>
      <c r="S7058">
        <v>0</v>
      </c>
      <c r="T7058">
        <v>1.2</v>
      </c>
    </row>
    <row r="7059" spans="1:20" x14ac:dyDescent="0.2">
      <c r="A7059" t="s">
        <v>10953</v>
      </c>
      <c r="B7059" t="s">
        <v>10954</v>
      </c>
      <c r="C7059" t="s">
        <v>227</v>
      </c>
      <c r="D7059" t="s">
        <v>1002</v>
      </c>
      <c r="E7059" s="23">
        <v>43009</v>
      </c>
      <c r="F7059">
        <v>0</v>
      </c>
      <c r="G7059">
        <v>0</v>
      </c>
      <c r="H7059" t="e">
        <v>#DIV/0!</v>
      </c>
      <c r="I7059">
        <v>0</v>
      </c>
      <c r="J7059">
        <v>0</v>
      </c>
      <c r="K7059" t="e">
        <v>#DIV/0!</v>
      </c>
      <c r="L7059">
        <v>0</v>
      </c>
      <c r="M7059" t="e">
        <v>#DIV/0!</v>
      </c>
      <c r="N7059">
        <v>0</v>
      </c>
      <c r="P7059">
        <v>0</v>
      </c>
      <c r="Q7059">
        <v>0</v>
      </c>
      <c r="R7059" t="e">
        <v>#DIV/0!</v>
      </c>
      <c r="S7059">
        <v>0</v>
      </c>
    </row>
    <row r="7060" spans="1:20" x14ac:dyDescent="0.2">
      <c r="A7060" t="s">
        <v>10778</v>
      </c>
      <c r="B7060" t="s">
        <v>10779</v>
      </c>
      <c r="C7060" t="s">
        <v>203</v>
      </c>
      <c r="D7060" t="s">
        <v>1002</v>
      </c>
      <c r="E7060" s="23">
        <v>43009</v>
      </c>
      <c r="F7060">
        <v>7</v>
      </c>
      <c r="G7060">
        <v>15.5</v>
      </c>
      <c r="H7060">
        <v>0.45161290322580644</v>
      </c>
      <c r="I7060">
        <v>19</v>
      </c>
      <c r="J7060">
        <v>42</v>
      </c>
      <c r="K7060">
        <v>0.45238095238095238</v>
      </c>
      <c r="L7060">
        <v>93</v>
      </c>
      <c r="M7060">
        <v>0.45161290322580644</v>
      </c>
      <c r="N7060">
        <v>18</v>
      </c>
      <c r="O7060">
        <v>0.75</v>
      </c>
      <c r="P7060">
        <v>1</v>
      </c>
      <c r="Q7060">
        <v>3</v>
      </c>
      <c r="R7060">
        <v>0.33333333333333331</v>
      </c>
      <c r="S7060">
        <v>1</v>
      </c>
    </row>
    <row r="7061" spans="1:20" x14ac:dyDescent="0.2">
      <c r="A7061" t="s">
        <v>9931</v>
      </c>
      <c r="B7061" t="s">
        <v>9932</v>
      </c>
      <c r="C7061" t="s">
        <v>223</v>
      </c>
      <c r="D7061" t="s">
        <v>1002</v>
      </c>
      <c r="E7061" s="23">
        <v>43009</v>
      </c>
      <c r="F7061">
        <v>5</v>
      </c>
      <c r="G7061">
        <v>9</v>
      </c>
      <c r="H7061">
        <v>0.55555555555555558</v>
      </c>
      <c r="I7061">
        <v>88</v>
      </c>
      <c r="J7061">
        <v>50</v>
      </c>
      <c r="K7061">
        <v>1.76</v>
      </c>
      <c r="L7061">
        <v>90</v>
      </c>
      <c r="M7061">
        <v>0.55555555555555558</v>
      </c>
      <c r="N7061">
        <v>82</v>
      </c>
      <c r="P7061">
        <v>0</v>
      </c>
      <c r="Q7061">
        <v>0</v>
      </c>
      <c r="R7061" t="e">
        <v>#DIV/0!</v>
      </c>
      <c r="S7061">
        <v>6</v>
      </c>
      <c r="T7061" t="e">
        <v>#DIV/0!</v>
      </c>
    </row>
    <row r="7062" spans="1:20" x14ac:dyDescent="0.2">
      <c r="A7062" t="s">
        <v>9549</v>
      </c>
      <c r="B7062" t="s">
        <v>9550</v>
      </c>
      <c r="C7062" t="s">
        <v>346</v>
      </c>
      <c r="D7062" t="s">
        <v>1002</v>
      </c>
      <c r="E7062" s="23">
        <v>43009</v>
      </c>
      <c r="F7062">
        <v>0</v>
      </c>
      <c r="G7062">
        <v>0</v>
      </c>
      <c r="H7062" t="e">
        <v>#DIV/0!</v>
      </c>
      <c r="I7062">
        <v>0</v>
      </c>
      <c r="J7062">
        <v>0</v>
      </c>
      <c r="K7062" t="e">
        <v>#DIV/0!</v>
      </c>
      <c r="L7062">
        <v>0</v>
      </c>
      <c r="M7062" t="e">
        <v>#DIV/0!</v>
      </c>
      <c r="N7062">
        <v>0</v>
      </c>
      <c r="P7062">
        <v>0</v>
      </c>
      <c r="Q7062">
        <v>0</v>
      </c>
      <c r="R7062" t="e">
        <v>#DIV/0!</v>
      </c>
      <c r="S7062">
        <v>0</v>
      </c>
    </row>
    <row r="7063" spans="1:20" x14ac:dyDescent="0.2">
      <c r="A7063" t="s">
        <v>9190</v>
      </c>
      <c r="B7063" t="s">
        <v>9191</v>
      </c>
      <c r="C7063" t="s">
        <v>207</v>
      </c>
      <c r="D7063" t="s">
        <v>1002</v>
      </c>
      <c r="E7063" s="23">
        <v>43009</v>
      </c>
      <c r="F7063">
        <v>5</v>
      </c>
      <c r="G7063">
        <v>5</v>
      </c>
      <c r="H7063">
        <v>1</v>
      </c>
      <c r="I7063">
        <v>26</v>
      </c>
      <c r="J7063">
        <v>30</v>
      </c>
      <c r="K7063">
        <v>0.8666666666666667</v>
      </c>
      <c r="L7063">
        <v>30</v>
      </c>
      <c r="M7063">
        <v>1</v>
      </c>
      <c r="N7063">
        <v>19</v>
      </c>
      <c r="O7063">
        <v>0.7</v>
      </c>
      <c r="P7063">
        <v>1</v>
      </c>
      <c r="Q7063">
        <v>1</v>
      </c>
      <c r="R7063">
        <v>1</v>
      </c>
      <c r="S7063">
        <v>7</v>
      </c>
    </row>
    <row r="7064" spans="1:20" x14ac:dyDescent="0.2">
      <c r="A7064" t="s">
        <v>8351</v>
      </c>
      <c r="B7064" t="s">
        <v>8352</v>
      </c>
      <c r="C7064" t="s">
        <v>212</v>
      </c>
      <c r="D7064" t="s">
        <v>1002</v>
      </c>
      <c r="E7064" s="23">
        <v>43009</v>
      </c>
      <c r="F7064">
        <v>0</v>
      </c>
      <c r="G7064">
        <v>0</v>
      </c>
      <c r="H7064" t="e">
        <v>#DIV/0!</v>
      </c>
      <c r="I7064">
        <v>0</v>
      </c>
      <c r="J7064">
        <v>0</v>
      </c>
      <c r="K7064" t="e">
        <v>#DIV/0!</v>
      </c>
      <c r="L7064">
        <v>0</v>
      </c>
      <c r="M7064" t="e">
        <v>#DIV/0!</v>
      </c>
      <c r="N7064">
        <v>0</v>
      </c>
      <c r="P7064">
        <v>0</v>
      </c>
      <c r="Q7064">
        <v>0</v>
      </c>
      <c r="R7064" t="e">
        <v>#DIV/0!</v>
      </c>
      <c r="S7064">
        <v>0</v>
      </c>
    </row>
    <row r="7065" spans="1:20" x14ac:dyDescent="0.2">
      <c r="A7065" t="s">
        <v>8050</v>
      </c>
      <c r="B7065" t="s">
        <v>8051</v>
      </c>
      <c r="C7065" t="s">
        <v>225</v>
      </c>
      <c r="D7065" t="s">
        <v>1002</v>
      </c>
      <c r="E7065" s="23">
        <v>43009</v>
      </c>
      <c r="F7065">
        <v>5.5</v>
      </c>
      <c r="G7065">
        <v>5.5</v>
      </c>
      <c r="H7065">
        <v>1</v>
      </c>
      <c r="I7065">
        <v>45</v>
      </c>
      <c r="J7065">
        <v>62</v>
      </c>
      <c r="K7065">
        <v>0.72580645161290325</v>
      </c>
      <c r="L7065">
        <v>62</v>
      </c>
      <c r="M7065">
        <v>1</v>
      </c>
      <c r="N7065">
        <v>38</v>
      </c>
      <c r="P7065">
        <v>0</v>
      </c>
      <c r="Q7065">
        <v>0</v>
      </c>
      <c r="R7065" t="e">
        <v>#DIV/0!</v>
      </c>
      <c r="S7065">
        <v>7</v>
      </c>
    </row>
    <row r="7066" spans="1:20" x14ac:dyDescent="0.2">
      <c r="A7066" t="s">
        <v>7662</v>
      </c>
      <c r="B7066" t="s">
        <v>7663</v>
      </c>
      <c r="C7066" t="s">
        <v>901</v>
      </c>
      <c r="D7066" t="s">
        <v>1000</v>
      </c>
      <c r="E7066" s="23">
        <v>43009</v>
      </c>
      <c r="F7066">
        <v>4</v>
      </c>
      <c r="G7066">
        <v>4</v>
      </c>
      <c r="H7066">
        <v>1</v>
      </c>
      <c r="I7066">
        <v>38</v>
      </c>
      <c r="J7066">
        <v>24</v>
      </c>
      <c r="K7066">
        <v>1.5833333333333333</v>
      </c>
      <c r="L7066">
        <v>24</v>
      </c>
      <c r="M7066">
        <v>1</v>
      </c>
      <c r="N7066">
        <v>31</v>
      </c>
      <c r="P7066">
        <v>0</v>
      </c>
      <c r="Q7066">
        <v>2</v>
      </c>
      <c r="R7066">
        <v>0</v>
      </c>
      <c r="S7066">
        <v>7</v>
      </c>
      <c r="T7066" t="e">
        <v>#DIV/0!</v>
      </c>
    </row>
    <row r="7067" spans="1:20" x14ac:dyDescent="0.2">
      <c r="A7067" t="s">
        <v>7110</v>
      </c>
      <c r="B7067" t="s">
        <v>7111</v>
      </c>
      <c r="C7067" t="s">
        <v>232</v>
      </c>
      <c r="D7067" t="s">
        <v>1002</v>
      </c>
      <c r="E7067" s="23">
        <v>43009</v>
      </c>
      <c r="F7067">
        <v>8</v>
      </c>
      <c r="G7067">
        <v>7</v>
      </c>
      <c r="H7067">
        <v>1.1428571428571428</v>
      </c>
      <c r="I7067">
        <v>118</v>
      </c>
      <c r="J7067">
        <v>94</v>
      </c>
      <c r="K7067">
        <v>1.2553191489361701</v>
      </c>
      <c r="L7067">
        <v>80</v>
      </c>
      <c r="M7067">
        <v>1.175</v>
      </c>
      <c r="N7067">
        <v>109</v>
      </c>
      <c r="P7067">
        <v>0</v>
      </c>
      <c r="Q7067">
        <v>28</v>
      </c>
      <c r="R7067">
        <v>0</v>
      </c>
      <c r="S7067">
        <v>9</v>
      </c>
      <c r="T7067" t="e">
        <v>#DIV/0!</v>
      </c>
    </row>
    <row r="7068" spans="1:20" x14ac:dyDescent="0.2">
      <c r="A7068" t="s">
        <v>6744</v>
      </c>
      <c r="B7068" t="s">
        <v>6745</v>
      </c>
      <c r="C7068" t="s">
        <v>317</v>
      </c>
      <c r="D7068" t="s">
        <v>1002</v>
      </c>
      <c r="E7068" s="23">
        <v>43009</v>
      </c>
      <c r="F7068">
        <v>8</v>
      </c>
      <c r="G7068">
        <v>9</v>
      </c>
      <c r="H7068">
        <v>0.88888888888888884</v>
      </c>
      <c r="I7068">
        <v>38</v>
      </c>
      <c r="J7068">
        <v>48</v>
      </c>
      <c r="K7068">
        <v>0.79166666666666663</v>
      </c>
      <c r="L7068">
        <v>54</v>
      </c>
      <c r="M7068">
        <v>0.88888888888888884</v>
      </c>
      <c r="N7068">
        <v>33</v>
      </c>
      <c r="P7068">
        <v>1</v>
      </c>
      <c r="Q7068">
        <v>1</v>
      </c>
      <c r="R7068">
        <v>1</v>
      </c>
      <c r="S7068">
        <v>5</v>
      </c>
      <c r="T7068">
        <v>0.72727272727272729</v>
      </c>
    </row>
    <row r="7069" spans="1:20" x14ac:dyDescent="0.2">
      <c r="A7069" t="s">
        <v>6320</v>
      </c>
      <c r="B7069" t="s">
        <v>6321</v>
      </c>
      <c r="C7069" t="s">
        <v>214</v>
      </c>
      <c r="D7069" t="s">
        <v>1002</v>
      </c>
      <c r="E7069" s="23">
        <v>43009</v>
      </c>
      <c r="F7069">
        <v>15.5</v>
      </c>
      <c r="G7069">
        <v>16.5</v>
      </c>
      <c r="H7069">
        <v>0.93939393939393945</v>
      </c>
      <c r="I7069">
        <v>90</v>
      </c>
      <c r="J7069">
        <v>147</v>
      </c>
      <c r="K7069">
        <v>0.61224489795918369</v>
      </c>
      <c r="L7069">
        <v>161</v>
      </c>
      <c r="M7069">
        <v>0.91304347826086951</v>
      </c>
      <c r="N7069">
        <v>69</v>
      </c>
      <c r="O7069">
        <v>0.9</v>
      </c>
      <c r="P7069">
        <v>10</v>
      </c>
      <c r="Q7069">
        <v>19</v>
      </c>
      <c r="R7069">
        <v>0.52631578947368418</v>
      </c>
      <c r="S7069">
        <v>21</v>
      </c>
      <c r="T7069">
        <v>0.53846153846153844</v>
      </c>
    </row>
    <row r="7070" spans="1:20" x14ac:dyDescent="0.2">
      <c r="A7070" t="s">
        <v>5542</v>
      </c>
      <c r="B7070" t="s">
        <v>5543</v>
      </c>
      <c r="C7070" t="s">
        <v>903</v>
      </c>
      <c r="D7070" t="s">
        <v>1000</v>
      </c>
      <c r="E7070" s="23">
        <v>43009</v>
      </c>
      <c r="F7070">
        <v>6.5</v>
      </c>
      <c r="G7070">
        <v>6.5</v>
      </c>
      <c r="H7070">
        <v>1</v>
      </c>
      <c r="I7070">
        <v>36</v>
      </c>
      <c r="J7070">
        <v>39</v>
      </c>
      <c r="K7070">
        <v>0.92307692307692313</v>
      </c>
      <c r="L7070">
        <v>39</v>
      </c>
      <c r="M7070">
        <v>1</v>
      </c>
      <c r="N7070">
        <v>35</v>
      </c>
      <c r="P7070">
        <v>1</v>
      </c>
      <c r="Q7070">
        <v>4</v>
      </c>
      <c r="R7070">
        <v>0.25</v>
      </c>
      <c r="S7070">
        <v>1</v>
      </c>
      <c r="T7070">
        <v>0.54545454545454541</v>
      </c>
    </row>
    <row r="7071" spans="1:20" x14ac:dyDescent="0.2">
      <c r="A7071" t="s">
        <v>4927</v>
      </c>
      <c r="B7071" t="s">
        <v>4928</v>
      </c>
      <c r="C7071" t="s">
        <v>230</v>
      </c>
      <c r="D7071" t="s">
        <v>1002</v>
      </c>
      <c r="E7071" s="23">
        <v>43009</v>
      </c>
      <c r="F7071">
        <v>0</v>
      </c>
      <c r="G7071">
        <v>0</v>
      </c>
      <c r="H7071" t="e">
        <v>#DIV/0!</v>
      </c>
      <c r="I7071">
        <v>0</v>
      </c>
      <c r="J7071">
        <v>0</v>
      </c>
      <c r="K7071" t="e">
        <v>#DIV/0!</v>
      </c>
      <c r="L7071">
        <v>0</v>
      </c>
      <c r="M7071" t="e">
        <v>#DIV/0!</v>
      </c>
      <c r="N7071">
        <v>0</v>
      </c>
      <c r="P7071">
        <v>0</v>
      </c>
      <c r="Q7071">
        <v>0</v>
      </c>
      <c r="R7071" t="e">
        <v>#DIV/0!</v>
      </c>
      <c r="S7071">
        <v>0</v>
      </c>
      <c r="T7071">
        <v>0.88888888888888884</v>
      </c>
    </row>
    <row r="7072" spans="1:20" x14ac:dyDescent="0.2">
      <c r="A7072" t="s">
        <v>4752</v>
      </c>
      <c r="B7072" t="s">
        <v>4753</v>
      </c>
      <c r="C7072" t="s">
        <v>234</v>
      </c>
      <c r="D7072" t="s">
        <v>1002</v>
      </c>
      <c r="E7072" s="23">
        <v>43009</v>
      </c>
      <c r="F7072">
        <v>2</v>
      </c>
      <c r="G7072">
        <v>3.5</v>
      </c>
      <c r="H7072">
        <v>0.5714285714285714</v>
      </c>
      <c r="I7072">
        <v>81</v>
      </c>
      <c r="J7072">
        <v>28</v>
      </c>
      <c r="K7072">
        <v>2.8928571428571428</v>
      </c>
      <c r="L7072">
        <v>49</v>
      </c>
      <c r="M7072">
        <v>0.5714285714285714</v>
      </c>
      <c r="N7072">
        <v>79</v>
      </c>
      <c r="P7072">
        <v>0</v>
      </c>
      <c r="Q7072">
        <v>0</v>
      </c>
      <c r="R7072" t="e">
        <v>#DIV/0!</v>
      </c>
      <c r="S7072">
        <v>2</v>
      </c>
      <c r="T7072">
        <v>0.78908554572271383</v>
      </c>
    </row>
    <row r="7073" spans="1:20" x14ac:dyDescent="0.2">
      <c r="A7073" t="s">
        <v>4402</v>
      </c>
      <c r="B7073" t="s">
        <v>4403</v>
      </c>
      <c r="C7073" t="s">
        <v>217</v>
      </c>
      <c r="D7073" t="s">
        <v>1002</v>
      </c>
      <c r="E7073" s="23">
        <v>43009</v>
      </c>
      <c r="F7073">
        <v>0</v>
      </c>
      <c r="G7073">
        <v>0</v>
      </c>
      <c r="H7073" t="e">
        <v>#DIV/0!</v>
      </c>
      <c r="I7073">
        <v>0</v>
      </c>
      <c r="J7073">
        <v>0</v>
      </c>
      <c r="K7073" t="e">
        <v>#DIV/0!</v>
      </c>
      <c r="L7073">
        <v>0</v>
      </c>
      <c r="M7073" t="e">
        <v>#DIV/0!</v>
      </c>
      <c r="N7073">
        <v>0</v>
      </c>
      <c r="P7073">
        <v>0</v>
      </c>
      <c r="Q7073">
        <v>0</v>
      </c>
      <c r="R7073" t="e">
        <v>#DIV/0!</v>
      </c>
      <c r="S7073">
        <v>0</v>
      </c>
      <c r="T7073">
        <v>0.89325221238938046</v>
      </c>
    </row>
    <row r="7074" spans="1:20" x14ac:dyDescent="0.2">
      <c r="A7074" t="s">
        <v>3812</v>
      </c>
      <c r="B7074" t="s">
        <v>3813</v>
      </c>
      <c r="C7074" t="s">
        <v>342</v>
      </c>
      <c r="D7074" t="s">
        <v>1002</v>
      </c>
      <c r="E7074" s="23">
        <v>43009</v>
      </c>
      <c r="F7074">
        <v>0</v>
      </c>
      <c r="G7074">
        <v>0</v>
      </c>
      <c r="H7074" t="e">
        <v>#DIV/0!</v>
      </c>
      <c r="I7074">
        <v>0</v>
      </c>
      <c r="J7074">
        <v>0</v>
      </c>
      <c r="K7074" t="e">
        <v>#DIV/0!</v>
      </c>
      <c r="L7074">
        <v>0</v>
      </c>
      <c r="M7074" t="e">
        <v>#DIV/0!</v>
      </c>
      <c r="N7074">
        <v>0</v>
      </c>
      <c r="P7074">
        <v>0</v>
      </c>
      <c r="Q7074">
        <v>0</v>
      </c>
      <c r="R7074" t="e">
        <v>#DIV/0!</v>
      </c>
      <c r="S7074">
        <v>0</v>
      </c>
      <c r="T7074">
        <v>0.83750000000000002</v>
      </c>
    </row>
    <row r="7075" spans="1:20" x14ac:dyDescent="0.2">
      <c r="A7075" t="s">
        <v>3620</v>
      </c>
      <c r="B7075" t="s">
        <v>3621</v>
      </c>
      <c r="C7075" t="s">
        <v>220</v>
      </c>
      <c r="D7075" t="s">
        <v>1002</v>
      </c>
      <c r="E7075" s="23">
        <v>43009</v>
      </c>
      <c r="F7075">
        <v>0</v>
      </c>
      <c r="G7075">
        <v>0</v>
      </c>
      <c r="H7075" t="e">
        <v>#DIV/0!</v>
      </c>
      <c r="I7075">
        <v>0</v>
      </c>
      <c r="J7075">
        <v>0</v>
      </c>
      <c r="K7075" t="e">
        <v>#DIV/0!</v>
      </c>
      <c r="L7075">
        <v>0</v>
      </c>
      <c r="M7075" t="e">
        <v>#DIV/0!</v>
      </c>
      <c r="N7075">
        <v>0</v>
      </c>
      <c r="P7075">
        <v>0</v>
      </c>
      <c r="Q7075">
        <v>0</v>
      </c>
      <c r="R7075" t="e">
        <v>#DIV/0!</v>
      </c>
      <c r="S7075">
        <v>0</v>
      </c>
      <c r="T7075">
        <v>0.77083333333333326</v>
      </c>
    </row>
    <row r="7076" spans="1:20" x14ac:dyDescent="0.2">
      <c r="A7076" t="s">
        <v>3095</v>
      </c>
      <c r="B7076" t="s">
        <v>3096</v>
      </c>
      <c r="C7076" t="s">
        <v>242</v>
      </c>
      <c r="D7076" t="s">
        <v>1000</v>
      </c>
      <c r="E7076" s="23">
        <v>43009</v>
      </c>
      <c r="F7076">
        <v>0</v>
      </c>
      <c r="G7076">
        <v>0</v>
      </c>
      <c r="H7076" t="e">
        <v>#DIV/0!</v>
      </c>
      <c r="I7076">
        <v>0</v>
      </c>
      <c r="J7076">
        <v>0</v>
      </c>
      <c r="K7076" t="e">
        <v>#DIV/0!</v>
      </c>
      <c r="L7076">
        <v>0</v>
      </c>
      <c r="M7076" t="e">
        <v>#DIV/0!</v>
      </c>
      <c r="N7076">
        <v>0</v>
      </c>
      <c r="P7076">
        <v>0</v>
      </c>
      <c r="Q7076">
        <v>0</v>
      </c>
      <c r="R7076" t="e">
        <v>#DIV/0!</v>
      </c>
      <c r="S7076">
        <v>0</v>
      </c>
      <c r="T7076">
        <v>0.5613636363636364</v>
      </c>
    </row>
    <row r="7077" spans="1:20" x14ac:dyDescent="0.2">
      <c r="A7077" t="s">
        <v>2920</v>
      </c>
      <c r="B7077" t="s">
        <v>2921</v>
      </c>
      <c r="C7077" t="s">
        <v>2724</v>
      </c>
      <c r="D7077" t="s">
        <v>1000</v>
      </c>
      <c r="E7077" s="23">
        <v>43009</v>
      </c>
      <c r="F7077">
        <v>3.5</v>
      </c>
      <c r="G7077">
        <v>3.5</v>
      </c>
      <c r="H7077">
        <v>1</v>
      </c>
      <c r="I7077">
        <v>24</v>
      </c>
      <c r="J7077">
        <v>21</v>
      </c>
      <c r="K7077">
        <v>1.1428571428571428</v>
      </c>
      <c r="L7077">
        <v>21</v>
      </c>
      <c r="M7077">
        <v>1</v>
      </c>
      <c r="N7077">
        <v>23</v>
      </c>
      <c r="P7077">
        <v>1</v>
      </c>
      <c r="Q7077">
        <v>1</v>
      </c>
      <c r="R7077">
        <v>1</v>
      </c>
      <c r="S7077">
        <v>1</v>
      </c>
    </row>
    <row r="7078" spans="1:20" x14ac:dyDescent="0.2">
      <c r="A7078" t="s">
        <v>2675</v>
      </c>
      <c r="B7078" t="s">
        <v>2676</v>
      </c>
      <c r="C7078" t="s">
        <v>237</v>
      </c>
      <c r="D7078" t="s">
        <v>1000</v>
      </c>
      <c r="E7078" s="23">
        <v>43009</v>
      </c>
      <c r="F7078">
        <v>13</v>
      </c>
      <c r="G7078">
        <v>14</v>
      </c>
      <c r="H7078">
        <v>0.9285714285714286</v>
      </c>
      <c r="I7078">
        <v>47</v>
      </c>
      <c r="J7078">
        <v>78</v>
      </c>
      <c r="K7078">
        <v>0.60256410256410253</v>
      </c>
      <c r="L7078">
        <v>84</v>
      </c>
      <c r="M7078">
        <v>0.9285714285714286</v>
      </c>
      <c r="N7078">
        <v>27</v>
      </c>
      <c r="O7078">
        <v>0.78333333333333333</v>
      </c>
      <c r="P7078">
        <v>7</v>
      </c>
      <c r="Q7078">
        <v>11</v>
      </c>
      <c r="R7078">
        <v>0.63636363636363635</v>
      </c>
      <c r="S7078">
        <v>20</v>
      </c>
    </row>
    <row r="7079" spans="1:20" x14ac:dyDescent="0.2">
      <c r="A7079" t="s">
        <v>2500</v>
      </c>
      <c r="B7079" t="s">
        <v>2501</v>
      </c>
      <c r="C7079" t="s">
        <v>238</v>
      </c>
      <c r="D7079" t="s">
        <v>1000</v>
      </c>
      <c r="E7079" s="23">
        <v>43009</v>
      </c>
      <c r="F7079">
        <v>0</v>
      </c>
      <c r="G7079">
        <v>0</v>
      </c>
      <c r="H7079" t="e">
        <v>#DIV/0!</v>
      </c>
      <c r="I7079">
        <v>0</v>
      </c>
      <c r="J7079">
        <v>0</v>
      </c>
      <c r="K7079" t="e">
        <v>#DIV/0!</v>
      </c>
      <c r="L7079">
        <v>0</v>
      </c>
      <c r="M7079" t="e">
        <v>#DIV/0!</v>
      </c>
      <c r="N7079">
        <v>0</v>
      </c>
      <c r="P7079">
        <v>0</v>
      </c>
      <c r="Q7079">
        <v>0</v>
      </c>
      <c r="R7079" t="e">
        <v>#DIV/0!</v>
      </c>
      <c r="S7079">
        <v>0</v>
      </c>
    </row>
    <row r="7080" spans="1:20" x14ac:dyDescent="0.2">
      <c r="A7080" t="s">
        <v>2327</v>
      </c>
      <c r="B7080" t="s">
        <v>2328</v>
      </c>
      <c r="C7080" t="s">
        <v>239</v>
      </c>
      <c r="D7080" t="s">
        <v>1000</v>
      </c>
      <c r="E7080" s="23">
        <v>43009</v>
      </c>
      <c r="F7080">
        <v>0</v>
      </c>
      <c r="G7080">
        <v>0</v>
      </c>
      <c r="H7080" t="e">
        <v>#DIV/0!</v>
      </c>
      <c r="I7080">
        <v>0</v>
      </c>
      <c r="J7080">
        <v>0</v>
      </c>
      <c r="K7080" t="e">
        <v>#DIV/0!</v>
      </c>
      <c r="L7080">
        <v>0</v>
      </c>
      <c r="M7080" t="e">
        <v>#DIV/0!</v>
      </c>
      <c r="N7080">
        <v>0</v>
      </c>
      <c r="P7080">
        <v>0</v>
      </c>
      <c r="Q7080">
        <v>0</v>
      </c>
      <c r="R7080" t="e">
        <v>#DIV/0!</v>
      </c>
      <c r="S7080">
        <v>0</v>
      </c>
      <c r="T7080">
        <v>0</v>
      </c>
    </row>
    <row r="7081" spans="1:20" x14ac:dyDescent="0.2">
      <c r="A7081" t="s">
        <v>2152</v>
      </c>
      <c r="B7081" t="s">
        <v>2153</v>
      </c>
      <c r="C7081" t="s">
        <v>1988</v>
      </c>
      <c r="D7081" t="s">
        <v>1000</v>
      </c>
      <c r="E7081" s="23">
        <v>43009</v>
      </c>
      <c r="F7081">
        <v>7</v>
      </c>
      <c r="G7081">
        <v>7</v>
      </c>
      <c r="H7081">
        <v>1</v>
      </c>
      <c r="I7081">
        <v>50</v>
      </c>
      <c r="J7081">
        <v>42</v>
      </c>
      <c r="K7081">
        <v>1.1904761904761905</v>
      </c>
      <c r="L7081">
        <v>42</v>
      </c>
      <c r="M7081">
        <v>1</v>
      </c>
      <c r="N7081">
        <v>43</v>
      </c>
      <c r="P7081">
        <v>0</v>
      </c>
      <c r="Q7081">
        <v>5</v>
      </c>
      <c r="R7081">
        <v>0</v>
      </c>
      <c r="S7081">
        <v>7</v>
      </c>
      <c r="T7081">
        <v>1</v>
      </c>
    </row>
    <row r="7082" spans="1:20" x14ac:dyDescent="0.2">
      <c r="A7082" t="s">
        <v>1904</v>
      </c>
      <c r="B7082" t="s">
        <v>1905</v>
      </c>
      <c r="C7082" t="s">
        <v>240</v>
      </c>
      <c r="D7082" t="s">
        <v>1000</v>
      </c>
      <c r="E7082" s="23">
        <v>43009</v>
      </c>
      <c r="F7082">
        <v>13</v>
      </c>
      <c r="G7082">
        <v>17.5</v>
      </c>
      <c r="H7082">
        <v>0.74285714285714288</v>
      </c>
      <c r="I7082">
        <v>60</v>
      </c>
      <c r="J7082">
        <v>78</v>
      </c>
      <c r="K7082">
        <v>0.76923076923076927</v>
      </c>
      <c r="L7082">
        <v>105</v>
      </c>
      <c r="M7082">
        <v>0.74285714285714288</v>
      </c>
      <c r="N7082">
        <v>50</v>
      </c>
      <c r="P7082">
        <v>2</v>
      </c>
      <c r="Q7082">
        <v>4</v>
      </c>
      <c r="R7082">
        <v>0.5</v>
      </c>
      <c r="S7082">
        <v>10</v>
      </c>
      <c r="T7082">
        <v>1</v>
      </c>
    </row>
    <row r="7083" spans="1:20" x14ac:dyDescent="0.2">
      <c r="A7083" t="s">
        <v>1729</v>
      </c>
      <c r="B7083" t="s">
        <v>1730</v>
      </c>
      <c r="C7083" t="s">
        <v>241</v>
      </c>
      <c r="D7083" t="s">
        <v>1000</v>
      </c>
      <c r="E7083" s="23">
        <v>43009</v>
      </c>
      <c r="F7083">
        <v>37.5</v>
      </c>
      <c r="G7083">
        <v>40.5</v>
      </c>
      <c r="H7083">
        <v>0.92592592592592593</v>
      </c>
      <c r="I7083">
        <v>514</v>
      </c>
      <c r="J7083">
        <v>466</v>
      </c>
      <c r="K7083">
        <v>1.1030042918454936</v>
      </c>
      <c r="L7083">
        <v>492</v>
      </c>
      <c r="M7083">
        <v>0.94715447154471544</v>
      </c>
      <c r="N7083">
        <v>482</v>
      </c>
      <c r="P7083">
        <v>4</v>
      </c>
      <c r="Q7083">
        <v>37</v>
      </c>
      <c r="R7083">
        <v>0.10810810810810811</v>
      </c>
      <c r="S7083">
        <v>32</v>
      </c>
      <c r="T7083">
        <v>1</v>
      </c>
    </row>
    <row r="7084" spans="1:20" x14ac:dyDescent="0.2">
      <c r="A7084" t="s">
        <v>1554</v>
      </c>
      <c r="B7084" t="s">
        <v>1555</v>
      </c>
      <c r="C7084" t="s">
        <v>318</v>
      </c>
      <c r="D7084" t="s">
        <v>1000</v>
      </c>
      <c r="E7084" s="23">
        <v>43009</v>
      </c>
      <c r="F7084">
        <v>8.5</v>
      </c>
      <c r="G7084">
        <v>14</v>
      </c>
      <c r="H7084">
        <v>0.6071428571428571</v>
      </c>
      <c r="I7084">
        <v>42</v>
      </c>
      <c r="J7084">
        <v>51</v>
      </c>
      <c r="K7084">
        <v>0.82352941176470584</v>
      </c>
      <c r="L7084">
        <v>84</v>
      </c>
      <c r="M7084">
        <v>0.6071428571428571</v>
      </c>
      <c r="N7084">
        <v>41</v>
      </c>
      <c r="P7084">
        <v>0</v>
      </c>
      <c r="Q7084">
        <v>0</v>
      </c>
      <c r="R7084" t="e">
        <v>#DIV/0!</v>
      </c>
      <c r="S7084">
        <v>1</v>
      </c>
    </row>
    <row r="7085" spans="1:20" x14ac:dyDescent="0.2">
      <c r="A7085" t="s">
        <v>12640</v>
      </c>
      <c r="B7085" t="s">
        <v>1452</v>
      </c>
      <c r="C7085" t="s">
        <v>896</v>
      </c>
      <c r="D7085" t="s">
        <v>1000</v>
      </c>
      <c r="E7085" s="23">
        <v>43009</v>
      </c>
      <c r="F7085">
        <v>82.5</v>
      </c>
      <c r="G7085">
        <v>96.5</v>
      </c>
      <c r="H7085">
        <v>0.85492227979274615</v>
      </c>
      <c r="I7085">
        <v>737</v>
      </c>
      <c r="J7085">
        <v>736</v>
      </c>
      <c r="K7085">
        <v>1.0013586956521738</v>
      </c>
      <c r="L7085">
        <v>828</v>
      </c>
      <c r="M7085">
        <v>0.88888888888888884</v>
      </c>
      <c r="N7085">
        <v>666</v>
      </c>
      <c r="P7085">
        <v>14</v>
      </c>
      <c r="Q7085">
        <v>58</v>
      </c>
      <c r="R7085">
        <v>0.2413793103448276</v>
      </c>
      <c r="S7085">
        <v>71</v>
      </c>
      <c r="T7085">
        <v>0.5</v>
      </c>
    </row>
    <row r="7086" spans="1:20" x14ac:dyDescent="0.2">
      <c r="A7086" t="s">
        <v>1127</v>
      </c>
      <c r="B7086" t="s">
        <v>1214</v>
      </c>
      <c r="C7086" t="s">
        <v>235</v>
      </c>
      <c r="D7086" t="s">
        <v>1002</v>
      </c>
      <c r="E7086" s="23">
        <v>43009</v>
      </c>
      <c r="F7086">
        <v>82.5</v>
      </c>
      <c r="G7086">
        <v>96.5</v>
      </c>
      <c r="H7086">
        <v>0.85492227979274615</v>
      </c>
      <c r="I7086">
        <v>737</v>
      </c>
      <c r="J7086">
        <v>736</v>
      </c>
      <c r="K7086">
        <v>1.0013586956521738</v>
      </c>
      <c r="L7086">
        <v>828</v>
      </c>
      <c r="M7086">
        <v>0.88888888888888884</v>
      </c>
      <c r="N7086">
        <v>666</v>
      </c>
      <c r="P7086">
        <v>14</v>
      </c>
      <c r="Q7086">
        <v>58</v>
      </c>
      <c r="R7086">
        <v>0.2413793103448276</v>
      </c>
      <c r="S7086">
        <v>71</v>
      </c>
      <c r="T7086">
        <v>1</v>
      </c>
    </row>
    <row r="7087" spans="1:20" x14ac:dyDescent="0.2">
      <c r="A7087" t="s">
        <v>12104</v>
      </c>
      <c r="B7087" t="s">
        <v>12105</v>
      </c>
      <c r="C7087" t="s">
        <v>1051</v>
      </c>
      <c r="D7087" t="s">
        <v>1000</v>
      </c>
      <c r="E7087" s="23">
        <v>43009</v>
      </c>
      <c r="F7087">
        <v>0</v>
      </c>
      <c r="G7087">
        <v>0</v>
      </c>
      <c r="H7087" t="e">
        <v>#DIV/0!</v>
      </c>
      <c r="I7087">
        <v>0</v>
      </c>
      <c r="J7087">
        <v>0</v>
      </c>
      <c r="K7087" t="e">
        <v>#DIV/0!</v>
      </c>
      <c r="L7087">
        <v>0</v>
      </c>
      <c r="M7087" t="e">
        <v>#DIV/0!</v>
      </c>
      <c r="N7087">
        <v>0</v>
      </c>
      <c r="P7087">
        <v>0</v>
      </c>
      <c r="Q7087">
        <v>0</v>
      </c>
      <c r="R7087" t="e">
        <v>#DIV/0!</v>
      </c>
      <c r="S7087">
        <v>0</v>
      </c>
      <c r="T7087">
        <v>0.67</v>
      </c>
    </row>
    <row r="7088" spans="1:20" x14ac:dyDescent="0.2">
      <c r="A7088" t="s">
        <v>13293</v>
      </c>
      <c r="B7088" t="s">
        <v>13294</v>
      </c>
      <c r="C7088" t="s">
        <v>350</v>
      </c>
      <c r="D7088" t="s">
        <v>1002</v>
      </c>
      <c r="E7088" s="23">
        <v>43009</v>
      </c>
      <c r="F7088">
        <v>0.5</v>
      </c>
      <c r="G7088">
        <v>2</v>
      </c>
      <c r="H7088">
        <v>0.25</v>
      </c>
      <c r="I7088">
        <v>4</v>
      </c>
      <c r="J7088">
        <v>3</v>
      </c>
      <c r="K7088">
        <v>1.3333333333333333</v>
      </c>
      <c r="L7088">
        <v>12</v>
      </c>
      <c r="M7088">
        <v>0.25</v>
      </c>
      <c r="N7088">
        <v>3</v>
      </c>
      <c r="P7088">
        <v>0</v>
      </c>
      <c r="Q7088">
        <v>0</v>
      </c>
      <c r="R7088" t="e">
        <v>#DIV/0!</v>
      </c>
      <c r="S7088">
        <v>1</v>
      </c>
      <c r="T7088">
        <v>0.67</v>
      </c>
    </row>
    <row r="7089" spans="1:20" x14ac:dyDescent="0.2">
      <c r="A7089" t="s">
        <v>13470</v>
      </c>
      <c r="B7089" t="s">
        <v>13471</v>
      </c>
      <c r="C7089" t="s">
        <v>242</v>
      </c>
      <c r="D7089" t="s">
        <v>1002</v>
      </c>
      <c r="E7089" s="23">
        <v>43009</v>
      </c>
      <c r="F7089">
        <v>0</v>
      </c>
      <c r="G7089">
        <v>0</v>
      </c>
      <c r="H7089" t="e">
        <v>#DIV/0!</v>
      </c>
      <c r="I7089">
        <v>0</v>
      </c>
      <c r="J7089">
        <v>0</v>
      </c>
      <c r="K7089" t="e">
        <v>#DIV/0!</v>
      </c>
      <c r="L7089">
        <v>0</v>
      </c>
      <c r="M7089" t="e">
        <v>#DIV/0!</v>
      </c>
      <c r="N7089">
        <v>0</v>
      </c>
      <c r="P7089">
        <v>0</v>
      </c>
      <c r="Q7089">
        <v>0</v>
      </c>
      <c r="R7089" t="e">
        <v>#DIV/0!</v>
      </c>
      <c r="S7089">
        <v>0</v>
      </c>
      <c r="T7089">
        <v>0.33</v>
      </c>
    </row>
    <row r="7090" spans="1:20" x14ac:dyDescent="0.2">
      <c r="A7090" t="s">
        <v>13647</v>
      </c>
      <c r="B7090" t="s">
        <v>13648</v>
      </c>
      <c r="C7090" t="s">
        <v>237</v>
      </c>
      <c r="D7090" t="s">
        <v>1002</v>
      </c>
      <c r="E7090" s="23">
        <v>43009</v>
      </c>
      <c r="F7090">
        <v>13</v>
      </c>
      <c r="G7090">
        <v>14</v>
      </c>
      <c r="H7090">
        <v>0.9285714285714286</v>
      </c>
      <c r="I7090">
        <v>47</v>
      </c>
      <c r="J7090">
        <v>78</v>
      </c>
      <c r="K7090">
        <v>0.60256410256410253</v>
      </c>
      <c r="L7090">
        <v>84</v>
      </c>
      <c r="M7090">
        <v>0.9285714285714286</v>
      </c>
      <c r="N7090">
        <v>27</v>
      </c>
      <c r="O7090">
        <v>0.78333333333333333</v>
      </c>
      <c r="P7090">
        <v>7</v>
      </c>
      <c r="Q7090">
        <v>11</v>
      </c>
      <c r="R7090">
        <v>0.63636363636363635</v>
      </c>
      <c r="S7090">
        <v>20</v>
      </c>
      <c r="T7090">
        <v>0</v>
      </c>
    </row>
    <row r="7091" spans="1:20" x14ac:dyDescent="0.2">
      <c r="A7091" t="s">
        <v>13822</v>
      </c>
      <c r="B7091" t="s">
        <v>13823</v>
      </c>
      <c r="C7091" t="s">
        <v>238</v>
      </c>
      <c r="D7091" t="s">
        <v>1002</v>
      </c>
      <c r="E7091" s="23">
        <v>43009</v>
      </c>
      <c r="F7091">
        <v>0</v>
      </c>
      <c r="G7091">
        <v>0</v>
      </c>
      <c r="H7091" t="e">
        <v>#DIV/0!</v>
      </c>
      <c r="I7091">
        <v>0</v>
      </c>
      <c r="J7091">
        <v>0</v>
      </c>
      <c r="K7091" t="e">
        <v>#DIV/0!</v>
      </c>
      <c r="L7091">
        <v>0</v>
      </c>
      <c r="M7091" t="e">
        <v>#DIV/0!</v>
      </c>
      <c r="N7091">
        <v>0</v>
      </c>
      <c r="P7091">
        <v>0</v>
      </c>
      <c r="Q7091">
        <v>0</v>
      </c>
      <c r="R7091" t="e">
        <v>#DIV/0!</v>
      </c>
      <c r="S7091">
        <v>0</v>
      </c>
      <c r="T7091">
        <v>0</v>
      </c>
    </row>
    <row r="7092" spans="1:20" x14ac:dyDescent="0.2">
      <c r="A7092" t="s">
        <v>13999</v>
      </c>
      <c r="B7092" t="s">
        <v>14000</v>
      </c>
      <c r="C7092" t="s">
        <v>239</v>
      </c>
      <c r="D7092" t="s">
        <v>1002</v>
      </c>
      <c r="E7092" s="23">
        <v>43009</v>
      </c>
      <c r="F7092">
        <v>0</v>
      </c>
      <c r="G7092">
        <v>0</v>
      </c>
      <c r="H7092" t="e">
        <v>#DIV/0!</v>
      </c>
      <c r="I7092">
        <v>0</v>
      </c>
      <c r="J7092">
        <v>0</v>
      </c>
      <c r="K7092" t="e">
        <v>#DIV/0!</v>
      </c>
      <c r="L7092">
        <v>0</v>
      </c>
      <c r="M7092" t="e">
        <v>#DIV/0!</v>
      </c>
      <c r="N7092">
        <v>0</v>
      </c>
      <c r="P7092">
        <v>0</v>
      </c>
      <c r="Q7092">
        <v>0</v>
      </c>
      <c r="R7092" t="e">
        <v>#DIV/0!</v>
      </c>
      <c r="S7092">
        <v>0</v>
      </c>
    </row>
    <row r="7093" spans="1:20" x14ac:dyDescent="0.2">
      <c r="A7093" t="s">
        <v>14186</v>
      </c>
      <c r="B7093" t="s">
        <v>14187</v>
      </c>
      <c r="C7093" t="s">
        <v>240</v>
      </c>
      <c r="D7093" t="s">
        <v>1002</v>
      </c>
      <c r="E7093" s="23">
        <v>43009</v>
      </c>
      <c r="F7093">
        <v>13</v>
      </c>
      <c r="G7093">
        <v>17.5</v>
      </c>
      <c r="H7093">
        <v>0.74285714285714288</v>
      </c>
      <c r="I7093">
        <v>60</v>
      </c>
      <c r="J7093">
        <v>78</v>
      </c>
      <c r="K7093">
        <v>0.76923076923076927</v>
      </c>
      <c r="L7093">
        <v>105</v>
      </c>
      <c r="M7093">
        <v>0.74285714285714288</v>
      </c>
      <c r="N7093">
        <v>50</v>
      </c>
      <c r="P7093">
        <v>2</v>
      </c>
      <c r="Q7093">
        <v>4</v>
      </c>
      <c r="R7093">
        <v>0.5</v>
      </c>
      <c r="S7093">
        <v>10</v>
      </c>
    </row>
    <row r="7094" spans="1:20" x14ac:dyDescent="0.2">
      <c r="A7094" t="s">
        <v>14363</v>
      </c>
      <c r="B7094" t="s">
        <v>14364</v>
      </c>
      <c r="C7094" t="s">
        <v>241</v>
      </c>
      <c r="D7094" t="s">
        <v>1002</v>
      </c>
      <c r="E7094" s="23">
        <v>43009</v>
      </c>
      <c r="F7094">
        <v>37.5</v>
      </c>
      <c r="G7094">
        <v>40.5</v>
      </c>
      <c r="H7094">
        <v>0.92592592592592593</v>
      </c>
      <c r="I7094">
        <v>514</v>
      </c>
      <c r="J7094">
        <v>466</v>
      </c>
      <c r="K7094">
        <v>1.1030042918454936</v>
      </c>
      <c r="L7094">
        <v>492</v>
      </c>
      <c r="M7094">
        <v>0.94715447154471544</v>
      </c>
      <c r="N7094">
        <v>482</v>
      </c>
      <c r="P7094">
        <v>4</v>
      </c>
      <c r="Q7094">
        <v>37</v>
      </c>
      <c r="R7094">
        <v>0.10810810810810811</v>
      </c>
      <c r="S7094">
        <v>32</v>
      </c>
    </row>
    <row r="7095" spans="1:20" x14ac:dyDescent="0.2">
      <c r="A7095" t="s">
        <v>14475</v>
      </c>
      <c r="B7095" t="s">
        <v>14476</v>
      </c>
      <c r="C7095" t="s">
        <v>318</v>
      </c>
      <c r="D7095" t="s">
        <v>1002</v>
      </c>
      <c r="E7095" s="23">
        <v>43009</v>
      </c>
      <c r="F7095">
        <v>8.5</v>
      </c>
      <c r="G7095">
        <v>14</v>
      </c>
      <c r="H7095">
        <v>0.6071428571428571</v>
      </c>
      <c r="I7095">
        <v>42</v>
      </c>
      <c r="J7095">
        <v>51</v>
      </c>
      <c r="K7095">
        <v>0.82352941176470584</v>
      </c>
      <c r="L7095">
        <v>84</v>
      </c>
      <c r="M7095">
        <v>0.6071428571428571</v>
      </c>
      <c r="N7095">
        <v>41</v>
      </c>
      <c r="P7095">
        <v>0</v>
      </c>
      <c r="Q7095">
        <v>0</v>
      </c>
      <c r="R7095" t="e">
        <v>#DIV/0!</v>
      </c>
      <c r="S7095">
        <v>1</v>
      </c>
    </row>
    <row r="7096" spans="1:20" x14ac:dyDescent="0.2">
      <c r="A7096" t="s">
        <v>14692</v>
      </c>
      <c r="B7096" t="s">
        <v>14693</v>
      </c>
      <c r="C7096" t="s">
        <v>199</v>
      </c>
      <c r="D7096" t="s">
        <v>1000</v>
      </c>
      <c r="E7096" s="23">
        <v>43009</v>
      </c>
      <c r="F7096">
        <v>12</v>
      </c>
      <c r="G7096">
        <v>10</v>
      </c>
      <c r="H7096">
        <v>1.2</v>
      </c>
      <c r="I7096">
        <v>139</v>
      </c>
      <c r="J7096">
        <v>136</v>
      </c>
      <c r="K7096">
        <v>1.0220588235294117</v>
      </c>
      <c r="L7096">
        <v>104</v>
      </c>
      <c r="M7096">
        <v>1.3076923076923077</v>
      </c>
      <c r="N7096">
        <v>135</v>
      </c>
      <c r="P7096">
        <v>0</v>
      </c>
      <c r="Q7096">
        <v>0</v>
      </c>
      <c r="R7096" t="e">
        <v>#DIV/0!</v>
      </c>
      <c r="S7096">
        <v>4</v>
      </c>
    </row>
    <row r="7097" spans="1:20" x14ac:dyDescent="0.2">
      <c r="A7097" t="s">
        <v>14958</v>
      </c>
      <c r="B7097" t="s">
        <v>14959</v>
      </c>
      <c r="C7097" t="s">
        <v>200</v>
      </c>
      <c r="D7097" t="s">
        <v>1002</v>
      </c>
      <c r="E7097" s="23">
        <v>43009</v>
      </c>
      <c r="F7097">
        <v>4</v>
      </c>
      <c r="G7097">
        <v>4.5</v>
      </c>
      <c r="H7097">
        <v>0.88888888888888884</v>
      </c>
      <c r="I7097">
        <v>20</v>
      </c>
      <c r="J7097">
        <v>24</v>
      </c>
      <c r="K7097">
        <v>0.83333333333333337</v>
      </c>
      <c r="L7097">
        <v>27</v>
      </c>
      <c r="M7097">
        <v>0.88888888888888884</v>
      </c>
      <c r="N7097">
        <v>16</v>
      </c>
      <c r="P7097">
        <v>0</v>
      </c>
      <c r="Q7097">
        <v>0</v>
      </c>
      <c r="R7097" t="e">
        <v>#DIV/0!</v>
      </c>
      <c r="S7097">
        <v>4</v>
      </c>
    </row>
    <row r="7098" spans="1:20" x14ac:dyDescent="0.2">
      <c r="A7098" t="s">
        <v>15135</v>
      </c>
      <c r="B7098" t="s">
        <v>15136</v>
      </c>
      <c r="C7098" t="s">
        <v>202</v>
      </c>
      <c r="D7098" t="s">
        <v>1002</v>
      </c>
      <c r="E7098" s="23">
        <v>43009</v>
      </c>
      <c r="F7098">
        <v>8</v>
      </c>
      <c r="G7098">
        <v>5.5</v>
      </c>
      <c r="H7098">
        <v>1.4545454545454546</v>
      </c>
      <c r="I7098">
        <v>119</v>
      </c>
      <c r="J7098">
        <v>112</v>
      </c>
      <c r="K7098">
        <v>1.0625</v>
      </c>
      <c r="L7098">
        <v>77</v>
      </c>
      <c r="M7098">
        <v>1.4545454545454546</v>
      </c>
      <c r="N7098">
        <v>119</v>
      </c>
      <c r="P7098">
        <v>0</v>
      </c>
      <c r="Q7098">
        <v>0</v>
      </c>
      <c r="R7098" t="e">
        <v>#DIV/0!</v>
      </c>
      <c r="S7098">
        <v>0</v>
      </c>
    </row>
    <row r="7099" spans="1:20" x14ac:dyDescent="0.2">
      <c r="A7099" t="s">
        <v>15217</v>
      </c>
      <c r="B7099" t="s">
        <v>15218</v>
      </c>
      <c r="C7099" t="s">
        <v>348</v>
      </c>
      <c r="D7099" t="s">
        <v>1000</v>
      </c>
      <c r="E7099" s="23">
        <v>43009</v>
      </c>
      <c r="F7099">
        <v>3.5</v>
      </c>
      <c r="G7099">
        <v>3</v>
      </c>
      <c r="H7099">
        <v>1.1666666666666667</v>
      </c>
      <c r="I7099">
        <v>15</v>
      </c>
      <c r="J7099">
        <v>33</v>
      </c>
      <c r="K7099">
        <v>0.45454545454545453</v>
      </c>
      <c r="L7099">
        <v>30</v>
      </c>
      <c r="M7099">
        <v>1.1000000000000001</v>
      </c>
      <c r="N7099">
        <v>15</v>
      </c>
      <c r="P7099">
        <v>0</v>
      </c>
      <c r="Q7099">
        <v>0</v>
      </c>
      <c r="R7099" t="e">
        <v>#DIV/0!</v>
      </c>
      <c r="S7099">
        <v>0</v>
      </c>
    </row>
    <row r="7100" spans="1:20" x14ac:dyDescent="0.2">
      <c r="A7100" t="s">
        <v>15301</v>
      </c>
      <c r="B7100" t="s">
        <v>15302</v>
      </c>
      <c r="C7100" t="s">
        <v>347</v>
      </c>
      <c r="D7100" t="s">
        <v>1002</v>
      </c>
      <c r="E7100" s="23">
        <v>43009</v>
      </c>
      <c r="F7100">
        <v>1.5</v>
      </c>
      <c r="G7100">
        <v>1.5</v>
      </c>
      <c r="H7100">
        <v>1</v>
      </c>
      <c r="I7100">
        <v>7</v>
      </c>
      <c r="J7100">
        <v>21</v>
      </c>
      <c r="K7100">
        <v>0.33333333333333331</v>
      </c>
      <c r="L7100">
        <v>21</v>
      </c>
      <c r="M7100">
        <v>1</v>
      </c>
      <c r="N7100">
        <v>7</v>
      </c>
      <c r="P7100">
        <v>0</v>
      </c>
      <c r="Q7100">
        <v>0</v>
      </c>
      <c r="R7100" t="e">
        <v>#DIV/0!</v>
      </c>
      <c r="S7100">
        <v>0</v>
      </c>
    </row>
    <row r="7101" spans="1:20" x14ac:dyDescent="0.2">
      <c r="A7101" t="s">
        <v>15377</v>
      </c>
      <c r="B7101" t="s">
        <v>15378</v>
      </c>
      <c r="C7101" t="s">
        <v>351</v>
      </c>
      <c r="D7101" t="s">
        <v>1002</v>
      </c>
      <c r="E7101" s="23">
        <v>43009</v>
      </c>
      <c r="F7101">
        <v>2</v>
      </c>
      <c r="G7101">
        <v>1.5</v>
      </c>
      <c r="H7101">
        <v>1.3333333333333333</v>
      </c>
      <c r="I7101">
        <v>8</v>
      </c>
      <c r="J7101">
        <v>12</v>
      </c>
      <c r="K7101">
        <v>0.66666666666666663</v>
      </c>
      <c r="L7101">
        <v>9</v>
      </c>
      <c r="M7101">
        <v>1.3333333333333333</v>
      </c>
      <c r="N7101">
        <v>8</v>
      </c>
      <c r="P7101">
        <v>0</v>
      </c>
      <c r="Q7101">
        <v>0</v>
      </c>
      <c r="R7101" t="e">
        <v>#DIV/0!</v>
      </c>
      <c r="S7101">
        <v>0</v>
      </c>
    </row>
    <row r="7102" spans="1:20" x14ac:dyDescent="0.2">
      <c r="A7102" t="s">
        <v>15423</v>
      </c>
      <c r="B7102" t="s">
        <v>15424</v>
      </c>
      <c r="C7102" t="s">
        <v>357</v>
      </c>
      <c r="D7102" t="s">
        <v>1000</v>
      </c>
      <c r="E7102" s="23">
        <v>43009</v>
      </c>
      <c r="F7102">
        <v>0</v>
      </c>
      <c r="G7102">
        <v>0</v>
      </c>
      <c r="H7102" t="e">
        <v>#DIV/0!</v>
      </c>
      <c r="I7102">
        <v>0</v>
      </c>
      <c r="J7102">
        <v>0</v>
      </c>
      <c r="K7102" t="e">
        <v>#DIV/0!</v>
      </c>
      <c r="L7102">
        <v>0</v>
      </c>
      <c r="M7102" t="e">
        <v>#DIV/0!</v>
      </c>
      <c r="N7102">
        <v>0</v>
      </c>
      <c r="P7102">
        <v>0</v>
      </c>
      <c r="Q7102">
        <v>0</v>
      </c>
      <c r="R7102" t="e">
        <v>#DIV/0!</v>
      </c>
      <c r="S7102">
        <v>0</v>
      </c>
    </row>
    <row r="7103" spans="1:20" x14ac:dyDescent="0.2">
      <c r="A7103" t="s">
        <v>15501</v>
      </c>
      <c r="B7103" t="s">
        <v>15502</v>
      </c>
      <c r="C7103" t="s">
        <v>352</v>
      </c>
      <c r="D7103" t="s">
        <v>1002</v>
      </c>
      <c r="E7103" s="23">
        <v>43009</v>
      </c>
      <c r="F7103">
        <v>0</v>
      </c>
      <c r="G7103">
        <v>0</v>
      </c>
      <c r="H7103" t="e">
        <v>#DIV/0!</v>
      </c>
      <c r="I7103">
        <v>0</v>
      </c>
      <c r="J7103">
        <v>0</v>
      </c>
      <c r="K7103" t="e">
        <v>#DIV/0!</v>
      </c>
      <c r="L7103">
        <v>0</v>
      </c>
      <c r="M7103" t="e">
        <v>#DIV/0!</v>
      </c>
      <c r="N7103">
        <v>0</v>
      </c>
      <c r="P7103">
        <v>0</v>
      </c>
      <c r="Q7103">
        <v>0</v>
      </c>
      <c r="R7103" t="e">
        <v>#DIV/0!</v>
      </c>
      <c r="S7103">
        <v>0</v>
      </c>
    </row>
    <row r="7104" spans="1:20" x14ac:dyDescent="0.2">
      <c r="A7104" t="s">
        <v>15662</v>
      </c>
      <c r="B7104" t="s">
        <v>15663</v>
      </c>
      <c r="C7104" t="s">
        <v>228</v>
      </c>
      <c r="D7104" t="s">
        <v>1002</v>
      </c>
      <c r="E7104" s="23">
        <v>43009</v>
      </c>
      <c r="F7104">
        <v>0</v>
      </c>
      <c r="G7104">
        <v>0</v>
      </c>
      <c r="H7104" t="e">
        <v>#DIV/0!</v>
      </c>
      <c r="I7104">
        <v>0</v>
      </c>
      <c r="J7104">
        <v>0</v>
      </c>
      <c r="K7104" t="e">
        <v>#DIV/0!</v>
      </c>
      <c r="L7104">
        <v>0</v>
      </c>
      <c r="M7104" t="e">
        <v>#DIV/0!</v>
      </c>
      <c r="N7104">
        <v>0</v>
      </c>
      <c r="P7104">
        <v>0</v>
      </c>
      <c r="Q7104">
        <v>0</v>
      </c>
      <c r="R7104" t="e">
        <v>#DIV/0!</v>
      </c>
      <c r="S7104">
        <v>0</v>
      </c>
    </row>
    <row r="7105" spans="1:20" x14ac:dyDescent="0.2">
      <c r="A7105" t="s">
        <v>15839</v>
      </c>
      <c r="B7105" t="s">
        <v>15840</v>
      </c>
      <c r="C7105" t="s">
        <v>227</v>
      </c>
      <c r="D7105" t="s">
        <v>1000</v>
      </c>
      <c r="E7105" s="23">
        <v>43009</v>
      </c>
      <c r="F7105">
        <v>0</v>
      </c>
      <c r="G7105">
        <v>0</v>
      </c>
      <c r="H7105" t="e">
        <v>#DIV/0!</v>
      </c>
      <c r="I7105">
        <v>0</v>
      </c>
      <c r="J7105">
        <v>0</v>
      </c>
      <c r="K7105" t="e">
        <v>#DIV/0!</v>
      </c>
      <c r="L7105">
        <v>0</v>
      </c>
      <c r="M7105" t="e">
        <v>#DIV/0!</v>
      </c>
      <c r="N7105">
        <v>0</v>
      </c>
      <c r="P7105">
        <v>0</v>
      </c>
      <c r="Q7105">
        <v>0</v>
      </c>
      <c r="R7105" t="e">
        <v>#DIV/0!</v>
      </c>
      <c r="S7105">
        <v>0</v>
      </c>
    </row>
    <row r="7106" spans="1:20" x14ac:dyDescent="0.2">
      <c r="A7106" t="s">
        <v>16016</v>
      </c>
      <c r="B7106" t="s">
        <v>16017</v>
      </c>
      <c r="C7106" t="s">
        <v>203</v>
      </c>
      <c r="D7106" t="s">
        <v>1000</v>
      </c>
      <c r="E7106" s="23">
        <v>43009</v>
      </c>
      <c r="F7106">
        <v>7</v>
      </c>
      <c r="G7106">
        <v>15.5</v>
      </c>
      <c r="H7106">
        <v>0.45161290322580644</v>
      </c>
      <c r="I7106">
        <v>19</v>
      </c>
      <c r="J7106">
        <v>42</v>
      </c>
      <c r="K7106">
        <v>0.45238095238095238</v>
      </c>
      <c r="L7106">
        <v>93</v>
      </c>
      <c r="M7106">
        <v>0.45161290322580644</v>
      </c>
      <c r="N7106">
        <v>18</v>
      </c>
      <c r="O7106">
        <v>0.75</v>
      </c>
      <c r="P7106">
        <v>1</v>
      </c>
      <c r="Q7106">
        <v>3</v>
      </c>
      <c r="R7106">
        <v>0.33333333333333331</v>
      </c>
      <c r="S7106">
        <v>1</v>
      </c>
    </row>
    <row r="7107" spans="1:20" x14ac:dyDescent="0.2">
      <c r="A7107" t="s">
        <v>16195</v>
      </c>
      <c r="B7107" t="s">
        <v>16196</v>
      </c>
      <c r="C7107" t="s">
        <v>205</v>
      </c>
      <c r="D7107" t="s">
        <v>1002</v>
      </c>
      <c r="E7107" s="23">
        <v>43009</v>
      </c>
      <c r="F7107">
        <v>2</v>
      </c>
      <c r="G7107">
        <v>3</v>
      </c>
      <c r="H7107">
        <v>0.66666666666666663</v>
      </c>
      <c r="I7107">
        <v>5</v>
      </c>
      <c r="J7107">
        <v>12</v>
      </c>
      <c r="K7107">
        <v>0.41666666666666669</v>
      </c>
      <c r="L7107">
        <v>18</v>
      </c>
      <c r="M7107">
        <v>0.66666666666666663</v>
      </c>
      <c r="N7107">
        <v>5</v>
      </c>
      <c r="O7107">
        <v>0.75</v>
      </c>
      <c r="P7107">
        <v>0</v>
      </c>
      <c r="Q7107">
        <v>0</v>
      </c>
      <c r="R7107" t="e">
        <v>#DIV/0!</v>
      </c>
      <c r="S7107">
        <v>0</v>
      </c>
    </row>
    <row r="7108" spans="1:20" x14ac:dyDescent="0.2">
      <c r="A7108" t="s">
        <v>16372</v>
      </c>
      <c r="B7108" t="s">
        <v>16373</v>
      </c>
      <c r="C7108" t="s">
        <v>204</v>
      </c>
      <c r="D7108" t="s">
        <v>1002</v>
      </c>
      <c r="E7108" s="23">
        <v>43009</v>
      </c>
      <c r="F7108">
        <v>3</v>
      </c>
      <c r="G7108">
        <v>6.5</v>
      </c>
      <c r="H7108">
        <v>0.46153846153846156</v>
      </c>
      <c r="I7108">
        <v>6</v>
      </c>
      <c r="J7108">
        <v>18</v>
      </c>
      <c r="K7108">
        <v>0.33333333333333331</v>
      </c>
      <c r="L7108">
        <v>39</v>
      </c>
      <c r="M7108">
        <v>0.46153846153846156</v>
      </c>
      <c r="N7108">
        <v>5</v>
      </c>
      <c r="P7108">
        <v>1</v>
      </c>
      <c r="Q7108">
        <v>3</v>
      </c>
      <c r="R7108">
        <v>0.33333333333333331</v>
      </c>
      <c r="S7108">
        <v>1</v>
      </c>
    </row>
    <row r="7109" spans="1:20" x14ac:dyDescent="0.2">
      <c r="A7109" t="s">
        <v>16513</v>
      </c>
      <c r="B7109" t="s">
        <v>16514</v>
      </c>
      <c r="C7109" t="s">
        <v>353</v>
      </c>
      <c r="D7109" t="s">
        <v>1002</v>
      </c>
      <c r="E7109" s="23">
        <v>43009</v>
      </c>
      <c r="F7109">
        <v>2</v>
      </c>
      <c r="G7109">
        <v>6</v>
      </c>
      <c r="H7109">
        <v>0.33333333333333331</v>
      </c>
      <c r="I7109">
        <v>8</v>
      </c>
      <c r="J7109">
        <v>12</v>
      </c>
      <c r="K7109">
        <v>0.66666666666666663</v>
      </c>
      <c r="L7109">
        <v>36</v>
      </c>
      <c r="M7109">
        <v>0.33333333333333331</v>
      </c>
      <c r="N7109">
        <v>8</v>
      </c>
      <c r="P7109">
        <v>0</v>
      </c>
      <c r="Q7109">
        <v>0</v>
      </c>
      <c r="R7109" t="e">
        <v>#DIV/0!</v>
      </c>
      <c r="S7109">
        <v>0</v>
      </c>
    </row>
    <row r="7110" spans="1:20" x14ac:dyDescent="0.2">
      <c r="A7110" t="s">
        <v>16690</v>
      </c>
      <c r="B7110" t="s">
        <v>16691</v>
      </c>
      <c r="C7110" t="s">
        <v>223</v>
      </c>
      <c r="D7110" t="s">
        <v>1000</v>
      </c>
      <c r="E7110" s="23">
        <v>43009</v>
      </c>
      <c r="F7110">
        <v>5</v>
      </c>
      <c r="G7110">
        <v>9</v>
      </c>
      <c r="H7110">
        <v>0.55555555555555558</v>
      </c>
      <c r="I7110">
        <v>88</v>
      </c>
      <c r="J7110">
        <v>50</v>
      </c>
      <c r="K7110">
        <v>1.76</v>
      </c>
      <c r="L7110">
        <v>90</v>
      </c>
      <c r="M7110">
        <v>0.55555555555555558</v>
      </c>
      <c r="N7110">
        <v>82</v>
      </c>
      <c r="P7110">
        <v>0</v>
      </c>
      <c r="Q7110">
        <v>0</v>
      </c>
      <c r="R7110" t="e">
        <v>#DIV/0!</v>
      </c>
      <c r="S7110">
        <v>6</v>
      </c>
    </row>
    <row r="7111" spans="1:20" x14ac:dyDescent="0.2">
      <c r="A7111" t="s">
        <v>16869</v>
      </c>
      <c r="B7111" t="s">
        <v>16870</v>
      </c>
      <c r="C7111" t="s">
        <v>224</v>
      </c>
      <c r="D7111" t="s">
        <v>1002</v>
      </c>
      <c r="E7111" s="23">
        <v>43009</v>
      </c>
      <c r="F7111">
        <v>5</v>
      </c>
      <c r="G7111">
        <v>9</v>
      </c>
      <c r="H7111">
        <v>0.55555555555555558</v>
      </c>
      <c r="I7111">
        <v>88</v>
      </c>
      <c r="J7111">
        <v>50</v>
      </c>
      <c r="K7111">
        <v>1.76</v>
      </c>
      <c r="L7111">
        <v>90</v>
      </c>
      <c r="M7111">
        <v>0.55555555555555558</v>
      </c>
      <c r="N7111">
        <v>82</v>
      </c>
      <c r="P7111">
        <v>0</v>
      </c>
      <c r="Q7111">
        <v>0</v>
      </c>
      <c r="R7111" t="e">
        <v>#DIV/0!</v>
      </c>
      <c r="S7111">
        <v>6</v>
      </c>
    </row>
    <row r="7112" spans="1:20" x14ac:dyDescent="0.2">
      <c r="A7112" t="s">
        <v>16995</v>
      </c>
      <c r="B7112" t="s">
        <v>16996</v>
      </c>
      <c r="C7112" t="s">
        <v>346</v>
      </c>
      <c r="D7112" t="s">
        <v>1000</v>
      </c>
      <c r="E7112" s="23">
        <v>43009</v>
      </c>
      <c r="F7112">
        <v>0</v>
      </c>
      <c r="G7112">
        <v>0</v>
      </c>
      <c r="H7112" t="e">
        <v>#DIV/0!</v>
      </c>
      <c r="I7112">
        <v>0</v>
      </c>
      <c r="J7112">
        <v>0</v>
      </c>
      <c r="K7112" t="e">
        <v>#DIV/0!</v>
      </c>
      <c r="L7112">
        <v>0</v>
      </c>
      <c r="M7112" t="e">
        <v>#DIV/0!</v>
      </c>
      <c r="N7112">
        <v>0</v>
      </c>
      <c r="P7112">
        <v>0</v>
      </c>
      <c r="Q7112">
        <v>0</v>
      </c>
      <c r="R7112" t="e">
        <v>#DIV/0!</v>
      </c>
      <c r="S7112">
        <v>0</v>
      </c>
    </row>
    <row r="7113" spans="1:20" x14ac:dyDescent="0.2">
      <c r="A7113" t="s">
        <v>17091</v>
      </c>
      <c r="B7113" t="s">
        <v>17092</v>
      </c>
      <c r="C7113" t="s">
        <v>345</v>
      </c>
      <c r="D7113" t="s">
        <v>1002</v>
      </c>
      <c r="E7113" s="23">
        <v>43009</v>
      </c>
      <c r="F7113">
        <v>0</v>
      </c>
      <c r="G7113">
        <v>0</v>
      </c>
      <c r="H7113" t="e">
        <v>#DIV/0!</v>
      </c>
      <c r="I7113">
        <v>0</v>
      </c>
      <c r="J7113">
        <v>0</v>
      </c>
      <c r="K7113" t="e">
        <v>#DIV/0!</v>
      </c>
      <c r="L7113">
        <v>0</v>
      </c>
      <c r="M7113" t="e">
        <v>#DIV/0!</v>
      </c>
      <c r="N7113">
        <v>0</v>
      </c>
      <c r="P7113">
        <v>0</v>
      </c>
      <c r="Q7113">
        <v>0</v>
      </c>
      <c r="R7113" t="e">
        <v>#DIV/0!</v>
      </c>
      <c r="S7113">
        <v>0</v>
      </c>
    </row>
    <row r="7114" spans="1:20" x14ac:dyDescent="0.2">
      <c r="A7114" t="s">
        <v>17306</v>
      </c>
      <c r="B7114" t="s">
        <v>17307</v>
      </c>
      <c r="C7114" t="s">
        <v>225</v>
      </c>
      <c r="D7114" t="s">
        <v>1000</v>
      </c>
      <c r="E7114" s="23">
        <v>43009</v>
      </c>
      <c r="F7114">
        <v>5.5</v>
      </c>
      <c r="G7114">
        <v>5.5</v>
      </c>
      <c r="H7114">
        <v>1</v>
      </c>
      <c r="I7114">
        <v>45</v>
      </c>
      <c r="J7114">
        <v>62</v>
      </c>
      <c r="K7114">
        <v>0.72580645161290325</v>
      </c>
      <c r="L7114">
        <v>62</v>
      </c>
      <c r="M7114">
        <v>1</v>
      </c>
      <c r="N7114">
        <v>38</v>
      </c>
      <c r="P7114">
        <v>0</v>
      </c>
      <c r="Q7114">
        <v>0</v>
      </c>
      <c r="R7114" t="e">
        <v>#DIV/0!</v>
      </c>
      <c r="S7114">
        <v>7</v>
      </c>
    </row>
    <row r="7115" spans="1:20" x14ac:dyDescent="0.2">
      <c r="A7115" t="s">
        <v>17513</v>
      </c>
      <c r="B7115" t="s">
        <v>17514</v>
      </c>
      <c r="C7115" t="s">
        <v>226</v>
      </c>
      <c r="D7115" t="s">
        <v>1002</v>
      </c>
      <c r="E7115" s="23">
        <v>43009</v>
      </c>
      <c r="F7115">
        <v>5.5</v>
      </c>
      <c r="G7115">
        <v>5.5</v>
      </c>
      <c r="H7115">
        <v>1</v>
      </c>
      <c r="I7115">
        <v>45</v>
      </c>
      <c r="J7115">
        <v>62</v>
      </c>
      <c r="K7115">
        <v>0.72580645161290325</v>
      </c>
      <c r="L7115">
        <v>62</v>
      </c>
      <c r="M7115">
        <v>1</v>
      </c>
      <c r="N7115">
        <v>38</v>
      </c>
      <c r="P7115">
        <v>0</v>
      </c>
      <c r="Q7115">
        <v>0</v>
      </c>
      <c r="R7115" t="e">
        <v>#DIV/0!</v>
      </c>
      <c r="S7115">
        <v>7</v>
      </c>
      <c r="T7115">
        <v>0.90909090909090906</v>
      </c>
    </row>
    <row r="7116" spans="1:20" x14ac:dyDescent="0.2">
      <c r="A7116" t="s">
        <v>17690</v>
      </c>
      <c r="B7116" t="s">
        <v>17691</v>
      </c>
      <c r="C7116" t="s">
        <v>232</v>
      </c>
      <c r="D7116" t="s">
        <v>1000</v>
      </c>
      <c r="E7116" s="23">
        <v>43009</v>
      </c>
      <c r="F7116">
        <v>8</v>
      </c>
      <c r="G7116">
        <v>7</v>
      </c>
      <c r="H7116">
        <v>1.1428571428571428</v>
      </c>
      <c r="I7116">
        <v>118</v>
      </c>
      <c r="J7116">
        <v>94</v>
      </c>
      <c r="K7116">
        <v>1.2553191489361701</v>
      </c>
      <c r="L7116">
        <v>80</v>
      </c>
      <c r="M7116">
        <v>1.175</v>
      </c>
      <c r="N7116">
        <v>109</v>
      </c>
      <c r="P7116">
        <v>0</v>
      </c>
      <c r="Q7116">
        <v>28</v>
      </c>
      <c r="R7116">
        <v>0</v>
      </c>
      <c r="S7116">
        <v>9</v>
      </c>
      <c r="T7116">
        <v>0.97142857142857142</v>
      </c>
    </row>
    <row r="7117" spans="1:20" x14ac:dyDescent="0.2">
      <c r="A7117" t="s">
        <v>17887</v>
      </c>
      <c r="B7117" t="s">
        <v>17888</v>
      </c>
      <c r="C7117" t="s">
        <v>231</v>
      </c>
      <c r="D7117" t="s">
        <v>1002</v>
      </c>
      <c r="E7117" s="23">
        <v>43009</v>
      </c>
      <c r="F7117">
        <v>8</v>
      </c>
      <c r="G7117">
        <v>7</v>
      </c>
      <c r="H7117">
        <v>1.1428571428571428</v>
      </c>
      <c r="I7117">
        <v>118</v>
      </c>
      <c r="J7117">
        <v>94</v>
      </c>
      <c r="K7117">
        <v>1.2553191489361701</v>
      </c>
      <c r="L7117">
        <v>80</v>
      </c>
      <c r="M7117">
        <v>1.175</v>
      </c>
      <c r="N7117">
        <v>109</v>
      </c>
      <c r="P7117">
        <v>0</v>
      </c>
      <c r="Q7117">
        <v>28</v>
      </c>
      <c r="R7117">
        <v>0</v>
      </c>
      <c r="S7117">
        <v>9</v>
      </c>
      <c r="T7117">
        <v>0.92500000000000004</v>
      </c>
    </row>
    <row r="7118" spans="1:20" x14ac:dyDescent="0.2">
      <c r="A7118" t="s">
        <v>18064</v>
      </c>
      <c r="B7118" t="s">
        <v>18065</v>
      </c>
      <c r="C7118" t="s">
        <v>317</v>
      </c>
      <c r="D7118" t="s">
        <v>1000</v>
      </c>
      <c r="E7118" s="23">
        <v>43009</v>
      </c>
      <c r="F7118">
        <v>8</v>
      </c>
      <c r="G7118">
        <v>9</v>
      </c>
      <c r="H7118">
        <v>0.88888888888888884</v>
      </c>
      <c r="I7118">
        <v>38</v>
      </c>
      <c r="J7118">
        <v>48</v>
      </c>
      <c r="K7118">
        <v>0.79166666666666663</v>
      </c>
      <c r="L7118">
        <v>54</v>
      </c>
      <c r="M7118">
        <v>0.88888888888888884</v>
      </c>
      <c r="N7118">
        <v>33</v>
      </c>
      <c r="P7118">
        <v>1</v>
      </c>
      <c r="Q7118">
        <v>1</v>
      </c>
      <c r="R7118">
        <v>1</v>
      </c>
      <c r="S7118">
        <v>5</v>
      </c>
      <c r="T7118">
        <v>0.75</v>
      </c>
    </row>
    <row r="7119" spans="1:20" x14ac:dyDescent="0.2">
      <c r="A7119" t="s">
        <v>18243</v>
      </c>
      <c r="B7119" t="s">
        <v>18244</v>
      </c>
      <c r="C7119" t="s">
        <v>316</v>
      </c>
      <c r="D7119" t="s">
        <v>1002</v>
      </c>
      <c r="E7119" s="23">
        <v>43009</v>
      </c>
      <c r="F7119">
        <v>5</v>
      </c>
      <c r="G7119">
        <v>5.5</v>
      </c>
      <c r="H7119">
        <v>0.90909090909090906</v>
      </c>
      <c r="I7119">
        <v>27</v>
      </c>
      <c r="J7119">
        <v>30</v>
      </c>
      <c r="K7119">
        <v>0.9</v>
      </c>
      <c r="L7119">
        <v>33</v>
      </c>
      <c r="M7119">
        <v>0.90909090909090906</v>
      </c>
      <c r="N7119">
        <v>22</v>
      </c>
      <c r="P7119">
        <v>1</v>
      </c>
      <c r="Q7119">
        <v>1</v>
      </c>
      <c r="R7119">
        <v>1</v>
      </c>
      <c r="S7119">
        <v>5</v>
      </c>
      <c r="T7119">
        <v>0.74583333333333335</v>
      </c>
    </row>
    <row r="7120" spans="1:20" x14ac:dyDescent="0.2">
      <c r="A7120" t="s">
        <v>18319</v>
      </c>
      <c r="B7120" t="s">
        <v>18320</v>
      </c>
      <c r="C7120" t="s">
        <v>355</v>
      </c>
      <c r="D7120" t="s">
        <v>1002</v>
      </c>
      <c r="E7120" s="23">
        <v>43009</v>
      </c>
      <c r="F7120">
        <v>3</v>
      </c>
      <c r="G7120">
        <v>3.5</v>
      </c>
      <c r="H7120">
        <v>0.8571428571428571</v>
      </c>
      <c r="I7120">
        <v>11</v>
      </c>
      <c r="J7120">
        <v>18</v>
      </c>
      <c r="K7120">
        <v>0.61111111111111116</v>
      </c>
      <c r="L7120">
        <v>21</v>
      </c>
      <c r="M7120">
        <v>0.8571428571428571</v>
      </c>
      <c r="N7120">
        <v>11</v>
      </c>
      <c r="P7120">
        <v>0</v>
      </c>
      <c r="Q7120">
        <v>0</v>
      </c>
      <c r="R7120" t="e">
        <v>#DIV/0!</v>
      </c>
      <c r="S7120">
        <v>0</v>
      </c>
      <c r="T7120">
        <v>0.61785714285714288</v>
      </c>
    </row>
    <row r="7121" spans="1:20" x14ac:dyDescent="0.2">
      <c r="A7121" t="s">
        <v>18496</v>
      </c>
      <c r="B7121" t="s">
        <v>18497</v>
      </c>
      <c r="C7121" t="s">
        <v>214</v>
      </c>
      <c r="D7121" t="s">
        <v>1000</v>
      </c>
      <c r="E7121" s="23">
        <v>43009</v>
      </c>
      <c r="F7121">
        <v>15.5</v>
      </c>
      <c r="G7121">
        <v>16.5</v>
      </c>
      <c r="H7121">
        <v>0.93939393939393945</v>
      </c>
      <c r="I7121">
        <v>90</v>
      </c>
      <c r="J7121">
        <v>147</v>
      </c>
      <c r="K7121">
        <v>0.61224489795918369</v>
      </c>
      <c r="L7121">
        <v>161</v>
      </c>
      <c r="M7121">
        <v>0.91304347826086951</v>
      </c>
      <c r="N7121">
        <v>69</v>
      </c>
      <c r="O7121">
        <v>0.9</v>
      </c>
      <c r="P7121">
        <v>10</v>
      </c>
      <c r="Q7121">
        <v>19</v>
      </c>
      <c r="R7121">
        <v>0.52631578947368418</v>
      </c>
      <c r="S7121">
        <v>21</v>
      </c>
      <c r="T7121">
        <v>0.9</v>
      </c>
    </row>
    <row r="7122" spans="1:20" x14ac:dyDescent="0.2">
      <c r="A7122" t="s">
        <v>18675</v>
      </c>
      <c r="B7122" t="s">
        <v>18676</v>
      </c>
      <c r="C7122" t="s">
        <v>215</v>
      </c>
      <c r="D7122" t="s">
        <v>1002</v>
      </c>
      <c r="E7122" s="23">
        <v>43009</v>
      </c>
      <c r="F7122">
        <v>8</v>
      </c>
      <c r="G7122">
        <v>8</v>
      </c>
      <c r="H7122">
        <v>1</v>
      </c>
      <c r="I7122">
        <v>34</v>
      </c>
      <c r="J7122">
        <v>48</v>
      </c>
      <c r="K7122">
        <v>0.70833333333333337</v>
      </c>
      <c r="L7122">
        <v>48</v>
      </c>
      <c r="M7122">
        <v>1</v>
      </c>
      <c r="N7122">
        <v>21</v>
      </c>
      <c r="O7122">
        <v>0.9</v>
      </c>
      <c r="P7122">
        <v>6</v>
      </c>
      <c r="Q7122">
        <v>10</v>
      </c>
      <c r="R7122">
        <v>0.6</v>
      </c>
      <c r="S7122">
        <v>13</v>
      </c>
      <c r="T7122">
        <v>0.90937500000000004</v>
      </c>
    </row>
    <row r="7123" spans="1:20" x14ac:dyDescent="0.2">
      <c r="A7123" t="s">
        <v>18852</v>
      </c>
      <c r="B7123" t="s">
        <v>18853</v>
      </c>
      <c r="C7123" t="s">
        <v>216</v>
      </c>
      <c r="D7123" t="s">
        <v>1002</v>
      </c>
      <c r="E7123" s="23">
        <v>43009</v>
      </c>
      <c r="F7123">
        <v>7.5</v>
      </c>
      <c r="G7123">
        <v>8.5</v>
      </c>
      <c r="H7123">
        <v>0.88235294117647056</v>
      </c>
      <c r="I7123">
        <v>56</v>
      </c>
      <c r="J7123">
        <v>99</v>
      </c>
      <c r="K7123">
        <v>0.56565656565656564</v>
      </c>
      <c r="L7123">
        <v>113</v>
      </c>
      <c r="M7123">
        <v>0.87610619469026552</v>
      </c>
      <c r="N7123">
        <v>48</v>
      </c>
      <c r="P7123">
        <v>4</v>
      </c>
      <c r="Q7123">
        <v>9</v>
      </c>
      <c r="R7123">
        <v>0.44444444444444442</v>
      </c>
      <c r="S7123">
        <v>8</v>
      </c>
      <c r="T7123">
        <v>1.05</v>
      </c>
    </row>
    <row r="7124" spans="1:20" x14ac:dyDescent="0.2">
      <c r="A7124" t="s">
        <v>19029</v>
      </c>
      <c r="B7124" t="s">
        <v>19030</v>
      </c>
      <c r="C7124" t="s">
        <v>229</v>
      </c>
      <c r="D7124" t="s">
        <v>1002</v>
      </c>
      <c r="E7124" s="23">
        <v>43009</v>
      </c>
      <c r="F7124">
        <v>0</v>
      </c>
      <c r="G7124">
        <v>0</v>
      </c>
      <c r="H7124" t="e">
        <v>#DIV/0!</v>
      </c>
      <c r="I7124">
        <v>0</v>
      </c>
      <c r="J7124">
        <v>0</v>
      </c>
      <c r="K7124" t="e">
        <v>#DIV/0!</v>
      </c>
      <c r="L7124">
        <v>0</v>
      </c>
      <c r="M7124" t="e">
        <v>#DIV/0!</v>
      </c>
      <c r="N7124">
        <v>0</v>
      </c>
      <c r="P7124">
        <v>0</v>
      </c>
      <c r="Q7124">
        <v>0</v>
      </c>
      <c r="R7124" t="e">
        <v>#DIV/0!</v>
      </c>
      <c r="S7124">
        <v>0</v>
      </c>
      <c r="T7124">
        <v>0.94000000000000006</v>
      </c>
    </row>
    <row r="7125" spans="1:20" x14ac:dyDescent="0.2">
      <c r="A7125" t="s">
        <v>19206</v>
      </c>
      <c r="B7125" t="s">
        <v>19207</v>
      </c>
      <c r="C7125" t="s">
        <v>230</v>
      </c>
      <c r="D7125" t="s">
        <v>1000</v>
      </c>
      <c r="E7125" s="23">
        <v>43009</v>
      </c>
      <c r="F7125">
        <v>0</v>
      </c>
      <c r="G7125">
        <v>0</v>
      </c>
      <c r="H7125" t="e">
        <v>#DIV/0!</v>
      </c>
      <c r="I7125">
        <v>0</v>
      </c>
      <c r="J7125">
        <v>0</v>
      </c>
      <c r="K7125" t="e">
        <v>#DIV/0!</v>
      </c>
      <c r="L7125">
        <v>0</v>
      </c>
      <c r="M7125" t="e">
        <v>#DIV/0!</v>
      </c>
      <c r="N7125">
        <v>0</v>
      </c>
      <c r="P7125">
        <v>0</v>
      </c>
      <c r="Q7125">
        <v>0</v>
      </c>
      <c r="R7125" t="e">
        <v>#DIV/0!</v>
      </c>
      <c r="S7125">
        <v>0</v>
      </c>
      <c r="T7125">
        <v>0.875</v>
      </c>
    </row>
    <row r="7126" spans="1:20" x14ac:dyDescent="0.2">
      <c r="A7126" t="s">
        <v>19385</v>
      </c>
      <c r="B7126" t="s">
        <v>19386</v>
      </c>
      <c r="C7126" t="s">
        <v>234</v>
      </c>
      <c r="D7126" t="s">
        <v>1000</v>
      </c>
      <c r="E7126" s="23">
        <v>43009</v>
      </c>
      <c r="F7126">
        <v>2</v>
      </c>
      <c r="G7126">
        <v>3.5</v>
      </c>
      <c r="H7126">
        <v>0.5714285714285714</v>
      </c>
      <c r="I7126">
        <v>81</v>
      </c>
      <c r="J7126">
        <v>28</v>
      </c>
      <c r="K7126">
        <v>2.8928571428571428</v>
      </c>
      <c r="L7126">
        <v>49</v>
      </c>
      <c r="M7126">
        <v>0.5714285714285714</v>
      </c>
      <c r="N7126">
        <v>79</v>
      </c>
      <c r="P7126">
        <v>0</v>
      </c>
      <c r="Q7126">
        <v>0</v>
      </c>
      <c r="R7126" t="e">
        <v>#DIV/0!</v>
      </c>
      <c r="S7126">
        <v>2</v>
      </c>
      <c r="T7126">
        <v>0.84499999999999997</v>
      </c>
    </row>
    <row r="7127" spans="1:20" x14ac:dyDescent="0.2">
      <c r="A7127" t="s">
        <v>19564</v>
      </c>
      <c r="B7127" t="s">
        <v>19565</v>
      </c>
      <c r="C7127" t="s">
        <v>233</v>
      </c>
      <c r="D7127" t="s">
        <v>1002</v>
      </c>
      <c r="E7127" s="23">
        <v>43009</v>
      </c>
      <c r="F7127">
        <v>2</v>
      </c>
      <c r="G7127">
        <v>3.5</v>
      </c>
      <c r="H7127">
        <v>0.5714285714285714</v>
      </c>
      <c r="I7127">
        <v>81</v>
      </c>
      <c r="J7127">
        <v>28</v>
      </c>
      <c r="K7127">
        <v>2.8928571428571428</v>
      </c>
      <c r="L7127">
        <v>49</v>
      </c>
      <c r="M7127">
        <v>0.5714285714285714</v>
      </c>
      <c r="N7127">
        <v>79</v>
      </c>
      <c r="P7127">
        <v>0</v>
      </c>
      <c r="Q7127">
        <v>0</v>
      </c>
      <c r="R7127" t="e">
        <v>#DIV/0!</v>
      </c>
      <c r="S7127">
        <v>2</v>
      </c>
      <c r="T7127">
        <v>0.79499999999999993</v>
      </c>
    </row>
    <row r="7128" spans="1:20" x14ac:dyDescent="0.2">
      <c r="A7128" t="s">
        <v>19662</v>
      </c>
      <c r="B7128" t="s">
        <v>19663</v>
      </c>
      <c r="C7128" t="s">
        <v>342</v>
      </c>
      <c r="D7128" t="s">
        <v>1000</v>
      </c>
      <c r="E7128" s="23">
        <v>43009</v>
      </c>
      <c r="F7128">
        <v>0</v>
      </c>
      <c r="G7128">
        <v>0</v>
      </c>
      <c r="H7128" t="e">
        <v>#DIV/0!</v>
      </c>
      <c r="I7128">
        <v>0</v>
      </c>
      <c r="J7128">
        <v>0</v>
      </c>
      <c r="K7128" t="e">
        <v>#DIV/0!</v>
      </c>
      <c r="L7128">
        <v>0</v>
      </c>
      <c r="M7128" t="e">
        <v>#DIV/0!</v>
      </c>
      <c r="N7128">
        <v>0</v>
      </c>
      <c r="P7128">
        <v>0</v>
      </c>
      <c r="Q7128">
        <v>0</v>
      </c>
      <c r="R7128" t="e">
        <v>#DIV/0!</v>
      </c>
      <c r="S7128">
        <v>0</v>
      </c>
      <c r="T7128">
        <v>0.91749999999999998</v>
      </c>
    </row>
    <row r="7129" spans="1:20" x14ac:dyDescent="0.2">
      <c r="A7129" t="s">
        <v>19762</v>
      </c>
      <c r="B7129" t="s">
        <v>19763</v>
      </c>
      <c r="C7129" t="s">
        <v>340</v>
      </c>
      <c r="D7129" t="s">
        <v>1002</v>
      </c>
      <c r="E7129" s="23">
        <v>43009</v>
      </c>
      <c r="F7129">
        <v>0</v>
      </c>
      <c r="G7129">
        <v>0</v>
      </c>
      <c r="H7129" t="e">
        <v>#DIV/0!</v>
      </c>
      <c r="I7129">
        <v>0</v>
      </c>
      <c r="J7129">
        <v>0</v>
      </c>
      <c r="K7129" t="e">
        <v>#DIV/0!</v>
      </c>
      <c r="L7129">
        <v>0</v>
      </c>
      <c r="M7129" t="e">
        <v>#DIV/0!</v>
      </c>
      <c r="N7129">
        <v>0</v>
      </c>
      <c r="P7129">
        <v>0</v>
      </c>
      <c r="Q7129">
        <v>0</v>
      </c>
      <c r="R7129" t="e">
        <v>#DIV/0!</v>
      </c>
      <c r="S7129">
        <v>0</v>
      </c>
      <c r="T7129">
        <v>0.90749999999999997</v>
      </c>
    </row>
    <row r="7130" spans="1:20" x14ac:dyDescent="0.2">
      <c r="A7130" t="s">
        <v>19939</v>
      </c>
      <c r="B7130" t="s">
        <v>19940</v>
      </c>
      <c r="C7130" t="s">
        <v>220</v>
      </c>
      <c r="D7130" t="s">
        <v>1000</v>
      </c>
      <c r="E7130" s="23">
        <v>43009</v>
      </c>
      <c r="F7130">
        <v>0</v>
      </c>
      <c r="G7130">
        <v>0</v>
      </c>
      <c r="H7130" t="e">
        <v>#DIV/0!</v>
      </c>
      <c r="I7130">
        <v>0</v>
      </c>
      <c r="J7130">
        <v>0</v>
      </c>
      <c r="K7130" t="e">
        <v>#DIV/0!</v>
      </c>
      <c r="L7130">
        <v>0</v>
      </c>
      <c r="M7130" t="e">
        <v>#DIV/0!</v>
      </c>
      <c r="N7130">
        <v>0</v>
      </c>
      <c r="P7130">
        <v>0</v>
      </c>
      <c r="Q7130">
        <v>0</v>
      </c>
      <c r="R7130" t="e">
        <v>#DIV/0!</v>
      </c>
      <c r="S7130">
        <v>0</v>
      </c>
      <c r="T7130">
        <v>0.87</v>
      </c>
    </row>
    <row r="7131" spans="1:20" x14ac:dyDescent="0.2">
      <c r="A7131" t="s">
        <v>20118</v>
      </c>
      <c r="B7131" t="s">
        <v>20119</v>
      </c>
      <c r="C7131" t="s">
        <v>221</v>
      </c>
      <c r="D7131" t="s">
        <v>1002</v>
      </c>
      <c r="E7131" s="23">
        <v>43009</v>
      </c>
      <c r="F7131">
        <v>0</v>
      </c>
      <c r="G7131">
        <v>0</v>
      </c>
      <c r="H7131" t="e">
        <v>#DIV/0!</v>
      </c>
      <c r="I7131">
        <v>0</v>
      </c>
      <c r="J7131">
        <v>0</v>
      </c>
      <c r="K7131" t="e">
        <v>#DIV/0!</v>
      </c>
      <c r="L7131">
        <v>0</v>
      </c>
      <c r="M7131" t="e">
        <v>#DIV/0!</v>
      </c>
      <c r="N7131">
        <v>0</v>
      </c>
      <c r="P7131">
        <v>0</v>
      </c>
      <c r="Q7131">
        <v>0</v>
      </c>
      <c r="R7131" t="e">
        <v>#DIV/0!</v>
      </c>
      <c r="S7131">
        <v>0</v>
      </c>
      <c r="T7131">
        <v>0.84499999999999997</v>
      </c>
    </row>
    <row r="7132" spans="1:20" x14ac:dyDescent="0.2">
      <c r="A7132" t="s">
        <v>20295</v>
      </c>
      <c r="B7132" t="s">
        <v>20296</v>
      </c>
      <c r="C7132" t="s">
        <v>222</v>
      </c>
      <c r="D7132" t="s">
        <v>1002</v>
      </c>
      <c r="E7132" s="23">
        <v>43009</v>
      </c>
      <c r="F7132">
        <v>0</v>
      </c>
      <c r="G7132">
        <v>0</v>
      </c>
      <c r="H7132" t="e">
        <v>#DIV/0!</v>
      </c>
      <c r="I7132">
        <v>0</v>
      </c>
      <c r="J7132">
        <v>0</v>
      </c>
      <c r="K7132" t="e">
        <v>#DIV/0!</v>
      </c>
      <c r="L7132">
        <v>0</v>
      </c>
      <c r="M7132" t="e">
        <v>#DIV/0!</v>
      </c>
      <c r="N7132">
        <v>0</v>
      </c>
      <c r="P7132">
        <v>0</v>
      </c>
      <c r="Q7132">
        <v>0</v>
      </c>
      <c r="R7132" t="e">
        <v>#DIV/0!</v>
      </c>
      <c r="S7132">
        <v>0</v>
      </c>
      <c r="T7132">
        <v>0.88500000000000001</v>
      </c>
    </row>
    <row r="7133" spans="1:20" x14ac:dyDescent="0.2">
      <c r="A7133" t="s">
        <v>20472</v>
      </c>
      <c r="B7133" t="s">
        <v>20473</v>
      </c>
      <c r="C7133" t="s">
        <v>211</v>
      </c>
      <c r="D7133" t="s">
        <v>1002</v>
      </c>
      <c r="E7133" s="23">
        <v>43009</v>
      </c>
      <c r="F7133">
        <v>0</v>
      </c>
      <c r="G7133">
        <v>0</v>
      </c>
      <c r="H7133" t="e">
        <v>#DIV/0!</v>
      </c>
      <c r="I7133">
        <v>0</v>
      </c>
      <c r="J7133">
        <v>0</v>
      </c>
      <c r="K7133" t="e">
        <v>#DIV/0!</v>
      </c>
      <c r="L7133">
        <v>0</v>
      </c>
      <c r="M7133" t="e">
        <v>#DIV/0!</v>
      </c>
      <c r="N7133">
        <v>0</v>
      </c>
      <c r="P7133">
        <v>0</v>
      </c>
      <c r="Q7133">
        <v>0</v>
      </c>
      <c r="R7133" t="e">
        <v>#DIV/0!</v>
      </c>
      <c r="S7133">
        <v>0</v>
      </c>
    </row>
    <row r="7134" spans="1:20" x14ac:dyDescent="0.2">
      <c r="A7134" t="s">
        <v>20649</v>
      </c>
      <c r="B7134" t="s">
        <v>20650</v>
      </c>
      <c r="C7134" t="s">
        <v>207</v>
      </c>
      <c r="D7134" t="s">
        <v>1000</v>
      </c>
      <c r="E7134" s="23">
        <v>43009</v>
      </c>
      <c r="F7134">
        <v>5</v>
      </c>
      <c r="G7134">
        <v>5</v>
      </c>
      <c r="H7134">
        <v>1</v>
      </c>
      <c r="I7134">
        <v>26</v>
      </c>
      <c r="J7134">
        <v>30</v>
      </c>
      <c r="K7134">
        <v>0.8666666666666667</v>
      </c>
      <c r="L7134">
        <v>30</v>
      </c>
      <c r="M7134">
        <v>1</v>
      </c>
      <c r="N7134">
        <v>19</v>
      </c>
      <c r="O7134">
        <v>0.7</v>
      </c>
      <c r="P7134">
        <v>1</v>
      </c>
      <c r="Q7134">
        <v>1</v>
      </c>
      <c r="R7134">
        <v>1</v>
      </c>
      <c r="S7134">
        <v>7</v>
      </c>
    </row>
    <row r="7135" spans="1:20" x14ac:dyDescent="0.2">
      <c r="A7135" t="s">
        <v>20893</v>
      </c>
      <c r="B7135" t="s">
        <v>20894</v>
      </c>
      <c r="C7135" t="s">
        <v>210</v>
      </c>
      <c r="D7135" t="s">
        <v>1002</v>
      </c>
      <c r="E7135" s="23">
        <v>43009</v>
      </c>
      <c r="F7135">
        <v>3</v>
      </c>
      <c r="G7135">
        <v>3</v>
      </c>
      <c r="H7135">
        <v>1</v>
      </c>
      <c r="I7135">
        <v>8</v>
      </c>
      <c r="J7135">
        <v>18</v>
      </c>
      <c r="K7135">
        <v>0.44444444444444442</v>
      </c>
      <c r="L7135">
        <v>18</v>
      </c>
      <c r="M7135">
        <v>1</v>
      </c>
      <c r="N7135">
        <v>1</v>
      </c>
      <c r="O7135">
        <v>0.7</v>
      </c>
      <c r="P7135">
        <v>1</v>
      </c>
      <c r="Q7135">
        <v>1</v>
      </c>
      <c r="R7135">
        <v>1</v>
      </c>
      <c r="S7135">
        <v>7</v>
      </c>
    </row>
    <row r="7136" spans="1:20" x14ac:dyDescent="0.2">
      <c r="A7136" t="s">
        <v>21070</v>
      </c>
      <c r="B7136" t="s">
        <v>21071</v>
      </c>
      <c r="C7136" t="s">
        <v>208</v>
      </c>
      <c r="D7136" t="s">
        <v>1002</v>
      </c>
      <c r="E7136" s="23">
        <v>43009</v>
      </c>
      <c r="F7136">
        <v>1</v>
      </c>
      <c r="G7136">
        <v>1</v>
      </c>
      <c r="H7136">
        <v>1</v>
      </c>
      <c r="I7136">
        <v>7</v>
      </c>
      <c r="J7136">
        <v>6</v>
      </c>
      <c r="K7136">
        <v>1.1666666666666667</v>
      </c>
      <c r="L7136">
        <v>6</v>
      </c>
      <c r="M7136">
        <v>1</v>
      </c>
      <c r="N7136">
        <v>7</v>
      </c>
      <c r="P7136">
        <v>0</v>
      </c>
      <c r="Q7136">
        <v>0</v>
      </c>
      <c r="R7136" t="e">
        <v>#DIV/0!</v>
      </c>
      <c r="S7136">
        <v>0</v>
      </c>
    </row>
    <row r="7137" spans="1:19" x14ac:dyDescent="0.2">
      <c r="A7137" t="s">
        <v>21146</v>
      </c>
      <c r="B7137" t="s">
        <v>21147</v>
      </c>
      <c r="C7137" t="s">
        <v>354</v>
      </c>
      <c r="D7137" t="s">
        <v>1002</v>
      </c>
      <c r="E7137" s="23">
        <v>43009</v>
      </c>
      <c r="F7137">
        <v>1</v>
      </c>
      <c r="G7137">
        <v>1</v>
      </c>
      <c r="H7137">
        <v>1</v>
      </c>
      <c r="I7137">
        <v>11</v>
      </c>
      <c r="J7137">
        <v>6</v>
      </c>
      <c r="K7137">
        <v>1.8333333333333333</v>
      </c>
      <c r="L7137">
        <v>6</v>
      </c>
      <c r="M7137">
        <v>1</v>
      </c>
      <c r="N7137">
        <v>11</v>
      </c>
      <c r="P7137">
        <v>0</v>
      </c>
      <c r="Q7137">
        <v>0</v>
      </c>
      <c r="R7137" t="e">
        <v>#DIV/0!</v>
      </c>
      <c r="S7137">
        <v>0</v>
      </c>
    </row>
    <row r="7138" spans="1:19" x14ac:dyDescent="0.2">
      <c r="A7138" t="s">
        <v>21325</v>
      </c>
      <c r="B7138" t="s">
        <v>21326</v>
      </c>
      <c r="C7138" t="s">
        <v>213</v>
      </c>
      <c r="D7138" t="s">
        <v>1002</v>
      </c>
      <c r="E7138" s="23">
        <v>43009</v>
      </c>
      <c r="F7138">
        <v>0</v>
      </c>
      <c r="G7138">
        <v>0</v>
      </c>
      <c r="H7138" t="e">
        <v>#DIV/0!</v>
      </c>
      <c r="I7138">
        <v>0</v>
      </c>
      <c r="J7138">
        <v>0</v>
      </c>
      <c r="K7138" t="e">
        <v>#DIV/0!</v>
      </c>
      <c r="L7138">
        <v>0</v>
      </c>
      <c r="M7138" t="e">
        <v>#DIV/0!</v>
      </c>
      <c r="N7138">
        <v>0</v>
      </c>
      <c r="P7138">
        <v>0</v>
      </c>
      <c r="Q7138">
        <v>0</v>
      </c>
      <c r="R7138" t="e">
        <v>#DIV/0!</v>
      </c>
      <c r="S7138">
        <v>0</v>
      </c>
    </row>
    <row r="7139" spans="1:19" x14ac:dyDescent="0.2">
      <c r="A7139" t="s">
        <v>21567</v>
      </c>
      <c r="B7139" t="s">
        <v>21568</v>
      </c>
      <c r="C7139" t="s">
        <v>212</v>
      </c>
      <c r="D7139" t="s">
        <v>1000</v>
      </c>
      <c r="E7139" s="23">
        <v>43009</v>
      </c>
      <c r="F7139">
        <v>0</v>
      </c>
      <c r="G7139">
        <v>0</v>
      </c>
      <c r="H7139" t="e">
        <v>#DIV/0!</v>
      </c>
      <c r="I7139">
        <v>0</v>
      </c>
      <c r="J7139">
        <v>0</v>
      </c>
      <c r="K7139" t="e">
        <v>#DIV/0!</v>
      </c>
      <c r="L7139">
        <v>0</v>
      </c>
      <c r="M7139" t="e">
        <v>#DIV/0!</v>
      </c>
      <c r="N7139">
        <v>0</v>
      </c>
      <c r="P7139">
        <v>0</v>
      </c>
      <c r="Q7139">
        <v>0</v>
      </c>
      <c r="R7139" t="e">
        <v>#DIV/0!</v>
      </c>
      <c r="S7139">
        <v>0</v>
      </c>
    </row>
    <row r="7140" spans="1:19" x14ac:dyDescent="0.2">
      <c r="A7140" t="s">
        <v>21776</v>
      </c>
      <c r="B7140" t="s">
        <v>21777</v>
      </c>
      <c r="C7140" t="s">
        <v>217</v>
      </c>
      <c r="D7140" t="s">
        <v>1000</v>
      </c>
      <c r="E7140" s="23">
        <v>43009</v>
      </c>
      <c r="F7140">
        <v>0</v>
      </c>
      <c r="G7140">
        <v>0</v>
      </c>
      <c r="H7140" t="e">
        <v>#DIV/0!</v>
      </c>
      <c r="I7140">
        <v>0</v>
      </c>
      <c r="J7140">
        <v>0</v>
      </c>
      <c r="K7140" t="e">
        <v>#DIV/0!</v>
      </c>
      <c r="L7140">
        <v>0</v>
      </c>
      <c r="M7140" t="e">
        <v>#DIV/0!</v>
      </c>
      <c r="N7140">
        <v>0</v>
      </c>
      <c r="P7140">
        <v>0</v>
      </c>
      <c r="Q7140">
        <v>0</v>
      </c>
      <c r="R7140" t="e">
        <v>#DIV/0!</v>
      </c>
      <c r="S7140">
        <v>0</v>
      </c>
    </row>
    <row r="7141" spans="1:19" x14ac:dyDescent="0.2">
      <c r="A7141" t="s">
        <v>22020</v>
      </c>
      <c r="B7141" t="s">
        <v>22021</v>
      </c>
      <c r="C7141" t="s">
        <v>218</v>
      </c>
      <c r="D7141" t="s">
        <v>1002</v>
      </c>
      <c r="E7141" s="23">
        <v>43009</v>
      </c>
      <c r="F7141">
        <v>0</v>
      </c>
      <c r="G7141">
        <v>0</v>
      </c>
      <c r="H7141" t="e">
        <v>#DIV/0!</v>
      </c>
      <c r="I7141">
        <v>0</v>
      </c>
      <c r="J7141">
        <v>0</v>
      </c>
      <c r="K7141" t="e">
        <v>#DIV/0!</v>
      </c>
      <c r="L7141">
        <v>0</v>
      </c>
      <c r="M7141" t="e">
        <v>#DIV/0!</v>
      </c>
      <c r="N7141">
        <v>0</v>
      </c>
      <c r="P7141">
        <v>0</v>
      </c>
      <c r="Q7141">
        <v>0</v>
      </c>
      <c r="R7141" t="e">
        <v>#DIV/0!</v>
      </c>
      <c r="S7141">
        <v>0</v>
      </c>
    </row>
    <row r="7142" spans="1:19" x14ac:dyDescent="0.2">
      <c r="A7142" t="s">
        <v>22197</v>
      </c>
      <c r="B7142" t="s">
        <v>22198</v>
      </c>
      <c r="C7142" t="s">
        <v>219</v>
      </c>
      <c r="D7142" t="s">
        <v>1002</v>
      </c>
      <c r="E7142" s="23">
        <v>43009</v>
      </c>
      <c r="F7142">
        <v>0</v>
      </c>
      <c r="G7142">
        <v>0</v>
      </c>
      <c r="H7142" t="e">
        <v>#DIV/0!</v>
      </c>
      <c r="I7142">
        <v>0</v>
      </c>
      <c r="J7142">
        <v>0</v>
      </c>
      <c r="K7142" t="e">
        <v>#DIV/0!</v>
      </c>
      <c r="L7142">
        <v>0</v>
      </c>
      <c r="M7142" t="e">
        <v>#DIV/0!</v>
      </c>
      <c r="N7142">
        <v>0</v>
      </c>
      <c r="P7142">
        <v>0</v>
      </c>
      <c r="Q7142">
        <v>0</v>
      </c>
      <c r="R7142" t="e">
        <v>#DIV/0!</v>
      </c>
      <c r="S7142">
        <v>0</v>
      </c>
    </row>
    <row r="7143" spans="1:19" x14ac:dyDescent="0.2">
      <c r="A7143" t="s">
        <v>11114</v>
      </c>
      <c r="B7143" t="s">
        <v>11115</v>
      </c>
      <c r="C7143" t="s">
        <v>228</v>
      </c>
      <c r="D7143" t="s">
        <v>1000</v>
      </c>
      <c r="E7143" s="23">
        <v>43040</v>
      </c>
      <c r="F7143">
        <v>0</v>
      </c>
      <c r="G7143">
        <v>0</v>
      </c>
      <c r="H7143" t="e">
        <v>#DIV/0!</v>
      </c>
      <c r="I7143">
        <v>0</v>
      </c>
      <c r="J7143">
        <v>0</v>
      </c>
      <c r="K7143" t="e">
        <v>#DIV/0!</v>
      </c>
      <c r="L7143">
        <v>0</v>
      </c>
      <c r="M7143" t="e">
        <v>#DIV/0!</v>
      </c>
      <c r="N7143">
        <v>0</v>
      </c>
      <c r="P7143">
        <v>0</v>
      </c>
      <c r="Q7143">
        <v>0</v>
      </c>
      <c r="R7143" t="e">
        <v>#DIV/0!</v>
      </c>
      <c r="S7143">
        <v>0</v>
      </c>
    </row>
    <row r="7144" spans="1:19" x14ac:dyDescent="0.2">
      <c r="A7144" t="s">
        <v>9367</v>
      </c>
      <c r="B7144" t="s">
        <v>9368</v>
      </c>
      <c r="C7144" t="s">
        <v>211</v>
      </c>
      <c r="D7144" t="s">
        <v>1000</v>
      </c>
      <c r="E7144" s="23">
        <v>43040</v>
      </c>
      <c r="F7144">
        <v>0</v>
      </c>
      <c r="G7144">
        <v>0</v>
      </c>
      <c r="H7144" t="e">
        <v>#DIV/0!</v>
      </c>
      <c r="I7144">
        <v>0</v>
      </c>
      <c r="J7144">
        <v>0</v>
      </c>
      <c r="K7144" t="e">
        <v>#DIV/0!</v>
      </c>
      <c r="L7144">
        <v>0</v>
      </c>
      <c r="M7144" t="e">
        <v>#DIV/0!</v>
      </c>
      <c r="N7144">
        <v>0</v>
      </c>
      <c r="P7144">
        <v>0</v>
      </c>
      <c r="Q7144">
        <v>0</v>
      </c>
      <c r="R7144" t="e">
        <v>#DIV/0!</v>
      </c>
      <c r="S7144">
        <v>0</v>
      </c>
    </row>
    <row r="7145" spans="1:19" x14ac:dyDescent="0.2">
      <c r="A7145" t="s">
        <v>8528</v>
      </c>
      <c r="B7145" t="s">
        <v>8529</v>
      </c>
      <c r="C7145" t="s">
        <v>213</v>
      </c>
      <c r="D7145" t="s">
        <v>1000</v>
      </c>
      <c r="E7145" s="23">
        <v>43040</v>
      </c>
      <c r="F7145">
        <v>0</v>
      </c>
      <c r="G7145">
        <v>0</v>
      </c>
      <c r="H7145" t="e">
        <v>#DIV/0!</v>
      </c>
      <c r="I7145">
        <v>0</v>
      </c>
      <c r="J7145">
        <v>0</v>
      </c>
      <c r="K7145" t="e">
        <v>#DIV/0!</v>
      </c>
      <c r="L7145">
        <v>0</v>
      </c>
      <c r="M7145" t="e">
        <v>#DIV/0!</v>
      </c>
      <c r="N7145">
        <v>0</v>
      </c>
      <c r="P7145">
        <v>0</v>
      </c>
      <c r="Q7145">
        <v>0</v>
      </c>
      <c r="R7145" t="e">
        <v>#DIV/0!</v>
      </c>
      <c r="S7145">
        <v>0</v>
      </c>
    </row>
    <row r="7146" spans="1:19" x14ac:dyDescent="0.2">
      <c r="A7146" t="s">
        <v>5104</v>
      </c>
      <c r="B7146" t="s">
        <v>5105</v>
      </c>
      <c r="C7146" t="s">
        <v>229</v>
      </c>
      <c r="D7146" t="s">
        <v>1000</v>
      </c>
      <c r="E7146" s="23">
        <v>43040</v>
      </c>
      <c r="F7146">
        <v>0</v>
      </c>
      <c r="G7146">
        <v>0</v>
      </c>
      <c r="H7146" t="e">
        <v>#DIV/0!</v>
      </c>
      <c r="I7146">
        <v>0</v>
      </c>
      <c r="J7146">
        <v>0</v>
      </c>
      <c r="K7146" t="e">
        <v>#DIV/0!</v>
      </c>
      <c r="L7146">
        <v>0</v>
      </c>
      <c r="M7146" t="e">
        <v>#DIV/0!</v>
      </c>
      <c r="N7146">
        <v>0</v>
      </c>
      <c r="P7146">
        <v>0</v>
      </c>
      <c r="Q7146">
        <v>0</v>
      </c>
      <c r="R7146" t="e">
        <v>#DIV/0!</v>
      </c>
      <c r="S7146">
        <v>0</v>
      </c>
    </row>
    <row r="7147" spans="1:19" x14ac:dyDescent="0.2">
      <c r="A7147" t="s">
        <v>13241</v>
      </c>
      <c r="B7147" t="s">
        <v>13153</v>
      </c>
      <c r="C7147" t="s">
        <v>1051</v>
      </c>
      <c r="D7147" t="s">
        <v>1002</v>
      </c>
      <c r="E7147" s="23">
        <v>43040</v>
      </c>
      <c r="F7147">
        <v>0</v>
      </c>
      <c r="G7147">
        <v>0</v>
      </c>
      <c r="H7147" t="e">
        <v>#DIV/0!</v>
      </c>
      <c r="I7147">
        <v>0</v>
      </c>
      <c r="J7147">
        <v>0</v>
      </c>
      <c r="K7147" t="e">
        <v>#DIV/0!</v>
      </c>
      <c r="L7147">
        <v>0</v>
      </c>
      <c r="M7147" t="e">
        <v>#DIV/0!</v>
      </c>
      <c r="N7147">
        <v>0</v>
      </c>
      <c r="P7147">
        <v>0</v>
      </c>
      <c r="Q7147">
        <v>0</v>
      </c>
      <c r="R7147" t="e">
        <v>#DIV/0!</v>
      </c>
      <c r="S7147">
        <v>0</v>
      </c>
    </row>
    <row r="7148" spans="1:19" x14ac:dyDescent="0.2">
      <c r="A7148" t="s">
        <v>5728</v>
      </c>
      <c r="B7148" t="s">
        <v>5729</v>
      </c>
      <c r="C7148" t="s">
        <v>1047</v>
      </c>
      <c r="D7148" t="s">
        <v>1000</v>
      </c>
      <c r="E7148" s="23">
        <v>43040</v>
      </c>
      <c r="F7148">
        <v>3.5</v>
      </c>
      <c r="G7148">
        <v>3.5</v>
      </c>
      <c r="H7148">
        <v>1</v>
      </c>
      <c r="I7148">
        <v>24</v>
      </c>
      <c r="J7148">
        <v>21</v>
      </c>
      <c r="K7148">
        <v>1.1428571428571428</v>
      </c>
      <c r="L7148">
        <v>21</v>
      </c>
      <c r="M7148">
        <v>1</v>
      </c>
      <c r="N7148">
        <v>24</v>
      </c>
      <c r="P7148">
        <v>0</v>
      </c>
      <c r="Q7148">
        <v>0</v>
      </c>
      <c r="R7148" t="e">
        <v>#DIV/0!</v>
      </c>
      <c r="S7148">
        <v>0</v>
      </c>
    </row>
    <row r="7149" spans="1:19" x14ac:dyDescent="0.2">
      <c r="A7149" t="s">
        <v>10605</v>
      </c>
      <c r="B7149" t="s">
        <v>10606</v>
      </c>
      <c r="C7149" t="s">
        <v>205</v>
      </c>
      <c r="D7149" t="s">
        <v>1000</v>
      </c>
      <c r="E7149" s="23">
        <v>43040</v>
      </c>
      <c r="F7149">
        <v>0</v>
      </c>
      <c r="G7149">
        <v>0</v>
      </c>
      <c r="H7149" t="e">
        <v>#DIV/0!</v>
      </c>
      <c r="I7149">
        <v>0</v>
      </c>
      <c r="J7149">
        <v>0</v>
      </c>
      <c r="K7149" t="e">
        <v>#DIV/0!</v>
      </c>
      <c r="L7149">
        <v>0</v>
      </c>
      <c r="M7149" t="e">
        <v>#DIV/0!</v>
      </c>
      <c r="N7149">
        <v>0</v>
      </c>
      <c r="O7149">
        <v>1</v>
      </c>
      <c r="P7149">
        <v>4</v>
      </c>
      <c r="Q7149">
        <v>5</v>
      </c>
      <c r="R7149">
        <v>0.8</v>
      </c>
      <c r="S7149">
        <v>0</v>
      </c>
    </row>
    <row r="7150" spans="1:19" x14ac:dyDescent="0.2">
      <c r="A7150" t="s">
        <v>8952</v>
      </c>
      <c r="B7150" t="s">
        <v>8953</v>
      </c>
      <c r="C7150" t="s">
        <v>210</v>
      </c>
      <c r="D7150" t="s">
        <v>1000</v>
      </c>
      <c r="E7150" s="23">
        <v>43040</v>
      </c>
      <c r="F7150">
        <v>3</v>
      </c>
      <c r="G7150">
        <v>3</v>
      </c>
      <c r="H7150">
        <v>1</v>
      </c>
      <c r="I7150">
        <v>10</v>
      </c>
      <c r="J7150">
        <v>18</v>
      </c>
      <c r="K7150">
        <v>0.55555555555555558</v>
      </c>
      <c r="L7150">
        <v>18</v>
      </c>
      <c r="M7150">
        <v>1</v>
      </c>
      <c r="N7150">
        <v>8</v>
      </c>
      <c r="O7150">
        <v>0.75</v>
      </c>
      <c r="P7150">
        <v>0</v>
      </c>
      <c r="Q7150">
        <v>0</v>
      </c>
      <c r="R7150" t="e">
        <v>#DIV/0!</v>
      </c>
      <c r="S7150">
        <v>2</v>
      </c>
    </row>
    <row r="7151" spans="1:19" x14ac:dyDescent="0.2">
      <c r="A7151" t="s">
        <v>6147</v>
      </c>
      <c r="B7151" t="s">
        <v>6148</v>
      </c>
      <c r="C7151" t="s">
        <v>215</v>
      </c>
      <c r="D7151" t="s">
        <v>1000</v>
      </c>
      <c r="E7151" s="23">
        <v>43040</v>
      </c>
      <c r="F7151">
        <v>7</v>
      </c>
      <c r="G7151">
        <v>8</v>
      </c>
      <c r="H7151">
        <v>0.875</v>
      </c>
      <c r="I7151">
        <v>33</v>
      </c>
      <c r="J7151">
        <v>42</v>
      </c>
      <c r="K7151">
        <v>0.7857142857142857</v>
      </c>
      <c r="L7151">
        <v>48</v>
      </c>
      <c r="M7151">
        <v>0.875</v>
      </c>
      <c r="N7151">
        <v>25</v>
      </c>
      <c r="O7151">
        <v>0.9</v>
      </c>
      <c r="P7151">
        <v>9</v>
      </c>
      <c r="Q7151">
        <v>11</v>
      </c>
      <c r="R7151">
        <v>0.81818181818181823</v>
      </c>
      <c r="S7151">
        <v>8</v>
      </c>
    </row>
    <row r="7152" spans="1:19" x14ac:dyDescent="0.2">
      <c r="A7152" t="s">
        <v>3447</v>
      </c>
      <c r="B7152" t="s">
        <v>3448</v>
      </c>
      <c r="C7152" t="s">
        <v>221</v>
      </c>
      <c r="D7152" t="s">
        <v>1000</v>
      </c>
      <c r="E7152" s="23">
        <v>43040</v>
      </c>
      <c r="F7152">
        <v>0</v>
      </c>
      <c r="G7152">
        <v>0</v>
      </c>
      <c r="H7152" t="e">
        <v>#DIV/0!</v>
      </c>
      <c r="I7152">
        <v>0</v>
      </c>
      <c r="J7152">
        <v>0</v>
      </c>
      <c r="K7152" t="e">
        <v>#DIV/0!</v>
      </c>
      <c r="L7152">
        <v>0</v>
      </c>
      <c r="M7152" t="e">
        <v>#DIV/0!</v>
      </c>
      <c r="N7152">
        <v>0</v>
      </c>
      <c r="P7152">
        <v>0</v>
      </c>
      <c r="Q7152">
        <v>0</v>
      </c>
      <c r="R7152" t="e">
        <v>#DIV/0!</v>
      </c>
      <c r="S7152">
        <v>0</v>
      </c>
    </row>
    <row r="7153" spans="1:20" x14ac:dyDescent="0.2">
      <c r="A7153" t="s">
        <v>3272</v>
      </c>
      <c r="B7153" t="s">
        <v>3273</v>
      </c>
      <c r="C7153" t="s">
        <v>222</v>
      </c>
      <c r="D7153" t="s">
        <v>1000</v>
      </c>
      <c r="E7153" s="23">
        <v>43040</v>
      </c>
      <c r="F7153">
        <v>0</v>
      </c>
      <c r="G7153">
        <v>0</v>
      </c>
      <c r="H7153" t="e">
        <v>#DIV/0!</v>
      </c>
      <c r="I7153">
        <v>0</v>
      </c>
      <c r="J7153">
        <v>0</v>
      </c>
      <c r="K7153" t="e">
        <v>#DIV/0!</v>
      </c>
      <c r="L7153">
        <v>0</v>
      </c>
      <c r="M7153" t="e">
        <v>#DIV/0!</v>
      </c>
      <c r="N7153">
        <v>0</v>
      </c>
      <c r="P7153">
        <v>0</v>
      </c>
      <c r="Q7153">
        <v>0</v>
      </c>
      <c r="R7153" t="e">
        <v>#DIV/0!</v>
      </c>
      <c r="S7153">
        <v>0</v>
      </c>
    </row>
    <row r="7154" spans="1:20" x14ac:dyDescent="0.2">
      <c r="A7154" t="s">
        <v>7317</v>
      </c>
      <c r="B7154" t="s">
        <v>7318</v>
      </c>
      <c r="C7154" t="s">
        <v>1052</v>
      </c>
      <c r="D7154" t="s">
        <v>1000</v>
      </c>
      <c r="E7154" s="23">
        <v>43040</v>
      </c>
      <c r="F7154">
        <v>4</v>
      </c>
      <c r="G7154">
        <v>4</v>
      </c>
      <c r="H7154">
        <v>1</v>
      </c>
      <c r="I7154">
        <v>33</v>
      </c>
      <c r="J7154">
        <v>24</v>
      </c>
      <c r="K7154">
        <v>1.375</v>
      </c>
      <c r="L7154">
        <v>24</v>
      </c>
      <c r="M7154">
        <v>1</v>
      </c>
      <c r="N7154">
        <v>32</v>
      </c>
      <c r="P7154">
        <v>3</v>
      </c>
      <c r="Q7154">
        <v>6</v>
      </c>
      <c r="R7154">
        <v>0.5</v>
      </c>
      <c r="S7154">
        <v>1</v>
      </c>
    </row>
    <row r="7155" spans="1:20" x14ac:dyDescent="0.2">
      <c r="A7155" t="s">
        <v>5309</v>
      </c>
      <c r="B7155" t="s">
        <v>5310</v>
      </c>
      <c r="C7155" t="s">
        <v>1053</v>
      </c>
      <c r="D7155" t="s">
        <v>1000</v>
      </c>
      <c r="E7155" s="23">
        <v>43040</v>
      </c>
      <c r="F7155">
        <v>2.5</v>
      </c>
      <c r="G7155">
        <v>3</v>
      </c>
      <c r="H7155">
        <v>0.83333333333333337</v>
      </c>
      <c r="I7155">
        <v>10</v>
      </c>
      <c r="J7155">
        <v>15</v>
      </c>
      <c r="K7155">
        <v>0.66666666666666663</v>
      </c>
      <c r="L7155">
        <v>18</v>
      </c>
      <c r="M7155">
        <v>0.83333333333333337</v>
      </c>
      <c r="N7155">
        <v>9</v>
      </c>
      <c r="P7155">
        <v>0</v>
      </c>
      <c r="Q7155">
        <v>0</v>
      </c>
      <c r="R7155" t="e">
        <v>#DIV/0!</v>
      </c>
      <c r="S7155">
        <v>1</v>
      </c>
    </row>
    <row r="7156" spans="1:20" x14ac:dyDescent="0.2">
      <c r="A7156" t="s">
        <v>12308</v>
      </c>
      <c r="B7156" t="s">
        <v>12309</v>
      </c>
      <c r="C7156" t="s">
        <v>200</v>
      </c>
      <c r="D7156" t="s">
        <v>1000</v>
      </c>
      <c r="E7156" s="23">
        <v>43040</v>
      </c>
      <c r="F7156">
        <v>4.5</v>
      </c>
      <c r="G7156">
        <v>4.5</v>
      </c>
      <c r="H7156">
        <v>1</v>
      </c>
      <c r="I7156">
        <v>22</v>
      </c>
      <c r="J7156">
        <v>27</v>
      </c>
      <c r="K7156">
        <v>0.81481481481481477</v>
      </c>
      <c r="L7156">
        <v>27</v>
      </c>
      <c r="M7156">
        <v>1</v>
      </c>
      <c r="N7156">
        <v>16</v>
      </c>
      <c r="P7156">
        <v>2</v>
      </c>
      <c r="Q7156">
        <v>2</v>
      </c>
      <c r="R7156">
        <v>1</v>
      </c>
      <c r="S7156">
        <v>6</v>
      </c>
    </row>
    <row r="7157" spans="1:20" x14ac:dyDescent="0.2">
      <c r="A7157" t="s">
        <v>10429</v>
      </c>
      <c r="B7157" t="s">
        <v>10430</v>
      </c>
      <c r="C7157" t="s">
        <v>204</v>
      </c>
      <c r="D7157" t="s">
        <v>1000</v>
      </c>
      <c r="E7157" s="23">
        <v>43040</v>
      </c>
      <c r="F7157">
        <v>0</v>
      </c>
      <c r="G7157">
        <v>0</v>
      </c>
      <c r="H7157" t="e">
        <v>#DIV/0!</v>
      </c>
      <c r="I7157">
        <v>0</v>
      </c>
      <c r="J7157">
        <v>0</v>
      </c>
      <c r="K7157" t="e">
        <v>#DIV/0!</v>
      </c>
      <c r="L7157">
        <v>0</v>
      </c>
      <c r="M7157" t="e">
        <v>#DIV/0!</v>
      </c>
      <c r="N7157">
        <v>0</v>
      </c>
      <c r="P7157">
        <v>3</v>
      </c>
      <c r="Q7157">
        <v>6</v>
      </c>
      <c r="R7157">
        <v>0.5</v>
      </c>
      <c r="S7157">
        <v>0</v>
      </c>
      <c r="T7157" t="e">
        <v>#DIV/0!</v>
      </c>
    </row>
    <row r="7158" spans="1:20" x14ac:dyDescent="0.2">
      <c r="A7158" t="s">
        <v>8777</v>
      </c>
      <c r="B7158" t="s">
        <v>8778</v>
      </c>
      <c r="C7158" t="s">
        <v>208</v>
      </c>
      <c r="D7158" t="s">
        <v>1000</v>
      </c>
      <c r="E7158" s="23">
        <v>43040</v>
      </c>
      <c r="F7158">
        <v>1</v>
      </c>
      <c r="G7158">
        <v>1.5</v>
      </c>
      <c r="H7158">
        <v>0.66666666666666663</v>
      </c>
      <c r="I7158">
        <v>7</v>
      </c>
      <c r="J7158">
        <v>6</v>
      </c>
      <c r="K7158">
        <v>1.1666666666666667</v>
      </c>
      <c r="L7158">
        <v>9</v>
      </c>
      <c r="M7158">
        <v>0.66666666666666663</v>
      </c>
      <c r="N7158">
        <v>7</v>
      </c>
      <c r="P7158">
        <v>0</v>
      </c>
      <c r="Q7158">
        <v>0</v>
      </c>
      <c r="R7158" t="e">
        <v>#DIV/0!</v>
      </c>
      <c r="S7158">
        <v>0</v>
      </c>
      <c r="T7158" t="e">
        <v>#DIV/0!</v>
      </c>
    </row>
    <row r="7159" spans="1:20" x14ac:dyDescent="0.2">
      <c r="A7159" t="s">
        <v>6571</v>
      </c>
      <c r="B7159" t="s">
        <v>6572</v>
      </c>
      <c r="C7159" t="s">
        <v>316</v>
      </c>
      <c r="D7159" t="s">
        <v>1000</v>
      </c>
      <c r="E7159" s="23">
        <v>43040</v>
      </c>
      <c r="F7159">
        <v>5</v>
      </c>
      <c r="G7159">
        <v>5.5</v>
      </c>
      <c r="H7159">
        <v>0.90909090909090906</v>
      </c>
      <c r="I7159">
        <v>27</v>
      </c>
      <c r="J7159">
        <v>30</v>
      </c>
      <c r="K7159">
        <v>0.9</v>
      </c>
      <c r="L7159">
        <v>33</v>
      </c>
      <c r="M7159">
        <v>0.90909090909090906</v>
      </c>
      <c r="N7159">
        <v>24</v>
      </c>
      <c r="P7159">
        <v>0</v>
      </c>
      <c r="Q7159">
        <v>0</v>
      </c>
      <c r="R7159" t="e">
        <v>#DIV/0!</v>
      </c>
      <c r="S7159">
        <v>3</v>
      </c>
      <c r="T7159" t="e">
        <v>#DIV/0!</v>
      </c>
    </row>
    <row r="7160" spans="1:20" x14ac:dyDescent="0.2">
      <c r="A7160" t="s">
        <v>4164</v>
      </c>
      <c r="B7160" t="s">
        <v>4165</v>
      </c>
      <c r="C7160" t="s">
        <v>218</v>
      </c>
      <c r="D7160" t="s">
        <v>1000</v>
      </c>
      <c r="E7160" s="23">
        <v>43040</v>
      </c>
      <c r="F7160">
        <v>0</v>
      </c>
      <c r="G7160">
        <v>0</v>
      </c>
      <c r="H7160" t="e">
        <v>#DIV/0!</v>
      </c>
      <c r="I7160">
        <v>0</v>
      </c>
      <c r="J7160">
        <v>0</v>
      </c>
      <c r="K7160" t="e">
        <v>#DIV/0!</v>
      </c>
      <c r="L7160">
        <v>0</v>
      </c>
      <c r="M7160" t="e">
        <v>#DIV/0!</v>
      </c>
      <c r="N7160">
        <v>0</v>
      </c>
      <c r="P7160">
        <v>0</v>
      </c>
      <c r="Q7160">
        <v>0</v>
      </c>
      <c r="R7160" t="e">
        <v>#DIV/0!</v>
      </c>
      <c r="S7160">
        <v>0</v>
      </c>
    </row>
    <row r="7161" spans="1:20" x14ac:dyDescent="0.2">
      <c r="A7161" t="s">
        <v>12593</v>
      </c>
      <c r="B7161" t="s">
        <v>12594</v>
      </c>
      <c r="C7161" t="s">
        <v>202</v>
      </c>
      <c r="D7161" t="s">
        <v>1000</v>
      </c>
      <c r="E7161" s="23">
        <v>43040</v>
      </c>
      <c r="F7161">
        <v>5.5</v>
      </c>
      <c r="G7161">
        <v>5.5</v>
      </c>
      <c r="H7161">
        <v>1</v>
      </c>
      <c r="I7161">
        <v>119</v>
      </c>
      <c r="J7161">
        <v>77</v>
      </c>
      <c r="K7161">
        <v>1.5454545454545454</v>
      </c>
      <c r="L7161">
        <v>77</v>
      </c>
      <c r="M7161">
        <v>1</v>
      </c>
      <c r="N7161">
        <v>119</v>
      </c>
      <c r="P7161">
        <v>0</v>
      </c>
      <c r="Q7161">
        <v>0</v>
      </c>
      <c r="R7161" t="e">
        <v>#DIV/0!</v>
      </c>
      <c r="S7161">
        <v>0</v>
      </c>
    </row>
    <row r="7162" spans="1:20" x14ac:dyDescent="0.2">
      <c r="A7162" t="s">
        <v>12418</v>
      </c>
      <c r="B7162" t="s">
        <v>12419</v>
      </c>
      <c r="C7162" t="s">
        <v>347</v>
      </c>
      <c r="D7162" t="s">
        <v>1000</v>
      </c>
      <c r="E7162" s="23">
        <v>43040</v>
      </c>
      <c r="F7162">
        <v>1.5</v>
      </c>
      <c r="G7162">
        <v>1.5</v>
      </c>
      <c r="H7162">
        <v>1</v>
      </c>
      <c r="I7162">
        <v>8</v>
      </c>
      <c r="J7162">
        <v>21</v>
      </c>
      <c r="K7162">
        <v>0.38095238095238093</v>
      </c>
      <c r="L7162">
        <v>21</v>
      </c>
      <c r="M7162">
        <v>1</v>
      </c>
      <c r="N7162">
        <v>7</v>
      </c>
      <c r="P7162">
        <v>0</v>
      </c>
      <c r="Q7162">
        <v>0</v>
      </c>
      <c r="R7162" t="e">
        <v>#DIV/0!</v>
      </c>
      <c r="S7162">
        <v>1</v>
      </c>
      <c r="T7162">
        <v>0.23076923076923078</v>
      </c>
    </row>
    <row r="7163" spans="1:20" x14ac:dyDescent="0.2">
      <c r="A7163" t="s">
        <v>9758</v>
      </c>
      <c r="B7163" t="s">
        <v>9759</v>
      </c>
      <c r="C7163" t="s">
        <v>224</v>
      </c>
      <c r="D7163" t="s">
        <v>1000</v>
      </c>
      <c r="E7163" s="23">
        <v>43040</v>
      </c>
      <c r="F7163">
        <v>5</v>
      </c>
      <c r="G7163">
        <v>9</v>
      </c>
      <c r="H7163">
        <v>0.55555555555555558</v>
      </c>
      <c r="I7163">
        <v>89</v>
      </c>
      <c r="J7163">
        <v>50</v>
      </c>
      <c r="K7163">
        <v>1.78</v>
      </c>
      <c r="L7163">
        <v>90</v>
      </c>
      <c r="M7163">
        <v>0.55555555555555558</v>
      </c>
      <c r="N7163">
        <v>88</v>
      </c>
      <c r="P7163">
        <v>0</v>
      </c>
      <c r="Q7163">
        <v>0</v>
      </c>
      <c r="R7163" t="e">
        <v>#DIV/0!</v>
      </c>
      <c r="S7163">
        <v>1</v>
      </c>
      <c r="T7163">
        <v>0.1111111111111111</v>
      </c>
    </row>
    <row r="7164" spans="1:20" x14ac:dyDescent="0.2">
      <c r="A7164" t="s">
        <v>9459</v>
      </c>
      <c r="B7164" t="s">
        <v>9460</v>
      </c>
      <c r="C7164" t="s">
        <v>345</v>
      </c>
      <c r="D7164" t="s">
        <v>1000</v>
      </c>
      <c r="E7164" s="23">
        <v>43040</v>
      </c>
      <c r="F7164">
        <v>0</v>
      </c>
      <c r="G7164">
        <v>0</v>
      </c>
      <c r="H7164" t="e">
        <v>#DIV/0!</v>
      </c>
      <c r="I7164">
        <v>0</v>
      </c>
      <c r="J7164">
        <v>0</v>
      </c>
      <c r="K7164" t="e">
        <v>#DIV/0!</v>
      </c>
      <c r="L7164">
        <v>0</v>
      </c>
      <c r="M7164" t="e">
        <v>#DIV/0!</v>
      </c>
      <c r="N7164">
        <v>0</v>
      </c>
      <c r="P7164">
        <v>0</v>
      </c>
      <c r="Q7164">
        <v>0</v>
      </c>
      <c r="R7164" t="e">
        <v>#DIV/0!</v>
      </c>
      <c r="S7164">
        <v>0</v>
      </c>
    </row>
    <row r="7165" spans="1:20" x14ac:dyDescent="0.2">
      <c r="A7165" t="s">
        <v>7851</v>
      </c>
      <c r="B7165" t="s">
        <v>7852</v>
      </c>
      <c r="C7165" t="s">
        <v>226</v>
      </c>
      <c r="D7165" t="s">
        <v>1000</v>
      </c>
      <c r="E7165" s="23">
        <v>43040</v>
      </c>
      <c r="F7165">
        <v>4.5</v>
      </c>
      <c r="G7165">
        <v>5.5</v>
      </c>
      <c r="H7165">
        <v>0.81818181818181823</v>
      </c>
      <c r="I7165">
        <v>46</v>
      </c>
      <c r="J7165">
        <v>51</v>
      </c>
      <c r="K7165">
        <v>0.90196078431372551</v>
      </c>
      <c r="L7165">
        <v>62</v>
      </c>
      <c r="M7165">
        <v>0.82258064516129037</v>
      </c>
      <c r="N7165">
        <v>44</v>
      </c>
      <c r="P7165">
        <v>1</v>
      </c>
      <c r="Q7165">
        <v>1</v>
      </c>
      <c r="R7165">
        <v>1</v>
      </c>
      <c r="S7165">
        <v>2</v>
      </c>
      <c r="T7165">
        <v>0.81818181818181823</v>
      </c>
    </row>
    <row r="7166" spans="1:20" x14ac:dyDescent="0.2">
      <c r="A7166" t="s">
        <v>6921</v>
      </c>
      <c r="B7166" t="s">
        <v>6922</v>
      </c>
      <c r="C7166" t="s">
        <v>231</v>
      </c>
      <c r="D7166" t="s">
        <v>1000</v>
      </c>
      <c r="E7166" s="23">
        <v>43040</v>
      </c>
      <c r="F7166">
        <v>7</v>
      </c>
      <c r="G7166">
        <v>7.5</v>
      </c>
      <c r="H7166">
        <v>0.93333333333333335</v>
      </c>
      <c r="I7166">
        <v>117</v>
      </c>
      <c r="J7166">
        <v>80</v>
      </c>
      <c r="K7166">
        <v>1.4624999999999999</v>
      </c>
      <c r="L7166">
        <v>84</v>
      </c>
      <c r="M7166">
        <v>0.95238095238095233</v>
      </c>
      <c r="N7166">
        <v>112</v>
      </c>
      <c r="P7166">
        <v>1</v>
      </c>
      <c r="Q7166">
        <v>6</v>
      </c>
      <c r="R7166">
        <v>0.16666666666666666</v>
      </c>
      <c r="S7166">
        <v>5</v>
      </c>
      <c r="T7166">
        <v>0.9</v>
      </c>
    </row>
    <row r="7167" spans="1:20" x14ac:dyDescent="0.2">
      <c r="A7167" t="s">
        <v>5972</v>
      </c>
      <c r="B7167" t="s">
        <v>5973</v>
      </c>
      <c r="C7167" t="s">
        <v>216</v>
      </c>
      <c r="D7167" t="s">
        <v>1000</v>
      </c>
      <c r="E7167" s="23">
        <v>43040</v>
      </c>
      <c r="F7167">
        <v>7.5</v>
      </c>
      <c r="G7167">
        <v>8.5</v>
      </c>
      <c r="H7167">
        <v>0.88235294117647056</v>
      </c>
      <c r="I7167">
        <v>53</v>
      </c>
      <c r="J7167">
        <v>99</v>
      </c>
      <c r="K7167">
        <v>0.53535353535353536</v>
      </c>
      <c r="L7167">
        <v>113</v>
      </c>
      <c r="M7167">
        <v>0.87610619469026552</v>
      </c>
      <c r="N7167">
        <v>45</v>
      </c>
      <c r="P7167">
        <v>5</v>
      </c>
      <c r="Q7167">
        <v>11</v>
      </c>
      <c r="R7167">
        <v>0.45454545454545453</v>
      </c>
      <c r="S7167">
        <v>8</v>
      </c>
      <c r="T7167">
        <v>0.75</v>
      </c>
    </row>
    <row r="7168" spans="1:20" x14ac:dyDescent="0.2">
      <c r="A7168" t="s">
        <v>4579</v>
      </c>
      <c r="B7168" t="s">
        <v>4580</v>
      </c>
      <c r="C7168" t="s">
        <v>233</v>
      </c>
      <c r="D7168" t="s">
        <v>1000</v>
      </c>
      <c r="E7168" s="23">
        <v>43040</v>
      </c>
      <c r="F7168">
        <v>2.5</v>
      </c>
      <c r="G7168">
        <v>4.5</v>
      </c>
      <c r="H7168">
        <v>0.55555555555555558</v>
      </c>
      <c r="I7168">
        <v>61</v>
      </c>
      <c r="J7168">
        <v>45</v>
      </c>
      <c r="K7168">
        <v>1.3555555555555556</v>
      </c>
      <c r="L7168">
        <v>63</v>
      </c>
      <c r="M7168">
        <v>0.7142857142857143</v>
      </c>
      <c r="N7168">
        <v>61</v>
      </c>
      <c r="P7168">
        <v>15</v>
      </c>
      <c r="Q7168">
        <v>20</v>
      </c>
      <c r="R7168">
        <v>0.75</v>
      </c>
      <c r="S7168">
        <v>0</v>
      </c>
      <c r="T7168">
        <v>0.67</v>
      </c>
    </row>
    <row r="7169" spans="1:20" x14ac:dyDescent="0.2">
      <c r="A7169" t="s">
        <v>3989</v>
      </c>
      <c r="B7169" t="s">
        <v>3990</v>
      </c>
      <c r="C7169" t="s">
        <v>219</v>
      </c>
      <c r="D7169" t="s">
        <v>1000</v>
      </c>
      <c r="E7169" s="23">
        <v>43040</v>
      </c>
      <c r="F7169">
        <v>0</v>
      </c>
      <c r="G7169">
        <v>0</v>
      </c>
      <c r="H7169" t="e">
        <v>#DIV/0!</v>
      </c>
      <c r="I7169">
        <v>0</v>
      </c>
      <c r="J7169">
        <v>0</v>
      </c>
      <c r="K7169" t="e">
        <v>#DIV/0!</v>
      </c>
      <c r="L7169">
        <v>0</v>
      </c>
      <c r="M7169" t="e">
        <v>#DIV/0!</v>
      </c>
      <c r="N7169">
        <v>0</v>
      </c>
      <c r="P7169">
        <v>0</v>
      </c>
      <c r="Q7169">
        <v>0</v>
      </c>
      <c r="R7169" t="e">
        <v>#DIV/0!</v>
      </c>
      <c r="S7169">
        <v>0</v>
      </c>
      <c r="T7169">
        <v>0.7</v>
      </c>
    </row>
    <row r="7170" spans="1:20" x14ac:dyDescent="0.2">
      <c r="A7170" t="s">
        <v>3718</v>
      </c>
      <c r="B7170" t="s">
        <v>3719</v>
      </c>
      <c r="C7170" t="s">
        <v>340</v>
      </c>
      <c r="D7170" t="s">
        <v>1000</v>
      </c>
      <c r="E7170" s="23">
        <v>43040</v>
      </c>
      <c r="F7170">
        <v>0</v>
      </c>
      <c r="G7170">
        <v>0</v>
      </c>
      <c r="H7170" t="e">
        <v>#DIV/0!</v>
      </c>
      <c r="I7170">
        <v>0</v>
      </c>
      <c r="J7170">
        <v>0</v>
      </c>
      <c r="K7170" t="e">
        <v>#DIV/0!</v>
      </c>
      <c r="L7170">
        <v>0</v>
      </c>
      <c r="M7170" t="e">
        <v>#DIV/0!</v>
      </c>
      <c r="N7170">
        <v>0</v>
      </c>
      <c r="P7170">
        <v>0</v>
      </c>
      <c r="Q7170">
        <v>0</v>
      </c>
      <c r="R7170" t="e">
        <v>#DIV/0!</v>
      </c>
      <c r="S7170">
        <v>0</v>
      </c>
      <c r="T7170">
        <v>0.77</v>
      </c>
    </row>
    <row r="7171" spans="1:20" x14ac:dyDescent="0.2">
      <c r="A7171" t="s">
        <v>11294</v>
      </c>
      <c r="B7171" t="s">
        <v>11295</v>
      </c>
      <c r="C7171" t="s">
        <v>350</v>
      </c>
      <c r="D7171" t="s">
        <v>1000</v>
      </c>
      <c r="E7171" s="23">
        <v>43040</v>
      </c>
      <c r="F7171">
        <v>0.5</v>
      </c>
      <c r="G7171">
        <v>1</v>
      </c>
      <c r="H7171">
        <v>0.5</v>
      </c>
      <c r="I7171">
        <v>4</v>
      </c>
      <c r="J7171">
        <v>3</v>
      </c>
      <c r="K7171">
        <v>1.3333333333333333</v>
      </c>
      <c r="L7171">
        <v>6</v>
      </c>
      <c r="M7171">
        <v>0.5</v>
      </c>
      <c r="N7171">
        <v>4</v>
      </c>
      <c r="P7171">
        <v>0</v>
      </c>
      <c r="Q7171">
        <v>0</v>
      </c>
      <c r="R7171" t="e">
        <v>#DIV/0!</v>
      </c>
      <c r="S7171">
        <v>0</v>
      </c>
      <c r="T7171">
        <v>0.73</v>
      </c>
    </row>
    <row r="7172" spans="1:20" x14ac:dyDescent="0.2">
      <c r="A7172" t="s">
        <v>11296</v>
      </c>
      <c r="B7172" t="s">
        <v>11297</v>
      </c>
      <c r="C7172" t="s">
        <v>351</v>
      </c>
      <c r="D7172" t="s">
        <v>1000</v>
      </c>
      <c r="E7172" s="23">
        <v>43040</v>
      </c>
      <c r="F7172">
        <v>1.5</v>
      </c>
      <c r="G7172">
        <v>1.5</v>
      </c>
      <c r="H7172">
        <v>1</v>
      </c>
      <c r="I7172">
        <v>6</v>
      </c>
      <c r="J7172">
        <v>9</v>
      </c>
      <c r="K7172">
        <v>0.66666666666666663</v>
      </c>
      <c r="L7172">
        <v>9</v>
      </c>
      <c r="M7172">
        <v>1</v>
      </c>
      <c r="N7172">
        <v>6</v>
      </c>
      <c r="P7172">
        <v>2</v>
      </c>
      <c r="Q7172">
        <v>2</v>
      </c>
      <c r="R7172">
        <v>1</v>
      </c>
      <c r="S7172">
        <v>0</v>
      </c>
      <c r="T7172">
        <v>0.6</v>
      </c>
    </row>
    <row r="7173" spans="1:20" x14ac:dyDescent="0.2">
      <c r="A7173" t="s">
        <v>11188</v>
      </c>
      <c r="B7173" t="s">
        <v>11189</v>
      </c>
      <c r="C7173" t="s">
        <v>352</v>
      </c>
      <c r="D7173" t="s">
        <v>1000</v>
      </c>
      <c r="E7173" s="23">
        <v>43040</v>
      </c>
      <c r="F7173">
        <v>0</v>
      </c>
      <c r="G7173">
        <v>0</v>
      </c>
      <c r="H7173" t="e">
        <v>#DIV/0!</v>
      </c>
      <c r="I7173">
        <v>0</v>
      </c>
      <c r="J7173">
        <v>0</v>
      </c>
      <c r="K7173" t="e">
        <v>#DIV/0!</v>
      </c>
      <c r="L7173">
        <v>0</v>
      </c>
      <c r="M7173" t="e">
        <v>#DIV/0!</v>
      </c>
      <c r="N7173">
        <v>0</v>
      </c>
      <c r="P7173">
        <v>0</v>
      </c>
      <c r="Q7173">
        <v>0</v>
      </c>
      <c r="R7173" t="e">
        <v>#DIV/0!</v>
      </c>
      <c r="S7173">
        <v>0</v>
      </c>
      <c r="T7173">
        <v>0.64</v>
      </c>
    </row>
    <row r="7174" spans="1:20" x14ac:dyDescent="0.2">
      <c r="A7174" t="s">
        <v>10189</v>
      </c>
      <c r="B7174" t="s">
        <v>10190</v>
      </c>
      <c r="C7174" t="s">
        <v>353</v>
      </c>
      <c r="D7174" t="s">
        <v>1000</v>
      </c>
      <c r="E7174" s="23">
        <v>43040</v>
      </c>
      <c r="F7174">
        <v>1</v>
      </c>
      <c r="G7174">
        <v>6</v>
      </c>
      <c r="H7174">
        <v>0.16666666666666666</v>
      </c>
      <c r="I7174">
        <v>3</v>
      </c>
      <c r="J7174">
        <v>6</v>
      </c>
      <c r="K7174">
        <v>0.5</v>
      </c>
      <c r="L7174">
        <v>36</v>
      </c>
      <c r="M7174">
        <v>0.16666666666666666</v>
      </c>
      <c r="N7174">
        <v>3</v>
      </c>
      <c r="P7174">
        <v>0</v>
      </c>
      <c r="Q7174">
        <v>5</v>
      </c>
      <c r="R7174">
        <v>0</v>
      </c>
      <c r="S7174">
        <v>0</v>
      </c>
      <c r="T7174">
        <v>0.55000000000000004</v>
      </c>
    </row>
    <row r="7175" spans="1:20" x14ac:dyDescent="0.2">
      <c r="A7175" t="s">
        <v>8602</v>
      </c>
      <c r="B7175" t="s">
        <v>8603</v>
      </c>
      <c r="C7175" t="s">
        <v>354</v>
      </c>
      <c r="D7175" t="s">
        <v>1000</v>
      </c>
      <c r="E7175" s="23">
        <v>43040</v>
      </c>
      <c r="F7175">
        <v>1</v>
      </c>
      <c r="G7175">
        <v>1.5</v>
      </c>
      <c r="H7175">
        <v>0.66666666666666663</v>
      </c>
      <c r="I7175">
        <v>11</v>
      </c>
      <c r="J7175">
        <v>6</v>
      </c>
      <c r="K7175">
        <v>1.8333333333333333</v>
      </c>
      <c r="L7175">
        <v>9</v>
      </c>
      <c r="M7175">
        <v>0.66666666666666663</v>
      </c>
      <c r="N7175">
        <v>11</v>
      </c>
      <c r="P7175">
        <v>0</v>
      </c>
      <c r="Q7175">
        <v>0</v>
      </c>
      <c r="R7175" t="e">
        <v>#DIV/0!</v>
      </c>
      <c r="S7175">
        <v>0</v>
      </c>
    </row>
    <row r="7176" spans="1:20" x14ac:dyDescent="0.2">
      <c r="A7176" t="s">
        <v>6396</v>
      </c>
      <c r="B7176" t="s">
        <v>6397</v>
      </c>
      <c r="C7176" t="s">
        <v>355</v>
      </c>
      <c r="D7176" t="s">
        <v>1000</v>
      </c>
      <c r="E7176" s="23">
        <v>43040</v>
      </c>
      <c r="F7176">
        <v>3</v>
      </c>
      <c r="G7176">
        <v>3.5</v>
      </c>
      <c r="H7176">
        <v>0.8571428571428571</v>
      </c>
      <c r="I7176">
        <v>8</v>
      </c>
      <c r="J7176">
        <v>18</v>
      </c>
      <c r="K7176">
        <v>0.44444444444444442</v>
      </c>
      <c r="L7176">
        <v>21</v>
      </c>
      <c r="M7176">
        <v>0.8571428571428571</v>
      </c>
      <c r="N7176">
        <v>8</v>
      </c>
      <c r="P7176">
        <v>3</v>
      </c>
      <c r="Q7176">
        <v>3</v>
      </c>
      <c r="R7176">
        <v>1</v>
      </c>
      <c r="S7176">
        <v>0</v>
      </c>
    </row>
    <row r="7177" spans="1:20" x14ac:dyDescent="0.2">
      <c r="A7177" t="s">
        <v>11789</v>
      </c>
      <c r="B7177" t="s">
        <v>11790</v>
      </c>
      <c r="C7177" t="s">
        <v>198</v>
      </c>
      <c r="D7177" t="s">
        <v>1002</v>
      </c>
      <c r="E7177" s="23">
        <v>43040</v>
      </c>
      <c r="F7177">
        <v>0.5</v>
      </c>
      <c r="G7177">
        <v>1</v>
      </c>
      <c r="H7177">
        <v>0.5</v>
      </c>
      <c r="I7177">
        <v>4</v>
      </c>
      <c r="J7177">
        <v>3</v>
      </c>
      <c r="K7177">
        <v>1.3333333333333333</v>
      </c>
      <c r="L7177">
        <v>6</v>
      </c>
      <c r="M7177">
        <v>0.5</v>
      </c>
      <c r="N7177">
        <v>4</v>
      </c>
      <c r="P7177">
        <v>0</v>
      </c>
      <c r="Q7177">
        <v>0</v>
      </c>
      <c r="R7177" t="e">
        <v>#DIV/0!</v>
      </c>
      <c r="S7177">
        <v>0</v>
      </c>
    </row>
    <row r="7178" spans="1:20" x14ac:dyDescent="0.2">
      <c r="A7178" t="s">
        <v>11791</v>
      </c>
      <c r="B7178" t="s">
        <v>11792</v>
      </c>
      <c r="C7178" t="s">
        <v>199</v>
      </c>
      <c r="D7178" t="s">
        <v>1002</v>
      </c>
      <c r="E7178" s="23">
        <v>43040</v>
      </c>
      <c r="F7178">
        <v>10</v>
      </c>
      <c r="G7178">
        <v>10</v>
      </c>
      <c r="H7178">
        <v>1</v>
      </c>
      <c r="I7178">
        <v>141</v>
      </c>
      <c r="J7178">
        <v>104</v>
      </c>
      <c r="K7178">
        <v>1.3557692307692308</v>
      </c>
      <c r="L7178">
        <v>104</v>
      </c>
      <c r="M7178">
        <v>1</v>
      </c>
      <c r="N7178">
        <v>135</v>
      </c>
      <c r="P7178">
        <v>2</v>
      </c>
      <c r="Q7178">
        <v>2</v>
      </c>
      <c r="R7178">
        <v>1</v>
      </c>
      <c r="S7178">
        <v>6</v>
      </c>
    </row>
    <row r="7179" spans="1:20" x14ac:dyDescent="0.2">
      <c r="A7179" t="s">
        <v>11793</v>
      </c>
      <c r="B7179" t="s">
        <v>11794</v>
      </c>
      <c r="C7179" t="s">
        <v>348</v>
      </c>
      <c r="D7179" t="s">
        <v>1002</v>
      </c>
      <c r="E7179" s="23">
        <v>43040</v>
      </c>
      <c r="F7179">
        <v>3</v>
      </c>
      <c r="G7179">
        <v>3</v>
      </c>
      <c r="H7179">
        <v>1</v>
      </c>
      <c r="I7179">
        <v>14</v>
      </c>
      <c r="J7179">
        <v>30</v>
      </c>
      <c r="K7179">
        <v>0.46666666666666667</v>
      </c>
      <c r="L7179">
        <v>30</v>
      </c>
      <c r="M7179">
        <v>1</v>
      </c>
      <c r="N7179">
        <v>13</v>
      </c>
      <c r="P7179">
        <v>2</v>
      </c>
      <c r="Q7179">
        <v>2</v>
      </c>
      <c r="R7179">
        <v>1</v>
      </c>
      <c r="S7179">
        <v>1</v>
      </c>
    </row>
    <row r="7180" spans="1:20" x14ac:dyDescent="0.2">
      <c r="A7180" t="s">
        <v>11795</v>
      </c>
      <c r="B7180" t="s">
        <v>11796</v>
      </c>
      <c r="C7180" t="s">
        <v>357</v>
      </c>
      <c r="D7180" t="s">
        <v>1002</v>
      </c>
      <c r="E7180" s="23">
        <v>43040</v>
      </c>
      <c r="F7180">
        <v>0</v>
      </c>
      <c r="G7180">
        <v>0</v>
      </c>
      <c r="H7180" t="e">
        <v>#DIV/0!</v>
      </c>
      <c r="I7180">
        <v>0</v>
      </c>
      <c r="J7180">
        <v>0</v>
      </c>
      <c r="K7180" t="e">
        <v>#DIV/0!</v>
      </c>
      <c r="L7180">
        <v>0</v>
      </c>
      <c r="M7180" t="e">
        <v>#DIV/0!</v>
      </c>
      <c r="N7180">
        <v>0</v>
      </c>
      <c r="P7180">
        <v>0</v>
      </c>
      <c r="Q7180">
        <v>0</v>
      </c>
      <c r="R7180" t="e">
        <v>#DIV/0!</v>
      </c>
      <c r="S7180">
        <v>0</v>
      </c>
    </row>
    <row r="7181" spans="1:20" x14ac:dyDescent="0.2">
      <c r="A7181" t="s">
        <v>10955</v>
      </c>
      <c r="B7181" t="s">
        <v>10956</v>
      </c>
      <c r="C7181" t="s">
        <v>227</v>
      </c>
      <c r="D7181" t="s">
        <v>1002</v>
      </c>
      <c r="E7181" s="23">
        <v>43040</v>
      </c>
      <c r="F7181">
        <v>0</v>
      </c>
      <c r="G7181">
        <v>0</v>
      </c>
      <c r="H7181" t="e">
        <v>#DIV/0!</v>
      </c>
      <c r="I7181">
        <v>0</v>
      </c>
      <c r="J7181">
        <v>0</v>
      </c>
      <c r="K7181" t="e">
        <v>#DIV/0!</v>
      </c>
      <c r="L7181">
        <v>0</v>
      </c>
      <c r="M7181" t="e">
        <v>#DIV/0!</v>
      </c>
      <c r="N7181">
        <v>0</v>
      </c>
      <c r="P7181">
        <v>0</v>
      </c>
      <c r="Q7181">
        <v>0</v>
      </c>
      <c r="R7181" t="e">
        <v>#DIV/0!</v>
      </c>
      <c r="S7181">
        <v>0</v>
      </c>
    </row>
    <row r="7182" spans="1:20" x14ac:dyDescent="0.2">
      <c r="A7182" t="s">
        <v>10780</v>
      </c>
      <c r="B7182" t="s">
        <v>10781</v>
      </c>
      <c r="C7182" t="s">
        <v>203</v>
      </c>
      <c r="D7182" t="s">
        <v>1002</v>
      </c>
      <c r="E7182" s="23">
        <v>43040</v>
      </c>
      <c r="F7182">
        <v>1</v>
      </c>
      <c r="G7182">
        <v>6</v>
      </c>
      <c r="H7182">
        <v>0.16666666666666666</v>
      </c>
      <c r="I7182">
        <v>3</v>
      </c>
      <c r="J7182">
        <v>6</v>
      </c>
      <c r="K7182">
        <v>0.5</v>
      </c>
      <c r="L7182">
        <v>36</v>
      </c>
      <c r="M7182">
        <v>0.16666666666666666</v>
      </c>
      <c r="N7182">
        <v>3</v>
      </c>
      <c r="O7182">
        <v>1</v>
      </c>
      <c r="P7182">
        <v>7</v>
      </c>
      <c r="Q7182">
        <v>16</v>
      </c>
      <c r="R7182">
        <v>0.4375</v>
      </c>
      <c r="S7182">
        <v>0</v>
      </c>
    </row>
    <row r="7183" spans="1:20" x14ac:dyDescent="0.2">
      <c r="A7183" t="s">
        <v>9933</v>
      </c>
      <c r="B7183" t="s">
        <v>9934</v>
      </c>
      <c r="C7183" t="s">
        <v>223</v>
      </c>
      <c r="D7183" t="s">
        <v>1002</v>
      </c>
      <c r="E7183" s="23">
        <v>43040</v>
      </c>
      <c r="F7183">
        <v>5</v>
      </c>
      <c r="G7183">
        <v>9</v>
      </c>
      <c r="H7183">
        <v>0.55555555555555558</v>
      </c>
      <c r="I7183">
        <v>89</v>
      </c>
      <c r="J7183">
        <v>50</v>
      </c>
      <c r="K7183">
        <v>1.78</v>
      </c>
      <c r="L7183">
        <v>90</v>
      </c>
      <c r="M7183">
        <v>0.55555555555555558</v>
      </c>
      <c r="N7183">
        <v>88</v>
      </c>
      <c r="P7183">
        <v>0</v>
      </c>
      <c r="Q7183">
        <v>0</v>
      </c>
      <c r="R7183" t="e">
        <v>#DIV/0!</v>
      </c>
      <c r="S7183">
        <v>1</v>
      </c>
    </row>
    <row r="7184" spans="1:20" x14ac:dyDescent="0.2">
      <c r="A7184" t="s">
        <v>9551</v>
      </c>
      <c r="B7184" t="s">
        <v>9552</v>
      </c>
      <c r="C7184" t="s">
        <v>346</v>
      </c>
      <c r="D7184" t="s">
        <v>1002</v>
      </c>
      <c r="E7184" s="23">
        <v>43040</v>
      </c>
      <c r="F7184">
        <v>0</v>
      </c>
      <c r="G7184">
        <v>0</v>
      </c>
      <c r="H7184" t="e">
        <v>#DIV/0!</v>
      </c>
      <c r="I7184">
        <v>0</v>
      </c>
      <c r="J7184">
        <v>0</v>
      </c>
      <c r="K7184" t="e">
        <v>#DIV/0!</v>
      </c>
      <c r="L7184">
        <v>0</v>
      </c>
      <c r="M7184" t="e">
        <v>#DIV/0!</v>
      </c>
      <c r="N7184">
        <v>0</v>
      </c>
      <c r="P7184">
        <v>0</v>
      </c>
      <c r="Q7184">
        <v>0</v>
      </c>
      <c r="R7184" t="e">
        <v>#DIV/0!</v>
      </c>
      <c r="S7184">
        <v>0</v>
      </c>
    </row>
    <row r="7185" spans="1:20" x14ac:dyDescent="0.2">
      <c r="A7185" t="s">
        <v>9192</v>
      </c>
      <c r="B7185" t="s">
        <v>9193</v>
      </c>
      <c r="C7185" t="s">
        <v>207</v>
      </c>
      <c r="D7185" t="s">
        <v>1002</v>
      </c>
      <c r="E7185" s="23">
        <v>43040</v>
      </c>
      <c r="F7185">
        <v>5</v>
      </c>
      <c r="G7185">
        <v>6</v>
      </c>
      <c r="H7185">
        <v>0.83333333333333337</v>
      </c>
      <c r="I7185">
        <v>28</v>
      </c>
      <c r="J7185">
        <v>30</v>
      </c>
      <c r="K7185">
        <v>0.93333333333333335</v>
      </c>
      <c r="L7185">
        <v>36</v>
      </c>
      <c r="M7185">
        <v>0.83333333333333337</v>
      </c>
      <c r="N7185">
        <v>26</v>
      </c>
      <c r="O7185">
        <v>0.75</v>
      </c>
      <c r="P7185">
        <v>0</v>
      </c>
      <c r="Q7185">
        <v>0</v>
      </c>
      <c r="R7185" t="e">
        <v>#DIV/0!</v>
      </c>
      <c r="S7185">
        <v>2</v>
      </c>
    </row>
    <row r="7186" spans="1:20" x14ac:dyDescent="0.2">
      <c r="A7186" t="s">
        <v>8353</v>
      </c>
      <c r="B7186" t="s">
        <v>8354</v>
      </c>
      <c r="C7186" t="s">
        <v>212</v>
      </c>
      <c r="D7186" t="s">
        <v>1002</v>
      </c>
      <c r="E7186" s="23">
        <v>43040</v>
      </c>
      <c r="F7186">
        <v>0</v>
      </c>
      <c r="G7186">
        <v>0</v>
      </c>
      <c r="H7186" t="e">
        <v>#DIV/0!</v>
      </c>
      <c r="I7186">
        <v>0</v>
      </c>
      <c r="J7186">
        <v>0</v>
      </c>
      <c r="K7186" t="e">
        <v>#DIV/0!</v>
      </c>
      <c r="L7186">
        <v>0</v>
      </c>
      <c r="M7186" t="e">
        <v>#DIV/0!</v>
      </c>
      <c r="N7186">
        <v>0</v>
      </c>
      <c r="P7186">
        <v>0</v>
      </c>
      <c r="Q7186">
        <v>0</v>
      </c>
      <c r="R7186" t="e">
        <v>#DIV/0!</v>
      </c>
      <c r="S7186">
        <v>0</v>
      </c>
    </row>
    <row r="7187" spans="1:20" x14ac:dyDescent="0.2">
      <c r="A7187" t="s">
        <v>8052</v>
      </c>
      <c r="B7187" t="s">
        <v>8053</v>
      </c>
      <c r="C7187" t="s">
        <v>225</v>
      </c>
      <c r="D7187" t="s">
        <v>1002</v>
      </c>
      <c r="E7187" s="23">
        <v>43040</v>
      </c>
      <c r="F7187">
        <v>4.5</v>
      </c>
      <c r="G7187">
        <v>5.5</v>
      </c>
      <c r="H7187">
        <v>0.81818181818181823</v>
      </c>
      <c r="I7187">
        <v>46</v>
      </c>
      <c r="J7187">
        <v>51</v>
      </c>
      <c r="K7187">
        <v>0.90196078431372551</v>
      </c>
      <c r="L7187">
        <v>62</v>
      </c>
      <c r="M7187">
        <v>0.82258064516129037</v>
      </c>
      <c r="N7187">
        <v>44</v>
      </c>
      <c r="P7187">
        <v>1</v>
      </c>
      <c r="Q7187">
        <v>1</v>
      </c>
      <c r="R7187">
        <v>1</v>
      </c>
      <c r="S7187">
        <v>2</v>
      </c>
    </row>
    <row r="7188" spans="1:20" x14ac:dyDescent="0.2">
      <c r="A7188" t="s">
        <v>7664</v>
      </c>
      <c r="B7188" t="s">
        <v>7665</v>
      </c>
      <c r="C7188" t="s">
        <v>901</v>
      </c>
      <c r="D7188" t="s">
        <v>1000</v>
      </c>
      <c r="E7188" s="23">
        <v>43040</v>
      </c>
      <c r="F7188">
        <v>4</v>
      </c>
      <c r="G7188">
        <v>4</v>
      </c>
      <c r="H7188">
        <v>1</v>
      </c>
      <c r="I7188">
        <v>33</v>
      </c>
      <c r="J7188">
        <v>24</v>
      </c>
      <c r="K7188">
        <v>1.375</v>
      </c>
      <c r="L7188">
        <v>24</v>
      </c>
      <c r="M7188">
        <v>1</v>
      </c>
      <c r="N7188">
        <v>32</v>
      </c>
      <c r="P7188">
        <v>3</v>
      </c>
      <c r="Q7188">
        <v>6</v>
      </c>
      <c r="R7188">
        <v>0.5</v>
      </c>
      <c r="S7188">
        <v>1</v>
      </c>
    </row>
    <row r="7189" spans="1:20" x14ac:dyDescent="0.2">
      <c r="A7189" t="s">
        <v>7112</v>
      </c>
      <c r="B7189" t="s">
        <v>7113</v>
      </c>
      <c r="C7189" t="s">
        <v>232</v>
      </c>
      <c r="D7189" t="s">
        <v>1002</v>
      </c>
      <c r="E7189" s="23">
        <v>43040</v>
      </c>
      <c r="F7189">
        <v>7</v>
      </c>
      <c r="G7189">
        <v>7.5</v>
      </c>
      <c r="H7189">
        <v>0.93333333333333335</v>
      </c>
      <c r="I7189">
        <v>117</v>
      </c>
      <c r="J7189">
        <v>80</v>
      </c>
      <c r="K7189">
        <v>1.4624999999999999</v>
      </c>
      <c r="L7189">
        <v>84</v>
      </c>
      <c r="M7189">
        <v>0.95238095238095233</v>
      </c>
      <c r="N7189">
        <v>112</v>
      </c>
      <c r="P7189">
        <v>1</v>
      </c>
      <c r="Q7189">
        <v>6</v>
      </c>
      <c r="R7189">
        <v>0.16666666666666666</v>
      </c>
      <c r="S7189">
        <v>5</v>
      </c>
    </row>
    <row r="7190" spans="1:20" x14ac:dyDescent="0.2">
      <c r="A7190" t="s">
        <v>6746</v>
      </c>
      <c r="B7190" t="s">
        <v>6747</v>
      </c>
      <c r="C7190" t="s">
        <v>317</v>
      </c>
      <c r="D7190" t="s">
        <v>1002</v>
      </c>
      <c r="E7190" s="23">
        <v>43040</v>
      </c>
      <c r="F7190">
        <v>8</v>
      </c>
      <c r="G7190">
        <v>9</v>
      </c>
      <c r="H7190">
        <v>0.88888888888888884</v>
      </c>
      <c r="I7190">
        <v>35</v>
      </c>
      <c r="J7190">
        <v>48</v>
      </c>
      <c r="K7190">
        <v>0.72916666666666663</v>
      </c>
      <c r="L7190">
        <v>54</v>
      </c>
      <c r="M7190">
        <v>0.88888888888888884</v>
      </c>
      <c r="N7190">
        <v>32</v>
      </c>
      <c r="P7190">
        <v>3</v>
      </c>
      <c r="Q7190">
        <v>3</v>
      </c>
      <c r="R7190">
        <v>1</v>
      </c>
      <c r="S7190">
        <v>3</v>
      </c>
    </row>
    <row r="7191" spans="1:20" x14ac:dyDescent="0.2">
      <c r="A7191" t="s">
        <v>6322</v>
      </c>
      <c r="B7191" t="s">
        <v>6323</v>
      </c>
      <c r="C7191" t="s">
        <v>214</v>
      </c>
      <c r="D7191" t="s">
        <v>1002</v>
      </c>
      <c r="E7191" s="23">
        <v>43040</v>
      </c>
      <c r="F7191">
        <v>14.5</v>
      </c>
      <c r="G7191">
        <v>16.5</v>
      </c>
      <c r="H7191">
        <v>0.87878787878787878</v>
      </c>
      <c r="I7191">
        <v>86</v>
      </c>
      <c r="J7191">
        <v>141</v>
      </c>
      <c r="K7191">
        <v>0.60992907801418439</v>
      </c>
      <c r="L7191">
        <v>161</v>
      </c>
      <c r="M7191">
        <v>0.87577639751552794</v>
      </c>
      <c r="N7191">
        <v>70</v>
      </c>
      <c r="O7191">
        <v>0.9</v>
      </c>
      <c r="P7191">
        <v>14</v>
      </c>
      <c r="Q7191">
        <v>22</v>
      </c>
      <c r="R7191">
        <v>0.63636363636363635</v>
      </c>
      <c r="S7191">
        <v>16</v>
      </c>
    </row>
    <row r="7192" spans="1:20" x14ac:dyDescent="0.2">
      <c r="A7192" t="s">
        <v>5544</v>
      </c>
      <c r="B7192" t="s">
        <v>5545</v>
      </c>
      <c r="C7192" t="s">
        <v>903</v>
      </c>
      <c r="D7192" t="s">
        <v>1000</v>
      </c>
      <c r="E7192" s="23">
        <v>43040</v>
      </c>
      <c r="F7192">
        <v>6</v>
      </c>
      <c r="G7192">
        <v>6.5</v>
      </c>
      <c r="H7192">
        <v>0.92307692307692313</v>
      </c>
      <c r="I7192">
        <v>34</v>
      </c>
      <c r="J7192">
        <v>36</v>
      </c>
      <c r="K7192">
        <v>0.94444444444444442</v>
      </c>
      <c r="L7192">
        <v>39</v>
      </c>
      <c r="M7192">
        <v>0.92307692307692313</v>
      </c>
      <c r="N7192">
        <v>33</v>
      </c>
      <c r="P7192">
        <v>0</v>
      </c>
      <c r="Q7192">
        <v>0</v>
      </c>
      <c r="R7192" t="e">
        <v>#DIV/0!</v>
      </c>
      <c r="S7192">
        <v>1</v>
      </c>
    </row>
    <row r="7193" spans="1:20" x14ac:dyDescent="0.2">
      <c r="A7193" t="s">
        <v>4929</v>
      </c>
      <c r="B7193" t="s">
        <v>4930</v>
      </c>
      <c r="C7193" t="s">
        <v>230</v>
      </c>
      <c r="D7193" t="s">
        <v>1002</v>
      </c>
      <c r="E7193" s="23">
        <v>43040</v>
      </c>
      <c r="F7193">
        <v>0</v>
      </c>
      <c r="G7193">
        <v>0</v>
      </c>
      <c r="H7193" t="e">
        <v>#DIV/0!</v>
      </c>
      <c r="I7193">
        <v>0</v>
      </c>
      <c r="J7193">
        <v>0</v>
      </c>
      <c r="K7193" t="e">
        <v>#DIV/0!</v>
      </c>
      <c r="L7193">
        <v>0</v>
      </c>
      <c r="M7193" t="e">
        <v>#DIV/0!</v>
      </c>
      <c r="N7193">
        <v>0</v>
      </c>
      <c r="P7193">
        <v>0</v>
      </c>
      <c r="Q7193">
        <v>0</v>
      </c>
      <c r="R7193" t="e">
        <v>#DIV/0!</v>
      </c>
      <c r="S7193">
        <v>0</v>
      </c>
    </row>
    <row r="7194" spans="1:20" x14ac:dyDescent="0.2">
      <c r="A7194" t="s">
        <v>4754</v>
      </c>
      <c r="B7194" t="s">
        <v>4755</v>
      </c>
      <c r="C7194" t="s">
        <v>234</v>
      </c>
      <c r="D7194" t="s">
        <v>1002</v>
      </c>
      <c r="E7194" s="23">
        <v>43040</v>
      </c>
      <c r="F7194">
        <v>2.5</v>
      </c>
      <c r="G7194">
        <v>4.5</v>
      </c>
      <c r="H7194">
        <v>0.55555555555555558</v>
      </c>
      <c r="I7194">
        <v>61</v>
      </c>
      <c r="J7194">
        <v>45</v>
      </c>
      <c r="K7194">
        <v>1.3555555555555556</v>
      </c>
      <c r="L7194">
        <v>63</v>
      </c>
      <c r="M7194">
        <v>0.7142857142857143</v>
      </c>
      <c r="N7194">
        <v>61</v>
      </c>
      <c r="P7194">
        <v>15</v>
      </c>
      <c r="Q7194">
        <v>20</v>
      </c>
      <c r="R7194">
        <v>0.75</v>
      </c>
      <c r="S7194">
        <v>0</v>
      </c>
    </row>
    <row r="7195" spans="1:20" x14ac:dyDescent="0.2">
      <c r="A7195" t="s">
        <v>4404</v>
      </c>
      <c r="B7195" t="s">
        <v>4405</v>
      </c>
      <c r="C7195" t="s">
        <v>217</v>
      </c>
      <c r="D7195" t="s">
        <v>1002</v>
      </c>
      <c r="E7195" s="23">
        <v>43040</v>
      </c>
      <c r="F7195">
        <v>0</v>
      </c>
      <c r="G7195">
        <v>0</v>
      </c>
      <c r="H7195" t="e">
        <v>#DIV/0!</v>
      </c>
      <c r="I7195">
        <v>0</v>
      </c>
      <c r="J7195">
        <v>0</v>
      </c>
      <c r="K7195" t="e">
        <v>#DIV/0!</v>
      </c>
      <c r="L7195">
        <v>0</v>
      </c>
      <c r="M7195" t="e">
        <v>#DIV/0!</v>
      </c>
      <c r="N7195">
        <v>0</v>
      </c>
      <c r="P7195">
        <v>0</v>
      </c>
      <c r="Q7195">
        <v>0</v>
      </c>
      <c r="R7195" t="e">
        <v>#DIV/0!</v>
      </c>
      <c r="S7195">
        <v>0</v>
      </c>
    </row>
    <row r="7196" spans="1:20" x14ac:dyDescent="0.2">
      <c r="A7196" t="s">
        <v>3814</v>
      </c>
      <c r="B7196" t="s">
        <v>3815</v>
      </c>
      <c r="C7196" t="s">
        <v>342</v>
      </c>
      <c r="D7196" t="s">
        <v>1002</v>
      </c>
      <c r="E7196" s="23">
        <v>43040</v>
      </c>
      <c r="F7196">
        <v>0</v>
      </c>
      <c r="G7196">
        <v>0</v>
      </c>
      <c r="H7196" t="e">
        <v>#DIV/0!</v>
      </c>
      <c r="I7196">
        <v>0</v>
      </c>
      <c r="J7196">
        <v>0</v>
      </c>
      <c r="K7196" t="e">
        <v>#DIV/0!</v>
      </c>
      <c r="L7196">
        <v>0</v>
      </c>
      <c r="M7196" t="e">
        <v>#DIV/0!</v>
      </c>
      <c r="N7196">
        <v>0</v>
      </c>
      <c r="P7196">
        <v>0</v>
      </c>
      <c r="Q7196">
        <v>0</v>
      </c>
      <c r="R7196" t="e">
        <v>#DIV/0!</v>
      </c>
      <c r="S7196">
        <v>0</v>
      </c>
    </row>
    <row r="7197" spans="1:20" x14ac:dyDescent="0.2">
      <c r="A7197" t="s">
        <v>3622</v>
      </c>
      <c r="B7197" t="s">
        <v>3623</v>
      </c>
      <c r="C7197" t="s">
        <v>220</v>
      </c>
      <c r="D7197" t="s">
        <v>1002</v>
      </c>
      <c r="E7197" s="23">
        <v>43040</v>
      </c>
      <c r="F7197">
        <v>0</v>
      </c>
      <c r="G7197">
        <v>0</v>
      </c>
      <c r="H7197" t="e">
        <v>#DIV/0!</v>
      </c>
      <c r="I7197">
        <v>0</v>
      </c>
      <c r="J7197">
        <v>0</v>
      </c>
      <c r="K7197" t="e">
        <v>#DIV/0!</v>
      </c>
      <c r="L7197">
        <v>0</v>
      </c>
      <c r="M7197" t="e">
        <v>#DIV/0!</v>
      </c>
      <c r="N7197">
        <v>0</v>
      </c>
      <c r="P7197">
        <v>0</v>
      </c>
      <c r="Q7197">
        <v>0</v>
      </c>
      <c r="R7197" t="e">
        <v>#DIV/0!</v>
      </c>
      <c r="S7197">
        <v>0</v>
      </c>
    </row>
    <row r="7198" spans="1:20" x14ac:dyDescent="0.2">
      <c r="A7198" t="s">
        <v>3097</v>
      </c>
      <c r="B7198" t="s">
        <v>3098</v>
      </c>
      <c r="C7198" t="s">
        <v>242</v>
      </c>
      <c r="D7198" t="s">
        <v>1000</v>
      </c>
      <c r="E7198" s="23">
        <v>43040</v>
      </c>
      <c r="F7198">
        <v>0</v>
      </c>
      <c r="G7198">
        <v>0</v>
      </c>
      <c r="H7198" t="e">
        <v>#DIV/0!</v>
      </c>
      <c r="I7198">
        <v>0</v>
      </c>
      <c r="J7198">
        <v>0</v>
      </c>
      <c r="K7198" t="e">
        <v>#DIV/0!</v>
      </c>
      <c r="L7198">
        <v>0</v>
      </c>
      <c r="M7198" t="e">
        <v>#DIV/0!</v>
      </c>
      <c r="N7198">
        <v>0</v>
      </c>
      <c r="P7198">
        <v>0</v>
      </c>
      <c r="Q7198">
        <v>0</v>
      </c>
      <c r="R7198" t="e">
        <v>#DIV/0!</v>
      </c>
      <c r="S7198">
        <v>0</v>
      </c>
      <c r="T7198">
        <v>0.59375</v>
      </c>
    </row>
    <row r="7199" spans="1:20" x14ac:dyDescent="0.2">
      <c r="A7199" t="s">
        <v>2922</v>
      </c>
      <c r="B7199" t="s">
        <v>2923</v>
      </c>
      <c r="C7199" t="s">
        <v>2724</v>
      </c>
      <c r="D7199" t="s">
        <v>1000</v>
      </c>
      <c r="E7199" s="23">
        <v>43040</v>
      </c>
      <c r="F7199">
        <v>3.5</v>
      </c>
      <c r="G7199">
        <v>3.5</v>
      </c>
      <c r="H7199">
        <v>1</v>
      </c>
      <c r="I7199">
        <v>24</v>
      </c>
      <c r="J7199">
        <v>21</v>
      </c>
      <c r="K7199">
        <v>1.1428571428571428</v>
      </c>
      <c r="L7199">
        <v>21</v>
      </c>
      <c r="M7199">
        <v>1</v>
      </c>
      <c r="N7199">
        <v>24</v>
      </c>
      <c r="P7199">
        <v>0</v>
      </c>
      <c r="Q7199">
        <v>0</v>
      </c>
      <c r="R7199" t="e">
        <v>#DIV/0!</v>
      </c>
      <c r="S7199">
        <v>0</v>
      </c>
      <c r="T7199">
        <v>0.62083333333333335</v>
      </c>
    </row>
    <row r="7200" spans="1:20" x14ac:dyDescent="0.2">
      <c r="A7200" t="s">
        <v>2677</v>
      </c>
      <c r="B7200" t="s">
        <v>2678</v>
      </c>
      <c r="C7200" t="s">
        <v>237</v>
      </c>
      <c r="D7200" t="s">
        <v>1000</v>
      </c>
      <c r="E7200" s="23">
        <v>43040</v>
      </c>
      <c r="F7200">
        <v>10</v>
      </c>
      <c r="G7200">
        <v>11</v>
      </c>
      <c r="H7200">
        <v>0.90909090909090906</v>
      </c>
      <c r="I7200">
        <v>43</v>
      </c>
      <c r="J7200">
        <v>60</v>
      </c>
      <c r="K7200">
        <v>0.71666666666666667</v>
      </c>
      <c r="L7200">
        <v>66</v>
      </c>
      <c r="M7200">
        <v>0.90909090909090906</v>
      </c>
      <c r="N7200">
        <v>33</v>
      </c>
      <c r="O7200">
        <v>0.8833333333333333</v>
      </c>
      <c r="P7200">
        <v>13</v>
      </c>
      <c r="Q7200">
        <v>16</v>
      </c>
      <c r="R7200">
        <v>0.8125</v>
      </c>
      <c r="S7200">
        <v>10</v>
      </c>
      <c r="T7200">
        <v>0.63749999999999996</v>
      </c>
    </row>
    <row r="7201" spans="1:20" x14ac:dyDescent="0.2">
      <c r="A7201" t="s">
        <v>2502</v>
      </c>
      <c r="B7201" t="s">
        <v>2503</v>
      </c>
      <c r="C7201" t="s">
        <v>238</v>
      </c>
      <c r="D7201" t="s">
        <v>1000</v>
      </c>
      <c r="E7201" s="23">
        <v>43040</v>
      </c>
      <c r="F7201">
        <v>0</v>
      </c>
      <c r="G7201">
        <v>0</v>
      </c>
      <c r="H7201" t="e">
        <v>#DIV/0!</v>
      </c>
      <c r="I7201">
        <v>0</v>
      </c>
      <c r="J7201">
        <v>0</v>
      </c>
      <c r="K7201" t="e">
        <v>#DIV/0!</v>
      </c>
      <c r="L7201">
        <v>0</v>
      </c>
      <c r="M7201" t="e">
        <v>#DIV/0!</v>
      </c>
      <c r="N7201">
        <v>0</v>
      </c>
      <c r="P7201">
        <v>0</v>
      </c>
      <c r="Q7201">
        <v>0</v>
      </c>
      <c r="R7201" t="e">
        <v>#DIV/0!</v>
      </c>
      <c r="S7201">
        <v>0</v>
      </c>
      <c r="T7201" t="e">
        <v>#DIV/0!</v>
      </c>
    </row>
    <row r="7202" spans="1:20" x14ac:dyDescent="0.2">
      <c r="A7202" t="s">
        <v>2329</v>
      </c>
      <c r="B7202" t="s">
        <v>2330</v>
      </c>
      <c r="C7202" t="s">
        <v>239</v>
      </c>
      <c r="D7202" t="s">
        <v>1000</v>
      </c>
      <c r="E7202" s="23">
        <v>43040</v>
      </c>
      <c r="F7202">
        <v>0</v>
      </c>
      <c r="G7202">
        <v>0</v>
      </c>
      <c r="H7202" t="e">
        <v>#DIV/0!</v>
      </c>
      <c r="I7202">
        <v>0</v>
      </c>
      <c r="J7202">
        <v>0</v>
      </c>
      <c r="K7202" t="e">
        <v>#DIV/0!</v>
      </c>
      <c r="L7202">
        <v>0</v>
      </c>
      <c r="M7202" t="e">
        <v>#DIV/0!</v>
      </c>
      <c r="N7202">
        <v>0</v>
      </c>
      <c r="P7202">
        <v>0</v>
      </c>
      <c r="Q7202">
        <v>0</v>
      </c>
      <c r="R7202" t="e">
        <v>#DIV/0!</v>
      </c>
      <c r="S7202">
        <v>0</v>
      </c>
      <c r="T7202" t="e">
        <v>#DIV/0!</v>
      </c>
    </row>
    <row r="7203" spans="1:20" x14ac:dyDescent="0.2">
      <c r="A7203" t="s">
        <v>2154</v>
      </c>
      <c r="B7203" t="s">
        <v>2155</v>
      </c>
      <c r="C7203" t="s">
        <v>1988</v>
      </c>
      <c r="D7203" t="s">
        <v>1000</v>
      </c>
      <c r="E7203" s="23">
        <v>43040</v>
      </c>
      <c r="F7203">
        <v>6.5</v>
      </c>
      <c r="G7203">
        <v>7</v>
      </c>
      <c r="H7203">
        <v>0.9285714285714286</v>
      </c>
      <c r="I7203">
        <v>43</v>
      </c>
      <c r="J7203">
        <v>39</v>
      </c>
      <c r="K7203">
        <v>1.1025641025641026</v>
      </c>
      <c r="L7203">
        <v>42</v>
      </c>
      <c r="M7203">
        <v>0.9285714285714286</v>
      </c>
      <c r="N7203">
        <v>41</v>
      </c>
      <c r="P7203">
        <v>3</v>
      </c>
      <c r="Q7203">
        <v>6</v>
      </c>
      <c r="R7203">
        <v>0.5</v>
      </c>
      <c r="S7203">
        <v>2</v>
      </c>
      <c r="T7203" t="e">
        <v>#DIV/0!</v>
      </c>
    </row>
    <row r="7204" spans="1:20" x14ac:dyDescent="0.2">
      <c r="A7204" t="s">
        <v>1906</v>
      </c>
      <c r="B7204" t="s">
        <v>1907</v>
      </c>
      <c r="C7204" t="s">
        <v>240</v>
      </c>
      <c r="D7204" t="s">
        <v>1000</v>
      </c>
      <c r="E7204" s="23">
        <v>43040</v>
      </c>
      <c r="F7204">
        <v>10.5</v>
      </c>
      <c r="G7204">
        <v>11.5</v>
      </c>
      <c r="H7204">
        <v>0.91304347826086951</v>
      </c>
      <c r="I7204">
        <v>56</v>
      </c>
      <c r="J7204">
        <v>63</v>
      </c>
      <c r="K7204">
        <v>0.88888888888888884</v>
      </c>
      <c r="L7204">
        <v>69</v>
      </c>
      <c r="M7204">
        <v>0.91304347826086951</v>
      </c>
      <c r="N7204">
        <v>47</v>
      </c>
      <c r="P7204">
        <v>5</v>
      </c>
      <c r="Q7204">
        <v>8</v>
      </c>
      <c r="R7204">
        <v>0.625</v>
      </c>
      <c r="S7204">
        <v>9</v>
      </c>
      <c r="T7204">
        <v>0.43</v>
      </c>
    </row>
    <row r="7205" spans="1:20" x14ac:dyDescent="0.2">
      <c r="A7205" t="s">
        <v>1731</v>
      </c>
      <c r="B7205" t="s">
        <v>1732</v>
      </c>
      <c r="C7205" t="s">
        <v>241</v>
      </c>
      <c r="D7205" t="s">
        <v>1000</v>
      </c>
      <c r="E7205" s="23">
        <v>43040</v>
      </c>
      <c r="F7205">
        <v>33.5</v>
      </c>
      <c r="G7205">
        <v>42</v>
      </c>
      <c r="H7205">
        <v>0.79761904761904767</v>
      </c>
      <c r="I7205">
        <v>493</v>
      </c>
      <c r="J7205">
        <v>423</v>
      </c>
      <c r="K7205">
        <v>1.16548463356974</v>
      </c>
      <c r="L7205">
        <v>510</v>
      </c>
      <c r="M7205">
        <v>0.8294117647058824</v>
      </c>
      <c r="N7205">
        <v>476</v>
      </c>
      <c r="P7205">
        <v>22</v>
      </c>
      <c r="Q7205">
        <v>38</v>
      </c>
      <c r="R7205">
        <v>0.57894736842105265</v>
      </c>
      <c r="S7205">
        <v>17</v>
      </c>
      <c r="T7205" t="e">
        <v>#DIV/0!</v>
      </c>
    </row>
    <row r="7206" spans="1:20" x14ac:dyDescent="0.2">
      <c r="A7206" t="s">
        <v>1556</v>
      </c>
      <c r="B7206" t="s">
        <v>1557</v>
      </c>
      <c r="C7206" t="s">
        <v>318</v>
      </c>
      <c r="D7206" t="s">
        <v>1000</v>
      </c>
      <c r="E7206" s="23">
        <v>43040</v>
      </c>
      <c r="F7206">
        <v>7</v>
      </c>
      <c r="G7206">
        <v>13.5</v>
      </c>
      <c r="H7206">
        <v>0.51851851851851849</v>
      </c>
      <c r="I7206">
        <v>32</v>
      </c>
      <c r="J7206">
        <v>42</v>
      </c>
      <c r="K7206">
        <v>0.76190476190476186</v>
      </c>
      <c r="L7206">
        <v>81</v>
      </c>
      <c r="M7206">
        <v>0.51851851851851849</v>
      </c>
      <c r="N7206">
        <v>32</v>
      </c>
      <c r="P7206">
        <v>5</v>
      </c>
      <c r="Q7206">
        <v>10</v>
      </c>
      <c r="R7206">
        <v>0.5</v>
      </c>
      <c r="S7206">
        <v>0</v>
      </c>
      <c r="T7206" t="e">
        <v>#DIV/0!</v>
      </c>
    </row>
    <row r="7207" spans="1:20" x14ac:dyDescent="0.2">
      <c r="A7207" t="s">
        <v>12641</v>
      </c>
      <c r="B7207" t="s">
        <v>1453</v>
      </c>
      <c r="C7207" t="s">
        <v>896</v>
      </c>
      <c r="D7207" t="s">
        <v>1000</v>
      </c>
      <c r="E7207" s="23">
        <v>43040</v>
      </c>
      <c r="F7207">
        <v>71</v>
      </c>
      <c r="G7207">
        <v>88.5</v>
      </c>
      <c r="H7207">
        <v>0.80225988700564976</v>
      </c>
      <c r="I7207">
        <v>691</v>
      </c>
      <c r="J7207">
        <v>648</v>
      </c>
      <c r="K7207">
        <v>1.066358024691358</v>
      </c>
      <c r="L7207">
        <v>789</v>
      </c>
      <c r="M7207">
        <v>0.82129277566539927</v>
      </c>
      <c r="N7207">
        <v>653</v>
      </c>
      <c r="P7207">
        <v>48</v>
      </c>
      <c r="Q7207">
        <v>78</v>
      </c>
      <c r="R7207">
        <v>0.61538461538461542</v>
      </c>
      <c r="S7207">
        <v>38</v>
      </c>
      <c r="T7207" t="e">
        <v>#DIV/0!</v>
      </c>
    </row>
    <row r="7208" spans="1:20" x14ac:dyDescent="0.2">
      <c r="A7208" t="s">
        <v>1128</v>
      </c>
      <c r="B7208" t="s">
        <v>1215</v>
      </c>
      <c r="C7208" t="s">
        <v>235</v>
      </c>
      <c r="D7208" t="s">
        <v>1002</v>
      </c>
      <c r="E7208" s="23">
        <v>43040</v>
      </c>
      <c r="F7208">
        <v>71</v>
      </c>
      <c r="G7208">
        <v>88.5</v>
      </c>
      <c r="H7208">
        <v>0.80225988700564976</v>
      </c>
      <c r="I7208">
        <v>691</v>
      </c>
      <c r="J7208">
        <v>648</v>
      </c>
      <c r="K7208">
        <v>1.066358024691358</v>
      </c>
      <c r="L7208">
        <v>789</v>
      </c>
      <c r="M7208">
        <v>0.82129277566539927</v>
      </c>
      <c r="N7208">
        <v>653</v>
      </c>
      <c r="P7208">
        <v>48</v>
      </c>
      <c r="Q7208">
        <v>78</v>
      </c>
      <c r="R7208">
        <v>0.61538461538461542</v>
      </c>
      <c r="S7208">
        <v>38</v>
      </c>
      <c r="T7208" t="e">
        <v>#DIV/0!</v>
      </c>
    </row>
    <row r="7209" spans="1:20" x14ac:dyDescent="0.2">
      <c r="A7209" t="s">
        <v>12106</v>
      </c>
      <c r="B7209" t="s">
        <v>12107</v>
      </c>
      <c r="C7209" t="s">
        <v>1051</v>
      </c>
      <c r="D7209" t="s">
        <v>1000</v>
      </c>
      <c r="E7209" s="23">
        <v>43040</v>
      </c>
      <c r="F7209">
        <v>0</v>
      </c>
      <c r="G7209">
        <v>0</v>
      </c>
      <c r="H7209" t="e">
        <v>#DIV/0!</v>
      </c>
      <c r="I7209">
        <v>0</v>
      </c>
      <c r="J7209">
        <v>0</v>
      </c>
      <c r="K7209" t="e">
        <v>#DIV/0!</v>
      </c>
      <c r="L7209">
        <v>0</v>
      </c>
      <c r="M7209" t="e">
        <v>#DIV/0!</v>
      </c>
      <c r="N7209">
        <v>0</v>
      </c>
      <c r="P7209">
        <v>0</v>
      </c>
      <c r="Q7209">
        <v>0</v>
      </c>
      <c r="R7209" t="e">
        <v>#DIV/0!</v>
      </c>
      <c r="S7209">
        <v>0</v>
      </c>
      <c r="T7209" t="e">
        <v>#DIV/0!</v>
      </c>
    </row>
    <row r="7210" spans="1:20" x14ac:dyDescent="0.2">
      <c r="A7210" t="s">
        <v>13295</v>
      </c>
      <c r="B7210" t="s">
        <v>13296</v>
      </c>
      <c r="C7210" t="s">
        <v>350</v>
      </c>
      <c r="D7210" t="s">
        <v>1002</v>
      </c>
      <c r="E7210" s="23">
        <v>43040</v>
      </c>
      <c r="F7210">
        <v>0.5</v>
      </c>
      <c r="G7210">
        <v>1</v>
      </c>
      <c r="H7210">
        <v>0.5</v>
      </c>
      <c r="I7210">
        <v>4</v>
      </c>
      <c r="J7210">
        <v>3</v>
      </c>
      <c r="K7210">
        <v>1.3333333333333333</v>
      </c>
      <c r="L7210">
        <v>6</v>
      </c>
      <c r="M7210">
        <v>0.5</v>
      </c>
      <c r="N7210">
        <v>4</v>
      </c>
      <c r="P7210">
        <v>0</v>
      </c>
      <c r="Q7210">
        <v>0</v>
      </c>
      <c r="R7210" t="e">
        <v>#DIV/0!</v>
      </c>
      <c r="S7210">
        <v>0</v>
      </c>
      <c r="T7210" t="e">
        <v>#DIV/0!</v>
      </c>
    </row>
    <row r="7211" spans="1:20" x14ac:dyDescent="0.2">
      <c r="A7211" t="s">
        <v>13472</v>
      </c>
      <c r="B7211" t="s">
        <v>13473</v>
      </c>
      <c r="C7211" t="s">
        <v>242</v>
      </c>
      <c r="D7211" t="s">
        <v>1002</v>
      </c>
      <c r="E7211" s="23">
        <v>43040</v>
      </c>
      <c r="F7211">
        <v>0</v>
      </c>
      <c r="G7211">
        <v>0</v>
      </c>
      <c r="H7211" t="e">
        <v>#DIV/0!</v>
      </c>
      <c r="I7211">
        <v>0</v>
      </c>
      <c r="J7211">
        <v>0</v>
      </c>
      <c r="K7211" t="e">
        <v>#DIV/0!</v>
      </c>
      <c r="L7211">
        <v>0</v>
      </c>
      <c r="M7211" t="e">
        <v>#DIV/0!</v>
      </c>
      <c r="N7211">
        <v>0</v>
      </c>
      <c r="P7211">
        <v>0</v>
      </c>
      <c r="Q7211">
        <v>0</v>
      </c>
      <c r="R7211" t="e">
        <v>#DIV/0!</v>
      </c>
      <c r="S7211">
        <v>0</v>
      </c>
      <c r="T7211" t="e">
        <v>#DIV/0!</v>
      </c>
    </row>
    <row r="7212" spans="1:20" x14ac:dyDescent="0.2">
      <c r="A7212" t="s">
        <v>13649</v>
      </c>
      <c r="B7212" t="s">
        <v>13650</v>
      </c>
      <c r="C7212" t="s">
        <v>237</v>
      </c>
      <c r="D7212" t="s">
        <v>1002</v>
      </c>
      <c r="E7212" s="23">
        <v>43040</v>
      </c>
      <c r="F7212">
        <v>10</v>
      </c>
      <c r="G7212">
        <v>11</v>
      </c>
      <c r="H7212">
        <v>0.90909090909090906</v>
      </c>
      <c r="I7212">
        <v>43</v>
      </c>
      <c r="J7212">
        <v>60</v>
      </c>
      <c r="K7212">
        <v>0.71666666666666667</v>
      </c>
      <c r="L7212">
        <v>66</v>
      </c>
      <c r="M7212">
        <v>0.90909090909090906</v>
      </c>
      <c r="N7212">
        <v>33</v>
      </c>
      <c r="O7212">
        <v>0.8833333333333333</v>
      </c>
      <c r="P7212">
        <v>13</v>
      </c>
      <c r="Q7212">
        <v>16</v>
      </c>
      <c r="R7212">
        <v>0.8125</v>
      </c>
      <c r="S7212">
        <v>10</v>
      </c>
      <c r="T7212" t="e">
        <v>#DIV/0!</v>
      </c>
    </row>
    <row r="7213" spans="1:20" x14ac:dyDescent="0.2">
      <c r="A7213" t="s">
        <v>13824</v>
      </c>
      <c r="B7213" t="s">
        <v>13825</v>
      </c>
      <c r="C7213" t="s">
        <v>238</v>
      </c>
      <c r="D7213" t="s">
        <v>1002</v>
      </c>
      <c r="E7213" s="23">
        <v>43040</v>
      </c>
      <c r="F7213">
        <v>0</v>
      </c>
      <c r="G7213">
        <v>0</v>
      </c>
      <c r="H7213" t="e">
        <v>#DIV/0!</v>
      </c>
      <c r="I7213">
        <v>0</v>
      </c>
      <c r="J7213">
        <v>0</v>
      </c>
      <c r="K7213" t="e">
        <v>#DIV/0!</v>
      </c>
      <c r="L7213">
        <v>0</v>
      </c>
      <c r="M7213" t="e">
        <v>#DIV/0!</v>
      </c>
      <c r="N7213">
        <v>0</v>
      </c>
      <c r="P7213">
        <v>0</v>
      </c>
      <c r="Q7213">
        <v>0</v>
      </c>
      <c r="R7213" t="e">
        <v>#DIV/0!</v>
      </c>
      <c r="S7213">
        <v>0</v>
      </c>
    </row>
    <row r="7214" spans="1:20" x14ac:dyDescent="0.2">
      <c r="A7214" t="s">
        <v>14001</v>
      </c>
      <c r="B7214" t="s">
        <v>14002</v>
      </c>
      <c r="C7214" t="s">
        <v>239</v>
      </c>
      <c r="D7214" t="s">
        <v>1002</v>
      </c>
      <c r="E7214" s="23">
        <v>43040</v>
      </c>
      <c r="F7214">
        <v>0</v>
      </c>
      <c r="G7214">
        <v>0</v>
      </c>
      <c r="H7214" t="e">
        <v>#DIV/0!</v>
      </c>
      <c r="I7214">
        <v>0</v>
      </c>
      <c r="J7214">
        <v>0</v>
      </c>
      <c r="K7214" t="e">
        <v>#DIV/0!</v>
      </c>
      <c r="L7214">
        <v>0</v>
      </c>
      <c r="M7214" t="e">
        <v>#DIV/0!</v>
      </c>
      <c r="N7214">
        <v>0</v>
      </c>
      <c r="P7214">
        <v>0</v>
      </c>
      <c r="Q7214">
        <v>0</v>
      </c>
      <c r="R7214" t="e">
        <v>#DIV/0!</v>
      </c>
      <c r="S7214">
        <v>0</v>
      </c>
    </row>
    <row r="7215" spans="1:20" x14ac:dyDescent="0.2">
      <c r="A7215" t="s">
        <v>14188</v>
      </c>
      <c r="B7215" t="s">
        <v>14189</v>
      </c>
      <c r="C7215" t="s">
        <v>240</v>
      </c>
      <c r="D7215" t="s">
        <v>1002</v>
      </c>
      <c r="E7215" s="23">
        <v>43040</v>
      </c>
      <c r="F7215">
        <v>10.5</v>
      </c>
      <c r="G7215">
        <v>11.5</v>
      </c>
      <c r="H7215">
        <v>0.91304347826086951</v>
      </c>
      <c r="I7215">
        <v>56</v>
      </c>
      <c r="J7215">
        <v>63</v>
      </c>
      <c r="K7215">
        <v>0.88888888888888884</v>
      </c>
      <c r="L7215">
        <v>69</v>
      </c>
      <c r="M7215">
        <v>0.91304347826086951</v>
      </c>
      <c r="N7215">
        <v>47</v>
      </c>
      <c r="P7215">
        <v>5</v>
      </c>
      <c r="Q7215">
        <v>8</v>
      </c>
      <c r="R7215">
        <v>0.625</v>
      </c>
      <c r="S7215">
        <v>9</v>
      </c>
    </row>
    <row r="7216" spans="1:20" x14ac:dyDescent="0.2">
      <c r="A7216" t="s">
        <v>14365</v>
      </c>
      <c r="B7216" t="s">
        <v>14366</v>
      </c>
      <c r="C7216" t="s">
        <v>241</v>
      </c>
      <c r="D7216" t="s">
        <v>1002</v>
      </c>
      <c r="E7216" s="23">
        <v>43040</v>
      </c>
      <c r="F7216">
        <v>33.5</v>
      </c>
      <c r="G7216">
        <v>42</v>
      </c>
      <c r="H7216">
        <v>0.79761904761904767</v>
      </c>
      <c r="I7216">
        <v>493</v>
      </c>
      <c r="J7216">
        <v>423</v>
      </c>
      <c r="K7216">
        <v>1.16548463356974</v>
      </c>
      <c r="L7216">
        <v>510</v>
      </c>
      <c r="M7216">
        <v>0.8294117647058824</v>
      </c>
      <c r="N7216">
        <v>476</v>
      </c>
      <c r="P7216">
        <v>22</v>
      </c>
      <c r="Q7216">
        <v>38</v>
      </c>
      <c r="R7216">
        <v>0.57894736842105265</v>
      </c>
      <c r="S7216">
        <v>17</v>
      </c>
    </row>
    <row r="7217" spans="1:19" x14ac:dyDescent="0.2">
      <c r="A7217" t="s">
        <v>14477</v>
      </c>
      <c r="B7217" t="s">
        <v>14478</v>
      </c>
      <c r="C7217" t="s">
        <v>318</v>
      </c>
      <c r="D7217" t="s">
        <v>1002</v>
      </c>
      <c r="E7217" s="23">
        <v>43040</v>
      </c>
      <c r="F7217">
        <v>7</v>
      </c>
      <c r="G7217">
        <v>13.5</v>
      </c>
      <c r="H7217">
        <v>0.51851851851851849</v>
      </c>
      <c r="I7217">
        <v>32</v>
      </c>
      <c r="J7217">
        <v>42</v>
      </c>
      <c r="K7217">
        <v>0.76190476190476186</v>
      </c>
      <c r="L7217">
        <v>81</v>
      </c>
      <c r="M7217">
        <v>0.51851851851851849</v>
      </c>
      <c r="N7217">
        <v>32</v>
      </c>
      <c r="P7217">
        <v>5</v>
      </c>
      <c r="Q7217">
        <v>10</v>
      </c>
      <c r="R7217">
        <v>0.5</v>
      </c>
      <c r="S7217">
        <v>0</v>
      </c>
    </row>
    <row r="7218" spans="1:19" x14ac:dyDescent="0.2">
      <c r="A7218" t="s">
        <v>14694</v>
      </c>
      <c r="B7218" t="s">
        <v>14695</v>
      </c>
      <c r="C7218" t="s">
        <v>199</v>
      </c>
      <c r="D7218" t="s">
        <v>1000</v>
      </c>
      <c r="E7218" s="23">
        <v>43040</v>
      </c>
      <c r="F7218">
        <v>10</v>
      </c>
      <c r="G7218">
        <v>10</v>
      </c>
      <c r="H7218">
        <v>1</v>
      </c>
      <c r="I7218">
        <v>141</v>
      </c>
      <c r="J7218">
        <v>104</v>
      </c>
      <c r="K7218">
        <v>1.3557692307692308</v>
      </c>
      <c r="L7218">
        <v>104</v>
      </c>
      <c r="M7218">
        <v>1</v>
      </c>
      <c r="N7218">
        <v>135</v>
      </c>
      <c r="P7218">
        <v>2</v>
      </c>
      <c r="Q7218">
        <v>2</v>
      </c>
      <c r="R7218">
        <v>1</v>
      </c>
      <c r="S7218">
        <v>6</v>
      </c>
    </row>
    <row r="7219" spans="1:19" x14ac:dyDescent="0.2">
      <c r="A7219" t="s">
        <v>14960</v>
      </c>
      <c r="B7219" t="s">
        <v>14961</v>
      </c>
      <c r="C7219" t="s">
        <v>200</v>
      </c>
      <c r="D7219" t="s">
        <v>1002</v>
      </c>
      <c r="E7219" s="23">
        <v>43040</v>
      </c>
      <c r="F7219">
        <v>4.5</v>
      </c>
      <c r="G7219">
        <v>4.5</v>
      </c>
      <c r="H7219">
        <v>1</v>
      </c>
      <c r="I7219">
        <v>22</v>
      </c>
      <c r="J7219">
        <v>27</v>
      </c>
      <c r="K7219">
        <v>0.81481481481481477</v>
      </c>
      <c r="L7219">
        <v>27</v>
      </c>
      <c r="M7219">
        <v>1</v>
      </c>
      <c r="N7219">
        <v>16</v>
      </c>
      <c r="P7219">
        <v>2</v>
      </c>
      <c r="Q7219">
        <v>2</v>
      </c>
      <c r="R7219">
        <v>1</v>
      </c>
      <c r="S7219">
        <v>6</v>
      </c>
    </row>
    <row r="7220" spans="1:19" x14ac:dyDescent="0.2">
      <c r="A7220" t="s">
        <v>15137</v>
      </c>
      <c r="B7220" t="s">
        <v>15138</v>
      </c>
      <c r="C7220" t="s">
        <v>202</v>
      </c>
      <c r="D7220" t="s">
        <v>1002</v>
      </c>
      <c r="E7220" s="23">
        <v>43040</v>
      </c>
      <c r="F7220">
        <v>5.5</v>
      </c>
      <c r="G7220">
        <v>5.5</v>
      </c>
      <c r="H7220">
        <v>1</v>
      </c>
      <c r="I7220">
        <v>119</v>
      </c>
      <c r="J7220">
        <v>77</v>
      </c>
      <c r="K7220">
        <v>1.5454545454545454</v>
      </c>
      <c r="L7220">
        <v>77</v>
      </c>
      <c r="M7220">
        <v>1</v>
      </c>
      <c r="N7220">
        <v>119</v>
      </c>
      <c r="P7220">
        <v>0</v>
      </c>
      <c r="Q7220">
        <v>0</v>
      </c>
      <c r="R7220" t="e">
        <v>#DIV/0!</v>
      </c>
      <c r="S7220">
        <v>0</v>
      </c>
    </row>
    <row r="7221" spans="1:19" x14ac:dyDescent="0.2">
      <c r="A7221" t="s">
        <v>15219</v>
      </c>
      <c r="B7221" t="s">
        <v>15220</v>
      </c>
      <c r="C7221" t="s">
        <v>348</v>
      </c>
      <c r="D7221" t="s">
        <v>1000</v>
      </c>
      <c r="E7221" s="23">
        <v>43040</v>
      </c>
      <c r="F7221">
        <v>3</v>
      </c>
      <c r="G7221">
        <v>3</v>
      </c>
      <c r="H7221">
        <v>1</v>
      </c>
      <c r="I7221">
        <v>14</v>
      </c>
      <c r="J7221">
        <v>30</v>
      </c>
      <c r="K7221">
        <v>0.46666666666666667</v>
      </c>
      <c r="L7221">
        <v>30</v>
      </c>
      <c r="M7221">
        <v>1</v>
      </c>
      <c r="N7221">
        <v>13</v>
      </c>
      <c r="P7221">
        <v>2</v>
      </c>
      <c r="Q7221">
        <v>2</v>
      </c>
      <c r="R7221">
        <v>1</v>
      </c>
      <c r="S7221">
        <v>1</v>
      </c>
    </row>
    <row r="7222" spans="1:19" x14ac:dyDescent="0.2">
      <c r="A7222" t="s">
        <v>15303</v>
      </c>
      <c r="B7222" t="s">
        <v>15304</v>
      </c>
      <c r="C7222" t="s">
        <v>347</v>
      </c>
      <c r="D7222" t="s">
        <v>1002</v>
      </c>
      <c r="E7222" s="23">
        <v>43040</v>
      </c>
      <c r="F7222">
        <v>1.5</v>
      </c>
      <c r="G7222">
        <v>1.5</v>
      </c>
      <c r="H7222">
        <v>1</v>
      </c>
      <c r="I7222">
        <v>8</v>
      </c>
      <c r="J7222">
        <v>21</v>
      </c>
      <c r="K7222">
        <v>0.38095238095238093</v>
      </c>
      <c r="L7222">
        <v>21</v>
      </c>
      <c r="M7222">
        <v>1</v>
      </c>
      <c r="N7222">
        <v>7</v>
      </c>
      <c r="P7222">
        <v>0</v>
      </c>
      <c r="Q7222">
        <v>0</v>
      </c>
      <c r="R7222" t="e">
        <v>#DIV/0!</v>
      </c>
      <c r="S7222">
        <v>1</v>
      </c>
    </row>
    <row r="7223" spans="1:19" x14ac:dyDescent="0.2">
      <c r="A7223" t="s">
        <v>15379</v>
      </c>
      <c r="B7223" t="s">
        <v>15380</v>
      </c>
      <c r="C7223" t="s">
        <v>351</v>
      </c>
      <c r="D7223" t="s">
        <v>1002</v>
      </c>
      <c r="E7223" s="23">
        <v>43040</v>
      </c>
      <c r="F7223">
        <v>1.5</v>
      </c>
      <c r="G7223">
        <v>1.5</v>
      </c>
      <c r="H7223">
        <v>1</v>
      </c>
      <c r="I7223">
        <v>6</v>
      </c>
      <c r="J7223">
        <v>9</v>
      </c>
      <c r="K7223">
        <v>0.66666666666666663</v>
      </c>
      <c r="L7223">
        <v>9</v>
      </c>
      <c r="M7223">
        <v>1</v>
      </c>
      <c r="N7223">
        <v>6</v>
      </c>
      <c r="P7223">
        <v>2</v>
      </c>
      <c r="Q7223">
        <v>2</v>
      </c>
      <c r="R7223">
        <v>1</v>
      </c>
      <c r="S7223">
        <v>0</v>
      </c>
    </row>
    <row r="7224" spans="1:19" x14ac:dyDescent="0.2">
      <c r="A7224" t="s">
        <v>15425</v>
      </c>
      <c r="B7224" t="s">
        <v>15426</v>
      </c>
      <c r="C7224" t="s">
        <v>357</v>
      </c>
      <c r="D7224" t="s">
        <v>1000</v>
      </c>
      <c r="E7224" s="23">
        <v>43040</v>
      </c>
      <c r="F7224">
        <v>0</v>
      </c>
      <c r="G7224">
        <v>0</v>
      </c>
      <c r="H7224" t="e">
        <v>#DIV/0!</v>
      </c>
      <c r="I7224">
        <v>0</v>
      </c>
      <c r="J7224">
        <v>0</v>
      </c>
      <c r="K7224" t="e">
        <v>#DIV/0!</v>
      </c>
      <c r="L7224">
        <v>0</v>
      </c>
      <c r="M7224" t="e">
        <v>#DIV/0!</v>
      </c>
      <c r="N7224">
        <v>0</v>
      </c>
      <c r="P7224">
        <v>0</v>
      </c>
      <c r="Q7224">
        <v>0</v>
      </c>
      <c r="R7224" t="e">
        <v>#DIV/0!</v>
      </c>
      <c r="S7224">
        <v>0</v>
      </c>
    </row>
    <row r="7225" spans="1:19" x14ac:dyDescent="0.2">
      <c r="A7225" t="s">
        <v>15503</v>
      </c>
      <c r="B7225" t="s">
        <v>15504</v>
      </c>
      <c r="C7225" t="s">
        <v>352</v>
      </c>
      <c r="D7225" t="s">
        <v>1002</v>
      </c>
      <c r="E7225" s="23">
        <v>43040</v>
      </c>
      <c r="F7225">
        <v>0</v>
      </c>
      <c r="G7225">
        <v>0</v>
      </c>
      <c r="H7225" t="e">
        <v>#DIV/0!</v>
      </c>
      <c r="I7225">
        <v>0</v>
      </c>
      <c r="J7225">
        <v>0</v>
      </c>
      <c r="K7225" t="e">
        <v>#DIV/0!</v>
      </c>
      <c r="L7225">
        <v>0</v>
      </c>
      <c r="M7225" t="e">
        <v>#DIV/0!</v>
      </c>
      <c r="N7225">
        <v>0</v>
      </c>
      <c r="P7225">
        <v>0</v>
      </c>
      <c r="Q7225">
        <v>0</v>
      </c>
      <c r="R7225" t="e">
        <v>#DIV/0!</v>
      </c>
      <c r="S7225">
        <v>0</v>
      </c>
    </row>
    <row r="7226" spans="1:19" x14ac:dyDescent="0.2">
      <c r="A7226" t="s">
        <v>15664</v>
      </c>
      <c r="B7226" t="s">
        <v>15665</v>
      </c>
      <c r="C7226" t="s">
        <v>228</v>
      </c>
      <c r="D7226" t="s">
        <v>1002</v>
      </c>
      <c r="E7226" s="23">
        <v>43040</v>
      </c>
      <c r="F7226">
        <v>0</v>
      </c>
      <c r="G7226">
        <v>0</v>
      </c>
      <c r="H7226" t="e">
        <v>#DIV/0!</v>
      </c>
      <c r="I7226">
        <v>0</v>
      </c>
      <c r="J7226">
        <v>0</v>
      </c>
      <c r="K7226" t="e">
        <v>#DIV/0!</v>
      </c>
      <c r="L7226">
        <v>0</v>
      </c>
      <c r="M7226" t="e">
        <v>#DIV/0!</v>
      </c>
      <c r="N7226">
        <v>0</v>
      </c>
      <c r="P7226">
        <v>0</v>
      </c>
      <c r="Q7226">
        <v>0</v>
      </c>
      <c r="R7226" t="e">
        <v>#DIV/0!</v>
      </c>
      <c r="S7226">
        <v>0</v>
      </c>
    </row>
    <row r="7227" spans="1:19" x14ac:dyDescent="0.2">
      <c r="A7227" t="s">
        <v>15841</v>
      </c>
      <c r="B7227" t="s">
        <v>15842</v>
      </c>
      <c r="C7227" t="s">
        <v>227</v>
      </c>
      <c r="D7227" t="s">
        <v>1000</v>
      </c>
      <c r="E7227" s="23">
        <v>43040</v>
      </c>
      <c r="F7227">
        <v>0</v>
      </c>
      <c r="G7227">
        <v>0</v>
      </c>
      <c r="H7227" t="e">
        <v>#DIV/0!</v>
      </c>
      <c r="I7227">
        <v>0</v>
      </c>
      <c r="J7227">
        <v>0</v>
      </c>
      <c r="K7227" t="e">
        <v>#DIV/0!</v>
      </c>
      <c r="L7227">
        <v>0</v>
      </c>
      <c r="M7227" t="e">
        <v>#DIV/0!</v>
      </c>
      <c r="N7227">
        <v>0</v>
      </c>
      <c r="P7227">
        <v>0</v>
      </c>
      <c r="Q7227">
        <v>0</v>
      </c>
      <c r="R7227" t="e">
        <v>#DIV/0!</v>
      </c>
      <c r="S7227">
        <v>0</v>
      </c>
    </row>
    <row r="7228" spans="1:19" x14ac:dyDescent="0.2">
      <c r="A7228" t="s">
        <v>16018</v>
      </c>
      <c r="B7228" t="s">
        <v>16019</v>
      </c>
      <c r="C7228" t="s">
        <v>203</v>
      </c>
      <c r="D7228" t="s">
        <v>1000</v>
      </c>
      <c r="E7228" s="23">
        <v>43040</v>
      </c>
      <c r="F7228">
        <v>1</v>
      </c>
      <c r="G7228">
        <v>6</v>
      </c>
      <c r="H7228">
        <v>0.16666666666666666</v>
      </c>
      <c r="I7228">
        <v>3</v>
      </c>
      <c r="J7228">
        <v>6</v>
      </c>
      <c r="K7228">
        <v>0.5</v>
      </c>
      <c r="L7228">
        <v>36</v>
      </c>
      <c r="M7228">
        <v>0.16666666666666666</v>
      </c>
      <c r="N7228">
        <v>3</v>
      </c>
      <c r="O7228">
        <v>1</v>
      </c>
      <c r="P7228">
        <v>7</v>
      </c>
      <c r="Q7228">
        <v>16</v>
      </c>
      <c r="R7228">
        <v>0.4375</v>
      </c>
      <c r="S7228">
        <v>0</v>
      </c>
    </row>
    <row r="7229" spans="1:19" x14ac:dyDescent="0.2">
      <c r="A7229" t="s">
        <v>16197</v>
      </c>
      <c r="B7229" t="s">
        <v>16198</v>
      </c>
      <c r="C7229" t="s">
        <v>205</v>
      </c>
      <c r="D7229" t="s">
        <v>1002</v>
      </c>
      <c r="E7229" s="23">
        <v>43040</v>
      </c>
      <c r="F7229">
        <v>0</v>
      </c>
      <c r="G7229">
        <v>0</v>
      </c>
      <c r="H7229" t="e">
        <v>#DIV/0!</v>
      </c>
      <c r="I7229">
        <v>0</v>
      </c>
      <c r="J7229">
        <v>0</v>
      </c>
      <c r="K7229" t="e">
        <v>#DIV/0!</v>
      </c>
      <c r="L7229">
        <v>0</v>
      </c>
      <c r="M7229" t="e">
        <v>#DIV/0!</v>
      </c>
      <c r="N7229">
        <v>0</v>
      </c>
      <c r="O7229">
        <v>1</v>
      </c>
      <c r="P7229">
        <v>4</v>
      </c>
      <c r="Q7229">
        <v>5</v>
      </c>
      <c r="R7229">
        <v>0.8</v>
      </c>
      <c r="S7229">
        <v>0</v>
      </c>
    </row>
    <row r="7230" spans="1:19" x14ac:dyDescent="0.2">
      <c r="A7230" t="s">
        <v>16374</v>
      </c>
      <c r="B7230" t="s">
        <v>16375</v>
      </c>
      <c r="C7230" t="s">
        <v>204</v>
      </c>
      <c r="D7230" t="s">
        <v>1002</v>
      </c>
      <c r="E7230" s="23">
        <v>43040</v>
      </c>
      <c r="F7230">
        <v>0</v>
      </c>
      <c r="G7230">
        <v>0</v>
      </c>
      <c r="H7230" t="e">
        <v>#DIV/0!</v>
      </c>
      <c r="I7230">
        <v>0</v>
      </c>
      <c r="J7230">
        <v>0</v>
      </c>
      <c r="K7230" t="e">
        <v>#DIV/0!</v>
      </c>
      <c r="L7230">
        <v>0</v>
      </c>
      <c r="M7230" t="e">
        <v>#DIV/0!</v>
      </c>
      <c r="N7230">
        <v>0</v>
      </c>
      <c r="P7230">
        <v>3</v>
      </c>
      <c r="Q7230">
        <v>6</v>
      </c>
      <c r="R7230">
        <v>0.5</v>
      </c>
      <c r="S7230">
        <v>0</v>
      </c>
    </row>
    <row r="7231" spans="1:19" x14ac:dyDescent="0.2">
      <c r="A7231" t="s">
        <v>16515</v>
      </c>
      <c r="B7231" t="s">
        <v>16516</v>
      </c>
      <c r="C7231" t="s">
        <v>353</v>
      </c>
      <c r="D7231" t="s">
        <v>1002</v>
      </c>
      <c r="E7231" s="23">
        <v>43040</v>
      </c>
      <c r="F7231">
        <v>1</v>
      </c>
      <c r="G7231">
        <v>6</v>
      </c>
      <c r="H7231">
        <v>0.16666666666666666</v>
      </c>
      <c r="I7231">
        <v>3</v>
      </c>
      <c r="J7231">
        <v>6</v>
      </c>
      <c r="K7231">
        <v>0.5</v>
      </c>
      <c r="L7231">
        <v>36</v>
      </c>
      <c r="M7231">
        <v>0.16666666666666666</v>
      </c>
      <c r="N7231">
        <v>3</v>
      </c>
      <c r="P7231">
        <v>0</v>
      </c>
      <c r="Q7231">
        <v>5</v>
      </c>
      <c r="R7231">
        <v>0</v>
      </c>
      <c r="S7231">
        <v>0</v>
      </c>
    </row>
    <row r="7232" spans="1:19" x14ac:dyDescent="0.2">
      <c r="A7232" t="s">
        <v>16692</v>
      </c>
      <c r="B7232" t="s">
        <v>16693</v>
      </c>
      <c r="C7232" t="s">
        <v>223</v>
      </c>
      <c r="D7232" t="s">
        <v>1000</v>
      </c>
      <c r="E7232" s="23">
        <v>43040</v>
      </c>
      <c r="F7232">
        <v>5</v>
      </c>
      <c r="G7232">
        <v>9</v>
      </c>
      <c r="H7232">
        <v>0.55555555555555558</v>
      </c>
      <c r="I7232">
        <v>89</v>
      </c>
      <c r="J7232">
        <v>50</v>
      </c>
      <c r="K7232">
        <v>1.78</v>
      </c>
      <c r="L7232">
        <v>90</v>
      </c>
      <c r="M7232">
        <v>0.55555555555555558</v>
      </c>
      <c r="N7232">
        <v>88</v>
      </c>
      <c r="P7232">
        <v>0</v>
      </c>
      <c r="Q7232">
        <v>0</v>
      </c>
      <c r="R7232" t="e">
        <v>#DIV/0!</v>
      </c>
      <c r="S7232">
        <v>1</v>
      </c>
    </row>
    <row r="7233" spans="1:19" x14ac:dyDescent="0.2">
      <c r="A7233" t="s">
        <v>16871</v>
      </c>
      <c r="B7233" t="s">
        <v>16872</v>
      </c>
      <c r="C7233" t="s">
        <v>224</v>
      </c>
      <c r="D7233" t="s">
        <v>1002</v>
      </c>
      <c r="E7233" s="23">
        <v>43040</v>
      </c>
      <c r="F7233">
        <v>5</v>
      </c>
      <c r="G7233">
        <v>9</v>
      </c>
      <c r="H7233">
        <v>0.55555555555555558</v>
      </c>
      <c r="I7233">
        <v>89</v>
      </c>
      <c r="J7233">
        <v>50</v>
      </c>
      <c r="K7233">
        <v>1.78</v>
      </c>
      <c r="L7233">
        <v>90</v>
      </c>
      <c r="M7233">
        <v>0.55555555555555558</v>
      </c>
      <c r="N7233">
        <v>88</v>
      </c>
      <c r="P7233">
        <v>0</v>
      </c>
      <c r="Q7233">
        <v>0</v>
      </c>
      <c r="R7233" t="e">
        <v>#DIV/0!</v>
      </c>
      <c r="S7233">
        <v>1</v>
      </c>
    </row>
    <row r="7234" spans="1:19" x14ac:dyDescent="0.2">
      <c r="A7234" t="s">
        <v>16997</v>
      </c>
      <c r="B7234" t="s">
        <v>16998</v>
      </c>
      <c r="C7234" t="s">
        <v>346</v>
      </c>
      <c r="D7234" t="s">
        <v>1000</v>
      </c>
      <c r="E7234" s="23">
        <v>43040</v>
      </c>
      <c r="F7234">
        <v>0</v>
      </c>
      <c r="G7234">
        <v>0</v>
      </c>
      <c r="H7234" t="e">
        <v>#DIV/0!</v>
      </c>
      <c r="I7234">
        <v>0</v>
      </c>
      <c r="J7234">
        <v>0</v>
      </c>
      <c r="K7234" t="e">
        <v>#DIV/0!</v>
      </c>
      <c r="L7234">
        <v>0</v>
      </c>
      <c r="M7234" t="e">
        <v>#DIV/0!</v>
      </c>
      <c r="N7234">
        <v>0</v>
      </c>
      <c r="P7234">
        <v>0</v>
      </c>
      <c r="Q7234">
        <v>0</v>
      </c>
      <c r="R7234" t="e">
        <v>#DIV/0!</v>
      </c>
      <c r="S7234">
        <v>0</v>
      </c>
    </row>
    <row r="7235" spans="1:19" x14ac:dyDescent="0.2">
      <c r="A7235" t="s">
        <v>17093</v>
      </c>
      <c r="B7235" t="s">
        <v>17094</v>
      </c>
      <c r="C7235" t="s">
        <v>345</v>
      </c>
      <c r="D7235" t="s">
        <v>1002</v>
      </c>
      <c r="E7235" s="23">
        <v>43040</v>
      </c>
      <c r="F7235">
        <v>0</v>
      </c>
      <c r="G7235">
        <v>0</v>
      </c>
      <c r="H7235" t="e">
        <v>#DIV/0!</v>
      </c>
      <c r="I7235">
        <v>0</v>
      </c>
      <c r="J7235">
        <v>0</v>
      </c>
      <c r="K7235" t="e">
        <v>#DIV/0!</v>
      </c>
      <c r="L7235">
        <v>0</v>
      </c>
      <c r="M7235" t="e">
        <v>#DIV/0!</v>
      </c>
      <c r="N7235">
        <v>0</v>
      </c>
      <c r="P7235">
        <v>0</v>
      </c>
      <c r="Q7235">
        <v>0</v>
      </c>
      <c r="R7235" t="e">
        <v>#DIV/0!</v>
      </c>
      <c r="S7235">
        <v>0</v>
      </c>
    </row>
    <row r="7236" spans="1:19" x14ac:dyDescent="0.2">
      <c r="A7236" t="s">
        <v>17308</v>
      </c>
      <c r="B7236" t="s">
        <v>17309</v>
      </c>
      <c r="C7236" t="s">
        <v>225</v>
      </c>
      <c r="D7236" t="s">
        <v>1000</v>
      </c>
      <c r="E7236" s="23">
        <v>43040</v>
      </c>
      <c r="F7236">
        <v>4.5</v>
      </c>
      <c r="G7236">
        <v>5.5</v>
      </c>
      <c r="H7236">
        <v>0.81818181818181823</v>
      </c>
      <c r="I7236">
        <v>46</v>
      </c>
      <c r="J7236">
        <v>51</v>
      </c>
      <c r="K7236">
        <v>0.90196078431372551</v>
      </c>
      <c r="L7236">
        <v>62</v>
      </c>
      <c r="M7236">
        <v>0.82258064516129037</v>
      </c>
      <c r="N7236">
        <v>44</v>
      </c>
      <c r="P7236">
        <v>1</v>
      </c>
      <c r="Q7236">
        <v>1</v>
      </c>
      <c r="R7236">
        <v>1</v>
      </c>
      <c r="S7236">
        <v>2</v>
      </c>
    </row>
    <row r="7237" spans="1:19" x14ac:dyDescent="0.2">
      <c r="A7237" t="s">
        <v>17515</v>
      </c>
      <c r="B7237" t="s">
        <v>17516</v>
      </c>
      <c r="C7237" t="s">
        <v>226</v>
      </c>
      <c r="D7237" t="s">
        <v>1002</v>
      </c>
      <c r="E7237" s="23">
        <v>43040</v>
      </c>
      <c r="F7237">
        <v>4.5</v>
      </c>
      <c r="G7237">
        <v>5.5</v>
      </c>
      <c r="H7237">
        <v>0.81818181818181823</v>
      </c>
      <c r="I7237">
        <v>46</v>
      </c>
      <c r="J7237">
        <v>51</v>
      </c>
      <c r="K7237">
        <v>0.90196078431372551</v>
      </c>
      <c r="L7237">
        <v>62</v>
      </c>
      <c r="M7237">
        <v>0.82258064516129037</v>
      </c>
      <c r="N7237">
        <v>44</v>
      </c>
      <c r="P7237">
        <v>1</v>
      </c>
      <c r="Q7237">
        <v>1</v>
      </c>
      <c r="R7237">
        <v>1</v>
      </c>
      <c r="S7237">
        <v>2</v>
      </c>
    </row>
    <row r="7238" spans="1:19" x14ac:dyDescent="0.2">
      <c r="A7238" t="s">
        <v>17692</v>
      </c>
      <c r="B7238" t="s">
        <v>17693</v>
      </c>
      <c r="C7238" t="s">
        <v>232</v>
      </c>
      <c r="D7238" t="s">
        <v>1000</v>
      </c>
      <c r="E7238" s="23">
        <v>43040</v>
      </c>
      <c r="F7238">
        <v>7</v>
      </c>
      <c r="G7238">
        <v>7.5</v>
      </c>
      <c r="H7238">
        <v>0.93333333333333335</v>
      </c>
      <c r="I7238">
        <v>117</v>
      </c>
      <c r="J7238">
        <v>80</v>
      </c>
      <c r="K7238">
        <v>1.4624999999999999</v>
      </c>
      <c r="L7238">
        <v>84</v>
      </c>
      <c r="M7238">
        <v>0.95238095238095233</v>
      </c>
      <c r="N7238">
        <v>112</v>
      </c>
      <c r="P7238">
        <v>1</v>
      </c>
      <c r="Q7238">
        <v>6</v>
      </c>
      <c r="R7238">
        <v>0.16666666666666666</v>
      </c>
      <c r="S7238">
        <v>5</v>
      </c>
    </row>
    <row r="7239" spans="1:19" x14ac:dyDescent="0.2">
      <c r="A7239" t="s">
        <v>17889</v>
      </c>
      <c r="B7239" t="s">
        <v>17890</v>
      </c>
      <c r="C7239" t="s">
        <v>231</v>
      </c>
      <c r="D7239" t="s">
        <v>1002</v>
      </c>
      <c r="E7239" s="23">
        <v>43040</v>
      </c>
      <c r="F7239">
        <v>7</v>
      </c>
      <c r="G7239">
        <v>7.5</v>
      </c>
      <c r="H7239">
        <v>0.93333333333333335</v>
      </c>
      <c r="I7239">
        <v>117</v>
      </c>
      <c r="J7239">
        <v>80</v>
      </c>
      <c r="K7239">
        <v>1.4624999999999999</v>
      </c>
      <c r="L7239">
        <v>84</v>
      </c>
      <c r="M7239">
        <v>0.95238095238095233</v>
      </c>
      <c r="N7239">
        <v>112</v>
      </c>
      <c r="P7239">
        <v>1</v>
      </c>
      <c r="Q7239">
        <v>6</v>
      </c>
      <c r="R7239">
        <v>0.16666666666666666</v>
      </c>
      <c r="S7239">
        <v>5</v>
      </c>
    </row>
    <row r="7240" spans="1:19" x14ac:dyDescent="0.2">
      <c r="A7240" t="s">
        <v>18066</v>
      </c>
      <c r="B7240" t="s">
        <v>18067</v>
      </c>
      <c r="C7240" t="s">
        <v>317</v>
      </c>
      <c r="D7240" t="s">
        <v>1000</v>
      </c>
      <c r="E7240" s="23">
        <v>43040</v>
      </c>
      <c r="F7240">
        <v>8</v>
      </c>
      <c r="G7240">
        <v>9</v>
      </c>
      <c r="H7240">
        <v>0.88888888888888884</v>
      </c>
      <c r="I7240">
        <v>35</v>
      </c>
      <c r="J7240">
        <v>48</v>
      </c>
      <c r="K7240">
        <v>0.72916666666666663</v>
      </c>
      <c r="L7240">
        <v>54</v>
      </c>
      <c r="M7240">
        <v>0.88888888888888884</v>
      </c>
      <c r="N7240">
        <v>32</v>
      </c>
      <c r="P7240">
        <v>3</v>
      </c>
      <c r="Q7240">
        <v>3</v>
      </c>
      <c r="R7240">
        <v>1</v>
      </c>
      <c r="S7240">
        <v>3</v>
      </c>
    </row>
    <row r="7241" spans="1:19" x14ac:dyDescent="0.2">
      <c r="A7241" t="s">
        <v>18245</v>
      </c>
      <c r="B7241" t="s">
        <v>18246</v>
      </c>
      <c r="C7241" t="s">
        <v>316</v>
      </c>
      <c r="D7241" t="s">
        <v>1002</v>
      </c>
      <c r="E7241" s="23">
        <v>43040</v>
      </c>
      <c r="F7241">
        <v>5</v>
      </c>
      <c r="G7241">
        <v>5.5</v>
      </c>
      <c r="H7241">
        <v>0.90909090909090906</v>
      </c>
      <c r="I7241">
        <v>27</v>
      </c>
      <c r="J7241">
        <v>30</v>
      </c>
      <c r="K7241">
        <v>0.9</v>
      </c>
      <c r="L7241">
        <v>33</v>
      </c>
      <c r="M7241">
        <v>0.90909090909090906</v>
      </c>
      <c r="N7241">
        <v>24</v>
      </c>
      <c r="P7241">
        <v>0</v>
      </c>
      <c r="Q7241">
        <v>0</v>
      </c>
      <c r="R7241" t="e">
        <v>#DIV/0!</v>
      </c>
      <c r="S7241">
        <v>3</v>
      </c>
    </row>
    <row r="7242" spans="1:19" x14ac:dyDescent="0.2">
      <c r="A7242" t="s">
        <v>18321</v>
      </c>
      <c r="B7242" t="s">
        <v>18322</v>
      </c>
      <c r="C7242" t="s">
        <v>355</v>
      </c>
      <c r="D7242" t="s">
        <v>1002</v>
      </c>
      <c r="E7242" s="23">
        <v>43040</v>
      </c>
      <c r="F7242">
        <v>3</v>
      </c>
      <c r="G7242">
        <v>3.5</v>
      </c>
      <c r="H7242">
        <v>0.8571428571428571</v>
      </c>
      <c r="I7242">
        <v>8</v>
      </c>
      <c r="J7242">
        <v>18</v>
      </c>
      <c r="K7242">
        <v>0.44444444444444442</v>
      </c>
      <c r="L7242">
        <v>21</v>
      </c>
      <c r="M7242">
        <v>0.8571428571428571</v>
      </c>
      <c r="N7242">
        <v>8</v>
      </c>
      <c r="P7242">
        <v>3</v>
      </c>
      <c r="Q7242">
        <v>3</v>
      </c>
      <c r="R7242">
        <v>1</v>
      </c>
      <c r="S7242">
        <v>0</v>
      </c>
    </row>
    <row r="7243" spans="1:19" x14ac:dyDescent="0.2">
      <c r="A7243" t="s">
        <v>18498</v>
      </c>
      <c r="B7243" t="s">
        <v>18499</v>
      </c>
      <c r="C7243" t="s">
        <v>214</v>
      </c>
      <c r="D7243" t="s">
        <v>1000</v>
      </c>
      <c r="E7243" s="23">
        <v>43040</v>
      </c>
      <c r="F7243">
        <v>14.5</v>
      </c>
      <c r="G7243">
        <v>16.5</v>
      </c>
      <c r="H7243">
        <v>0.87878787878787878</v>
      </c>
      <c r="I7243">
        <v>86</v>
      </c>
      <c r="J7243">
        <v>141</v>
      </c>
      <c r="K7243">
        <v>0.60992907801418439</v>
      </c>
      <c r="L7243">
        <v>161</v>
      </c>
      <c r="M7243">
        <v>0.87577639751552794</v>
      </c>
      <c r="N7243">
        <v>70</v>
      </c>
      <c r="O7243">
        <v>0.9</v>
      </c>
      <c r="P7243">
        <v>14</v>
      </c>
      <c r="Q7243">
        <v>22</v>
      </c>
      <c r="R7243">
        <v>0.63636363636363635</v>
      </c>
      <c r="S7243">
        <v>16</v>
      </c>
    </row>
    <row r="7244" spans="1:19" x14ac:dyDescent="0.2">
      <c r="A7244" t="s">
        <v>18677</v>
      </c>
      <c r="B7244" t="s">
        <v>18678</v>
      </c>
      <c r="C7244" t="s">
        <v>215</v>
      </c>
      <c r="D7244" t="s">
        <v>1002</v>
      </c>
      <c r="E7244" s="23">
        <v>43040</v>
      </c>
      <c r="F7244">
        <v>7</v>
      </c>
      <c r="G7244">
        <v>8</v>
      </c>
      <c r="H7244">
        <v>0.875</v>
      </c>
      <c r="I7244">
        <v>33</v>
      </c>
      <c r="J7244">
        <v>42</v>
      </c>
      <c r="K7244">
        <v>0.7857142857142857</v>
      </c>
      <c r="L7244">
        <v>48</v>
      </c>
      <c r="M7244">
        <v>0.875</v>
      </c>
      <c r="N7244">
        <v>25</v>
      </c>
      <c r="O7244">
        <v>0.9</v>
      </c>
      <c r="P7244">
        <v>9</v>
      </c>
      <c r="Q7244">
        <v>11</v>
      </c>
      <c r="R7244">
        <v>0.81818181818181823</v>
      </c>
      <c r="S7244">
        <v>8</v>
      </c>
    </row>
    <row r="7245" spans="1:19" x14ac:dyDescent="0.2">
      <c r="A7245" t="s">
        <v>18854</v>
      </c>
      <c r="B7245" t="s">
        <v>18855</v>
      </c>
      <c r="C7245" t="s">
        <v>216</v>
      </c>
      <c r="D7245" t="s">
        <v>1002</v>
      </c>
      <c r="E7245" s="23">
        <v>43040</v>
      </c>
      <c r="F7245">
        <v>7.5</v>
      </c>
      <c r="G7245">
        <v>8.5</v>
      </c>
      <c r="H7245">
        <v>0.88235294117647056</v>
      </c>
      <c r="I7245">
        <v>53</v>
      </c>
      <c r="J7245">
        <v>99</v>
      </c>
      <c r="K7245">
        <v>0.53535353535353536</v>
      </c>
      <c r="L7245">
        <v>113</v>
      </c>
      <c r="M7245">
        <v>0.87610619469026552</v>
      </c>
      <c r="N7245">
        <v>45</v>
      </c>
      <c r="P7245">
        <v>5</v>
      </c>
      <c r="Q7245">
        <v>11</v>
      </c>
      <c r="R7245">
        <v>0.45454545454545453</v>
      </c>
      <c r="S7245">
        <v>8</v>
      </c>
    </row>
    <row r="7246" spans="1:19" x14ac:dyDescent="0.2">
      <c r="A7246" t="s">
        <v>19031</v>
      </c>
      <c r="B7246" t="s">
        <v>19032</v>
      </c>
      <c r="C7246" t="s">
        <v>229</v>
      </c>
      <c r="D7246" t="s">
        <v>1002</v>
      </c>
      <c r="E7246" s="23">
        <v>43040</v>
      </c>
      <c r="F7246">
        <v>0</v>
      </c>
      <c r="G7246">
        <v>0</v>
      </c>
      <c r="H7246" t="e">
        <v>#DIV/0!</v>
      </c>
      <c r="I7246">
        <v>0</v>
      </c>
      <c r="J7246">
        <v>0</v>
      </c>
      <c r="K7246" t="e">
        <v>#DIV/0!</v>
      </c>
      <c r="L7246">
        <v>0</v>
      </c>
      <c r="M7246" t="e">
        <v>#DIV/0!</v>
      </c>
      <c r="N7246">
        <v>0</v>
      </c>
      <c r="P7246">
        <v>0</v>
      </c>
      <c r="Q7246">
        <v>0</v>
      </c>
      <c r="R7246" t="e">
        <v>#DIV/0!</v>
      </c>
      <c r="S7246">
        <v>0</v>
      </c>
    </row>
    <row r="7247" spans="1:19" x14ac:dyDescent="0.2">
      <c r="A7247" t="s">
        <v>19208</v>
      </c>
      <c r="B7247" t="s">
        <v>19209</v>
      </c>
      <c r="C7247" t="s">
        <v>230</v>
      </c>
      <c r="D7247" t="s">
        <v>1000</v>
      </c>
      <c r="E7247" s="23">
        <v>43040</v>
      </c>
      <c r="F7247">
        <v>0</v>
      </c>
      <c r="G7247">
        <v>0</v>
      </c>
      <c r="H7247" t="e">
        <v>#DIV/0!</v>
      </c>
      <c r="I7247">
        <v>0</v>
      </c>
      <c r="J7247">
        <v>0</v>
      </c>
      <c r="K7247" t="e">
        <v>#DIV/0!</v>
      </c>
      <c r="L7247">
        <v>0</v>
      </c>
      <c r="M7247" t="e">
        <v>#DIV/0!</v>
      </c>
      <c r="N7247">
        <v>0</v>
      </c>
      <c r="P7247">
        <v>0</v>
      </c>
      <c r="Q7247">
        <v>0</v>
      </c>
      <c r="R7247" t="e">
        <v>#DIV/0!</v>
      </c>
      <c r="S7247">
        <v>0</v>
      </c>
    </row>
    <row r="7248" spans="1:19" x14ac:dyDescent="0.2">
      <c r="A7248" t="s">
        <v>19387</v>
      </c>
      <c r="B7248" t="s">
        <v>19388</v>
      </c>
      <c r="C7248" t="s">
        <v>234</v>
      </c>
      <c r="D7248" t="s">
        <v>1000</v>
      </c>
      <c r="E7248" s="23">
        <v>43040</v>
      </c>
      <c r="F7248">
        <v>2.5</v>
      </c>
      <c r="G7248">
        <v>4.5</v>
      </c>
      <c r="H7248">
        <v>0.55555555555555558</v>
      </c>
      <c r="I7248">
        <v>61</v>
      </c>
      <c r="J7248">
        <v>45</v>
      </c>
      <c r="K7248">
        <v>1.3555555555555556</v>
      </c>
      <c r="L7248">
        <v>63</v>
      </c>
      <c r="M7248">
        <v>0.7142857142857143</v>
      </c>
      <c r="N7248">
        <v>61</v>
      </c>
      <c r="P7248">
        <v>15</v>
      </c>
      <c r="Q7248">
        <v>20</v>
      </c>
      <c r="R7248">
        <v>0.75</v>
      </c>
      <c r="S7248">
        <v>0</v>
      </c>
    </row>
    <row r="7249" spans="1:20" x14ac:dyDescent="0.2">
      <c r="A7249" t="s">
        <v>19566</v>
      </c>
      <c r="B7249" t="s">
        <v>19567</v>
      </c>
      <c r="C7249" t="s">
        <v>233</v>
      </c>
      <c r="D7249" t="s">
        <v>1002</v>
      </c>
      <c r="E7249" s="23">
        <v>43040</v>
      </c>
      <c r="F7249">
        <v>2.5</v>
      </c>
      <c r="G7249">
        <v>4.5</v>
      </c>
      <c r="H7249">
        <v>0.55555555555555558</v>
      </c>
      <c r="I7249">
        <v>61</v>
      </c>
      <c r="J7249">
        <v>45</v>
      </c>
      <c r="K7249">
        <v>1.3555555555555556</v>
      </c>
      <c r="L7249">
        <v>63</v>
      </c>
      <c r="M7249">
        <v>0.7142857142857143</v>
      </c>
      <c r="N7249">
        <v>61</v>
      </c>
      <c r="P7249">
        <v>15</v>
      </c>
      <c r="Q7249">
        <v>20</v>
      </c>
      <c r="R7249">
        <v>0.75</v>
      </c>
      <c r="S7249">
        <v>0</v>
      </c>
    </row>
    <row r="7250" spans="1:20" x14ac:dyDescent="0.2">
      <c r="A7250" t="s">
        <v>19664</v>
      </c>
      <c r="B7250" t="s">
        <v>19665</v>
      </c>
      <c r="C7250" t="s">
        <v>342</v>
      </c>
      <c r="D7250" t="s">
        <v>1000</v>
      </c>
      <c r="E7250" s="23">
        <v>43040</v>
      </c>
      <c r="F7250">
        <v>0</v>
      </c>
      <c r="G7250">
        <v>0</v>
      </c>
      <c r="H7250" t="e">
        <v>#DIV/0!</v>
      </c>
      <c r="I7250">
        <v>0</v>
      </c>
      <c r="J7250">
        <v>0</v>
      </c>
      <c r="K7250" t="e">
        <v>#DIV/0!</v>
      </c>
      <c r="L7250">
        <v>0</v>
      </c>
      <c r="M7250" t="e">
        <v>#DIV/0!</v>
      </c>
      <c r="N7250">
        <v>0</v>
      </c>
      <c r="P7250">
        <v>0</v>
      </c>
      <c r="Q7250">
        <v>0</v>
      </c>
      <c r="R7250" t="e">
        <v>#DIV/0!</v>
      </c>
      <c r="S7250">
        <v>0</v>
      </c>
    </row>
    <row r="7251" spans="1:20" x14ac:dyDescent="0.2">
      <c r="A7251" t="s">
        <v>19764</v>
      </c>
      <c r="B7251" t="s">
        <v>19765</v>
      </c>
      <c r="C7251" t="s">
        <v>340</v>
      </c>
      <c r="D7251" t="s">
        <v>1002</v>
      </c>
      <c r="E7251" s="23">
        <v>43040</v>
      </c>
      <c r="F7251">
        <v>0</v>
      </c>
      <c r="G7251">
        <v>0</v>
      </c>
      <c r="H7251" t="e">
        <v>#DIV/0!</v>
      </c>
      <c r="I7251">
        <v>0</v>
      </c>
      <c r="J7251">
        <v>0</v>
      </c>
      <c r="K7251" t="e">
        <v>#DIV/0!</v>
      </c>
      <c r="L7251">
        <v>0</v>
      </c>
      <c r="M7251" t="e">
        <v>#DIV/0!</v>
      </c>
      <c r="N7251">
        <v>0</v>
      </c>
      <c r="P7251">
        <v>0</v>
      </c>
      <c r="Q7251">
        <v>0</v>
      </c>
      <c r="R7251" t="e">
        <v>#DIV/0!</v>
      </c>
      <c r="S7251">
        <v>0</v>
      </c>
    </row>
    <row r="7252" spans="1:20" x14ac:dyDescent="0.2">
      <c r="A7252" t="s">
        <v>19941</v>
      </c>
      <c r="B7252" t="s">
        <v>19942</v>
      </c>
      <c r="C7252" t="s">
        <v>220</v>
      </c>
      <c r="D7252" t="s">
        <v>1000</v>
      </c>
      <c r="E7252" s="23">
        <v>43040</v>
      </c>
      <c r="F7252">
        <v>0</v>
      </c>
      <c r="G7252">
        <v>0</v>
      </c>
      <c r="H7252" t="e">
        <v>#DIV/0!</v>
      </c>
      <c r="I7252">
        <v>0</v>
      </c>
      <c r="J7252">
        <v>0</v>
      </c>
      <c r="K7252" t="e">
        <v>#DIV/0!</v>
      </c>
      <c r="L7252">
        <v>0</v>
      </c>
      <c r="M7252" t="e">
        <v>#DIV/0!</v>
      </c>
      <c r="N7252">
        <v>0</v>
      </c>
      <c r="P7252">
        <v>0</v>
      </c>
      <c r="Q7252">
        <v>0</v>
      </c>
      <c r="R7252" t="e">
        <v>#DIV/0!</v>
      </c>
      <c r="S7252">
        <v>0</v>
      </c>
    </row>
    <row r="7253" spans="1:20" x14ac:dyDescent="0.2">
      <c r="A7253" t="s">
        <v>20120</v>
      </c>
      <c r="B7253" t="s">
        <v>20121</v>
      </c>
      <c r="C7253" t="s">
        <v>221</v>
      </c>
      <c r="D7253" t="s">
        <v>1002</v>
      </c>
      <c r="E7253" s="23">
        <v>43040</v>
      </c>
      <c r="F7253">
        <v>0</v>
      </c>
      <c r="G7253">
        <v>0</v>
      </c>
      <c r="H7253" t="e">
        <v>#DIV/0!</v>
      </c>
      <c r="I7253">
        <v>0</v>
      </c>
      <c r="J7253">
        <v>0</v>
      </c>
      <c r="K7253" t="e">
        <v>#DIV/0!</v>
      </c>
      <c r="L7253">
        <v>0</v>
      </c>
      <c r="M7253" t="e">
        <v>#DIV/0!</v>
      </c>
      <c r="N7253">
        <v>0</v>
      </c>
      <c r="P7253">
        <v>0</v>
      </c>
      <c r="Q7253">
        <v>0</v>
      </c>
      <c r="R7253" t="e">
        <v>#DIV/0!</v>
      </c>
      <c r="S7253">
        <v>0</v>
      </c>
    </row>
    <row r="7254" spans="1:20" x14ac:dyDescent="0.2">
      <c r="A7254" t="s">
        <v>20297</v>
      </c>
      <c r="B7254" t="s">
        <v>20298</v>
      </c>
      <c r="C7254" t="s">
        <v>222</v>
      </c>
      <c r="D7254" t="s">
        <v>1002</v>
      </c>
      <c r="E7254" s="23">
        <v>43040</v>
      </c>
      <c r="F7254">
        <v>0</v>
      </c>
      <c r="G7254">
        <v>0</v>
      </c>
      <c r="H7254" t="e">
        <v>#DIV/0!</v>
      </c>
      <c r="I7254">
        <v>0</v>
      </c>
      <c r="J7254">
        <v>0</v>
      </c>
      <c r="K7254" t="e">
        <v>#DIV/0!</v>
      </c>
      <c r="L7254">
        <v>0</v>
      </c>
      <c r="M7254" t="e">
        <v>#DIV/0!</v>
      </c>
      <c r="N7254">
        <v>0</v>
      </c>
      <c r="P7254">
        <v>0</v>
      </c>
      <c r="Q7254">
        <v>0</v>
      </c>
      <c r="R7254" t="e">
        <v>#DIV/0!</v>
      </c>
      <c r="S7254">
        <v>0</v>
      </c>
    </row>
    <row r="7255" spans="1:20" x14ac:dyDescent="0.2">
      <c r="A7255" t="s">
        <v>20474</v>
      </c>
      <c r="B7255" t="s">
        <v>20475</v>
      </c>
      <c r="C7255" t="s">
        <v>211</v>
      </c>
      <c r="D7255" t="s">
        <v>1002</v>
      </c>
      <c r="E7255" s="23">
        <v>43040</v>
      </c>
      <c r="F7255">
        <v>0</v>
      </c>
      <c r="G7255">
        <v>0</v>
      </c>
      <c r="H7255" t="e">
        <v>#DIV/0!</v>
      </c>
      <c r="I7255">
        <v>0</v>
      </c>
      <c r="J7255">
        <v>0</v>
      </c>
      <c r="K7255" t="e">
        <v>#DIV/0!</v>
      </c>
      <c r="L7255">
        <v>0</v>
      </c>
      <c r="M7255" t="e">
        <v>#DIV/0!</v>
      </c>
      <c r="N7255">
        <v>0</v>
      </c>
      <c r="P7255">
        <v>0</v>
      </c>
      <c r="Q7255">
        <v>0</v>
      </c>
      <c r="R7255" t="e">
        <v>#DIV/0!</v>
      </c>
      <c r="S7255">
        <v>0</v>
      </c>
    </row>
    <row r="7256" spans="1:20" x14ac:dyDescent="0.2">
      <c r="A7256" t="s">
        <v>20651</v>
      </c>
      <c r="B7256" t="s">
        <v>20652</v>
      </c>
      <c r="C7256" t="s">
        <v>207</v>
      </c>
      <c r="D7256" t="s">
        <v>1000</v>
      </c>
      <c r="E7256" s="23">
        <v>43040</v>
      </c>
      <c r="F7256">
        <v>5</v>
      </c>
      <c r="G7256">
        <v>6</v>
      </c>
      <c r="H7256">
        <v>0.83333333333333337</v>
      </c>
      <c r="I7256">
        <v>28</v>
      </c>
      <c r="J7256">
        <v>30</v>
      </c>
      <c r="K7256">
        <v>0.93333333333333335</v>
      </c>
      <c r="L7256">
        <v>36</v>
      </c>
      <c r="M7256">
        <v>0.83333333333333337</v>
      </c>
      <c r="N7256">
        <v>26</v>
      </c>
      <c r="O7256">
        <v>0.75</v>
      </c>
      <c r="P7256">
        <v>0</v>
      </c>
      <c r="Q7256">
        <v>0</v>
      </c>
      <c r="R7256" t="e">
        <v>#DIV/0!</v>
      </c>
      <c r="S7256">
        <v>2</v>
      </c>
    </row>
    <row r="7257" spans="1:20" x14ac:dyDescent="0.2">
      <c r="A7257" t="s">
        <v>20895</v>
      </c>
      <c r="B7257" t="s">
        <v>20896</v>
      </c>
      <c r="C7257" t="s">
        <v>210</v>
      </c>
      <c r="D7257" t="s">
        <v>1002</v>
      </c>
      <c r="E7257" s="23">
        <v>43040</v>
      </c>
      <c r="F7257">
        <v>3</v>
      </c>
      <c r="G7257">
        <v>3</v>
      </c>
      <c r="H7257">
        <v>1</v>
      </c>
      <c r="I7257">
        <v>10</v>
      </c>
      <c r="J7257">
        <v>18</v>
      </c>
      <c r="K7257">
        <v>0.55555555555555558</v>
      </c>
      <c r="L7257">
        <v>18</v>
      </c>
      <c r="M7257">
        <v>1</v>
      </c>
      <c r="N7257">
        <v>8</v>
      </c>
      <c r="O7257">
        <v>0.75</v>
      </c>
      <c r="P7257">
        <v>0</v>
      </c>
      <c r="Q7257">
        <v>0</v>
      </c>
      <c r="R7257" t="e">
        <v>#DIV/0!</v>
      </c>
      <c r="S7257">
        <v>2</v>
      </c>
    </row>
    <row r="7258" spans="1:20" x14ac:dyDescent="0.2">
      <c r="A7258" t="s">
        <v>21072</v>
      </c>
      <c r="B7258" t="s">
        <v>21073</v>
      </c>
      <c r="C7258" t="s">
        <v>208</v>
      </c>
      <c r="D7258" t="s">
        <v>1002</v>
      </c>
      <c r="E7258" s="23">
        <v>43040</v>
      </c>
      <c r="F7258">
        <v>1</v>
      </c>
      <c r="G7258">
        <v>1.5</v>
      </c>
      <c r="H7258">
        <v>0.66666666666666663</v>
      </c>
      <c r="I7258">
        <v>7</v>
      </c>
      <c r="J7258">
        <v>6</v>
      </c>
      <c r="K7258">
        <v>1.1666666666666667</v>
      </c>
      <c r="L7258">
        <v>9</v>
      </c>
      <c r="M7258">
        <v>0.66666666666666663</v>
      </c>
      <c r="N7258">
        <v>7</v>
      </c>
      <c r="P7258">
        <v>0</v>
      </c>
      <c r="Q7258">
        <v>0</v>
      </c>
      <c r="R7258" t="e">
        <v>#DIV/0!</v>
      </c>
      <c r="S7258">
        <v>0</v>
      </c>
    </row>
    <row r="7259" spans="1:20" x14ac:dyDescent="0.2">
      <c r="A7259" t="s">
        <v>21148</v>
      </c>
      <c r="B7259" t="s">
        <v>21149</v>
      </c>
      <c r="C7259" t="s">
        <v>354</v>
      </c>
      <c r="D7259" t="s">
        <v>1002</v>
      </c>
      <c r="E7259" s="23">
        <v>43040</v>
      </c>
      <c r="F7259">
        <v>1</v>
      </c>
      <c r="G7259">
        <v>1.5</v>
      </c>
      <c r="H7259">
        <v>0.66666666666666663</v>
      </c>
      <c r="I7259">
        <v>11</v>
      </c>
      <c r="J7259">
        <v>6</v>
      </c>
      <c r="K7259">
        <v>1.8333333333333333</v>
      </c>
      <c r="L7259">
        <v>9</v>
      </c>
      <c r="M7259">
        <v>0.66666666666666663</v>
      </c>
      <c r="N7259">
        <v>11</v>
      </c>
      <c r="P7259">
        <v>0</v>
      </c>
      <c r="Q7259">
        <v>0</v>
      </c>
      <c r="R7259" t="e">
        <v>#DIV/0!</v>
      </c>
      <c r="S7259">
        <v>0</v>
      </c>
    </row>
    <row r="7260" spans="1:20" x14ac:dyDescent="0.2">
      <c r="A7260" t="s">
        <v>21327</v>
      </c>
      <c r="B7260" t="s">
        <v>21328</v>
      </c>
      <c r="C7260" t="s">
        <v>213</v>
      </c>
      <c r="D7260" t="s">
        <v>1002</v>
      </c>
      <c r="E7260" s="23">
        <v>43040</v>
      </c>
      <c r="F7260">
        <v>0</v>
      </c>
      <c r="G7260">
        <v>0</v>
      </c>
      <c r="H7260" t="e">
        <v>#DIV/0!</v>
      </c>
      <c r="I7260">
        <v>0</v>
      </c>
      <c r="J7260">
        <v>0</v>
      </c>
      <c r="K7260" t="e">
        <v>#DIV/0!</v>
      </c>
      <c r="L7260">
        <v>0</v>
      </c>
      <c r="M7260" t="e">
        <v>#DIV/0!</v>
      </c>
      <c r="N7260">
        <v>0</v>
      </c>
      <c r="P7260">
        <v>0</v>
      </c>
      <c r="Q7260">
        <v>0</v>
      </c>
      <c r="R7260" t="e">
        <v>#DIV/0!</v>
      </c>
      <c r="S7260">
        <v>0</v>
      </c>
      <c r="T7260" t="e">
        <v>#DIV/0!</v>
      </c>
    </row>
    <row r="7261" spans="1:20" x14ac:dyDescent="0.2">
      <c r="A7261" t="s">
        <v>21569</v>
      </c>
      <c r="B7261" t="s">
        <v>21570</v>
      </c>
      <c r="C7261" t="s">
        <v>212</v>
      </c>
      <c r="D7261" t="s">
        <v>1000</v>
      </c>
      <c r="E7261" s="23">
        <v>43040</v>
      </c>
      <c r="F7261">
        <v>0</v>
      </c>
      <c r="G7261">
        <v>0</v>
      </c>
      <c r="H7261" t="e">
        <v>#DIV/0!</v>
      </c>
      <c r="I7261">
        <v>0</v>
      </c>
      <c r="J7261">
        <v>0</v>
      </c>
      <c r="K7261" t="e">
        <v>#DIV/0!</v>
      </c>
      <c r="L7261">
        <v>0</v>
      </c>
      <c r="M7261" t="e">
        <v>#DIV/0!</v>
      </c>
      <c r="N7261">
        <v>0</v>
      </c>
      <c r="P7261">
        <v>0</v>
      </c>
      <c r="Q7261">
        <v>0</v>
      </c>
      <c r="R7261" t="e">
        <v>#DIV/0!</v>
      </c>
      <c r="S7261">
        <v>0</v>
      </c>
      <c r="T7261" t="e">
        <v>#DIV/0!</v>
      </c>
    </row>
    <row r="7262" spans="1:20" x14ac:dyDescent="0.2">
      <c r="A7262" t="s">
        <v>21778</v>
      </c>
      <c r="B7262" t="s">
        <v>21779</v>
      </c>
      <c r="C7262" t="s">
        <v>217</v>
      </c>
      <c r="D7262" t="s">
        <v>1000</v>
      </c>
      <c r="E7262" s="23">
        <v>43040</v>
      </c>
      <c r="F7262">
        <v>0</v>
      </c>
      <c r="G7262">
        <v>0</v>
      </c>
      <c r="H7262" t="e">
        <v>#DIV/0!</v>
      </c>
      <c r="I7262">
        <v>0</v>
      </c>
      <c r="J7262">
        <v>0</v>
      </c>
      <c r="K7262" t="e">
        <v>#DIV/0!</v>
      </c>
      <c r="L7262">
        <v>0</v>
      </c>
      <c r="M7262" t="e">
        <v>#DIV/0!</v>
      </c>
      <c r="N7262">
        <v>0</v>
      </c>
      <c r="P7262">
        <v>0</v>
      </c>
      <c r="Q7262">
        <v>0</v>
      </c>
      <c r="R7262" t="e">
        <v>#DIV/0!</v>
      </c>
      <c r="S7262">
        <v>0</v>
      </c>
      <c r="T7262" t="e">
        <v>#DIV/0!</v>
      </c>
    </row>
    <row r="7263" spans="1:20" x14ac:dyDescent="0.2">
      <c r="A7263" t="s">
        <v>22022</v>
      </c>
      <c r="B7263" t="s">
        <v>22023</v>
      </c>
      <c r="C7263" t="s">
        <v>218</v>
      </c>
      <c r="D7263" t="s">
        <v>1002</v>
      </c>
      <c r="E7263" s="23">
        <v>43040</v>
      </c>
      <c r="F7263">
        <v>0</v>
      </c>
      <c r="G7263">
        <v>0</v>
      </c>
      <c r="H7263" t="e">
        <v>#DIV/0!</v>
      </c>
      <c r="I7263">
        <v>0</v>
      </c>
      <c r="J7263">
        <v>0</v>
      </c>
      <c r="K7263" t="e">
        <v>#DIV/0!</v>
      </c>
      <c r="L7263">
        <v>0</v>
      </c>
      <c r="M7263" t="e">
        <v>#DIV/0!</v>
      </c>
      <c r="N7263">
        <v>0</v>
      </c>
      <c r="P7263">
        <v>0</v>
      </c>
      <c r="Q7263">
        <v>0</v>
      </c>
      <c r="R7263" t="e">
        <v>#DIV/0!</v>
      </c>
      <c r="S7263">
        <v>0</v>
      </c>
      <c r="T7263">
        <v>0.57916666666666661</v>
      </c>
    </row>
    <row r="7264" spans="1:20" x14ac:dyDescent="0.2">
      <c r="A7264" t="s">
        <v>22199</v>
      </c>
      <c r="B7264" t="s">
        <v>22200</v>
      </c>
      <c r="C7264" t="s">
        <v>219</v>
      </c>
      <c r="D7264" t="s">
        <v>1002</v>
      </c>
      <c r="E7264" s="23">
        <v>43040</v>
      </c>
      <c r="F7264">
        <v>0</v>
      </c>
      <c r="G7264">
        <v>0</v>
      </c>
      <c r="H7264" t="e">
        <v>#DIV/0!</v>
      </c>
      <c r="I7264">
        <v>0</v>
      </c>
      <c r="J7264">
        <v>0</v>
      </c>
      <c r="K7264" t="e">
        <v>#DIV/0!</v>
      </c>
      <c r="L7264">
        <v>0</v>
      </c>
      <c r="M7264" t="e">
        <v>#DIV/0!</v>
      </c>
      <c r="N7264">
        <v>0</v>
      </c>
      <c r="P7264">
        <v>0</v>
      </c>
      <c r="Q7264">
        <v>0</v>
      </c>
      <c r="R7264" t="e">
        <v>#DIV/0!</v>
      </c>
      <c r="S7264">
        <v>0</v>
      </c>
      <c r="T7264">
        <v>0.69464285714285712</v>
      </c>
    </row>
    <row r="7265" spans="1:20" x14ac:dyDescent="0.2">
      <c r="A7265" t="s">
        <v>11116</v>
      </c>
      <c r="B7265" t="s">
        <v>11117</v>
      </c>
      <c r="C7265" t="s">
        <v>228</v>
      </c>
      <c r="D7265" t="s">
        <v>1000</v>
      </c>
      <c r="E7265" s="23">
        <v>43070</v>
      </c>
      <c r="F7265">
        <v>0</v>
      </c>
      <c r="G7265">
        <v>0</v>
      </c>
      <c r="H7265" t="e">
        <v>#DIV/0!</v>
      </c>
      <c r="I7265">
        <v>0</v>
      </c>
      <c r="J7265">
        <v>0</v>
      </c>
      <c r="K7265" t="e">
        <v>#DIV/0!</v>
      </c>
      <c r="L7265">
        <v>0</v>
      </c>
      <c r="M7265" t="e">
        <v>#DIV/0!</v>
      </c>
      <c r="N7265">
        <v>0</v>
      </c>
      <c r="P7265">
        <v>0</v>
      </c>
      <c r="Q7265">
        <v>0</v>
      </c>
      <c r="R7265" t="e">
        <v>#DIV/0!</v>
      </c>
      <c r="S7265">
        <v>0</v>
      </c>
      <c r="T7265">
        <v>0.56045454545454543</v>
      </c>
    </row>
    <row r="7266" spans="1:20" x14ac:dyDescent="0.2">
      <c r="A7266" t="s">
        <v>9369</v>
      </c>
      <c r="B7266" t="s">
        <v>9370</v>
      </c>
      <c r="C7266" t="s">
        <v>211</v>
      </c>
      <c r="D7266" t="s">
        <v>1000</v>
      </c>
      <c r="E7266" s="23">
        <v>43070</v>
      </c>
      <c r="F7266">
        <v>0</v>
      </c>
      <c r="G7266">
        <v>0</v>
      </c>
      <c r="H7266" t="e">
        <v>#DIV/0!</v>
      </c>
      <c r="I7266">
        <v>0</v>
      </c>
      <c r="J7266">
        <v>0</v>
      </c>
      <c r="K7266" t="e">
        <v>#DIV/0!</v>
      </c>
      <c r="L7266">
        <v>0</v>
      </c>
      <c r="M7266" t="e">
        <v>#DIV/0!</v>
      </c>
      <c r="N7266">
        <v>0</v>
      </c>
      <c r="P7266">
        <v>0</v>
      </c>
      <c r="Q7266">
        <v>0</v>
      </c>
      <c r="R7266" t="e">
        <v>#DIV/0!</v>
      </c>
      <c r="S7266">
        <v>0</v>
      </c>
      <c r="T7266">
        <v>0.56499999999999995</v>
      </c>
    </row>
    <row r="7267" spans="1:20" x14ac:dyDescent="0.2">
      <c r="A7267" t="s">
        <v>8530</v>
      </c>
      <c r="B7267" t="s">
        <v>8531</v>
      </c>
      <c r="C7267" t="s">
        <v>213</v>
      </c>
      <c r="D7267" t="s">
        <v>1000</v>
      </c>
      <c r="E7267" s="23">
        <v>43070</v>
      </c>
      <c r="F7267">
        <v>0</v>
      </c>
      <c r="G7267">
        <v>0</v>
      </c>
      <c r="H7267" t="e">
        <v>#DIV/0!</v>
      </c>
      <c r="I7267">
        <v>0</v>
      </c>
      <c r="J7267">
        <v>0</v>
      </c>
      <c r="K7267" t="e">
        <v>#DIV/0!</v>
      </c>
      <c r="L7267">
        <v>0</v>
      </c>
      <c r="M7267" t="e">
        <v>#DIV/0!</v>
      </c>
      <c r="N7267">
        <v>0</v>
      </c>
      <c r="P7267">
        <v>0</v>
      </c>
      <c r="Q7267">
        <v>0</v>
      </c>
      <c r="R7267" t="e">
        <v>#DIV/0!</v>
      </c>
      <c r="S7267">
        <v>0</v>
      </c>
      <c r="T7267">
        <v>0.66500000000000004</v>
      </c>
    </row>
    <row r="7268" spans="1:20" x14ac:dyDescent="0.2">
      <c r="A7268" t="s">
        <v>5106</v>
      </c>
      <c r="B7268" t="s">
        <v>5107</v>
      </c>
      <c r="C7268" t="s">
        <v>229</v>
      </c>
      <c r="D7268" t="s">
        <v>1000</v>
      </c>
      <c r="E7268" s="23">
        <v>43070</v>
      </c>
      <c r="F7268">
        <v>0</v>
      </c>
      <c r="G7268">
        <v>0</v>
      </c>
      <c r="H7268" t="e">
        <v>#DIV/0!</v>
      </c>
      <c r="I7268">
        <v>0</v>
      </c>
      <c r="J7268">
        <v>0</v>
      </c>
      <c r="K7268" t="e">
        <v>#DIV/0!</v>
      </c>
      <c r="L7268">
        <v>0</v>
      </c>
      <c r="M7268" t="e">
        <v>#DIV/0!</v>
      </c>
      <c r="N7268">
        <v>0</v>
      </c>
      <c r="P7268">
        <v>0</v>
      </c>
      <c r="Q7268">
        <v>0</v>
      </c>
      <c r="R7268" t="e">
        <v>#DIV/0!</v>
      </c>
      <c r="S7268">
        <v>0</v>
      </c>
      <c r="T7268">
        <v>0.65500000000000003</v>
      </c>
    </row>
    <row r="7269" spans="1:20" x14ac:dyDescent="0.2">
      <c r="A7269" t="s">
        <v>13242</v>
      </c>
      <c r="B7269" t="s">
        <v>13154</v>
      </c>
      <c r="C7269" t="s">
        <v>1051</v>
      </c>
      <c r="D7269" t="s">
        <v>1002</v>
      </c>
      <c r="E7269" s="23">
        <v>43070</v>
      </c>
      <c r="F7269">
        <v>0</v>
      </c>
      <c r="G7269">
        <v>0</v>
      </c>
      <c r="H7269" t="e">
        <v>#DIV/0!</v>
      </c>
      <c r="I7269">
        <v>0</v>
      </c>
      <c r="J7269">
        <v>0</v>
      </c>
      <c r="K7269" t="e">
        <v>#DIV/0!</v>
      </c>
      <c r="L7269">
        <v>0</v>
      </c>
      <c r="M7269" t="e">
        <v>#DIV/0!</v>
      </c>
      <c r="N7269">
        <v>0</v>
      </c>
      <c r="P7269">
        <v>0</v>
      </c>
      <c r="Q7269">
        <v>0</v>
      </c>
      <c r="R7269" t="e">
        <v>#DIV/0!</v>
      </c>
      <c r="S7269">
        <v>0</v>
      </c>
      <c r="T7269">
        <v>0.58000000000000007</v>
      </c>
    </row>
    <row r="7270" spans="1:20" x14ac:dyDescent="0.2">
      <c r="A7270" t="s">
        <v>5730</v>
      </c>
      <c r="B7270" t="s">
        <v>5731</v>
      </c>
      <c r="C7270" t="s">
        <v>1047</v>
      </c>
      <c r="D7270" t="s">
        <v>1000</v>
      </c>
      <c r="E7270" s="23">
        <v>43070</v>
      </c>
      <c r="F7270">
        <v>3.5</v>
      </c>
      <c r="G7270">
        <v>3.5</v>
      </c>
      <c r="H7270">
        <v>1</v>
      </c>
      <c r="I7270">
        <v>23</v>
      </c>
      <c r="J7270">
        <v>21</v>
      </c>
      <c r="K7270">
        <v>1.0952380952380953</v>
      </c>
      <c r="L7270">
        <v>21</v>
      </c>
      <c r="M7270">
        <v>1</v>
      </c>
      <c r="N7270">
        <v>23</v>
      </c>
      <c r="P7270">
        <v>0</v>
      </c>
      <c r="Q7270">
        <v>0</v>
      </c>
      <c r="R7270" t="e">
        <v>#DIV/0!</v>
      </c>
      <c r="S7270">
        <v>0</v>
      </c>
      <c r="T7270">
        <v>0.52374999999999994</v>
      </c>
    </row>
    <row r="7271" spans="1:20" x14ac:dyDescent="0.2">
      <c r="A7271" t="s">
        <v>10607</v>
      </c>
      <c r="B7271" t="s">
        <v>10608</v>
      </c>
      <c r="C7271" t="s">
        <v>205</v>
      </c>
      <c r="D7271" t="s">
        <v>1000</v>
      </c>
      <c r="E7271" s="23">
        <v>43070</v>
      </c>
      <c r="F7271">
        <v>0</v>
      </c>
      <c r="G7271">
        <v>0</v>
      </c>
      <c r="H7271" t="e">
        <v>#DIV/0!</v>
      </c>
      <c r="I7271">
        <v>0</v>
      </c>
      <c r="J7271">
        <v>0</v>
      </c>
      <c r="K7271" t="e">
        <v>#DIV/0!</v>
      </c>
      <c r="L7271">
        <v>0</v>
      </c>
      <c r="M7271" t="e">
        <v>#DIV/0!</v>
      </c>
      <c r="N7271">
        <v>0</v>
      </c>
      <c r="P7271">
        <v>0</v>
      </c>
      <c r="Q7271">
        <v>0</v>
      </c>
      <c r="R7271" t="e">
        <v>#DIV/0!</v>
      </c>
      <c r="S7271">
        <v>0</v>
      </c>
      <c r="T7271">
        <v>0.59</v>
      </c>
    </row>
    <row r="7272" spans="1:20" x14ac:dyDescent="0.2">
      <c r="A7272" t="s">
        <v>8954</v>
      </c>
      <c r="B7272" t="s">
        <v>8955</v>
      </c>
      <c r="C7272" t="s">
        <v>210</v>
      </c>
      <c r="D7272" t="s">
        <v>1000</v>
      </c>
      <c r="E7272" s="23">
        <v>43070</v>
      </c>
      <c r="F7272">
        <v>3</v>
      </c>
      <c r="G7272">
        <v>3</v>
      </c>
      <c r="H7272">
        <v>1</v>
      </c>
      <c r="I7272">
        <v>12</v>
      </c>
      <c r="J7272">
        <v>18</v>
      </c>
      <c r="K7272">
        <v>0.66666666666666663</v>
      </c>
      <c r="L7272">
        <v>18</v>
      </c>
      <c r="M7272">
        <v>1</v>
      </c>
      <c r="N7272">
        <v>9</v>
      </c>
      <c r="O7272">
        <v>0.93</v>
      </c>
      <c r="P7272">
        <v>0</v>
      </c>
      <c r="Q7272">
        <v>0</v>
      </c>
      <c r="R7272" t="e">
        <v>#DIV/0!</v>
      </c>
      <c r="S7272">
        <v>3</v>
      </c>
      <c r="T7272">
        <v>0.375</v>
      </c>
    </row>
    <row r="7273" spans="1:20" x14ac:dyDescent="0.2">
      <c r="A7273" t="s">
        <v>6149</v>
      </c>
      <c r="B7273" t="s">
        <v>6150</v>
      </c>
      <c r="C7273" t="s">
        <v>215</v>
      </c>
      <c r="D7273" t="s">
        <v>1000</v>
      </c>
      <c r="E7273" s="23">
        <v>43070</v>
      </c>
      <c r="F7273">
        <v>6</v>
      </c>
      <c r="G7273">
        <v>8</v>
      </c>
      <c r="H7273">
        <v>0.75</v>
      </c>
      <c r="I7273">
        <v>36</v>
      </c>
      <c r="J7273">
        <v>36</v>
      </c>
      <c r="K7273">
        <v>1</v>
      </c>
      <c r="L7273">
        <v>48</v>
      </c>
      <c r="M7273">
        <v>0.75</v>
      </c>
      <c r="N7273">
        <v>29</v>
      </c>
      <c r="O7273">
        <v>1.18</v>
      </c>
      <c r="P7273">
        <v>4</v>
      </c>
      <c r="Q7273">
        <v>5</v>
      </c>
      <c r="R7273">
        <v>0.8</v>
      </c>
      <c r="S7273">
        <v>7</v>
      </c>
      <c r="T7273">
        <v>0.625</v>
      </c>
    </row>
    <row r="7274" spans="1:20" x14ac:dyDescent="0.2">
      <c r="A7274" t="s">
        <v>3449</v>
      </c>
      <c r="B7274" t="s">
        <v>3450</v>
      </c>
      <c r="C7274" t="s">
        <v>221</v>
      </c>
      <c r="D7274" t="s">
        <v>1000</v>
      </c>
      <c r="E7274" s="23">
        <v>43070</v>
      </c>
      <c r="F7274">
        <v>0</v>
      </c>
      <c r="G7274">
        <v>0</v>
      </c>
      <c r="H7274" t="e">
        <v>#DIV/0!</v>
      </c>
      <c r="I7274">
        <v>0</v>
      </c>
      <c r="J7274">
        <v>0</v>
      </c>
      <c r="K7274" t="e">
        <v>#DIV/0!</v>
      </c>
      <c r="L7274">
        <v>0</v>
      </c>
      <c r="M7274" t="e">
        <v>#DIV/0!</v>
      </c>
      <c r="N7274">
        <v>0</v>
      </c>
      <c r="P7274">
        <v>0</v>
      </c>
      <c r="Q7274">
        <v>0</v>
      </c>
      <c r="R7274" t="e">
        <v>#DIV/0!</v>
      </c>
      <c r="S7274">
        <v>0</v>
      </c>
      <c r="T7274">
        <v>0.63500000000000001</v>
      </c>
    </row>
    <row r="7275" spans="1:20" x14ac:dyDescent="0.2">
      <c r="A7275" t="s">
        <v>3274</v>
      </c>
      <c r="B7275" t="s">
        <v>3275</v>
      </c>
      <c r="C7275" t="s">
        <v>222</v>
      </c>
      <c r="D7275" t="s">
        <v>1000</v>
      </c>
      <c r="E7275" s="23">
        <v>43070</v>
      </c>
      <c r="F7275">
        <v>0</v>
      </c>
      <c r="G7275">
        <v>0</v>
      </c>
      <c r="H7275" t="e">
        <v>#DIV/0!</v>
      </c>
      <c r="I7275">
        <v>0</v>
      </c>
      <c r="J7275">
        <v>0</v>
      </c>
      <c r="K7275" t="e">
        <v>#DIV/0!</v>
      </c>
      <c r="L7275">
        <v>0</v>
      </c>
      <c r="M7275" t="e">
        <v>#DIV/0!</v>
      </c>
      <c r="N7275">
        <v>0</v>
      </c>
      <c r="P7275">
        <v>0</v>
      </c>
      <c r="Q7275">
        <v>0</v>
      </c>
      <c r="R7275" t="e">
        <v>#DIV/0!</v>
      </c>
      <c r="S7275">
        <v>0</v>
      </c>
    </row>
    <row r="7276" spans="1:20" x14ac:dyDescent="0.2">
      <c r="A7276" t="s">
        <v>7319</v>
      </c>
      <c r="B7276" t="s">
        <v>7320</v>
      </c>
      <c r="C7276" t="s">
        <v>1052</v>
      </c>
      <c r="D7276" t="s">
        <v>1000</v>
      </c>
      <c r="E7276" s="23">
        <v>43070</v>
      </c>
      <c r="F7276">
        <v>4</v>
      </c>
      <c r="G7276">
        <v>4</v>
      </c>
      <c r="H7276">
        <v>1</v>
      </c>
      <c r="I7276">
        <v>32</v>
      </c>
      <c r="J7276">
        <v>24</v>
      </c>
      <c r="K7276">
        <v>1.3333333333333333</v>
      </c>
      <c r="L7276">
        <v>24</v>
      </c>
      <c r="M7276">
        <v>1</v>
      </c>
      <c r="N7276">
        <v>29</v>
      </c>
      <c r="P7276">
        <v>0</v>
      </c>
      <c r="Q7276">
        <v>3</v>
      </c>
      <c r="R7276">
        <v>0</v>
      </c>
      <c r="S7276">
        <v>3</v>
      </c>
    </row>
    <row r="7277" spans="1:20" x14ac:dyDescent="0.2">
      <c r="A7277" t="s">
        <v>5311</v>
      </c>
      <c r="B7277" t="s">
        <v>5312</v>
      </c>
      <c r="C7277" t="s">
        <v>1053</v>
      </c>
      <c r="D7277" t="s">
        <v>1000</v>
      </c>
      <c r="E7277" s="23">
        <v>43070</v>
      </c>
      <c r="F7277">
        <v>2.5</v>
      </c>
      <c r="G7277">
        <v>3</v>
      </c>
      <c r="H7277">
        <v>0.83333333333333337</v>
      </c>
      <c r="I7277">
        <v>13</v>
      </c>
      <c r="J7277">
        <v>15</v>
      </c>
      <c r="K7277">
        <v>0.8666666666666667</v>
      </c>
      <c r="L7277">
        <v>18</v>
      </c>
      <c r="M7277">
        <v>0.83333333333333337</v>
      </c>
      <c r="N7277">
        <v>11</v>
      </c>
      <c r="P7277">
        <v>0</v>
      </c>
      <c r="Q7277">
        <v>0</v>
      </c>
      <c r="R7277" t="e">
        <v>#DIV/0!</v>
      </c>
      <c r="S7277">
        <v>2</v>
      </c>
    </row>
    <row r="7278" spans="1:20" x14ac:dyDescent="0.2">
      <c r="A7278" t="s">
        <v>12310</v>
      </c>
      <c r="B7278" t="s">
        <v>12311</v>
      </c>
      <c r="C7278" t="s">
        <v>200</v>
      </c>
      <c r="D7278" t="s">
        <v>1000</v>
      </c>
      <c r="E7278" s="23">
        <v>43070</v>
      </c>
      <c r="F7278">
        <v>4.5</v>
      </c>
      <c r="G7278">
        <v>4.5</v>
      </c>
      <c r="H7278">
        <v>1</v>
      </c>
      <c r="I7278">
        <v>22</v>
      </c>
      <c r="J7278">
        <v>27</v>
      </c>
      <c r="K7278">
        <v>0.81481481481481477</v>
      </c>
      <c r="L7278">
        <v>27</v>
      </c>
      <c r="M7278">
        <v>1</v>
      </c>
      <c r="N7278">
        <v>20</v>
      </c>
      <c r="P7278">
        <v>2</v>
      </c>
      <c r="Q7278">
        <v>2</v>
      </c>
      <c r="R7278">
        <v>1</v>
      </c>
      <c r="S7278">
        <v>2</v>
      </c>
    </row>
    <row r="7279" spans="1:20" x14ac:dyDescent="0.2">
      <c r="A7279" t="s">
        <v>10431</v>
      </c>
      <c r="B7279" t="s">
        <v>10432</v>
      </c>
      <c r="C7279" t="s">
        <v>204</v>
      </c>
      <c r="D7279" t="s">
        <v>1000</v>
      </c>
      <c r="E7279" s="23">
        <v>43070</v>
      </c>
      <c r="F7279">
        <v>0</v>
      </c>
      <c r="G7279">
        <v>0</v>
      </c>
      <c r="H7279" t="e">
        <v>#DIV/0!</v>
      </c>
      <c r="I7279">
        <v>0</v>
      </c>
      <c r="J7279">
        <v>0</v>
      </c>
      <c r="K7279" t="e">
        <v>#DIV/0!</v>
      </c>
      <c r="L7279">
        <v>0</v>
      </c>
      <c r="M7279" t="e">
        <v>#DIV/0!</v>
      </c>
      <c r="N7279">
        <v>0</v>
      </c>
      <c r="P7279">
        <v>0</v>
      </c>
      <c r="Q7279">
        <v>0</v>
      </c>
      <c r="R7279" t="e">
        <v>#DIV/0!</v>
      </c>
      <c r="S7279">
        <v>0</v>
      </c>
    </row>
    <row r="7280" spans="1:20" x14ac:dyDescent="0.2">
      <c r="A7280" t="s">
        <v>8779</v>
      </c>
      <c r="B7280" t="s">
        <v>8780</v>
      </c>
      <c r="C7280" t="s">
        <v>208</v>
      </c>
      <c r="D7280" t="s">
        <v>1000</v>
      </c>
      <c r="E7280" s="23">
        <v>43070</v>
      </c>
      <c r="F7280">
        <v>1</v>
      </c>
      <c r="G7280">
        <v>1.5</v>
      </c>
      <c r="H7280">
        <v>0.66666666666666663</v>
      </c>
      <c r="I7280">
        <v>7</v>
      </c>
      <c r="J7280">
        <v>6</v>
      </c>
      <c r="K7280">
        <v>1.1666666666666667</v>
      </c>
      <c r="L7280">
        <v>9</v>
      </c>
      <c r="M7280">
        <v>0.66666666666666663</v>
      </c>
      <c r="N7280">
        <v>7</v>
      </c>
      <c r="P7280">
        <v>0</v>
      </c>
      <c r="Q7280">
        <v>0</v>
      </c>
      <c r="R7280" t="e">
        <v>#DIV/0!</v>
      </c>
      <c r="S7280">
        <v>0</v>
      </c>
    </row>
    <row r="7281" spans="1:19" x14ac:dyDescent="0.2">
      <c r="A7281" t="s">
        <v>6573</v>
      </c>
      <c r="B7281" t="s">
        <v>6574</v>
      </c>
      <c r="C7281" t="s">
        <v>316</v>
      </c>
      <c r="D7281" t="s">
        <v>1000</v>
      </c>
      <c r="E7281" s="23">
        <v>43070</v>
      </c>
      <c r="F7281">
        <v>5</v>
      </c>
      <c r="G7281">
        <v>5.5</v>
      </c>
      <c r="H7281">
        <v>0.90909090909090906</v>
      </c>
      <c r="I7281">
        <v>18</v>
      </c>
      <c r="J7281">
        <v>30</v>
      </c>
      <c r="K7281">
        <v>0.6</v>
      </c>
      <c r="L7281">
        <v>33</v>
      </c>
      <c r="M7281">
        <v>0.90909090909090906</v>
      </c>
      <c r="N7281">
        <v>17</v>
      </c>
      <c r="P7281">
        <v>5</v>
      </c>
      <c r="Q7281">
        <v>5</v>
      </c>
      <c r="R7281">
        <v>1</v>
      </c>
      <c r="S7281">
        <v>1</v>
      </c>
    </row>
    <row r="7282" spans="1:19" x14ac:dyDescent="0.2">
      <c r="A7282" t="s">
        <v>4166</v>
      </c>
      <c r="B7282" t="s">
        <v>4167</v>
      </c>
      <c r="C7282" t="s">
        <v>218</v>
      </c>
      <c r="D7282" t="s">
        <v>1000</v>
      </c>
      <c r="E7282" s="23">
        <v>43070</v>
      </c>
      <c r="F7282">
        <v>0</v>
      </c>
      <c r="G7282">
        <v>0</v>
      </c>
      <c r="H7282" t="e">
        <v>#DIV/0!</v>
      </c>
      <c r="I7282">
        <v>0</v>
      </c>
      <c r="J7282">
        <v>0</v>
      </c>
      <c r="K7282" t="e">
        <v>#DIV/0!</v>
      </c>
      <c r="L7282">
        <v>0</v>
      </c>
      <c r="M7282" t="e">
        <v>#DIV/0!</v>
      </c>
      <c r="N7282">
        <v>0</v>
      </c>
      <c r="P7282">
        <v>0</v>
      </c>
      <c r="Q7282">
        <v>0</v>
      </c>
      <c r="R7282" t="e">
        <v>#DIV/0!</v>
      </c>
      <c r="S7282">
        <v>0</v>
      </c>
    </row>
    <row r="7283" spans="1:19" x14ac:dyDescent="0.2">
      <c r="A7283" t="s">
        <v>12595</v>
      </c>
      <c r="B7283" t="s">
        <v>12596</v>
      </c>
      <c r="C7283" t="s">
        <v>202</v>
      </c>
      <c r="D7283" t="s">
        <v>1000</v>
      </c>
      <c r="E7283" s="23">
        <v>43070</v>
      </c>
      <c r="F7283">
        <v>6.5</v>
      </c>
      <c r="G7283">
        <v>5.5</v>
      </c>
      <c r="H7283">
        <v>1.1818181818181819</v>
      </c>
      <c r="I7283">
        <v>119</v>
      </c>
      <c r="J7283">
        <v>91</v>
      </c>
      <c r="K7283">
        <v>1.3076923076923077</v>
      </c>
      <c r="L7283">
        <v>77</v>
      </c>
      <c r="M7283">
        <v>1.1818181818181819</v>
      </c>
      <c r="N7283">
        <v>119</v>
      </c>
      <c r="P7283">
        <v>0</v>
      </c>
      <c r="Q7283">
        <v>0</v>
      </c>
      <c r="R7283" t="e">
        <v>#DIV/0!</v>
      </c>
      <c r="S7283">
        <v>0</v>
      </c>
    </row>
    <row r="7284" spans="1:19" x14ac:dyDescent="0.2">
      <c r="A7284" t="s">
        <v>12420</v>
      </c>
      <c r="B7284" t="s">
        <v>12421</v>
      </c>
      <c r="C7284" t="s">
        <v>347</v>
      </c>
      <c r="D7284" t="s">
        <v>1000</v>
      </c>
      <c r="E7284" s="23">
        <v>43070</v>
      </c>
      <c r="F7284">
        <v>1.5</v>
      </c>
      <c r="G7284">
        <v>1.5</v>
      </c>
      <c r="H7284">
        <v>1</v>
      </c>
      <c r="I7284">
        <v>9</v>
      </c>
      <c r="J7284">
        <v>21</v>
      </c>
      <c r="K7284">
        <v>0.42857142857142855</v>
      </c>
      <c r="L7284">
        <v>21</v>
      </c>
      <c r="M7284">
        <v>1</v>
      </c>
      <c r="N7284">
        <v>8</v>
      </c>
      <c r="P7284">
        <v>0</v>
      </c>
      <c r="Q7284">
        <v>0</v>
      </c>
      <c r="R7284" t="e">
        <v>#DIV/0!</v>
      </c>
      <c r="S7284">
        <v>1</v>
      </c>
    </row>
    <row r="7285" spans="1:19" x14ac:dyDescent="0.2">
      <c r="A7285" t="s">
        <v>9760</v>
      </c>
      <c r="B7285" t="s">
        <v>9761</v>
      </c>
      <c r="C7285" t="s">
        <v>224</v>
      </c>
      <c r="D7285" t="s">
        <v>1000</v>
      </c>
      <c r="E7285" s="23">
        <v>43070</v>
      </c>
      <c r="F7285">
        <v>6</v>
      </c>
      <c r="G7285">
        <v>9</v>
      </c>
      <c r="H7285">
        <v>0.66666666666666663</v>
      </c>
      <c r="I7285">
        <v>77</v>
      </c>
      <c r="J7285">
        <v>60</v>
      </c>
      <c r="K7285">
        <v>1.2833333333333334</v>
      </c>
      <c r="L7285">
        <v>90</v>
      </c>
      <c r="M7285">
        <v>0.66666666666666663</v>
      </c>
      <c r="N7285">
        <v>76</v>
      </c>
      <c r="P7285">
        <v>13</v>
      </c>
      <c r="Q7285">
        <v>13</v>
      </c>
      <c r="R7285">
        <v>1</v>
      </c>
      <c r="S7285">
        <v>1</v>
      </c>
    </row>
    <row r="7286" spans="1:19" x14ac:dyDescent="0.2">
      <c r="A7286" t="s">
        <v>9461</v>
      </c>
      <c r="B7286" t="s">
        <v>9462</v>
      </c>
      <c r="C7286" t="s">
        <v>345</v>
      </c>
      <c r="D7286" t="s">
        <v>1000</v>
      </c>
      <c r="E7286" s="23">
        <v>43070</v>
      </c>
      <c r="F7286">
        <v>0</v>
      </c>
      <c r="G7286">
        <v>0</v>
      </c>
      <c r="H7286" t="e">
        <v>#DIV/0!</v>
      </c>
      <c r="I7286">
        <v>0</v>
      </c>
      <c r="J7286">
        <v>0</v>
      </c>
      <c r="K7286" t="e">
        <v>#DIV/0!</v>
      </c>
      <c r="L7286">
        <v>0</v>
      </c>
      <c r="M7286" t="e">
        <v>#DIV/0!</v>
      </c>
      <c r="N7286">
        <v>0</v>
      </c>
      <c r="P7286">
        <v>0</v>
      </c>
      <c r="Q7286">
        <v>0</v>
      </c>
      <c r="R7286" t="e">
        <v>#DIV/0!</v>
      </c>
      <c r="S7286">
        <v>0</v>
      </c>
    </row>
    <row r="7287" spans="1:19" x14ac:dyDescent="0.2">
      <c r="A7287" t="s">
        <v>7853</v>
      </c>
      <c r="B7287" t="s">
        <v>7854</v>
      </c>
      <c r="C7287" t="s">
        <v>226</v>
      </c>
      <c r="D7287" t="s">
        <v>1000</v>
      </c>
      <c r="E7287" s="23">
        <v>43070</v>
      </c>
      <c r="F7287">
        <v>4.5</v>
      </c>
      <c r="G7287">
        <v>5.5</v>
      </c>
      <c r="H7287">
        <v>0.81818181818181823</v>
      </c>
      <c r="I7287">
        <v>48</v>
      </c>
      <c r="J7287">
        <v>51</v>
      </c>
      <c r="K7287">
        <v>0.94117647058823528</v>
      </c>
      <c r="L7287">
        <v>62</v>
      </c>
      <c r="M7287">
        <v>0.82258064516129037</v>
      </c>
      <c r="N7287">
        <v>45</v>
      </c>
      <c r="P7287">
        <v>1</v>
      </c>
      <c r="Q7287">
        <v>1</v>
      </c>
      <c r="R7287">
        <v>1</v>
      </c>
      <c r="S7287">
        <v>3</v>
      </c>
    </row>
    <row r="7288" spans="1:19" x14ac:dyDescent="0.2">
      <c r="A7288" t="s">
        <v>6923</v>
      </c>
      <c r="B7288" t="s">
        <v>6924</v>
      </c>
      <c r="C7288" t="s">
        <v>231</v>
      </c>
      <c r="D7288" t="s">
        <v>1000</v>
      </c>
      <c r="E7288" s="23">
        <v>43070</v>
      </c>
      <c r="F7288">
        <v>7</v>
      </c>
      <c r="G7288">
        <v>7.5</v>
      </c>
      <c r="H7288">
        <v>0.93333333333333335</v>
      </c>
      <c r="I7288">
        <v>89</v>
      </c>
      <c r="J7288">
        <v>80</v>
      </c>
      <c r="K7288">
        <v>1.1125</v>
      </c>
      <c r="L7288">
        <v>84</v>
      </c>
      <c r="M7288">
        <v>0.95238095238095233</v>
      </c>
      <c r="N7288">
        <v>89</v>
      </c>
      <c r="P7288">
        <v>0</v>
      </c>
      <c r="Q7288">
        <v>19</v>
      </c>
      <c r="R7288">
        <v>0</v>
      </c>
      <c r="S7288">
        <v>0</v>
      </c>
    </row>
    <row r="7289" spans="1:19" x14ac:dyDescent="0.2">
      <c r="A7289" t="s">
        <v>5974</v>
      </c>
      <c r="B7289" t="s">
        <v>5975</v>
      </c>
      <c r="C7289" t="s">
        <v>216</v>
      </c>
      <c r="D7289" t="s">
        <v>1000</v>
      </c>
      <c r="E7289" s="23">
        <v>43070</v>
      </c>
      <c r="F7289">
        <v>7</v>
      </c>
      <c r="G7289">
        <v>8.5</v>
      </c>
      <c r="H7289">
        <v>0.82352941176470584</v>
      </c>
      <c r="I7289">
        <v>47</v>
      </c>
      <c r="J7289">
        <v>92</v>
      </c>
      <c r="K7289">
        <v>0.51086956521739135</v>
      </c>
      <c r="L7289">
        <v>113</v>
      </c>
      <c r="M7289">
        <v>0.81415929203539827</v>
      </c>
      <c r="N7289">
        <v>42</v>
      </c>
      <c r="P7289">
        <v>9</v>
      </c>
      <c r="Q7289">
        <v>13</v>
      </c>
      <c r="R7289">
        <v>0.69230769230769229</v>
      </c>
      <c r="S7289">
        <v>5</v>
      </c>
    </row>
    <row r="7290" spans="1:19" x14ac:dyDescent="0.2">
      <c r="A7290" t="s">
        <v>4581</v>
      </c>
      <c r="B7290" t="s">
        <v>4582</v>
      </c>
      <c r="C7290" t="s">
        <v>233</v>
      </c>
      <c r="D7290" t="s">
        <v>1000</v>
      </c>
      <c r="E7290" s="23">
        <v>43070</v>
      </c>
      <c r="F7290">
        <v>2.5</v>
      </c>
      <c r="G7290">
        <v>4.5</v>
      </c>
      <c r="H7290">
        <v>0.55555555555555558</v>
      </c>
      <c r="I7290">
        <v>27</v>
      </c>
      <c r="J7290">
        <v>45</v>
      </c>
      <c r="K7290">
        <v>0.6</v>
      </c>
      <c r="L7290">
        <v>63</v>
      </c>
      <c r="M7290">
        <v>0.7142857142857143</v>
      </c>
      <c r="N7290">
        <v>27</v>
      </c>
      <c r="P7290">
        <v>23</v>
      </c>
      <c r="Q7290">
        <v>32</v>
      </c>
      <c r="R7290">
        <v>0.71875</v>
      </c>
      <c r="S7290">
        <v>0</v>
      </c>
    </row>
    <row r="7291" spans="1:19" x14ac:dyDescent="0.2">
      <c r="A7291" t="s">
        <v>3991</v>
      </c>
      <c r="B7291" t="s">
        <v>3992</v>
      </c>
      <c r="C7291" t="s">
        <v>219</v>
      </c>
      <c r="D7291" t="s">
        <v>1000</v>
      </c>
      <c r="E7291" s="23">
        <v>43070</v>
      </c>
      <c r="F7291">
        <v>0</v>
      </c>
      <c r="G7291">
        <v>0</v>
      </c>
      <c r="H7291" t="e">
        <v>#DIV/0!</v>
      </c>
      <c r="I7291">
        <v>0</v>
      </c>
      <c r="J7291">
        <v>0</v>
      </c>
      <c r="K7291" t="e">
        <v>#DIV/0!</v>
      </c>
      <c r="L7291">
        <v>0</v>
      </c>
      <c r="M7291" t="e">
        <v>#DIV/0!</v>
      </c>
      <c r="N7291">
        <v>0</v>
      </c>
      <c r="P7291">
        <v>0</v>
      </c>
      <c r="Q7291">
        <v>0</v>
      </c>
      <c r="R7291" t="e">
        <v>#DIV/0!</v>
      </c>
      <c r="S7291">
        <v>0</v>
      </c>
    </row>
    <row r="7292" spans="1:19" x14ac:dyDescent="0.2">
      <c r="A7292" t="s">
        <v>3720</v>
      </c>
      <c r="B7292" t="s">
        <v>3721</v>
      </c>
      <c r="C7292" t="s">
        <v>340</v>
      </c>
      <c r="D7292" t="s">
        <v>1000</v>
      </c>
      <c r="E7292" s="23">
        <v>43070</v>
      </c>
      <c r="F7292">
        <v>0</v>
      </c>
      <c r="G7292">
        <v>0</v>
      </c>
      <c r="H7292" t="e">
        <v>#DIV/0!</v>
      </c>
      <c r="I7292">
        <v>0</v>
      </c>
      <c r="J7292">
        <v>0</v>
      </c>
      <c r="K7292" t="e">
        <v>#DIV/0!</v>
      </c>
      <c r="L7292">
        <v>0</v>
      </c>
      <c r="M7292" t="e">
        <v>#DIV/0!</v>
      </c>
      <c r="N7292">
        <v>0</v>
      </c>
      <c r="P7292">
        <v>0</v>
      </c>
      <c r="Q7292">
        <v>0</v>
      </c>
      <c r="R7292" t="e">
        <v>#DIV/0!</v>
      </c>
      <c r="S7292">
        <v>0</v>
      </c>
    </row>
    <row r="7293" spans="1:19" x14ac:dyDescent="0.2">
      <c r="A7293" t="s">
        <v>11298</v>
      </c>
      <c r="B7293" t="s">
        <v>11299</v>
      </c>
      <c r="C7293" t="s">
        <v>350</v>
      </c>
      <c r="D7293" t="s">
        <v>1000</v>
      </c>
      <c r="E7293" s="23">
        <v>43070</v>
      </c>
      <c r="F7293">
        <v>0.5</v>
      </c>
      <c r="G7293">
        <v>1</v>
      </c>
      <c r="H7293">
        <v>0.5</v>
      </c>
      <c r="I7293">
        <v>4</v>
      </c>
      <c r="J7293">
        <v>3</v>
      </c>
      <c r="K7293">
        <v>1.3333333333333333</v>
      </c>
      <c r="L7293">
        <v>6</v>
      </c>
      <c r="M7293">
        <v>0.5</v>
      </c>
      <c r="N7293">
        <v>4</v>
      </c>
      <c r="P7293">
        <v>0</v>
      </c>
      <c r="Q7293">
        <v>0</v>
      </c>
      <c r="R7293" t="e">
        <v>#DIV/0!</v>
      </c>
      <c r="S7293">
        <v>0</v>
      </c>
    </row>
    <row r="7294" spans="1:19" x14ac:dyDescent="0.2">
      <c r="A7294" t="s">
        <v>11300</v>
      </c>
      <c r="B7294" t="s">
        <v>11301</v>
      </c>
      <c r="C7294" t="s">
        <v>351</v>
      </c>
      <c r="D7294" t="s">
        <v>1000</v>
      </c>
      <c r="E7294" s="23">
        <v>43070</v>
      </c>
      <c r="F7294">
        <v>1.5</v>
      </c>
      <c r="G7294">
        <v>1.5</v>
      </c>
      <c r="H7294">
        <v>1</v>
      </c>
      <c r="I7294">
        <v>6</v>
      </c>
      <c r="J7294">
        <v>9</v>
      </c>
      <c r="K7294">
        <v>0.66666666666666663</v>
      </c>
      <c r="L7294">
        <v>9</v>
      </c>
      <c r="M7294">
        <v>1</v>
      </c>
      <c r="N7294">
        <v>6</v>
      </c>
      <c r="P7294">
        <v>0</v>
      </c>
      <c r="Q7294">
        <v>0</v>
      </c>
      <c r="R7294" t="e">
        <v>#DIV/0!</v>
      </c>
      <c r="S7294">
        <v>0</v>
      </c>
    </row>
    <row r="7295" spans="1:19" x14ac:dyDescent="0.2">
      <c r="A7295" t="s">
        <v>11190</v>
      </c>
      <c r="B7295" t="s">
        <v>11191</v>
      </c>
      <c r="C7295" t="s">
        <v>352</v>
      </c>
      <c r="D7295" t="s">
        <v>1000</v>
      </c>
      <c r="E7295" s="23">
        <v>43070</v>
      </c>
      <c r="F7295">
        <v>0</v>
      </c>
      <c r="G7295">
        <v>0</v>
      </c>
      <c r="H7295" t="e">
        <v>#DIV/0!</v>
      </c>
      <c r="I7295">
        <v>0</v>
      </c>
      <c r="J7295">
        <v>0</v>
      </c>
      <c r="K7295" t="e">
        <v>#DIV/0!</v>
      </c>
      <c r="L7295">
        <v>0</v>
      </c>
      <c r="M7295" t="e">
        <v>#DIV/0!</v>
      </c>
      <c r="N7295">
        <v>0</v>
      </c>
      <c r="P7295">
        <v>0</v>
      </c>
      <c r="Q7295">
        <v>0</v>
      </c>
      <c r="R7295" t="e">
        <v>#DIV/0!</v>
      </c>
      <c r="S7295">
        <v>0</v>
      </c>
    </row>
    <row r="7296" spans="1:19" x14ac:dyDescent="0.2">
      <c r="A7296" t="s">
        <v>10191</v>
      </c>
      <c r="B7296" t="s">
        <v>10192</v>
      </c>
      <c r="C7296" t="s">
        <v>353</v>
      </c>
      <c r="D7296" t="s">
        <v>1000</v>
      </c>
      <c r="E7296" s="23">
        <v>43070</v>
      </c>
      <c r="F7296">
        <v>0</v>
      </c>
      <c r="G7296">
        <v>0</v>
      </c>
      <c r="H7296" t="e">
        <v>#DIV/0!</v>
      </c>
      <c r="I7296">
        <v>0</v>
      </c>
      <c r="J7296">
        <v>0</v>
      </c>
      <c r="K7296" t="e">
        <v>#DIV/0!</v>
      </c>
      <c r="L7296">
        <v>0</v>
      </c>
      <c r="M7296" t="e">
        <v>#DIV/0!</v>
      </c>
      <c r="N7296">
        <v>0</v>
      </c>
      <c r="P7296">
        <v>0</v>
      </c>
      <c r="Q7296">
        <v>1</v>
      </c>
      <c r="R7296">
        <v>0</v>
      </c>
      <c r="S7296">
        <v>0</v>
      </c>
    </row>
    <row r="7297" spans="1:19" x14ac:dyDescent="0.2">
      <c r="A7297" t="s">
        <v>8604</v>
      </c>
      <c r="B7297" t="s">
        <v>8605</v>
      </c>
      <c r="C7297" t="s">
        <v>354</v>
      </c>
      <c r="D7297" t="s">
        <v>1000</v>
      </c>
      <c r="E7297" s="23">
        <v>43070</v>
      </c>
      <c r="F7297">
        <v>1</v>
      </c>
      <c r="G7297">
        <v>1.5</v>
      </c>
      <c r="H7297">
        <v>0.66666666666666663</v>
      </c>
      <c r="I7297">
        <v>11</v>
      </c>
      <c r="J7297">
        <v>6</v>
      </c>
      <c r="K7297">
        <v>1.8333333333333333</v>
      </c>
      <c r="L7297">
        <v>9</v>
      </c>
      <c r="M7297">
        <v>0.66666666666666663</v>
      </c>
      <c r="N7297">
        <v>10</v>
      </c>
      <c r="P7297">
        <v>0</v>
      </c>
      <c r="Q7297">
        <v>0</v>
      </c>
      <c r="R7297" t="e">
        <v>#DIV/0!</v>
      </c>
      <c r="S7297">
        <v>1</v>
      </c>
    </row>
    <row r="7298" spans="1:19" x14ac:dyDescent="0.2">
      <c r="A7298" t="s">
        <v>6398</v>
      </c>
      <c r="B7298" t="s">
        <v>6399</v>
      </c>
      <c r="C7298" t="s">
        <v>355</v>
      </c>
      <c r="D7298" t="s">
        <v>1000</v>
      </c>
      <c r="E7298" s="23">
        <v>43070</v>
      </c>
      <c r="F7298">
        <v>3</v>
      </c>
      <c r="G7298">
        <v>3.5</v>
      </c>
      <c r="H7298">
        <v>0.8571428571428571</v>
      </c>
      <c r="I7298">
        <v>8</v>
      </c>
      <c r="J7298">
        <v>18</v>
      </c>
      <c r="K7298">
        <v>0.44444444444444442</v>
      </c>
      <c r="L7298">
        <v>21</v>
      </c>
      <c r="M7298">
        <v>0.8571428571428571</v>
      </c>
      <c r="N7298">
        <v>8</v>
      </c>
      <c r="P7298">
        <v>0</v>
      </c>
      <c r="Q7298">
        <v>0</v>
      </c>
      <c r="R7298" t="e">
        <v>#DIV/0!</v>
      </c>
      <c r="S7298">
        <v>0</v>
      </c>
    </row>
    <row r="7299" spans="1:19" x14ac:dyDescent="0.2">
      <c r="A7299" t="s">
        <v>11797</v>
      </c>
      <c r="B7299" t="s">
        <v>11798</v>
      </c>
      <c r="C7299" t="s">
        <v>198</v>
      </c>
      <c r="D7299" t="s">
        <v>1002</v>
      </c>
      <c r="E7299" s="23">
        <v>43070</v>
      </c>
      <c r="F7299">
        <v>0.5</v>
      </c>
      <c r="G7299">
        <v>1</v>
      </c>
      <c r="H7299">
        <v>0.5</v>
      </c>
      <c r="I7299">
        <v>4</v>
      </c>
      <c r="J7299">
        <v>3</v>
      </c>
      <c r="K7299">
        <v>1.3333333333333333</v>
      </c>
      <c r="L7299">
        <v>6</v>
      </c>
      <c r="M7299">
        <v>0.5</v>
      </c>
      <c r="N7299">
        <v>4</v>
      </c>
      <c r="P7299">
        <v>0</v>
      </c>
      <c r="Q7299">
        <v>0</v>
      </c>
      <c r="R7299" t="e">
        <v>#DIV/0!</v>
      </c>
      <c r="S7299">
        <v>0</v>
      </c>
    </row>
    <row r="7300" spans="1:19" x14ac:dyDescent="0.2">
      <c r="A7300" t="s">
        <v>11799</v>
      </c>
      <c r="B7300" t="s">
        <v>11800</v>
      </c>
      <c r="C7300" t="s">
        <v>199</v>
      </c>
      <c r="D7300" t="s">
        <v>1002</v>
      </c>
      <c r="E7300" s="23">
        <v>43070</v>
      </c>
      <c r="F7300">
        <v>11</v>
      </c>
      <c r="G7300">
        <v>10</v>
      </c>
      <c r="H7300">
        <v>1.1000000000000001</v>
      </c>
      <c r="I7300">
        <v>141</v>
      </c>
      <c r="J7300">
        <v>118</v>
      </c>
      <c r="K7300">
        <v>1.1949152542372881</v>
      </c>
      <c r="L7300">
        <v>104</v>
      </c>
      <c r="M7300">
        <v>1.1346153846153846</v>
      </c>
      <c r="N7300">
        <v>139</v>
      </c>
      <c r="P7300">
        <v>2</v>
      </c>
      <c r="Q7300">
        <v>2</v>
      </c>
      <c r="R7300">
        <v>1</v>
      </c>
      <c r="S7300">
        <v>2</v>
      </c>
    </row>
    <row r="7301" spans="1:19" x14ac:dyDescent="0.2">
      <c r="A7301" t="s">
        <v>11801</v>
      </c>
      <c r="B7301" t="s">
        <v>11802</v>
      </c>
      <c r="C7301" t="s">
        <v>348</v>
      </c>
      <c r="D7301" t="s">
        <v>1002</v>
      </c>
      <c r="E7301" s="23">
        <v>43070</v>
      </c>
      <c r="F7301">
        <v>3</v>
      </c>
      <c r="G7301">
        <v>3</v>
      </c>
      <c r="H7301">
        <v>1</v>
      </c>
      <c r="I7301">
        <v>15</v>
      </c>
      <c r="J7301">
        <v>30</v>
      </c>
      <c r="K7301">
        <v>0.5</v>
      </c>
      <c r="L7301">
        <v>30</v>
      </c>
      <c r="M7301">
        <v>1</v>
      </c>
      <c r="N7301">
        <v>14</v>
      </c>
      <c r="P7301">
        <v>0</v>
      </c>
      <c r="Q7301">
        <v>0</v>
      </c>
      <c r="R7301" t="e">
        <v>#DIV/0!</v>
      </c>
      <c r="S7301">
        <v>1</v>
      </c>
    </row>
    <row r="7302" spans="1:19" x14ac:dyDescent="0.2">
      <c r="A7302" t="s">
        <v>11803</v>
      </c>
      <c r="B7302" t="s">
        <v>11804</v>
      </c>
      <c r="C7302" t="s">
        <v>357</v>
      </c>
      <c r="D7302" t="s">
        <v>1002</v>
      </c>
      <c r="E7302" s="23">
        <v>43070</v>
      </c>
      <c r="F7302">
        <v>0</v>
      </c>
      <c r="G7302">
        <v>0</v>
      </c>
      <c r="H7302" t="e">
        <v>#DIV/0!</v>
      </c>
      <c r="I7302">
        <v>0</v>
      </c>
      <c r="J7302">
        <v>0</v>
      </c>
      <c r="K7302" t="e">
        <v>#DIV/0!</v>
      </c>
      <c r="L7302">
        <v>0</v>
      </c>
      <c r="M7302" t="e">
        <v>#DIV/0!</v>
      </c>
      <c r="N7302">
        <v>0</v>
      </c>
      <c r="P7302">
        <v>0</v>
      </c>
      <c r="Q7302">
        <v>0</v>
      </c>
      <c r="R7302" t="e">
        <v>#DIV/0!</v>
      </c>
      <c r="S7302">
        <v>0</v>
      </c>
    </row>
    <row r="7303" spans="1:19" x14ac:dyDescent="0.2">
      <c r="A7303" t="s">
        <v>10957</v>
      </c>
      <c r="B7303" t="s">
        <v>10958</v>
      </c>
      <c r="C7303" t="s">
        <v>227</v>
      </c>
      <c r="D7303" t="s">
        <v>1002</v>
      </c>
      <c r="E7303" s="23">
        <v>43070</v>
      </c>
      <c r="F7303">
        <v>0</v>
      </c>
      <c r="G7303">
        <v>0</v>
      </c>
      <c r="H7303" t="e">
        <v>#DIV/0!</v>
      </c>
      <c r="I7303">
        <v>0</v>
      </c>
      <c r="J7303">
        <v>0</v>
      </c>
      <c r="K7303" t="e">
        <v>#DIV/0!</v>
      </c>
      <c r="L7303">
        <v>0</v>
      </c>
      <c r="M7303" t="e">
        <v>#DIV/0!</v>
      </c>
      <c r="N7303">
        <v>0</v>
      </c>
      <c r="P7303">
        <v>0</v>
      </c>
      <c r="Q7303">
        <v>0</v>
      </c>
      <c r="R7303" t="e">
        <v>#DIV/0!</v>
      </c>
      <c r="S7303">
        <v>0</v>
      </c>
    </row>
    <row r="7304" spans="1:19" x14ac:dyDescent="0.2">
      <c r="A7304" t="s">
        <v>10782</v>
      </c>
      <c r="B7304" t="s">
        <v>10783</v>
      </c>
      <c r="C7304" t="s">
        <v>203</v>
      </c>
      <c r="D7304" t="s">
        <v>1002</v>
      </c>
      <c r="E7304" s="23">
        <v>43070</v>
      </c>
      <c r="F7304">
        <v>0</v>
      </c>
      <c r="G7304">
        <v>0</v>
      </c>
      <c r="H7304" t="e">
        <v>#DIV/0!</v>
      </c>
      <c r="I7304">
        <v>0</v>
      </c>
      <c r="J7304">
        <v>0</v>
      </c>
      <c r="K7304" t="e">
        <v>#DIV/0!</v>
      </c>
      <c r="L7304">
        <v>0</v>
      </c>
      <c r="M7304" t="e">
        <v>#DIV/0!</v>
      </c>
      <c r="N7304">
        <v>0</v>
      </c>
      <c r="O7304" t="e">
        <v>#DIV/0!</v>
      </c>
      <c r="P7304">
        <v>0</v>
      </c>
      <c r="Q7304">
        <v>1</v>
      </c>
      <c r="R7304">
        <v>0</v>
      </c>
      <c r="S7304">
        <v>0</v>
      </c>
    </row>
    <row r="7305" spans="1:19" x14ac:dyDescent="0.2">
      <c r="A7305" t="s">
        <v>9935</v>
      </c>
      <c r="B7305" t="s">
        <v>9936</v>
      </c>
      <c r="C7305" t="s">
        <v>223</v>
      </c>
      <c r="D7305" t="s">
        <v>1002</v>
      </c>
      <c r="E7305" s="23">
        <v>43070</v>
      </c>
      <c r="F7305">
        <v>6</v>
      </c>
      <c r="G7305">
        <v>9</v>
      </c>
      <c r="H7305">
        <v>0.66666666666666663</v>
      </c>
      <c r="I7305">
        <v>77</v>
      </c>
      <c r="J7305">
        <v>60</v>
      </c>
      <c r="K7305">
        <v>1.2833333333333334</v>
      </c>
      <c r="L7305">
        <v>90</v>
      </c>
      <c r="M7305">
        <v>0.66666666666666663</v>
      </c>
      <c r="N7305">
        <v>76</v>
      </c>
      <c r="P7305">
        <v>13</v>
      </c>
      <c r="Q7305">
        <v>13</v>
      </c>
      <c r="R7305">
        <v>1</v>
      </c>
      <c r="S7305">
        <v>1</v>
      </c>
    </row>
    <row r="7306" spans="1:19" x14ac:dyDescent="0.2">
      <c r="A7306" t="s">
        <v>9553</v>
      </c>
      <c r="B7306" t="s">
        <v>9554</v>
      </c>
      <c r="C7306" t="s">
        <v>346</v>
      </c>
      <c r="D7306" t="s">
        <v>1002</v>
      </c>
      <c r="E7306" s="23">
        <v>43070</v>
      </c>
      <c r="F7306">
        <v>0</v>
      </c>
      <c r="G7306">
        <v>0</v>
      </c>
      <c r="H7306" t="e">
        <v>#DIV/0!</v>
      </c>
      <c r="I7306">
        <v>0</v>
      </c>
      <c r="J7306">
        <v>0</v>
      </c>
      <c r="K7306" t="e">
        <v>#DIV/0!</v>
      </c>
      <c r="L7306">
        <v>0</v>
      </c>
      <c r="M7306" t="e">
        <v>#DIV/0!</v>
      </c>
      <c r="N7306">
        <v>0</v>
      </c>
      <c r="P7306">
        <v>0</v>
      </c>
      <c r="Q7306">
        <v>0</v>
      </c>
      <c r="R7306" t="e">
        <v>#DIV/0!</v>
      </c>
      <c r="S7306">
        <v>0</v>
      </c>
    </row>
    <row r="7307" spans="1:19" x14ac:dyDescent="0.2">
      <c r="A7307" t="s">
        <v>9194</v>
      </c>
      <c r="B7307" t="s">
        <v>9195</v>
      </c>
      <c r="C7307" t="s">
        <v>207</v>
      </c>
      <c r="D7307" t="s">
        <v>1002</v>
      </c>
      <c r="E7307" s="23">
        <v>43070</v>
      </c>
      <c r="F7307">
        <v>5</v>
      </c>
      <c r="G7307">
        <v>6</v>
      </c>
      <c r="H7307">
        <v>0.83333333333333337</v>
      </c>
      <c r="I7307">
        <v>30</v>
      </c>
      <c r="J7307">
        <v>30</v>
      </c>
      <c r="K7307">
        <v>1</v>
      </c>
      <c r="L7307">
        <v>36</v>
      </c>
      <c r="M7307">
        <v>0.83333333333333337</v>
      </c>
      <c r="N7307">
        <v>26</v>
      </c>
      <c r="O7307">
        <v>0.93</v>
      </c>
      <c r="P7307">
        <v>0</v>
      </c>
      <c r="Q7307">
        <v>0</v>
      </c>
      <c r="R7307" t="e">
        <v>#DIV/0!</v>
      </c>
      <c r="S7307">
        <v>4</v>
      </c>
    </row>
    <row r="7308" spans="1:19" x14ac:dyDescent="0.2">
      <c r="A7308" t="s">
        <v>8355</v>
      </c>
      <c r="B7308" t="s">
        <v>8356</v>
      </c>
      <c r="C7308" t="s">
        <v>212</v>
      </c>
      <c r="D7308" t="s">
        <v>1002</v>
      </c>
      <c r="E7308" s="23">
        <v>43070</v>
      </c>
      <c r="F7308">
        <v>0</v>
      </c>
      <c r="G7308">
        <v>0</v>
      </c>
      <c r="H7308" t="e">
        <v>#DIV/0!</v>
      </c>
      <c r="I7308">
        <v>0</v>
      </c>
      <c r="J7308">
        <v>0</v>
      </c>
      <c r="K7308" t="e">
        <v>#DIV/0!</v>
      </c>
      <c r="L7308">
        <v>0</v>
      </c>
      <c r="M7308" t="e">
        <v>#DIV/0!</v>
      </c>
      <c r="N7308">
        <v>0</v>
      </c>
      <c r="P7308">
        <v>0</v>
      </c>
      <c r="Q7308">
        <v>0</v>
      </c>
      <c r="R7308" t="e">
        <v>#DIV/0!</v>
      </c>
      <c r="S7308">
        <v>0</v>
      </c>
    </row>
    <row r="7309" spans="1:19" x14ac:dyDescent="0.2">
      <c r="A7309" t="s">
        <v>8054</v>
      </c>
      <c r="B7309" t="s">
        <v>8055</v>
      </c>
      <c r="C7309" t="s">
        <v>225</v>
      </c>
      <c r="D7309" t="s">
        <v>1002</v>
      </c>
      <c r="E7309" s="23">
        <v>43070</v>
      </c>
      <c r="F7309">
        <v>4.5</v>
      </c>
      <c r="G7309">
        <v>5.5</v>
      </c>
      <c r="H7309">
        <v>0.81818181818181823</v>
      </c>
      <c r="I7309">
        <v>48</v>
      </c>
      <c r="J7309">
        <v>51</v>
      </c>
      <c r="K7309">
        <v>0.94117647058823528</v>
      </c>
      <c r="L7309">
        <v>62</v>
      </c>
      <c r="M7309">
        <v>0.82258064516129037</v>
      </c>
      <c r="N7309">
        <v>45</v>
      </c>
      <c r="P7309">
        <v>1</v>
      </c>
      <c r="Q7309">
        <v>1</v>
      </c>
      <c r="R7309">
        <v>1</v>
      </c>
      <c r="S7309">
        <v>3</v>
      </c>
    </row>
    <row r="7310" spans="1:19" x14ac:dyDescent="0.2">
      <c r="A7310" t="s">
        <v>7666</v>
      </c>
      <c r="B7310" t="s">
        <v>7667</v>
      </c>
      <c r="C7310" t="s">
        <v>901</v>
      </c>
      <c r="D7310" t="s">
        <v>1000</v>
      </c>
      <c r="E7310" s="23">
        <v>43070</v>
      </c>
      <c r="F7310">
        <v>4</v>
      </c>
      <c r="G7310">
        <v>4</v>
      </c>
      <c r="H7310">
        <v>1</v>
      </c>
      <c r="I7310">
        <v>32</v>
      </c>
      <c r="J7310">
        <v>24</v>
      </c>
      <c r="K7310">
        <v>1.3333333333333333</v>
      </c>
      <c r="L7310">
        <v>24</v>
      </c>
      <c r="M7310">
        <v>1</v>
      </c>
      <c r="N7310">
        <v>29</v>
      </c>
      <c r="P7310">
        <v>0</v>
      </c>
      <c r="Q7310">
        <v>3</v>
      </c>
      <c r="R7310">
        <v>0</v>
      </c>
      <c r="S7310">
        <v>3</v>
      </c>
    </row>
    <row r="7311" spans="1:19" x14ac:dyDescent="0.2">
      <c r="A7311" t="s">
        <v>7114</v>
      </c>
      <c r="B7311" t="s">
        <v>7115</v>
      </c>
      <c r="C7311" t="s">
        <v>232</v>
      </c>
      <c r="D7311" t="s">
        <v>1002</v>
      </c>
      <c r="E7311" s="23">
        <v>43070</v>
      </c>
      <c r="F7311">
        <v>7</v>
      </c>
      <c r="G7311">
        <v>7.5</v>
      </c>
      <c r="H7311">
        <v>0.93333333333333335</v>
      </c>
      <c r="I7311">
        <v>89</v>
      </c>
      <c r="J7311">
        <v>80</v>
      </c>
      <c r="K7311">
        <v>1.1125</v>
      </c>
      <c r="L7311">
        <v>84</v>
      </c>
      <c r="M7311">
        <v>0.95238095238095233</v>
      </c>
      <c r="N7311">
        <v>89</v>
      </c>
      <c r="P7311">
        <v>0</v>
      </c>
      <c r="Q7311">
        <v>19</v>
      </c>
      <c r="R7311">
        <v>0</v>
      </c>
      <c r="S7311">
        <v>0</v>
      </c>
    </row>
    <row r="7312" spans="1:19" x14ac:dyDescent="0.2">
      <c r="A7312" t="s">
        <v>6748</v>
      </c>
      <c r="B7312" t="s">
        <v>6749</v>
      </c>
      <c r="C7312" t="s">
        <v>317</v>
      </c>
      <c r="D7312" t="s">
        <v>1002</v>
      </c>
      <c r="E7312" s="23">
        <v>43070</v>
      </c>
      <c r="F7312">
        <v>8</v>
      </c>
      <c r="G7312">
        <v>9</v>
      </c>
      <c r="H7312">
        <v>0.88888888888888884</v>
      </c>
      <c r="I7312">
        <v>26</v>
      </c>
      <c r="J7312">
        <v>48</v>
      </c>
      <c r="K7312">
        <v>0.54166666666666663</v>
      </c>
      <c r="L7312">
        <v>54</v>
      </c>
      <c r="M7312">
        <v>0.88888888888888884</v>
      </c>
      <c r="N7312">
        <v>25</v>
      </c>
      <c r="P7312">
        <v>5</v>
      </c>
      <c r="Q7312">
        <v>5</v>
      </c>
      <c r="R7312">
        <v>1</v>
      </c>
      <c r="S7312">
        <v>1</v>
      </c>
    </row>
    <row r="7313" spans="1:20" x14ac:dyDescent="0.2">
      <c r="A7313" t="s">
        <v>6324</v>
      </c>
      <c r="B7313" t="s">
        <v>6325</v>
      </c>
      <c r="C7313" t="s">
        <v>214</v>
      </c>
      <c r="D7313" t="s">
        <v>1002</v>
      </c>
      <c r="E7313" s="23">
        <v>43070</v>
      </c>
      <c r="F7313">
        <v>13</v>
      </c>
      <c r="G7313">
        <v>16.5</v>
      </c>
      <c r="H7313">
        <v>0.78787878787878785</v>
      </c>
      <c r="I7313">
        <v>83</v>
      </c>
      <c r="J7313">
        <v>128</v>
      </c>
      <c r="K7313">
        <v>0.6484375</v>
      </c>
      <c r="L7313">
        <v>161</v>
      </c>
      <c r="M7313">
        <v>0.79503105590062106</v>
      </c>
      <c r="N7313">
        <v>71</v>
      </c>
      <c r="O7313">
        <v>1.18</v>
      </c>
      <c r="P7313">
        <v>13</v>
      </c>
      <c r="Q7313">
        <v>18</v>
      </c>
      <c r="R7313">
        <v>0.72222222222222221</v>
      </c>
      <c r="S7313">
        <v>12</v>
      </c>
      <c r="T7313">
        <v>0.4</v>
      </c>
    </row>
    <row r="7314" spans="1:20" x14ac:dyDescent="0.2">
      <c r="A7314" t="s">
        <v>5546</v>
      </c>
      <c r="B7314" t="s">
        <v>5547</v>
      </c>
      <c r="C7314" t="s">
        <v>903</v>
      </c>
      <c r="D7314" t="s">
        <v>1000</v>
      </c>
      <c r="E7314" s="23">
        <v>43070</v>
      </c>
      <c r="F7314">
        <v>6</v>
      </c>
      <c r="G7314">
        <v>6.5</v>
      </c>
      <c r="H7314">
        <v>0.92307692307692313</v>
      </c>
      <c r="I7314">
        <v>36</v>
      </c>
      <c r="J7314">
        <v>36</v>
      </c>
      <c r="K7314">
        <v>1</v>
      </c>
      <c r="L7314">
        <v>39</v>
      </c>
      <c r="M7314">
        <v>0.92307692307692313</v>
      </c>
      <c r="N7314">
        <v>34</v>
      </c>
      <c r="P7314">
        <v>0</v>
      </c>
      <c r="Q7314">
        <v>0</v>
      </c>
      <c r="R7314" t="e">
        <v>#DIV/0!</v>
      </c>
      <c r="S7314">
        <v>2</v>
      </c>
      <c r="T7314">
        <v>0.31578947368421051</v>
      </c>
    </row>
    <row r="7315" spans="1:20" x14ac:dyDescent="0.2">
      <c r="A7315" t="s">
        <v>4931</v>
      </c>
      <c r="B7315" t="s">
        <v>4932</v>
      </c>
      <c r="C7315" t="s">
        <v>230</v>
      </c>
      <c r="D7315" t="s">
        <v>1002</v>
      </c>
      <c r="E7315" s="23">
        <v>43070</v>
      </c>
      <c r="F7315">
        <v>0</v>
      </c>
      <c r="G7315">
        <v>0</v>
      </c>
      <c r="H7315" t="e">
        <v>#DIV/0!</v>
      </c>
      <c r="I7315">
        <v>0</v>
      </c>
      <c r="J7315">
        <v>0</v>
      </c>
      <c r="K7315" t="e">
        <v>#DIV/0!</v>
      </c>
      <c r="L7315">
        <v>0</v>
      </c>
      <c r="M7315" t="e">
        <v>#DIV/0!</v>
      </c>
      <c r="N7315">
        <v>0</v>
      </c>
      <c r="P7315">
        <v>0</v>
      </c>
      <c r="Q7315">
        <v>0</v>
      </c>
      <c r="R7315" t="e">
        <v>#DIV/0!</v>
      </c>
      <c r="S7315">
        <v>0</v>
      </c>
    </row>
    <row r="7316" spans="1:20" x14ac:dyDescent="0.2">
      <c r="A7316" t="s">
        <v>4756</v>
      </c>
      <c r="B7316" t="s">
        <v>4757</v>
      </c>
      <c r="C7316" t="s">
        <v>234</v>
      </c>
      <c r="D7316" t="s">
        <v>1002</v>
      </c>
      <c r="E7316" s="23">
        <v>43070</v>
      </c>
      <c r="F7316">
        <v>2.5</v>
      </c>
      <c r="G7316">
        <v>4.5</v>
      </c>
      <c r="H7316">
        <v>0.55555555555555558</v>
      </c>
      <c r="I7316">
        <v>27</v>
      </c>
      <c r="J7316">
        <v>45</v>
      </c>
      <c r="K7316">
        <v>0.6</v>
      </c>
      <c r="L7316">
        <v>63</v>
      </c>
      <c r="M7316">
        <v>0.7142857142857143</v>
      </c>
      <c r="N7316">
        <v>27</v>
      </c>
      <c r="P7316">
        <v>23</v>
      </c>
      <c r="Q7316">
        <v>32</v>
      </c>
      <c r="R7316">
        <v>0.71875</v>
      </c>
      <c r="S7316">
        <v>0</v>
      </c>
    </row>
    <row r="7317" spans="1:20" x14ac:dyDescent="0.2">
      <c r="A7317" t="s">
        <v>4406</v>
      </c>
      <c r="B7317" t="s">
        <v>4407</v>
      </c>
      <c r="C7317" t="s">
        <v>217</v>
      </c>
      <c r="D7317" t="s">
        <v>1002</v>
      </c>
      <c r="E7317" s="23">
        <v>43070</v>
      </c>
      <c r="F7317">
        <v>0</v>
      </c>
      <c r="G7317">
        <v>0</v>
      </c>
      <c r="H7317" t="e">
        <v>#DIV/0!</v>
      </c>
      <c r="I7317">
        <v>0</v>
      </c>
      <c r="J7317">
        <v>0</v>
      </c>
      <c r="K7317" t="e">
        <v>#DIV/0!</v>
      </c>
      <c r="L7317">
        <v>0</v>
      </c>
      <c r="M7317" t="e">
        <v>#DIV/0!</v>
      </c>
      <c r="N7317">
        <v>0</v>
      </c>
      <c r="P7317">
        <v>0</v>
      </c>
      <c r="Q7317">
        <v>0</v>
      </c>
      <c r="R7317" t="e">
        <v>#DIV/0!</v>
      </c>
      <c r="S7317">
        <v>0</v>
      </c>
    </row>
    <row r="7318" spans="1:20" x14ac:dyDescent="0.2">
      <c r="A7318" t="s">
        <v>3816</v>
      </c>
      <c r="B7318" t="s">
        <v>3817</v>
      </c>
      <c r="C7318" t="s">
        <v>342</v>
      </c>
      <c r="D7318" t="s">
        <v>1002</v>
      </c>
      <c r="E7318" s="23">
        <v>43070</v>
      </c>
      <c r="F7318">
        <v>0</v>
      </c>
      <c r="G7318">
        <v>0</v>
      </c>
      <c r="H7318" t="e">
        <v>#DIV/0!</v>
      </c>
      <c r="I7318">
        <v>0</v>
      </c>
      <c r="J7318">
        <v>0</v>
      </c>
      <c r="K7318" t="e">
        <v>#DIV/0!</v>
      </c>
      <c r="L7318">
        <v>0</v>
      </c>
      <c r="M7318" t="e">
        <v>#DIV/0!</v>
      </c>
      <c r="N7318">
        <v>0</v>
      </c>
      <c r="P7318">
        <v>0</v>
      </c>
      <c r="Q7318">
        <v>0</v>
      </c>
      <c r="R7318" t="e">
        <v>#DIV/0!</v>
      </c>
      <c r="S7318">
        <v>0</v>
      </c>
    </row>
    <row r="7319" spans="1:20" x14ac:dyDescent="0.2">
      <c r="A7319" t="s">
        <v>3624</v>
      </c>
      <c r="B7319" t="s">
        <v>3625</v>
      </c>
      <c r="C7319" t="s">
        <v>220</v>
      </c>
      <c r="D7319" t="s">
        <v>1002</v>
      </c>
      <c r="E7319" s="23">
        <v>43070</v>
      </c>
      <c r="F7319">
        <v>0</v>
      </c>
      <c r="G7319">
        <v>0</v>
      </c>
      <c r="H7319" t="e">
        <v>#DIV/0!</v>
      </c>
      <c r="I7319">
        <v>0</v>
      </c>
      <c r="J7319">
        <v>0</v>
      </c>
      <c r="K7319" t="e">
        <v>#DIV/0!</v>
      </c>
      <c r="L7319">
        <v>0</v>
      </c>
      <c r="M7319" t="e">
        <v>#DIV/0!</v>
      </c>
      <c r="N7319">
        <v>0</v>
      </c>
      <c r="P7319">
        <v>0</v>
      </c>
      <c r="Q7319">
        <v>0</v>
      </c>
      <c r="R7319" t="e">
        <v>#DIV/0!</v>
      </c>
      <c r="S7319">
        <v>0</v>
      </c>
    </row>
    <row r="7320" spans="1:20" x14ac:dyDescent="0.2">
      <c r="A7320" t="s">
        <v>3099</v>
      </c>
      <c r="B7320" t="s">
        <v>3100</v>
      </c>
      <c r="C7320" t="s">
        <v>242</v>
      </c>
      <c r="D7320" t="s">
        <v>1000</v>
      </c>
      <c r="E7320" s="23">
        <v>43070</v>
      </c>
      <c r="F7320">
        <v>0</v>
      </c>
      <c r="G7320">
        <v>0</v>
      </c>
      <c r="H7320" t="e">
        <v>#DIV/0!</v>
      </c>
      <c r="I7320">
        <v>0</v>
      </c>
      <c r="J7320">
        <v>0</v>
      </c>
      <c r="K7320" t="e">
        <v>#DIV/0!</v>
      </c>
      <c r="L7320">
        <v>0</v>
      </c>
      <c r="M7320" t="e">
        <v>#DIV/0!</v>
      </c>
      <c r="N7320">
        <v>0</v>
      </c>
      <c r="P7320">
        <v>0</v>
      </c>
      <c r="Q7320">
        <v>0</v>
      </c>
      <c r="R7320" t="e">
        <v>#DIV/0!</v>
      </c>
      <c r="S7320">
        <v>0</v>
      </c>
    </row>
    <row r="7321" spans="1:20" x14ac:dyDescent="0.2">
      <c r="A7321" t="s">
        <v>2924</v>
      </c>
      <c r="B7321" t="s">
        <v>2925</v>
      </c>
      <c r="C7321" t="s">
        <v>2724</v>
      </c>
      <c r="D7321" t="s">
        <v>1000</v>
      </c>
      <c r="E7321" s="23">
        <v>43070</v>
      </c>
      <c r="F7321">
        <v>3.5</v>
      </c>
      <c r="G7321">
        <v>3.5</v>
      </c>
      <c r="H7321">
        <v>1</v>
      </c>
      <c r="I7321">
        <v>23</v>
      </c>
      <c r="J7321">
        <v>21</v>
      </c>
      <c r="K7321">
        <v>1.0952380952380953</v>
      </c>
      <c r="L7321">
        <v>21</v>
      </c>
      <c r="M7321">
        <v>1</v>
      </c>
      <c r="N7321">
        <v>23</v>
      </c>
      <c r="P7321">
        <v>0</v>
      </c>
      <c r="Q7321">
        <v>0</v>
      </c>
      <c r="R7321" t="e">
        <v>#DIV/0!</v>
      </c>
      <c r="S7321">
        <v>0</v>
      </c>
      <c r="T7321">
        <v>0.5</v>
      </c>
    </row>
    <row r="7322" spans="1:20" x14ac:dyDescent="0.2">
      <c r="A7322" t="s">
        <v>2679</v>
      </c>
      <c r="B7322" t="s">
        <v>2680</v>
      </c>
      <c r="C7322" t="s">
        <v>237</v>
      </c>
      <c r="D7322" t="s">
        <v>1000</v>
      </c>
      <c r="E7322" s="23">
        <v>43070</v>
      </c>
      <c r="F7322">
        <v>9</v>
      </c>
      <c r="G7322">
        <v>11</v>
      </c>
      <c r="H7322">
        <v>0.81818181818181823</v>
      </c>
      <c r="I7322">
        <v>48</v>
      </c>
      <c r="J7322">
        <v>54</v>
      </c>
      <c r="K7322">
        <v>0.88888888888888884</v>
      </c>
      <c r="L7322">
        <v>66</v>
      </c>
      <c r="M7322">
        <v>0.81818181818181823</v>
      </c>
      <c r="N7322">
        <v>38</v>
      </c>
      <c r="O7322">
        <v>1.0549999999999999</v>
      </c>
      <c r="P7322">
        <v>4</v>
      </c>
      <c r="Q7322">
        <v>5</v>
      </c>
      <c r="R7322">
        <v>0.8</v>
      </c>
      <c r="S7322">
        <v>10</v>
      </c>
      <c r="T7322">
        <v>0.5</v>
      </c>
    </row>
    <row r="7323" spans="1:20" x14ac:dyDescent="0.2">
      <c r="A7323" t="s">
        <v>2504</v>
      </c>
      <c r="B7323" t="s">
        <v>2505</v>
      </c>
      <c r="C7323" t="s">
        <v>238</v>
      </c>
      <c r="D7323" t="s">
        <v>1000</v>
      </c>
      <c r="E7323" s="23">
        <v>43070</v>
      </c>
      <c r="F7323">
        <v>0</v>
      </c>
      <c r="G7323">
        <v>0</v>
      </c>
      <c r="H7323" t="e">
        <v>#DIV/0!</v>
      </c>
      <c r="I7323">
        <v>0</v>
      </c>
      <c r="J7323">
        <v>0</v>
      </c>
      <c r="K7323" t="e">
        <v>#DIV/0!</v>
      </c>
      <c r="L7323">
        <v>0</v>
      </c>
      <c r="M7323" t="e">
        <v>#DIV/0!</v>
      </c>
      <c r="N7323">
        <v>0</v>
      </c>
      <c r="P7323">
        <v>0</v>
      </c>
      <c r="Q7323">
        <v>0</v>
      </c>
      <c r="R7323" t="e">
        <v>#DIV/0!</v>
      </c>
      <c r="S7323">
        <v>0</v>
      </c>
      <c r="T7323">
        <v>0.5</v>
      </c>
    </row>
    <row r="7324" spans="1:20" x14ac:dyDescent="0.2">
      <c r="A7324" t="s">
        <v>2331</v>
      </c>
      <c r="B7324" t="s">
        <v>2332</v>
      </c>
      <c r="C7324" t="s">
        <v>239</v>
      </c>
      <c r="D7324" t="s">
        <v>1000</v>
      </c>
      <c r="E7324" s="23">
        <v>43070</v>
      </c>
      <c r="F7324">
        <v>0</v>
      </c>
      <c r="G7324">
        <v>0</v>
      </c>
      <c r="H7324" t="e">
        <v>#DIV/0!</v>
      </c>
      <c r="I7324">
        <v>0</v>
      </c>
      <c r="J7324">
        <v>0</v>
      </c>
      <c r="K7324" t="e">
        <v>#DIV/0!</v>
      </c>
      <c r="L7324">
        <v>0</v>
      </c>
      <c r="M7324" t="e">
        <v>#DIV/0!</v>
      </c>
      <c r="N7324">
        <v>0</v>
      </c>
      <c r="P7324">
        <v>0</v>
      </c>
      <c r="Q7324">
        <v>0</v>
      </c>
      <c r="R7324" t="e">
        <v>#DIV/0!</v>
      </c>
      <c r="S7324">
        <v>0</v>
      </c>
      <c r="T7324">
        <v>0.5</v>
      </c>
    </row>
    <row r="7325" spans="1:20" x14ac:dyDescent="0.2">
      <c r="A7325" t="s">
        <v>2156</v>
      </c>
      <c r="B7325" t="s">
        <v>2157</v>
      </c>
      <c r="C7325" t="s">
        <v>1988</v>
      </c>
      <c r="D7325" t="s">
        <v>1000</v>
      </c>
      <c r="E7325" s="23">
        <v>43070</v>
      </c>
      <c r="F7325">
        <v>6.5</v>
      </c>
      <c r="G7325">
        <v>7</v>
      </c>
      <c r="H7325">
        <v>0.9285714285714286</v>
      </c>
      <c r="I7325">
        <v>45</v>
      </c>
      <c r="J7325">
        <v>39</v>
      </c>
      <c r="K7325">
        <v>1.1538461538461537</v>
      </c>
      <c r="L7325">
        <v>42</v>
      </c>
      <c r="M7325">
        <v>0.9285714285714286</v>
      </c>
      <c r="N7325">
        <v>40</v>
      </c>
      <c r="P7325">
        <v>0</v>
      </c>
      <c r="Q7325">
        <v>3</v>
      </c>
      <c r="R7325">
        <v>0</v>
      </c>
      <c r="S7325">
        <v>5</v>
      </c>
      <c r="T7325">
        <v>1</v>
      </c>
    </row>
    <row r="7326" spans="1:20" x14ac:dyDescent="0.2">
      <c r="A7326" t="s">
        <v>1908</v>
      </c>
      <c r="B7326" t="s">
        <v>1909</v>
      </c>
      <c r="C7326" t="s">
        <v>240</v>
      </c>
      <c r="D7326" t="s">
        <v>1000</v>
      </c>
      <c r="E7326" s="23">
        <v>43070</v>
      </c>
      <c r="F7326">
        <v>10.5</v>
      </c>
      <c r="G7326">
        <v>11.5</v>
      </c>
      <c r="H7326">
        <v>0.91304347826086951</v>
      </c>
      <c r="I7326">
        <v>47</v>
      </c>
      <c r="J7326">
        <v>63</v>
      </c>
      <c r="K7326">
        <v>0.74603174603174605</v>
      </c>
      <c r="L7326">
        <v>69</v>
      </c>
      <c r="M7326">
        <v>0.91304347826086951</v>
      </c>
      <c r="N7326">
        <v>44</v>
      </c>
      <c r="P7326">
        <v>7</v>
      </c>
      <c r="Q7326">
        <v>7</v>
      </c>
      <c r="R7326">
        <v>1</v>
      </c>
      <c r="S7326">
        <v>3</v>
      </c>
      <c r="T7326">
        <v>0.75</v>
      </c>
    </row>
    <row r="7327" spans="1:20" x14ac:dyDescent="0.2">
      <c r="A7327" t="s">
        <v>1733</v>
      </c>
      <c r="B7327" t="s">
        <v>1734</v>
      </c>
      <c r="C7327" t="s">
        <v>241</v>
      </c>
      <c r="D7327" t="s">
        <v>1000</v>
      </c>
      <c r="E7327" s="23">
        <v>43070</v>
      </c>
      <c r="F7327">
        <v>35</v>
      </c>
      <c r="G7327">
        <v>42</v>
      </c>
      <c r="H7327">
        <v>0.83333333333333337</v>
      </c>
      <c r="I7327">
        <v>416</v>
      </c>
      <c r="J7327">
        <v>440</v>
      </c>
      <c r="K7327">
        <v>0.94545454545454544</v>
      </c>
      <c r="L7327">
        <v>510</v>
      </c>
      <c r="M7327">
        <v>0.86274509803921573</v>
      </c>
      <c r="N7327">
        <v>406</v>
      </c>
      <c r="P7327">
        <v>46</v>
      </c>
      <c r="Q7327">
        <v>78</v>
      </c>
      <c r="R7327">
        <v>0.58974358974358976</v>
      </c>
      <c r="S7327">
        <v>10</v>
      </c>
      <c r="T7327">
        <v>1</v>
      </c>
    </row>
    <row r="7328" spans="1:20" x14ac:dyDescent="0.2">
      <c r="A7328" t="s">
        <v>1558</v>
      </c>
      <c r="B7328" t="s">
        <v>1559</v>
      </c>
      <c r="C7328" t="s">
        <v>318</v>
      </c>
      <c r="D7328" t="s">
        <v>1000</v>
      </c>
      <c r="E7328" s="23">
        <v>43070</v>
      </c>
      <c r="F7328">
        <v>6</v>
      </c>
      <c r="G7328">
        <v>7.5</v>
      </c>
      <c r="H7328">
        <v>0.8</v>
      </c>
      <c r="I7328">
        <v>29</v>
      </c>
      <c r="J7328">
        <v>36</v>
      </c>
      <c r="K7328">
        <v>0.80555555555555558</v>
      </c>
      <c r="L7328">
        <v>45</v>
      </c>
      <c r="M7328">
        <v>0.8</v>
      </c>
      <c r="N7328">
        <v>28</v>
      </c>
      <c r="P7328">
        <v>0</v>
      </c>
      <c r="Q7328">
        <v>1</v>
      </c>
      <c r="R7328">
        <v>0</v>
      </c>
      <c r="S7328">
        <v>1</v>
      </c>
      <c r="T7328">
        <v>0.6</v>
      </c>
    </row>
    <row r="7329" spans="1:20" x14ac:dyDescent="0.2">
      <c r="A7329" t="s">
        <v>12642</v>
      </c>
      <c r="B7329" t="s">
        <v>1454</v>
      </c>
      <c r="C7329" t="s">
        <v>896</v>
      </c>
      <c r="D7329" t="s">
        <v>1000</v>
      </c>
      <c r="E7329" s="23">
        <v>43070</v>
      </c>
      <c r="F7329">
        <v>70.5</v>
      </c>
      <c r="G7329">
        <v>82.5</v>
      </c>
      <c r="H7329">
        <v>0.8545454545454545</v>
      </c>
      <c r="I7329">
        <v>608</v>
      </c>
      <c r="J7329">
        <v>653</v>
      </c>
      <c r="K7329">
        <v>0.93108728943338437</v>
      </c>
      <c r="L7329">
        <v>753</v>
      </c>
      <c r="M7329">
        <v>0.86719787516600266</v>
      </c>
      <c r="N7329">
        <v>579</v>
      </c>
      <c r="P7329">
        <v>57</v>
      </c>
      <c r="Q7329">
        <v>94</v>
      </c>
      <c r="R7329">
        <v>0.6063829787234043</v>
      </c>
      <c r="S7329">
        <v>29</v>
      </c>
      <c r="T7329">
        <v>0.8</v>
      </c>
    </row>
    <row r="7330" spans="1:20" x14ac:dyDescent="0.2">
      <c r="A7330" t="s">
        <v>1129</v>
      </c>
      <c r="B7330" t="s">
        <v>1216</v>
      </c>
      <c r="C7330" t="s">
        <v>235</v>
      </c>
      <c r="D7330" t="s">
        <v>1002</v>
      </c>
      <c r="E7330" s="23">
        <v>43070</v>
      </c>
      <c r="F7330">
        <v>70.5</v>
      </c>
      <c r="G7330">
        <v>82.5</v>
      </c>
      <c r="H7330">
        <v>0.8545454545454545</v>
      </c>
      <c r="I7330">
        <v>608</v>
      </c>
      <c r="J7330">
        <v>653</v>
      </c>
      <c r="K7330">
        <v>0.93108728943338437</v>
      </c>
      <c r="L7330">
        <v>753</v>
      </c>
      <c r="M7330">
        <v>0.86719787516600266</v>
      </c>
      <c r="N7330">
        <v>579</v>
      </c>
      <c r="P7330">
        <v>57</v>
      </c>
      <c r="Q7330">
        <v>94</v>
      </c>
      <c r="R7330">
        <v>0.6063829787234043</v>
      </c>
      <c r="S7330">
        <v>29</v>
      </c>
      <c r="T7330">
        <v>0.66666666666666663</v>
      </c>
    </row>
    <row r="7331" spans="1:20" x14ac:dyDescent="0.2">
      <c r="A7331" t="s">
        <v>12108</v>
      </c>
      <c r="B7331" t="s">
        <v>12109</v>
      </c>
      <c r="C7331" t="s">
        <v>1051</v>
      </c>
      <c r="D7331" t="s">
        <v>1000</v>
      </c>
      <c r="E7331" s="23">
        <v>43070</v>
      </c>
      <c r="F7331">
        <v>0</v>
      </c>
      <c r="G7331">
        <v>0</v>
      </c>
      <c r="H7331" t="e">
        <v>#DIV/0!</v>
      </c>
      <c r="I7331">
        <v>0</v>
      </c>
      <c r="J7331">
        <v>0</v>
      </c>
      <c r="K7331" t="e">
        <v>#DIV/0!</v>
      </c>
      <c r="L7331">
        <v>0</v>
      </c>
      <c r="M7331" t="e">
        <v>#DIV/0!</v>
      </c>
      <c r="N7331">
        <v>0</v>
      </c>
      <c r="P7331">
        <v>0</v>
      </c>
      <c r="Q7331">
        <v>0</v>
      </c>
      <c r="R7331" t="e">
        <v>#DIV/0!</v>
      </c>
      <c r="S7331">
        <v>0</v>
      </c>
    </row>
    <row r="7332" spans="1:20" x14ac:dyDescent="0.2">
      <c r="A7332" t="s">
        <v>13297</v>
      </c>
      <c r="B7332" t="s">
        <v>13298</v>
      </c>
      <c r="C7332" t="s">
        <v>350</v>
      </c>
      <c r="D7332" t="s">
        <v>1002</v>
      </c>
      <c r="E7332" s="23">
        <v>43070</v>
      </c>
      <c r="F7332">
        <v>0.5</v>
      </c>
      <c r="G7332">
        <v>1</v>
      </c>
      <c r="H7332">
        <v>0.5</v>
      </c>
      <c r="I7332">
        <v>4</v>
      </c>
      <c r="J7332">
        <v>3</v>
      </c>
      <c r="K7332">
        <v>1.3333333333333333</v>
      </c>
      <c r="L7332">
        <v>6</v>
      </c>
      <c r="M7332">
        <v>0.5</v>
      </c>
      <c r="N7332">
        <v>4</v>
      </c>
      <c r="P7332">
        <v>0</v>
      </c>
      <c r="Q7332">
        <v>0</v>
      </c>
      <c r="R7332" t="e">
        <v>#DIV/0!</v>
      </c>
      <c r="S7332">
        <v>0</v>
      </c>
      <c r="T7332">
        <v>0.9</v>
      </c>
    </row>
    <row r="7333" spans="1:20" x14ac:dyDescent="0.2">
      <c r="A7333" t="s">
        <v>13474</v>
      </c>
      <c r="B7333" t="s">
        <v>13475</v>
      </c>
      <c r="C7333" t="s">
        <v>242</v>
      </c>
      <c r="D7333" t="s">
        <v>1002</v>
      </c>
      <c r="E7333" s="23">
        <v>43070</v>
      </c>
      <c r="F7333">
        <v>0</v>
      </c>
      <c r="G7333">
        <v>0</v>
      </c>
      <c r="H7333" t="e">
        <v>#DIV/0!</v>
      </c>
      <c r="I7333">
        <v>0</v>
      </c>
      <c r="J7333">
        <v>0</v>
      </c>
      <c r="K7333" t="e">
        <v>#DIV/0!</v>
      </c>
      <c r="L7333">
        <v>0</v>
      </c>
      <c r="M7333" t="e">
        <v>#DIV/0!</v>
      </c>
      <c r="N7333">
        <v>0</v>
      </c>
      <c r="P7333">
        <v>0</v>
      </c>
      <c r="Q7333">
        <v>0</v>
      </c>
      <c r="R7333" t="e">
        <v>#DIV/0!</v>
      </c>
      <c r="S7333">
        <v>0</v>
      </c>
      <c r="T7333">
        <v>0.9</v>
      </c>
    </row>
    <row r="7334" spans="1:20" x14ac:dyDescent="0.2">
      <c r="A7334" t="s">
        <v>13651</v>
      </c>
      <c r="B7334" t="s">
        <v>13652</v>
      </c>
      <c r="C7334" t="s">
        <v>237</v>
      </c>
      <c r="D7334" t="s">
        <v>1002</v>
      </c>
      <c r="E7334" s="23">
        <v>43070</v>
      </c>
      <c r="F7334">
        <v>9</v>
      </c>
      <c r="G7334">
        <v>11</v>
      </c>
      <c r="H7334">
        <v>0.81818181818181823</v>
      </c>
      <c r="I7334">
        <v>48</v>
      </c>
      <c r="J7334">
        <v>54</v>
      </c>
      <c r="K7334">
        <v>0.88888888888888884</v>
      </c>
      <c r="L7334">
        <v>66</v>
      </c>
      <c r="M7334">
        <v>0.81818181818181823</v>
      </c>
      <c r="N7334">
        <v>38</v>
      </c>
      <c r="O7334">
        <v>1.0549999999999999</v>
      </c>
      <c r="P7334">
        <v>4</v>
      </c>
      <c r="Q7334">
        <v>5</v>
      </c>
      <c r="R7334">
        <v>0.8</v>
      </c>
      <c r="S7334">
        <v>10</v>
      </c>
      <c r="T7334">
        <v>0.9</v>
      </c>
    </row>
    <row r="7335" spans="1:20" x14ac:dyDescent="0.2">
      <c r="A7335" t="s">
        <v>13826</v>
      </c>
      <c r="B7335" t="s">
        <v>13827</v>
      </c>
      <c r="C7335" t="s">
        <v>238</v>
      </c>
      <c r="D7335" t="s">
        <v>1002</v>
      </c>
      <c r="E7335" s="23">
        <v>43070</v>
      </c>
      <c r="F7335">
        <v>0</v>
      </c>
      <c r="G7335">
        <v>0</v>
      </c>
      <c r="H7335" t="e">
        <v>#DIV/0!</v>
      </c>
      <c r="I7335">
        <v>0</v>
      </c>
      <c r="J7335">
        <v>0</v>
      </c>
      <c r="K7335" t="e">
        <v>#DIV/0!</v>
      </c>
      <c r="L7335">
        <v>0</v>
      </c>
      <c r="M7335" t="e">
        <v>#DIV/0!</v>
      </c>
      <c r="N7335">
        <v>0</v>
      </c>
      <c r="P7335">
        <v>0</v>
      </c>
      <c r="Q7335">
        <v>0</v>
      </c>
      <c r="R7335" t="e">
        <v>#DIV/0!</v>
      </c>
      <c r="S7335">
        <v>0</v>
      </c>
      <c r="T7335">
        <v>0.33333333333333331</v>
      </c>
    </row>
    <row r="7336" spans="1:20" x14ac:dyDescent="0.2">
      <c r="A7336" t="s">
        <v>14003</v>
      </c>
      <c r="B7336" t="s">
        <v>14004</v>
      </c>
      <c r="C7336" t="s">
        <v>239</v>
      </c>
      <c r="D7336" t="s">
        <v>1002</v>
      </c>
      <c r="E7336" s="23">
        <v>43070</v>
      </c>
      <c r="F7336">
        <v>0</v>
      </c>
      <c r="G7336">
        <v>0</v>
      </c>
      <c r="H7336" t="e">
        <v>#DIV/0!</v>
      </c>
      <c r="I7336">
        <v>0</v>
      </c>
      <c r="J7336">
        <v>0</v>
      </c>
      <c r="K7336" t="e">
        <v>#DIV/0!</v>
      </c>
      <c r="L7336">
        <v>0</v>
      </c>
      <c r="M7336" t="e">
        <v>#DIV/0!</v>
      </c>
      <c r="N7336">
        <v>0</v>
      </c>
      <c r="P7336">
        <v>0</v>
      </c>
      <c r="Q7336">
        <v>0</v>
      </c>
      <c r="R7336" t="e">
        <v>#DIV/0!</v>
      </c>
      <c r="S7336">
        <v>0</v>
      </c>
      <c r="T7336">
        <v>0.33333333333333331</v>
      </c>
    </row>
    <row r="7337" spans="1:20" x14ac:dyDescent="0.2">
      <c r="A7337" t="s">
        <v>14190</v>
      </c>
      <c r="B7337" t="s">
        <v>14191</v>
      </c>
      <c r="C7337" t="s">
        <v>240</v>
      </c>
      <c r="D7337" t="s">
        <v>1002</v>
      </c>
      <c r="E7337" s="23">
        <v>43070</v>
      </c>
      <c r="F7337">
        <v>10.5</v>
      </c>
      <c r="G7337">
        <v>11.5</v>
      </c>
      <c r="H7337">
        <v>0.91304347826086951</v>
      </c>
      <c r="I7337">
        <v>47</v>
      </c>
      <c r="J7337">
        <v>63</v>
      </c>
      <c r="K7337">
        <v>0.74603174603174605</v>
      </c>
      <c r="L7337">
        <v>69</v>
      </c>
      <c r="M7337">
        <v>0.91304347826086951</v>
      </c>
      <c r="N7337">
        <v>44</v>
      </c>
      <c r="P7337">
        <v>7</v>
      </c>
      <c r="Q7337">
        <v>7</v>
      </c>
      <c r="R7337">
        <v>1</v>
      </c>
      <c r="S7337">
        <v>3</v>
      </c>
      <c r="T7337">
        <v>0.3125</v>
      </c>
    </row>
    <row r="7338" spans="1:20" x14ac:dyDescent="0.2">
      <c r="A7338" t="s">
        <v>14367</v>
      </c>
      <c r="B7338" t="s">
        <v>14368</v>
      </c>
      <c r="C7338" t="s">
        <v>241</v>
      </c>
      <c r="D7338" t="s">
        <v>1002</v>
      </c>
      <c r="E7338" s="23">
        <v>43070</v>
      </c>
      <c r="F7338">
        <v>35</v>
      </c>
      <c r="G7338">
        <v>42</v>
      </c>
      <c r="H7338">
        <v>0.83333333333333337</v>
      </c>
      <c r="I7338">
        <v>416</v>
      </c>
      <c r="J7338">
        <v>440</v>
      </c>
      <c r="K7338">
        <v>0.94545454545454544</v>
      </c>
      <c r="L7338">
        <v>510</v>
      </c>
      <c r="M7338">
        <v>0.86274509803921573</v>
      </c>
      <c r="N7338">
        <v>406</v>
      </c>
      <c r="P7338">
        <v>46</v>
      </c>
      <c r="Q7338">
        <v>78</v>
      </c>
      <c r="R7338">
        <v>0.58974358974358976</v>
      </c>
      <c r="S7338">
        <v>10</v>
      </c>
      <c r="T7338">
        <v>0.33333333333333331</v>
      </c>
    </row>
    <row r="7339" spans="1:20" x14ac:dyDescent="0.2">
      <c r="A7339" t="s">
        <v>14479</v>
      </c>
      <c r="B7339" t="s">
        <v>14480</v>
      </c>
      <c r="C7339" t="s">
        <v>318</v>
      </c>
      <c r="D7339" t="s">
        <v>1002</v>
      </c>
      <c r="E7339" s="23">
        <v>43070</v>
      </c>
      <c r="F7339">
        <v>6</v>
      </c>
      <c r="G7339">
        <v>7.5</v>
      </c>
      <c r="H7339">
        <v>0.8</v>
      </c>
      <c r="I7339">
        <v>29</v>
      </c>
      <c r="J7339">
        <v>36</v>
      </c>
      <c r="K7339">
        <v>0.80555555555555558</v>
      </c>
      <c r="L7339">
        <v>45</v>
      </c>
      <c r="M7339">
        <v>0.8</v>
      </c>
      <c r="N7339">
        <v>28</v>
      </c>
      <c r="P7339">
        <v>0</v>
      </c>
      <c r="Q7339">
        <v>1</v>
      </c>
      <c r="R7339">
        <v>0</v>
      </c>
      <c r="S7339">
        <v>1</v>
      </c>
      <c r="T7339">
        <v>0.23529411764705882</v>
      </c>
    </row>
    <row r="7340" spans="1:20" x14ac:dyDescent="0.2">
      <c r="A7340" t="s">
        <v>14696</v>
      </c>
      <c r="B7340" t="s">
        <v>14697</v>
      </c>
      <c r="C7340" t="s">
        <v>199</v>
      </c>
      <c r="D7340" t="s">
        <v>1000</v>
      </c>
      <c r="E7340" s="23">
        <v>43070</v>
      </c>
      <c r="F7340">
        <v>11</v>
      </c>
      <c r="G7340">
        <v>10</v>
      </c>
      <c r="H7340">
        <v>1.1000000000000001</v>
      </c>
      <c r="I7340">
        <v>141</v>
      </c>
      <c r="J7340">
        <v>118</v>
      </c>
      <c r="K7340">
        <v>1.1949152542372881</v>
      </c>
      <c r="L7340">
        <v>104</v>
      </c>
      <c r="M7340">
        <v>1.1346153846153846</v>
      </c>
      <c r="N7340">
        <v>139</v>
      </c>
      <c r="P7340">
        <v>2</v>
      </c>
      <c r="Q7340">
        <v>2</v>
      </c>
      <c r="R7340">
        <v>1</v>
      </c>
      <c r="S7340">
        <v>2</v>
      </c>
      <c r="T7340">
        <v>0.17647058823529413</v>
      </c>
    </row>
    <row r="7341" spans="1:20" x14ac:dyDescent="0.2">
      <c r="A7341" t="s">
        <v>14962</v>
      </c>
      <c r="B7341" t="s">
        <v>14963</v>
      </c>
      <c r="C7341" t="s">
        <v>200</v>
      </c>
      <c r="D7341" t="s">
        <v>1002</v>
      </c>
      <c r="E7341" s="23">
        <v>43070</v>
      </c>
      <c r="F7341">
        <v>4.5</v>
      </c>
      <c r="G7341">
        <v>4.5</v>
      </c>
      <c r="H7341">
        <v>1</v>
      </c>
      <c r="I7341">
        <v>22</v>
      </c>
      <c r="J7341">
        <v>27</v>
      </c>
      <c r="K7341">
        <v>0.81481481481481477</v>
      </c>
      <c r="L7341">
        <v>27</v>
      </c>
      <c r="M7341">
        <v>1</v>
      </c>
      <c r="N7341">
        <v>20</v>
      </c>
      <c r="P7341">
        <v>2</v>
      </c>
      <c r="Q7341">
        <v>2</v>
      </c>
      <c r="R7341">
        <v>1</v>
      </c>
      <c r="S7341">
        <v>2</v>
      </c>
      <c r="T7341">
        <v>0.95</v>
      </c>
    </row>
    <row r="7342" spans="1:20" x14ac:dyDescent="0.2">
      <c r="A7342" t="s">
        <v>15139</v>
      </c>
      <c r="B7342" t="s">
        <v>15140</v>
      </c>
      <c r="C7342" t="s">
        <v>202</v>
      </c>
      <c r="D7342" t="s">
        <v>1002</v>
      </c>
      <c r="E7342" s="23">
        <v>43070</v>
      </c>
      <c r="F7342">
        <v>6.5</v>
      </c>
      <c r="G7342">
        <v>5.5</v>
      </c>
      <c r="H7342">
        <v>1.1818181818181819</v>
      </c>
      <c r="I7342">
        <v>119</v>
      </c>
      <c r="J7342">
        <v>91</v>
      </c>
      <c r="K7342">
        <v>1.3076923076923077</v>
      </c>
      <c r="L7342">
        <v>77</v>
      </c>
      <c r="M7342">
        <v>1.1818181818181819</v>
      </c>
      <c r="N7342">
        <v>119</v>
      </c>
      <c r="P7342">
        <v>0</v>
      </c>
      <c r="Q7342">
        <v>0</v>
      </c>
      <c r="R7342" t="e">
        <v>#DIV/0!</v>
      </c>
      <c r="S7342">
        <v>0</v>
      </c>
      <c r="T7342">
        <v>0.95</v>
      </c>
    </row>
    <row r="7343" spans="1:20" x14ac:dyDescent="0.2">
      <c r="A7343" t="s">
        <v>15221</v>
      </c>
      <c r="B7343" t="s">
        <v>15222</v>
      </c>
      <c r="C7343" t="s">
        <v>348</v>
      </c>
      <c r="D7343" t="s">
        <v>1000</v>
      </c>
      <c r="E7343" s="23">
        <v>43070</v>
      </c>
      <c r="F7343">
        <v>3</v>
      </c>
      <c r="G7343">
        <v>3</v>
      </c>
      <c r="H7343">
        <v>1</v>
      </c>
      <c r="I7343">
        <v>15</v>
      </c>
      <c r="J7343">
        <v>30</v>
      </c>
      <c r="K7343">
        <v>0.5</v>
      </c>
      <c r="L7343">
        <v>30</v>
      </c>
      <c r="M7343">
        <v>1</v>
      </c>
      <c r="N7343">
        <v>14</v>
      </c>
      <c r="P7343">
        <v>0</v>
      </c>
      <c r="Q7343">
        <v>0</v>
      </c>
      <c r="R7343" t="e">
        <v>#DIV/0!</v>
      </c>
      <c r="S7343">
        <v>1</v>
      </c>
      <c r="T7343">
        <v>0.95</v>
      </c>
    </row>
    <row r="7344" spans="1:20" x14ac:dyDescent="0.2">
      <c r="A7344" t="s">
        <v>15305</v>
      </c>
      <c r="B7344" t="s">
        <v>15306</v>
      </c>
      <c r="C7344" t="s">
        <v>347</v>
      </c>
      <c r="D7344" t="s">
        <v>1002</v>
      </c>
      <c r="E7344" s="23">
        <v>43070</v>
      </c>
      <c r="F7344">
        <v>1.5</v>
      </c>
      <c r="G7344">
        <v>1.5</v>
      </c>
      <c r="H7344">
        <v>1</v>
      </c>
      <c r="I7344">
        <v>9</v>
      </c>
      <c r="J7344">
        <v>21</v>
      </c>
      <c r="K7344">
        <v>0.42857142857142855</v>
      </c>
      <c r="L7344">
        <v>21</v>
      </c>
      <c r="M7344">
        <v>1</v>
      </c>
      <c r="N7344">
        <v>8</v>
      </c>
      <c r="P7344">
        <v>0</v>
      </c>
      <c r="Q7344">
        <v>0</v>
      </c>
      <c r="R7344" t="e">
        <v>#DIV/0!</v>
      </c>
      <c r="S7344">
        <v>1</v>
      </c>
      <c r="T7344">
        <v>0.95</v>
      </c>
    </row>
    <row r="7345" spans="1:20" x14ac:dyDescent="0.2">
      <c r="A7345" t="s">
        <v>15381</v>
      </c>
      <c r="B7345" t="s">
        <v>15382</v>
      </c>
      <c r="C7345" t="s">
        <v>351</v>
      </c>
      <c r="D7345" t="s">
        <v>1002</v>
      </c>
      <c r="E7345" s="23">
        <v>43070</v>
      </c>
      <c r="F7345">
        <v>1.5</v>
      </c>
      <c r="G7345">
        <v>1.5</v>
      </c>
      <c r="H7345">
        <v>1</v>
      </c>
      <c r="I7345">
        <v>6</v>
      </c>
      <c r="J7345">
        <v>9</v>
      </c>
      <c r="K7345">
        <v>0.66666666666666663</v>
      </c>
      <c r="L7345">
        <v>9</v>
      </c>
      <c r="M7345">
        <v>1</v>
      </c>
      <c r="N7345">
        <v>6</v>
      </c>
      <c r="P7345">
        <v>0</v>
      </c>
      <c r="Q7345">
        <v>0</v>
      </c>
      <c r="R7345" t="e">
        <v>#DIV/0!</v>
      </c>
      <c r="S7345">
        <v>0</v>
      </c>
      <c r="T7345">
        <v>0.95</v>
      </c>
    </row>
    <row r="7346" spans="1:20" x14ac:dyDescent="0.2">
      <c r="A7346" t="s">
        <v>15427</v>
      </c>
      <c r="B7346" t="s">
        <v>15428</v>
      </c>
      <c r="C7346" t="s">
        <v>357</v>
      </c>
      <c r="D7346" t="s">
        <v>1000</v>
      </c>
      <c r="E7346" s="23">
        <v>43070</v>
      </c>
      <c r="F7346">
        <v>0</v>
      </c>
      <c r="G7346">
        <v>0</v>
      </c>
      <c r="H7346" t="e">
        <v>#DIV/0!</v>
      </c>
      <c r="I7346">
        <v>0</v>
      </c>
      <c r="J7346">
        <v>0</v>
      </c>
      <c r="K7346" t="e">
        <v>#DIV/0!</v>
      </c>
      <c r="L7346">
        <v>0</v>
      </c>
      <c r="M7346" t="e">
        <v>#DIV/0!</v>
      </c>
      <c r="N7346">
        <v>0</v>
      </c>
      <c r="P7346">
        <v>0</v>
      </c>
      <c r="Q7346">
        <v>0</v>
      </c>
      <c r="R7346" t="e">
        <v>#DIV/0!</v>
      </c>
      <c r="S7346">
        <v>0</v>
      </c>
      <c r="T7346">
        <v>0.95</v>
      </c>
    </row>
    <row r="7347" spans="1:20" x14ac:dyDescent="0.2">
      <c r="A7347" t="s">
        <v>15505</v>
      </c>
      <c r="B7347" t="s">
        <v>15506</v>
      </c>
      <c r="C7347" t="s">
        <v>352</v>
      </c>
      <c r="D7347" t="s">
        <v>1002</v>
      </c>
      <c r="E7347" s="23">
        <v>43070</v>
      </c>
      <c r="F7347">
        <v>0</v>
      </c>
      <c r="G7347">
        <v>0</v>
      </c>
      <c r="H7347" t="e">
        <v>#DIV/0!</v>
      </c>
      <c r="I7347">
        <v>0</v>
      </c>
      <c r="J7347">
        <v>0</v>
      </c>
      <c r="K7347" t="e">
        <v>#DIV/0!</v>
      </c>
      <c r="L7347">
        <v>0</v>
      </c>
      <c r="M7347" t="e">
        <v>#DIV/0!</v>
      </c>
      <c r="N7347">
        <v>0</v>
      </c>
      <c r="P7347">
        <v>0</v>
      </c>
      <c r="Q7347">
        <v>0</v>
      </c>
      <c r="R7347" t="e">
        <v>#DIV/0!</v>
      </c>
      <c r="S7347">
        <v>0</v>
      </c>
      <c r="T7347">
        <v>0.95</v>
      </c>
    </row>
    <row r="7348" spans="1:20" x14ac:dyDescent="0.2">
      <c r="A7348" t="s">
        <v>15666</v>
      </c>
      <c r="B7348" t="s">
        <v>15667</v>
      </c>
      <c r="C7348" t="s">
        <v>228</v>
      </c>
      <c r="D7348" t="s">
        <v>1002</v>
      </c>
      <c r="E7348" s="23">
        <v>43070</v>
      </c>
      <c r="F7348">
        <v>0</v>
      </c>
      <c r="G7348">
        <v>0</v>
      </c>
      <c r="H7348" t="e">
        <v>#DIV/0!</v>
      </c>
      <c r="I7348">
        <v>0</v>
      </c>
      <c r="J7348">
        <v>0</v>
      </c>
      <c r="K7348" t="e">
        <v>#DIV/0!</v>
      </c>
      <c r="L7348">
        <v>0</v>
      </c>
      <c r="M7348" t="e">
        <v>#DIV/0!</v>
      </c>
      <c r="N7348">
        <v>0</v>
      </c>
      <c r="P7348">
        <v>0</v>
      </c>
      <c r="Q7348">
        <v>0</v>
      </c>
      <c r="R7348" t="e">
        <v>#DIV/0!</v>
      </c>
      <c r="S7348">
        <v>0</v>
      </c>
      <c r="T7348">
        <v>0.95</v>
      </c>
    </row>
    <row r="7349" spans="1:20" x14ac:dyDescent="0.2">
      <c r="A7349" t="s">
        <v>15843</v>
      </c>
      <c r="B7349" t="s">
        <v>15844</v>
      </c>
      <c r="C7349" t="s">
        <v>227</v>
      </c>
      <c r="D7349" t="s">
        <v>1000</v>
      </c>
      <c r="E7349" s="23">
        <v>43070</v>
      </c>
      <c r="F7349">
        <v>0</v>
      </c>
      <c r="G7349">
        <v>0</v>
      </c>
      <c r="H7349" t="e">
        <v>#DIV/0!</v>
      </c>
      <c r="I7349">
        <v>0</v>
      </c>
      <c r="J7349">
        <v>0</v>
      </c>
      <c r="K7349" t="e">
        <v>#DIV/0!</v>
      </c>
      <c r="L7349">
        <v>0</v>
      </c>
      <c r="M7349" t="e">
        <v>#DIV/0!</v>
      </c>
      <c r="N7349">
        <v>0</v>
      </c>
      <c r="P7349">
        <v>0</v>
      </c>
      <c r="Q7349">
        <v>0</v>
      </c>
      <c r="R7349" t="e">
        <v>#DIV/0!</v>
      </c>
      <c r="S7349">
        <v>0</v>
      </c>
      <c r="T7349">
        <v>0.95</v>
      </c>
    </row>
    <row r="7350" spans="1:20" x14ac:dyDescent="0.2">
      <c r="A7350" t="s">
        <v>16020</v>
      </c>
      <c r="B7350" t="s">
        <v>16021</v>
      </c>
      <c r="C7350" t="s">
        <v>203</v>
      </c>
      <c r="D7350" t="s">
        <v>1000</v>
      </c>
      <c r="E7350" s="23">
        <v>43070</v>
      </c>
      <c r="F7350">
        <v>0</v>
      </c>
      <c r="G7350">
        <v>0</v>
      </c>
      <c r="H7350" t="e">
        <v>#DIV/0!</v>
      </c>
      <c r="I7350">
        <v>0</v>
      </c>
      <c r="J7350">
        <v>0</v>
      </c>
      <c r="K7350" t="e">
        <v>#DIV/0!</v>
      </c>
      <c r="L7350">
        <v>0</v>
      </c>
      <c r="M7350" t="e">
        <v>#DIV/0!</v>
      </c>
      <c r="N7350">
        <v>0</v>
      </c>
      <c r="O7350" t="e">
        <v>#DIV/0!</v>
      </c>
      <c r="P7350">
        <v>0</v>
      </c>
      <c r="Q7350">
        <v>1</v>
      </c>
      <c r="R7350">
        <v>0</v>
      </c>
      <c r="S7350">
        <v>0</v>
      </c>
      <c r="T7350">
        <v>0.95</v>
      </c>
    </row>
    <row r="7351" spans="1:20" x14ac:dyDescent="0.2">
      <c r="A7351" t="s">
        <v>16199</v>
      </c>
      <c r="B7351" t="s">
        <v>16200</v>
      </c>
      <c r="C7351" t="s">
        <v>205</v>
      </c>
      <c r="D7351" t="s">
        <v>1002</v>
      </c>
      <c r="E7351" s="23">
        <v>43070</v>
      </c>
      <c r="F7351">
        <v>0</v>
      </c>
      <c r="G7351">
        <v>0</v>
      </c>
      <c r="H7351" t="e">
        <v>#DIV/0!</v>
      </c>
      <c r="I7351">
        <v>0</v>
      </c>
      <c r="J7351">
        <v>0</v>
      </c>
      <c r="K7351" t="e">
        <v>#DIV/0!</v>
      </c>
      <c r="L7351">
        <v>0</v>
      </c>
      <c r="M7351" t="e">
        <v>#DIV/0!</v>
      </c>
      <c r="N7351">
        <v>0</v>
      </c>
      <c r="P7351">
        <v>0</v>
      </c>
      <c r="Q7351">
        <v>0</v>
      </c>
      <c r="R7351" t="e">
        <v>#DIV/0!</v>
      </c>
      <c r="S7351">
        <v>0</v>
      </c>
      <c r="T7351">
        <v>0.95</v>
      </c>
    </row>
    <row r="7352" spans="1:20" x14ac:dyDescent="0.2">
      <c r="A7352" t="s">
        <v>16376</v>
      </c>
      <c r="B7352" t="s">
        <v>16377</v>
      </c>
      <c r="C7352" t="s">
        <v>204</v>
      </c>
      <c r="D7352" t="s">
        <v>1002</v>
      </c>
      <c r="E7352" s="23">
        <v>43070</v>
      </c>
      <c r="F7352">
        <v>0</v>
      </c>
      <c r="G7352">
        <v>0</v>
      </c>
      <c r="H7352" t="e">
        <v>#DIV/0!</v>
      </c>
      <c r="I7352">
        <v>0</v>
      </c>
      <c r="J7352">
        <v>0</v>
      </c>
      <c r="K7352" t="e">
        <v>#DIV/0!</v>
      </c>
      <c r="L7352">
        <v>0</v>
      </c>
      <c r="M7352" t="e">
        <v>#DIV/0!</v>
      </c>
      <c r="N7352">
        <v>0</v>
      </c>
      <c r="P7352">
        <v>0</v>
      </c>
      <c r="Q7352">
        <v>0</v>
      </c>
      <c r="R7352" t="e">
        <v>#DIV/0!</v>
      </c>
      <c r="S7352">
        <v>0</v>
      </c>
      <c r="T7352">
        <v>0.95</v>
      </c>
    </row>
    <row r="7353" spans="1:20" x14ac:dyDescent="0.2">
      <c r="A7353" t="s">
        <v>16517</v>
      </c>
      <c r="B7353" t="s">
        <v>16518</v>
      </c>
      <c r="C7353" t="s">
        <v>353</v>
      </c>
      <c r="D7353" t="s">
        <v>1002</v>
      </c>
      <c r="E7353" s="23">
        <v>43070</v>
      </c>
      <c r="F7353">
        <v>0</v>
      </c>
      <c r="G7353">
        <v>0</v>
      </c>
      <c r="H7353" t="e">
        <v>#DIV/0!</v>
      </c>
      <c r="I7353">
        <v>0</v>
      </c>
      <c r="J7353">
        <v>0</v>
      </c>
      <c r="K7353" t="e">
        <v>#DIV/0!</v>
      </c>
      <c r="L7353">
        <v>0</v>
      </c>
      <c r="M7353" t="e">
        <v>#DIV/0!</v>
      </c>
      <c r="N7353">
        <v>0</v>
      </c>
      <c r="P7353">
        <v>0</v>
      </c>
      <c r="Q7353">
        <v>1</v>
      </c>
      <c r="R7353">
        <v>0</v>
      </c>
      <c r="S7353">
        <v>0</v>
      </c>
      <c r="T7353">
        <v>0.95</v>
      </c>
    </row>
    <row r="7354" spans="1:20" x14ac:dyDescent="0.2">
      <c r="A7354" t="s">
        <v>16694</v>
      </c>
      <c r="B7354" t="s">
        <v>16695</v>
      </c>
      <c r="C7354" t="s">
        <v>223</v>
      </c>
      <c r="D7354" t="s">
        <v>1000</v>
      </c>
      <c r="E7354" s="23">
        <v>43070</v>
      </c>
      <c r="F7354">
        <v>6</v>
      </c>
      <c r="G7354">
        <v>9</v>
      </c>
      <c r="H7354">
        <v>0.66666666666666663</v>
      </c>
      <c r="I7354">
        <v>77</v>
      </c>
      <c r="J7354">
        <v>60</v>
      </c>
      <c r="K7354">
        <v>1.2833333333333334</v>
      </c>
      <c r="L7354">
        <v>90</v>
      </c>
      <c r="M7354">
        <v>0.66666666666666663</v>
      </c>
      <c r="N7354">
        <v>76</v>
      </c>
      <c r="P7354">
        <v>13</v>
      </c>
      <c r="Q7354">
        <v>13</v>
      </c>
      <c r="R7354">
        <v>1</v>
      </c>
      <c r="S7354">
        <v>1</v>
      </c>
      <c r="T7354">
        <v>0.95</v>
      </c>
    </row>
    <row r="7355" spans="1:20" x14ac:dyDescent="0.2">
      <c r="A7355" t="s">
        <v>16873</v>
      </c>
      <c r="B7355" t="s">
        <v>16874</v>
      </c>
      <c r="C7355" t="s">
        <v>224</v>
      </c>
      <c r="D7355" t="s">
        <v>1002</v>
      </c>
      <c r="E7355" s="23">
        <v>43070</v>
      </c>
      <c r="F7355">
        <v>6</v>
      </c>
      <c r="G7355">
        <v>9</v>
      </c>
      <c r="H7355">
        <v>0.66666666666666663</v>
      </c>
      <c r="I7355">
        <v>77</v>
      </c>
      <c r="J7355">
        <v>60</v>
      </c>
      <c r="K7355">
        <v>1.2833333333333334</v>
      </c>
      <c r="L7355">
        <v>90</v>
      </c>
      <c r="M7355">
        <v>0.66666666666666663</v>
      </c>
      <c r="N7355">
        <v>76</v>
      </c>
      <c r="P7355">
        <v>13</v>
      </c>
      <c r="Q7355">
        <v>13</v>
      </c>
      <c r="R7355">
        <v>1</v>
      </c>
      <c r="S7355">
        <v>1</v>
      </c>
      <c r="T7355">
        <v>0.95</v>
      </c>
    </row>
    <row r="7356" spans="1:20" x14ac:dyDescent="0.2">
      <c r="A7356" t="s">
        <v>16999</v>
      </c>
      <c r="B7356" t="s">
        <v>17000</v>
      </c>
      <c r="C7356" t="s">
        <v>346</v>
      </c>
      <c r="D7356" t="s">
        <v>1000</v>
      </c>
      <c r="E7356" s="23">
        <v>43070</v>
      </c>
      <c r="F7356">
        <v>0</v>
      </c>
      <c r="G7356">
        <v>0</v>
      </c>
      <c r="H7356" t="e">
        <v>#DIV/0!</v>
      </c>
      <c r="I7356">
        <v>0</v>
      </c>
      <c r="J7356">
        <v>0</v>
      </c>
      <c r="K7356" t="e">
        <v>#DIV/0!</v>
      </c>
      <c r="L7356">
        <v>0</v>
      </c>
      <c r="M7356" t="e">
        <v>#DIV/0!</v>
      </c>
      <c r="N7356">
        <v>0</v>
      </c>
      <c r="P7356">
        <v>0</v>
      </c>
      <c r="Q7356">
        <v>0</v>
      </c>
      <c r="R7356" t="e">
        <v>#DIV/0!</v>
      </c>
      <c r="S7356">
        <v>0</v>
      </c>
    </row>
    <row r="7357" spans="1:20" x14ac:dyDescent="0.2">
      <c r="A7357" t="s">
        <v>17095</v>
      </c>
      <c r="B7357" t="s">
        <v>17096</v>
      </c>
      <c r="C7357" t="s">
        <v>345</v>
      </c>
      <c r="D7357" t="s">
        <v>1002</v>
      </c>
      <c r="E7357" s="23">
        <v>43070</v>
      </c>
      <c r="F7357">
        <v>0</v>
      </c>
      <c r="G7357">
        <v>0</v>
      </c>
      <c r="H7357" t="e">
        <v>#DIV/0!</v>
      </c>
      <c r="I7357">
        <v>0</v>
      </c>
      <c r="J7357">
        <v>0</v>
      </c>
      <c r="K7357" t="e">
        <v>#DIV/0!</v>
      </c>
      <c r="L7357">
        <v>0</v>
      </c>
      <c r="M7357" t="e">
        <v>#DIV/0!</v>
      </c>
      <c r="N7357">
        <v>0</v>
      </c>
      <c r="P7357">
        <v>0</v>
      </c>
      <c r="Q7357">
        <v>0</v>
      </c>
      <c r="R7357" t="e">
        <v>#DIV/0!</v>
      </c>
      <c r="S7357">
        <v>0</v>
      </c>
    </row>
    <row r="7358" spans="1:20" x14ac:dyDescent="0.2">
      <c r="A7358" t="s">
        <v>17310</v>
      </c>
      <c r="B7358" t="s">
        <v>17311</v>
      </c>
      <c r="C7358" t="s">
        <v>225</v>
      </c>
      <c r="D7358" t="s">
        <v>1000</v>
      </c>
      <c r="E7358" s="23">
        <v>43070</v>
      </c>
      <c r="F7358">
        <v>4.5</v>
      </c>
      <c r="G7358">
        <v>5.5</v>
      </c>
      <c r="H7358">
        <v>0.81818181818181823</v>
      </c>
      <c r="I7358">
        <v>48</v>
      </c>
      <c r="J7358">
        <v>51</v>
      </c>
      <c r="K7358">
        <v>0.94117647058823528</v>
      </c>
      <c r="L7358">
        <v>62</v>
      </c>
      <c r="M7358">
        <v>0.82258064516129037</v>
      </c>
      <c r="N7358">
        <v>45</v>
      </c>
      <c r="P7358">
        <v>1</v>
      </c>
      <c r="Q7358">
        <v>1</v>
      </c>
      <c r="R7358">
        <v>1</v>
      </c>
      <c r="S7358">
        <v>3</v>
      </c>
    </row>
    <row r="7359" spans="1:20" x14ac:dyDescent="0.2">
      <c r="A7359" t="s">
        <v>17517</v>
      </c>
      <c r="B7359" t="s">
        <v>17518</v>
      </c>
      <c r="C7359" t="s">
        <v>226</v>
      </c>
      <c r="D7359" t="s">
        <v>1002</v>
      </c>
      <c r="E7359" s="23">
        <v>43070</v>
      </c>
      <c r="F7359">
        <v>4.5</v>
      </c>
      <c r="G7359">
        <v>5.5</v>
      </c>
      <c r="H7359">
        <v>0.81818181818181823</v>
      </c>
      <c r="I7359">
        <v>48</v>
      </c>
      <c r="J7359">
        <v>51</v>
      </c>
      <c r="K7359">
        <v>0.94117647058823528</v>
      </c>
      <c r="L7359">
        <v>62</v>
      </c>
      <c r="M7359">
        <v>0.82258064516129037</v>
      </c>
      <c r="N7359">
        <v>45</v>
      </c>
      <c r="P7359">
        <v>1</v>
      </c>
      <c r="Q7359">
        <v>1</v>
      </c>
      <c r="R7359">
        <v>1</v>
      </c>
      <c r="S7359">
        <v>3</v>
      </c>
    </row>
    <row r="7360" spans="1:20" x14ac:dyDescent="0.2">
      <c r="A7360" t="s">
        <v>17694</v>
      </c>
      <c r="B7360" t="s">
        <v>17695</v>
      </c>
      <c r="C7360" t="s">
        <v>232</v>
      </c>
      <c r="D7360" t="s">
        <v>1000</v>
      </c>
      <c r="E7360" s="23">
        <v>43070</v>
      </c>
      <c r="F7360">
        <v>7</v>
      </c>
      <c r="G7360">
        <v>7.5</v>
      </c>
      <c r="H7360">
        <v>0.93333333333333335</v>
      </c>
      <c r="I7360">
        <v>89</v>
      </c>
      <c r="J7360">
        <v>80</v>
      </c>
      <c r="K7360">
        <v>1.1125</v>
      </c>
      <c r="L7360">
        <v>84</v>
      </c>
      <c r="M7360">
        <v>0.95238095238095233</v>
      </c>
      <c r="N7360">
        <v>89</v>
      </c>
      <c r="P7360">
        <v>0</v>
      </c>
      <c r="Q7360">
        <v>19</v>
      </c>
      <c r="R7360">
        <v>0</v>
      </c>
      <c r="S7360">
        <v>0</v>
      </c>
    </row>
    <row r="7361" spans="1:19" x14ac:dyDescent="0.2">
      <c r="A7361" t="s">
        <v>17891</v>
      </c>
      <c r="B7361" t="s">
        <v>17892</v>
      </c>
      <c r="C7361" t="s">
        <v>231</v>
      </c>
      <c r="D7361" t="s">
        <v>1002</v>
      </c>
      <c r="E7361" s="23">
        <v>43070</v>
      </c>
      <c r="F7361">
        <v>7</v>
      </c>
      <c r="G7361">
        <v>7.5</v>
      </c>
      <c r="H7361">
        <v>0.93333333333333335</v>
      </c>
      <c r="I7361">
        <v>89</v>
      </c>
      <c r="J7361">
        <v>80</v>
      </c>
      <c r="K7361">
        <v>1.1125</v>
      </c>
      <c r="L7361">
        <v>84</v>
      </c>
      <c r="M7361">
        <v>0.95238095238095233</v>
      </c>
      <c r="N7361">
        <v>89</v>
      </c>
      <c r="P7361">
        <v>0</v>
      </c>
      <c r="Q7361">
        <v>19</v>
      </c>
      <c r="R7361">
        <v>0</v>
      </c>
      <c r="S7361">
        <v>0</v>
      </c>
    </row>
    <row r="7362" spans="1:19" x14ac:dyDescent="0.2">
      <c r="A7362" t="s">
        <v>18068</v>
      </c>
      <c r="B7362" t="s">
        <v>18069</v>
      </c>
      <c r="C7362" t="s">
        <v>317</v>
      </c>
      <c r="D7362" t="s">
        <v>1000</v>
      </c>
      <c r="E7362" s="23">
        <v>43070</v>
      </c>
      <c r="F7362">
        <v>8</v>
      </c>
      <c r="G7362">
        <v>9</v>
      </c>
      <c r="H7362">
        <v>0.88888888888888884</v>
      </c>
      <c r="I7362">
        <v>26</v>
      </c>
      <c r="J7362">
        <v>48</v>
      </c>
      <c r="K7362">
        <v>0.54166666666666663</v>
      </c>
      <c r="L7362">
        <v>54</v>
      </c>
      <c r="M7362">
        <v>0.88888888888888884</v>
      </c>
      <c r="N7362">
        <v>25</v>
      </c>
      <c r="P7362">
        <v>5</v>
      </c>
      <c r="Q7362">
        <v>5</v>
      </c>
      <c r="R7362">
        <v>1</v>
      </c>
      <c r="S7362">
        <v>1</v>
      </c>
    </row>
    <row r="7363" spans="1:19" x14ac:dyDescent="0.2">
      <c r="A7363" t="s">
        <v>18247</v>
      </c>
      <c r="B7363" t="s">
        <v>18248</v>
      </c>
      <c r="C7363" t="s">
        <v>316</v>
      </c>
      <c r="D7363" t="s">
        <v>1002</v>
      </c>
      <c r="E7363" s="23">
        <v>43070</v>
      </c>
      <c r="F7363">
        <v>5</v>
      </c>
      <c r="G7363">
        <v>5.5</v>
      </c>
      <c r="H7363">
        <v>0.90909090909090906</v>
      </c>
      <c r="I7363">
        <v>18</v>
      </c>
      <c r="J7363">
        <v>30</v>
      </c>
      <c r="K7363">
        <v>0.6</v>
      </c>
      <c r="L7363">
        <v>33</v>
      </c>
      <c r="M7363">
        <v>0.90909090909090906</v>
      </c>
      <c r="N7363">
        <v>17</v>
      </c>
      <c r="P7363">
        <v>5</v>
      </c>
      <c r="Q7363">
        <v>5</v>
      </c>
      <c r="R7363">
        <v>1</v>
      </c>
      <c r="S7363">
        <v>1</v>
      </c>
    </row>
    <row r="7364" spans="1:19" x14ac:dyDescent="0.2">
      <c r="A7364" t="s">
        <v>18323</v>
      </c>
      <c r="B7364" t="s">
        <v>18324</v>
      </c>
      <c r="C7364" t="s">
        <v>355</v>
      </c>
      <c r="D7364" t="s">
        <v>1002</v>
      </c>
      <c r="E7364" s="23">
        <v>43070</v>
      </c>
      <c r="F7364">
        <v>3</v>
      </c>
      <c r="G7364">
        <v>3.5</v>
      </c>
      <c r="H7364">
        <v>0.8571428571428571</v>
      </c>
      <c r="I7364">
        <v>8</v>
      </c>
      <c r="J7364">
        <v>18</v>
      </c>
      <c r="K7364">
        <v>0.44444444444444442</v>
      </c>
      <c r="L7364">
        <v>21</v>
      </c>
      <c r="M7364">
        <v>0.8571428571428571</v>
      </c>
      <c r="N7364">
        <v>8</v>
      </c>
      <c r="P7364">
        <v>0</v>
      </c>
      <c r="Q7364">
        <v>0</v>
      </c>
      <c r="R7364" t="e">
        <v>#DIV/0!</v>
      </c>
      <c r="S7364">
        <v>0</v>
      </c>
    </row>
    <row r="7365" spans="1:19" x14ac:dyDescent="0.2">
      <c r="A7365" t="s">
        <v>18500</v>
      </c>
      <c r="B7365" t="s">
        <v>18501</v>
      </c>
      <c r="C7365" t="s">
        <v>214</v>
      </c>
      <c r="D7365" t="s">
        <v>1000</v>
      </c>
      <c r="E7365" s="23">
        <v>43070</v>
      </c>
      <c r="F7365">
        <v>13</v>
      </c>
      <c r="G7365">
        <v>16.5</v>
      </c>
      <c r="H7365">
        <v>0.78787878787878785</v>
      </c>
      <c r="I7365">
        <v>83</v>
      </c>
      <c r="J7365">
        <v>128</v>
      </c>
      <c r="K7365">
        <v>0.6484375</v>
      </c>
      <c r="L7365">
        <v>161</v>
      </c>
      <c r="M7365">
        <v>0.79503105590062106</v>
      </c>
      <c r="N7365">
        <v>71</v>
      </c>
      <c r="O7365">
        <v>1.18</v>
      </c>
      <c r="P7365">
        <v>13</v>
      </c>
      <c r="Q7365">
        <v>18</v>
      </c>
      <c r="R7365">
        <v>0.72222222222222221</v>
      </c>
      <c r="S7365">
        <v>12</v>
      </c>
    </row>
    <row r="7366" spans="1:19" x14ac:dyDescent="0.2">
      <c r="A7366" t="s">
        <v>18679</v>
      </c>
      <c r="B7366" t="s">
        <v>18680</v>
      </c>
      <c r="C7366" t="s">
        <v>215</v>
      </c>
      <c r="D7366" t="s">
        <v>1002</v>
      </c>
      <c r="E7366" s="23">
        <v>43070</v>
      </c>
      <c r="F7366">
        <v>6</v>
      </c>
      <c r="G7366">
        <v>8</v>
      </c>
      <c r="H7366">
        <v>0.75</v>
      </c>
      <c r="I7366">
        <v>36</v>
      </c>
      <c r="J7366">
        <v>36</v>
      </c>
      <c r="K7366">
        <v>1</v>
      </c>
      <c r="L7366">
        <v>48</v>
      </c>
      <c r="M7366">
        <v>0.75</v>
      </c>
      <c r="N7366">
        <v>29</v>
      </c>
      <c r="O7366">
        <v>1.18</v>
      </c>
      <c r="P7366">
        <v>4</v>
      </c>
      <c r="Q7366">
        <v>5</v>
      </c>
      <c r="R7366">
        <v>0.8</v>
      </c>
      <c r="S7366">
        <v>7</v>
      </c>
    </row>
    <row r="7367" spans="1:19" x14ac:dyDescent="0.2">
      <c r="A7367" t="s">
        <v>18856</v>
      </c>
      <c r="B7367" t="s">
        <v>18857</v>
      </c>
      <c r="C7367" t="s">
        <v>216</v>
      </c>
      <c r="D7367" t="s">
        <v>1002</v>
      </c>
      <c r="E7367" s="23">
        <v>43070</v>
      </c>
      <c r="F7367">
        <v>7</v>
      </c>
      <c r="G7367">
        <v>8.5</v>
      </c>
      <c r="H7367">
        <v>0.82352941176470584</v>
      </c>
      <c r="I7367">
        <v>47</v>
      </c>
      <c r="J7367">
        <v>92</v>
      </c>
      <c r="K7367">
        <v>0.51086956521739135</v>
      </c>
      <c r="L7367">
        <v>113</v>
      </c>
      <c r="M7367">
        <v>0.81415929203539827</v>
      </c>
      <c r="N7367">
        <v>42</v>
      </c>
      <c r="P7367">
        <v>9</v>
      </c>
      <c r="Q7367">
        <v>13</v>
      </c>
      <c r="R7367">
        <v>0.69230769230769229</v>
      </c>
      <c r="S7367">
        <v>5</v>
      </c>
    </row>
    <row r="7368" spans="1:19" x14ac:dyDescent="0.2">
      <c r="A7368" t="s">
        <v>19033</v>
      </c>
      <c r="B7368" t="s">
        <v>19034</v>
      </c>
      <c r="C7368" t="s">
        <v>229</v>
      </c>
      <c r="D7368" t="s">
        <v>1002</v>
      </c>
      <c r="E7368" s="23">
        <v>43070</v>
      </c>
      <c r="F7368">
        <v>0</v>
      </c>
      <c r="G7368">
        <v>0</v>
      </c>
      <c r="H7368" t="e">
        <v>#DIV/0!</v>
      </c>
      <c r="I7368">
        <v>0</v>
      </c>
      <c r="J7368">
        <v>0</v>
      </c>
      <c r="K7368" t="e">
        <v>#DIV/0!</v>
      </c>
      <c r="L7368">
        <v>0</v>
      </c>
      <c r="M7368" t="e">
        <v>#DIV/0!</v>
      </c>
      <c r="N7368">
        <v>0</v>
      </c>
      <c r="P7368">
        <v>0</v>
      </c>
      <c r="Q7368">
        <v>0</v>
      </c>
      <c r="R7368" t="e">
        <v>#DIV/0!</v>
      </c>
      <c r="S7368">
        <v>0</v>
      </c>
    </row>
    <row r="7369" spans="1:19" x14ac:dyDescent="0.2">
      <c r="A7369" t="s">
        <v>19210</v>
      </c>
      <c r="B7369" t="s">
        <v>19211</v>
      </c>
      <c r="C7369" t="s">
        <v>230</v>
      </c>
      <c r="D7369" t="s">
        <v>1000</v>
      </c>
      <c r="E7369" s="23">
        <v>43070</v>
      </c>
      <c r="F7369">
        <v>0</v>
      </c>
      <c r="G7369">
        <v>0</v>
      </c>
      <c r="H7369" t="e">
        <v>#DIV/0!</v>
      </c>
      <c r="I7369">
        <v>0</v>
      </c>
      <c r="J7369">
        <v>0</v>
      </c>
      <c r="K7369" t="e">
        <v>#DIV/0!</v>
      </c>
      <c r="L7369">
        <v>0</v>
      </c>
      <c r="M7369" t="e">
        <v>#DIV/0!</v>
      </c>
      <c r="N7369">
        <v>0</v>
      </c>
      <c r="P7369">
        <v>0</v>
      </c>
      <c r="Q7369">
        <v>0</v>
      </c>
      <c r="R7369" t="e">
        <v>#DIV/0!</v>
      </c>
      <c r="S7369">
        <v>0</v>
      </c>
    </row>
    <row r="7370" spans="1:19" x14ac:dyDescent="0.2">
      <c r="A7370" t="s">
        <v>19389</v>
      </c>
      <c r="B7370" t="s">
        <v>19390</v>
      </c>
      <c r="C7370" t="s">
        <v>234</v>
      </c>
      <c r="D7370" t="s">
        <v>1000</v>
      </c>
      <c r="E7370" s="23">
        <v>43070</v>
      </c>
      <c r="F7370">
        <v>2.5</v>
      </c>
      <c r="G7370">
        <v>4.5</v>
      </c>
      <c r="H7370">
        <v>0.55555555555555558</v>
      </c>
      <c r="I7370">
        <v>27</v>
      </c>
      <c r="J7370">
        <v>45</v>
      </c>
      <c r="K7370">
        <v>0.6</v>
      </c>
      <c r="L7370">
        <v>63</v>
      </c>
      <c r="M7370">
        <v>0.7142857142857143</v>
      </c>
      <c r="N7370">
        <v>27</v>
      </c>
      <c r="P7370">
        <v>23</v>
      </c>
      <c r="Q7370">
        <v>32</v>
      </c>
      <c r="R7370">
        <v>0.71875</v>
      </c>
      <c r="S7370">
        <v>0</v>
      </c>
    </row>
    <row r="7371" spans="1:19" x14ac:dyDescent="0.2">
      <c r="A7371" t="s">
        <v>19568</v>
      </c>
      <c r="B7371" t="s">
        <v>19569</v>
      </c>
      <c r="C7371" t="s">
        <v>233</v>
      </c>
      <c r="D7371" t="s">
        <v>1002</v>
      </c>
      <c r="E7371" s="23">
        <v>43070</v>
      </c>
      <c r="F7371">
        <v>2.5</v>
      </c>
      <c r="G7371">
        <v>4.5</v>
      </c>
      <c r="H7371">
        <v>0.55555555555555558</v>
      </c>
      <c r="I7371">
        <v>27</v>
      </c>
      <c r="J7371">
        <v>45</v>
      </c>
      <c r="K7371">
        <v>0.6</v>
      </c>
      <c r="L7371">
        <v>63</v>
      </c>
      <c r="M7371">
        <v>0.7142857142857143</v>
      </c>
      <c r="N7371">
        <v>27</v>
      </c>
      <c r="P7371">
        <v>23</v>
      </c>
      <c r="Q7371">
        <v>32</v>
      </c>
      <c r="R7371">
        <v>0.71875</v>
      </c>
      <c r="S7371">
        <v>0</v>
      </c>
    </row>
    <row r="7372" spans="1:19" x14ac:dyDescent="0.2">
      <c r="A7372" t="s">
        <v>19666</v>
      </c>
      <c r="B7372" t="s">
        <v>19667</v>
      </c>
      <c r="C7372" t="s">
        <v>342</v>
      </c>
      <c r="D7372" t="s">
        <v>1000</v>
      </c>
      <c r="E7372" s="23">
        <v>43070</v>
      </c>
      <c r="F7372">
        <v>0</v>
      </c>
      <c r="G7372">
        <v>0</v>
      </c>
      <c r="H7372" t="e">
        <v>#DIV/0!</v>
      </c>
      <c r="I7372">
        <v>0</v>
      </c>
      <c r="J7372">
        <v>0</v>
      </c>
      <c r="K7372" t="e">
        <v>#DIV/0!</v>
      </c>
      <c r="L7372">
        <v>0</v>
      </c>
      <c r="M7372" t="e">
        <v>#DIV/0!</v>
      </c>
      <c r="N7372">
        <v>0</v>
      </c>
      <c r="P7372">
        <v>0</v>
      </c>
      <c r="Q7372">
        <v>0</v>
      </c>
      <c r="R7372" t="e">
        <v>#DIV/0!</v>
      </c>
      <c r="S7372">
        <v>0</v>
      </c>
    </row>
    <row r="7373" spans="1:19" x14ac:dyDescent="0.2">
      <c r="A7373" t="s">
        <v>19766</v>
      </c>
      <c r="B7373" t="s">
        <v>19767</v>
      </c>
      <c r="C7373" t="s">
        <v>340</v>
      </c>
      <c r="D7373" t="s">
        <v>1002</v>
      </c>
      <c r="E7373" s="23">
        <v>43070</v>
      </c>
      <c r="F7373">
        <v>0</v>
      </c>
      <c r="G7373">
        <v>0</v>
      </c>
      <c r="H7373" t="e">
        <v>#DIV/0!</v>
      </c>
      <c r="I7373">
        <v>0</v>
      </c>
      <c r="J7373">
        <v>0</v>
      </c>
      <c r="K7373" t="e">
        <v>#DIV/0!</v>
      </c>
      <c r="L7373">
        <v>0</v>
      </c>
      <c r="M7373" t="e">
        <v>#DIV/0!</v>
      </c>
      <c r="N7373">
        <v>0</v>
      </c>
      <c r="P7373">
        <v>0</v>
      </c>
      <c r="Q7373">
        <v>0</v>
      </c>
      <c r="R7373" t="e">
        <v>#DIV/0!</v>
      </c>
      <c r="S7373">
        <v>0</v>
      </c>
    </row>
    <row r="7374" spans="1:19" x14ac:dyDescent="0.2">
      <c r="A7374" t="s">
        <v>19943</v>
      </c>
      <c r="B7374" t="s">
        <v>19944</v>
      </c>
      <c r="C7374" t="s">
        <v>220</v>
      </c>
      <c r="D7374" t="s">
        <v>1000</v>
      </c>
      <c r="E7374" s="23">
        <v>43070</v>
      </c>
      <c r="F7374">
        <v>0</v>
      </c>
      <c r="G7374">
        <v>0</v>
      </c>
      <c r="H7374" t="e">
        <v>#DIV/0!</v>
      </c>
      <c r="I7374">
        <v>0</v>
      </c>
      <c r="J7374">
        <v>0</v>
      </c>
      <c r="K7374" t="e">
        <v>#DIV/0!</v>
      </c>
      <c r="L7374">
        <v>0</v>
      </c>
      <c r="M7374" t="e">
        <v>#DIV/0!</v>
      </c>
      <c r="N7374">
        <v>0</v>
      </c>
      <c r="P7374">
        <v>0</v>
      </c>
      <c r="Q7374">
        <v>0</v>
      </c>
      <c r="R7374" t="e">
        <v>#DIV/0!</v>
      </c>
      <c r="S7374">
        <v>0</v>
      </c>
    </row>
    <row r="7375" spans="1:19" x14ac:dyDescent="0.2">
      <c r="A7375" t="s">
        <v>20122</v>
      </c>
      <c r="B7375" t="s">
        <v>20123</v>
      </c>
      <c r="C7375" t="s">
        <v>221</v>
      </c>
      <c r="D7375" t="s">
        <v>1002</v>
      </c>
      <c r="E7375" s="23">
        <v>43070</v>
      </c>
      <c r="F7375">
        <v>0</v>
      </c>
      <c r="G7375">
        <v>0</v>
      </c>
      <c r="H7375" t="e">
        <v>#DIV/0!</v>
      </c>
      <c r="I7375">
        <v>0</v>
      </c>
      <c r="J7375">
        <v>0</v>
      </c>
      <c r="K7375" t="e">
        <v>#DIV/0!</v>
      </c>
      <c r="L7375">
        <v>0</v>
      </c>
      <c r="M7375" t="e">
        <v>#DIV/0!</v>
      </c>
      <c r="N7375">
        <v>0</v>
      </c>
      <c r="P7375">
        <v>0</v>
      </c>
      <c r="Q7375">
        <v>0</v>
      </c>
      <c r="R7375" t="e">
        <v>#DIV/0!</v>
      </c>
      <c r="S7375">
        <v>0</v>
      </c>
    </row>
    <row r="7376" spans="1:19" x14ac:dyDescent="0.2">
      <c r="A7376" t="s">
        <v>20299</v>
      </c>
      <c r="B7376" t="s">
        <v>20300</v>
      </c>
      <c r="C7376" t="s">
        <v>222</v>
      </c>
      <c r="D7376" t="s">
        <v>1002</v>
      </c>
      <c r="E7376" s="23">
        <v>43070</v>
      </c>
      <c r="F7376">
        <v>0</v>
      </c>
      <c r="G7376">
        <v>0</v>
      </c>
      <c r="H7376" t="e">
        <v>#DIV/0!</v>
      </c>
      <c r="I7376">
        <v>0</v>
      </c>
      <c r="J7376">
        <v>0</v>
      </c>
      <c r="K7376" t="e">
        <v>#DIV/0!</v>
      </c>
      <c r="L7376">
        <v>0</v>
      </c>
      <c r="M7376" t="e">
        <v>#DIV/0!</v>
      </c>
      <c r="N7376">
        <v>0</v>
      </c>
      <c r="P7376">
        <v>0</v>
      </c>
      <c r="Q7376">
        <v>0</v>
      </c>
      <c r="R7376" t="e">
        <v>#DIV/0!</v>
      </c>
      <c r="S7376">
        <v>0</v>
      </c>
    </row>
    <row r="7377" spans="1:19" x14ac:dyDescent="0.2">
      <c r="A7377" t="s">
        <v>20476</v>
      </c>
      <c r="B7377" t="s">
        <v>20477</v>
      </c>
      <c r="C7377" t="s">
        <v>211</v>
      </c>
      <c r="D7377" t="s">
        <v>1002</v>
      </c>
      <c r="E7377" s="23">
        <v>43070</v>
      </c>
      <c r="F7377">
        <v>0</v>
      </c>
      <c r="G7377">
        <v>0</v>
      </c>
      <c r="H7377" t="e">
        <v>#DIV/0!</v>
      </c>
      <c r="I7377">
        <v>0</v>
      </c>
      <c r="J7377">
        <v>0</v>
      </c>
      <c r="K7377" t="e">
        <v>#DIV/0!</v>
      </c>
      <c r="L7377">
        <v>0</v>
      </c>
      <c r="M7377" t="e">
        <v>#DIV/0!</v>
      </c>
      <c r="N7377">
        <v>0</v>
      </c>
      <c r="P7377">
        <v>0</v>
      </c>
      <c r="Q7377">
        <v>0</v>
      </c>
      <c r="R7377" t="e">
        <v>#DIV/0!</v>
      </c>
      <c r="S7377">
        <v>0</v>
      </c>
    </row>
    <row r="7378" spans="1:19" x14ac:dyDescent="0.2">
      <c r="A7378" t="s">
        <v>20653</v>
      </c>
      <c r="B7378" t="s">
        <v>20654</v>
      </c>
      <c r="C7378" t="s">
        <v>207</v>
      </c>
      <c r="D7378" t="s">
        <v>1000</v>
      </c>
      <c r="E7378" s="23">
        <v>43070</v>
      </c>
      <c r="F7378">
        <v>5</v>
      </c>
      <c r="G7378">
        <v>6</v>
      </c>
      <c r="H7378">
        <v>0.83333333333333337</v>
      </c>
      <c r="I7378">
        <v>30</v>
      </c>
      <c r="J7378">
        <v>30</v>
      </c>
      <c r="K7378">
        <v>1</v>
      </c>
      <c r="L7378">
        <v>36</v>
      </c>
      <c r="M7378">
        <v>0.83333333333333337</v>
      </c>
      <c r="N7378">
        <v>26</v>
      </c>
      <c r="O7378">
        <v>0.93</v>
      </c>
      <c r="P7378">
        <v>0</v>
      </c>
      <c r="Q7378">
        <v>0</v>
      </c>
      <c r="R7378" t="e">
        <v>#DIV/0!</v>
      </c>
      <c r="S7378">
        <v>4</v>
      </c>
    </row>
    <row r="7379" spans="1:19" x14ac:dyDescent="0.2">
      <c r="A7379" t="s">
        <v>20897</v>
      </c>
      <c r="B7379" t="s">
        <v>20898</v>
      </c>
      <c r="C7379" t="s">
        <v>210</v>
      </c>
      <c r="D7379" t="s">
        <v>1002</v>
      </c>
      <c r="E7379" s="23">
        <v>43070</v>
      </c>
      <c r="F7379">
        <v>3</v>
      </c>
      <c r="G7379">
        <v>3</v>
      </c>
      <c r="H7379">
        <v>1</v>
      </c>
      <c r="I7379">
        <v>12</v>
      </c>
      <c r="J7379">
        <v>18</v>
      </c>
      <c r="K7379">
        <v>0.66666666666666663</v>
      </c>
      <c r="L7379">
        <v>18</v>
      </c>
      <c r="M7379">
        <v>1</v>
      </c>
      <c r="N7379">
        <v>9</v>
      </c>
      <c r="O7379">
        <v>0.93</v>
      </c>
      <c r="P7379">
        <v>0</v>
      </c>
      <c r="Q7379">
        <v>0</v>
      </c>
      <c r="R7379" t="e">
        <v>#DIV/0!</v>
      </c>
      <c r="S7379">
        <v>3</v>
      </c>
    </row>
    <row r="7380" spans="1:19" x14ac:dyDescent="0.2">
      <c r="A7380" t="s">
        <v>21074</v>
      </c>
      <c r="B7380" t="s">
        <v>21075</v>
      </c>
      <c r="C7380" t="s">
        <v>208</v>
      </c>
      <c r="D7380" t="s">
        <v>1002</v>
      </c>
      <c r="E7380" s="23">
        <v>43070</v>
      </c>
      <c r="F7380">
        <v>1</v>
      </c>
      <c r="G7380">
        <v>1.5</v>
      </c>
      <c r="H7380">
        <v>0.66666666666666663</v>
      </c>
      <c r="I7380">
        <v>7</v>
      </c>
      <c r="J7380">
        <v>6</v>
      </c>
      <c r="K7380">
        <v>1.1666666666666667</v>
      </c>
      <c r="L7380">
        <v>9</v>
      </c>
      <c r="M7380">
        <v>0.66666666666666663</v>
      </c>
      <c r="N7380">
        <v>7</v>
      </c>
      <c r="P7380">
        <v>0</v>
      </c>
      <c r="Q7380">
        <v>0</v>
      </c>
      <c r="R7380" t="e">
        <v>#DIV/0!</v>
      </c>
      <c r="S7380">
        <v>0</v>
      </c>
    </row>
    <row r="7381" spans="1:19" x14ac:dyDescent="0.2">
      <c r="A7381" t="s">
        <v>21150</v>
      </c>
      <c r="B7381" t="s">
        <v>21151</v>
      </c>
      <c r="C7381" t="s">
        <v>354</v>
      </c>
      <c r="D7381" t="s">
        <v>1002</v>
      </c>
      <c r="E7381" s="23">
        <v>43070</v>
      </c>
      <c r="F7381">
        <v>1</v>
      </c>
      <c r="G7381">
        <v>1.5</v>
      </c>
      <c r="H7381">
        <v>0.66666666666666663</v>
      </c>
      <c r="I7381">
        <v>11</v>
      </c>
      <c r="J7381">
        <v>6</v>
      </c>
      <c r="K7381">
        <v>1.8333333333333333</v>
      </c>
      <c r="L7381">
        <v>9</v>
      </c>
      <c r="M7381">
        <v>0.66666666666666663</v>
      </c>
      <c r="N7381">
        <v>10</v>
      </c>
      <c r="P7381">
        <v>0</v>
      </c>
      <c r="Q7381">
        <v>0</v>
      </c>
      <c r="R7381" t="e">
        <v>#DIV/0!</v>
      </c>
      <c r="S7381">
        <v>1</v>
      </c>
    </row>
    <row r="7382" spans="1:19" x14ac:dyDescent="0.2">
      <c r="A7382" t="s">
        <v>21329</v>
      </c>
      <c r="B7382" t="s">
        <v>21330</v>
      </c>
      <c r="C7382" t="s">
        <v>213</v>
      </c>
      <c r="D7382" t="s">
        <v>1002</v>
      </c>
      <c r="E7382" s="23">
        <v>43070</v>
      </c>
      <c r="F7382">
        <v>0</v>
      </c>
      <c r="G7382">
        <v>0</v>
      </c>
      <c r="H7382" t="e">
        <v>#DIV/0!</v>
      </c>
      <c r="I7382">
        <v>0</v>
      </c>
      <c r="J7382">
        <v>0</v>
      </c>
      <c r="K7382" t="e">
        <v>#DIV/0!</v>
      </c>
      <c r="L7382">
        <v>0</v>
      </c>
      <c r="M7382" t="e">
        <v>#DIV/0!</v>
      </c>
      <c r="N7382">
        <v>0</v>
      </c>
      <c r="P7382">
        <v>0</v>
      </c>
      <c r="Q7382">
        <v>0</v>
      </c>
      <c r="R7382" t="e">
        <v>#DIV/0!</v>
      </c>
      <c r="S7382">
        <v>0</v>
      </c>
    </row>
    <row r="7383" spans="1:19" x14ac:dyDescent="0.2">
      <c r="A7383" t="s">
        <v>21571</v>
      </c>
      <c r="B7383" t="s">
        <v>21572</v>
      </c>
      <c r="C7383" t="s">
        <v>212</v>
      </c>
      <c r="D7383" t="s">
        <v>1000</v>
      </c>
      <c r="E7383" s="23">
        <v>43070</v>
      </c>
      <c r="F7383">
        <v>0</v>
      </c>
      <c r="G7383">
        <v>0</v>
      </c>
      <c r="H7383" t="e">
        <v>#DIV/0!</v>
      </c>
      <c r="I7383">
        <v>0</v>
      </c>
      <c r="J7383">
        <v>0</v>
      </c>
      <c r="K7383" t="e">
        <v>#DIV/0!</v>
      </c>
      <c r="L7383">
        <v>0</v>
      </c>
      <c r="M7383" t="e">
        <v>#DIV/0!</v>
      </c>
      <c r="N7383">
        <v>0</v>
      </c>
      <c r="P7383">
        <v>0</v>
      </c>
      <c r="Q7383">
        <v>0</v>
      </c>
      <c r="R7383" t="e">
        <v>#DIV/0!</v>
      </c>
      <c r="S7383">
        <v>0</v>
      </c>
    </row>
    <row r="7384" spans="1:19" x14ac:dyDescent="0.2">
      <c r="A7384" t="s">
        <v>21780</v>
      </c>
      <c r="B7384" t="s">
        <v>21781</v>
      </c>
      <c r="C7384" t="s">
        <v>217</v>
      </c>
      <c r="D7384" t="s">
        <v>1000</v>
      </c>
      <c r="E7384" s="23">
        <v>43070</v>
      </c>
      <c r="F7384">
        <v>0</v>
      </c>
      <c r="G7384">
        <v>0</v>
      </c>
      <c r="H7384" t="e">
        <v>#DIV/0!</v>
      </c>
      <c r="I7384">
        <v>0</v>
      </c>
      <c r="J7384">
        <v>0</v>
      </c>
      <c r="K7384" t="e">
        <v>#DIV/0!</v>
      </c>
      <c r="L7384">
        <v>0</v>
      </c>
      <c r="M7384" t="e">
        <v>#DIV/0!</v>
      </c>
      <c r="N7384">
        <v>0</v>
      </c>
      <c r="P7384">
        <v>0</v>
      </c>
      <c r="Q7384">
        <v>0</v>
      </c>
      <c r="R7384" t="e">
        <v>#DIV/0!</v>
      </c>
      <c r="S7384">
        <v>0</v>
      </c>
    </row>
    <row r="7385" spans="1:19" x14ac:dyDescent="0.2">
      <c r="A7385" t="s">
        <v>22024</v>
      </c>
      <c r="B7385" t="s">
        <v>22025</v>
      </c>
      <c r="C7385" t="s">
        <v>218</v>
      </c>
      <c r="D7385" t="s">
        <v>1002</v>
      </c>
      <c r="E7385" s="23">
        <v>43070</v>
      </c>
      <c r="F7385">
        <v>0</v>
      </c>
      <c r="G7385">
        <v>0</v>
      </c>
      <c r="H7385" t="e">
        <v>#DIV/0!</v>
      </c>
      <c r="I7385">
        <v>0</v>
      </c>
      <c r="J7385">
        <v>0</v>
      </c>
      <c r="K7385" t="e">
        <v>#DIV/0!</v>
      </c>
      <c r="L7385">
        <v>0</v>
      </c>
      <c r="M7385" t="e">
        <v>#DIV/0!</v>
      </c>
      <c r="N7385">
        <v>0</v>
      </c>
      <c r="P7385">
        <v>0</v>
      </c>
      <c r="Q7385">
        <v>0</v>
      </c>
      <c r="R7385" t="e">
        <v>#DIV/0!</v>
      </c>
      <c r="S7385">
        <v>0</v>
      </c>
    </row>
    <row r="7386" spans="1:19" x14ac:dyDescent="0.2">
      <c r="A7386" t="s">
        <v>22201</v>
      </c>
      <c r="B7386" t="s">
        <v>22202</v>
      </c>
      <c r="C7386" t="s">
        <v>219</v>
      </c>
      <c r="D7386" t="s">
        <v>1002</v>
      </c>
      <c r="E7386" s="23">
        <v>43070</v>
      </c>
      <c r="F7386">
        <v>0</v>
      </c>
      <c r="G7386">
        <v>0</v>
      </c>
      <c r="H7386" t="e">
        <v>#DIV/0!</v>
      </c>
      <c r="I7386">
        <v>0</v>
      </c>
      <c r="J7386">
        <v>0</v>
      </c>
      <c r="K7386" t="e">
        <v>#DIV/0!</v>
      </c>
      <c r="L7386">
        <v>0</v>
      </c>
      <c r="M7386" t="e">
        <v>#DIV/0!</v>
      </c>
      <c r="N7386">
        <v>0</v>
      </c>
      <c r="P7386">
        <v>0</v>
      </c>
      <c r="Q7386">
        <v>0</v>
      </c>
      <c r="R7386" t="e">
        <v>#DIV/0!</v>
      </c>
      <c r="S7386">
        <v>0</v>
      </c>
    </row>
    <row r="7387" spans="1:19" x14ac:dyDescent="0.2">
      <c r="A7387" t="s">
        <v>11118</v>
      </c>
      <c r="B7387" t="s">
        <v>11119</v>
      </c>
      <c r="C7387" t="s">
        <v>228</v>
      </c>
      <c r="D7387" t="s">
        <v>1000</v>
      </c>
      <c r="E7387" s="23">
        <v>43101</v>
      </c>
      <c r="F7387">
        <v>0</v>
      </c>
      <c r="G7387">
        <v>0</v>
      </c>
      <c r="H7387" t="e">
        <v>#DIV/0!</v>
      </c>
      <c r="I7387">
        <v>0</v>
      </c>
      <c r="J7387">
        <v>0</v>
      </c>
      <c r="K7387" t="e">
        <v>#DIV/0!</v>
      </c>
      <c r="L7387">
        <v>0</v>
      </c>
      <c r="M7387" t="e">
        <v>#DIV/0!</v>
      </c>
      <c r="N7387">
        <v>0</v>
      </c>
      <c r="P7387">
        <v>0</v>
      </c>
      <c r="Q7387">
        <v>0</v>
      </c>
      <c r="R7387" t="e">
        <v>#DIV/0!</v>
      </c>
      <c r="S7387">
        <v>0</v>
      </c>
    </row>
    <row r="7388" spans="1:19" x14ac:dyDescent="0.2">
      <c r="A7388" t="s">
        <v>9371</v>
      </c>
      <c r="B7388" t="s">
        <v>9372</v>
      </c>
      <c r="C7388" t="s">
        <v>211</v>
      </c>
      <c r="D7388" t="s">
        <v>1000</v>
      </c>
      <c r="E7388" s="23">
        <v>43101</v>
      </c>
      <c r="F7388">
        <v>0</v>
      </c>
      <c r="G7388">
        <v>0</v>
      </c>
      <c r="H7388" t="e">
        <v>#DIV/0!</v>
      </c>
      <c r="I7388">
        <v>0</v>
      </c>
      <c r="J7388">
        <v>0</v>
      </c>
      <c r="K7388" t="e">
        <v>#DIV/0!</v>
      </c>
      <c r="L7388">
        <v>0</v>
      </c>
      <c r="M7388" t="e">
        <v>#DIV/0!</v>
      </c>
      <c r="N7388">
        <v>0</v>
      </c>
      <c r="P7388">
        <v>0</v>
      </c>
      <c r="Q7388">
        <v>0</v>
      </c>
      <c r="R7388" t="e">
        <v>#DIV/0!</v>
      </c>
      <c r="S7388">
        <v>0</v>
      </c>
    </row>
    <row r="7389" spans="1:19" x14ac:dyDescent="0.2">
      <c r="A7389" t="s">
        <v>8532</v>
      </c>
      <c r="B7389" t="s">
        <v>8533</v>
      </c>
      <c r="C7389" t="s">
        <v>213</v>
      </c>
      <c r="D7389" t="s">
        <v>1000</v>
      </c>
      <c r="E7389" s="23">
        <v>43101</v>
      </c>
      <c r="F7389">
        <v>0</v>
      </c>
      <c r="G7389">
        <v>0</v>
      </c>
      <c r="H7389" t="e">
        <v>#DIV/0!</v>
      </c>
      <c r="I7389">
        <v>0</v>
      </c>
      <c r="J7389">
        <v>0</v>
      </c>
      <c r="K7389" t="e">
        <v>#DIV/0!</v>
      </c>
      <c r="L7389">
        <v>0</v>
      </c>
      <c r="M7389" t="e">
        <v>#DIV/0!</v>
      </c>
      <c r="N7389">
        <v>0</v>
      </c>
      <c r="P7389">
        <v>0</v>
      </c>
      <c r="Q7389">
        <v>0</v>
      </c>
      <c r="R7389" t="e">
        <v>#DIV/0!</v>
      </c>
      <c r="S7389">
        <v>0</v>
      </c>
    </row>
    <row r="7390" spans="1:19" x14ac:dyDescent="0.2">
      <c r="A7390" t="s">
        <v>5108</v>
      </c>
      <c r="B7390" t="s">
        <v>5109</v>
      </c>
      <c r="C7390" t="s">
        <v>229</v>
      </c>
      <c r="D7390" t="s">
        <v>1000</v>
      </c>
      <c r="E7390" s="23">
        <v>43101</v>
      </c>
      <c r="F7390">
        <v>0</v>
      </c>
      <c r="G7390">
        <v>0</v>
      </c>
      <c r="H7390" t="e">
        <v>#DIV/0!</v>
      </c>
      <c r="I7390">
        <v>0</v>
      </c>
      <c r="J7390">
        <v>0</v>
      </c>
      <c r="K7390" t="e">
        <v>#DIV/0!</v>
      </c>
      <c r="L7390">
        <v>0</v>
      </c>
      <c r="M7390" t="e">
        <v>#DIV/0!</v>
      </c>
      <c r="N7390">
        <v>0</v>
      </c>
      <c r="P7390">
        <v>0</v>
      </c>
      <c r="Q7390">
        <v>0</v>
      </c>
      <c r="R7390" t="e">
        <v>#DIV/0!</v>
      </c>
      <c r="S7390">
        <v>0</v>
      </c>
    </row>
    <row r="7391" spans="1:19" x14ac:dyDescent="0.2">
      <c r="A7391" t="s">
        <v>13243</v>
      </c>
      <c r="B7391" t="s">
        <v>13155</v>
      </c>
      <c r="C7391" t="s">
        <v>1051</v>
      </c>
      <c r="D7391" t="s">
        <v>1002</v>
      </c>
      <c r="E7391" s="23">
        <v>43101</v>
      </c>
      <c r="F7391">
        <v>0</v>
      </c>
      <c r="G7391">
        <v>0</v>
      </c>
      <c r="H7391" t="e">
        <v>#DIV/0!</v>
      </c>
      <c r="I7391">
        <v>0</v>
      </c>
      <c r="J7391">
        <v>0</v>
      </c>
      <c r="K7391" t="e">
        <v>#DIV/0!</v>
      </c>
      <c r="L7391">
        <v>0</v>
      </c>
      <c r="M7391" t="e">
        <v>#DIV/0!</v>
      </c>
      <c r="N7391">
        <v>0</v>
      </c>
      <c r="P7391">
        <v>0</v>
      </c>
      <c r="Q7391">
        <v>0</v>
      </c>
      <c r="R7391" t="e">
        <v>#DIV/0!</v>
      </c>
      <c r="S7391">
        <v>0</v>
      </c>
    </row>
    <row r="7392" spans="1:19" x14ac:dyDescent="0.2">
      <c r="A7392" t="s">
        <v>5732</v>
      </c>
      <c r="B7392" t="s">
        <v>5733</v>
      </c>
      <c r="C7392" t="s">
        <v>1047</v>
      </c>
      <c r="D7392" t="s">
        <v>1000</v>
      </c>
      <c r="E7392" s="23">
        <v>43101</v>
      </c>
      <c r="F7392">
        <v>3.5</v>
      </c>
      <c r="G7392">
        <v>3.5</v>
      </c>
      <c r="H7392">
        <v>1</v>
      </c>
      <c r="I7392">
        <v>23</v>
      </c>
      <c r="J7392">
        <v>21</v>
      </c>
      <c r="K7392">
        <v>1.0952380952380953</v>
      </c>
      <c r="L7392">
        <v>21</v>
      </c>
      <c r="M7392">
        <v>1</v>
      </c>
      <c r="N7392">
        <v>22</v>
      </c>
      <c r="P7392">
        <v>1</v>
      </c>
      <c r="Q7392">
        <v>1</v>
      </c>
      <c r="R7392">
        <v>1</v>
      </c>
      <c r="S7392">
        <v>1</v>
      </c>
    </row>
    <row r="7393" spans="1:19" x14ac:dyDescent="0.2">
      <c r="A7393" t="s">
        <v>10609</v>
      </c>
      <c r="B7393" t="s">
        <v>10610</v>
      </c>
      <c r="C7393" t="s">
        <v>205</v>
      </c>
      <c r="D7393" t="s">
        <v>1000</v>
      </c>
      <c r="E7393" s="23">
        <v>43101</v>
      </c>
      <c r="F7393">
        <v>0</v>
      </c>
      <c r="G7393">
        <v>0</v>
      </c>
      <c r="H7393" t="e">
        <v>#DIV/0!</v>
      </c>
      <c r="I7393">
        <v>0</v>
      </c>
      <c r="J7393">
        <v>0</v>
      </c>
      <c r="K7393" t="e">
        <v>#DIV/0!</v>
      </c>
      <c r="L7393">
        <v>0</v>
      </c>
      <c r="M7393" t="e">
        <v>#DIV/0!</v>
      </c>
      <c r="N7393">
        <v>0</v>
      </c>
      <c r="P7393">
        <v>0</v>
      </c>
      <c r="Q7393">
        <v>0</v>
      </c>
      <c r="R7393" t="e">
        <v>#DIV/0!</v>
      </c>
      <c r="S7393">
        <v>0</v>
      </c>
    </row>
    <row r="7394" spans="1:19" x14ac:dyDescent="0.2">
      <c r="A7394" t="s">
        <v>10015</v>
      </c>
      <c r="B7394" t="s">
        <v>10016</v>
      </c>
      <c r="C7394" t="s">
        <v>384</v>
      </c>
      <c r="D7394" t="s">
        <v>1000</v>
      </c>
      <c r="E7394" s="23">
        <v>43101</v>
      </c>
      <c r="F7394">
        <v>0</v>
      </c>
      <c r="G7394">
        <v>0</v>
      </c>
      <c r="H7394" t="e">
        <v>#DIV/0!</v>
      </c>
      <c r="I7394">
        <v>0</v>
      </c>
      <c r="J7394">
        <v>0</v>
      </c>
      <c r="K7394" t="e">
        <v>#DIV/0!</v>
      </c>
      <c r="L7394">
        <v>0</v>
      </c>
      <c r="M7394" t="e">
        <v>#DIV/0!</v>
      </c>
      <c r="N7394">
        <v>0</v>
      </c>
      <c r="P7394">
        <v>0</v>
      </c>
      <c r="Q7394">
        <v>0</v>
      </c>
      <c r="R7394" t="e">
        <v>#DIV/0!</v>
      </c>
      <c r="S7394">
        <v>0</v>
      </c>
    </row>
    <row r="7395" spans="1:19" x14ac:dyDescent="0.2">
      <c r="A7395" t="s">
        <v>8956</v>
      </c>
      <c r="B7395" t="s">
        <v>8957</v>
      </c>
      <c r="C7395" t="s">
        <v>210</v>
      </c>
      <c r="D7395" t="s">
        <v>1000</v>
      </c>
      <c r="E7395" s="23">
        <v>43101</v>
      </c>
      <c r="F7395">
        <v>3</v>
      </c>
      <c r="G7395">
        <v>3</v>
      </c>
      <c r="H7395">
        <v>1</v>
      </c>
      <c r="I7395">
        <v>19</v>
      </c>
      <c r="J7395">
        <v>18</v>
      </c>
      <c r="K7395">
        <v>1.0555555555555556</v>
      </c>
      <c r="L7395">
        <v>18</v>
      </c>
      <c r="M7395">
        <v>1</v>
      </c>
      <c r="N7395">
        <v>12</v>
      </c>
      <c r="O7395">
        <v>0.95</v>
      </c>
      <c r="P7395">
        <v>0</v>
      </c>
      <c r="Q7395">
        <v>0</v>
      </c>
      <c r="R7395" t="e">
        <v>#DIV/0!</v>
      </c>
      <c r="S7395">
        <v>7</v>
      </c>
    </row>
    <row r="7396" spans="1:19" x14ac:dyDescent="0.2">
      <c r="A7396" t="s">
        <v>6151</v>
      </c>
      <c r="B7396" t="s">
        <v>6152</v>
      </c>
      <c r="C7396" t="s">
        <v>215</v>
      </c>
      <c r="D7396" t="s">
        <v>1000</v>
      </c>
      <c r="E7396" s="23">
        <v>43101</v>
      </c>
      <c r="F7396">
        <v>6</v>
      </c>
      <c r="G7396">
        <v>8</v>
      </c>
      <c r="H7396">
        <v>0.75</v>
      </c>
      <c r="I7396">
        <v>44</v>
      </c>
      <c r="J7396">
        <v>36</v>
      </c>
      <c r="K7396">
        <v>1.2222222222222223</v>
      </c>
      <c r="L7396">
        <v>48</v>
      </c>
      <c r="M7396">
        <v>0.75</v>
      </c>
      <c r="N7396">
        <v>33</v>
      </c>
      <c r="O7396">
        <v>1.35</v>
      </c>
      <c r="P7396">
        <v>3</v>
      </c>
      <c r="Q7396">
        <v>5</v>
      </c>
      <c r="R7396">
        <v>0.6</v>
      </c>
      <c r="S7396">
        <v>11</v>
      </c>
    </row>
    <row r="7397" spans="1:19" x14ac:dyDescent="0.2">
      <c r="A7397" t="s">
        <v>3451</v>
      </c>
      <c r="B7397" t="s">
        <v>3452</v>
      </c>
      <c r="C7397" t="s">
        <v>221</v>
      </c>
      <c r="D7397" t="s">
        <v>1000</v>
      </c>
      <c r="E7397" s="23">
        <v>43101</v>
      </c>
      <c r="F7397">
        <v>0</v>
      </c>
      <c r="G7397">
        <v>0</v>
      </c>
      <c r="H7397" t="e">
        <v>#DIV/0!</v>
      </c>
      <c r="I7397">
        <v>0</v>
      </c>
      <c r="J7397">
        <v>0</v>
      </c>
      <c r="K7397" t="e">
        <v>#DIV/0!</v>
      </c>
      <c r="L7397">
        <v>0</v>
      </c>
      <c r="M7397" t="e">
        <v>#DIV/0!</v>
      </c>
      <c r="N7397">
        <v>0</v>
      </c>
      <c r="P7397">
        <v>0</v>
      </c>
      <c r="Q7397">
        <v>0</v>
      </c>
      <c r="R7397" t="e">
        <v>#DIV/0!</v>
      </c>
      <c r="S7397">
        <v>0</v>
      </c>
    </row>
    <row r="7398" spans="1:19" x14ac:dyDescent="0.2">
      <c r="A7398" t="s">
        <v>3276</v>
      </c>
      <c r="B7398" t="s">
        <v>3277</v>
      </c>
      <c r="C7398" t="s">
        <v>222</v>
      </c>
      <c r="D7398" t="s">
        <v>1000</v>
      </c>
      <c r="E7398" s="23">
        <v>43101</v>
      </c>
      <c r="F7398">
        <v>0</v>
      </c>
      <c r="G7398">
        <v>0</v>
      </c>
      <c r="H7398" t="e">
        <v>#DIV/0!</v>
      </c>
      <c r="I7398">
        <v>0</v>
      </c>
      <c r="J7398">
        <v>0</v>
      </c>
      <c r="K7398" t="e">
        <v>#DIV/0!</v>
      </c>
      <c r="L7398">
        <v>0</v>
      </c>
      <c r="M7398" t="e">
        <v>#DIV/0!</v>
      </c>
      <c r="N7398">
        <v>0</v>
      </c>
      <c r="P7398">
        <v>0</v>
      </c>
      <c r="Q7398">
        <v>0</v>
      </c>
      <c r="R7398" t="e">
        <v>#DIV/0!</v>
      </c>
      <c r="S7398">
        <v>0</v>
      </c>
    </row>
    <row r="7399" spans="1:19" x14ac:dyDescent="0.2">
      <c r="A7399" t="s">
        <v>7321</v>
      </c>
      <c r="B7399" t="s">
        <v>7322</v>
      </c>
      <c r="C7399" t="s">
        <v>1052</v>
      </c>
      <c r="D7399" t="s">
        <v>1000</v>
      </c>
      <c r="E7399" s="23">
        <v>43101</v>
      </c>
      <c r="F7399">
        <v>4</v>
      </c>
      <c r="G7399">
        <v>4</v>
      </c>
      <c r="H7399">
        <v>1</v>
      </c>
      <c r="I7399">
        <v>29</v>
      </c>
      <c r="J7399">
        <v>24</v>
      </c>
      <c r="K7399">
        <v>1.2083333333333333</v>
      </c>
      <c r="L7399">
        <v>24</v>
      </c>
      <c r="M7399">
        <v>1</v>
      </c>
      <c r="N7399">
        <v>22</v>
      </c>
      <c r="P7399">
        <v>3</v>
      </c>
      <c r="Q7399">
        <v>6</v>
      </c>
      <c r="R7399">
        <v>0.5</v>
      </c>
      <c r="S7399">
        <v>7</v>
      </c>
    </row>
    <row r="7400" spans="1:19" x14ac:dyDescent="0.2">
      <c r="A7400" t="s">
        <v>5313</v>
      </c>
      <c r="B7400" t="s">
        <v>5314</v>
      </c>
      <c r="C7400" t="s">
        <v>1053</v>
      </c>
      <c r="D7400" t="s">
        <v>1000</v>
      </c>
      <c r="E7400" s="23">
        <v>43101</v>
      </c>
      <c r="F7400">
        <v>2.5</v>
      </c>
      <c r="G7400">
        <v>3</v>
      </c>
      <c r="H7400">
        <v>0.83333333333333337</v>
      </c>
      <c r="I7400">
        <v>10</v>
      </c>
      <c r="J7400">
        <v>15</v>
      </c>
      <c r="K7400">
        <v>0.66666666666666663</v>
      </c>
      <c r="L7400">
        <v>18</v>
      </c>
      <c r="M7400">
        <v>0.83333333333333337</v>
      </c>
      <c r="N7400">
        <v>8</v>
      </c>
      <c r="P7400">
        <v>2</v>
      </c>
      <c r="Q7400">
        <v>2</v>
      </c>
      <c r="R7400">
        <v>1</v>
      </c>
      <c r="S7400">
        <v>2</v>
      </c>
    </row>
    <row r="7401" spans="1:19" x14ac:dyDescent="0.2">
      <c r="A7401" t="s">
        <v>12312</v>
      </c>
      <c r="B7401" t="s">
        <v>12313</v>
      </c>
      <c r="C7401" t="s">
        <v>200</v>
      </c>
      <c r="D7401" t="s">
        <v>1000</v>
      </c>
      <c r="E7401" s="23">
        <v>43101</v>
      </c>
      <c r="F7401">
        <v>4.5</v>
      </c>
      <c r="G7401">
        <v>4.5</v>
      </c>
      <c r="H7401">
        <v>1</v>
      </c>
      <c r="I7401">
        <v>24</v>
      </c>
      <c r="J7401">
        <v>27</v>
      </c>
      <c r="K7401">
        <v>0.88888888888888884</v>
      </c>
      <c r="L7401">
        <v>27</v>
      </c>
      <c r="M7401">
        <v>1</v>
      </c>
      <c r="N7401">
        <v>21</v>
      </c>
      <c r="P7401">
        <v>0</v>
      </c>
      <c r="Q7401">
        <v>0</v>
      </c>
      <c r="R7401" t="e">
        <v>#DIV/0!</v>
      </c>
      <c r="S7401">
        <v>3</v>
      </c>
    </row>
    <row r="7402" spans="1:19" x14ac:dyDescent="0.2">
      <c r="A7402" t="s">
        <v>10433</v>
      </c>
      <c r="B7402" t="s">
        <v>10434</v>
      </c>
      <c r="C7402" t="s">
        <v>204</v>
      </c>
      <c r="D7402" t="s">
        <v>1000</v>
      </c>
      <c r="E7402" s="23">
        <v>43101</v>
      </c>
      <c r="F7402">
        <v>0</v>
      </c>
      <c r="G7402">
        <v>0</v>
      </c>
      <c r="H7402" t="e">
        <v>#DIV/0!</v>
      </c>
      <c r="I7402">
        <v>0</v>
      </c>
      <c r="J7402">
        <v>0</v>
      </c>
      <c r="K7402" t="e">
        <v>#DIV/0!</v>
      </c>
      <c r="L7402">
        <v>0</v>
      </c>
      <c r="M7402" t="e">
        <v>#DIV/0!</v>
      </c>
      <c r="N7402">
        <v>0</v>
      </c>
      <c r="P7402">
        <v>0</v>
      </c>
      <c r="Q7402">
        <v>0</v>
      </c>
      <c r="R7402" t="e">
        <v>#DIV/0!</v>
      </c>
      <c r="S7402">
        <v>0</v>
      </c>
    </row>
    <row r="7403" spans="1:19" x14ac:dyDescent="0.2">
      <c r="A7403" t="s">
        <v>9977</v>
      </c>
      <c r="B7403" t="s">
        <v>9978</v>
      </c>
      <c r="C7403" t="s">
        <v>385</v>
      </c>
      <c r="D7403" t="s">
        <v>1000</v>
      </c>
      <c r="E7403" s="23">
        <v>43101</v>
      </c>
      <c r="F7403">
        <v>0</v>
      </c>
      <c r="G7403">
        <v>0</v>
      </c>
      <c r="H7403" t="e">
        <v>#DIV/0!</v>
      </c>
      <c r="I7403">
        <v>0</v>
      </c>
      <c r="J7403">
        <v>0</v>
      </c>
      <c r="K7403" t="e">
        <v>#DIV/0!</v>
      </c>
      <c r="L7403">
        <v>0</v>
      </c>
      <c r="M7403" t="e">
        <v>#DIV/0!</v>
      </c>
      <c r="N7403">
        <v>0</v>
      </c>
      <c r="P7403">
        <v>0</v>
      </c>
      <c r="Q7403">
        <v>0</v>
      </c>
      <c r="R7403" t="e">
        <v>#DIV/0!</v>
      </c>
      <c r="S7403">
        <v>0</v>
      </c>
    </row>
    <row r="7404" spans="1:19" x14ac:dyDescent="0.2">
      <c r="A7404" t="s">
        <v>8781</v>
      </c>
      <c r="B7404" t="s">
        <v>8782</v>
      </c>
      <c r="C7404" t="s">
        <v>208</v>
      </c>
      <c r="D7404" t="s">
        <v>1000</v>
      </c>
      <c r="E7404" s="23">
        <v>43101</v>
      </c>
      <c r="F7404">
        <v>0.5</v>
      </c>
      <c r="G7404">
        <v>1.5</v>
      </c>
      <c r="H7404">
        <v>0.33333333333333331</v>
      </c>
      <c r="I7404">
        <v>5</v>
      </c>
      <c r="J7404">
        <v>3</v>
      </c>
      <c r="K7404">
        <v>1.6666666666666667</v>
      </c>
      <c r="L7404">
        <v>9</v>
      </c>
      <c r="M7404">
        <v>0.33333333333333331</v>
      </c>
      <c r="N7404">
        <v>5</v>
      </c>
      <c r="P7404">
        <v>0</v>
      </c>
      <c r="Q7404">
        <v>2</v>
      </c>
      <c r="R7404">
        <v>0</v>
      </c>
      <c r="S7404">
        <v>0</v>
      </c>
    </row>
    <row r="7405" spans="1:19" x14ac:dyDescent="0.2">
      <c r="A7405" t="s">
        <v>6575</v>
      </c>
      <c r="B7405" t="s">
        <v>6576</v>
      </c>
      <c r="C7405" t="s">
        <v>316</v>
      </c>
      <c r="D7405" t="s">
        <v>1000</v>
      </c>
      <c r="E7405" s="23">
        <v>43101</v>
      </c>
      <c r="F7405">
        <v>4.5</v>
      </c>
      <c r="G7405">
        <v>5.5</v>
      </c>
      <c r="H7405">
        <v>0.81818181818181823</v>
      </c>
      <c r="I7405">
        <v>19</v>
      </c>
      <c r="J7405">
        <v>27</v>
      </c>
      <c r="K7405">
        <v>0.70370370370370372</v>
      </c>
      <c r="L7405">
        <v>33</v>
      </c>
      <c r="M7405">
        <v>0.81818181818181823</v>
      </c>
      <c r="N7405">
        <v>17</v>
      </c>
      <c r="P7405">
        <v>0</v>
      </c>
      <c r="Q7405">
        <v>0</v>
      </c>
      <c r="R7405" t="e">
        <v>#DIV/0!</v>
      </c>
      <c r="S7405">
        <v>2</v>
      </c>
    </row>
    <row r="7406" spans="1:19" x14ac:dyDescent="0.2">
      <c r="A7406" t="s">
        <v>4168</v>
      </c>
      <c r="B7406" t="s">
        <v>4169</v>
      </c>
      <c r="C7406" t="s">
        <v>218</v>
      </c>
      <c r="D7406" t="s">
        <v>1000</v>
      </c>
      <c r="E7406" s="23">
        <v>43101</v>
      </c>
      <c r="F7406">
        <v>0</v>
      </c>
      <c r="G7406">
        <v>0</v>
      </c>
      <c r="H7406" t="e">
        <v>#DIV/0!</v>
      </c>
      <c r="I7406">
        <v>0</v>
      </c>
      <c r="J7406">
        <v>0</v>
      </c>
      <c r="K7406" t="e">
        <v>#DIV/0!</v>
      </c>
      <c r="L7406">
        <v>0</v>
      </c>
      <c r="M7406" t="e">
        <v>#DIV/0!</v>
      </c>
      <c r="N7406">
        <v>0</v>
      </c>
      <c r="P7406">
        <v>0</v>
      </c>
      <c r="Q7406">
        <v>0</v>
      </c>
      <c r="R7406" t="e">
        <v>#DIV/0!</v>
      </c>
      <c r="S7406">
        <v>0</v>
      </c>
    </row>
    <row r="7407" spans="1:19" x14ac:dyDescent="0.2">
      <c r="A7407" t="s">
        <v>12597</v>
      </c>
      <c r="B7407" t="s">
        <v>12598</v>
      </c>
      <c r="C7407" t="s">
        <v>202</v>
      </c>
      <c r="D7407" t="s">
        <v>1000</v>
      </c>
      <c r="E7407" s="23">
        <v>43101</v>
      </c>
      <c r="F7407">
        <v>6.5</v>
      </c>
      <c r="G7407">
        <v>5.5</v>
      </c>
      <c r="H7407">
        <v>1.1818181818181819</v>
      </c>
      <c r="I7407">
        <v>86</v>
      </c>
      <c r="J7407">
        <v>91</v>
      </c>
      <c r="K7407">
        <v>0.94505494505494503</v>
      </c>
      <c r="L7407">
        <v>77</v>
      </c>
      <c r="M7407">
        <v>1.1818181818181819</v>
      </c>
      <c r="N7407">
        <v>86</v>
      </c>
      <c r="P7407">
        <v>15</v>
      </c>
      <c r="Q7407">
        <v>21</v>
      </c>
      <c r="R7407">
        <v>0.7142857142857143</v>
      </c>
      <c r="S7407">
        <v>0</v>
      </c>
    </row>
    <row r="7408" spans="1:19" x14ac:dyDescent="0.2">
      <c r="A7408" t="s">
        <v>12422</v>
      </c>
      <c r="B7408" t="s">
        <v>12423</v>
      </c>
      <c r="C7408" t="s">
        <v>347</v>
      </c>
      <c r="D7408" t="s">
        <v>1000</v>
      </c>
      <c r="E7408" s="23">
        <v>43101</v>
      </c>
      <c r="F7408">
        <v>1</v>
      </c>
      <c r="G7408">
        <v>1.5</v>
      </c>
      <c r="H7408">
        <v>0.66666666666666663</v>
      </c>
      <c r="I7408">
        <v>10</v>
      </c>
      <c r="J7408">
        <v>14</v>
      </c>
      <c r="K7408">
        <v>0.7142857142857143</v>
      </c>
      <c r="L7408">
        <v>21</v>
      </c>
      <c r="M7408">
        <v>0.66666666666666663</v>
      </c>
      <c r="N7408">
        <v>9</v>
      </c>
      <c r="P7408">
        <v>0</v>
      </c>
      <c r="Q7408">
        <v>0</v>
      </c>
      <c r="R7408" t="e">
        <v>#DIV/0!</v>
      </c>
      <c r="S7408">
        <v>1</v>
      </c>
    </row>
    <row r="7409" spans="1:20" x14ac:dyDescent="0.2">
      <c r="A7409" t="s">
        <v>9762</v>
      </c>
      <c r="B7409" t="s">
        <v>9763</v>
      </c>
      <c r="C7409" t="s">
        <v>224</v>
      </c>
      <c r="D7409" t="s">
        <v>1000</v>
      </c>
      <c r="E7409" s="23">
        <v>43101</v>
      </c>
      <c r="F7409">
        <v>6</v>
      </c>
      <c r="G7409">
        <v>9</v>
      </c>
      <c r="H7409">
        <v>0.66666666666666663</v>
      </c>
      <c r="I7409">
        <v>76</v>
      </c>
      <c r="J7409">
        <v>60</v>
      </c>
      <c r="K7409">
        <v>1.2666666666666666</v>
      </c>
      <c r="L7409">
        <v>90</v>
      </c>
      <c r="M7409">
        <v>0.66666666666666663</v>
      </c>
      <c r="N7409">
        <v>69</v>
      </c>
      <c r="P7409">
        <v>7</v>
      </c>
      <c r="Q7409">
        <v>7</v>
      </c>
      <c r="R7409">
        <v>1</v>
      </c>
      <c r="S7409">
        <v>7</v>
      </c>
    </row>
    <row r="7410" spans="1:20" x14ac:dyDescent="0.2">
      <c r="A7410" t="s">
        <v>9463</v>
      </c>
      <c r="B7410" t="s">
        <v>9464</v>
      </c>
      <c r="C7410" t="s">
        <v>345</v>
      </c>
      <c r="D7410" t="s">
        <v>1000</v>
      </c>
      <c r="E7410" s="23">
        <v>43101</v>
      </c>
      <c r="F7410">
        <v>0</v>
      </c>
      <c r="G7410">
        <v>0</v>
      </c>
      <c r="H7410" t="e">
        <v>#DIV/0!</v>
      </c>
      <c r="I7410">
        <v>0</v>
      </c>
      <c r="J7410">
        <v>0</v>
      </c>
      <c r="K7410" t="e">
        <v>#DIV/0!</v>
      </c>
      <c r="L7410">
        <v>0</v>
      </c>
      <c r="M7410" t="e">
        <v>#DIV/0!</v>
      </c>
      <c r="N7410">
        <v>0</v>
      </c>
      <c r="P7410">
        <v>0</v>
      </c>
      <c r="Q7410">
        <v>0</v>
      </c>
      <c r="R7410" t="e">
        <v>#DIV/0!</v>
      </c>
      <c r="S7410">
        <v>0</v>
      </c>
    </row>
    <row r="7411" spans="1:20" x14ac:dyDescent="0.2">
      <c r="A7411" t="s">
        <v>7855</v>
      </c>
      <c r="B7411" t="s">
        <v>7856</v>
      </c>
      <c r="C7411" t="s">
        <v>226</v>
      </c>
      <c r="D7411" t="s">
        <v>1000</v>
      </c>
      <c r="E7411" s="23">
        <v>43101</v>
      </c>
      <c r="F7411">
        <v>4.5</v>
      </c>
      <c r="G7411">
        <v>5.5</v>
      </c>
      <c r="H7411">
        <v>0.81818181818181823</v>
      </c>
      <c r="I7411">
        <v>53</v>
      </c>
      <c r="J7411">
        <v>51</v>
      </c>
      <c r="K7411">
        <v>1.0392156862745099</v>
      </c>
      <c r="L7411">
        <v>62</v>
      </c>
      <c r="M7411">
        <v>0.82258064516129037</v>
      </c>
      <c r="N7411">
        <v>46</v>
      </c>
      <c r="P7411">
        <v>2</v>
      </c>
      <c r="Q7411">
        <v>2</v>
      </c>
      <c r="R7411">
        <v>1</v>
      </c>
      <c r="S7411">
        <v>7</v>
      </c>
    </row>
    <row r="7412" spans="1:20" x14ac:dyDescent="0.2">
      <c r="A7412" t="s">
        <v>6925</v>
      </c>
      <c r="B7412" t="s">
        <v>6926</v>
      </c>
      <c r="C7412" t="s">
        <v>231</v>
      </c>
      <c r="D7412" t="s">
        <v>1000</v>
      </c>
      <c r="E7412" s="23">
        <v>43101</v>
      </c>
      <c r="F7412">
        <v>7</v>
      </c>
      <c r="G7412">
        <v>7.5</v>
      </c>
      <c r="H7412">
        <v>0.93333333333333335</v>
      </c>
      <c r="I7412">
        <v>96</v>
      </c>
      <c r="J7412">
        <v>80</v>
      </c>
      <c r="K7412">
        <v>1.2</v>
      </c>
      <c r="L7412">
        <v>84</v>
      </c>
      <c r="M7412">
        <v>0.95238095238095233</v>
      </c>
      <c r="N7412">
        <v>86</v>
      </c>
      <c r="P7412">
        <v>2</v>
      </c>
      <c r="Q7412">
        <v>2</v>
      </c>
      <c r="R7412">
        <v>1</v>
      </c>
      <c r="S7412">
        <v>10</v>
      </c>
    </row>
    <row r="7413" spans="1:20" x14ac:dyDescent="0.2">
      <c r="A7413" t="s">
        <v>5976</v>
      </c>
      <c r="B7413" t="s">
        <v>5977</v>
      </c>
      <c r="C7413" t="s">
        <v>216</v>
      </c>
      <c r="D7413" t="s">
        <v>1000</v>
      </c>
      <c r="E7413" s="23">
        <v>43101</v>
      </c>
      <c r="F7413">
        <v>6.5</v>
      </c>
      <c r="G7413">
        <v>8.5</v>
      </c>
      <c r="H7413">
        <v>0.76470588235294112</v>
      </c>
      <c r="I7413">
        <v>44</v>
      </c>
      <c r="J7413">
        <v>85</v>
      </c>
      <c r="K7413">
        <v>0.51764705882352946</v>
      </c>
      <c r="L7413">
        <v>113</v>
      </c>
      <c r="M7413">
        <v>0.75221238938053092</v>
      </c>
      <c r="N7413">
        <v>37</v>
      </c>
      <c r="P7413">
        <v>8</v>
      </c>
      <c r="Q7413">
        <v>10</v>
      </c>
      <c r="R7413">
        <v>0.8</v>
      </c>
      <c r="S7413">
        <v>7</v>
      </c>
    </row>
    <row r="7414" spans="1:20" x14ac:dyDescent="0.2">
      <c r="A7414" t="s">
        <v>4583</v>
      </c>
      <c r="B7414" t="s">
        <v>4584</v>
      </c>
      <c r="C7414" t="s">
        <v>233</v>
      </c>
      <c r="D7414" t="s">
        <v>1000</v>
      </c>
      <c r="E7414" s="23">
        <v>43101</v>
      </c>
      <c r="F7414">
        <v>2.5</v>
      </c>
      <c r="G7414">
        <v>4.5</v>
      </c>
      <c r="H7414">
        <v>0.55555555555555558</v>
      </c>
      <c r="I7414">
        <v>28</v>
      </c>
      <c r="J7414">
        <v>35</v>
      </c>
      <c r="K7414">
        <v>0.8</v>
      </c>
      <c r="L7414">
        <v>63</v>
      </c>
      <c r="M7414">
        <v>0.55555555555555558</v>
      </c>
      <c r="N7414">
        <v>25</v>
      </c>
      <c r="P7414">
        <v>2</v>
      </c>
      <c r="Q7414">
        <v>2</v>
      </c>
      <c r="R7414">
        <v>1</v>
      </c>
      <c r="S7414">
        <v>3</v>
      </c>
      <c r="T7414" t="e">
        <v>#DIV/0!</v>
      </c>
    </row>
    <row r="7415" spans="1:20" x14ac:dyDescent="0.2">
      <c r="A7415" t="s">
        <v>3993</v>
      </c>
      <c r="B7415" t="s">
        <v>3994</v>
      </c>
      <c r="C7415" t="s">
        <v>219</v>
      </c>
      <c r="D7415" t="s">
        <v>1000</v>
      </c>
      <c r="E7415" s="23">
        <v>43101</v>
      </c>
      <c r="F7415">
        <v>0</v>
      </c>
      <c r="G7415">
        <v>0</v>
      </c>
      <c r="H7415" t="e">
        <v>#DIV/0!</v>
      </c>
      <c r="I7415">
        <v>0</v>
      </c>
      <c r="J7415">
        <v>0</v>
      </c>
      <c r="K7415" t="e">
        <v>#DIV/0!</v>
      </c>
      <c r="L7415">
        <v>0</v>
      </c>
      <c r="M7415" t="e">
        <v>#DIV/0!</v>
      </c>
      <c r="N7415">
        <v>0</v>
      </c>
      <c r="P7415">
        <v>0</v>
      </c>
      <c r="Q7415">
        <v>0</v>
      </c>
      <c r="R7415" t="e">
        <v>#DIV/0!</v>
      </c>
      <c r="S7415">
        <v>0</v>
      </c>
    </row>
    <row r="7416" spans="1:20" x14ac:dyDescent="0.2">
      <c r="A7416" t="s">
        <v>3722</v>
      </c>
      <c r="B7416" t="s">
        <v>3723</v>
      </c>
      <c r="C7416" t="s">
        <v>340</v>
      </c>
      <c r="D7416" t="s">
        <v>1000</v>
      </c>
      <c r="E7416" s="23">
        <v>43101</v>
      </c>
      <c r="F7416">
        <v>0</v>
      </c>
      <c r="G7416">
        <v>0</v>
      </c>
      <c r="H7416" t="e">
        <v>#DIV/0!</v>
      </c>
      <c r="I7416">
        <v>0</v>
      </c>
      <c r="J7416">
        <v>0</v>
      </c>
      <c r="K7416" t="e">
        <v>#DIV/0!</v>
      </c>
      <c r="L7416">
        <v>0</v>
      </c>
      <c r="M7416" t="e">
        <v>#DIV/0!</v>
      </c>
      <c r="N7416">
        <v>0</v>
      </c>
      <c r="P7416">
        <v>0</v>
      </c>
      <c r="Q7416">
        <v>0</v>
      </c>
      <c r="R7416" t="e">
        <v>#DIV/0!</v>
      </c>
      <c r="S7416">
        <v>0</v>
      </c>
      <c r="T7416" t="e">
        <v>#DIV/0!</v>
      </c>
    </row>
    <row r="7417" spans="1:20" x14ac:dyDescent="0.2">
      <c r="A7417" t="s">
        <v>11302</v>
      </c>
      <c r="B7417" t="s">
        <v>11303</v>
      </c>
      <c r="C7417" t="s">
        <v>350</v>
      </c>
      <c r="D7417" t="s">
        <v>1000</v>
      </c>
      <c r="E7417" s="23">
        <v>43101</v>
      </c>
      <c r="F7417">
        <v>1</v>
      </c>
      <c r="G7417">
        <v>1</v>
      </c>
      <c r="H7417">
        <v>1</v>
      </c>
      <c r="I7417">
        <v>5</v>
      </c>
      <c r="J7417">
        <v>6</v>
      </c>
      <c r="K7417">
        <v>0.83333333333333337</v>
      </c>
      <c r="L7417">
        <v>6</v>
      </c>
      <c r="M7417">
        <v>1</v>
      </c>
      <c r="N7417">
        <v>4</v>
      </c>
      <c r="P7417">
        <v>0</v>
      </c>
      <c r="Q7417">
        <v>0</v>
      </c>
      <c r="R7417" t="e">
        <v>#DIV/0!</v>
      </c>
      <c r="S7417">
        <v>1</v>
      </c>
    </row>
    <row r="7418" spans="1:20" x14ac:dyDescent="0.2">
      <c r="A7418" t="s">
        <v>11304</v>
      </c>
      <c r="B7418" t="s">
        <v>11305</v>
      </c>
      <c r="C7418" t="s">
        <v>351</v>
      </c>
      <c r="D7418" t="s">
        <v>1000</v>
      </c>
      <c r="E7418" s="23">
        <v>43101</v>
      </c>
      <c r="F7418">
        <v>1.5</v>
      </c>
      <c r="G7418">
        <v>1.5</v>
      </c>
      <c r="H7418">
        <v>1</v>
      </c>
      <c r="I7418">
        <v>6</v>
      </c>
      <c r="J7418">
        <v>9</v>
      </c>
      <c r="K7418">
        <v>0.66666666666666663</v>
      </c>
      <c r="L7418">
        <v>9</v>
      </c>
      <c r="M7418">
        <v>1</v>
      </c>
      <c r="N7418">
        <v>6</v>
      </c>
      <c r="P7418">
        <v>0</v>
      </c>
      <c r="Q7418">
        <v>0</v>
      </c>
      <c r="R7418" t="e">
        <v>#DIV/0!</v>
      </c>
      <c r="S7418">
        <v>0</v>
      </c>
    </row>
    <row r="7419" spans="1:20" x14ac:dyDescent="0.2">
      <c r="A7419" t="s">
        <v>11192</v>
      </c>
      <c r="B7419" t="s">
        <v>11193</v>
      </c>
      <c r="C7419" t="s">
        <v>352</v>
      </c>
      <c r="D7419" t="s">
        <v>1000</v>
      </c>
      <c r="E7419" s="23">
        <v>43101</v>
      </c>
      <c r="F7419">
        <v>0</v>
      </c>
      <c r="G7419">
        <v>0</v>
      </c>
      <c r="H7419" t="e">
        <v>#DIV/0!</v>
      </c>
      <c r="I7419">
        <v>0</v>
      </c>
      <c r="J7419">
        <v>0</v>
      </c>
      <c r="K7419" t="e">
        <v>#DIV/0!</v>
      </c>
      <c r="L7419">
        <v>0</v>
      </c>
      <c r="M7419" t="e">
        <v>#DIV/0!</v>
      </c>
      <c r="N7419">
        <v>0</v>
      </c>
      <c r="P7419">
        <v>0</v>
      </c>
      <c r="Q7419">
        <v>0</v>
      </c>
      <c r="R7419" t="e">
        <v>#DIV/0!</v>
      </c>
      <c r="S7419">
        <v>0</v>
      </c>
      <c r="T7419" t="e">
        <v>#DIV/0!</v>
      </c>
    </row>
    <row r="7420" spans="1:20" x14ac:dyDescent="0.2">
      <c r="A7420" t="s">
        <v>10193</v>
      </c>
      <c r="B7420" t="s">
        <v>10194</v>
      </c>
      <c r="C7420" t="s">
        <v>353</v>
      </c>
      <c r="D7420" t="s">
        <v>1000</v>
      </c>
      <c r="E7420" s="23">
        <v>43101</v>
      </c>
      <c r="F7420">
        <v>0</v>
      </c>
      <c r="G7420">
        <v>0</v>
      </c>
      <c r="H7420" t="e">
        <v>#DIV/0!</v>
      </c>
      <c r="I7420">
        <v>0</v>
      </c>
      <c r="J7420">
        <v>0</v>
      </c>
      <c r="K7420" t="e">
        <v>#DIV/0!</v>
      </c>
      <c r="L7420">
        <v>0</v>
      </c>
      <c r="M7420" t="e">
        <v>#DIV/0!</v>
      </c>
      <c r="N7420">
        <v>0</v>
      </c>
      <c r="P7420">
        <v>0</v>
      </c>
      <c r="Q7420">
        <v>0</v>
      </c>
      <c r="R7420" t="e">
        <v>#DIV/0!</v>
      </c>
      <c r="S7420">
        <v>0</v>
      </c>
      <c r="T7420" t="e">
        <v>#DIV/0!</v>
      </c>
    </row>
    <row r="7421" spans="1:20" x14ac:dyDescent="0.2">
      <c r="A7421" t="s">
        <v>10053</v>
      </c>
      <c r="B7421" t="s">
        <v>10054</v>
      </c>
      <c r="C7421" t="s">
        <v>386</v>
      </c>
      <c r="D7421" t="s">
        <v>1000</v>
      </c>
      <c r="E7421" s="23">
        <v>43101</v>
      </c>
      <c r="F7421">
        <v>0</v>
      </c>
      <c r="G7421">
        <v>0</v>
      </c>
      <c r="H7421" t="e">
        <v>#DIV/0!</v>
      </c>
      <c r="I7421">
        <v>0</v>
      </c>
      <c r="J7421">
        <v>0</v>
      </c>
      <c r="K7421" t="e">
        <v>#DIV/0!</v>
      </c>
      <c r="L7421">
        <v>0</v>
      </c>
      <c r="M7421" t="e">
        <v>#DIV/0!</v>
      </c>
      <c r="N7421">
        <v>0</v>
      </c>
      <c r="P7421">
        <v>0</v>
      </c>
      <c r="Q7421">
        <v>0</v>
      </c>
      <c r="R7421" t="e">
        <v>#DIV/0!</v>
      </c>
      <c r="S7421">
        <v>0</v>
      </c>
    </row>
    <row r="7422" spans="1:20" x14ac:dyDescent="0.2">
      <c r="A7422" t="s">
        <v>8606</v>
      </c>
      <c r="B7422" t="s">
        <v>8607</v>
      </c>
      <c r="C7422" t="s">
        <v>354</v>
      </c>
      <c r="D7422" t="s">
        <v>1000</v>
      </c>
      <c r="E7422" s="23">
        <v>43101</v>
      </c>
      <c r="F7422">
        <v>1</v>
      </c>
      <c r="G7422">
        <v>1.5</v>
      </c>
      <c r="H7422">
        <v>0.66666666666666663</v>
      </c>
      <c r="I7422">
        <v>13</v>
      </c>
      <c r="J7422">
        <v>6</v>
      </c>
      <c r="K7422">
        <v>2.1666666666666665</v>
      </c>
      <c r="L7422">
        <v>9</v>
      </c>
      <c r="M7422">
        <v>0.66666666666666663</v>
      </c>
      <c r="N7422">
        <v>11</v>
      </c>
      <c r="P7422">
        <v>0</v>
      </c>
      <c r="Q7422">
        <v>0</v>
      </c>
      <c r="R7422" t="e">
        <v>#DIV/0!</v>
      </c>
      <c r="S7422">
        <v>2</v>
      </c>
    </row>
    <row r="7423" spans="1:20" x14ac:dyDescent="0.2">
      <c r="A7423" t="s">
        <v>6400</v>
      </c>
      <c r="B7423" t="s">
        <v>6401</v>
      </c>
      <c r="C7423" t="s">
        <v>355</v>
      </c>
      <c r="D7423" t="s">
        <v>1000</v>
      </c>
      <c r="E7423" s="23">
        <v>43101</v>
      </c>
      <c r="F7423">
        <v>2.5</v>
      </c>
      <c r="G7423">
        <v>3.5</v>
      </c>
      <c r="H7423">
        <v>0.7142857142857143</v>
      </c>
      <c r="I7423">
        <v>13</v>
      </c>
      <c r="J7423">
        <v>15</v>
      </c>
      <c r="K7423">
        <v>0.8666666666666667</v>
      </c>
      <c r="L7423">
        <v>21</v>
      </c>
      <c r="M7423">
        <v>0.7142857142857143</v>
      </c>
      <c r="N7423">
        <v>8</v>
      </c>
      <c r="P7423">
        <v>0</v>
      </c>
      <c r="Q7423">
        <v>0</v>
      </c>
      <c r="R7423" t="e">
        <v>#DIV/0!</v>
      </c>
      <c r="S7423">
        <v>5</v>
      </c>
    </row>
    <row r="7424" spans="1:20" x14ac:dyDescent="0.2">
      <c r="A7424" t="s">
        <v>11805</v>
      </c>
      <c r="B7424" t="s">
        <v>11806</v>
      </c>
      <c r="C7424" t="s">
        <v>198</v>
      </c>
      <c r="D7424" t="s">
        <v>1002</v>
      </c>
      <c r="E7424" s="23">
        <v>43101</v>
      </c>
      <c r="F7424">
        <v>1</v>
      </c>
      <c r="G7424">
        <v>1</v>
      </c>
      <c r="H7424">
        <v>1</v>
      </c>
      <c r="I7424">
        <v>5</v>
      </c>
      <c r="J7424">
        <v>6</v>
      </c>
      <c r="K7424">
        <v>0.83333333333333337</v>
      </c>
      <c r="L7424">
        <v>6</v>
      </c>
      <c r="M7424">
        <v>1</v>
      </c>
      <c r="N7424">
        <v>4</v>
      </c>
      <c r="P7424">
        <v>0</v>
      </c>
      <c r="Q7424">
        <v>0</v>
      </c>
      <c r="R7424" t="e">
        <v>#DIV/0!</v>
      </c>
      <c r="S7424">
        <v>1</v>
      </c>
    </row>
    <row r="7425" spans="1:20" x14ac:dyDescent="0.2">
      <c r="A7425" t="s">
        <v>11807</v>
      </c>
      <c r="B7425" t="s">
        <v>11808</v>
      </c>
      <c r="C7425" t="s">
        <v>199</v>
      </c>
      <c r="D7425" t="s">
        <v>1002</v>
      </c>
      <c r="E7425" s="23">
        <v>43101</v>
      </c>
      <c r="F7425">
        <v>11</v>
      </c>
      <c r="G7425">
        <v>10</v>
      </c>
      <c r="H7425">
        <v>1.1000000000000001</v>
      </c>
      <c r="I7425">
        <v>110</v>
      </c>
      <c r="J7425">
        <v>118</v>
      </c>
      <c r="K7425">
        <v>0.93220338983050843</v>
      </c>
      <c r="L7425">
        <v>104</v>
      </c>
      <c r="M7425">
        <v>1.1346153846153846</v>
      </c>
      <c r="N7425">
        <v>107</v>
      </c>
      <c r="P7425">
        <v>15</v>
      </c>
      <c r="Q7425">
        <v>21</v>
      </c>
      <c r="R7425">
        <v>0.7142857142857143</v>
      </c>
      <c r="S7425">
        <v>3</v>
      </c>
    </row>
    <row r="7426" spans="1:20" x14ac:dyDescent="0.2">
      <c r="A7426" t="s">
        <v>11809</v>
      </c>
      <c r="B7426" t="s">
        <v>11810</v>
      </c>
      <c r="C7426" t="s">
        <v>348</v>
      </c>
      <c r="D7426" t="s">
        <v>1002</v>
      </c>
      <c r="E7426" s="23">
        <v>43101</v>
      </c>
      <c r="F7426">
        <v>2.5</v>
      </c>
      <c r="G7426">
        <v>3</v>
      </c>
      <c r="H7426">
        <v>0.83333333333333337</v>
      </c>
      <c r="I7426">
        <v>16</v>
      </c>
      <c r="J7426">
        <v>23</v>
      </c>
      <c r="K7426">
        <v>0.69565217391304346</v>
      </c>
      <c r="L7426">
        <v>30</v>
      </c>
      <c r="M7426">
        <v>0.76666666666666672</v>
      </c>
      <c r="N7426">
        <v>15</v>
      </c>
      <c r="P7426">
        <v>0</v>
      </c>
      <c r="Q7426">
        <v>0</v>
      </c>
      <c r="R7426" t="e">
        <v>#DIV/0!</v>
      </c>
      <c r="S7426">
        <v>1</v>
      </c>
    </row>
    <row r="7427" spans="1:20" x14ac:dyDescent="0.2">
      <c r="A7427" t="s">
        <v>11811</v>
      </c>
      <c r="B7427" t="s">
        <v>11812</v>
      </c>
      <c r="C7427" t="s">
        <v>357</v>
      </c>
      <c r="D7427" t="s">
        <v>1002</v>
      </c>
      <c r="E7427" s="23">
        <v>43101</v>
      </c>
      <c r="F7427">
        <v>0</v>
      </c>
      <c r="G7427">
        <v>0</v>
      </c>
      <c r="H7427" t="e">
        <v>#DIV/0!</v>
      </c>
      <c r="I7427">
        <v>0</v>
      </c>
      <c r="J7427">
        <v>0</v>
      </c>
      <c r="K7427" t="e">
        <v>#DIV/0!</v>
      </c>
      <c r="L7427">
        <v>0</v>
      </c>
      <c r="M7427" t="e">
        <v>#DIV/0!</v>
      </c>
      <c r="N7427">
        <v>0</v>
      </c>
      <c r="P7427">
        <v>0</v>
      </c>
      <c r="Q7427">
        <v>0</v>
      </c>
      <c r="R7427" t="e">
        <v>#DIV/0!</v>
      </c>
      <c r="S7427">
        <v>0</v>
      </c>
      <c r="T7427" t="e">
        <v>#DIV/0!</v>
      </c>
    </row>
    <row r="7428" spans="1:20" x14ac:dyDescent="0.2">
      <c r="A7428" t="s">
        <v>10959</v>
      </c>
      <c r="B7428" t="s">
        <v>10960</v>
      </c>
      <c r="C7428" t="s">
        <v>227</v>
      </c>
      <c r="D7428" t="s">
        <v>1002</v>
      </c>
      <c r="E7428" s="23">
        <v>43101</v>
      </c>
      <c r="F7428">
        <v>0</v>
      </c>
      <c r="G7428">
        <v>0</v>
      </c>
      <c r="H7428" t="e">
        <v>#DIV/0!</v>
      </c>
      <c r="I7428">
        <v>0</v>
      </c>
      <c r="J7428">
        <v>0</v>
      </c>
      <c r="K7428" t="e">
        <v>#DIV/0!</v>
      </c>
      <c r="L7428">
        <v>0</v>
      </c>
      <c r="M7428" t="e">
        <v>#DIV/0!</v>
      </c>
      <c r="N7428">
        <v>0</v>
      </c>
      <c r="P7428">
        <v>0</v>
      </c>
      <c r="Q7428">
        <v>0</v>
      </c>
      <c r="R7428" t="e">
        <v>#DIV/0!</v>
      </c>
      <c r="S7428">
        <v>0</v>
      </c>
      <c r="T7428" t="e">
        <v>#DIV/0!</v>
      </c>
    </row>
    <row r="7429" spans="1:20" x14ac:dyDescent="0.2">
      <c r="A7429" t="s">
        <v>10784</v>
      </c>
      <c r="B7429" t="s">
        <v>10785</v>
      </c>
      <c r="C7429" t="s">
        <v>203</v>
      </c>
      <c r="D7429" t="s">
        <v>1002</v>
      </c>
      <c r="E7429" s="23">
        <v>43101</v>
      </c>
      <c r="F7429">
        <v>0</v>
      </c>
      <c r="G7429">
        <v>0</v>
      </c>
      <c r="H7429" t="e">
        <v>#DIV/0!</v>
      </c>
      <c r="I7429">
        <v>0</v>
      </c>
      <c r="J7429">
        <v>0</v>
      </c>
      <c r="K7429" t="e">
        <v>#DIV/0!</v>
      </c>
      <c r="L7429">
        <v>0</v>
      </c>
      <c r="M7429" t="e">
        <v>#DIV/0!</v>
      </c>
      <c r="N7429">
        <v>0</v>
      </c>
      <c r="O7429" t="e">
        <v>#DIV/0!</v>
      </c>
      <c r="P7429">
        <v>0</v>
      </c>
      <c r="Q7429">
        <v>0</v>
      </c>
      <c r="R7429" t="e">
        <v>#DIV/0!</v>
      </c>
      <c r="S7429">
        <v>0</v>
      </c>
      <c r="T7429" t="e">
        <v>#DIV/0!</v>
      </c>
    </row>
    <row r="7430" spans="1:20" x14ac:dyDescent="0.2">
      <c r="A7430" t="s">
        <v>10119</v>
      </c>
      <c r="B7430" t="s">
        <v>10120</v>
      </c>
      <c r="C7430" t="s">
        <v>387</v>
      </c>
      <c r="D7430" t="s">
        <v>1002</v>
      </c>
      <c r="E7430" s="23">
        <v>43101</v>
      </c>
      <c r="F7430">
        <v>0</v>
      </c>
      <c r="G7430">
        <v>0</v>
      </c>
      <c r="H7430" t="e">
        <v>#DIV/0!</v>
      </c>
      <c r="I7430">
        <v>0</v>
      </c>
      <c r="J7430">
        <v>0</v>
      </c>
      <c r="K7430" t="e">
        <v>#DIV/0!</v>
      </c>
      <c r="L7430">
        <v>0</v>
      </c>
      <c r="M7430" t="e">
        <v>#DIV/0!</v>
      </c>
      <c r="N7430">
        <v>0</v>
      </c>
      <c r="P7430">
        <v>0</v>
      </c>
      <c r="Q7430">
        <v>0</v>
      </c>
      <c r="R7430" t="e">
        <v>#DIV/0!</v>
      </c>
      <c r="S7430">
        <v>0</v>
      </c>
      <c r="T7430" t="e">
        <v>#DIV/0!</v>
      </c>
    </row>
    <row r="7431" spans="1:20" x14ac:dyDescent="0.2">
      <c r="A7431" t="s">
        <v>9937</v>
      </c>
      <c r="B7431" t="s">
        <v>9938</v>
      </c>
      <c r="C7431" t="s">
        <v>223</v>
      </c>
      <c r="D7431" t="s">
        <v>1002</v>
      </c>
      <c r="E7431" s="23">
        <v>43101</v>
      </c>
      <c r="F7431">
        <v>6</v>
      </c>
      <c r="G7431">
        <v>9</v>
      </c>
      <c r="H7431">
        <v>0.66666666666666663</v>
      </c>
      <c r="I7431">
        <v>76</v>
      </c>
      <c r="J7431">
        <v>60</v>
      </c>
      <c r="K7431">
        <v>1.2666666666666666</v>
      </c>
      <c r="L7431">
        <v>90</v>
      </c>
      <c r="M7431">
        <v>0.66666666666666663</v>
      </c>
      <c r="N7431">
        <v>69</v>
      </c>
      <c r="P7431">
        <v>7</v>
      </c>
      <c r="Q7431">
        <v>7</v>
      </c>
      <c r="R7431">
        <v>1</v>
      </c>
      <c r="S7431">
        <v>7</v>
      </c>
      <c r="T7431" t="e">
        <v>#DIV/0!</v>
      </c>
    </row>
    <row r="7432" spans="1:20" x14ac:dyDescent="0.2">
      <c r="A7432" t="s">
        <v>9555</v>
      </c>
      <c r="B7432" t="s">
        <v>9556</v>
      </c>
      <c r="C7432" t="s">
        <v>346</v>
      </c>
      <c r="D7432" t="s">
        <v>1002</v>
      </c>
      <c r="E7432" s="23">
        <v>43101</v>
      </c>
      <c r="F7432">
        <v>0</v>
      </c>
      <c r="G7432">
        <v>0</v>
      </c>
      <c r="H7432" t="e">
        <v>#DIV/0!</v>
      </c>
      <c r="I7432">
        <v>0</v>
      </c>
      <c r="J7432">
        <v>0</v>
      </c>
      <c r="K7432" t="e">
        <v>#DIV/0!</v>
      </c>
      <c r="L7432">
        <v>0</v>
      </c>
      <c r="M7432" t="e">
        <v>#DIV/0!</v>
      </c>
      <c r="N7432">
        <v>0</v>
      </c>
      <c r="P7432">
        <v>0</v>
      </c>
      <c r="Q7432">
        <v>0</v>
      </c>
      <c r="R7432" t="e">
        <v>#DIV/0!</v>
      </c>
      <c r="S7432">
        <v>0</v>
      </c>
      <c r="T7432" t="e">
        <v>#DIV/0!</v>
      </c>
    </row>
    <row r="7433" spans="1:20" x14ac:dyDescent="0.2">
      <c r="A7433" t="s">
        <v>9196</v>
      </c>
      <c r="B7433" t="s">
        <v>9197</v>
      </c>
      <c r="C7433" t="s">
        <v>207</v>
      </c>
      <c r="D7433" t="s">
        <v>1002</v>
      </c>
      <c r="E7433" s="23">
        <v>43101</v>
      </c>
      <c r="F7433">
        <v>4.5</v>
      </c>
      <c r="G7433">
        <v>6</v>
      </c>
      <c r="H7433">
        <v>0.75</v>
      </c>
      <c r="I7433">
        <v>37</v>
      </c>
      <c r="J7433">
        <v>27</v>
      </c>
      <c r="K7433">
        <v>1.3703703703703705</v>
      </c>
      <c r="L7433">
        <v>36</v>
      </c>
      <c r="M7433">
        <v>0.75</v>
      </c>
      <c r="N7433">
        <v>28</v>
      </c>
      <c r="O7433">
        <v>0.95</v>
      </c>
      <c r="P7433">
        <v>0</v>
      </c>
      <c r="Q7433">
        <v>2</v>
      </c>
      <c r="R7433">
        <v>0</v>
      </c>
      <c r="S7433">
        <v>9</v>
      </c>
      <c r="T7433" t="e">
        <v>#DIV/0!</v>
      </c>
    </row>
    <row r="7434" spans="1:20" x14ac:dyDescent="0.2">
      <c r="A7434" t="s">
        <v>8357</v>
      </c>
      <c r="B7434" t="s">
        <v>8358</v>
      </c>
      <c r="C7434" t="s">
        <v>212</v>
      </c>
      <c r="D7434" t="s">
        <v>1002</v>
      </c>
      <c r="E7434" s="23">
        <v>43101</v>
      </c>
      <c r="F7434">
        <v>0</v>
      </c>
      <c r="G7434">
        <v>0</v>
      </c>
      <c r="H7434" t="e">
        <v>#DIV/0!</v>
      </c>
      <c r="I7434">
        <v>0</v>
      </c>
      <c r="J7434">
        <v>0</v>
      </c>
      <c r="K7434" t="e">
        <v>#DIV/0!</v>
      </c>
      <c r="L7434">
        <v>0</v>
      </c>
      <c r="M7434" t="e">
        <v>#DIV/0!</v>
      </c>
      <c r="N7434">
        <v>0</v>
      </c>
      <c r="P7434">
        <v>0</v>
      </c>
      <c r="Q7434">
        <v>0</v>
      </c>
      <c r="R7434" t="e">
        <v>#DIV/0!</v>
      </c>
      <c r="S7434">
        <v>0</v>
      </c>
      <c r="T7434" t="e">
        <v>#DIV/0!</v>
      </c>
    </row>
    <row r="7435" spans="1:20" x14ac:dyDescent="0.2">
      <c r="A7435" t="s">
        <v>8056</v>
      </c>
      <c r="B7435" t="s">
        <v>8057</v>
      </c>
      <c r="C7435" t="s">
        <v>225</v>
      </c>
      <c r="D7435" t="s">
        <v>1002</v>
      </c>
      <c r="E7435" s="23">
        <v>43101</v>
      </c>
      <c r="F7435">
        <v>4.5</v>
      </c>
      <c r="G7435">
        <v>5.5</v>
      </c>
      <c r="H7435">
        <v>0.81818181818181823</v>
      </c>
      <c r="I7435">
        <v>53</v>
      </c>
      <c r="J7435">
        <v>51</v>
      </c>
      <c r="K7435">
        <v>1.0392156862745099</v>
      </c>
      <c r="L7435">
        <v>62</v>
      </c>
      <c r="M7435">
        <v>0.82258064516129037</v>
      </c>
      <c r="N7435">
        <v>46</v>
      </c>
      <c r="P7435">
        <v>2</v>
      </c>
      <c r="Q7435">
        <v>2</v>
      </c>
      <c r="R7435">
        <v>1</v>
      </c>
      <c r="S7435">
        <v>7</v>
      </c>
      <c r="T7435" t="e">
        <v>#DIV/0!</v>
      </c>
    </row>
    <row r="7436" spans="1:20" x14ac:dyDescent="0.2">
      <c r="A7436" t="s">
        <v>7668</v>
      </c>
      <c r="B7436" t="s">
        <v>7669</v>
      </c>
      <c r="C7436" t="s">
        <v>901</v>
      </c>
      <c r="D7436" t="s">
        <v>1000</v>
      </c>
      <c r="E7436" s="23">
        <v>43101</v>
      </c>
      <c r="F7436">
        <v>4</v>
      </c>
      <c r="G7436">
        <v>4</v>
      </c>
      <c r="H7436">
        <v>1</v>
      </c>
      <c r="I7436">
        <v>29</v>
      </c>
      <c r="J7436">
        <v>24</v>
      </c>
      <c r="K7436">
        <v>1.2083333333333333</v>
      </c>
      <c r="L7436">
        <v>24</v>
      </c>
      <c r="M7436">
        <v>1</v>
      </c>
      <c r="N7436">
        <v>22</v>
      </c>
      <c r="P7436">
        <v>3</v>
      </c>
      <c r="Q7436">
        <v>6</v>
      </c>
      <c r="R7436">
        <v>0.5</v>
      </c>
      <c r="S7436">
        <v>7</v>
      </c>
      <c r="T7436" t="e">
        <v>#DIV/0!</v>
      </c>
    </row>
    <row r="7437" spans="1:20" x14ac:dyDescent="0.2">
      <c r="A7437" t="s">
        <v>7116</v>
      </c>
      <c r="B7437" t="s">
        <v>7117</v>
      </c>
      <c r="C7437" t="s">
        <v>232</v>
      </c>
      <c r="D7437" t="s">
        <v>1002</v>
      </c>
      <c r="E7437" s="23">
        <v>43101</v>
      </c>
      <c r="F7437">
        <v>7</v>
      </c>
      <c r="G7437">
        <v>7.5</v>
      </c>
      <c r="H7437">
        <v>0.93333333333333335</v>
      </c>
      <c r="I7437">
        <v>96</v>
      </c>
      <c r="J7437">
        <v>80</v>
      </c>
      <c r="K7437">
        <v>1.2</v>
      </c>
      <c r="L7437">
        <v>84</v>
      </c>
      <c r="M7437">
        <v>0.95238095238095233</v>
      </c>
      <c r="N7437">
        <v>86</v>
      </c>
      <c r="P7437">
        <v>2</v>
      </c>
      <c r="Q7437">
        <v>2</v>
      </c>
      <c r="R7437">
        <v>1</v>
      </c>
      <c r="S7437">
        <v>10</v>
      </c>
      <c r="T7437" t="e">
        <v>#DIV/0!</v>
      </c>
    </row>
    <row r="7438" spans="1:20" x14ac:dyDescent="0.2">
      <c r="A7438" t="s">
        <v>6750</v>
      </c>
      <c r="B7438" t="s">
        <v>6751</v>
      </c>
      <c r="C7438" t="s">
        <v>317</v>
      </c>
      <c r="D7438" t="s">
        <v>1002</v>
      </c>
      <c r="E7438" s="23">
        <v>43101</v>
      </c>
      <c r="F7438">
        <v>7</v>
      </c>
      <c r="G7438">
        <v>9</v>
      </c>
      <c r="H7438">
        <v>0.77777777777777779</v>
      </c>
      <c r="I7438">
        <v>32</v>
      </c>
      <c r="J7438">
        <v>42</v>
      </c>
      <c r="K7438">
        <v>0.76190476190476186</v>
      </c>
      <c r="L7438">
        <v>54</v>
      </c>
      <c r="M7438">
        <v>0.77777777777777779</v>
      </c>
      <c r="N7438">
        <v>25</v>
      </c>
      <c r="P7438">
        <v>0</v>
      </c>
      <c r="Q7438">
        <v>0</v>
      </c>
      <c r="R7438" t="e">
        <v>#DIV/0!</v>
      </c>
      <c r="S7438">
        <v>7</v>
      </c>
      <c r="T7438" t="e">
        <v>#DIV/0!</v>
      </c>
    </row>
    <row r="7439" spans="1:20" x14ac:dyDescent="0.2">
      <c r="A7439" t="s">
        <v>6326</v>
      </c>
      <c r="B7439" t="s">
        <v>6327</v>
      </c>
      <c r="C7439" t="s">
        <v>214</v>
      </c>
      <c r="D7439" t="s">
        <v>1002</v>
      </c>
      <c r="E7439" s="23">
        <v>43101</v>
      </c>
      <c r="F7439">
        <v>12.5</v>
      </c>
      <c r="G7439">
        <v>16.5</v>
      </c>
      <c r="H7439">
        <v>0.75757575757575757</v>
      </c>
      <c r="I7439">
        <v>88</v>
      </c>
      <c r="J7439">
        <v>121</v>
      </c>
      <c r="K7439">
        <v>0.72727272727272729</v>
      </c>
      <c r="L7439">
        <v>161</v>
      </c>
      <c r="M7439">
        <v>0.75155279503105588</v>
      </c>
      <c r="N7439">
        <v>70</v>
      </c>
      <c r="O7439">
        <v>1.35</v>
      </c>
      <c r="P7439">
        <v>11</v>
      </c>
      <c r="Q7439">
        <v>15</v>
      </c>
      <c r="R7439">
        <v>0.73333333333333328</v>
      </c>
      <c r="S7439">
        <v>18</v>
      </c>
      <c r="T7439" t="e">
        <v>#DIV/0!</v>
      </c>
    </row>
    <row r="7440" spans="1:20" x14ac:dyDescent="0.2">
      <c r="A7440" t="s">
        <v>5548</v>
      </c>
      <c r="B7440" t="s">
        <v>5549</v>
      </c>
      <c r="C7440" t="s">
        <v>903</v>
      </c>
      <c r="D7440" t="s">
        <v>1000</v>
      </c>
      <c r="E7440" s="23">
        <v>43101</v>
      </c>
      <c r="F7440">
        <v>6</v>
      </c>
      <c r="G7440">
        <v>6.5</v>
      </c>
      <c r="H7440">
        <v>0.92307692307692313</v>
      </c>
      <c r="I7440">
        <v>33</v>
      </c>
      <c r="J7440">
        <v>36</v>
      </c>
      <c r="K7440">
        <v>0.91666666666666663</v>
      </c>
      <c r="L7440">
        <v>39</v>
      </c>
      <c r="M7440">
        <v>0.92307692307692313</v>
      </c>
      <c r="N7440">
        <v>30</v>
      </c>
      <c r="P7440">
        <v>3</v>
      </c>
      <c r="Q7440">
        <v>3</v>
      </c>
      <c r="R7440">
        <v>1</v>
      </c>
      <c r="S7440">
        <v>3</v>
      </c>
      <c r="T7440" t="e">
        <v>#DIV/0!</v>
      </c>
    </row>
    <row r="7441" spans="1:20" x14ac:dyDescent="0.2">
      <c r="A7441" t="s">
        <v>4933</v>
      </c>
      <c r="B7441" t="s">
        <v>4934</v>
      </c>
      <c r="C7441" t="s">
        <v>230</v>
      </c>
      <c r="D7441" t="s">
        <v>1002</v>
      </c>
      <c r="E7441" s="23">
        <v>43101</v>
      </c>
      <c r="F7441">
        <v>0</v>
      </c>
      <c r="G7441">
        <v>0</v>
      </c>
      <c r="H7441" t="e">
        <v>#DIV/0!</v>
      </c>
      <c r="I7441">
        <v>0</v>
      </c>
      <c r="J7441">
        <v>0</v>
      </c>
      <c r="K7441" t="e">
        <v>#DIV/0!</v>
      </c>
      <c r="L7441">
        <v>0</v>
      </c>
      <c r="M7441" t="e">
        <v>#DIV/0!</v>
      </c>
      <c r="N7441">
        <v>0</v>
      </c>
      <c r="P7441">
        <v>0</v>
      </c>
      <c r="Q7441">
        <v>0</v>
      </c>
      <c r="R7441" t="e">
        <v>#DIV/0!</v>
      </c>
      <c r="S7441">
        <v>0</v>
      </c>
      <c r="T7441" t="e">
        <v>#DIV/0!</v>
      </c>
    </row>
    <row r="7442" spans="1:20" x14ac:dyDescent="0.2">
      <c r="A7442" t="s">
        <v>4758</v>
      </c>
      <c r="B7442" t="s">
        <v>4759</v>
      </c>
      <c r="C7442" t="s">
        <v>234</v>
      </c>
      <c r="D7442" t="s">
        <v>1002</v>
      </c>
      <c r="E7442" s="23">
        <v>43101</v>
      </c>
      <c r="F7442">
        <v>2.5</v>
      </c>
      <c r="G7442">
        <v>4.5</v>
      </c>
      <c r="H7442">
        <v>0.55555555555555558</v>
      </c>
      <c r="I7442">
        <v>28</v>
      </c>
      <c r="J7442">
        <v>35</v>
      </c>
      <c r="K7442">
        <v>0.8</v>
      </c>
      <c r="L7442">
        <v>63</v>
      </c>
      <c r="M7442">
        <v>0.55555555555555558</v>
      </c>
      <c r="N7442">
        <v>25</v>
      </c>
      <c r="P7442">
        <v>2</v>
      </c>
      <c r="Q7442">
        <v>2</v>
      </c>
      <c r="R7442">
        <v>1</v>
      </c>
      <c r="S7442">
        <v>3</v>
      </c>
      <c r="T7442" t="e">
        <v>#DIV/0!</v>
      </c>
    </row>
    <row r="7443" spans="1:20" x14ac:dyDescent="0.2">
      <c r="A7443" t="s">
        <v>4408</v>
      </c>
      <c r="B7443" t="s">
        <v>4409</v>
      </c>
      <c r="C7443" t="s">
        <v>217</v>
      </c>
      <c r="D7443" t="s">
        <v>1002</v>
      </c>
      <c r="E7443" s="23">
        <v>43101</v>
      </c>
      <c r="F7443">
        <v>0</v>
      </c>
      <c r="G7443">
        <v>0</v>
      </c>
      <c r="H7443" t="e">
        <v>#DIV/0!</v>
      </c>
      <c r="I7443">
        <v>0</v>
      </c>
      <c r="J7443">
        <v>0</v>
      </c>
      <c r="K7443" t="e">
        <v>#DIV/0!</v>
      </c>
      <c r="L7443">
        <v>0</v>
      </c>
      <c r="M7443" t="e">
        <v>#DIV/0!</v>
      </c>
      <c r="N7443">
        <v>0</v>
      </c>
      <c r="P7443">
        <v>0</v>
      </c>
      <c r="Q7443">
        <v>0</v>
      </c>
      <c r="R7443" t="e">
        <v>#DIV/0!</v>
      </c>
      <c r="S7443">
        <v>0</v>
      </c>
      <c r="T7443" t="e">
        <v>#DIV/0!</v>
      </c>
    </row>
    <row r="7444" spans="1:20" x14ac:dyDescent="0.2">
      <c r="A7444" t="s">
        <v>3818</v>
      </c>
      <c r="B7444" t="s">
        <v>3819</v>
      </c>
      <c r="C7444" t="s">
        <v>342</v>
      </c>
      <c r="D7444" t="s">
        <v>1002</v>
      </c>
      <c r="E7444" s="23">
        <v>43101</v>
      </c>
      <c r="F7444">
        <v>0</v>
      </c>
      <c r="G7444">
        <v>0</v>
      </c>
      <c r="H7444" t="e">
        <v>#DIV/0!</v>
      </c>
      <c r="I7444">
        <v>0</v>
      </c>
      <c r="J7444">
        <v>0</v>
      </c>
      <c r="K7444" t="e">
        <v>#DIV/0!</v>
      </c>
      <c r="L7444">
        <v>0</v>
      </c>
      <c r="M7444" t="e">
        <v>#DIV/0!</v>
      </c>
      <c r="N7444">
        <v>0</v>
      </c>
      <c r="P7444">
        <v>0</v>
      </c>
      <c r="Q7444">
        <v>0</v>
      </c>
      <c r="R7444" t="e">
        <v>#DIV/0!</v>
      </c>
      <c r="S7444">
        <v>0</v>
      </c>
      <c r="T7444" t="e">
        <v>#DIV/0!</v>
      </c>
    </row>
    <row r="7445" spans="1:20" x14ac:dyDescent="0.2">
      <c r="A7445" t="s">
        <v>3626</v>
      </c>
      <c r="B7445" t="s">
        <v>3627</v>
      </c>
      <c r="C7445" t="s">
        <v>220</v>
      </c>
      <c r="D7445" t="s">
        <v>1002</v>
      </c>
      <c r="E7445" s="23">
        <v>43101</v>
      </c>
      <c r="F7445">
        <v>0</v>
      </c>
      <c r="G7445">
        <v>0</v>
      </c>
      <c r="H7445" t="e">
        <v>#DIV/0!</v>
      </c>
      <c r="I7445">
        <v>0</v>
      </c>
      <c r="J7445">
        <v>0</v>
      </c>
      <c r="K7445" t="e">
        <v>#DIV/0!</v>
      </c>
      <c r="L7445">
        <v>0</v>
      </c>
      <c r="M7445" t="e">
        <v>#DIV/0!</v>
      </c>
      <c r="N7445">
        <v>0</v>
      </c>
      <c r="P7445">
        <v>0</v>
      </c>
      <c r="Q7445">
        <v>0</v>
      </c>
      <c r="R7445" t="e">
        <v>#DIV/0!</v>
      </c>
      <c r="S7445">
        <v>0</v>
      </c>
    </row>
    <row r="7446" spans="1:20" x14ac:dyDescent="0.2">
      <c r="A7446" t="s">
        <v>3101</v>
      </c>
      <c r="B7446" t="s">
        <v>3102</v>
      </c>
      <c r="C7446" t="s">
        <v>242</v>
      </c>
      <c r="D7446" t="s">
        <v>1000</v>
      </c>
      <c r="E7446" s="23">
        <v>43101</v>
      </c>
      <c r="F7446">
        <v>0</v>
      </c>
      <c r="G7446">
        <v>0</v>
      </c>
      <c r="H7446" t="e">
        <v>#DIV/0!</v>
      </c>
      <c r="I7446">
        <v>0</v>
      </c>
      <c r="J7446">
        <v>0</v>
      </c>
      <c r="K7446" t="e">
        <v>#DIV/0!</v>
      </c>
      <c r="L7446">
        <v>0</v>
      </c>
      <c r="M7446" t="e">
        <v>#DIV/0!</v>
      </c>
      <c r="N7446">
        <v>0</v>
      </c>
      <c r="P7446">
        <v>0</v>
      </c>
      <c r="Q7446">
        <v>0</v>
      </c>
      <c r="R7446" t="e">
        <v>#DIV/0!</v>
      </c>
      <c r="S7446">
        <v>0</v>
      </c>
    </row>
    <row r="7447" spans="1:20" x14ac:dyDescent="0.2">
      <c r="A7447" t="s">
        <v>2926</v>
      </c>
      <c r="B7447" t="s">
        <v>2927</v>
      </c>
      <c r="C7447" t="s">
        <v>2724</v>
      </c>
      <c r="D7447" t="s">
        <v>1000</v>
      </c>
      <c r="E7447" s="23">
        <v>43101</v>
      </c>
      <c r="F7447">
        <v>3.5</v>
      </c>
      <c r="G7447">
        <v>3.5</v>
      </c>
      <c r="H7447">
        <v>1</v>
      </c>
      <c r="I7447">
        <v>23</v>
      </c>
      <c r="J7447">
        <v>21</v>
      </c>
      <c r="K7447">
        <v>1.0952380952380953</v>
      </c>
      <c r="L7447">
        <v>21</v>
      </c>
      <c r="M7447">
        <v>1</v>
      </c>
      <c r="N7447">
        <v>22</v>
      </c>
      <c r="P7447">
        <v>1</v>
      </c>
      <c r="Q7447">
        <v>1</v>
      </c>
      <c r="R7447">
        <v>1</v>
      </c>
      <c r="S7447">
        <v>1</v>
      </c>
    </row>
    <row r="7448" spans="1:20" x14ac:dyDescent="0.2">
      <c r="A7448" t="s">
        <v>2681</v>
      </c>
      <c r="B7448" t="s">
        <v>2682</v>
      </c>
      <c r="C7448" t="s">
        <v>237</v>
      </c>
      <c r="D7448" t="s">
        <v>1000</v>
      </c>
      <c r="E7448" s="23">
        <v>43101</v>
      </c>
      <c r="F7448">
        <v>9</v>
      </c>
      <c r="G7448">
        <v>11</v>
      </c>
      <c r="H7448">
        <v>0.81818181818181823</v>
      </c>
      <c r="I7448">
        <v>63</v>
      </c>
      <c r="J7448">
        <v>54</v>
      </c>
      <c r="K7448">
        <v>1.1666666666666667</v>
      </c>
      <c r="L7448">
        <v>66</v>
      </c>
      <c r="M7448">
        <v>0.81818181818181823</v>
      </c>
      <c r="N7448">
        <v>45</v>
      </c>
      <c r="O7448">
        <v>1.1499999999999999</v>
      </c>
      <c r="P7448">
        <v>3</v>
      </c>
      <c r="Q7448">
        <v>5</v>
      </c>
      <c r="R7448">
        <v>0.6</v>
      </c>
      <c r="S7448">
        <v>18</v>
      </c>
    </row>
    <row r="7449" spans="1:20" x14ac:dyDescent="0.2">
      <c r="A7449" t="s">
        <v>2506</v>
      </c>
      <c r="B7449" t="s">
        <v>2507</v>
      </c>
      <c r="C7449" t="s">
        <v>238</v>
      </c>
      <c r="D7449" t="s">
        <v>1000</v>
      </c>
      <c r="E7449" s="23">
        <v>43101</v>
      </c>
      <c r="F7449">
        <v>0</v>
      </c>
      <c r="G7449">
        <v>0</v>
      </c>
      <c r="H7449" t="e">
        <v>#DIV/0!</v>
      </c>
      <c r="I7449">
        <v>0</v>
      </c>
      <c r="J7449">
        <v>0</v>
      </c>
      <c r="K7449" t="e">
        <v>#DIV/0!</v>
      </c>
      <c r="L7449">
        <v>0</v>
      </c>
      <c r="M7449" t="e">
        <v>#DIV/0!</v>
      </c>
      <c r="N7449">
        <v>0</v>
      </c>
      <c r="P7449">
        <v>0</v>
      </c>
      <c r="Q7449">
        <v>0</v>
      </c>
      <c r="R7449" t="e">
        <v>#DIV/0!</v>
      </c>
      <c r="S7449">
        <v>0</v>
      </c>
    </row>
    <row r="7450" spans="1:20" x14ac:dyDescent="0.2">
      <c r="A7450" t="s">
        <v>2333</v>
      </c>
      <c r="B7450" t="s">
        <v>2334</v>
      </c>
      <c r="C7450" t="s">
        <v>239</v>
      </c>
      <c r="D7450" t="s">
        <v>1000</v>
      </c>
      <c r="E7450" s="23">
        <v>43101</v>
      </c>
      <c r="F7450">
        <v>0</v>
      </c>
      <c r="G7450">
        <v>0</v>
      </c>
      <c r="H7450" t="e">
        <v>#DIV/0!</v>
      </c>
      <c r="I7450">
        <v>0</v>
      </c>
      <c r="J7450">
        <v>0</v>
      </c>
      <c r="K7450" t="e">
        <v>#DIV/0!</v>
      </c>
      <c r="L7450">
        <v>0</v>
      </c>
      <c r="M7450" t="e">
        <v>#DIV/0!</v>
      </c>
      <c r="N7450">
        <v>0</v>
      </c>
      <c r="P7450">
        <v>0</v>
      </c>
      <c r="Q7450">
        <v>0</v>
      </c>
      <c r="R7450" t="e">
        <v>#DIV/0!</v>
      </c>
      <c r="S7450">
        <v>0</v>
      </c>
    </row>
    <row r="7451" spans="1:20" x14ac:dyDescent="0.2">
      <c r="A7451" t="s">
        <v>2158</v>
      </c>
      <c r="B7451" t="s">
        <v>2159</v>
      </c>
      <c r="C7451" t="s">
        <v>1988</v>
      </c>
      <c r="D7451" t="s">
        <v>1000</v>
      </c>
      <c r="E7451" s="23">
        <v>43101</v>
      </c>
      <c r="F7451">
        <v>6.5</v>
      </c>
      <c r="G7451">
        <v>7</v>
      </c>
      <c r="H7451">
        <v>0.9285714285714286</v>
      </c>
      <c r="I7451">
        <v>39</v>
      </c>
      <c r="J7451">
        <v>39</v>
      </c>
      <c r="K7451">
        <v>1</v>
      </c>
      <c r="L7451">
        <v>42</v>
      </c>
      <c r="M7451">
        <v>0.9285714285714286</v>
      </c>
      <c r="N7451">
        <v>30</v>
      </c>
      <c r="P7451">
        <v>5</v>
      </c>
      <c r="Q7451">
        <v>8</v>
      </c>
      <c r="R7451">
        <v>0.625</v>
      </c>
      <c r="S7451">
        <v>9</v>
      </c>
    </row>
    <row r="7452" spans="1:20" x14ac:dyDescent="0.2">
      <c r="A7452" t="s">
        <v>1910</v>
      </c>
      <c r="B7452" t="s">
        <v>1911</v>
      </c>
      <c r="C7452" t="s">
        <v>240</v>
      </c>
      <c r="D7452" t="s">
        <v>1000</v>
      </c>
      <c r="E7452" s="23">
        <v>43101</v>
      </c>
      <c r="F7452">
        <v>9.5</v>
      </c>
      <c r="G7452">
        <v>11.5</v>
      </c>
      <c r="H7452">
        <v>0.82608695652173914</v>
      </c>
      <c r="I7452">
        <v>48</v>
      </c>
      <c r="J7452">
        <v>57</v>
      </c>
      <c r="K7452">
        <v>0.84210526315789469</v>
      </c>
      <c r="L7452">
        <v>69</v>
      </c>
      <c r="M7452">
        <v>0.82608695652173914</v>
      </c>
      <c r="N7452">
        <v>43</v>
      </c>
      <c r="P7452">
        <v>0</v>
      </c>
      <c r="Q7452">
        <v>2</v>
      </c>
      <c r="R7452">
        <v>0</v>
      </c>
      <c r="S7452">
        <v>5</v>
      </c>
    </row>
    <row r="7453" spans="1:20" x14ac:dyDescent="0.2">
      <c r="A7453" t="s">
        <v>1735</v>
      </c>
      <c r="B7453" t="s">
        <v>1736</v>
      </c>
      <c r="C7453" t="s">
        <v>241</v>
      </c>
      <c r="D7453" t="s">
        <v>1000</v>
      </c>
      <c r="E7453" s="23">
        <v>43101</v>
      </c>
      <c r="F7453">
        <v>34</v>
      </c>
      <c r="G7453">
        <v>42</v>
      </c>
      <c r="H7453">
        <v>0.80952380952380953</v>
      </c>
      <c r="I7453">
        <v>393</v>
      </c>
      <c r="J7453">
        <v>416</v>
      </c>
      <c r="K7453">
        <v>0.94471153846153844</v>
      </c>
      <c r="L7453">
        <v>510</v>
      </c>
      <c r="M7453">
        <v>0.81568627450980391</v>
      </c>
      <c r="N7453">
        <v>358</v>
      </c>
      <c r="P7453">
        <v>36</v>
      </c>
      <c r="Q7453">
        <v>44</v>
      </c>
      <c r="R7453">
        <v>0.81818181818181823</v>
      </c>
      <c r="S7453">
        <v>35</v>
      </c>
    </row>
    <row r="7454" spans="1:20" x14ac:dyDescent="0.2">
      <c r="A7454" t="s">
        <v>1560</v>
      </c>
      <c r="B7454" t="s">
        <v>1561</v>
      </c>
      <c r="C7454" t="s">
        <v>318</v>
      </c>
      <c r="D7454" t="s">
        <v>1000</v>
      </c>
      <c r="E7454" s="23">
        <v>43101</v>
      </c>
      <c r="F7454">
        <v>6</v>
      </c>
      <c r="G7454">
        <v>7.5</v>
      </c>
      <c r="H7454">
        <v>0.8</v>
      </c>
      <c r="I7454">
        <v>37</v>
      </c>
      <c r="J7454">
        <v>36</v>
      </c>
      <c r="K7454">
        <v>1.0277777777777777</v>
      </c>
      <c r="L7454">
        <v>45</v>
      </c>
      <c r="M7454">
        <v>0.8</v>
      </c>
      <c r="N7454">
        <v>29</v>
      </c>
      <c r="P7454">
        <v>0</v>
      </c>
      <c r="Q7454">
        <v>0</v>
      </c>
      <c r="R7454" t="e">
        <v>#DIV/0!</v>
      </c>
      <c r="S7454">
        <v>8</v>
      </c>
    </row>
    <row r="7455" spans="1:20" x14ac:dyDescent="0.2">
      <c r="A7455" t="s">
        <v>12643</v>
      </c>
      <c r="B7455" t="s">
        <v>1455</v>
      </c>
      <c r="C7455" t="s">
        <v>896</v>
      </c>
      <c r="D7455" t="s">
        <v>1000</v>
      </c>
      <c r="E7455" s="23">
        <v>43101</v>
      </c>
      <c r="F7455">
        <v>68.5</v>
      </c>
      <c r="G7455">
        <v>82.5</v>
      </c>
      <c r="H7455">
        <v>0.83030303030303032</v>
      </c>
      <c r="I7455">
        <v>603</v>
      </c>
      <c r="J7455">
        <v>623</v>
      </c>
      <c r="K7455">
        <v>0.9678972712680578</v>
      </c>
      <c r="L7455">
        <v>753</v>
      </c>
      <c r="M7455">
        <v>0.8273572377158035</v>
      </c>
      <c r="N7455">
        <v>527</v>
      </c>
      <c r="P7455">
        <v>45</v>
      </c>
      <c r="Q7455">
        <v>60</v>
      </c>
      <c r="R7455">
        <v>0.75</v>
      </c>
      <c r="S7455">
        <v>76</v>
      </c>
    </row>
    <row r="7456" spans="1:20" x14ac:dyDescent="0.2">
      <c r="A7456" t="s">
        <v>1130</v>
      </c>
      <c r="B7456" t="s">
        <v>1217</v>
      </c>
      <c r="C7456" t="s">
        <v>235</v>
      </c>
      <c r="D7456" t="s">
        <v>1002</v>
      </c>
      <c r="E7456" s="23">
        <v>43101</v>
      </c>
      <c r="F7456">
        <v>68.5</v>
      </c>
      <c r="G7456">
        <v>82.5</v>
      </c>
      <c r="H7456">
        <v>0.83030303030303032</v>
      </c>
      <c r="I7456">
        <v>603</v>
      </c>
      <c r="J7456">
        <v>623</v>
      </c>
      <c r="K7456">
        <v>0.9678972712680578</v>
      </c>
      <c r="L7456">
        <v>753</v>
      </c>
      <c r="M7456">
        <v>0.8273572377158035</v>
      </c>
      <c r="N7456">
        <v>527</v>
      </c>
      <c r="P7456">
        <v>45</v>
      </c>
      <c r="Q7456">
        <v>60</v>
      </c>
      <c r="R7456">
        <v>0.75</v>
      </c>
      <c r="S7456">
        <v>76</v>
      </c>
    </row>
    <row r="7457" spans="1:19" x14ac:dyDescent="0.2">
      <c r="A7457" t="s">
        <v>12110</v>
      </c>
      <c r="B7457" t="s">
        <v>12111</v>
      </c>
      <c r="C7457" t="s">
        <v>1051</v>
      </c>
      <c r="D7457" t="s">
        <v>1000</v>
      </c>
      <c r="E7457" s="23">
        <v>43101</v>
      </c>
      <c r="F7457">
        <v>0</v>
      </c>
      <c r="G7457">
        <v>0</v>
      </c>
      <c r="H7457" t="e">
        <v>#DIV/0!</v>
      </c>
      <c r="I7457">
        <v>0</v>
      </c>
      <c r="J7457">
        <v>0</v>
      </c>
      <c r="K7457" t="e">
        <v>#DIV/0!</v>
      </c>
      <c r="L7457">
        <v>0</v>
      </c>
      <c r="M7457" t="e">
        <v>#DIV/0!</v>
      </c>
      <c r="N7457">
        <v>0</v>
      </c>
      <c r="P7457">
        <v>0</v>
      </c>
      <c r="Q7457">
        <v>0</v>
      </c>
      <c r="R7457" t="e">
        <v>#DIV/0!</v>
      </c>
      <c r="S7457">
        <v>0</v>
      </c>
    </row>
    <row r="7458" spans="1:19" x14ac:dyDescent="0.2">
      <c r="A7458" t="s">
        <v>13299</v>
      </c>
      <c r="B7458" t="s">
        <v>13300</v>
      </c>
      <c r="C7458" t="s">
        <v>350</v>
      </c>
      <c r="D7458" t="s">
        <v>1002</v>
      </c>
      <c r="E7458" s="23">
        <v>43101</v>
      </c>
      <c r="F7458">
        <v>1</v>
      </c>
      <c r="G7458">
        <v>1</v>
      </c>
      <c r="H7458">
        <v>1</v>
      </c>
      <c r="I7458">
        <v>5</v>
      </c>
      <c r="J7458">
        <v>6</v>
      </c>
      <c r="K7458">
        <v>0.83333333333333337</v>
      </c>
      <c r="L7458">
        <v>6</v>
      </c>
      <c r="M7458">
        <v>1</v>
      </c>
      <c r="N7458">
        <v>4</v>
      </c>
      <c r="P7458">
        <v>0</v>
      </c>
      <c r="Q7458">
        <v>0</v>
      </c>
      <c r="R7458" t="e">
        <v>#DIV/0!</v>
      </c>
      <c r="S7458">
        <v>1</v>
      </c>
    </row>
    <row r="7459" spans="1:19" x14ac:dyDescent="0.2">
      <c r="A7459" t="s">
        <v>13476</v>
      </c>
      <c r="B7459" t="s">
        <v>13477</v>
      </c>
      <c r="C7459" t="s">
        <v>242</v>
      </c>
      <c r="D7459" t="s">
        <v>1002</v>
      </c>
      <c r="E7459" s="23">
        <v>43101</v>
      </c>
      <c r="F7459">
        <v>0</v>
      </c>
      <c r="G7459">
        <v>0</v>
      </c>
      <c r="H7459" t="e">
        <v>#DIV/0!</v>
      </c>
      <c r="I7459">
        <v>0</v>
      </c>
      <c r="J7459">
        <v>0</v>
      </c>
      <c r="K7459" t="e">
        <v>#DIV/0!</v>
      </c>
      <c r="L7459">
        <v>0</v>
      </c>
      <c r="M7459" t="e">
        <v>#DIV/0!</v>
      </c>
      <c r="N7459">
        <v>0</v>
      </c>
      <c r="P7459">
        <v>0</v>
      </c>
      <c r="Q7459">
        <v>0</v>
      </c>
      <c r="R7459" t="e">
        <v>#DIV/0!</v>
      </c>
      <c r="S7459">
        <v>0</v>
      </c>
    </row>
    <row r="7460" spans="1:19" x14ac:dyDescent="0.2">
      <c r="A7460" t="s">
        <v>13653</v>
      </c>
      <c r="B7460" t="s">
        <v>13654</v>
      </c>
      <c r="C7460" t="s">
        <v>237</v>
      </c>
      <c r="D7460" t="s">
        <v>1002</v>
      </c>
      <c r="E7460" s="23">
        <v>43101</v>
      </c>
      <c r="F7460">
        <v>9</v>
      </c>
      <c r="G7460">
        <v>11</v>
      </c>
      <c r="H7460">
        <v>0.81818181818181823</v>
      </c>
      <c r="I7460">
        <v>63</v>
      </c>
      <c r="J7460">
        <v>54</v>
      </c>
      <c r="K7460">
        <v>1.1666666666666667</v>
      </c>
      <c r="L7460">
        <v>66</v>
      </c>
      <c r="M7460">
        <v>0.81818181818181823</v>
      </c>
      <c r="N7460">
        <v>45</v>
      </c>
      <c r="O7460">
        <v>1.1499999999999999</v>
      </c>
      <c r="P7460">
        <v>3</v>
      </c>
      <c r="Q7460">
        <v>5</v>
      </c>
      <c r="R7460">
        <v>0.6</v>
      </c>
      <c r="S7460">
        <v>18</v>
      </c>
    </row>
    <row r="7461" spans="1:19" x14ac:dyDescent="0.2">
      <c r="A7461" t="s">
        <v>13828</v>
      </c>
      <c r="B7461" t="s">
        <v>13829</v>
      </c>
      <c r="C7461" t="s">
        <v>238</v>
      </c>
      <c r="D7461" t="s">
        <v>1002</v>
      </c>
      <c r="E7461" s="23">
        <v>43101</v>
      </c>
      <c r="F7461">
        <v>0</v>
      </c>
      <c r="G7461">
        <v>0</v>
      </c>
      <c r="H7461" t="e">
        <v>#DIV/0!</v>
      </c>
      <c r="I7461">
        <v>0</v>
      </c>
      <c r="J7461">
        <v>0</v>
      </c>
      <c r="K7461" t="e">
        <v>#DIV/0!</v>
      </c>
      <c r="L7461">
        <v>0</v>
      </c>
      <c r="M7461" t="e">
        <v>#DIV/0!</v>
      </c>
      <c r="N7461">
        <v>0</v>
      </c>
      <c r="P7461">
        <v>0</v>
      </c>
      <c r="Q7461">
        <v>0</v>
      </c>
      <c r="R7461" t="e">
        <v>#DIV/0!</v>
      </c>
      <c r="S7461">
        <v>0</v>
      </c>
    </row>
    <row r="7462" spans="1:19" x14ac:dyDescent="0.2">
      <c r="A7462" t="s">
        <v>14005</v>
      </c>
      <c r="B7462" t="s">
        <v>14006</v>
      </c>
      <c r="C7462" t="s">
        <v>239</v>
      </c>
      <c r="D7462" t="s">
        <v>1002</v>
      </c>
      <c r="E7462" s="23">
        <v>43101</v>
      </c>
      <c r="F7462">
        <v>0</v>
      </c>
      <c r="G7462">
        <v>0</v>
      </c>
      <c r="H7462" t="e">
        <v>#DIV/0!</v>
      </c>
      <c r="I7462">
        <v>0</v>
      </c>
      <c r="J7462">
        <v>0</v>
      </c>
      <c r="K7462" t="e">
        <v>#DIV/0!</v>
      </c>
      <c r="L7462">
        <v>0</v>
      </c>
      <c r="M7462" t="e">
        <v>#DIV/0!</v>
      </c>
      <c r="N7462">
        <v>0</v>
      </c>
      <c r="P7462">
        <v>0</v>
      </c>
      <c r="Q7462">
        <v>0</v>
      </c>
      <c r="R7462" t="e">
        <v>#DIV/0!</v>
      </c>
      <c r="S7462">
        <v>0</v>
      </c>
    </row>
    <row r="7463" spans="1:19" x14ac:dyDescent="0.2">
      <c r="A7463" t="s">
        <v>14192</v>
      </c>
      <c r="B7463" t="s">
        <v>14193</v>
      </c>
      <c r="C7463" t="s">
        <v>240</v>
      </c>
      <c r="D7463" t="s">
        <v>1002</v>
      </c>
      <c r="E7463" s="23">
        <v>43101</v>
      </c>
      <c r="F7463">
        <v>9.5</v>
      </c>
      <c r="G7463">
        <v>11.5</v>
      </c>
      <c r="H7463">
        <v>0.82608695652173914</v>
      </c>
      <c r="I7463">
        <v>48</v>
      </c>
      <c r="J7463">
        <v>57</v>
      </c>
      <c r="K7463">
        <v>0.84210526315789469</v>
      </c>
      <c r="L7463">
        <v>69</v>
      </c>
      <c r="M7463">
        <v>0.82608695652173914</v>
      </c>
      <c r="N7463">
        <v>43</v>
      </c>
      <c r="P7463">
        <v>0</v>
      </c>
      <c r="Q7463">
        <v>2</v>
      </c>
      <c r="R7463">
        <v>0</v>
      </c>
      <c r="S7463">
        <v>5</v>
      </c>
    </row>
    <row r="7464" spans="1:19" x14ac:dyDescent="0.2">
      <c r="A7464" t="s">
        <v>14369</v>
      </c>
      <c r="B7464" t="s">
        <v>14370</v>
      </c>
      <c r="C7464" t="s">
        <v>241</v>
      </c>
      <c r="D7464" t="s">
        <v>1002</v>
      </c>
      <c r="E7464" s="23">
        <v>43101</v>
      </c>
      <c r="F7464">
        <v>34</v>
      </c>
      <c r="G7464">
        <v>42</v>
      </c>
      <c r="H7464">
        <v>0.80952380952380953</v>
      </c>
      <c r="I7464">
        <v>393</v>
      </c>
      <c r="J7464">
        <v>416</v>
      </c>
      <c r="K7464">
        <v>0.94471153846153844</v>
      </c>
      <c r="L7464">
        <v>510</v>
      </c>
      <c r="M7464">
        <v>0.81568627450980391</v>
      </c>
      <c r="N7464">
        <v>358</v>
      </c>
      <c r="P7464">
        <v>36</v>
      </c>
      <c r="Q7464">
        <v>44</v>
      </c>
      <c r="R7464">
        <v>0.81818181818181823</v>
      </c>
      <c r="S7464">
        <v>35</v>
      </c>
    </row>
    <row r="7465" spans="1:19" x14ac:dyDescent="0.2">
      <c r="A7465" t="s">
        <v>14481</v>
      </c>
      <c r="B7465" t="s">
        <v>14482</v>
      </c>
      <c r="C7465" t="s">
        <v>318</v>
      </c>
      <c r="D7465" t="s">
        <v>1002</v>
      </c>
      <c r="E7465" s="23">
        <v>43101</v>
      </c>
      <c r="F7465">
        <v>6</v>
      </c>
      <c r="G7465">
        <v>7.5</v>
      </c>
      <c r="H7465">
        <v>0.8</v>
      </c>
      <c r="I7465">
        <v>37</v>
      </c>
      <c r="J7465">
        <v>36</v>
      </c>
      <c r="K7465">
        <v>1.0277777777777777</v>
      </c>
      <c r="L7465">
        <v>45</v>
      </c>
      <c r="M7465">
        <v>0.8</v>
      </c>
      <c r="N7465">
        <v>29</v>
      </c>
      <c r="P7465">
        <v>0</v>
      </c>
      <c r="Q7465">
        <v>0</v>
      </c>
      <c r="R7465" t="e">
        <v>#DIV/0!</v>
      </c>
      <c r="S7465">
        <v>8</v>
      </c>
    </row>
    <row r="7466" spans="1:19" x14ac:dyDescent="0.2">
      <c r="A7466" t="s">
        <v>14698</v>
      </c>
      <c r="B7466" t="s">
        <v>14699</v>
      </c>
      <c r="C7466" t="s">
        <v>199</v>
      </c>
      <c r="D7466" t="s">
        <v>1000</v>
      </c>
      <c r="E7466" s="23">
        <v>43101</v>
      </c>
      <c r="F7466">
        <v>11</v>
      </c>
      <c r="G7466">
        <v>10</v>
      </c>
      <c r="H7466">
        <v>1.1000000000000001</v>
      </c>
      <c r="I7466">
        <v>110</v>
      </c>
      <c r="J7466">
        <v>118</v>
      </c>
      <c r="K7466">
        <v>0.93220338983050843</v>
      </c>
      <c r="L7466">
        <v>104</v>
      </c>
      <c r="M7466">
        <v>1.1346153846153846</v>
      </c>
      <c r="N7466">
        <v>107</v>
      </c>
      <c r="P7466">
        <v>15</v>
      </c>
      <c r="Q7466">
        <v>21</v>
      </c>
      <c r="R7466">
        <v>0.7142857142857143</v>
      </c>
      <c r="S7466">
        <v>3</v>
      </c>
    </row>
    <row r="7467" spans="1:19" x14ac:dyDescent="0.2">
      <c r="A7467" t="s">
        <v>14964</v>
      </c>
      <c r="B7467" t="s">
        <v>14965</v>
      </c>
      <c r="C7467" t="s">
        <v>200</v>
      </c>
      <c r="D7467" t="s">
        <v>1002</v>
      </c>
      <c r="E7467" s="23">
        <v>43101</v>
      </c>
      <c r="F7467">
        <v>4.5</v>
      </c>
      <c r="G7467">
        <v>4.5</v>
      </c>
      <c r="H7467">
        <v>1</v>
      </c>
      <c r="I7467">
        <v>24</v>
      </c>
      <c r="J7467">
        <v>27</v>
      </c>
      <c r="K7467">
        <v>0.88888888888888884</v>
      </c>
      <c r="L7467">
        <v>27</v>
      </c>
      <c r="M7467">
        <v>1</v>
      </c>
      <c r="N7467">
        <v>21</v>
      </c>
      <c r="P7467">
        <v>0</v>
      </c>
      <c r="Q7467">
        <v>0</v>
      </c>
      <c r="R7467" t="e">
        <v>#DIV/0!</v>
      </c>
      <c r="S7467">
        <v>3</v>
      </c>
    </row>
    <row r="7468" spans="1:19" x14ac:dyDescent="0.2">
      <c r="A7468" t="s">
        <v>15141</v>
      </c>
      <c r="B7468" t="s">
        <v>15142</v>
      </c>
      <c r="C7468" t="s">
        <v>202</v>
      </c>
      <c r="D7468" t="s">
        <v>1002</v>
      </c>
      <c r="E7468" s="23">
        <v>43101</v>
      </c>
      <c r="F7468">
        <v>6.5</v>
      </c>
      <c r="G7468">
        <v>5.5</v>
      </c>
      <c r="H7468">
        <v>1.1818181818181819</v>
      </c>
      <c r="I7468">
        <v>86</v>
      </c>
      <c r="J7468">
        <v>91</v>
      </c>
      <c r="K7468">
        <v>0.94505494505494503</v>
      </c>
      <c r="L7468">
        <v>77</v>
      </c>
      <c r="M7468">
        <v>1.1818181818181819</v>
      </c>
      <c r="N7468">
        <v>86</v>
      </c>
      <c r="P7468">
        <v>15</v>
      </c>
      <c r="Q7468">
        <v>21</v>
      </c>
      <c r="R7468">
        <v>0.7142857142857143</v>
      </c>
      <c r="S7468">
        <v>0</v>
      </c>
    </row>
    <row r="7469" spans="1:19" x14ac:dyDescent="0.2">
      <c r="A7469" t="s">
        <v>15223</v>
      </c>
      <c r="B7469" t="s">
        <v>15224</v>
      </c>
      <c r="C7469" t="s">
        <v>348</v>
      </c>
      <c r="D7469" t="s">
        <v>1000</v>
      </c>
      <c r="E7469" s="23">
        <v>43101</v>
      </c>
      <c r="F7469">
        <v>2.5</v>
      </c>
      <c r="G7469">
        <v>3</v>
      </c>
      <c r="H7469">
        <v>0.83333333333333337</v>
      </c>
      <c r="I7469">
        <v>16</v>
      </c>
      <c r="J7469">
        <v>23</v>
      </c>
      <c r="K7469">
        <v>0.69565217391304346</v>
      </c>
      <c r="L7469">
        <v>30</v>
      </c>
      <c r="M7469">
        <v>0.76666666666666672</v>
      </c>
      <c r="N7469">
        <v>15</v>
      </c>
      <c r="P7469">
        <v>0</v>
      </c>
      <c r="Q7469">
        <v>0</v>
      </c>
      <c r="R7469" t="e">
        <v>#DIV/0!</v>
      </c>
      <c r="S7469">
        <v>1</v>
      </c>
    </row>
    <row r="7470" spans="1:19" x14ac:dyDescent="0.2">
      <c r="A7470" t="s">
        <v>15307</v>
      </c>
      <c r="B7470" t="s">
        <v>15308</v>
      </c>
      <c r="C7470" t="s">
        <v>347</v>
      </c>
      <c r="D7470" t="s">
        <v>1002</v>
      </c>
      <c r="E7470" s="23">
        <v>43101</v>
      </c>
      <c r="F7470">
        <v>1</v>
      </c>
      <c r="G7470">
        <v>1.5</v>
      </c>
      <c r="H7470">
        <v>0.66666666666666663</v>
      </c>
      <c r="I7470">
        <v>10</v>
      </c>
      <c r="J7470">
        <v>14</v>
      </c>
      <c r="K7470">
        <v>0.7142857142857143</v>
      </c>
      <c r="L7470">
        <v>21</v>
      </c>
      <c r="M7470">
        <v>0.66666666666666663</v>
      </c>
      <c r="N7470">
        <v>9</v>
      </c>
      <c r="P7470">
        <v>0</v>
      </c>
      <c r="Q7470">
        <v>0</v>
      </c>
      <c r="R7470" t="e">
        <v>#DIV/0!</v>
      </c>
      <c r="S7470">
        <v>1</v>
      </c>
    </row>
    <row r="7471" spans="1:19" x14ac:dyDescent="0.2">
      <c r="A7471" t="s">
        <v>15383</v>
      </c>
      <c r="B7471" t="s">
        <v>15384</v>
      </c>
      <c r="C7471" t="s">
        <v>351</v>
      </c>
      <c r="D7471" t="s">
        <v>1002</v>
      </c>
      <c r="E7471" s="23">
        <v>43101</v>
      </c>
      <c r="F7471">
        <v>1.5</v>
      </c>
      <c r="G7471">
        <v>1.5</v>
      </c>
      <c r="H7471">
        <v>1</v>
      </c>
      <c r="I7471">
        <v>6</v>
      </c>
      <c r="J7471">
        <v>9</v>
      </c>
      <c r="K7471">
        <v>0.66666666666666663</v>
      </c>
      <c r="L7471">
        <v>9</v>
      </c>
      <c r="M7471">
        <v>1</v>
      </c>
      <c r="N7471">
        <v>6</v>
      </c>
      <c r="P7471">
        <v>0</v>
      </c>
      <c r="Q7471">
        <v>0</v>
      </c>
      <c r="R7471" t="e">
        <v>#DIV/0!</v>
      </c>
      <c r="S7471">
        <v>0</v>
      </c>
    </row>
    <row r="7472" spans="1:19" x14ac:dyDescent="0.2">
      <c r="A7472" t="s">
        <v>15429</v>
      </c>
      <c r="B7472" t="s">
        <v>15430</v>
      </c>
      <c r="C7472" t="s">
        <v>357</v>
      </c>
      <c r="D7472" t="s">
        <v>1000</v>
      </c>
      <c r="E7472" s="23">
        <v>43101</v>
      </c>
      <c r="F7472">
        <v>0</v>
      </c>
      <c r="G7472">
        <v>0</v>
      </c>
      <c r="H7472" t="e">
        <v>#DIV/0!</v>
      </c>
      <c r="I7472">
        <v>0</v>
      </c>
      <c r="J7472">
        <v>0</v>
      </c>
      <c r="K7472" t="e">
        <v>#DIV/0!</v>
      </c>
      <c r="L7472">
        <v>0</v>
      </c>
      <c r="M7472" t="e">
        <v>#DIV/0!</v>
      </c>
      <c r="N7472">
        <v>0</v>
      </c>
      <c r="P7472">
        <v>0</v>
      </c>
      <c r="Q7472">
        <v>0</v>
      </c>
      <c r="R7472" t="e">
        <v>#DIV/0!</v>
      </c>
      <c r="S7472">
        <v>0</v>
      </c>
    </row>
    <row r="7473" spans="1:20" x14ac:dyDescent="0.2">
      <c r="A7473" t="s">
        <v>15507</v>
      </c>
      <c r="B7473" t="s">
        <v>15508</v>
      </c>
      <c r="C7473" t="s">
        <v>352</v>
      </c>
      <c r="D7473" t="s">
        <v>1002</v>
      </c>
      <c r="E7473" s="23">
        <v>43101</v>
      </c>
      <c r="F7473">
        <v>0</v>
      </c>
      <c r="G7473">
        <v>0</v>
      </c>
      <c r="H7473" t="e">
        <v>#DIV/0!</v>
      </c>
      <c r="I7473">
        <v>0</v>
      </c>
      <c r="J7473">
        <v>0</v>
      </c>
      <c r="K7473" t="e">
        <v>#DIV/0!</v>
      </c>
      <c r="L7473">
        <v>0</v>
      </c>
      <c r="M7473" t="e">
        <v>#DIV/0!</v>
      </c>
      <c r="N7473">
        <v>0</v>
      </c>
      <c r="P7473">
        <v>0</v>
      </c>
      <c r="Q7473">
        <v>0</v>
      </c>
      <c r="R7473" t="e">
        <v>#DIV/0!</v>
      </c>
      <c r="S7473">
        <v>0</v>
      </c>
    </row>
    <row r="7474" spans="1:20" x14ac:dyDescent="0.2">
      <c r="A7474" t="s">
        <v>15668</v>
      </c>
      <c r="B7474" t="s">
        <v>15669</v>
      </c>
      <c r="C7474" t="s">
        <v>228</v>
      </c>
      <c r="D7474" t="s">
        <v>1002</v>
      </c>
      <c r="E7474" s="23">
        <v>43101</v>
      </c>
      <c r="F7474">
        <v>0</v>
      </c>
      <c r="G7474">
        <v>0</v>
      </c>
      <c r="H7474" t="e">
        <v>#DIV/0!</v>
      </c>
      <c r="I7474">
        <v>0</v>
      </c>
      <c r="J7474">
        <v>0</v>
      </c>
      <c r="K7474" t="e">
        <v>#DIV/0!</v>
      </c>
      <c r="L7474">
        <v>0</v>
      </c>
      <c r="M7474" t="e">
        <v>#DIV/0!</v>
      </c>
      <c r="N7474">
        <v>0</v>
      </c>
      <c r="P7474">
        <v>0</v>
      </c>
      <c r="Q7474">
        <v>0</v>
      </c>
      <c r="R7474" t="e">
        <v>#DIV/0!</v>
      </c>
      <c r="S7474">
        <v>0</v>
      </c>
    </row>
    <row r="7475" spans="1:20" x14ac:dyDescent="0.2">
      <c r="A7475" t="s">
        <v>15845</v>
      </c>
      <c r="B7475" t="s">
        <v>15846</v>
      </c>
      <c r="C7475" t="s">
        <v>227</v>
      </c>
      <c r="D7475" t="s">
        <v>1000</v>
      </c>
      <c r="E7475" s="23">
        <v>43101</v>
      </c>
      <c r="F7475">
        <v>0</v>
      </c>
      <c r="G7475">
        <v>0</v>
      </c>
      <c r="H7475" t="e">
        <v>#DIV/0!</v>
      </c>
      <c r="I7475">
        <v>0</v>
      </c>
      <c r="J7475">
        <v>0</v>
      </c>
      <c r="K7475" t="e">
        <v>#DIV/0!</v>
      </c>
      <c r="L7475">
        <v>0</v>
      </c>
      <c r="M7475" t="e">
        <v>#DIV/0!</v>
      </c>
      <c r="N7475">
        <v>0</v>
      </c>
      <c r="P7475">
        <v>0</v>
      </c>
      <c r="Q7475">
        <v>0</v>
      </c>
      <c r="R7475" t="e">
        <v>#DIV/0!</v>
      </c>
      <c r="S7475">
        <v>0</v>
      </c>
    </row>
    <row r="7476" spans="1:20" x14ac:dyDescent="0.2">
      <c r="A7476" t="s">
        <v>16022</v>
      </c>
      <c r="B7476" t="s">
        <v>16023</v>
      </c>
      <c r="C7476" t="s">
        <v>203</v>
      </c>
      <c r="D7476" t="s">
        <v>1000</v>
      </c>
      <c r="E7476" s="23">
        <v>43101</v>
      </c>
      <c r="F7476">
        <v>0</v>
      </c>
      <c r="G7476">
        <v>0</v>
      </c>
      <c r="H7476" t="e">
        <v>#DIV/0!</v>
      </c>
      <c r="I7476">
        <v>0</v>
      </c>
      <c r="J7476">
        <v>0</v>
      </c>
      <c r="K7476" t="e">
        <v>#DIV/0!</v>
      </c>
      <c r="L7476">
        <v>0</v>
      </c>
      <c r="M7476" t="e">
        <v>#DIV/0!</v>
      </c>
      <c r="N7476">
        <v>0</v>
      </c>
      <c r="O7476" t="e">
        <v>#DIV/0!</v>
      </c>
      <c r="P7476">
        <v>0</v>
      </c>
      <c r="Q7476">
        <v>0</v>
      </c>
      <c r="R7476" t="e">
        <v>#DIV/0!</v>
      </c>
      <c r="S7476">
        <v>0</v>
      </c>
    </row>
    <row r="7477" spans="1:20" x14ac:dyDescent="0.2">
      <c r="A7477" t="s">
        <v>16201</v>
      </c>
      <c r="B7477" t="s">
        <v>16202</v>
      </c>
      <c r="C7477" t="s">
        <v>205</v>
      </c>
      <c r="D7477" t="s">
        <v>1002</v>
      </c>
      <c r="E7477" s="23">
        <v>43101</v>
      </c>
      <c r="F7477">
        <v>0</v>
      </c>
      <c r="G7477">
        <v>0</v>
      </c>
      <c r="H7477" t="e">
        <v>#DIV/0!</v>
      </c>
      <c r="I7477">
        <v>0</v>
      </c>
      <c r="J7477">
        <v>0</v>
      </c>
      <c r="K7477" t="e">
        <v>#DIV/0!</v>
      </c>
      <c r="L7477">
        <v>0</v>
      </c>
      <c r="M7477" t="e">
        <v>#DIV/0!</v>
      </c>
      <c r="N7477">
        <v>0</v>
      </c>
      <c r="P7477">
        <v>0</v>
      </c>
      <c r="Q7477">
        <v>0</v>
      </c>
      <c r="R7477" t="e">
        <v>#DIV/0!</v>
      </c>
      <c r="S7477">
        <v>0</v>
      </c>
    </row>
    <row r="7478" spans="1:20" x14ac:dyDescent="0.2">
      <c r="A7478" t="s">
        <v>16378</v>
      </c>
      <c r="B7478" t="s">
        <v>16379</v>
      </c>
      <c r="C7478" t="s">
        <v>204</v>
      </c>
      <c r="D7478" t="s">
        <v>1002</v>
      </c>
      <c r="E7478" s="23">
        <v>43101</v>
      </c>
      <c r="F7478">
        <v>0</v>
      </c>
      <c r="G7478">
        <v>0</v>
      </c>
      <c r="H7478" t="e">
        <v>#DIV/0!</v>
      </c>
      <c r="I7478">
        <v>0</v>
      </c>
      <c r="J7478">
        <v>0</v>
      </c>
      <c r="K7478" t="e">
        <v>#DIV/0!</v>
      </c>
      <c r="L7478">
        <v>0</v>
      </c>
      <c r="M7478" t="e">
        <v>#DIV/0!</v>
      </c>
      <c r="N7478">
        <v>0</v>
      </c>
      <c r="P7478">
        <v>0</v>
      </c>
      <c r="Q7478">
        <v>0</v>
      </c>
      <c r="R7478" t="e">
        <v>#DIV/0!</v>
      </c>
      <c r="S7478">
        <v>0</v>
      </c>
    </row>
    <row r="7479" spans="1:20" x14ac:dyDescent="0.2">
      <c r="A7479" t="s">
        <v>16519</v>
      </c>
      <c r="B7479" t="s">
        <v>16520</v>
      </c>
      <c r="C7479" t="s">
        <v>353</v>
      </c>
      <c r="D7479" t="s">
        <v>1002</v>
      </c>
      <c r="E7479" s="23">
        <v>43101</v>
      </c>
      <c r="F7479">
        <v>0</v>
      </c>
      <c r="G7479">
        <v>0</v>
      </c>
      <c r="H7479" t="e">
        <v>#DIV/0!</v>
      </c>
      <c r="I7479">
        <v>0</v>
      </c>
      <c r="J7479">
        <v>0</v>
      </c>
      <c r="K7479" t="e">
        <v>#DIV/0!</v>
      </c>
      <c r="L7479">
        <v>0</v>
      </c>
      <c r="M7479" t="e">
        <v>#DIV/0!</v>
      </c>
      <c r="N7479">
        <v>0</v>
      </c>
      <c r="P7479">
        <v>0</v>
      </c>
      <c r="Q7479">
        <v>0</v>
      </c>
      <c r="R7479" t="e">
        <v>#DIV/0!</v>
      </c>
      <c r="S7479">
        <v>0</v>
      </c>
    </row>
    <row r="7480" spans="1:20" x14ac:dyDescent="0.2">
      <c r="A7480" t="s">
        <v>16696</v>
      </c>
      <c r="B7480" t="s">
        <v>16697</v>
      </c>
      <c r="C7480" t="s">
        <v>223</v>
      </c>
      <c r="D7480" t="s">
        <v>1000</v>
      </c>
      <c r="E7480" s="23">
        <v>43101</v>
      </c>
      <c r="F7480">
        <v>6</v>
      </c>
      <c r="G7480">
        <v>9</v>
      </c>
      <c r="H7480">
        <v>0.66666666666666663</v>
      </c>
      <c r="I7480">
        <v>76</v>
      </c>
      <c r="J7480">
        <v>60</v>
      </c>
      <c r="K7480">
        <v>1.2666666666666666</v>
      </c>
      <c r="L7480">
        <v>90</v>
      </c>
      <c r="M7480">
        <v>0.66666666666666663</v>
      </c>
      <c r="N7480">
        <v>69</v>
      </c>
      <c r="P7480">
        <v>7</v>
      </c>
      <c r="Q7480">
        <v>7</v>
      </c>
      <c r="R7480">
        <v>1</v>
      </c>
      <c r="S7480">
        <v>7</v>
      </c>
    </row>
    <row r="7481" spans="1:20" x14ac:dyDescent="0.2">
      <c r="A7481" t="s">
        <v>16875</v>
      </c>
      <c r="B7481" t="s">
        <v>16876</v>
      </c>
      <c r="C7481" t="s">
        <v>224</v>
      </c>
      <c r="D7481" t="s">
        <v>1002</v>
      </c>
      <c r="E7481" s="23">
        <v>43101</v>
      </c>
      <c r="F7481">
        <v>6</v>
      </c>
      <c r="G7481">
        <v>9</v>
      </c>
      <c r="H7481">
        <v>0.66666666666666663</v>
      </c>
      <c r="I7481">
        <v>76</v>
      </c>
      <c r="J7481">
        <v>60</v>
      </c>
      <c r="K7481">
        <v>1.2666666666666666</v>
      </c>
      <c r="L7481">
        <v>90</v>
      </c>
      <c r="M7481">
        <v>0.66666666666666663</v>
      </c>
      <c r="N7481">
        <v>69</v>
      </c>
      <c r="P7481">
        <v>7</v>
      </c>
      <c r="Q7481">
        <v>7</v>
      </c>
      <c r="R7481">
        <v>1</v>
      </c>
      <c r="S7481">
        <v>7</v>
      </c>
    </row>
    <row r="7482" spans="1:20" x14ac:dyDescent="0.2">
      <c r="A7482" t="s">
        <v>17001</v>
      </c>
      <c r="B7482" t="s">
        <v>17002</v>
      </c>
      <c r="C7482" t="s">
        <v>346</v>
      </c>
      <c r="D7482" t="s">
        <v>1000</v>
      </c>
      <c r="E7482" s="23">
        <v>43101</v>
      </c>
      <c r="F7482">
        <v>0</v>
      </c>
      <c r="G7482">
        <v>0</v>
      </c>
      <c r="H7482" t="e">
        <v>#DIV/0!</v>
      </c>
      <c r="I7482">
        <v>0</v>
      </c>
      <c r="J7482">
        <v>0</v>
      </c>
      <c r="K7482" t="e">
        <v>#DIV/0!</v>
      </c>
      <c r="L7482">
        <v>0</v>
      </c>
      <c r="M7482" t="e">
        <v>#DIV/0!</v>
      </c>
      <c r="N7482">
        <v>0</v>
      </c>
      <c r="P7482">
        <v>0</v>
      </c>
      <c r="Q7482">
        <v>0</v>
      </c>
      <c r="R7482" t="e">
        <v>#DIV/0!</v>
      </c>
      <c r="S7482">
        <v>0</v>
      </c>
    </row>
    <row r="7483" spans="1:20" x14ac:dyDescent="0.2">
      <c r="A7483" t="s">
        <v>17097</v>
      </c>
      <c r="B7483" t="s">
        <v>17098</v>
      </c>
      <c r="C7483" t="s">
        <v>345</v>
      </c>
      <c r="D7483" t="s">
        <v>1002</v>
      </c>
      <c r="E7483" s="23">
        <v>43101</v>
      </c>
      <c r="F7483">
        <v>0</v>
      </c>
      <c r="G7483">
        <v>0</v>
      </c>
      <c r="H7483" t="e">
        <v>#DIV/0!</v>
      </c>
      <c r="I7483">
        <v>0</v>
      </c>
      <c r="J7483">
        <v>0</v>
      </c>
      <c r="K7483" t="e">
        <v>#DIV/0!</v>
      </c>
      <c r="L7483">
        <v>0</v>
      </c>
      <c r="M7483" t="e">
        <v>#DIV/0!</v>
      </c>
      <c r="N7483">
        <v>0</v>
      </c>
      <c r="P7483">
        <v>0</v>
      </c>
      <c r="Q7483">
        <v>0</v>
      </c>
      <c r="R7483" t="e">
        <v>#DIV/0!</v>
      </c>
      <c r="S7483">
        <v>0</v>
      </c>
    </row>
    <row r="7484" spans="1:20" x14ac:dyDescent="0.2">
      <c r="A7484" t="s">
        <v>17312</v>
      </c>
      <c r="B7484" t="s">
        <v>17313</v>
      </c>
      <c r="C7484" t="s">
        <v>225</v>
      </c>
      <c r="D7484" t="s">
        <v>1000</v>
      </c>
      <c r="E7484" s="23">
        <v>43101</v>
      </c>
      <c r="F7484">
        <v>4.5</v>
      </c>
      <c r="G7484">
        <v>5.5</v>
      </c>
      <c r="H7484">
        <v>0.81818181818181823</v>
      </c>
      <c r="I7484">
        <v>53</v>
      </c>
      <c r="J7484">
        <v>51</v>
      </c>
      <c r="K7484">
        <v>1.0392156862745099</v>
      </c>
      <c r="L7484">
        <v>62</v>
      </c>
      <c r="M7484">
        <v>0.82258064516129037</v>
      </c>
      <c r="N7484">
        <v>46</v>
      </c>
      <c r="P7484">
        <v>2</v>
      </c>
      <c r="Q7484">
        <v>2</v>
      </c>
      <c r="R7484">
        <v>1</v>
      </c>
      <c r="S7484">
        <v>7</v>
      </c>
    </row>
    <row r="7485" spans="1:20" x14ac:dyDescent="0.2">
      <c r="A7485" t="s">
        <v>17519</v>
      </c>
      <c r="B7485" t="s">
        <v>17520</v>
      </c>
      <c r="C7485" t="s">
        <v>226</v>
      </c>
      <c r="D7485" t="s">
        <v>1002</v>
      </c>
      <c r="E7485" s="23">
        <v>43101</v>
      </c>
      <c r="F7485">
        <v>4.5</v>
      </c>
      <c r="G7485">
        <v>5.5</v>
      </c>
      <c r="H7485">
        <v>0.81818181818181823</v>
      </c>
      <c r="I7485">
        <v>53</v>
      </c>
      <c r="J7485">
        <v>51</v>
      </c>
      <c r="K7485">
        <v>1.0392156862745099</v>
      </c>
      <c r="L7485">
        <v>62</v>
      </c>
      <c r="M7485">
        <v>0.82258064516129037</v>
      </c>
      <c r="N7485">
        <v>46</v>
      </c>
      <c r="P7485">
        <v>2</v>
      </c>
      <c r="Q7485">
        <v>2</v>
      </c>
      <c r="R7485">
        <v>1</v>
      </c>
      <c r="S7485">
        <v>7</v>
      </c>
      <c r="T7485">
        <v>0.71</v>
      </c>
    </row>
    <row r="7486" spans="1:20" x14ac:dyDescent="0.2">
      <c r="A7486" t="s">
        <v>17696</v>
      </c>
      <c r="B7486" t="s">
        <v>17697</v>
      </c>
      <c r="C7486" t="s">
        <v>232</v>
      </c>
      <c r="D7486" t="s">
        <v>1000</v>
      </c>
      <c r="E7486" s="23">
        <v>43101</v>
      </c>
      <c r="F7486">
        <v>7</v>
      </c>
      <c r="G7486">
        <v>7.5</v>
      </c>
      <c r="H7486">
        <v>0.93333333333333335</v>
      </c>
      <c r="I7486">
        <v>96</v>
      </c>
      <c r="J7486">
        <v>80</v>
      </c>
      <c r="K7486">
        <v>1.2</v>
      </c>
      <c r="L7486">
        <v>84</v>
      </c>
      <c r="M7486">
        <v>0.95238095238095233</v>
      </c>
      <c r="N7486">
        <v>86</v>
      </c>
      <c r="P7486">
        <v>2</v>
      </c>
      <c r="Q7486">
        <v>2</v>
      </c>
      <c r="R7486">
        <v>1</v>
      </c>
      <c r="S7486">
        <v>10</v>
      </c>
      <c r="T7486">
        <v>0.71</v>
      </c>
    </row>
    <row r="7487" spans="1:20" x14ac:dyDescent="0.2">
      <c r="A7487" t="s">
        <v>17893</v>
      </c>
      <c r="B7487" t="s">
        <v>17894</v>
      </c>
      <c r="C7487" t="s">
        <v>231</v>
      </c>
      <c r="D7487" t="s">
        <v>1002</v>
      </c>
      <c r="E7487" s="23">
        <v>43101</v>
      </c>
      <c r="F7487">
        <v>7</v>
      </c>
      <c r="G7487">
        <v>7.5</v>
      </c>
      <c r="H7487">
        <v>0.93333333333333335</v>
      </c>
      <c r="I7487">
        <v>96</v>
      </c>
      <c r="J7487">
        <v>80</v>
      </c>
      <c r="K7487">
        <v>1.2</v>
      </c>
      <c r="L7487">
        <v>84</v>
      </c>
      <c r="M7487">
        <v>0.95238095238095233</v>
      </c>
      <c r="N7487">
        <v>86</v>
      </c>
      <c r="P7487">
        <v>2</v>
      </c>
      <c r="Q7487">
        <v>2</v>
      </c>
      <c r="R7487">
        <v>1</v>
      </c>
      <c r="S7487">
        <v>10</v>
      </c>
    </row>
    <row r="7488" spans="1:20" x14ac:dyDescent="0.2">
      <c r="A7488" t="s">
        <v>18070</v>
      </c>
      <c r="B7488" t="s">
        <v>18071</v>
      </c>
      <c r="C7488" t="s">
        <v>317</v>
      </c>
      <c r="D7488" t="s">
        <v>1000</v>
      </c>
      <c r="E7488" s="23">
        <v>43101</v>
      </c>
      <c r="F7488">
        <v>7</v>
      </c>
      <c r="G7488">
        <v>9</v>
      </c>
      <c r="H7488">
        <v>0.77777777777777779</v>
      </c>
      <c r="I7488">
        <v>32</v>
      </c>
      <c r="J7488">
        <v>42</v>
      </c>
      <c r="K7488">
        <v>0.76190476190476186</v>
      </c>
      <c r="L7488">
        <v>54</v>
      </c>
      <c r="M7488">
        <v>0.77777777777777779</v>
      </c>
      <c r="N7488">
        <v>25</v>
      </c>
      <c r="P7488">
        <v>0</v>
      </c>
      <c r="Q7488">
        <v>0</v>
      </c>
      <c r="R7488" t="e">
        <v>#DIV/0!</v>
      </c>
      <c r="S7488">
        <v>7</v>
      </c>
    </row>
    <row r="7489" spans="1:20" x14ac:dyDescent="0.2">
      <c r="A7489" t="s">
        <v>18249</v>
      </c>
      <c r="B7489" t="s">
        <v>18250</v>
      </c>
      <c r="C7489" t="s">
        <v>316</v>
      </c>
      <c r="D7489" t="s">
        <v>1002</v>
      </c>
      <c r="E7489" s="23">
        <v>43101</v>
      </c>
      <c r="F7489">
        <v>4.5</v>
      </c>
      <c r="G7489">
        <v>5.5</v>
      </c>
      <c r="H7489">
        <v>0.81818181818181823</v>
      </c>
      <c r="I7489">
        <v>19</v>
      </c>
      <c r="J7489">
        <v>27</v>
      </c>
      <c r="K7489">
        <v>0.70370370370370372</v>
      </c>
      <c r="L7489">
        <v>33</v>
      </c>
      <c r="M7489">
        <v>0.81818181818181823</v>
      </c>
      <c r="N7489">
        <v>17</v>
      </c>
      <c r="P7489">
        <v>0</v>
      </c>
      <c r="Q7489">
        <v>0</v>
      </c>
      <c r="R7489" t="e">
        <v>#DIV/0!</v>
      </c>
      <c r="S7489">
        <v>2</v>
      </c>
    </row>
    <row r="7490" spans="1:20" x14ac:dyDescent="0.2">
      <c r="A7490" t="s">
        <v>18325</v>
      </c>
      <c r="B7490" t="s">
        <v>18326</v>
      </c>
      <c r="C7490" t="s">
        <v>355</v>
      </c>
      <c r="D7490" t="s">
        <v>1002</v>
      </c>
      <c r="E7490" s="23">
        <v>43101</v>
      </c>
      <c r="F7490">
        <v>2.5</v>
      </c>
      <c r="G7490">
        <v>3.5</v>
      </c>
      <c r="H7490">
        <v>0.7142857142857143</v>
      </c>
      <c r="I7490">
        <v>13</v>
      </c>
      <c r="J7490">
        <v>15</v>
      </c>
      <c r="K7490">
        <v>0.8666666666666667</v>
      </c>
      <c r="L7490">
        <v>21</v>
      </c>
      <c r="M7490">
        <v>0.7142857142857143</v>
      </c>
      <c r="N7490">
        <v>8</v>
      </c>
      <c r="P7490">
        <v>0</v>
      </c>
      <c r="Q7490">
        <v>0</v>
      </c>
      <c r="R7490" t="e">
        <v>#DIV/0!</v>
      </c>
      <c r="S7490">
        <v>5</v>
      </c>
    </row>
    <row r="7491" spans="1:20" x14ac:dyDescent="0.2">
      <c r="A7491" t="s">
        <v>18502</v>
      </c>
      <c r="B7491" t="s">
        <v>18503</v>
      </c>
      <c r="C7491" t="s">
        <v>214</v>
      </c>
      <c r="D7491" t="s">
        <v>1000</v>
      </c>
      <c r="E7491" s="23">
        <v>43101</v>
      </c>
      <c r="F7491">
        <v>12.5</v>
      </c>
      <c r="G7491">
        <v>16.5</v>
      </c>
      <c r="H7491">
        <v>0.75757575757575757</v>
      </c>
      <c r="I7491">
        <v>88</v>
      </c>
      <c r="J7491">
        <v>121</v>
      </c>
      <c r="K7491">
        <v>0.72727272727272729</v>
      </c>
      <c r="L7491">
        <v>161</v>
      </c>
      <c r="M7491">
        <v>0.75155279503105588</v>
      </c>
      <c r="N7491">
        <v>70</v>
      </c>
      <c r="O7491">
        <v>1.35</v>
      </c>
      <c r="P7491">
        <v>11</v>
      </c>
      <c r="Q7491">
        <v>15</v>
      </c>
      <c r="R7491">
        <v>0.73333333333333328</v>
      </c>
      <c r="S7491">
        <v>18</v>
      </c>
    </row>
    <row r="7492" spans="1:20" x14ac:dyDescent="0.2">
      <c r="A7492" t="s">
        <v>18681</v>
      </c>
      <c r="B7492" t="s">
        <v>18682</v>
      </c>
      <c r="C7492" t="s">
        <v>215</v>
      </c>
      <c r="D7492" t="s">
        <v>1002</v>
      </c>
      <c r="E7492" s="23">
        <v>43101</v>
      </c>
      <c r="F7492">
        <v>6</v>
      </c>
      <c r="G7492">
        <v>8</v>
      </c>
      <c r="H7492">
        <v>0.75</v>
      </c>
      <c r="I7492">
        <v>44</v>
      </c>
      <c r="J7492">
        <v>36</v>
      </c>
      <c r="K7492">
        <v>1.2222222222222223</v>
      </c>
      <c r="L7492">
        <v>48</v>
      </c>
      <c r="M7492">
        <v>0.75</v>
      </c>
      <c r="N7492">
        <v>33</v>
      </c>
      <c r="O7492">
        <v>1.35</v>
      </c>
      <c r="P7492">
        <v>3</v>
      </c>
      <c r="Q7492">
        <v>5</v>
      </c>
      <c r="R7492">
        <v>0.6</v>
      </c>
      <c r="S7492">
        <v>11</v>
      </c>
    </row>
    <row r="7493" spans="1:20" x14ac:dyDescent="0.2">
      <c r="A7493" t="s">
        <v>18858</v>
      </c>
      <c r="B7493" t="s">
        <v>18859</v>
      </c>
      <c r="C7493" t="s">
        <v>216</v>
      </c>
      <c r="D7493" t="s">
        <v>1002</v>
      </c>
      <c r="E7493" s="23">
        <v>43101</v>
      </c>
      <c r="F7493">
        <v>6.5</v>
      </c>
      <c r="G7493">
        <v>8.5</v>
      </c>
      <c r="H7493">
        <v>0.76470588235294112</v>
      </c>
      <c r="I7493">
        <v>44</v>
      </c>
      <c r="J7493">
        <v>85</v>
      </c>
      <c r="K7493">
        <v>0.51764705882352946</v>
      </c>
      <c r="L7493">
        <v>113</v>
      </c>
      <c r="M7493">
        <v>0.75221238938053092</v>
      </c>
      <c r="N7493">
        <v>37</v>
      </c>
      <c r="P7493">
        <v>8</v>
      </c>
      <c r="Q7493">
        <v>10</v>
      </c>
      <c r="R7493">
        <v>0.8</v>
      </c>
      <c r="S7493">
        <v>7</v>
      </c>
    </row>
    <row r="7494" spans="1:20" x14ac:dyDescent="0.2">
      <c r="A7494" t="s">
        <v>19035</v>
      </c>
      <c r="B7494" t="s">
        <v>19036</v>
      </c>
      <c r="C7494" t="s">
        <v>229</v>
      </c>
      <c r="D7494" t="s">
        <v>1002</v>
      </c>
      <c r="E7494" s="23">
        <v>43101</v>
      </c>
      <c r="F7494">
        <v>0</v>
      </c>
      <c r="G7494">
        <v>0</v>
      </c>
      <c r="H7494" t="e">
        <v>#DIV/0!</v>
      </c>
      <c r="I7494">
        <v>0</v>
      </c>
      <c r="J7494">
        <v>0</v>
      </c>
      <c r="K7494" t="e">
        <v>#DIV/0!</v>
      </c>
      <c r="L7494">
        <v>0</v>
      </c>
      <c r="M7494" t="e">
        <v>#DIV/0!</v>
      </c>
      <c r="N7494">
        <v>0</v>
      </c>
      <c r="P7494">
        <v>0</v>
      </c>
      <c r="Q7494">
        <v>0</v>
      </c>
      <c r="R7494" t="e">
        <v>#DIV/0!</v>
      </c>
      <c r="S7494">
        <v>0</v>
      </c>
    </row>
    <row r="7495" spans="1:20" x14ac:dyDescent="0.2">
      <c r="A7495" t="s">
        <v>19212</v>
      </c>
      <c r="B7495" t="s">
        <v>19213</v>
      </c>
      <c r="C7495" t="s">
        <v>230</v>
      </c>
      <c r="D7495" t="s">
        <v>1000</v>
      </c>
      <c r="E7495" s="23">
        <v>43101</v>
      </c>
      <c r="F7495">
        <v>0</v>
      </c>
      <c r="G7495">
        <v>0</v>
      </c>
      <c r="H7495" t="e">
        <v>#DIV/0!</v>
      </c>
      <c r="I7495">
        <v>0</v>
      </c>
      <c r="J7495">
        <v>0</v>
      </c>
      <c r="K7495" t="e">
        <v>#DIV/0!</v>
      </c>
      <c r="L7495">
        <v>0</v>
      </c>
      <c r="M7495" t="e">
        <v>#DIV/0!</v>
      </c>
      <c r="N7495">
        <v>0</v>
      </c>
      <c r="P7495">
        <v>0</v>
      </c>
      <c r="Q7495">
        <v>0</v>
      </c>
      <c r="R7495" t="e">
        <v>#DIV/0!</v>
      </c>
      <c r="S7495">
        <v>0</v>
      </c>
    </row>
    <row r="7496" spans="1:20" x14ac:dyDescent="0.2">
      <c r="A7496" t="s">
        <v>19391</v>
      </c>
      <c r="B7496" t="s">
        <v>19392</v>
      </c>
      <c r="C7496" t="s">
        <v>234</v>
      </c>
      <c r="D7496" t="s">
        <v>1000</v>
      </c>
      <c r="E7496" s="23">
        <v>43101</v>
      </c>
      <c r="F7496">
        <v>2.5</v>
      </c>
      <c r="G7496">
        <v>4.5</v>
      </c>
      <c r="H7496">
        <v>0.55555555555555558</v>
      </c>
      <c r="I7496">
        <v>28</v>
      </c>
      <c r="J7496">
        <v>35</v>
      </c>
      <c r="K7496">
        <v>0.8</v>
      </c>
      <c r="L7496">
        <v>63</v>
      </c>
      <c r="M7496">
        <v>0.55555555555555558</v>
      </c>
      <c r="N7496">
        <v>25</v>
      </c>
      <c r="P7496">
        <v>2</v>
      </c>
      <c r="Q7496">
        <v>2</v>
      </c>
      <c r="R7496">
        <v>1</v>
      </c>
      <c r="S7496">
        <v>3</v>
      </c>
    </row>
    <row r="7497" spans="1:20" x14ac:dyDescent="0.2">
      <c r="A7497" t="s">
        <v>19570</v>
      </c>
      <c r="B7497" t="s">
        <v>19571</v>
      </c>
      <c r="C7497" t="s">
        <v>233</v>
      </c>
      <c r="D7497" t="s">
        <v>1002</v>
      </c>
      <c r="E7497" s="23">
        <v>43101</v>
      </c>
      <c r="F7497">
        <v>2.5</v>
      </c>
      <c r="G7497">
        <v>4.5</v>
      </c>
      <c r="H7497">
        <v>0.55555555555555558</v>
      </c>
      <c r="I7497">
        <v>28</v>
      </c>
      <c r="J7497">
        <v>35</v>
      </c>
      <c r="K7497">
        <v>0.8</v>
      </c>
      <c r="L7497">
        <v>63</v>
      </c>
      <c r="M7497">
        <v>0.55555555555555558</v>
      </c>
      <c r="N7497">
        <v>25</v>
      </c>
      <c r="P7497">
        <v>2</v>
      </c>
      <c r="Q7497">
        <v>2</v>
      </c>
      <c r="R7497">
        <v>1</v>
      </c>
      <c r="S7497">
        <v>3</v>
      </c>
    </row>
    <row r="7498" spans="1:20" x14ac:dyDescent="0.2">
      <c r="A7498" t="s">
        <v>19668</v>
      </c>
      <c r="B7498" t="s">
        <v>19669</v>
      </c>
      <c r="C7498" t="s">
        <v>342</v>
      </c>
      <c r="D7498" t="s">
        <v>1000</v>
      </c>
      <c r="E7498" s="23">
        <v>43101</v>
      </c>
      <c r="F7498">
        <v>0</v>
      </c>
      <c r="G7498">
        <v>0</v>
      </c>
      <c r="H7498" t="e">
        <v>#DIV/0!</v>
      </c>
      <c r="I7498">
        <v>0</v>
      </c>
      <c r="J7498">
        <v>0</v>
      </c>
      <c r="K7498" t="e">
        <v>#DIV/0!</v>
      </c>
      <c r="L7498">
        <v>0</v>
      </c>
      <c r="M7498" t="e">
        <v>#DIV/0!</v>
      </c>
      <c r="N7498">
        <v>0</v>
      </c>
      <c r="P7498">
        <v>0</v>
      </c>
      <c r="Q7498">
        <v>0</v>
      </c>
      <c r="R7498" t="e">
        <v>#DIV/0!</v>
      </c>
      <c r="S7498">
        <v>0</v>
      </c>
    </row>
    <row r="7499" spans="1:20" x14ac:dyDescent="0.2">
      <c r="A7499" t="s">
        <v>19768</v>
      </c>
      <c r="B7499" t="s">
        <v>19769</v>
      </c>
      <c r="C7499" t="s">
        <v>340</v>
      </c>
      <c r="D7499" t="s">
        <v>1002</v>
      </c>
      <c r="E7499" s="23">
        <v>43101</v>
      </c>
      <c r="F7499">
        <v>0</v>
      </c>
      <c r="G7499">
        <v>0</v>
      </c>
      <c r="H7499" t="e">
        <v>#DIV/0!</v>
      </c>
      <c r="I7499">
        <v>0</v>
      </c>
      <c r="J7499">
        <v>0</v>
      </c>
      <c r="K7499" t="e">
        <v>#DIV/0!</v>
      </c>
      <c r="L7499">
        <v>0</v>
      </c>
      <c r="M7499" t="e">
        <v>#DIV/0!</v>
      </c>
      <c r="N7499">
        <v>0</v>
      </c>
      <c r="P7499">
        <v>0</v>
      </c>
      <c r="Q7499">
        <v>0</v>
      </c>
      <c r="R7499" t="e">
        <v>#DIV/0!</v>
      </c>
      <c r="S7499">
        <v>0</v>
      </c>
    </row>
    <row r="7500" spans="1:20" x14ac:dyDescent="0.2">
      <c r="A7500" t="s">
        <v>19945</v>
      </c>
      <c r="B7500" t="s">
        <v>19946</v>
      </c>
      <c r="C7500" t="s">
        <v>220</v>
      </c>
      <c r="D7500" t="s">
        <v>1000</v>
      </c>
      <c r="E7500" s="23">
        <v>43101</v>
      </c>
      <c r="F7500">
        <v>0</v>
      </c>
      <c r="G7500">
        <v>0</v>
      </c>
      <c r="H7500" t="e">
        <v>#DIV/0!</v>
      </c>
      <c r="I7500">
        <v>0</v>
      </c>
      <c r="J7500">
        <v>0</v>
      </c>
      <c r="K7500" t="e">
        <v>#DIV/0!</v>
      </c>
      <c r="L7500">
        <v>0</v>
      </c>
      <c r="M7500" t="e">
        <v>#DIV/0!</v>
      </c>
      <c r="N7500">
        <v>0</v>
      </c>
      <c r="P7500">
        <v>0</v>
      </c>
      <c r="Q7500">
        <v>0</v>
      </c>
      <c r="R7500" t="e">
        <v>#DIV/0!</v>
      </c>
      <c r="S7500">
        <v>0</v>
      </c>
    </row>
    <row r="7501" spans="1:20" x14ac:dyDescent="0.2">
      <c r="A7501" t="s">
        <v>20124</v>
      </c>
      <c r="B7501" t="s">
        <v>20125</v>
      </c>
      <c r="C7501" t="s">
        <v>221</v>
      </c>
      <c r="D7501" t="s">
        <v>1002</v>
      </c>
      <c r="E7501" s="23">
        <v>43101</v>
      </c>
      <c r="F7501">
        <v>0</v>
      </c>
      <c r="G7501">
        <v>0</v>
      </c>
      <c r="H7501" t="e">
        <v>#DIV/0!</v>
      </c>
      <c r="I7501">
        <v>0</v>
      </c>
      <c r="J7501">
        <v>0</v>
      </c>
      <c r="K7501" t="e">
        <v>#DIV/0!</v>
      </c>
      <c r="L7501">
        <v>0</v>
      </c>
      <c r="M7501" t="e">
        <v>#DIV/0!</v>
      </c>
      <c r="N7501">
        <v>0</v>
      </c>
      <c r="P7501">
        <v>0</v>
      </c>
      <c r="Q7501">
        <v>0</v>
      </c>
      <c r="R7501" t="e">
        <v>#DIV/0!</v>
      </c>
      <c r="S7501">
        <v>0</v>
      </c>
    </row>
    <row r="7502" spans="1:20" x14ac:dyDescent="0.2">
      <c r="A7502" t="s">
        <v>20301</v>
      </c>
      <c r="B7502" t="s">
        <v>20302</v>
      </c>
      <c r="C7502" t="s">
        <v>222</v>
      </c>
      <c r="D7502" t="s">
        <v>1002</v>
      </c>
      <c r="E7502" s="23">
        <v>43101</v>
      </c>
      <c r="F7502">
        <v>0</v>
      </c>
      <c r="G7502">
        <v>0</v>
      </c>
      <c r="H7502" t="e">
        <v>#DIV/0!</v>
      </c>
      <c r="I7502">
        <v>0</v>
      </c>
      <c r="J7502">
        <v>0</v>
      </c>
      <c r="K7502" t="e">
        <v>#DIV/0!</v>
      </c>
      <c r="L7502">
        <v>0</v>
      </c>
      <c r="M7502" t="e">
        <v>#DIV/0!</v>
      </c>
      <c r="N7502">
        <v>0</v>
      </c>
      <c r="P7502">
        <v>0</v>
      </c>
      <c r="Q7502">
        <v>0</v>
      </c>
      <c r="R7502" t="e">
        <v>#DIV/0!</v>
      </c>
      <c r="S7502">
        <v>0</v>
      </c>
    </row>
    <row r="7503" spans="1:20" x14ac:dyDescent="0.2">
      <c r="A7503" t="s">
        <v>20478</v>
      </c>
      <c r="B7503" t="s">
        <v>20479</v>
      </c>
      <c r="C7503" t="s">
        <v>211</v>
      </c>
      <c r="D7503" t="s">
        <v>1002</v>
      </c>
      <c r="E7503" s="23">
        <v>43101</v>
      </c>
      <c r="F7503">
        <v>0</v>
      </c>
      <c r="G7503">
        <v>0</v>
      </c>
      <c r="H7503" t="e">
        <v>#DIV/0!</v>
      </c>
      <c r="I7503">
        <v>0</v>
      </c>
      <c r="J7503">
        <v>0</v>
      </c>
      <c r="K7503" t="e">
        <v>#DIV/0!</v>
      </c>
      <c r="L7503">
        <v>0</v>
      </c>
      <c r="M7503" t="e">
        <v>#DIV/0!</v>
      </c>
      <c r="N7503">
        <v>0</v>
      </c>
      <c r="P7503">
        <v>0</v>
      </c>
      <c r="Q7503">
        <v>0</v>
      </c>
      <c r="R7503" t="e">
        <v>#DIV/0!</v>
      </c>
      <c r="S7503">
        <v>0</v>
      </c>
      <c r="T7503">
        <v>0.77399999999999991</v>
      </c>
    </row>
    <row r="7504" spans="1:20" x14ac:dyDescent="0.2">
      <c r="A7504" t="s">
        <v>20655</v>
      </c>
      <c r="B7504" t="s">
        <v>20656</v>
      </c>
      <c r="C7504" t="s">
        <v>207</v>
      </c>
      <c r="D7504" t="s">
        <v>1000</v>
      </c>
      <c r="E7504" s="23">
        <v>43101</v>
      </c>
      <c r="F7504">
        <v>4.5</v>
      </c>
      <c r="G7504">
        <v>6</v>
      </c>
      <c r="H7504">
        <v>0.75</v>
      </c>
      <c r="I7504">
        <v>37</v>
      </c>
      <c r="J7504">
        <v>27</v>
      </c>
      <c r="K7504">
        <v>1.3703703703703705</v>
      </c>
      <c r="L7504">
        <v>36</v>
      </c>
      <c r="M7504">
        <v>0.75</v>
      </c>
      <c r="N7504">
        <v>28</v>
      </c>
      <c r="O7504">
        <v>0.95</v>
      </c>
      <c r="P7504">
        <v>0</v>
      </c>
      <c r="Q7504">
        <v>2</v>
      </c>
      <c r="R7504">
        <v>0</v>
      </c>
      <c r="S7504">
        <v>9</v>
      </c>
      <c r="T7504">
        <v>0.69943478260869563</v>
      </c>
    </row>
    <row r="7505" spans="1:20" x14ac:dyDescent="0.2">
      <c r="A7505" t="s">
        <v>20899</v>
      </c>
      <c r="B7505" t="s">
        <v>20900</v>
      </c>
      <c r="C7505" t="s">
        <v>210</v>
      </c>
      <c r="D7505" t="s">
        <v>1002</v>
      </c>
      <c r="E7505" s="23">
        <v>43101</v>
      </c>
      <c r="F7505">
        <v>3</v>
      </c>
      <c r="G7505">
        <v>3</v>
      </c>
      <c r="H7505">
        <v>1</v>
      </c>
      <c r="I7505">
        <v>19</v>
      </c>
      <c r="J7505">
        <v>18</v>
      </c>
      <c r="K7505">
        <v>1.0555555555555556</v>
      </c>
      <c r="L7505">
        <v>18</v>
      </c>
      <c r="M7505">
        <v>1</v>
      </c>
      <c r="N7505">
        <v>12</v>
      </c>
      <c r="O7505">
        <v>0.95</v>
      </c>
      <c r="P7505">
        <v>0</v>
      </c>
      <c r="Q7505">
        <v>0</v>
      </c>
      <c r="R7505" t="e">
        <v>#DIV/0!</v>
      </c>
      <c r="S7505">
        <v>7</v>
      </c>
      <c r="T7505">
        <v>0.83652173913043482</v>
      </c>
    </row>
    <row r="7506" spans="1:20" x14ac:dyDescent="0.2">
      <c r="A7506" t="s">
        <v>21076</v>
      </c>
      <c r="B7506" t="s">
        <v>21077</v>
      </c>
      <c r="C7506" t="s">
        <v>208</v>
      </c>
      <c r="D7506" t="s">
        <v>1002</v>
      </c>
      <c r="E7506" s="23">
        <v>43101</v>
      </c>
      <c r="F7506">
        <v>0.5</v>
      </c>
      <c r="G7506">
        <v>1.5</v>
      </c>
      <c r="H7506">
        <v>0.33333333333333331</v>
      </c>
      <c r="I7506">
        <v>5</v>
      </c>
      <c r="J7506">
        <v>3</v>
      </c>
      <c r="K7506">
        <v>1.6666666666666667</v>
      </c>
      <c r="L7506">
        <v>9</v>
      </c>
      <c r="M7506">
        <v>0.33333333333333331</v>
      </c>
      <c r="N7506">
        <v>5</v>
      </c>
      <c r="P7506">
        <v>0</v>
      </c>
      <c r="Q7506">
        <v>2</v>
      </c>
      <c r="R7506">
        <v>0</v>
      </c>
      <c r="S7506">
        <v>0</v>
      </c>
      <c r="T7506">
        <v>0.84567999999999999</v>
      </c>
    </row>
    <row r="7507" spans="1:20" x14ac:dyDescent="0.2">
      <c r="A7507" t="s">
        <v>21152</v>
      </c>
      <c r="B7507" t="s">
        <v>21153</v>
      </c>
      <c r="C7507" t="s">
        <v>354</v>
      </c>
      <c r="D7507" t="s">
        <v>1002</v>
      </c>
      <c r="E7507" s="23">
        <v>43101</v>
      </c>
      <c r="F7507">
        <v>1</v>
      </c>
      <c r="G7507">
        <v>1.5</v>
      </c>
      <c r="H7507">
        <v>0.66666666666666663</v>
      </c>
      <c r="I7507">
        <v>13</v>
      </c>
      <c r="J7507">
        <v>6</v>
      </c>
      <c r="K7507">
        <v>2.1666666666666665</v>
      </c>
      <c r="L7507">
        <v>9</v>
      </c>
      <c r="M7507">
        <v>0.66666666666666663</v>
      </c>
      <c r="N7507">
        <v>11</v>
      </c>
      <c r="P7507">
        <v>0</v>
      </c>
      <c r="Q7507">
        <v>0</v>
      </c>
      <c r="R7507" t="e">
        <v>#DIV/0!</v>
      </c>
      <c r="S7507">
        <v>2</v>
      </c>
      <c r="T7507">
        <v>0.83010000000000006</v>
      </c>
    </row>
    <row r="7508" spans="1:20" x14ac:dyDescent="0.2">
      <c r="A7508" t="s">
        <v>21331</v>
      </c>
      <c r="B7508" t="s">
        <v>21332</v>
      </c>
      <c r="C7508" t="s">
        <v>213</v>
      </c>
      <c r="D7508" t="s">
        <v>1002</v>
      </c>
      <c r="E7508" s="23">
        <v>43101</v>
      </c>
      <c r="F7508">
        <v>0</v>
      </c>
      <c r="G7508">
        <v>0</v>
      </c>
      <c r="H7508" t="e">
        <v>#DIV/0!</v>
      </c>
      <c r="I7508">
        <v>0</v>
      </c>
      <c r="J7508">
        <v>0</v>
      </c>
      <c r="K7508" t="e">
        <v>#DIV/0!</v>
      </c>
      <c r="L7508">
        <v>0</v>
      </c>
      <c r="M7508" t="e">
        <v>#DIV/0!</v>
      </c>
      <c r="N7508">
        <v>0</v>
      </c>
      <c r="P7508">
        <v>0</v>
      </c>
      <c r="Q7508">
        <v>0</v>
      </c>
      <c r="R7508" t="e">
        <v>#DIV/0!</v>
      </c>
      <c r="S7508">
        <v>0</v>
      </c>
      <c r="T7508">
        <v>0.80317391304347818</v>
      </c>
    </row>
    <row r="7509" spans="1:20" x14ac:dyDescent="0.2">
      <c r="A7509" t="s">
        <v>21573</v>
      </c>
      <c r="B7509" t="s">
        <v>21574</v>
      </c>
      <c r="C7509" t="s">
        <v>212</v>
      </c>
      <c r="D7509" t="s">
        <v>1000</v>
      </c>
      <c r="E7509" s="23">
        <v>43101</v>
      </c>
      <c r="F7509">
        <v>0</v>
      </c>
      <c r="G7509">
        <v>0</v>
      </c>
      <c r="H7509" t="e">
        <v>#DIV/0!</v>
      </c>
      <c r="I7509">
        <v>0</v>
      </c>
      <c r="J7509">
        <v>0</v>
      </c>
      <c r="K7509" t="e">
        <v>#DIV/0!</v>
      </c>
      <c r="L7509">
        <v>0</v>
      </c>
      <c r="M7509" t="e">
        <v>#DIV/0!</v>
      </c>
      <c r="N7509">
        <v>0</v>
      </c>
      <c r="P7509">
        <v>0</v>
      </c>
      <c r="Q7509">
        <v>0</v>
      </c>
      <c r="R7509" t="e">
        <v>#DIV/0!</v>
      </c>
      <c r="S7509">
        <v>0</v>
      </c>
      <c r="T7509">
        <v>0.95416666666666661</v>
      </c>
    </row>
    <row r="7510" spans="1:20" x14ac:dyDescent="0.2">
      <c r="A7510" t="s">
        <v>21782</v>
      </c>
      <c r="B7510" t="s">
        <v>21783</v>
      </c>
      <c r="C7510" t="s">
        <v>217</v>
      </c>
      <c r="D7510" t="s">
        <v>1000</v>
      </c>
      <c r="E7510" s="23">
        <v>43101</v>
      </c>
      <c r="F7510">
        <v>0</v>
      </c>
      <c r="G7510">
        <v>0</v>
      </c>
      <c r="H7510" t="e">
        <v>#DIV/0!</v>
      </c>
      <c r="I7510">
        <v>0</v>
      </c>
      <c r="J7510">
        <v>0</v>
      </c>
      <c r="K7510" t="e">
        <v>#DIV/0!</v>
      </c>
      <c r="L7510">
        <v>0</v>
      </c>
      <c r="M7510" t="e">
        <v>#DIV/0!</v>
      </c>
      <c r="N7510">
        <v>0</v>
      </c>
      <c r="P7510">
        <v>0</v>
      </c>
      <c r="Q7510">
        <v>0</v>
      </c>
      <c r="R7510" t="e">
        <v>#DIV/0!</v>
      </c>
      <c r="S7510">
        <v>0</v>
      </c>
      <c r="T7510">
        <v>0.9916666666666667</v>
      </c>
    </row>
    <row r="7511" spans="1:20" x14ac:dyDescent="0.2">
      <c r="A7511" t="s">
        <v>22026</v>
      </c>
      <c r="B7511" t="s">
        <v>22027</v>
      </c>
      <c r="C7511" t="s">
        <v>218</v>
      </c>
      <c r="D7511" t="s">
        <v>1002</v>
      </c>
      <c r="E7511" s="23">
        <v>43101</v>
      </c>
      <c r="F7511">
        <v>0</v>
      </c>
      <c r="G7511">
        <v>0</v>
      </c>
      <c r="H7511" t="e">
        <v>#DIV/0!</v>
      </c>
      <c r="I7511">
        <v>0</v>
      </c>
      <c r="J7511">
        <v>0</v>
      </c>
      <c r="K7511" t="e">
        <v>#DIV/0!</v>
      </c>
      <c r="L7511">
        <v>0</v>
      </c>
      <c r="M7511" t="e">
        <v>#DIV/0!</v>
      </c>
      <c r="N7511">
        <v>0</v>
      </c>
      <c r="P7511">
        <v>0</v>
      </c>
      <c r="Q7511">
        <v>0</v>
      </c>
      <c r="R7511" t="e">
        <v>#DIV/0!</v>
      </c>
      <c r="S7511">
        <v>0</v>
      </c>
      <c r="T7511">
        <v>0.78333333333333333</v>
      </c>
    </row>
    <row r="7512" spans="1:20" x14ac:dyDescent="0.2">
      <c r="A7512" t="s">
        <v>22203</v>
      </c>
      <c r="B7512" t="s">
        <v>22204</v>
      </c>
      <c r="C7512" t="s">
        <v>219</v>
      </c>
      <c r="D7512" t="s">
        <v>1002</v>
      </c>
      <c r="E7512" s="23">
        <v>43101</v>
      </c>
      <c r="F7512">
        <v>0</v>
      </c>
      <c r="G7512">
        <v>0</v>
      </c>
      <c r="H7512" t="e">
        <v>#DIV/0!</v>
      </c>
      <c r="I7512">
        <v>0</v>
      </c>
      <c r="J7512">
        <v>0</v>
      </c>
      <c r="K7512" t="e">
        <v>#DIV/0!</v>
      </c>
      <c r="L7512">
        <v>0</v>
      </c>
      <c r="M7512" t="e">
        <v>#DIV/0!</v>
      </c>
      <c r="N7512">
        <v>0</v>
      </c>
      <c r="P7512">
        <v>0</v>
      </c>
      <c r="Q7512">
        <v>0</v>
      </c>
      <c r="R7512" t="e">
        <v>#DIV/0!</v>
      </c>
      <c r="S7512">
        <v>0</v>
      </c>
      <c r="T7512">
        <v>0.8666666666666667</v>
      </c>
    </row>
    <row r="7513" spans="1:20" x14ac:dyDescent="0.2">
      <c r="A7513" t="s">
        <v>22243</v>
      </c>
      <c r="B7513" t="s">
        <v>22244</v>
      </c>
      <c r="C7513" t="s">
        <v>384</v>
      </c>
      <c r="D7513" t="s">
        <v>1002</v>
      </c>
      <c r="E7513" s="23">
        <v>43101</v>
      </c>
      <c r="F7513">
        <v>0</v>
      </c>
      <c r="G7513">
        <v>0</v>
      </c>
      <c r="H7513" t="e">
        <v>#DIV/0!</v>
      </c>
      <c r="I7513">
        <v>0</v>
      </c>
      <c r="J7513">
        <v>0</v>
      </c>
      <c r="K7513" t="e">
        <v>#DIV/0!</v>
      </c>
      <c r="L7513">
        <v>0</v>
      </c>
      <c r="M7513" t="e">
        <v>#DIV/0!</v>
      </c>
      <c r="N7513">
        <v>0</v>
      </c>
      <c r="P7513">
        <v>0</v>
      </c>
      <c r="Q7513">
        <v>0</v>
      </c>
      <c r="R7513" t="e">
        <v>#DIV/0!</v>
      </c>
      <c r="S7513">
        <v>0</v>
      </c>
      <c r="T7513">
        <v>1.0083333333333335</v>
      </c>
    </row>
    <row r="7514" spans="1:20" x14ac:dyDescent="0.2">
      <c r="A7514" t="s">
        <v>22283</v>
      </c>
      <c r="B7514" t="s">
        <v>22284</v>
      </c>
      <c r="C7514" t="s">
        <v>387</v>
      </c>
      <c r="D7514" t="s">
        <v>1000</v>
      </c>
      <c r="E7514" s="23">
        <v>43101</v>
      </c>
      <c r="F7514">
        <v>0</v>
      </c>
      <c r="G7514">
        <v>0</v>
      </c>
      <c r="H7514" t="e">
        <v>#DIV/0!</v>
      </c>
      <c r="I7514">
        <v>0</v>
      </c>
      <c r="J7514">
        <v>0</v>
      </c>
      <c r="K7514" t="e">
        <v>#DIV/0!</v>
      </c>
      <c r="L7514">
        <v>0</v>
      </c>
      <c r="M7514" t="e">
        <v>#DIV/0!</v>
      </c>
      <c r="N7514">
        <v>0</v>
      </c>
      <c r="P7514">
        <v>0</v>
      </c>
      <c r="Q7514">
        <v>0</v>
      </c>
      <c r="R7514" t="e">
        <v>#DIV/0!</v>
      </c>
      <c r="S7514">
        <v>0</v>
      </c>
      <c r="T7514">
        <v>1.0583333333333333</v>
      </c>
    </row>
    <row r="7515" spans="1:20" x14ac:dyDescent="0.2">
      <c r="A7515" t="s">
        <v>22357</v>
      </c>
      <c r="B7515" t="s">
        <v>22358</v>
      </c>
      <c r="C7515" t="s">
        <v>385</v>
      </c>
      <c r="D7515" t="s">
        <v>1002</v>
      </c>
      <c r="E7515" s="23">
        <v>43101</v>
      </c>
      <c r="F7515">
        <v>0</v>
      </c>
      <c r="G7515">
        <v>0</v>
      </c>
      <c r="H7515" t="e">
        <v>#DIV/0!</v>
      </c>
      <c r="I7515">
        <v>0</v>
      </c>
      <c r="J7515">
        <v>0</v>
      </c>
      <c r="K7515" t="e">
        <v>#DIV/0!</v>
      </c>
      <c r="L7515">
        <v>0</v>
      </c>
      <c r="M7515" t="e">
        <v>#DIV/0!</v>
      </c>
      <c r="N7515">
        <v>0</v>
      </c>
      <c r="P7515">
        <v>0</v>
      </c>
      <c r="Q7515">
        <v>0</v>
      </c>
      <c r="R7515" t="e">
        <v>#DIV/0!</v>
      </c>
      <c r="S7515">
        <v>0</v>
      </c>
      <c r="T7515">
        <v>1.0041666666666667</v>
      </c>
    </row>
    <row r="7516" spans="1:20" x14ac:dyDescent="0.2">
      <c r="A7516" t="s">
        <v>11120</v>
      </c>
      <c r="B7516" t="s">
        <v>11121</v>
      </c>
      <c r="C7516" t="s">
        <v>228</v>
      </c>
      <c r="D7516" t="s">
        <v>1000</v>
      </c>
      <c r="E7516" s="23">
        <v>43132</v>
      </c>
      <c r="F7516">
        <v>0</v>
      </c>
      <c r="G7516">
        <v>0</v>
      </c>
      <c r="H7516" t="e">
        <v>#DIV/0!</v>
      </c>
      <c r="I7516">
        <v>0</v>
      </c>
      <c r="J7516">
        <v>0</v>
      </c>
      <c r="K7516" t="e">
        <v>#DIV/0!</v>
      </c>
      <c r="L7516">
        <v>0</v>
      </c>
      <c r="M7516" t="e">
        <v>#DIV/0!</v>
      </c>
      <c r="N7516">
        <v>0</v>
      </c>
      <c r="P7516">
        <v>0</v>
      </c>
      <c r="Q7516">
        <v>0</v>
      </c>
      <c r="R7516" t="e">
        <v>#DIV/0!</v>
      </c>
      <c r="S7516">
        <v>0</v>
      </c>
      <c r="T7516">
        <v>1.0958333333333334</v>
      </c>
    </row>
    <row r="7517" spans="1:20" x14ac:dyDescent="0.2">
      <c r="A7517" t="s">
        <v>9373</v>
      </c>
      <c r="B7517" t="s">
        <v>9374</v>
      </c>
      <c r="C7517" t="s">
        <v>211</v>
      </c>
      <c r="D7517" t="s">
        <v>1000</v>
      </c>
      <c r="E7517" s="23">
        <v>43132</v>
      </c>
      <c r="F7517">
        <v>0</v>
      </c>
      <c r="G7517">
        <v>0</v>
      </c>
      <c r="H7517" t="e">
        <v>#DIV/0!</v>
      </c>
      <c r="I7517">
        <v>0</v>
      </c>
      <c r="J7517">
        <v>0</v>
      </c>
      <c r="K7517" t="e">
        <v>#DIV/0!</v>
      </c>
      <c r="L7517">
        <v>0</v>
      </c>
      <c r="M7517" t="e">
        <v>#DIV/0!</v>
      </c>
      <c r="N7517">
        <v>0</v>
      </c>
      <c r="P7517">
        <v>0</v>
      </c>
      <c r="Q7517">
        <v>0</v>
      </c>
      <c r="R7517" t="e">
        <v>#DIV/0!</v>
      </c>
      <c r="S7517">
        <v>0</v>
      </c>
      <c r="T7517">
        <v>0.98583333333333323</v>
      </c>
    </row>
    <row r="7518" spans="1:20" x14ac:dyDescent="0.2">
      <c r="A7518" t="s">
        <v>8534</v>
      </c>
      <c r="B7518" t="s">
        <v>8535</v>
      </c>
      <c r="C7518" t="s">
        <v>213</v>
      </c>
      <c r="D7518" t="s">
        <v>1000</v>
      </c>
      <c r="E7518" s="23">
        <v>43132</v>
      </c>
      <c r="F7518">
        <v>0</v>
      </c>
      <c r="G7518">
        <v>0</v>
      </c>
      <c r="H7518" t="e">
        <v>#DIV/0!</v>
      </c>
      <c r="I7518">
        <v>0</v>
      </c>
      <c r="J7518">
        <v>0</v>
      </c>
      <c r="K7518" t="e">
        <v>#DIV/0!</v>
      </c>
      <c r="L7518">
        <v>0</v>
      </c>
      <c r="M7518" t="e">
        <v>#DIV/0!</v>
      </c>
      <c r="N7518">
        <v>0</v>
      </c>
      <c r="P7518">
        <v>0</v>
      </c>
      <c r="Q7518">
        <v>0</v>
      </c>
      <c r="R7518" t="e">
        <v>#DIV/0!</v>
      </c>
      <c r="S7518">
        <v>0</v>
      </c>
      <c r="T7518">
        <v>1</v>
      </c>
    </row>
    <row r="7519" spans="1:20" x14ac:dyDescent="0.2">
      <c r="A7519" t="s">
        <v>5110</v>
      </c>
      <c r="B7519" t="s">
        <v>5111</v>
      </c>
      <c r="C7519" t="s">
        <v>229</v>
      </c>
      <c r="D7519" t="s">
        <v>1000</v>
      </c>
      <c r="E7519" s="23">
        <v>43132</v>
      </c>
      <c r="F7519">
        <v>0</v>
      </c>
      <c r="G7519">
        <v>0</v>
      </c>
      <c r="H7519" t="e">
        <v>#DIV/0!</v>
      </c>
      <c r="I7519">
        <v>0</v>
      </c>
      <c r="J7519">
        <v>0</v>
      </c>
      <c r="K7519" t="e">
        <v>#DIV/0!</v>
      </c>
      <c r="L7519">
        <v>0</v>
      </c>
      <c r="M7519" t="e">
        <v>#DIV/0!</v>
      </c>
      <c r="N7519">
        <v>0</v>
      </c>
      <c r="P7519">
        <v>0</v>
      </c>
      <c r="Q7519">
        <v>0</v>
      </c>
      <c r="R7519" t="e">
        <v>#DIV/0!</v>
      </c>
      <c r="S7519">
        <v>0</v>
      </c>
      <c r="T7519">
        <v>0.95833333333333337</v>
      </c>
    </row>
    <row r="7520" spans="1:20" x14ac:dyDescent="0.2">
      <c r="A7520" t="s">
        <v>13244</v>
      </c>
      <c r="B7520" t="s">
        <v>13156</v>
      </c>
      <c r="C7520" t="s">
        <v>1051</v>
      </c>
      <c r="D7520" t="s">
        <v>1002</v>
      </c>
      <c r="E7520" s="23">
        <v>43132</v>
      </c>
      <c r="F7520">
        <v>0</v>
      </c>
      <c r="G7520">
        <v>0</v>
      </c>
      <c r="H7520" t="e">
        <v>#DIV/0!</v>
      </c>
      <c r="I7520">
        <v>0</v>
      </c>
      <c r="J7520">
        <v>0</v>
      </c>
      <c r="K7520" t="e">
        <v>#DIV/0!</v>
      </c>
      <c r="L7520">
        <v>0</v>
      </c>
      <c r="M7520" t="e">
        <v>#DIV/0!</v>
      </c>
      <c r="N7520">
        <v>0</v>
      </c>
      <c r="P7520">
        <v>0</v>
      </c>
      <c r="Q7520">
        <v>0</v>
      </c>
      <c r="R7520" t="e">
        <v>#DIV/0!</v>
      </c>
      <c r="S7520">
        <v>0</v>
      </c>
      <c r="T7520" t="e">
        <v>#DIV/0!</v>
      </c>
    </row>
    <row r="7521" spans="1:20" x14ac:dyDescent="0.2">
      <c r="A7521" t="s">
        <v>5734</v>
      </c>
      <c r="B7521" t="s">
        <v>5735</v>
      </c>
      <c r="C7521" t="s">
        <v>1047</v>
      </c>
      <c r="D7521" t="s">
        <v>1000</v>
      </c>
      <c r="E7521" s="23">
        <v>43132</v>
      </c>
      <c r="F7521">
        <v>3.5</v>
      </c>
      <c r="G7521">
        <v>3.5</v>
      </c>
      <c r="H7521">
        <v>1</v>
      </c>
      <c r="I7521">
        <v>23</v>
      </c>
      <c r="J7521">
        <v>21</v>
      </c>
      <c r="K7521">
        <v>1.0952380952380953</v>
      </c>
      <c r="L7521">
        <v>21</v>
      </c>
      <c r="M7521">
        <v>1</v>
      </c>
      <c r="N7521">
        <v>22</v>
      </c>
      <c r="P7521">
        <v>0</v>
      </c>
      <c r="Q7521">
        <v>0</v>
      </c>
      <c r="R7521" t="e">
        <v>#DIV/0!</v>
      </c>
      <c r="S7521">
        <v>1</v>
      </c>
      <c r="T7521" t="e">
        <v>#DIV/0!</v>
      </c>
    </row>
    <row r="7522" spans="1:20" x14ac:dyDescent="0.2">
      <c r="A7522" t="s">
        <v>10611</v>
      </c>
      <c r="B7522" t="s">
        <v>10612</v>
      </c>
      <c r="C7522" t="s">
        <v>205</v>
      </c>
      <c r="D7522" t="s">
        <v>1000</v>
      </c>
      <c r="E7522" s="23">
        <v>43132</v>
      </c>
      <c r="F7522">
        <v>0</v>
      </c>
      <c r="G7522">
        <v>0</v>
      </c>
      <c r="H7522" t="e">
        <v>#DIV/0!</v>
      </c>
      <c r="I7522">
        <v>0</v>
      </c>
      <c r="J7522">
        <v>0</v>
      </c>
      <c r="K7522" t="e">
        <v>#DIV/0!</v>
      </c>
      <c r="L7522">
        <v>0</v>
      </c>
      <c r="M7522" t="e">
        <v>#DIV/0!</v>
      </c>
      <c r="N7522">
        <v>0</v>
      </c>
      <c r="P7522">
        <v>0</v>
      </c>
      <c r="Q7522">
        <v>0</v>
      </c>
      <c r="R7522" t="e">
        <v>#DIV/0!</v>
      </c>
      <c r="S7522">
        <v>0</v>
      </c>
      <c r="T7522" t="e">
        <v>#DIV/0!</v>
      </c>
    </row>
    <row r="7523" spans="1:20" x14ac:dyDescent="0.2">
      <c r="A7523" t="s">
        <v>10017</v>
      </c>
      <c r="B7523" t="s">
        <v>10018</v>
      </c>
      <c r="C7523" t="s">
        <v>384</v>
      </c>
      <c r="D7523" t="s">
        <v>1000</v>
      </c>
      <c r="E7523" s="23">
        <v>43132</v>
      </c>
      <c r="F7523">
        <v>0</v>
      </c>
      <c r="G7523">
        <v>0</v>
      </c>
      <c r="H7523" t="e">
        <v>#DIV/0!</v>
      </c>
      <c r="I7523">
        <v>0</v>
      </c>
      <c r="J7523">
        <v>0</v>
      </c>
      <c r="K7523" t="e">
        <v>#DIV/0!</v>
      </c>
      <c r="L7523">
        <v>0</v>
      </c>
      <c r="M7523" t="e">
        <v>#DIV/0!</v>
      </c>
      <c r="N7523">
        <v>0</v>
      </c>
      <c r="P7523">
        <v>0</v>
      </c>
      <c r="Q7523">
        <v>0</v>
      </c>
      <c r="R7523" t="e">
        <v>#DIV/0!</v>
      </c>
      <c r="S7523">
        <v>0</v>
      </c>
      <c r="T7523" t="e">
        <v>#DIV/0!</v>
      </c>
    </row>
    <row r="7524" spans="1:20" x14ac:dyDescent="0.2">
      <c r="A7524" t="s">
        <v>8958</v>
      </c>
      <c r="B7524" t="s">
        <v>8959</v>
      </c>
      <c r="C7524" t="s">
        <v>210</v>
      </c>
      <c r="D7524" t="s">
        <v>1000</v>
      </c>
      <c r="E7524" s="23">
        <v>43132</v>
      </c>
      <c r="F7524">
        <v>3</v>
      </c>
      <c r="G7524">
        <v>3</v>
      </c>
      <c r="H7524">
        <v>1</v>
      </c>
      <c r="I7524">
        <v>21</v>
      </c>
      <c r="J7524">
        <v>18</v>
      </c>
      <c r="K7524">
        <v>1.1666666666666667</v>
      </c>
      <c r="L7524">
        <v>18</v>
      </c>
      <c r="M7524">
        <v>1</v>
      </c>
      <c r="N7524">
        <v>18</v>
      </c>
      <c r="O7524">
        <v>0.82</v>
      </c>
      <c r="P7524">
        <v>1</v>
      </c>
      <c r="Q7524">
        <v>1</v>
      </c>
      <c r="R7524">
        <v>1</v>
      </c>
      <c r="S7524">
        <v>3</v>
      </c>
      <c r="T7524" t="e">
        <v>#DIV/0!</v>
      </c>
    </row>
    <row r="7525" spans="1:20" x14ac:dyDescent="0.2">
      <c r="A7525" t="s">
        <v>6153</v>
      </c>
      <c r="B7525" t="s">
        <v>6154</v>
      </c>
      <c r="C7525" t="s">
        <v>215</v>
      </c>
      <c r="D7525" t="s">
        <v>1000</v>
      </c>
      <c r="E7525" s="23">
        <v>43132</v>
      </c>
      <c r="F7525">
        <v>6</v>
      </c>
      <c r="G7525">
        <v>8</v>
      </c>
      <c r="H7525">
        <v>0.75</v>
      </c>
      <c r="I7525">
        <v>35</v>
      </c>
      <c r="J7525">
        <v>36</v>
      </c>
      <c r="K7525">
        <v>0.97222222222222221</v>
      </c>
      <c r="L7525">
        <v>48</v>
      </c>
      <c r="M7525">
        <v>0.75</v>
      </c>
      <c r="N7525">
        <v>33</v>
      </c>
      <c r="O7525">
        <v>1.32</v>
      </c>
      <c r="P7525">
        <v>9</v>
      </c>
      <c r="Q7525">
        <v>9</v>
      </c>
      <c r="R7525">
        <v>1</v>
      </c>
      <c r="S7525">
        <v>2</v>
      </c>
      <c r="T7525" t="e">
        <v>#DIV/0!</v>
      </c>
    </row>
    <row r="7526" spans="1:20" x14ac:dyDescent="0.2">
      <c r="A7526" t="s">
        <v>3453</v>
      </c>
      <c r="B7526" t="s">
        <v>3454</v>
      </c>
      <c r="C7526" t="s">
        <v>221</v>
      </c>
      <c r="D7526" t="s">
        <v>1000</v>
      </c>
      <c r="E7526" s="23">
        <v>43132</v>
      </c>
      <c r="F7526">
        <v>0</v>
      </c>
      <c r="G7526">
        <v>0</v>
      </c>
      <c r="H7526" t="e">
        <v>#DIV/0!</v>
      </c>
      <c r="I7526">
        <v>0</v>
      </c>
      <c r="J7526">
        <v>0</v>
      </c>
      <c r="K7526" t="e">
        <v>#DIV/0!</v>
      </c>
      <c r="L7526">
        <v>0</v>
      </c>
      <c r="M7526" t="e">
        <v>#DIV/0!</v>
      </c>
      <c r="N7526">
        <v>0</v>
      </c>
      <c r="P7526">
        <v>0</v>
      </c>
      <c r="Q7526">
        <v>0</v>
      </c>
      <c r="R7526" t="e">
        <v>#DIV/0!</v>
      </c>
      <c r="S7526">
        <v>0</v>
      </c>
      <c r="T7526" t="e">
        <v>#DIV/0!</v>
      </c>
    </row>
    <row r="7527" spans="1:20" x14ac:dyDescent="0.2">
      <c r="A7527" t="s">
        <v>3278</v>
      </c>
      <c r="B7527" t="s">
        <v>3279</v>
      </c>
      <c r="C7527" t="s">
        <v>222</v>
      </c>
      <c r="D7527" t="s">
        <v>1000</v>
      </c>
      <c r="E7527" s="23">
        <v>43132</v>
      </c>
      <c r="F7527">
        <v>0</v>
      </c>
      <c r="G7527">
        <v>0</v>
      </c>
      <c r="H7527" t="e">
        <v>#DIV/0!</v>
      </c>
      <c r="I7527">
        <v>0</v>
      </c>
      <c r="J7527">
        <v>0</v>
      </c>
      <c r="K7527" t="e">
        <v>#DIV/0!</v>
      </c>
      <c r="L7527">
        <v>0</v>
      </c>
      <c r="M7527" t="e">
        <v>#DIV/0!</v>
      </c>
      <c r="N7527">
        <v>0</v>
      </c>
      <c r="P7527">
        <v>0</v>
      </c>
      <c r="Q7527">
        <v>0</v>
      </c>
      <c r="R7527" t="e">
        <v>#DIV/0!</v>
      </c>
      <c r="S7527">
        <v>0</v>
      </c>
      <c r="T7527" t="e">
        <v>#DIV/0!</v>
      </c>
    </row>
    <row r="7528" spans="1:20" x14ac:dyDescent="0.2">
      <c r="A7528" t="s">
        <v>7323</v>
      </c>
      <c r="B7528" t="s">
        <v>7324</v>
      </c>
      <c r="C7528" t="s">
        <v>1052</v>
      </c>
      <c r="D7528" t="s">
        <v>1000</v>
      </c>
      <c r="E7528" s="23">
        <v>43132</v>
      </c>
      <c r="F7528">
        <v>4</v>
      </c>
      <c r="G7528">
        <v>4</v>
      </c>
      <c r="H7528">
        <v>1</v>
      </c>
      <c r="I7528">
        <v>32</v>
      </c>
      <c r="J7528">
        <v>24</v>
      </c>
      <c r="K7528">
        <v>1.3333333333333333</v>
      </c>
      <c r="L7528">
        <v>24</v>
      </c>
      <c r="M7528">
        <v>1</v>
      </c>
      <c r="N7528">
        <v>28</v>
      </c>
      <c r="P7528">
        <v>1</v>
      </c>
      <c r="Q7528">
        <v>2</v>
      </c>
      <c r="R7528">
        <v>0.5</v>
      </c>
      <c r="S7528">
        <v>4</v>
      </c>
      <c r="T7528" t="e">
        <v>#DIV/0!</v>
      </c>
    </row>
    <row r="7529" spans="1:20" x14ac:dyDescent="0.2">
      <c r="A7529" t="s">
        <v>5315</v>
      </c>
      <c r="B7529" t="s">
        <v>5316</v>
      </c>
      <c r="C7529" t="s">
        <v>1053</v>
      </c>
      <c r="D7529" t="s">
        <v>1000</v>
      </c>
      <c r="E7529" s="23">
        <v>43132</v>
      </c>
      <c r="F7529">
        <v>2.5</v>
      </c>
      <c r="G7529">
        <v>3</v>
      </c>
      <c r="H7529">
        <v>0.83333333333333337</v>
      </c>
      <c r="I7529">
        <v>8</v>
      </c>
      <c r="J7529">
        <v>15</v>
      </c>
      <c r="K7529">
        <v>0.53333333333333333</v>
      </c>
      <c r="L7529">
        <v>18</v>
      </c>
      <c r="M7529">
        <v>0.83333333333333337</v>
      </c>
      <c r="N7529">
        <v>8</v>
      </c>
      <c r="P7529">
        <v>0</v>
      </c>
      <c r="Q7529">
        <v>0</v>
      </c>
      <c r="R7529" t="e">
        <v>#DIV/0!</v>
      </c>
      <c r="S7529">
        <v>0</v>
      </c>
      <c r="T7529">
        <v>0.24</v>
      </c>
    </row>
    <row r="7530" spans="1:20" x14ac:dyDescent="0.2">
      <c r="A7530" t="s">
        <v>12314</v>
      </c>
      <c r="B7530" t="s">
        <v>12315</v>
      </c>
      <c r="C7530" t="s">
        <v>200</v>
      </c>
      <c r="D7530" t="s">
        <v>1000</v>
      </c>
      <c r="E7530" s="23">
        <v>43132</v>
      </c>
      <c r="F7530">
        <v>4.5</v>
      </c>
      <c r="G7530">
        <v>4.5</v>
      </c>
      <c r="H7530">
        <v>1</v>
      </c>
      <c r="I7530">
        <v>20</v>
      </c>
      <c r="J7530">
        <v>27</v>
      </c>
      <c r="K7530">
        <v>0.7407407407407407</v>
      </c>
      <c r="L7530">
        <v>27</v>
      </c>
      <c r="M7530">
        <v>1</v>
      </c>
      <c r="N7530">
        <v>18</v>
      </c>
      <c r="P7530">
        <v>1</v>
      </c>
      <c r="Q7530">
        <v>1</v>
      </c>
      <c r="R7530">
        <v>1</v>
      </c>
      <c r="S7530">
        <v>2</v>
      </c>
      <c r="T7530">
        <v>0.47</v>
      </c>
    </row>
    <row r="7531" spans="1:20" x14ac:dyDescent="0.2">
      <c r="A7531" t="s">
        <v>10435</v>
      </c>
      <c r="B7531" t="s">
        <v>10436</v>
      </c>
      <c r="C7531" t="s">
        <v>204</v>
      </c>
      <c r="D7531" t="s">
        <v>1000</v>
      </c>
      <c r="E7531" s="23">
        <v>43132</v>
      </c>
      <c r="F7531">
        <v>0</v>
      </c>
      <c r="G7531">
        <v>0</v>
      </c>
      <c r="H7531" t="e">
        <v>#DIV/0!</v>
      </c>
      <c r="I7531">
        <v>0</v>
      </c>
      <c r="J7531">
        <v>0</v>
      </c>
      <c r="K7531" t="e">
        <v>#DIV/0!</v>
      </c>
      <c r="L7531">
        <v>0</v>
      </c>
      <c r="M7531" t="e">
        <v>#DIV/0!</v>
      </c>
      <c r="N7531">
        <v>0</v>
      </c>
      <c r="P7531">
        <v>0</v>
      </c>
      <c r="Q7531">
        <v>0</v>
      </c>
      <c r="R7531" t="e">
        <v>#DIV/0!</v>
      </c>
      <c r="S7531">
        <v>0</v>
      </c>
      <c r="T7531">
        <v>0.59</v>
      </c>
    </row>
    <row r="7532" spans="1:20" x14ac:dyDescent="0.2">
      <c r="A7532" t="s">
        <v>9979</v>
      </c>
      <c r="B7532" t="s">
        <v>9980</v>
      </c>
      <c r="C7532" t="s">
        <v>385</v>
      </c>
      <c r="D7532" t="s">
        <v>1000</v>
      </c>
      <c r="E7532" s="23">
        <v>43132</v>
      </c>
      <c r="F7532">
        <v>0.5</v>
      </c>
      <c r="G7532">
        <v>1.5</v>
      </c>
      <c r="H7532">
        <v>0.33333333333333331</v>
      </c>
      <c r="I7532">
        <v>1</v>
      </c>
      <c r="J7532">
        <v>3</v>
      </c>
      <c r="K7532">
        <v>0.33333333333333331</v>
      </c>
      <c r="L7532">
        <v>9</v>
      </c>
      <c r="M7532">
        <v>0.33333333333333331</v>
      </c>
      <c r="N7532">
        <v>0</v>
      </c>
      <c r="P7532">
        <v>0</v>
      </c>
      <c r="Q7532">
        <v>0</v>
      </c>
      <c r="R7532" t="e">
        <v>#DIV/0!</v>
      </c>
      <c r="S7532">
        <v>1</v>
      </c>
      <c r="T7532">
        <v>0.83</v>
      </c>
    </row>
    <row r="7533" spans="1:20" x14ac:dyDescent="0.2">
      <c r="A7533" t="s">
        <v>8783</v>
      </c>
      <c r="B7533" t="s">
        <v>8784</v>
      </c>
      <c r="C7533" t="s">
        <v>208</v>
      </c>
      <c r="D7533" t="s">
        <v>1000</v>
      </c>
      <c r="E7533" s="23">
        <v>43132</v>
      </c>
      <c r="F7533">
        <v>0.5</v>
      </c>
      <c r="G7533">
        <v>1.5</v>
      </c>
      <c r="H7533">
        <v>0.33333333333333331</v>
      </c>
      <c r="I7533">
        <v>5</v>
      </c>
      <c r="J7533">
        <v>3</v>
      </c>
      <c r="K7533">
        <v>1.6666666666666667</v>
      </c>
      <c r="L7533">
        <v>9</v>
      </c>
      <c r="M7533">
        <v>0.33333333333333331</v>
      </c>
      <c r="N7533">
        <v>5</v>
      </c>
      <c r="P7533">
        <v>0</v>
      </c>
      <c r="Q7533">
        <v>0</v>
      </c>
      <c r="R7533" t="e">
        <v>#DIV/0!</v>
      </c>
      <c r="S7533">
        <v>0</v>
      </c>
      <c r="T7533">
        <v>0.8</v>
      </c>
    </row>
    <row r="7534" spans="1:20" x14ac:dyDescent="0.2">
      <c r="A7534" t="s">
        <v>6577</v>
      </c>
      <c r="B7534" t="s">
        <v>6578</v>
      </c>
      <c r="C7534" t="s">
        <v>316</v>
      </c>
      <c r="D7534" t="s">
        <v>1000</v>
      </c>
      <c r="E7534" s="23">
        <v>43132</v>
      </c>
      <c r="F7534">
        <v>4.5</v>
      </c>
      <c r="G7534">
        <v>5.5</v>
      </c>
      <c r="H7534">
        <v>0.81818181818181823</v>
      </c>
      <c r="I7534">
        <v>21</v>
      </c>
      <c r="J7534">
        <v>27</v>
      </c>
      <c r="K7534">
        <v>0.77777777777777779</v>
      </c>
      <c r="L7534">
        <v>33</v>
      </c>
      <c r="M7534">
        <v>0.81818181818181823</v>
      </c>
      <c r="N7534">
        <v>18</v>
      </c>
      <c r="P7534">
        <v>1</v>
      </c>
      <c r="Q7534">
        <v>1</v>
      </c>
      <c r="R7534">
        <v>1</v>
      </c>
      <c r="S7534">
        <v>3</v>
      </c>
      <c r="T7534">
        <v>0.81</v>
      </c>
    </row>
    <row r="7535" spans="1:20" x14ac:dyDescent="0.2">
      <c r="A7535" t="s">
        <v>4170</v>
      </c>
      <c r="B7535" t="s">
        <v>4171</v>
      </c>
      <c r="C7535" t="s">
        <v>218</v>
      </c>
      <c r="D7535" t="s">
        <v>1000</v>
      </c>
      <c r="E7535" s="23">
        <v>43132</v>
      </c>
      <c r="F7535">
        <v>0</v>
      </c>
      <c r="G7535">
        <v>0</v>
      </c>
      <c r="H7535" t="e">
        <v>#DIV/0!</v>
      </c>
      <c r="I7535">
        <v>0</v>
      </c>
      <c r="J7535">
        <v>0</v>
      </c>
      <c r="K7535" t="e">
        <v>#DIV/0!</v>
      </c>
      <c r="L7535">
        <v>0</v>
      </c>
      <c r="M7535" t="e">
        <v>#DIV/0!</v>
      </c>
      <c r="N7535">
        <v>0</v>
      </c>
      <c r="P7535">
        <v>0</v>
      </c>
      <c r="Q7535">
        <v>0</v>
      </c>
      <c r="R7535" t="e">
        <v>#DIV/0!</v>
      </c>
      <c r="S7535">
        <v>0</v>
      </c>
    </row>
    <row r="7536" spans="1:20" x14ac:dyDescent="0.2">
      <c r="A7536" t="s">
        <v>12599</v>
      </c>
      <c r="B7536" t="s">
        <v>12600</v>
      </c>
      <c r="C7536" t="s">
        <v>202</v>
      </c>
      <c r="D7536" t="s">
        <v>1000</v>
      </c>
      <c r="E7536" s="23">
        <v>43132</v>
      </c>
      <c r="F7536">
        <v>6.5</v>
      </c>
      <c r="G7536">
        <v>5.5</v>
      </c>
      <c r="H7536">
        <v>1.1818181818181819</v>
      </c>
      <c r="I7536">
        <v>84</v>
      </c>
      <c r="J7536">
        <v>91</v>
      </c>
      <c r="K7536">
        <v>0.92307692307692313</v>
      </c>
      <c r="L7536">
        <v>77</v>
      </c>
      <c r="M7536">
        <v>1.1818181818181819</v>
      </c>
      <c r="N7536">
        <v>84</v>
      </c>
      <c r="P7536">
        <v>1</v>
      </c>
      <c r="Q7536">
        <v>2</v>
      </c>
      <c r="R7536">
        <v>0.5</v>
      </c>
      <c r="S7536">
        <v>0</v>
      </c>
    </row>
    <row r="7537" spans="1:19" x14ac:dyDescent="0.2">
      <c r="A7537" t="s">
        <v>12424</v>
      </c>
      <c r="B7537" t="s">
        <v>12425</v>
      </c>
      <c r="C7537" t="s">
        <v>347</v>
      </c>
      <c r="D7537" t="s">
        <v>1000</v>
      </c>
      <c r="E7537" s="23">
        <v>43132</v>
      </c>
      <c r="F7537">
        <v>1</v>
      </c>
      <c r="G7537">
        <v>1.5</v>
      </c>
      <c r="H7537">
        <v>0.66666666666666663</v>
      </c>
      <c r="I7537">
        <v>10</v>
      </c>
      <c r="J7537">
        <v>14</v>
      </c>
      <c r="K7537">
        <v>0.7142857142857143</v>
      </c>
      <c r="L7537">
        <v>21</v>
      </c>
      <c r="M7537">
        <v>0.66666666666666663</v>
      </c>
      <c r="N7537">
        <v>9</v>
      </c>
      <c r="P7537">
        <v>0</v>
      </c>
      <c r="Q7537">
        <v>0</v>
      </c>
      <c r="R7537" t="e">
        <v>#DIV/0!</v>
      </c>
      <c r="S7537">
        <v>1</v>
      </c>
    </row>
    <row r="7538" spans="1:19" x14ac:dyDescent="0.2">
      <c r="A7538" t="s">
        <v>9764</v>
      </c>
      <c r="B7538" t="s">
        <v>9765</v>
      </c>
      <c r="C7538" t="s">
        <v>224</v>
      </c>
      <c r="D7538" t="s">
        <v>1000</v>
      </c>
      <c r="E7538" s="23">
        <v>43132</v>
      </c>
      <c r="F7538">
        <v>6</v>
      </c>
      <c r="G7538">
        <v>9</v>
      </c>
      <c r="H7538">
        <v>0.66666666666666663</v>
      </c>
      <c r="I7538">
        <v>78</v>
      </c>
      <c r="J7538">
        <v>60</v>
      </c>
      <c r="K7538">
        <v>1.3</v>
      </c>
      <c r="L7538">
        <v>90</v>
      </c>
      <c r="M7538">
        <v>0.66666666666666663</v>
      </c>
      <c r="N7538">
        <v>76</v>
      </c>
      <c r="P7538">
        <v>0</v>
      </c>
      <c r="Q7538">
        <v>0</v>
      </c>
      <c r="R7538" t="e">
        <v>#DIV/0!</v>
      </c>
      <c r="S7538">
        <v>2</v>
      </c>
    </row>
    <row r="7539" spans="1:19" x14ac:dyDescent="0.2">
      <c r="A7539" t="s">
        <v>9465</v>
      </c>
      <c r="B7539" t="s">
        <v>9466</v>
      </c>
      <c r="C7539" t="s">
        <v>345</v>
      </c>
      <c r="D7539" t="s">
        <v>1000</v>
      </c>
      <c r="E7539" s="23">
        <v>43132</v>
      </c>
      <c r="F7539">
        <v>0</v>
      </c>
      <c r="G7539">
        <v>0</v>
      </c>
      <c r="H7539" t="e">
        <v>#DIV/0!</v>
      </c>
      <c r="I7539">
        <v>0</v>
      </c>
      <c r="J7539">
        <v>0</v>
      </c>
      <c r="K7539" t="e">
        <v>#DIV/0!</v>
      </c>
      <c r="L7539">
        <v>0</v>
      </c>
      <c r="M7539" t="e">
        <v>#DIV/0!</v>
      </c>
      <c r="N7539">
        <v>0</v>
      </c>
      <c r="P7539">
        <v>0</v>
      </c>
      <c r="Q7539">
        <v>0</v>
      </c>
      <c r="R7539" t="e">
        <v>#DIV/0!</v>
      </c>
      <c r="S7539">
        <v>0</v>
      </c>
    </row>
    <row r="7540" spans="1:19" x14ac:dyDescent="0.2">
      <c r="A7540" t="s">
        <v>7857</v>
      </c>
      <c r="B7540" t="s">
        <v>7858</v>
      </c>
      <c r="C7540" t="s">
        <v>226</v>
      </c>
      <c r="D7540" t="s">
        <v>1000</v>
      </c>
      <c r="E7540" s="23">
        <v>43132</v>
      </c>
      <c r="F7540">
        <v>4.5</v>
      </c>
      <c r="G7540">
        <v>5.5</v>
      </c>
      <c r="H7540">
        <v>0.81818181818181823</v>
      </c>
      <c r="I7540">
        <v>54</v>
      </c>
      <c r="J7540">
        <v>51</v>
      </c>
      <c r="K7540">
        <v>1.0588235294117647</v>
      </c>
      <c r="L7540">
        <v>62</v>
      </c>
      <c r="M7540">
        <v>0.82258064516129037</v>
      </c>
      <c r="N7540">
        <v>51</v>
      </c>
      <c r="P7540">
        <v>1</v>
      </c>
      <c r="Q7540">
        <v>1</v>
      </c>
      <c r="R7540">
        <v>1</v>
      </c>
      <c r="S7540">
        <v>3</v>
      </c>
    </row>
    <row r="7541" spans="1:19" x14ac:dyDescent="0.2">
      <c r="A7541" t="s">
        <v>6927</v>
      </c>
      <c r="B7541" t="s">
        <v>6928</v>
      </c>
      <c r="C7541" t="s">
        <v>231</v>
      </c>
      <c r="D7541" t="s">
        <v>1000</v>
      </c>
      <c r="E7541" s="23">
        <v>43132</v>
      </c>
      <c r="F7541">
        <v>7</v>
      </c>
      <c r="G7541">
        <v>7.5</v>
      </c>
      <c r="H7541">
        <v>0.93333333333333335</v>
      </c>
      <c r="I7541">
        <v>105</v>
      </c>
      <c r="J7541">
        <v>80</v>
      </c>
      <c r="K7541">
        <v>1.3125</v>
      </c>
      <c r="L7541">
        <v>84</v>
      </c>
      <c r="M7541">
        <v>0.95238095238095233</v>
      </c>
      <c r="N7541">
        <v>95</v>
      </c>
      <c r="P7541">
        <v>0</v>
      </c>
      <c r="Q7541">
        <v>0</v>
      </c>
      <c r="R7541" t="e">
        <v>#DIV/0!</v>
      </c>
      <c r="S7541">
        <v>10</v>
      </c>
    </row>
    <row r="7542" spans="1:19" x14ac:dyDescent="0.2">
      <c r="A7542" t="s">
        <v>5978</v>
      </c>
      <c r="B7542" t="s">
        <v>5979</v>
      </c>
      <c r="C7542" t="s">
        <v>216</v>
      </c>
      <c r="D7542" t="s">
        <v>1000</v>
      </c>
      <c r="E7542" s="23">
        <v>43132</v>
      </c>
      <c r="F7542">
        <v>6.5</v>
      </c>
      <c r="G7542">
        <v>8.5</v>
      </c>
      <c r="H7542">
        <v>0.76470588235294112</v>
      </c>
      <c r="I7542">
        <v>44</v>
      </c>
      <c r="J7542">
        <v>85</v>
      </c>
      <c r="K7542">
        <v>0.51764705882352946</v>
      </c>
      <c r="L7542">
        <v>113</v>
      </c>
      <c r="M7542">
        <v>0.75221238938053092</v>
      </c>
      <c r="N7542">
        <v>31</v>
      </c>
      <c r="P7542">
        <v>7</v>
      </c>
      <c r="Q7542">
        <v>11</v>
      </c>
      <c r="R7542">
        <v>0.63636363636363635</v>
      </c>
      <c r="S7542">
        <v>13</v>
      </c>
    </row>
    <row r="7543" spans="1:19" x14ac:dyDescent="0.2">
      <c r="A7543" t="s">
        <v>4585</v>
      </c>
      <c r="B7543" t="s">
        <v>4586</v>
      </c>
      <c r="C7543" t="s">
        <v>233</v>
      </c>
      <c r="D7543" t="s">
        <v>1000</v>
      </c>
      <c r="E7543" s="23">
        <v>43132</v>
      </c>
      <c r="F7543">
        <v>2.5</v>
      </c>
      <c r="G7543">
        <v>4.5</v>
      </c>
      <c r="H7543">
        <v>0.55555555555555558</v>
      </c>
      <c r="I7543">
        <v>29</v>
      </c>
      <c r="J7543">
        <v>35</v>
      </c>
      <c r="K7543">
        <v>0.82857142857142863</v>
      </c>
      <c r="L7543">
        <v>63</v>
      </c>
      <c r="M7543">
        <v>0.55555555555555558</v>
      </c>
      <c r="N7543">
        <v>28</v>
      </c>
      <c r="P7543">
        <v>0</v>
      </c>
      <c r="Q7543">
        <v>0</v>
      </c>
      <c r="R7543" t="e">
        <v>#DIV/0!</v>
      </c>
      <c r="S7543">
        <v>1</v>
      </c>
    </row>
    <row r="7544" spans="1:19" x14ac:dyDescent="0.2">
      <c r="A7544" t="s">
        <v>3995</v>
      </c>
      <c r="B7544" t="s">
        <v>3996</v>
      </c>
      <c r="C7544" t="s">
        <v>219</v>
      </c>
      <c r="D7544" t="s">
        <v>1000</v>
      </c>
      <c r="E7544" s="23">
        <v>43132</v>
      </c>
      <c r="F7544">
        <v>0</v>
      </c>
      <c r="G7544">
        <v>0</v>
      </c>
      <c r="H7544" t="e">
        <v>#DIV/0!</v>
      </c>
      <c r="I7544">
        <v>0</v>
      </c>
      <c r="J7544">
        <v>0</v>
      </c>
      <c r="K7544" t="e">
        <v>#DIV/0!</v>
      </c>
      <c r="L7544">
        <v>0</v>
      </c>
      <c r="M7544" t="e">
        <v>#DIV/0!</v>
      </c>
      <c r="N7544">
        <v>0</v>
      </c>
      <c r="P7544">
        <v>0</v>
      </c>
      <c r="Q7544">
        <v>0</v>
      </c>
      <c r="R7544" t="e">
        <v>#DIV/0!</v>
      </c>
      <c r="S7544">
        <v>0</v>
      </c>
    </row>
    <row r="7545" spans="1:19" x14ac:dyDescent="0.2">
      <c r="A7545" t="s">
        <v>3724</v>
      </c>
      <c r="B7545" t="s">
        <v>3725</v>
      </c>
      <c r="C7545" t="s">
        <v>340</v>
      </c>
      <c r="D7545" t="s">
        <v>1000</v>
      </c>
      <c r="E7545" s="23">
        <v>43132</v>
      </c>
      <c r="F7545">
        <v>0</v>
      </c>
      <c r="G7545">
        <v>0</v>
      </c>
      <c r="H7545" t="e">
        <v>#DIV/0!</v>
      </c>
      <c r="I7545">
        <v>0</v>
      </c>
      <c r="J7545">
        <v>0</v>
      </c>
      <c r="K7545" t="e">
        <v>#DIV/0!</v>
      </c>
      <c r="L7545">
        <v>0</v>
      </c>
      <c r="M7545" t="e">
        <v>#DIV/0!</v>
      </c>
      <c r="N7545">
        <v>0</v>
      </c>
      <c r="P7545">
        <v>0</v>
      </c>
      <c r="Q7545">
        <v>0</v>
      </c>
      <c r="R7545" t="e">
        <v>#DIV/0!</v>
      </c>
      <c r="S7545">
        <v>0</v>
      </c>
    </row>
    <row r="7546" spans="1:19" x14ac:dyDescent="0.2">
      <c r="A7546" t="s">
        <v>11306</v>
      </c>
      <c r="B7546" t="s">
        <v>11307</v>
      </c>
      <c r="C7546" t="s">
        <v>350</v>
      </c>
      <c r="D7546" t="s">
        <v>1000</v>
      </c>
      <c r="E7546" s="23">
        <v>43132</v>
      </c>
      <c r="F7546">
        <v>1</v>
      </c>
      <c r="G7546">
        <v>1</v>
      </c>
      <c r="H7546">
        <v>1</v>
      </c>
      <c r="I7546">
        <v>5</v>
      </c>
      <c r="J7546">
        <v>6</v>
      </c>
      <c r="K7546">
        <v>0.83333333333333337</v>
      </c>
      <c r="L7546">
        <v>6</v>
      </c>
      <c r="M7546">
        <v>1</v>
      </c>
      <c r="N7546">
        <v>5</v>
      </c>
      <c r="P7546">
        <v>0</v>
      </c>
      <c r="Q7546">
        <v>0</v>
      </c>
      <c r="R7546" t="e">
        <v>#DIV/0!</v>
      </c>
      <c r="S7546">
        <v>0</v>
      </c>
    </row>
    <row r="7547" spans="1:19" x14ac:dyDescent="0.2">
      <c r="A7547" t="s">
        <v>11308</v>
      </c>
      <c r="B7547" t="s">
        <v>11309</v>
      </c>
      <c r="C7547" t="s">
        <v>351</v>
      </c>
      <c r="D7547" t="s">
        <v>1000</v>
      </c>
      <c r="E7547" s="23">
        <v>43132</v>
      </c>
      <c r="F7547">
        <v>1.5</v>
      </c>
      <c r="G7547">
        <v>1.5</v>
      </c>
      <c r="H7547">
        <v>1</v>
      </c>
      <c r="I7547">
        <v>6</v>
      </c>
      <c r="J7547">
        <v>9</v>
      </c>
      <c r="K7547">
        <v>0.66666666666666663</v>
      </c>
      <c r="L7547">
        <v>9</v>
      </c>
      <c r="M7547">
        <v>1</v>
      </c>
      <c r="N7547">
        <v>6</v>
      </c>
      <c r="P7547">
        <v>0</v>
      </c>
      <c r="Q7547">
        <v>0</v>
      </c>
      <c r="R7547" t="e">
        <v>#DIV/0!</v>
      </c>
      <c r="S7547">
        <v>0</v>
      </c>
    </row>
    <row r="7548" spans="1:19" x14ac:dyDescent="0.2">
      <c r="A7548" t="s">
        <v>11194</v>
      </c>
      <c r="B7548" t="s">
        <v>11195</v>
      </c>
      <c r="C7548" t="s">
        <v>352</v>
      </c>
      <c r="D7548" t="s">
        <v>1000</v>
      </c>
      <c r="E7548" s="23">
        <v>43132</v>
      </c>
      <c r="F7548">
        <v>0</v>
      </c>
      <c r="G7548">
        <v>0</v>
      </c>
      <c r="H7548" t="e">
        <v>#DIV/0!</v>
      </c>
      <c r="I7548">
        <v>0</v>
      </c>
      <c r="J7548">
        <v>0</v>
      </c>
      <c r="K7548" t="e">
        <v>#DIV/0!</v>
      </c>
      <c r="L7548">
        <v>0</v>
      </c>
      <c r="M7548" t="e">
        <v>#DIV/0!</v>
      </c>
      <c r="N7548">
        <v>0</v>
      </c>
      <c r="P7548">
        <v>0</v>
      </c>
      <c r="Q7548">
        <v>0</v>
      </c>
      <c r="R7548" t="e">
        <v>#DIV/0!</v>
      </c>
      <c r="S7548">
        <v>0</v>
      </c>
    </row>
    <row r="7549" spans="1:19" x14ac:dyDescent="0.2">
      <c r="A7549" t="s">
        <v>10195</v>
      </c>
      <c r="B7549" t="s">
        <v>10196</v>
      </c>
      <c r="C7549" t="s">
        <v>353</v>
      </c>
      <c r="D7549" t="s">
        <v>1000</v>
      </c>
      <c r="E7549" s="23">
        <v>43132</v>
      </c>
      <c r="F7549">
        <v>0</v>
      </c>
      <c r="G7549">
        <v>0</v>
      </c>
      <c r="H7549" t="e">
        <v>#DIV/0!</v>
      </c>
      <c r="I7549">
        <v>0</v>
      </c>
      <c r="J7549">
        <v>0</v>
      </c>
      <c r="K7549" t="e">
        <v>#DIV/0!</v>
      </c>
      <c r="L7549">
        <v>0</v>
      </c>
      <c r="M7549" t="e">
        <v>#DIV/0!</v>
      </c>
      <c r="N7549">
        <v>0</v>
      </c>
      <c r="P7549">
        <v>0</v>
      </c>
      <c r="Q7549">
        <v>0</v>
      </c>
      <c r="R7549" t="e">
        <v>#DIV/0!</v>
      </c>
      <c r="S7549">
        <v>0</v>
      </c>
    </row>
    <row r="7550" spans="1:19" x14ac:dyDescent="0.2">
      <c r="A7550" t="s">
        <v>10055</v>
      </c>
      <c r="B7550" t="s">
        <v>10056</v>
      </c>
      <c r="C7550" t="s">
        <v>386</v>
      </c>
      <c r="D7550" t="s">
        <v>1000</v>
      </c>
      <c r="E7550" s="23">
        <v>43132</v>
      </c>
      <c r="F7550">
        <v>0</v>
      </c>
      <c r="G7550">
        <v>0</v>
      </c>
      <c r="H7550" t="e">
        <v>#DIV/0!</v>
      </c>
      <c r="I7550">
        <v>0</v>
      </c>
      <c r="J7550">
        <v>0</v>
      </c>
      <c r="K7550" t="e">
        <v>#DIV/0!</v>
      </c>
      <c r="L7550">
        <v>0</v>
      </c>
      <c r="M7550" t="e">
        <v>#DIV/0!</v>
      </c>
      <c r="N7550">
        <v>0</v>
      </c>
      <c r="P7550">
        <v>0</v>
      </c>
      <c r="Q7550">
        <v>0</v>
      </c>
      <c r="R7550" t="e">
        <v>#DIV/0!</v>
      </c>
      <c r="S7550">
        <v>0</v>
      </c>
    </row>
    <row r="7551" spans="1:19" x14ac:dyDescent="0.2">
      <c r="A7551" t="s">
        <v>8608</v>
      </c>
      <c r="B7551" t="s">
        <v>8609</v>
      </c>
      <c r="C7551" t="s">
        <v>354</v>
      </c>
      <c r="D7551" t="s">
        <v>1000</v>
      </c>
      <c r="E7551" s="23">
        <v>43132</v>
      </c>
      <c r="F7551">
        <v>1</v>
      </c>
      <c r="G7551">
        <v>1.5</v>
      </c>
      <c r="H7551">
        <v>0.66666666666666663</v>
      </c>
      <c r="I7551">
        <v>13</v>
      </c>
      <c r="J7551">
        <v>6</v>
      </c>
      <c r="K7551">
        <v>2.1666666666666665</v>
      </c>
      <c r="L7551">
        <v>9</v>
      </c>
      <c r="M7551">
        <v>0.66666666666666663</v>
      </c>
      <c r="N7551">
        <v>13</v>
      </c>
      <c r="P7551">
        <v>0</v>
      </c>
      <c r="Q7551">
        <v>0</v>
      </c>
      <c r="R7551" t="e">
        <v>#DIV/0!</v>
      </c>
      <c r="S7551">
        <v>0</v>
      </c>
    </row>
    <row r="7552" spans="1:19" x14ac:dyDescent="0.2">
      <c r="A7552" t="s">
        <v>6402</v>
      </c>
      <c r="B7552" t="s">
        <v>6403</v>
      </c>
      <c r="C7552" t="s">
        <v>355</v>
      </c>
      <c r="D7552" t="s">
        <v>1000</v>
      </c>
      <c r="E7552" s="23">
        <v>43132</v>
      </c>
      <c r="F7552">
        <v>2.5</v>
      </c>
      <c r="G7552">
        <v>3.5</v>
      </c>
      <c r="H7552">
        <v>0.7142857142857143</v>
      </c>
      <c r="I7552">
        <v>13</v>
      </c>
      <c r="J7552">
        <v>15</v>
      </c>
      <c r="K7552">
        <v>0.8666666666666667</v>
      </c>
      <c r="L7552">
        <v>21</v>
      </c>
      <c r="M7552">
        <v>0.7142857142857143</v>
      </c>
      <c r="N7552">
        <v>13</v>
      </c>
      <c r="P7552">
        <v>0</v>
      </c>
      <c r="Q7552">
        <v>0</v>
      </c>
      <c r="R7552" t="e">
        <v>#DIV/0!</v>
      </c>
      <c r="S7552">
        <v>0</v>
      </c>
    </row>
    <row r="7553" spans="1:19" x14ac:dyDescent="0.2">
      <c r="A7553" t="s">
        <v>11813</v>
      </c>
      <c r="B7553" t="s">
        <v>11814</v>
      </c>
      <c r="C7553" t="s">
        <v>198</v>
      </c>
      <c r="D7553" t="s">
        <v>1002</v>
      </c>
      <c r="E7553" s="23">
        <v>43132</v>
      </c>
      <c r="F7553">
        <v>1</v>
      </c>
      <c r="G7553">
        <v>1</v>
      </c>
      <c r="H7553">
        <v>1</v>
      </c>
      <c r="I7553">
        <v>5</v>
      </c>
      <c r="J7553">
        <v>6</v>
      </c>
      <c r="K7553">
        <v>0.83333333333333337</v>
      </c>
      <c r="L7553">
        <v>6</v>
      </c>
      <c r="M7553">
        <v>1</v>
      </c>
      <c r="N7553">
        <v>5</v>
      </c>
      <c r="P7553">
        <v>0</v>
      </c>
      <c r="Q7553">
        <v>0</v>
      </c>
      <c r="R7553" t="e">
        <v>#DIV/0!</v>
      </c>
      <c r="S7553">
        <v>0</v>
      </c>
    </row>
    <row r="7554" spans="1:19" x14ac:dyDescent="0.2">
      <c r="A7554" t="s">
        <v>11815</v>
      </c>
      <c r="B7554" t="s">
        <v>11816</v>
      </c>
      <c r="C7554" t="s">
        <v>199</v>
      </c>
      <c r="D7554" t="s">
        <v>1002</v>
      </c>
      <c r="E7554" s="23">
        <v>43132</v>
      </c>
      <c r="F7554">
        <v>11</v>
      </c>
      <c r="G7554">
        <v>10</v>
      </c>
      <c r="H7554">
        <v>1.1000000000000001</v>
      </c>
      <c r="I7554">
        <v>104</v>
      </c>
      <c r="J7554">
        <v>118</v>
      </c>
      <c r="K7554">
        <v>0.88135593220338981</v>
      </c>
      <c r="L7554">
        <v>104</v>
      </c>
      <c r="M7554">
        <v>1.1346153846153846</v>
      </c>
      <c r="N7554">
        <v>102</v>
      </c>
      <c r="P7554">
        <v>2</v>
      </c>
      <c r="Q7554">
        <v>3</v>
      </c>
      <c r="R7554">
        <v>0.66666666666666663</v>
      </c>
      <c r="S7554">
        <v>2</v>
      </c>
    </row>
    <row r="7555" spans="1:19" x14ac:dyDescent="0.2">
      <c r="A7555" t="s">
        <v>11817</v>
      </c>
      <c r="B7555" t="s">
        <v>11818</v>
      </c>
      <c r="C7555" t="s">
        <v>348</v>
      </c>
      <c r="D7555" t="s">
        <v>1002</v>
      </c>
      <c r="E7555" s="23">
        <v>43132</v>
      </c>
      <c r="F7555">
        <v>2.5</v>
      </c>
      <c r="G7555">
        <v>3</v>
      </c>
      <c r="H7555">
        <v>0.83333333333333337</v>
      </c>
      <c r="I7555">
        <v>16</v>
      </c>
      <c r="J7555">
        <v>23</v>
      </c>
      <c r="K7555">
        <v>0.69565217391304346</v>
      </c>
      <c r="L7555">
        <v>30</v>
      </c>
      <c r="M7555">
        <v>0.76666666666666672</v>
      </c>
      <c r="N7555">
        <v>15</v>
      </c>
      <c r="P7555">
        <v>0</v>
      </c>
      <c r="Q7555">
        <v>0</v>
      </c>
      <c r="R7555" t="e">
        <v>#DIV/0!</v>
      </c>
      <c r="S7555">
        <v>1</v>
      </c>
    </row>
    <row r="7556" spans="1:19" x14ac:dyDescent="0.2">
      <c r="A7556" t="s">
        <v>11819</v>
      </c>
      <c r="B7556" t="s">
        <v>11820</v>
      </c>
      <c r="C7556" t="s">
        <v>357</v>
      </c>
      <c r="D7556" t="s">
        <v>1002</v>
      </c>
      <c r="E7556" s="23">
        <v>43132</v>
      </c>
      <c r="F7556">
        <v>0</v>
      </c>
      <c r="G7556">
        <v>0</v>
      </c>
      <c r="H7556" t="e">
        <v>#DIV/0!</v>
      </c>
      <c r="I7556">
        <v>0</v>
      </c>
      <c r="J7556">
        <v>0</v>
      </c>
      <c r="K7556" t="e">
        <v>#DIV/0!</v>
      </c>
      <c r="L7556">
        <v>0</v>
      </c>
      <c r="M7556" t="e">
        <v>#DIV/0!</v>
      </c>
      <c r="N7556">
        <v>0</v>
      </c>
      <c r="P7556">
        <v>0</v>
      </c>
      <c r="Q7556">
        <v>0</v>
      </c>
      <c r="R7556" t="e">
        <v>#DIV/0!</v>
      </c>
      <c r="S7556">
        <v>0</v>
      </c>
    </row>
    <row r="7557" spans="1:19" x14ac:dyDescent="0.2">
      <c r="A7557" t="s">
        <v>10961</v>
      </c>
      <c r="B7557" t="s">
        <v>10962</v>
      </c>
      <c r="C7557" t="s">
        <v>227</v>
      </c>
      <c r="D7557" t="s">
        <v>1002</v>
      </c>
      <c r="E7557" s="23">
        <v>43132</v>
      </c>
      <c r="F7557">
        <v>0</v>
      </c>
      <c r="G7557">
        <v>0</v>
      </c>
      <c r="H7557" t="e">
        <v>#DIV/0!</v>
      </c>
      <c r="I7557">
        <v>0</v>
      </c>
      <c r="J7557">
        <v>0</v>
      </c>
      <c r="K7557" t="e">
        <v>#DIV/0!</v>
      </c>
      <c r="L7557">
        <v>0</v>
      </c>
      <c r="M7557" t="e">
        <v>#DIV/0!</v>
      </c>
      <c r="N7557">
        <v>0</v>
      </c>
      <c r="P7557">
        <v>0</v>
      </c>
      <c r="Q7557">
        <v>0</v>
      </c>
      <c r="R7557" t="e">
        <v>#DIV/0!</v>
      </c>
      <c r="S7557">
        <v>0</v>
      </c>
    </row>
    <row r="7558" spans="1:19" x14ac:dyDescent="0.2">
      <c r="A7558" t="s">
        <v>10786</v>
      </c>
      <c r="B7558" t="s">
        <v>10787</v>
      </c>
      <c r="C7558" t="s">
        <v>203</v>
      </c>
      <c r="D7558" t="s">
        <v>1002</v>
      </c>
      <c r="E7558" s="23">
        <v>43132</v>
      </c>
      <c r="F7558">
        <v>0</v>
      </c>
      <c r="G7558">
        <v>0</v>
      </c>
      <c r="H7558" t="e">
        <v>#DIV/0!</v>
      </c>
      <c r="I7558">
        <v>0</v>
      </c>
      <c r="J7558">
        <v>0</v>
      </c>
      <c r="K7558" t="e">
        <v>#DIV/0!</v>
      </c>
      <c r="L7558">
        <v>0</v>
      </c>
      <c r="M7558" t="e">
        <v>#DIV/0!</v>
      </c>
      <c r="N7558">
        <v>0</v>
      </c>
      <c r="P7558">
        <v>0</v>
      </c>
      <c r="Q7558">
        <v>0</v>
      </c>
      <c r="R7558" t="e">
        <v>#DIV/0!</v>
      </c>
      <c r="S7558">
        <v>0</v>
      </c>
    </row>
    <row r="7559" spans="1:19" x14ac:dyDescent="0.2">
      <c r="A7559" t="s">
        <v>10121</v>
      </c>
      <c r="B7559" t="s">
        <v>10122</v>
      </c>
      <c r="C7559" t="s">
        <v>387</v>
      </c>
      <c r="D7559" t="s">
        <v>1002</v>
      </c>
      <c r="E7559" s="23">
        <v>43132</v>
      </c>
      <c r="F7559">
        <v>0.5</v>
      </c>
      <c r="G7559">
        <v>1.5</v>
      </c>
      <c r="H7559">
        <v>0.33333333333333331</v>
      </c>
      <c r="I7559">
        <v>1</v>
      </c>
      <c r="J7559">
        <v>3</v>
      </c>
      <c r="K7559">
        <v>0.33333333333333331</v>
      </c>
      <c r="L7559">
        <v>9</v>
      </c>
      <c r="M7559">
        <v>0.33333333333333331</v>
      </c>
      <c r="N7559">
        <v>0</v>
      </c>
      <c r="P7559">
        <v>0</v>
      </c>
      <c r="Q7559">
        <v>0</v>
      </c>
      <c r="R7559" t="e">
        <v>#DIV/0!</v>
      </c>
      <c r="S7559">
        <v>1</v>
      </c>
    </row>
    <row r="7560" spans="1:19" x14ac:dyDescent="0.2">
      <c r="A7560" t="s">
        <v>9939</v>
      </c>
      <c r="B7560" t="s">
        <v>9940</v>
      </c>
      <c r="C7560" t="s">
        <v>223</v>
      </c>
      <c r="D7560" t="s">
        <v>1002</v>
      </c>
      <c r="E7560" s="23">
        <v>43132</v>
      </c>
      <c r="F7560">
        <v>6</v>
      </c>
      <c r="G7560">
        <v>9</v>
      </c>
      <c r="H7560">
        <v>0.66666666666666663</v>
      </c>
      <c r="I7560">
        <v>78</v>
      </c>
      <c r="J7560">
        <v>60</v>
      </c>
      <c r="K7560">
        <v>1.3</v>
      </c>
      <c r="L7560">
        <v>90</v>
      </c>
      <c r="M7560">
        <v>0.66666666666666663</v>
      </c>
      <c r="N7560">
        <v>76</v>
      </c>
      <c r="P7560">
        <v>0</v>
      </c>
      <c r="Q7560">
        <v>0</v>
      </c>
      <c r="R7560" t="e">
        <v>#DIV/0!</v>
      </c>
      <c r="S7560">
        <v>2</v>
      </c>
    </row>
    <row r="7561" spans="1:19" x14ac:dyDescent="0.2">
      <c r="A7561" t="s">
        <v>9557</v>
      </c>
      <c r="B7561" t="s">
        <v>9558</v>
      </c>
      <c r="C7561" t="s">
        <v>346</v>
      </c>
      <c r="D7561" t="s">
        <v>1002</v>
      </c>
      <c r="E7561" s="23">
        <v>43132</v>
      </c>
      <c r="F7561">
        <v>0</v>
      </c>
      <c r="G7561">
        <v>0</v>
      </c>
      <c r="H7561" t="e">
        <v>#DIV/0!</v>
      </c>
      <c r="I7561">
        <v>0</v>
      </c>
      <c r="J7561">
        <v>0</v>
      </c>
      <c r="K7561" t="e">
        <v>#DIV/0!</v>
      </c>
      <c r="L7561">
        <v>0</v>
      </c>
      <c r="M7561" t="e">
        <v>#DIV/0!</v>
      </c>
      <c r="N7561">
        <v>0</v>
      </c>
      <c r="P7561">
        <v>0</v>
      </c>
      <c r="Q7561">
        <v>0</v>
      </c>
      <c r="R7561" t="e">
        <v>#DIV/0!</v>
      </c>
      <c r="S7561">
        <v>0</v>
      </c>
    </row>
    <row r="7562" spans="1:19" x14ac:dyDescent="0.2">
      <c r="A7562" t="s">
        <v>9198</v>
      </c>
      <c r="B7562" t="s">
        <v>9199</v>
      </c>
      <c r="C7562" t="s">
        <v>207</v>
      </c>
      <c r="D7562" t="s">
        <v>1002</v>
      </c>
      <c r="E7562" s="23">
        <v>43132</v>
      </c>
      <c r="F7562">
        <v>4.5</v>
      </c>
      <c r="G7562">
        <v>6</v>
      </c>
      <c r="H7562">
        <v>0.75</v>
      </c>
      <c r="I7562">
        <v>39</v>
      </c>
      <c r="J7562">
        <v>27</v>
      </c>
      <c r="K7562">
        <v>1.4444444444444444</v>
      </c>
      <c r="L7562">
        <v>36</v>
      </c>
      <c r="M7562">
        <v>0.75</v>
      </c>
      <c r="N7562">
        <v>36</v>
      </c>
      <c r="O7562">
        <v>0.82</v>
      </c>
      <c r="P7562">
        <v>1</v>
      </c>
      <c r="Q7562">
        <v>1</v>
      </c>
      <c r="R7562">
        <v>1</v>
      </c>
      <c r="S7562">
        <v>3</v>
      </c>
    </row>
    <row r="7563" spans="1:19" x14ac:dyDescent="0.2">
      <c r="A7563" t="s">
        <v>8359</v>
      </c>
      <c r="B7563" t="s">
        <v>8360</v>
      </c>
      <c r="C7563" t="s">
        <v>212</v>
      </c>
      <c r="D7563" t="s">
        <v>1002</v>
      </c>
      <c r="E7563" s="23">
        <v>43132</v>
      </c>
      <c r="F7563">
        <v>0</v>
      </c>
      <c r="G7563">
        <v>0</v>
      </c>
      <c r="H7563" t="e">
        <v>#DIV/0!</v>
      </c>
      <c r="I7563">
        <v>0</v>
      </c>
      <c r="J7563">
        <v>0</v>
      </c>
      <c r="K7563" t="e">
        <v>#DIV/0!</v>
      </c>
      <c r="L7563">
        <v>0</v>
      </c>
      <c r="M7563" t="e">
        <v>#DIV/0!</v>
      </c>
      <c r="N7563">
        <v>0</v>
      </c>
      <c r="P7563">
        <v>0</v>
      </c>
      <c r="Q7563">
        <v>0</v>
      </c>
      <c r="R7563" t="e">
        <v>#DIV/0!</v>
      </c>
      <c r="S7563">
        <v>0</v>
      </c>
    </row>
    <row r="7564" spans="1:19" x14ac:dyDescent="0.2">
      <c r="A7564" t="s">
        <v>8058</v>
      </c>
      <c r="B7564" t="s">
        <v>8059</v>
      </c>
      <c r="C7564" t="s">
        <v>225</v>
      </c>
      <c r="D7564" t="s">
        <v>1002</v>
      </c>
      <c r="E7564" s="23">
        <v>43132</v>
      </c>
      <c r="F7564">
        <v>4.5</v>
      </c>
      <c r="G7564">
        <v>5.5</v>
      </c>
      <c r="H7564">
        <v>0.81818181818181823</v>
      </c>
      <c r="I7564">
        <v>54</v>
      </c>
      <c r="J7564">
        <v>51</v>
      </c>
      <c r="K7564">
        <v>1.0588235294117647</v>
      </c>
      <c r="L7564">
        <v>62</v>
      </c>
      <c r="M7564">
        <v>0.82258064516129037</v>
      </c>
      <c r="N7564">
        <v>51</v>
      </c>
      <c r="P7564">
        <v>1</v>
      </c>
      <c r="Q7564">
        <v>1</v>
      </c>
      <c r="R7564">
        <v>1</v>
      </c>
      <c r="S7564">
        <v>3</v>
      </c>
    </row>
    <row r="7565" spans="1:19" x14ac:dyDescent="0.2">
      <c r="A7565" t="s">
        <v>7670</v>
      </c>
      <c r="B7565" t="s">
        <v>7671</v>
      </c>
      <c r="C7565" t="s">
        <v>901</v>
      </c>
      <c r="D7565" t="s">
        <v>1000</v>
      </c>
      <c r="E7565" s="23">
        <v>43132</v>
      </c>
      <c r="F7565">
        <v>4</v>
      </c>
      <c r="G7565">
        <v>4</v>
      </c>
      <c r="H7565">
        <v>1</v>
      </c>
      <c r="I7565">
        <v>32</v>
      </c>
      <c r="J7565">
        <v>24</v>
      </c>
      <c r="K7565">
        <v>1.3333333333333333</v>
      </c>
      <c r="L7565">
        <v>24</v>
      </c>
      <c r="M7565">
        <v>1</v>
      </c>
      <c r="N7565">
        <v>28</v>
      </c>
      <c r="P7565">
        <v>1</v>
      </c>
      <c r="Q7565">
        <v>2</v>
      </c>
      <c r="R7565">
        <v>0.5</v>
      </c>
      <c r="S7565">
        <v>4</v>
      </c>
    </row>
    <row r="7566" spans="1:19" x14ac:dyDescent="0.2">
      <c r="A7566" t="s">
        <v>7118</v>
      </c>
      <c r="B7566" t="s">
        <v>7119</v>
      </c>
      <c r="C7566" t="s">
        <v>232</v>
      </c>
      <c r="D7566" t="s">
        <v>1002</v>
      </c>
      <c r="E7566" s="23">
        <v>43132</v>
      </c>
      <c r="F7566">
        <v>7</v>
      </c>
      <c r="G7566">
        <v>7.5</v>
      </c>
      <c r="H7566">
        <v>0.93333333333333335</v>
      </c>
      <c r="I7566">
        <v>105</v>
      </c>
      <c r="J7566">
        <v>80</v>
      </c>
      <c r="K7566">
        <v>1.3125</v>
      </c>
      <c r="L7566">
        <v>84</v>
      </c>
      <c r="M7566">
        <v>0.95238095238095233</v>
      </c>
      <c r="N7566">
        <v>95</v>
      </c>
      <c r="P7566">
        <v>0</v>
      </c>
      <c r="Q7566">
        <v>0</v>
      </c>
      <c r="R7566" t="e">
        <v>#DIV/0!</v>
      </c>
      <c r="S7566">
        <v>10</v>
      </c>
    </row>
    <row r="7567" spans="1:19" x14ac:dyDescent="0.2">
      <c r="A7567" t="s">
        <v>6752</v>
      </c>
      <c r="B7567" t="s">
        <v>6753</v>
      </c>
      <c r="C7567" t="s">
        <v>317</v>
      </c>
      <c r="D7567" t="s">
        <v>1002</v>
      </c>
      <c r="E7567" s="23">
        <v>43132</v>
      </c>
      <c r="F7567">
        <v>7</v>
      </c>
      <c r="G7567">
        <v>9</v>
      </c>
      <c r="H7567">
        <v>0.77777777777777779</v>
      </c>
      <c r="I7567">
        <v>34</v>
      </c>
      <c r="J7567">
        <v>42</v>
      </c>
      <c r="K7567">
        <v>0.80952380952380953</v>
      </c>
      <c r="L7567">
        <v>54</v>
      </c>
      <c r="M7567">
        <v>0.77777777777777779</v>
      </c>
      <c r="N7567">
        <v>31</v>
      </c>
      <c r="P7567">
        <v>1</v>
      </c>
      <c r="Q7567">
        <v>1</v>
      </c>
      <c r="R7567">
        <v>1</v>
      </c>
      <c r="S7567">
        <v>3</v>
      </c>
    </row>
    <row r="7568" spans="1:19" x14ac:dyDescent="0.2">
      <c r="A7568" t="s">
        <v>6328</v>
      </c>
      <c r="B7568" t="s">
        <v>6329</v>
      </c>
      <c r="C7568" t="s">
        <v>214</v>
      </c>
      <c r="D7568" t="s">
        <v>1002</v>
      </c>
      <c r="E7568" s="23">
        <v>43132</v>
      </c>
      <c r="F7568">
        <v>12.5</v>
      </c>
      <c r="G7568">
        <v>16.5</v>
      </c>
      <c r="H7568">
        <v>0.75757575757575757</v>
      </c>
      <c r="I7568">
        <v>79</v>
      </c>
      <c r="J7568">
        <v>121</v>
      </c>
      <c r="K7568">
        <v>0.65289256198347112</v>
      </c>
      <c r="L7568">
        <v>161</v>
      </c>
      <c r="M7568">
        <v>0.75155279503105588</v>
      </c>
      <c r="N7568">
        <v>64</v>
      </c>
      <c r="O7568">
        <v>1.32</v>
      </c>
      <c r="P7568">
        <v>16</v>
      </c>
      <c r="Q7568">
        <v>20</v>
      </c>
      <c r="R7568">
        <v>0.8</v>
      </c>
      <c r="S7568">
        <v>15</v>
      </c>
    </row>
    <row r="7569" spans="1:20" x14ac:dyDescent="0.2">
      <c r="A7569" t="s">
        <v>5550</v>
      </c>
      <c r="B7569" t="s">
        <v>5551</v>
      </c>
      <c r="C7569" t="s">
        <v>903</v>
      </c>
      <c r="D7569" t="s">
        <v>1000</v>
      </c>
      <c r="E7569" s="23">
        <v>43132</v>
      </c>
      <c r="F7569">
        <v>6</v>
      </c>
      <c r="G7569">
        <v>6.5</v>
      </c>
      <c r="H7569">
        <v>0.92307692307692313</v>
      </c>
      <c r="I7569">
        <v>31</v>
      </c>
      <c r="J7569">
        <v>36</v>
      </c>
      <c r="K7569">
        <v>0.86111111111111116</v>
      </c>
      <c r="L7569">
        <v>39</v>
      </c>
      <c r="M7569">
        <v>0.92307692307692313</v>
      </c>
      <c r="N7569">
        <v>30</v>
      </c>
      <c r="P7569">
        <v>0</v>
      </c>
      <c r="Q7569">
        <v>0</v>
      </c>
      <c r="R7569" t="e">
        <v>#DIV/0!</v>
      </c>
      <c r="S7569">
        <v>1</v>
      </c>
    </row>
    <row r="7570" spans="1:20" x14ac:dyDescent="0.2">
      <c r="A7570" t="s">
        <v>4935</v>
      </c>
      <c r="B7570" t="s">
        <v>4936</v>
      </c>
      <c r="C7570" t="s">
        <v>230</v>
      </c>
      <c r="D7570" t="s">
        <v>1002</v>
      </c>
      <c r="E7570" s="23">
        <v>43132</v>
      </c>
      <c r="F7570">
        <v>0</v>
      </c>
      <c r="G7570">
        <v>0</v>
      </c>
      <c r="H7570" t="e">
        <v>#DIV/0!</v>
      </c>
      <c r="I7570">
        <v>0</v>
      </c>
      <c r="J7570">
        <v>0</v>
      </c>
      <c r="K7570" t="e">
        <v>#DIV/0!</v>
      </c>
      <c r="L7570">
        <v>0</v>
      </c>
      <c r="M7570" t="e">
        <v>#DIV/0!</v>
      </c>
      <c r="N7570">
        <v>0</v>
      </c>
      <c r="P7570">
        <v>0</v>
      </c>
      <c r="Q7570">
        <v>0</v>
      </c>
      <c r="R7570" t="e">
        <v>#DIV/0!</v>
      </c>
      <c r="S7570">
        <v>0</v>
      </c>
    </row>
    <row r="7571" spans="1:20" x14ac:dyDescent="0.2">
      <c r="A7571" t="s">
        <v>4760</v>
      </c>
      <c r="B7571" t="s">
        <v>4761</v>
      </c>
      <c r="C7571" t="s">
        <v>234</v>
      </c>
      <c r="D7571" t="s">
        <v>1002</v>
      </c>
      <c r="E7571" s="23">
        <v>43132</v>
      </c>
      <c r="F7571">
        <v>2.5</v>
      </c>
      <c r="G7571">
        <v>4.5</v>
      </c>
      <c r="H7571">
        <v>0.55555555555555558</v>
      </c>
      <c r="I7571">
        <v>29</v>
      </c>
      <c r="J7571">
        <v>35</v>
      </c>
      <c r="K7571">
        <v>0.82857142857142863</v>
      </c>
      <c r="L7571">
        <v>63</v>
      </c>
      <c r="M7571">
        <v>0.55555555555555558</v>
      </c>
      <c r="N7571">
        <v>28</v>
      </c>
      <c r="P7571">
        <v>0</v>
      </c>
      <c r="Q7571">
        <v>0</v>
      </c>
      <c r="R7571" t="e">
        <v>#DIV/0!</v>
      </c>
      <c r="S7571">
        <v>1</v>
      </c>
    </row>
    <row r="7572" spans="1:20" x14ac:dyDescent="0.2">
      <c r="A7572" t="s">
        <v>4410</v>
      </c>
      <c r="B7572" t="s">
        <v>4411</v>
      </c>
      <c r="C7572" t="s">
        <v>217</v>
      </c>
      <c r="D7572" t="s">
        <v>1002</v>
      </c>
      <c r="E7572" s="23">
        <v>43132</v>
      </c>
      <c r="F7572">
        <v>0</v>
      </c>
      <c r="G7572">
        <v>0</v>
      </c>
      <c r="H7572" t="e">
        <v>#DIV/0!</v>
      </c>
      <c r="I7572">
        <v>0</v>
      </c>
      <c r="J7572">
        <v>0</v>
      </c>
      <c r="K7572" t="e">
        <v>#DIV/0!</v>
      </c>
      <c r="L7572">
        <v>0</v>
      </c>
      <c r="M7572" t="e">
        <v>#DIV/0!</v>
      </c>
      <c r="N7572">
        <v>0</v>
      </c>
      <c r="P7572">
        <v>0</v>
      </c>
      <c r="Q7572">
        <v>0</v>
      </c>
      <c r="R7572" t="e">
        <v>#DIV/0!</v>
      </c>
      <c r="S7572">
        <v>0</v>
      </c>
    </row>
    <row r="7573" spans="1:20" x14ac:dyDescent="0.2">
      <c r="A7573" t="s">
        <v>3820</v>
      </c>
      <c r="B7573" t="s">
        <v>3821</v>
      </c>
      <c r="C7573" t="s">
        <v>342</v>
      </c>
      <c r="D7573" t="s">
        <v>1002</v>
      </c>
      <c r="E7573" s="23">
        <v>43132</v>
      </c>
      <c r="F7573">
        <v>0</v>
      </c>
      <c r="G7573">
        <v>0</v>
      </c>
      <c r="H7573" t="e">
        <v>#DIV/0!</v>
      </c>
      <c r="I7573">
        <v>0</v>
      </c>
      <c r="J7573">
        <v>0</v>
      </c>
      <c r="K7573" t="e">
        <v>#DIV/0!</v>
      </c>
      <c r="L7573">
        <v>0</v>
      </c>
      <c r="M7573" t="e">
        <v>#DIV/0!</v>
      </c>
      <c r="N7573">
        <v>0</v>
      </c>
      <c r="P7573">
        <v>0</v>
      </c>
      <c r="Q7573">
        <v>0</v>
      </c>
      <c r="R7573" t="e">
        <v>#DIV/0!</v>
      </c>
      <c r="S7573">
        <v>0</v>
      </c>
    </row>
    <row r="7574" spans="1:20" x14ac:dyDescent="0.2">
      <c r="A7574" t="s">
        <v>3628</v>
      </c>
      <c r="B7574" t="s">
        <v>3629</v>
      </c>
      <c r="C7574" t="s">
        <v>220</v>
      </c>
      <c r="D7574" t="s">
        <v>1002</v>
      </c>
      <c r="E7574" s="23">
        <v>43132</v>
      </c>
      <c r="F7574">
        <v>0</v>
      </c>
      <c r="G7574">
        <v>0</v>
      </c>
      <c r="H7574" t="e">
        <v>#DIV/0!</v>
      </c>
      <c r="I7574">
        <v>0</v>
      </c>
      <c r="J7574">
        <v>0</v>
      </c>
      <c r="K7574" t="e">
        <v>#DIV/0!</v>
      </c>
      <c r="L7574">
        <v>0</v>
      </c>
      <c r="M7574" t="e">
        <v>#DIV/0!</v>
      </c>
      <c r="N7574">
        <v>0</v>
      </c>
      <c r="P7574">
        <v>0</v>
      </c>
      <c r="Q7574">
        <v>0</v>
      </c>
      <c r="R7574" t="e">
        <v>#DIV/0!</v>
      </c>
      <c r="S7574">
        <v>0</v>
      </c>
    </row>
    <row r="7575" spans="1:20" x14ac:dyDescent="0.2">
      <c r="A7575" t="s">
        <v>3103</v>
      </c>
      <c r="B7575" t="s">
        <v>3104</v>
      </c>
      <c r="C7575" t="s">
        <v>242</v>
      </c>
      <c r="D7575" t="s">
        <v>1000</v>
      </c>
      <c r="E7575" s="23">
        <v>43132</v>
      </c>
      <c r="F7575">
        <v>0</v>
      </c>
      <c r="G7575">
        <v>0</v>
      </c>
      <c r="H7575" t="e">
        <v>#DIV/0!</v>
      </c>
      <c r="I7575">
        <v>0</v>
      </c>
      <c r="J7575">
        <v>0</v>
      </c>
      <c r="K7575" t="e">
        <v>#DIV/0!</v>
      </c>
      <c r="L7575">
        <v>0</v>
      </c>
      <c r="M7575" t="e">
        <v>#DIV/0!</v>
      </c>
      <c r="N7575">
        <v>0</v>
      </c>
      <c r="P7575">
        <v>0</v>
      </c>
      <c r="Q7575">
        <v>0</v>
      </c>
      <c r="R7575" t="e">
        <v>#DIV/0!</v>
      </c>
      <c r="S7575">
        <v>0</v>
      </c>
      <c r="T7575">
        <v>0.71</v>
      </c>
    </row>
    <row r="7576" spans="1:20" x14ac:dyDescent="0.2">
      <c r="A7576" t="s">
        <v>2928</v>
      </c>
      <c r="B7576" t="s">
        <v>2929</v>
      </c>
      <c r="C7576" t="s">
        <v>2724</v>
      </c>
      <c r="D7576" t="s">
        <v>1000</v>
      </c>
      <c r="E7576" s="23">
        <v>43132</v>
      </c>
      <c r="F7576">
        <v>3.5</v>
      </c>
      <c r="G7576">
        <v>3.5</v>
      </c>
      <c r="H7576">
        <v>1</v>
      </c>
      <c r="I7576">
        <v>23</v>
      </c>
      <c r="J7576">
        <v>21</v>
      </c>
      <c r="K7576">
        <v>1.0952380952380953</v>
      </c>
      <c r="L7576">
        <v>21</v>
      </c>
      <c r="M7576">
        <v>1</v>
      </c>
      <c r="N7576">
        <v>22</v>
      </c>
      <c r="P7576">
        <v>0</v>
      </c>
      <c r="Q7576">
        <v>0</v>
      </c>
      <c r="R7576" t="e">
        <v>#DIV/0!</v>
      </c>
      <c r="S7576">
        <v>1</v>
      </c>
      <c r="T7576">
        <v>0.71</v>
      </c>
    </row>
    <row r="7577" spans="1:20" x14ac:dyDescent="0.2">
      <c r="A7577" t="s">
        <v>2683</v>
      </c>
      <c r="B7577" t="s">
        <v>2684</v>
      </c>
      <c r="C7577" t="s">
        <v>237</v>
      </c>
      <c r="D7577" t="s">
        <v>1000</v>
      </c>
      <c r="E7577" s="23">
        <v>43132</v>
      </c>
      <c r="F7577">
        <v>9</v>
      </c>
      <c r="G7577">
        <v>11</v>
      </c>
      <c r="H7577">
        <v>0.81818181818181823</v>
      </c>
      <c r="I7577">
        <v>56</v>
      </c>
      <c r="J7577">
        <v>54</v>
      </c>
      <c r="K7577">
        <v>1.037037037037037</v>
      </c>
      <c r="L7577">
        <v>66</v>
      </c>
      <c r="M7577">
        <v>0.81818181818181823</v>
      </c>
      <c r="N7577">
        <v>51</v>
      </c>
      <c r="O7577">
        <v>1.07</v>
      </c>
      <c r="P7577">
        <v>10</v>
      </c>
      <c r="Q7577">
        <v>10</v>
      </c>
      <c r="R7577">
        <v>1</v>
      </c>
      <c r="S7577">
        <v>5</v>
      </c>
    </row>
    <row r="7578" spans="1:20" x14ac:dyDescent="0.2">
      <c r="A7578" t="s">
        <v>2508</v>
      </c>
      <c r="B7578" t="s">
        <v>2509</v>
      </c>
      <c r="C7578" t="s">
        <v>238</v>
      </c>
      <c r="D7578" t="s">
        <v>1000</v>
      </c>
      <c r="E7578" s="23">
        <v>43132</v>
      </c>
      <c r="F7578">
        <v>0</v>
      </c>
      <c r="G7578">
        <v>0</v>
      </c>
      <c r="H7578" t="e">
        <v>#DIV/0!</v>
      </c>
      <c r="I7578">
        <v>0</v>
      </c>
      <c r="J7578">
        <v>0</v>
      </c>
      <c r="K7578" t="e">
        <v>#DIV/0!</v>
      </c>
      <c r="L7578">
        <v>0</v>
      </c>
      <c r="M7578" t="e">
        <v>#DIV/0!</v>
      </c>
      <c r="N7578">
        <v>0</v>
      </c>
      <c r="P7578">
        <v>0</v>
      </c>
      <c r="Q7578">
        <v>0</v>
      </c>
      <c r="R7578" t="e">
        <v>#DIV/0!</v>
      </c>
      <c r="S7578">
        <v>0</v>
      </c>
    </row>
    <row r="7579" spans="1:20" x14ac:dyDescent="0.2">
      <c r="A7579" t="s">
        <v>2335</v>
      </c>
      <c r="B7579" t="s">
        <v>2336</v>
      </c>
      <c r="C7579" t="s">
        <v>239</v>
      </c>
      <c r="D7579" t="s">
        <v>1000</v>
      </c>
      <c r="E7579" s="23">
        <v>43132</v>
      </c>
      <c r="F7579">
        <v>0</v>
      </c>
      <c r="G7579">
        <v>0</v>
      </c>
      <c r="H7579" t="e">
        <v>#DIV/0!</v>
      </c>
      <c r="I7579">
        <v>0</v>
      </c>
      <c r="J7579">
        <v>0</v>
      </c>
      <c r="K7579" t="e">
        <v>#DIV/0!</v>
      </c>
      <c r="L7579">
        <v>0</v>
      </c>
      <c r="M7579" t="e">
        <v>#DIV/0!</v>
      </c>
      <c r="N7579">
        <v>0</v>
      </c>
      <c r="P7579">
        <v>0</v>
      </c>
      <c r="Q7579">
        <v>0</v>
      </c>
      <c r="R7579" t="e">
        <v>#DIV/0!</v>
      </c>
      <c r="S7579">
        <v>0</v>
      </c>
    </row>
    <row r="7580" spans="1:20" x14ac:dyDescent="0.2">
      <c r="A7580" t="s">
        <v>2160</v>
      </c>
      <c r="B7580" t="s">
        <v>2161</v>
      </c>
      <c r="C7580" t="s">
        <v>1988</v>
      </c>
      <c r="D7580" t="s">
        <v>1000</v>
      </c>
      <c r="E7580" s="23">
        <v>43132</v>
      </c>
      <c r="F7580">
        <v>6.5</v>
      </c>
      <c r="G7580">
        <v>7</v>
      </c>
      <c r="H7580">
        <v>0.9285714285714286</v>
      </c>
      <c r="I7580">
        <v>40</v>
      </c>
      <c r="J7580">
        <v>39</v>
      </c>
      <c r="K7580">
        <v>1.0256410256410255</v>
      </c>
      <c r="L7580">
        <v>42</v>
      </c>
      <c r="M7580">
        <v>0.9285714285714286</v>
      </c>
      <c r="N7580">
        <v>36</v>
      </c>
      <c r="P7580">
        <v>1</v>
      </c>
      <c r="Q7580">
        <v>2</v>
      </c>
      <c r="R7580">
        <v>0.5</v>
      </c>
      <c r="S7580">
        <v>4</v>
      </c>
    </row>
    <row r="7581" spans="1:20" x14ac:dyDescent="0.2">
      <c r="A7581" t="s">
        <v>1912</v>
      </c>
      <c r="B7581" t="s">
        <v>1913</v>
      </c>
      <c r="C7581" t="s">
        <v>240</v>
      </c>
      <c r="D7581" t="s">
        <v>1000</v>
      </c>
      <c r="E7581" s="23">
        <v>43132</v>
      </c>
      <c r="F7581">
        <v>10</v>
      </c>
      <c r="G7581">
        <v>13</v>
      </c>
      <c r="H7581">
        <v>0.76923076923076927</v>
      </c>
      <c r="I7581">
        <v>47</v>
      </c>
      <c r="J7581">
        <v>60</v>
      </c>
      <c r="K7581">
        <v>0.78333333333333333</v>
      </c>
      <c r="L7581">
        <v>78</v>
      </c>
      <c r="M7581">
        <v>0.76923076923076927</v>
      </c>
      <c r="N7581">
        <v>41</v>
      </c>
      <c r="P7581">
        <v>2</v>
      </c>
      <c r="Q7581">
        <v>2</v>
      </c>
      <c r="R7581">
        <v>1</v>
      </c>
      <c r="S7581">
        <v>6</v>
      </c>
    </row>
    <row r="7582" spans="1:20" x14ac:dyDescent="0.2">
      <c r="A7582" t="s">
        <v>1737</v>
      </c>
      <c r="B7582" t="s">
        <v>1738</v>
      </c>
      <c r="C7582" t="s">
        <v>241</v>
      </c>
      <c r="D7582" t="s">
        <v>1000</v>
      </c>
      <c r="E7582" s="23">
        <v>43132</v>
      </c>
      <c r="F7582">
        <v>34</v>
      </c>
      <c r="G7582">
        <v>42</v>
      </c>
      <c r="H7582">
        <v>0.80952380952380953</v>
      </c>
      <c r="I7582">
        <v>404</v>
      </c>
      <c r="J7582">
        <v>416</v>
      </c>
      <c r="K7582">
        <v>0.97115384615384615</v>
      </c>
      <c r="L7582">
        <v>510</v>
      </c>
      <c r="M7582">
        <v>0.81568627450980391</v>
      </c>
      <c r="N7582">
        <v>374</v>
      </c>
      <c r="P7582">
        <v>9</v>
      </c>
      <c r="Q7582">
        <v>14</v>
      </c>
      <c r="R7582">
        <v>0.6428571428571429</v>
      </c>
      <c r="S7582">
        <v>30</v>
      </c>
    </row>
    <row r="7583" spans="1:20" x14ac:dyDescent="0.2">
      <c r="A7583" t="s">
        <v>1562</v>
      </c>
      <c r="B7583" t="s">
        <v>1563</v>
      </c>
      <c r="C7583" t="s">
        <v>318</v>
      </c>
      <c r="D7583" t="s">
        <v>1000</v>
      </c>
      <c r="E7583" s="23">
        <v>43132</v>
      </c>
      <c r="F7583">
        <v>6</v>
      </c>
      <c r="G7583">
        <v>7.5</v>
      </c>
      <c r="H7583">
        <v>0.8</v>
      </c>
      <c r="I7583">
        <v>37</v>
      </c>
      <c r="J7583">
        <v>36</v>
      </c>
      <c r="K7583">
        <v>1.0277777777777777</v>
      </c>
      <c r="L7583">
        <v>45</v>
      </c>
      <c r="M7583">
        <v>0.8</v>
      </c>
      <c r="N7583">
        <v>37</v>
      </c>
      <c r="P7583">
        <v>0</v>
      </c>
      <c r="Q7583">
        <v>0</v>
      </c>
      <c r="R7583" t="e">
        <v>#DIV/0!</v>
      </c>
      <c r="S7583">
        <v>0</v>
      </c>
    </row>
    <row r="7584" spans="1:20" x14ac:dyDescent="0.2">
      <c r="A7584" t="s">
        <v>12644</v>
      </c>
      <c r="B7584" t="s">
        <v>1456</v>
      </c>
      <c r="C7584" t="s">
        <v>896</v>
      </c>
      <c r="D7584" t="s">
        <v>1000</v>
      </c>
      <c r="E7584" s="23">
        <v>43132</v>
      </c>
      <c r="F7584">
        <v>69</v>
      </c>
      <c r="G7584">
        <v>84</v>
      </c>
      <c r="H7584">
        <v>0.8214285714285714</v>
      </c>
      <c r="I7584">
        <v>607</v>
      </c>
      <c r="J7584">
        <v>626</v>
      </c>
      <c r="K7584">
        <v>0.96964856230031948</v>
      </c>
      <c r="L7584">
        <v>762</v>
      </c>
      <c r="M7584">
        <v>0.82152230971128604</v>
      </c>
      <c r="N7584">
        <v>561</v>
      </c>
      <c r="P7584">
        <v>22</v>
      </c>
      <c r="Q7584">
        <v>28</v>
      </c>
      <c r="R7584">
        <v>0.7857142857142857</v>
      </c>
      <c r="S7584">
        <v>46</v>
      </c>
    </row>
    <row r="7585" spans="1:20" x14ac:dyDescent="0.2">
      <c r="A7585" t="s">
        <v>1131</v>
      </c>
      <c r="B7585" t="s">
        <v>1218</v>
      </c>
      <c r="C7585" t="s">
        <v>235</v>
      </c>
      <c r="D7585" t="s">
        <v>1002</v>
      </c>
      <c r="E7585" s="23">
        <v>43132</v>
      </c>
      <c r="F7585">
        <v>69</v>
      </c>
      <c r="G7585">
        <v>84</v>
      </c>
      <c r="H7585">
        <v>0.8214285714285714</v>
      </c>
      <c r="I7585">
        <v>607</v>
      </c>
      <c r="J7585">
        <v>626</v>
      </c>
      <c r="K7585">
        <v>0.96964856230031948</v>
      </c>
      <c r="L7585">
        <v>762</v>
      </c>
      <c r="M7585">
        <v>0.82152230971128604</v>
      </c>
      <c r="N7585">
        <v>561</v>
      </c>
      <c r="P7585">
        <v>22</v>
      </c>
      <c r="Q7585">
        <v>28</v>
      </c>
      <c r="R7585">
        <v>0.7857142857142857</v>
      </c>
      <c r="S7585">
        <v>46</v>
      </c>
    </row>
    <row r="7586" spans="1:20" x14ac:dyDescent="0.2">
      <c r="A7586" t="s">
        <v>12112</v>
      </c>
      <c r="B7586" t="s">
        <v>12113</v>
      </c>
      <c r="C7586" t="s">
        <v>1051</v>
      </c>
      <c r="D7586" t="s">
        <v>1000</v>
      </c>
      <c r="E7586" s="23">
        <v>43132</v>
      </c>
      <c r="F7586">
        <v>0</v>
      </c>
      <c r="G7586">
        <v>0</v>
      </c>
      <c r="H7586" t="e">
        <v>#DIV/0!</v>
      </c>
      <c r="I7586">
        <v>0</v>
      </c>
      <c r="J7586">
        <v>0</v>
      </c>
      <c r="K7586" t="e">
        <v>#DIV/0!</v>
      </c>
      <c r="L7586">
        <v>0</v>
      </c>
      <c r="M7586" t="e">
        <v>#DIV/0!</v>
      </c>
      <c r="N7586">
        <v>0</v>
      </c>
      <c r="P7586">
        <v>0</v>
      </c>
      <c r="Q7586">
        <v>0</v>
      </c>
      <c r="R7586" t="e">
        <v>#DIV/0!</v>
      </c>
      <c r="S7586">
        <v>0</v>
      </c>
    </row>
    <row r="7587" spans="1:20" x14ac:dyDescent="0.2">
      <c r="A7587" t="s">
        <v>13301</v>
      </c>
      <c r="B7587" t="s">
        <v>13302</v>
      </c>
      <c r="C7587" t="s">
        <v>350</v>
      </c>
      <c r="D7587" t="s">
        <v>1002</v>
      </c>
      <c r="E7587" s="23">
        <v>43132</v>
      </c>
      <c r="F7587">
        <v>1</v>
      </c>
      <c r="G7587">
        <v>1</v>
      </c>
      <c r="H7587">
        <v>1</v>
      </c>
      <c r="I7587">
        <v>5</v>
      </c>
      <c r="J7587">
        <v>6</v>
      </c>
      <c r="K7587">
        <v>0.83333333333333337</v>
      </c>
      <c r="L7587">
        <v>6</v>
      </c>
      <c r="M7587">
        <v>1</v>
      </c>
      <c r="N7587">
        <v>5</v>
      </c>
      <c r="P7587">
        <v>0</v>
      </c>
      <c r="Q7587">
        <v>0</v>
      </c>
      <c r="R7587" t="e">
        <v>#DIV/0!</v>
      </c>
      <c r="S7587">
        <v>0</v>
      </c>
    </row>
    <row r="7588" spans="1:20" x14ac:dyDescent="0.2">
      <c r="A7588" t="s">
        <v>13478</v>
      </c>
      <c r="B7588" t="s">
        <v>13479</v>
      </c>
      <c r="C7588" t="s">
        <v>242</v>
      </c>
      <c r="D7588" t="s">
        <v>1002</v>
      </c>
      <c r="E7588" s="23">
        <v>43132</v>
      </c>
      <c r="F7588">
        <v>0</v>
      </c>
      <c r="G7588">
        <v>0</v>
      </c>
      <c r="H7588" t="e">
        <v>#DIV/0!</v>
      </c>
      <c r="I7588">
        <v>0</v>
      </c>
      <c r="J7588">
        <v>0</v>
      </c>
      <c r="K7588" t="e">
        <v>#DIV/0!</v>
      </c>
      <c r="L7588">
        <v>0</v>
      </c>
      <c r="M7588" t="e">
        <v>#DIV/0!</v>
      </c>
      <c r="N7588">
        <v>0</v>
      </c>
      <c r="P7588">
        <v>0</v>
      </c>
      <c r="Q7588">
        <v>0</v>
      </c>
      <c r="R7588" t="e">
        <v>#DIV/0!</v>
      </c>
      <c r="S7588">
        <v>0</v>
      </c>
    </row>
    <row r="7589" spans="1:20" x14ac:dyDescent="0.2">
      <c r="A7589" t="s">
        <v>13655</v>
      </c>
      <c r="B7589" t="s">
        <v>13656</v>
      </c>
      <c r="C7589" t="s">
        <v>237</v>
      </c>
      <c r="D7589" t="s">
        <v>1002</v>
      </c>
      <c r="E7589" s="23">
        <v>43132</v>
      </c>
      <c r="F7589">
        <v>9</v>
      </c>
      <c r="G7589">
        <v>11</v>
      </c>
      <c r="H7589">
        <v>0.81818181818181823</v>
      </c>
      <c r="I7589">
        <v>56</v>
      </c>
      <c r="J7589">
        <v>54</v>
      </c>
      <c r="K7589">
        <v>1.037037037037037</v>
      </c>
      <c r="L7589">
        <v>66</v>
      </c>
      <c r="M7589">
        <v>0.81818181818181823</v>
      </c>
      <c r="N7589">
        <v>51</v>
      </c>
      <c r="O7589">
        <v>1.07</v>
      </c>
      <c r="P7589">
        <v>10</v>
      </c>
      <c r="Q7589">
        <v>10</v>
      </c>
      <c r="R7589">
        <v>1</v>
      </c>
      <c r="S7589">
        <v>5</v>
      </c>
    </row>
    <row r="7590" spans="1:20" x14ac:dyDescent="0.2">
      <c r="A7590" t="s">
        <v>13830</v>
      </c>
      <c r="B7590" t="s">
        <v>13831</v>
      </c>
      <c r="C7590" t="s">
        <v>238</v>
      </c>
      <c r="D7590" t="s">
        <v>1002</v>
      </c>
      <c r="E7590" s="23">
        <v>43132</v>
      </c>
      <c r="F7590">
        <v>0</v>
      </c>
      <c r="G7590">
        <v>0</v>
      </c>
      <c r="H7590" t="e">
        <v>#DIV/0!</v>
      </c>
      <c r="I7590">
        <v>0</v>
      </c>
      <c r="J7590">
        <v>0</v>
      </c>
      <c r="K7590" t="e">
        <v>#DIV/0!</v>
      </c>
      <c r="L7590">
        <v>0</v>
      </c>
      <c r="M7590" t="e">
        <v>#DIV/0!</v>
      </c>
      <c r="N7590">
        <v>0</v>
      </c>
      <c r="P7590">
        <v>0</v>
      </c>
      <c r="Q7590">
        <v>0</v>
      </c>
      <c r="R7590" t="e">
        <v>#DIV/0!</v>
      </c>
      <c r="S7590">
        <v>0</v>
      </c>
    </row>
    <row r="7591" spans="1:20" x14ac:dyDescent="0.2">
      <c r="A7591" t="s">
        <v>14007</v>
      </c>
      <c r="B7591" t="s">
        <v>14008</v>
      </c>
      <c r="C7591" t="s">
        <v>239</v>
      </c>
      <c r="D7591" t="s">
        <v>1002</v>
      </c>
      <c r="E7591" s="23">
        <v>43132</v>
      </c>
      <c r="F7591">
        <v>0</v>
      </c>
      <c r="G7591">
        <v>0</v>
      </c>
      <c r="H7591" t="e">
        <v>#DIV/0!</v>
      </c>
      <c r="I7591">
        <v>0</v>
      </c>
      <c r="J7591">
        <v>0</v>
      </c>
      <c r="K7591" t="e">
        <v>#DIV/0!</v>
      </c>
      <c r="L7591">
        <v>0</v>
      </c>
      <c r="M7591" t="e">
        <v>#DIV/0!</v>
      </c>
      <c r="N7591">
        <v>0</v>
      </c>
      <c r="P7591">
        <v>0</v>
      </c>
      <c r="Q7591">
        <v>0</v>
      </c>
      <c r="R7591" t="e">
        <v>#DIV/0!</v>
      </c>
      <c r="S7591">
        <v>0</v>
      </c>
    </row>
    <row r="7592" spans="1:20" x14ac:dyDescent="0.2">
      <c r="A7592" t="s">
        <v>14194</v>
      </c>
      <c r="B7592" t="s">
        <v>14195</v>
      </c>
      <c r="C7592" t="s">
        <v>240</v>
      </c>
      <c r="D7592" t="s">
        <v>1002</v>
      </c>
      <c r="E7592" s="23">
        <v>43132</v>
      </c>
      <c r="F7592">
        <v>10</v>
      </c>
      <c r="G7592">
        <v>13</v>
      </c>
      <c r="H7592">
        <v>0.76923076923076927</v>
      </c>
      <c r="I7592">
        <v>47</v>
      </c>
      <c r="J7592">
        <v>60</v>
      </c>
      <c r="K7592">
        <v>0.78333333333333333</v>
      </c>
      <c r="L7592">
        <v>78</v>
      </c>
      <c r="M7592">
        <v>0.76923076923076927</v>
      </c>
      <c r="N7592">
        <v>41</v>
      </c>
      <c r="P7592">
        <v>2</v>
      </c>
      <c r="Q7592">
        <v>2</v>
      </c>
      <c r="R7592">
        <v>1</v>
      </c>
      <c r="S7592">
        <v>6</v>
      </c>
      <c r="T7592">
        <v>1.06</v>
      </c>
    </row>
    <row r="7593" spans="1:20" x14ac:dyDescent="0.2">
      <c r="A7593" t="s">
        <v>14371</v>
      </c>
      <c r="B7593" t="s">
        <v>14372</v>
      </c>
      <c r="C7593" t="s">
        <v>241</v>
      </c>
      <c r="D7593" t="s">
        <v>1002</v>
      </c>
      <c r="E7593" s="23">
        <v>43132</v>
      </c>
      <c r="F7593">
        <v>34</v>
      </c>
      <c r="G7593">
        <v>42</v>
      </c>
      <c r="H7593">
        <v>0.80952380952380953</v>
      </c>
      <c r="I7593">
        <v>404</v>
      </c>
      <c r="J7593">
        <v>416</v>
      </c>
      <c r="K7593">
        <v>0.97115384615384615</v>
      </c>
      <c r="L7593">
        <v>510</v>
      </c>
      <c r="M7593">
        <v>0.81568627450980391</v>
      </c>
      <c r="N7593">
        <v>374</v>
      </c>
      <c r="P7593">
        <v>9</v>
      </c>
      <c r="Q7593">
        <v>14</v>
      </c>
      <c r="R7593">
        <v>0.6428571428571429</v>
      </c>
      <c r="S7593">
        <v>30</v>
      </c>
    </row>
    <row r="7594" spans="1:20" x14ac:dyDescent="0.2">
      <c r="A7594" t="s">
        <v>14483</v>
      </c>
      <c r="B7594" t="s">
        <v>14484</v>
      </c>
      <c r="C7594" t="s">
        <v>318</v>
      </c>
      <c r="D7594" t="s">
        <v>1002</v>
      </c>
      <c r="E7594" s="23">
        <v>43132</v>
      </c>
      <c r="F7594">
        <v>6</v>
      </c>
      <c r="G7594">
        <v>7.5</v>
      </c>
      <c r="H7594">
        <v>0.8</v>
      </c>
      <c r="I7594">
        <v>37</v>
      </c>
      <c r="J7594">
        <v>36</v>
      </c>
      <c r="K7594">
        <v>1.0277777777777777</v>
      </c>
      <c r="L7594">
        <v>45</v>
      </c>
      <c r="M7594">
        <v>0.8</v>
      </c>
      <c r="N7594">
        <v>37</v>
      </c>
      <c r="P7594">
        <v>0</v>
      </c>
      <c r="Q7594">
        <v>0</v>
      </c>
      <c r="R7594" t="e">
        <v>#DIV/0!</v>
      </c>
      <c r="S7594">
        <v>0</v>
      </c>
    </row>
    <row r="7595" spans="1:20" x14ac:dyDescent="0.2">
      <c r="A7595" t="s">
        <v>14700</v>
      </c>
      <c r="B7595" t="s">
        <v>14701</v>
      </c>
      <c r="C7595" t="s">
        <v>199</v>
      </c>
      <c r="D7595" t="s">
        <v>1000</v>
      </c>
      <c r="E7595" s="23">
        <v>43132</v>
      </c>
      <c r="F7595">
        <v>11</v>
      </c>
      <c r="G7595">
        <v>10</v>
      </c>
      <c r="H7595">
        <v>1.1000000000000001</v>
      </c>
      <c r="I7595">
        <v>104</v>
      </c>
      <c r="J7595">
        <v>118</v>
      </c>
      <c r="K7595">
        <v>0.88135593220338981</v>
      </c>
      <c r="L7595">
        <v>104</v>
      </c>
      <c r="M7595">
        <v>1.1346153846153846</v>
      </c>
      <c r="N7595">
        <v>102</v>
      </c>
      <c r="P7595">
        <v>2</v>
      </c>
      <c r="Q7595">
        <v>3</v>
      </c>
      <c r="R7595">
        <v>0.66666666666666663</v>
      </c>
      <c r="S7595">
        <v>2</v>
      </c>
    </row>
    <row r="7596" spans="1:20" x14ac:dyDescent="0.2">
      <c r="A7596" t="s">
        <v>14966</v>
      </c>
      <c r="B7596" t="s">
        <v>14967</v>
      </c>
      <c r="C7596" t="s">
        <v>200</v>
      </c>
      <c r="D7596" t="s">
        <v>1002</v>
      </c>
      <c r="E7596" s="23">
        <v>43132</v>
      </c>
      <c r="F7596">
        <v>4.5</v>
      </c>
      <c r="G7596">
        <v>4.5</v>
      </c>
      <c r="H7596">
        <v>1</v>
      </c>
      <c r="I7596">
        <v>20</v>
      </c>
      <c r="J7596">
        <v>27</v>
      </c>
      <c r="K7596">
        <v>0.7407407407407407</v>
      </c>
      <c r="L7596">
        <v>27</v>
      </c>
      <c r="M7596">
        <v>1</v>
      </c>
      <c r="N7596">
        <v>18</v>
      </c>
      <c r="P7596">
        <v>1</v>
      </c>
      <c r="Q7596">
        <v>1</v>
      </c>
      <c r="R7596">
        <v>1</v>
      </c>
      <c r="S7596">
        <v>2</v>
      </c>
    </row>
    <row r="7597" spans="1:20" x14ac:dyDescent="0.2">
      <c r="A7597" t="s">
        <v>15143</v>
      </c>
      <c r="B7597" t="s">
        <v>15144</v>
      </c>
      <c r="C7597" t="s">
        <v>202</v>
      </c>
      <c r="D7597" t="s">
        <v>1002</v>
      </c>
      <c r="E7597" s="23">
        <v>43132</v>
      </c>
      <c r="F7597">
        <v>6.5</v>
      </c>
      <c r="G7597">
        <v>5.5</v>
      </c>
      <c r="H7597">
        <v>1.1818181818181819</v>
      </c>
      <c r="I7597">
        <v>84</v>
      </c>
      <c r="J7597">
        <v>91</v>
      </c>
      <c r="K7597">
        <v>0.92307692307692313</v>
      </c>
      <c r="L7597">
        <v>77</v>
      </c>
      <c r="M7597">
        <v>1.1818181818181819</v>
      </c>
      <c r="N7597">
        <v>84</v>
      </c>
      <c r="P7597">
        <v>1</v>
      </c>
      <c r="Q7597">
        <v>2</v>
      </c>
      <c r="R7597">
        <v>0.5</v>
      </c>
      <c r="S7597">
        <v>0</v>
      </c>
    </row>
    <row r="7598" spans="1:20" x14ac:dyDescent="0.2">
      <c r="A7598" t="s">
        <v>15225</v>
      </c>
      <c r="B7598" t="s">
        <v>15226</v>
      </c>
      <c r="C7598" t="s">
        <v>348</v>
      </c>
      <c r="D7598" t="s">
        <v>1000</v>
      </c>
      <c r="E7598" s="23">
        <v>43132</v>
      </c>
      <c r="F7598">
        <v>2.5</v>
      </c>
      <c r="G7598">
        <v>3</v>
      </c>
      <c r="H7598">
        <v>0.83333333333333337</v>
      </c>
      <c r="I7598">
        <v>16</v>
      </c>
      <c r="J7598">
        <v>23</v>
      </c>
      <c r="K7598">
        <v>0.69565217391304346</v>
      </c>
      <c r="L7598">
        <v>30</v>
      </c>
      <c r="M7598">
        <v>0.76666666666666672</v>
      </c>
      <c r="N7598">
        <v>15</v>
      </c>
      <c r="P7598">
        <v>0</v>
      </c>
      <c r="Q7598">
        <v>0</v>
      </c>
      <c r="R7598" t="e">
        <v>#DIV/0!</v>
      </c>
      <c r="S7598">
        <v>1</v>
      </c>
    </row>
    <row r="7599" spans="1:20" x14ac:dyDescent="0.2">
      <c r="A7599" t="s">
        <v>15309</v>
      </c>
      <c r="B7599" t="s">
        <v>15310</v>
      </c>
      <c r="C7599" t="s">
        <v>347</v>
      </c>
      <c r="D7599" t="s">
        <v>1002</v>
      </c>
      <c r="E7599" s="23">
        <v>43132</v>
      </c>
      <c r="F7599">
        <v>1</v>
      </c>
      <c r="G7599">
        <v>1.5</v>
      </c>
      <c r="H7599">
        <v>0.66666666666666663</v>
      </c>
      <c r="I7599">
        <v>10</v>
      </c>
      <c r="J7599">
        <v>14</v>
      </c>
      <c r="K7599">
        <v>0.7142857142857143</v>
      </c>
      <c r="L7599">
        <v>21</v>
      </c>
      <c r="M7599">
        <v>0.66666666666666663</v>
      </c>
      <c r="N7599">
        <v>9</v>
      </c>
      <c r="P7599">
        <v>0</v>
      </c>
      <c r="Q7599">
        <v>0</v>
      </c>
      <c r="R7599" t="e">
        <v>#DIV/0!</v>
      </c>
      <c r="S7599">
        <v>1</v>
      </c>
    </row>
    <row r="7600" spans="1:20" x14ac:dyDescent="0.2">
      <c r="A7600" t="s">
        <v>15385</v>
      </c>
      <c r="B7600" t="s">
        <v>15386</v>
      </c>
      <c r="C7600" t="s">
        <v>351</v>
      </c>
      <c r="D7600" t="s">
        <v>1002</v>
      </c>
      <c r="E7600" s="23">
        <v>43132</v>
      </c>
      <c r="F7600">
        <v>1.5</v>
      </c>
      <c r="G7600">
        <v>1.5</v>
      </c>
      <c r="H7600">
        <v>1</v>
      </c>
      <c r="I7600">
        <v>6</v>
      </c>
      <c r="J7600">
        <v>9</v>
      </c>
      <c r="K7600">
        <v>0.66666666666666663</v>
      </c>
      <c r="L7600">
        <v>9</v>
      </c>
      <c r="M7600">
        <v>1</v>
      </c>
      <c r="N7600">
        <v>6</v>
      </c>
      <c r="P7600">
        <v>0</v>
      </c>
      <c r="Q7600">
        <v>0</v>
      </c>
      <c r="R7600" t="e">
        <v>#DIV/0!</v>
      </c>
      <c r="S7600">
        <v>0</v>
      </c>
    </row>
    <row r="7601" spans="1:20" x14ac:dyDescent="0.2">
      <c r="A7601" t="s">
        <v>15431</v>
      </c>
      <c r="B7601" t="s">
        <v>15432</v>
      </c>
      <c r="C7601" t="s">
        <v>357</v>
      </c>
      <c r="D7601" t="s">
        <v>1000</v>
      </c>
      <c r="E7601" s="23">
        <v>43132</v>
      </c>
      <c r="F7601">
        <v>0</v>
      </c>
      <c r="G7601">
        <v>0</v>
      </c>
      <c r="H7601" t="e">
        <v>#DIV/0!</v>
      </c>
      <c r="I7601">
        <v>0</v>
      </c>
      <c r="J7601">
        <v>0</v>
      </c>
      <c r="K7601" t="e">
        <v>#DIV/0!</v>
      </c>
      <c r="L7601">
        <v>0</v>
      </c>
      <c r="M7601" t="e">
        <v>#DIV/0!</v>
      </c>
      <c r="N7601">
        <v>0</v>
      </c>
      <c r="P7601">
        <v>0</v>
      </c>
      <c r="Q7601">
        <v>0</v>
      </c>
      <c r="R7601" t="e">
        <v>#DIV/0!</v>
      </c>
      <c r="S7601">
        <v>0</v>
      </c>
    </row>
    <row r="7602" spans="1:20" x14ac:dyDescent="0.2">
      <c r="A7602" t="s">
        <v>15509</v>
      </c>
      <c r="B7602" t="s">
        <v>15510</v>
      </c>
      <c r="C7602" t="s">
        <v>352</v>
      </c>
      <c r="D7602" t="s">
        <v>1002</v>
      </c>
      <c r="E7602" s="23">
        <v>43132</v>
      </c>
      <c r="F7602">
        <v>0</v>
      </c>
      <c r="G7602">
        <v>0</v>
      </c>
      <c r="H7602" t="e">
        <v>#DIV/0!</v>
      </c>
      <c r="I7602">
        <v>0</v>
      </c>
      <c r="J7602">
        <v>0</v>
      </c>
      <c r="K7602" t="e">
        <v>#DIV/0!</v>
      </c>
      <c r="L7602">
        <v>0</v>
      </c>
      <c r="M7602" t="e">
        <v>#DIV/0!</v>
      </c>
      <c r="N7602">
        <v>0</v>
      </c>
      <c r="P7602">
        <v>0</v>
      </c>
      <c r="Q7602">
        <v>0</v>
      </c>
      <c r="R7602" t="e">
        <v>#DIV/0!</v>
      </c>
      <c r="S7602">
        <v>0</v>
      </c>
    </row>
    <row r="7603" spans="1:20" x14ac:dyDescent="0.2">
      <c r="A7603" t="s">
        <v>15670</v>
      </c>
      <c r="B7603" t="s">
        <v>15671</v>
      </c>
      <c r="C7603" t="s">
        <v>228</v>
      </c>
      <c r="D7603" t="s">
        <v>1002</v>
      </c>
      <c r="E7603" s="23">
        <v>43132</v>
      </c>
      <c r="F7603">
        <v>0</v>
      </c>
      <c r="G7603">
        <v>0</v>
      </c>
      <c r="H7603" t="e">
        <v>#DIV/0!</v>
      </c>
      <c r="I7603">
        <v>0</v>
      </c>
      <c r="J7603">
        <v>0</v>
      </c>
      <c r="K7603" t="e">
        <v>#DIV/0!</v>
      </c>
      <c r="L7603">
        <v>0</v>
      </c>
      <c r="M7603" t="e">
        <v>#DIV/0!</v>
      </c>
      <c r="N7603">
        <v>0</v>
      </c>
      <c r="P7603">
        <v>0</v>
      </c>
      <c r="Q7603">
        <v>0</v>
      </c>
      <c r="R7603" t="e">
        <v>#DIV/0!</v>
      </c>
      <c r="S7603">
        <v>0</v>
      </c>
    </row>
    <row r="7604" spans="1:20" x14ac:dyDescent="0.2">
      <c r="A7604" t="s">
        <v>15847</v>
      </c>
      <c r="B7604" t="s">
        <v>15848</v>
      </c>
      <c r="C7604" t="s">
        <v>227</v>
      </c>
      <c r="D7604" t="s">
        <v>1000</v>
      </c>
      <c r="E7604" s="23">
        <v>43132</v>
      </c>
      <c r="F7604">
        <v>0</v>
      </c>
      <c r="G7604">
        <v>0</v>
      </c>
      <c r="H7604" t="e">
        <v>#DIV/0!</v>
      </c>
      <c r="I7604">
        <v>0</v>
      </c>
      <c r="J7604">
        <v>0</v>
      </c>
      <c r="K7604" t="e">
        <v>#DIV/0!</v>
      </c>
      <c r="L7604">
        <v>0</v>
      </c>
      <c r="M7604" t="e">
        <v>#DIV/0!</v>
      </c>
      <c r="N7604">
        <v>0</v>
      </c>
      <c r="P7604">
        <v>0</v>
      </c>
      <c r="Q7604">
        <v>0</v>
      </c>
      <c r="R7604" t="e">
        <v>#DIV/0!</v>
      </c>
      <c r="S7604">
        <v>0</v>
      </c>
    </row>
    <row r="7605" spans="1:20" x14ac:dyDescent="0.2">
      <c r="A7605" t="s">
        <v>16024</v>
      </c>
      <c r="B7605" t="s">
        <v>16025</v>
      </c>
      <c r="C7605" t="s">
        <v>203</v>
      </c>
      <c r="D7605" t="s">
        <v>1000</v>
      </c>
      <c r="E7605" s="23">
        <v>43132</v>
      </c>
      <c r="F7605">
        <v>0</v>
      </c>
      <c r="G7605">
        <v>0</v>
      </c>
      <c r="H7605" t="e">
        <v>#DIV/0!</v>
      </c>
      <c r="I7605">
        <v>0</v>
      </c>
      <c r="J7605">
        <v>0</v>
      </c>
      <c r="K7605" t="e">
        <v>#DIV/0!</v>
      </c>
      <c r="L7605">
        <v>0</v>
      </c>
      <c r="M7605" t="e">
        <v>#DIV/0!</v>
      </c>
      <c r="N7605">
        <v>0</v>
      </c>
      <c r="P7605">
        <v>0</v>
      </c>
      <c r="Q7605">
        <v>0</v>
      </c>
      <c r="R7605" t="e">
        <v>#DIV/0!</v>
      </c>
      <c r="S7605">
        <v>0</v>
      </c>
      <c r="T7605">
        <v>0.91150442477876104</v>
      </c>
    </row>
    <row r="7606" spans="1:20" x14ac:dyDescent="0.2">
      <c r="A7606" t="s">
        <v>16203</v>
      </c>
      <c r="B7606" t="s">
        <v>16204</v>
      </c>
      <c r="C7606" t="s">
        <v>205</v>
      </c>
      <c r="D7606" t="s">
        <v>1002</v>
      </c>
      <c r="E7606" s="23">
        <v>43132</v>
      </c>
      <c r="F7606">
        <v>0</v>
      </c>
      <c r="G7606">
        <v>0</v>
      </c>
      <c r="H7606" t="e">
        <v>#DIV/0!</v>
      </c>
      <c r="I7606">
        <v>0</v>
      </c>
      <c r="J7606">
        <v>0</v>
      </c>
      <c r="K7606" t="e">
        <v>#DIV/0!</v>
      </c>
      <c r="L7606">
        <v>0</v>
      </c>
      <c r="M7606" t="e">
        <v>#DIV/0!</v>
      </c>
      <c r="N7606">
        <v>0</v>
      </c>
      <c r="P7606">
        <v>0</v>
      </c>
      <c r="Q7606">
        <v>0</v>
      </c>
      <c r="R7606" t="e">
        <v>#DIV/0!</v>
      </c>
      <c r="S7606">
        <v>0</v>
      </c>
      <c r="T7606">
        <v>0.91150442477876104</v>
      </c>
    </row>
    <row r="7607" spans="1:20" x14ac:dyDescent="0.2">
      <c r="A7607" t="s">
        <v>16380</v>
      </c>
      <c r="B7607" t="s">
        <v>16381</v>
      </c>
      <c r="C7607" t="s">
        <v>204</v>
      </c>
      <c r="D7607" t="s">
        <v>1002</v>
      </c>
      <c r="E7607" s="23">
        <v>43132</v>
      </c>
      <c r="F7607">
        <v>0</v>
      </c>
      <c r="G7607">
        <v>0</v>
      </c>
      <c r="H7607" t="e">
        <v>#DIV/0!</v>
      </c>
      <c r="I7607">
        <v>0</v>
      </c>
      <c r="J7607">
        <v>0</v>
      </c>
      <c r="K7607" t="e">
        <v>#DIV/0!</v>
      </c>
      <c r="L7607">
        <v>0</v>
      </c>
      <c r="M7607" t="e">
        <v>#DIV/0!</v>
      </c>
      <c r="N7607">
        <v>0</v>
      </c>
      <c r="P7607">
        <v>0</v>
      </c>
      <c r="Q7607">
        <v>0</v>
      </c>
      <c r="R7607" t="e">
        <v>#DIV/0!</v>
      </c>
      <c r="S7607">
        <v>0</v>
      </c>
      <c r="T7607">
        <v>0.67500000000000004</v>
      </c>
    </row>
    <row r="7608" spans="1:20" x14ac:dyDescent="0.2">
      <c r="A7608" t="s">
        <v>16521</v>
      </c>
      <c r="B7608" t="s">
        <v>16522</v>
      </c>
      <c r="C7608" t="s">
        <v>353</v>
      </c>
      <c r="D7608" t="s">
        <v>1002</v>
      </c>
      <c r="E7608" s="23">
        <v>43132</v>
      </c>
      <c r="F7608">
        <v>0</v>
      </c>
      <c r="G7608">
        <v>0</v>
      </c>
      <c r="H7608" t="e">
        <v>#DIV/0!</v>
      </c>
      <c r="I7608">
        <v>0</v>
      </c>
      <c r="J7608">
        <v>0</v>
      </c>
      <c r="K7608" t="e">
        <v>#DIV/0!</v>
      </c>
      <c r="L7608">
        <v>0</v>
      </c>
      <c r="M7608" t="e">
        <v>#DIV/0!</v>
      </c>
      <c r="N7608">
        <v>0</v>
      </c>
      <c r="P7608">
        <v>0</v>
      </c>
      <c r="Q7608">
        <v>0</v>
      </c>
      <c r="R7608" t="e">
        <v>#DIV/0!</v>
      </c>
      <c r="S7608">
        <v>0</v>
      </c>
      <c r="T7608">
        <v>0.91666666666666663</v>
      </c>
    </row>
    <row r="7609" spans="1:20" x14ac:dyDescent="0.2">
      <c r="A7609" t="s">
        <v>16698</v>
      </c>
      <c r="B7609" t="s">
        <v>16699</v>
      </c>
      <c r="C7609" t="s">
        <v>223</v>
      </c>
      <c r="D7609" t="s">
        <v>1000</v>
      </c>
      <c r="E7609" s="23">
        <v>43132</v>
      </c>
      <c r="F7609">
        <v>6</v>
      </c>
      <c r="G7609">
        <v>9</v>
      </c>
      <c r="H7609">
        <v>0.66666666666666663</v>
      </c>
      <c r="I7609">
        <v>78</v>
      </c>
      <c r="J7609">
        <v>60</v>
      </c>
      <c r="K7609">
        <v>1.3</v>
      </c>
      <c r="L7609">
        <v>90</v>
      </c>
      <c r="M7609">
        <v>0.66666666666666663</v>
      </c>
      <c r="N7609">
        <v>76</v>
      </c>
      <c r="P7609">
        <v>0</v>
      </c>
      <c r="Q7609">
        <v>0</v>
      </c>
      <c r="R7609" t="e">
        <v>#DIV/0!</v>
      </c>
      <c r="S7609">
        <v>2</v>
      </c>
      <c r="T7609">
        <v>0.12272727272727273</v>
      </c>
    </row>
    <row r="7610" spans="1:20" x14ac:dyDescent="0.2">
      <c r="A7610" t="s">
        <v>16877</v>
      </c>
      <c r="B7610" t="s">
        <v>16878</v>
      </c>
      <c r="C7610" t="s">
        <v>224</v>
      </c>
      <c r="D7610" t="s">
        <v>1002</v>
      </c>
      <c r="E7610" s="23">
        <v>43132</v>
      </c>
      <c r="F7610">
        <v>6</v>
      </c>
      <c r="G7610">
        <v>9</v>
      </c>
      <c r="H7610">
        <v>0.66666666666666663</v>
      </c>
      <c r="I7610">
        <v>78</v>
      </c>
      <c r="J7610">
        <v>60</v>
      </c>
      <c r="K7610">
        <v>1.3</v>
      </c>
      <c r="L7610">
        <v>90</v>
      </c>
      <c r="M7610">
        <v>0.66666666666666663</v>
      </c>
      <c r="N7610">
        <v>76</v>
      </c>
      <c r="P7610">
        <v>0</v>
      </c>
      <c r="Q7610">
        <v>0</v>
      </c>
      <c r="R7610" t="e">
        <v>#DIV/0!</v>
      </c>
      <c r="S7610">
        <v>2</v>
      </c>
      <c r="T7610">
        <v>0.21666666666666667</v>
      </c>
    </row>
    <row r="7611" spans="1:20" x14ac:dyDescent="0.2">
      <c r="A7611" t="s">
        <v>17003</v>
      </c>
      <c r="B7611" t="s">
        <v>17004</v>
      </c>
      <c r="C7611" t="s">
        <v>346</v>
      </c>
      <c r="D7611" t="s">
        <v>1000</v>
      </c>
      <c r="E7611" s="23">
        <v>43132</v>
      </c>
      <c r="F7611">
        <v>0</v>
      </c>
      <c r="G7611">
        <v>0</v>
      </c>
      <c r="H7611" t="e">
        <v>#DIV/0!</v>
      </c>
      <c r="I7611">
        <v>0</v>
      </c>
      <c r="J7611">
        <v>0</v>
      </c>
      <c r="K7611" t="e">
        <v>#DIV/0!</v>
      </c>
      <c r="L7611">
        <v>0</v>
      </c>
      <c r="M7611" t="e">
        <v>#DIV/0!</v>
      </c>
      <c r="N7611">
        <v>0</v>
      </c>
      <c r="P7611">
        <v>0</v>
      </c>
      <c r="Q7611">
        <v>0</v>
      </c>
      <c r="R7611" t="e">
        <v>#DIV/0!</v>
      </c>
      <c r="S7611">
        <v>0</v>
      </c>
      <c r="T7611">
        <v>0.42016806722689076</v>
      </c>
    </row>
    <row r="7612" spans="1:20" x14ac:dyDescent="0.2">
      <c r="A7612" t="s">
        <v>17099</v>
      </c>
      <c r="B7612" t="s">
        <v>17100</v>
      </c>
      <c r="C7612" t="s">
        <v>345</v>
      </c>
      <c r="D7612" t="s">
        <v>1002</v>
      </c>
      <c r="E7612" s="23">
        <v>43132</v>
      </c>
      <c r="F7612">
        <v>0</v>
      </c>
      <c r="G7612">
        <v>0</v>
      </c>
      <c r="H7612" t="e">
        <v>#DIV/0!</v>
      </c>
      <c r="I7612">
        <v>0</v>
      </c>
      <c r="J7612">
        <v>0</v>
      </c>
      <c r="K7612" t="e">
        <v>#DIV/0!</v>
      </c>
      <c r="L7612">
        <v>0</v>
      </c>
      <c r="M7612" t="e">
        <v>#DIV/0!</v>
      </c>
      <c r="N7612">
        <v>0</v>
      </c>
      <c r="P7612">
        <v>0</v>
      </c>
      <c r="Q7612">
        <v>0</v>
      </c>
      <c r="R7612" t="e">
        <v>#DIV/0!</v>
      </c>
      <c r="S7612">
        <v>0</v>
      </c>
      <c r="T7612">
        <v>0.39552238805970147</v>
      </c>
    </row>
    <row r="7613" spans="1:20" x14ac:dyDescent="0.2">
      <c r="A7613" t="s">
        <v>17314</v>
      </c>
      <c r="B7613" t="s">
        <v>17315</v>
      </c>
      <c r="C7613" t="s">
        <v>225</v>
      </c>
      <c r="D7613" t="s">
        <v>1000</v>
      </c>
      <c r="E7613" s="23">
        <v>43132</v>
      </c>
      <c r="F7613">
        <v>4.5</v>
      </c>
      <c r="G7613">
        <v>5.5</v>
      </c>
      <c r="H7613">
        <v>0.81818181818181823</v>
      </c>
      <c r="I7613">
        <v>54</v>
      </c>
      <c r="J7613">
        <v>51</v>
      </c>
      <c r="K7613">
        <v>1.0588235294117647</v>
      </c>
      <c r="L7613">
        <v>62</v>
      </c>
      <c r="M7613">
        <v>0.82258064516129037</v>
      </c>
      <c r="N7613">
        <v>51</v>
      </c>
      <c r="P7613">
        <v>1</v>
      </c>
      <c r="Q7613">
        <v>1</v>
      </c>
      <c r="R7613">
        <v>1</v>
      </c>
      <c r="S7613">
        <v>3</v>
      </c>
      <c r="T7613">
        <v>0.34868421052631576</v>
      </c>
    </row>
    <row r="7614" spans="1:20" x14ac:dyDescent="0.2">
      <c r="A7614" t="s">
        <v>17521</v>
      </c>
      <c r="B7614" t="s">
        <v>17522</v>
      </c>
      <c r="C7614" t="s">
        <v>226</v>
      </c>
      <c r="D7614" t="s">
        <v>1002</v>
      </c>
      <c r="E7614" s="23">
        <v>43132</v>
      </c>
      <c r="F7614">
        <v>4.5</v>
      </c>
      <c r="G7614">
        <v>5.5</v>
      </c>
      <c r="H7614">
        <v>0.81818181818181823</v>
      </c>
      <c r="I7614">
        <v>54</v>
      </c>
      <c r="J7614">
        <v>51</v>
      </c>
      <c r="K7614">
        <v>1.0588235294117647</v>
      </c>
      <c r="L7614">
        <v>62</v>
      </c>
      <c r="M7614">
        <v>0.82258064516129037</v>
      </c>
      <c r="N7614">
        <v>51</v>
      </c>
      <c r="P7614">
        <v>1</v>
      </c>
      <c r="Q7614">
        <v>1</v>
      </c>
      <c r="R7614">
        <v>1</v>
      </c>
      <c r="S7614">
        <v>3</v>
      </c>
      <c r="T7614">
        <v>0.59333333333333338</v>
      </c>
    </row>
    <row r="7615" spans="1:20" x14ac:dyDescent="0.2">
      <c r="A7615" t="s">
        <v>17698</v>
      </c>
      <c r="B7615" t="s">
        <v>17699</v>
      </c>
      <c r="C7615" t="s">
        <v>232</v>
      </c>
      <c r="D7615" t="s">
        <v>1000</v>
      </c>
      <c r="E7615" s="23">
        <v>43132</v>
      </c>
      <c r="F7615">
        <v>7</v>
      </c>
      <c r="G7615">
        <v>7.5</v>
      </c>
      <c r="H7615">
        <v>0.93333333333333335</v>
      </c>
      <c r="I7615">
        <v>105</v>
      </c>
      <c r="J7615">
        <v>80</v>
      </c>
      <c r="K7615">
        <v>1.3125</v>
      </c>
      <c r="L7615">
        <v>84</v>
      </c>
      <c r="M7615">
        <v>0.95238095238095233</v>
      </c>
      <c r="N7615">
        <v>95</v>
      </c>
      <c r="P7615">
        <v>0</v>
      </c>
      <c r="Q7615">
        <v>0</v>
      </c>
      <c r="R7615" t="e">
        <v>#DIV/0!</v>
      </c>
      <c r="S7615">
        <v>10</v>
      </c>
      <c r="T7615">
        <v>0.54347826086956519</v>
      </c>
    </row>
    <row r="7616" spans="1:20" x14ac:dyDescent="0.2">
      <c r="A7616" t="s">
        <v>17895</v>
      </c>
      <c r="B7616" t="s">
        <v>17896</v>
      </c>
      <c r="C7616" t="s">
        <v>231</v>
      </c>
      <c r="D7616" t="s">
        <v>1002</v>
      </c>
      <c r="E7616" s="23">
        <v>43132</v>
      </c>
      <c r="F7616">
        <v>7</v>
      </c>
      <c r="G7616">
        <v>7.5</v>
      </c>
      <c r="H7616">
        <v>0.93333333333333335</v>
      </c>
      <c r="I7616">
        <v>105</v>
      </c>
      <c r="J7616">
        <v>80</v>
      </c>
      <c r="K7616">
        <v>1.3125</v>
      </c>
      <c r="L7616">
        <v>84</v>
      </c>
      <c r="M7616">
        <v>0.95238095238095233</v>
      </c>
      <c r="N7616">
        <v>95</v>
      </c>
      <c r="P7616">
        <v>0</v>
      </c>
      <c r="Q7616">
        <v>0</v>
      </c>
      <c r="R7616" t="e">
        <v>#DIV/0!</v>
      </c>
      <c r="S7616">
        <v>10</v>
      </c>
      <c r="T7616">
        <v>0.54347826086956519</v>
      </c>
    </row>
    <row r="7617" spans="1:20" x14ac:dyDescent="0.2">
      <c r="A7617" t="s">
        <v>18072</v>
      </c>
      <c r="B7617" t="s">
        <v>18073</v>
      </c>
      <c r="C7617" t="s">
        <v>317</v>
      </c>
      <c r="D7617" t="s">
        <v>1000</v>
      </c>
      <c r="E7617" s="23">
        <v>43132</v>
      </c>
      <c r="F7617">
        <v>7</v>
      </c>
      <c r="G7617">
        <v>9</v>
      </c>
      <c r="H7617">
        <v>0.77777777777777779</v>
      </c>
      <c r="I7617">
        <v>34</v>
      </c>
      <c r="J7617">
        <v>42</v>
      </c>
      <c r="K7617">
        <v>0.80952380952380953</v>
      </c>
      <c r="L7617">
        <v>54</v>
      </c>
      <c r="M7617">
        <v>0.77777777777777779</v>
      </c>
      <c r="N7617">
        <v>31</v>
      </c>
      <c r="P7617">
        <v>1</v>
      </c>
      <c r="Q7617">
        <v>1</v>
      </c>
      <c r="R7617">
        <v>1</v>
      </c>
      <c r="S7617">
        <v>3</v>
      </c>
      <c r="T7617">
        <v>0.52</v>
      </c>
    </row>
    <row r="7618" spans="1:20" x14ac:dyDescent="0.2">
      <c r="A7618" t="s">
        <v>18251</v>
      </c>
      <c r="B7618" t="s">
        <v>18252</v>
      </c>
      <c r="C7618" t="s">
        <v>316</v>
      </c>
      <c r="D7618" t="s">
        <v>1002</v>
      </c>
      <c r="E7618" s="23">
        <v>43132</v>
      </c>
      <c r="F7618">
        <v>4.5</v>
      </c>
      <c r="G7618">
        <v>5.5</v>
      </c>
      <c r="H7618">
        <v>0.81818181818181823</v>
      </c>
      <c r="I7618">
        <v>21</v>
      </c>
      <c r="J7618">
        <v>27</v>
      </c>
      <c r="K7618">
        <v>0.77777777777777779</v>
      </c>
      <c r="L7618">
        <v>33</v>
      </c>
      <c r="M7618">
        <v>0.81818181818181823</v>
      </c>
      <c r="N7618">
        <v>18</v>
      </c>
      <c r="P7618">
        <v>1</v>
      </c>
      <c r="Q7618">
        <v>1</v>
      </c>
      <c r="R7618">
        <v>1</v>
      </c>
      <c r="S7618">
        <v>3</v>
      </c>
      <c r="T7618">
        <v>0.44</v>
      </c>
    </row>
    <row r="7619" spans="1:20" x14ac:dyDescent="0.2">
      <c r="A7619" t="s">
        <v>18327</v>
      </c>
      <c r="B7619" t="s">
        <v>18328</v>
      </c>
      <c r="C7619" t="s">
        <v>355</v>
      </c>
      <c r="D7619" t="s">
        <v>1002</v>
      </c>
      <c r="E7619" s="23">
        <v>43132</v>
      </c>
      <c r="F7619">
        <v>2.5</v>
      </c>
      <c r="G7619">
        <v>3.5</v>
      </c>
      <c r="H7619">
        <v>0.7142857142857143</v>
      </c>
      <c r="I7619">
        <v>13</v>
      </c>
      <c r="J7619">
        <v>15</v>
      </c>
      <c r="K7619">
        <v>0.8666666666666667</v>
      </c>
      <c r="L7619">
        <v>21</v>
      </c>
      <c r="M7619">
        <v>0.7142857142857143</v>
      </c>
      <c r="N7619">
        <v>13</v>
      </c>
      <c r="P7619">
        <v>0</v>
      </c>
      <c r="Q7619">
        <v>0</v>
      </c>
      <c r="R7619" t="e">
        <v>#DIV/0!</v>
      </c>
      <c r="S7619">
        <v>0</v>
      </c>
      <c r="T7619">
        <v>0.41</v>
      </c>
    </row>
    <row r="7620" spans="1:20" x14ac:dyDescent="0.2">
      <c r="A7620" t="s">
        <v>18504</v>
      </c>
      <c r="B7620" t="s">
        <v>18505</v>
      </c>
      <c r="C7620" t="s">
        <v>214</v>
      </c>
      <c r="D7620" t="s">
        <v>1000</v>
      </c>
      <c r="E7620" s="23">
        <v>43132</v>
      </c>
      <c r="F7620">
        <v>12.5</v>
      </c>
      <c r="G7620">
        <v>16.5</v>
      </c>
      <c r="H7620">
        <v>0.75757575757575757</v>
      </c>
      <c r="I7620">
        <v>79</v>
      </c>
      <c r="J7620">
        <v>121</v>
      </c>
      <c r="K7620">
        <v>0.65289256198347112</v>
      </c>
      <c r="L7620">
        <v>161</v>
      </c>
      <c r="M7620">
        <v>0.75155279503105588</v>
      </c>
      <c r="N7620">
        <v>64</v>
      </c>
      <c r="O7620">
        <v>1.32</v>
      </c>
      <c r="P7620">
        <v>16</v>
      </c>
      <c r="Q7620">
        <v>20</v>
      </c>
      <c r="R7620">
        <v>0.8</v>
      </c>
      <c r="S7620">
        <v>15</v>
      </c>
      <c r="T7620">
        <v>0.43</v>
      </c>
    </row>
    <row r="7621" spans="1:20" x14ac:dyDescent="0.2">
      <c r="A7621" t="s">
        <v>18683</v>
      </c>
      <c r="B7621" t="s">
        <v>18684</v>
      </c>
      <c r="C7621" t="s">
        <v>215</v>
      </c>
      <c r="D7621" t="s">
        <v>1002</v>
      </c>
      <c r="E7621" s="23">
        <v>43132</v>
      </c>
      <c r="F7621">
        <v>6</v>
      </c>
      <c r="G7621">
        <v>8</v>
      </c>
      <c r="H7621">
        <v>0.75</v>
      </c>
      <c r="I7621">
        <v>35</v>
      </c>
      <c r="J7621">
        <v>36</v>
      </c>
      <c r="K7621">
        <v>0.97222222222222221</v>
      </c>
      <c r="L7621">
        <v>48</v>
      </c>
      <c r="M7621">
        <v>0.75</v>
      </c>
      <c r="N7621">
        <v>33</v>
      </c>
      <c r="O7621">
        <v>1.32</v>
      </c>
      <c r="P7621">
        <v>9</v>
      </c>
      <c r="Q7621">
        <v>9</v>
      </c>
      <c r="R7621">
        <v>1</v>
      </c>
      <c r="S7621">
        <v>2</v>
      </c>
      <c r="T7621">
        <v>0.34</v>
      </c>
    </row>
    <row r="7622" spans="1:20" x14ac:dyDescent="0.2">
      <c r="A7622" t="s">
        <v>18860</v>
      </c>
      <c r="B7622" t="s">
        <v>18861</v>
      </c>
      <c r="C7622" t="s">
        <v>216</v>
      </c>
      <c r="D7622" t="s">
        <v>1002</v>
      </c>
      <c r="E7622" s="23">
        <v>43132</v>
      </c>
      <c r="F7622">
        <v>6.5</v>
      </c>
      <c r="G7622">
        <v>8.5</v>
      </c>
      <c r="H7622">
        <v>0.76470588235294112</v>
      </c>
      <c r="I7622">
        <v>44</v>
      </c>
      <c r="J7622">
        <v>85</v>
      </c>
      <c r="K7622">
        <v>0.51764705882352946</v>
      </c>
      <c r="L7622">
        <v>113</v>
      </c>
      <c r="M7622">
        <v>0.75221238938053092</v>
      </c>
      <c r="N7622">
        <v>31</v>
      </c>
      <c r="P7622">
        <v>7</v>
      </c>
      <c r="Q7622">
        <v>11</v>
      </c>
      <c r="R7622">
        <v>0.63636363636363635</v>
      </c>
      <c r="S7622">
        <v>13</v>
      </c>
      <c r="T7622">
        <v>0.33</v>
      </c>
    </row>
    <row r="7623" spans="1:20" x14ac:dyDescent="0.2">
      <c r="A7623" t="s">
        <v>19037</v>
      </c>
      <c r="B7623" t="s">
        <v>19038</v>
      </c>
      <c r="C7623" t="s">
        <v>229</v>
      </c>
      <c r="D7623" t="s">
        <v>1002</v>
      </c>
      <c r="E7623" s="23">
        <v>43132</v>
      </c>
      <c r="F7623">
        <v>0</v>
      </c>
      <c r="G7623">
        <v>0</v>
      </c>
      <c r="H7623" t="e">
        <v>#DIV/0!</v>
      </c>
      <c r="I7623">
        <v>0</v>
      </c>
      <c r="J7623">
        <v>0</v>
      </c>
      <c r="K7623" t="e">
        <v>#DIV/0!</v>
      </c>
      <c r="L7623">
        <v>0</v>
      </c>
      <c r="M7623" t="e">
        <v>#DIV/0!</v>
      </c>
      <c r="N7623">
        <v>0</v>
      </c>
      <c r="P7623">
        <v>0</v>
      </c>
      <c r="Q7623">
        <v>0</v>
      </c>
      <c r="R7623" t="e">
        <v>#DIV/0!</v>
      </c>
      <c r="S7623">
        <v>0</v>
      </c>
      <c r="T7623">
        <v>0.31</v>
      </c>
    </row>
    <row r="7624" spans="1:20" x14ac:dyDescent="0.2">
      <c r="A7624" t="s">
        <v>19214</v>
      </c>
      <c r="B7624" t="s">
        <v>19215</v>
      </c>
      <c r="C7624" t="s">
        <v>230</v>
      </c>
      <c r="D7624" t="s">
        <v>1000</v>
      </c>
      <c r="E7624" s="23">
        <v>43132</v>
      </c>
      <c r="F7624">
        <v>0</v>
      </c>
      <c r="G7624">
        <v>0</v>
      </c>
      <c r="H7624" t="e">
        <v>#DIV/0!</v>
      </c>
      <c r="I7624">
        <v>0</v>
      </c>
      <c r="J7624">
        <v>0</v>
      </c>
      <c r="K7624" t="e">
        <v>#DIV/0!</v>
      </c>
      <c r="L7624">
        <v>0</v>
      </c>
      <c r="M7624" t="e">
        <v>#DIV/0!</v>
      </c>
      <c r="N7624">
        <v>0</v>
      </c>
      <c r="P7624">
        <v>0</v>
      </c>
      <c r="Q7624">
        <v>0</v>
      </c>
      <c r="R7624" t="e">
        <v>#DIV/0!</v>
      </c>
      <c r="S7624">
        <v>0</v>
      </c>
      <c r="T7624">
        <v>0.28999999999999998</v>
      </c>
    </row>
    <row r="7625" spans="1:20" x14ac:dyDescent="0.2">
      <c r="A7625" t="s">
        <v>19393</v>
      </c>
      <c r="B7625" t="s">
        <v>19394</v>
      </c>
      <c r="C7625" t="s">
        <v>234</v>
      </c>
      <c r="D7625" t="s">
        <v>1000</v>
      </c>
      <c r="E7625" s="23">
        <v>43132</v>
      </c>
      <c r="F7625">
        <v>2.5</v>
      </c>
      <c r="G7625">
        <v>4.5</v>
      </c>
      <c r="H7625">
        <v>0.55555555555555558</v>
      </c>
      <c r="I7625">
        <v>29</v>
      </c>
      <c r="J7625">
        <v>35</v>
      </c>
      <c r="K7625">
        <v>0.82857142857142863</v>
      </c>
      <c r="L7625">
        <v>63</v>
      </c>
      <c r="M7625">
        <v>0.55555555555555558</v>
      </c>
      <c r="N7625">
        <v>28</v>
      </c>
      <c r="P7625">
        <v>0</v>
      </c>
      <c r="Q7625">
        <v>0</v>
      </c>
      <c r="R7625" t="e">
        <v>#DIV/0!</v>
      </c>
      <c r="S7625">
        <v>1</v>
      </c>
    </row>
    <row r="7626" spans="1:20" x14ac:dyDescent="0.2">
      <c r="A7626" t="s">
        <v>19572</v>
      </c>
      <c r="B7626" t="s">
        <v>19573</v>
      </c>
      <c r="C7626" t="s">
        <v>233</v>
      </c>
      <c r="D7626" t="s">
        <v>1002</v>
      </c>
      <c r="E7626" s="23">
        <v>43132</v>
      </c>
      <c r="F7626">
        <v>2.5</v>
      </c>
      <c r="G7626">
        <v>4.5</v>
      </c>
      <c r="H7626">
        <v>0.55555555555555558</v>
      </c>
      <c r="I7626">
        <v>29</v>
      </c>
      <c r="J7626">
        <v>35</v>
      </c>
      <c r="K7626">
        <v>0.82857142857142863</v>
      </c>
      <c r="L7626">
        <v>63</v>
      </c>
      <c r="M7626">
        <v>0.55555555555555558</v>
      </c>
      <c r="N7626">
        <v>28</v>
      </c>
      <c r="P7626">
        <v>0</v>
      </c>
      <c r="Q7626">
        <v>0</v>
      </c>
      <c r="R7626" t="e">
        <v>#DIV/0!</v>
      </c>
      <c r="S7626">
        <v>1</v>
      </c>
    </row>
    <row r="7627" spans="1:20" x14ac:dyDescent="0.2">
      <c r="A7627" t="s">
        <v>19670</v>
      </c>
      <c r="B7627" t="s">
        <v>19671</v>
      </c>
      <c r="C7627" t="s">
        <v>342</v>
      </c>
      <c r="D7627" t="s">
        <v>1000</v>
      </c>
      <c r="E7627" s="23">
        <v>43132</v>
      </c>
      <c r="F7627">
        <v>0</v>
      </c>
      <c r="G7627">
        <v>0</v>
      </c>
      <c r="H7627" t="e">
        <v>#DIV/0!</v>
      </c>
      <c r="I7627">
        <v>0</v>
      </c>
      <c r="J7627">
        <v>0</v>
      </c>
      <c r="K7627" t="e">
        <v>#DIV/0!</v>
      </c>
      <c r="L7627">
        <v>0</v>
      </c>
      <c r="M7627" t="e">
        <v>#DIV/0!</v>
      </c>
      <c r="N7627">
        <v>0</v>
      </c>
      <c r="P7627">
        <v>0</v>
      </c>
      <c r="Q7627">
        <v>0</v>
      </c>
      <c r="R7627" t="e">
        <v>#DIV/0!</v>
      </c>
      <c r="S7627">
        <v>0</v>
      </c>
    </row>
    <row r="7628" spans="1:20" x14ac:dyDescent="0.2">
      <c r="A7628" t="s">
        <v>19770</v>
      </c>
      <c r="B7628" t="s">
        <v>19771</v>
      </c>
      <c r="C7628" t="s">
        <v>340</v>
      </c>
      <c r="D7628" t="s">
        <v>1002</v>
      </c>
      <c r="E7628" s="23">
        <v>43132</v>
      </c>
      <c r="F7628">
        <v>0</v>
      </c>
      <c r="G7628">
        <v>0</v>
      </c>
      <c r="H7628" t="e">
        <v>#DIV/0!</v>
      </c>
      <c r="I7628">
        <v>0</v>
      </c>
      <c r="J7628">
        <v>0</v>
      </c>
      <c r="K7628" t="e">
        <v>#DIV/0!</v>
      </c>
      <c r="L7628">
        <v>0</v>
      </c>
      <c r="M7628" t="e">
        <v>#DIV/0!</v>
      </c>
      <c r="N7628">
        <v>0</v>
      </c>
      <c r="P7628">
        <v>0</v>
      </c>
      <c r="Q7628">
        <v>0</v>
      </c>
      <c r="R7628" t="e">
        <v>#DIV/0!</v>
      </c>
      <c r="S7628">
        <v>0</v>
      </c>
    </row>
    <row r="7629" spans="1:20" x14ac:dyDescent="0.2">
      <c r="A7629" t="s">
        <v>19947</v>
      </c>
      <c r="B7629" t="s">
        <v>19948</v>
      </c>
      <c r="C7629" t="s">
        <v>220</v>
      </c>
      <c r="D7629" t="s">
        <v>1000</v>
      </c>
      <c r="E7629" s="23">
        <v>43132</v>
      </c>
      <c r="F7629">
        <v>0</v>
      </c>
      <c r="G7629">
        <v>0</v>
      </c>
      <c r="H7629" t="e">
        <v>#DIV/0!</v>
      </c>
      <c r="I7629">
        <v>0</v>
      </c>
      <c r="J7629">
        <v>0</v>
      </c>
      <c r="K7629" t="e">
        <v>#DIV/0!</v>
      </c>
      <c r="L7629">
        <v>0</v>
      </c>
      <c r="M7629" t="e">
        <v>#DIV/0!</v>
      </c>
      <c r="N7629">
        <v>0</v>
      </c>
      <c r="P7629">
        <v>0</v>
      </c>
      <c r="Q7629">
        <v>0</v>
      </c>
      <c r="R7629" t="e">
        <v>#DIV/0!</v>
      </c>
      <c r="S7629">
        <v>0</v>
      </c>
    </row>
    <row r="7630" spans="1:20" x14ac:dyDescent="0.2">
      <c r="A7630" t="s">
        <v>20126</v>
      </c>
      <c r="B7630" t="s">
        <v>20127</v>
      </c>
      <c r="C7630" t="s">
        <v>221</v>
      </c>
      <c r="D7630" t="s">
        <v>1002</v>
      </c>
      <c r="E7630" s="23">
        <v>43132</v>
      </c>
      <c r="F7630">
        <v>0</v>
      </c>
      <c r="G7630">
        <v>0</v>
      </c>
      <c r="H7630" t="e">
        <v>#DIV/0!</v>
      </c>
      <c r="I7630">
        <v>0</v>
      </c>
      <c r="J7630">
        <v>0</v>
      </c>
      <c r="K7630" t="e">
        <v>#DIV/0!</v>
      </c>
      <c r="L7630">
        <v>0</v>
      </c>
      <c r="M7630" t="e">
        <v>#DIV/0!</v>
      </c>
      <c r="N7630">
        <v>0</v>
      </c>
      <c r="P7630">
        <v>0</v>
      </c>
      <c r="Q7630">
        <v>0</v>
      </c>
      <c r="R7630" t="e">
        <v>#DIV/0!</v>
      </c>
      <c r="S7630">
        <v>0</v>
      </c>
    </row>
    <row r="7631" spans="1:20" x14ac:dyDescent="0.2">
      <c r="A7631" t="s">
        <v>20303</v>
      </c>
      <c r="B7631" t="s">
        <v>20304</v>
      </c>
      <c r="C7631" t="s">
        <v>222</v>
      </c>
      <c r="D7631" t="s">
        <v>1002</v>
      </c>
      <c r="E7631" s="23">
        <v>43132</v>
      </c>
      <c r="F7631">
        <v>0</v>
      </c>
      <c r="G7631">
        <v>0</v>
      </c>
      <c r="H7631" t="e">
        <v>#DIV/0!</v>
      </c>
      <c r="I7631">
        <v>0</v>
      </c>
      <c r="J7631">
        <v>0</v>
      </c>
      <c r="K7631" t="e">
        <v>#DIV/0!</v>
      </c>
      <c r="L7631">
        <v>0</v>
      </c>
      <c r="M7631" t="e">
        <v>#DIV/0!</v>
      </c>
      <c r="N7631">
        <v>0</v>
      </c>
      <c r="P7631">
        <v>0</v>
      </c>
      <c r="Q7631">
        <v>0</v>
      </c>
      <c r="R7631" t="e">
        <v>#DIV/0!</v>
      </c>
      <c r="S7631">
        <v>0</v>
      </c>
    </row>
    <row r="7632" spans="1:20" x14ac:dyDescent="0.2">
      <c r="A7632" t="s">
        <v>20480</v>
      </c>
      <c r="B7632" t="s">
        <v>20481</v>
      </c>
      <c r="C7632" t="s">
        <v>211</v>
      </c>
      <c r="D7632" t="s">
        <v>1002</v>
      </c>
      <c r="E7632" s="23">
        <v>43132</v>
      </c>
      <c r="F7632">
        <v>0</v>
      </c>
      <c r="G7632">
        <v>0</v>
      </c>
      <c r="H7632" t="e">
        <v>#DIV/0!</v>
      </c>
      <c r="I7632">
        <v>0</v>
      </c>
      <c r="J7632">
        <v>0</v>
      </c>
      <c r="K7632" t="e">
        <v>#DIV/0!</v>
      </c>
      <c r="L7632">
        <v>0</v>
      </c>
      <c r="M7632" t="e">
        <v>#DIV/0!</v>
      </c>
      <c r="N7632">
        <v>0</v>
      </c>
      <c r="P7632">
        <v>0</v>
      </c>
      <c r="Q7632">
        <v>0</v>
      </c>
      <c r="R7632" t="e">
        <v>#DIV/0!</v>
      </c>
      <c r="S7632">
        <v>0</v>
      </c>
    </row>
    <row r="7633" spans="1:19" x14ac:dyDescent="0.2">
      <c r="A7633" t="s">
        <v>20657</v>
      </c>
      <c r="B7633" t="s">
        <v>20658</v>
      </c>
      <c r="C7633" t="s">
        <v>207</v>
      </c>
      <c r="D7633" t="s">
        <v>1000</v>
      </c>
      <c r="E7633" s="23">
        <v>43132</v>
      </c>
      <c r="F7633">
        <v>4.5</v>
      </c>
      <c r="G7633">
        <v>6</v>
      </c>
      <c r="H7633">
        <v>0.75</v>
      </c>
      <c r="I7633">
        <v>39</v>
      </c>
      <c r="J7633">
        <v>27</v>
      </c>
      <c r="K7633">
        <v>1.4444444444444444</v>
      </c>
      <c r="L7633">
        <v>36</v>
      </c>
      <c r="M7633">
        <v>0.75</v>
      </c>
      <c r="N7633">
        <v>36</v>
      </c>
      <c r="O7633">
        <v>0.82</v>
      </c>
      <c r="P7633">
        <v>1</v>
      </c>
      <c r="Q7633">
        <v>1</v>
      </c>
      <c r="R7633">
        <v>1</v>
      </c>
      <c r="S7633">
        <v>3</v>
      </c>
    </row>
    <row r="7634" spans="1:19" x14ac:dyDescent="0.2">
      <c r="A7634" t="s">
        <v>20901</v>
      </c>
      <c r="B7634" t="s">
        <v>20902</v>
      </c>
      <c r="C7634" t="s">
        <v>210</v>
      </c>
      <c r="D7634" t="s">
        <v>1002</v>
      </c>
      <c r="E7634" s="23">
        <v>43132</v>
      </c>
      <c r="F7634">
        <v>3</v>
      </c>
      <c r="G7634">
        <v>3</v>
      </c>
      <c r="H7634">
        <v>1</v>
      </c>
      <c r="I7634">
        <v>21</v>
      </c>
      <c r="J7634">
        <v>18</v>
      </c>
      <c r="K7634">
        <v>1.1666666666666667</v>
      </c>
      <c r="L7634">
        <v>18</v>
      </c>
      <c r="M7634">
        <v>1</v>
      </c>
      <c r="N7634">
        <v>18</v>
      </c>
      <c r="O7634">
        <v>0.82</v>
      </c>
      <c r="P7634">
        <v>1</v>
      </c>
      <c r="Q7634">
        <v>1</v>
      </c>
      <c r="R7634">
        <v>1</v>
      </c>
      <c r="S7634">
        <v>3</v>
      </c>
    </row>
    <row r="7635" spans="1:19" x14ac:dyDescent="0.2">
      <c r="A7635" t="s">
        <v>21078</v>
      </c>
      <c r="B7635" t="s">
        <v>21079</v>
      </c>
      <c r="C7635" t="s">
        <v>208</v>
      </c>
      <c r="D7635" t="s">
        <v>1002</v>
      </c>
      <c r="E7635" s="23">
        <v>43132</v>
      </c>
      <c r="F7635">
        <v>0.5</v>
      </c>
      <c r="G7635">
        <v>1.5</v>
      </c>
      <c r="H7635">
        <v>0.33333333333333331</v>
      </c>
      <c r="I7635">
        <v>5</v>
      </c>
      <c r="J7635">
        <v>3</v>
      </c>
      <c r="K7635">
        <v>1.6666666666666667</v>
      </c>
      <c r="L7635">
        <v>9</v>
      </c>
      <c r="M7635">
        <v>0.33333333333333331</v>
      </c>
      <c r="N7635">
        <v>5</v>
      </c>
      <c r="P7635">
        <v>0</v>
      </c>
      <c r="Q7635">
        <v>0</v>
      </c>
      <c r="R7635" t="e">
        <v>#DIV/0!</v>
      </c>
      <c r="S7635">
        <v>0</v>
      </c>
    </row>
    <row r="7636" spans="1:19" x14ac:dyDescent="0.2">
      <c r="A7636" t="s">
        <v>21154</v>
      </c>
      <c r="B7636" t="s">
        <v>21155</v>
      </c>
      <c r="C7636" t="s">
        <v>354</v>
      </c>
      <c r="D7636" t="s">
        <v>1002</v>
      </c>
      <c r="E7636" s="23">
        <v>43132</v>
      </c>
      <c r="F7636">
        <v>1</v>
      </c>
      <c r="G7636">
        <v>1.5</v>
      </c>
      <c r="H7636">
        <v>0.66666666666666663</v>
      </c>
      <c r="I7636">
        <v>13</v>
      </c>
      <c r="J7636">
        <v>6</v>
      </c>
      <c r="K7636">
        <v>2.1666666666666665</v>
      </c>
      <c r="L7636">
        <v>9</v>
      </c>
      <c r="M7636">
        <v>0.66666666666666663</v>
      </c>
      <c r="N7636">
        <v>13</v>
      </c>
      <c r="P7636">
        <v>0</v>
      </c>
      <c r="Q7636">
        <v>0</v>
      </c>
      <c r="R7636" t="e">
        <v>#DIV/0!</v>
      </c>
      <c r="S7636">
        <v>0</v>
      </c>
    </row>
    <row r="7637" spans="1:19" x14ac:dyDescent="0.2">
      <c r="A7637" t="s">
        <v>21333</v>
      </c>
      <c r="B7637" t="s">
        <v>21334</v>
      </c>
      <c r="C7637" t="s">
        <v>213</v>
      </c>
      <c r="D7637" t="s">
        <v>1002</v>
      </c>
      <c r="E7637" s="23">
        <v>43132</v>
      </c>
      <c r="F7637">
        <v>0</v>
      </c>
      <c r="G7637">
        <v>0</v>
      </c>
      <c r="H7637" t="e">
        <v>#DIV/0!</v>
      </c>
      <c r="I7637">
        <v>0</v>
      </c>
      <c r="J7637">
        <v>0</v>
      </c>
      <c r="K7637" t="e">
        <v>#DIV/0!</v>
      </c>
      <c r="L7637">
        <v>0</v>
      </c>
      <c r="M7637" t="e">
        <v>#DIV/0!</v>
      </c>
      <c r="N7637">
        <v>0</v>
      </c>
      <c r="P7637">
        <v>0</v>
      </c>
      <c r="Q7637">
        <v>0</v>
      </c>
      <c r="R7637" t="e">
        <v>#DIV/0!</v>
      </c>
      <c r="S7637">
        <v>0</v>
      </c>
    </row>
    <row r="7638" spans="1:19" x14ac:dyDescent="0.2">
      <c r="A7638" t="s">
        <v>21575</v>
      </c>
      <c r="B7638" t="s">
        <v>21576</v>
      </c>
      <c r="C7638" t="s">
        <v>212</v>
      </c>
      <c r="D7638" t="s">
        <v>1000</v>
      </c>
      <c r="E7638" s="23">
        <v>43132</v>
      </c>
      <c r="F7638">
        <v>0</v>
      </c>
      <c r="G7638">
        <v>0</v>
      </c>
      <c r="H7638" t="e">
        <v>#DIV/0!</v>
      </c>
      <c r="I7638">
        <v>0</v>
      </c>
      <c r="J7638">
        <v>0</v>
      </c>
      <c r="K7638" t="e">
        <v>#DIV/0!</v>
      </c>
      <c r="L7638">
        <v>0</v>
      </c>
      <c r="M7638" t="e">
        <v>#DIV/0!</v>
      </c>
      <c r="N7638">
        <v>0</v>
      </c>
      <c r="P7638">
        <v>0</v>
      </c>
      <c r="Q7638">
        <v>0</v>
      </c>
      <c r="R7638" t="e">
        <v>#DIV/0!</v>
      </c>
      <c r="S7638">
        <v>0</v>
      </c>
    </row>
    <row r="7639" spans="1:19" x14ac:dyDescent="0.2">
      <c r="A7639" t="s">
        <v>21784</v>
      </c>
      <c r="B7639" t="s">
        <v>21785</v>
      </c>
      <c r="C7639" t="s">
        <v>217</v>
      </c>
      <c r="D7639" t="s">
        <v>1000</v>
      </c>
      <c r="E7639" s="23">
        <v>43132</v>
      </c>
      <c r="F7639">
        <v>0</v>
      </c>
      <c r="G7639">
        <v>0</v>
      </c>
      <c r="H7639" t="e">
        <v>#DIV/0!</v>
      </c>
      <c r="I7639">
        <v>0</v>
      </c>
      <c r="J7639">
        <v>0</v>
      </c>
      <c r="K7639" t="e">
        <v>#DIV/0!</v>
      </c>
      <c r="L7639">
        <v>0</v>
      </c>
      <c r="M7639" t="e">
        <v>#DIV/0!</v>
      </c>
      <c r="N7639">
        <v>0</v>
      </c>
      <c r="P7639">
        <v>0</v>
      </c>
      <c r="Q7639">
        <v>0</v>
      </c>
      <c r="R7639" t="e">
        <v>#DIV/0!</v>
      </c>
      <c r="S7639">
        <v>0</v>
      </c>
    </row>
    <row r="7640" spans="1:19" x14ac:dyDescent="0.2">
      <c r="A7640" t="s">
        <v>22028</v>
      </c>
      <c r="B7640" t="s">
        <v>22029</v>
      </c>
      <c r="C7640" t="s">
        <v>218</v>
      </c>
      <c r="D7640" t="s">
        <v>1002</v>
      </c>
      <c r="E7640" s="23">
        <v>43132</v>
      </c>
      <c r="F7640">
        <v>0</v>
      </c>
      <c r="G7640">
        <v>0</v>
      </c>
      <c r="H7640" t="e">
        <v>#DIV/0!</v>
      </c>
      <c r="I7640">
        <v>0</v>
      </c>
      <c r="J7640">
        <v>0</v>
      </c>
      <c r="K7640" t="e">
        <v>#DIV/0!</v>
      </c>
      <c r="L7640">
        <v>0</v>
      </c>
      <c r="M7640" t="e">
        <v>#DIV/0!</v>
      </c>
      <c r="N7640">
        <v>0</v>
      </c>
      <c r="P7640">
        <v>0</v>
      </c>
      <c r="Q7640">
        <v>0</v>
      </c>
      <c r="R7640" t="e">
        <v>#DIV/0!</v>
      </c>
      <c r="S7640">
        <v>0</v>
      </c>
    </row>
    <row r="7641" spans="1:19" x14ac:dyDescent="0.2">
      <c r="A7641" t="s">
        <v>22205</v>
      </c>
      <c r="B7641" t="s">
        <v>22206</v>
      </c>
      <c r="C7641" t="s">
        <v>219</v>
      </c>
      <c r="D7641" t="s">
        <v>1002</v>
      </c>
      <c r="E7641" s="23">
        <v>43132</v>
      </c>
      <c r="F7641">
        <v>0</v>
      </c>
      <c r="G7641">
        <v>0</v>
      </c>
      <c r="H7641" t="e">
        <v>#DIV/0!</v>
      </c>
      <c r="I7641">
        <v>0</v>
      </c>
      <c r="J7641">
        <v>0</v>
      </c>
      <c r="K7641" t="e">
        <v>#DIV/0!</v>
      </c>
      <c r="L7641">
        <v>0</v>
      </c>
      <c r="M7641" t="e">
        <v>#DIV/0!</v>
      </c>
      <c r="N7641">
        <v>0</v>
      </c>
      <c r="P7641">
        <v>0</v>
      </c>
      <c r="Q7641">
        <v>0</v>
      </c>
      <c r="R7641" t="e">
        <v>#DIV/0!</v>
      </c>
      <c r="S7641">
        <v>0</v>
      </c>
    </row>
    <row r="7642" spans="1:19" x14ac:dyDescent="0.2">
      <c r="A7642" t="s">
        <v>22245</v>
      </c>
      <c r="B7642" t="s">
        <v>22246</v>
      </c>
      <c r="C7642" t="s">
        <v>384</v>
      </c>
      <c r="D7642" t="s">
        <v>1002</v>
      </c>
      <c r="E7642" s="23">
        <v>43132</v>
      </c>
      <c r="F7642">
        <v>0</v>
      </c>
      <c r="G7642">
        <v>0</v>
      </c>
      <c r="H7642" t="e">
        <v>#DIV/0!</v>
      </c>
      <c r="I7642">
        <v>0</v>
      </c>
      <c r="J7642">
        <v>0</v>
      </c>
      <c r="K7642" t="e">
        <v>#DIV/0!</v>
      </c>
      <c r="L7642">
        <v>0</v>
      </c>
      <c r="M7642" t="e">
        <v>#DIV/0!</v>
      </c>
      <c r="N7642">
        <v>0</v>
      </c>
      <c r="P7642">
        <v>0</v>
      </c>
      <c r="Q7642">
        <v>0</v>
      </c>
      <c r="R7642" t="e">
        <v>#DIV/0!</v>
      </c>
      <c r="S7642">
        <v>0</v>
      </c>
    </row>
    <row r="7643" spans="1:19" x14ac:dyDescent="0.2">
      <c r="A7643" t="s">
        <v>22285</v>
      </c>
      <c r="B7643" t="s">
        <v>22286</v>
      </c>
      <c r="C7643" t="s">
        <v>387</v>
      </c>
      <c r="D7643" t="s">
        <v>1000</v>
      </c>
      <c r="E7643" s="23">
        <v>43132</v>
      </c>
      <c r="F7643">
        <v>0.5</v>
      </c>
      <c r="G7643">
        <v>1.5</v>
      </c>
      <c r="H7643">
        <v>0.33333333333333331</v>
      </c>
      <c r="I7643">
        <v>1</v>
      </c>
      <c r="J7643">
        <v>3</v>
      </c>
      <c r="K7643">
        <v>0.33333333333333331</v>
      </c>
      <c r="L7643">
        <v>9</v>
      </c>
      <c r="M7643">
        <v>0.33333333333333331</v>
      </c>
      <c r="N7643">
        <v>0</v>
      </c>
      <c r="P7643">
        <v>0</v>
      </c>
      <c r="Q7643">
        <v>0</v>
      </c>
      <c r="R7643" t="e">
        <v>#DIV/0!</v>
      </c>
      <c r="S7643">
        <v>1</v>
      </c>
    </row>
    <row r="7644" spans="1:19" x14ac:dyDescent="0.2">
      <c r="A7644" t="s">
        <v>22359</v>
      </c>
      <c r="B7644" t="s">
        <v>22360</v>
      </c>
      <c r="C7644" t="s">
        <v>385</v>
      </c>
      <c r="D7644" t="s">
        <v>1002</v>
      </c>
      <c r="E7644" s="23">
        <v>43132</v>
      </c>
      <c r="F7644">
        <v>0.5</v>
      </c>
      <c r="G7644">
        <v>1.5</v>
      </c>
      <c r="H7644">
        <v>0.33333333333333331</v>
      </c>
      <c r="I7644">
        <v>1</v>
      </c>
      <c r="J7644">
        <v>3</v>
      </c>
      <c r="K7644">
        <v>0.33333333333333331</v>
      </c>
      <c r="L7644">
        <v>9</v>
      </c>
      <c r="M7644">
        <v>0.33333333333333331</v>
      </c>
      <c r="N7644">
        <v>0</v>
      </c>
      <c r="P7644">
        <v>0</v>
      </c>
      <c r="Q7644">
        <v>0</v>
      </c>
      <c r="R7644" t="e">
        <v>#DIV/0!</v>
      </c>
      <c r="S7644">
        <v>1</v>
      </c>
    </row>
    <row r="7645" spans="1:19" x14ac:dyDescent="0.2">
      <c r="A7645" t="s">
        <v>11122</v>
      </c>
      <c r="B7645" t="s">
        <v>11123</v>
      </c>
      <c r="C7645" t="s">
        <v>228</v>
      </c>
      <c r="D7645" t="s">
        <v>1000</v>
      </c>
      <c r="E7645" s="23">
        <v>43160</v>
      </c>
      <c r="F7645">
        <v>0</v>
      </c>
      <c r="G7645">
        <v>0</v>
      </c>
      <c r="H7645" t="e">
        <v>#DIV/0!</v>
      </c>
      <c r="I7645">
        <v>0</v>
      </c>
      <c r="J7645">
        <v>0</v>
      </c>
      <c r="K7645" t="e">
        <v>#DIV/0!</v>
      </c>
      <c r="L7645">
        <v>0</v>
      </c>
      <c r="M7645" t="e">
        <v>#DIV/0!</v>
      </c>
      <c r="N7645">
        <v>0</v>
      </c>
      <c r="P7645">
        <v>0</v>
      </c>
      <c r="Q7645">
        <v>0</v>
      </c>
      <c r="R7645" t="e">
        <v>#DIV/0!</v>
      </c>
      <c r="S7645">
        <v>0</v>
      </c>
    </row>
    <row r="7646" spans="1:19" x14ac:dyDescent="0.2">
      <c r="A7646" t="s">
        <v>9375</v>
      </c>
      <c r="B7646" t="s">
        <v>9376</v>
      </c>
      <c r="C7646" t="s">
        <v>211</v>
      </c>
      <c r="D7646" t="s">
        <v>1000</v>
      </c>
      <c r="E7646" s="23">
        <v>43160</v>
      </c>
      <c r="F7646">
        <v>0</v>
      </c>
      <c r="G7646">
        <v>0</v>
      </c>
      <c r="H7646" t="e">
        <v>#DIV/0!</v>
      </c>
      <c r="I7646">
        <v>0</v>
      </c>
      <c r="J7646">
        <v>0</v>
      </c>
      <c r="K7646" t="e">
        <v>#DIV/0!</v>
      </c>
      <c r="L7646">
        <v>0</v>
      </c>
      <c r="M7646" t="e">
        <v>#DIV/0!</v>
      </c>
      <c r="N7646">
        <v>0</v>
      </c>
      <c r="P7646">
        <v>0</v>
      </c>
      <c r="Q7646">
        <v>0</v>
      </c>
      <c r="R7646" t="e">
        <v>#DIV/0!</v>
      </c>
      <c r="S7646">
        <v>0</v>
      </c>
    </row>
    <row r="7647" spans="1:19" x14ac:dyDescent="0.2">
      <c r="A7647" t="s">
        <v>8536</v>
      </c>
      <c r="B7647" t="s">
        <v>8537</v>
      </c>
      <c r="C7647" t="s">
        <v>213</v>
      </c>
      <c r="D7647" t="s">
        <v>1000</v>
      </c>
      <c r="E7647" s="23">
        <v>43160</v>
      </c>
      <c r="F7647">
        <v>0</v>
      </c>
      <c r="G7647">
        <v>0</v>
      </c>
      <c r="H7647" t="e">
        <v>#DIV/0!</v>
      </c>
      <c r="I7647">
        <v>0</v>
      </c>
      <c r="J7647">
        <v>0</v>
      </c>
      <c r="K7647" t="e">
        <v>#DIV/0!</v>
      </c>
      <c r="L7647">
        <v>0</v>
      </c>
      <c r="M7647" t="e">
        <v>#DIV/0!</v>
      </c>
      <c r="N7647">
        <v>0</v>
      </c>
      <c r="P7647">
        <v>0</v>
      </c>
      <c r="Q7647">
        <v>0</v>
      </c>
      <c r="R7647" t="e">
        <v>#DIV/0!</v>
      </c>
      <c r="S7647">
        <v>0</v>
      </c>
    </row>
    <row r="7648" spans="1:19" x14ac:dyDescent="0.2">
      <c r="A7648" t="s">
        <v>5112</v>
      </c>
      <c r="B7648" t="s">
        <v>5113</v>
      </c>
      <c r="C7648" t="s">
        <v>229</v>
      </c>
      <c r="D7648" t="s">
        <v>1000</v>
      </c>
      <c r="E7648" s="23">
        <v>43160</v>
      </c>
      <c r="F7648">
        <v>0</v>
      </c>
      <c r="G7648">
        <v>0</v>
      </c>
      <c r="H7648" t="e">
        <v>#DIV/0!</v>
      </c>
      <c r="I7648">
        <v>0</v>
      </c>
      <c r="J7648">
        <v>0</v>
      </c>
      <c r="K7648" t="e">
        <v>#DIV/0!</v>
      </c>
      <c r="L7648">
        <v>0</v>
      </c>
      <c r="M7648" t="e">
        <v>#DIV/0!</v>
      </c>
      <c r="N7648">
        <v>0</v>
      </c>
      <c r="P7648">
        <v>0</v>
      </c>
      <c r="Q7648">
        <v>0</v>
      </c>
      <c r="R7648" t="e">
        <v>#DIV/0!</v>
      </c>
      <c r="S7648">
        <v>0</v>
      </c>
    </row>
    <row r="7649" spans="1:19" x14ac:dyDescent="0.2">
      <c r="A7649" t="s">
        <v>13245</v>
      </c>
      <c r="B7649" t="s">
        <v>13157</v>
      </c>
      <c r="C7649" t="s">
        <v>1051</v>
      </c>
      <c r="D7649" t="s">
        <v>1002</v>
      </c>
      <c r="E7649" s="23">
        <v>43160</v>
      </c>
      <c r="F7649">
        <v>0</v>
      </c>
      <c r="G7649">
        <v>0</v>
      </c>
      <c r="H7649" t="e">
        <v>#DIV/0!</v>
      </c>
      <c r="I7649">
        <v>0</v>
      </c>
      <c r="J7649">
        <v>0</v>
      </c>
      <c r="K7649" t="e">
        <v>#DIV/0!</v>
      </c>
      <c r="L7649">
        <v>0</v>
      </c>
      <c r="M7649" t="e">
        <v>#DIV/0!</v>
      </c>
      <c r="N7649">
        <v>0</v>
      </c>
      <c r="P7649">
        <v>0</v>
      </c>
      <c r="Q7649">
        <v>0</v>
      </c>
      <c r="R7649" t="e">
        <v>#DIV/0!</v>
      </c>
      <c r="S7649">
        <v>0</v>
      </c>
    </row>
    <row r="7650" spans="1:19" x14ac:dyDescent="0.2">
      <c r="A7650" t="s">
        <v>12350</v>
      </c>
      <c r="B7650" t="s">
        <v>12351</v>
      </c>
      <c r="C7650" t="s">
        <v>1050</v>
      </c>
      <c r="D7650" t="s">
        <v>1001</v>
      </c>
      <c r="E7650" s="23">
        <v>43160</v>
      </c>
      <c r="F7650">
        <v>1</v>
      </c>
      <c r="G7650">
        <v>1</v>
      </c>
      <c r="H7650">
        <v>1</v>
      </c>
      <c r="I7650">
        <v>1</v>
      </c>
      <c r="J7650">
        <v>1</v>
      </c>
      <c r="K7650">
        <v>1</v>
      </c>
      <c r="L7650">
        <v>1</v>
      </c>
      <c r="M7650">
        <v>1</v>
      </c>
      <c r="N7650">
        <v>1</v>
      </c>
      <c r="P7650">
        <v>1</v>
      </c>
      <c r="Q7650">
        <v>1</v>
      </c>
      <c r="R7650">
        <v>1</v>
      </c>
      <c r="S7650">
        <v>1</v>
      </c>
    </row>
    <row r="7651" spans="1:19" x14ac:dyDescent="0.2">
      <c r="A7651" t="s">
        <v>9976</v>
      </c>
      <c r="B7651" t="s">
        <v>9975</v>
      </c>
      <c r="C7651" t="s">
        <v>1049</v>
      </c>
      <c r="D7651" t="s">
        <v>1001</v>
      </c>
      <c r="E7651" s="23">
        <v>43160</v>
      </c>
      <c r="F7651">
        <v>1</v>
      </c>
      <c r="G7651">
        <v>1</v>
      </c>
      <c r="H7651">
        <v>1</v>
      </c>
      <c r="I7651">
        <v>1</v>
      </c>
      <c r="J7651">
        <v>1</v>
      </c>
      <c r="K7651">
        <v>1</v>
      </c>
      <c r="L7651">
        <v>1</v>
      </c>
      <c r="M7651">
        <v>1</v>
      </c>
      <c r="N7651">
        <v>1</v>
      </c>
      <c r="P7651">
        <v>1</v>
      </c>
      <c r="Q7651">
        <v>1</v>
      </c>
      <c r="R7651">
        <v>1</v>
      </c>
      <c r="S7651">
        <v>1</v>
      </c>
    </row>
    <row r="7652" spans="1:19" x14ac:dyDescent="0.2">
      <c r="A7652" t="s">
        <v>7421</v>
      </c>
      <c r="B7652" t="s">
        <v>7422</v>
      </c>
      <c r="C7652" t="s">
        <v>1048</v>
      </c>
      <c r="D7652" t="s">
        <v>1001</v>
      </c>
      <c r="E7652" s="23">
        <v>43160</v>
      </c>
      <c r="F7652">
        <v>0</v>
      </c>
      <c r="G7652">
        <v>0</v>
      </c>
      <c r="H7652" t="e">
        <v>#DIV/0!</v>
      </c>
      <c r="I7652">
        <v>0</v>
      </c>
      <c r="J7652">
        <v>0</v>
      </c>
      <c r="K7652" t="e">
        <v>#DIV/0!</v>
      </c>
      <c r="L7652">
        <v>0</v>
      </c>
      <c r="M7652" t="e">
        <v>#DIV/0!</v>
      </c>
      <c r="N7652">
        <v>0</v>
      </c>
      <c r="P7652">
        <v>0</v>
      </c>
      <c r="Q7652">
        <v>0</v>
      </c>
      <c r="R7652" t="e">
        <v>#DIV/0!</v>
      </c>
      <c r="S7652">
        <v>0</v>
      </c>
    </row>
    <row r="7653" spans="1:19" x14ac:dyDescent="0.2">
      <c r="A7653" t="s">
        <v>7451</v>
      </c>
      <c r="B7653" t="s">
        <v>7452</v>
      </c>
      <c r="C7653" t="s">
        <v>1048</v>
      </c>
      <c r="D7653" t="s">
        <v>1000</v>
      </c>
      <c r="E7653" s="23">
        <v>43160</v>
      </c>
      <c r="F7653">
        <v>1</v>
      </c>
      <c r="G7653">
        <v>1</v>
      </c>
      <c r="H7653">
        <v>1</v>
      </c>
      <c r="I7653">
        <v>1</v>
      </c>
      <c r="J7653">
        <v>1</v>
      </c>
      <c r="K7653">
        <v>1</v>
      </c>
      <c r="L7653">
        <v>1</v>
      </c>
      <c r="M7653">
        <v>1</v>
      </c>
      <c r="N7653">
        <v>1</v>
      </c>
      <c r="P7653">
        <v>1</v>
      </c>
      <c r="Q7653">
        <v>1</v>
      </c>
      <c r="R7653">
        <v>1</v>
      </c>
      <c r="S7653">
        <v>1</v>
      </c>
    </row>
    <row r="7654" spans="1:19" x14ac:dyDescent="0.2">
      <c r="A7654" t="s">
        <v>7481</v>
      </c>
      <c r="B7654" t="s">
        <v>7482</v>
      </c>
      <c r="C7654" t="s">
        <v>1048</v>
      </c>
      <c r="D7654" t="s">
        <v>1002</v>
      </c>
      <c r="E7654" s="23">
        <v>43160</v>
      </c>
      <c r="F7654">
        <v>1</v>
      </c>
      <c r="G7654">
        <v>1</v>
      </c>
      <c r="H7654">
        <v>1</v>
      </c>
      <c r="I7654">
        <v>1</v>
      </c>
      <c r="J7654">
        <v>1</v>
      </c>
      <c r="K7654">
        <v>1</v>
      </c>
      <c r="L7654">
        <v>1</v>
      </c>
      <c r="M7654">
        <v>1</v>
      </c>
      <c r="N7654">
        <v>1</v>
      </c>
      <c r="P7654">
        <v>1</v>
      </c>
      <c r="Q7654">
        <v>1</v>
      </c>
      <c r="R7654">
        <v>1</v>
      </c>
      <c r="S7654">
        <v>1</v>
      </c>
    </row>
    <row r="7655" spans="1:19" x14ac:dyDescent="0.2">
      <c r="A7655" t="s">
        <v>5736</v>
      </c>
      <c r="B7655" t="s">
        <v>5737</v>
      </c>
      <c r="C7655" t="s">
        <v>1047</v>
      </c>
      <c r="D7655" t="s">
        <v>1000</v>
      </c>
      <c r="E7655" s="23">
        <v>43160</v>
      </c>
      <c r="F7655">
        <v>2.5</v>
      </c>
      <c r="G7655">
        <v>3.5</v>
      </c>
      <c r="H7655">
        <v>0.7142857142857143</v>
      </c>
      <c r="I7655">
        <v>24</v>
      </c>
      <c r="J7655">
        <v>15</v>
      </c>
      <c r="K7655">
        <v>1.6</v>
      </c>
      <c r="L7655">
        <v>21</v>
      </c>
      <c r="M7655">
        <v>0.7142857142857143</v>
      </c>
      <c r="N7655">
        <v>23</v>
      </c>
      <c r="P7655">
        <v>0</v>
      </c>
      <c r="Q7655">
        <v>0</v>
      </c>
      <c r="R7655" t="e">
        <v>#DIV/0!</v>
      </c>
      <c r="S7655">
        <v>1</v>
      </c>
    </row>
    <row r="7656" spans="1:19" x14ac:dyDescent="0.2">
      <c r="A7656" t="s">
        <v>5565</v>
      </c>
      <c r="B7656" t="s">
        <v>5566</v>
      </c>
      <c r="C7656" t="s">
        <v>1047</v>
      </c>
      <c r="D7656" t="s">
        <v>1001</v>
      </c>
      <c r="E7656" s="23">
        <v>43160</v>
      </c>
      <c r="F7656">
        <v>0</v>
      </c>
      <c r="G7656">
        <v>0</v>
      </c>
      <c r="H7656" t="e">
        <v>#DIV/0!</v>
      </c>
      <c r="I7656">
        <v>0</v>
      </c>
      <c r="J7656">
        <v>0</v>
      </c>
      <c r="K7656" t="e">
        <v>#DIV/0!</v>
      </c>
      <c r="L7656">
        <v>0</v>
      </c>
      <c r="M7656" t="e">
        <v>#DIV/0!</v>
      </c>
      <c r="N7656">
        <v>0</v>
      </c>
      <c r="P7656">
        <v>0</v>
      </c>
      <c r="Q7656">
        <v>0</v>
      </c>
      <c r="R7656" t="e">
        <v>#DIV/0!</v>
      </c>
      <c r="S7656">
        <v>0</v>
      </c>
    </row>
    <row r="7657" spans="1:19" x14ac:dyDescent="0.2">
      <c r="A7657" t="s">
        <v>5770</v>
      </c>
      <c r="B7657" t="s">
        <v>5771</v>
      </c>
      <c r="C7657" t="s">
        <v>1047</v>
      </c>
      <c r="D7657" t="s">
        <v>1002</v>
      </c>
      <c r="E7657" s="23">
        <v>43160</v>
      </c>
      <c r="F7657">
        <v>2.5</v>
      </c>
      <c r="G7657">
        <v>3.5</v>
      </c>
      <c r="H7657">
        <v>0.7142857142857143</v>
      </c>
      <c r="I7657">
        <v>24</v>
      </c>
      <c r="J7657">
        <v>15</v>
      </c>
      <c r="K7657">
        <v>1.6</v>
      </c>
      <c r="L7657">
        <v>21</v>
      </c>
      <c r="M7657">
        <v>0.7142857142857143</v>
      </c>
      <c r="N7657">
        <v>23</v>
      </c>
      <c r="P7657">
        <v>0</v>
      </c>
      <c r="Q7657">
        <v>0</v>
      </c>
      <c r="R7657" t="e">
        <v>#DIV/0!</v>
      </c>
      <c r="S7657">
        <v>1</v>
      </c>
    </row>
    <row r="7658" spans="1:19" x14ac:dyDescent="0.2">
      <c r="A7658" t="s">
        <v>10613</v>
      </c>
      <c r="B7658" t="s">
        <v>10614</v>
      </c>
      <c r="C7658" t="s">
        <v>205</v>
      </c>
      <c r="D7658" t="s">
        <v>1000</v>
      </c>
      <c r="E7658" s="23">
        <v>43160</v>
      </c>
      <c r="F7658">
        <v>0</v>
      </c>
      <c r="G7658">
        <v>0</v>
      </c>
      <c r="H7658" t="e">
        <v>#DIV/0!</v>
      </c>
      <c r="I7658">
        <v>0</v>
      </c>
      <c r="J7658">
        <v>0</v>
      </c>
      <c r="K7658" t="e">
        <v>#DIV/0!</v>
      </c>
      <c r="L7658">
        <v>0</v>
      </c>
      <c r="M7658" t="e">
        <v>#DIV/0!</v>
      </c>
      <c r="N7658">
        <v>0</v>
      </c>
      <c r="P7658">
        <v>0</v>
      </c>
      <c r="Q7658">
        <v>0</v>
      </c>
      <c r="R7658" t="e">
        <v>#DIV/0!</v>
      </c>
      <c r="S7658">
        <v>0</v>
      </c>
    </row>
    <row r="7659" spans="1:19" x14ac:dyDescent="0.2">
      <c r="A7659" t="s">
        <v>10019</v>
      </c>
      <c r="B7659" t="s">
        <v>10020</v>
      </c>
      <c r="C7659" t="s">
        <v>384</v>
      </c>
      <c r="D7659" t="s">
        <v>1000</v>
      </c>
      <c r="E7659" s="23">
        <v>43160</v>
      </c>
      <c r="F7659">
        <v>0</v>
      </c>
      <c r="G7659">
        <v>0</v>
      </c>
      <c r="H7659" t="e">
        <v>#DIV/0!</v>
      </c>
      <c r="I7659">
        <v>0</v>
      </c>
      <c r="J7659">
        <v>0</v>
      </c>
      <c r="K7659" t="e">
        <v>#DIV/0!</v>
      </c>
      <c r="L7659">
        <v>0</v>
      </c>
      <c r="M7659" t="e">
        <v>#DIV/0!</v>
      </c>
      <c r="N7659">
        <v>0</v>
      </c>
      <c r="P7659">
        <v>0</v>
      </c>
      <c r="Q7659">
        <v>0</v>
      </c>
      <c r="R7659" t="e">
        <v>#DIV/0!</v>
      </c>
      <c r="S7659">
        <v>0</v>
      </c>
    </row>
    <row r="7660" spans="1:19" x14ac:dyDescent="0.2">
      <c r="A7660" t="s">
        <v>8960</v>
      </c>
      <c r="B7660" t="s">
        <v>8961</v>
      </c>
      <c r="C7660" t="s">
        <v>210</v>
      </c>
      <c r="D7660" t="s">
        <v>1000</v>
      </c>
      <c r="E7660" s="23">
        <v>43160</v>
      </c>
      <c r="F7660">
        <v>3</v>
      </c>
      <c r="G7660">
        <v>3</v>
      </c>
      <c r="H7660">
        <v>1</v>
      </c>
      <c r="I7660">
        <v>19</v>
      </c>
      <c r="J7660">
        <v>18</v>
      </c>
      <c r="K7660">
        <v>1.0555555555555556</v>
      </c>
      <c r="L7660">
        <v>18</v>
      </c>
      <c r="M7660">
        <v>1</v>
      </c>
      <c r="N7660">
        <v>17</v>
      </c>
      <c r="O7660">
        <v>0.85</v>
      </c>
      <c r="P7660">
        <v>0</v>
      </c>
      <c r="Q7660">
        <v>1</v>
      </c>
      <c r="R7660">
        <v>0</v>
      </c>
      <c r="S7660">
        <v>2</v>
      </c>
    </row>
    <row r="7661" spans="1:19" x14ac:dyDescent="0.2">
      <c r="A7661" t="s">
        <v>6155</v>
      </c>
      <c r="B7661" t="s">
        <v>6156</v>
      </c>
      <c r="C7661" t="s">
        <v>215</v>
      </c>
      <c r="D7661" t="s">
        <v>1000</v>
      </c>
      <c r="E7661" s="23">
        <v>43160</v>
      </c>
      <c r="F7661">
        <v>4.5</v>
      </c>
      <c r="G7661">
        <v>8</v>
      </c>
      <c r="H7661">
        <v>0.5625</v>
      </c>
      <c r="I7661">
        <v>31</v>
      </c>
      <c r="J7661">
        <v>27</v>
      </c>
      <c r="K7661">
        <v>1.1481481481481481</v>
      </c>
      <c r="L7661">
        <v>48</v>
      </c>
      <c r="M7661">
        <v>0.5625</v>
      </c>
      <c r="N7661">
        <v>29</v>
      </c>
      <c r="O7661">
        <v>0.85</v>
      </c>
      <c r="P7661">
        <v>5</v>
      </c>
      <c r="Q7661">
        <v>6</v>
      </c>
      <c r="R7661">
        <v>0.83333333333333337</v>
      </c>
      <c r="S7661">
        <v>2</v>
      </c>
    </row>
    <row r="7662" spans="1:19" x14ac:dyDescent="0.2">
      <c r="A7662" t="s">
        <v>3455</v>
      </c>
      <c r="B7662" t="s">
        <v>3456</v>
      </c>
      <c r="C7662" t="s">
        <v>221</v>
      </c>
      <c r="D7662" t="s">
        <v>1000</v>
      </c>
      <c r="E7662" s="23">
        <v>43160</v>
      </c>
      <c r="F7662">
        <v>0</v>
      </c>
      <c r="G7662">
        <v>0</v>
      </c>
      <c r="H7662" t="e">
        <v>#DIV/0!</v>
      </c>
      <c r="I7662">
        <v>0</v>
      </c>
      <c r="J7662">
        <v>0</v>
      </c>
      <c r="K7662" t="e">
        <v>#DIV/0!</v>
      </c>
      <c r="L7662">
        <v>0</v>
      </c>
      <c r="M7662" t="e">
        <v>#DIV/0!</v>
      </c>
      <c r="N7662">
        <v>0</v>
      </c>
      <c r="P7662">
        <v>0</v>
      </c>
      <c r="Q7662">
        <v>0</v>
      </c>
      <c r="R7662" t="e">
        <v>#DIV/0!</v>
      </c>
      <c r="S7662">
        <v>0</v>
      </c>
    </row>
    <row r="7663" spans="1:19" x14ac:dyDescent="0.2">
      <c r="A7663" t="s">
        <v>3280</v>
      </c>
      <c r="B7663" t="s">
        <v>3281</v>
      </c>
      <c r="C7663" t="s">
        <v>222</v>
      </c>
      <c r="D7663" t="s">
        <v>1000</v>
      </c>
      <c r="E7663" s="23">
        <v>43160</v>
      </c>
      <c r="F7663">
        <v>0</v>
      </c>
      <c r="G7663">
        <v>0</v>
      </c>
      <c r="H7663" t="e">
        <v>#DIV/0!</v>
      </c>
      <c r="I7663">
        <v>0</v>
      </c>
      <c r="J7663">
        <v>0</v>
      </c>
      <c r="K7663" t="e">
        <v>#DIV/0!</v>
      </c>
      <c r="L7663">
        <v>0</v>
      </c>
      <c r="M7663" t="e">
        <v>#DIV/0!</v>
      </c>
      <c r="N7663">
        <v>0</v>
      </c>
      <c r="P7663">
        <v>0</v>
      </c>
      <c r="Q7663">
        <v>0</v>
      </c>
      <c r="R7663" t="e">
        <v>#DIV/0!</v>
      </c>
      <c r="S7663">
        <v>0</v>
      </c>
    </row>
    <row r="7664" spans="1:19" x14ac:dyDescent="0.2">
      <c r="A7664" t="s">
        <v>7325</v>
      </c>
      <c r="B7664" t="s">
        <v>7326</v>
      </c>
      <c r="C7664" t="s">
        <v>1052</v>
      </c>
      <c r="D7664" t="s">
        <v>1000</v>
      </c>
      <c r="E7664" s="23">
        <v>43160</v>
      </c>
      <c r="F7664">
        <v>4</v>
      </c>
      <c r="G7664">
        <v>4</v>
      </c>
      <c r="H7664">
        <v>1</v>
      </c>
      <c r="I7664">
        <v>29</v>
      </c>
      <c r="J7664">
        <v>24</v>
      </c>
      <c r="K7664">
        <v>1.2083333333333333</v>
      </c>
      <c r="L7664">
        <v>24</v>
      </c>
      <c r="M7664">
        <v>1</v>
      </c>
      <c r="N7664">
        <v>25</v>
      </c>
      <c r="P7664">
        <v>2</v>
      </c>
      <c r="Q7664">
        <v>4</v>
      </c>
      <c r="R7664">
        <v>0.5</v>
      </c>
      <c r="S7664">
        <v>4</v>
      </c>
    </row>
    <row r="7665" spans="1:19" x14ac:dyDescent="0.2">
      <c r="A7665" t="s">
        <v>7154</v>
      </c>
      <c r="B7665" t="s">
        <v>7155</v>
      </c>
      <c r="C7665" t="s">
        <v>1052</v>
      </c>
      <c r="D7665" t="s">
        <v>1001</v>
      </c>
      <c r="E7665" s="23">
        <v>43160</v>
      </c>
      <c r="F7665">
        <v>1</v>
      </c>
      <c r="G7665">
        <v>1</v>
      </c>
      <c r="H7665">
        <v>1</v>
      </c>
      <c r="I7665">
        <v>1</v>
      </c>
      <c r="J7665">
        <v>1</v>
      </c>
      <c r="K7665">
        <v>1</v>
      </c>
      <c r="L7665">
        <v>1</v>
      </c>
      <c r="M7665">
        <v>1</v>
      </c>
      <c r="N7665">
        <v>1</v>
      </c>
      <c r="P7665">
        <v>1</v>
      </c>
      <c r="Q7665">
        <v>1</v>
      </c>
      <c r="R7665">
        <v>1</v>
      </c>
      <c r="S7665">
        <v>1</v>
      </c>
    </row>
    <row r="7666" spans="1:19" x14ac:dyDescent="0.2">
      <c r="A7666" t="s">
        <v>7359</v>
      </c>
      <c r="B7666" t="s">
        <v>7360</v>
      </c>
      <c r="C7666" t="s">
        <v>1052</v>
      </c>
      <c r="D7666" t="s">
        <v>1002</v>
      </c>
      <c r="E7666" s="23">
        <v>43160</v>
      </c>
      <c r="F7666">
        <v>5</v>
      </c>
      <c r="G7666">
        <v>5</v>
      </c>
      <c r="H7666">
        <v>1</v>
      </c>
      <c r="I7666">
        <v>30</v>
      </c>
      <c r="J7666">
        <v>25</v>
      </c>
      <c r="K7666">
        <v>1.2</v>
      </c>
      <c r="L7666">
        <v>25</v>
      </c>
      <c r="M7666">
        <v>1</v>
      </c>
      <c r="N7666">
        <v>26</v>
      </c>
      <c r="P7666">
        <v>3</v>
      </c>
      <c r="Q7666">
        <v>5</v>
      </c>
      <c r="R7666">
        <v>0.6</v>
      </c>
      <c r="S7666">
        <v>5</v>
      </c>
    </row>
    <row r="7667" spans="1:19" x14ac:dyDescent="0.2">
      <c r="A7667" t="s">
        <v>5317</v>
      </c>
      <c r="B7667" t="s">
        <v>5318</v>
      </c>
      <c r="C7667" t="s">
        <v>1053</v>
      </c>
      <c r="D7667" t="s">
        <v>1000</v>
      </c>
      <c r="E7667" s="23">
        <v>43160</v>
      </c>
      <c r="F7667">
        <v>1</v>
      </c>
      <c r="G7667">
        <v>3</v>
      </c>
      <c r="H7667">
        <v>0.33333333333333331</v>
      </c>
      <c r="I7667">
        <v>6</v>
      </c>
      <c r="J7667">
        <v>6</v>
      </c>
      <c r="K7667">
        <v>1</v>
      </c>
      <c r="L7667">
        <v>18</v>
      </c>
      <c r="M7667">
        <v>0.33333333333333331</v>
      </c>
      <c r="N7667">
        <v>6</v>
      </c>
      <c r="P7667">
        <v>0</v>
      </c>
      <c r="Q7667">
        <v>1</v>
      </c>
      <c r="R7667">
        <v>0</v>
      </c>
      <c r="S7667">
        <v>0</v>
      </c>
    </row>
    <row r="7668" spans="1:19" x14ac:dyDescent="0.2">
      <c r="A7668" t="s">
        <v>5146</v>
      </c>
      <c r="B7668" t="s">
        <v>5147</v>
      </c>
      <c r="C7668" t="s">
        <v>1053</v>
      </c>
      <c r="D7668" t="s">
        <v>1001</v>
      </c>
      <c r="E7668" s="23">
        <v>43160</v>
      </c>
      <c r="F7668">
        <v>1</v>
      </c>
      <c r="G7668">
        <v>1</v>
      </c>
      <c r="H7668">
        <v>1</v>
      </c>
      <c r="I7668">
        <v>1</v>
      </c>
      <c r="J7668">
        <v>1</v>
      </c>
      <c r="K7668">
        <v>1</v>
      </c>
      <c r="L7668">
        <v>1</v>
      </c>
      <c r="M7668">
        <v>1</v>
      </c>
      <c r="N7668">
        <v>1</v>
      </c>
      <c r="P7668">
        <v>1</v>
      </c>
      <c r="Q7668">
        <v>1</v>
      </c>
      <c r="R7668">
        <v>1</v>
      </c>
      <c r="S7668">
        <v>1</v>
      </c>
    </row>
    <row r="7669" spans="1:19" x14ac:dyDescent="0.2">
      <c r="A7669" t="s">
        <v>5351</v>
      </c>
      <c r="B7669" t="s">
        <v>5352</v>
      </c>
      <c r="C7669" t="s">
        <v>1053</v>
      </c>
      <c r="D7669" t="s">
        <v>1002</v>
      </c>
      <c r="E7669" s="23">
        <v>43160</v>
      </c>
      <c r="F7669">
        <v>1</v>
      </c>
      <c r="G7669">
        <v>1</v>
      </c>
      <c r="H7669">
        <v>1</v>
      </c>
      <c r="I7669">
        <v>1</v>
      </c>
      <c r="J7669">
        <v>1</v>
      </c>
      <c r="K7669">
        <v>1</v>
      </c>
      <c r="L7669">
        <v>1</v>
      </c>
      <c r="M7669">
        <v>1</v>
      </c>
      <c r="N7669">
        <v>1</v>
      </c>
      <c r="P7669">
        <v>1</v>
      </c>
      <c r="Q7669">
        <v>1</v>
      </c>
      <c r="R7669">
        <v>1</v>
      </c>
      <c r="S7669">
        <v>1</v>
      </c>
    </row>
    <row r="7670" spans="1:19" x14ac:dyDescent="0.2">
      <c r="A7670" t="s">
        <v>12316</v>
      </c>
      <c r="B7670" t="s">
        <v>12317</v>
      </c>
      <c r="C7670" t="s">
        <v>200</v>
      </c>
      <c r="D7670" t="s">
        <v>1000</v>
      </c>
      <c r="E7670" s="23">
        <v>43160</v>
      </c>
      <c r="F7670">
        <v>4</v>
      </c>
      <c r="G7670">
        <v>4.5</v>
      </c>
      <c r="H7670">
        <v>0.88888888888888884</v>
      </c>
      <c r="I7670">
        <v>19</v>
      </c>
      <c r="J7670">
        <v>24</v>
      </c>
      <c r="K7670">
        <v>0.79166666666666663</v>
      </c>
      <c r="L7670">
        <v>27</v>
      </c>
      <c r="M7670">
        <v>0.88888888888888884</v>
      </c>
      <c r="N7670">
        <v>19</v>
      </c>
      <c r="P7670">
        <v>0</v>
      </c>
      <c r="Q7670">
        <v>0</v>
      </c>
      <c r="R7670" t="e">
        <v>#DIV/0!</v>
      </c>
      <c r="S7670">
        <v>0</v>
      </c>
    </row>
    <row r="7671" spans="1:19" x14ac:dyDescent="0.2">
      <c r="A7671" t="s">
        <v>10437</v>
      </c>
      <c r="B7671" t="s">
        <v>10438</v>
      </c>
      <c r="C7671" t="s">
        <v>204</v>
      </c>
      <c r="D7671" t="s">
        <v>1000</v>
      </c>
      <c r="E7671" s="23">
        <v>43160</v>
      </c>
      <c r="F7671">
        <v>0</v>
      </c>
      <c r="G7671">
        <v>0</v>
      </c>
      <c r="H7671" t="e">
        <v>#DIV/0!</v>
      </c>
      <c r="I7671">
        <v>0</v>
      </c>
      <c r="J7671">
        <v>0</v>
      </c>
      <c r="K7671" t="e">
        <v>#DIV/0!</v>
      </c>
      <c r="L7671">
        <v>0</v>
      </c>
      <c r="M7671" t="e">
        <v>#DIV/0!</v>
      </c>
      <c r="N7671">
        <v>0</v>
      </c>
      <c r="P7671">
        <v>0</v>
      </c>
      <c r="Q7671">
        <v>0</v>
      </c>
      <c r="R7671" t="e">
        <v>#DIV/0!</v>
      </c>
      <c r="S7671">
        <v>0</v>
      </c>
    </row>
    <row r="7672" spans="1:19" x14ac:dyDescent="0.2">
      <c r="A7672" t="s">
        <v>9981</v>
      </c>
      <c r="B7672" t="s">
        <v>9982</v>
      </c>
      <c r="C7672" t="s">
        <v>385</v>
      </c>
      <c r="D7672" t="s">
        <v>1000</v>
      </c>
      <c r="E7672" s="23">
        <v>43160</v>
      </c>
      <c r="F7672">
        <v>0.5</v>
      </c>
      <c r="G7672">
        <v>1.5</v>
      </c>
      <c r="H7672">
        <v>0.33333333333333331</v>
      </c>
      <c r="I7672">
        <v>1</v>
      </c>
      <c r="J7672">
        <v>3</v>
      </c>
      <c r="K7672">
        <v>0.33333333333333331</v>
      </c>
      <c r="L7672">
        <v>9</v>
      </c>
      <c r="M7672">
        <v>0.33333333333333331</v>
      </c>
      <c r="N7672">
        <v>0</v>
      </c>
      <c r="P7672">
        <v>0</v>
      </c>
      <c r="Q7672">
        <v>0</v>
      </c>
      <c r="R7672" t="e">
        <v>#DIV/0!</v>
      </c>
      <c r="S7672">
        <v>0</v>
      </c>
    </row>
    <row r="7673" spans="1:19" x14ac:dyDescent="0.2">
      <c r="A7673" t="s">
        <v>8785</v>
      </c>
      <c r="B7673" t="s">
        <v>8786</v>
      </c>
      <c r="C7673" t="s">
        <v>208</v>
      </c>
      <c r="D7673" t="s">
        <v>1000</v>
      </c>
      <c r="E7673" s="23">
        <v>43160</v>
      </c>
      <c r="F7673">
        <v>1</v>
      </c>
      <c r="G7673">
        <v>1.5</v>
      </c>
      <c r="H7673">
        <v>0.66666666666666663</v>
      </c>
      <c r="I7673">
        <v>7</v>
      </c>
      <c r="J7673">
        <v>6</v>
      </c>
      <c r="K7673">
        <v>1.1666666666666667</v>
      </c>
      <c r="L7673">
        <v>9</v>
      </c>
      <c r="M7673">
        <v>0.66666666666666663</v>
      </c>
      <c r="N7673">
        <v>5</v>
      </c>
      <c r="P7673">
        <v>0</v>
      </c>
      <c r="Q7673">
        <v>0</v>
      </c>
      <c r="R7673" t="e">
        <v>#DIV/0!</v>
      </c>
      <c r="S7673">
        <v>2</v>
      </c>
    </row>
    <row r="7674" spans="1:19" x14ac:dyDescent="0.2">
      <c r="A7674" t="s">
        <v>6579</v>
      </c>
      <c r="B7674" t="s">
        <v>6580</v>
      </c>
      <c r="C7674" t="s">
        <v>316</v>
      </c>
      <c r="D7674" t="s">
        <v>1000</v>
      </c>
      <c r="E7674" s="23">
        <v>43160</v>
      </c>
      <c r="F7674">
        <v>5.5</v>
      </c>
      <c r="G7674">
        <v>5.5</v>
      </c>
      <c r="H7674">
        <v>1</v>
      </c>
      <c r="I7674">
        <v>25</v>
      </c>
      <c r="J7674">
        <v>33</v>
      </c>
      <c r="K7674">
        <v>0.75757575757575757</v>
      </c>
      <c r="L7674">
        <v>33</v>
      </c>
      <c r="M7674">
        <v>1</v>
      </c>
      <c r="N7674">
        <v>19</v>
      </c>
      <c r="P7674">
        <v>2</v>
      </c>
      <c r="Q7674">
        <v>2</v>
      </c>
      <c r="R7674">
        <v>1</v>
      </c>
      <c r="S7674">
        <v>6</v>
      </c>
    </row>
    <row r="7675" spans="1:19" x14ac:dyDescent="0.2">
      <c r="A7675" t="s">
        <v>4172</v>
      </c>
      <c r="B7675" t="s">
        <v>4173</v>
      </c>
      <c r="C7675" t="s">
        <v>218</v>
      </c>
      <c r="D7675" t="s">
        <v>1000</v>
      </c>
      <c r="E7675" s="23">
        <v>43160</v>
      </c>
      <c r="F7675">
        <v>0</v>
      </c>
      <c r="G7675">
        <v>0</v>
      </c>
      <c r="H7675" t="e">
        <v>#DIV/0!</v>
      </c>
      <c r="I7675">
        <v>0</v>
      </c>
      <c r="J7675">
        <v>0</v>
      </c>
      <c r="K7675" t="e">
        <v>#DIV/0!</v>
      </c>
      <c r="L7675">
        <v>0</v>
      </c>
      <c r="M7675" t="e">
        <v>#DIV/0!</v>
      </c>
      <c r="N7675">
        <v>0</v>
      </c>
      <c r="P7675">
        <v>0</v>
      </c>
      <c r="Q7675">
        <v>0</v>
      </c>
      <c r="R7675" t="e">
        <v>#DIV/0!</v>
      </c>
      <c r="S7675">
        <v>0</v>
      </c>
    </row>
    <row r="7676" spans="1:19" x14ac:dyDescent="0.2">
      <c r="A7676" t="s">
        <v>12601</v>
      </c>
      <c r="B7676" t="s">
        <v>12602</v>
      </c>
      <c r="C7676" t="s">
        <v>202</v>
      </c>
      <c r="D7676" t="s">
        <v>1000</v>
      </c>
      <c r="E7676" s="23">
        <v>43160</v>
      </c>
      <c r="F7676">
        <v>5.5</v>
      </c>
      <c r="G7676">
        <v>5.5</v>
      </c>
      <c r="H7676">
        <v>1</v>
      </c>
      <c r="I7676">
        <v>78</v>
      </c>
      <c r="J7676">
        <v>77</v>
      </c>
      <c r="K7676">
        <v>1.0129870129870129</v>
      </c>
      <c r="L7676">
        <v>77</v>
      </c>
      <c r="M7676">
        <v>1</v>
      </c>
      <c r="N7676">
        <v>78</v>
      </c>
      <c r="P7676">
        <v>6</v>
      </c>
      <c r="Q7676">
        <v>6</v>
      </c>
      <c r="R7676">
        <v>1</v>
      </c>
      <c r="S7676">
        <v>0</v>
      </c>
    </row>
    <row r="7677" spans="1:19" x14ac:dyDescent="0.2">
      <c r="A7677" t="s">
        <v>12426</v>
      </c>
      <c r="B7677" t="s">
        <v>12427</v>
      </c>
      <c r="C7677" t="s">
        <v>347</v>
      </c>
      <c r="D7677" t="s">
        <v>1000</v>
      </c>
      <c r="E7677" s="23">
        <v>43160</v>
      </c>
      <c r="F7677">
        <v>1</v>
      </c>
      <c r="G7677">
        <v>1.5</v>
      </c>
      <c r="H7677">
        <v>0.66666666666666663</v>
      </c>
      <c r="I7677">
        <v>10</v>
      </c>
      <c r="J7677">
        <v>14</v>
      </c>
      <c r="K7677">
        <v>0.7142857142857143</v>
      </c>
      <c r="L7677">
        <v>21</v>
      </c>
      <c r="M7677">
        <v>0.66666666666666663</v>
      </c>
      <c r="N7677">
        <v>10</v>
      </c>
      <c r="P7677">
        <v>0</v>
      </c>
      <c r="Q7677">
        <v>0</v>
      </c>
      <c r="R7677" t="e">
        <v>#DIV/0!</v>
      </c>
      <c r="S7677">
        <v>0</v>
      </c>
    </row>
    <row r="7678" spans="1:19" x14ac:dyDescent="0.2">
      <c r="A7678" t="s">
        <v>9766</v>
      </c>
      <c r="B7678" t="s">
        <v>9767</v>
      </c>
      <c r="C7678" t="s">
        <v>224</v>
      </c>
      <c r="D7678" t="s">
        <v>1000</v>
      </c>
      <c r="E7678" s="23">
        <v>43160</v>
      </c>
      <c r="F7678">
        <v>4</v>
      </c>
      <c r="G7678">
        <v>9</v>
      </c>
      <c r="H7678">
        <v>0.44444444444444442</v>
      </c>
      <c r="I7678">
        <v>73</v>
      </c>
      <c r="J7678">
        <v>40</v>
      </c>
      <c r="K7678">
        <v>1.825</v>
      </c>
      <c r="L7678">
        <v>90</v>
      </c>
      <c r="M7678">
        <v>0.44444444444444442</v>
      </c>
      <c r="N7678">
        <v>72</v>
      </c>
      <c r="P7678">
        <v>5</v>
      </c>
      <c r="Q7678">
        <v>5</v>
      </c>
      <c r="R7678">
        <v>1</v>
      </c>
      <c r="S7678">
        <v>1</v>
      </c>
    </row>
    <row r="7679" spans="1:19" x14ac:dyDescent="0.2">
      <c r="A7679" t="s">
        <v>9467</v>
      </c>
      <c r="B7679" t="s">
        <v>9468</v>
      </c>
      <c r="C7679" t="s">
        <v>345</v>
      </c>
      <c r="D7679" t="s">
        <v>1000</v>
      </c>
      <c r="E7679" s="23">
        <v>43160</v>
      </c>
      <c r="F7679">
        <v>0</v>
      </c>
      <c r="G7679">
        <v>0</v>
      </c>
      <c r="H7679" t="e">
        <v>#DIV/0!</v>
      </c>
      <c r="I7679">
        <v>0</v>
      </c>
      <c r="J7679">
        <v>0</v>
      </c>
      <c r="K7679" t="e">
        <v>#DIV/0!</v>
      </c>
      <c r="L7679">
        <v>0</v>
      </c>
      <c r="M7679" t="e">
        <v>#DIV/0!</v>
      </c>
      <c r="N7679">
        <v>0</v>
      </c>
      <c r="P7679">
        <v>0</v>
      </c>
      <c r="Q7679">
        <v>0</v>
      </c>
      <c r="R7679" t="e">
        <v>#DIV/0!</v>
      </c>
      <c r="S7679">
        <v>0</v>
      </c>
    </row>
    <row r="7680" spans="1:19" x14ac:dyDescent="0.2">
      <c r="A7680" t="s">
        <v>7859</v>
      </c>
      <c r="B7680" t="s">
        <v>7860</v>
      </c>
      <c r="C7680" t="s">
        <v>226</v>
      </c>
      <c r="D7680" t="s">
        <v>1000</v>
      </c>
      <c r="E7680" s="23">
        <v>43160</v>
      </c>
      <c r="F7680">
        <v>5</v>
      </c>
      <c r="G7680">
        <v>5.5</v>
      </c>
      <c r="H7680">
        <v>0.90909090909090906</v>
      </c>
      <c r="I7680">
        <v>47</v>
      </c>
      <c r="J7680">
        <v>55</v>
      </c>
      <c r="K7680">
        <v>0.8545454545454545</v>
      </c>
      <c r="L7680">
        <v>62</v>
      </c>
      <c r="M7680">
        <v>0.88709677419354838</v>
      </c>
      <c r="N7680">
        <v>46</v>
      </c>
      <c r="P7680">
        <v>2</v>
      </c>
      <c r="Q7680">
        <v>5</v>
      </c>
      <c r="R7680">
        <v>0.4</v>
      </c>
      <c r="S7680">
        <v>1</v>
      </c>
    </row>
    <row r="7681" spans="1:20" x14ac:dyDescent="0.2">
      <c r="A7681" t="s">
        <v>6929</v>
      </c>
      <c r="B7681" t="s">
        <v>6930</v>
      </c>
      <c r="C7681" t="s">
        <v>231</v>
      </c>
      <c r="D7681" t="s">
        <v>1000</v>
      </c>
      <c r="E7681" s="23">
        <v>43160</v>
      </c>
      <c r="F7681">
        <v>7.5</v>
      </c>
      <c r="G7681">
        <v>7.5</v>
      </c>
      <c r="H7681">
        <v>1</v>
      </c>
      <c r="I7681">
        <v>106</v>
      </c>
      <c r="J7681">
        <v>84</v>
      </c>
      <c r="K7681">
        <v>1.2619047619047619</v>
      </c>
      <c r="L7681">
        <v>84</v>
      </c>
      <c r="M7681">
        <v>1</v>
      </c>
      <c r="N7681">
        <v>100</v>
      </c>
      <c r="P7681">
        <v>0</v>
      </c>
      <c r="Q7681">
        <v>4</v>
      </c>
      <c r="R7681">
        <v>0</v>
      </c>
      <c r="S7681">
        <v>6</v>
      </c>
      <c r="T7681">
        <v>1.06</v>
      </c>
    </row>
    <row r="7682" spans="1:20" x14ac:dyDescent="0.2">
      <c r="A7682" t="s">
        <v>5980</v>
      </c>
      <c r="B7682" t="s">
        <v>5981</v>
      </c>
      <c r="C7682" t="s">
        <v>216</v>
      </c>
      <c r="D7682" t="s">
        <v>1000</v>
      </c>
      <c r="E7682" s="23">
        <v>43160</v>
      </c>
      <c r="F7682">
        <v>6</v>
      </c>
      <c r="G7682">
        <v>7.5</v>
      </c>
      <c r="H7682">
        <v>0.8</v>
      </c>
      <c r="I7682">
        <v>60</v>
      </c>
      <c r="J7682">
        <v>81</v>
      </c>
      <c r="K7682">
        <v>0.7407407407407407</v>
      </c>
      <c r="L7682">
        <v>102</v>
      </c>
      <c r="M7682">
        <v>0.79411764705882348</v>
      </c>
      <c r="N7682">
        <v>44</v>
      </c>
      <c r="P7682">
        <v>2</v>
      </c>
      <c r="Q7682">
        <v>2</v>
      </c>
      <c r="R7682">
        <v>1</v>
      </c>
      <c r="S7682">
        <v>16</v>
      </c>
      <c r="T7682">
        <v>0.7</v>
      </c>
    </row>
    <row r="7683" spans="1:20" x14ac:dyDescent="0.2">
      <c r="A7683" t="s">
        <v>4587</v>
      </c>
      <c r="B7683" t="s">
        <v>4588</v>
      </c>
      <c r="C7683" t="s">
        <v>233</v>
      </c>
      <c r="D7683" t="s">
        <v>1000</v>
      </c>
      <c r="E7683" s="23">
        <v>43160</v>
      </c>
      <c r="F7683">
        <v>3</v>
      </c>
      <c r="G7683">
        <v>4.5</v>
      </c>
      <c r="H7683">
        <v>0.66666666666666663</v>
      </c>
      <c r="I7683">
        <v>30</v>
      </c>
      <c r="J7683">
        <v>42</v>
      </c>
      <c r="K7683">
        <v>0.7142857142857143</v>
      </c>
      <c r="L7683">
        <v>63</v>
      </c>
      <c r="M7683">
        <v>0.66666666666666663</v>
      </c>
      <c r="N7683">
        <v>27</v>
      </c>
      <c r="P7683">
        <v>2</v>
      </c>
      <c r="Q7683">
        <v>2</v>
      </c>
      <c r="R7683">
        <v>1</v>
      </c>
      <c r="S7683">
        <v>3</v>
      </c>
      <c r="T7683">
        <v>0.68076923076923079</v>
      </c>
    </row>
    <row r="7684" spans="1:20" x14ac:dyDescent="0.2">
      <c r="A7684" t="s">
        <v>3997</v>
      </c>
      <c r="B7684" t="s">
        <v>3998</v>
      </c>
      <c r="C7684" t="s">
        <v>219</v>
      </c>
      <c r="D7684" t="s">
        <v>1000</v>
      </c>
      <c r="E7684" s="23">
        <v>43160</v>
      </c>
      <c r="F7684">
        <v>0</v>
      </c>
      <c r="G7684">
        <v>0</v>
      </c>
      <c r="H7684" t="e">
        <v>#DIV/0!</v>
      </c>
      <c r="I7684">
        <v>0</v>
      </c>
      <c r="J7684">
        <v>0</v>
      </c>
      <c r="K7684" t="e">
        <v>#DIV/0!</v>
      </c>
      <c r="L7684">
        <v>0</v>
      </c>
      <c r="M7684" t="e">
        <v>#DIV/0!</v>
      </c>
      <c r="N7684">
        <v>0</v>
      </c>
      <c r="P7684">
        <v>0</v>
      </c>
      <c r="Q7684">
        <v>0</v>
      </c>
      <c r="R7684" t="e">
        <v>#DIV/0!</v>
      </c>
      <c r="S7684">
        <v>0</v>
      </c>
      <c r="T7684">
        <v>0.68076923076923079</v>
      </c>
    </row>
    <row r="7685" spans="1:20" x14ac:dyDescent="0.2">
      <c r="A7685" t="s">
        <v>3726</v>
      </c>
      <c r="B7685" t="s">
        <v>3727</v>
      </c>
      <c r="C7685" t="s">
        <v>340</v>
      </c>
      <c r="D7685" t="s">
        <v>1000</v>
      </c>
      <c r="E7685" s="23">
        <v>43160</v>
      </c>
      <c r="F7685">
        <v>0</v>
      </c>
      <c r="G7685">
        <v>0</v>
      </c>
      <c r="H7685" t="e">
        <v>#DIV/0!</v>
      </c>
      <c r="I7685">
        <v>0</v>
      </c>
      <c r="J7685">
        <v>0</v>
      </c>
      <c r="K7685" t="e">
        <v>#DIV/0!</v>
      </c>
      <c r="L7685">
        <v>0</v>
      </c>
      <c r="M7685" t="e">
        <v>#DIV/0!</v>
      </c>
      <c r="N7685">
        <v>0</v>
      </c>
      <c r="P7685">
        <v>0</v>
      </c>
      <c r="Q7685">
        <v>0</v>
      </c>
      <c r="R7685" t="e">
        <v>#DIV/0!</v>
      </c>
      <c r="S7685">
        <v>0</v>
      </c>
      <c r="T7685">
        <v>0.6166666666666667</v>
      </c>
    </row>
    <row r="7686" spans="1:20" x14ac:dyDescent="0.2">
      <c r="A7686" t="s">
        <v>11310</v>
      </c>
      <c r="B7686" t="s">
        <v>11311</v>
      </c>
      <c r="C7686" t="s">
        <v>350</v>
      </c>
      <c r="D7686" t="s">
        <v>1000</v>
      </c>
      <c r="E7686" s="23">
        <v>43160</v>
      </c>
      <c r="F7686">
        <v>1</v>
      </c>
      <c r="G7686">
        <v>1</v>
      </c>
      <c r="H7686">
        <v>1</v>
      </c>
      <c r="I7686">
        <v>5</v>
      </c>
      <c r="J7686">
        <v>6</v>
      </c>
      <c r="K7686">
        <v>0.83333333333333337</v>
      </c>
      <c r="L7686">
        <v>6</v>
      </c>
      <c r="M7686">
        <v>1</v>
      </c>
      <c r="N7686">
        <v>5</v>
      </c>
      <c r="P7686">
        <v>0</v>
      </c>
      <c r="Q7686">
        <v>0</v>
      </c>
      <c r="R7686" t="e">
        <v>#DIV/0!</v>
      </c>
      <c r="S7686">
        <v>0</v>
      </c>
      <c r="T7686">
        <v>0.80714285714285716</v>
      </c>
    </row>
    <row r="7687" spans="1:20" x14ac:dyDescent="0.2">
      <c r="A7687" t="s">
        <v>11312</v>
      </c>
      <c r="B7687" t="s">
        <v>11313</v>
      </c>
      <c r="C7687" t="s">
        <v>351</v>
      </c>
      <c r="D7687" t="s">
        <v>1000</v>
      </c>
      <c r="E7687" s="23">
        <v>43160</v>
      </c>
      <c r="F7687">
        <v>1.5</v>
      </c>
      <c r="G7687">
        <v>1.5</v>
      </c>
      <c r="H7687">
        <v>1</v>
      </c>
      <c r="I7687">
        <v>6</v>
      </c>
      <c r="J7687">
        <v>9</v>
      </c>
      <c r="K7687">
        <v>0.66666666666666663</v>
      </c>
      <c r="L7687">
        <v>9</v>
      </c>
      <c r="M7687">
        <v>1</v>
      </c>
      <c r="N7687">
        <v>6</v>
      </c>
      <c r="P7687">
        <v>0</v>
      </c>
      <c r="Q7687">
        <v>0</v>
      </c>
      <c r="R7687" t="e">
        <v>#DIV/0!</v>
      </c>
      <c r="S7687">
        <v>0</v>
      </c>
      <c r="T7687">
        <v>0.81666666666666665</v>
      </c>
    </row>
    <row r="7688" spans="1:20" x14ac:dyDescent="0.2">
      <c r="A7688" t="s">
        <v>11196</v>
      </c>
      <c r="B7688" t="s">
        <v>11197</v>
      </c>
      <c r="C7688" t="s">
        <v>352</v>
      </c>
      <c r="D7688" t="s">
        <v>1000</v>
      </c>
      <c r="E7688" s="23">
        <v>43160</v>
      </c>
      <c r="F7688">
        <v>0</v>
      </c>
      <c r="G7688">
        <v>0</v>
      </c>
      <c r="H7688" t="e">
        <v>#DIV/0!</v>
      </c>
      <c r="I7688">
        <v>0</v>
      </c>
      <c r="J7688">
        <v>0</v>
      </c>
      <c r="K7688" t="e">
        <v>#DIV/0!</v>
      </c>
      <c r="L7688">
        <v>0</v>
      </c>
      <c r="M7688" t="e">
        <v>#DIV/0!</v>
      </c>
      <c r="N7688">
        <v>0</v>
      </c>
      <c r="P7688">
        <v>0</v>
      </c>
      <c r="Q7688">
        <v>0</v>
      </c>
      <c r="R7688" t="e">
        <v>#DIV/0!</v>
      </c>
      <c r="S7688">
        <v>0</v>
      </c>
    </row>
    <row r="7689" spans="1:20" x14ac:dyDescent="0.2">
      <c r="A7689" t="s">
        <v>10197</v>
      </c>
      <c r="B7689" t="s">
        <v>10198</v>
      </c>
      <c r="C7689" t="s">
        <v>353</v>
      </c>
      <c r="D7689" t="s">
        <v>1000</v>
      </c>
      <c r="E7689" s="23">
        <v>43160</v>
      </c>
      <c r="F7689">
        <v>0</v>
      </c>
      <c r="G7689">
        <v>0</v>
      </c>
      <c r="H7689" t="e">
        <v>#DIV/0!</v>
      </c>
      <c r="I7689">
        <v>0</v>
      </c>
      <c r="J7689">
        <v>0</v>
      </c>
      <c r="K7689" t="e">
        <v>#DIV/0!</v>
      </c>
      <c r="L7689">
        <v>0</v>
      </c>
      <c r="M7689" t="e">
        <v>#DIV/0!</v>
      </c>
      <c r="N7689">
        <v>0</v>
      </c>
      <c r="P7689">
        <v>0</v>
      </c>
      <c r="Q7689">
        <v>0</v>
      </c>
      <c r="R7689" t="e">
        <v>#DIV/0!</v>
      </c>
      <c r="S7689">
        <v>0</v>
      </c>
    </row>
    <row r="7690" spans="1:20" x14ac:dyDescent="0.2">
      <c r="A7690" t="s">
        <v>10057</v>
      </c>
      <c r="B7690" t="s">
        <v>10058</v>
      </c>
      <c r="C7690" t="s">
        <v>386</v>
      </c>
      <c r="D7690" t="s">
        <v>1000</v>
      </c>
      <c r="E7690" s="23">
        <v>43160</v>
      </c>
      <c r="F7690">
        <v>0</v>
      </c>
      <c r="G7690">
        <v>0</v>
      </c>
      <c r="H7690" t="e">
        <v>#DIV/0!</v>
      </c>
      <c r="I7690">
        <v>0</v>
      </c>
      <c r="J7690">
        <v>0</v>
      </c>
      <c r="K7690" t="e">
        <v>#DIV/0!</v>
      </c>
      <c r="L7690">
        <v>0</v>
      </c>
      <c r="M7690" t="e">
        <v>#DIV/0!</v>
      </c>
      <c r="N7690">
        <v>0</v>
      </c>
      <c r="P7690">
        <v>0</v>
      </c>
      <c r="Q7690">
        <v>0</v>
      </c>
      <c r="R7690" t="e">
        <v>#DIV/0!</v>
      </c>
      <c r="S7690">
        <v>0</v>
      </c>
    </row>
    <row r="7691" spans="1:20" x14ac:dyDescent="0.2">
      <c r="A7691" t="s">
        <v>8610</v>
      </c>
      <c r="B7691" t="s">
        <v>8611</v>
      </c>
      <c r="C7691" t="s">
        <v>354</v>
      </c>
      <c r="D7691" t="s">
        <v>1000</v>
      </c>
      <c r="E7691" s="23">
        <v>43160</v>
      </c>
      <c r="F7691">
        <v>1</v>
      </c>
      <c r="G7691">
        <v>1.5</v>
      </c>
      <c r="H7691">
        <v>0.66666666666666663</v>
      </c>
      <c r="I7691">
        <v>13</v>
      </c>
      <c r="J7691">
        <v>6</v>
      </c>
      <c r="K7691">
        <v>2.1666666666666665</v>
      </c>
      <c r="L7691">
        <v>9</v>
      </c>
      <c r="M7691">
        <v>0.66666666666666663</v>
      </c>
      <c r="N7691">
        <v>13</v>
      </c>
      <c r="P7691">
        <v>0</v>
      </c>
      <c r="Q7691">
        <v>0</v>
      </c>
      <c r="R7691" t="e">
        <v>#DIV/0!</v>
      </c>
      <c r="S7691">
        <v>0</v>
      </c>
    </row>
    <row r="7692" spans="1:20" x14ac:dyDescent="0.2">
      <c r="A7692" t="s">
        <v>6404</v>
      </c>
      <c r="B7692" t="s">
        <v>6405</v>
      </c>
      <c r="C7692" t="s">
        <v>355</v>
      </c>
      <c r="D7692" t="s">
        <v>1000</v>
      </c>
      <c r="E7692" s="23">
        <v>43160</v>
      </c>
      <c r="F7692">
        <v>2.5</v>
      </c>
      <c r="G7692">
        <v>3.5</v>
      </c>
      <c r="H7692">
        <v>0.7142857142857143</v>
      </c>
      <c r="I7692">
        <v>13</v>
      </c>
      <c r="J7692">
        <v>15</v>
      </c>
      <c r="K7692">
        <v>0.8666666666666667</v>
      </c>
      <c r="L7692">
        <v>21</v>
      </c>
      <c r="M7692">
        <v>0.7142857142857143</v>
      </c>
      <c r="N7692">
        <v>13</v>
      </c>
      <c r="P7692">
        <v>0</v>
      </c>
      <c r="Q7692">
        <v>0</v>
      </c>
      <c r="R7692" t="e">
        <v>#DIV/0!</v>
      </c>
      <c r="S7692">
        <v>0</v>
      </c>
    </row>
    <row r="7693" spans="1:20" x14ac:dyDescent="0.2">
      <c r="A7693" t="s">
        <v>11821</v>
      </c>
      <c r="B7693" t="s">
        <v>11822</v>
      </c>
      <c r="C7693" t="s">
        <v>198</v>
      </c>
      <c r="D7693" t="s">
        <v>1002</v>
      </c>
      <c r="E7693" s="23">
        <v>43160</v>
      </c>
      <c r="F7693">
        <v>1</v>
      </c>
      <c r="G7693">
        <v>1</v>
      </c>
      <c r="H7693">
        <v>1</v>
      </c>
      <c r="I7693">
        <v>5</v>
      </c>
      <c r="J7693">
        <v>6</v>
      </c>
      <c r="K7693">
        <v>0.83333333333333337</v>
      </c>
      <c r="L7693">
        <v>6</v>
      </c>
      <c r="M7693">
        <v>1</v>
      </c>
      <c r="N7693">
        <v>5</v>
      </c>
      <c r="P7693">
        <v>0</v>
      </c>
      <c r="Q7693">
        <v>0</v>
      </c>
      <c r="R7693" t="e">
        <v>#DIV/0!</v>
      </c>
      <c r="S7693">
        <v>0</v>
      </c>
    </row>
    <row r="7694" spans="1:20" x14ac:dyDescent="0.2">
      <c r="A7694" t="s">
        <v>11823</v>
      </c>
      <c r="B7694" t="s">
        <v>11824</v>
      </c>
      <c r="C7694" t="s">
        <v>199</v>
      </c>
      <c r="D7694" t="s">
        <v>1002</v>
      </c>
      <c r="E7694" s="23">
        <v>43160</v>
      </c>
      <c r="F7694">
        <v>9.5</v>
      </c>
      <c r="G7694">
        <v>10</v>
      </c>
      <c r="H7694">
        <v>0.95</v>
      </c>
      <c r="I7694">
        <v>97</v>
      </c>
      <c r="J7694">
        <v>101</v>
      </c>
      <c r="K7694">
        <v>0.96039603960396036</v>
      </c>
      <c r="L7694">
        <v>104</v>
      </c>
      <c r="M7694">
        <v>0.97115384615384615</v>
      </c>
      <c r="N7694">
        <v>97</v>
      </c>
      <c r="P7694">
        <v>6</v>
      </c>
      <c r="Q7694">
        <v>6</v>
      </c>
      <c r="R7694">
        <v>1</v>
      </c>
      <c r="S7694">
        <v>0</v>
      </c>
    </row>
    <row r="7695" spans="1:20" x14ac:dyDescent="0.2">
      <c r="A7695" t="s">
        <v>11825</v>
      </c>
      <c r="B7695" t="s">
        <v>11826</v>
      </c>
      <c r="C7695" t="s">
        <v>348</v>
      </c>
      <c r="D7695" t="s">
        <v>1002</v>
      </c>
      <c r="E7695" s="23">
        <v>43160</v>
      </c>
      <c r="F7695">
        <v>2.5</v>
      </c>
      <c r="G7695">
        <v>3</v>
      </c>
      <c r="H7695">
        <v>0.83333333333333337</v>
      </c>
      <c r="I7695">
        <v>16</v>
      </c>
      <c r="J7695">
        <v>23</v>
      </c>
      <c r="K7695">
        <v>0.69565217391304346</v>
      </c>
      <c r="L7695">
        <v>30</v>
      </c>
      <c r="M7695">
        <v>0.76666666666666672</v>
      </c>
      <c r="N7695">
        <v>16</v>
      </c>
      <c r="P7695">
        <v>0</v>
      </c>
      <c r="Q7695">
        <v>0</v>
      </c>
      <c r="R7695" t="e">
        <v>#DIV/0!</v>
      </c>
      <c r="S7695">
        <v>0</v>
      </c>
    </row>
    <row r="7696" spans="1:20" x14ac:dyDescent="0.2">
      <c r="A7696" t="s">
        <v>11827</v>
      </c>
      <c r="B7696" t="s">
        <v>11828</v>
      </c>
      <c r="C7696" t="s">
        <v>357</v>
      </c>
      <c r="D7696" t="s">
        <v>1002</v>
      </c>
      <c r="E7696" s="23">
        <v>43160</v>
      </c>
      <c r="F7696">
        <v>0</v>
      </c>
      <c r="G7696">
        <v>0</v>
      </c>
      <c r="H7696" t="e">
        <v>#DIV/0!</v>
      </c>
      <c r="I7696">
        <v>0</v>
      </c>
      <c r="J7696">
        <v>0</v>
      </c>
      <c r="K7696" t="e">
        <v>#DIV/0!</v>
      </c>
      <c r="L7696">
        <v>0</v>
      </c>
      <c r="M7696" t="e">
        <v>#DIV/0!</v>
      </c>
      <c r="N7696">
        <v>0</v>
      </c>
      <c r="P7696">
        <v>0</v>
      </c>
      <c r="Q7696">
        <v>0</v>
      </c>
      <c r="R7696" t="e">
        <v>#DIV/0!</v>
      </c>
      <c r="S7696">
        <v>0</v>
      </c>
    </row>
    <row r="7697" spans="1:19" x14ac:dyDescent="0.2">
      <c r="A7697" t="s">
        <v>10963</v>
      </c>
      <c r="B7697" t="s">
        <v>10964</v>
      </c>
      <c r="C7697" t="s">
        <v>227</v>
      </c>
      <c r="D7697" t="s">
        <v>1002</v>
      </c>
      <c r="E7697" s="23">
        <v>43160</v>
      </c>
      <c r="F7697">
        <v>0</v>
      </c>
      <c r="G7697">
        <v>0</v>
      </c>
      <c r="H7697" t="e">
        <v>#DIV/0!</v>
      </c>
      <c r="I7697">
        <v>0</v>
      </c>
      <c r="J7697">
        <v>0</v>
      </c>
      <c r="K7697" t="e">
        <v>#DIV/0!</v>
      </c>
      <c r="L7697">
        <v>0</v>
      </c>
      <c r="M7697" t="e">
        <v>#DIV/0!</v>
      </c>
      <c r="N7697">
        <v>0</v>
      </c>
      <c r="P7697">
        <v>0</v>
      </c>
      <c r="Q7697">
        <v>0</v>
      </c>
      <c r="R7697" t="e">
        <v>#DIV/0!</v>
      </c>
      <c r="S7697">
        <v>0</v>
      </c>
    </row>
    <row r="7698" spans="1:19" x14ac:dyDescent="0.2">
      <c r="A7698" t="s">
        <v>10788</v>
      </c>
      <c r="B7698" t="s">
        <v>10789</v>
      </c>
      <c r="C7698" t="s">
        <v>203</v>
      </c>
      <c r="D7698" t="s">
        <v>1002</v>
      </c>
      <c r="E7698" s="23">
        <v>43160</v>
      </c>
      <c r="F7698">
        <v>0</v>
      </c>
      <c r="G7698">
        <v>0</v>
      </c>
      <c r="H7698" t="e">
        <v>#DIV/0!</v>
      </c>
      <c r="I7698">
        <v>0</v>
      </c>
      <c r="J7698">
        <v>0</v>
      </c>
      <c r="K7698" t="e">
        <v>#DIV/0!</v>
      </c>
      <c r="L7698">
        <v>0</v>
      </c>
      <c r="M7698" t="e">
        <v>#DIV/0!</v>
      </c>
      <c r="N7698">
        <v>0</v>
      </c>
      <c r="O7698" t="e">
        <v>#DIV/0!</v>
      </c>
      <c r="P7698">
        <v>0</v>
      </c>
      <c r="Q7698">
        <v>0</v>
      </c>
      <c r="R7698" t="e">
        <v>#DIV/0!</v>
      </c>
      <c r="S7698">
        <v>0</v>
      </c>
    </row>
    <row r="7699" spans="1:19" x14ac:dyDescent="0.2">
      <c r="A7699" t="s">
        <v>10123</v>
      </c>
      <c r="B7699" t="s">
        <v>10124</v>
      </c>
      <c r="C7699" t="s">
        <v>387</v>
      </c>
      <c r="D7699" t="s">
        <v>1002</v>
      </c>
      <c r="E7699" s="23">
        <v>43160</v>
      </c>
      <c r="F7699">
        <v>1.5</v>
      </c>
      <c r="G7699">
        <v>2.5</v>
      </c>
      <c r="H7699">
        <v>0.6</v>
      </c>
      <c r="I7699">
        <v>2</v>
      </c>
      <c r="J7699">
        <v>4</v>
      </c>
      <c r="K7699">
        <v>0.5</v>
      </c>
      <c r="L7699">
        <v>10</v>
      </c>
      <c r="M7699">
        <v>0.4</v>
      </c>
      <c r="N7699">
        <v>1</v>
      </c>
      <c r="P7699">
        <v>1</v>
      </c>
      <c r="Q7699">
        <v>1</v>
      </c>
      <c r="R7699">
        <v>1</v>
      </c>
      <c r="S7699">
        <v>1</v>
      </c>
    </row>
    <row r="7700" spans="1:19" x14ac:dyDescent="0.2">
      <c r="A7700" t="s">
        <v>9941</v>
      </c>
      <c r="B7700" t="s">
        <v>9942</v>
      </c>
      <c r="C7700" t="s">
        <v>223</v>
      </c>
      <c r="D7700" t="s">
        <v>1002</v>
      </c>
      <c r="E7700" s="23">
        <v>43160</v>
      </c>
      <c r="F7700">
        <v>4</v>
      </c>
      <c r="G7700">
        <v>9</v>
      </c>
      <c r="H7700">
        <v>0.44444444444444442</v>
      </c>
      <c r="I7700">
        <v>73</v>
      </c>
      <c r="J7700">
        <v>40</v>
      </c>
      <c r="K7700">
        <v>1.825</v>
      </c>
      <c r="L7700">
        <v>90</v>
      </c>
      <c r="M7700">
        <v>0.44444444444444442</v>
      </c>
      <c r="N7700">
        <v>72</v>
      </c>
      <c r="P7700">
        <v>5</v>
      </c>
      <c r="Q7700">
        <v>5</v>
      </c>
      <c r="R7700">
        <v>1</v>
      </c>
      <c r="S7700">
        <v>1</v>
      </c>
    </row>
    <row r="7701" spans="1:19" x14ac:dyDescent="0.2">
      <c r="A7701" t="s">
        <v>9559</v>
      </c>
      <c r="B7701" t="s">
        <v>9560</v>
      </c>
      <c r="C7701" t="s">
        <v>346</v>
      </c>
      <c r="D7701" t="s">
        <v>1002</v>
      </c>
      <c r="E7701" s="23">
        <v>43160</v>
      </c>
      <c r="F7701">
        <v>0</v>
      </c>
      <c r="G7701">
        <v>0</v>
      </c>
      <c r="H7701" t="e">
        <v>#DIV/0!</v>
      </c>
      <c r="I7701">
        <v>0</v>
      </c>
      <c r="J7701">
        <v>0</v>
      </c>
      <c r="K7701" t="e">
        <v>#DIV/0!</v>
      </c>
      <c r="L7701">
        <v>0</v>
      </c>
      <c r="M7701" t="e">
        <v>#DIV/0!</v>
      </c>
      <c r="N7701">
        <v>0</v>
      </c>
      <c r="P7701">
        <v>0</v>
      </c>
      <c r="Q7701">
        <v>0</v>
      </c>
      <c r="R7701" t="e">
        <v>#DIV/0!</v>
      </c>
      <c r="S7701">
        <v>0</v>
      </c>
    </row>
    <row r="7702" spans="1:19" x14ac:dyDescent="0.2">
      <c r="A7702" t="s">
        <v>9200</v>
      </c>
      <c r="B7702" t="s">
        <v>9201</v>
      </c>
      <c r="C7702" t="s">
        <v>207</v>
      </c>
      <c r="D7702" t="s">
        <v>1002</v>
      </c>
      <c r="E7702" s="23">
        <v>43160</v>
      </c>
      <c r="F7702">
        <v>5</v>
      </c>
      <c r="G7702">
        <v>6</v>
      </c>
      <c r="H7702">
        <v>0.83333333333333337</v>
      </c>
      <c r="I7702">
        <v>39</v>
      </c>
      <c r="J7702">
        <v>30</v>
      </c>
      <c r="K7702">
        <v>1.3</v>
      </c>
      <c r="L7702">
        <v>36</v>
      </c>
      <c r="M7702">
        <v>0.83333333333333337</v>
      </c>
      <c r="N7702">
        <v>35</v>
      </c>
      <c r="O7702">
        <v>0.85</v>
      </c>
      <c r="P7702">
        <v>0</v>
      </c>
      <c r="Q7702">
        <v>1</v>
      </c>
      <c r="R7702">
        <v>0</v>
      </c>
      <c r="S7702">
        <v>4</v>
      </c>
    </row>
    <row r="7703" spans="1:19" x14ac:dyDescent="0.2">
      <c r="A7703" t="s">
        <v>8361</v>
      </c>
      <c r="B7703" t="s">
        <v>8362</v>
      </c>
      <c r="C7703" t="s">
        <v>212</v>
      </c>
      <c r="D7703" t="s">
        <v>1002</v>
      </c>
      <c r="E7703" s="23">
        <v>43160</v>
      </c>
      <c r="F7703">
        <v>0</v>
      </c>
      <c r="G7703">
        <v>0</v>
      </c>
      <c r="H7703" t="e">
        <v>#DIV/0!</v>
      </c>
      <c r="I7703">
        <v>0</v>
      </c>
      <c r="J7703">
        <v>0</v>
      </c>
      <c r="K7703" t="e">
        <v>#DIV/0!</v>
      </c>
      <c r="L7703">
        <v>0</v>
      </c>
      <c r="M7703" t="e">
        <v>#DIV/0!</v>
      </c>
      <c r="N7703">
        <v>0</v>
      </c>
      <c r="P7703">
        <v>0</v>
      </c>
      <c r="Q7703">
        <v>0</v>
      </c>
      <c r="R7703" t="e">
        <v>#DIV/0!</v>
      </c>
      <c r="S7703">
        <v>0</v>
      </c>
    </row>
    <row r="7704" spans="1:19" x14ac:dyDescent="0.2">
      <c r="A7704" t="s">
        <v>8060</v>
      </c>
      <c r="B7704" t="s">
        <v>8061</v>
      </c>
      <c r="C7704" t="s">
        <v>225</v>
      </c>
      <c r="D7704" t="s">
        <v>1002</v>
      </c>
      <c r="E7704" s="23">
        <v>43160</v>
      </c>
      <c r="F7704">
        <v>5</v>
      </c>
      <c r="G7704">
        <v>5.5</v>
      </c>
      <c r="H7704">
        <v>0.90909090909090906</v>
      </c>
      <c r="I7704">
        <v>47</v>
      </c>
      <c r="J7704">
        <v>55</v>
      </c>
      <c r="K7704">
        <v>0.8545454545454545</v>
      </c>
      <c r="L7704">
        <v>62</v>
      </c>
      <c r="M7704">
        <v>0.88709677419354838</v>
      </c>
      <c r="N7704">
        <v>46</v>
      </c>
      <c r="P7704">
        <v>2</v>
      </c>
      <c r="Q7704">
        <v>5</v>
      </c>
      <c r="R7704">
        <v>0.4</v>
      </c>
      <c r="S7704">
        <v>1</v>
      </c>
    </row>
    <row r="7705" spans="1:19" x14ac:dyDescent="0.2">
      <c r="A7705" t="s">
        <v>7672</v>
      </c>
      <c r="B7705" t="s">
        <v>7673</v>
      </c>
      <c r="C7705" t="s">
        <v>901</v>
      </c>
      <c r="D7705" t="s">
        <v>1000</v>
      </c>
      <c r="E7705" s="23">
        <v>43160</v>
      </c>
      <c r="F7705">
        <v>4</v>
      </c>
      <c r="G7705">
        <v>4</v>
      </c>
      <c r="H7705">
        <v>1</v>
      </c>
      <c r="I7705">
        <v>29</v>
      </c>
      <c r="J7705">
        <v>24</v>
      </c>
      <c r="K7705">
        <v>1.2083333333333333</v>
      </c>
      <c r="L7705">
        <v>24</v>
      </c>
      <c r="M7705">
        <v>1</v>
      </c>
      <c r="N7705">
        <v>25</v>
      </c>
      <c r="P7705">
        <v>2</v>
      </c>
      <c r="Q7705">
        <v>4</v>
      </c>
      <c r="R7705">
        <v>0.5</v>
      </c>
      <c r="S7705">
        <v>4</v>
      </c>
    </row>
    <row r="7706" spans="1:19" x14ac:dyDescent="0.2">
      <c r="A7706" t="s">
        <v>7411</v>
      </c>
      <c r="B7706" t="s">
        <v>7412</v>
      </c>
      <c r="C7706" t="s">
        <v>901</v>
      </c>
      <c r="D7706" t="s">
        <v>1001</v>
      </c>
      <c r="E7706" s="23">
        <v>43160</v>
      </c>
      <c r="F7706">
        <v>0</v>
      </c>
      <c r="G7706">
        <v>0</v>
      </c>
      <c r="H7706" t="e">
        <v>#DIV/0!</v>
      </c>
      <c r="I7706">
        <v>0</v>
      </c>
      <c r="J7706">
        <v>0</v>
      </c>
      <c r="K7706" t="e">
        <v>#DIV/0!</v>
      </c>
      <c r="L7706">
        <v>0</v>
      </c>
      <c r="M7706" t="e">
        <v>#DIV/0!</v>
      </c>
      <c r="N7706">
        <v>0</v>
      </c>
      <c r="P7706">
        <v>0</v>
      </c>
      <c r="Q7706">
        <v>0</v>
      </c>
      <c r="R7706" t="e">
        <v>#DIV/0!</v>
      </c>
      <c r="S7706">
        <v>0</v>
      </c>
    </row>
    <row r="7707" spans="1:19" x14ac:dyDescent="0.2">
      <c r="A7707" t="s">
        <v>7520</v>
      </c>
      <c r="B7707" t="s">
        <v>7519</v>
      </c>
      <c r="C7707" t="s">
        <v>901</v>
      </c>
      <c r="D7707" t="s">
        <v>1002</v>
      </c>
      <c r="E7707" s="23">
        <v>43160</v>
      </c>
      <c r="F7707">
        <v>4</v>
      </c>
      <c r="G7707">
        <v>4</v>
      </c>
      <c r="H7707">
        <v>1</v>
      </c>
      <c r="I7707">
        <v>29</v>
      </c>
      <c r="J7707">
        <v>24</v>
      </c>
      <c r="K7707">
        <v>1.2083333333333333</v>
      </c>
      <c r="L7707">
        <v>24</v>
      </c>
      <c r="M7707">
        <v>1</v>
      </c>
      <c r="N7707">
        <v>25</v>
      </c>
      <c r="P7707">
        <v>2</v>
      </c>
      <c r="Q7707">
        <v>4</v>
      </c>
      <c r="R7707">
        <v>0.5</v>
      </c>
      <c r="S7707">
        <v>4</v>
      </c>
    </row>
    <row r="7708" spans="1:19" x14ac:dyDescent="0.2">
      <c r="A7708" t="s">
        <v>7120</v>
      </c>
      <c r="B7708" t="s">
        <v>7121</v>
      </c>
      <c r="C7708" t="s">
        <v>232</v>
      </c>
      <c r="D7708" t="s">
        <v>1002</v>
      </c>
      <c r="E7708" s="23">
        <v>43160</v>
      </c>
      <c r="F7708">
        <v>7.5</v>
      </c>
      <c r="G7708">
        <v>7.5</v>
      </c>
      <c r="H7708">
        <v>1</v>
      </c>
      <c r="I7708">
        <v>106</v>
      </c>
      <c r="J7708">
        <v>84</v>
      </c>
      <c r="K7708">
        <v>1.2619047619047619</v>
      </c>
      <c r="L7708">
        <v>84</v>
      </c>
      <c r="M7708">
        <v>1</v>
      </c>
      <c r="N7708">
        <v>100</v>
      </c>
      <c r="P7708">
        <v>0</v>
      </c>
      <c r="Q7708">
        <v>4</v>
      </c>
      <c r="R7708">
        <v>0</v>
      </c>
      <c r="S7708">
        <v>6</v>
      </c>
    </row>
    <row r="7709" spans="1:19" x14ac:dyDescent="0.2">
      <c r="A7709" t="s">
        <v>6754</v>
      </c>
      <c r="B7709" t="s">
        <v>6755</v>
      </c>
      <c r="C7709" t="s">
        <v>317</v>
      </c>
      <c r="D7709" t="s">
        <v>1002</v>
      </c>
      <c r="E7709" s="23">
        <v>43160</v>
      </c>
      <c r="F7709">
        <v>8</v>
      </c>
      <c r="G7709">
        <v>9</v>
      </c>
      <c r="H7709">
        <v>0.88888888888888884</v>
      </c>
      <c r="I7709">
        <v>38</v>
      </c>
      <c r="J7709">
        <v>48</v>
      </c>
      <c r="K7709">
        <v>0.79166666666666663</v>
      </c>
      <c r="L7709">
        <v>54</v>
      </c>
      <c r="M7709">
        <v>0.88888888888888884</v>
      </c>
      <c r="N7709">
        <v>32</v>
      </c>
      <c r="P7709">
        <v>2</v>
      </c>
      <c r="Q7709">
        <v>2</v>
      </c>
      <c r="R7709">
        <v>1</v>
      </c>
      <c r="S7709">
        <v>6</v>
      </c>
    </row>
    <row r="7710" spans="1:19" x14ac:dyDescent="0.2">
      <c r="A7710" t="s">
        <v>6330</v>
      </c>
      <c r="B7710" t="s">
        <v>6331</v>
      </c>
      <c r="C7710" t="s">
        <v>214</v>
      </c>
      <c r="D7710" t="s">
        <v>1002</v>
      </c>
      <c r="E7710" s="23">
        <v>43160</v>
      </c>
      <c r="F7710">
        <v>10.5</v>
      </c>
      <c r="G7710">
        <v>15.5</v>
      </c>
      <c r="H7710">
        <v>0.67741935483870963</v>
      </c>
      <c r="I7710">
        <v>91</v>
      </c>
      <c r="J7710">
        <v>108</v>
      </c>
      <c r="K7710">
        <v>0.84259259259259256</v>
      </c>
      <c r="L7710">
        <v>150</v>
      </c>
      <c r="M7710">
        <v>0.72</v>
      </c>
      <c r="N7710">
        <v>73</v>
      </c>
      <c r="O7710">
        <v>0.85</v>
      </c>
      <c r="P7710">
        <v>7</v>
      </c>
      <c r="Q7710">
        <v>8</v>
      </c>
      <c r="R7710">
        <v>0.875</v>
      </c>
      <c r="S7710">
        <v>18</v>
      </c>
    </row>
    <row r="7711" spans="1:19" x14ac:dyDescent="0.2">
      <c r="A7711" t="s">
        <v>5552</v>
      </c>
      <c r="B7711" t="s">
        <v>5823</v>
      </c>
      <c r="C7711" t="s">
        <v>903</v>
      </c>
      <c r="D7711" t="s">
        <v>1000</v>
      </c>
      <c r="E7711" s="23">
        <v>43160</v>
      </c>
      <c r="F7711">
        <v>3.5</v>
      </c>
      <c r="G7711">
        <v>6.5</v>
      </c>
      <c r="H7711">
        <v>0.53846153846153844</v>
      </c>
      <c r="I7711">
        <v>30</v>
      </c>
      <c r="J7711">
        <v>21</v>
      </c>
      <c r="K7711">
        <v>1.4285714285714286</v>
      </c>
      <c r="L7711">
        <v>39</v>
      </c>
      <c r="M7711">
        <v>0.53846153846153844</v>
      </c>
      <c r="N7711">
        <v>29</v>
      </c>
      <c r="P7711">
        <v>0</v>
      </c>
      <c r="Q7711">
        <v>1</v>
      </c>
      <c r="R7711">
        <v>0</v>
      </c>
      <c r="S7711">
        <v>1</v>
      </c>
    </row>
    <row r="7712" spans="1:19" x14ac:dyDescent="0.2">
      <c r="A7712" t="s">
        <v>5401</v>
      </c>
      <c r="B7712" t="s">
        <v>5402</v>
      </c>
      <c r="C7712" t="s">
        <v>903</v>
      </c>
      <c r="D7712" t="s">
        <v>1001</v>
      </c>
      <c r="E7712" s="23">
        <v>43160</v>
      </c>
      <c r="F7712">
        <v>0</v>
      </c>
      <c r="G7712">
        <v>0</v>
      </c>
      <c r="H7712" t="e">
        <v>#DIV/0!</v>
      </c>
      <c r="I7712">
        <v>0</v>
      </c>
      <c r="J7712">
        <v>0</v>
      </c>
      <c r="K7712" t="e">
        <v>#DIV/0!</v>
      </c>
      <c r="L7712">
        <v>0</v>
      </c>
      <c r="M7712" t="e">
        <v>#DIV/0!</v>
      </c>
      <c r="N7712">
        <v>0</v>
      </c>
      <c r="P7712">
        <v>0</v>
      </c>
      <c r="Q7712">
        <v>0</v>
      </c>
      <c r="R7712" t="e">
        <v>#DIV/0!</v>
      </c>
      <c r="S7712">
        <v>0</v>
      </c>
    </row>
    <row r="7713" spans="1:19" x14ac:dyDescent="0.2">
      <c r="A7713" t="s">
        <v>5801</v>
      </c>
      <c r="B7713" t="s">
        <v>5800</v>
      </c>
      <c r="C7713" t="s">
        <v>903</v>
      </c>
      <c r="D7713" t="s">
        <v>1002</v>
      </c>
      <c r="E7713" s="23">
        <v>43160</v>
      </c>
      <c r="F7713">
        <v>3.5</v>
      </c>
      <c r="G7713">
        <v>6.5</v>
      </c>
      <c r="H7713">
        <v>0.53846153846153844</v>
      </c>
      <c r="I7713">
        <v>30</v>
      </c>
      <c r="J7713">
        <v>21</v>
      </c>
      <c r="K7713">
        <v>1.4285714285714286</v>
      </c>
      <c r="L7713">
        <v>39</v>
      </c>
      <c r="M7713">
        <v>0.53846153846153844</v>
      </c>
      <c r="N7713">
        <v>29</v>
      </c>
      <c r="P7713">
        <v>0</v>
      </c>
      <c r="Q7713">
        <v>1</v>
      </c>
      <c r="R7713">
        <v>0</v>
      </c>
      <c r="S7713">
        <v>1</v>
      </c>
    </row>
    <row r="7714" spans="1:19" x14ac:dyDescent="0.2">
      <c r="A7714" t="s">
        <v>4937</v>
      </c>
      <c r="B7714" t="s">
        <v>4938</v>
      </c>
      <c r="C7714" t="s">
        <v>230</v>
      </c>
      <c r="D7714" t="s">
        <v>1002</v>
      </c>
      <c r="E7714" s="23">
        <v>43160</v>
      </c>
      <c r="F7714">
        <v>0</v>
      </c>
      <c r="G7714">
        <v>0</v>
      </c>
      <c r="H7714" t="e">
        <v>#DIV/0!</v>
      </c>
      <c r="I7714">
        <v>0</v>
      </c>
      <c r="J7714">
        <v>0</v>
      </c>
      <c r="K7714" t="e">
        <v>#DIV/0!</v>
      </c>
      <c r="L7714">
        <v>0</v>
      </c>
      <c r="M7714" t="e">
        <v>#DIV/0!</v>
      </c>
      <c r="N7714">
        <v>0</v>
      </c>
      <c r="P7714">
        <v>0</v>
      </c>
      <c r="Q7714">
        <v>0</v>
      </c>
      <c r="R7714" t="e">
        <v>#DIV/0!</v>
      </c>
      <c r="S7714">
        <v>0</v>
      </c>
    </row>
    <row r="7715" spans="1:19" x14ac:dyDescent="0.2">
      <c r="A7715" t="s">
        <v>4762</v>
      </c>
      <c r="B7715" t="s">
        <v>4763</v>
      </c>
      <c r="C7715" t="s">
        <v>234</v>
      </c>
      <c r="D7715" t="s">
        <v>1002</v>
      </c>
      <c r="E7715" s="23">
        <v>43160</v>
      </c>
      <c r="F7715">
        <v>3</v>
      </c>
      <c r="G7715">
        <v>4.5</v>
      </c>
      <c r="H7715">
        <v>0.66666666666666663</v>
      </c>
      <c r="I7715">
        <v>30</v>
      </c>
      <c r="J7715">
        <v>42</v>
      </c>
      <c r="K7715">
        <v>0.7142857142857143</v>
      </c>
      <c r="L7715">
        <v>63</v>
      </c>
      <c r="M7715">
        <v>0.66666666666666663</v>
      </c>
      <c r="N7715">
        <v>27</v>
      </c>
      <c r="P7715">
        <v>2</v>
      </c>
      <c r="Q7715">
        <v>2</v>
      </c>
      <c r="R7715">
        <v>1</v>
      </c>
      <c r="S7715">
        <v>3</v>
      </c>
    </row>
    <row r="7716" spans="1:19" x14ac:dyDescent="0.2">
      <c r="A7716" t="s">
        <v>4412</v>
      </c>
      <c r="B7716" t="s">
        <v>4413</v>
      </c>
      <c r="C7716" t="s">
        <v>217</v>
      </c>
      <c r="D7716" t="s">
        <v>1002</v>
      </c>
      <c r="E7716" s="23">
        <v>43160</v>
      </c>
      <c r="F7716">
        <v>0</v>
      </c>
      <c r="G7716">
        <v>0</v>
      </c>
      <c r="H7716" t="e">
        <v>#DIV/0!</v>
      </c>
      <c r="I7716">
        <v>0</v>
      </c>
      <c r="J7716">
        <v>0</v>
      </c>
      <c r="K7716" t="e">
        <v>#DIV/0!</v>
      </c>
      <c r="L7716">
        <v>0</v>
      </c>
      <c r="M7716" t="e">
        <v>#DIV/0!</v>
      </c>
      <c r="N7716">
        <v>0</v>
      </c>
      <c r="P7716">
        <v>0</v>
      </c>
      <c r="Q7716">
        <v>0</v>
      </c>
      <c r="R7716" t="e">
        <v>#DIV/0!</v>
      </c>
      <c r="S7716">
        <v>0</v>
      </c>
    </row>
    <row r="7717" spans="1:19" x14ac:dyDescent="0.2">
      <c r="A7717" t="s">
        <v>3822</v>
      </c>
      <c r="B7717" t="s">
        <v>3823</v>
      </c>
      <c r="C7717" t="s">
        <v>342</v>
      </c>
      <c r="D7717" t="s">
        <v>1002</v>
      </c>
      <c r="E7717" s="23">
        <v>43160</v>
      </c>
      <c r="F7717">
        <v>0</v>
      </c>
      <c r="G7717">
        <v>0</v>
      </c>
      <c r="H7717" t="e">
        <v>#DIV/0!</v>
      </c>
      <c r="I7717">
        <v>0</v>
      </c>
      <c r="J7717">
        <v>0</v>
      </c>
      <c r="K7717" t="e">
        <v>#DIV/0!</v>
      </c>
      <c r="L7717">
        <v>0</v>
      </c>
      <c r="M7717" t="e">
        <v>#DIV/0!</v>
      </c>
      <c r="N7717">
        <v>0</v>
      </c>
      <c r="P7717">
        <v>0</v>
      </c>
      <c r="Q7717">
        <v>0</v>
      </c>
      <c r="R7717" t="e">
        <v>#DIV/0!</v>
      </c>
      <c r="S7717">
        <v>0</v>
      </c>
    </row>
    <row r="7718" spans="1:19" x14ac:dyDescent="0.2">
      <c r="A7718" t="s">
        <v>3630</v>
      </c>
      <c r="B7718" t="s">
        <v>3631</v>
      </c>
      <c r="C7718" t="s">
        <v>220</v>
      </c>
      <c r="D7718" t="s">
        <v>1002</v>
      </c>
      <c r="E7718" s="23">
        <v>43160</v>
      </c>
      <c r="F7718">
        <v>0</v>
      </c>
      <c r="G7718">
        <v>0</v>
      </c>
      <c r="H7718" t="e">
        <v>#DIV/0!</v>
      </c>
      <c r="I7718">
        <v>0</v>
      </c>
      <c r="J7718">
        <v>0</v>
      </c>
      <c r="K7718" t="e">
        <v>#DIV/0!</v>
      </c>
      <c r="L7718">
        <v>0</v>
      </c>
      <c r="M7718" t="e">
        <v>#DIV/0!</v>
      </c>
      <c r="N7718">
        <v>0</v>
      </c>
      <c r="P7718">
        <v>0</v>
      </c>
      <c r="Q7718">
        <v>0</v>
      </c>
      <c r="R7718" t="e">
        <v>#DIV/0!</v>
      </c>
      <c r="S7718">
        <v>0</v>
      </c>
    </row>
    <row r="7719" spans="1:19" x14ac:dyDescent="0.2">
      <c r="A7719" t="s">
        <v>3105</v>
      </c>
      <c r="B7719" t="s">
        <v>3106</v>
      </c>
      <c r="C7719" t="s">
        <v>242</v>
      </c>
      <c r="D7719" t="s">
        <v>1000</v>
      </c>
      <c r="E7719" s="23">
        <v>43160</v>
      </c>
      <c r="F7719">
        <v>0</v>
      </c>
      <c r="G7719">
        <v>0</v>
      </c>
      <c r="H7719" t="e">
        <v>#DIV/0!</v>
      </c>
      <c r="I7719">
        <v>0</v>
      </c>
      <c r="J7719">
        <v>0</v>
      </c>
      <c r="K7719" t="e">
        <v>#DIV/0!</v>
      </c>
      <c r="L7719">
        <v>0</v>
      </c>
      <c r="M7719" t="e">
        <v>#DIV/0!</v>
      </c>
      <c r="N7719">
        <v>0</v>
      </c>
      <c r="P7719">
        <v>0</v>
      </c>
      <c r="Q7719">
        <v>0</v>
      </c>
      <c r="R7719" t="e">
        <v>#DIV/0!</v>
      </c>
      <c r="S7719">
        <v>0</v>
      </c>
    </row>
    <row r="7720" spans="1:19" x14ac:dyDescent="0.2">
      <c r="A7720" t="s">
        <v>2930</v>
      </c>
      <c r="B7720" t="s">
        <v>2931</v>
      </c>
      <c r="C7720" t="s">
        <v>2724</v>
      </c>
      <c r="D7720" t="s">
        <v>1000</v>
      </c>
      <c r="E7720" s="23">
        <v>43160</v>
      </c>
      <c r="F7720">
        <v>2.5</v>
      </c>
      <c r="G7720">
        <v>3.5</v>
      </c>
      <c r="H7720">
        <v>0.7142857142857143</v>
      </c>
      <c r="I7720">
        <v>24</v>
      </c>
      <c r="J7720">
        <v>15</v>
      </c>
      <c r="K7720">
        <v>1.6</v>
      </c>
      <c r="L7720">
        <v>21</v>
      </c>
      <c r="M7720">
        <v>0.7142857142857143</v>
      </c>
      <c r="N7720">
        <v>23</v>
      </c>
      <c r="P7720">
        <v>0</v>
      </c>
      <c r="Q7720">
        <v>0</v>
      </c>
      <c r="R7720" t="e">
        <v>#DIV/0!</v>
      </c>
      <c r="S7720">
        <v>1</v>
      </c>
    </row>
    <row r="7721" spans="1:19" x14ac:dyDescent="0.2">
      <c r="A7721" t="s">
        <v>2685</v>
      </c>
      <c r="B7721" t="s">
        <v>2686</v>
      </c>
      <c r="C7721" t="s">
        <v>237</v>
      </c>
      <c r="D7721" t="s">
        <v>1000</v>
      </c>
      <c r="E7721" s="23">
        <v>43160</v>
      </c>
      <c r="F7721">
        <v>7.5</v>
      </c>
      <c r="G7721">
        <v>11</v>
      </c>
      <c r="H7721">
        <v>0.68181818181818177</v>
      </c>
      <c r="I7721">
        <v>50</v>
      </c>
      <c r="J7721">
        <v>45</v>
      </c>
      <c r="K7721">
        <v>1.1111111111111112</v>
      </c>
      <c r="L7721">
        <v>66</v>
      </c>
      <c r="M7721">
        <v>0.68181818181818177</v>
      </c>
      <c r="N7721">
        <v>46</v>
      </c>
      <c r="O7721">
        <v>0.85</v>
      </c>
      <c r="P7721">
        <v>5</v>
      </c>
      <c r="Q7721">
        <v>7</v>
      </c>
      <c r="R7721">
        <v>0.7142857142857143</v>
      </c>
      <c r="S7721">
        <v>4</v>
      </c>
    </row>
    <row r="7722" spans="1:19" x14ac:dyDescent="0.2">
      <c r="A7722" t="s">
        <v>2510</v>
      </c>
      <c r="B7722" t="s">
        <v>2511</v>
      </c>
      <c r="C7722" t="s">
        <v>238</v>
      </c>
      <c r="D7722" t="s">
        <v>1000</v>
      </c>
      <c r="E7722" s="23">
        <v>43160</v>
      </c>
      <c r="F7722">
        <v>0</v>
      </c>
      <c r="G7722">
        <v>0</v>
      </c>
      <c r="H7722" t="e">
        <v>#DIV/0!</v>
      </c>
      <c r="I7722">
        <v>0</v>
      </c>
      <c r="J7722">
        <v>0</v>
      </c>
      <c r="K7722" t="e">
        <v>#DIV/0!</v>
      </c>
      <c r="L7722">
        <v>0</v>
      </c>
      <c r="M7722" t="e">
        <v>#DIV/0!</v>
      </c>
      <c r="N7722">
        <v>0</v>
      </c>
      <c r="P7722">
        <v>0</v>
      </c>
      <c r="Q7722">
        <v>0</v>
      </c>
      <c r="R7722" t="e">
        <v>#DIV/0!</v>
      </c>
      <c r="S7722">
        <v>0</v>
      </c>
    </row>
    <row r="7723" spans="1:19" x14ac:dyDescent="0.2">
      <c r="A7723" t="s">
        <v>2337</v>
      </c>
      <c r="B7723" t="s">
        <v>2338</v>
      </c>
      <c r="C7723" t="s">
        <v>239</v>
      </c>
      <c r="D7723" t="s">
        <v>1000</v>
      </c>
      <c r="E7723" s="23">
        <v>43160</v>
      </c>
      <c r="F7723">
        <v>0</v>
      </c>
      <c r="G7723">
        <v>0</v>
      </c>
      <c r="H7723" t="e">
        <v>#DIV/0!</v>
      </c>
      <c r="I7723">
        <v>0</v>
      </c>
      <c r="J7723">
        <v>0</v>
      </c>
      <c r="K7723" t="e">
        <v>#DIV/0!</v>
      </c>
      <c r="L7723">
        <v>0</v>
      </c>
      <c r="M7723" t="e">
        <v>#DIV/0!</v>
      </c>
      <c r="N7723">
        <v>0</v>
      </c>
      <c r="P7723">
        <v>0</v>
      </c>
      <c r="Q7723">
        <v>0</v>
      </c>
      <c r="R7723" t="e">
        <v>#DIV/0!</v>
      </c>
      <c r="S7723">
        <v>0</v>
      </c>
    </row>
    <row r="7724" spans="1:19" x14ac:dyDescent="0.2">
      <c r="A7724" t="s">
        <v>2162</v>
      </c>
      <c r="B7724" t="s">
        <v>2163</v>
      </c>
      <c r="C7724" t="s">
        <v>1988</v>
      </c>
      <c r="D7724" t="s">
        <v>1000</v>
      </c>
      <c r="E7724" s="23">
        <v>43160</v>
      </c>
      <c r="F7724">
        <v>5</v>
      </c>
      <c r="G7724">
        <v>7</v>
      </c>
      <c r="H7724">
        <v>0.7142857142857143</v>
      </c>
      <c r="I7724">
        <v>35</v>
      </c>
      <c r="J7724">
        <v>30</v>
      </c>
      <c r="K7724">
        <v>1.1666666666666667</v>
      </c>
      <c r="L7724">
        <v>42</v>
      </c>
      <c r="M7724">
        <v>0.7142857142857143</v>
      </c>
      <c r="N7724">
        <v>31</v>
      </c>
      <c r="P7724">
        <v>2</v>
      </c>
      <c r="Q7724">
        <v>5</v>
      </c>
      <c r="R7724">
        <v>0.4</v>
      </c>
      <c r="S7724">
        <v>4</v>
      </c>
    </row>
    <row r="7725" spans="1:19" x14ac:dyDescent="0.2">
      <c r="A7725" t="s">
        <v>1914</v>
      </c>
      <c r="B7725" t="s">
        <v>1915</v>
      </c>
      <c r="C7725" t="s">
        <v>240</v>
      </c>
      <c r="D7725" t="s">
        <v>1000</v>
      </c>
      <c r="E7725" s="23">
        <v>43160</v>
      </c>
      <c r="F7725">
        <v>11</v>
      </c>
      <c r="G7725">
        <v>13</v>
      </c>
      <c r="H7725">
        <v>0.84615384615384615</v>
      </c>
      <c r="I7725">
        <v>52</v>
      </c>
      <c r="J7725">
        <v>66</v>
      </c>
      <c r="K7725">
        <v>0.78787878787878785</v>
      </c>
      <c r="L7725">
        <v>78</v>
      </c>
      <c r="M7725">
        <v>0.84615384615384615</v>
      </c>
      <c r="N7725">
        <v>43</v>
      </c>
      <c r="P7725">
        <v>2</v>
      </c>
      <c r="Q7725">
        <v>2</v>
      </c>
      <c r="R7725">
        <v>1</v>
      </c>
      <c r="S7725">
        <v>8</v>
      </c>
    </row>
    <row r="7726" spans="1:19" x14ac:dyDescent="0.2">
      <c r="A7726" t="s">
        <v>1739</v>
      </c>
      <c r="B7726" t="s">
        <v>1740</v>
      </c>
      <c r="C7726" t="s">
        <v>241</v>
      </c>
      <c r="D7726" t="s">
        <v>1000</v>
      </c>
      <c r="E7726" s="23">
        <v>43160</v>
      </c>
      <c r="F7726">
        <v>32</v>
      </c>
      <c r="G7726">
        <v>41</v>
      </c>
      <c r="H7726">
        <v>0.78048780487804881</v>
      </c>
      <c r="I7726">
        <v>404</v>
      </c>
      <c r="J7726">
        <v>393</v>
      </c>
      <c r="K7726">
        <v>1.0279898218829517</v>
      </c>
      <c r="L7726">
        <v>499</v>
      </c>
      <c r="M7726">
        <v>0.78757515030060121</v>
      </c>
      <c r="N7726">
        <v>377</v>
      </c>
      <c r="P7726">
        <v>17</v>
      </c>
      <c r="Q7726">
        <v>24</v>
      </c>
      <c r="R7726">
        <v>0.70833333333333337</v>
      </c>
      <c r="S7726">
        <v>27</v>
      </c>
    </row>
    <row r="7727" spans="1:19" x14ac:dyDescent="0.2">
      <c r="A7727" t="s">
        <v>1564</v>
      </c>
      <c r="B7727" t="s">
        <v>1565</v>
      </c>
      <c r="C7727" t="s">
        <v>318</v>
      </c>
      <c r="D7727" t="s">
        <v>1000</v>
      </c>
      <c r="E7727" s="23">
        <v>43160</v>
      </c>
      <c r="F7727">
        <v>6</v>
      </c>
      <c r="G7727">
        <v>7.5</v>
      </c>
      <c r="H7727">
        <v>0.8</v>
      </c>
      <c r="I7727">
        <v>37</v>
      </c>
      <c r="J7727">
        <v>36</v>
      </c>
      <c r="K7727">
        <v>1.0277777777777777</v>
      </c>
      <c r="L7727">
        <v>45</v>
      </c>
      <c r="M7727">
        <v>0.8</v>
      </c>
      <c r="N7727">
        <v>37</v>
      </c>
      <c r="P7727">
        <v>0</v>
      </c>
      <c r="Q7727">
        <v>0</v>
      </c>
      <c r="R7727" t="e">
        <v>#DIV/0!</v>
      </c>
      <c r="S7727">
        <v>0</v>
      </c>
    </row>
    <row r="7728" spans="1:19" x14ac:dyDescent="0.2">
      <c r="A7728" t="s">
        <v>2759</v>
      </c>
      <c r="B7728" t="s">
        <v>2760</v>
      </c>
      <c r="C7728" t="s">
        <v>2724</v>
      </c>
      <c r="D7728" t="s">
        <v>1001</v>
      </c>
      <c r="E7728" s="23">
        <v>43160</v>
      </c>
      <c r="H7728" t="e">
        <v>#DIV/0!</v>
      </c>
      <c r="K7728" t="e">
        <v>#DIV/0!</v>
      </c>
      <c r="M7728" t="e">
        <v>#DIV/0!</v>
      </c>
      <c r="P7728">
        <v>0</v>
      </c>
      <c r="Q7728">
        <v>0</v>
      </c>
      <c r="R7728" t="e">
        <v>#DIV/0!</v>
      </c>
    </row>
    <row r="7729" spans="1:19" x14ac:dyDescent="0.2">
      <c r="A7729" t="s">
        <v>1989</v>
      </c>
      <c r="B7729" t="s">
        <v>1990</v>
      </c>
      <c r="C7729" t="s">
        <v>1988</v>
      </c>
      <c r="D7729" t="s">
        <v>1001</v>
      </c>
      <c r="E7729" s="23">
        <v>43160</v>
      </c>
      <c r="H7729" t="e">
        <v>#DIV/0!</v>
      </c>
      <c r="K7729" t="e">
        <v>#DIV/0!</v>
      </c>
      <c r="M7729" t="e">
        <v>#DIV/0!</v>
      </c>
      <c r="P7729">
        <v>0</v>
      </c>
      <c r="Q7729">
        <v>0</v>
      </c>
      <c r="R7729" t="e">
        <v>#DIV/0!</v>
      </c>
    </row>
    <row r="7730" spans="1:19" x14ac:dyDescent="0.2">
      <c r="A7730" t="s">
        <v>2723</v>
      </c>
      <c r="B7730" t="s">
        <v>2720</v>
      </c>
      <c r="C7730" t="s">
        <v>899</v>
      </c>
      <c r="D7730" t="s">
        <v>1001</v>
      </c>
      <c r="E7730" s="23">
        <v>43160</v>
      </c>
      <c r="F7730">
        <v>0</v>
      </c>
      <c r="G7730">
        <v>0</v>
      </c>
      <c r="H7730" t="e">
        <v>#DIV/0!</v>
      </c>
      <c r="I7730">
        <v>0</v>
      </c>
      <c r="J7730">
        <v>0</v>
      </c>
      <c r="K7730" t="e">
        <v>#DIV/0!</v>
      </c>
      <c r="L7730">
        <v>0</v>
      </c>
      <c r="M7730" t="e">
        <v>#DIV/0!</v>
      </c>
      <c r="N7730">
        <v>0</v>
      </c>
      <c r="P7730">
        <v>0</v>
      </c>
      <c r="Q7730">
        <v>0</v>
      </c>
      <c r="R7730" t="e">
        <v>#DIV/0!</v>
      </c>
      <c r="S7730">
        <v>0</v>
      </c>
    </row>
    <row r="7731" spans="1:19" x14ac:dyDescent="0.2">
      <c r="A7731" t="s">
        <v>2725</v>
      </c>
      <c r="B7731" t="s">
        <v>2726</v>
      </c>
      <c r="C7731" t="s">
        <v>2724</v>
      </c>
      <c r="D7731" t="s">
        <v>1002</v>
      </c>
      <c r="E7731" s="23">
        <v>43160</v>
      </c>
      <c r="F7731">
        <v>2.5</v>
      </c>
      <c r="G7731">
        <v>3.5</v>
      </c>
      <c r="H7731">
        <v>0.7142857142857143</v>
      </c>
      <c r="I7731">
        <v>24</v>
      </c>
      <c r="J7731">
        <v>15</v>
      </c>
      <c r="K7731">
        <v>1.6</v>
      </c>
      <c r="L7731">
        <v>21</v>
      </c>
      <c r="M7731">
        <v>0.7142857142857143</v>
      </c>
      <c r="N7731">
        <v>23</v>
      </c>
      <c r="P7731">
        <v>0</v>
      </c>
      <c r="Q7731">
        <v>0</v>
      </c>
      <c r="R7731" t="e">
        <v>#DIV/0!</v>
      </c>
      <c r="S7731">
        <v>1</v>
      </c>
    </row>
    <row r="7732" spans="1:19" x14ac:dyDescent="0.2">
      <c r="A7732" t="s">
        <v>1956</v>
      </c>
      <c r="B7732" t="s">
        <v>1957</v>
      </c>
      <c r="C7732" t="s">
        <v>1988</v>
      </c>
      <c r="D7732" t="s">
        <v>1002</v>
      </c>
      <c r="E7732" s="23">
        <v>43160</v>
      </c>
      <c r="F7732">
        <v>5</v>
      </c>
      <c r="G7732">
        <v>7</v>
      </c>
      <c r="H7732">
        <v>0.7142857142857143</v>
      </c>
      <c r="I7732">
        <v>35</v>
      </c>
      <c r="J7732">
        <v>30</v>
      </c>
      <c r="K7732">
        <v>1.1666666666666667</v>
      </c>
      <c r="L7732">
        <v>42</v>
      </c>
      <c r="M7732">
        <v>0.7142857142857143</v>
      </c>
      <c r="N7732">
        <v>31</v>
      </c>
      <c r="P7732">
        <v>2</v>
      </c>
      <c r="Q7732">
        <v>5</v>
      </c>
      <c r="R7732">
        <v>0.4</v>
      </c>
      <c r="S7732">
        <v>4</v>
      </c>
    </row>
    <row r="7733" spans="1:19" x14ac:dyDescent="0.2">
      <c r="A7733" t="s">
        <v>1319</v>
      </c>
      <c r="B7733" t="s">
        <v>1320</v>
      </c>
      <c r="C7733" t="s">
        <v>1237</v>
      </c>
      <c r="D7733" t="s">
        <v>1002</v>
      </c>
      <c r="E7733" s="23">
        <v>43160</v>
      </c>
      <c r="F7733">
        <v>18.5</v>
      </c>
      <c r="G7733">
        <v>23.5</v>
      </c>
      <c r="H7733">
        <v>0.78723404255319152</v>
      </c>
      <c r="I7733">
        <v>111</v>
      </c>
      <c r="J7733">
        <v>111</v>
      </c>
      <c r="K7733">
        <v>1</v>
      </c>
      <c r="L7733">
        <v>141</v>
      </c>
      <c r="M7733">
        <v>0.78723404255319152</v>
      </c>
      <c r="N7733">
        <v>97</v>
      </c>
      <c r="P7733">
        <v>4</v>
      </c>
      <c r="Q7733">
        <v>7</v>
      </c>
      <c r="R7733">
        <v>0.5714285714285714</v>
      </c>
      <c r="S7733">
        <v>13</v>
      </c>
    </row>
    <row r="7734" spans="1:19" x14ac:dyDescent="0.2">
      <c r="A7734" t="s">
        <v>12645</v>
      </c>
      <c r="B7734" t="s">
        <v>1457</v>
      </c>
      <c r="C7734" t="s">
        <v>896</v>
      </c>
      <c r="D7734" t="s">
        <v>1000</v>
      </c>
      <c r="E7734" s="23">
        <v>43160</v>
      </c>
      <c r="F7734">
        <v>64</v>
      </c>
      <c r="G7734">
        <v>83</v>
      </c>
      <c r="H7734">
        <v>0.77108433734939763</v>
      </c>
      <c r="I7734">
        <v>602</v>
      </c>
      <c r="J7734">
        <v>585</v>
      </c>
      <c r="K7734">
        <v>1.029059829059829</v>
      </c>
      <c r="L7734">
        <v>751</v>
      </c>
      <c r="M7734">
        <v>0.77896138482023969</v>
      </c>
      <c r="N7734">
        <v>557</v>
      </c>
      <c r="P7734">
        <v>26</v>
      </c>
      <c r="Q7734">
        <v>38</v>
      </c>
      <c r="R7734">
        <v>0.68421052631578949</v>
      </c>
      <c r="S7734">
        <v>44</v>
      </c>
    </row>
    <row r="7735" spans="1:19" x14ac:dyDescent="0.2">
      <c r="A7735" t="s">
        <v>1132</v>
      </c>
      <c r="B7735" t="s">
        <v>1219</v>
      </c>
      <c r="C7735" t="s">
        <v>235</v>
      </c>
      <c r="D7735" t="s">
        <v>1002</v>
      </c>
      <c r="E7735" s="23">
        <v>43160</v>
      </c>
      <c r="F7735">
        <v>64</v>
      </c>
      <c r="G7735">
        <v>83</v>
      </c>
      <c r="H7735">
        <v>0.77108433734939763</v>
      </c>
      <c r="I7735">
        <v>602</v>
      </c>
      <c r="J7735">
        <v>585</v>
      </c>
      <c r="K7735">
        <v>1.029059829059829</v>
      </c>
      <c r="L7735">
        <v>751</v>
      </c>
      <c r="M7735">
        <v>0.77896138482023969</v>
      </c>
      <c r="N7735">
        <v>557</v>
      </c>
      <c r="P7735">
        <v>26</v>
      </c>
      <c r="Q7735">
        <v>38</v>
      </c>
      <c r="R7735">
        <v>0.68421052631578949</v>
      </c>
      <c r="S7735">
        <v>44</v>
      </c>
    </row>
    <row r="7736" spans="1:19" x14ac:dyDescent="0.2">
      <c r="A7736" t="s">
        <v>22247</v>
      </c>
      <c r="B7736" t="s">
        <v>22248</v>
      </c>
      <c r="C7736" t="s">
        <v>384</v>
      </c>
      <c r="D7736" t="s">
        <v>1002</v>
      </c>
      <c r="E7736" s="23">
        <v>43160</v>
      </c>
      <c r="F7736">
        <v>0</v>
      </c>
      <c r="G7736">
        <v>0</v>
      </c>
      <c r="H7736" t="e">
        <v>#DIV/0!</v>
      </c>
      <c r="I7736">
        <v>0</v>
      </c>
      <c r="J7736">
        <v>0</v>
      </c>
      <c r="K7736" t="e">
        <v>#DIV/0!</v>
      </c>
      <c r="L7736">
        <v>0</v>
      </c>
      <c r="M7736" t="e">
        <v>#DIV/0!</v>
      </c>
      <c r="N7736">
        <v>0</v>
      </c>
      <c r="P7736">
        <v>0</v>
      </c>
      <c r="Q7736">
        <v>0</v>
      </c>
      <c r="R7736" t="e">
        <v>#DIV/0!</v>
      </c>
      <c r="S7736">
        <v>0</v>
      </c>
    </row>
    <row r="7737" spans="1:19" x14ac:dyDescent="0.2">
      <c r="A7737" t="s">
        <v>22287</v>
      </c>
      <c r="B7737" t="s">
        <v>22288</v>
      </c>
      <c r="C7737" t="s">
        <v>387</v>
      </c>
      <c r="D7737" t="s">
        <v>1000</v>
      </c>
      <c r="E7737" s="23">
        <v>43160</v>
      </c>
      <c r="F7737">
        <v>0.5</v>
      </c>
      <c r="G7737">
        <v>1.5</v>
      </c>
      <c r="H7737">
        <v>0.33333333333333331</v>
      </c>
      <c r="I7737">
        <v>1</v>
      </c>
      <c r="J7737">
        <v>3</v>
      </c>
      <c r="K7737">
        <v>0.33333333333333331</v>
      </c>
      <c r="L7737">
        <v>9</v>
      </c>
      <c r="M7737">
        <v>0.33333333333333331</v>
      </c>
      <c r="N7737">
        <v>0</v>
      </c>
      <c r="P7737">
        <v>0</v>
      </c>
      <c r="Q7737">
        <v>0</v>
      </c>
      <c r="R7737" t="e">
        <v>#DIV/0!</v>
      </c>
      <c r="S7737">
        <v>0</v>
      </c>
    </row>
    <row r="7738" spans="1:19" x14ac:dyDescent="0.2">
      <c r="A7738" t="s">
        <v>22325</v>
      </c>
      <c r="B7738" t="s">
        <v>22326</v>
      </c>
      <c r="C7738" t="s">
        <v>1049</v>
      </c>
      <c r="D7738" t="s">
        <v>1002</v>
      </c>
      <c r="E7738" s="23">
        <v>43160</v>
      </c>
      <c r="F7738">
        <v>1</v>
      </c>
      <c r="G7738">
        <v>1</v>
      </c>
      <c r="H7738">
        <v>1</v>
      </c>
      <c r="I7738">
        <v>1</v>
      </c>
      <c r="J7738">
        <v>1</v>
      </c>
      <c r="K7738">
        <v>1</v>
      </c>
      <c r="L7738">
        <v>1</v>
      </c>
      <c r="M7738">
        <v>1</v>
      </c>
      <c r="N7738">
        <v>1</v>
      </c>
      <c r="P7738">
        <v>1</v>
      </c>
      <c r="Q7738">
        <v>1</v>
      </c>
      <c r="R7738">
        <v>1</v>
      </c>
      <c r="S7738">
        <v>1</v>
      </c>
    </row>
    <row r="7739" spans="1:19" x14ac:dyDescent="0.2">
      <c r="A7739" t="s">
        <v>22361</v>
      </c>
      <c r="B7739" t="s">
        <v>22362</v>
      </c>
      <c r="C7739" t="s">
        <v>385</v>
      </c>
      <c r="D7739" t="s">
        <v>1002</v>
      </c>
      <c r="E7739" s="23">
        <v>43160</v>
      </c>
      <c r="F7739">
        <v>0.5</v>
      </c>
      <c r="G7739">
        <v>1.5</v>
      </c>
      <c r="H7739">
        <v>0.33333333333333331</v>
      </c>
      <c r="I7739">
        <v>1</v>
      </c>
      <c r="J7739">
        <v>3</v>
      </c>
      <c r="K7739">
        <v>0.33333333333333331</v>
      </c>
      <c r="L7739">
        <v>9</v>
      </c>
      <c r="M7739">
        <v>0.33333333333333331</v>
      </c>
      <c r="N7739">
        <v>0</v>
      </c>
      <c r="P7739">
        <v>0</v>
      </c>
      <c r="Q7739">
        <v>0</v>
      </c>
      <c r="R7739" t="e">
        <v>#DIV/0!</v>
      </c>
      <c r="S7739">
        <v>0</v>
      </c>
    </row>
    <row r="7740" spans="1:19" x14ac:dyDescent="0.2">
      <c r="A7740" t="s">
        <v>1417</v>
      </c>
      <c r="B7740" t="s">
        <v>1416</v>
      </c>
      <c r="C7740" t="s">
        <v>1237</v>
      </c>
      <c r="D7740" t="s">
        <v>1001</v>
      </c>
      <c r="E7740" s="23">
        <v>43160</v>
      </c>
      <c r="F7740">
        <v>0</v>
      </c>
      <c r="G7740">
        <v>0</v>
      </c>
      <c r="H7740" t="e">
        <v>#DIV/0!</v>
      </c>
      <c r="I7740">
        <v>0</v>
      </c>
      <c r="J7740">
        <v>0</v>
      </c>
      <c r="K7740" t="e">
        <v>#DIV/0!</v>
      </c>
      <c r="L7740">
        <v>0</v>
      </c>
      <c r="M7740" t="e">
        <v>#DIV/0!</v>
      </c>
      <c r="N7740">
        <v>0</v>
      </c>
      <c r="P7740">
        <v>0</v>
      </c>
      <c r="Q7740">
        <v>0</v>
      </c>
      <c r="R7740" t="e">
        <v>#DIV/0!</v>
      </c>
      <c r="S7740">
        <v>0</v>
      </c>
    </row>
    <row r="7741" spans="1:19" x14ac:dyDescent="0.2">
      <c r="A7741" t="s">
        <v>1354</v>
      </c>
      <c r="B7741" t="s">
        <v>1355</v>
      </c>
      <c r="C7741" t="s">
        <v>1237</v>
      </c>
      <c r="D7741" t="s">
        <v>1000</v>
      </c>
      <c r="E7741" s="23">
        <v>43160</v>
      </c>
      <c r="F7741">
        <v>18.5</v>
      </c>
      <c r="G7741">
        <v>23.5</v>
      </c>
      <c r="H7741">
        <v>0.78723404255319152</v>
      </c>
      <c r="I7741">
        <v>111</v>
      </c>
      <c r="J7741">
        <v>111</v>
      </c>
      <c r="K7741">
        <v>1</v>
      </c>
      <c r="L7741">
        <v>141</v>
      </c>
      <c r="M7741">
        <v>0.78723404255319152</v>
      </c>
      <c r="N7741">
        <v>97</v>
      </c>
      <c r="P7741">
        <v>4</v>
      </c>
      <c r="Q7741">
        <v>7</v>
      </c>
      <c r="R7741">
        <v>0.5714285714285714</v>
      </c>
      <c r="S7741">
        <v>13</v>
      </c>
    </row>
    <row r="7742" spans="1:19" x14ac:dyDescent="0.2">
      <c r="A7742" t="s">
        <v>12114</v>
      </c>
      <c r="B7742" t="s">
        <v>12115</v>
      </c>
      <c r="C7742" t="s">
        <v>1051</v>
      </c>
      <c r="D7742" t="s">
        <v>1000</v>
      </c>
      <c r="E7742" s="23">
        <v>43160</v>
      </c>
      <c r="F7742">
        <v>0</v>
      </c>
      <c r="G7742">
        <v>0</v>
      </c>
      <c r="H7742" t="e">
        <v>#DIV/0!</v>
      </c>
      <c r="I7742">
        <v>0</v>
      </c>
      <c r="J7742">
        <v>0</v>
      </c>
      <c r="K7742" t="e">
        <v>#DIV/0!</v>
      </c>
      <c r="L7742">
        <v>0</v>
      </c>
      <c r="M7742" t="e">
        <v>#DIV/0!</v>
      </c>
      <c r="N7742">
        <v>0</v>
      </c>
      <c r="P7742">
        <v>0</v>
      </c>
      <c r="Q7742">
        <v>0</v>
      </c>
      <c r="R7742" t="e">
        <v>#DIV/0!</v>
      </c>
      <c r="S7742">
        <v>0</v>
      </c>
    </row>
    <row r="7743" spans="1:19" x14ac:dyDescent="0.2">
      <c r="A7743" t="s">
        <v>13303</v>
      </c>
      <c r="B7743" t="s">
        <v>13304</v>
      </c>
      <c r="C7743" t="s">
        <v>350</v>
      </c>
      <c r="D7743" t="s">
        <v>1002</v>
      </c>
      <c r="E7743" s="23">
        <v>43160</v>
      </c>
      <c r="F7743">
        <v>1</v>
      </c>
      <c r="G7743">
        <v>1</v>
      </c>
      <c r="H7743">
        <v>1</v>
      </c>
      <c r="I7743">
        <v>5</v>
      </c>
      <c r="J7743">
        <v>6</v>
      </c>
      <c r="K7743">
        <v>0.83333333333333337</v>
      </c>
      <c r="L7743">
        <v>6</v>
      </c>
      <c r="M7743">
        <v>1</v>
      </c>
      <c r="N7743">
        <v>5</v>
      </c>
      <c r="P7743">
        <v>0</v>
      </c>
      <c r="Q7743">
        <v>0</v>
      </c>
      <c r="R7743" t="e">
        <v>#DIV/0!</v>
      </c>
      <c r="S7743">
        <v>0</v>
      </c>
    </row>
    <row r="7744" spans="1:19" x14ac:dyDescent="0.2">
      <c r="A7744" t="s">
        <v>13480</v>
      </c>
      <c r="B7744" t="s">
        <v>13481</v>
      </c>
      <c r="C7744" t="s">
        <v>242</v>
      </c>
      <c r="D7744" t="s">
        <v>1002</v>
      </c>
      <c r="E7744" s="23">
        <v>43160</v>
      </c>
      <c r="F7744">
        <v>0</v>
      </c>
      <c r="G7744">
        <v>0</v>
      </c>
      <c r="H7744" t="e">
        <v>#DIV/0!</v>
      </c>
      <c r="I7744">
        <v>0</v>
      </c>
      <c r="J7744">
        <v>0</v>
      </c>
      <c r="K7744" t="e">
        <v>#DIV/0!</v>
      </c>
      <c r="L7744">
        <v>0</v>
      </c>
      <c r="M7744" t="e">
        <v>#DIV/0!</v>
      </c>
      <c r="N7744">
        <v>0</v>
      </c>
      <c r="P7744">
        <v>0</v>
      </c>
      <c r="Q7744">
        <v>0</v>
      </c>
      <c r="R7744" t="e">
        <v>#DIV/0!</v>
      </c>
      <c r="S7744">
        <v>0</v>
      </c>
    </row>
    <row r="7745" spans="1:19" x14ac:dyDescent="0.2">
      <c r="A7745" t="s">
        <v>13657</v>
      </c>
      <c r="B7745" t="s">
        <v>13658</v>
      </c>
      <c r="C7745" t="s">
        <v>237</v>
      </c>
      <c r="D7745" t="s">
        <v>1002</v>
      </c>
      <c r="E7745" s="23">
        <v>43160</v>
      </c>
      <c r="F7745">
        <v>7.5</v>
      </c>
      <c r="G7745">
        <v>11</v>
      </c>
      <c r="H7745">
        <v>0.68181818181818177</v>
      </c>
      <c r="I7745">
        <v>50</v>
      </c>
      <c r="J7745">
        <v>45</v>
      </c>
      <c r="K7745">
        <v>1.1111111111111112</v>
      </c>
      <c r="L7745">
        <v>66</v>
      </c>
      <c r="M7745">
        <v>0.68181818181818177</v>
      </c>
      <c r="N7745">
        <v>46</v>
      </c>
      <c r="O7745">
        <v>0.85</v>
      </c>
      <c r="P7745">
        <v>5</v>
      </c>
      <c r="Q7745">
        <v>7</v>
      </c>
      <c r="R7745">
        <v>0.7142857142857143</v>
      </c>
      <c r="S7745">
        <v>4</v>
      </c>
    </row>
    <row r="7746" spans="1:19" x14ac:dyDescent="0.2">
      <c r="A7746" t="s">
        <v>13832</v>
      </c>
      <c r="B7746" t="s">
        <v>13833</v>
      </c>
      <c r="C7746" t="s">
        <v>238</v>
      </c>
      <c r="D7746" t="s">
        <v>1002</v>
      </c>
      <c r="E7746" s="23">
        <v>43160</v>
      </c>
      <c r="F7746">
        <v>0</v>
      </c>
      <c r="G7746">
        <v>0</v>
      </c>
      <c r="H7746" t="e">
        <v>#DIV/0!</v>
      </c>
      <c r="I7746">
        <v>0</v>
      </c>
      <c r="J7746">
        <v>0</v>
      </c>
      <c r="K7746" t="e">
        <v>#DIV/0!</v>
      </c>
      <c r="L7746">
        <v>0</v>
      </c>
      <c r="M7746" t="e">
        <v>#DIV/0!</v>
      </c>
      <c r="N7746">
        <v>0</v>
      </c>
      <c r="P7746">
        <v>0</v>
      </c>
      <c r="Q7746">
        <v>0</v>
      </c>
      <c r="R7746" t="e">
        <v>#DIV/0!</v>
      </c>
      <c r="S7746">
        <v>0</v>
      </c>
    </row>
    <row r="7747" spans="1:19" x14ac:dyDescent="0.2">
      <c r="A7747" t="s">
        <v>14009</v>
      </c>
      <c r="B7747" t="s">
        <v>14010</v>
      </c>
      <c r="C7747" t="s">
        <v>239</v>
      </c>
      <c r="D7747" t="s">
        <v>1002</v>
      </c>
      <c r="E7747" s="23">
        <v>43160</v>
      </c>
      <c r="F7747">
        <v>0</v>
      </c>
      <c r="G7747">
        <v>0</v>
      </c>
      <c r="H7747" t="e">
        <v>#DIV/0!</v>
      </c>
      <c r="I7747">
        <v>0</v>
      </c>
      <c r="J7747">
        <v>0</v>
      </c>
      <c r="K7747" t="e">
        <v>#DIV/0!</v>
      </c>
      <c r="L7747">
        <v>0</v>
      </c>
      <c r="M7747" t="e">
        <v>#DIV/0!</v>
      </c>
      <c r="N7747">
        <v>0</v>
      </c>
      <c r="P7747">
        <v>0</v>
      </c>
      <c r="Q7747">
        <v>0</v>
      </c>
      <c r="R7747" t="e">
        <v>#DIV/0!</v>
      </c>
      <c r="S7747">
        <v>0</v>
      </c>
    </row>
    <row r="7748" spans="1:19" x14ac:dyDescent="0.2">
      <c r="A7748" t="s">
        <v>14196</v>
      </c>
      <c r="B7748" t="s">
        <v>14197</v>
      </c>
      <c r="C7748" t="s">
        <v>240</v>
      </c>
      <c r="D7748" t="s">
        <v>1002</v>
      </c>
      <c r="E7748" s="23">
        <v>43160</v>
      </c>
      <c r="F7748">
        <v>11</v>
      </c>
      <c r="G7748">
        <v>13</v>
      </c>
      <c r="H7748">
        <v>0.84615384615384615</v>
      </c>
      <c r="I7748">
        <v>52</v>
      </c>
      <c r="J7748">
        <v>66</v>
      </c>
      <c r="K7748">
        <v>0.78787878787878785</v>
      </c>
      <c r="L7748">
        <v>78</v>
      </c>
      <c r="M7748">
        <v>0.84615384615384615</v>
      </c>
      <c r="N7748">
        <v>43</v>
      </c>
      <c r="P7748">
        <v>2</v>
      </c>
      <c r="Q7748">
        <v>2</v>
      </c>
      <c r="R7748">
        <v>1</v>
      </c>
      <c r="S7748">
        <v>8</v>
      </c>
    </row>
    <row r="7749" spans="1:19" x14ac:dyDescent="0.2">
      <c r="A7749" t="s">
        <v>14373</v>
      </c>
      <c r="B7749" t="s">
        <v>14374</v>
      </c>
      <c r="C7749" t="s">
        <v>241</v>
      </c>
      <c r="D7749" t="s">
        <v>1002</v>
      </c>
      <c r="E7749" s="23">
        <v>43160</v>
      </c>
      <c r="F7749">
        <v>32</v>
      </c>
      <c r="G7749">
        <v>41</v>
      </c>
      <c r="H7749">
        <v>0.78048780487804881</v>
      </c>
      <c r="I7749">
        <v>404</v>
      </c>
      <c r="J7749">
        <v>393</v>
      </c>
      <c r="K7749">
        <v>1.0279898218829517</v>
      </c>
      <c r="L7749">
        <v>499</v>
      </c>
      <c r="M7749">
        <v>0.78757515030060121</v>
      </c>
      <c r="N7749">
        <v>377</v>
      </c>
      <c r="P7749">
        <v>17</v>
      </c>
      <c r="Q7749">
        <v>24</v>
      </c>
      <c r="R7749">
        <v>0.70833333333333337</v>
      </c>
      <c r="S7749">
        <v>27</v>
      </c>
    </row>
    <row r="7750" spans="1:19" x14ac:dyDescent="0.2">
      <c r="A7750" t="s">
        <v>14485</v>
      </c>
      <c r="B7750" t="s">
        <v>14486</v>
      </c>
      <c r="C7750" t="s">
        <v>318</v>
      </c>
      <c r="D7750" t="s">
        <v>1002</v>
      </c>
      <c r="E7750" s="23">
        <v>43160</v>
      </c>
      <c r="F7750">
        <v>6</v>
      </c>
      <c r="G7750">
        <v>7.5</v>
      </c>
      <c r="H7750">
        <v>0.8</v>
      </c>
      <c r="I7750">
        <v>37</v>
      </c>
      <c r="J7750">
        <v>36</v>
      </c>
      <c r="K7750">
        <v>1.0277777777777777</v>
      </c>
      <c r="L7750">
        <v>45</v>
      </c>
      <c r="M7750">
        <v>0.8</v>
      </c>
      <c r="N7750">
        <v>37</v>
      </c>
      <c r="P7750">
        <v>0</v>
      </c>
      <c r="Q7750">
        <v>0</v>
      </c>
      <c r="R7750" t="e">
        <v>#DIV/0!</v>
      </c>
      <c r="S7750">
        <v>0</v>
      </c>
    </row>
    <row r="7751" spans="1:19" x14ac:dyDescent="0.2">
      <c r="A7751" t="s">
        <v>14702</v>
      </c>
      <c r="B7751" t="s">
        <v>14703</v>
      </c>
      <c r="C7751" t="s">
        <v>199</v>
      </c>
      <c r="D7751" t="s">
        <v>1000</v>
      </c>
      <c r="E7751" s="23">
        <v>43160</v>
      </c>
      <c r="F7751">
        <v>9.5</v>
      </c>
      <c r="G7751">
        <v>10</v>
      </c>
      <c r="H7751">
        <v>0.95</v>
      </c>
      <c r="I7751">
        <v>97</v>
      </c>
      <c r="J7751">
        <v>101</v>
      </c>
      <c r="K7751">
        <v>0.96039603960396036</v>
      </c>
      <c r="L7751">
        <v>104</v>
      </c>
      <c r="M7751">
        <v>0.97115384615384615</v>
      </c>
      <c r="N7751">
        <v>97</v>
      </c>
      <c r="P7751">
        <v>6</v>
      </c>
      <c r="Q7751">
        <v>6</v>
      </c>
      <c r="R7751">
        <v>1</v>
      </c>
      <c r="S7751">
        <v>0</v>
      </c>
    </row>
    <row r="7752" spans="1:19" x14ac:dyDescent="0.2">
      <c r="A7752" t="s">
        <v>14968</v>
      </c>
      <c r="B7752" t="s">
        <v>14969</v>
      </c>
      <c r="C7752" t="s">
        <v>200</v>
      </c>
      <c r="D7752" t="s">
        <v>1002</v>
      </c>
      <c r="E7752" s="23">
        <v>43160</v>
      </c>
      <c r="F7752">
        <v>4</v>
      </c>
      <c r="G7752">
        <v>4.5</v>
      </c>
      <c r="H7752">
        <v>0.88888888888888884</v>
      </c>
      <c r="I7752">
        <v>19</v>
      </c>
      <c r="J7752">
        <v>24</v>
      </c>
      <c r="K7752">
        <v>0.79166666666666663</v>
      </c>
      <c r="L7752">
        <v>27</v>
      </c>
      <c r="M7752">
        <v>0.88888888888888884</v>
      </c>
      <c r="N7752">
        <v>19</v>
      </c>
      <c r="P7752">
        <v>0</v>
      </c>
      <c r="Q7752">
        <v>0</v>
      </c>
      <c r="R7752" t="e">
        <v>#DIV/0!</v>
      </c>
      <c r="S7752">
        <v>0</v>
      </c>
    </row>
    <row r="7753" spans="1:19" x14ac:dyDescent="0.2">
      <c r="A7753" t="s">
        <v>15145</v>
      </c>
      <c r="B7753" t="s">
        <v>15146</v>
      </c>
      <c r="C7753" t="s">
        <v>202</v>
      </c>
      <c r="D7753" t="s">
        <v>1002</v>
      </c>
      <c r="E7753" s="23">
        <v>43160</v>
      </c>
      <c r="F7753">
        <v>5.5</v>
      </c>
      <c r="G7753">
        <v>5.5</v>
      </c>
      <c r="H7753">
        <v>1</v>
      </c>
      <c r="I7753">
        <v>78</v>
      </c>
      <c r="J7753">
        <v>77</v>
      </c>
      <c r="K7753">
        <v>1.0129870129870129</v>
      </c>
      <c r="L7753">
        <v>77</v>
      </c>
      <c r="M7753">
        <v>1</v>
      </c>
      <c r="N7753">
        <v>78</v>
      </c>
      <c r="P7753">
        <v>6</v>
      </c>
      <c r="Q7753">
        <v>6</v>
      </c>
      <c r="R7753">
        <v>1</v>
      </c>
      <c r="S7753">
        <v>0</v>
      </c>
    </row>
    <row r="7754" spans="1:19" x14ac:dyDescent="0.2">
      <c r="A7754" t="s">
        <v>15227</v>
      </c>
      <c r="B7754" t="s">
        <v>15228</v>
      </c>
      <c r="C7754" t="s">
        <v>348</v>
      </c>
      <c r="D7754" t="s">
        <v>1000</v>
      </c>
      <c r="E7754" s="23">
        <v>43160</v>
      </c>
      <c r="F7754">
        <v>2.5</v>
      </c>
      <c r="G7754">
        <v>3</v>
      </c>
      <c r="H7754">
        <v>0.83333333333333337</v>
      </c>
      <c r="I7754">
        <v>16</v>
      </c>
      <c r="J7754">
        <v>23</v>
      </c>
      <c r="K7754">
        <v>0.69565217391304346</v>
      </c>
      <c r="L7754">
        <v>30</v>
      </c>
      <c r="M7754">
        <v>0.76666666666666672</v>
      </c>
      <c r="N7754">
        <v>16</v>
      </c>
      <c r="P7754">
        <v>0</v>
      </c>
      <c r="Q7754">
        <v>0</v>
      </c>
      <c r="R7754" t="e">
        <v>#DIV/0!</v>
      </c>
      <c r="S7754">
        <v>0</v>
      </c>
    </row>
    <row r="7755" spans="1:19" x14ac:dyDescent="0.2">
      <c r="A7755" t="s">
        <v>15311</v>
      </c>
      <c r="B7755" t="s">
        <v>15312</v>
      </c>
      <c r="C7755" t="s">
        <v>347</v>
      </c>
      <c r="D7755" t="s">
        <v>1002</v>
      </c>
      <c r="E7755" s="23">
        <v>43160</v>
      </c>
      <c r="F7755">
        <v>1</v>
      </c>
      <c r="G7755">
        <v>1.5</v>
      </c>
      <c r="H7755">
        <v>0.66666666666666663</v>
      </c>
      <c r="I7755">
        <v>10</v>
      </c>
      <c r="J7755">
        <v>14</v>
      </c>
      <c r="K7755">
        <v>0.7142857142857143</v>
      </c>
      <c r="L7755">
        <v>21</v>
      </c>
      <c r="M7755">
        <v>0.66666666666666663</v>
      </c>
      <c r="N7755">
        <v>10</v>
      </c>
      <c r="P7755">
        <v>0</v>
      </c>
      <c r="Q7755">
        <v>0</v>
      </c>
      <c r="R7755" t="e">
        <v>#DIV/0!</v>
      </c>
      <c r="S7755">
        <v>0</v>
      </c>
    </row>
    <row r="7756" spans="1:19" x14ac:dyDescent="0.2">
      <c r="A7756" t="s">
        <v>15387</v>
      </c>
      <c r="B7756" t="s">
        <v>15388</v>
      </c>
      <c r="C7756" t="s">
        <v>351</v>
      </c>
      <c r="D7756" t="s">
        <v>1002</v>
      </c>
      <c r="E7756" s="23">
        <v>43160</v>
      </c>
      <c r="F7756">
        <v>1.5</v>
      </c>
      <c r="G7756">
        <v>1.5</v>
      </c>
      <c r="H7756">
        <v>1</v>
      </c>
      <c r="I7756">
        <v>6</v>
      </c>
      <c r="J7756">
        <v>9</v>
      </c>
      <c r="K7756">
        <v>0.66666666666666663</v>
      </c>
      <c r="L7756">
        <v>9</v>
      </c>
      <c r="M7756">
        <v>1</v>
      </c>
      <c r="N7756">
        <v>6</v>
      </c>
      <c r="P7756">
        <v>0</v>
      </c>
      <c r="Q7756">
        <v>0</v>
      </c>
      <c r="R7756" t="e">
        <v>#DIV/0!</v>
      </c>
      <c r="S7756">
        <v>0</v>
      </c>
    </row>
    <row r="7757" spans="1:19" x14ac:dyDescent="0.2">
      <c r="A7757" t="s">
        <v>15433</v>
      </c>
      <c r="B7757" t="s">
        <v>15434</v>
      </c>
      <c r="C7757" t="s">
        <v>357</v>
      </c>
      <c r="D7757" t="s">
        <v>1000</v>
      </c>
      <c r="E7757" s="23">
        <v>43160</v>
      </c>
      <c r="F7757">
        <v>0</v>
      </c>
      <c r="G7757">
        <v>0</v>
      </c>
      <c r="H7757" t="e">
        <v>#DIV/0!</v>
      </c>
      <c r="I7757">
        <v>0</v>
      </c>
      <c r="J7757">
        <v>0</v>
      </c>
      <c r="K7757" t="e">
        <v>#DIV/0!</v>
      </c>
      <c r="L7757">
        <v>0</v>
      </c>
      <c r="M7757" t="e">
        <v>#DIV/0!</v>
      </c>
      <c r="N7757">
        <v>0</v>
      </c>
      <c r="P7757">
        <v>0</v>
      </c>
      <c r="Q7757">
        <v>0</v>
      </c>
      <c r="R7757" t="e">
        <v>#DIV/0!</v>
      </c>
      <c r="S7757">
        <v>0</v>
      </c>
    </row>
    <row r="7758" spans="1:19" x14ac:dyDescent="0.2">
      <c r="A7758" t="s">
        <v>15511</v>
      </c>
      <c r="B7758" t="s">
        <v>15512</v>
      </c>
      <c r="C7758" t="s">
        <v>352</v>
      </c>
      <c r="D7758" t="s">
        <v>1002</v>
      </c>
      <c r="E7758" s="23">
        <v>43160</v>
      </c>
      <c r="F7758">
        <v>0</v>
      </c>
      <c r="G7758">
        <v>0</v>
      </c>
      <c r="H7758" t="e">
        <v>#DIV/0!</v>
      </c>
      <c r="I7758">
        <v>0</v>
      </c>
      <c r="J7758">
        <v>0</v>
      </c>
      <c r="K7758" t="e">
        <v>#DIV/0!</v>
      </c>
      <c r="L7758">
        <v>0</v>
      </c>
      <c r="M7758" t="e">
        <v>#DIV/0!</v>
      </c>
      <c r="N7758">
        <v>0</v>
      </c>
      <c r="P7758">
        <v>0</v>
      </c>
      <c r="Q7758">
        <v>0</v>
      </c>
      <c r="R7758" t="e">
        <v>#DIV/0!</v>
      </c>
      <c r="S7758">
        <v>0</v>
      </c>
    </row>
    <row r="7759" spans="1:19" x14ac:dyDescent="0.2">
      <c r="A7759" t="s">
        <v>15672</v>
      </c>
      <c r="B7759" t="s">
        <v>15673</v>
      </c>
      <c r="C7759" t="s">
        <v>228</v>
      </c>
      <c r="D7759" t="s">
        <v>1002</v>
      </c>
      <c r="E7759" s="23">
        <v>43160</v>
      </c>
      <c r="F7759">
        <v>0</v>
      </c>
      <c r="G7759">
        <v>0</v>
      </c>
      <c r="H7759" t="e">
        <v>#DIV/0!</v>
      </c>
      <c r="I7759">
        <v>0</v>
      </c>
      <c r="J7759">
        <v>0</v>
      </c>
      <c r="K7759" t="e">
        <v>#DIV/0!</v>
      </c>
      <c r="L7759">
        <v>0</v>
      </c>
      <c r="M7759" t="e">
        <v>#DIV/0!</v>
      </c>
      <c r="N7759">
        <v>0</v>
      </c>
      <c r="P7759">
        <v>0</v>
      </c>
      <c r="Q7759">
        <v>0</v>
      </c>
      <c r="R7759" t="e">
        <v>#DIV/0!</v>
      </c>
      <c r="S7759">
        <v>0</v>
      </c>
    </row>
    <row r="7760" spans="1:19" x14ac:dyDescent="0.2">
      <c r="A7760" t="s">
        <v>15849</v>
      </c>
      <c r="B7760" t="s">
        <v>15850</v>
      </c>
      <c r="C7760" t="s">
        <v>227</v>
      </c>
      <c r="D7760" t="s">
        <v>1000</v>
      </c>
      <c r="E7760" s="23">
        <v>43160</v>
      </c>
      <c r="F7760">
        <v>0</v>
      </c>
      <c r="G7760">
        <v>0</v>
      </c>
      <c r="H7760" t="e">
        <v>#DIV/0!</v>
      </c>
      <c r="I7760">
        <v>0</v>
      </c>
      <c r="J7760">
        <v>0</v>
      </c>
      <c r="K7760" t="e">
        <v>#DIV/0!</v>
      </c>
      <c r="L7760">
        <v>0</v>
      </c>
      <c r="M7760" t="e">
        <v>#DIV/0!</v>
      </c>
      <c r="N7760">
        <v>0</v>
      </c>
      <c r="P7760">
        <v>0</v>
      </c>
      <c r="Q7760">
        <v>0</v>
      </c>
      <c r="R7760" t="e">
        <v>#DIV/0!</v>
      </c>
      <c r="S7760">
        <v>0</v>
      </c>
    </row>
    <row r="7761" spans="1:20" x14ac:dyDescent="0.2">
      <c r="A7761" t="s">
        <v>16026</v>
      </c>
      <c r="B7761" t="s">
        <v>16027</v>
      </c>
      <c r="C7761" t="s">
        <v>203</v>
      </c>
      <c r="D7761" t="s">
        <v>1000</v>
      </c>
      <c r="E7761" s="23">
        <v>43160</v>
      </c>
      <c r="F7761">
        <v>0</v>
      </c>
      <c r="G7761">
        <v>0</v>
      </c>
      <c r="H7761" t="e">
        <v>#DIV/0!</v>
      </c>
      <c r="I7761">
        <v>0</v>
      </c>
      <c r="J7761">
        <v>0</v>
      </c>
      <c r="K7761" t="e">
        <v>#DIV/0!</v>
      </c>
      <c r="L7761">
        <v>0</v>
      </c>
      <c r="M7761" t="e">
        <v>#DIV/0!</v>
      </c>
      <c r="N7761">
        <v>0</v>
      </c>
      <c r="O7761" t="e">
        <v>#DIV/0!</v>
      </c>
      <c r="P7761">
        <v>0</v>
      </c>
      <c r="Q7761">
        <v>0</v>
      </c>
      <c r="R7761" t="e">
        <v>#DIV/0!</v>
      </c>
      <c r="S7761">
        <v>0</v>
      </c>
    </row>
    <row r="7762" spans="1:20" x14ac:dyDescent="0.2">
      <c r="A7762" t="s">
        <v>16205</v>
      </c>
      <c r="B7762" t="s">
        <v>16206</v>
      </c>
      <c r="C7762" t="s">
        <v>205</v>
      </c>
      <c r="D7762" t="s">
        <v>1002</v>
      </c>
      <c r="E7762" s="23">
        <v>43160</v>
      </c>
      <c r="F7762">
        <v>0</v>
      </c>
      <c r="G7762">
        <v>0</v>
      </c>
      <c r="H7762" t="e">
        <v>#DIV/0!</v>
      </c>
      <c r="I7762">
        <v>0</v>
      </c>
      <c r="J7762">
        <v>0</v>
      </c>
      <c r="K7762" t="e">
        <v>#DIV/0!</v>
      </c>
      <c r="L7762">
        <v>0</v>
      </c>
      <c r="M7762" t="e">
        <v>#DIV/0!</v>
      </c>
      <c r="N7762">
        <v>0</v>
      </c>
      <c r="P7762">
        <v>0</v>
      </c>
      <c r="Q7762">
        <v>0</v>
      </c>
      <c r="R7762" t="e">
        <v>#DIV/0!</v>
      </c>
      <c r="S7762">
        <v>0</v>
      </c>
    </row>
    <row r="7763" spans="1:20" x14ac:dyDescent="0.2">
      <c r="A7763" t="s">
        <v>16382</v>
      </c>
      <c r="B7763" t="s">
        <v>16383</v>
      </c>
      <c r="C7763" t="s">
        <v>204</v>
      </c>
      <c r="D7763" t="s">
        <v>1002</v>
      </c>
      <c r="E7763" s="23">
        <v>43160</v>
      </c>
      <c r="F7763">
        <v>0</v>
      </c>
      <c r="G7763">
        <v>0</v>
      </c>
      <c r="H7763" t="e">
        <v>#DIV/0!</v>
      </c>
      <c r="I7763">
        <v>0</v>
      </c>
      <c r="J7763">
        <v>0</v>
      </c>
      <c r="K7763" t="e">
        <v>#DIV/0!</v>
      </c>
      <c r="L7763">
        <v>0</v>
      </c>
      <c r="M7763" t="e">
        <v>#DIV/0!</v>
      </c>
      <c r="N7763">
        <v>0</v>
      </c>
      <c r="P7763">
        <v>0</v>
      </c>
      <c r="Q7763">
        <v>0</v>
      </c>
      <c r="R7763" t="e">
        <v>#DIV/0!</v>
      </c>
      <c r="S7763">
        <v>0</v>
      </c>
    </row>
    <row r="7764" spans="1:20" x14ac:dyDescent="0.2">
      <c r="A7764" t="s">
        <v>16523</v>
      </c>
      <c r="B7764" t="s">
        <v>16524</v>
      </c>
      <c r="C7764" t="s">
        <v>353</v>
      </c>
      <c r="D7764" t="s">
        <v>1002</v>
      </c>
      <c r="E7764" s="23">
        <v>43160</v>
      </c>
      <c r="F7764">
        <v>0</v>
      </c>
      <c r="G7764">
        <v>0</v>
      </c>
      <c r="H7764" t="e">
        <v>#DIV/0!</v>
      </c>
      <c r="I7764">
        <v>0</v>
      </c>
      <c r="J7764">
        <v>0</v>
      </c>
      <c r="K7764" t="e">
        <v>#DIV/0!</v>
      </c>
      <c r="L7764">
        <v>0</v>
      </c>
      <c r="M7764" t="e">
        <v>#DIV/0!</v>
      </c>
      <c r="N7764">
        <v>0</v>
      </c>
      <c r="P7764">
        <v>0</v>
      </c>
      <c r="Q7764">
        <v>0</v>
      </c>
      <c r="R7764" t="e">
        <v>#DIV/0!</v>
      </c>
      <c r="S7764">
        <v>0</v>
      </c>
    </row>
    <row r="7765" spans="1:20" x14ac:dyDescent="0.2">
      <c r="A7765" t="s">
        <v>16700</v>
      </c>
      <c r="B7765" t="s">
        <v>16701</v>
      </c>
      <c r="C7765" t="s">
        <v>223</v>
      </c>
      <c r="D7765" t="s">
        <v>1000</v>
      </c>
      <c r="E7765" s="23">
        <v>43160</v>
      </c>
      <c r="F7765">
        <v>4</v>
      </c>
      <c r="G7765">
        <v>9</v>
      </c>
      <c r="H7765">
        <v>0.44444444444444442</v>
      </c>
      <c r="I7765">
        <v>73</v>
      </c>
      <c r="J7765">
        <v>40</v>
      </c>
      <c r="K7765">
        <v>1.825</v>
      </c>
      <c r="L7765">
        <v>90</v>
      </c>
      <c r="M7765">
        <v>0.44444444444444442</v>
      </c>
      <c r="N7765">
        <v>72</v>
      </c>
      <c r="P7765">
        <v>5</v>
      </c>
      <c r="Q7765">
        <v>5</v>
      </c>
      <c r="R7765">
        <v>1</v>
      </c>
      <c r="S7765">
        <v>1</v>
      </c>
    </row>
    <row r="7766" spans="1:20" x14ac:dyDescent="0.2">
      <c r="A7766" t="s">
        <v>16879</v>
      </c>
      <c r="B7766" t="s">
        <v>16880</v>
      </c>
      <c r="C7766" t="s">
        <v>224</v>
      </c>
      <c r="D7766" t="s">
        <v>1002</v>
      </c>
      <c r="E7766" s="23">
        <v>43160</v>
      </c>
      <c r="F7766">
        <v>4</v>
      </c>
      <c r="G7766">
        <v>9</v>
      </c>
      <c r="H7766">
        <v>0.44444444444444442</v>
      </c>
      <c r="I7766">
        <v>73</v>
      </c>
      <c r="J7766">
        <v>40</v>
      </c>
      <c r="K7766">
        <v>1.825</v>
      </c>
      <c r="L7766">
        <v>90</v>
      </c>
      <c r="M7766">
        <v>0.44444444444444442</v>
      </c>
      <c r="N7766">
        <v>72</v>
      </c>
      <c r="P7766">
        <v>5</v>
      </c>
      <c r="Q7766">
        <v>5</v>
      </c>
      <c r="R7766">
        <v>1</v>
      </c>
      <c r="S7766">
        <v>1</v>
      </c>
    </row>
    <row r="7767" spans="1:20" x14ac:dyDescent="0.2">
      <c r="A7767" t="s">
        <v>17005</v>
      </c>
      <c r="B7767" t="s">
        <v>17006</v>
      </c>
      <c r="C7767" t="s">
        <v>346</v>
      </c>
      <c r="D7767" t="s">
        <v>1000</v>
      </c>
      <c r="E7767" s="23">
        <v>43160</v>
      </c>
      <c r="F7767">
        <v>0</v>
      </c>
      <c r="G7767">
        <v>0</v>
      </c>
      <c r="H7767" t="e">
        <v>#DIV/0!</v>
      </c>
      <c r="I7767">
        <v>0</v>
      </c>
      <c r="J7767">
        <v>0</v>
      </c>
      <c r="K7767" t="e">
        <v>#DIV/0!</v>
      </c>
      <c r="L7767">
        <v>0</v>
      </c>
      <c r="M7767" t="e">
        <v>#DIV/0!</v>
      </c>
      <c r="N7767">
        <v>0</v>
      </c>
      <c r="P7767">
        <v>0</v>
      </c>
      <c r="Q7767">
        <v>0</v>
      </c>
      <c r="R7767" t="e">
        <v>#DIV/0!</v>
      </c>
      <c r="S7767">
        <v>0</v>
      </c>
    </row>
    <row r="7768" spans="1:20" x14ac:dyDescent="0.2">
      <c r="A7768" t="s">
        <v>17101</v>
      </c>
      <c r="B7768" t="s">
        <v>17102</v>
      </c>
      <c r="C7768" t="s">
        <v>345</v>
      </c>
      <c r="D7768" t="s">
        <v>1002</v>
      </c>
      <c r="E7768" s="23">
        <v>43160</v>
      </c>
      <c r="F7768">
        <v>0</v>
      </c>
      <c r="G7768">
        <v>0</v>
      </c>
      <c r="H7768" t="e">
        <v>#DIV/0!</v>
      </c>
      <c r="I7768">
        <v>0</v>
      </c>
      <c r="J7768">
        <v>0</v>
      </c>
      <c r="K7768" t="e">
        <v>#DIV/0!</v>
      </c>
      <c r="L7768">
        <v>0</v>
      </c>
      <c r="M7768" t="e">
        <v>#DIV/0!</v>
      </c>
      <c r="N7768">
        <v>0</v>
      </c>
      <c r="P7768">
        <v>0</v>
      </c>
      <c r="Q7768">
        <v>0</v>
      </c>
      <c r="R7768" t="e">
        <v>#DIV/0!</v>
      </c>
      <c r="S7768">
        <v>0</v>
      </c>
    </row>
    <row r="7769" spans="1:20" x14ac:dyDescent="0.2">
      <c r="A7769" t="s">
        <v>17316</v>
      </c>
      <c r="B7769" t="s">
        <v>17317</v>
      </c>
      <c r="C7769" t="s">
        <v>225</v>
      </c>
      <c r="D7769" t="s">
        <v>1000</v>
      </c>
      <c r="E7769" s="23">
        <v>43160</v>
      </c>
      <c r="F7769">
        <v>5</v>
      </c>
      <c r="G7769">
        <v>5.5</v>
      </c>
      <c r="H7769">
        <v>0.90909090909090906</v>
      </c>
      <c r="I7769">
        <v>47</v>
      </c>
      <c r="J7769">
        <v>55</v>
      </c>
      <c r="K7769">
        <v>0.8545454545454545</v>
      </c>
      <c r="L7769">
        <v>62</v>
      </c>
      <c r="M7769">
        <v>0.88709677419354838</v>
      </c>
      <c r="N7769">
        <v>46</v>
      </c>
      <c r="P7769">
        <v>2</v>
      </c>
      <c r="Q7769">
        <v>5</v>
      </c>
      <c r="R7769">
        <v>0.4</v>
      </c>
      <c r="S7769">
        <v>1</v>
      </c>
    </row>
    <row r="7770" spans="1:20" x14ac:dyDescent="0.2">
      <c r="A7770" t="s">
        <v>17523</v>
      </c>
      <c r="B7770" t="s">
        <v>17524</v>
      </c>
      <c r="C7770" t="s">
        <v>226</v>
      </c>
      <c r="D7770" t="s">
        <v>1002</v>
      </c>
      <c r="E7770" s="23">
        <v>43160</v>
      </c>
      <c r="F7770">
        <v>5</v>
      </c>
      <c r="G7770">
        <v>5.5</v>
      </c>
      <c r="H7770">
        <v>0.90909090909090906</v>
      </c>
      <c r="I7770">
        <v>47</v>
      </c>
      <c r="J7770">
        <v>55</v>
      </c>
      <c r="K7770">
        <v>0.8545454545454545</v>
      </c>
      <c r="L7770">
        <v>62</v>
      </c>
      <c r="M7770">
        <v>0.88709677419354838</v>
      </c>
      <c r="N7770">
        <v>46</v>
      </c>
      <c r="P7770">
        <v>2</v>
      </c>
      <c r="Q7770">
        <v>5</v>
      </c>
      <c r="R7770">
        <v>0.4</v>
      </c>
      <c r="S7770">
        <v>1</v>
      </c>
      <c r="T7770">
        <v>0.89743589743589747</v>
      </c>
    </row>
    <row r="7771" spans="1:20" x14ac:dyDescent="0.2">
      <c r="A7771" t="s">
        <v>17700</v>
      </c>
      <c r="B7771" t="s">
        <v>17701</v>
      </c>
      <c r="C7771" t="s">
        <v>232</v>
      </c>
      <c r="D7771" t="s">
        <v>1000</v>
      </c>
      <c r="E7771" s="23">
        <v>43160</v>
      </c>
      <c r="F7771">
        <v>7.5</v>
      </c>
      <c r="G7771">
        <v>7.5</v>
      </c>
      <c r="H7771">
        <v>1</v>
      </c>
      <c r="I7771">
        <v>106</v>
      </c>
      <c r="J7771">
        <v>84</v>
      </c>
      <c r="K7771">
        <v>1.2619047619047619</v>
      </c>
      <c r="L7771">
        <v>84</v>
      </c>
      <c r="M7771">
        <v>1</v>
      </c>
      <c r="N7771">
        <v>100</v>
      </c>
      <c r="P7771">
        <v>0</v>
      </c>
      <c r="Q7771">
        <v>4</v>
      </c>
      <c r="R7771">
        <v>0</v>
      </c>
      <c r="S7771">
        <v>6</v>
      </c>
      <c r="T7771">
        <v>0.75510204081632648</v>
      </c>
    </row>
    <row r="7772" spans="1:20" x14ac:dyDescent="0.2">
      <c r="A7772" t="s">
        <v>17897</v>
      </c>
      <c r="B7772" t="s">
        <v>17898</v>
      </c>
      <c r="C7772" t="s">
        <v>231</v>
      </c>
      <c r="D7772" t="s">
        <v>1002</v>
      </c>
      <c r="E7772" s="23">
        <v>43160</v>
      </c>
      <c r="F7772">
        <v>7.5</v>
      </c>
      <c r="G7772">
        <v>7.5</v>
      </c>
      <c r="H7772">
        <v>1</v>
      </c>
      <c r="I7772">
        <v>106</v>
      </c>
      <c r="J7772">
        <v>84</v>
      </c>
      <c r="K7772">
        <v>1.2619047619047619</v>
      </c>
      <c r="L7772">
        <v>84</v>
      </c>
      <c r="M7772">
        <v>1</v>
      </c>
      <c r="N7772">
        <v>100</v>
      </c>
      <c r="P7772">
        <v>0</v>
      </c>
      <c r="Q7772">
        <v>4</v>
      </c>
      <c r="R7772">
        <v>0</v>
      </c>
      <c r="S7772">
        <v>6</v>
      </c>
      <c r="T7772">
        <v>0.875</v>
      </c>
    </row>
    <row r="7773" spans="1:20" x14ac:dyDescent="0.2">
      <c r="A7773" t="s">
        <v>18074</v>
      </c>
      <c r="B7773" t="s">
        <v>18075</v>
      </c>
      <c r="C7773" t="s">
        <v>317</v>
      </c>
      <c r="D7773" t="s">
        <v>1000</v>
      </c>
      <c r="E7773" s="23">
        <v>43160</v>
      </c>
      <c r="F7773">
        <v>8</v>
      </c>
      <c r="G7773">
        <v>9</v>
      </c>
      <c r="H7773">
        <v>0.88888888888888884</v>
      </c>
      <c r="I7773">
        <v>38</v>
      </c>
      <c r="J7773">
        <v>48</v>
      </c>
      <c r="K7773">
        <v>0.79166666666666663</v>
      </c>
      <c r="L7773">
        <v>54</v>
      </c>
      <c r="M7773">
        <v>0.88888888888888884</v>
      </c>
      <c r="N7773">
        <v>32</v>
      </c>
      <c r="P7773">
        <v>2</v>
      </c>
      <c r="Q7773">
        <v>2</v>
      </c>
      <c r="R7773">
        <v>1</v>
      </c>
      <c r="S7773">
        <v>6</v>
      </c>
      <c r="T7773" t="e">
        <v>#DIV/0!</v>
      </c>
    </row>
    <row r="7774" spans="1:20" x14ac:dyDescent="0.2">
      <c r="A7774" t="s">
        <v>18253</v>
      </c>
      <c r="B7774" t="s">
        <v>18254</v>
      </c>
      <c r="C7774" t="s">
        <v>316</v>
      </c>
      <c r="D7774" t="s">
        <v>1002</v>
      </c>
      <c r="E7774" s="23">
        <v>43160</v>
      </c>
      <c r="F7774">
        <v>5.5</v>
      </c>
      <c r="G7774">
        <v>5.5</v>
      </c>
      <c r="H7774">
        <v>1</v>
      </c>
      <c r="I7774">
        <v>25</v>
      </c>
      <c r="J7774">
        <v>33</v>
      </c>
      <c r="K7774">
        <v>0.75757575757575757</v>
      </c>
      <c r="L7774">
        <v>33</v>
      </c>
      <c r="M7774">
        <v>1</v>
      </c>
      <c r="N7774">
        <v>19</v>
      </c>
      <c r="P7774">
        <v>2</v>
      </c>
      <c r="Q7774">
        <v>2</v>
      </c>
      <c r="R7774">
        <v>1</v>
      </c>
      <c r="S7774">
        <v>6</v>
      </c>
      <c r="T7774" t="e">
        <v>#DIV/0!</v>
      </c>
    </row>
    <row r="7775" spans="1:20" x14ac:dyDescent="0.2">
      <c r="A7775" t="s">
        <v>18329</v>
      </c>
      <c r="B7775" t="s">
        <v>18330</v>
      </c>
      <c r="C7775" t="s">
        <v>355</v>
      </c>
      <c r="D7775" t="s">
        <v>1002</v>
      </c>
      <c r="E7775" s="23">
        <v>43160</v>
      </c>
      <c r="F7775">
        <v>2.5</v>
      </c>
      <c r="G7775">
        <v>3.5</v>
      </c>
      <c r="H7775">
        <v>0.7142857142857143</v>
      </c>
      <c r="I7775">
        <v>13</v>
      </c>
      <c r="J7775">
        <v>15</v>
      </c>
      <c r="K7775">
        <v>0.8666666666666667</v>
      </c>
      <c r="L7775">
        <v>21</v>
      </c>
      <c r="M7775">
        <v>0.7142857142857143</v>
      </c>
      <c r="N7775">
        <v>13</v>
      </c>
      <c r="P7775">
        <v>0</v>
      </c>
      <c r="Q7775">
        <v>0</v>
      </c>
      <c r="R7775" t="e">
        <v>#DIV/0!</v>
      </c>
      <c r="S7775">
        <v>0</v>
      </c>
      <c r="T7775" t="e">
        <v>#DIV/0!</v>
      </c>
    </row>
    <row r="7776" spans="1:20" x14ac:dyDescent="0.2">
      <c r="A7776" t="s">
        <v>18506</v>
      </c>
      <c r="B7776" t="s">
        <v>18507</v>
      </c>
      <c r="C7776" t="s">
        <v>214</v>
      </c>
      <c r="D7776" t="s">
        <v>1000</v>
      </c>
      <c r="E7776" s="23">
        <v>43160</v>
      </c>
      <c r="F7776">
        <v>10.5</v>
      </c>
      <c r="G7776">
        <v>15.5</v>
      </c>
      <c r="H7776">
        <v>0.67741935483870963</v>
      </c>
      <c r="I7776">
        <v>91</v>
      </c>
      <c r="J7776">
        <v>108</v>
      </c>
      <c r="K7776">
        <v>0.84259259259259256</v>
      </c>
      <c r="L7776">
        <v>150</v>
      </c>
      <c r="M7776">
        <v>0.72</v>
      </c>
      <c r="N7776">
        <v>73</v>
      </c>
      <c r="O7776">
        <v>0.85</v>
      </c>
      <c r="P7776">
        <v>7</v>
      </c>
      <c r="Q7776">
        <v>8</v>
      </c>
      <c r="R7776">
        <v>0.875</v>
      </c>
      <c r="S7776">
        <v>18</v>
      </c>
      <c r="T7776" t="e">
        <v>#DIV/0!</v>
      </c>
    </row>
    <row r="7777" spans="1:20" x14ac:dyDescent="0.2">
      <c r="A7777" t="s">
        <v>18685</v>
      </c>
      <c r="B7777" t="s">
        <v>18686</v>
      </c>
      <c r="C7777" t="s">
        <v>215</v>
      </c>
      <c r="D7777" t="s">
        <v>1002</v>
      </c>
      <c r="E7777" s="23">
        <v>43160</v>
      </c>
      <c r="F7777">
        <v>4.5</v>
      </c>
      <c r="G7777">
        <v>8</v>
      </c>
      <c r="H7777">
        <v>0.5625</v>
      </c>
      <c r="I7777">
        <v>31</v>
      </c>
      <c r="J7777">
        <v>27</v>
      </c>
      <c r="K7777">
        <v>1.1481481481481481</v>
      </c>
      <c r="L7777">
        <v>48</v>
      </c>
      <c r="M7777">
        <v>0.5625</v>
      </c>
      <c r="N7777">
        <v>29</v>
      </c>
      <c r="O7777">
        <v>0.85</v>
      </c>
      <c r="P7777">
        <v>5</v>
      </c>
      <c r="Q7777">
        <v>6</v>
      </c>
      <c r="R7777">
        <v>0.83333333333333337</v>
      </c>
      <c r="S7777">
        <v>2</v>
      </c>
      <c r="T7777" t="e">
        <v>#DIV/0!</v>
      </c>
    </row>
    <row r="7778" spans="1:20" x14ac:dyDescent="0.2">
      <c r="A7778" t="s">
        <v>18862</v>
      </c>
      <c r="B7778" t="s">
        <v>18863</v>
      </c>
      <c r="C7778" t="s">
        <v>216</v>
      </c>
      <c r="D7778" t="s">
        <v>1002</v>
      </c>
      <c r="E7778" s="23">
        <v>43160</v>
      </c>
      <c r="F7778">
        <v>6</v>
      </c>
      <c r="G7778">
        <v>7.5</v>
      </c>
      <c r="H7778">
        <v>0.8</v>
      </c>
      <c r="I7778">
        <v>60</v>
      </c>
      <c r="J7778">
        <v>81</v>
      </c>
      <c r="K7778">
        <v>0.7407407407407407</v>
      </c>
      <c r="L7778">
        <v>102</v>
      </c>
      <c r="M7778">
        <v>0.79411764705882348</v>
      </c>
      <c r="N7778">
        <v>44</v>
      </c>
      <c r="P7778">
        <v>2</v>
      </c>
      <c r="Q7778">
        <v>2</v>
      </c>
      <c r="R7778">
        <v>1</v>
      </c>
      <c r="S7778">
        <v>16</v>
      </c>
      <c r="T7778" t="e">
        <v>#DIV/0!</v>
      </c>
    </row>
    <row r="7779" spans="1:20" x14ac:dyDescent="0.2">
      <c r="A7779" t="s">
        <v>19039</v>
      </c>
      <c r="B7779" t="s">
        <v>19040</v>
      </c>
      <c r="C7779" t="s">
        <v>229</v>
      </c>
      <c r="D7779" t="s">
        <v>1002</v>
      </c>
      <c r="E7779" s="23">
        <v>43160</v>
      </c>
      <c r="F7779">
        <v>0</v>
      </c>
      <c r="G7779">
        <v>0</v>
      </c>
      <c r="H7779" t="e">
        <v>#DIV/0!</v>
      </c>
      <c r="I7779">
        <v>0</v>
      </c>
      <c r="J7779">
        <v>0</v>
      </c>
      <c r="K7779" t="e">
        <v>#DIV/0!</v>
      </c>
      <c r="L7779">
        <v>0</v>
      </c>
      <c r="M7779" t="e">
        <v>#DIV/0!</v>
      </c>
      <c r="N7779">
        <v>0</v>
      </c>
      <c r="P7779">
        <v>0</v>
      </c>
      <c r="Q7779">
        <v>0</v>
      </c>
      <c r="R7779" t="e">
        <v>#DIV/0!</v>
      </c>
      <c r="S7779">
        <v>0</v>
      </c>
      <c r="T7779" t="e">
        <v>#DIV/0!</v>
      </c>
    </row>
    <row r="7780" spans="1:20" x14ac:dyDescent="0.2">
      <c r="A7780" t="s">
        <v>19216</v>
      </c>
      <c r="B7780" t="s">
        <v>19217</v>
      </c>
      <c r="C7780" t="s">
        <v>230</v>
      </c>
      <c r="D7780" t="s">
        <v>1000</v>
      </c>
      <c r="E7780" s="23">
        <v>43160</v>
      </c>
      <c r="F7780">
        <v>0</v>
      </c>
      <c r="G7780">
        <v>0</v>
      </c>
      <c r="H7780" t="e">
        <v>#DIV/0!</v>
      </c>
      <c r="I7780">
        <v>0</v>
      </c>
      <c r="J7780">
        <v>0</v>
      </c>
      <c r="K7780" t="e">
        <v>#DIV/0!</v>
      </c>
      <c r="L7780">
        <v>0</v>
      </c>
      <c r="M7780" t="e">
        <v>#DIV/0!</v>
      </c>
      <c r="N7780">
        <v>0</v>
      </c>
      <c r="P7780">
        <v>0</v>
      </c>
      <c r="Q7780">
        <v>0</v>
      </c>
      <c r="R7780" t="e">
        <v>#DIV/0!</v>
      </c>
      <c r="S7780">
        <v>0</v>
      </c>
      <c r="T7780" t="e">
        <v>#DIV/0!</v>
      </c>
    </row>
    <row r="7781" spans="1:20" x14ac:dyDescent="0.2">
      <c r="A7781" t="s">
        <v>19395</v>
      </c>
      <c r="B7781" t="s">
        <v>19396</v>
      </c>
      <c r="C7781" t="s">
        <v>234</v>
      </c>
      <c r="D7781" t="s">
        <v>1000</v>
      </c>
      <c r="E7781" s="23">
        <v>43160</v>
      </c>
      <c r="F7781">
        <v>3</v>
      </c>
      <c r="G7781">
        <v>4.5</v>
      </c>
      <c r="H7781">
        <v>0.66666666666666663</v>
      </c>
      <c r="I7781">
        <v>30</v>
      </c>
      <c r="J7781">
        <v>42</v>
      </c>
      <c r="K7781">
        <v>0.7142857142857143</v>
      </c>
      <c r="L7781">
        <v>63</v>
      </c>
      <c r="M7781">
        <v>0.66666666666666663</v>
      </c>
      <c r="N7781">
        <v>27</v>
      </c>
      <c r="P7781">
        <v>2</v>
      </c>
      <c r="Q7781">
        <v>2</v>
      </c>
      <c r="R7781">
        <v>1</v>
      </c>
      <c r="S7781">
        <v>3</v>
      </c>
      <c r="T7781" t="e">
        <v>#DIV/0!</v>
      </c>
    </row>
    <row r="7782" spans="1:20" x14ac:dyDescent="0.2">
      <c r="A7782" t="s">
        <v>19574</v>
      </c>
      <c r="B7782" t="s">
        <v>19575</v>
      </c>
      <c r="C7782" t="s">
        <v>233</v>
      </c>
      <c r="D7782" t="s">
        <v>1002</v>
      </c>
      <c r="E7782" s="23">
        <v>43160</v>
      </c>
      <c r="F7782">
        <v>3</v>
      </c>
      <c r="G7782">
        <v>4.5</v>
      </c>
      <c r="H7782">
        <v>0.66666666666666663</v>
      </c>
      <c r="I7782">
        <v>30</v>
      </c>
      <c r="J7782">
        <v>42</v>
      </c>
      <c r="K7782">
        <v>0.7142857142857143</v>
      </c>
      <c r="L7782">
        <v>63</v>
      </c>
      <c r="M7782">
        <v>0.66666666666666663</v>
      </c>
      <c r="N7782">
        <v>27</v>
      </c>
      <c r="P7782">
        <v>2</v>
      </c>
      <c r="Q7782">
        <v>2</v>
      </c>
      <c r="R7782">
        <v>1</v>
      </c>
      <c r="S7782">
        <v>3</v>
      </c>
      <c r="T7782" t="e">
        <v>#DIV/0!</v>
      </c>
    </row>
    <row r="7783" spans="1:20" x14ac:dyDescent="0.2">
      <c r="A7783" t="s">
        <v>19672</v>
      </c>
      <c r="B7783" t="s">
        <v>19673</v>
      </c>
      <c r="C7783" t="s">
        <v>342</v>
      </c>
      <c r="D7783" t="s">
        <v>1000</v>
      </c>
      <c r="E7783" s="23">
        <v>43160</v>
      </c>
      <c r="F7783">
        <v>0</v>
      </c>
      <c r="G7783">
        <v>0</v>
      </c>
      <c r="H7783" t="e">
        <v>#DIV/0!</v>
      </c>
      <c r="I7783">
        <v>0</v>
      </c>
      <c r="J7783">
        <v>0</v>
      </c>
      <c r="K7783" t="e">
        <v>#DIV/0!</v>
      </c>
      <c r="L7783">
        <v>0</v>
      </c>
      <c r="M7783" t="e">
        <v>#DIV/0!</v>
      </c>
      <c r="N7783">
        <v>0</v>
      </c>
      <c r="P7783">
        <v>0</v>
      </c>
      <c r="Q7783">
        <v>0</v>
      </c>
      <c r="R7783" t="e">
        <v>#DIV/0!</v>
      </c>
      <c r="S7783">
        <v>0</v>
      </c>
      <c r="T7783" t="e">
        <v>#DIV/0!</v>
      </c>
    </row>
    <row r="7784" spans="1:20" x14ac:dyDescent="0.2">
      <c r="A7784" t="s">
        <v>19772</v>
      </c>
      <c r="B7784" t="s">
        <v>19773</v>
      </c>
      <c r="C7784" t="s">
        <v>340</v>
      </c>
      <c r="D7784" t="s">
        <v>1002</v>
      </c>
      <c r="E7784" s="23">
        <v>43160</v>
      </c>
      <c r="F7784">
        <v>0</v>
      </c>
      <c r="G7784">
        <v>0</v>
      </c>
      <c r="H7784" t="e">
        <v>#DIV/0!</v>
      </c>
      <c r="I7784">
        <v>0</v>
      </c>
      <c r="J7784">
        <v>0</v>
      </c>
      <c r="K7784" t="e">
        <v>#DIV/0!</v>
      </c>
      <c r="L7784">
        <v>0</v>
      </c>
      <c r="M7784" t="e">
        <v>#DIV/0!</v>
      </c>
      <c r="N7784">
        <v>0</v>
      </c>
      <c r="P7784">
        <v>0</v>
      </c>
      <c r="Q7784">
        <v>0</v>
      </c>
      <c r="R7784" t="e">
        <v>#DIV/0!</v>
      </c>
      <c r="S7784">
        <v>0</v>
      </c>
      <c r="T7784" t="e">
        <v>#DIV/0!</v>
      </c>
    </row>
    <row r="7785" spans="1:20" x14ac:dyDescent="0.2">
      <c r="A7785" t="s">
        <v>19949</v>
      </c>
      <c r="B7785" t="s">
        <v>19950</v>
      </c>
      <c r="C7785" t="s">
        <v>220</v>
      </c>
      <c r="D7785" t="s">
        <v>1000</v>
      </c>
      <c r="E7785" s="23">
        <v>43160</v>
      </c>
      <c r="F7785">
        <v>0</v>
      </c>
      <c r="G7785">
        <v>0</v>
      </c>
      <c r="H7785" t="e">
        <v>#DIV/0!</v>
      </c>
      <c r="I7785">
        <v>0</v>
      </c>
      <c r="J7785">
        <v>0</v>
      </c>
      <c r="K7785" t="e">
        <v>#DIV/0!</v>
      </c>
      <c r="L7785">
        <v>0</v>
      </c>
      <c r="M7785" t="e">
        <v>#DIV/0!</v>
      </c>
      <c r="N7785">
        <v>0</v>
      </c>
      <c r="P7785">
        <v>0</v>
      </c>
      <c r="Q7785">
        <v>0</v>
      </c>
      <c r="R7785" t="e">
        <v>#DIV/0!</v>
      </c>
      <c r="S7785">
        <v>0</v>
      </c>
    </row>
    <row r="7786" spans="1:20" x14ac:dyDescent="0.2">
      <c r="A7786" t="s">
        <v>20128</v>
      </c>
      <c r="B7786" t="s">
        <v>20129</v>
      </c>
      <c r="C7786" t="s">
        <v>221</v>
      </c>
      <c r="D7786" t="s">
        <v>1002</v>
      </c>
      <c r="E7786" s="23">
        <v>43160</v>
      </c>
      <c r="F7786">
        <v>0</v>
      </c>
      <c r="G7786">
        <v>0</v>
      </c>
      <c r="H7786" t="e">
        <v>#DIV/0!</v>
      </c>
      <c r="I7786">
        <v>0</v>
      </c>
      <c r="J7786">
        <v>0</v>
      </c>
      <c r="K7786" t="e">
        <v>#DIV/0!</v>
      </c>
      <c r="L7786">
        <v>0</v>
      </c>
      <c r="M7786" t="e">
        <v>#DIV/0!</v>
      </c>
      <c r="N7786">
        <v>0</v>
      </c>
      <c r="P7786">
        <v>0</v>
      </c>
      <c r="Q7786">
        <v>0</v>
      </c>
      <c r="R7786" t="e">
        <v>#DIV/0!</v>
      </c>
      <c r="S7786">
        <v>0</v>
      </c>
    </row>
    <row r="7787" spans="1:20" x14ac:dyDescent="0.2">
      <c r="A7787" t="s">
        <v>20305</v>
      </c>
      <c r="B7787" t="s">
        <v>20306</v>
      </c>
      <c r="C7787" t="s">
        <v>222</v>
      </c>
      <c r="D7787" t="s">
        <v>1002</v>
      </c>
      <c r="E7787" s="23">
        <v>43160</v>
      </c>
      <c r="F7787">
        <v>0</v>
      </c>
      <c r="G7787">
        <v>0</v>
      </c>
      <c r="H7787" t="e">
        <v>#DIV/0!</v>
      </c>
      <c r="I7787">
        <v>0</v>
      </c>
      <c r="J7787">
        <v>0</v>
      </c>
      <c r="K7787" t="e">
        <v>#DIV/0!</v>
      </c>
      <c r="L7787">
        <v>0</v>
      </c>
      <c r="M7787" t="e">
        <v>#DIV/0!</v>
      </c>
      <c r="N7787">
        <v>0</v>
      </c>
      <c r="P7787">
        <v>0</v>
      </c>
      <c r="Q7787">
        <v>0</v>
      </c>
      <c r="R7787" t="e">
        <v>#DIV/0!</v>
      </c>
      <c r="S7787">
        <v>0</v>
      </c>
    </row>
    <row r="7788" spans="1:20" x14ac:dyDescent="0.2">
      <c r="A7788" t="s">
        <v>20482</v>
      </c>
      <c r="B7788" t="s">
        <v>20483</v>
      </c>
      <c r="C7788" t="s">
        <v>211</v>
      </c>
      <c r="D7788" t="s">
        <v>1002</v>
      </c>
      <c r="E7788" s="23">
        <v>43160</v>
      </c>
      <c r="F7788">
        <v>0</v>
      </c>
      <c r="G7788">
        <v>0</v>
      </c>
      <c r="H7788" t="e">
        <v>#DIV/0!</v>
      </c>
      <c r="I7788">
        <v>0</v>
      </c>
      <c r="J7788">
        <v>0</v>
      </c>
      <c r="K7788" t="e">
        <v>#DIV/0!</v>
      </c>
      <c r="L7788">
        <v>0</v>
      </c>
      <c r="M7788" t="e">
        <v>#DIV/0!</v>
      </c>
      <c r="N7788">
        <v>0</v>
      </c>
      <c r="P7788">
        <v>0</v>
      </c>
      <c r="Q7788">
        <v>0</v>
      </c>
      <c r="R7788" t="e">
        <v>#DIV/0!</v>
      </c>
      <c r="S7788">
        <v>0</v>
      </c>
    </row>
    <row r="7789" spans="1:20" x14ac:dyDescent="0.2">
      <c r="A7789" t="s">
        <v>20659</v>
      </c>
      <c r="B7789" t="s">
        <v>20660</v>
      </c>
      <c r="C7789" t="s">
        <v>207</v>
      </c>
      <c r="D7789" t="s">
        <v>1000</v>
      </c>
      <c r="E7789" s="23">
        <v>43160</v>
      </c>
      <c r="F7789">
        <v>5</v>
      </c>
      <c r="G7789">
        <v>6</v>
      </c>
      <c r="H7789">
        <v>0.83333333333333337</v>
      </c>
      <c r="I7789">
        <v>39</v>
      </c>
      <c r="J7789">
        <v>30</v>
      </c>
      <c r="K7789">
        <v>1.3</v>
      </c>
      <c r="L7789">
        <v>36</v>
      </c>
      <c r="M7789">
        <v>0.83333333333333337</v>
      </c>
      <c r="N7789">
        <v>35</v>
      </c>
      <c r="O7789">
        <v>0.85</v>
      </c>
      <c r="P7789">
        <v>0</v>
      </c>
      <c r="Q7789">
        <v>1</v>
      </c>
      <c r="R7789">
        <v>0</v>
      </c>
      <c r="S7789">
        <v>4</v>
      </c>
    </row>
    <row r="7790" spans="1:20" x14ac:dyDescent="0.2">
      <c r="A7790" t="s">
        <v>20903</v>
      </c>
      <c r="B7790" t="s">
        <v>20904</v>
      </c>
      <c r="C7790" t="s">
        <v>210</v>
      </c>
      <c r="D7790" t="s">
        <v>1002</v>
      </c>
      <c r="E7790" s="23">
        <v>43160</v>
      </c>
      <c r="F7790">
        <v>3</v>
      </c>
      <c r="G7790">
        <v>3</v>
      </c>
      <c r="H7790">
        <v>1</v>
      </c>
      <c r="I7790">
        <v>19</v>
      </c>
      <c r="J7790">
        <v>18</v>
      </c>
      <c r="K7790">
        <v>1.0555555555555556</v>
      </c>
      <c r="L7790">
        <v>18</v>
      </c>
      <c r="M7790">
        <v>1</v>
      </c>
      <c r="N7790">
        <v>17</v>
      </c>
      <c r="O7790">
        <v>0.85</v>
      </c>
      <c r="P7790">
        <v>0</v>
      </c>
      <c r="Q7790">
        <v>1</v>
      </c>
      <c r="R7790">
        <v>0</v>
      </c>
      <c r="S7790">
        <v>2</v>
      </c>
    </row>
    <row r="7791" spans="1:20" x14ac:dyDescent="0.2">
      <c r="A7791" t="s">
        <v>21080</v>
      </c>
      <c r="B7791" t="s">
        <v>21081</v>
      </c>
      <c r="C7791" t="s">
        <v>208</v>
      </c>
      <c r="D7791" t="s">
        <v>1002</v>
      </c>
      <c r="E7791" s="23">
        <v>43160</v>
      </c>
      <c r="F7791">
        <v>1</v>
      </c>
      <c r="G7791">
        <v>1.5</v>
      </c>
      <c r="H7791">
        <v>0.66666666666666663</v>
      </c>
      <c r="I7791">
        <v>7</v>
      </c>
      <c r="J7791">
        <v>6</v>
      </c>
      <c r="K7791">
        <v>1.1666666666666667</v>
      </c>
      <c r="L7791">
        <v>9</v>
      </c>
      <c r="M7791">
        <v>0.66666666666666663</v>
      </c>
      <c r="N7791">
        <v>5</v>
      </c>
      <c r="P7791">
        <v>0</v>
      </c>
      <c r="Q7791">
        <v>0</v>
      </c>
      <c r="R7791" t="e">
        <v>#DIV/0!</v>
      </c>
      <c r="S7791">
        <v>2</v>
      </c>
    </row>
    <row r="7792" spans="1:20" x14ac:dyDescent="0.2">
      <c r="A7792" t="s">
        <v>21156</v>
      </c>
      <c r="B7792" t="s">
        <v>21157</v>
      </c>
      <c r="C7792" t="s">
        <v>354</v>
      </c>
      <c r="D7792" t="s">
        <v>1002</v>
      </c>
      <c r="E7792" s="23">
        <v>43160</v>
      </c>
      <c r="F7792">
        <v>1</v>
      </c>
      <c r="G7792">
        <v>1.5</v>
      </c>
      <c r="H7792">
        <v>0.66666666666666663</v>
      </c>
      <c r="I7792">
        <v>13</v>
      </c>
      <c r="J7792">
        <v>6</v>
      </c>
      <c r="K7792">
        <v>2.1666666666666665</v>
      </c>
      <c r="L7792">
        <v>9</v>
      </c>
      <c r="M7792">
        <v>0.66666666666666663</v>
      </c>
      <c r="N7792">
        <v>13</v>
      </c>
      <c r="P7792">
        <v>0</v>
      </c>
      <c r="Q7792">
        <v>0</v>
      </c>
      <c r="R7792" t="e">
        <v>#DIV/0!</v>
      </c>
      <c r="S7792">
        <v>0</v>
      </c>
    </row>
    <row r="7793" spans="1:19" x14ac:dyDescent="0.2">
      <c r="A7793" t="s">
        <v>21335</v>
      </c>
      <c r="B7793" t="s">
        <v>21336</v>
      </c>
      <c r="C7793" t="s">
        <v>213</v>
      </c>
      <c r="D7793" t="s">
        <v>1002</v>
      </c>
      <c r="E7793" s="23">
        <v>43160</v>
      </c>
      <c r="F7793">
        <v>0</v>
      </c>
      <c r="G7793">
        <v>0</v>
      </c>
      <c r="H7793" t="e">
        <v>#DIV/0!</v>
      </c>
      <c r="I7793">
        <v>0</v>
      </c>
      <c r="J7793">
        <v>0</v>
      </c>
      <c r="K7793" t="e">
        <v>#DIV/0!</v>
      </c>
      <c r="L7793">
        <v>0</v>
      </c>
      <c r="M7793" t="e">
        <v>#DIV/0!</v>
      </c>
      <c r="N7793">
        <v>0</v>
      </c>
      <c r="P7793">
        <v>0</v>
      </c>
      <c r="Q7793">
        <v>0</v>
      </c>
      <c r="R7793" t="e">
        <v>#DIV/0!</v>
      </c>
      <c r="S7793">
        <v>0</v>
      </c>
    </row>
    <row r="7794" spans="1:19" x14ac:dyDescent="0.2">
      <c r="A7794" t="s">
        <v>21577</v>
      </c>
      <c r="B7794" t="s">
        <v>21578</v>
      </c>
      <c r="C7794" t="s">
        <v>212</v>
      </c>
      <c r="D7794" t="s">
        <v>1000</v>
      </c>
      <c r="E7794" s="23">
        <v>43160</v>
      </c>
      <c r="F7794">
        <v>0</v>
      </c>
      <c r="G7794">
        <v>0</v>
      </c>
      <c r="H7794" t="e">
        <v>#DIV/0!</v>
      </c>
      <c r="I7794">
        <v>0</v>
      </c>
      <c r="J7794">
        <v>0</v>
      </c>
      <c r="K7794" t="e">
        <v>#DIV/0!</v>
      </c>
      <c r="L7794">
        <v>0</v>
      </c>
      <c r="M7794" t="e">
        <v>#DIV/0!</v>
      </c>
      <c r="N7794">
        <v>0</v>
      </c>
      <c r="P7794">
        <v>0</v>
      </c>
      <c r="Q7794">
        <v>0</v>
      </c>
      <c r="R7794" t="e">
        <v>#DIV/0!</v>
      </c>
      <c r="S7794">
        <v>0</v>
      </c>
    </row>
    <row r="7795" spans="1:19" x14ac:dyDescent="0.2">
      <c r="A7795" t="s">
        <v>21786</v>
      </c>
      <c r="B7795" t="s">
        <v>21787</v>
      </c>
      <c r="C7795" t="s">
        <v>217</v>
      </c>
      <c r="D7795" t="s">
        <v>1000</v>
      </c>
      <c r="E7795" s="23">
        <v>43160</v>
      </c>
      <c r="F7795">
        <v>0</v>
      </c>
      <c r="G7795">
        <v>0</v>
      </c>
      <c r="H7795" t="e">
        <v>#DIV/0!</v>
      </c>
      <c r="I7795">
        <v>0</v>
      </c>
      <c r="J7795">
        <v>0</v>
      </c>
      <c r="K7795" t="e">
        <v>#DIV/0!</v>
      </c>
      <c r="L7795">
        <v>0</v>
      </c>
      <c r="M7795" t="e">
        <v>#DIV/0!</v>
      </c>
      <c r="N7795">
        <v>0</v>
      </c>
      <c r="P7795">
        <v>0</v>
      </c>
      <c r="Q7795">
        <v>0</v>
      </c>
      <c r="R7795" t="e">
        <v>#DIV/0!</v>
      </c>
      <c r="S7795">
        <v>0</v>
      </c>
    </row>
    <row r="7796" spans="1:19" x14ac:dyDescent="0.2">
      <c r="A7796" t="s">
        <v>22030</v>
      </c>
      <c r="B7796" t="s">
        <v>22031</v>
      </c>
      <c r="C7796" t="s">
        <v>218</v>
      </c>
      <c r="D7796" t="s">
        <v>1002</v>
      </c>
      <c r="E7796" s="23">
        <v>43160</v>
      </c>
      <c r="F7796">
        <v>0</v>
      </c>
      <c r="G7796">
        <v>0</v>
      </c>
      <c r="H7796" t="e">
        <v>#DIV/0!</v>
      </c>
      <c r="I7796">
        <v>0</v>
      </c>
      <c r="J7796">
        <v>0</v>
      </c>
      <c r="K7796" t="e">
        <v>#DIV/0!</v>
      </c>
      <c r="L7796">
        <v>0</v>
      </c>
      <c r="M7796" t="e">
        <v>#DIV/0!</v>
      </c>
      <c r="N7796">
        <v>0</v>
      </c>
      <c r="P7796">
        <v>0</v>
      </c>
      <c r="Q7796">
        <v>0</v>
      </c>
      <c r="R7796" t="e">
        <v>#DIV/0!</v>
      </c>
      <c r="S7796">
        <v>0</v>
      </c>
    </row>
    <row r="7797" spans="1:19" x14ac:dyDescent="0.2">
      <c r="A7797" t="s">
        <v>22207</v>
      </c>
      <c r="B7797" t="s">
        <v>22208</v>
      </c>
      <c r="C7797" t="s">
        <v>219</v>
      </c>
      <c r="D7797" t="s">
        <v>1002</v>
      </c>
      <c r="E7797" s="23">
        <v>43160</v>
      </c>
      <c r="F7797">
        <v>0</v>
      </c>
      <c r="G7797">
        <v>0</v>
      </c>
      <c r="H7797" t="e">
        <v>#DIV/0!</v>
      </c>
      <c r="I7797">
        <v>0</v>
      </c>
      <c r="J7797">
        <v>0</v>
      </c>
      <c r="K7797" t="e">
        <v>#DIV/0!</v>
      </c>
      <c r="L7797">
        <v>0</v>
      </c>
      <c r="M7797" t="e">
        <v>#DIV/0!</v>
      </c>
      <c r="N7797">
        <v>0</v>
      </c>
      <c r="P7797">
        <v>0</v>
      </c>
      <c r="Q7797">
        <v>0</v>
      </c>
      <c r="R7797" t="e">
        <v>#DIV/0!</v>
      </c>
      <c r="S7797">
        <v>0</v>
      </c>
    </row>
    <row r="7798" spans="1:19" x14ac:dyDescent="0.2">
      <c r="A7798" t="s">
        <v>1321</v>
      </c>
      <c r="B7798" t="s">
        <v>1322</v>
      </c>
      <c r="C7798" t="s">
        <v>1237</v>
      </c>
      <c r="D7798" t="s">
        <v>1002</v>
      </c>
      <c r="E7798" s="23">
        <v>43191</v>
      </c>
      <c r="F7798">
        <v>19.5</v>
      </c>
      <c r="G7798">
        <v>23.5</v>
      </c>
      <c r="H7798">
        <v>0.82978723404255317</v>
      </c>
      <c r="I7798">
        <v>118</v>
      </c>
      <c r="J7798">
        <v>117</v>
      </c>
      <c r="K7798">
        <v>1.0085470085470085</v>
      </c>
      <c r="L7798">
        <v>141</v>
      </c>
      <c r="M7798">
        <v>0.82978723404255317</v>
      </c>
      <c r="N7798">
        <v>97</v>
      </c>
      <c r="P7798">
        <v>5</v>
      </c>
      <c r="Q7798">
        <v>5</v>
      </c>
      <c r="R7798">
        <v>1</v>
      </c>
      <c r="S7798">
        <v>21</v>
      </c>
    </row>
    <row r="7799" spans="1:19" x14ac:dyDescent="0.2">
      <c r="A7799" t="s">
        <v>11124</v>
      </c>
      <c r="B7799" t="s">
        <v>11125</v>
      </c>
      <c r="C7799" t="s">
        <v>228</v>
      </c>
      <c r="D7799" t="s">
        <v>1000</v>
      </c>
      <c r="E7799" s="23">
        <v>43191</v>
      </c>
      <c r="F7799">
        <v>0</v>
      </c>
      <c r="G7799">
        <v>0</v>
      </c>
      <c r="H7799" t="e">
        <v>#DIV/0!</v>
      </c>
      <c r="I7799">
        <v>0</v>
      </c>
      <c r="J7799">
        <v>0</v>
      </c>
      <c r="K7799" t="e">
        <v>#DIV/0!</v>
      </c>
      <c r="L7799">
        <v>0</v>
      </c>
      <c r="M7799" t="e">
        <v>#DIV/0!</v>
      </c>
      <c r="N7799">
        <v>0</v>
      </c>
      <c r="P7799">
        <v>0</v>
      </c>
      <c r="Q7799">
        <v>0</v>
      </c>
      <c r="R7799" t="e">
        <v>#DIV/0!</v>
      </c>
      <c r="S7799">
        <v>0</v>
      </c>
    </row>
    <row r="7800" spans="1:19" x14ac:dyDescent="0.2">
      <c r="A7800" t="s">
        <v>9377</v>
      </c>
      <c r="B7800" t="s">
        <v>9378</v>
      </c>
      <c r="C7800" t="s">
        <v>211</v>
      </c>
      <c r="D7800" t="s">
        <v>1000</v>
      </c>
      <c r="E7800" s="23">
        <v>43191</v>
      </c>
      <c r="F7800">
        <v>0</v>
      </c>
      <c r="G7800">
        <v>0</v>
      </c>
      <c r="H7800" t="e">
        <v>#DIV/0!</v>
      </c>
      <c r="I7800">
        <v>0</v>
      </c>
      <c r="J7800">
        <v>0</v>
      </c>
      <c r="K7800" t="e">
        <v>#DIV/0!</v>
      </c>
      <c r="L7800">
        <v>0</v>
      </c>
      <c r="M7800" t="e">
        <v>#DIV/0!</v>
      </c>
      <c r="N7800">
        <v>0</v>
      </c>
      <c r="P7800">
        <v>0</v>
      </c>
      <c r="Q7800">
        <v>0</v>
      </c>
      <c r="R7800" t="e">
        <v>#DIV/0!</v>
      </c>
      <c r="S7800">
        <v>0</v>
      </c>
    </row>
    <row r="7801" spans="1:19" x14ac:dyDescent="0.2">
      <c r="A7801" t="s">
        <v>8538</v>
      </c>
      <c r="B7801" t="s">
        <v>8539</v>
      </c>
      <c r="C7801" t="s">
        <v>213</v>
      </c>
      <c r="D7801" t="s">
        <v>1000</v>
      </c>
      <c r="E7801" s="23">
        <v>43191</v>
      </c>
      <c r="F7801">
        <v>0</v>
      </c>
      <c r="G7801">
        <v>0</v>
      </c>
      <c r="H7801" t="e">
        <v>#DIV/0!</v>
      </c>
      <c r="I7801">
        <v>0</v>
      </c>
      <c r="J7801">
        <v>0</v>
      </c>
      <c r="K7801" t="e">
        <v>#DIV/0!</v>
      </c>
      <c r="L7801">
        <v>0</v>
      </c>
      <c r="M7801" t="e">
        <v>#DIV/0!</v>
      </c>
      <c r="N7801">
        <v>0</v>
      </c>
      <c r="P7801">
        <v>0</v>
      </c>
      <c r="Q7801">
        <v>0</v>
      </c>
      <c r="R7801" t="e">
        <v>#DIV/0!</v>
      </c>
      <c r="S7801">
        <v>0</v>
      </c>
    </row>
    <row r="7802" spans="1:19" x14ac:dyDescent="0.2">
      <c r="A7802" t="s">
        <v>5114</v>
      </c>
      <c r="B7802" t="s">
        <v>5115</v>
      </c>
      <c r="C7802" t="s">
        <v>229</v>
      </c>
      <c r="D7802" t="s">
        <v>1000</v>
      </c>
      <c r="E7802" s="23">
        <v>43191</v>
      </c>
      <c r="F7802">
        <v>0</v>
      </c>
      <c r="G7802">
        <v>0</v>
      </c>
      <c r="H7802" t="e">
        <v>#DIV/0!</v>
      </c>
      <c r="I7802">
        <v>0</v>
      </c>
      <c r="J7802">
        <v>0</v>
      </c>
      <c r="K7802" t="e">
        <v>#DIV/0!</v>
      </c>
      <c r="L7802">
        <v>0</v>
      </c>
      <c r="M7802" t="e">
        <v>#DIV/0!</v>
      </c>
      <c r="N7802">
        <v>0</v>
      </c>
      <c r="P7802">
        <v>0</v>
      </c>
      <c r="Q7802">
        <v>0</v>
      </c>
      <c r="R7802" t="e">
        <v>#DIV/0!</v>
      </c>
      <c r="S7802">
        <v>0</v>
      </c>
    </row>
    <row r="7803" spans="1:19" x14ac:dyDescent="0.2">
      <c r="A7803" t="s">
        <v>13246</v>
      </c>
      <c r="B7803" t="s">
        <v>13158</v>
      </c>
      <c r="C7803" t="s">
        <v>1051</v>
      </c>
      <c r="D7803" t="s">
        <v>1002</v>
      </c>
      <c r="E7803" s="23">
        <v>43191</v>
      </c>
      <c r="F7803">
        <v>0</v>
      </c>
      <c r="G7803">
        <v>0</v>
      </c>
      <c r="H7803" t="e">
        <v>#DIV/0!</v>
      </c>
      <c r="I7803">
        <v>0</v>
      </c>
      <c r="J7803">
        <v>0</v>
      </c>
      <c r="K7803" t="e">
        <v>#DIV/0!</v>
      </c>
      <c r="L7803">
        <v>0</v>
      </c>
      <c r="M7803" t="e">
        <v>#DIV/0!</v>
      </c>
      <c r="N7803">
        <v>0</v>
      </c>
      <c r="P7803">
        <v>0</v>
      </c>
      <c r="Q7803">
        <v>0</v>
      </c>
      <c r="R7803" t="e">
        <v>#DIV/0!</v>
      </c>
      <c r="S7803">
        <v>0</v>
      </c>
    </row>
    <row r="7804" spans="1:19" x14ac:dyDescent="0.2">
      <c r="A7804" t="s">
        <v>5738</v>
      </c>
      <c r="B7804" t="s">
        <v>5739</v>
      </c>
      <c r="C7804" t="s">
        <v>1047</v>
      </c>
      <c r="D7804" t="s">
        <v>1000</v>
      </c>
      <c r="E7804" s="23">
        <v>43191</v>
      </c>
      <c r="F7804">
        <v>3.5</v>
      </c>
      <c r="G7804">
        <v>3.5</v>
      </c>
      <c r="H7804">
        <v>1</v>
      </c>
      <c r="I7804">
        <v>25</v>
      </c>
      <c r="J7804">
        <v>21</v>
      </c>
      <c r="K7804">
        <v>1.1904761904761905</v>
      </c>
      <c r="L7804">
        <v>21</v>
      </c>
      <c r="M7804">
        <v>1</v>
      </c>
      <c r="N7804">
        <v>24</v>
      </c>
      <c r="P7804">
        <v>0</v>
      </c>
      <c r="Q7804">
        <v>0</v>
      </c>
      <c r="R7804" t="e">
        <v>#DIV/0!</v>
      </c>
      <c r="S7804">
        <v>1</v>
      </c>
    </row>
    <row r="7805" spans="1:19" x14ac:dyDescent="0.2">
      <c r="A7805" t="s">
        <v>10615</v>
      </c>
      <c r="B7805" t="s">
        <v>10616</v>
      </c>
      <c r="C7805" t="s">
        <v>205</v>
      </c>
      <c r="D7805" t="s">
        <v>1000</v>
      </c>
      <c r="E7805" s="23">
        <v>43191</v>
      </c>
      <c r="F7805">
        <v>0</v>
      </c>
      <c r="G7805">
        <v>0</v>
      </c>
      <c r="H7805" t="e">
        <v>#DIV/0!</v>
      </c>
      <c r="I7805">
        <v>0</v>
      </c>
      <c r="J7805">
        <v>0</v>
      </c>
      <c r="K7805" t="e">
        <v>#DIV/0!</v>
      </c>
      <c r="L7805">
        <v>0</v>
      </c>
      <c r="M7805" t="e">
        <v>#DIV/0!</v>
      </c>
      <c r="N7805">
        <v>0</v>
      </c>
      <c r="P7805">
        <v>0</v>
      </c>
      <c r="Q7805">
        <v>0</v>
      </c>
      <c r="R7805" t="e">
        <v>#DIV/0!</v>
      </c>
      <c r="S7805">
        <v>0</v>
      </c>
    </row>
    <row r="7806" spans="1:19" x14ac:dyDescent="0.2">
      <c r="A7806" t="s">
        <v>10021</v>
      </c>
      <c r="B7806" t="s">
        <v>10022</v>
      </c>
      <c r="C7806" t="s">
        <v>384</v>
      </c>
      <c r="D7806" t="s">
        <v>1000</v>
      </c>
      <c r="E7806" s="23">
        <v>43191</v>
      </c>
      <c r="F7806">
        <v>0</v>
      </c>
      <c r="G7806">
        <v>0</v>
      </c>
      <c r="H7806" t="e">
        <v>#DIV/0!</v>
      </c>
      <c r="I7806">
        <v>0</v>
      </c>
      <c r="J7806">
        <v>0</v>
      </c>
      <c r="K7806" t="e">
        <v>#DIV/0!</v>
      </c>
      <c r="L7806">
        <v>0</v>
      </c>
      <c r="M7806" t="e">
        <v>#DIV/0!</v>
      </c>
      <c r="N7806">
        <v>0</v>
      </c>
      <c r="P7806">
        <v>0</v>
      </c>
      <c r="Q7806">
        <v>0</v>
      </c>
      <c r="R7806" t="e">
        <v>#DIV/0!</v>
      </c>
      <c r="S7806">
        <v>0</v>
      </c>
    </row>
    <row r="7807" spans="1:19" x14ac:dyDescent="0.2">
      <c r="A7807" t="s">
        <v>8962</v>
      </c>
      <c r="B7807" t="s">
        <v>8963</v>
      </c>
      <c r="C7807" t="s">
        <v>210</v>
      </c>
      <c r="D7807" t="s">
        <v>1000</v>
      </c>
      <c r="E7807" s="23">
        <v>43191</v>
      </c>
      <c r="F7807">
        <v>3</v>
      </c>
      <c r="G7807">
        <v>3</v>
      </c>
      <c r="H7807">
        <v>1</v>
      </c>
      <c r="I7807">
        <v>19</v>
      </c>
      <c r="J7807">
        <v>30</v>
      </c>
      <c r="K7807">
        <v>0.6333333333333333</v>
      </c>
      <c r="L7807">
        <v>30</v>
      </c>
      <c r="M7807">
        <v>1</v>
      </c>
      <c r="N7807">
        <v>16</v>
      </c>
      <c r="O7807">
        <v>0.95</v>
      </c>
      <c r="P7807">
        <v>1</v>
      </c>
      <c r="Q7807">
        <v>2</v>
      </c>
      <c r="R7807">
        <v>0.5</v>
      </c>
      <c r="S7807">
        <v>3</v>
      </c>
    </row>
    <row r="7808" spans="1:19" x14ac:dyDescent="0.2">
      <c r="A7808" t="s">
        <v>6157</v>
      </c>
      <c r="B7808" t="s">
        <v>6158</v>
      </c>
      <c r="C7808" t="s">
        <v>215</v>
      </c>
      <c r="D7808" t="s">
        <v>1000</v>
      </c>
      <c r="E7808" s="23">
        <v>43191</v>
      </c>
      <c r="F7808">
        <v>4.5</v>
      </c>
      <c r="G7808">
        <v>6</v>
      </c>
      <c r="H7808">
        <v>0.75</v>
      </c>
      <c r="I7808">
        <v>20</v>
      </c>
      <c r="J7808">
        <v>36</v>
      </c>
      <c r="K7808">
        <v>0.55555555555555558</v>
      </c>
      <c r="L7808">
        <v>48</v>
      </c>
      <c r="M7808">
        <v>0.75</v>
      </c>
      <c r="N7808">
        <v>19</v>
      </c>
      <c r="O7808">
        <v>1.08</v>
      </c>
      <c r="P7808">
        <v>13</v>
      </c>
      <c r="Q7808">
        <v>14</v>
      </c>
      <c r="R7808">
        <v>0.9285714285714286</v>
      </c>
      <c r="S7808">
        <v>1</v>
      </c>
    </row>
    <row r="7809" spans="1:20" x14ac:dyDescent="0.2">
      <c r="A7809" t="s">
        <v>3457</v>
      </c>
      <c r="B7809" t="s">
        <v>3458</v>
      </c>
      <c r="C7809" t="s">
        <v>221</v>
      </c>
      <c r="D7809" t="s">
        <v>1000</v>
      </c>
      <c r="E7809" s="23">
        <v>43191</v>
      </c>
      <c r="F7809">
        <v>0</v>
      </c>
      <c r="G7809">
        <v>0</v>
      </c>
      <c r="H7809" t="e">
        <v>#DIV/0!</v>
      </c>
      <c r="I7809">
        <v>0</v>
      </c>
      <c r="J7809">
        <v>0</v>
      </c>
      <c r="K7809" t="e">
        <v>#DIV/0!</v>
      </c>
      <c r="L7809">
        <v>0</v>
      </c>
      <c r="M7809" t="e">
        <v>#DIV/0!</v>
      </c>
      <c r="N7809">
        <v>0</v>
      </c>
      <c r="P7809">
        <v>0</v>
      </c>
      <c r="Q7809">
        <v>0</v>
      </c>
      <c r="R7809" t="e">
        <v>#DIV/0!</v>
      </c>
      <c r="S7809">
        <v>0</v>
      </c>
    </row>
    <row r="7810" spans="1:20" x14ac:dyDescent="0.2">
      <c r="A7810" t="s">
        <v>3282</v>
      </c>
      <c r="B7810" t="s">
        <v>3283</v>
      </c>
      <c r="C7810" t="s">
        <v>222</v>
      </c>
      <c r="D7810" t="s">
        <v>1000</v>
      </c>
      <c r="E7810" s="23">
        <v>43191</v>
      </c>
      <c r="F7810">
        <v>0</v>
      </c>
      <c r="G7810">
        <v>0</v>
      </c>
      <c r="H7810" t="e">
        <v>#DIV/0!</v>
      </c>
      <c r="I7810">
        <v>0</v>
      </c>
      <c r="J7810">
        <v>0</v>
      </c>
      <c r="K7810" t="e">
        <v>#DIV/0!</v>
      </c>
      <c r="L7810">
        <v>0</v>
      </c>
      <c r="M7810" t="e">
        <v>#DIV/0!</v>
      </c>
      <c r="N7810">
        <v>0</v>
      </c>
      <c r="P7810">
        <v>0</v>
      </c>
      <c r="Q7810">
        <v>0</v>
      </c>
      <c r="R7810" t="e">
        <v>#DIV/0!</v>
      </c>
      <c r="S7810">
        <v>0</v>
      </c>
    </row>
    <row r="7811" spans="1:20" x14ac:dyDescent="0.2">
      <c r="A7811" t="s">
        <v>7327</v>
      </c>
      <c r="B7811" t="s">
        <v>7328</v>
      </c>
      <c r="C7811" t="s">
        <v>1052</v>
      </c>
      <c r="D7811" t="s">
        <v>1000</v>
      </c>
      <c r="E7811" s="23">
        <v>43191</v>
      </c>
      <c r="F7811">
        <v>4</v>
      </c>
      <c r="G7811">
        <v>4</v>
      </c>
      <c r="H7811">
        <v>1</v>
      </c>
      <c r="I7811">
        <v>31</v>
      </c>
      <c r="J7811">
        <v>24</v>
      </c>
      <c r="K7811">
        <v>1.2916666666666667</v>
      </c>
      <c r="L7811">
        <v>24</v>
      </c>
      <c r="M7811">
        <v>1</v>
      </c>
      <c r="N7811">
        <v>24</v>
      </c>
      <c r="P7811">
        <v>1</v>
      </c>
      <c r="Q7811">
        <v>1</v>
      </c>
      <c r="R7811">
        <v>1</v>
      </c>
      <c r="S7811">
        <v>7</v>
      </c>
    </row>
    <row r="7812" spans="1:20" x14ac:dyDescent="0.2">
      <c r="A7812" t="s">
        <v>5319</v>
      </c>
      <c r="B7812" t="s">
        <v>5320</v>
      </c>
      <c r="C7812" t="s">
        <v>1053</v>
      </c>
      <c r="D7812" t="s">
        <v>1000</v>
      </c>
      <c r="E7812" s="23">
        <v>43191</v>
      </c>
      <c r="F7812">
        <v>1</v>
      </c>
      <c r="G7812">
        <v>3</v>
      </c>
      <c r="H7812">
        <v>0.33333333333333331</v>
      </c>
      <c r="I7812">
        <v>5</v>
      </c>
      <c r="J7812">
        <v>6</v>
      </c>
      <c r="K7812">
        <v>0.83333333333333337</v>
      </c>
      <c r="L7812">
        <v>18</v>
      </c>
      <c r="M7812">
        <v>0.33333333333333331</v>
      </c>
      <c r="N7812">
        <v>5</v>
      </c>
      <c r="P7812">
        <v>0</v>
      </c>
      <c r="Q7812">
        <v>0</v>
      </c>
      <c r="R7812" t="e">
        <v>#DIV/0!</v>
      </c>
      <c r="S7812">
        <v>0</v>
      </c>
    </row>
    <row r="7813" spans="1:20" x14ac:dyDescent="0.2">
      <c r="A7813" t="s">
        <v>12318</v>
      </c>
      <c r="B7813" t="s">
        <v>12319</v>
      </c>
      <c r="C7813" t="s">
        <v>200</v>
      </c>
      <c r="D7813" t="s">
        <v>1000</v>
      </c>
      <c r="E7813" s="23">
        <v>43191</v>
      </c>
      <c r="F7813">
        <v>4</v>
      </c>
      <c r="G7813">
        <v>4.5</v>
      </c>
      <c r="H7813">
        <v>0.88888888888888884</v>
      </c>
      <c r="I7813">
        <v>19</v>
      </c>
      <c r="J7813">
        <v>24</v>
      </c>
      <c r="K7813">
        <v>0.79166666666666663</v>
      </c>
      <c r="L7813">
        <v>27</v>
      </c>
      <c r="M7813">
        <v>0.88888888888888884</v>
      </c>
      <c r="N7813">
        <v>15</v>
      </c>
      <c r="P7813">
        <v>1</v>
      </c>
      <c r="Q7813">
        <v>1</v>
      </c>
      <c r="R7813">
        <v>1</v>
      </c>
      <c r="S7813">
        <v>4</v>
      </c>
    </row>
    <row r="7814" spans="1:20" x14ac:dyDescent="0.2">
      <c r="A7814" t="s">
        <v>10439</v>
      </c>
      <c r="B7814" t="s">
        <v>10440</v>
      </c>
      <c r="C7814" t="s">
        <v>204</v>
      </c>
      <c r="D7814" t="s">
        <v>1000</v>
      </c>
      <c r="E7814" s="23">
        <v>43191</v>
      </c>
      <c r="F7814">
        <v>0</v>
      </c>
      <c r="G7814">
        <v>0</v>
      </c>
      <c r="H7814" t="e">
        <v>#DIV/0!</v>
      </c>
      <c r="I7814">
        <v>0</v>
      </c>
      <c r="J7814">
        <v>0</v>
      </c>
      <c r="K7814" t="e">
        <v>#DIV/0!</v>
      </c>
      <c r="L7814">
        <v>0</v>
      </c>
      <c r="M7814" t="e">
        <v>#DIV/0!</v>
      </c>
      <c r="N7814">
        <v>0</v>
      </c>
      <c r="P7814">
        <v>0</v>
      </c>
      <c r="Q7814">
        <v>0</v>
      </c>
      <c r="R7814" t="e">
        <v>#DIV/0!</v>
      </c>
      <c r="S7814">
        <v>0</v>
      </c>
    </row>
    <row r="7815" spans="1:20" x14ac:dyDescent="0.2">
      <c r="A7815" t="s">
        <v>9983</v>
      </c>
      <c r="B7815" t="s">
        <v>9984</v>
      </c>
      <c r="C7815" t="s">
        <v>385</v>
      </c>
      <c r="D7815" t="s">
        <v>1000</v>
      </c>
      <c r="E7815" s="23">
        <v>43191</v>
      </c>
      <c r="F7815">
        <v>0.5</v>
      </c>
      <c r="G7815">
        <v>1.5</v>
      </c>
      <c r="H7815">
        <v>0.33333333333333331</v>
      </c>
      <c r="I7815">
        <v>1</v>
      </c>
      <c r="J7815">
        <v>3</v>
      </c>
      <c r="K7815">
        <v>0.33333333333333331</v>
      </c>
      <c r="L7815">
        <v>9</v>
      </c>
      <c r="M7815">
        <v>0.33333333333333331</v>
      </c>
      <c r="N7815">
        <v>1</v>
      </c>
      <c r="P7815">
        <v>0</v>
      </c>
      <c r="Q7815">
        <v>0</v>
      </c>
      <c r="R7815" t="e">
        <v>#DIV/0!</v>
      </c>
      <c r="S7815">
        <v>0</v>
      </c>
    </row>
    <row r="7816" spans="1:20" x14ac:dyDescent="0.2">
      <c r="A7816" t="s">
        <v>8787</v>
      </c>
      <c r="B7816" t="s">
        <v>8788</v>
      </c>
      <c r="C7816" t="s">
        <v>208</v>
      </c>
      <c r="D7816" t="s">
        <v>1000</v>
      </c>
      <c r="E7816" s="23">
        <v>43191</v>
      </c>
      <c r="F7816">
        <v>1</v>
      </c>
      <c r="G7816">
        <v>1.5</v>
      </c>
      <c r="H7816">
        <v>0.66666666666666663</v>
      </c>
      <c r="I7816">
        <v>9</v>
      </c>
      <c r="J7816">
        <v>6</v>
      </c>
      <c r="K7816">
        <v>1.5</v>
      </c>
      <c r="L7816">
        <v>9</v>
      </c>
      <c r="M7816">
        <v>0.66666666666666663</v>
      </c>
      <c r="N7816">
        <v>7</v>
      </c>
      <c r="P7816">
        <v>0</v>
      </c>
      <c r="Q7816">
        <v>0</v>
      </c>
      <c r="R7816" t="e">
        <v>#DIV/0!</v>
      </c>
      <c r="S7816">
        <v>2</v>
      </c>
    </row>
    <row r="7817" spans="1:20" x14ac:dyDescent="0.2">
      <c r="A7817" t="s">
        <v>6581</v>
      </c>
      <c r="B7817" t="s">
        <v>6582</v>
      </c>
      <c r="C7817" t="s">
        <v>316</v>
      </c>
      <c r="D7817" t="s">
        <v>1000</v>
      </c>
      <c r="E7817" s="23">
        <v>43191</v>
      </c>
      <c r="F7817">
        <v>5.5</v>
      </c>
      <c r="G7817">
        <v>5.5</v>
      </c>
      <c r="H7817">
        <v>1</v>
      </c>
      <c r="I7817">
        <v>28</v>
      </c>
      <c r="J7817">
        <v>33</v>
      </c>
      <c r="K7817">
        <v>0.84848484848484851</v>
      </c>
      <c r="L7817">
        <v>33</v>
      </c>
      <c r="M7817">
        <v>1</v>
      </c>
      <c r="N7817">
        <v>21</v>
      </c>
      <c r="P7817">
        <v>3</v>
      </c>
      <c r="Q7817">
        <v>3</v>
      </c>
      <c r="R7817">
        <v>1</v>
      </c>
      <c r="S7817">
        <v>7</v>
      </c>
    </row>
    <row r="7818" spans="1:20" x14ac:dyDescent="0.2">
      <c r="A7818" t="s">
        <v>4174</v>
      </c>
      <c r="B7818" t="s">
        <v>4175</v>
      </c>
      <c r="C7818" t="s">
        <v>218</v>
      </c>
      <c r="D7818" t="s">
        <v>1000</v>
      </c>
      <c r="E7818" s="23">
        <v>43191</v>
      </c>
      <c r="F7818">
        <v>0</v>
      </c>
      <c r="G7818">
        <v>0</v>
      </c>
      <c r="H7818" t="e">
        <v>#DIV/0!</v>
      </c>
      <c r="I7818">
        <v>0</v>
      </c>
      <c r="J7818">
        <v>0</v>
      </c>
      <c r="K7818" t="e">
        <v>#DIV/0!</v>
      </c>
      <c r="L7818">
        <v>0</v>
      </c>
      <c r="M7818" t="e">
        <v>#DIV/0!</v>
      </c>
      <c r="N7818">
        <v>0</v>
      </c>
      <c r="P7818">
        <v>0</v>
      </c>
      <c r="Q7818">
        <v>0</v>
      </c>
      <c r="R7818" t="e">
        <v>#DIV/0!</v>
      </c>
      <c r="S7818">
        <v>0</v>
      </c>
    </row>
    <row r="7819" spans="1:20" x14ac:dyDescent="0.2">
      <c r="A7819" t="s">
        <v>12603</v>
      </c>
      <c r="B7819" t="s">
        <v>12604</v>
      </c>
      <c r="C7819" t="s">
        <v>202</v>
      </c>
      <c r="D7819" t="s">
        <v>1000</v>
      </c>
      <c r="E7819" s="23">
        <v>43191</v>
      </c>
      <c r="F7819">
        <v>5.5</v>
      </c>
      <c r="G7819">
        <v>5.5</v>
      </c>
      <c r="H7819">
        <v>1</v>
      </c>
      <c r="I7819">
        <v>74</v>
      </c>
      <c r="J7819">
        <v>77</v>
      </c>
      <c r="K7819">
        <v>0.96103896103896103</v>
      </c>
      <c r="L7819">
        <v>77</v>
      </c>
      <c r="M7819">
        <v>1</v>
      </c>
      <c r="N7819">
        <v>74</v>
      </c>
      <c r="P7819">
        <v>1</v>
      </c>
      <c r="Q7819">
        <v>1</v>
      </c>
      <c r="R7819">
        <v>1</v>
      </c>
      <c r="S7819">
        <v>0</v>
      </c>
    </row>
    <row r="7820" spans="1:20" x14ac:dyDescent="0.2">
      <c r="A7820" t="s">
        <v>12428</v>
      </c>
      <c r="B7820" t="s">
        <v>12429</v>
      </c>
      <c r="C7820" t="s">
        <v>347</v>
      </c>
      <c r="D7820" t="s">
        <v>1000</v>
      </c>
      <c r="E7820" s="23">
        <v>43191</v>
      </c>
      <c r="F7820">
        <v>0</v>
      </c>
      <c r="G7820">
        <v>0</v>
      </c>
      <c r="H7820" t="e">
        <v>#DIV/0!</v>
      </c>
      <c r="I7820">
        <v>0</v>
      </c>
      <c r="J7820">
        <v>0</v>
      </c>
      <c r="K7820" t="e">
        <v>#DIV/0!</v>
      </c>
      <c r="L7820">
        <v>0</v>
      </c>
      <c r="M7820" t="e">
        <v>#DIV/0!</v>
      </c>
      <c r="N7820">
        <v>0</v>
      </c>
      <c r="P7820">
        <v>0</v>
      </c>
      <c r="Q7820">
        <v>0</v>
      </c>
      <c r="R7820" t="e">
        <v>#DIV/0!</v>
      </c>
      <c r="S7820">
        <v>0</v>
      </c>
    </row>
    <row r="7821" spans="1:20" x14ac:dyDescent="0.2">
      <c r="A7821" t="s">
        <v>9768</v>
      </c>
      <c r="B7821" t="s">
        <v>9769</v>
      </c>
      <c r="C7821" t="s">
        <v>224</v>
      </c>
      <c r="D7821" t="s">
        <v>1000</v>
      </c>
      <c r="E7821" s="23">
        <v>43191</v>
      </c>
      <c r="F7821">
        <v>5.5</v>
      </c>
      <c r="G7821">
        <v>6</v>
      </c>
      <c r="H7821">
        <v>0.91666666666666663</v>
      </c>
      <c r="I7821">
        <v>52</v>
      </c>
      <c r="J7821">
        <v>60</v>
      </c>
      <c r="K7821">
        <v>0.8666666666666667</v>
      </c>
      <c r="L7821">
        <v>66</v>
      </c>
      <c r="M7821">
        <v>0.90909090909090906</v>
      </c>
      <c r="N7821">
        <v>52</v>
      </c>
      <c r="P7821">
        <v>0</v>
      </c>
      <c r="Q7821">
        <v>4</v>
      </c>
      <c r="R7821">
        <v>0</v>
      </c>
      <c r="S7821">
        <v>0</v>
      </c>
    </row>
    <row r="7822" spans="1:20" x14ac:dyDescent="0.2">
      <c r="A7822" t="s">
        <v>9469</v>
      </c>
      <c r="B7822" t="s">
        <v>9470</v>
      </c>
      <c r="C7822" t="s">
        <v>345</v>
      </c>
      <c r="D7822" t="s">
        <v>1000</v>
      </c>
      <c r="E7822" s="23">
        <v>43191</v>
      </c>
      <c r="F7822">
        <v>0</v>
      </c>
      <c r="G7822">
        <v>0</v>
      </c>
      <c r="H7822" t="e">
        <v>#DIV/0!</v>
      </c>
      <c r="I7822">
        <v>0</v>
      </c>
      <c r="J7822">
        <v>0</v>
      </c>
      <c r="K7822" t="e">
        <v>#DIV/0!</v>
      </c>
      <c r="L7822">
        <v>0</v>
      </c>
      <c r="M7822" t="e">
        <v>#DIV/0!</v>
      </c>
      <c r="N7822">
        <v>0</v>
      </c>
      <c r="P7822">
        <v>0</v>
      </c>
      <c r="Q7822">
        <v>0</v>
      </c>
      <c r="R7822" t="e">
        <v>#DIV/0!</v>
      </c>
      <c r="S7822">
        <v>0</v>
      </c>
    </row>
    <row r="7823" spans="1:20" x14ac:dyDescent="0.2">
      <c r="A7823" t="s">
        <v>7861</v>
      </c>
      <c r="B7823" t="s">
        <v>7862</v>
      </c>
      <c r="C7823" t="s">
        <v>226</v>
      </c>
      <c r="D7823" t="s">
        <v>1000</v>
      </c>
      <c r="E7823" s="23">
        <v>43191</v>
      </c>
      <c r="F7823">
        <v>5.5</v>
      </c>
      <c r="G7823">
        <v>5.5</v>
      </c>
      <c r="H7823">
        <v>1</v>
      </c>
      <c r="I7823">
        <v>51</v>
      </c>
      <c r="J7823">
        <v>62</v>
      </c>
      <c r="K7823">
        <v>0.82258064516129037</v>
      </c>
      <c r="L7823">
        <v>62</v>
      </c>
      <c r="M7823">
        <v>1</v>
      </c>
      <c r="N7823">
        <v>47</v>
      </c>
      <c r="P7823">
        <v>0</v>
      </c>
      <c r="Q7823">
        <v>0</v>
      </c>
      <c r="R7823" t="e">
        <v>#DIV/0!</v>
      </c>
      <c r="S7823">
        <v>4</v>
      </c>
      <c r="T7823">
        <v>0.91</v>
      </c>
    </row>
    <row r="7824" spans="1:20" x14ac:dyDescent="0.2">
      <c r="A7824" t="s">
        <v>6931</v>
      </c>
      <c r="B7824" t="s">
        <v>6932</v>
      </c>
      <c r="C7824" t="s">
        <v>231</v>
      </c>
      <c r="D7824" t="s">
        <v>1000</v>
      </c>
      <c r="E7824" s="23">
        <v>43191</v>
      </c>
      <c r="F7824">
        <v>7.5</v>
      </c>
      <c r="G7824">
        <v>7.5</v>
      </c>
      <c r="H7824">
        <v>1</v>
      </c>
      <c r="I7824">
        <v>116</v>
      </c>
      <c r="J7824">
        <v>84</v>
      </c>
      <c r="K7824">
        <v>1.3809523809523809</v>
      </c>
      <c r="L7824">
        <v>84</v>
      </c>
      <c r="M7824">
        <v>1</v>
      </c>
      <c r="N7824">
        <v>106</v>
      </c>
      <c r="P7824">
        <v>0</v>
      </c>
      <c r="Q7824">
        <v>0</v>
      </c>
      <c r="R7824" t="e">
        <v>#DIV/0!</v>
      </c>
      <c r="S7824">
        <v>10</v>
      </c>
      <c r="T7824">
        <v>0.91</v>
      </c>
    </row>
    <row r="7825" spans="1:20" x14ac:dyDescent="0.2">
      <c r="A7825" t="s">
        <v>5982</v>
      </c>
      <c r="B7825" t="s">
        <v>5983</v>
      </c>
      <c r="C7825" t="s">
        <v>216</v>
      </c>
      <c r="D7825" t="s">
        <v>1000</v>
      </c>
      <c r="E7825" s="23">
        <v>43191</v>
      </c>
      <c r="F7825">
        <v>6.5</v>
      </c>
      <c r="G7825">
        <v>7.5</v>
      </c>
      <c r="H7825">
        <v>0.8666666666666667</v>
      </c>
      <c r="I7825">
        <v>58</v>
      </c>
      <c r="J7825">
        <v>88</v>
      </c>
      <c r="K7825">
        <v>0.65909090909090906</v>
      </c>
      <c r="L7825">
        <v>102</v>
      </c>
      <c r="M7825">
        <v>0.86274509803921573</v>
      </c>
      <c r="N7825">
        <v>54</v>
      </c>
      <c r="P7825">
        <v>3</v>
      </c>
      <c r="Q7825">
        <v>6</v>
      </c>
      <c r="R7825">
        <v>0.5</v>
      </c>
      <c r="S7825">
        <v>4</v>
      </c>
      <c r="T7825">
        <v>1</v>
      </c>
    </row>
    <row r="7826" spans="1:20" x14ac:dyDescent="0.2">
      <c r="A7826" t="s">
        <v>4589</v>
      </c>
      <c r="B7826" t="s">
        <v>4590</v>
      </c>
      <c r="C7826" t="s">
        <v>233</v>
      </c>
      <c r="D7826" t="s">
        <v>1000</v>
      </c>
      <c r="E7826" s="23">
        <v>43191</v>
      </c>
      <c r="F7826">
        <v>2.5</v>
      </c>
      <c r="G7826">
        <v>4.5</v>
      </c>
      <c r="H7826">
        <v>0.55555555555555558</v>
      </c>
      <c r="I7826">
        <v>22</v>
      </c>
      <c r="J7826">
        <v>35</v>
      </c>
      <c r="K7826">
        <v>0.62857142857142856</v>
      </c>
      <c r="L7826">
        <v>63</v>
      </c>
      <c r="M7826">
        <v>0.55555555555555558</v>
      </c>
      <c r="N7826">
        <v>20</v>
      </c>
      <c r="P7826">
        <v>7</v>
      </c>
      <c r="Q7826">
        <v>11</v>
      </c>
      <c r="R7826">
        <v>0.63636363636363635</v>
      </c>
      <c r="S7826">
        <v>2</v>
      </c>
      <c r="T7826">
        <v>1</v>
      </c>
    </row>
    <row r="7827" spans="1:20" x14ac:dyDescent="0.2">
      <c r="A7827" t="s">
        <v>3999</v>
      </c>
      <c r="B7827" t="s">
        <v>4000</v>
      </c>
      <c r="C7827" t="s">
        <v>219</v>
      </c>
      <c r="D7827" t="s">
        <v>1000</v>
      </c>
      <c r="E7827" s="23">
        <v>43191</v>
      </c>
      <c r="F7827">
        <v>0</v>
      </c>
      <c r="G7827">
        <v>0</v>
      </c>
      <c r="H7827" t="e">
        <v>#DIV/0!</v>
      </c>
      <c r="I7827">
        <v>0</v>
      </c>
      <c r="J7827">
        <v>0</v>
      </c>
      <c r="K7827" t="e">
        <v>#DIV/0!</v>
      </c>
      <c r="L7827">
        <v>0</v>
      </c>
      <c r="M7827" t="e">
        <v>#DIV/0!</v>
      </c>
      <c r="N7827">
        <v>0</v>
      </c>
      <c r="P7827">
        <v>0</v>
      </c>
      <c r="Q7827">
        <v>0</v>
      </c>
      <c r="R7827" t="e">
        <v>#DIV/0!</v>
      </c>
      <c r="S7827">
        <v>0</v>
      </c>
      <c r="T7827">
        <v>1</v>
      </c>
    </row>
    <row r="7828" spans="1:20" x14ac:dyDescent="0.2">
      <c r="A7828" t="s">
        <v>3728</v>
      </c>
      <c r="B7828" t="s">
        <v>3729</v>
      </c>
      <c r="C7828" t="s">
        <v>340</v>
      </c>
      <c r="D7828" t="s">
        <v>1000</v>
      </c>
      <c r="E7828" s="23">
        <v>43191</v>
      </c>
      <c r="F7828">
        <v>0</v>
      </c>
      <c r="G7828">
        <v>0</v>
      </c>
      <c r="H7828" t="e">
        <v>#DIV/0!</v>
      </c>
      <c r="I7828">
        <v>0</v>
      </c>
      <c r="J7828">
        <v>0</v>
      </c>
      <c r="K7828" t="e">
        <v>#DIV/0!</v>
      </c>
      <c r="L7828">
        <v>0</v>
      </c>
      <c r="M7828" t="e">
        <v>#DIV/0!</v>
      </c>
      <c r="N7828">
        <v>0</v>
      </c>
      <c r="P7828">
        <v>0</v>
      </c>
      <c r="Q7828">
        <v>0</v>
      </c>
      <c r="R7828" t="e">
        <v>#DIV/0!</v>
      </c>
      <c r="S7828">
        <v>0</v>
      </c>
      <c r="T7828">
        <v>1</v>
      </c>
    </row>
    <row r="7829" spans="1:20" x14ac:dyDescent="0.2">
      <c r="A7829" t="s">
        <v>11314</v>
      </c>
      <c r="B7829" t="s">
        <v>11315</v>
      </c>
      <c r="C7829" t="s">
        <v>350</v>
      </c>
      <c r="D7829" t="s">
        <v>1000</v>
      </c>
      <c r="E7829" s="23">
        <v>43191</v>
      </c>
      <c r="F7829">
        <v>1</v>
      </c>
      <c r="G7829">
        <v>1</v>
      </c>
      <c r="H7829">
        <v>1</v>
      </c>
      <c r="I7829">
        <v>5</v>
      </c>
      <c r="J7829">
        <v>6</v>
      </c>
      <c r="K7829">
        <v>0.83333333333333337</v>
      </c>
      <c r="L7829">
        <v>6</v>
      </c>
      <c r="M7829">
        <v>1</v>
      </c>
      <c r="N7829">
        <v>5</v>
      </c>
      <c r="P7829">
        <v>0</v>
      </c>
      <c r="Q7829">
        <v>0</v>
      </c>
      <c r="R7829" t="e">
        <v>#DIV/0!</v>
      </c>
      <c r="S7829">
        <v>0</v>
      </c>
      <c r="T7829">
        <v>1</v>
      </c>
    </row>
    <row r="7830" spans="1:20" x14ac:dyDescent="0.2">
      <c r="A7830" t="s">
        <v>11316</v>
      </c>
      <c r="B7830" t="s">
        <v>11317</v>
      </c>
      <c r="C7830" t="s">
        <v>351</v>
      </c>
      <c r="D7830" t="s">
        <v>1000</v>
      </c>
      <c r="E7830" s="23">
        <v>43191</v>
      </c>
      <c r="F7830">
        <v>0</v>
      </c>
      <c r="G7830">
        <v>0</v>
      </c>
      <c r="H7830" t="e">
        <v>#DIV/0!</v>
      </c>
      <c r="I7830">
        <v>0</v>
      </c>
      <c r="J7830">
        <v>0</v>
      </c>
      <c r="K7830" t="e">
        <v>#DIV/0!</v>
      </c>
      <c r="L7830">
        <v>0</v>
      </c>
      <c r="M7830" t="e">
        <v>#DIV/0!</v>
      </c>
      <c r="N7830">
        <v>0</v>
      </c>
      <c r="P7830">
        <v>0</v>
      </c>
      <c r="Q7830">
        <v>0</v>
      </c>
      <c r="R7830" t="e">
        <v>#DIV/0!</v>
      </c>
      <c r="S7830">
        <v>0</v>
      </c>
    </row>
    <row r="7831" spans="1:20" x14ac:dyDescent="0.2">
      <c r="A7831" t="s">
        <v>11198</v>
      </c>
      <c r="B7831" t="s">
        <v>11199</v>
      </c>
      <c r="C7831" t="s">
        <v>352</v>
      </c>
      <c r="D7831" t="s">
        <v>1000</v>
      </c>
      <c r="E7831" s="23">
        <v>43191</v>
      </c>
      <c r="F7831">
        <v>0</v>
      </c>
      <c r="G7831">
        <v>0</v>
      </c>
      <c r="H7831" t="e">
        <v>#DIV/0!</v>
      </c>
      <c r="I7831">
        <v>0</v>
      </c>
      <c r="J7831">
        <v>0</v>
      </c>
      <c r="K7831" t="e">
        <v>#DIV/0!</v>
      </c>
      <c r="L7831">
        <v>0</v>
      </c>
      <c r="M7831" t="e">
        <v>#DIV/0!</v>
      </c>
      <c r="N7831">
        <v>0</v>
      </c>
      <c r="P7831">
        <v>0</v>
      </c>
      <c r="Q7831">
        <v>0</v>
      </c>
      <c r="R7831" t="e">
        <v>#DIV/0!</v>
      </c>
      <c r="S7831">
        <v>0</v>
      </c>
    </row>
    <row r="7832" spans="1:20" x14ac:dyDescent="0.2">
      <c r="A7832" t="s">
        <v>10199</v>
      </c>
      <c r="B7832" t="s">
        <v>10200</v>
      </c>
      <c r="C7832" t="s">
        <v>353</v>
      </c>
      <c r="D7832" t="s">
        <v>1000</v>
      </c>
      <c r="E7832" s="23">
        <v>43191</v>
      </c>
      <c r="F7832">
        <v>0</v>
      </c>
      <c r="G7832">
        <v>0</v>
      </c>
      <c r="H7832" t="e">
        <v>#DIV/0!</v>
      </c>
      <c r="I7832">
        <v>0</v>
      </c>
      <c r="J7832">
        <v>0</v>
      </c>
      <c r="K7832" t="e">
        <v>#DIV/0!</v>
      </c>
      <c r="L7832">
        <v>0</v>
      </c>
      <c r="M7832" t="e">
        <v>#DIV/0!</v>
      </c>
      <c r="N7832">
        <v>0</v>
      </c>
      <c r="P7832">
        <v>0</v>
      </c>
      <c r="Q7832">
        <v>0</v>
      </c>
      <c r="R7832" t="e">
        <v>#DIV/0!</v>
      </c>
      <c r="S7832">
        <v>0</v>
      </c>
    </row>
    <row r="7833" spans="1:20" x14ac:dyDescent="0.2">
      <c r="A7833" t="s">
        <v>10059</v>
      </c>
      <c r="B7833" t="s">
        <v>10060</v>
      </c>
      <c r="C7833" t="s">
        <v>386</v>
      </c>
      <c r="D7833" t="s">
        <v>1000</v>
      </c>
      <c r="E7833" s="23">
        <v>43191</v>
      </c>
      <c r="F7833">
        <v>0</v>
      </c>
      <c r="G7833">
        <v>0</v>
      </c>
      <c r="H7833" t="e">
        <v>#DIV/0!</v>
      </c>
      <c r="I7833">
        <v>0</v>
      </c>
      <c r="J7833">
        <v>0</v>
      </c>
      <c r="K7833" t="e">
        <v>#DIV/0!</v>
      </c>
      <c r="L7833">
        <v>0</v>
      </c>
      <c r="M7833" t="e">
        <v>#DIV/0!</v>
      </c>
      <c r="N7833">
        <v>0</v>
      </c>
      <c r="P7833">
        <v>0</v>
      </c>
      <c r="Q7833">
        <v>0</v>
      </c>
      <c r="R7833" t="e">
        <v>#DIV/0!</v>
      </c>
      <c r="S7833">
        <v>0</v>
      </c>
    </row>
    <row r="7834" spans="1:20" x14ac:dyDescent="0.2">
      <c r="A7834" t="s">
        <v>8612</v>
      </c>
      <c r="B7834" t="s">
        <v>8613</v>
      </c>
      <c r="C7834" t="s">
        <v>354</v>
      </c>
      <c r="D7834" t="s">
        <v>1000</v>
      </c>
      <c r="E7834" s="23">
        <v>43191</v>
      </c>
      <c r="F7834">
        <v>1</v>
      </c>
      <c r="G7834">
        <v>1.5</v>
      </c>
      <c r="H7834">
        <v>0.66666666666666663</v>
      </c>
      <c r="I7834">
        <v>13</v>
      </c>
      <c r="J7834">
        <v>6</v>
      </c>
      <c r="K7834">
        <v>2.1666666666666665</v>
      </c>
      <c r="L7834">
        <v>9</v>
      </c>
      <c r="M7834">
        <v>0.66666666666666663</v>
      </c>
      <c r="N7834">
        <v>13</v>
      </c>
      <c r="P7834">
        <v>0</v>
      </c>
      <c r="Q7834">
        <v>0</v>
      </c>
      <c r="R7834" t="e">
        <v>#DIV/0!</v>
      </c>
      <c r="S7834">
        <v>0</v>
      </c>
    </row>
    <row r="7835" spans="1:20" x14ac:dyDescent="0.2">
      <c r="A7835" t="s">
        <v>6406</v>
      </c>
      <c r="B7835" t="s">
        <v>6407</v>
      </c>
      <c r="C7835" t="s">
        <v>355</v>
      </c>
      <c r="D7835" t="s">
        <v>1000</v>
      </c>
      <c r="E7835" s="23">
        <v>43191</v>
      </c>
      <c r="F7835">
        <v>3</v>
      </c>
      <c r="G7835">
        <v>3.5</v>
      </c>
      <c r="H7835">
        <v>0.8571428571428571</v>
      </c>
      <c r="I7835">
        <v>18</v>
      </c>
      <c r="J7835">
        <v>18</v>
      </c>
      <c r="K7835">
        <v>1</v>
      </c>
      <c r="L7835">
        <v>21</v>
      </c>
      <c r="M7835">
        <v>0.8571428571428571</v>
      </c>
      <c r="N7835">
        <v>11</v>
      </c>
      <c r="P7835">
        <v>0</v>
      </c>
      <c r="Q7835">
        <v>0</v>
      </c>
      <c r="R7835" t="e">
        <v>#DIV/0!</v>
      </c>
      <c r="S7835">
        <v>7</v>
      </c>
    </row>
    <row r="7836" spans="1:20" x14ac:dyDescent="0.2">
      <c r="A7836" t="s">
        <v>11829</v>
      </c>
      <c r="B7836" t="s">
        <v>11830</v>
      </c>
      <c r="C7836" t="s">
        <v>198</v>
      </c>
      <c r="D7836" t="s">
        <v>1002</v>
      </c>
      <c r="E7836" s="23">
        <v>43191</v>
      </c>
      <c r="F7836">
        <v>1</v>
      </c>
      <c r="G7836">
        <v>1</v>
      </c>
      <c r="H7836">
        <v>1</v>
      </c>
      <c r="I7836">
        <v>5</v>
      </c>
      <c r="J7836">
        <v>6</v>
      </c>
      <c r="K7836">
        <v>0.83333333333333337</v>
      </c>
      <c r="L7836">
        <v>6</v>
      </c>
      <c r="M7836">
        <v>1</v>
      </c>
      <c r="N7836">
        <v>5</v>
      </c>
      <c r="P7836">
        <v>0</v>
      </c>
      <c r="Q7836">
        <v>0</v>
      </c>
      <c r="R7836" t="e">
        <v>#DIV/0!</v>
      </c>
      <c r="S7836">
        <v>0</v>
      </c>
    </row>
    <row r="7837" spans="1:20" x14ac:dyDescent="0.2">
      <c r="A7837" t="s">
        <v>11831</v>
      </c>
      <c r="B7837" t="s">
        <v>11832</v>
      </c>
      <c r="C7837" t="s">
        <v>199</v>
      </c>
      <c r="D7837" t="s">
        <v>1002</v>
      </c>
      <c r="E7837" s="23">
        <v>43191</v>
      </c>
      <c r="F7837">
        <v>9.5</v>
      </c>
      <c r="G7837">
        <v>10</v>
      </c>
      <c r="H7837">
        <v>0.95</v>
      </c>
      <c r="I7837">
        <v>93</v>
      </c>
      <c r="J7837">
        <v>101</v>
      </c>
      <c r="K7837">
        <v>0.92079207920792083</v>
      </c>
      <c r="L7837">
        <v>104</v>
      </c>
      <c r="M7837">
        <v>0.97115384615384615</v>
      </c>
      <c r="N7837">
        <v>89</v>
      </c>
      <c r="P7837">
        <v>2</v>
      </c>
      <c r="Q7837">
        <v>2</v>
      </c>
      <c r="R7837">
        <v>1</v>
      </c>
      <c r="S7837">
        <v>4</v>
      </c>
    </row>
    <row r="7838" spans="1:20" x14ac:dyDescent="0.2">
      <c r="A7838" t="s">
        <v>11833</v>
      </c>
      <c r="B7838" t="s">
        <v>11834</v>
      </c>
      <c r="C7838" t="s">
        <v>348</v>
      </c>
      <c r="D7838" t="s">
        <v>1002</v>
      </c>
      <c r="E7838" s="23">
        <v>43191</v>
      </c>
      <c r="F7838">
        <v>0</v>
      </c>
      <c r="G7838">
        <v>0</v>
      </c>
      <c r="H7838" t="e">
        <v>#DIV/0!</v>
      </c>
      <c r="I7838">
        <v>0</v>
      </c>
      <c r="J7838">
        <v>0</v>
      </c>
      <c r="K7838" t="e">
        <v>#DIV/0!</v>
      </c>
      <c r="L7838">
        <v>0</v>
      </c>
      <c r="M7838" t="e">
        <v>#DIV/0!</v>
      </c>
      <c r="N7838">
        <v>0</v>
      </c>
      <c r="P7838">
        <v>0</v>
      </c>
      <c r="Q7838">
        <v>0</v>
      </c>
      <c r="R7838" t="e">
        <v>#DIV/0!</v>
      </c>
      <c r="S7838">
        <v>0</v>
      </c>
      <c r="T7838">
        <v>1.0571428571428572</v>
      </c>
    </row>
    <row r="7839" spans="1:20" x14ac:dyDescent="0.2">
      <c r="A7839" t="s">
        <v>11835</v>
      </c>
      <c r="B7839" t="s">
        <v>11836</v>
      </c>
      <c r="C7839" t="s">
        <v>357</v>
      </c>
      <c r="D7839" t="s">
        <v>1002</v>
      </c>
      <c r="E7839" s="23">
        <v>43191</v>
      </c>
      <c r="F7839">
        <v>0</v>
      </c>
      <c r="G7839">
        <v>0</v>
      </c>
      <c r="H7839" t="e">
        <v>#DIV/0!</v>
      </c>
      <c r="I7839">
        <v>0</v>
      </c>
      <c r="J7839">
        <v>0</v>
      </c>
      <c r="K7839" t="e">
        <v>#DIV/0!</v>
      </c>
      <c r="L7839">
        <v>0</v>
      </c>
      <c r="M7839" t="e">
        <v>#DIV/0!</v>
      </c>
      <c r="N7839">
        <v>0</v>
      </c>
      <c r="P7839">
        <v>0</v>
      </c>
      <c r="Q7839">
        <v>0</v>
      </c>
      <c r="R7839" t="e">
        <v>#DIV/0!</v>
      </c>
      <c r="S7839">
        <v>0</v>
      </c>
      <c r="T7839">
        <v>1.0571428571428572</v>
      </c>
    </row>
    <row r="7840" spans="1:20" x14ac:dyDescent="0.2">
      <c r="A7840" t="s">
        <v>10965</v>
      </c>
      <c r="B7840" t="s">
        <v>10966</v>
      </c>
      <c r="C7840" t="s">
        <v>227</v>
      </c>
      <c r="D7840" t="s">
        <v>1002</v>
      </c>
      <c r="E7840" s="23">
        <v>43191</v>
      </c>
      <c r="F7840">
        <v>0</v>
      </c>
      <c r="G7840">
        <v>0</v>
      </c>
      <c r="H7840" t="e">
        <v>#DIV/0!</v>
      </c>
      <c r="I7840">
        <v>0</v>
      </c>
      <c r="J7840">
        <v>0</v>
      </c>
      <c r="K7840" t="e">
        <v>#DIV/0!</v>
      </c>
      <c r="L7840">
        <v>0</v>
      </c>
      <c r="M7840" t="e">
        <v>#DIV/0!</v>
      </c>
      <c r="N7840">
        <v>0</v>
      </c>
      <c r="P7840">
        <v>0</v>
      </c>
      <c r="Q7840">
        <v>0</v>
      </c>
      <c r="R7840" t="e">
        <v>#DIV/0!</v>
      </c>
      <c r="S7840">
        <v>0</v>
      </c>
      <c r="T7840">
        <v>1.0571428571428572</v>
      </c>
    </row>
    <row r="7841" spans="1:20" x14ac:dyDescent="0.2">
      <c r="A7841" t="s">
        <v>10790</v>
      </c>
      <c r="B7841" t="s">
        <v>10791</v>
      </c>
      <c r="C7841" t="s">
        <v>203</v>
      </c>
      <c r="D7841" t="s">
        <v>1002</v>
      </c>
      <c r="E7841" s="23">
        <v>43191</v>
      </c>
      <c r="F7841">
        <v>0</v>
      </c>
      <c r="G7841">
        <v>0</v>
      </c>
      <c r="H7841" t="e">
        <v>#DIV/0!</v>
      </c>
      <c r="I7841">
        <v>0</v>
      </c>
      <c r="J7841">
        <v>0</v>
      </c>
      <c r="K7841" t="e">
        <v>#DIV/0!</v>
      </c>
      <c r="L7841">
        <v>0</v>
      </c>
      <c r="M7841" t="e">
        <v>#DIV/0!</v>
      </c>
      <c r="N7841">
        <v>0</v>
      </c>
      <c r="O7841" t="e">
        <v>#DIV/0!</v>
      </c>
      <c r="P7841">
        <v>0</v>
      </c>
      <c r="Q7841">
        <v>0</v>
      </c>
      <c r="R7841" t="e">
        <v>#DIV/0!</v>
      </c>
      <c r="S7841">
        <v>0</v>
      </c>
    </row>
    <row r="7842" spans="1:20" x14ac:dyDescent="0.2">
      <c r="A7842" t="s">
        <v>10125</v>
      </c>
      <c r="B7842" t="s">
        <v>10126</v>
      </c>
      <c r="C7842" t="s">
        <v>387</v>
      </c>
      <c r="D7842" t="s">
        <v>1002</v>
      </c>
      <c r="E7842" s="23">
        <v>43191</v>
      </c>
      <c r="F7842">
        <v>0.5</v>
      </c>
      <c r="G7842">
        <v>1.5</v>
      </c>
      <c r="H7842">
        <v>0.33333333333333331</v>
      </c>
      <c r="I7842">
        <v>1</v>
      </c>
      <c r="J7842">
        <v>3</v>
      </c>
      <c r="K7842">
        <v>0.33333333333333331</v>
      </c>
      <c r="L7842">
        <v>9</v>
      </c>
      <c r="M7842">
        <v>0.33333333333333331</v>
      </c>
      <c r="N7842">
        <v>1</v>
      </c>
      <c r="P7842">
        <v>0</v>
      </c>
      <c r="Q7842">
        <v>0</v>
      </c>
      <c r="R7842" t="e">
        <v>#DIV/0!</v>
      </c>
      <c r="S7842">
        <v>0</v>
      </c>
    </row>
    <row r="7843" spans="1:20" x14ac:dyDescent="0.2">
      <c r="A7843" t="s">
        <v>9943</v>
      </c>
      <c r="B7843" t="s">
        <v>9944</v>
      </c>
      <c r="C7843" t="s">
        <v>223</v>
      </c>
      <c r="D7843" t="s">
        <v>1002</v>
      </c>
      <c r="E7843" s="23">
        <v>43191</v>
      </c>
      <c r="F7843">
        <v>5.5</v>
      </c>
      <c r="G7843">
        <v>6</v>
      </c>
      <c r="H7843">
        <v>0.91666666666666663</v>
      </c>
      <c r="I7843">
        <v>52</v>
      </c>
      <c r="J7843">
        <v>60</v>
      </c>
      <c r="K7843">
        <v>0.8666666666666667</v>
      </c>
      <c r="L7843">
        <v>66</v>
      </c>
      <c r="M7843">
        <v>0.90909090909090906</v>
      </c>
      <c r="N7843">
        <v>52</v>
      </c>
      <c r="P7843">
        <v>0</v>
      </c>
      <c r="Q7843">
        <v>4</v>
      </c>
      <c r="R7843">
        <v>0</v>
      </c>
      <c r="S7843">
        <v>0</v>
      </c>
    </row>
    <row r="7844" spans="1:20" x14ac:dyDescent="0.2">
      <c r="A7844" t="s">
        <v>9561</v>
      </c>
      <c r="B7844" t="s">
        <v>9562</v>
      </c>
      <c r="C7844" t="s">
        <v>346</v>
      </c>
      <c r="D7844" t="s">
        <v>1002</v>
      </c>
      <c r="E7844" s="23">
        <v>43191</v>
      </c>
      <c r="F7844">
        <v>0</v>
      </c>
      <c r="G7844">
        <v>0</v>
      </c>
      <c r="H7844" t="e">
        <v>#DIV/0!</v>
      </c>
      <c r="I7844">
        <v>0</v>
      </c>
      <c r="J7844">
        <v>0</v>
      </c>
      <c r="K7844" t="e">
        <v>#DIV/0!</v>
      </c>
      <c r="L7844">
        <v>0</v>
      </c>
      <c r="M7844" t="e">
        <v>#DIV/0!</v>
      </c>
      <c r="N7844">
        <v>0</v>
      </c>
      <c r="P7844">
        <v>0</v>
      </c>
      <c r="Q7844">
        <v>0</v>
      </c>
      <c r="R7844" t="e">
        <v>#DIV/0!</v>
      </c>
      <c r="S7844">
        <v>0</v>
      </c>
    </row>
    <row r="7845" spans="1:20" x14ac:dyDescent="0.2">
      <c r="A7845" t="s">
        <v>9202</v>
      </c>
      <c r="B7845" t="s">
        <v>9203</v>
      </c>
      <c r="C7845" t="s">
        <v>207</v>
      </c>
      <c r="D7845" t="s">
        <v>1002</v>
      </c>
      <c r="E7845" s="23">
        <v>43191</v>
      </c>
      <c r="F7845">
        <v>5</v>
      </c>
      <c r="G7845">
        <v>6</v>
      </c>
      <c r="H7845">
        <v>0.83333333333333337</v>
      </c>
      <c r="I7845">
        <v>41</v>
      </c>
      <c r="J7845">
        <v>42</v>
      </c>
      <c r="K7845">
        <v>0.97619047619047616</v>
      </c>
      <c r="L7845">
        <v>48</v>
      </c>
      <c r="M7845">
        <v>0.875</v>
      </c>
      <c r="N7845">
        <v>36</v>
      </c>
      <c r="O7845">
        <v>0.95</v>
      </c>
      <c r="P7845">
        <v>1</v>
      </c>
      <c r="Q7845">
        <v>2</v>
      </c>
      <c r="R7845">
        <v>0.5</v>
      </c>
      <c r="S7845">
        <v>5</v>
      </c>
    </row>
    <row r="7846" spans="1:20" x14ac:dyDescent="0.2">
      <c r="A7846" t="s">
        <v>8363</v>
      </c>
      <c r="B7846" t="s">
        <v>8364</v>
      </c>
      <c r="C7846" t="s">
        <v>212</v>
      </c>
      <c r="D7846" t="s">
        <v>1002</v>
      </c>
      <c r="E7846" s="23">
        <v>43191</v>
      </c>
      <c r="F7846">
        <v>0</v>
      </c>
      <c r="G7846">
        <v>0</v>
      </c>
      <c r="H7846" t="e">
        <v>#DIV/0!</v>
      </c>
      <c r="I7846">
        <v>0</v>
      </c>
      <c r="J7846">
        <v>0</v>
      </c>
      <c r="K7846" t="e">
        <v>#DIV/0!</v>
      </c>
      <c r="L7846">
        <v>0</v>
      </c>
      <c r="M7846" t="e">
        <v>#DIV/0!</v>
      </c>
      <c r="N7846">
        <v>0</v>
      </c>
      <c r="P7846">
        <v>0</v>
      </c>
      <c r="Q7846">
        <v>0</v>
      </c>
      <c r="R7846" t="e">
        <v>#DIV/0!</v>
      </c>
      <c r="S7846">
        <v>0</v>
      </c>
    </row>
    <row r="7847" spans="1:20" x14ac:dyDescent="0.2">
      <c r="A7847" t="s">
        <v>8062</v>
      </c>
      <c r="B7847" t="s">
        <v>8063</v>
      </c>
      <c r="C7847" t="s">
        <v>225</v>
      </c>
      <c r="D7847" t="s">
        <v>1002</v>
      </c>
      <c r="E7847" s="23">
        <v>43191</v>
      </c>
      <c r="F7847">
        <v>5.5</v>
      </c>
      <c r="G7847">
        <v>5.5</v>
      </c>
      <c r="H7847">
        <v>1</v>
      </c>
      <c r="I7847">
        <v>51</v>
      </c>
      <c r="J7847">
        <v>62</v>
      </c>
      <c r="K7847">
        <v>0.82258064516129037</v>
      </c>
      <c r="L7847">
        <v>62</v>
      </c>
      <c r="M7847">
        <v>1</v>
      </c>
      <c r="N7847">
        <v>47</v>
      </c>
      <c r="P7847">
        <v>0</v>
      </c>
      <c r="Q7847">
        <v>0</v>
      </c>
      <c r="R7847" t="e">
        <v>#DIV/0!</v>
      </c>
      <c r="S7847">
        <v>4</v>
      </c>
    </row>
    <row r="7848" spans="1:20" x14ac:dyDescent="0.2">
      <c r="A7848" t="s">
        <v>7674</v>
      </c>
      <c r="B7848" t="s">
        <v>7675</v>
      </c>
      <c r="C7848" t="s">
        <v>901</v>
      </c>
      <c r="D7848" t="s">
        <v>1000</v>
      </c>
      <c r="E7848" s="23">
        <v>43191</v>
      </c>
      <c r="F7848">
        <v>4</v>
      </c>
      <c r="G7848">
        <v>4</v>
      </c>
      <c r="H7848">
        <v>1</v>
      </c>
      <c r="I7848">
        <v>31</v>
      </c>
      <c r="J7848">
        <v>24</v>
      </c>
      <c r="K7848">
        <v>1.2916666666666667</v>
      </c>
      <c r="L7848">
        <v>24</v>
      </c>
      <c r="M7848">
        <v>1</v>
      </c>
      <c r="N7848">
        <v>24</v>
      </c>
      <c r="P7848">
        <v>1</v>
      </c>
      <c r="Q7848">
        <v>1</v>
      </c>
      <c r="R7848">
        <v>1</v>
      </c>
      <c r="S7848">
        <v>7</v>
      </c>
    </row>
    <row r="7849" spans="1:20" x14ac:dyDescent="0.2">
      <c r="A7849" t="s">
        <v>7122</v>
      </c>
      <c r="B7849" t="s">
        <v>7123</v>
      </c>
      <c r="C7849" t="s">
        <v>232</v>
      </c>
      <c r="D7849" t="s">
        <v>1002</v>
      </c>
      <c r="E7849" s="23">
        <v>43191</v>
      </c>
      <c r="F7849">
        <v>7.5</v>
      </c>
      <c r="G7849">
        <v>7.5</v>
      </c>
      <c r="H7849">
        <v>1</v>
      </c>
      <c r="I7849">
        <v>116</v>
      </c>
      <c r="J7849">
        <v>84</v>
      </c>
      <c r="K7849">
        <v>1.3809523809523809</v>
      </c>
      <c r="L7849">
        <v>84</v>
      </c>
      <c r="M7849">
        <v>1</v>
      </c>
      <c r="N7849">
        <v>106</v>
      </c>
      <c r="P7849">
        <v>0</v>
      </c>
      <c r="Q7849">
        <v>0</v>
      </c>
      <c r="R7849" t="e">
        <v>#DIV/0!</v>
      </c>
      <c r="S7849">
        <v>10</v>
      </c>
    </row>
    <row r="7850" spans="1:20" x14ac:dyDescent="0.2">
      <c r="A7850" t="s">
        <v>6756</v>
      </c>
      <c r="B7850" t="s">
        <v>6757</v>
      </c>
      <c r="C7850" t="s">
        <v>317</v>
      </c>
      <c r="D7850" t="s">
        <v>1002</v>
      </c>
      <c r="E7850" s="23">
        <v>43191</v>
      </c>
      <c r="F7850">
        <v>8.5</v>
      </c>
      <c r="G7850">
        <v>9</v>
      </c>
      <c r="H7850">
        <v>0.94444444444444442</v>
      </c>
      <c r="I7850">
        <v>46</v>
      </c>
      <c r="J7850">
        <v>51</v>
      </c>
      <c r="K7850">
        <v>0.90196078431372551</v>
      </c>
      <c r="L7850">
        <v>54</v>
      </c>
      <c r="M7850">
        <v>0.94444444444444442</v>
      </c>
      <c r="N7850">
        <v>32</v>
      </c>
      <c r="P7850">
        <v>3</v>
      </c>
      <c r="Q7850">
        <v>3</v>
      </c>
      <c r="R7850">
        <v>1</v>
      </c>
      <c r="S7850">
        <v>14</v>
      </c>
    </row>
    <row r="7851" spans="1:20" x14ac:dyDescent="0.2">
      <c r="A7851" t="s">
        <v>6332</v>
      </c>
      <c r="B7851" t="s">
        <v>6333</v>
      </c>
      <c r="C7851" t="s">
        <v>214</v>
      </c>
      <c r="D7851" t="s">
        <v>1002</v>
      </c>
      <c r="E7851" s="23">
        <v>43191</v>
      </c>
      <c r="F7851">
        <v>11</v>
      </c>
      <c r="G7851">
        <v>13.5</v>
      </c>
      <c r="H7851">
        <v>0.81481481481481477</v>
      </c>
      <c r="I7851">
        <v>78</v>
      </c>
      <c r="J7851">
        <v>124</v>
      </c>
      <c r="K7851">
        <v>0.62903225806451613</v>
      </c>
      <c r="L7851">
        <v>150</v>
      </c>
      <c r="M7851">
        <v>0.82666666666666666</v>
      </c>
      <c r="N7851">
        <v>73</v>
      </c>
      <c r="O7851">
        <v>1.08</v>
      </c>
      <c r="P7851">
        <v>16</v>
      </c>
      <c r="Q7851">
        <v>20</v>
      </c>
      <c r="R7851">
        <v>0.8</v>
      </c>
      <c r="S7851">
        <v>5</v>
      </c>
    </row>
    <row r="7852" spans="1:20" x14ac:dyDescent="0.2">
      <c r="A7852" t="s">
        <v>5553</v>
      </c>
      <c r="B7852" t="s">
        <v>5554</v>
      </c>
      <c r="C7852" t="s">
        <v>903</v>
      </c>
      <c r="D7852" t="s">
        <v>1000</v>
      </c>
      <c r="E7852" s="23">
        <v>43191</v>
      </c>
      <c r="F7852">
        <v>4.5</v>
      </c>
      <c r="G7852">
        <v>6.5</v>
      </c>
      <c r="H7852">
        <v>0.69230769230769229</v>
      </c>
      <c r="I7852">
        <v>30</v>
      </c>
      <c r="J7852">
        <v>27</v>
      </c>
      <c r="K7852">
        <v>1.1111111111111112</v>
      </c>
      <c r="L7852">
        <v>39</v>
      </c>
      <c r="M7852">
        <v>0.69230769230769229</v>
      </c>
      <c r="N7852">
        <v>29</v>
      </c>
      <c r="P7852">
        <v>0</v>
      </c>
      <c r="Q7852">
        <v>0</v>
      </c>
      <c r="R7852" t="e">
        <v>#DIV/0!</v>
      </c>
      <c r="S7852">
        <v>1</v>
      </c>
    </row>
    <row r="7853" spans="1:20" x14ac:dyDescent="0.2">
      <c r="A7853" t="s">
        <v>4939</v>
      </c>
      <c r="B7853" t="s">
        <v>4940</v>
      </c>
      <c r="C7853" t="s">
        <v>230</v>
      </c>
      <c r="D7853" t="s">
        <v>1002</v>
      </c>
      <c r="E7853" s="23">
        <v>43191</v>
      </c>
      <c r="F7853">
        <v>0</v>
      </c>
      <c r="G7853">
        <v>0</v>
      </c>
      <c r="H7853" t="e">
        <v>#DIV/0!</v>
      </c>
      <c r="I7853">
        <v>0</v>
      </c>
      <c r="J7853">
        <v>0</v>
      </c>
      <c r="K7853" t="e">
        <v>#DIV/0!</v>
      </c>
      <c r="L7853">
        <v>0</v>
      </c>
      <c r="M7853" t="e">
        <v>#DIV/0!</v>
      </c>
      <c r="N7853">
        <v>0</v>
      </c>
      <c r="P7853">
        <v>0</v>
      </c>
      <c r="Q7853">
        <v>0</v>
      </c>
      <c r="R7853" t="e">
        <v>#DIV/0!</v>
      </c>
      <c r="S7853">
        <v>0</v>
      </c>
    </row>
    <row r="7854" spans="1:20" x14ac:dyDescent="0.2">
      <c r="A7854" t="s">
        <v>4764</v>
      </c>
      <c r="B7854" t="s">
        <v>4765</v>
      </c>
      <c r="C7854" t="s">
        <v>234</v>
      </c>
      <c r="D7854" t="s">
        <v>1002</v>
      </c>
      <c r="E7854" s="23">
        <v>43191</v>
      </c>
      <c r="F7854">
        <v>2.5</v>
      </c>
      <c r="G7854">
        <v>4.5</v>
      </c>
      <c r="H7854">
        <v>0.55555555555555558</v>
      </c>
      <c r="I7854">
        <v>22</v>
      </c>
      <c r="J7854">
        <v>35</v>
      </c>
      <c r="K7854">
        <v>0.62857142857142856</v>
      </c>
      <c r="L7854">
        <v>63</v>
      </c>
      <c r="M7854">
        <v>0.55555555555555558</v>
      </c>
      <c r="N7854">
        <v>20</v>
      </c>
      <c r="P7854">
        <v>7</v>
      </c>
      <c r="Q7854">
        <v>11</v>
      </c>
      <c r="R7854">
        <v>0.63636363636363635</v>
      </c>
      <c r="S7854">
        <v>2</v>
      </c>
      <c r="T7854">
        <v>0.91150442477876104</v>
      </c>
    </row>
    <row r="7855" spans="1:20" x14ac:dyDescent="0.2">
      <c r="A7855" t="s">
        <v>4414</v>
      </c>
      <c r="B7855" t="s">
        <v>4415</v>
      </c>
      <c r="C7855" t="s">
        <v>217</v>
      </c>
      <c r="D7855" t="s">
        <v>1002</v>
      </c>
      <c r="E7855" s="23">
        <v>43191</v>
      </c>
      <c r="F7855">
        <v>0</v>
      </c>
      <c r="G7855">
        <v>0</v>
      </c>
      <c r="H7855" t="e">
        <v>#DIV/0!</v>
      </c>
      <c r="I7855">
        <v>0</v>
      </c>
      <c r="J7855">
        <v>0</v>
      </c>
      <c r="K7855" t="e">
        <v>#DIV/0!</v>
      </c>
      <c r="L7855">
        <v>0</v>
      </c>
      <c r="M7855" t="e">
        <v>#DIV/0!</v>
      </c>
      <c r="N7855">
        <v>0</v>
      </c>
      <c r="P7855">
        <v>0</v>
      </c>
      <c r="Q7855">
        <v>0</v>
      </c>
      <c r="R7855" t="e">
        <v>#DIV/0!</v>
      </c>
      <c r="S7855">
        <v>0</v>
      </c>
      <c r="T7855">
        <v>0.89893403057119869</v>
      </c>
    </row>
    <row r="7856" spans="1:20" x14ac:dyDescent="0.2">
      <c r="A7856" t="s">
        <v>3824</v>
      </c>
      <c r="B7856" t="s">
        <v>3825</v>
      </c>
      <c r="C7856" t="s">
        <v>342</v>
      </c>
      <c r="D7856" t="s">
        <v>1002</v>
      </c>
      <c r="E7856" s="23">
        <v>43191</v>
      </c>
      <c r="F7856">
        <v>0</v>
      </c>
      <c r="G7856">
        <v>0</v>
      </c>
      <c r="H7856" t="e">
        <v>#DIV/0!</v>
      </c>
      <c r="I7856">
        <v>0</v>
      </c>
      <c r="J7856">
        <v>0</v>
      </c>
      <c r="K7856" t="e">
        <v>#DIV/0!</v>
      </c>
      <c r="L7856">
        <v>0</v>
      </c>
      <c r="M7856" t="e">
        <v>#DIV/0!</v>
      </c>
      <c r="N7856">
        <v>0</v>
      </c>
      <c r="P7856">
        <v>0</v>
      </c>
      <c r="Q7856">
        <v>0</v>
      </c>
      <c r="R7856" t="e">
        <v>#DIV/0!</v>
      </c>
      <c r="S7856">
        <v>0</v>
      </c>
      <c r="T7856">
        <v>0.7920454545454545</v>
      </c>
    </row>
    <row r="7857" spans="1:20" x14ac:dyDescent="0.2">
      <c r="A7857" t="s">
        <v>3632</v>
      </c>
      <c r="B7857" t="s">
        <v>3633</v>
      </c>
      <c r="C7857" t="s">
        <v>220</v>
      </c>
      <c r="D7857" t="s">
        <v>1002</v>
      </c>
      <c r="E7857" s="23">
        <v>43191</v>
      </c>
      <c r="F7857">
        <v>0</v>
      </c>
      <c r="G7857">
        <v>0</v>
      </c>
      <c r="H7857" t="e">
        <v>#DIV/0!</v>
      </c>
      <c r="I7857">
        <v>0</v>
      </c>
      <c r="J7857">
        <v>0</v>
      </c>
      <c r="K7857" t="e">
        <v>#DIV/0!</v>
      </c>
      <c r="L7857">
        <v>0</v>
      </c>
      <c r="M7857" t="e">
        <v>#DIV/0!</v>
      </c>
      <c r="N7857">
        <v>0</v>
      </c>
      <c r="P7857">
        <v>0</v>
      </c>
      <c r="Q7857">
        <v>0</v>
      </c>
      <c r="R7857" t="e">
        <v>#DIV/0!</v>
      </c>
      <c r="S7857">
        <v>0</v>
      </c>
      <c r="T7857">
        <v>0.94404761904761902</v>
      </c>
    </row>
    <row r="7858" spans="1:20" x14ac:dyDescent="0.2">
      <c r="A7858" t="s">
        <v>3107</v>
      </c>
      <c r="B7858" t="s">
        <v>3108</v>
      </c>
      <c r="C7858" t="s">
        <v>242</v>
      </c>
      <c r="D7858" t="s">
        <v>1000</v>
      </c>
      <c r="E7858" s="23">
        <v>43191</v>
      </c>
      <c r="F7858">
        <v>0</v>
      </c>
      <c r="G7858">
        <v>0</v>
      </c>
      <c r="H7858" t="e">
        <v>#DIV/0!</v>
      </c>
      <c r="I7858">
        <v>0</v>
      </c>
      <c r="J7858">
        <v>0</v>
      </c>
      <c r="K7858" t="e">
        <v>#DIV/0!</v>
      </c>
      <c r="L7858">
        <v>0</v>
      </c>
      <c r="M7858" t="e">
        <v>#DIV/0!</v>
      </c>
      <c r="N7858">
        <v>0</v>
      </c>
      <c r="P7858">
        <v>0</v>
      </c>
      <c r="Q7858">
        <v>0</v>
      </c>
      <c r="R7858" t="e">
        <v>#DIV/0!</v>
      </c>
      <c r="S7858">
        <v>0</v>
      </c>
      <c r="T7858">
        <v>0.52386363636363642</v>
      </c>
    </row>
    <row r="7859" spans="1:20" x14ac:dyDescent="0.2">
      <c r="A7859" t="s">
        <v>2932</v>
      </c>
      <c r="B7859" t="s">
        <v>2933</v>
      </c>
      <c r="C7859" t="s">
        <v>2724</v>
      </c>
      <c r="D7859" t="s">
        <v>1000</v>
      </c>
      <c r="E7859" s="23">
        <v>43191</v>
      </c>
      <c r="F7859">
        <v>3.5</v>
      </c>
      <c r="G7859">
        <v>3.5</v>
      </c>
      <c r="H7859">
        <v>1</v>
      </c>
      <c r="I7859">
        <v>25</v>
      </c>
      <c r="J7859">
        <v>21</v>
      </c>
      <c r="K7859">
        <v>1.1904761904761905</v>
      </c>
      <c r="L7859">
        <v>21</v>
      </c>
      <c r="M7859">
        <v>1</v>
      </c>
      <c r="N7859">
        <v>24</v>
      </c>
      <c r="P7859">
        <v>0</v>
      </c>
      <c r="Q7859">
        <v>0</v>
      </c>
      <c r="R7859" t="e">
        <v>#DIV/0!</v>
      </c>
      <c r="S7859">
        <v>1</v>
      </c>
      <c r="T7859" t="e">
        <v>#DIV/0!</v>
      </c>
    </row>
    <row r="7860" spans="1:20" x14ac:dyDescent="0.2">
      <c r="A7860" t="s">
        <v>2687</v>
      </c>
      <c r="B7860" t="s">
        <v>2688</v>
      </c>
      <c r="C7860" t="s">
        <v>237</v>
      </c>
      <c r="D7860" t="s">
        <v>1000</v>
      </c>
      <c r="E7860" s="23">
        <v>43191</v>
      </c>
      <c r="F7860">
        <v>7.5</v>
      </c>
      <c r="G7860">
        <v>9</v>
      </c>
      <c r="H7860">
        <v>0.83333333333333337</v>
      </c>
      <c r="I7860">
        <v>39</v>
      </c>
      <c r="J7860">
        <v>66</v>
      </c>
      <c r="K7860">
        <v>0.59090909090909094</v>
      </c>
      <c r="L7860">
        <v>78</v>
      </c>
      <c r="M7860">
        <v>0.84615384615384615</v>
      </c>
      <c r="N7860">
        <v>35</v>
      </c>
      <c r="O7860">
        <v>1.0150000000000001</v>
      </c>
      <c r="P7860">
        <v>14</v>
      </c>
      <c r="Q7860">
        <v>16</v>
      </c>
      <c r="R7860">
        <v>0.875</v>
      </c>
      <c r="S7860">
        <v>4</v>
      </c>
      <c r="T7860" t="e">
        <v>#DIV/0!</v>
      </c>
    </row>
    <row r="7861" spans="1:20" x14ac:dyDescent="0.2">
      <c r="A7861" t="s">
        <v>2512</v>
      </c>
      <c r="B7861" t="s">
        <v>2513</v>
      </c>
      <c r="C7861" t="s">
        <v>238</v>
      </c>
      <c r="D7861" t="s">
        <v>1000</v>
      </c>
      <c r="E7861" s="23">
        <v>43191</v>
      </c>
      <c r="F7861">
        <v>0</v>
      </c>
      <c r="G7861">
        <v>0</v>
      </c>
      <c r="H7861" t="e">
        <v>#DIV/0!</v>
      </c>
      <c r="I7861">
        <v>0</v>
      </c>
      <c r="J7861">
        <v>0</v>
      </c>
      <c r="K7861" t="e">
        <v>#DIV/0!</v>
      </c>
      <c r="L7861">
        <v>0</v>
      </c>
      <c r="M7861" t="e">
        <v>#DIV/0!</v>
      </c>
      <c r="N7861">
        <v>0</v>
      </c>
      <c r="P7861">
        <v>0</v>
      </c>
      <c r="Q7861">
        <v>0</v>
      </c>
      <c r="R7861" t="e">
        <v>#DIV/0!</v>
      </c>
      <c r="S7861">
        <v>0</v>
      </c>
      <c r="T7861" t="e">
        <v>#DIV/0!</v>
      </c>
    </row>
    <row r="7862" spans="1:20" x14ac:dyDescent="0.2">
      <c r="A7862" t="s">
        <v>2339</v>
      </c>
      <c r="B7862" t="s">
        <v>2340</v>
      </c>
      <c r="C7862" t="s">
        <v>239</v>
      </c>
      <c r="D7862" t="s">
        <v>1000</v>
      </c>
      <c r="E7862" s="23">
        <v>43191</v>
      </c>
      <c r="F7862">
        <v>0</v>
      </c>
      <c r="G7862">
        <v>0</v>
      </c>
      <c r="H7862" t="e">
        <v>#DIV/0!</v>
      </c>
      <c r="I7862">
        <v>0</v>
      </c>
      <c r="J7862">
        <v>0</v>
      </c>
      <c r="K7862" t="e">
        <v>#DIV/0!</v>
      </c>
      <c r="L7862">
        <v>0</v>
      </c>
      <c r="M7862" t="e">
        <v>#DIV/0!</v>
      </c>
      <c r="N7862">
        <v>0</v>
      </c>
      <c r="P7862">
        <v>0</v>
      </c>
      <c r="Q7862">
        <v>0</v>
      </c>
      <c r="R7862" t="e">
        <v>#DIV/0!</v>
      </c>
      <c r="S7862">
        <v>0</v>
      </c>
      <c r="T7862" t="e">
        <v>#DIV/0!</v>
      </c>
    </row>
    <row r="7863" spans="1:20" x14ac:dyDescent="0.2">
      <c r="A7863" t="s">
        <v>2164</v>
      </c>
      <c r="B7863" t="s">
        <v>2165</v>
      </c>
      <c r="C7863" t="s">
        <v>1988</v>
      </c>
      <c r="D7863" t="s">
        <v>1000</v>
      </c>
      <c r="E7863" s="23">
        <v>43191</v>
      </c>
      <c r="F7863">
        <v>5</v>
      </c>
      <c r="G7863">
        <v>7</v>
      </c>
      <c r="H7863">
        <v>0.7142857142857143</v>
      </c>
      <c r="I7863">
        <v>36</v>
      </c>
      <c r="J7863">
        <v>30</v>
      </c>
      <c r="K7863">
        <v>1.2</v>
      </c>
      <c r="L7863">
        <v>42</v>
      </c>
      <c r="M7863">
        <v>0.7142857142857143</v>
      </c>
      <c r="N7863">
        <v>29</v>
      </c>
      <c r="P7863">
        <v>1</v>
      </c>
      <c r="Q7863">
        <v>1</v>
      </c>
      <c r="R7863">
        <v>1</v>
      </c>
      <c r="S7863">
        <v>7</v>
      </c>
      <c r="T7863" t="e">
        <v>#DIV/0!</v>
      </c>
    </row>
    <row r="7864" spans="1:20" x14ac:dyDescent="0.2">
      <c r="A7864" t="s">
        <v>1916</v>
      </c>
      <c r="B7864" t="s">
        <v>1917</v>
      </c>
      <c r="C7864" t="s">
        <v>240</v>
      </c>
      <c r="D7864" t="s">
        <v>1000</v>
      </c>
      <c r="E7864" s="23">
        <v>43191</v>
      </c>
      <c r="F7864">
        <v>11</v>
      </c>
      <c r="G7864">
        <v>13</v>
      </c>
      <c r="H7864">
        <v>0.84615384615384615</v>
      </c>
      <c r="I7864">
        <v>57</v>
      </c>
      <c r="J7864">
        <v>66</v>
      </c>
      <c r="K7864">
        <v>0.86363636363636365</v>
      </c>
      <c r="L7864">
        <v>78</v>
      </c>
      <c r="M7864">
        <v>0.84615384615384615</v>
      </c>
      <c r="N7864">
        <v>44</v>
      </c>
      <c r="P7864">
        <v>4</v>
      </c>
      <c r="Q7864">
        <v>4</v>
      </c>
      <c r="R7864">
        <v>1</v>
      </c>
      <c r="S7864">
        <v>13</v>
      </c>
      <c r="T7864" t="e">
        <v>#DIV/0!</v>
      </c>
    </row>
    <row r="7865" spans="1:20" x14ac:dyDescent="0.2">
      <c r="A7865" t="s">
        <v>1741</v>
      </c>
      <c r="B7865" t="s">
        <v>1742</v>
      </c>
      <c r="C7865" t="s">
        <v>241</v>
      </c>
      <c r="D7865" t="s">
        <v>1000</v>
      </c>
      <c r="E7865" s="23">
        <v>43191</v>
      </c>
      <c r="F7865">
        <v>33</v>
      </c>
      <c r="G7865">
        <v>36.5</v>
      </c>
      <c r="H7865">
        <v>0.90410958904109584</v>
      </c>
      <c r="I7865">
        <v>373</v>
      </c>
      <c r="J7865">
        <v>406</v>
      </c>
      <c r="K7865">
        <v>0.91871921182266014</v>
      </c>
      <c r="L7865">
        <v>454</v>
      </c>
      <c r="M7865">
        <v>0.89427312775330392</v>
      </c>
      <c r="N7865">
        <v>353</v>
      </c>
      <c r="P7865">
        <v>11</v>
      </c>
      <c r="Q7865">
        <v>22</v>
      </c>
      <c r="R7865">
        <v>0.5</v>
      </c>
      <c r="S7865">
        <v>20</v>
      </c>
      <c r="T7865" t="e">
        <v>#DIV/0!</v>
      </c>
    </row>
    <row r="7866" spans="1:20" x14ac:dyDescent="0.2">
      <c r="A7866" t="s">
        <v>1566</v>
      </c>
      <c r="B7866" t="s">
        <v>1567</v>
      </c>
      <c r="C7866" t="s">
        <v>318</v>
      </c>
      <c r="D7866" t="s">
        <v>1000</v>
      </c>
      <c r="E7866" s="23">
        <v>43191</v>
      </c>
      <c r="F7866">
        <v>5</v>
      </c>
      <c r="G7866">
        <v>6</v>
      </c>
      <c r="H7866">
        <v>0.83333333333333337</v>
      </c>
      <c r="I7866">
        <v>36</v>
      </c>
      <c r="J7866">
        <v>30</v>
      </c>
      <c r="K7866">
        <v>1.2</v>
      </c>
      <c r="L7866">
        <v>36</v>
      </c>
      <c r="M7866">
        <v>0.83333333333333337</v>
      </c>
      <c r="N7866">
        <v>29</v>
      </c>
      <c r="P7866">
        <v>0</v>
      </c>
      <c r="Q7866">
        <v>0</v>
      </c>
      <c r="R7866" t="e">
        <v>#DIV/0!</v>
      </c>
      <c r="S7866">
        <v>7</v>
      </c>
      <c r="T7866" t="e">
        <v>#DIV/0!</v>
      </c>
    </row>
    <row r="7867" spans="1:20" x14ac:dyDescent="0.2">
      <c r="A7867" t="s">
        <v>2761</v>
      </c>
      <c r="B7867" t="s">
        <v>2762</v>
      </c>
      <c r="C7867" t="s">
        <v>2724</v>
      </c>
      <c r="D7867" t="s">
        <v>1001</v>
      </c>
      <c r="E7867" s="23">
        <v>43191</v>
      </c>
      <c r="F7867">
        <v>0</v>
      </c>
      <c r="G7867">
        <v>0</v>
      </c>
      <c r="H7867" t="e">
        <v>#DIV/0!</v>
      </c>
      <c r="I7867">
        <v>0</v>
      </c>
      <c r="J7867">
        <v>0</v>
      </c>
      <c r="K7867" t="e">
        <v>#DIV/0!</v>
      </c>
      <c r="L7867">
        <v>0</v>
      </c>
      <c r="M7867" t="e">
        <v>#DIV/0!</v>
      </c>
      <c r="N7867">
        <v>0</v>
      </c>
      <c r="P7867">
        <v>0</v>
      </c>
      <c r="Q7867">
        <v>0</v>
      </c>
      <c r="R7867" t="e">
        <v>#DIV/0!</v>
      </c>
      <c r="S7867">
        <v>0</v>
      </c>
      <c r="T7867" t="e">
        <v>#DIV/0!</v>
      </c>
    </row>
    <row r="7868" spans="1:20" x14ac:dyDescent="0.2">
      <c r="A7868" t="s">
        <v>1991</v>
      </c>
      <c r="B7868" t="s">
        <v>1992</v>
      </c>
      <c r="C7868" t="s">
        <v>1988</v>
      </c>
      <c r="D7868" t="s">
        <v>1001</v>
      </c>
      <c r="E7868" s="23">
        <v>43191</v>
      </c>
      <c r="F7868">
        <v>0</v>
      </c>
      <c r="G7868">
        <v>0</v>
      </c>
      <c r="H7868" t="e">
        <v>#DIV/0!</v>
      </c>
      <c r="I7868">
        <v>0</v>
      </c>
      <c r="J7868">
        <v>0</v>
      </c>
      <c r="K7868" t="e">
        <v>#DIV/0!</v>
      </c>
      <c r="L7868">
        <v>0</v>
      </c>
      <c r="M7868" t="e">
        <v>#DIV/0!</v>
      </c>
      <c r="N7868">
        <v>0</v>
      </c>
      <c r="P7868">
        <v>0</v>
      </c>
      <c r="Q7868">
        <v>0</v>
      </c>
      <c r="R7868" t="e">
        <v>#DIV/0!</v>
      </c>
      <c r="S7868">
        <v>0</v>
      </c>
      <c r="T7868" t="e">
        <v>#DIV/0!</v>
      </c>
    </row>
    <row r="7869" spans="1:20" x14ac:dyDescent="0.2">
      <c r="A7869" t="s">
        <v>2721</v>
      </c>
      <c r="B7869" t="s">
        <v>2719</v>
      </c>
      <c r="C7869" t="s">
        <v>899</v>
      </c>
      <c r="D7869" t="s">
        <v>1001</v>
      </c>
      <c r="E7869" s="23">
        <v>43191</v>
      </c>
      <c r="F7869">
        <v>0</v>
      </c>
      <c r="G7869">
        <v>0</v>
      </c>
      <c r="H7869" t="e">
        <v>#DIV/0!</v>
      </c>
      <c r="I7869">
        <v>0</v>
      </c>
      <c r="J7869">
        <v>0</v>
      </c>
      <c r="K7869" t="e">
        <v>#DIV/0!</v>
      </c>
      <c r="L7869">
        <v>0</v>
      </c>
      <c r="M7869" t="e">
        <v>#DIV/0!</v>
      </c>
      <c r="N7869">
        <v>0</v>
      </c>
      <c r="P7869">
        <v>0</v>
      </c>
      <c r="Q7869">
        <v>0</v>
      </c>
      <c r="R7869" t="e">
        <v>#DIV/0!</v>
      </c>
      <c r="S7869">
        <v>0</v>
      </c>
      <c r="T7869" t="e">
        <v>#DIV/0!</v>
      </c>
    </row>
    <row r="7870" spans="1:20" x14ac:dyDescent="0.2">
      <c r="A7870" t="s">
        <v>2727</v>
      </c>
      <c r="B7870" t="s">
        <v>2728</v>
      </c>
      <c r="C7870" t="s">
        <v>2724</v>
      </c>
      <c r="D7870" t="s">
        <v>1002</v>
      </c>
      <c r="E7870" s="23">
        <v>43191</v>
      </c>
      <c r="F7870">
        <v>3.5</v>
      </c>
      <c r="G7870">
        <v>3.5</v>
      </c>
      <c r="H7870">
        <v>1</v>
      </c>
      <c r="I7870">
        <v>25</v>
      </c>
      <c r="J7870">
        <v>21</v>
      </c>
      <c r="K7870">
        <v>1.1904761904761905</v>
      </c>
      <c r="L7870">
        <v>21</v>
      </c>
      <c r="M7870">
        <v>1</v>
      </c>
      <c r="N7870">
        <v>24</v>
      </c>
      <c r="P7870">
        <v>0</v>
      </c>
      <c r="Q7870">
        <v>0</v>
      </c>
      <c r="R7870" t="e">
        <v>#DIV/0!</v>
      </c>
      <c r="S7870">
        <v>1</v>
      </c>
      <c r="T7870" t="e">
        <v>#DIV/0!</v>
      </c>
    </row>
    <row r="7871" spans="1:20" x14ac:dyDescent="0.2">
      <c r="A7871" t="s">
        <v>1958</v>
      </c>
      <c r="B7871" t="s">
        <v>1959</v>
      </c>
      <c r="C7871" t="s">
        <v>1988</v>
      </c>
      <c r="D7871" t="s">
        <v>1002</v>
      </c>
      <c r="E7871" s="23">
        <v>43191</v>
      </c>
      <c r="F7871">
        <v>5</v>
      </c>
      <c r="G7871">
        <v>7</v>
      </c>
      <c r="H7871">
        <v>0.7142857142857143</v>
      </c>
      <c r="I7871">
        <v>36</v>
      </c>
      <c r="J7871">
        <v>30</v>
      </c>
      <c r="K7871">
        <v>1.2</v>
      </c>
      <c r="L7871">
        <v>42</v>
      </c>
      <c r="M7871">
        <v>0.7142857142857143</v>
      </c>
      <c r="N7871">
        <v>29</v>
      </c>
      <c r="P7871">
        <v>1</v>
      </c>
      <c r="Q7871">
        <v>1</v>
      </c>
      <c r="R7871">
        <v>1</v>
      </c>
      <c r="S7871">
        <v>7</v>
      </c>
    </row>
    <row r="7872" spans="1:20" x14ac:dyDescent="0.2">
      <c r="A7872" t="s">
        <v>12646</v>
      </c>
      <c r="B7872" t="s">
        <v>1458</v>
      </c>
      <c r="C7872" t="s">
        <v>896</v>
      </c>
      <c r="D7872" t="s">
        <v>1000</v>
      </c>
      <c r="E7872" s="23">
        <v>43191</v>
      </c>
      <c r="F7872">
        <v>65</v>
      </c>
      <c r="G7872">
        <v>75</v>
      </c>
      <c r="H7872">
        <v>0.8666666666666667</v>
      </c>
      <c r="I7872">
        <v>566</v>
      </c>
      <c r="J7872">
        <v>619</v>
      </c>
      <c r="K7872">
        <v>0.91437802907915988</v>
      </c>
      <c r="L7872">
        <v>709</v>
      </c>
      <c r="M7872">
        <v>0.87306064880112833</v>
      </c>
      <c r="N7872">
        <v>514</v>
      </c>
      <c r="P7872">
        <v>30</v>
      </c>
      <c r="Q7872">
        <v>43</v>
      </c>
      <c r="R7872">
        <v>0.69767441860465118</v>
      </c>
      <c r="S7872">
        <v>52</v>
      </c>
    </row>
    <row r="7873" spans="1:19" x14ac:dyDescent="0.2">
      <c r="A7873" t="s">
        <v>1133</v>
      </c>
      <c r="B7873" t="s">
        <v>1220</v>
      </c>
      <c r="C7873" t="s">
        <v>235</v>
      </c>
      <c r="D7873" t="s">
        <v>1002</v>
      </c>
      <c r="E7873" s="23">
        <v>43191</v>
      </c>
      <c r="F7873">
        <v>65</v>
      </c>
      <c r="G7873">
        <v>75</v>
      </c>
      <c r="H7873">
        <v>0.8666666666666667</v>
      </c>
      <c r="I7873">
        <v>566</v>
      </c>
      <c r="J7873">
        <v>619</v>
      </c>
      <c r="K7873">
        <v>0.91437802907915988</v>
      </c>
      <c r="L7873">
        <v>709</v>
      </c>
      <c r="M7873">
        <v>0.87306064880112833</v>
      </c>
      <c r="N7873">
        <v>514</v>
      </c>
      <c r="P7873">
        <v>30</v>
      </c>
      <c r="Q7873">
        <v>43</v>
      </c>
      <c r="R7873">
        <v>0.69767441860465118</v>
      </c>
      <c r="S7873">
        <v>52</v>
      </c>
    </row>
    <row r="7874" spans="1:19" x14ac:dyDescent="0.2">
      <c r="A7874" t="s">
        <v>1415</v>
      </c>
      <c r="B7874" t="s">
        <v>1414</v>
      </c>
      <c r="C7874" t="s">
        <v>1237</v>
      </c>
      <c r="D7874" t="s">
        <v>1001</v>
      </c>
      <c r="E7874" s="23">
        <v>43191</v>
      </c>
      <c r="F7874">
        <v>0</v>
      </c>
      <c r="G7874">
        <v>0</v>
      </c>
      <c r="H7874" t="e">
        <v>#DIV/0!</v>
      </c>
      <c r="I7874">
        <v>0</v>
      </c>
      <c r="J7874">
        <v>0</v>
      </c>
      <c r="K7874" t="e">
        <v>#DIV/0!</v>
      </c>
      <c r="L7874">
        <v>0</v>
      </c>
      <c r="M7874" t="e">
        <v>#DIV/0!</v>
      </c>
      <c r="N7874">
        <v>0</v>
      </c>
      <c r="P7874">
        <v>0</v>
      </c>
      <c r="Q7874">
        <v>0</v>
      </c>
      <c r="R7874" t="e">
        <v>#DIV/0!</v>
      </c>
      <c r="S7874">
        <v>0</v>
      </c>
    </row>
    <row r="7875" spans="1:19" x14ac:dyDescent="0.2">
      <c r="A7875" t="s">
        <v>1356</v>
      </c>
      <c r="B7875" t="s">
        <v>1357</v>
      </c>
      <c r="C7875" t="s">
        <v>1237</v>
      </c>
      <c r="D7875" t="s">
        <v>1000</v>
      </c>
      <c r="E7875" s="23">
        <v>43191</v>
      </c>
      <c r="F7875">
        <v>19.5</v>
      </c>
      <c r="G7875">
        <v>23.5</v>
      </c>
      <c r="H7875">
        <v>0.82978723404255317</v>
      </c>
      <c r="I7875">
        <v>118</v>
      </c>
      <c r="J7875">
        <v>117</v>
      </c>
      <c r="K7875">
        <v>1.0085470085470085</v>
      </c>
      <c r="L7875">
        <v>141</v>
      </c>
      <c r="M7875">
        <v>0.82978723404255317</v>
      </c>
      <c r="N7875">
        <v>97</v>
      </c>
      <c r="P7875">
        <v>5</v>
      </c>
      <c r="Q7875">
        <v>5</v>
      </c>
      <c r="R7875">
        <v>1</v>
      </c>
      <c r="S7875">
        <v>21</v>
      </c>
    </row>
    <row r="7876" spans="1:19" x14ac:dyDescent="0.2">
      <c r="A7876" t="s">
        <v>12116</v>
      </c>
      <c r="B7876" t="s">
        <v>12117</v>
      </c>
      <c r="C7876" t="s">
        <v>1051</v>
      </c>
      <c r="D7876" t="s">
        <v>1000</v>
      </c>
      <c r="E7876" s="23">
        <v>43191</v>
      </c>
      <c r="F7876">
        <v>0</v>
      </c>
      <c r="G7876">
        <v>0</v>
      </c>
      <c r="H7876" t="e">
        <v>#DIV/0!</v>
      </c>
      <c r="I7876">
        <v>0</v>
      </c>
      <c r="J7876">
        <v>0</v>
      </c>
      <c r="K7876" t="e">
        <v>#DIV/0!</v>
      </c>
      <c r="L7876">
        <v>0</v>
      </c>
      <c r="M7876" t="e">
        <v>#DIV/0!</v>
      </c>
      <c r="N7876">
        <v>0</v>
      </c>
      <c r="P7876">
        <v>0</v>
      </c>
      <c r="Q7876">
        <v>0</v>
      </c>
      <c r="R7876" t="e">
        <v>#DIV/0!</v>
      </c>
      <c r="S7876">
        <v>0</v>
      </c>
    </row>
    <row r="7877" spans="1:19" x14ac:dyDescent="0.2">
      <c r="A7877" t="s">
        <v>13305</v>
      </c>
      <c r="B7877" t="s">
        <v>13306</v>
      </c>
      <c r="C7877" t="s">
        <v>350</v>
      </c>
      <c r="D7877" t="s">
        <v>1002</v>
      </c>
      <c r="E7877" s="23">
        <v>43191</v>
      </c>
      <c r="F7877">
        <v>1</v>
      </c>
      <c r="G7877">
        <v>1</v>
      </c>
      <c r="H7877">
        <v>1</v>
      </c>
      <c r="I7877">
        <v>5</v>
      </c>
      <c r="J7877">
        <v>6</v>
      </c>
      <c r="K7877">
        <v>0.83333333333333337</v>
      </c>
      <c r="L7877">
        <v>6</v>
      </c>
      <c r="M7877">
        <v>1</v>
      </c>
      <c r="N7877">
        <v>5</v>
      </c>
      <c r="P7877">
        <v>0</v>
      </c>
      <c r="Q7877">
        <v>0</v>
      </c>
      <c r="R7877" t="e">
        <v>#DIV/0!</v>
      </c>
      <c r="S7877">
        <v>0</v>
      </c>
    </row>
    <row r="7878" spans="1:19" x14ac:dyDescent="0.2">
      <c r="A7878" t="s">
        <v>13482</v>
      </c>
      <c r="B7878" t="s">
        <v>13483</v>
      </c>
      <c r="C7878" t="s">
        <v>242</v>
      </c>
      <c r="D7878" t="s">
        <v>1002</v>
      </c>
      <c r="E7878" s="23">
        <v>43191</v>
      </c>
      <c r="F7878">
        <v>0</v>
      </c>
      <c r="G7878">
        <v>0</v>
      </c>
      <c r="H7878" t="e">
        <v>#DIV/0!</v>
      </c>
      <c r="I7878">
        <v>0</v>
      </c>
      <c r="J7878">
        <v>0</v>
      </c>
      <c r="K7878" t="e">
        <v>#DIV/0!</v>
      </c>
      <c r="L7878">
        <v>0</v>
      </c>
      <c r="M7878" t="e">
        <v>#DIV/0!</v>
      </c>
      <c r="N7878">
        <v>0</v>
      </c>
      <c r="P7878">
        <v>0</v>
      </c>
      <c r="Q7878">
        <v>0</v>
      </c>
      <c r="R7878" t="e">
        <v>#DIV/0!</v>
      </c>
      <c r="S7878">
        <v>0</v>
      </c>
    </row>
    <row r="7879" spans="1:19" x14ac:dyDescent="0.2">
      <c r="A7879" t="s">
        <v>13659</v>
      </c>
      <c r="B7879" t="s">
        <v>13660</v>
      </c>
      <c r="C7879" t="s">
        <v>237</v>
      </c>
      <c r="D7879" t="s">
        <v>1002</v>
      </c>
      <c r="E7879" s="23">
        <v>43191</v>
      </c>
      <c r="F7879">
        <v>7.5</v>
      </c>
      <c r="G7879">
        <v>9</v>
      </c>
      <c r="H7879">
        <v>0.83333333333333337</v>
      </c>
      <c r="I7879">
        <v>39</v>
      </c>
      <c r="J7879">
        <v>66</v>
      </c>
      <c r="K7879">
        <v>0.59090909090909094</v>
      </c>
      <c r="L7879">
        <v>78</v>
      </c>
      <c r="M7879">
        <v>0.84615384615384615</v>
      </c>
      <c r="N7879">
        <v>35</v>
      </c>
      <c r="O7879">
        <v>1.0150000000000001</v>
      </c>
      <c r="P7879">
        <v>14</v>
      </c>
      <c r="Q7879">
        <v>16</v>
      </c>
      <c r="R7879">
        <v>0.875</v>
      </c>
      <c r="S7879">
        <v>4</v>
      </c>
    </row>
    <row r="7880" spans="1:19" x14ac:dyDescent="0.2">
      <c r="A7880" t="s">
        <v>13834</v>
      </c>
      <c r="B7880" t="s">
        <v>13835</v>
      </c>
      <c r="C7880" t="s">
        <v>238</v>
      </c>
      <c r="D7880" t="s">
        <v>1002</v>
      </c>
      <c r="E7880" s="23">
        <v>43191</v>
      </c>
      <c r="F7880">
        <v>0</v>
      </c>
      <c r="G7880">
        <v>0</v>
      </c>
      <c r="H7880" t="e">
        <v>#DIV/0!</v>
      </c>
      <c r="I7880">
        <v>0</v>
      </c>
      <c r="J7880">
        <v>0</v>
      </c>
      <c r="K7880" t="e">
        <v>#DIV/0!</v>
      </c>
      <c r="L7880">
        <v>0</v>
      </c>
      <c r="M7880" t="e">
        <v>#DIV/0!</v>
      </c>
      <c r="N7880">
        <v>0</v>
      </c>
      <c r="P7880">
        <v>0</v>
      </c>
      <c r="Q7880">
        <v>0</v>
      </c>
      <c r="R7880" t="e">
        <v>#DIV/0!</v>
      </c>
      <c r="S7880">
        <v>0</v>
      </c>
    </row>
    <row r="7881" spans="1:19" x14ac:dyDescent="0.2">
      <c r="A7881" t="s">
        <v>14011</v>
      </c>
      <c r="B7881" t="s">
        <v>14012</v>
      </c>
      <c r="C7881" t="s">
        <v>239</v>
      </c>
      <c r="D7881" t="s">
        <v>1002</v>
      </c>
      <c r="E7881" s="23">
        <v>43191</v>
      </c>
      <c r="F7881">
        <v>0</v>
      </c>
      <c r="G7881">
        <v>0</v>
      </c>
      <c r="H7881" t="e">
        <v>#DIV/0!</v>
      </c>
      <c r="I7881">
        <v>0</v>
      </c>
      <c r="J7881">
        <v>0</v>
      </c>
      <c r="K7881" t="e">
        <v>#DIV/0!</v>
      </c>
      <c r="L7881">
        <v>0</v>
      </c>
      <c r="M7881" t="e">
        <v>#DIV/0!</v>
      </c>
      <c r="N7881">
        <v>0</v>
      </c>
      <c r="P7881">
        <v>0</v>
      </c>
      <c r="Q7881">
        <v>0</v>
      </c>
      <c r="R7881" t="e">
        <v>#DIV/0!</v>
      </c>
      <c r="S7881">
        <v>0</v>
      </c>
    </row>
    <row r="7882" spans="1:19" x14ac:dyDescent="0.2">
      <c r="A7882" t="s">
        <v>14198</v>
      </c>
      <c r="B7882" t="s">
        <v>14199</v>
      </c>
      <c r="C7882" t="s">
        <v>240</v>
      </c>
      <c r="D7882" t="s">
        <v>1002</v>
      </c>
      <c r="E7882" s="23">
        <v>43191</v>
      </c>
      <c r="F7882">
        <v>11</v>
      </c>
      <c r="G7882">
        <v>13</v>
      </c>
      <c r="H7882">
        <v>0.84615384615384615</v>
      </c>
      <c r="I7882">
        <v>57</v>
      </c>
      <c r="J7882">
        <v>66</v>
      </c>
      <c r="K7882">
        <v>0.86363636363636365</v>
      </c>
      <c r="L7882">
        <v>78</v>
      </c>
      <c r="M7882">
        <v>0.84615384615384615</v>
      </c>
      <c r="N7882">
        <v>44</v>
      </c>
      <c r="P7882">
        <v>4</v>
      </c>
      <c r="Q7882">
        <v>4</v>
      </c>
      <c r="R7882">
        <v>1</v>
      </c>
      <c r="S7882">
        <v>13</v>
      </c>
    </row>
    <row r="7883" spans="1:19" x14ac:dyDescent="0.2">
      <c r="A7883" t="s">
        <v>14375</v>
      </c>
      <c r="B7883" t="s">
        <v>14376</v>
      </c>
      <c r="C7883" t="s">
        <v>241</v>
      </c>
      <c r="D7883" t="s">
        <v>1002</v>
      </c>
      <c r="E7883" s="23">
        <v>43191</v>
      </c>
      <c r="F7883">
        <v>33</v>
      </c>
      <c r="G7883">
        <v>36.5</v>
      </c>
      <c r="H7883">
        <v>0.90410958904109584</v>
      </c>
      <c r="I7883">
        <v>373</v>
      </c>
      <c r="J7883">
        <v>406</v>
      </c>
      <c r="K7883">
        <v>0.91871921182266014</v>
      </c>
      <c r="L7883">
        <v>454</v>
      </c>
      <c r="M7883">
        <v>0.89427312775330392</v>
      </c>
      <c r="N7883">
        <v>353</v>
      </c>
      <c r="P7883">
        <v>11</v>
      </c>
      <c r="Q7883">
        <v>22</v>
      </c>
      <c r="R7883">
        <v>0.5</v>
      </c>
      <c r="S7883">
        <v>20</v>
      </c>
    </row>
    <row r="7884" spans="1:19" x14ac:dyDescent="0.2">
      <c r="A7884" t="s">
        <v>14487</v>
      </c>
      <c r="B7884" t="s">
        <v>14488</v>
      </c>
      <c r="C7884" t="s">
        <v>318</v>
      </c>
      <c r="D7884" t="s">
        <v>1002</v>
      </c>
      <c r="E7884" s="23">
        <v>43191</v>
      </c>
      <c r="F7884">
        <v>5</v>
      </c>
      <c r="G7884">
        <v>6</v>
      </c>
      <c r="H7884">
        <v>0.83333333333333337</v>
      </c>
      <c r="I7884">
        <v>36</v>
      </c>
      <c r="J7884">
        <v>30</v>
      </c>
      <c r="K7884">
        <v>1.2</v>
      </c>
      <c r="L7884">
        <v>36</v>
      </c>
      <c r="M7884">
        <v>0.83333333333333337</v>
      </c>
      <c r="N7884">
        <v>29</v>
      </c>
      <c r="P7884">
        <v>0</v>
      </c>
      <c r="Q7884">
        <v>0</v>
      </c>
      <c r="R7884" t="e">
        <v>#DIV/0!</v>
      </c>
      <c r="S7884">
        <v>7</v>
      </c>
    </row>
    <row r="7885" spans="1:19" x14ac:dyDescent="0.2">
      <c r="A7885" t="s">
        <v>14704</v>
      </c>
      <c r="B7885" t="s">
        <v>14705</v>
      </c>
      <c r="C7885" t="s">
        <v>199</v>
      </c>
      <c r="D7885" t="s">
        <v>1000</v>
      </c>
      <c r="E7885" s="23">
        <v>43191</v>
      </c>
      <c r="F7885">
        <v>9.5</v>
      </c>
      <c r="G7885">
        <v>10</v>
      </c>
      <c r="H7885">
        <v>0.95</v>
      </c>
      <c r="I7885">
        <v>93</v>
      </c>
      <c r="J7885">
        <v>101</v>
      </c>
      <c r="K7885">
        <v>0.92079207920792083</v>
      </c>
      <c r="L7885">
        <v>104</v>
      </c>
      <c r="M7885">
        <v>0.97115384615384615</v>
      </c>
      <c r="N7885">
        <v>89</v>
      </c>
      <c r="P7885">
        <v>2</v>
      </c>
      <c r="Q7885">
        <v>2</v>
      </c>
      <c r="R7885">
        <v>1</v>
      </c>
      <c r="S7885">
        <v>4</v>
      </c>
    </row>
    <row r="7886" spans="1:19" x14ac:dyDescent="0.2">
      <c r="A7886" t="s">
        <v>14970</v>
      </c>
      <c r="B7886" t="s">
        <v>14971</v>
      </c>
      <c r="C7886" t="s">
        <v>200</v>
      </c>
      <c r="D7886" t="s">
        <v>1002</v>
      </c>
      <c r="E7886" s="23">
        <v>43191</v>
      </c>
      <c r="F7886">
        <v>4</v>
      </c>
      <c r="G7886">
        <v>4.5</v>
      </c>
      <c r="H7886">
        <v>0.88888888888888884</v>
      </c>
      <c r="I7886">
        <v>19</v>
      </c>
      <c r="J7886">
        <v>24</v>
      </c>
      <c r="K7886">
        <v>0.79166666666666663</v>
      </c>
      <c r="L7886">
        <v>27</v>
      </c>
      <c r="M7886">
        <v>0.88888888888888884</v>
      </c>
      <c r="N7886">
        <v>15</v>
      </c>
      <c r="P7886">
        <v>1</v>
      </c>
      <c r="Q7886">
        <v>1</v>
      </c>
      <c r="R7886">
        <v>1</v>
      </c>
      <c r="S7886">
        <v>4</v>
      </c>
    </row>
    <row r="7887" spans="1:19" x14ac:dyDescent="0.2">
      <c r="A7887" t="s">
        <v>15147</v>
      </c>
      <c r="B7887" t="s">
        <v>15148</v>
      </c>
      <c r="C7887" t="s">
        <v>202</v>
      </c>
      <c r="D7887" t="s">
        <v>1002</v>
      </c>
      <c r="E7887" s="23">
        <v>43191</v>
      </c>
      <c r="F7887">
        <v>5.5</v>
      </c>
      <c r="G7887">
        <v>5.5</v>
      </c>
      <c r="H7887">
        <v>1</v>
      </c>
      <c r="I7887">
        <v>74</v>
      </c>
      <c r="J7887">
        <v>77</v>
      </c>
      <c r="K7887">
        <v>0.96103896103896103</v>
      </c>
      <c r="L7887">
        <v>77</v>
      </c>
      <c r="M7887">
        <v>1</v>
      </c>
      <c r="N7887">
        <v>74</v>
      </c>
      <c r="P7887">
        <v>1</v>
      </c>
      <c r="Q7887">
        <v>1</v>
      </c>
      <c r="R7887">
        <v>1</v>
      </c>
      <c r="S7887">
        <v>0</v>
      </c>
    </row>
    <row r="7888" spans="1:19" x14ac:dyDescent="0.2">
      <c r="A7888" t="s">
        <v>15229</v>
      </c>
      <c r="B7888" t="s">
        <v>15230</v>
      </c>
      <c r="C7888" t="s">
        <v>348</v>
      </c>
      <c r="D7888" t="s">
        <v>1000</v>
      </c>
      <c r="E7888" s="23">
        <v>43191</v>
      </c>
      <c r="F7888">
        <v>0</v>
      </c>
      <c r="G7888">
        <v>0</v>
      </c>
      <c r="H7888" t="e">
        <v>#DIV/0!</v>
      </c>
      <c r="I7888">
        <v>0</v>
      </c>
      <c r="J7888">
        <v>0</v>
      </c>
      <c r="K7888" t="e">
        <v>#DIV/0!</v>
      </c>
      <c r="L7888">
        <v>0</v>
      </c>
      <c r="M7888" t="e">
        <v>#DIV/0!</v>
      </c>
      <c r="N7888">
        <v>0</v>
      </c>
      <c r="P7888">
        <v>0</v>
      </c>
      <c r="Q7888">
        <v>0</v>
      </c>
      <c r="R7888" t="e">
        <v>#DIV/0!</v>
      </c>
      <c r="S7888">
        <v>0</v>
      </c>
    </row>
    <row r="7889" spans="1:19" x14ac:dyDescent="0.2">
      <c r="A7889" t="s">
        <v>15313</v>
      </c>
      <c r="B7889" t="s">
        <v>15314</v>
      </c>
      <c r="C7889" t="s">
        <v>347</v>
      </c>
      <c r="D7889" t="s">
        <v>1002</v>
      </c>
      <c r="E7889" s="23">
        <v>43191</v>
      </c>
      <c r="F7889">
        <v>0</v>
      </c>
      <c r="G7889">
        <v>0</v>
      </c>
      <c r="H7889" t="e">
        <v>#DIV/0!</v>
      </c>
      <c r="I7889">
        <v>0</v>
      </c>
      <c r="J7889">
        <v>0</v>
      </c>
      <c r="K7889" t="e">
        <v>#DIV/0!</v>
      </c>
      <c r="L7889">
        <v>0</v>
      </c>
      <c r="M7889" t="e">
        <v>#DIV/0!</v>
      </c>
      <c r="N7889">
        <v>0</v>
      </c>
      <c r="P7889">
        <v>0</v>
      </c>
      <c r="Q7889">
        <v>0</v>
      </c>
      <c r="R7889" t="e">
        <v>#DIV/0!</v>
      </c>
      <c r="S7889">
        <v>0</v>
      </c>
    </row>
    <row r="7890" spans="1:19" x14ac:dyDescent="0.2">
      <c r="A7890" t="s">
        <v>15389</v>
      </c>
      <c r="B7890" t="s">
        <v>15390</v>
      </c>
      <c r="C7890" t="s">
        <v>351</v>
      </c>
      <c r="D7890" t="s">
        <v>1002</v>
      </c>
      <c r="E7890" s="23">
        <v>43191</v>
      </c>
      <c r="F7890">
        <v>0</v>
      </c>
      <c r="G7890">
        <v>0</v>
      </c>
      <c r="H7890" t="e">
        <v>#DIV/0!</v>
      </c>
      <c r="I7890">
        <v>0</v>
      </c>
      <c r="J7890">
        <v>0</v>
      </c>
      <c r="K7890" t="e">
        <v>#DIV/0!</v>
      </c>
      <c r="L7890">
        <v>0</v>
      </c>
      <c r="M7890" t="e">
        <v>#DIV/0!</v>
      </c>
      <c r="N7890">
        <v>0</v>
      </c>
      <c r="P7890">
        <v>0</v>
      </c>
      <c r="Q7890">
        <v>0</v>
      </c>
      <c r="R7890" t="e">
        <v>#DIV/0!</v>
      </c>
      <c r="S7890">
        <v>0</v>
      </c>
    </row>
    <row r="7891" spans="1:19" x14ac:dyDescent="0.2">
      <c r="A7891" t="s">
        <v>15435</v>
      </c>
      <c r="B7891" t="s">
        <v>15436</v>
      </c>
      <c r="C7891" t="s">
        <v>357</v>
      </c>
      <c r="D7891" t="s">
        <v>1000</v>
      </c>
      <c r="E7891" s="23">
        <v>43191</v>
      </c>
      <c r="F7891">
        <v>0</v>
      </c>
      <c r="G7891">
        <v>0</v>
      </c>
      <c r="H7891" t="e">
        <v>#DIV/0!</v>
      </c>
      <c r="I7891">
        <v>0</v>
      </c>
      <c r="J7891">
        <v>0</v>
      </c>
      <c r="K7891" t="e">
        <v>#DIV/0!</v>
      </c>
      <c r="L7891">
        <v>0</v>
      </c>
      <c r="M7891" t="e">
        <v>#DIV/0!</v>
      </c>
      <c r="N7891">
        <v>0</v>
      </c>
      <c r="P7891">
        <v>0</v>
      </c>
      <c r="Q7891">
        <v>0</v>
      </c>
      <c r="R7891" t="e">
        <v>#DIV/0!</v>
      </c>
      <c r="S7891">
        <v>0</v>
      </c>
    </row>
    <row r="7892" spans="1:19" x14ac:dyDescent="0.2">
      <c r="A7892" t="s">
        <v>15513</v>
      </c>
      <c r="B7892" t="s">
        <v>15514</v>
      </c>
      <c r="C7892" t="s">
        <v>352</v>
      </c>
      <c r="D7892" t="s">
        <v>1002</v>
      </c>
      <c r="E7892" s="23">
        <v>43191</v>
      </c>
      <c r="F7892">
        <v>0</v>
      </c>
      <c r="G7892">
        <v>0</v>
      </c>
      <c r="H7892" t="e">
        <v>#DIV/0!</v>
      </c>
      <c r="I7892">
        <v>0</v>
      </c>
      <c r="J7892">
        <v>0</v>
      </c>
      <c r="K7892" t="e">
        <v>#DIV/0!</v>
      </c>
      <c r="L7892">
        <v>0</v>
      </c>
      <c r="M7892" t="e">
        <v>#DIV/0!</v>
      </c>
      <c r="N7892">
        <v>0</v>
      </c>
      <c r="P7892">
        <v>0</v>
      </c>
      <c r="Q7892">
        <v>0</v>
      </c>
      <c r="R7892" t="e">
        <v>#DIV/0!</v>
      </c>
      <c r="S7892">
        <v>0</v>
      </c>
    </row>
    <row r="7893" spans="1:19" x14ac:dyDescent="0.2">
      <c r="A7893" t="s">
        <v>15674</v>
      </c>
      <c r="B7893" t="s">
        <v>15675</v>
      </c>
      <c r="C7893" t="s">
        <v>228</v>
      </c>
      <c r="D7893" t="s">
        <v>1002</v>
      </c>
      <c r="E7893" s="23">
        <v>43191</v>
      </c>
      <c r="F7893">
        <v>0</v>
      </c>
      <c r="G7893">
        <v>0</v>
      </c>
      <c r="H7893" t="e">
        <v>#DIV/0!</v>
      </c>
      <c r="I7893">
        <v>0</v>
      </c>
      <c r="J7893">
        <v>0</v>
      </c>
      <c r="K7893" t="e">
        <v>#DIV/0!</v>
      </c>
      <c r="L7893">
        <v>0</v>
      </c>
      <c r="M7893" t="e">
        <v>#DIV/0!</v>
      </c>
      <c r="N7893">
        <v>0</v>
      </c>
      <c r="P7893">
        <v>0</v>
      </c>
      <c r="Q7893">
        <v>0</v>
      </c>
      <c r="R7893" t="e">
        <v>#DIV/0!</v>
      </c>
      <c r="S7893">
        <v>0</v>
      </c>
    </row>
    <row r="7894" spans="1:19" x14ac:dyDescent="0.2">
      <c r="A7894" t="s">
        <v>15851</v>
      </c>
      <c r="B7894" t="s">
        <v>15852</v>
      </c>
      <c r="C7894" t="s">
        <v>227</v>
      </c>
      <c r="D7894" t="s">
        <v>1000</v>
      </c>
      <c r="E7894" s="23">
        <v>43191</v>
      </c>
      <c r="F7894">
        <v>0</v>
      </c>
      <c r="G7894">
        <v>0</v>
      </c>
      <c r="H7894" t="e">
        <v>#DIV/0!</v>
      </c>
      <c r="I7894">
        <v>0</v>
      </c>
      <c r="J7894">
        <v>0</v>
      </c>
      <c r="K7894" t="e">
        <v>#DIV/0!</v>
      </c>
      <c r="L7894">
        <v>0</v>
      </c>
      <c r="M7894" t="e">
        <v>#DIV/0!</v>
      </c>
      <c r="N7894">
        <v>0</v>
      </c>
      <c r="P7894">
        <v>0</v>
      </c>
      <c r="Q7894">
        <v>0</v>
      </c>
      <c r="R7894" t="e">
        <v>#DIV/0!</v>
      </c>
      <c r="S7894">
        <v>0</v>
      </c>
    </row>
    <row r="7895" spans="1:19" x14ac:dyDescent="0.2">
      <c r="A7895" t="s">
        <v>16028</v>
      </c>
      <c r="B7895" t="s">
        <v>16029</v>
      </c>
      <c r="C7895" t="s">
        <v>203</v>
      </c>
      <c r="D7895" t="s">
        <v>1000</v>
      </c>
      <c r="E7895" s="23">
        <v>43191</v>
      </c>
      <c r="F7895">
        <v>0</v>
      </c>
      <c r="G7895">
        <v>0</v>
      </c>
      <c r="H7895" t="e">
        <v>#DIV/0!</v>
      </c>
      <c r="I7895">
        <v>0</v>
      </c>
      <c r="J7895">
        <v>0</v>
      </c>
      <c r="K7895" t="e">
        <v>#DIV/0!</v>
      </c>
      <c r="L7895">
        <v>0</v>
      </c>
      <c r="M7895" t="e">
        <v>#DIV/0!</v>
      </c>
      <c r="N7895">
        <v>0</v>
      </c>
      <c r="O7895" t="e">
        <v>#DIV/0!</v>
      </c>
      <c r="P7895">
        <v>0</v>
      </c>
      <c r="Q7895">
        <v>0</v>
      </c>
      <c r="R7895" t="e">
        <v>#DIV/0!</v>
      </c>
      <c r="S7895">
        <v>0</v>
      </c>
    </row>
    <row r="7896" spans="1:19" x14ac:dyDescent="0.2">
      <c r="A7896" t="s">
        <v>16207</v>
      </c>
      <c r="B7896" t="s">
        <v>16208</v>
      </c>
      <c r="C7896" t="s">
        <v>205</v>
      </c>
      <c r="D7896" t="s">
        <v>1002</v>
      </c>
      <c r="E7896" s="23">
        <v>43191</v>
      </c>
      <c r="F7896">
        <v>0</v>
      </c>
      <c r="G7896">
        <v>0</v>
      </c>
      <c r="H7896" t="e">
        <v>#DIV/0!</v>
      </c>
      <c r="I7896">
        <v>0</v>
      </c>
      <c r="J7896">
        <v>0</v>
      </c>
      <c r="K7896" t="e">
        <v>#DIV/0!</v>
      </c>
      <c r="L7896">
        <v>0</v>
      </c>
      <c r="M7896" t="e">
        <v>#DIV/0!</v>
      </c>
      <c r="N7896">
        <v>0</v>
      </c>
      <c r="P7896">
        <v>0</v>
      </c>
      <c r="Q7896">
        <v>0</v>
      </c>
      <c r="R7896" t="e">
        <v>#DIV/0!</v>
      </c>
      <c r="S7896">
        <v>0</v>
      </c>
    </row>
    <row r="7897" spans="1:19" x14ac:dyDescent="0.2">
      <c r="A7897" t="s">
        <v>16384</v>
      </c>
      <c r="B7897" t="s">
        <v>16385</v>
      </c>
      <c r="C7897" t="s">
        <v>204</v>
      </c>
      <c r="D7897" t="s">
        <v>1002</v>
      </c>
      <c r="E7897" s="23">
        <v>43191</v>
      </c>
      <c r="F7897">
        <v>0</v>
      </c>
      <c r="G7897">
        <v>0</v>
      </c>
      <c r="H7897" t="e">
        <v>#DIV/0!</v>
      </c>
      <c r="I7897">
        <v>0</v>
      </c>
      <c r="J7897">
        <v>0</v>
      </c>
      <c r="K7897" t="e">
        <v>#DIV/0!</v>
      </c>
      <c r="L7897">
        <v>0</v>
      </c>
      <c r="M7897" t="e">
        <v>#DIV/0!</v>
      </c>
      <c r="N7897">
        <v>0</v>
      </c>
      <c r="P7897">
        <v>0</v>
      </c>
      <c r="Q7897">
        <v>0</v>
      </c>
      <c r="R7897" t="e">
        <v>#DIV/0!</v>
      </c>
      <c r="S7897">
        <v>0</v>
      </c>
    </row>
    <row r="7898" spans="1:19" x14ac:dyDescent="0.2">
      <c r="A7898" t="s">
        <v>16525</v>
      </c>
      <c r="B7898" t="s">
        <v>16526</v>
      </c>
      <c r="C7898" t="s">
        <v>353</v>
      </c>
      <c r="D7898" t="s">
        <v>1002</v>
      </c>
      <c r="E7898" s="23">
        <v>43191</v>
      </c>
      <c r="F7898">
        <v>0</v>
      </c>
      <c r="G7898">
        <v>0</v>
      </c>
      <c r="H7898" t="e">
        <v>#DIV/0!</v>
      </c>
      <c r="I7898">
        <v>0</v>
      </c>
      <c r="J7898">
        <v>0</v>
      </c>
      <c r="K7898" t="e">
        <v>#DIV/0!</v>
      </c>
      <c r="L7898">
        <v>0</v>
      </c>
      <c r="M7898" t="e">
        <v>#DIV/0!</v>
      </c>
      <c r="N7898">
        <v>0</v>
      </c>
      <c r="P7898">
        <v>0</v>
      </c>
      <c r="Q7898">
        <v>0</v>
      </c>
      <c r="R7898" t="e">
        <v>#DIV/0!</v>
      </c>
      <c r="S7898">
        <v>0</v>
      </c>
    </row>
    <row r="7899" spans="1:19" x14ac:dyDescent="0.2">
      <c r="A7899" t="s">
        <v>16702</v>
      </c>
      <c r="B7899" t="s">
        <v>16703</v>
      </c>
      <c r="C7899" t="s">
        <v>223</v>
      </c>
      <c r="D7899" t="s">
        <v>1000</v>
      </c>
      <c r="E7899" s="23">
        <v>43191</v>
      </c>
      <c r="F7899">
        <v>5.5</v>
      </c>
      <c r="G7899">
        <v>6</v>
      </c>
      <c r="H7899">
        <v>0.91666666666666663</v>
      </c>
      <c r="I7899">
        <v>52</v>
      </c>
      <c r="J7899">
        <v>60</v>
      </c>
      <c r="K7899">
        <v>0.8666666666666667</v>
      </c>
      <c r="L7899">
        <v>66</v>
      </c>
      <c r="M7899">
        <v>0.90909090909090906</v>
      </c>
      <c r="N7899">
        <v>52</v>
      </c>
      <c r="P7899">
        <v>0</v>
      </c>
      <c r="Q7899">
        <v>4</v>
      </c>
      <c r="R7899">
        <v>0</v>
      </c>
      <c r="S7899">
        <v>0</v>
      </c>
    </row>
    <row r="7900" spans="1:19" x14ac:dyDescent="0.2">
      <c r="A7900" t="s">
        <v>16881</v>
      </c>
      <c r="B7900" t="s">
        <v>16882</v>
      </c>
      <c r="C7900" t="s">
        <v>224</v>
      </c>
      <c r="D7900" t="s">
        <v>1002</v>
      </c>
      <c r="E7900" s="23">
        <v>43191</v>
      </c>
      <c r="F7900">
        <v>5.5</v>
      </c>
      <c r="G7900">
        <v>6</v>
      </c>
      <c r="H7900">
        <v>0.91666666666666663</v>
      </c>
      <c r="I7900">
        <v>52</v>
      </c>
      <c r="J7900">
        <v>60</v>
      </c>
      <c r="K7900">
        <v>0.8666666666666667</v>
      </c>
      <c r="L7900">
        <v>66</v>
      </c>
      <c r="M7900">
        <v>0.90909090909090906</v>
      </c>
      <c r="N7900">
        <v>52</v>
      </c>
      <c r="P7900">
        <v>0</v>
      </c>
      <c r="Q7900">
        <v>4</v>
      </c>
      <c r="R7900">
        <v>0</v>
      </c>
      <c r="S7900">
        <v>0</v>
      </c>
    </row>
    <row r="7901" spans="1:19" x14ac:dyDescent="0.2">
      <c r="A7901" t="s">
        <v>17007</v>
      </c>
      <c r="B7901" t="s">
        <v>17008</v>
      </c>
      <c r="C7901" t="s">
        <v>346</v>
      </c>
      <c r="D7901" t="s">
        <v>1000</v>
      </c>
      <c r="E7901" s="23">
        <v>43191</v>
      </c>
      <c r="F7901">
        <v>0</v>
      </c>
      <c r="G7901">
        <v>0</v>
      </c>
      <c r="H7901" t="e">
        <v>#DIV/0!</v>
      </c>
      <c r="I7901">
        <v>0</v>
      </c>
      <c r="J7901">
        <v>0</v>
      </c>
      <c r="K7901" t="e">
        <v>#DIV/0!</v>
      </c>
      <c r="L7901">
        <v>0</v>
      </c>
      <c r="M7901" t="e">
        <v>#DIV/0!</v>
      </c>
      <c r="N7901">
        <v>0</v>
      </c>
      <c r="P7901">
        <v>0</v>
      </c>
      <c r="Q7901">
        <v>0</v>
      </c>
      <c r="R7901" t="e">
        <v>#DIV/0!</v>
      </c>
      <c r="S7901">
        <v>0</v>
      </c>
    </row>
    <row r="7902" spans="1:19" x14ac:dyDescent="0.2">
      <c r="A7902" t="s">
        <v>17103</v>
      </c>
      <c r="B7902" t="s">
        <v>17104</v>
      </c>
      <c r="C7902" t="s">
        <v>345</v>
      </c>
      <c r="D7902" t="s">
        <v>1002</v>
      </c>
      <c r="E7902" s="23">
        <v>43191</v>
      </c>
      <c r="F7902">
        <v>0</v>
      </c>
      <c r="G7902">
        <v>0</v>
      </c>
      <c r="H7902" t="e">
        <v>#DIV/0!</v>
      </c>
      <c r="I7902">
        <v>0</v>
      </c>
      <c r="J7902">
        <v>0</v>
      </c>
      <c r="K7902" t="e">
        <v>#DIV/0!</v>
      </c>
      <c r="L7902">
        <v>0</v>
      </c>
      <c r="M7902" t="e">
        <v>#DIV/0!</v>
      </c>
      <c r="N7902">
        <v>0</v>
      </c>
      <c r="P7902">
        <v>0</v>
      </c>
      <c r="Q7902">
        <v>0</v>
      </c>
      <c r="R7902" t="e">
        <v>#DIV/0!</v>
      </c>
      <c r="S7902">
        <v>0</v>
      </c>
    </row>
    <row r="7903" spans="1:19" x14ac:dyDescent="0.2">
      <c r="A7903" t="s">
        <v>17318</v>
      </c>
      <c r="B7903" t="s">
        <v>17319</v>
      </c>
      <c r="C7903" t="s">
        <v>225</v>
      </c>
      <c r="D7903" t="s">
        <v>1000</v>
      </c>
      <c r="E7903" s="23">
        <v>43191</v>
      </c>
      <c r="F7903">
        <v>5.5</v>
      </c>
      <c r="G7903">
        <v>5.5</v>
      </c>
      <c r="H7903">
        <v>1</v>
      </c>
      <c r="I7903">
        <v>51</v>
      </c>
      <c r="J7903">
        <v>62</v>
      </c>
      <c r="K7903">
        <v>0.82258064516129037</v>
      </c>
      <c r="L7903">
        <v>62</v>
      </c>
      <c r="M7903">
        <v>1</v>
      </c>
      <c r="N7903">
        <v>47</v>
      </c>
      <c r="P7903">
        <v>0</v>
      </c>
      <c r="Q7903">
        <v>0</v>
      </c>
      <c r="R7903" t="e">
        <v>#DIV/0!</v>
      </c>
      <c r="S7903">
        <v>4</v>
      </c>
    </row>
    <row r="7904" spans="1:19" x14ac:dyDescent="0.2">
      <c r="A7904" t="s">
        <v>17525</v>
      </c>
      <c r="B7904" t="s">
        <v>17526</v>
      </c>
      <c r="C7904" t="s">
        <v>226</v>
      </c>
      <c r="D7904" t="s">
        <v>1002</v>
      </c>
      <c r="E7904" s="23">
        <v>43191</v>
      </c>
      <c r="F7904">
        <v>5.5</v>
      </c>
      <c r="G7904">
        <v>5.5</v>
      </c>
      <c r="H7904">
        <v>1</v>
      </c>
      <c r="I7904">
        <v>51</v>
      </c>
      <c r="J7904">
        <v>62</v>
      </c>
      <c r="K7904">
        <v>0.82258064516129037</v>
      </c>
      <c r="L7904">
        <v>62</v>
      </c>
      <c r="M7904">
        <v>1</v>
      </c>
      <c r="N7904">
        <v>47</v>
      </c>
      <c r="P7904">
        <v>0</v>
      </c>
      <c r="Q7904">
        <v>0</v>
      </c>
      <c r="R7904" t="e">
        <v>#DIV/0!</v>
      </c>
      <c r="S7904">
        <v>4</v>
      </c>
    </row>
    <row r="7905" spans="1:20" x14ac:dyDescent="0.2">
      <c r="A7905" t="s">
        <v>17702</v>
      </c>
      <c r="B7905" t="s">
        <v>17703</v>
      </c>
      <c r="C7905" t="s">
        <v>232</v>
      </c>
      <c r="D7905" t="s">
        <v>1000</v>
      </c>
      <c r="E7905" s="23">
        <v>43191</v>
      </c>
      <c r="F7905">
        <v>7.5</v>
      </c>
      <c r="G7905">
        <v>7.5</v>
      </c>
      <c r="H7905">
        <v>1</v>
      </c>
      <c r="I7905">
        <v>116</v>
      </c>
      <c r="J7905">
        <v>84</v>
      </c>
      <c r="K7905">
        <v>1.3809523809523809</v>
      </c>
      <c r="L7905">
        <v>84</v>
      </c>
      <c r="M7905">
        <v>1</v>
      </c>
      <c r="N7905">
        <v>106</v>
      </c>
      <c r="P7905">
        <v>0</v>
      </c>
      <c r="Q7905">
        <v>0</v>
      </c>
      <c r="R7905" t="e">
        <v>#DIV/0!</v>
      </c>
      <c r="S7905">
        <v>10</v>
      </c>
    </row>
    <row r="7906" spans="1:20" x14ac:dyDescent="0.2">
      <c r="A7906" t="s">
        <v>17899</v>
      </c>
      <c r="B7906" t="s">
        <v>17900</v>
      </c>
      <c r="C7906" t="s">
        <v>231</v>
      </c>
      <c r="D7906" t="s">
        <v>1002</v>
      </c>
      <c r="E7906" s="23">
        <v>43191</v>
      </c>
      <c r="F7906">
        <v>7.5</v>
      </c>
      <c r="G7906">
        <v>7.5</v>
      </c>
      <c r="H7906">
        <v>1</v>
      </c>
      <c r="I7906">
        <v>116</v>
      </c>
      <c r="J7906">
        <v>84</v>
      </c>
      <c r="K7906">
        <v>1.3809523809523809</v>
      </c>
      <c r="L7906">
        <v>84</v>
      </c>
      <c r="M7906">
        <v>1</v>
      </c>
      <c r="N7906">
        <v>106</v>
      </c>
      <c r="P7906">
        <v>0</v>
      </c>
      <c r="Q7906">
        <v>0</v>
      </c>
      <c r="R7906" t="e">
        <v>#DIV/0!</v>
      </c>
      <c r="S7906">
        <v>10</v>
      </c>
    </row>
    <row r="7907" spans="1:20" x14ac:dyDescent="0.2">
      <c r="A7907" t="s">
        <v>18076</v>
      </c>
      <c r="B7907" t="s">
        <v>18077</v>
      </c>
      <c r="C7907" t="s">
        <v>317</v>
      </c>
      <c r="D7907" t="s">
        <v>1000</v>
      </c>
      <c r="E7907" s="23">
        <v>43191</v>
      </c>
      <c r="F7907">
        <v>8.5</v>
      </c>
      <c r="G7907">
        <v>9</v>
      </c>
      <c r="H7907">
        <v>0.94444444444444442</v>
      </c>
      <c r="I7907">
        <v>46</v>
      </c>
      <c r="J7907">
        <v>51</v>
      </c>
      <c r="K7907">
        <v>0.90196078431372551</v>
      </c>
      <c r="L7907">
        <v>54</v>
      </c>
      <c r="M7907">
        <v>0.94444444444444442</v>
      </c>
      <c r="N7907">
        <v>32</v>
      </c>
      <c r="P7907">
        <v>3</v>
      </c>
      <c r="Q7907">
        <v>3</v>
      </c>
      <c r="R7907">
        <v>1</v>
      </c>
      <c r="S7907">
        <v>14</v>
      </c>
    </row>
    <row r="7908" spans="1:20" x14ac:dyDescent="0.2">
      <c r="A7908" t="s">
        <v>18255</v>
      </c>
      <c r="B7908" t="s">
        <v>18256</v>
      </c>
      <c r="C7908" t="s">
        <v>316</v>
      </c>
      <c r="D7908" t="s">
        <v>1002</v>
      </c>
      <c r="E7908" s="23">
        <v>43191</v>
      </c>
      <c r="F7908">
        <v>5.5</v>
      </c>
      <c r="G7908">
        <v>5.5</v>
      </c>
      <c r="H7908">
        <v>1</v>
      </c>
      <c r="I7908">
        <v>28</v>
      </c>
      <c r="J7908">
        <v>33</v>
      </c>
      <c r="K7908">
        <v>0.84848484848484851</v>
      </c>
      <c r="L7908">
        <v>33</v>
      </c>
      <c r="M7908">
        <v>1</v>
      </c>
      <c r="N7908">
        <v>21</v>
      </c>
      <c r="P7908">
        <v>3</v>
      </c>
      <c r="Q7908">
        <v>3</v>
      </c>
      <c r="R7908">
        <v>1</v>
      </c>
      <c r="S7908">
        <v>7</v>
      </c>
    </row>
    <row r="7909" spans="1:20" x14ac:dyDescent="0.2">
      <c r="A7909" t="s">
        <v>18331</v>
      </c>
      <c r="B7909" t="s">
        <v>18332</v>
      </c>
      <c r="C7909" t="s">
        <v>355</v>
      </c>
      <c r="D7909" t="s">
        <v>1002</v>
      </c>
      <c r="E7909" s="23">
        <v>43191</v>
      </c>
      <c r="F7909">
        <v>3</v>
      </c>
      <c r="G7909">
        <v>3.5</v>
      </c>
      <c r="H7909">
        <v>0.8571428571428571</v>
      </c>
      <c r="I7909">
        <v>18</v>
      </c>
      <c r="J7909">
        <v>18</v>
      </c>
      <c r="K7909">
        <v>1</v>
      </c>
      <c r="L7909">
        <v>21</v>
      </c>
      <c r="M7909">
        <v>0.8571428571428571</v>
      </c>
      <c r="N7909">
        <v>11</v>
      </c>
      <c r="P7909">
        <v>0</v>
      </c>
      <c r="Q7909">
        <v>0</v>
      </c>
      <c r="R7909" t="e">
        <v>#DIV/0!</v>
      </c>
      <c r="S7909">
        <v>7</v>
      </c>
    </row>
    <row r="7910" spans="1:20" x14ac:dyDescent="0.2">
      <c r="A7910" t="s">
        <v>18508</v>
      </c>
      <c r="B7910" t="s">
        <v>18509</v>
      </c>
      <c r="C7910" t="s">
        <v>214</v>
      </c>
      <c r="D7910" t="s">
        <v>1000</v>
      </c>
      <c r="E7910" s="23">
        <v>43191</v>
      </c>
      <c r="F7910">
        <v>11</v>
      </c>
      <c r="G7910">
        <v>13.5</v>
      </c>
      <c r="H7910">
        <v>0.81481481481481477</v>
      </c>
      <c r="I7910">
        <v>78</v>
      </c>
      <c r="J7910">
        <v>124</v>
      </c>
      <c r="K7910">
        <v>0.62903225806451613</v>
      </c>
      <c r="L7910">
        <v>150</v>
      </c>
      <c r="M7910">
        <v>0.82666666666666666</v>
      </c>
      <c r="N7910">
        <v>73</v>
      </c>
      <c r="O7910">
        <v>1.08</v>
      </c>
      <c r="P7910">
        <v>16</v>
      </c>
      <c r="Q7910">
        <v>20</v>
      </c>
      <c r="R7910">
        <v>0.8</v>
      </c>
      <c r="S7910">
        <v>5</v>
      </c>
    </row>
    <row r="7911" spans="1:20" x14ac:dyDescent="0.2">
      <c r="A7911" t="s">
        <v>18687</v>
      </c>
      <c r="B7911" t="s">
        <v>18688</v>
      </c>
      <c r="C7911" t="s">
        <v>215</v>
      </c>
      <c r="D7911" t="s">
        <v>1002</v>
      </c>
      <c r="E7911" s="23">
        <v>43191</v>
      </c>
      <c r="F7911">
        <v>4.5</v>
      </c>
      <c r="G7911">
        <v>6</v>
      </c>
      <c r="H7911">
        <v>0.75</v>
      </c>
      <c r="I7911">
        <v>20</v>
      </c>
      <c r="J7911">
        <v>36</v>
      </c>
      <c r="K7911">
        <v>0.55555555555555558</v>
      </c>
      <c r="L7911">
        <v>48</v>
      </c>
      <c r="M7911">
        <v>0.75</v>
      </c>
      <c r="N7911">
        <v>19</v>
      </c>
      <c r="O7911">
        <v>1.08</v>
      </c>
      <c r="P7911">
        <v>13</v>
      </c>
      <c r="Q7911">
        <v>14</v>
      </c>
      <c r="R7911">
        <v>0.9285714285714286</v>
      </c>
      <c r="S7911">
        <v>1</v>
      </c>
    </row>
    <row r="7912" spans="1:20" x14ac:dyDescent="0.2">
      <c r="A7912" t="s">
        <v>18864</v>
      </c>
      <c r="B7912" t="s">
        <v>18865</v>
      </c>
      <c r="C7912" t="s">
        <v>216</v>
      </c>
      <c r="D7912" t="s">
        <v>1002</v>
      </c>
      <c r="E7912" s="23">
        <v>43191</v>
      </c>
      <c r="F7912">
        <v>6.5</v>
      </c>
      <c r="G7912">
        <v>7.5</v>
      </c>
      <c r="H7912">
        <v>0.8666666666666667</v>
      </c>
      <c r="I7912">
        <v>58</v>
      </c>
      <c r="J7912">
        <v>88</v>
      </c>
      <c r="K7912">
        <v>0.65909090909090906</v>
      </c>
      <c r="L7912">
        <v>102</v>
      </c>
      <c r="M7912">
        <v>0.86274509803921573</v>
      </c>
      <c r="N7912">
        <v>54</v>
      </c>
      <c r="P7912">
        <v>3</v>
      </c>
      <c r="Q7912">
        <v>6</v>
      </c>
      <c r="R7912">
        <v>0.5</v>
      </c>
      <c r="S7912">
        <v>4</v>
      </c>
    </row>
    <row r="7913" spans="1:20" x14ac:dyDescent="0.2">
      <c r="A7913" t="s">
        <v>19041</v>
      </c>
      <c r="B7913" t="s">
        <v>19042</v>
      </c>
      <c r="C7913" t="s">
        <v>229</v>
      </c>
      <c r="D7913" t="s">
        <v>1002</v>
      </c>
      <c r="E7913" s="23">
        <v>43191</v>
      </c>
      <c r="F7913">
        <v>0</v>
      </c>
      <c r="G7913">
        <v>0</v>
      </c>
      <c r="H7913" t="e">
        <v>#DIV/0!</v>
      </c>
      <c r="I7913">
        <v>0</v>
      </c>
      <c r="J7913">
        <v>0</v>
      </c>
      <c r="K7913" t="e">
        <v>#DIV/0!</v>
      </c>
      <c r="L7913">
        <v>0</v>
      </c>
      <c r="M7913" t="e">
        <v>#DIV/0!</v>
      </c>
      <c r="N7913">
        <v>0</v>
      </c>
      <c r="P7913">
        <v>0</v>
      </c>
      <c r="Q7913">
        <v>0</v>
      </c>
      <c r="R7913" t="e">
        <v>#DIV/0!</v>
      </c>
      <c r="S7913">
        <v>0</v>
      </c>
      <c r="T7913">
        <v>0.91</v>
      </c>
    </row>
    <row r="7914" spans="1:20" x14ac:dyDescent="0.2">
      <c r="A7914" t="s">
        <v>19218</v>
      </c>
      <c r="B7914" t="s">
        <v>19219</v>
      </c>
      <c r="C7914" t="s">
        <v>230</v>
      </c>
      <c r="D7914" t="s">
        <v>1000</v>
      </c>
      <c r="E7914" s="23">
        <v>43191</v>
      </c>
      <c r="F7914">
        <v>0</v>
      </c>
      <c r="G7914">
        <v>0</v>
      </c>
      <c r="H7914" t="e">
        <v>#DIV/0!</v>
      </c>
      <c r="I7914">
        <v>0</v>
      </c>
      <c r="J7914">
        <v>0</v>
      </c>
      <c r="K7914" t="e">
        <v>#DIV/0!</v>
      </c>
      <c r="L7914">
        <v>0</v>
      </c>
      <c r="M7914" t="e">
        <v>#DIV/0!</v>
      </c>
      <c r="N7914">
        <v>0</v>
      </c>
      <c r="P7914">
        <v>0</v>
      </c>
      <c r="Q7914">
        <v>0</v>
      </c>
      <c r="R7914" t="e">
        <v>#DIV/0!</v>
      </c>
      <c r="S7914">
        <v>0</v>
      </c>
      <c r="T7914">
        <v>0.91</v>
      </c>
    </row>
    <row r="7915" spans="1:20" x14ac:dyDescent="0.2">
      <c r="A7915" t="s">
        <v>19397</v>
      </c>
      <c r="B7915" t="s">
        <v>19398</v>
      </c>
      <c r="C7915" t="s">
        <v>234</v>
      </c>
      <c r="D7915" t="s">
        <v>1000</v>
      </c>
      <c r="E7915" s="23">
        <v>43191</v>
      </c>
      <c r="F7915">
        <v>2.5</v>
      </c>
      <c r="G7915">
        <v>4.5</v>
      </c>
      <c r="H7915">
        <v>0.55555555555555558</v>
      </c>
      <c r="I7915">
        <v>22</v>
      </c>
      <c r="J7915">
        <v>35</v>
      </c>
      <c r="K7915">
        <v>0.62857142857142856</v>
      </c>
      <c r="L7915">
        <v>63</v>
      </c>
      <c r="M7915">
        <v>0.55555555555555558</v>
      </c>
      <c r="N7915">
        <v>20</v>
      </c>
      <c r="P7915">
        <v>7</v>
      </c>
      <c r="Q7915">
        <v>11</v>
      </c>
      <c r="R7915">
        <v>0.63636363636363635</v>
      </c>
      <c r="S7915">
        <v>2</v>
      </c>
      <c r="T7915">
        <v>1</v>
      </c>
    </row>
    <row r="7916" spans="1:20" x14ac:dyDescent="0.2">
      <c r="A7916" t="s">
        <v>19576</v>
      </c>
      <c r="B7916" t="s">
        <v>19577</v>
      </c>
      <c r="C7916" t="s">
        <v>233</v>
      </c>
      <c r="D7916" t="s">
        <v>1002</v>
      </c>
      <c r="E7916" s="23">
        <v>43191</v>
      </c>
      <c r="F7916">
        <v>2.5</v>
      </c>
      <c r="G7916">
        <v>4.5</v>
      </c>
      <c r="H7916">
        <v>0.55555555555555558</v>
      </c>
      <c r="I7916">
        <v>22</v>
      </c>
      <c r="J7916">
        <v>35</v>
      </c>
      <c r="K7916">
        <v>0.62857142857142856</v>
      </c>
      <c r="L7916">
        <v>63</v>
      </c>
      <c r="M7916">
        <v>0.55555555555555558</v>
      </c>
      <c r="N7916">
        <v>20</v>
      </c>
      <c r="P7916">
        <v>7</v>
      </c>
      <c r="Q7916">
        <v>11</v>
      </c>
      <c r="R7916">
        <v>0.63636363636363635</v>
      </c>
      <c r="S7916">
        <v>2</v>
      </c>
      <c r="T7916">
        <v>1</v>
      </c>
    </row>
    <row r="7917" spans="1:20" x14ac:dyDescent="0.2">
      <c r="A7917" t="s">
        <v>19674</v>
      </c>
      <c r="B7917" t="s">
        <v>19675</v>
      </c>
      <c r="C7917" t="s">
        <v>342</v>
      </c>
      <c r="D7917" t="s">
        <v>1000</v>
      </c>
      <c r="E7917" s="23">
        <v>43191</v>
      </c>
      <c r="F7917">
        <v>0</v>
      </c>
      <c r="G7917">
        <v>0</v>
      </c>
      <c r="H7917" t="e">
        <v>#DIV/0!</v>
      </c>
      <c r="I7917">
        <v>0</v>
      </c>
      <c r="J7917">
        <v>0</v>
      </c>
      <c r="K7917" t="e">
        <v>#DIV/0!</v>
      </c>
      <c r="L7917">
        <v>0</v>
      </c>
      <c r="M7917" t="e">
        <v>#DIV/0!</v>
      </c>
      <c r="N7917">
        <v>0</v>
      </c>
      <c r="P7917">
        <v>0</v>
      </c>
      <c r="Q7917">
        <v>0</v>
      </c>
      <c r="R7917" t="e">
        <v>#DIV/0!</v>
      </c>
      <c r="S7917">
        <v>0</v>
      </c>
      <c r="T7917">
        <v>1</v>
      </c>
    </row>
    <row r="7918" spans="1:20" x14ac:dyDescent="0.2">
      <c r="A7918" t="s">
        <v>19774</v>
      </c>
      <c r="B7918" t="s">
        <v>19775</v>
      </c>
      <c r="C7918" t="s">
        <v>340</v>
      </c>
      <c r="D7918" t="s">
        <v>1002</v>
      </c>
      <c r="E7918" s="23">
        <v>43191</v>
      </c>
      <c r="F7918">
        <v>0</v>
      </c>
      <c r="G7918">
        <v>0</v>
      </c>
      <c r="H7918" t="e">
        <v>#DIV/0!</v>
      </c>
      <c r="I7918">
        <v>0</v>
      </c>
      <c r="J7918">
        <v>0</v>
      </c>
      <c r="K7918" t="e">
        <v>#DIV/0!</v>
      </c>
      <c r="L7918">
        <v>0</v>
      </c>
      <c r="M7918" t="e">
        <v>#DIV/0!</v>
      </c>
      <c r="N7918">
        <v>0</v>
      </c>
      <c r="P7918">
        <v>0</v>
      </c>
      <c r="Q7918">
        <v>0</v>
      </c>
      <c r="R7918" t="e">
        <v>#DIV/0!</v>
      </c>
      <c r="S7918">
        <v>0</v>
      </c>
      <c r="T7918">
        <v>1</v>
      </c>
    </row>
    <row r="7919" spans="1:20" x14ac:dyDescent="0.2">
      <c r="A7919" t="s">
        <v>19951</v>
      </c>
      <c r="B7919" t="s">
        <v>19952</v>
      </c>
      <c r="C7919" t="s">
        <v>220</v>
      </c>
      <c r="D7919" t="s">
        <v>1000</v>
      </c>
      <c r="E7919" s="23">
        <v>43191</v>
      </c>
      <c r="F7919">
        <v>0</v>
      </c>
      <c r="G7919">
        <v>0</v>
      </c>
      <c r="H7919" t="e">
        <v>#DIV/0!</v>
      </c>
      <c r="I7919">
        <v>0</v>
      </c>
      <c r="J7919">
        <v>0</v>
      </c>
      <c r="K7919" t="e">
        <v>#DIV/0!</v>
      </c>
      <c r="L7919">
        <v>0</v>
      </c>
      <c r="M7919" t="e">
        <v>#DIV/0!</v>
      </c>
      <c r="N7919">
        <v>0</v>
      </c>
      <c r="P7919">
        <v>0</v>
      </c>
      <c r="Q7919">
        <v>0</v>
      </c>
      <c r="R7919" t="e">
        <v>#DIV/0!</v>
      </c>
      <c r="S7919">
        <v>0</v>
      </c>
      <c r="T7919">
        <v>1</v>
      </c>
    </row>
    <row r="7920" spans="1:20" x14ac:dyDescent="0.2">
      <c r="A7920" t="s">
        <v>20130</v>
      </c>
      <c r="B7920" t="s">
        <v>20131</v>
      </c>
      <c r="C7920" t="s">
        <v>221</v>
      </c>
      <c r="D7920" t="s">
        <v>1002</v>
      </c>
      <c r="E7920" s="23">
        <v>43191</v>
      </c>
      <c r="F7920">
        <v>0</v>
      </c>
      <c r="G7920">
        <v>0</v>
      </c>
      <c r="H7920" t="e">
        <v>#DIV/0!</v>
      </c>
      <c r="I7920">
        <v>0</v>
      </c>
      <c r="J7920">
        <v>0</v>
      </c>
      <c r="K7920" t="e">
        <v>#DIV/0!</v>
      </c>
      <c r="L7920">
        <v>0</v>
      </c>
      <c r="M7920" t="e">
        <v>#DIV/0!</v>
      </c>
      <c r="N7920">
        <v>0</v>
      </c>
      <c r="P7920">
        <v>0</v>
      </c>
      <c r="Q7920">
        <v>0</v>
      </c>
      <c r="R7920" t="e">
        <v>#DIV/0!</v>
      </c>
      <c r="S7920">
        <v>0</v>
      </c>
    </row>
    <row r="7921" spans="1:20" x14ac:dyDescent="0.2">
      <c r="A7921" t="s">
        <v>20307</v>
      </c>
      <c r="B7921" t="s">
        <v>20308</v>
      </c>
      <c r="C7921" t="s">
        <v>222</v>
      </c>
      <c r="D7921" t="s">
        <v>1002</v>
      </c>
      <c r="E7921" s="23">
        <v>43191</v>
      </c>
      <c r="F7921">
        <v>0</v>
      </c>
      <c r="G7921">
        <v>0</v>
      </c>
      <c r="H7921" t="e">
        <v>#DIV/0!</v>
      </c>
      <c r="I7921">
        <v>0</v>
      </c>
      <c r="J7921">
        <v>0</v>
      </c>
      <c r="K7921" t="e">
        <v>#DIV/0!</v>
      </c>
      <c r="L7921">
        <v>0</v>
      </c>
      <c r="M7921" t="e">
        <v>#DIV/0!</v>
      </c>
      <c r="N7921">
        <v>0</v>
      </c>
      <c r="P7921">
        <v>0</v>
      </c>
      <c r="Q7921">
        <v>0</v>
      </c>
      <c r="R7921" t="e">
        <v>#DIV/0!</v>
      </c>
      <c r="S7921">
        <v>0</v>
      </c>
    </row>
    <row r="7922" spans="1:20" x14ac:dyDescent="0.2">
      <c r="A7922" t="s">
        <v>20484</v>
      </c>
      <c r="B7922" t="s">
        <v>20485</v>
      </c>
      <c r="C7922" t="s">
        <v>211</v>
      </c>
      <c r="D7922" t="s">
        <v>1002</v>
      </c>
      <c r="E7922" s="23">
        <v>43191</v>
      </c>
      <c r="F7922">
        <v>0</v>
      </c>
      <c r="G7922">
        <v>0</v>
      </c>
      <c r="H7922" t="e">
        <v>#DIV/0!</v>
      </c>
      <c r="I7922">
        <v>0</v>
      </c>
      <c r="J7922">
        <v>0</v>
      </c>
      <c r="K7922" t="e">
        <v>#DIV/0!</v>
      </c>
      <c r="L7922">
        <v>0</v>
      </c>
      <c r="M7922" t="e">
        <v>#DIV/0!</v>
      </c>
      <c r="N7922">
        <v>0</v>
      </c>
      <c r="P7922">
        <v>0</v>
      </c>
      <c r="Q7922">
        <v>0</v>
      </c>
      <c r="R7922" t="e">
        <v>#DIV/0!</v>
      </c>
      <c r="S7922">
        <v>0</v>
      </c>
    </row>
    <row r="7923" spans="1:20" x14ac:dyDescent="0.2">
      <c r="A7923" t="s">
        <v>20661</v>
      </c>
      <c r="B7923" t="s">
        <v>20662</v>
      </c>
      <c r="C7923" t="s">
        <v>207</v>
      </c>
      <c r="D7923" t="s">
        <v>1000</v>
      </c>
      <c r="E7923" s="23">
        <v>43191</v>
      </c>
      <c r="F7923">
        <v>5</v>
      </c>
      <c r="G7923">
        <v>6</v>
      </c>
      <c r="H7923">
        <v>0.83333333333333337</v>
      </c>
      <c r="I7923">
        <v>41</v>
      </c>
      <c r="J7923">
        <v>42</v>
      </c>
      <c r="K7923">
        <v>0.97619047619047616</v>
      </c>
      <c r="L7923">
        <v>48</v>
      </c>
      <c r="M7923">
        <v>0.875</v>
      </c>
      <c r="N7923">
        <v>36</v>
      </c>
      <c r="O7923">
        <v>0.95</v>
      </c>
      <c r="P7923">
        <v>1</v>
      </c>
      <c r="Q7923">
        <v>2</v>
      </c>
      <c r="R7923">
        <v>0.5</v>
      </c>
      <c r="S7923">
        <v>5</v>
      </c>
    </row>
    <row r="7924" spans="1:20" x14ac:dyDescent="0.2">
      <c r="A7924" t="s">
        <v>20905</v>
      </c>
      <c r="B7924" t="s">
        <v>20906</v>
      </c>
      <c r="C7924" t="s">
        <v>210</v>
      </c>
      <c r="D7924" t="s">
        <v>1002</v>
      </c>
      <c r="E7924" s="23">
        <v>43191</v>
      </c>
      <c r="F7924">
        <v>3</v>
      </c>
      <c r="G7924">
        <v>3</v>
      </c>
      <c r="H7924">
        <v>1</v>
      </c>
      <c r="I7924">
        <v>19</v>
      </c>
      <c r="J7924">
        <v>30</v>
      </c>
      <c r="K7924">
        <v>0.6333333333333333</v>
      </c>
      <c r="L7924">
        <v>30</v>
      </c>
      <c r="M7924">
        <v>1</v>
      </c>
      <c r="N7924">
        <v>16</v>
      </c>
      <c r="O7924">
        <v>0.95</v>
      </c>
      <c r="P7924">
        <v>1</v>
      </c>
      <c r="Q7924">
        <v>2</v>
      </c>
      <c r="R7924">
        <v>0.5</v>
      </c>
      <c r="S7924">
        <v>3</v>
      </c>
    </row>
    <row r="7925" spans="1:20" x14ac:dyDescent="0.2">
      <c r="A7925" t="s">
        <v>21082</v>
      </c>
      <c r="B7925" t="s">
        <v>21083</v>
      </c>
      <c r="C7925" t="s">
        <v>208</v>
      </c>
      <c r="D7925" t="s">
        <v>1002</v>
      </c>
      <c r="E7925" s="23">
        <v>43191</v>
      </c>
      <c r="F7925">
        <v>1</v>
      </c>
      <c r="G7925">
        <v>1.5</v>
      </c>
      <c r="H7925">
        <v>0.66666666666666663</v>
      </c>
      <c r="I7925">
        <v>9</v>
      </c>
      <c r="J7925">
        <v>6</v>
      </c>
      <c r="K7925">
        <v>1.5</v>
      </c>
      <c r="L7925">
        <v>9</v>
      </c>
      <c r="M7925">
        <v>0.66666666666666663</v>
      </c>
      <c r="N7925">
        <v>7</v>
      </c>
      <c r="P7925">
        <v>0</v>
      </c>
      <c r="Q7925">
        <v>0</v>
      </c>
      <c r="R7925" t="e">
        <v>#DIV/0!</v>
      </c>
      <c r="S7925">
        <v>2</v>
      </c>
    </row>
    <row r="7926" spans="1:20" x14ac:dyDescent="0.2">
      <c r="A7926" t="s">
        <v>21158</v>
      </c>
      <c r="B7926" t="s">
        <v>21159</v>
      </c>
      <c r="C7926" t="s">
        <v>354</v>
      </c>
      <c r="D7926" t="s">
        <v>1002</v>
      </c>
      <c r="E7926" s="23">
        <v>43191</v>
      </c>
      <c r="F7926">
        <v>1</v>
      </c>
      <c r="G7926">
        <v>1.5</v>
      </c>
      <c r="H7926">
        <v>0.66666666666666663</v>
      </c>
      <c r="I7926">
        <v>13</v>
      </c>
      <c r="J7926">
        <v>6</v>
      </c>
      <c r="K7926">
        <v>2.1666666666666665</v>
      </c>
      <c r="L7926">
        <v>9</v>
      </c>
      <c r="M7926">
        <v>0.66666666666666663</v>
      </c>
      <c r="N7926">
        <v>13</v>
      </c>
      <c r="P7926">
        <v>0</v>
      </c>
      <c r="Q7926">
        <v>0</v>
      </c>
      <c r="R7926" t="e">
        <v>#DIV/0!</v>
      </c>
      <c r="S7926">
        <v>0</v>
      </c>
    </row>
    <row r="7927" spans="1:20" x14ac:dyDescent="0.2">
      <c r="A7927" t="s">
        <v>21337</v>
      </c>
      <c r="B7927" t="s">
        <v>21338</v>
      </c>
      <c r="C7927" t="s">
        <v>213</v>
      </c>
      <c r="D7927" t="s">
        <v>1002</v>
      </c>
      <c r="E7927" s="23">
        <v>43191</v>
      </c>
      <c r="F7927">
        <v>0</v>
      </c>
      <c r="G7927">
        <v>0</v>
      </c>
      <c r="H7927" t="e">
        <v>#DIV/0!</v>
      </c>
      <c r="I7927">
        <v>0</v>
      </c>
      <c r="J7927">
        <v>0</v>
      </c>
      <c r="K7927" t="e">
        <v>#DIV/0!</v>
      </c>
      <c r="L7927">
        <v>0</v>
      </c>
      <c r="M7927" t="e">
        <v>#DIV/0!</v>
      </c>
      <c r="N7927">
        <v>0</v>
      </c>
      <c r="P7927">
        <v>0</v>
      </c>
      <c r="Q7927">
        <v>0</v>
      </c>
      <c r="R7927" t="e">
        <v>#DIV/0!</v>
      </c>
      <c r="S7927">
        <v>0</v>
      </c>
    </row>
    <row r="7928" spans="1:20" x14ac:dyDescent="0.2">
      <c r="A7928" t="s">
        <v>21579</v>
      </c>
      <c r="B7928" t="s">
        <v>21580</v>
      </c>
      <c r="C7928" t="s">
        <v>212</v>
      </c>
      <c r="D7928" t="s">
        <v>1000</v>
      </c>
      <c r="E7928" s="23">
        <v>43191</v>
      </c>
      <c r="F7928">
        <v>0</v>
      </c>
      <c r="G7928">
        <v>0</v>
      </c>
      <c r="H7928" t="e">
        <v>#DIV/0!</v>
      </c>
      <c r="I7928">
        <v>0</v>
      </c>
      <c r="J7928">
        <v>0</v>
      </c>
      <c r="K7928" t="e">
        <v>#DIV/0!</v>
      </c>
      <c r="L7928">
        <v>0</v>
      </c>
      <c r="M7928" t="e">
        <v>#DIV/0!</v>
      </c>
      <c r="N7928">
        <v>0</v>
      </c>
      <c r="P7928">
        <v>0</v>
      </c>
      <c r="Q7928">
        <v>0</v>
      </c>
      <c r="R7928" t="e">
        <v>#DIV/0!</v>
      </c>
      <c r="S7928">
        <v>0</v>
      </c>
      <c r="T7928">
        <v>1.0571428571428572</v>
      </c>
    </row>
    <row r="7929" spans="1:20" x14ac:dyDescent="0.2">
      <c r="A7929" t="s">
        <v>21788</v>
      </c>
      <c r="B7929" t="s">
        <v>21789</v>
      </c>
      <c r="C7929" t="s">
        <v>217</v>
      </c>
      <c r="D7929" t="s">
        <v>1000</v>
      </c>
      <c r="E7929" s="23">
        <v>43191</v>
      </c>
      <c r="F7929">
        <v>0</v>
      </c>
      <c r="G7929">
        <v>0</v>
      </c>
      <c r="H7929" t="e">
        <v>#DIV/0!</v>
      </c>
      <c r="I7929">
        <v>0</v>
      </c>
      <c r="J7929">
        <v>0</v>
      </c>
      <c r="K7929" t="e">
        <v>#DIV/0!</v>
      </c>
      <c r="L7929">
        <v>0</v>
      </c>
      <c r="M7929" t="e">
        <v>#DIV/0!</v>
      </c>
      <c r="N7929">
        <v>0</v>
      </c>
      <c r="P7929">
        <v>0</v>
      </c>
      <c r="Q7929">
        <v>0</v>
      </c>
      <c r="R7929" t="e">
        <v>#DIV/0!</v>
      </c>
      <c r="S7929">
        <v>0</v>
      </c>
      <c r="T7929">
        <v>1.0571428571428572</v>
      </c>
    </row>
    <row r="7930" spans="1:20" x14ac:dyDescent="0.2">
      <c r="A7930" t="s">
        <v>22032</v>
      </c>
      <c r="B7930" t="s">
        <v>22033</v>
      </c>
      <c r="C7930" t="s">
        <v>218</v>
      </c>
      <c r="D7930" t="s">
        <v>1002</v>
      </c>
      <c r="E7930" s="23">
        <v>43191</v>
      </c>
      <c r="F7930">
        <v>0</v>
      </c>
      <c r="G7930">
        <v>0</v>
      </c>
      <c r="H7930" t="e">
        <v>#DIV/0!</v>
      </c>
      <c r="I7930">
        <v>0</v>
      </c>
      <c r="J7930">
        <v>0</v>
      </c>
      <c r="K7930" t="e">
        <v>#DIV/0!</v>
      </c>
      <c r="L7930">
        <v>0</v>
      </c>
      <c r="M7930" t="e">
        <v>#DIV/0!</v>
      </c>
      <c r="N7930">
        <v>0</v>
      </c>
      <c r="P7930">
        <v>0</v>
      </c>
      <c r="Q7930">
        <v>0</v>
      </c>
      <c r="R7930" t="e">
        <v>#DIV/0!</v>
      </c>
      <c r="S7930">
        <v>0</v>
      </c>
      <c r="T7930">
        <v>1.0571428571428572</v>
      </c>
    </row>
    <row r="7931" spans="1:20" x14ac:dyDescent="0.2">
      <c r="A7931" t="s">
        <v>22209</v>
      </c>
      <c r="B7931" t="s">
        <v>22210</v>
      </c>
      <c r="C7931" t="s">
        <v>219</v>
      </c>
      <c r="D7931" t="s">
        <v>1002</v>
      </c>
      <c r="E7931" s="23">
        <v>43191</v>
      </c>
      <c r="F7931">
        <v>0</v>
      </c>
      <c r="G7931">
        <v>0</v>
      </c>
      <c r="H7931" t="e">
        <v>#DIV/0!</v>
      </c>
      <c r="I7931">
        <v>0</v>
      </c>
      <c r="J7931">
        <v>0</v>
      </c>
      <c r="K7931" t="e">
        <v>#DIV/0!</v>
      </c>
      <c r="L7931">
        <v>0</v>
      </c>
      <c r="M7931" t="e">
        <v>#DIV/0!</v>
      </c>
      <c r="N7931">
        <v>0</v>
      </c>
      <c r="P7931">
        <v>0</v>
      </c>
      <c r="Q7931">
        <v>0</v>
      </c>
      <c r="R7931" t="e">
        <v>#DIV/0!</v>
      </c>
      <c r="S7931">
        <v>0</v>
      </c>
    </row>
    <row r="7932" spans="1:20" x14ac:dyDescent="0.2">
      <c r="A7932" t="s">
        <v>22249</v>
      </c>
      <c r="B7932" t="s">
        <v>22250</v>
      </c>
      <c r="C7932" t="s">
        <v>384</v>
      </c>
      <c r="D7932" t="s">
        <v>1002</v>
      </c>
      <c r="E7932" s="23">
        <v>43191</v>
      </c>
      <c r="F7932">
        <v>0</v>
      </c>
      <c r="G7932">
        <v>0</v>
      </c>
      <c r="H7932" t="e">
        <v>#DIV/0!</v>
      </c>
      <c r="I7932">
        <v>0</v>
      </c>
      <c r="J7932">
        <v>0</v>
      </c>
      <c r="K7932" t="e">
        <v>#DIV/0!</v>
      </c>
      <c r="L7932">
        <v>0</v>
      </c>
      <c r="M7932" t="e">
        <v>#DIV/0!</v>
      </c>
      <c r="N7932">
        <v>0</v>
      </c>
      <c r="P7932">
        <v>0</v>
      </c>
      <c r="Q7932">
        <v>0</v>
      </c>
      <c r="R7932" t="e">
        <v>#DIV/0!</v>
      </c>
      <c r="S7932">
        <v>0</v>
      </c>
    </row>
    <row r="7933" spans="1:20" x14ac:dyDescent="0.2">
      <c r="A7933" t="s">
        <v>22289</v>
      </c>
      <c r="B7933" t="s">
        <v>22290</v>
      </c>
      <c r="C7933" t="s">
        <v>387</v>
      </c>
      <c r="D7933" t="s">
        <v>1000</v>
      </c>
      <c r="E7933" s="23">
        <v>43191</v>
      </c>
      <c r="F7933">
        <v>0.5</v>
      </c>
      <c r="G7933">
        <v>1.5</v>
      </c>
      <c r="H7933">
        <v>0.33333333333333331</v>
      </c>
      <c r="I7933">
        <v>1</v>
      </c>
      <c r="J7933">
        <v>3</v>
      </c>
      <c r="K7933">
        <v>0.33333333333333331</v>
      </c>
      <c r="L7933">
        <v>9</v>
      </c>
      <c r="M7933">
        <v>0.33333333333333331</v>
      </c>
      <c r="N7933">
        <v>1</v>
      </c>
      <c r="P7933">
        <v>0</v>
      </c>
      <c r="Q7933">
        <v>0</v>
      </c>
      <c r="R7933" t="e">
        <v>#DIV/0!</v>
      </c>
      <c r="S7933">
        <v>0</v>
      </c>
      <c r="T7933" t="e">
        <v>#DIV/0!</v>
      </c>
    </row>
    <row r="7934" spans="1:20" x14ac:dyDescent="0.2">
      <c r="A7934" t="s">
        <v>22363</v>
      </c>
      <c r="B7934" t="s">
        <v>22364</v>
      </c>
      <c r="C7934" t="s">
        <v>385</v>
      </c>
      <c r="D7934" t="s">
        <v>1002</v>
      </c>
      <c r="E7934" s="23">
        <v>43191</v>
      </c>
      <c r="F7934">
        <v>0.5</v>
      </c>
      <c r="G7934">
        <v>1.5</v>
      </c>
      <c r="H7934">
        <v>0.33333333333333331</v>
      </c>
      <c r="I7934">
        <v>1</v>
      </c>
      <c r="J7934">
        <v>3</v>
      </c>
      <c r="K7934">
        <v>0.33333333333333331</v>
      </c>
      <c r="L7934">
        <v>9</v>
      </c>
      <c r="M7934">
        <v>0.33333333333333331</v>
      </c>
      <c r="N7934">
        <v>1</v>
      </c>
      <c r="P7934">
        <v>0</v>
      </c>
      <c r="Q7934">
        <v>0</v>
      </c>
      <c r="R7934" t="e">
        <v>#DIV/0!</v>
      </c>
      <c r="S7934">
        <v>0</v>
      </c>
    </row>
    <row r="7935" spans="1:20" x14ac:dyDescent="0.2">
      <c r="A7935" t="s">
        <v>13083</v>
      </c>
      <c r="B7935" t="s">
        <v>1323</v>
      </c>
      <c r="C7935" t="s">
        <v>1237</v>
      </c>
      <c r="D7935" t="s">
        <v>1002</v>
      </c>
      <c r="E7935" s="23">
        <v>43221</v>
      </c>
      <c r="F7935">
        <v>19.5</v>
      </c>
      <c r="G7935">
        <v>23.5</v>
      </c>
      <c r="H7935">
        <v>0.82978723404255317</v>
      </c>
      <c r="I7935">
        <v>107</v>
      </c>
      <c r="J7935">
        <v>117</v>
      </c>
      <c r="K7935">
        <v>0.9145299145299145</v>
      </c>
      <c r="L7935">
        <v>141</v>
      </c>
      <c r="M7935">
        <v>0.82978723404255317</v>
      </c>
      <c r="N7935">
        <v>97</v>
      </c>
      <c r="P7935">
        <v>5</v>
      </c>
      <c r="Q7935">
        <v>7</v>
      </c>
      <c r="R7935">
        <v>0.7142857142857143</v>
      </c>
      <c r="S7935">
        <v>10</v>
      </c>
    </row>
    <row r="7936" spans="1:20" x14ac:dyDescent="0.2">
      <c r="A7936" t="s">
        <v>11126</v>
      </c>
      <c r="B7936" t="s">
        <v>11127</v>
      </c>
      <c r="C7936" t="s">
        <v>228</v>
      </c>
      <c r="D7936" t="s">
        <v>1000</v>
      </c>
      <c r="E7936" s="23">
        <v>43221</v>
      </c>
      <c r="F7936">
        <v>0</v>
      </c>
      <c r="G7936">
        <v>0</v>
      </c>
      <c r="H7936" t="e">
        <v>#DIV/0!</v>
      </c>
      <c r="I7936">
        <v>0</v>
      </c>
      <c r="J7936">
        <v>0</v>
      </c>
      <c r="K7936" t="e">
        <v>#DIV/0!</v>
      </c>
      <c r="L7936">
        <v>0</v>
      </c>
      <c r="M7936" t="e">
        <v>#DIV/0!</v>
      </c>
      <c r="N7936">
        <v>0</v>
      </c>
      <c r="P7936">
        <v>0</v>
      </c>
      <c r="Q7936">
        <v>0</v>
      </c>
      <c r="R7936" t="e">
        <v>#DIV/0!</v>
      </c>
      <c r="S7936">
        <v>0</v>
      </c>
    </row>
    <row r="7937" spans="1:20" x14ac:dyDescent="0.2">
      <c r="A7937" t="s">
        <v>9379</v>
      </c>
      <c r="B7937" t="s">
        <v>9380</v>
      </c>
      <c r="C7937" t="s">
        <v>211</v>
      </c>
      <c r="D7937" t="s">
        <v>1000</v>
      </c>
      <c r="E7937" s="23">
        <v>43221</v>
      </c>
      <c r="F7937">
        <v>0</v>
      </c>
      <c r="G7937">
        <v>0</v>
      </c>
      <c r="H7937" t="e">
        <v>#DIV/0!</v>
      </c>
      <c r="I7937">
        <v>0</v>
      </c>
      <c r="J7937">
        <v>0</v>
      </c>
      <c r="K7937" t="e">
        <v>#DIV/0!</v>
      </c>
      <c r="L7937">
        <v>0</v>
      </c>
      <c r="M7937" t="e">
        <v>#DIV/0!</v>
      </c>
      <c r="N7937">
        <v>0</v>
      </c>
      <c r="P7937">
        <v>0</v>
      </c>
      <c r="Q7937">
        <v>0</v>
      </c>
      <c r="R7937" t="e">
        <v>#DIV/0!</v>
      </c>
      <c r="S7937">
        <v>0</v>
      </c>
    </row>
    <row r="7938" spans="1:20" x14ac:dyDescent="0.2">
      <c r="A7938" t="s">
        <v>8540</v>
      </c>
      <c r="B7938" t="s">
        <v>8541</v>
      </c>
      <c r="C7938" t="s">
        <v>213</v>
      </c>
      <c r="D7938" t="s">
        <v>1000</v>
      </c>
      <c r="E7938" s="23">
        <v>43221</v>
      </c>
      <c r="F7938">
        <v>0</v>
      </c>
      <c r="G7938">
        <v>0</v>
      </c>
      <c r="H7938" t="e">
        <v>#DIV/0!</v>
      </c>
      <c r="I7938">
        <v>0</v>
      </c>
      <c r="J7938">
        <v>0</v>
      </c>
      <c r="K7938" t="e">
        <v>#DIV/0!</v>
      </c>
      <c r="L7938">
        <v>0</v>
      </c>
      <c r="M7938" t="e">
        <v>#DIV/0!</v>
      </c>
      <c r="N7938">
        <v>0</v>
      </c>
      <c r="P7938">
        <v>0</v>
      </c>
      <c r="Q7938">
        <v>0</v>
      </c>
      <c r="R7938" t="e">
        <v>#DIV/0!</v>
      </c>
      <c r="S7938">
        <v>0</v>
      </c>
      <c r="T7938" t="e">
        <v>#DIV/0!</v>
      </c>
    </row>
    <row r="7939" spans="1:20" x14ac:dyDescent="0.2">
      <c r="A7939" t="s">
        <v>5116</v>
      </c>
      <c r="B7939" t="s">
        <v>5117</v>
      </c>
      <c r="C7939" t="s">
        <v>229</v>
      </c>
      <c r="D7939" t="s">
        <v>1000</v>
      </c>
      <c r="E7939" s="23">
        <v>43221</v>
      </c>
      <c r="F7939">
        <v>0</v>
      </c>
      <c r="G7939">
        <v>0</v>
      </c>
      <c r="H7939" t="e">
        <v>#DIV/0!</v>
      </c>
      <c r="I7939">
        <v>0</v>
      </c>
      <c r="J7939">
        <v>0</v>
      </c>
      <c r="K7939" t="e">
        <v>#DIV/0!</v>
      </c>
      <c r="L7939">
        <v>0</v>
      </c>
      <c r="M7939" t="e">
        <v>#DIV/0!</v>
      </c>
      <c r="N7939">
        <v>0</v>
      </c>
      <c r="P7939">
        <v>0</v>
      </c>
      <c r="Q7939">
        <v>0</v>
      </c>
      <c r="R7939" t="e">
        <v>#DIV/0!</v>
      </c>
      <c r="S7939">
        <v>0</v>
      </c>
      <c r="T7939" t="e">
        <v>#DIV/0!</v>
      </c>
    </row>
    <row r="7940" spans="1:20" x14ac:dyDescent="0.2">
      <c r="A7940" t="s">
        <v>13247</v>
      </c>
      <c r="B7940" t="s">
        <v>13159</v>
      </c>
      <c r="C7940" t="s">
        <v>1051</v>
      </c>
      <c r="D7940" t="s">
        <v>1002</v>
      </c>
      <c r="E7940" s="23">
        <v>43221</v>
      </c>
      <c r="F7940">
        <v>0</v>
      </c>
      <c r="G7940">
        <v>0</v>
      </c>
      <c r="H7940" t="e">
        <v>#DIV/0!</v>
      </c>
      <c r="I7940">
        <v>0</v>
      </c>
      <c r="J7940">
        <v>0</v>
      </c>
      <c r="K7940" t="e">
        <v>#DIV/0!</v>
      </c>
      <c r="L7940">
        <v>0</v>
      </c>
      <c r="M7940" t="e">
        <v>#DIV/0!</v>
      </c>
      <c r="N7940">
        <v>0</v>
      </c>
      <c r="P7940">
        <v>0</v>
      </c>
      <c r="Q7940">
        <v>0</v>
      </c>
      <c r="R7940" t="e">
        <v>#DIV/0!</v>
      </c>
      <c r="S7940">
        <v>0</v>
      </c>
    </row>
    <row r="7941" spans="1:20" x14ac:dyDescent="0.2">
      <c r="A7941" t="s">
        <v>5740</v>
      </c>
      <c r="B7941" t="s">
        <v>5741</v>
      </c>
      <c r="C7941" t="s">
        <v>1047</v>
      </c>
      <c r="D7941" t="s">
        <v>1000</v>
      </c>
      <c r="E7941" s="23">
        <v>43221</v>
      </c>
      <c r="F7941">
        <v>3.5</v>
      </c>
      <c r="G7941">
        <v>3.5</v>
      </c>
      <c r="H7941">
        <v>1</v>
      </c>
      <c r="I7941">
        <v>19</v>
      </c>
      <c r="J7941">
        <v>21</v>
      </c>
      <c r="K7941">
        <v>0.90476190476190477</v>
      </c>
      <c r="L7941">
        <v>21</v>
      </c>
      <c r="M7941">
        <v>1</v>
      </c>
      <c r="N7941">
        <v>19</v>
      </c>
      <c r="P7941">
        <v>2</v>
      </c>
      <c r="Q7941">
        <v>2</v>
      </c>
      <c r="R7941">
        <v>1</v>
      </c>
      <c r="S7941">
        <v>0</v>
      </c>
    </row>
    <row r="7942" spans="1:20" x14ac:dyDescent="0.2">
      <c r="A7942" t="s">
        <v>10617</v>
      </c>
      <c r="B7942" t="s">
        <v>10618</v>
      </c>
      <c r="C7942" t="s">
        <v>205</v>
      </c>
      <c r="D7942" t="s">
        <v>1000</v>
      </c>
      <c r="E7942" s="23">
        <v>43221</v>
      </c>
      <c r="F7942">
        <v>0</v>
      </c>
      <c r="G7942">
        <v>0</v>
      </c>
      <c r="H7942" t="e">
        <v>#DIV/0!</v>
      </c>
      <c r="I7942">
        <v>0</v>
      </c>
      <c r="J7942">
        <v>0</v>
      </c>
      <c r="K7942" t="e">
        <v>#DIV/0!</v>
      </c>
      <c r="L7942">
        <v>0</v>
      </c>
      <c r="M7942" t="e">
        <v>#DIV/0!</v>
      </c>
      <c r="N7942">
        <v>0</v>
      </c>
      <c r="P7942">
        <v>0</v>
      </c>
      <c r="Q7942">
        <v>0</v>
      </c>
      <c r="R7942" t="e">
        <v>#DIV/0!</v>
      </c>
      <c r="S7942">
        <v>0</v>
      </c>
    </row>
    <row r="7943" spans="1:20" x14ac:dyDescent="0.2">
      <c r="A7943" t="s">
        <v>10023</v>
      </c>
      <c r="B7943" t="s">
        <v>10024</v>
      </c>
      <c r="C7943" t="s">
        <v>384</v>
      </c>
      <c r="D7943" t="s">
        <v>1000</v>
      </c>
      <c r="E7943" s="23">
        <v>43221</v>
      </c>
      <c r="F7943">
        <v>0</v>
      </c>
      <c r="G7943">
        <v>0</v>
      </c>
      <c r="H7943" t="e">
        <v>#DIV/0!</v>
      </c>
      <c r="I7943">
        <v>0</v>
      </c>
      <c r="J7943">
        <v>0</v>
      </c>
      <c r="K7943" t="e">
        <v>#DIV/0!</v>
      </c>
      <c r="L7943">
        <v>0</v>
      </c>
      <c r="M7943" t="e">
        <v>#DIV/0!</v>
      </c>
      <c r="N7943">
        <v>0</v>
      </c>
      <c r="P7943">
        <v>0</v>
      </c>
      <c r="Q7943">
        <v>0</v>
      </c>
      <c r="R7943" t="e">
        <v>#DIV/0!</v>
      </c>
      <c r="S7943">
        <v>0</v>
      </c>
    </row>
    <row r="7944" spans="1:20" x14ac:dyDescent="0.2">
      <c r="A7944" t="s">
        <v>8964</v>
      </c>
      <c r="B7944" t="s">
        <v>8965</v>
      </c>
      <c r="C7944" t="s">
        <v>210</v>
      </c>
      <c r="D7944" t="s">
        <v>1000</v>
      </c>
      <c r="E7944" s="23">
        <v>43221</v>
      </c>
      <c r="F7944">
        <v>3</v>
      </c>
      <c r="G7944">
        <v>3</v>
      </c>
      <c r="H7944">
        <v>1</v>
      </c>
      <c r="I7944">
        <v>14</v>
      </c>
      <c r="J7944">
        <v>30</v>
      </c>
      <c r="K7944">
        <v>0.46666666666666667</v>
      </c>
      <c r="L7944">
        <v>30</v>
      </c>
      <c r="M7944">
        <v>1</v>
      </c>
      <c r="N7944">
        <v>12</v>
      </c>
      <c r="O7944">
        <v>1.1299999999999999</v>
      </c>
      <c r="P7944">
        <v>3</v>
      </c>
      <c r="Q7944">
        <v>3</v>
      </c>
      <c r="R7944">
        <v>1</v>
      </c>
      <c r="S7944">
        <v>2</v>
      </c>
    </row>
    <row r="7945" spans="1:20" x14ac:dyDescent="0.2">
      <c r="A7945" t="s">
        <v>6159</v>
      </c>
      <c r="B7945" t="s">
        <v>6160</v>
      </c>
      <c r="C7945" t="s">
        <v>215</v>
      </c>
      <c r="D7945" t="s">
        <v>1000</v>
      </c>
      <c r="E7945" s="23">
        <v>43221</v>
      </c>
      <c r="F7945">
        <v>4.5</v>
      </c>
      <c r="G7945">
        <v>6</v>
      </c>
      <c r="H7945">
        <v>0.75</v>
      </c>
      <c r="I7945">
        <v>25</v>
      </c>
      <c r="J7945">
        <v>36</v>
      </c>
      <c r="K7945">
        <v>0.69444444444444442</v>
      </c>
      <c r="L7945">
        <v>48</v>
      </c>
      <c r="M7945">
        <v>0.75</v>
      </c>
      <c r="N7945">
        <v>13</v>
      </c>
      <c r="O7945">
        <v>1.05</v>
      </c>
      <c r="P7945">
        <v>9</v>
      </c>
      <c r="Q7945">
        <v>10</v>
      </c>
      <c r="R7945">
        <v>0.9</v>
      </c>
      <c r="S7945">
        <v>12</v>
      </c>
    </row>
    <row r="7946" spans="1:20" x14ac:dyDescent="0.2">
      <c r="A7946" t="s">
        <v>3459</v>
      </c>
      <c r="B7946" t="s">
        <v>3460</v>
      </c>
      <c r="C7946" t="s">
        <v>221</v>
      </c>
      <c r="D7946" t="s">
        <v>1000</v>
      </c>
      <c r="E7946" s="23">
        <v>43221</v>
      </c>
      <c r="F7946">
        <v>0</v>
      </c>
      <c r="G7946">
        <v>0</v>
      </c>
      <c r="H7946" t="e">
        <v>#DIV/0!</v>
      </c>
      <c r="I7946">
        <v>0</v>
      </c>
      <c r="J7946">
        <v>0</v>
      </c>
      <c r="K7946" t="e">
        <v>#DIV/0!</v>
      </c>
      <c r="L7946">
        <v>0</v>
      </c>
      <c r="M7946" t="e">
        <v>#DIV/0!</v>
      </c>
      <c r="N7946">
        <v>0</v>
      </c>
      <c r="P7946">
        <v>0</v>
      </c>
      <c r="Q7946">
        <v>0</v>
      </c>
      <c r="R7946" t="e">
        <v>#DIV/0!</v>
      </c>
      <c r="S7946">
        <v>0</v>
      </c>
      <c r="T7946" t="e">
        <v>#DIV/0!</v>
      </c>
    </row>
    <row r="7947" spans="1:20" x14ac:dyDescent="0.2">
      <c r="A7947" t="s">
        <v>3284</v>
      </c>
      <c r="B7947" t="s">
        <v>3285</v>
      </c>
      <c r="C7947" t="s">
        <v>222</v>
      </c>
      <c r="D7947" t="s">
        <v>1000</v>
      </c>
      <c r="E7947" s="23">
        <v>43221</v>
      </c>
      <c r="F7947">
        <v>0</v>
      </c>
      <c r="G7947">
        <v>0</v>
      </c>
      <c r="H7947" t="e">
        <v>#DIV/0!</v>
      </c>
      <c r="I7947">
        <v>0</v>
      </c>
      <c r="J7947">
        <v>0</v>
      </c>
      <c r="K7947" t="e">
        <v>#DIV/0!</v>
      </c>
      <c r="L7947">
        <v>0</v>
      </c>
      <c r="M7947" t="e">
        <v>#DIV/0!</v>
      </c>
      <c r="N7947">
        <v>0</v>
      </c>
      <c r="P7947">
        <v>0</v>
      </c>
      <c r="Q7947">
        <v>0</v>
      </c>
      <c r="R7947" t="e">
        <v>#DIV/0!</v>
      </c>
      <c r="S7947">
        <v>0</v>
      </c>
      <c r="T7947" t="e">
        <v>#DIV/0!</v>
      </c>
    </row>
    <row r="7948" spans="1:20" x14ac:dyDescent="0.2">
      <c r="A7948" t="s">
        <v>7329</v>
      </c>
      <c r="B7948" t="s">
        <v>7330</v>
      </c>
      <c r="C7948" t="s">
        <v>1052</v>
      </c>
      <c r="D7948" t="s">
        <v>1000</v>
      </c>
      <c r="E7948" s="23">
        <v>43221</v>
      </c>
      <c r="F7948">
        <v>4</v>
      </c>
      <c r="G7948">
        <v>4</v>
      </c>
      <c r="H7948">
        <v>1</v>
      </c>
      <c r="I7948">
        <v>31</v>
      </c>
      <c r="J7948">
        <v>24</v>
      </c>
      <c r="K7948">
        <v>1.2916666666666667</v>
      </c>
      <c r="L7948">
        <v>24</v>
      </c>
      <c r="M7948">
        <v>1</v>
      </c>
      <c r="N7948">
        <v>28</v>
      </c>
      <c r="P7948">
        <v>2</v>
      </c>
      <c r="Q7948">
        <v>4</v>
      </c>
      <c r="R7948">
        <v>0.5</v>
      </c>
      <c r="S7948">
        <v>3</v>
      </c>
      <c r="T7948" t="e">
        <v>#DIV/0!</v>
      </c>
    </row>
    <row r="7949" spans="1:20" x14ac:dyDescent="0.2">
      <c r="A7949" t="s">
        <v>5321</v>
      </c>
      <c r="B7949" t="s">
        <v>5322</v>
      </c>
      <c r="C7949" t="s">
        <v>1053</v>
      </c>
      <c r="D7949" t="s">
        <v>1000</v>
      </c>
      <c r="E7949" s="23">
        <v>43221</v>
      </c>
      <c r="F7949">
        <v>1.5</v>
      </c>
      <c r="G7949">
        <v>3</v>
      </c>
      <c r="H7949">
        <v>0.5</v>
      </c>
      <c r="I7949">
        <v>5</v>
      </c>
      <c r="J7949">
        <v>9</v>
      </c>
      <c r="K7949">
        <v>0.55555555555555558</v>
      </c>
      <c r="L7949">
        <v>18</v>
      </c>
      <c r="M7949">
        <v>0.5</v>
      </c>
      <c r="N7949">
        <v>1</v>
      </c>
      <c r="P7949">
        <v>0</v>
      </c>
      <c r="Q7949">
        <v>0</v>
      </c>
      <c r="R7949" t="e">
        <v>#DIV/0!</v>
      </c>
      <c r="S7949">
        <v>4</v>
      </c>
    </row>
    <row r="7950" spans="1:20" x14ac:dyDescent="0.2">
      <c r="A7950" t="s">
        <v>12320</v>
      </c>
      <c r="B7950" t="s">
        <v>12321</v>
      </c>
      <c r="C7950" t="s">
        <v>200</v>
      </c>
      <c r="D7950" t="s">
        <v>1000</v>
      </c>
      <c r="E7950" s="23">
        <v>43221</v>
      </c>
      <c r="F7950">
        <v>4</v>
      </c>
      <c r="G7950">
        <v>4.5</v>
      </c>
      <c r="H7950">
        <v>0.88888888888888884</v>
      </c>
      <c r="I7950">
        <v>18</v>
      </c>
      <c r="J7950">
        <v>24</v>
      </c>
      <c r="K7950">
        <v>0.75</v>
      </c>
      <c r="L7950">
        <v>27</v>
      </c>
      <c r="M7950">
        <v>0.88888888888888884</v>
      </c>
      <c r="N7950">
        <v>16</v>
      </c>
      <c r="P7950">
        <v>1</v>
      </c>
      <c r="Q7950">
        <v>1</v>
      </c>
      <c r="R7950">
        <v>1</v>
      </c>
      <c r="S7950">
        <v>2</v>
      </c>
    </row>
    <row r="7951" spans="1:20" x14ac:dyDescent="0.2">
      <c r="A7951" t="s">
        <v>10441</v>
      </c>
      <c r="B7951" t="s">
        <v>10442</v>
      </c>
      <c r="C7951" t="s">
        <v>204</v>
      </c>
      <c r="D7951" t="s">
        <v>1000</v>
      </c>
      <c r="E7951" s="23">
        <v>43221</v>
      </c>
      <c r="F7951">
        <v>0</v>
      </c>
      <c r="G7951">
        <v>0</v>
      </c>
      <c r="H7951" t="e">
        <v>#DIV/0!</v>
      </c>
      <c r="I7951">
        <v>0</v>
      </c>
      <c r="J7951">
        <v>0</v>
      </c>
      <c r="K7951" t="e">
        <v>#DIV/0!</v>
      </c>
      <c r="L7951">
        <v>0</v>
      </c>
      <c r="M7951" t="e">
        <v>#DIV/0!</v>
      </c>
      <c r="N7951">
        <v>0</v>
      </c>
      <c r="P7951">
        <v>0</v>
      </c>
      <c r="Q7951">
        <v>0</v>
      </c>
      <c r="R7951" t="e">
        <v>#DIV/0!</v>
      </c>
      <c r="S7951">
        <v>0</v>
      </c>
      <c r="T7951">
        <v>1</v>
      </c>
    </row>
    <row r="7952" spans="1:20" x14ac:dyDescent="0.2">
      <c r="A7952" t="s">
        <v>9985</v>
      </c>
      <c r="B7952" t="s">
        <v>9986</v>
      </c>
      <c r="C7952" t="s">
        <v>385</v>
      </c>
      <c r="D7952" t="s">
        <v>1000</v>
      </c>
      <c r="E7952" s="23">
        <v>43221</v>
      </c>
      <c r="F7952">
        <v>0.5</v>
      </c>
      <c r="G7952">
        <v>1.5</v>
      </c>
      <c r="H7952">
        <v>0.33333333333333331</v>
      </c>
      <c r="I7952">
        <v>1</v>
      </c>
      <c r="J7952">
        <v>3</v>
      </c>
      <c r="K7952">
        <v>0.33333333333333331</v>
      </c>
      <c r="L7952">
        <v>9</v>
      </c>
      <c r="M7952">
        <v>0.33333333333333331</v>
      </c>
      <c r="N7952">
        <v>1</v>
      </c>
      <c r="P7952">
        <v>0</v>
      </c>
      <c r="Q7952">
        <v>0</v>
      </c>
      <c r="R7952" t="e">
        <v>#DIV/0!</v>
      </c>
      <c r="S7952">
        <v>0</v>
      </c>
      <c r="T7952">
        <v>0.75</v>
      </c>
    </row>
    <row r="7953" spans="1:20" x14ac:dyDescent="0.2">
      <c r="A7953" t="s">
        <v>8789</v>
      </c>
      <c r="B7953" t="s">
        <v>8790</v>
      </c>
      <c r="C7953" t="s">
        <v>208</v>
      </c>
      <c r="D7953" t="s">
        <v>1000</v>
      </c>
      <c r="E7953" s="23">
        <v>43221</v>
      </c>
      <c r="F7953">
        <v>1</v>
      </c>
      <c r="G7953">
        <v>1.5</v>
      </c>
      <c r="H7953">
        <v>0.66666666666666663</v>
      </c>
      <c r="I7953">
        <v>9</v>
      </c>
      <c r="J7953">
        <v>6</v>
      </c>
      <c r="K7953">
        <v>1.5</v>
      </c>
      <c r="L7953">
        <v>9</v>
      </c>
      <c r="M7953">
        <v>0.66666666666666663</v>
      </c>
      <c r="N7953">
        <v>8</v>
      </c>
      <c r="P7953">
        <v>0</v>
      </c>
      <c r="Q7953">
        <v>0</v>
      </c>
      <c r="R7953" t="e">
        <v>#DIV/0!</v>
      </c>
      <c r="S7953">
        <v>1</v>
      </c>
    </row>
    <row r="7954" spans="1:20" x14ac:dyDescent="0.2">
      <c r="A7954" t="s">
        <v>6583</v>
      </c>
      <c r="B7954" t="s">
        <v>6584</v>
      </c>
      <c r="C7954" t="s">
        <v>316</v>
      </c>
      <c r="D7954" t="s">
        <v>1000</v>
      </c>
      <c r="E7954" s="23">
        <v>43221</v>
      </c>
      <c r="F7954">
        <v>5</v>
      </c>
      <c r="G7954">
        <v>5.5</v>
      </c>
      <c r="H7954">
        <v>0.90909090909090906</v>
      </c>
      <c r="I7954">
        <v>24</v>
      </c>
      <c r="J7954">
        <v>30</v>
      </c>
      <c r="K7954">
        <v>0.8</v>
      </c>
      <c r="L7954">
        <v>33</v>
      </c>
      <c r="M7954">
        <v>0.90909090909090906</v>
      </c>
      <c r="N7954">
        <v>24</v>
      </c>
      <c r="P7954">
        <v>0</v>
      </c>
      <c r="Q7954">
        <v>0</v>
      </c>
      <c r="R7954" t="e">
        <v>#DIV/0!</v>
      </c>
      <c r="S7954">
        <v>0</v>
      </c>
    </row>
    <row r="7955" spans="1:20" x14ac:dyDescent="0.2">
      <c r="A7955" t="s">
        <v>4176</v>
      </c>
      <c r="B7955" t="s">
        <v>4177</v>
      </c>
      <c r="C7955" t="s">
        <v>218</v>
      </c>
      <c r="D7955" t="s">
        <v>1000</v>
      </c>
      <c r="E7955" s="23">
        <v>43221</v>
      </c>
      <c r="F7955">
        <v>0</v>
      </c>
      <c r="G7955">
        <v>0</v>
      </c>
      <c r="H7955" t="e">
        <v>#DIV/0!</v>
      </c>
      <c r="I7955">
        <v>0</v>
      </c>
      <c r="J7955">
        <v>0</v>
      </c>
      <c r="K7955" t="e">
        <v>#DIV/0!</v>
      </c>
      <c r="L7955">
        <v>0</v>
      </c>
      <c r="M7955" t="e">
        <v>#DIV/0!</v>
      </c>
      <c r="N7955">
        <v>0</v>
      </c>
      <c r="P7955">
        <v>0</v>
      </c>
      <c r="Q7955">
        <v>0</v>
      </c>
      <c r="R7955" t="e">
        <v>#DIV/0!</v>
      </c>
      <c r="S7955">
        <v>0</v>
      </c>
    </row>
    <row r="7956" spans="1:20" x14ac:dyDescent="0.2">
      <c r="A7956" t="s">
        <v>12605</v>
      </c>
      <c r="B7956" t="s">
        <v>12606</v>
      </c>
      <c r="C7956" t="s">
        <v>202</v>
      </c>
      <c r="D7956" t="s">
        <v>1000</v>
      </c>
      <c r="E7956" s="23">
        <v>43221</v>
      </c>
      <c r="F7956">
        <v>5.5</v>
      </c>
      <c r="G7956">
        <v>5.5</v>
      </c>
      <c r="H7956">
        <v>1</v>
      </c>
      <c r="I7956">
        <v>79</v>
      </c>
      <c r="J7956">
        <v>77</v>
      </c>
      <c r="K7956">
        <v>1.025974025974026</v>
      </c>
      <c r="L7956">
        <v>77</v>
      </c>
      <c r="M7956">
        <v>1</v>
      </c>
      <c r="N7956">
        <v>74</v>
      </c>
      <c r="P7956">
        <v>0</v>
      </c>
      <c r="Q7956">
        <v>0</v>
      </c>
      <c r="R7956" t="e">
        <v>#DIV/0!</v>
      </c>
      <c r="S7956">
        <v>5</v>
      </c>
      <c r="T7956">
        <v>0.73</v>
      </c>
    </row>
    <row r="7957" spans="1:20" x14ac:dyDescent="0.2">
      <c r="A7957" t="s">
        <v>12430</v>
      </c>
      <c r="B7957" t="s">
        <v>12431</v>
      </c>
      <c r="C7957" t="s">
        <v>347</v>
      </c>
      <c r="D7957" t="s">
        <v>1000</v>
      </c>
      <c r="E7957" s="23">
        <v>43221</v>
      </c>
      <c r="F7957">
        <v>0</v>
      </c>
      <c r="G7957">
        <v>0</v>
      </c>
      <c r="H7957" t="e">
        <v>#DIV/0!</v>
      </c>
      <c r="I7957">
        <v>0</v>
      </c>
      <c r="J7957">
        <v>0</v>
      </c>
      <c r="K7957" t="e">
        <v>#DIV/0!</v>
      </c>
      <c r="L7957">
        <v>0</v>
      </c>
      <c r="M7957" t="e">
        <v>#DIV/0!</v>
      </c>
      <c r="N7957">
        <v>0</v>
      </c>
      <c r="P7957">
        <v>0</v>
      </c>
      <c r="Q7957">
        <v>0</v>
      </c>
      <c r="R7957" t="e">
        <v>#DIV/0!</v>
      </c>
      <c r="S7957">
        <v>0</v>
      </c>
      <c r="T7957">
        <v>0.73</v>
      </c>
    </row>
    <row r="7958" spans="1:20" x14ac:dyDescent="0.2">
      <c r="A7958" t="s">
        <v>9770</v>
      </c>
      <c r="B7958" t="s">
        <v>9771</v>
      </c>
      <c r="C7958" t="s">
        <v>224</v>
      </c>
      <c r="D7958" t="s">
        <v>1000</v>
      </c>
      <c r="E7958" s="23">
        <v>43221</v>
      </c>
      <c r="F7958">
        <v>5.5</v>
      </c>
      <c r="G7958">
        <v>6</v>
      </c>
      <c r="H7958">
        <v>0.91666666666666663</v>
      </c>
      <c r="I7958">
        <v>48</v>
      </c>
      <c r="J7958">
        <v>60</v>
      </c>
      <c r="K7958">
        <v>0.8</v>
      </c>
      <c r="L7958">
        <v>66</v>
      </c>
      <c r="M7958">
        <v>0.90909090909090906</v>
      </c>
      <c r="N7958">
        <v>48</v>
      </c>
      <c r="P7958">
        <v>0</v>
      </c>
      <c r="Q7958">
        <v>0</v>
      </c>
      <c r="R7958" t="e">
        <v>#DIV/0!</v>
      </c>
      <c r="S7958">
        <v>0</v>
      </c>
      <c r="T7958">
        <v>0.73</v>
      </c>
    </row>
    <row r="7959" spans="1:20" x14ac:dyDescent="0.2">
      <c r="A7959" t="s">
        <v>9471</v>
      </c>
      <c r="B7959" t="s">
        <v>9472</v>
      </c>
      <c r="C7959" t="s">
        <v>345</v>
      </c>
      <c r="D7959" t="s">
        <v>1000</v>
      </c>
      <c r="E7959" s="23">
        <v>43221</v>
      </c>
      <c r="F7959">
        <v>0</v>
      </c>
      <c r="G7959">
        <v>0</v>
      </c>
      <c r="H7959" t="e">
        <v>#DIV/0!</v>
      </c>
      <c r="I7959">
        <v>0</v>
      </c>
      <c r="J7959">
        <v>0</v>
      </c>
      <c r="K7959" t="e">
        <v>#DIV/0!</v>
      </c>
      <c r="L7959">
        <v>0</v>
      </c>
      <c r="M7959" t="e">
        <v>#DIV/0!</v>
      </c>
      <c r="N7959">
        <v>0</v>
      </c>
      <c r="P7959">
        <v>0</v>
      </c>
      <c r="Q7959">
        <v>0</v>
      </c>
      <c r="R7959" t="e">
        <v>#DIV/0!</v>
      </c>
      <c r="S7959">
        <v>0</v>
      </c>
      <c r="T7959">
        <v>0.64</v>
      </c>
    </row>
    <row r="7960" spans="1:20" x14ac:dyDescent="0.2">
      <c r="A7960" t="s">
        <v>7863</v>
      </c>
      <c r="B7960" t="s">
        <v>7864</v>
      </c>
      <c r="C7960" t="s">
        <v>226</v>
      </c>
      <c r="D7960" t="s">
        <v>1000</v>
      </c>
      <c r="E7960" s="23">
        <v>43221</v>
      </c>
      <c r="F7960">
        <v>5.5</v>
      </c>
      <c r="G7960">
        <v>5.5</v>
      </c>
      <c r="H7960">
        <v>1</v>
      </c>
      <c r="I7960">
        <v>53</v>
      </c>
      <c r="J7960">
        <v>62</v>
      </c>
      <c r="K7960">
        <v>0.85483870967741937</v>
      </c>
      <c r="L7960">
        <v>62</v>
      </c>
      <c r="M7960">
        <v>1</v>
      </c>
      <c r="N7960">
        <v>49</v>
      </c>
      <c r="P7960">
        <v>2</v>
      </c>
      <c r="Q7960">
        <v>2</v>
      </c>
      <c r="R7960">
        <v>1</v>
      </c>
      <c r="S7960">
        <v>4</v>
      </c>
      <c r="T7960">
        <v>0.55000000000000004</v>
      </c>
    </row>
    <row r="7961" spans="1:20" x14ac:dyDescent="0.2">
      <c r="A7961" t="s">
        <v>6933</v>
      </c>
      <c r="B7961" t="s">
        <v>6934</v>
      </c>
      <c r="C7961" t="s">
        <v>231</v>
      </c>
      <c r="D7961" t="s">
        <v>1000</v>
      </c>
      <c r="E7961" s="23">
        <v>43221</v>
      </c>
      <c r="F7961">
        <v>8</v>
      </c>
      <c r="G7961">
        <v>7.5</v>
      </c>
      <c r="H7961">
        <v>1.0666666666666667</v>
      </c>
      <c r="I7961">
        <v>88</v>
      </c>
      <c r="J7961">
        <v>90</v>
      </c>
      <c r="K7961">
        <v>0.97777777777777775</v>
      </c>
      <c r="L7961">
        <v>84</v>
      </c>
      <c r="M7961">
        <v>1.0714285714285714</v>
      </c>
      <c r="N7961">
        <v>69</v>
      </c>
      <c r="P7961">
        <v>0</v>
      </c>
      <c r="Q7961">
        <v>25</v>
      </c>
      <c r="R7961">
        <v>0</v>
      </c>
      <c r="S7961">
        <v>19</v>
      </c>
      <c r="T7961">
        <v>0.73</v>
      </c>
    </row>
    <row r="7962" spans="1:20" x14ac:dyDescent="0.2">
      <c r="A7962" t="s">
        <v>5984</v>
      </c>
      <c r="B7962" t="s">
        <v>5985</v>
      </c>
      <c r="C7962" t="s">
        <v>216</v>
      </c>
      <c r="D7962" t="s">
        <v>1000</v>
      </c>
      <c r="E7962" s="23">
        <v>43221</v>
      </c>
      <c r="F7962">
        <v>4.5</v>
      </c>
      <c r="G7962">
        <v>7.5</v>
      </c>
      <c r="H7962">
        <v>0.6</v>
      </c>
      <c r="I7962">
        <v>59</v>
      </c>
      <c r="J7962">
        <v>60</v>
      </c>
      <c r="K7962">
        <v>0.98333333333333328</v>
      </c>
      <c r="L7962">
        <v>102</v>
      </c>
      <c r="M7962">
        <v>0.58823529411764708</v>
      </c>
      <c r="N7962">
        <v>54</v>
      </c>
      <c r="P7962">
        <v>2</v>
      </c>
      <c r="Q7962">
        <v>3</v>
      </c>
      <c r="R7962">
        <v>0.66666666666666663</v>
      </c>
      <c r="S7962">
        <v>5</v>
      </c>
      <c r="T7962">
        <v>0.82</v>
      </c>
    </row>
    <row r="7963" spans="1:20" x14ac:dyDescent="0.2">
      <c r="A7963" t="s">
        <v>4591</v>
      </c>
      <c r="B7963" t="s">
        <v>4592</v>
      </c>
      <c r="C7963" t="s">
        <v>233</v>
      </c>
      <c r="D7963" t="s">
        <v>1000</v>
      </c>
      <c r="E7963" s="23">
        <v>43221</v>
      </c>
      <c r="F7963">
        <v>2.5</v>
      </c>
      <c r="G7963">
        <v>4.5</v>
      </c>
      <c r="H7963">
        <v>0.55555555555555558</v>
      </c>
      <c r="I7963">
        <v>19</v>
      </c>
      <c r="J7963">
        <v>35</v>
      </c>
      <c r="K7963">
        <v>0.54285714285714282</v>
      </c>
      <c r="L7963">
        <v>63</v>
      </c>
      <c r="M7963">
        <v>0.55555555555555558</v>
      </c>
      <c r="N7963">
        <v>18</v>
      </c>
      <c r="P7963">
        <v>4</v>
      </c>
      <c r="Q7963">
        <v>4</v>
      </c>
      <c r="R7963">
        <v>1</v>
      </c>
      <c r="S7963">
        <v>1</v>
      </c>
      <c r="T7963">
        <v>0.73</v>
      </c>
    </row>
    <row r="7964" spans="1:20" x14ac:dyDescent="0.2">
      <c r="A7964" t="s">
        <v>4001</v>
      </c>
      <c r="B7964" t="s">
        <v>4002</v>
      </c>
      <c r="C7964" t="s">
        <v>219</v>
      </c>
      <c r="D7964" t="s">
        <v>1000</v>
      </c>
      <c r="E7964" s="23">
        <v>43221</v>
      </c>
      <c r="F7964">
        <v>0</v>
      </c>
      <c r="G7964">
        <v>0</v>
      </c>
      <c r="H7964" t="e">
        <v>#DIV/0!</v>
      </c>
      <c r="I7964">
        <v>0</v>
      </c>
      <c r="J7964">
        <v>0</v>
      </c>
      <c r="K7964" t="e">
        <v>#DIV/0!</v>
      </c>
      <c r="L7964">
        <v>0</v>
      </c>
      <c r="M7964" t="e">
        <v>#DIV/0!</v>
      </c>
      <c r="N7964">
        <v>0</v>
      </c>
      <c r="P7964">
        <v>0</v>
      </c>
      <c r="Q7964">
        <v>0</v>
      </c>
      <c r="R7964" t="e">
        <v>#DIV/0!</v>
      </c>
      <c r="S7964">
        <v>0</v>
      </c>
    </row>
    <row r="7965" spans="1:20" x14ac:dyDescent="0.2">
      <c r="A7965" t="s">
        <v>3730</v>
      </c>
      <c r="B7965" t="s">
        <v>3731</v>
      </c>
      <c r="C7965" t="s">
        <v>340</v>
      </c>
      <c r="D7965" t="s">
        <v>1000</v>
      </c>
      <c r="E7965" s="23">
        <v>43221</v>
      </c>
      <c r="F7965">
        <v>0</v>
      </c>
      <c r="G7965">
        <v>0</v>
      </c>
      <c r="H7965" t="e">
        <v>#DIV/0!</v>
      </c>
      <c r="I7965">
        <v>0</v>
      </c>
      <c r="J7965">
        <v>0</v>
      </c>
      <c r="K7965" t="e">
        <v>#DIV/0!</v>
      </c>
      <c r="L7965">
        <v>0</v>
      </c>
      <c r="M7965" t="e">
        <v>#DIV/0!</v>
      </c>
      <c r="N7965">
        <v>0</v>
      </c>
      <c r="P7965">
        <v>0</v>
      </c>
      <c r="Q7965">
        <v>0</v>
      </c>
      <c r="R7965" t="e">
        <v>#DIV/0!</v>
      </c>
      <c r="S7965">
        <v>0</v>
      </c>
    </row>
    <row r="7966" spans="1:20" x14ac:dyDescent="0.2">
      <c r="A7966" t="s">
        <v>11318</v>
      </c>
      <c r="B7966" t="s">
        <v>11319</v>
      </c>
      <c r="C7966" t="s">
        <v>350</v>
      </c>
      <c r="D7966" t="s">
        <v>1000</v>
      </c>
      <c r="E7966" s="23">
        <v>43221</v>
      </c>
      <c r="F7966">
        <v>1</v>
      </c>
      <c r="G7966">
        <v>1</v>
      </c>
      <c r="H7966">
        <v>1</v>
      </c>
      <c r="I7966">
        <v>5</v>
      </c>
      <c r="J7966">
        <v>6</v>
      </c>
      <c r="K7966">
        <v>0.83333333333333337</v>
      </c>
      <c r="L7966">
        <v>6</v>
      </c>
      <c r="M7966">
        <v>1</v>
      </c>
      <c r="N7966">
        <v>5</v>
      </c>
      <c r="P7966">
        <v>0</v>
      </c>
      <c r="Q7966">
        <v>0</v>
      </c>
      <c r="R7966" t="e">
        <v>#DIV/0!</v>
      </c>
      <c r="S7966">
        <v>0</v>
      </c>
    </row>
    <row r="7967" spans="1:20" x14ac:dyDescent="0.2">
      <c r="A7967" t="s">
        <v>11320</v>
      </c>
      <c r="B7967" t="s">
        <v>11321</v>
      </c>
      <c r="C7967" t="s">
        <v>351</v>
      </c>
      <c r="D7967" t="s">
        <v>1000</v>
      </c>
      <c r="E7967" s="23">
        <v>43221</v>
      </c>
      <c r="F7967">
        <v>0</v>
      </c>
      <c r="G7967">
        <v>0</v>
      </c>
      <c r="H7967" t="e">
        <v>#DIV/0!</v>
      </c>
      <c r="I7967">
        <v>0</v>
      </c>
      <c r="J7967">
        <v>0</v>
      </c>
      <c r="K7967" t="e">
        <v>#DIV/0!</v>
      </c>
      <c r="L7967">
        <v>0</v>
      </c>
      <c r="M7967" t="e">
        <v>#DIV/0!</v>
      </c>
      <c r="N7967">
        <v>0</v>
      </c>
      <c r="P7967">
        <v>0</v>
      </c>
      <c r="Q7967">
        <v>0</v>
      </c>
      <c r="R7967" t="e">
        <v>#DIV/0!</v>
      </c>
      <c r="S7967">
        <v>0</v>
      </c>
    </row>
    <row r="7968" spans="1:20" x14ac:dyDescent="0.2">
      <c r="A7968" t="s">
        <v>11200</v>
      </c>
      <c r="B7968" t="s">
        <v>11201</v>
      </c>
      <c r="C7968" t="s">
        <v>352</v>
      </c>
      <c r="D7968" t="s">
        <v>1000</v>
      </c>
      <c r="E7968" s="23">
        <v>43221</v>
      </c>
      <c r="F7968">
        <v>0</v>
      </c>
      <c r="G7968">
        <v>0</v>
      </c>
      <c r="H7968" t="e">
        <v>#DIV/0!</v>
      </c>
      <c r="I7968">
        <v>0</v>
      </c>
      <c r="J7968">
        <v>0</v>
      </c>
      <c r="K7968" t="e">
        <v>#DIV/0!</v>
      </c>
      <c r="L7968">
        <v>0</v>
      </c>
      <c r="M7968" t="e">
        <v>#DIV/0!</v>
      </c>
      <c r="N7968">
        <v>0</v>
      </c>
      <c r="P7968">
        <v>0</v>
      </c>
      <c r="Q7968">
        <v>0</v>
      </c>
      <c r="R7968" t="e">
        <v>#DIV/0!</v>
      </c>
      <c r="S7968">
        <v>0</v>
      </c>
    </row>
    <row r="7969" spans="1:19" x14ac:dyDescent="0.2">
      <c r="A7969" t="s">
        <v>10201</v>
      </c>
      <c r="B7969" t="s">
        <v>10202</v>
      </c>
      <c r="C7969" t="s">
        <v>353</v>
      </c>
      <c r="D7969" t="s">
        <v>1000</v>
      </c>
      <c r="E7969" s="23">
        <v>43221</v>
      </c>
      <c r="F7969">
        <v>0</v>
      </c>
      <c r="G7969">
        <v>0</v>
      </c>
      <c r="H7969" t="e">
        <v>#DIV/0!</v>
      </c>
      <c r="I7969">
        <v>0</v>
      </c>
      <c r="J7969">
        <v>0</v>
      </c>
      <c r="K7969" t="e">
        <v>#DIV/0!</v>
      </c>
      <c r="L7969">
        <v>0</v>
      </c>
      <c r="M7969" t="e">
        <v>#DIV/0!</v>
      </c>
      <c r="N7969">
        <v>0</v>
      </c>
      <c r="P7969">
        <v>0</v>
      </c>
      <c r="Q7969">
        <v>0</v>
      </c>
      <c r="R7969" t="e">
        <v>#DIV/0!</v>
      </c>
      <c r="S7969">
        <v>0</v>
      </c>
    </row>
    <row r="7970" spans="1:19" x14ac:dyDescent="0.2">
      <c r="A7970" t="s">
        <v>10061</v>
      </c>
      <c r="B7970" t="s">
        <v>10062</v>
      </c>
      <c r="C7970" t="s">
        <v>386</v>
      </c>
      <c r="D7970" t="s">
        <v>1000</v>
      </c>
      <c r="E7970" s="23">
        <v>43221</v>
      </c>
      <c r="F7970">
        <v>1</v>
      </c>
      <c r="G7970">
        <v>2</v>
      </c>
      <c r="H7970">
        <v>0.5</v>
      </c>
      <c r="I7970">
        <v>3</v>
      </c>
      <c r="J7970">
        <v>10</v>
      </c>
      <c r="K7970">
        <v>0.3</v>
      </c>
      <c r="L7970">
        <v>20</v>
      </c>
      <c r="M7970">
        <v>0.5</v>
      </c>
      <c r="N7970">
        <v>0</v>
      </c>
      <c r="P7970">
        <v>0</v>
      </c>
      <c r="Q7970">
        <v>0</v>
      </c>
      <c r="R7970" t="e">
        <v>#DIV/0!</v>
      </c>
      <c r="S7970">
        <v>3</v>
      </c>
    </row>
    <row r="7971" spans="1:19" x14ac:dyDescent="0.2">
      <c r="A7971" t="s">
        <v>8614</v>
      </c>
      <c r="B7971" t="s">
        <v>8615</v>
      </c>
      <c r="C7971" t="s">
        <v>354</v>
      </c>
      <c r="D7971" t="s">
        <v>1000</v>
      </c>
      <c r="E7971" s="23">
        <v>43221</v>
      </c>
      <c r="F7971">
        <v>1</v>
      </c>
      <c r="G7971">
        <v>1.5</v>
      </c>
      <c r="H7971">
        <v>0.66666666666666663</v>
      </c>
      <c r="I7971">
        <v>9</v>
      </c>
      <c r="J7971">
        <v>6</v>
      </c>
      <c r="K7971">
        <v>1.5</v>
      </c>
      <c r="L7971">
        <v>9</v>
      </c>
      <c r="M7971">
        <v>0.66666666666666663</v>
      </c>
      <c r="N7971">
        <v>7</v>
      </c>
      <c r="P7971">
        <v>1</v>
      </c>
      <c r="Q7971">
        <v>4</v>
      </c>
      <c r="R7971">
        <v>0.25</v>
      </c>
      <c r="S7971">
        <v>2</v>
      </c>
    </row>
    <row r="7972" spans="1:19" x14ac:dyDescent="0.2">
      <c r="A7972" t="s">
        <v>6408</v>
      </c>
      <c r="B7972" t="s">
        <v>6409</v>
      </c>
      <c r="C7972" t="s">
        <v>355</v>
      </c>
      <c r="D7972" t="s">
        <v>1000</v>
      </c>
      <c r="E7972" s="23">
        <v>43221</v>
      </c>
      <c r="F7972">
        <v>3</v>
      </c>
      <c r="G7972">
        <v>3.5</v>
      </c>
      <c r="H7972">
        <v>0.8571428571428571</v>
      </c>
      <c r="I7972">
        <v>15</v>
      </c>
      <c r="J7972">
        <v>15</v>
      </c>
      <c r="K7972">
        <v>1</v>
      </c>
      <c r="L7972">
        <v>21</v>
      </c>
      <c r="M7972">
        <v>0.7142857142857143</v>
      </c>
      <c r="N7972">
        <v>15</v>
      </c>
      <c r="P7972">
        <v>1</v>
      </c>
      <c r="Q7972">
        <v>1</v>
      </c>
      <c r="R7972">
        <v>1</v>
      </c>
      <c r="S7972">
        <v>0</v>
      </c>
    </row>
    <row r="7973" spans="1:19" x14ac:dyDescent="0.2">
      <c r="A7973" t="s">
        <v>11837</v>
      </c>
      <c r="B7973" t="s">
        <v>11838</v>
      </c>
      <c r="C7973" t="s">
        <v>198</v>
      </c>
      <c r="D7973" t="s">
        <v>1002</v>
      </c>
      <c r="E7973" s="23">
        <v>43221</v>
      </c>
      <c r="F7973">
        <v>1</v>
      </c>
      <c r="G7973">
        <v>1</v>
      </c>
      <c r="H7973">
        <v>1</v>
      </c>
      <c r="I7973">
        <v>5</v>
      </c>
      <c r="J7973">
        <v>6</v>
      </c>
      <c r="K7973">
        <v>0.83333333333333337</v>
      </c>
      <c r="L7973">
        <v>6</v>
      </c>
      <c r="M7973">
        <v>1</v>
      </c>
      <c r="N7973">
        <v>5</v>
      </c>
      <c r="P7973">
        <v>0</v>
      </c>
      <c r="Q7973">
        <v>0</v>
      </c>
      <c r="R7973" t="e">
        <v>#DIV/0!</v>
      </c>
      <c r="S7973">
        <v>0</v>
      </c>
    </row>
    <row r="7974" spans="1:19" x14ac:dyDescent="0.2">
      <c r="A7974" t="s">
        <v>11839</v>
      </c>
      <c r="B7974" t="s">
        <v>11840</v>
      </c>
      <c r="C7974" t="s">
        <v>199</v>
      </c>
      <c r="D7974" t="s">
        <v>1002</v>
      </c>
      <c r="E7974" s="23">
        <v>43221</v>
      </c>
      <c r="F7974">
        <v>9.5</v>
      </c>
      <c r="G7974">
        <v>10</v>
      </c>
      <c r="H7974">
        <v>0.95</v>
      </c>
      <c r="I7974">
        <v>97</v>
      </c>
      <c r="J7974">
        <v>101</v>
      </c>
      <c r="K7974">
        <v>0.96039603960396036</v>
      </c>
      <c r="L7974">
        <v>104</v>
      </c>
      <c r="M7974">
        <v>0.97115384615384615</v>
      </c>
      <c r="N7974">
        <v>90</v>
      </c>
      <c r="P7974">
        <v>1</v>
      </c>
      <c r="Q7974">
        <v>1</v>
      </c>
      <c r="R7974">
        <v>1</v>
      </c>
      <c r="S7974">
        <v>7</v>
      </c>
    </row>
    <row r="7975" spans="1:19" x14ac:dyDescent="0.2">
      <c r="A7975" t="s">
        <v>11841</v>
      </c>
      <c r="B7975" t="s">
        <v>11842</v>
      </c>
      <c r="C7975" t="s">
        <v>348</v>
      </c>
      <c r="D7975" t="s">
        <v>1002</v>
      </c>
      <c r="E7975" s="23">
        <v>43221</v>
      </c>
      <c r="F7975">
        <v>0</v>
      </c>
      <c r="G7975">
        <v>0</v>
      </c>
      <c r="H7975" t="e">
        <v>#DIV/0!</v>
      </c>
      <c r="I7975">
        <v>0</v>
      </c>
      <c r="J7975">
        <v>0</v>
      </c>
      <c r="K7975" t="e">
        <v>#DIV/0!</v>
      </c>
      <c r="L7975">
        <v>0</v>
      </c>
      <c r="M7975" t="e">
        <v>#DIV/0!</v>
      </c>
      <c r="N7975">
        <v>0</v>
      </c>
      <c r="P7975">
        <v>0</v>
      </c>
      <c r="Q7975">
        <v>0</v>
      </c>
      <c r="R7975" t="e">
        <v>#DIV/0!</v>
      </c>
      <c r="S7975">
        <v>0</v>
      </c>
    </row>
    <row r="7976" spans="1:19" x14ac:dyDescent="0.2">
      <c r="A7976" t="s">
        <v>11843</v>
      </c>
      <c r="B7976" t="s">
        <v>11844</v>
      </c>
      <c r="C7976" t="s">
        <v>357</v>
      </c>
      <c r="D7976" t="s">
        <v>1002</v>
      </c>
      <c r="E7976" s="23">
        <v>43221</v>
      </c>
      <c r="F7976">
        <v>0</v>
      </c>
      <c r="G7976">
        <v>0</v>
      </c>
      <c r="H7976" t="e">
        <v>#DIV/0!</v>
      </c>
      <c r="I7976">
        <v>0</v>
      </c>
      <c r="J7976">
        <v>0</v>
      </c>
      <c r="K7976" t="e">
        <v>#DIV/0!</v>
      </c>
      <c r="L7976">
        <v>0</v>
      </c>
      <c r="M7976" t="e">
        <v>#DIV/0!</v>
      </c>
      <c r="N7976">
        <v>0</v>
      </c>
      <c r="P7976">
        <v>0</v>
      </c>
      <c r="Q7976">
        <v>0</v>
      </c>
      <c r="R7976" t="e">
        <v>#DIV/0!</v>
      </c>
      <c r="S7976">
        <v>0</v>
      </c>
    </row>
    <row r="7977" spans="1:19" x14ac:dyDescent="0.2">
      <c r="A7977" t="s">
        <v>10967</v>
      </c>
      <c r="B7977" t="s">
        <v>10968</v>
      </c>
      <c r="C7977" t="s">
        <v>227</v>
      </c>
      <c r="D7977" t="s">
        <v>1002</v>
      </c>
      <c r="E7977" s="23">
        <v>43221</v>
      </c>
      <c r="F7977">
        <v>0</v>
      </c>
      <c r="G7977">
        <v>0</v>
      </c>
      <c r="H7977" t="e">
        <v>#DIV/0!</v>
      </c>
      <c r="I7977">
        <v>0</v>
      </c>
      <c r="J7977">
        <v>0</v>
      </c>
      <c r="K7977" t="e">
        <v>#DIV/0!</v>
      </c>
      <c r="L7977">
        <v>0</v>
      </c>
      <c r="M7977" t="e">
        <v>#DIV/0!</v>
      </c>
      <c r="N7977">
        <v>0</v>
      </c>
      <c r="P7977">
        <v>0</v>
      </c>
      <c r="Q7977">
        <v>0</v>
      </c>
      <c r="R7977" t="e">
        <v>#DIV/0!</v>
      </c>
      <c r="S7977">
        <v>0</v>
      </c>
    </row>
    <row r="7978" spans="1:19" x14ac:dyDescent="0.2">
      <c r="A7978" t="s">
        <v>10792</v>
      </c>
      <c r="B7978" t="s">
        <v>10793</v>
      </c>
      <c r="C7978" t="s">
        <v>203</v>
      </c>
      <c r="D7978" t="s">
        <v>1002</v>
      </c>
      <c r="E7978" s="23">
        <v>43221</v>
      </c>
      <c r="F7978">
        <v>0</v>
      </c>
      <c r="G7978">
        <v>0</v>
      </c>
      <c r="H7978" t="e">
        <v>#DIV/0!</v>
      </c>
      <c r="I7978">
        <v>0</v>
      </c>
      <c r="J7978">
        <v>0</v>
      </c>
      <c r="K7978" t="e">
        <v>#DIV/0!</v>
      </c>
      <c r="L7978">
        <v>0</v>
      </c>
      <c r="M7978" t="e">
        <v>#DIV/0!</v>
      </c>
      <c r="N7978">
        <v>0</v>
      </c>
      <c r="O7978" t="e">
        <v>#DIV/0!</v>
      </c>
      <c r="P7978">
        <v>0</v>
      </c>
      <c r="Q7978">
        <v>0</v>
      </c>
      <c r="R7978" t="e">
        <v>#DIV/0!</v>
      </c>
      <c r="S7978">
        <v>0</v>
      </c>
    </row>
    <row r="7979" spans="1:19" x14ac:dyDescent="0.2">
      <c r="A7979" t="s">
        <v>10127</v>
      </c>
      <c r="B7979" t="s">
        <v>10128</v>
      </c>
      <c r="C7979" t="s">
        <v>387</v>
      </c>
      <c r="D7979" t="s">
        <v>1002</v>
      </c>
      <c r="E7979" s="23">
        <v>43221</v>
      </c>
      <c r="F7979">
        <v>1.5</v>
      </c>
      <c r="G7979">
        <v>3.5</v>
      </c>
      <c r="H7979">
        <v>0.42857142857142855</v>
      </c>
      <c r="I7979">
        <v>4</v>
      </c>
      <c r="J7979">
        <v>13</v>
      </c>
      <c r="K7979">
        <v>0.30769230769230771</v>
      </c>
      <c r="L7979">
        <v>29</v>
      </c>
      <c r="M7979">
        <v>0.44827586206896552</v>
      </c>
      <c r="N7979">
        <v>1</v>
      </c>
      <c r="P7979">
        <v>0</v>
      </c>
      <c r="Q7979">
        <v>0</v>
      </c>
      <c r="R7979" t="e">
        <v>#DIV/0!</v>
      </c>
      <c r="S7979">
        <v>3</v>
      </c>
    </row>
    <row r="7980" spans="1:19" x14ac:dyDescent="0.2">
      <c r="A7980" t="s">
        <v>9945</v>
      </c>
      <c r="B7980" t="s">
        <v>9946</v>
      </c>
      <c r="C7980" t="s">
        <v>223</v>
      </c>
      <c r="D7980" t="s">
        <v>1002</v>
      </c>
      <c r="E7980" s="23">
        <v>43221</v>
      </c>
      <c r="F7980">
        <v>5.5</v>
      </c>
      <c r="G7980">
        <v>6</v>
      </c>
      <c r="H7980">
        <v>0.91666666666666663</v>
      </c>
      <c r="I7980">
        <v>48</v>
      </c>
      <c r="J7980">
        <v>60</v>
      </c>
      <c r="K7980">
        <v>0.8</v>
      </c>
      <c r="L7980">
        <v>66</v>
      </c>
      <c r="M7980">
        <v>0.90909090909090906</v>
      </c>
      <c r="N7980">
        <v>48</v>
      </c>
      <c r="P7980">
        <v>0</v>
      </c>
      <c r="Q7980">
        <v>0</v>
      </c>
      <c r="R7980" t="e">
        <v>#DIV/0!</v>
      </c>
      <c r="S7980">
        <v>0</v>
      </c>
    </row>
    <row r="7981" spans="1:19" x14ac:dyDescent="0.2">
      <c r="A7981" t="s">
        <v>9563</v>
      </c>
      <c r="B7981" t="s">
        <v>9564</v>
      </c>
      <c r="C7981" t="s">
        <v>346</v>
      </c>
      <c r="D7981" t="s">
        <v>1002</v>
      </c>
      <c r="E7981" s="23">
        <v>43221</v>
      </c>
      <c r="F7981">
        <v>0</v>
      </c>
      <c r="G7981">
        <v>0</v>
      </c>
      <c r="H7981" t="e">
        <v>#DIV/0!</v>
      </c>
      <c r="I7981">
        <v>0</v>
      </c>
      <c r="J7981">
        <v>0</v>
      </c>
      <c r="K7981" t="e">
        <v>#DIV/0!</v>
      </c>
      <c r="L7981">
        <v>0</v>
      </c>
      <c r="M7981" t="e">
        <v>#DIV/0!</v>
      </c>
      <c r="N7981">
        <v>0</v>
      </c>
      <c r="P7981">
        <v>0</v>
      </c>
      <c r="Q7981">
        <v>0</v>
      </c>
      <c r="R7981" t="e">
        <v>#DIV/0!</v>
      </c>
      <c r="S7981">
        <v>0</v>
      </c>
    </row>
    <row r="7982" spans="1:19" x14ac:dyDescent="0.2">
      <c r="A7982" t="s">
        <v>9204</v>
      </c>
      <c r="B7982" t="s">
        <v>9205</v>
      </c>
      <c r="C7982" t="s">
        <v>207</v>
      </c>
      <c r="D7982" t="s">
        <v>1002</v>
      </c>
      <c r="E7982" s="23">
        <v>43221</v>
      </c>
      <c r="F7982">
        <v>5</v>
      </c>
      <c r="G7982">
        <v>6</v>
      </c>
      <c r="H7982">
        <v>0.83333333333333337</v>
      </c>
      <c r="I7982">
        <v>32</v>
      </c>
      <c r="J7982">
        <v>42</v>
      </c>
      <c r="K7982">
        <v>0.76190476190476186</v>
      </c>
      <c r="L7982">
        <v>48</v>
      </c>
      <c r="M7982">
        <v>0.875</v>
      </c>
      <c r="N7982">
        <v>27</v>
      </c>
      <c r="O7982">
        <v>1.1299999999999999</v>
      </c>
      <c r="P7982">
        <v>4</v>
      </c>
      <c r="Q7982">
        <v>7</v>
      </c>
      <c r="R7982">
        <v>0.5714285714285714</v>
      </c>
      <c r="S7982">
        <v>5</v>
      </c>
    </row>
    <row r="7983" spans="1:19" x14ac:dyDescent="0.2">
      <c r="A7983" t="s">
        <v>8365</v>
      </c>
      <c r="B7983" t="s">
        <v>8366</v>
      </c>
      <c r="C7983" t="s">
        <v>212</v>
      </c>
      <c r="D7983" t="s">
        <v>1002</v>
      </c>
      <c r="E7983" s="23">
        <v>43221</v>
      </c>
      <c r="F7983">
        <v>0</v>
      </c>
      <c r="G7983">
        <v>0</v>
      </c>
      <c r="H7983" t="e">
        <v>#DIV/0!</v>
      </c>
      <c r="I7983">
        <v>0</v>
      </c>
      <c r="J7983">
        <v>0</v>
      </c>
      <c r="K7983" t="e">
        <v>#DIV/0!</v>
      </c>
      <c r="L7983">
        <v>0</v>
      </c>
      <c r="M7983" t="e">
        <v>#DIV/0!</v>
      </c>
      <c r="N7983">
        <v>0</v>
      </c>
      <c r="P7983">
        <v>0</v>
      </c>
      <c r="Q7983">
        <v>0</v>
      </c>
      <c r="R7983" t="e">
        <v>#DIV/0!</v>
      </c>
      <c r="S7983">
        <v>0</v>
      </c>
    </row>
    <row r="7984" spans="1:19" x14ac:dyDescent="0.2">
      <c r="A7984" t="s">
        <v>8064</v>
      </c>
      <c r="B7984" t="s">
        <v>8065</v>
      </c>
      <c r="C7984" t="s">
        <v>225</v>
      </c>
      <c r="D7984" t="s">
        <v>1002</v>
      </c>
      <c r="E7984" s="23">
        <v>43221</v>
      </c>
      <c r="F7984">
        <v>5.5</v>
      </c>
      <c r="G7984">
        <v>5.5</v>
      </c>
      <c r="H7984">
        <v>1</v>
      </c>
      <c r="I7984">
        <v>53</v>
      </c>
      <c r="J7984">
        <v>62</v>
      </c>
      <c r="K7984">
        <v>0.85483870967741937</v>
      </c>
      <c r="L7984">
        <v>62</v>
      </c>
      <c r="M7984">
        <v>1</v>
      </c>
      <c r="N7984">
        <v>49</v>
      </c>
      <c r="P7984">
        <v>2</v>
      </c>
      <c r="Q7984">
        <v>2</v>
      </c>
      <c r="R7984">
        <v>1</v>
      </c>
      <c r="S7984">
        <v>4</v>
      </c>
    </row>
    <row r="7985" spans="1:20" x14ac:dyDescent="0.2">
      <c r="A7985" t="s">
        <v>7676</v>
      </c>
      <c r="B7985" t="s">
        <v>7677</v>
      </c>
      <c r="C7985" t="s">
        <v>901</v>
      </c>
      <c r="D7985" t="s">
        <v>1000</v>
      </c>
      <c r="E7985" s="23">
        <v>43221</v>
      </c>
      <c r="F7985">
        <v>4</v>
      </c>
      <c r="G7985">
        <v>4</v>
      </c>
      <c r="H7985">
        <v>1</v>
      </c>
      <c r="I7985">
        <v>31</v>
      </c>
      <c r="J7985">
        <v>24</v>
      </c>
      <c r="K7985">
        <v>1.2916666666666667</v>
      </c>
      <c r="L7985">
        <v>24</v>
      </c>
      <c r="M7985">
        <v>1</v>
      </c>
      <c r="N7985">
        <v>28</v>
      </c>
      <c r="P7985">
        <v>2</v>
      </c>
      <c r="Q7985">
        <v>4</v>
      </c>
      <c r="R7985">
        <v>0.5</v>
      </c>
      <c r="S7985">
        <v>3</v>
      </c>
    </row>
    <row r="7986" spans="1:20" x14ac:dyDescent="0.2">
      <c r="A7986" t="s">
        <v>7419</v>
      </c>
      <c r="B7986" t="s">
        <v>7420</v>
      </c>
      <c r="C7986" t="s">
        <v>901</v>
      </c>
      <c r="D7986" t="s">
        <v>1001</v>
      </c>
      <c r="E7986" s="23">
        <v>43221</v>
      </c>
    </row>
    <row r="7987" spans="1:20" x14ac:dyDescent="0.2">
      <c r="A7987" t="s">
        <v>7522</v>
      </c>
      <c r="B7987" t="s">
        <v>7521</v>
      </c>
      <c r="C7987" t="s">
        <v>901</v>
      </c>
      <c r="D7987" t="s">
        <v>1002</v>
      </c>
      <c r="E7987" s="23">
        <v>43221</v>
      </c>
      <c r="F7987">
        <v>4</v>
      </c>
      <c r="G7987">
        <v>4</v>
      </c>
      <c r="H7987">
        <v>1</v>
      </c>
      <c r="I7987">
        <v>31</v>
      </c>
      <c r="J7987">
        <v>24</v>
      </c>
      <c r="K7987">
        <v>1.2916666666666667</v>
      </c>
      <c r="L7987">
        <v>24</v>
      </c>
      <c r="M7987">
        <v>1</v>
      </c>
      <c r="N7987">
        <v>28</v>
      </c>
      <c r="P7987">
        <v>2</v>
      </c>
      <c r="Q7987">
        <v>4</v>
      </c>
      <c r="R7987">
        <v>0.5</v>
      </c>
      <c r="S7987">
        <v>3</v>
      </c>
      <c r="T7987" t="e">
        <v>#DIV/0!</v>
      </c>
    </row>
    <row r="7988" spans="1:20" x14ac:dyDescent="0.2">
      <c r="A7988" t="s">
        <v>7124</v>
      </c>
      <c r="B7988" t="s">
        <v>7125</v>
      </c>
      <c r="C7988" t="s">
        <v>232</v>
      </c>
      <c r="D7988" t="s">
        <v>1002</v>
      </c>
      <c r="E7988" s="23">
        <v>43221</v>
      </c>
      <c r="F7988">
        <v>8</v>
      </c>
      <c r="G7988">
        <v>7.5</v>
      </c>
      <c r="H7988">
        <v>1.0666666666666667</v>
      </c>
      <c r="I7988">
        <v>88</v>
      </c>
      <c r="J7988">
        <v>90</v>
      </c>
      <c r="K7988">
        <v>0.97777777777777775</v>
      </c>
      <c r="L7988">
        <v>84</v>
      </c>
      <c r="M7988">
        <v>1.0714285714285714</v>
      </c>
      <c r="N7988">
        <v>69</v>
      </c>
      <c r="P7988">
        <v>0</v>
      </c>
      <c r="Q7988">
        <v>25</v>
      </c>
      <c r="R7988">
        <v>0</v>
      </c>
      <c r="S7988">
        <v>19</v>
      </c>
      <c r="T7988" t="e">
        <v>#DIV/0!</v>
      </c>
    </row>
    <row r="7989" spans="1:20" x14ac:dyDescent="0.2">
      <c r="A7989" t="s">
        <v>6758</v>
      </c>
      <c r="B7989" t="s">
        <v>6759</v>
      </c>
      <c r="C7989" t="s">
        <v>317</v>
      </c>
      <c r="D7989" t="s">
        <v>1002</v>
      </c>
      <c r="E7989" s="23">
        <v>43221</v>
      </c>
      <c r="F7989">
        <v>8</v>
      </c>
      <c r="G7989">
        <v>9</v>
      </c>
      <c r="H7989">
        <v>0.88888888888888884</v>
      </c>
      <c r="I7989">
        <v>39</v>
      </c>
      <c r="J7989">
        <v>45</v>
      </c>
      <c r="K7989">
        <v>0.8666666666666667</v>
      </c>
      <c r="L7989">
        <v>54</v>
      </c>
      <c r="M7989">
        <v>0.83333333333333337</v>
      </c>
      <c r="N7989">
        <v>39</v>
      </c>
      <c r="P7989">
        <v>1</v>
      </c>
      <c r="Q7989">
        <v>1</v>
      </c>
      <c r="R7989">
        <v>1</v>
      </c>
      <c r="S7989">
        <v>0</v>
      </c>
    </row>
    <row r="7990" spans="1:20" x14ac:dyDescent="0.2">
      <c r="A7990" t="s">
        <v>6334</v>
      </c>
      <c r="B7990" t="s">
        <v>6335</v>
      </c>
      <c r="C7990" t="s">
        <v>214</v>
      </c>
      <c r="D7990" t="s">
        <v>1002</v>
      </c>
      <c r="E7990" s="23">
        <v>43221</v>
      </c>
      <c r="F7990">
        <v>9</v>
      </c>
      <c r="G7990">
        <v>13.5</v>
      </c>
      <c r="H7990">
        <v>0.66666666666666663</v>
      </c>
      <c r="I7990">
        <v>84</v>
      </c>
      <c r="J7990">
        <v>96</v>
      </c>
      <c r="K7990">
        <v>0.875</v>
      </c>
      <c r="L7990">
        <v>150</v>
      </c>
      <c r="M7990">
        <v>0.64</v>
      </c>
      <c r="N7990">
        <v>67</v>
      </c>
      <c r="O7990">
        <v>1.05</v>
      </c>
      <c r="P7990">
        <v>11</v>
      </c>
      <c r="Q7990">
        <v>13</v>
      </c>
      <c r="R7990">
        <v>0.84615384615384615</v>
      </c>
      <c r="S7990">
        <v>17</v>
      </c>
    </row>
    <row r="7991" spans="1:20" x14ac:dyDescent="0.2">
      <c r="A7991" t="s">
        <v>5555</v>
      </c>
      <c r="B7991" t="s">
        <v>5556</v>
      </c>
      <c r="C7991" t="s">
        <v>903</v>
      </c>
      <c r="D7991" t="s">
        <v>1000</v>
      </c>
      <c r="E7991" s="23">
        <v>43221</v>
      </c>
      <c r="F7991">
        <v>5</v>
      </c>
      <c r="G7991">
        <v>6.5</v>
      </c>
      <c r="H7991">
        <v>0.76923076923076927</v>
      </c>
      <c r="I7991">
        <v>24</v>
      </c>
      <c r="J7991">
        <v>30</v>
      </c>
      <c r="K7991">
        <v>0.8</v>
      </c>
      <c r="L7991">
        <v>39</v>
      </c>
      <c r="M7991">
        <v>0.76923076923076927</v>
      </c>
      <c r="N7991">
        <v>20</v>
      </c>
      <c r="P7991">
        <v>2</v>
      </c>
      <c r="Q7991">
        <v>2</v>
      </c>
      <c r="R7991">
        <v>1</v>
      </c>
      <c r="S7991">
        <v>4</v>
      </c>
    </row>
    <row r="7992" spans="1:20" x14ac:dyDescent="0.2">
      <c r="A7992" t="s">
        <v>4941</v>
      </c>
      <c r="B7992" t="s">
        <v>4942</v>
      </c>
      <c r="C7992" t="s">
        <v>230</v>
      </c>
      <c r="D7992" t="s">
        <v>1002</v>
      </c>
      <c r="E7992" s="23">
        <v>43221</v>
      </c>
      <c r="F7992">
        <v>0</v>
      </c>
      <c r="G7992">
        <v>0</v>
      </c>
      <c r="H7992" t="e">
        <v>#DIV/0!</v>
      </c>
      <c r="I7992">
        <v>0</v>
      </c>
      <c r="J7992">
        <v>0</v>
      </c>
      <c r="K7992" t="e">
        <v>#DIV/0!</v>
      </c>
      <c r="L7992">
        <v>0</v>
      </c>
      <c r="M7992" t="e">
        <v>#DIV/0!</v>
      </c>
      <c r="N7992">
        <v>0</v>
      </c>
      <c r="P7992">
        <v>0</v>
      </c>
      <c r="Q7992">
        <v>0</v>
      </c>
      <c r="R7992" t="e">
        <v>#DIV/0!</v>
      </c>
      <c r="S7992">
        <v>0</v>
      </c>
    </row>
    <row r="7993" spans="1:20" x14ac:dyDescent="0.2">
      <c r="A7993" t="s">
        <v>4766</v>
      </c>
      <c r="B7993" t="s">
        <v>4767</v>
      </c>
      <c r="C7993" t="s">
        <v>234</v>
      </c>
      <c r="D7993" t="s">
        <v>1002</v>
      </c>
      <c r="E7993" s="23">
        <v>43221</v>
      </c>
      <c r="F7993">
        <v>2.5</v>
      </c>
      <c r="G7993">
        <v>4.5</v>
      </c>
      <c r="H7993">
        <v>0.55555555555555558</v>
      </c>
      <c r="I7993">
        <v>19</v>
      </c>
      <c r="J7993">
        <v>35</v>
      </c>
      <c r="K7993">
        <v>0.54285714285714282</v>
      </c>
      <c r="L7993">
        <v>63</v>
      </c>
      <c r="M7993">
        <v>0.55555555555555558</v>
      </c>
      <c r="N7993">
        <v>18</v>
      </c>
      <c r="P7993">
        <v>4</v>
      </c>
      <c r="Q7993">
        <v>4</v>
      </c>
      <c r="R7993">
        <v>1</v>
      </c>
      <c r="S7993">
        <v>1</v>
      </c>
    </row>
    <row r="7994" spans="1:20" x14ac:dyDescent="0.2">
      <c r="A7994" t="s">
        <v>4416</v>
      </c>
      <c r="B7994" t="s">
        <v>4417</v>
      </c>
      <c r="C7994" t="s">
        <v>217</v>
      </c>
      <c r="D7994" t="s">
        <v>1002</v>
      </c>
      <c r="E7994" s="23">
        <v>43221</v>
      </c>
      <c r="F7994">
        <v>0</v>
      </c>
      <c r="G7994">
        <v>0</v>
      </c>
      <c r="H7994" t="e">
        <v>#DIV/0!</v>
      </c>
      <c r="I7994">
        <v>0</v>
      </c>
      <c r="J7994">
        <v>0</v>
      </c>
      <c r="K7994" t="e">
        <v>#DIV/0!</v>
      </c>
      <c r="L7994">
        <v>0</v>
      </c>
      <c r="M7994" t="e">
        <v>#DIV/0!</v>
      </c>
      <c r="N7994">
        <v>0</v>
      </c>
      <c r="P7994">
        <v>0</v>
      </c>
      <c r="Q7994">
        <v>0</v>
      </c>
      <c r="R7994" t="e">
        <v>#DIV/0!</v>
      </c>
      <c r="S7994">
        <v>0</v>
      </c>
      <c r="T7994">
        <v>0.88636363636363635</v>
      </c>
    </row>
    <row r="7995" spans="1:20" x14ac:dyDescent="0.2">
      <c r="A7995" t="s">
        <v>3826</v>
      </c>
      <c r="B7995" t="s">
        <v>3827</v>
      </c>
      <c r="C7995" t="s">
        <v>342</v>
      </c>
      <c r="D7995" t="s">
        <v>1002</v>
      </c>
      <c r="E7995" s="23">
        <v>43221</v>
      </c>
      <c r="F7995">
        <v>0</v>
      </c>
      <c r="G7995">
        <v>0</v>
      </c>
      <c r="H7995" t="e">
        <v>#DIV/0!</v>
      </c>
      <c r="I7995">
        <v>0</v>
      </c>
      <c r="J7995">
        <v>0</v>
      </c>
      <c r="K7995" t="e">
        <v>#DIV/0!</v>
      </c>
      <c r="L7995">
        <v>0</v>
      </c>
      <c r="M7995" t="e">
        <v>#DIV/0!</v>
      </c>
      <c r="N7995">
        <v>0</v>
      </c>
      <c r="P7995">
        <v>0</v>
      </c>
      <c r="Q7995">
        <v>0</v>
      </c>
      <c r="R7995" t="e">
        <v>#DIV/0!</v>
      </c>
      <c r="S7995">
        <v>0</v>
      </c>
      <c r="T7995">
        <v>0.73958333333333326</v>
      </c>
    </row>
    <row r="7996" spans="1:20" x14ac:dyDescent="0.2">
      <c r="A7996" t="s">
        <v>3634</v>
      </c>
      <c r="B7996" t="s">
        <v>3635</v>
      </c>
      <c r="C7996" t="s">
        <v>220</v>
      </c>
      <c r="D7996" t="s">
        <v>1002</v>
      </c>
      <c r="E7996" s="23">
        <v>43221</v>
      </c>
      <c r="F7996">
        <v>0</v>
      </c>
      <c r="G7996">
        <v>0</v>
      </c>
      <c r="H7996" t="e">
        <v>#DIV/0!</v>
      </c>
      <c r="I7996">
        <v>0</v>
      </c>
      <c r="J7996">
        <v>0</v>
      </c>
      <c r="K7996" t="e">
        <v>#DIV/0!</v>
      </c>
      <c r="L7996">
        <v>0</v>
      </c>
      <c r="M7996" t="e">
        <v>#DIV/0!</v>
      </c>
      <c r="N7996">
        <v>0</v>
      </c>
      <c r="P7996">
        <v>0</v>
      </c>
      <c r="Q7996">
        <v>0</v>
      </c>
      <c r="R7996" t="e">
        <v>#DIV/0!</v>
      </c>
      <c r="S7996">
        <v>0</v>
      </c>
      <c r="T7996">
        <v>0.85833333333333339</v>
      </c>
    </row>
    <row r="7997" spans="1:20" x14ac:dyDescent="0.2">
      <c r="A7997" t="s">
        <v>3109</v>
      </c>
      <c r="B7997" t="s">
        <v>3110</v>
      </c>
      <c r="C7997" t="s">
        <v>242</v>
      </c>
      <c r="D7997" t="s">
        <v>1000</v>
      </c>
      <c r="E7997" s="23">
        <v>43221</v>
      </c>
      <c r="F7997">
        <v>0</v>
      </c>
      <c r="G7997">
        <v>0</v>
      </c>
      <c r="H7997" t="e">
        <v>#DIV/0!</v>
      </c>
      <c r="I7997">
        <v>0</v>
      </c>
      <c r="J7997">
        <v>0</v>
      </c>
      <c r="K7997" t="e">
        <v>#DIV/0!</v>
      </c>
      <c r="L7997">
        <v>0</v>
      </c>
      <c r="M7997" t="e">
        <v>#DIV/0!</v>
      </c>
      <c r="N7997">
        <v>0</v>
      </c>
      <c r="P7997">
        <v>0</v>
      </c>
      <c r="Q7997">
        <v>0</v>
      </c>
      <c r="R7997" t="e">
        <v>#DIV/0!</v>
      </c>
      <c r="S7997">
        <v>0</v>
      </c>
    </row>
    <row r="7998" spans="1:20" x14ac:dyDescent="0.2">
      <c r="A7998" t="s">
        <v>2934</v>
      </c>
      <c r="B7998" t="s">
        <v>2935</v>
      </c>
      <c r="C7998" t="s">
        <v>2724</v>
      </c>
      <c r="D7998" t="s">
        <v>1000</v>
      </c>
      <c r="E7998" s="23">
        <v>43221</v>
      </c>
      <c r="F7998">
        <v>3.5</v>
      </c>
      <c r="G7998">
        <v>3.5</v>
      </c>
      <c r="H7998">
        <v>1</v>
      </c>
      <c r="I7998">
        <v>19</v>
      </c>
      <c r="J7998">
        <v>21</v>
      </c>
      <c r="K7998">
        <v>0.90476190476190477</v>
      </c>
      <c r="L7998">
        <v>21</v>
      </c>
      <c r="M7998">
        <v>1</v>
      </c>
      <c r="N7998">
        <v>19</v>
      </c>
      <c r="P7998">
        <v>2</v>
      </c>
      <c r="Q7998">
        <v>2</v>
      </c>
      <c r="R7998">
        <v>1</v>
      </c>
      <c r="S7998">
        <v>0</v>
      </c>
    </row>
    <row r="7999" spans="1:20" x14ac:dyDescent="0.2">
      <c r="A7999" t="s">
        <v>2689</v>
      </c>
      <c r="B7999" t="s">
        <v>2690</v>
      </c>
      <c r="C7999" t="s">
        <v>237</v>
      </c>
      <c r="D7999" t="s">
        <v>1000</v>
      </c>
      <c r="E7999" s="23">
        <v>43221</v>
      </c>
      <c r="F7999">
        <v>7.5</v>
      </c>
      <c r="G7999">
        <v>9</v>
      </c>
      <c r="H7999">
        <v>0.83333333333333337</v>
      </c>
      <c r="I7999">
        <v>39</v>
      </c>
      <c r="J7999">
        <v>66</v>
      </c>
      <c r="K7999">
        <v>0.59090909090909094</v>
      </c>
      <c r="L7999">
        <v>78</v>
      </c>
      <c r="M7999">
        <v>0.84615384615384615</v>
      </c>
      <c r="N7999">
        <v>25</v>
      </c>
      <c r="O7999">
        <v>1.0899999999999999</v>
      </c>
      <c r="P7999">
        <v>12</v>
      </c>
      <c r="Q7999">
        <v>13</v>
      </c>
      <c r="R7999">
        <v>0.92307692307692313</v>
      </c>
      <c r="S7999">
        <v>14</v>
      </c>
    </row>
    <row r="8000" spans="1:20" x14ac:dyDescent="0.2">
      <c r="A8000" t="s">
        <v>2514</v>
      </c>
      <c r="B8000" t="s">
        <v>2515</v>
      </c>
      <c r="C8000" t="s">
        <v>238</v>
      </c>
      <c r="D8000" t="s">
        <v>1000</v>
      </c>
      <c r="E8000" s="23">
        <v>43221</v>
      </c>
      <c r="F8000">
        <v>0</v>
      </c>
      <c r="G8000">
        <v>0</v>
      </c>
      <c r="H8000" t="e">
        <v>#DIV/0!</v>
      </c>
      <c r="I8000">
        <v>0</v>
      </c>
      <c r="J8000">
        <v>0</v>
      </c>
      <c r="K8000" t="e">
        <v>#DIV/0!</v>
      </c>
      <c r="L8000">
        <v>0</v>
      </c>
      <c r="M8000" t="e">
        <v>#DIV/0!</v>
      </c>
      <c r="N8000">
        <v>0</v>
      </c>
      <c r="P8000">
        <v>0</v>
      </c>
      <c r="Q8000">
        <v>0</v>
      </c>
      <c r="R8000" t="e">
        <v>#DIV/0!</v>
      </c>
      <c r="S8000">
        <v>0</v>
      </c>
    </row>
    <row r="8001" spans="1:20" x14ac:dyDescent="0.2">
      <c r="A8001" t="s">
        <v>2341</v>
      </c>
      <c r="B8001" t="s">
        <v>2342</v>
      </c>
      <c r="C8001" t="s">
        <v>239</v>
      </c>
      <c r="D8001" t="s">
        <v>1000</v>
      </c>
      <c r="E8001" s="23">
        <v>43221</v>
      </c>
      <c r="F8001">
        <v>0</v>
      </c>
      <c r="G8001">
        <v>0</v>
      </c>
      <c r="H8001" t="e">
        <v>#DIV/0!</v>
      </c>
      <c r="I8001">
        <v>0</v>
      </c>
      <c r="J8001">
        <v>0</v>
      </c>
      <c r="K8001" t="e">
        <v>#DIV/0!</v>
      </c>
      <c r="L8001">
        <v>0</v>
      </c>
      <c r="M8001" t="e">
        <v>#DIV/0!</v>
      </c>
      <c r="N8001">
        <v>0</v>
      </c>
      <c r="P8001">
        <v>0</v>
      </c>
      <c r="Q8001">
        <v>0</v>
      </c>
      <c r="R8001" t="e">
        <v>#DIV/0!</v>
      </c>
      <c r="S8001">
        <v>0</v>
      </c>
    </row>
    <row r="8002" spans="1:20" x14ac:dyDescent="0.2">
      <c r="A8002" t="s">
        <v>2166</v>
      </c>
      <c r="B8002" t="s">
        <v>2167</v>
      </c>
      <c r="C8002" t="s">
        <v>1988</v>
      </c>
      <c r="D8002" t="s">
        <v>1000</v>
      </c>
      <c r="E8002" s="23">
        <v>43221</v>
      </c>
      <c r="F8002">
        <v>5.5</v>
      </c>
      <c r="G8002">
        <v>7</v>
      </c>
      <c r="H8002">
        <v>0.7857142857142857</v>
      </c>
      <c r="I8002">
        <v>36</v>
      </c>
      <c r="J8002">
        <v>33</v>
      </c>
      <c r="K8002">
        <v>1.0909090909090908</v>
      </c>
      <c r="L8002">
        <v>42</v>
      </c>
      <c r="M8002">
        <v>0.7857142857142857</v>
      </c>
      <c r="N8002">
        <v>29</v>
      </c>
      <c r="P8002">
        <v>2</v>
      </c>
      <c r="Q8002">
        <v>4</v>
      </c>
      <c r="R8002">
        <v>0.5</v>
      </c>
      <c r="S8002">
        <v>7</v>
      </c>
    </row>
    <row r="8003" spans="1:20" x14ac:dyDescent="0.2">
      <c r="A8003" t="s">
        <v>1918</v>
      </c>
      <c r="B8003" t="s">
        <v>1919</v>
      </c>
      <c r="C8003" t="s">
        <v>240</v>
      </c>
      <c r="D8003" t="s">
        <v>1000</v>
      </c>
      <c r="E8003" s="23">
        <v>43221</v>
      </c>
      <c r="F8003">
        <v>10.5</v>
      </c>
      <c r="G8003">
        <v>13</v>
      </c>
      <c r="H8003">
        <v>0.80769230769230771</v>
      </c>
      <c r="I8003">
        <v>52</v>
      </c>
      <c r="J8003">
        <v>63</v>
      </c>
      <c r="K8003">
        <v>0.82539682539682535</v>
      </c>
      <c r="L8003">
        <v>78</v>
      </c>
      <c r="M8003">
        <v>0.80769230769230771</v>
      </c>
      <c r="N8003">
        <v>49</v>
      </c>
      <c r="P8003">
        <v>1</v>
      </c>
      <c r="Q8003">
        <v>1</v>
      </c>
      <c r="R8003">
        <v>1</v>
      </c>
      <c r="S8003">
        <v>3</v>
      </c>
    </row>
    <row r="8004" spans="1:20" x14ac:dyDescent="0.2">
      <c r="A8004" t="s">
        <v>1743</v>
      </c>
      <c r="B8004" t="s">
        <v>1744</v>
      </c>
      <c r="C8004" t="s">
        <v>241</v>
      </c>
      <c r="D8004" t="s">
        <v>1000</v>
      </c>
      <c r="E8004" s="23">
        <v>43221</v>
      </c>
      <c r="F8004">
        <v>31.5</v>
      </c>
      <c r="G8004">
        <v>36.5</v>
      </c>
      <c r="H8004">
        <v>0.86301369863013699</v>
      </c>
      <c r="I8004">
        <v>346</v>
      </c>
      <c r="J8004">
        <v>384</v>
      </c>
      <c r="K8004">
        <v>0.90104166666666663</v>
      </c>
      <c r="L8004">
        <v>454</v>
      </c>
      <c r="M8004">
        <v>0.8458149779735683</v>
      </c>
      <c r="N8004">
        <v>312</v>
      </c>
      <c r="P8004">
        <v>8</v>
      </c>
      <c r="Q8004">
        <v>34</v>
      </c>
      <c r="R8004">
        <v>0.23529411764705882</v>
      </c>
      <c r="S8004">
        <v>34</v>
      </c>
    </row>
    <row r="8005" spans="1:20" x14ac:dyDescent="0.2">
      <c r="A8005" t="s">
        <v>1568</v>
      </c>
      <c r="B8005" t="s">
        <v>1569</v>
      </c>
      <c r="C8005" t="s">
        <v>318</v>
      </c>
      <c r="D8005" t="s">
        <v>1000</v>
      </c>
      <c r="E8005" s="23">
        <v>43221</v>
      </c>
      <c r="F8005">
        <v>6</v>
      </c>
      <c r="G8005">
        <v>8</v>
      </c>
      <c r="H8005">
        <v>0.75</v>
      </c>
      <c r="I8005">
        <v>32</v>
      </c>
      <c r="J8005">
        <v>37</v>
      </c>
      <c r="K8005">
        <v>0.86486486486486491</v>
      </c>
      <c r="L8005">
        <v>56</v>
      </c>
      <c r="M8005">
        <v>0.6607142857142857</v>
      </c>
      <c r="N8005">
        <v>27</v>
      </c>
      <c r="P8005">
        <v>2</v>
      </c>
      <c r="Q8005">
        <v>5</v>
      </c>
      <c r="R8005">
        <v>0.4</v>
      </c>
      <c r="S8005">
        <v>5</v>
      </c>
    </row>
    <row r="8006" spans="1:20" x14ac:dyDescent="0.2">
      <c r="A8006" t="s">
        <v>12647</v>
      </c>
      <c r="B8006" t="s">
        <v>1459</v>
      </c>
      <c r="C8006" t="s">
        <v>896</v>
      </c>
      <c r="D8006" t="s">
        <v>1000</v>
      </c>
      <c r="E8006" s="23">
        <v>43221</v>
      </c>
      <c r="F8006">
        <v>64.5</v>
      </c>
      <c r="G8006">
        <v>77</v>
      </c>
      <c r="H8006">
        <v>0.83766233766233766</v>
      </c>
      <c r="I8006">
        <v>524</v>
      </c>
      <c r="J8006">
        <v>604</v>
      </c>
      <c r="K8006">
        <v>0.86754966887417218</v>
      </c>
      <c r="L8006">
        <v>729</v>
      </c>
      <c r="M8006">
        <v>0.82853223593964331</v>
      </c>
      <c r="N8006">
        <v>461</v>
      </c>
      <c r="P8006">
        <v>27</v>
      </c>
      <c r="Q8006">
        <v>59</v>
      </c>
      <c r="R8006">
        <v>0.4576271186440678</v>
      </c>
      <c r="S8006">
        <v>63</v>
      </c>
    </row>
    <row r="8007" spans="1:20" x14ac:dyDescent="0.2">
      <c r="A8007" t="s">
        <v>2722</v>
      </c>
      <c r="B8007" t="s">
        <v>1418</v>
      </c>
      <c r="C8007" t="s">
        <v>899</v>
      </c>
      <c r="D8007" t="s">
        <v>1001</v>
      </c>
      <c r="E8007" s="23">
        <v>43221</v>
      </c>
      <c r="F8007">
        <v>0</v>
      </c>
      <c r="G8007">
        <v>0</v>
      </c>
      <c r="H8007" t="e">
        <v>#DIV/0!</v>
      </c>
      <c r="I8007">
        <v>0</v>
      </c>
      <c r="J8007">
        <v>0</v>
      </c>
      <c r="K8007" t="e">
        <v>#DIV/0!</v>
      </c>
      <c r="L8007">
        <v>0</v>
      </c>
      <c r="M8007" t="e">
        <v>#DIV/0!</v>
      </c>
      <c r="N8007">
        <v>0</v>
      </c>
      <c r="P8007">
        <v>0</v>
      </c>
      <c r="Q8007">
        <v>0</v>
      </c>
      <c r="R8007" t="e">
        <v>#DIV/0!</v>
      </c>
      <c r="S8007">
        <v>0</v>
      </c>
    </row>
    <row r="8008" spans="1:20" x14ac:dyDescent="0.2">
      <c r="A8008" t="s">
        <v>14521</v>
      </c>
      <c r="B8008" t="s">
        <v>1221</v>
      </c>
      <c r="C8008" t="s">
        <v>235</v>
      </c>
      <c r="D8008" t="s">
        <v>1002</v>
      </c>
      <c r="E8008" s="23">
        <v>43221</v>
      </c>
      <c r="F8008">
        <v>64.5</v>
      </c>
      <c r="G8008">
        <v>77</v>
      </c>
      <c r="H8008">
        <v>0.83766233766233766</v>
      </c>
      <c r="I8008">
        <v>524</v>
      </c>
      <c r="J8008">
        <v>604</v>
      </c>
      <c r="K8008">
        <v>0.86754966887417218</v>
      </c>
      <c r="L8008">
        <v>729</v>
      </c>
      <c r="M8008">
        <v>0.82853223593964331</v>
      </c>
      <c r="N8008">
        <v>461</v>
      </c>
      <c r="P8008">
        <v>27</v>
      </c>
      <c r="Q8008">
        <v>59</v>
      </c>
      <c r="R8008">
        <v>0.4576271186440678</v>
      </c>
      <c r="S8008">
        <v>63</v>
      </c>
    </row>
    <row r="8009" spans="1:20" x14ac:dyDescent="0.2">
      <c r="A8009" t="s">
        <v>13084</v>
      </c>
      <c r="B8009" t="s">
        <v>1413</v>
      </c>
      <c r="C8009" t="s">
        <v>1237</v>
      </c>
      <c r="D8009" t="s">
        <v>1001</v>
      </c>
      <c r="E8009" s="23">
        <v>43221</v>
      </c>
      <c r="F8009">
        <v>0</v>
      </c>
      <c r="G8009">
        <v>0</v>
      </c>
      <c r="H8009" t="e">
        <v>#DIV/0!</v>
      </c>
      <c r="I8009">
        <v>0</v>
      </c>
      <c r="J8009">
        <v>0</v>
      </c>
      <c r="K8009" t="e">
        <v>#DIV/0!</v>
      </c>
      <c r="L8009">
        <v>0</v>
      </c>
      <c r="M8009" t="e">
        <v>#DIV/0!</v>
      </c>
      <c r="N8009">
        <v>0</v>
      </c>
      <c r="P8009">
        <v>0</v>
      </c>
      <c r="Q8009">
        <v>0</v>
      </c>
      <c r="R8009" t="e">
        <v>#DIV/0!</v>
      </c>
      <c r="S8009">
        <v>0</v>
      </c>
      <c r="T8009" t="e">
        <v>#DIV/0!</v>
      </c>
    </row>
    <row r="8010" spans="1:20" x14ac:dyDescent="0.2">
      <c r="A8010" t="s">
        <v>13085</v>
      </c>
      <c r="B8010" t="s">
        <v>1358</v>
      </c>
      <c r="C8010" t="s">
        <v>1237</v>
      </c>
      <c r="D8010" t="s">
        <v>1000</v>
      </c>
      <c r="E8010" s="23">
        <v>43221</v>
      </c>
      <c r="F8010">
        <v>19.5</v>
      </c>
      <c r="G8010">
        <v>23.5</v>
      </c>
      <c r="H8010">
        <v>0.82978723404255317</v>
      </c>
      <c r="I8010">
        <v>107</v>
      </c>
      <c r="J8010">
        <v>117</v>
      </c>
      <c r="K8010">
        <v>0.9145299145299145</v>
      </c>
      <c r="L8010">
        <v>141</v>
      </c>
      <c r="M8010">
        <v>0.82978723404255317</v>
      </c>
      <c r="N8010">
        <v>97</v>
      </c>
      <c r="P8010">
        <v>5</v>
      </c>
      <c r="Q8010">
        <v>7</v>
      </c>
      <c r="R8010">
        <v>0.7142857142857143</v>
      </c>
      <c r="S8010">
        <v>10</v>
      </c>
      <c r="T8010" t="e">
        <v>#DIV/0!</v>
      </c>
    </row>
    <row r="8011" spans="1:20" x14ac:dyDescent="0.2">
      <c r="A8011" t="s">
        <v>12118</v>
      </c>
      <c r="B8011" t="s">
        <v>12119</v>
      </c>
      <c r="C8011" t="s">
        <v>1051</v>
      </c>
      <c r="D8011" t="s">
        <v>1000</v>
      </c>
      <c r="E8011" s="23">
        <v>43221</v>
      </c>
      <c r="F8011">
        <v>0</v>
      </c>
      <c r="G8011">
        <v>0</v>
      </c>
      <c r="H8011" t="e">
        <v>#DIV/0!</v>
      </c>
      <c r="I8011">
        <v>0</v>
      </c>
      <c r="J8011">
        <v>0</v>
      </c>
      <c r="K8011" t="e">
        <v>#DIV/0!</v>
      </c>
      <c r="L8011">
        <v>0</v>
      </c>
      <c r="M8011" t="e">
        <v>#DIV/0!</v>
      </c>
      <c r="N8011">
        <v>0</v>
      </c>
      <c r="P8011">
        <v>0</v>
      </c>
      <c r="Q8011">
        <v>0</v>
      </c>
      <c r="R8011" t="e">
        <v>#DIV/0!</v>
      </c>
      <c r="S8011">
        <v>0</v>
      </c>
      <c r="T8011" t="e">
        <v>#DIV/0!</v>
      </c>
    </row>
    <row r="8012" spans="1:20" x14ac:dyDescent="0.2">
      <c r="A8012" t="s">
        <v>13307</v>
      </c>
      <c r="B8012" t="s">
        <v>13308</v>
      </c>
      <c r="C8012" t="s">
        <v>350</v>
      </c>
      <c r="D8012" t="s">
        <v>1002</v>
      </c>
      <c r="E8012" s="23">
        <v>43221</v>
      </c>
      <c r="F8012">
        <v>1</v>
      </c>
      <c r="G8012">
        <v>1</v>
      </c>
      <c r="H8012">
        <v>1</v>
      </c>
      <c r="I8012">
        <v>5</v>
      </c>
      <c r="J8012">
        <v>6</v>
      </c>
      <c r="K8012">
        <v>0.83333333333333337</v>
      </c>
      <c r="L8012">
        <v>6</v>
      </c>
      <c r="M8012">
        <v>1</v>
      </c>
      <c r="N8012">
        <v>5</v>
      </c>
      <c r="P8012">
        <v>0</v>
      </c>
      <c r="Q8012">
        <v>0</v>
      </c>
      <c r="R8012" t="e">
        <v>#DIV/0!</v>
      </c>
      <c r="S8012">
        <v>0</v>
      </c>
      <c r="T8012" t="e">
        <v>#DIV/0!</v>
      </c>
    </row>
    <row r="8013" spans="1:20" x14ac:dyDescent="0.2">
      <c r="A8013" t="s">
        <v>13484</v>
      </c>
      <c r="B8013" t="s">
        <v>13485</v>
      </c>
      <c r="C8013" t="s">
        <v>242</v>
      </c>
      <c r="D8013" t="s">
        <v>1002</v>
      </c>
      <c r="E8013" s="23">
        <v>43221</v>
      </c>
      <c r="F8013">
        <v>0</v>
      </c>
      <c r="G8013">
        <v>0</v>
      </c>
      <c r="H8013" t="e">
        <v>#DIV/0!</v>
      </c>
      <c r="I8013">
        <v>0</v>
      </c>
      <c r="J8013">
        <v>0</v>
      </c>
      <c r="K8013" t="e">
        <v>#DIV/0!</v>
      </c>
      <c r="L8013">
        <v>0</v>
      </c>
      <c r="M8013" t="e">
        <v>#DIV/0!</v>
      </c>
      <c r="N8013">
        <v>0</v>
      </c>
      <c r="P8013">
        <v>0</v>
      </c>
      <c r="Q8013">
        <v>0</v>
      </c>
      <c r="R8013" t="e">
        <v>#DIV/0!</v>
      </c>
      <c r="S8013">
        <v>0</v>
      </c>
      <c r="T8013" t="e">
        <v>#DIV/0!</v>
      </c>
    </row>
    <row r="8014" spans="1:20" x14ac:dyDescent="0.2">
      <c r="A8014" t="s">
        <v>13661</v>
      </c>
      <c r="B8014" t="s">
        <v>13662</v>
      </c>
      <c r="C8014" t="s">
        <v>237</v>
      </c>
      <c r="D8014" t="s">
        <v>1002</v>
      </c>
      <c r="E8014" s="23">
        <v>43221</v>
      </c>
      <c r="F8014">
        <v>7.5</v>
      </c>
      <c r="G8014">
        <v>9</v>
      </c>
      <c r="H8014">
        <v>0.83333333333333337</v>
      </c>
      <c r="I8014">
        <v>39</v>
      </c>
      <c r="J8014">
        <v>66</v>
      </c>
      <c r="K8014">
        <v>0.59090909090909094</v>
      </c>
      <c r="L8014">
        <v>78</v>
      </c>
      <c r="M8014">
        <v>0.84615384615384615</v>
      </c>
      <c r="N8014">
        <v>25</v>
      </c>
      <c r="O8014">
        <v>1.0899999999999999</v>
      </c>
      <c r="P8014">
        <v>12</v>
      </c>
      <c r="Q8014">
        <v>13</v>
      </c>
      <c r="R8014">
        <v>0.92307692307692313</v>
      </c>
      <c r="S8014">
        <v>14</v>
      </c>
      <c r="T8014">
        <v>0.8</v>
      </c>
    </row>
    <row r="8015" spans="1:20" x14ac:dyDescent="0.2">
      <c r="A8015" t="s">
        <v>13836</v>
      </c>
      <c r="B8015" t="s">
        <v>13837</v>
      </c>
      <c r="C8015" t="s">
        <v>238</v>
      </c>
      <c r="D8015" t="s">
        <v>1002</v>
      </c>
      <c r="E8015" s="23">
        <v>43221</v>
      </c>
      <c r="F8015">
        <v>0</v>
      </c>
      <c r="G8015">
        <v>0</v>
      </c>
      <c r="H8015" t="e">
        <v>#DIV/0!</v>
      </c>
      <c r="I8015">
        <v>0</v>
      </c>
      <c r="J8015">
        <v>0</v>
      </c>
      <c r="K8015" t="e">
        <v>#DIV/0!</v>
      </c>
      <c r="L8015">
        <v>0</v>
      </c>
      <c r="M8015" t="e">
        <v>#DIV/0!</v>
      </c>
      <c r="N8015">
        <v>0</v>
      </c>
      <c r="P8015">
        <v>0</v>
      </c>
      <c r="Q8015">
        <v>0</v>
      </c>
      <c r="R8015" t="e">
        <v>#DIV/0!</v>
      </c>
      <c r="S8015">
        <v>0</v>
      </c>
      <c r="T8015" t="e">
        <v>#DIV/0!</v>
      </c>
    </row>
    <row r="8016" spans="1:20" x14ac:dyDescent="0.2">
      <c r="A8016" t="s">
        <v>14013</v>
      </c>
      <c r="B8016" t="s">
        <v>14014</v>
      </c>
      <c r="C8016" t="s">
        <v>239</v>
      </c>
      <c r="D8016" t="s">
        <v>1002</v>
      </c>
      <c r="E8016" s="23">
        <v>43221</v>
      </c>
      <c r="F8016">
        <v>0</v>
      </c>
      <c r="G8016">
        <v>0</v>
      </c>
      <c r="H8016" t="e">
        <v>#DIV/0!</v>
      </c>
      <c r="I8016">
        <v>0</v>
      </c>
      <c r="J8016">
        <v>0</v>
      </c>
      <c r="K8016" t="e">
        <v>#DIV/0!</v>
      </c>
      <c r="L8016">
        <v>0</v>
      </c>
      <c r="M8016" t="e">
        <v>#DIV/0!</v>
      </c>
      <c r="N8016">
        <v>0</v>
      </c>
      <c r="P8016">
        <v>0</v>
      </c>
      <c r="Q8016">
        <v>0</v>
      </c>
      <c r="R8016" t="e">
        <v>#DIV/0!</v>
      </c>
      <c r="S8016">
        <v>0</v>
      </c>
      <c r="T8016" t="e">
        <v>#DIV/0!</v>
      </c>
    </row>
    <row r="8017" spans="1:20" x14ac:dyDescent="0.2">
      <c r="A8017" t="s">
        <v>14200</v>
      </c>
      <c r="B8017" t="s">
        <v>14201</v>
      </c>
      <c r="C8017" t="s">
        <v>240</v>
      </c>
      <c r="D8017" t="s">
        <v>1002</v>
      </c>
      <c r="E8017" s="23">
        <v>43221</v>
      </c>
      <c r="F8017">
        <v>10.5</v>
      </c>
      <c r="G8017">
        <v>13</v>
      </c>
      <c r="H8017">
        <v>0.80769230769230771</v>
      </c>
      <c r="I8017">
        <v>52</v>
      </c>
      <c r="J8017">
        <v>63</v>
      </c>
      <c r="K8017">
        <v>0.82539682539682535</v>
      </c>
      <c r="L8017">
        <v>78</v>
      </c>
      <c r="M8017">
        <v>0.80769230769230771</v>
      </c>
      <c r="N8017">
        <v>49</v>
      </c>
      <c r="P8017">
        <v>1</v>
      </c>
      <c r="Q8017">
        <v>1</v>
      </c>
      <c r="R8017">
        <v>1</v>
      </c>
      <c r="S8017">
        <v>3</v>
      </c>
      <c r="T8017" t="e">
        <v>#DIV/0!</v>
      </c>
    </row>
    <row r="8018" spans="1:20" x14ac:dyDescent="0.2">
      <c r="A8018" t="s">
        <v>14377</v>
      </c>
      <c r="B8018" t="s">
        <v>14378</v>
      </c>
      <c r="C8018" t="s">
        <v>241</v>
      </c>
      <c r="D8018" t="s">
        <v>1002</v>
      </c>
      <c r="E8018" s="23">
        <v>43221</v>
      </c>
      <c r="F8018">
        <v>31.5</v>
      </c>
      <c r="G8018">
        <v>36.5</v>
      </c>
      <c r="H8018">
        <v>0.86301369863013699</v>
      </c>
      <c r="I8018">
        <v>346</v>
      </c>
      <c r="J8018">
        <v>384</v>
      </c>
      <c r="K8018">
        <v>0.90104166666666663</v>
      </c>
      <c r="L8018">
        <v>454</v>
      </c>
      <c r="M8018">
        <v>0.8458149779735683</v>
      </c>
      <c r="N8018">
        <v>312</v>
      </c>
      <c r="P8018">
        <v>8</v>
      </c>
      <c r="Q8018">
        <v>34</v>
      </c>
      <c r="R8018">
        <v>0.23529411764705882</v>
      </c>
      <c r="S8018">
        <v>34</v>
      </c>
      <c r="T8018">
        <v>0.92</v>
      </c>
    </row>
    <row r="8019" spans="1:20" x14ac:dyDescent="0.2">
      <c r="A8019" t="s">
        <v>14489</v>
      </c>
      <c r="B8019" t="s">
        <v>14490</v>
      </c>
      <c r="C8019" t="s">
        <v>318</v>
      </c>
      <c r="D8019" t="s">
        <v>1002</v>
      </c>
      <c r="E8019" s="23">
        <v>43221</v>
      </c>
      <c r="F8019">
        <v>6</v>
      </c>
      <c r="G8019">
        <v>8</v>
      </c>
      <c r="H8019">
        <v>0.75</v>
      </c>
      <c r="I8019">
        <v>32</v>
      </c>
      <c r="J8019">
        <v>37</v>
      </c>
      <c r="K8019">
        <v>0.86486486486486491</v>
      </c>
      <c r="L8019">
        <v>56</v>
      </c>
      <c r="M8019">
        <v>0.6607142857142857</v>
      </c>
      <c r="N8019">
        <v>27</v>
      </c>
      <c r="P8019">
        <v>2</v>
      </c>
      <c r="Q8019">
        <v>5</v>
      </c>
      <c r="R8019">
        <v>0.4</v>
      </c>
      <c r="S8019">
        <v>5</v>
      </c>
      <c r="T8019">
        <v>0.92</v>
      </c>
    </row>
    <row r="8020" spans="1:20" x14ac:dyDescent="0.2">
      <c r="A8020" t="s">
        <v>14706</v>
      </c>
      <c r="B8020" t="s">
        <v>14707</v>
      </c>
      <c r="C8020" t="s">
        <v>199</v>
      </c>
      <c r="D8020" t="s">
        <v>1000</v>
      </c>
      <c r="E8020" s="23">
        <v>43221</v>
      </c>
      <c r="F8020">
        <v>9.5</v>
      </c>
      <c r="G8020">
        <v>10</v>
      </c>
      <c r="H8020">
        <v>0.95</v>
      </c>
      <c r="I8020">
        <v>97</v>
      </c>
      <c r="J8020">
        <v>101</v>
      </c>
      <c r="K8020">
        <v>0.96039603960396036</v>
      </c>
      <c r="L8020">
        <v>104</v>
      </c>
      <c r="M8020">
        <v>0.97115384615384615</v>
      </c>
      <c r="N8020">
        <v>90</v>
      </c>
      <c r="P8020">
        <v>1</v>
      </c>
      <c r="Q8020">
        <v>1</v>
      </c>
      <c r="R8020">
        <v>1</v>
      </c>
      <c r="S8020">
        <v>7</v>
      </c>
      <c r="T8020">
        <v>1</v>
      </c>
    </row>
    <row r="8021" spans="1:20" x14ac:dyDescent="0.2">
      <c r="A8021" t="s">
        <v>14972</v>
      </c>
      <c r="B8021" t="s">
        <v>14973</v>
      </c>
      <c r="C8021" t="s">
        <v>200</v>
      </c>
      <c r="D8021" t="s">
        <v>1002</v>
      </c>
      <c r="E8021" s="23">
        <v>43221</v>
      </c>
      <c r="F8021">
        <v>4</v>
      </c>
      <c r="G8021">
        <v>4.5</v>
      </c>
      <c r="H8021">
        <v>0.88888888888888884</v>
      </c>
      <c r="I8021">
        <v>18</v>
      </c>
      <c r="J8021">
        <v>24</v>
      </c>
      <c r="K8021">
        <v>0.75</v>
      </c>
      <c r="L8021">
        <v>27</v>
      </c>
      <c r="M8021">
        <v>0.88888888888888884</v>
      </c>
      <c r="N8021">
        <v>16</v>
      </c>
      <c r="P8021">
        <v>1</v>
      </c>
      <c r="Q8021">
        <v>1</v>
      </c>
      <c r="R8021">
        <v>1</v>
      </c>
      <c r="S8021">
        <v>2</v>
      </c>
      <c r="T8021">
        <v>0.96</v>
      </c>
    </row>
    <row r="8022" spans="1:20" x14ac:dyDescent="0.2">
      <c r="A8022" t="s">
        <v>15149</v>
      </c>
      <c r="B8022" t="s">
        <v>15150</v>
      </c>
      <c r="C8022" t="s">
        <v>202</v>
      </c>
      <c r="D8022" t="s">
        <v>1002</v>
      </c>
      <c r="E8022" s="23">
        <v>43221</v>
      </c>
      <c r="F8022">
        <v>5.5</v>
      </c>
      <c r="G8022">
        <v>5.5</v>
      </c>
      <c r="H8022">
        <v>1</v>
      </c>
      <c r="I8022">
        <v>79</v>
      </c>
      <c r="J8022">
        <v>77</v>
      </c>
      <c r="K8022">
        <v>1.025974025974026</v>
      </c>
      <c r="L8022">
        <v>77</v>
      </c>
      <c r="M8022">
        <v>1</v>
      </c>
      <c r="N8022">
        <v>74</v>
      </c>
      <c r="P8022">
        <v>0</v>
      </c>
      <c r="Q8022">
        <v>0</v>
      </c>
      <c r="R8022" t="e">
        <v>#DIV/0!</v>
      </c>
      <c r="S8022">
        <v>5</v>
      </c>
      <c r="T8022">
        <v>1</v>
      </c>
    </row>
    <row r="8023" spans="1:20" x14ac:dyDescent="0.2">
      <c r="A8023" t="s">
        <v>15231</v>
      </c>
      <c r="B8023" t="s">
        <v>15232</v>
      </c>
      <c r="C8023" t="s">
        <v>348</v>
      </c>
      <c r="D8023" t="s">
        <v>1000</v>
      </c>
      <c r="E8023" s="23">
        <v>43221</v>
      </c>
      <c r="F8023">
        <v>0</v>
      </c>
      <c r="G8023">
        <v>0</v>
      </c>
      <c r="H8023" t="e">
        <v>#DIV/0!</v>
      </c>
      <c r="I8023">
        <v>0</v>
      </c>
      <c r="J8023">
        <v>0</v>
      </c>
      <c r="K8023" t="e">
        <v>#DIV/0!</v>
      </c>
      <c r="L8023">
        <v>0</v>
      </c>
      <c r="M8023" t="e">
        <v>#DIV/0!</v>
      </c>
      <c r="N8023">
        <v>0</v>
      </c>
      <c r="P8023">
        <v>0</v>
      </c>
      <c r="Q8023">
        <v>0</v>
      </c>
      <c r="R8023" t="e">
        <v>#DIV/0!</v>
      </c>
      <c r="S8023">
        <v>0</v>
      </c>
      <c r="T8023">
        <v>0.92</v>
      </c>
    </row>
    <row r="8024" spans="1:20" x14ac:dyDescent="0.2">
      <c r="A8024" t="s">
        <v>15315</v>
      </c>
      <c r="B8024" t="s">
        <v>15316</v>
      </c>
      <c r="C8024" t="s">
        <v>347</v>
      </c>
      <c r="D8024" t="s">
        <v>1002</v>
      </c>
      <c r="E8024" s="23">
        <v>43221</v>
      </c>
      <c r="F8024">
        <v>0</v>
      </c>
      <c r="G8024">
        <v>0</v>
      </c>
      <c r="H8024" t="e">
        <v>#DIV/0!</v>
      </c>
      <c r="I8024">
        <v>0</v>
      </c>
      <c r="J8024">
        <v>0</v>
      </c>
      <c r="K8024" t="e">
        <v>#DIV/0!</v>
      </c>
      <c r="L8024">
        <v>0</v>
      </c>
      <c r="M8024" t="e">
        <v>#DIV/0!</v>
      </c>
      <c r="N8024">
        <v>0</v>
      </c>
      <c r="P8024">
        <v>0</v>
      </c>
      <c r="Q8024">
        <v>0</v>
      </c>
      <c r="R8024" t="e">
        <v>#DIV/0!</v>
      </c>
      <c r="S8024">
        <v>0</v>
      </c>
      <c r="T8024">
        <v>0.91</v>
      </c>
    </row>
    <row r="8025" spans="1:20" x14ac:dyDescent="0.2">
      <c r="A8025" t="s">
        <v>15391</v>
      </c>
      <c r="B8025" t="s">
        <v>15392</v>
      </c>
      <c r="C8025" t="s">
        <v>351</v>
      </c>
      <c r="D8025" t="s">
        <v>1002</v>
      </c>
      <c r="E8025" s="23">
        <v>43221</v>
      </c>
      <c r="F8025">
        <v>0</v>
      </c>
      <c r="G8025">
        <v>0</v>
      </c>
      <c r="H8025" t="e">
        <v>#DIV/0!</v>
      </c>
      <c r="I8025">
        <v>0</v>
      </c>
      <c r="J8025">
        <v>0</v>
      </c>
      <c r="K8025" t="e">
        <v>#DIV/0!</v>
      </c>
      <c r="L8025">
        <v>0</v>
      </c>
      <c r="M8025" t="e">
        <v>#DIV/0!</v>
      </c>
      <c r="N8025">
        <v>0</v>
      </c>
      <c r="P8025">
        <v>0</v>
      </c>
      <c r="Q8025">
        <v>0</v>
      </c>
      <c r="R8025" t="e">
        <v>#DIV/0!</v>
      </c>
      <c r="S8025">
        <v>0</v>
      </c>
      <c r="T8025">
        <v>0.86</v>
      </c>
    </row>
    <row r="8026" spans="1:20" x14ac:dyDescent="0.2">
      <c r="A8026" t="s">
        <v>15437</v>
      </c>
      <c r="B8026" t="s">
        <v>15438</v>
      </c>
      <c r="C8026" t="s">
        <v>357</v>
      </c>
      <c r="D8026" t="s">
        <v>1000</v>
      </c>
      <c r="E8026" s="23">
        <v>43221</v>
      </c>
      <c r="F8026">
        <v>0</v>
      </c>
      <c r="G8026">
        <v>0</v>
      </c>
      <c r="H8026" t="e">
        <v>#DIV/0!</v>
      </c>
      <c r="I8026">
        <v>0</v>
      </c>
      <c r="J8026">
        <v>0</v>
      </c>
      <c r="K8026" t="e">
        <v>#DIV/0!</v>
      </c>
      <c r="L8026">
        <v>0</v>
      </c>
      <c r="M8026" t="e">
        <v>#DIV/0!</v>
      </c>
      <c r="N8026">
        <v>0</v>
      </c>
      <c r="P8026">
        <v>0</v>
      </c>
      <c r="Q8026">
        <v>0</v>
      </c>
      <c r="R8026" t="e">
        <v>#DIV/0!</v>
      </c>
      <c r="S8026">
        <v>0</v>
      </c>
      <c r="T8026">
        <v>0.91</v>
      </c>
    </row>
    <row r="8027" spans="1:20" x14ac:dyDescent="0.2">
      <c r="A8027" t="s">
        <v>15515</v>
      </c>
      <c r="B8027" t="s">
        <v>15516</v>
      </c>
      <c r="C8027" t="s">
        <v>352</v>
      </c>
      <c r="D8027" t="s">
        <v>1002</v>
      </c>
      <c r="E8027" s="23">
        <v>43221</v>
      </c>
      <c r="F8027">
        <v>0</v>
      </c>
      <c r="G8027">
        <v>0</v>
      </c>
      <c r="H8027" t="e">
        <v>#DIV/0!</v>
      </c>
      <c r="I8027">
        <v>0</v>
      </c>
      <c r="J8027">
        <v>0</v>
      </c>
      <c r="K8027" t="e">
        <v>#DIV/0!</v>
      </c>
      <c r="L8027">
        <v>0</v>
      </c>
      <c r="M8027" t="e">
        <v>#DIV/0!</v>
      </c>
      <c r="N8027">
        <v>0</v>
      </c>
      <c r="P8027">
        <v>0</v>
      </c>
      <c r="Q8027">
        <v>0</v>
      </c>
      <c r="R8027" t="e">
        <v>#DIV/0!</v>
      </c>
      <c r="S8027">
        <v>0</v>
      </c>
    </row>
    <row r="8028" spans="1:20" x14ac:dyDescent="0.2">
      <c r="A8028" t="s">
        <v>15676</v>
      </c>
      <c r="B8028" t="s">
        <v>15677</v>
      </c>
      <c r="C8028" t="s">
        <v>228</v>
      </c>
      <c r="D8028" t="s">
        <v>1002</v>
      </c>
      <c r="E8028" s="23">
        <v>43221</v>
      </c>
      <c r="F8028">
        <v>0</v>
      </c>
      <c r="G8028">
        <v>0</v>
      </c>
      <c r="H8028" t="e">
        <v>#DIV/0!</v>
      </c>
      <c r="I8028">
        <v>0</v>
      </c>
      <c r="J8028">
        <v>0</v>
      </c>
      <c r="K8028" t="e">
        <v>#DIV/0!</v>
      </c>
      <c r="L8028">
        <v>0</v>
      </c>
      <c r="M8028" t="e">
        <v>#DIV/0!</v>
      </c>
      <c r="N8028">
        <v>0</v>
      </c>
      <c r="P8028">
        <v>0</v>
      </c>
      <c r="Q8028">
        <v>0</v>
      </c>
      <c r="R8028" t="e">
        <v>#DIV/0!</v>
      </c>
      <c r="S8028">
        <v>0</v>
      </c>
    </row>
    <row r="8029" spans="1:20" x14ac:dyDescent="0.2">
      <c r="A8029" t="s">
        <v>15853</v>
      </c>
      <c r="B8029" t="s">
        <v>15854</v>
      </c>
      <c r="C8029" t="s">
        <v>227</v>
      </c>
      <c r="D8029" t="s">
        <v>1000</v>
      </c>
      <c r="E8029" s="23">
        <v>43221</v>
      </c>
      <c r="F8029">
        <v>0</v>
      </c>
      <c r="G8029">
        <v>0</v>
      </c>
      <c r="H8029" t="e">
        <v>#DIV/0!</v>
      </c>
      <c r="I8029">
        <v>0</v>
      </c>
      <c r="J8029">
        <v>0</v>
      </c>
      <c r="K8029" t="e">
        <v>#DIV/0!</v>
      </c>
      <c r="L8029">
        <v>0</v>
      </c>
      <c r="M8029" t="e">
        <v>#DIV/0!</v>
      </c>
      <c r="N8029">
        <v>0</v>
      </c>
      <c r="P8029">
        <v>0</v>
      </c>
      <c r="Q8029">
        <v>0</v>
      </c>
      <c r="R8029" t="e">
        <v>#DIV/0!</v>
      </c>
      <c r="S8029">
        <v>0</v>
      </c>
    </row>
    <row r="8030" spans="1:20" x14ac:dyDescent="0.2">
      <c r="A8030" t="s">
        <v>16030</v>
      </c>
      <c r="B8030" t="s">
        <v>16031</v>
      </c>
      <c r="C8030" t="s">
        <v>203</v>
      </c>
      <c r="D8030" t="s">
        <v>1000</v>
      </c>
      <c r="E8030" s="23">
        <v>43221</v>
      </c>
      <c r="F8030">
        <v>0</v>
      </c>
      <c r="G8030">
        <v>0</v>
      </c>
      <c r="H8030" t="e">
        <v>#DIV/0!</v>
      </c>
      <c r="I8030">
        <v>0</v>
      </c>
      <c r="J8030">
        <v>0</v>
      </c>
      <c r="K8030" t="e">
        <v>#DIV/0!</v>
      </c>
      <c r="L8030">
        <v>0</v>
      </c>
      <c r="M8030" t="e">
        <v>#DIV/0!</v>
      </c>
      <c r="N8030">
        <v>0</v>
      </c>
      <c r="O8030" t="e">
        <v>#DIV/0!</v>
      </c>
      <c r="P8030">
        <v>0</v>
      </c>
      <c r="Q8030">
        <v>0</v>
      </c>
      <c r="R8030" t="e">
        <v>#DIV/0!</v>
      </c>
      <c r="S8030">
        <v>0</v>
      </c>
    </row>
    <row r="8031" spans="1:20" x14ac:dyDescent="0.2">
      <c r="A8031" t="s">
        <v>16209</v>
      </c>
      <c r="B8031" t="s">
        <v>16210</v>
      </c>
      <c r="C8031" t="s">
        <v>205</v>
      </c>
      <c r="D8031" t="s">
        <v>1002</v>
      </c>
      <c r="E8031" s="23">
        <v>43221</v>
      </c>
      <c r="F8031">
        <v>0</v>
      </c>
      <c r="G8031">
        <v>0</v>
      </c>
      <c r="H8031" t="e">
        <v>#DIV/0!</v>
      </c>
      <c r="I8031">
        <v>0</v>
      </c>
      <c r="J8031">
        <v>0</v>
      </c>
      <c r="K8031" t="e">
        <v>#DIV/0!</v>
      </c>
      <c r="L8031">
        <v>0</v>
      </c>
      <c r="M8031" t="e">
        <v>#DIV/0!</v>
      </c>
      <c r="N8031">
        <v>0</v>
      </c>
      <c r="P8031">
        <v>0</v>
      </c>
      <c r="Q8031">
        <v>0</v>
      </c>
      <c r="R8031" t="e">
        <v>#DIV/0!</v>
      </c>
      <c r="S8031">
        <v>0</v>
      </c>
    </row>
    <row r="8032" spans="1:20" x14ac:dyDescent="0.2">
      <c r="A8032" t="s">
        <v>16386</v>
      </c>
      <c r="B8032" t="s">
        <v>16387</v>
      </c>
      <c r="C8032" t="s">
        <v>204</v>
      </c>
      <c r="D8032" t="s">
        <v>1002</v>
      </c>
      <c r="E8032" s="23">
        <v>43221</v>
      </c>
      <c r="F8032">
        <v>0</v>
      </c>
      <c r="G8032">
        <v>0</v>
      </c>
      <c r="H8032" t="e">
        <v>#DIV/0!</v>
      </c>
      <c r="I8032">
        <v>0</v>
      </c>
      <c r="J8032">
        <v>0</v>
      </c>
      <c r="K8032" t="e">
        <v>#DIV/0!</v>
      </c>
      <c r="L8032">
        <v>0</v>
      </c>
      <c r="M8032" t="e">
        <v>#DIV/0!</v>
      </c>
      <c r="N8032">
        <v>0</v>
      </c>
      <c r="P8032">
        <v>0</v>
      </c>
      <c r="Q8032">
        <v>0</v>
      </c>
      <c r="R8032" t="e">
        <v>#DIV/0!</v>
      </c>
      <c r="S8032">
        <v>0</v>
      </c>
    </row>
    <row r="8033" spans="1:19" x14ac:dyDescent="0.2">
      <c r="A8033" t="s">
        <v>16527</v>
      </c>
      <c r="B8033" t="s">
        <v>16528</v>
      </c>
      <c r="C8033" t="s">
        <v>353</v>
      </c>
      <c r="D8033" t="s">
        <v>1002</v>
      </c>
      <c r="E8033" s="23">
        <v>43221</v>
      </c>
      <c r="F8033">
        <v>0</v>
      </c>
      <c r="G8033">
        <v>0</v>
      </c>
      <c r="H8033" t="e">
        <v>#DIV/0!</v>
      </c>
      <c r="I8033">
        <v>0</v>
      </c>
      <c r="J8033">
        <v>0</v>
      </c>
      <c r="K8033" t="e">
        <v>#DIV/0!</v>
      </c>
      <c r="L8033">
        <v>0</v>
      </c>
      <c r="M8033" t="e">
        <v>#DIV/0!</v>
      </c>
      <c r="N8033">
        <v>0</v>
      </c>
      <c r="P8033">
        <v>0</v>
      </c>
      <c r="Q8033">
        <v>0</v>
      </c>
      <c r="R8033" t="e">
        <v>#DIV/0!</v>
      </c>
      <c r="S8033">
        <v>0</v>
      </c>
    </row>
    <row r="8034" spans="1:19" x14ac:dyDescent="0.2">
      <c r="A8034" t="s">
        <v>16704</v>
      </c>
      <c r="B8034" t="s">
        <v>16705</v>
      </c>
      <c r="C8034" t="s">
        <v>223</v>
      </c>
      <c r="D8034" t="s">
        <v>1000</v>
      </c>
      <c r="E8034" s="23">
        <v>43221</v>
      </c>
      <c r="F8034">
        <v>5.5</v>
      </c>
      <c r="G8034">
        <v>6</v>
      </c>
      <c r="H8034">
        <v>0.91666666666666663</v>
      </c>
      <c r="I8034">
        <v>48</v>
      </c>
      <c r="J8034">
        <v>60</v>
      </c>
      <c r="K8034">
        <v>0.8</v>
      </c>
      <c r="L8034">
        <v>66</v>
      </c>
      <c r="M8034">
        <v>0.90909090909090906</v>
      </c>
      <c r="N8034">
        <v>48</v>
      </c>
      <c r="P8034">
        <v>0</v>
      </c>
      <c r="Q8034">
        <v>0</v>
      </c>
      <c r="R8034" t="e">
        <v>#DIV/0!</v>
      </c>
      <c r="S8034">
        <v>0</v>
      </c>
    </row>
    <row r="8035" spans="1:19" x14ac:dyDescent="0.2">
      <c r="A8035" t="s">
        <v>16883</v>
      </c>
      <c r="B8035" t="s">
        <v>16884</v>
      </c>
      <c r="C8035" t="s">
        <v>224</v>
      </c>
      <c r="D8035" t="s">
        <v>1002</v>
      </c>
      <c r="E8035" s="23">
        <v>43221</v>
      </c>
      <c r="F8035">
        <v>5.5</v>
      </c>
      <c r="G8035">
        <v>6</v>
      </c>
      <c r="H8035">
        <v>0.91666666666666663</v>
      </c>
      <c r="I8035">
        <v>48</v>
      </c>
      <c r="J8035">
        <v>60</v>
      </c>
      <c r="K8035">
        <v>0.8</v>
      </c>
      <c r="L8035">
        <v>66</v>
      </c>
      <c r="M8035">
        <v>0.90909090909090906</v>
      </c>
      <c r="N8035">
        <v>48</v>
      </c>
      <c r="P8035">
        <v>0</v>
      </c>
      <c r="Q8035">
        <v>0</v>
      </c>
      <c r="R8035" t="e">
        <v>#DIV/0!</v>
      </c>
      <c r="S8035">
        <v>0</v>
      </c>
    </row>
    <row r="8036" spans="1:19" x14ac:dyDescent="0.2">
      <c r="A8036" t="s">
        <v>17009</v>
      </c>
      <c r="B8036" t="s">
        <v>17010</v>
      </c>
      <c r="C8036" t="s">
        <v>346</v>
      </c>
      <c r="D8036" t="s">
        <v>1000</v>
      </c>
      <c r="E8036" s="23">
        <v>43221</v>
      </c>
      <c r="F8036">
        <v>0</v>
      </c>
      <c r="G8036">
        <v>0</v>
      </c>
      <c r="H8036" t="e">
        <v>#DIV/0!</v>
      </c>
      <c r="I8036">
        <v>0</v>
      </c>
      <c r="J8036">
        <v>0</v>
      </c>
      <c r="K8036" t="e">
        <v>#DIV/0!</v>
      </c>
      <c r="L8036">
        <v>0</v>
      </c>
      <c r="M8036" t="e">
        <v>#DIV/0!</v>
      </c>
      <c r="N8036">
        <v>0</v>
      </c>
      <c r="P8036">
        <v>0</v>
      </c>
      <c r="Q8036">
        <v>0</v>
      </c>
      <c r="R8036" t="e">
        <v>#DIV/0!</v>
      </c>
      <c r="S8036">
        <v>0</v>
      </c>
    </row>
    <row r="8037" spans="1:19" x14ac:dyDescent="0.2">
      <c r="A8037" t="s">
        <v>17105</v>
      </c>
      <c r="B8037" t="s">
        <v>17106</v>
      </c>
      <c r="C8037" t="s">
        <v>345</v>
      </c>
      <c r="D8037" t="s">
        <v>1002</v>
      </c>
      <c r="E8037" s="23">
        <v>43221</v>
      </c>
      <c r="F8037">
        <v>0</v>
      </c>
      <c r="G8037">
        <v>0</v>
      </c>
      <c r="H8037" t="e">
        <v>#DIV/0!</v>
      </c>
      <c r="I8037">
        <v>0</v>
      </c>
      <c r="J8037">
        <v>0</v>
      </c>
      <c r="K8037" t="e">
        <v>#DIV/0!</v>
      </c>
      <c r="L8037">
        <v>0</v>
      </c>
      <c r="M8037" t="e">
        <v>#DIV/0!</v>
      </c>
      <c r="N8037">
        <v>0</v>
      </c>
      <c r="P8037">
        <v>0</v>
      </c>
      <c r="Q8037">
        <v>0</v>
      </c>
      <c r="R8037" t="e">
        <v>#DIV/0!</v>
      </c>
      <c r="S8037">
        <v>0</v>
      </c>
    </row>
    <row r="8038" spans="1:19" x14ac:dyDescent="0.2">
      <c r="A8038" t="s">
        <v>17320</v>
      </c>
      <c r="B8038" t="s">
        <v>17321</v>
      </c>
      <c r="C8038" t="s">
        <v>225</v>
      </c>
      <c r="D8038" t="s">
        <v>1000</v>
      </c>
      <c r="E8038" s="23">
        <v>43221</v>
      </c>
      <c r="F8038">
        <v>5.5</v>
      </c>
      <c r="G8038">
        <v>5.5</v>
      </c>
      <c r="H8038">
        <v>1</v>
      </c>
      <c r="I8038">
        <v>53</v>
      </c>
      <c r="J8038">
        <v>62</v>
      </c>
      <c r="K8038">
        <v>0.85483870967741937</v>
      </c>
      <c r="L8038">
        <v>62</v>
      </c>
      <c r="M8038">
        <v>1</v>
      </c>
      <c r="N8038">
        <v>49</v>
      </c>
      <c r="P8038">
        <v>2</v>
      </c>
      <c r="Q8038">
        <v>2</v>
      </c>
      <c r="R8038">
        <v>1</v>
      </c>
      <c r="S8038">
        <v>4</v>
      </c>
    </row>
    <row r="8039" spans="1:19" x14ac:dyDescent="0.2">
      <c r="A8039" t="s">
        <v>17527</v>
      </c>
      <c r="B8039" t="s">
        <v>17528</v>
      </c>
      <c r="C8039" t="s">
        <v>226</v>
      </c>
      <c r="D8039" t="s">
        <v>1002</v>
      </c>
      <c r="E8039" s="23">
        <v>43221</v>
      </c>
      <c r="F8039">
        <v>5.5</v>
      </c>
      <c r="G8039">
        <v>5.5</v>
      </c>
      <c r="H8039">
        <v>1</v>
      </c>
      <c r="I8039">
        <v>53</v>
      </c>
      <c r="J8039">
        <v>62</v>
      </c>
      <c r="K8039">
        <v>0.85483870967741937</v>
      </c>
      <c r="L8039">
        <v>62</v>
      </c>
      <c r="M8039">
        <v>1</v>
      </c>
      <c r="N8039">
        <v>49</v>
      </c>
      <c r="P8039">
        <v>2</v>
      </c>
      <c r="Q8039">
        <v>2</v>
      </c>
      <c r="R8039">
        <v>1</v>
      </c>
      <c r="S8039">
        <v>4</v>
      </c>
    </row>
    <row r="8040" spans="1:19" x14ac:dyDescent="0.2">
      <c r="A8040" t="s">
        <v>17704</v>
      </c>
      <c r="B8040" t="s">
        <v>17705</v>
      </c>
      <c r="C8040" t="s">
        <v>232</v>
      </c>
      <c r="D8040" t="s">
        <v>1000</v>
      </c>
      <c r="E8040" s="23">
        <v>43221</v>
      </c>
      <c r="F8040">
        <v>8</v>
      </c>
      <c r="G8040">
        <v>7.5</v>
      </c>
      <c r="H8040">
        <v>1.0666666666666667</v>
      </c>
      <c r="I8040">
        <v>88</v>
      </c>
      <c r="J8040">
        <v>90</v>
      </c>
      <c r="K8040">
        <v>0.97777777777777775</v>
      </c>
      <c r="L8040">
        <v>84</v>
      </c>
      <c r="M8040">
        <v>1.0714285714285714</v>
      </c>
      <c r="N8040">
        <v>69</v>
      </c>
      <c r="P8040">
        <v>0</v>
      </c>
      <c r="Q8040">
        <v>25</v>
      </c>
      <c r="R8040">
        <v>0</v>
      </c>
      <c r="S8040">
        <v>19</v>
      </c>
    </row>
    <row r="8041" spans="1:19" x14ac:dyDescent="0.2">
      <c r="A8041" t="s">
        <v>17901</v>
      </c>
      <c r="B8041" t="s">
        <v>17902</v>
      </c>
      <c r="C8041" t="s">
        <v>231</v>
      </c>
      <c r="D8041" t="s">
        <v>1002</v>
      </c>
      <c r="E8041" s="23">
        <v>43221</v>
      </c>
      <c r="F8041">
        <v>8</v>
      </c>
      <c r="G8041">
        <v>7.5</v>
      </c>
      <c r="H8041">
        <v>1.0666666666666667</v>
      </c>
      <c r="I8041">
        <v>88</v>
      </c>
      <c r="J8041">
        <v>90</v>
      </c>
      <c r="K8041">
        <v>0.97777777777777775</v>
      </c>
      <c r="L8041">
        <v>84</v>
      </c>
      <c r="M8041">
        <v>1.0714285714285714</v>
      </c>
      <c r="N8041">
        <v>69</v>
      </c>
      <c r="P8041">
        <v>0</v>
      </c>
      <c r="Q8041">
        <v>25</v>
      </c>
      <c r="R8041">
        <v>0</v>
      </c>
      <c r="S8041">
        <v>19</v>
      </c>
    </row>
    <row r="8042" spans="1:19" x14ac:dyDescent="0.2">
      <c r="A8042" t="s">
        <v>18078</v>
      </c>
      <c r="B8042" t="s">
        <v>18079</v>
      </c>
      <c r="C8042" t="s">
        <v>317</v>
      </c>
      <c r="D8042" t="s">
        <v>1000</v>
      </c>
      <c r="E8042" s="23">
        <v>43221</v>
      </c>
      <c r="F8042">
        <v>8</v>
      </c>
      <c r="G8042">
        <v>9</v>
      </c>
      <c r="H8042">
        <v>0.88888888888888884</v>
      </c>
      <c r="I8042">
        <v>39</v>
      </c>
      <c r="J8042">
        <v>45</v>
      </c>
      <c r="K8042">
        <v>0.8666666666666667</v>
      </c>
      <c r="L8042">
        <v>54</v>
      </c>
      <c r="M8042">
        <v>0.83333333333333337</v>
      </c>
      <c r="N8042">
        <v>39</v>
      </c>
      <c r="P8042">
        <v>1</v>
      </c>
      <c r="Q8042">
        <v>1</v>
      </c>
      <c r="R8042">
        <v>1</v>
      </c>
      <c r="S8042">
        <v>0</v>
      </c>
    </row>
    <row r="8043" spans="1:19" x14ac:dyDescent="0.2">
      <c r="A8043" t="s">
        <v>18257</v>
      </c>
      <c r="B8043" t="s">
        <v>18258</v>
      </c>
      <c r="C8043" t="s">
        <v>316</v>
      </c>
      <c r="D8043" t="s">
        <v>1002</v>
      </c>
      <c r="E8043" s="23">
        <v>43221</v>
      </c>
      <c r="F8043">
        <v>5</v>
      </c>
      <c r="G8043">
        <v>5.5</v>
      </c>
      <c r="H8043">
        <v>0.90909090909090906</v>
      </c>
      <c r="I8043">
        <v>24</v>
      </c>
      <c r="J8043">
        <v>30</v>
      </c>
      <c r="K8043">
        <v>0.8</v>
      </c>
      <c r="L8043">
        <v>33</v>
      </c>
      <c r="M8043">
        <v>0.90909090909090906</v>
      </c>
      <c r="N8043">
        <v>24</v>
      </c>
      <c r="P8043">
        <v>0</v>
      </c>
      <c r="Q8043">
        <v>0</v>
      </c>
      <c r="R8043" t="e">
        <v>#DIV/0!</v>
      </c>
      <c r="S8043">
        <v>0</v>
      </c>
    </row>
    <row r="8044" spans="1:19" x14ac:dyDescent="0.2">
      <c r="A8044" t="s">
        <v>18333</v>
      </c>
      <c r="B8044" t="s">
        <v>18334</v>
      </c>
      <c r="C8044" t="s">
        <v>355</v>
      </c>
      <c r="D8044" t="s">
        <v>1002</v>
      </c>
      <c r="E8044" s="23">
        <v>43221</v>
      </c>
      <c r="F8044">
        <v>3</v>
      </c>
      <c r="G8044">
        <v>3.5</v>
      </c>
      <c r="H8044">
        <v>0.8571428571428571</v>
      </c>
      <c r="I8044">
        <v>15</v>
      </c>
      <c r="J8044">
        <v>15</v>
      </c>
      <c r="K8044">
        <v>1</v>
      </c>
      <c r="L8044">
        <v>21</v>
      </c>
      <c r="M8044">
        <v>0.7142857142857143</v>
      </c>
      <c r="N8044">
        <v>15</v>
      </c>
      <c r="P8044">
        <v>1</v>
      </c>
      <c r="Q8044">
        <v>1</v>
      </c>
      <c r="R8044">
        <v>1</v>
      </c>
      <c r="S8044">
        <v>0</v>
      </c>
    </row>
    <row r="8045" spans="1:19" x14ac:dyDescent="0.2">
      <c r="A8045" t="s">
        <v>18510</v>
      </c>
      <c r="B8045" t="s">
        <v>18511</v>
      </c>
      <c r="C8045" t="s">
        <v>214</v>
      </c>
      <c r="D8045" t="s">
        <v>1000</v>
      </c>
      <c r="E8045" s="23">
        <v>43221</v>
      </c>
      <c r="F8045">
        <v>9</v>
      </c>
      <c r="G8045">
        <v>13.5</v>
      </c>
      <c r="H8045">
        <v>0.66666666666666663</v>
      </c>
      <c r="I8045">
        <v>84</v>
      </c>
      <c r="J8045">
        <v>96</v>
      </c>
      <c r="K8045">
        <v>0.875</v>
      </c>
      <c r="L8045">
        <v>150</v>
      </c>
      <c r="M8045">
        <v>0.64</v>
      </c>
      <c r="N8045">
        <v>67</v>
      </c>
      <c r="O8045">
        <v>1.05</v>
      </c>
      <c r="P8045">
        <v>11</v>
      </c>
      <c r="Q8045">
        <v>13</v>
      </c>
      <c r="R8045">
        <v>0.84615384615384615</v>
      </c>
      <c r="S8045">
        <v>17</v>
      </c>
    </row>
    <row r="8046" spans="1:19" x14ac:dyDescent="0.2">
      <c r="A8046" t="s">
        <v>18689</v>
      </c>
      <c r="B8046" t="s">
        <v>18690</v>
      </c>
      <c r="C8046" t="s">
        <v>215</v>
      </c>
      <c r="D8046" t="s">
        <v>1002</v>
      </c>
      <c r="E8046" s="23">
        <v>43221</v>
      </c>
      <c r="F8046">
        <v>4.5</v>
      </c>
      <c r="G8046">
        <v>6</v>
      </c>
      <c r="H8046">
        <v>0.75</v>
      </c>
      <c r="I8046">
        <v>25</v>
      </c>
      <c r="J8046">
        <v>36</v>
      </c>
      <c r="K8046">
        <v>0.69444444444444442</v>
      </c>
      <c r="L8046">
        <v>48</v>
      </c>
      <c r="M8046">
        <v>0.75</v>
      </c>
      <c r="N8046">
        <v>13</v>
      </c>
      <c r="O8046">
        <v>1.05</v>
      </c>
      <c r="P8046">
        <v>9</v>
      </c>
      <c r="Q8046">
        <v>10</v>
      </c>
      <c r="R8046">
        <v>0.9</v>
      </c>
      <c r="S8046">
        <v>12</v>
      </c>
    </row>
    <row r="8047" spans="1:19" x14ac:dyDescent="0.2">
      <c r="A8047" t="s">
        <v>18866</v>
      </c>
      <c r="B8047" t="s">
        <v>18867</v>
      </c>
      <c r="C8047" t="s">
        <v>216</v>
      </c>
      <c r="D8047" t="s">
        <v>1002</v>
      </c>
      <c r="E8047" s="23">
        <v>43221</v>
      </c>
      <c r="F8047">
        <v>4.5</v>
      </c>
      <c r="G8047">
        <v>7.5</v>
      </c>
      <c r="H8047">
        <v>0.6</v>
      </c>
      <c r="I8047">
        <v>59</v>
      </c>
      <c r="J8047">
        <v>60</v>
      </c>
      <c r="K8047">
        <v>0.98333333333333328</v>
      </c>
      <c r="L8047">
        <v>102</v>
      </c>
      <c r="M8047">
        <v>0.58823529411764708</v>
      </c>
      <c r="N8047">
        <v>54</v>
      </c>
      <c r="P8047">
        <v>2</v>
      </c>
      <c r="Q8047">
        <v>3</v>
      </c>
      <c r="R8047">
        <v>0.66666666666666663</v>
      </c>
      <c r="S8047">
        <v>5</v>
      </c>
    </row>
    <row r="8048" spans="1:19" x14ac:dyDescent="0.2">
      <c r="A8048" t="s">
        <v>19043</v>
      </c>
      <c r="B8048" t="s">
        <v>19044</v>
      </c>
      <c r="C8048" t="s">
        <v>229</v>
      </c>
      <c r="D8048" t="s">
        <v>1002</v>
      </c>
      <c r="E8048" s="23">
        <v>43221</v>
      </c>
      <c r="F8048">
        <v>0</v>
      </c>
      <c r="G8048">
        <v>0</v>
      </c>
      <c r="H8048" t="e">
        <v>#DIV/0!</v>
      </c>
      <c r="I8048">
        <v>0</v>
      </c>
      <c r="J8048">
        <v>0</v>
      </c>
      <c r="K8048" t="e">
        <v>#DIV/0!</v>
      </c>
      <c r="L8048">
        <v>0</v>
      </c>
      <c r="M8048" t="e">
        <v>#DIV/0!</v>
      </c>
      <c r="N8048">
        <v>0</v>
      </c>
      <c r="P8048">
        <v>0</v>
      </c>
      <c r="Q8048">
        <v>0</v>
      </c>
      <c r="R8048" t="e">
        <v>#DIV/0!</v>
      </c>
      <c r="S8048">
        <v>0</v>
      </c>
    </row>
    <row r="8049" spans="1:20" x14ac:dyDescent="0.2">
      <c r="A8049" t="s">
        <v>19220</v>
      </c>
      <c r="B8049" t="s">
        <v>19221</v>
      </c>
      <c r="C8049" t="s">
        <v>230</v>
      </c>
      <c r="D8049" t="s">
        <v>1000</v>
      </c>
      <c r="E8049" s="23">
        <v>43221</v>
      </c>
      <c r="F8049">
        <v>0</v>
      </c>
      <c r="G8049">
        <v>0</v>
      </c>
      <c r="H8049" t="e">
        <v>#DIV/0!</v>
      </c>
      <c r="I8049">
        <v>0</v>
      </c>
      <c r="J8049">
        <v>0</v>
      </c>
      <c r="K8049" t="e">
        <v>#DIV/0!</v>
      </c>
      <c r="L8049">
        <v>0</v>
      </c>
      <c r="M8049" t="e">
        <v>#DIV/0!</v>
      </c>
      <c r="N8049">
        <v>0</v>
      </c>
      <c r="P8049">
        <v>0</v>
      </c>
      <c r="Q8049">
        <v>0</v>
      </c>
      <c r="R8049" t="e">
        <v>#DIV/0!</v>
      </c>
      <c r="S8049">
        <v>0</v>
      </c>
    </row>
    <row r="8050" spans="1:20" x14ac:dyDescent="0.2">
      <c r="A8050" t="s">
        <v>19399</v>
      </c>
      <c r="B8050" t="s">
        <v>19400</v>
      </c>
      <c r="C8050" t="s">
        <v>234</v>
      </c>
      <c r="D8050" t="s">
        <v>1000</v>
      </c>
      <c r="E8050" s="23">
        <v>43221</v>
      </c>
      <c r="F8050">
        <v>2.5</v>
      </c>
      <c r="G8050">
        <v>4.5</v>
      </c>
      <c r="H8050">
        <v>0.55555555555555558</v>
      </c>
      <c r="I8050">
        <v>19</v>
      </c>
      <c r="J8050">
        <v>35</v>
      </c>
      <c r="K8050">
        <v>0.54285714285714282</v>
      </c>
      <c r="L8050">
        <v>63</v>
      </c>
      <c r="M8050">
        <v>0.55555555555555558</v>
      </c>
      <c r="N8050">
        <v>18</v>
      </c>
      <c r="P8050">
        <v>4</v>
      </c>
      <c r="Q8050">
        <v>4</v>
      </c>
      <c r="R8050">
        <v>1</v>
      </c>
      <c r="S8050">
        <v>1</v>
      </c>
    </row>
    <row r="8051" spans="1:20" x14ac:dyDescent="0.2">
      <c r="A8051" t="s">
        <v>19578</v>
      </c>
      <c r="B8051" t="s">
        <v>19579</v>
      </c>
      <c r="C8051" t="s">
        <v>233</v>
      </c>
      <c r="D8051" t="s">
        <v>1002</v>
      </c>
      <c r="E8051" s="23">
        <v>43221</v>
      </c>
      <c r="F8051">
        <v>2.5</v>
      </c>
      <c r="G8051">
        <v>4.5</v>
      </c>
      <c r="H8051">
        <v>0.55555555555555558</v>
      </c>
      <c r="I8051">
        <v>19</v>
      </c>
      <c r="J8051">
        <v>35</v>
      </c>
      <c r="K8051">
        <v>0.54285714285714282</v>
      </c>
      <c r="L8051">
        <v>63</v>
      </c>
      <c r="M8051">
        <v>0.55555555555555558</v>
      </c>
      <c r="N8051">
        <v>18</v>
      </c>
      <c r="P8051">
        <v>4</v>
      </c>
      <c r="Q8051">
        <v>4</v>
      </c>
      <c r="R8051">
        <v>1</v>
      </c>
      <c r="S8051">
        <v>1</v>
      </c>
    </row>
    <row r="8052" spans="1:20" x14ac:dyDescent="0.2">
      <c r="A8052" t="s">
        <v>19676</v>
      </c>
      <c r="B8052" t="s">
        <v>19677</v>
      </c>
      <c r="C8052" t="s">
        <v>342</v>
      </c>
      <c r="D8052" t="s">
        <v>1000</v>
      </c>
      <c r="E8052" s="23">
        <v>43221</v>
      </c>
      <c r="F8052">
        <v>0</v>
      </c>
      <c r="G8052">
        <v>0</v>
      </c>
      <c r="H8052" t="e">
        <v>#DIV/0!</v>
      </c>
      <c r="I8052">
        <v>0</v>
      </c>
      <c r="J8052">
        <v>0</v>
      </c>
      <c r="K8052" t="e">
        <v>#DIV/0!</v>
      </c>
      <c r="L8052">
        <v>0</v>
      </c>
      <c r="M8052" t="e">
        <v>#DIV/0!</v>
      </c>
      <c r="N8052">
        <v>0</v>
      </c>
      <c r="P8052">
        <v>0</v>
      </c>
      <c r="Q8052">
        <v>0</v>
      </c>
      <c r="R8052" t="e">
        <v>#DIV/0!</v>
      </c>
      <c r="S8052">
        <v>0</v>
      </c>
    </row>
    <row r="8053" spans="1:20" x14ac:dyDescent="0.2">
      <c r="A8053" t="s">
        <v>19776</v>
      </c>
      <c r="B8053" t="s">
        <v>19777</v>
      </c>
      <c r="C8053" t="s">
        <v>340</v>
      </c>
      <c r="D8053" t="s">
        <v>1002</v>
      </c>
      <c r="E8053" s="23">
        <v>43221</v>
      </c>
      <c r="F8053">
        <v>0</v>
      </c>
      <c r="G8053">
        <v>0</v>
      </c>
      <c r="H8053" t="e">
        <v>#DIV/0!</v>
      </c>
      <c r="I8053">
        <v>0</v>
      </c>
      <c r="J8053">
        <v>0</v>
      </c>
      <c r="K8053" t="e">
        <v>#DIV/0!</v>
      </c>
      <c r="L8053">
        <v>0</v>
      </c>
      <c r="M8053" t="e">
        <v>#DIV/0!</v>
      </c>
      <c r="N8053">
        <v>0</v>
      </c>
      <c r="P8053">
        <v>0</v>
      </c>
      <c r="Q8053">
        <v>0</v>
      </c>
      <c r="R8053" t="e">
        <v>#DIV/0!</v>
      </c>
      <c r="S8053">
        <v>0</v>
      </c>
    </row>
    <row r="8054" spans="1:20" x14ac:dyDescent="0.2">
      <c r="A8054" t="s">
        <v>19953</v>
      </c>
      <c r="B8054" t="s">
        <v>19954</v>
      </c>
      <c r="C8054" t="s">
        <v>220</v>
      </c>
      <c r="D8054" t="s">
        <v>1000</v>
      </c>
      <c r="E8054" s="23">
        <v>43221</v>
      </c>
      <c r="F8054">
        <v>0</v>
      </c>
      <c r="G8054">
        <v>0</v>
      </c>
      <c r="H8054" t="e">
        <v>#DIV/0!</v>
      </c>
      <c r="I8054">
        <v>0</v>
      </c>
      <c r="J8054">
        <v>0</v>
      </c>
      <c r="K8054" t="e">
        <v>#DIV/0!</v>
      </c>
      <c r="L8054">
        <v>0</v>
      </c>
      <c r="M8054" t="e">
        <v>#DIV/0!</v>
      </c>
      <c r="N8054">
        <v>0</v>
      </c>
      <c r="P8054">
        <v>0</v>
      </c>
      <c r="Q8054">
        <v>0</v>
      </c>
      <c r="R8054" t="e">
        <v>#DIV/0!</v>
      </c>
      <c r="S8054">
        <v>0</v>
      </c>
    </row>
    <row r="8055" spans="1:20" x14ac:dyDescent="0.2">
      <c r="A8055" t="s">
        <v>20132</v>
      </c>
      <c r="B8055" t="s">
        <v>20133</v>
      </c>
      <c r="C8055" t="s">
        <v>221</v>
      </c>
      <c r="D8055" t="s">
        <v>1002</v>
      </c>
      <c r="E8055" s="23">
        <v>43221</v>
      </c>
      <c r="F8055">
        <v>0</v>
      </c>
      <c r="G8055">
        <v>0</v>
      </c>
      <c r="H8055" t="e">
        <v>#DIV/0!</v>
      </c>
      <c r="I8055">
        <v>0</v>
      </c>
      <c r="J8055">
        <v>0</v>
      </c>
      <c r="K8055" t="e">
        <v>#DIV/0!</v>
      </c>
      <c r="L8055">
        <v>0</v>
      </c>
      <c r="M8055" t="e">
        <v>#DIV/0!</v>
      </c>
      <c r="N8055">
        <v>0</v>
      </c>
      <c r="P8055">
        <v>0</v>
      </c>
      <c r="Q8055">
        <v>0</v>
      </c>
      <c r="R8055" t="e">
        <v>#DIV/0!</v>
      </c>
      <c r="S8055">
        <v>0</v>
      </c>
    </row>
    <row r="8056" spans="1:20" x14ac:dyDescent="0.2">
      <c r="A8056" t="s">
        <v>20309</v>
      </c>
      <c r="B8056" t="s">
        <v>20310</v>
      </c>
      <c r="C8056" t="s">
        <v>222</v>
      </c>
      <c r="D8056" t="s">
        <v>1002</v>
      </c>
      <c r="E8056" s="23">
        <v>43221</v>
      </c>
      <c r="F8056">
        <v>0</v>
      </c>
      <c r="G8056">
        <v>0</v>
      </c>
      <c r="H8056" t="e">
        <v>#DIV/0!</v>
      </c>
      <c r="I8056">
        <v>0</v>
      </c>
      <c r="J8056">
        <v>0</v>
      </c>
      <c r="K8056" t="e">
        <v>#DIV/0!</v>
      </c>
      <c r="L8056">
        <v>0</v>
      </c>
      <c r="M8056" t="e">
        <v>#DIV/0!</v>
      </c>
      <c r="N8056">
        <v>0</v>
      </c>
      <c r="P8056">
        <v>0</v>
      </c>
      <c r="Q8056">
        <v>0</v>
      </c>
      <c r="R8056" t="e">
        <v>#DIV/0!</v>
      </c>
      <c r="S8056">
        <v>0</v>
      </c>
    </row>
    <row r="8057" spans="1:20" x14ac:dyDescent="0.2">
      <c r="A8057" t="s">
        <v>20486</v>
      </c>
      <c r="B8057" t="s">
        <v>20487</v>
      </c>
      <c r="C8057" t="s">
        <v>211</v>
      </c>
      <c r="D8057" t="s">
        <v>1002</v>
      </c>
      <c r="E8057" s="23">
        <v>43221</v>
      </c>
      <c r="F8057">
        <v>0</v>
      </c>
      <c r="G8057">
        <v>0</v>
      </c>
      <c r="H8057" t="e">
        <v>#DIV/0!</v>
      </c>
      <c r="I8057">
        <v>0</v>
      </c>
      <c r="J8057">
        <v>0</v>
      </c>
      <c r="K8057" t="e">
        <v>#DIV/0!</v>
      </c>
      <c r="L8057">
        <v>0</v>
      </c>
      <c r="M8057" t="e">
        <v>#DIV/0!</v>
      </c>
      <c r="N8057">
        <v>0</v>
      </c>
      <c r="P8057">
        <v>0</v>
      </c>
      <c r="Q8057">
        <v>0</v>
      </c>
      <c r="R8057" t="e">
        <v>#DIV/0!</v>
      </c>
      <c r="S8057">
        <v>0</v>
      </c>
      <c r="T8057" t="e">
        <v>#DIV/0!</v>
      </c>
    </row>
    <row r="8058" spans="1:20" x14ac:dyDescent="0.2">
      <c r="A8058" t="s">
        <v>20663</v>
      </c>
      <c r="B8058" t="s">
        <v>20664</v>
      </c>
      <c r="C8058" t="s">
        <v>207</v>
      </c>
      <c r="D8058" t="s">
        <v>1000</v>
      </c>
      <c r="E8058" s="23">
        <v>43221</v>
      </c>
      <c r="F8058">
        <v>5</v>
      </c>
      <c r="G8058">
        <v>6</v>
      </c>
      <c r="H8058">
        <v>0.83333333333333337</v>
      </c>
      <c r="I8058">
        <v>32</v>
      </c>
      <c r="J8058">
        <v>42</v>
      </c>
      <c r="K8058">
        <v>0.76190476190476186</v>
      </c>
      <c r="L8058">
        <v>48</v>
      </c>
      <c r="M8058">
        <v>0.875</v>
      </c>
      <c r="N8058">
        <v>27</v>
      </c>
      <c r="O8058">
        <v>1.1299999999999999</v>
      </c>
      <c r="P8058">
        <v>4</v>
      </c>
      <c r="Q8058">
        <v>7</v>
      </c>
      <c r="R8058">
        <v>0.5714285714285714</v>
      </c>
      <c r="S8058">
        <v>5</v>
      </c>
      <c r="T8058" t="e">
        <v>#DIV/0!</v>
      </c>
    </row>
    <row r="8059" spans="1:20" x14ac:dyDescent="0.2">
      <c r="A8059" t="s">
        <v>20907</v>
      </c>
      <c r="B8059" t="s">
        <v>20908</v>
      </c>
      <c r="C8059" t="s">
        <v>210</v>
      </c>
      <c r="D8059" t="s">
        <v>1002</v>
      </c>
      <c r="E8059" s="23">
        <v>43221</v>
      </c>
      <c r="F8059">
        <v>3</v>
      </c>
      <c r="G8059">
        <v>3</v>
      </c>
      <c r="H8059">
        <v>1</v>
      </c>
      <c r="I8059">
        <v>14</v>
      </c>
      <c r="J8059">
        <v>30</v>
      </c>
      <c r="K8059">
        <v>0.46666666666666667</v>
      </c>
      <c r="L8059">
        <v>30</v>
      </c>
      <c r="M8059">
        <v>1</v>
      </c>
      <c r="N8059">
        <v>12</v>
      </c>
      <c r="O8059">
        <v>1.1299999999999999</v>
      </c>
      <c r="P8059">
        <v>3</v>
      </c>
      <c r="Q8059">
        <v>3</v>
      </c>
      <c r="R8059">
        <v>1</v>
      </c>
      <c r="S8059">
        <v>2</v>
      </c>
      <c r="T8059" t="e">
        <v>#DIV/0!</v>
      </c>
    </row>
    <row r="8060" spans="1:20" x14ac:dyDescent="0.2">
      <c r="A8060" t="s">
        <v>21084</v>
      </c>
      <c r="B8060" t="s">
        <v>21085</v>
      </c>
      <c r="C8060" t="s">
        <v>208</v>
      </c>
      <c r="D8060" t="s">
        <v>1002</v>
      </c>
      <c r="E8060" s="23">
        <v>43221</v>
      </c>
      <c r="F8060">
        <v>1</v>
      </c>
      <c r="G8060">
        <v>1.5</v>
      </c>
      <c r="H8060">
        <v>0.66666666666666663</v>
      </c>
      <c r="I8060">
        <v>9</v>
      </c>
      <c r="J8060">
        <v>6</v>
      </c>
      <c r="K8060">
        <v>1.5</v>
      </c>
      <c r="L8060">
        <v>9</v>
      </c>
      <c r="M8060">
        <v>0.66666666666666663</v>
      </c>
      <c r="N8060">
        <v>8</v>
      </c>
      <c r="P8060">
        <v>0</v>
      </c>
      <c r="Q8060">
        <v>0</v>
      </c>
      <c r="R8060" t="e">
        <v>#DIV/0!</v>
      </c>
      <c r="S8060">
        <v>1</v>
      </c>
    </row>
    <row r="8061" spans="1:20" x14ac:dyDescent="0.2">
      <c r="A8061" t="s">
        <v>21160</v>
      </c>
      <c r="B8061" t="s">
        <v>21161</v>
      </c>
      <c r="C8061" t="s">
        <v>354</v>
      </c>
      <c r="D8061" t="s">
        <v>1002</v>
      </c>
      <c r="E8061" s="23">
        <v>43221</v>
      </c>
      <c r="F8061">
        <v>1</v>
      </c>
      <c r="G8061">
        <v>1.5</v>
      </c>
      <c r="H8061">
        <v>0.66666666666666663</v>
      </c>
      <c r="I8061">
        <v>9</v>
      </c>
      <c r="J8061">
        <v>6</v>
      </c>
      <c r="K8061">
        <v>1.5</v>
      </c>
      <c r="L8061">
        <v>9</v>
      </c>
      <c r="M8061">
        <v>0.66666666666666663</v>
      </c>
      <c r="N8061">
        <v>7</v>
      </c>
      <c r="P8061">
        <v>1</v>
      </c>
      <c r="Q8061">
        <v>4</v>
      </c>
      <c r="R8061">
        <v>0.25</v>
      </c>
      <c r="S8061">
        <v>2</v>
      </c>
    </row>
    <row r="8062" spans="1:20" x14ac:dyDescent="0.2">
      <c r="A8062" t="s">
        <v>21339</v>
      </c>
      <c r="B8062" t="s">
        <v>21340</v>
      </c>
      <c r="C8062" t="s">
        <v>213</v>
      </c>
      <c r="D8062" t="s">
        <v>1002</v>
      </c>
      <c r="E8062" s="23">
        <v>43221</v>
      </c>
      <c r="F8062">
        <v>0</v>
      </c>
      <c r="G8062">
        <v>0</v>
      </c>
      <c r="H8062" t="e">
        <v>#DIV/0!</v>
      </c>
      <c r="I8062">
        <v>0</v>
      </c>
      <c r="J8062">
        <v>0</v>
      </c>
      <c r="K8062" t="e">
        <v>#DIV/0!</v>
      </c>
      <c r="L8062">
        <v>0</v>
      </c>
      <c r="M8062" t="e">
        <v>#DIV/0!</v>
      </c>
      <c r="N8062">
        <v>0</v>
      </c>
      <c r="P8062">
        <v>0</v>
      </c>
      <c r="Q8062">
        <v>0</v>
      </c>
      <c r="R8062" t="e">
        <v>#DIV/0!</v>
      </c>
      <c r="S8062">
        <v>0</v>
      </c>
      <c r="T8062">
        <v>0.33333333333333331</v>
      </c>
    </row>
    <row r="8063" spans="1:20" x14ac:dyDescent="0.2">
      <c r="A8063" t="s">
        <v>21581</v>
      </c>
      <c r="B8063" t="s">
        <v>21582</v>
      </c>
      <c r="C8063" t="s">
        <v>212</v>
      </c>
      <c r="D8063" t="s">
        <v>1000</v>
      </c>
      <c r="E8063" s="23">
        <v>43221</v>
      </c>
      <c r="F8063">
        <v>0</v>
      </c>
      <c r="G8063">
        <v>0</v>
      </c>
      <c r="H8063" t="e">
        <v>#DIV/0!</v>
      </c>
      <c r="I8063">
        <v>0</v>
      </c>
      <c r="J8063">
        <v>0</v>
      </c>
      <c r="K8063" t="e">
        <v>#DIV/0!</v>
      </c>
      <c r="L8063">
        <v>0</v>
      </c>
      <c r="M8063" t="e">
        <v>#DIV/0!</v>
      </c>
      <c r="N8063">
        <v>0</v>
      </c>
      <c r="P8063">
        <v>0</v>
      </c>
      <c r="Q8063">
        <v>0</v>
      </c>
      <c r="R8063" t="e">
        <v>#DIV/0!</v>
      </c>
      <c r="S8063">
        <v>0</v>
      </c>
      <c r="T8063">
        <v>0.18181818181818182</v>
      </c>
    </row>
    <row r="8064" spans="1:20" x14ac:dyDescent="0.2">
      <c r="A8064" t="s">
        <v>21790</v>
      </c>
      <c r="B8064" t="s">
        <v>21791</v>
      </c>
      <c r="C8064" t="s">
        <v>217</v>
      </c>
      <c r="D8064" t="s">
        <v>1000</v>
      </c>
      <c r="E8064" s="23">
        <v>43221</v>
      </c>
      <c r="F8064">
        <v>0</v>
      </c>
      <c r="G8064">
        <v>0</v>
      </c>
      <c r="H8064" t="e">
        <v>#DIV/0!</v>
      </c>
      <c r="I8064">
        <v>0</v>
      </c>
      <c r="J8064">
        <v>0</v>
      </c>
      <c r="K8064" t="e">
        <v>#DIV/0!</v>
      </c>
      <c r="L8064">
        <v>0</v>
      </c>
      <c r="M8064" t="e">
        <v>#DIV/0!</v>
      </c>
      <c r="N8064">
        <v>0</v>
      </c>
      <c r="P8064">
        <v>0</v>
      </c>
      <c r="Q8064">
        <v>0</v>
      </c>
      <c r="R8064" t="e">
        <v>#DIV/0!</v>
      </c>
      <c r="S8064">
        <v>0</v>
      </c>
      <c r="T8064">
        <v>0.36363636363636365</v>
      </c>
    </row>
    <row r="8065" spans="1:20" x14ac:dyDescent="0.2">
      <c r="A8065" t="s">
        <v>22034</v>
      </c>
      <c r="B8065" t="s">
        <v>22035</v>
      </c>
      <c r="C8065" t="s">
        <v>218</v>
      </c>
      <c r="D8065" t="s">
        <v>1002</v>
      </c>
      <c r="E8065" s="23">
        <v>43221</v>
      </c>
      <c r="F8065">
        <v>0</v>
      </c>
      <c r="G8065">
        <v>0</v>
      </c>
      <c r="H8065" t="e">
        <v>#DIV/0!</v>
      </c>
      <c r="I8065">
        <v>0</v>
      </c>
      <c r="J8065">
        <v>0</v>
      </c>
      <c r="K8065" t="e">
        <v>#DIV/0!</v>
      </c>
      <c r="L8065">
        <v>0</v>
      </c>
      <c r="M8065" t="e">
        <v>#DIV/0!</v>
      </c>
      <c r="N8065">
        <v>0</v>
      </c>
      <c r="P8065">
        <v>0</v>
      </c>
      <c r="Q8065">
        <v>0</v>
      </c>
      <c r="R8065" t="e">
        <v>#DIV/0!</v>
      </c>
      <c r="S8065">
        <v>0</v>
      </c>
      <c r="T8065">
        <v>0.41666666666666669</v>
      </c>
    </row>
    <row r="8066" spans="1:20" x14ac:dyDescent="0.2">
      <c r="A8066" t="s">
        <v>22211</v>
      </c>
      <c r="B8066" t="s">
        <v>22212</v>
      </c>
      <c r="C8066" t="s">
        <v>219</v>
      </c>
      <c r="D8066" t="s">
        <v>1002</v>
      </c>
      <c r="E8066" s="23">
        <v>43221</v>
      </c>
      <c r="F8066">
        <v>0</v>
      </c>
      <c r="G8066">
        <v>0</v>
      </c>
      <c r="H8066" t="e">
        <v>#DIV/0!</v>
      </c>
      <c r="I8066">
        <v>0</v>
      </c>
      <c r="J8066">
        <v>0</v>
      </c>
      <c r="K8066" t="e">
        <v>#DIV/0!</v>
      </c>
      <c r="L8066">
        <v>0</v>
      </c>
      <c r="M8066" t="e">
        <v>#DIV/0!</v>
      </c>
      <c r="N8066">
        <v>0</v>
      </c>
      <c r="P8066">
        <v>0</v>
      </c>
      <c r="Q8066">
        <v>0</v>
      </c>
      <c r="R8066" t="e">
        <v>#DIV/0!</v>
      </c>
      <c r="S8066">
        <v>0</v>
      </c>
      <c r="T8066">
        <v>0.38</v>
      </c>
    </row>
    <row r="8067" spans="1:20" x14ac:dyDescent="0.2">
      <c r="A8067" t="s">
        <v>22251</v>
      </c>
      <c r="B8067" t="s">
        <v>22252</v>
      </c>
      <c r="C8067" t="s">
        <v>384</v>
      </c>
      <c r="D8067" t="s">
        <v>1002</v>
      </c>
      <c r="E8067" s="23">
        <v>43221</v>
      </c>
      <c r="F8067">
        <v>0</v>
      </c>
      <c r="G8067">
        <v>0</v>
      </c>
      <c r="H8067" t="e">
        <v>#DIV/0!</v>
      </c>
      <c r="I8067">
        <v>0</v>
      </c>
      <c r="J8067">
        <v>0</v>
      </c>
      <c r="K8067" t="e">
        <v>#DIV/0!</v>
      </c>
      <c r="L8067">
        <v>0</v>
      </c>
      <c r="M8067" t="e">
        <v>#DIV/0!</v>
      </c>
      <c r="N8067">
        <v>0</v>
      </c>
      <c r="P8067">
        <v>0</v>
      </c>
      <c r="Q8067">
        <v>0</v>
      </c>
      <c r="R8067" t="e">
        <v>#DIV/0!</v>
      </c>
      <c r="S8067">
        <v>0</v>
      </c>
      <c r="T8067">
        <v>0.38</v>
      </c>
    </row>
    <row r="8068" spans="1:20" x14ac:dyDescent="0.2">
      <c r="A8068" t="s">
        <v>22291</v>
      </c>
      <c r="B8068" t="s">
        <v>22292</v>
      </c>
      <c r="C8068" t="s">
        <v>387</v>
      </c>
      <c r="D8068" t="s">
        <v>1000</v>
      </c>
      <c r="E8068" s="23">
        <v>43221</v>
      </c>
      <c r="F8068">
        <v>1.5</v>
      </c>
      <c r="G8068">
        <v>3.5</v>
      </c>
      <c r="H8068">
        <v>0.42857142857142855</v>
      </c>
      <c r="I8068">
        <v>4</v>
      </c>
      <c r="J8068">
        <v>13</v>
      </c>
      <c r="K8068">
        <v>0.30769230769230771</v>
      </c>
      <c r="L8068">
        <v>29</v>
      </c>
      <c r="M8068">
        <v>0.44827586206896552</v>
      </c>
      <c r="N8068">
        <v>1</v>
      </c>
      <c r="P8068">
        <v>0</v>
      </c>
      <c r="Q8068">
        <v>0</v>
      </c>
      <c r="R8068" t="e">
        <v>#DIV/0!</v>
      </c>
      <c r="S8068">
        <v>3</v>
      </c>
      <c r="T8068">
        <v>0.36</v>
      </c>
    </row>
    <row r="8069" spans="1:20" x14ac:dyDescent="0.2">
      <c r="A8069" t="s">
        <v>22365</v>
      </c>
      <c r="B8069" t="s">
        <v>22366</v>
      </c>
      <c r="C8069" t="s">
        <v>385</v>
      </c>
      <c r="D8069" t="s">
        <v>1002</v>
      </c>
      <c r="E8069" s="23">
        <v>43221</v>
      </c>
      <c r="F8069">
        <v>0.5</v>
      </c>
      <c r="G8069">
        <v>1.5</v>
      </c>
      <c r="H8069">
        <v>0.33333333333333331</v>
      </c>
      <c r="I8069">
        <v>1</v>
      </c>
      <c r="J8069">
        <v>3</v>
      </c>
      <c r="K8069">
        <v>0.33333333333333331</v>
      </c>
      <c r="L8069">
        <v>9</v>
      </c>
      <c r="M8069">
        <v>0.33333333333333331</v>
      </c>
      <c r="N8069">
        <v>1</v>
      </c>
      <c r="P8069">
        <v>0</v>
      </c>
      <c r="Q8069">
        <v>0</v>
      </c>
      <c r="R8069" t="e">
        <v>#DIV/0!</v>
      </c>
      <c r="S8069">
        <v>0</v>
      </c>
      <c r="T8069">
        <v>0.36</v>
      </c>
    </row>
    <row r="8070" spans="1:20" x14ac:dyDescent="0.2">
      <c r="A8070" t="s">
        <v>1324</v>
      </c>
      <c r="B8070" t="s">
        <v>1325</v>
      </c>
      <c r="C8070" t="s">
        <v>1237</v>
      </c>
      <c r="D8070" t="s">
        <v>1002</v>
      </c>
      <c r="E8070" s="23">
        <v>43252</v>
      </c>
      <c r="F8070">
        <v>28</v>
      </c>
      <c r="G8070">
        <v>31.5</v>
      </c>
      <c r="H8070">
        <v>0.88888888888888884</v>
      </c>
      <c r="I8070">
        <v>121</v>
      </c>
      <c r="J8070">
        <v>166</v>
      </c>
      <c r="K8070">
        <v>0.72891566265060237</v>
      </c>
      <c r="L8070">
        <v>187</v>
      </c>
      <c r="M8070">
        <v>0.88770053475935828</v>
      </c>
      <c r="N8070">
        <v>105</v>
      </c>
      <c r="P8070">
        <v>8</v>
      </c>
      <c r="Q8070">
        <v>13</v>
      </c>
      <c r="R8070">
        <v>0.61538461538461542</v>
      </c>
      <c r="S8070">
        <v>16</v>
      </c>
      <c r="T8070">
        <v>0.38</v>
      </c>
    </row>
    <row r="8071" spans="1:20" x14ac:dyDescent="0.2">
      <c r="A8071" t="s">
        <v>11128</v>
      </c>
      <c r="B8071" t="s">
        <v>11129</v>
      </c>
      <c r="C8071" t="s">
        <v>228</v>
      </c>
      <c r="D8071" t="s">
        <v>1000</v>
      </c>
      <c r="E8071" s="23">
        <v>43252</v>
      </c>
      <c r="F8071">
        <v>0</v>
      </c>
      <c r="G8071">
        <v>0</v>
      </c>
      <c r="H8071" t="e">
        <v>#DIV/0!</v>
      </c>
      <c r="I8071">
        <v>0</v>
      </c>
      <c r="J8071">
        <v>0</v>
      </c>
      <c r="K8071" t="e">
        <v>#DIV/0!</v>
      </c>
      <c r="L8071">
        <v>0</v>
      </c>
      <c r="M8071" t="e">
        <v>#DIV/0!</v>
      </c>
      <c r="N8071">
        <v>0</v>
      </c>
      <c r="P8071">
        <v>0</v>
      </c>
      <c r="Q8071">
        <v>0</v>
      </c>
      <c r="R8071" t="e">
        <v>#DIV/0!</v>
      </c>
      <c r="S8071">
        <v>0</v>
      </c>
      <c r="T8071">
        <v>0.38</v>
      </c>
    </row>
    <row r="8072" spans="1:20" x14ac:dyDescent="0.2">
      <c r="A8072" t="s">
        <v>9381</v>
      </c>
      <c r="B8072" t="s">
        <v>9382</v>
      </c>
      <c r="C8072" t="s">
        <v>211</v>
      </c>
      <c r="D8072" t="s">
        <v>1000</v>
      </c>
      <c r="E8072" s="23">
        <v>43252</v>
      </c>
      <c r="F8072">
        <v>0</v>
      </c>
      <c r="G8072">
        <v>0</v>
      </c>
      <c r="H8072" t="e">
        <v>#DIV/0!</v>
      </c>
      <c r="I8072">
        <v>0</v>
      </c>
      <c r="J8072">
        <v>0</v>
      </c>
      <c r="K8072" t="e">
        <v>#DIV/0!</v>
      </c>
      <c r="L8072">
        <v>0</v>
      </c>
      <c r="M8072" t="e">
        <v>#DIV/0!</v>
      </c>
      <c r="N8072">
        <v>0</v>
      </c>
      <c r="P8072">
        <v>0</v>
      </c>
      <c r="Q8072">
        <v>0</v>
      </c>
      <c r="R8072" t="e">
        <v>#DIV/0!</v>
      </c>
      <c r="S8072">
        <v>0</v>
      </c>
      <c r="T8072">
        <v>0.31</v>
      </c>
    </row>
    <row r="8073" spans="1:20" x14ac:dyDescent="0.2">
      <c r="A8073" t="s">
        <v>8542</v>
      </c>
      <c r="B8073" t="s">
        <v>8543</v>
      </c>
      <c r="C8073" t="s">
        <v>213</v>
      </c>
      <c r="D8073" t="s">
        <v>1000</v>
      </c>
      <c r="E8073" s="23">
        <v>43252</v>
      </c>
      <c r="F8073">
        <v>0</v>
      </c>
      <c r="G8073">
        <v>0</v>
      </c>
      <c r="H8073" t="e">
        <v>#DIV/0!</v>
      </c>
      <c r="I8073">
        <v>0</v>
      </c>
      <c r="J8073">
        <v>0</v>
      </c>
      <c r="K8073" t="e">
        <v>#DIV/0!</v>
      </c>
      <c r="L8073">
        <v>0</v>
      </c>
      <c r="M8073" t="e">
        <v>#DIV/0!</v>
      </c>
      <c r="N8073">
        <v>0</v>
      </c>
      <c r="P8073">
        <v>0</v>
      </c>
      <c r="Q8073">
        <v>0</v>
      </c>
      <c r="R8073" t="e">
        <v>#DIV/0!</v>
      </c>
      <c r="S8073">
        <v>0</v>
      </c>
      <c r="T8073">
        <v>0.36</v>
      </c>
    </row>
    <row r="8074" spans="1:20" x14ac:dyDescent="0.2">
      <c r="A8074" t="s">
        <v>5118</v>
      </c>
      <c r="B8074" t="s">
        <v>5119</v>
      </c>
      <c r="C8074" t="s">
        <v>229</v>
      </c>
      <c r="D8074" t="s">
        <v>1000</v>
      </c>
      <c r="E8074" s="23">
        <v>43252</v>
      </c>
      <c r="F8074">
        <v>0</v>
      </c>
      <c r="G8074">
        <v>0</v>
      </c>
      <c r="H8074" t="e">
        <v>#DIV/0!</v>
      </c>
      <c r="I8074">
        <v>0</v>
      </c>
      <c r="J8074">
        <v>0</v>
      </c>
      <c r="K8074" t="e">
        <v>#DIV/0!</v>
      </c>
      <c r="L8074">
        <v>0</v>
      </c>
      <c r="M8074" t="e">
        <v>#DIV/0!</v>
      </c>
      <c r="N8074">
        <v>0</v>
      </c>
      <c r="P8074">
        <v>0</v>
      </c>
      <c r="Q8074">
        <v>0</v>
      </c>
      <c r="R8074" t="e">
        <v>#DIV/0!</v>
      </c>
      <c r="S8074">
        <v>0</v>
      </c>
      <c r="T8074">
        <v>0.36</v>
      </c>
    </row>
    <row r="8075" spans="1:20" x14ac:dyDescent="0.2">
      <c r="A8075" t="s">
        <v>13248</v>
      </c>
      <c r="B8075" t="s">
        <v>13160</v>
      </c>
      <c r="C8075" t="s">
        <v>1051</v>
      </c>
      <c r="D8075" t="s">
        <v>1002</v>
      </c>
      <c r="E8075" s="23">
        <v>43252</v>
      </c>
      <c r="F8075">
        <v>0</v>
      </c>
      <c r="G8075">
        <v>0</v>
      </c>
      <c r="H8075" t="e">
        <v>#DIV/0!</v>
      </c>
      <c r="I8075">
        <v>0</v>
      </c>
      <c r="J8075">
        <v>0</v>
      </c>
      <c r="K8075" t="e">
        <v>#DIV/0!</v>
      </c>
      <c r="L8075">
        <v>0</v>
      </c>
      <c r="M8075" t="e">
        <v>#DIV/0!</v>
      </c>
      <c r="N8075">
        <v>0</v>
      </c>
      <c r="P8075">
        <v>0</v>
      </c>
      <c r="Q8075">
        <v>0</v>
      </c>
      <c r="R8075" t="e">
        <v>#DIV/0!</v>
      </c>
      <c r="S8075">
        <v>0</v>
      </c>
    </row>
    <row r="8076" spans="1:20" x14ac:dyDescent="0.2">
      <c r="A8076" t="s">
        <v>7453</v>
      </c>
      <c r="B8076" t="s">
        <v>7454</v>
      </c>
      <c r="C8076" t="s">
        <v>1048</v>
      </c>
      <c r="D8076" t="s">
        <v>1000</v>
      </c>
      <c r="E8076" s="23">
        <v>43252</v>
      </c>
      <c r="F8076">
        <v>0</v>
      </c>
      <c r="G8076">
        <v>0</v>
      </c>
      <c r="H8076" t="e">
        <v>#DIV/0!</v>
      </c>
      <c r="I8076">
        <v>0</v>
      </c>
      <c r="J8076">
        <v>0</v>
      </c>
      <c r="K8076" t="e">
        <v>#DIV/0!</v>
      </c>
      <c r="L8076">
        <v>0</v>
      </c>
      <c r="M8076" t="e">
        <v>#DIV/0!</v>
      </c>
      <c r="N8076">
        <v>0</v>
      </c>
      <c r="P8076">
        <v>0</v>
      </c>
      <c r="Q8076">
        <v>0</v>
      </c>
      <c r="R8076" t="e">
        <v>#DIV/0!</v>
      </c>
      <c r="S8076">
        <v>0</v>
      </c>
    </row>
    <row r="8077" spans="1:20" x14ac:dyDescent="0.2">
      <c r="A8077" t="s">
        <v>5742</v>
      </c>
      <c r="B8077" t="s">
        <v>5743</v>
      </c>
      <c r="C8077" t="s">
        <v>1047</v>
      </c>
      <c r="D8077" t="s">
        <v>1000</v>
      </c>
      <c r="E8077" s="23">
        <v>43252</v>
      </c>
      <c r="F8077">
        <v>3.5</v>
      </c>
      <c r="G8077">
        <v>3.5</v>
      </c>
      <c r="H8077">
        <v>1</v>
      </c>
      <c r="I8077">
        <v>13</v>
      </c>
      <c r="J8077">
        <v>21</v>
      </c>
      <c r="K8077">
        <v>0.61904761904761907</v>
      </c>
      <c r="L8077">
        <v>21</v>
      </c>
      <c r="M8077">
        <v>1</v>
      </c>
      <c r="N8077">
        <v>12</v>
      </c>
      <c r="P8077">
        <v>7</v>
      </c>
      <c r="Q8077">
        <v>7</v>
      </c>
      <c r="R8077">
        <v>1</v>
      </c>
      <c r="S8077">
        <v>1</v>
      </c>
    </row>
    <row r="8078" spans="1:20" x14ac:dyDescent="0.2">
      <c r="A8078" t="s">
        <v>12352</v>
      </c>
      <c r="B8078" t="s">
        <v>12353</v>
      </c>
      <c r="C8078" t="s">
        <v>1050</v>
      </c>
      <c r="D8078" t="s">
        <v>1001</v>
      </c>
      <c r="E8078" s="23">
        <v>43252</v>
      </c>
      <c r="F8078">
        <v>2.5</v>
      </c>
      <c r="G8078">
        <v>2.5</v>
      </c>
      <c r="H8078">
        <v>1</v>
      </c>
      <c r="I8078">
        <v>8</v>
      </c>
      <c r="J8078">
        <v>15</v>
      </c>
      <c r="K8078">
        <v>0.53333333333333333</v>
      </c>
      <c r="L8078">
        <v>15</v>
      </c>
      <c r="M8078">
        <v>1</v>
      </c>
      <c r="N8078">
        <v>7</v>
      </c>
      <c r="P8078">
        <v>0</v>
      </c>
      <c r="Q8078">
        <v>0</v>
      </c>
      <c r="R8078" t="e">
        <v>#DIV/0!</v>
      </c>
      <c r="S8078">
        <v>1</v>
      </c>
    </row>
    <row r="8079" spans="1:20" x14ac:dyDescent="0.2">
      <c r="A8079" t="s">
        <v>7423</v>
      </c>
      <c r="B8079" t="s">
        <v>7424</v>
      </c>
      <c r="C8079" t="s">
        <v>1048</v>
      </c>
      <c r="D8079" t="s">
        <v>1001</v>
      </c>
      <c r="E8079" s="23">
        <v>43252</v>
      </c>
      <c r="F8079">
        <v>1.5</v>
      </c>
      <c r="G8079">
        <v>2.5</v>
      </c>
      <c r="H8079">
        <v>0.6</v>
      </c>
      <c r="I8079">
        <v>9</v>
      </c>
      <c r="J8079">
        <v>9</v>
      </c>
      <c r="K8079">
        <v>1</v>
      </c>
      <c r="L8079">
        <v>15</v>
      </c>
      <c r="M8079">
        <v>0.6</v>
      </c>
      <c r="N8079">
        <v>9</v>
      </c>
      <c r="P8079">
        <v>0</v>
      </c>
      <c r="Q8079">
        <v>0</v>
      </c>
      <c r="R8079" t="e">
        <v>#DIV/0!</v>
      </c>
      <c r="S8079">
        <v>0</v>
      </c>
    </row>
    <row r="8080" spans="1:20" x14ac:dyDescent="0.2">
      <c r="A8080" t="s">
        <v>5567</v>
      </c>
      <c r="B8080" t="s">
        <v>5568</v>
      </c>
      <c r="C8080" t="s">
        <v>1047</v>
      </c>
      <c r="D8080" t="s">
        <v>1001</v>
      </c>
      <c r="E8080" s="23">
        <v>43252</v>
      </c>
      <c r="F8080">
        <v>0</v>
      </c>
      <c r="G8080">
        <v>0</v>
      </c>
      <c r="H8080" t="e">
        <v>#DIV/0!</v>
      </c>
      <c r="I8080">
        <v>0</v>
      </c>
      <c r="J8080">
        <v>0</v>
      </c>
      <c r="K8080" t="e">
        <v>#DIV/0!</v>
      </c>
      <c r="L8080">
        <v>0</v>
      </c>
      <c r="M8080" t="e">
        <v>#DIV/0!</v>
      </c>
      <c r="N8080">
        <v>0</v>
      </c>
      <c r="P8080">
        <v>0</v>
      </c>
      <c r="Q8080">
        <v>0</v>
      </c>
      <c r="R8080" t="e">
        <v>#DIV/0!</v>
      </c>
      <c r="S8080">
        <v>0</v>
      </c>
    </row>
    <row r="8081" spans="1:19" x14ac:dyDescent="0.2">
      <c r="A8081" t="s">
        <v>10619</v>
      </c>
      <c r="B8081" t="s">
        <v>10620</v>
      </c>
      <c r="C8081" t="s">
        <v>205</v>
      </c>
      <c r="D8081" t="s">
        <v>1000</v>
      </c>
      <c r="E8081" s="23">
        <v>43252</v>
      </c>
      <c r="F8081">
        <v>0</v>
      </c>
      <c r="G8081">
        <v>0</v>
      </c>
      <c r="H8081" t="e">
        <v>#DIV/0!</v>
      </c>
      <c r="I8081">
        <v>0</v>
      </c>
      <c r="J8081">
        <v>0</v>
      </c>
      <c r="K8081" t="e">
        <v>#DIV/0!</v>
      </c>
      <c r="L8081">
        <v>0</v>
      </c>
      <c r="M8081" t="e">
        <v>#DIV/0!</v>
      </c>
      <c r="N8081">
        <v>0</v>
      </c>
      <c r="P8081">
        <v>0</v>
      </c>
      <c r="Q8081">
        <v>0</v>
      </c>
      <c r="R8081" t="e">
        <v>#DIV/0!</v>
      </c>
      <c r="S8081">
        <v>0</v>
      </c>
    </row>
    <row r="8082" spans="1:19" x14ac:dyDescent="0.2">
      <c r="A8082" t="s">
        <v>8966</v>
      </c>
      <c r="B8082" t="s">
        <v>8967</v>
      </c>
      <c r="C8082" t="s">
        <v>210</v>
      </c>
      <c r="D8082" t="s">
        <v>1000</v>
      </c>
      <c r="E8082" s="23">
        <v>43252</v>
      </c>
      <c r="F8082">
        <v>3</v>
      </c>
      <c r="G8082">
        <v>3</v>
      </c>
      <c r="H8082">
        <v>1</v>
      </c>
      <c r="I8082">
        <v>5</v>
      </c>
      <c r="J8082">
        <v>30</v>
      </c>
      <c r="K8082">
        <v>0.16666666666666666</v>
      </c>
      <c r="L8082">
        <v>30</v>
      </c>
      <c r="M8082">
        <v>1</v>
      </c>
      <c r="N8082">
        <v>5</v>
      </c>
      <c r="O8082">
        <v>0.8</v>
      </c>
      <c r="P8082">
        <v>2</v>
      </c>
      <c r="Q8082">
        <v>5</v>
      </c>
      <c r="R8082">
        <v>0.4</v>
      </c>
      <c r="S8082">
        <v>0</v>
      </c>
    </row>
    <row r="8083" spans="1:19" x14ac:dyDescent="0.2">
      <c r="A8083" t="s">
        <v>6161</v>
      </c>
      <c r="B8083" t="s">
        <v>6162</v>
      </c>
      <c r="C8083" t="s">
        <v>215</v>
      </c>
      <c r="D8083" t="s">
        <v>1000</v>
      </c>
      <c r="E8083" s="23">
        <v>43252</v>
      </c>
      <c r="F8083">
        <v>4.5</v>
      </c>
      <c r="G8083">
        <v>6</v>
      </c>
      <c r="H8083">
        <v>0.75</v>
      </c>
      <c r="I8083">
        <v>25</v>
      </c>
      <c r="J8083">
        <v>36</v>
      </c>
      <c r="K8083">
        <v>0.69444444444444442</v>
      </c>
      <c r="L8083">
        <v>48</v>
      </c>
      <c r="M8083">
        <v>0.75</v>
      </c>
      <c r="N8083">
        <v>18</v>
      </c>
      <c r="O8083">
        <v>0.98</v>
      </c>
      <c r="P8083">
        <v>3</v>
      </c>
      <c r="Q8083">
        <v>7</v>
      </c>
      <c r="R8083">
        <v>0.42857142857142855</v>
      </c>
      <c r="S8083">
        <v>7</v>
      </c>
    </row>
    <row r="8084" spans="1:19" x14ac:dyDescent="0.2">
      <c r="A8084" t="s">
        <v>3461</v>
      </c>
      <c r="B8084" t="s">
        <v>3462</v>
      </c>
      <c r="C8084" t="s">
        <v>221</v>
      </c>
      <c r="D8084" t="s">
        <v>1000</v>
      </c>
      <c r="E8084" s="23">
        <v>43252</v>
      </c>
      <c r="F8084">
        <v>0</v>
      </c>
      <c r="G8084">
        <v>0</v>
      </c>
      <c r="H8084" t="e">
        <v>#DIV/0!</v>
      </c>
      <c r="I8084">
        <v>0</v>
      </c>
      <c r="J8084">
        <v>0</v>
      </c>
      <c r="K8084" t="e">
        <v>#DIV/0!</v>
      </c>
      <c r="L8084">
        <v>0</v>
      </c>
      <c r="M8084" t="e">
        <v>#DIV/0!</v>
      </c>
      <c r="N8084">
        <v>0</v>
      </c>
      <c r="P8084">
        <v>0</v>
      </c>
      <c r="Q8084">
        <v>0</v>
      </c>
      <c r="R8084" t="e">
        <v>#DIV/0!</v>
      </c>
      <c r="S8084">
        <v>0</v>
      </c>
    </row>
    <row r="8085" spans="1:19" x14ac:dyDescent="0.2">
      <c r="A8085" t="s">
        <v>3286</v>
      </c>
      <c r="B8085" t="s">
        <v>3287</v>
      </c>
      <c r="C8085" t="s">
        <v>222</v>
      </c>
      <c r="D8085" t="s">
        <v>1000</v>
      </c>
      <c r="E8085" s="23">
        <v>43252</v>
      </c>
      <c r="F8085">
        <v>0</v>
      </c>
      <c r="G8085">
        <v>0</v>
      </c>
      <c r="H8085" t="e">
        <v>#DIV/0!</v>
      </c>
      <c r="I8085">
        <v>0</v>
      </c>
      <c r="J8085">
        <v>0</v>
      </c>
      <c r="K8085" t="e">
        <v>#DIV/0!</v>
      </c>
      <c r="L8085">
        <v>0</v>
      </c>
      <c r="M8085" t="e">
        <v>#DIV/0!</v>
      </c>
      <c r="N8085">
        <v>0</v>
      </c>
      <c r="P8085">
        <v>0</v>
      </c>
      <c r="Q8085">
        <v>0</v>
      </c>
      <c r="R8085" t="e">
        <v>#DIV/0!</v>
      </c>
      <c r="S8085">
        <v>0</v>
      </c>
    </row>
    <row r="8086" spans="1:19" x14ac:dyDescent="0.2">
      <c r="A8086" t="s">
        <v>7331</v>
      </c>
      <c r="B8086" t="s">
        <v>7332</v>
      </c>
      <c r="C8086" t="s">
        <v>1052</v>
      </c>
      <c r="D8086" t="s">
        <v>1000</v>
      </c>
      <c r="E8086" s="23">
        <v>43252</v>
      </c>
      <c r="F8086">
        <v>4</v>
      </c>
      <c r="G8086">
        <v>4</v>
      </c>
      <c r="H8086">
        <v>1</v>
      </c>
      <c r="I8086">
        <v>30</v>
      </c>
      <c r="J8086">
        <v>24</v>
      </c>
      <c r="K8086">
        <v>1.25</v>
      </c>
      <c r="L8086">
        <v>24</v>
      </c>
      <c r="M8086">
        <v>1</v>
      </c>
      <c r="N8086">
        <v>25</v>
      </c>
      <c r="P8086">
        <v>0</v>
      </c>
      <c r="Q8086">
        <v>3</v>
      </c>
      <c r="R8086">
        <v>0</v>
      </c>
      <c r="S8086">
        <v>5</v>
      </c>
    </row>
    <row r="8087" spans="1:19" x14ac:dyDescent="0.2">
      <c r="A8087" t="s">
        <v>5323</v>
      </c>
      <c r="B8087" t="s">
        <v>5324</v>
      </c>
      <c r="C8087" t="s">
        <v>1053</v>
      </c>
      <c r="D8087" t="s">
        <v>1000</v>
      </c>
      <c r="E8087" s="23">
        <v>43252</v>
      </c>
      <c r="F8087">
        <v>1.5</v>
      </c>
      <c r="G8087">
        <v>3</v>
      </c>
      <c r="H8087">
        <v>0.5</v>
      </c>
      <c r="I8087">
        <v>6</v>
      </c>
      <c r="J8087">
        <v>9</v>
      </c>
      <c r="K8087">
        <v>0.66666666666666663</v>
      </c>
      <c r="L8087">
        <v>18</v>
      </c>
      <c r="M8087">
        <v>0.5</v>
      </c>
      <c r="N8087">
        <v>5</v>
      </c>
      <c r="P8087">
        <v>0</v>
      </c>
      <c r="Q8087">
        <v>0</v>
      </c>
      <c r="R8087" t="e">
        <v>#DIV/0!</v>
      </c>
      <c r="S8087">
        <v>1</v>
      </c>
    </row>
    <row r="8088" spans="1:19" x14ac:dyDescent="0.2">
      <c r="A8088" t="s">
        <v>7156</v>
      </c>
      <c r="B8088" t="s">
        <v>7157</v>
      </c>
      <c r="C8088" t="s">
        <v>1052</v>
      </c>
      <c r="D8088" t="s">
        <v>1001</v>
      </c>
      <c r="E8088" s="23">
        <v>43252</v>
      </c>
      <c r="F8088">
        <v>0</v>
      </c>
      <c r="G8088">
        <v>0</v>
      </c>
      <c r="H8088" t="e">
        <v>#DIV/0!</v>
      </c>
      <c r="I8088">
        <v>0</v>
      </c>
      <c r="J8088">
        <v>0</v>
      </c>
      <c r="K8088" t="e">
        <v>#DIV/0!</v>
      </c>
      <c r="L8088">
        <v>0</v>
      </c>
      <c r="M8088" t="e">
        <v>#DIV/0!</v>
      </c>
      <c r="N8088">
        <v>0</v>
      </c>
      <c r="P8088">
        <v>0</v>
      </c>
      <c r="Q8088">
        <v>0</v>
      </c>
      <c r="R8088" t="e">
        <v>#DIV/0!</v>
      </c>
      <c r="S8088">
        <v>0</v>
      </c>
    </row>
    <row r="8089" spans="1:19" x14ac:dyDescent="0.2">
      <c r="A8089" t="s">
        <v>5148</v>
      </c>
      <c r="B8089" t="s">
        <v>5149</v>
      </c>
      <c r="C8089" t="s">
        <v>1053</v>
      </c>
      <c r="D8089" t="s">
        <v>1001</v>
      </c>
      <c r="E8089" s="23">
        <v>43252</v>
      </c>
      <c r="F8089">
        <v>0</v>
      </c>
      <c r="G8089">
        <v>0</v>
      </c>
      <c r="H8089" t="e">
        <v>#DIV/0!</v>
      </c>
      <c r="I8089">
        <v>0</v>
      </c>
      <c r="J8089">
        <v>0</v>
      </c>
      <c r="K8089" t="e">
        <v>#DIV/0!</v>
      </c>
      <c r="L8089">
        <v>0</v>
      </c>
      <c r="M8089" t="e">
        <v>#DIV/0!</v>
      </c>
      <c r="N8089">
        <v>0</v>
      </c>
      <c r="P8089">
        <v>0</v>
      </c>
      <c r="Q8089">
        <v>0</v>
      </c>
      <c r="R8089" t="e">
        <v>#DIV/0!</v>
      </c>
      <c r="S8089">
        <v>0</v>
      </c>
    </row>
    <row r="8090" spans="1:19" x14ac:dyDescent="0.2">
      <c r="A8090" t="s">
        <v>12322</v>
      </c>
      <c r="B8090" t="s">
        <v>12323</v>
      </c>
      <c r="C8090" t="s">
        <v>200</v>
      </c>
      <c r="D8090" t="s">
        <v>1000</v>
      </c>
      <c r="E8090" s="23">
        <v>43252</v>
      </c>
      <c r="F8090">
        <v>4.5</v>
      </c>
      <c r="G8090">
        <v>4.5</v>
      </c>
      <c r="H8090">
        <v>1</v>
      </c>
      <c r="I8090">
        <v>17</v>
      </c>
      <c r="J8090">
        <v>27</v>
      </c>
      <c r="K8090">
        <v>0.62962962962962965</v>
      </c>
      <c r="L8090">
        <v>27</v>
      </c>
      <c r="M8090">
        <v>1</v>
      </c>
      <c r="N8090">
        <v>13</v>
      </c>
      <c r="P8090">
        <v>1</v>
      </c>
      <c r="Q8090">
        <v>2</v>
      </c>
      <c r="R8090">
        <v>0.5</v>
      </c>
      <c r="S8090">
        <v>4</v>
      </c>
    </row>
    <row r="8091" spans="1:19" x14ac:dyDescent="0.2">
      <c r="A8091" t="s">
        <v>10443</v>
      </c>
      <c r="B8091" t="s">
        <v>10444</v>
      </c>
      <c r="C8091" t="s">
        <v>204</v>
      </c>
      <c r="D8091" t="s">
        <v>1000</v>
      </c>
      <c r="E8091" s="23">
        <v>43252</v>
      </c>
      <c r="F8091">
        <v>0</v>
      </c>
      <c r="G8091">
        <v>0</v>
      </c>
      <c r="H8091" t="e">
        <v>#DIV/0!</v>
      </c>
      <c r="I8091">
        <v>0</v>
      </c>
      <c r="J8091">
        <v>0</v>
      </c>
      <c r="K8091" t="e">
        <v>#DIV/0!</v>
      </c>
      <c r="L8091">
        <v>0</v>
      </c>
      <c r="M8091" t="e">
        <v>#DIV/0!</v>
      </c>
      <c r="N8091">
        <v>0</v>
      </c>
      <c r="P8091">
        <v>0</v>
      </c>
      <c r="Q8091">
        <v>0</v>
      </c>
      <c r="R8091" t="e">
        <v>#DIV/0!</v>
      </c>
      <c r="S8091">
        <v>0</v>
      </c>
    </row>
    <row r="8092" spans="1:19" x14ac:dyDescent="0.2">
      <c r="A8092" t="s">
        <v>8791</v>
      </c>
      <c r="B8092" t="s">
        <v>8792</v>
      </c>
      <c r="C8092" t="s">
        <v>208</v>
      </c>
      <c r="D8092" t="s">
        <v>1000</v>
      </c>
      <c r="E8092" s="23">
        <v>43252</v>
      </c>
      <c r="F8092">
        <v>1.5</v>
      </c>
      <c r="G8092">
        <v>1.5</v>
      </c>
      <c r="H8092">
        <v>1</v>
      </c>
      <c r="I8092">
        <v>8</v>
      </c>
      <c r="J8092">
        <v>9</v>
      </c>
      <c r="K8092">
        <v>0.88888888888888884</v>
      </c>
      <c r="L8092">
        <v>9</v>
      </c>
      <c r="M8092">
        <v>1</v>
      </c>
      <c r="N8092">
        <v>7</v>
      </c>
      <c r="P8092">
        <v>0</v>
      </c>
      <c r="Q8092">
        <v>0</v>
      </c>
      <c r="R8092" t="e">
        <v>#DIV/0!</v>
      </c>
      <c r="S8092">
        <v>1</v>
      </c>
    </row>
    <row r="8093" spans="1:19" x14ac:dyDescent="0.2">
      <c r="A8093" t="s">
        <v>8126</v>
      </c>
      <c r="B8093" t="s">
        <v>8127</v>
      </c>
      <c r="C8093" t="s">
        <v>900</v>
      </c>
      <c r="D8093" t="s">
        <v>1000</v>
      </c>
      <c r="E8093" s="23">
        <v>43252</v>
      </c>
      <c r="F8093">
        <v>0</v>
      </c>
      <c r="G8093">
        <v>0</v>
      </c>
      <c r="H8093" t="e">
        <v>#DIV/0!</v>
      </c>
      <c r="I8093">
        <v>0</v>
      </c>
      <c r="J8093">
        <v>0</v>
      </c>
      <c r="K8093" t="e">
        <v>#DIV/0!</v>
      </c>
      <c r="L8093">
        <v>0</v>
      </c>
      <c r="M8093" t="e">
        <v>#DIV/0!</v>
      </c>
      <c r="N8093">
        <v>0</v>
      </c>
      <c r="P8093">
        <v>0</v>
      </c>
      <c r="Q8093">
        <v>0</v>
      </c>
      <c r="R8093" t="e">
        <v>#DIV/0!</v>
      </c>
      <c r="S8093">
        <v>0</v>
      </c>
    </row>
    <row r="8094" spans="1:19" x14ac:dyDescent="0.2">
      <c r="A8094" t="s">
        <v>6585</v>
      </c>
      <c r="B8094" t="s">
        <v>6586</v>
      </c>
      <c r="C8094" t="s">
        <v>316</v>
      </c>
      <c r="D8094" t="s">
        <v>1000</v>
      </c>
      <c r="E8094" s="23">
        <v>43252</v>
      </c>
      <c r="F8094">
        <v>5.5</v>
      </c>
      <c r="G8094">
        <v>5.5</v>
      </c>
      <c r="H8094">
        <v>1</v>
      </c>
      <c r="I8094">
        <v>24</v>
      </c>
      <c r="J8094">
        <v>33</v>
      </c>
      <c r="K8094">
        <v>0.72727272727272729</v>
      </c>
      <c r="L8094">
        <v>33</v>
      </c>
      <c r="M8094">
        <v>1</v>
      </c>
      <c r="N8094">
        <v>21</v>
      </c>
      <c r="P8094">
        <v>0</v>
      </c>
      <c r="Q8094">
        <v>0</v>
      </c>
      <c r="R8094" t="e">
        <v>#DIV/0!</v>
      </c>
      <c r="S8094">
        <v>3</v>
      </c>
    </row>
    <row r="8095" spans="1:19" x14ac:dyDescent="0.2">
      <c r="A8095" t="s">
        <v>4178</v>
      </c>
      <c r="B8095" t="s">
        <v>4179</v>
      </c>
      <c r="C8095" t="s">
        <v>218</v>
      </c>
      <c r="D8095" t="s">
        <v>1000</v>
      </c>
      <c r="E8095" s="23">
        <v>43252</v>
      </c>
      <c r="F8095">
        <v>0</v>
      </c>
      <c r="G8095">
        <v>0</v>
      </c>
      <c r="H8095" t="e">
        <v>#DIV/0!</v>
      </c>
      <c r="I8095">
        <v>0</v>
      </c>
      <c r="J8095">
        <v>0</v>
      </c>
      <c r="K8095" t="e">
        <v>#DIV/0!</v>
      </c>
      <c r="L8095">
        <v>0</v>
      </c>
      <c r="M8095" t="e">
        <v>#DIV/0!</v>
      </c>
      <c r="N8095">
        <v>0</v>
      </c>
      <c r="P8095">
        <v>0</v>
      </c>
      <c r="Q8095">
        <v>0</v>
      </c>
      <c r="R8095" t="e">
        <v>#DIV/0!</v>
      </c>
      <c r="S8095">
        <v>0</v>
      </c>
    </row>
    <row r="8096" spans="1:19" x14ac:dyDescent="0.2">
      <c r="A8096" t="s">
        <v>12607</v>
      </c>
      <c r="B8096" t="s">
        <v>12608</v>
      </c>
      <c r="C8096" t="s">
        <v>202</v>
      </c>
      <c r="D8096" t="s">
        <v>1000</v>
      </c>
      <c r="E8096" s="23">
        <v>43252</v>
      </c>
      <c r="F8096">
        <v>5.5</v>
      </c>
      <c r="G8096">
        <v>5.5</v>
      </c>
      <c r="H8096">
        <v>1</v>
      </c>
      <c r="I8096">
        <v>74</v>
      </c>
      <c r="J8096">
        <v>77</v>
      </c>
      <c r="K8096">
        <v>0.96103896103896103</v>
      </c>
      <c r="L8096">
        <v>77</v>
      </c>
      <c r="M8096">
        <v>1</v>
      </c>
      <c r="N8096">
        <v>73</v>
      </c>
      <c r="P8096">
        <v>6</v>
      </c>
      <c r="Q8096">
        <v>6</v>
      </c>
      <c r="R8096">
        <v>1</v>
      </c>
      <c r="S8096">
        <v>1</v>
      </c>
    </row>
    <row r="8097" spans="1:19" x14ac:dyDescent="0.2">
      <c r="A8097" t="s">
        <v>12432</v>
      </c>
      <c r="B8097" t="s">
        <v>12433</v>
      </c>
      <c r="C8097" t="s">
        <v>347</v>
      </c>
      <c r="D8097" t="s">
        <v>1000</v>
      </c>
      <c r="E8097" s="23">
        <v>43252</v>
      </c>
      <c r="F8097">
        <v>0</v>
      </c>
      <c r="G8097">
        <v>0</v>
      </c>
      <c r="H8097" t="e">
        <v>#DIV/0!</v>
      </c>
      <c r="I8097">
        <v>0</v>
      </c>
      <c r="J8097">
        <v>0</v>
      </c>
      <c r="K8097" t="e">
        <v>#DIV/0!</v>
      </c>
      <c r="L8097">
        <v>0</v>
      </c>
      <c r="M8097" t="e">
        <v>#DIV/0!</v>
      </c>
      <c r="N8097">
        <v>0</v>
      </c>
      <c r="P8097">
        <v>0</v>
      </c>
      <c r="Q8097">
        <v>0</v>
      </c>
      <c r="R8097" t="e">
        <v>#DIV/0!</v>
      </c>
      <c r="S8097">
        <v>0</v>
      </c>
    </row>
    <row r="8098" spans="1:19" x14ac:dyDescent="0.2">
      <c r="A8098" t="s">
        <v>9772</v>
      </c>
      <c r="B8098" t="s">
        <v>9773</v>
      </c>
      <c r="C8098" t="s">
        <v>224</v>
      </c>
      <c r="D8098" t="s">
        <v>1000</v>
      </c>
      <c r="E8098" s="23">
        <v>43252</v>
      </c>
      <c r="F8098">
        <v>5.5</v>
      </c>
      <c r="G8098">
        <v>6</v>
      </c>
      <c r="H8098">
        <v>0.91666666666666663</v>
      </c>
      <c r="I8098">
        <v>46</v>
      </c>
      <c r="J8098">
        <v>66</v>
      </c>
      <c r="K8098">
        <v>0.69696969696969702</v>
      </c>
      <c r="L8098">
        <v>66</v>
      </c>
      <c r="M8098">
        <v>1</v>
      </c>
      <c r="N8098">
        <v>46</v>
      </c>
      <c r="P8098">
        <v>0</v>
      </c>
      <c r="Q8098">
        <v>0</v>
      </c>
      <c r="R8098" t="e">
        <v>#DIV/0!</v>
      </c>
      <c r="S8098">
        <v>0</v>
      </c>
    </row>
    <row r="8099" spans="1:19" x14ac:dyDescent="0.2">
      <c r="A8099" t="s">
        <v>9473</v>
      </c>
      <c r="B8099" t="s">
        <v>9474</v>
      </c>
      <c r="C8099" t="s">
        <v>345</v>
      </c>
      <c r="D8099" t="s">
        <v>1000</v>
      </c>
      <c r="E8099" s="23">
        <v>43252</v>
      </c>
      <c r="F8099">
        <v>0</v>
      </c>
      <c r="G8099">
        <v>0</v>
      </c>
      <c r="H8099" t="e">
        <v>#DIV/0!</v>
      </c>
      <c r="I8099">
        <v>0</v>
      </c>
      <c r="J8099">
        <v>0</v>
      </c>
      <c r="K8099" t="e">
        <v>#DIV/0!</v>
      </c>
      <c r="L8099">
        <v>0</v>
      </c>
      <c r="M8099" t="e">
        <v>#DIV/0!</v>
      </c>
      <c r="N8099">
        <v>0</v>
      </c>
      <c r="P8099">
        <v>0</v>
      </c>
      <c r="Q8099">
        <v>0</v>
      </c>
      <c r="R8099" t="e">
        <v>#DIV/0!</v>
      </c>
      <c r="S8099">
        <v>0</v>
      </c>
    </row>
    <row r="8100" spans="1:19" x14ac:dyDescent="0.2">
      <c r="A8100" t="s">
        <v>7865</v>
      </c>
      <c r="B8100" t="s">
        <v>7866</v>
      </c>
      <c r="C8100" t="s">
        <v>226</v>
      </c>
      <c r="D8100" t="s">
        <v>1000</v>
      </c>
      <c r="E8100" s="23">
        <v>43252</v>
      </c>
      <c r="F8100">
        <v>5.5</v>
      </c>
      <c r="G8100">
        <v>5.5</v>
      </c>
      <c r="H8100">
        <v>1</v>
      </c>
      <c r="I8100">
        <v>60</v>
      </c>
      <c r="J8100">
        <v>62</v>
      </c>
      <c r="K8100">
        <v>0.967741935483871</v>
      </c>
      <c r="L8100">
        <v>62</v>
      </c>
      <c r="M8100">
        <v>1</v>
      </c>
      <c r="N8100">
        <v>51</v>
      </c>
      <c r="P8100">
        <v>1</v>
      </c>
      <c r="Q8100">
        <v>2</v>
      </c>
      <c r="R8100">
        <v>0.5</v>
      </c>
      <c r="S8100">
        <v>9</v>
      </c>
    </row>
    <row r="8101" spans="1:19" x14ac:dyDescent="0.2">
      <c r="A8101" t="s">
        <v>6935</v>
      </c>
      <c r="B8101" t="s">
        <v>6936</v>
      </c>
      <c r="C8101" t="s">
        <v>231</v>
      </c>
      <c r="D8101" t="s">
        <v>1000</v>
      </c>
      <c r="E8101" s="23">
        <v>43252</v>
      </c>
      <c r="F8101">
        <v>8</v>
      </c>
      <c r="G8101">
        <v>7.5</v>
      </c>
      <c r="H8101">
        <v>1.0666666666666667</v>
      </c>
      <c r="I8101">
        <v>95</v>
      </c>
      <c r="J8101">
        <v>88</v>
      </c>
      <c r="K8101">
        <v>1.0795454545454546</v>
      </c>
      <c r="L8101">
        <v>84</v>
      </c>
      <c r="M8101">
        <v>1.0476190476190477</v>
      </c>
      <c r="N8101">
        <v>89</v>
      </c>
      <c r="P8101">
        <v>0</v>
      </c>
      <c r="Q8101">
        <v>3</v>
      </c>
      <c r="R8101">
        <v>0</v>
      </c>
      <c r="S8101">
        <v>6</v>
      </c>
    </row>
    <row r="8102" spans="1:19" x14ac:dyDescent="0.2">
      <c r="A8102" t="s">
        <v>5986</v>
      </c>
      <c r="B8102" t="s">
        <v>5987</v>
      </c>
      <c r="C8102" t="s">
        <v>216</v>
      </c>
      <c r="D8102" t="s">
        <v>1000</v>
      </c>
      <c r="E8102" s="23">
        <v>43252</v>
      </c>
      <c r="F8102">
        <v>7.5</v>
      </c>
      <c r="G8102">
        <v>7.5</v>
      </c>
      <c r="H8102">
        <v>1</v>
      </c>
      <c r="I8102">
        <v>31</v>
      </c>
      <c r="J8102">
        <v>102</v>
      </c>
      <c r="K8102">
        <v>0.30392156862745096</v>
      </c>
      <c r="L8102">
        <v>102</v>
      </c>
      <c r="M8102">
        <v>1</v>
      </c>
      <c r="N8102">
        <v>31</v>
      </c>
      <c r="P8102">
        <v>22</v>
      </c>
      <c r="Q8102">
        <v>27</v>
      </c>
      <c r="R8102">
        <v>0.81481481481481477</v>
      </c>
      <c r="S8102">
        <v>0</v>
      </c>
    </row>
    <row r="8103" spans="1:19" x14ac:dyDescent="0.2">
      <c r="A8103" t="s">
        <v>4593</v>
      </c>
      <c r="B8103" t="s">
        <v>4594</v>
      </c>
      <c r="C8103" t="s">
        <v>233</v>
      </c>
      <c r="D8103" t="s">
        <v>1000</v>
      </c>
      <c r="E8103" s="23">
        <v>43252</v>
      </c>
      <c r="F8103">
        <v>2</v>
      </c>
      <c r="G8103">
        <v>4.5</v>
      </c>
      <c r="H8103">
        <v>0.44444444444444442</v>
      </c>
      <c r="I8103">
        <v>14</v>
      </c>
      <c r="J8103">
        <v>28</v>
      </c>
      <c r="K8103">
        <v>0.5</v>
      </c>
      <c r="L8103">
        <v>63</v>
      </c>
      <c r="M8103">
        <v>0.44444444444444442</v>
      </c>
      <c r="N8103">
        <v>13</v>
      </c>
      <c r="P8103">
        <v>4</v>
      </c>
      <c r="Q8103">
        <v>6</v>
      </c>
      <c r="R8103">
        <v>0.66666666666666663</v>
      </c>
      <c r="S8103">
        <v>1</v>
      </c>
    </row>
    <row r="8104" spans="1:19" x14ac:dyDescent="0.2">
      <c r="A8104" t="s">
        <v>4003</v>
      </c>
      <c r="B8104" t="s">
        <v>4004</v>
      </c>
      <c r="C8104" t="s">
        <v>219</v>
      </c>
      <c r="D8104" t="s">
        <v>1000</v>
      </c>
      <c r="E8104" s="23">
        <v>43252</v>
      </c>
      <c r="F8104">
        <v>0</v>
      </c>
      <c r="G8104">
        <v>0</v>
      </c>
      <c r="H8104" t="e">
        <v>#DIV/0!</v>
      </c>
      <c r="I8104">
        <v>0</v>
      </c>
      <c r="J8104">
        <v>0</v>
      </c>
      <c r="K8104" t="e">
        <v>#DIV/0!</v>
      </c>
      <c r="L8104">
        <v>0</v>
      </c>
      <c r="M8104" t="e">
        <v>#DIV/0!</v>
      </c>
      <c r="N8104">
        <v>0</v>
      </c>
      <c r="P8104">
        <v>0</v>
      </c>
      <c r="Q8104">
        <v>0</v>
      </c>
      <c r="R8104" t="e">
        <v>#DIV/0!</v>
      </c>
      <c r="S8104">
        <v>0</v>
      </c>
    </row>
    <row r="8105" spans="1:19" x14ac:dyDescent="0.2">
      <c r="A8105" t="s">
        <v>3732</v>
      </c>
      <c r="B8105" t="s">
        <v>3733</v>
      </c>
      <c r="C8105" t="s">
        <v>340</v>
      </c>
      <c r="D8105" t="s">
        <v>1000</v>
      </c>
      <c r="E8105" s="23">
        <v>43252</v>
      </c>
      <c r="F8105">
        <v>0</v>
      </c>
      <c r="G8105">
        <v>0</v>
      </c>
      <c r="H8105" t="e">
        <v>#DIV/0!</v>
      </c>
      <c r="I8105">
        <v>0</v>
      </c>
      <c r="J8105">
        <v>0</v>
      </c>
      <c r="K8105" t="e">
        <v>#DIV/0!</v>
      </c>
      <c r="L8105">
        <v>0</v>
      </c>
      <c r="M8105" t="e">
        <v>#DIV/0!</v>
      </c>
      <c r="N8105">
        <v>0</v>
      </c>
      <c r="P8105">
        <v>0</v>
      </c>
      <c r="Q8105">
        <v>0</v>
      </c>
      <c r="R8105" t="e">
        <v>#DIV/0!</v>
      </c>
      <c r="S8105">
        <v>0</v>
      </c>
    </row>
    <row r="8106" spans="1:19" x14ac:dyDescent="0.2">
      <c r="A8106" t="s">
        <v>11322</v>
      </c>
      <c r="B8106" t="s">
        <v>11323</v>
      </c>
      <c r="C8106" t="s">
        <v>350</v>
      </c>
      <c r="D8106" t="s">
        <v>1000</v>
      </c>
      <c r="E8106" s="23">
        <v>43252</v>
      </c>
      <c r="F8106">
        <v>1</v>
      </c>
      <c r="G8106">
        <v>1</v>
      </c>
      <c r="H8106">
        <v>1</v>
      </c>
      <c r="I8106">
        <v>5</v>
      </c>
      <c r="J8106">
        <v>6</v>
      </c>
      <c r="K8106">
        <v>0.83333333333333337</v>
      </c>
      <c r="L8106">
        <v>6</v>
      </c>
      <c r="M8106">
        <v>1</v>
      </c>
      <c r="N8106">
        <v>5</v>
      </c>
      <c r="P8106">
        <v>0</v>
      </c>
      <c r="Q8106">
        <v>0</v>
      </c>
      <c r="R8106" t="e">
        <v>#DIV/0!</v>
      </c>
      <c r="S8106">
        <v>0</v>
      </c>
    </row>
    <row r="8107" spans="1:19" x14ac:dyDescent="0.2">
      <c r="A8107" t="s">
        <v>11324</v>
      </c>
      <c r="B8107" t="s">
        <v>11325</v>
      </c>
      <c r="C8107" t="s">
        <v>351</v>
      </c>
      <c r="D8107" t="s">
        <v>1000</v>
      </c>
      <c r="E8107" s="23">
        <v>43252</v>
      </c>
      <c r="F8107">
        <v>0</v>
      </c>
      <c r="G8107">
        <v>0</v>
      </c>
      <c r="H8107" t="e">
        <v>#DIV/0!</v>
      </c>
      <c r="I8107">
        <v>0</v>
      </c>
      <c r="J8107">
        <v>0</v>
      </c>
      <c r="K8107" t="e">
        <v>#DIV/0!</v>
      </c>
      <c r="L8107">
        <v>0</v>
      </c>
      <c r="M8107" t="e">
        <v>#DIV/0!</v>
      </c>
      <c r="N8107">
        <v>0</v>
      </c>
      <c r="P8107">
        <v>0</v>
      </c>
      <c r="Q8107">
        <v>0</v>
      </c>
      <c r="R8107" t="e">
        <v>#DIV/0!</v>
      </c>
      <c r="S8107">
        <v>0</v>
      </c>
    </row>
    <row r="8108" spans="1:19" x14ac:dyDescent="0.2">
      <c r="A8108" t="s">
        <v>11202</v>
      </c>
      <c r="B8108" t="s">
        <v>11203</v>
      </c>
      <c r="C8108" t="s">
        <v>352</v>
      </c>
      <c r="D8108" t="s">
        <v>1000</v>
      </c>
      <c r="E8108" s="23">
        <v>43252</v>
      </c>
      <c r="F8108">
        <v>0</v>
      </c>
      <c r="G8108">
        <v>0</v>
      </c>
      <c r="H8108" t="e">
        <v>#DIV/0!</v>
      </c>
      <c r="I8108">
        <v>0</v>
      </c>
      <c r="J8108">
        <v>0</v>
      </c>
      <c r="K8108" t="e">
        <v>#DIV/0!</v>
      </c>
      <c r="L8108">
        <v>0</v>
      </c>
      <c r="M8108" t="e">
        <v>#DIV/0!</v>
      </c>
      <c r="N8108">
        <v>0</v>
      </c>
      <c r="P8108">
        <v>0</v>
      </c>
      <c r="Q8108">
        <v>0</v>
      </c>
      <c r="R8108" t="e">
        <v>#DIV/0!</v>
      </c>
      <c r="S8108">
        <v>0</v>
      </c>
    </row>
    <row r="8109" spans="1:19" x14ac:dyDescent="0.2">
      <c r="A8109" t="s">
        <v>10203</v>
      </c>
      <c r="B8109" t="s">
        <v>10204</v>
      </c>
      <c r="C8109" t="s">
        <v>353</v>
      </c>
      <c r="D8109" t="s">
        <v>1000</v>
      </c>
      <c r="E8109" s="23">
        <v>43252</v>
      </c>
      <c r="F8109">
        <v>0</v>
      </c>
      <c r="G8109">
        <v>0</v>
      </c>
      <c r="H8109" t="e">
        <v>#DIV/0!</v>
      </c>
      <c r="I8109">
        <v>0</v>
      </c>
      <c r="J8109">
        <v>0</v>
      </c>
      <c r="K8109" t="e">
        <v>#DIV/0!</v>
      </c>
      <c r="L8109">
        <v>0</v>
      </c>
      <c r="M8109" t="e">
        <v>#DIV/0!</v>
      </c>
      <c r="N8109">
        <v>0</v>
      </c>
      <c r="P8109">
        <v>0</v>
      </c>
      <c r="Q8109">
        <v>0</v>
      </c>
      <c r="R8109" t="e">
        <v>#DIV/0!</v>
      </c>
      <c r="S8109">
        <v>0</v>
      </c>
    </row>
    <row r="8110" spans="1:19" x14ac:dyDescent="0.2">
      <c r="A8110" t="s">
        <v>8616</v>
      </c>
      <c r="B8110" t="s">
        <v>8617</v>
      </c>
      <c r="C8110" t="s">
        <v>354</v>
      </c>
      <c r="D8110" t="s">
        <v>1000</v>
      </c>
      <c r="E8110" s="23">
        <v>43252</v>
      </c>
      <c r="F8110">
        <v>1.5</v>
      </c>
      <c r="G8110">
        <v>1.5</v>
      </c>
      <c r="H8110">
        <v>1</v>
      </c>
      <c r="I8110">
        <v>8</v>
      </c>
      <c r="J8110">
        <v>9</v>
      </c>
      <c r="K8110">
        <v>0.88888888888888884</v>
      </c>
      <c r="L8110">
        <v>9</v>
      </c>
      <c r="M8110">
        <v>1</v>
      </c>
      <c r="N8110">
        <v>7</v>
      </c>
      <c r="P8110">
        <v>0</v>
      </c>
      <c r="Q8110">
        <v>2</v>
      </c>
      <c r="R8110">
        <v>0</v>
      </c>
      <c r="S8110">
        <v>1</v>
      </c>
    </row>
    <row r="8111" spans="1:19" x14ac:dyDescent="0.2">
      <c r="A8111" t="s">
        <v>6410</v>
      </c>
      <c r="B8111" t="s">
        <v>6411</v>
      </c>
      <c r="C8111" t="s">
        <v>355</v>
      </c>
      <c r="D8111" t="s">
        <v>1000</v>
      </c>
      <c r="E8111" s="23">
        <v>43252</v>
      </c>
      <c r="F8111">
        <v>3</v>
      </c>
      <c r="G8111">
        <v>3.5</v>
      </c>
      <c r="H8111">
        <v>0.8571428571428571</v>
      </c>
      <c r="I8111">
        <v>16</v>
      </c>
      <c r="J8111">
        <v>18</v>
      </c>
      <c r="K8111">
        <v>0.88888888888888884</v>
      </c>
      <c r="L8111">
        <v>21</v>
      </c>
      <c r="M8111">
        <v>0.8571428571428571</v>
      </c>
      <c r="N8111">
        <v>15</v>
      </c>
      <c r="P8111">
        <v>0</v>
      </c>
      <c r="Q8111">
        <v>0</v>
      </c>
      <c r="R8111" t="e">
        <v>#DIV/0!</v>
      </c>
      <c r="S8111">
        <v>1</v>
      </c>
    </row>
    <row r="8112" spans="1:19" x14ac:dyDescent="0.2">
      <c r="A8112" t="s">
        <v>12148</v>
      </c>
      <c r="B8112" t="s">
        <v>12149</v>
      </c>
      <c r="C8112" t="s">
        <v>1050</v>
      </c>
      <c r="D8112" t="s">
        <v>1002</v>
      </c>
      <c r="E8112" s="23">
        <v>43252</v>
      </c>
      <c r="F8112">
        <v>2.5</v>
      </c>
      <c r="G8112">
        <v>2.5</v>
      </c>
      <c r="H8112">
        <v>1</v>
      </c>
      <c r="I8112">
        <v>8</v>
      </c>
      <c r="J8112">
        <v>15</v>
      </c>
      <c r="K8112">
        <v>0.53333333333333333</v>
      </c>
      <c r="L8112">
        <v>15</v>
      </c>
      <c r="M8112">
        <v>1</v>
      </c>
      <c r="N8112">
        <v>7</v>
      </c>
      <c r="P8112">
        <v>0</v>
      </c>
      <c r="Q8112">
        <v>0</v>
      </c>
      <c r="R8112" t="e">
        <v>#DIV/0!</v>
      </c>
      <c r="S8112">
        <v>1</v>
      </c>
    </row>
    <row r="8113" spans="1:19" x14ac:dyDescent="0.2">
      <c r="A8113" t="s">
        <v>7483</v>
      </c>
      <c r="B8113" t="s">
        <v>7484</v>
      </c>
      <c r="C8113" t="s">
        <v>1048</v>
      </c>
      <c r="D8113" t="s">
        <v>1002</v>
      </c>
      <c r="E8113" s="23">
        <v>43252</v>
      </c>
      <c r="F8113">
        <v>1.5</v>
      </c>
      <c r="G8113">
        <v>2.5</v>
      </c>
      <c r="H8113">
        <v>0.6</v>
      </c>
      <c r="I8113">
        <v>9</v>
      </c>
      <c r="J8113">
        <v>9</v>
      </c>
      <c r="K8113">
        <v>1</v>
      </c>
      <c r="L8113">
        <v>15</v>
      </c>
      <c r="M8113">
        <v>0.6</v>
      </c>
      <c r="N8113">
        <v>9</v>
      </c>
      <c r="P8113">
        <v>0</v>
      </c>
      <c r="Q8113">
        <v>0</v>
      </c>
      <c r="R8113" t="e">
        <v>#DIV/0!</v>
      </c>
      <c r="S8113">
        <v>0</v>
      </c>
    </row>
    <row r="8114" spans="1:19" x14ac:dyDescent="0.2">
      <c r="A8114" t="s">
        <v>5772</v>
      </c>
      <c r="B8114" t="s">
        <v>5773</v>
      </c>
      <c r="C8114" t="s">
        <v>1047</v>
      </c>
      <c r="D8114" t="s">
        <v>1002</v>
      </c>
      <c r="E8114" s="23">
        <v>43252</v>
      </c>
      <c r="F8114">
        <v>3.5</v>
      </c>
      <c r="G8114">
        <v>3.5</v>
      </c>
      <c r="H8114">
        <v>1</v>
      </c>
      <c r="I8114">
        <v>13</v>
      </c>
      <c r="J8114">
        <v>21</v>
      </c>
      <c r="K8114">
        <v>0.61904761904761907</v>
      </c>
      <c r="L8114">
        <v>21</v>
      </c>
      <c r="M8114">
        <v>1</v>
      </c>
      <c r="N8114">
        <v>12</v>
      </c>
      <c r="P8114">
        <v>7</v>
      </c>
      <c r="Q8114">
        <v>7</v>
      </c>
      <c r="R8114">
        <v>1</v>
      </c>
      <c r="S8114">
        <v>1</v>
      </c>
    </row>
    <row r="8115" spans="1:19" x14ac:dyDescent="0.2">
      <c r="A8115" t="s">
        <v>7361</v>
      </c>
      <c r="B8115" t="s">
        <v>7362</v>
      </c>
      <c r="C8115" t="s">
        <v>1052</v>
      </c>
      <c r="D8115" t="s">
        <v>1002</v>
      </c>
      <c r="E8115" s="23">
        <v>43252</v>
      </c>
      <c r="F8115">
        <v>4</v>
      </c>
      <c r="G8115">
        <v>4</v>
      </c>
      <c r="H8115">
        <v>1</v>
      </c>
      <c r="I8115">
        <v>30</v>
      </c>
      <c r="J8115">
        <v>24</v>
      </c>
      <c r="K8115">
        <v>1.25</v>
      </c>
      <c r="L8115">
        <v>24</v>
      </c>
      <c r="M8115">
        <v>1</v>
      </c>
      <c r="N8115">
        <v>25</v>
      </c>
      <c r="P8115">
        <v>0</v>
      </c>
      <c r="Q8115">
        <v>3</v>
      </c>
      <c r="R8115">
        <v>0</v>
      </c>
      <c r="S8115">
        <v>5</v>
      </c>
    </row>
    <row r="8116" spans="1:19" x14ac:dyDescent="0.2">
      <c r="A8116" t="s">
        <v>5353</v>
      </c>
      <c r="B8116" t="s">
        <v>5354</v>
      </c>
      <c r="C8116" t="s">
        <v>1053</v>
      </c>
      <c r="D8116" t="s">
        <v>1002</v>
      </c>
      <c r="E8116" s="23">
        <v>43252</v>
      </c>
      <c r="F8116">
        <v>1.5</v>
      </c>
      <c r="G8116">
        <v>3</v>
      </c>
      <c r="H8116">
        <v>0.5</v>
      </c>
      <c r="I8116">
        <v>6</v>
      </c>
      <c r="J8116">
        <v>9</v>
      </c>
      <c r="K8116">
        <v>0.66666666666666663</v>
      </c>
      <c r="L8116">
        <v>18</v>
      </c>
      <c r="M8116">
        <v>0.5</v>
      </c>
      <c r="N8116">
        <v>5</v>
      </c>
      <c r="P8116">
        <v>0</v>
      </c>
      <c r="Q8116">
        <v>0</v>
      </c>
      <c r="R8116" t="e">
        <v>#DIV/0!</v>
      </c>
      <c r="S8116">
        <v>1</v>
      </c>
    </row>
    <row r="8117" spans="1:19" x14ac:dyDescent="0.2">
      <c r="A8117" t="s">
        <v>7523</v>
      </c>
      <c r="B8117" t="s">
        <v>7524</v>
      </c>
      <c r="C8117" t="s">
        <v>901</v>
      </c>
      <c r="D8117" t="s">
        <v>1000</v>
      </c>
      <c r="E8117" s="23">
        <v>43252</v>
      </c>
      <c r="F8117">
        <v>4</v>
      </c>
      <c r="G8117">
        <v>3</v>
      </c>
      <c r="H8117">
        <v>1.3333333333333333</v>
      </c>
      <c r="I8117">
        <v>6</v>
      </c>
      <c r="J8117">
        <v>9</v>
      </c>
      <c r="K8117">
        <v>0.66666666666666663</v>
      </c>
      <c r="L8117">
        <v>18</v>
      </c>
      <c r="M8117">
        <v>0.5</v>
      </c>
      <c r="N8117">
        <v>5</v>
      </c>
      <c r="P8117">
        <v>0</v>
      </c>
      <c r="Q8117">
        <v>0</v>
      </c>
      <c r="R8117" t="e">
        <v>#DIV/0!</v>
      </c>
      <c r="S8117">
        <v>1</v>
      </c>
    </row>
    <row r="8118" spans="1:19" x14ac:dyDescent="0.2">
      <c r="A8118" t="s">
        <v>7391</v>
      </c>
      <c r="B8118" t="s">
        <v>7400</v>
      </c>
      <c r="C8118" t="s">
        <v>901</v>
      </c>
      <c r="D8118" t="s">
        <v>1001</v>
      </c>
      <c r="E8118" s="23">
        <v>43252</v>
      </c>
      <c r="F8118">
        <v>1.5</v>
      </c>
      <c r="G8118">
        <v>3</v>
      </c>
      <c r="H8118">
        <v>0.5</v>
      </c>
      <c r="I8118">
        <v>6</v>
      </c>
      <c r="J8118">
        <v>9</v>
      </c>
      <c r="K8118">
        <v>0.66666666666666663</v>
      </c>
      <c r="L8118">
        <v>18</v>
      </c>
      <c r="M8118">
        <v>0.5</v>
      </c>
      <c r="N8118">
        <v>5</v>
      </c>
      <c r="P8118">
        <v>0</v>
      </c>
      <c r="Q8118">
        <v>0</v>
      </c>
      <c r="R8118" t="e">
        <v>#DIV/0!</v>
      </c>
      <c r="S8118">
        <v>1</v>
      </c>
    </row>
    <row r="8119" spans="1:19" x14ac:dyDescent="0.2">
      <c r="A8119" t="s">
        <v>5818</v>
      </c>
      <c r="B8119" t="s">
        <v>5829</v>
      </c>
      <c r="C8119" t="s">
        <v>903</v>
      </c>
      <c r="D8119" t="s">
        <v>1000</v>
      </c>
      <c r="E8119" s="23">
        <v>43252</v>
      </c>
      <c r="F8119">
        <v>5</v>
      </c>
      <c r="G8119">
        <v>3</v>
      </c>
      <c r="H8119">
        <v>1.6666666666666667</v>
      </c>
      <c r="I8119">
        <v>6</v>
      </c>
      <c r="J8119">
        <v>9</v>
      </c>
      <c r="K8119">
        <v>0.66666666666666663</v>
      </c>
      <c r="L8119">
        <v>18</v>
      </c>
      <c r="M8119">
        <v>0.5</v>
      </c>
      <c r="N8119">
        <v>5</v>
      </c>
      <c r="P8119">
        <v>0</v>
      </c>
      <c r="Q8119">
        <v>0</v>
      </c>
      <c r="R8119" t="e">
        <v>#DIV/0!</v>
      </c>
      <c r="S8119">
        <v>1</v>
      </c>
    </row>
    <row r="8120" spans="1:19" x14ac:dyDescent="0.2">
      <c r="A8120" t="s">
        <v>5381</v>
      </c>
      <c r="B8120" t="s">
        <v>5382</v>
      </c>
      <c r="C8120" t="s">
        <v>903</v>
      </c>
      <c r="D8120" t="s">
        <v>1001</v>
      </c>
      <c r="E8120" s="23">
        <v>43252</v>
      </c>
      <c r="F8120">
        <v>0</v>
      </c>
      <c r="G8120">
        <v>3</v>
      </c>
      <c r="H8120">
        <v>0</v>
      </c>
      <c r="I8120">
        <v>6</v>
      </c>
      <c r="J8120">
        <v>9</v>
      </c>
      <c r="K8120">
        <v>0.66666666666666663</v>
      </c>
      <c r="L8120">
        <v>18</v>
      </c>
      <c r="M8120">
        <v>0.5</v>
      </c>
      <c r="N8120">
        <v>5</v>
      </c>
      <c r="P8120">
        <v>0</v>
      </c>
      <c r="Q8120">
        <v>0</v>
      </c>
      <c r="R8120" t="e">
        <v>#DIV/0!</v>
      </c>
      <c r="S8120">
        <v>1</v>
      </c>
    </row>
    <row r="8121" spans="1:19" x14ac:dyDescent="0.2">
      <c r="A8121" t="s">
        <v>11845</v>
      </c>
      <c r="B8121" t="s">
        <v>11846</v>
      </c>
      <c r="C8121" t="s">
        <v>198</v>
      </c>
      <c r="D8121" t="s">
        <v>1002</v>
      </c>
      <c r="E8121" s="23">
        <v>43252</v>
      </c>
      <c r="F8121">
        <v>1</v>
      </c>
      <c r="G8121">
        <v>1</v>
      </c>
      <c r="H8121">
        <v>1</v>
      </c>
      <c r="I8121">
        <v>5</v>
      </c>
      <c r="J8121">
        <v>6</v>
      </c>
      <c r="K8121">
        <v>0.83333333333333337</v>
      </c>
      <c r="L8121">
        <v>6</v>
      </c>
      <c r="M8121">
        <v>1</v>
      </c>
      <c r="N8121">
        <v>5</v>
      </c>
      <c r="P8121">
        <v>0</v>
      </c>
      <c r="Q8121">
        <v>0</v>
      </c>
      <c r="R8121" t="e">
        <v>#DIV/0!</v>
      </c>
      <c r="S8121">
        <v>0</v>
      </c>
    </row>
    <row r="8122" spans="1:19" x14ac:dyDescent="0.2">
      <c r="A8122" t="s">
        <v>11847</v>
      </c>
      <c r="B8122" t="s">
        <v>11848</v>
      </c>
      <c r="C8122" t="s">
        <v>199</v>
      </c>
      <c r="D8122" t="s">
        <v>1002</v>
      </c>
      <c r="E8122" s="23">
        <v>43252</v>
      </c>
      <c r="F8122">
        <v>12.5</v>
      </c>
      <c r="G8122">
        <v>12.5</v>
      </c>
      <c r="H8122">
        <v>1</v>
      </c>
      <c r="I8122">
        <v>99</v>
      </c>
      <c r="J8122">
        <v>119</v>
      </c>
      <c r="K8122">
        <v>0.83193277310924374</v>
      </c>
      <c r="L8122">
        <v>119</v>
      </c>
      <c r="M8122">
        <v>1</v>
      </c>
      <c r="N8122">
        <v>93</v>
      </c>
      <c r="P8122">
        <v>7</v>
      </c>
      <c r="Q8122">
        <v>8</v>
      </c>
      <c r="R8122">
        <v>0.875</v>
      </c>
      <c r="S8122">
        <v>6</v>
      </c>
    </row>
    <row r="8123" spans="1:19" x14ac:dyDescent="0.2">
      <c r="A8123" t="s">
        <v>11849</v>
      </c>
      <c r="B8123" t="s">
        <v>11850</v>
      </c>
      <c r="C8123" t="s">
        <v>348</v>
      </c>
      <c r="D8123" t="s">
        <v>1002</v>
      </c>
      <c r="E8123" s="23">
        <v>43252</v>
      </c>
      <c r="F8123">
        <v>0</v>
      </c>
      <c r="G8123">
        <v>0</v>
      </c>
      <c r="H8123" t="e">
        <v>#DIV/0!</v>
      </c>
      <c r="I8123">
        <v>0</v>
      </c>
      <c r="J8123">
        <v>0</v>
      </c>
      <c r="K8123" t="e">
        <v>#DIV/0!</v>
      </c>
      <c r="L8123">
        <v>0</v>
      </c>
      <c r="M8123" t="e">
        <v>#DIV/0!</v>
      </c>
      <c r="N8123">
        <v>0</v>
      </c>
      <c r="P8123">
        <v>0</v>
      </c>
      <c r="Q8123">
        <v>0</v>
      </c>
      <c r="R8123" t="e">
        <v>#DIV/0!</v>
      </c>
      <c r="S8123">
        <v>0</v>
      </c>
    </row>
    <row r="8124" spans="1:19" x14ac:dyDescent="0.2">
      <c r="A8124" t="s">
        <v>11851</v>
      </c>
      <c r="B8124" t="s">
        <v>11852</v>
      </c>
      <c r="C8124" t="s">
        <v>357</v>
      </c>
      <c r="D8124" t="s">
        <v>1002</v>
      </c>
      <c r="E8124" s="23">
        <v>43252</v>
      </c>
      <c r="F8124">
        <v>0</v>
      </c>
      <c r="G8124">
        <v>0</v>
      </c>
      <c r="H8124" t="e">
        <v>#DIV/0!</v>
      </c>
      <c r="I8124">
        <v>0</v>
      </c>
      <c r="J8124">
        <v>0</v>
      </c>
      <c r="K8124" t="e">
        <v>#DIV/0!</v>
      </c>
      <c r="L8124">
        <v>0</v>
      </c>
      <c r="M8124" t="e">
        <v>#DIV/0!</v>
      </c>
      <c r="N8124">
        <v>0</v>
      </c>
      <c r="P8124">
        <v>0</v>
      </c>
      <c r="Q8124">
        <v>0</v>
      </c>
      <c r="R8124" t="e">
        <v>#DIV/0!</v>
      </c>
      <c r="S8124">
        <v>0</v>
      </c>
    </row>
    <row r="8125" spans="1:19" x14ac:dyDescent="0.2">
      <c r="A8125" t="s">
        <v>10969</v>
      </c>
      <c r="B8125" t="s">
        <v>10970</v>
      </c>
      <c r="C8125" t="s">
        <v>227</v>
      </c>
      <c r="D8125" t="s">
        <v>1002</v>
      </c>
      <c r="E8125" s="23">
        <v>43252</v>
      </c>
      <c r="F8125">
        <v>0</v>
      </c>
      <c r="G8125">
        <v>0</v>
      </c>
      <c r="H8125" t="e">
        <v>#DIV/0!</v>
      </c>
      <c r="I8125">
        <v>0</v>
      </c>
      <c r="J8125">
        <v>0</v>
      </c>
      <c r="K8125" t="e">
        <v>#DIV/0!</v>
      </c>
      <c r="L8125">
        <v>0</v>
      </c>
      <c r="M8125" t="e">
        <v>#DIV/0!</v>
      </c>
      <c r="N8125">
        <v>0</v>
      </c>
      <c r="P8125">
        <v>0</v>
      </c>
      <c r="Q8125">
        <v>0</v>
      </c>
      <c r="R8125" t="e">
        <v>#DIV/0!</v>
      </c>
      <c r="S8125">
        <v>0</v>
      </c>
    </row>
    <row r="8126" spans="1:19" x14ac:dyDescent="0.2">
      <c r="A8126" t="s">
        <v>10794</v>
      </c>
      <c r="B8126" t="s">
        <v>10795</v>
      </c>
      <c r="C8126" t="s">
        <v>203</v>
      </c>
      <c r="D8126" t="s">
        <v>1002</v>
      </c>
      <c r="E8126" s="23">
        <v>43252</v>
      </c>
      <c r="F8126">
        <v>0</v>
      </c>
      <c r="G8126">
        <v>0</v>
      </c>
      <c r="H8126" t="e">
        <v>#DIV/0!</v>
      </c>
      <c r="I8126">
        <v>0</v>
      </c>
      <c r="J8126">
        <v>0</v>
      </c>
      <c r="K8126" t="e">
        <v>#DIV/0!</v>
      </c>
      <c r="L8126">
        <v>0</v>
      </c>
      <c r="M8126" t="e">
        <v>#DIV/0!</v>
      </c>
      <c r="N8126">
        <v>0</v>
      </c>
      <c r="O8126" t="e">
        <v>#DIV/0!</v>
      </c>
      <c r="P8126">
        <v>0</v>
      </c>
      <c r="Q8126">
        <v>0</v>
      </c>
      <c r="R8126" t="e">
        <v>#DIV/0!</v>
      </c>
      <c r="S8126">
        <v>0</v>
      </c>
    </row>
    <row r="8127" spans="1:19" x14ac:dyDescent="0.2">
      <c r="A8127" t="s">
        <v>10091</v>
      </c>
      <c r="B8127" t="s">
        <v>10092</v>
      </c>
      <c r="C8127" t="s">
        <v>1049</v>
      </c>
      <c r="D8127" t="s">
        <v>1001</v>
      </c>
      <c r="E8127" s="23">
        <v>43252</v>
      </c>
      <c r="F8127">
        <v>3</v>
      </c>
      <c r="G8127">
        <v>3</v>
      </c>
      <c r="H8127">
        <v>1</v>
      </c>
      <c r="I8127">
        <v>6</v>
      </c>
      <c r="J8127">
        <v>16</v>
      </c>
      <c r="K8127">
        <v>0.375</v>
      </c>
      <c r="L8127">
        <v>16</v>
      </c>
      <c r="M8127">
        <v>1</v>
      </c>
      <c r="N8127">
        <v>6</v>
      </c>
      <c r="P8127">
        <v>0</v>
      </c>
      <c r="Q8127">
        <v>0</v>
      </c>
      <c r="R8127" t="e">
        <v>#DIV/0!</v>
      </c>
      <c r="S8127">
        <v>0</v>
      </c>
    </row>
    <row r="8128" spans="1:19" x14ac:dyDescent="0.2">
      <c r="A8128" t="s">
        <v>9947</v>
      </c>
      <c r="B8128" t="s">
        <v>9948</v>
      </c>
      <c r="C8128" t="s">
        <v>223</v>
      </c>
      <c r="D8128" t="s">
        <v>1002</v>
      </c>
      <c r="E8128" s="23">
        <v>43252</v>
      </c>
      <c r="F8128">
        <v>5.5</v>
      </c>
      <c r="G8128">
        <v>6</v>
      </c>
      <c r="H8128">
        <v>0.91666666666666663</v>
      </c>
      <c r="I8128">
        <v>46</v>
      </c>
      <c r="J8128">
        <v>66</v>
      </c>
      <c r="K8128">
        <v>0.69696969696969702</v>
      </c>
      <c r="L8128">
        <v>66</v>
      </c>
      <c r="M8128">
        <v>1</v>
      </c>
      <c r="N8128">
        <v>46</v>
      </c>
      <c r="P8128">
        <v>0</v>
      </c>
      <c r="Q8128">
        <v>0</v>
      </c>
      <c r="R8128" t="e">
        <v>#DIV/0!</v>
      </c>
      <c r="S8128">
        <v>0</v>
      </c>
    </row>
    <row r="8129" spans="1:20" x14ac:dyDescent="0.2">
      <c r="A8129" t="s">
        <v>9565</v>
      </c>
      <c r="B8129" t="s">
        <v>9566</v>
      </c>
      <c r="C8129" t="s">
        <v>346</v>
      </c>
      <c r="D8129" t="s">
        <v>1002</v>
      </c>
      <c r="E8129" s="23">
        <v>43252</v>
      </c>
      <c r="F8129">
        <v>0</v>
      </c>
      <c r="G8129">
        <v>0</v>
      </c>
      <c r="H8129" t="e">
        <v>#DIV/0!</v>
      </c>
      <c r="I8129">
        <v>0</v>
      </c>
      <c r="J8129">
        <v>0</v>
      </c>
      <c r="K8129" t="e">
        <v>#DIV/0!</v>
      </c>
      <c r="L8129">
        <v>0</v>
      </c>
      <c r="M8129" t="e">
        <v>#DIV/0!</v>
      </c>
      <c r="N8129">
        <v>0</v>
      </c>
      <c r="P8129">
        <v>0</v>
      </c>
      <c r="Q8129">
        <v>0</v>
      </c>
      <c r="R8129" t="e">
        <v>#DIV/0!</v>
      </c>
      <c r="S8129">
        <v>0</v>
      </c>
    </row>
    <row r="8130" spans="1:20" x14ac:dyDescent="0.2">
      <c r="A8130" t="s">
        <v>9206</v>
      </c>
      <c r="B8130" t="s">
        <v>9207</v>
      </c>
      <c r="C8130" t="s">
        <v>207</v>
      </c>
      <c r="D8130" t="s">
        <v>1002</v>
      </c>
      <c r="E8130" s="23">
        <v>43252</v>
      </c>
      <c r="F8130">
        <v>6</v>
      </c>
      <c r="G8130">
        <v>6</v>
      </c>
      <c r="H8130">
        <v>1</v>
      </c>
      <c r="I8130">
        <v>21</v>
      </c>
      <c r="J8130">
        <v>48</v>
      </c>
      <c r="K8130">
        <v>0.4375</v>
      </c>
      <c r="L8130">
        <v>48</v>
      </c>
      <c r="M8130">
        <v>1</v>
      </c>
      <c r="N8130">
        <v>19</v>
      </c>
      <c r="O8130">
        <v>0.8</v>
      </c>
      <c r="P8130">
        <v>2</v>
      </c>
      <c r="Q8130">
        <v>7</v>
      </c>
      <c r="R8130">
        <v>0.2857142857142857</v>
      </c>
      <c r="S8130">
        <v>2</v>
      </c>
    </row>
    <row r="8131" spans="1:20" x14ac:dyDescent="0.2">
      <c r="A8131" t="s">
        <v>8367</v>
      </c>
      <c r="B8131" t="s">
        <v>8368</v>
      </c>
      <c r="C8131" t="s">
        <v>212</v>
      </c>
      <c r="D8131" t="s">
        <v>1002</v>
      </c>
      <c r="E8131" s="23">
        <v>43252</v>
      </c>
      <c r="F8131">
        <v>0</v>
      </c>
      <c r="G8131">
        <v>0</v>
      </c>
      <c r="H8131" t="e">
        <v>#DIV/0!</v>
      </c>
      <c r="I8131">
        <v>0</v>
      </c>
      <c r="J8131">
        <v>0</v>
      </c>
      <c r="K8131" t="e">
        <v>#DIV/0!</v>
      </c>
      <c r="L8131">
        <v>0</v>
      </c>
      <c r="M8131" t="e">
        <v>#DIV/0!</v>
      </c>
      <c r="N8131">
        <v>0</v>
      </c>
      <c r="P8131">
        <v>0</v>
      </c>
      <c r="Q8131">
        <v>0</v>
      </c>
      <c r="R8131" t="e">
        <v>#DIV/0!</v>
      </c>
      <c r="S8131">
        <v>0</v>
      </c>
    </row>
    <row r="8132" spans="1:20" x14ac:dyDescent="0.2">
      <c r="A8132" t="s">
        <v>8066</v>
      </c>
      <c r="B8132" t="s">
        <v>8067</v>
      </c>
      <c r="C8132" t="s">
        <v>225</v>
      </c>
      <c r="D8132" t="s">
        <v>1002</v>
      </c>
      <c r="E8132" s="23">
        <v>43252</v>
      </c>
      <c r="F8132">
        <v>5.5</v>
      </c>
      <c r="G8132">
        <v>5.5</v>
      </c>
      <c r="H8132">
        <v>1</v>
      </c>
      <c r="I8132">
        <v>60</v>
      </c>
      <c r="J8132">
        <v>62</v>
      </c>
      <c r="K8132">
        <v>0.967741935483871</v>
      </c>
      <c r="L8132">
        <v>62</v>
      </c>
      <c r="M8132">
        <v>1</v>
      </c>
      <c r="N8132">
        <v>51</v>
      </c>
      <c r="P8132">
        <v>1</v>
      </c>
      <c r="Q8132">
        <v>2</v>
      </c>
      <c r="R8132">
        <v>0.5</v>
      </c>
      <c r="S8132">
        <v>9</v>
      </c>
    </row>
    <row r="8133" spans="1:20" x14ac:dyDescent="0.2">
      <c r="A8133" t="s">
        <v>7678</v>
      </c>
      <c r="B8133" t="s">
        <v>7679</v>
      </c>
      <c r="C8133" t="s">
        <v>901</v>
      </c>
      <c r="D8133" t="s">
        <v>1002</v>
      </c>
      <c r="E8133" s="23">
        <v>43252</v>
      </c>
      <c r="F8133">
        <v>5.5</v>
      </c>
      <c r="G8133">
        <v>6.5</v>
      </c>
      <c r="H8133">
        <v>0.84615384615384615</v>
      </c>
      <c r="I8133">
        <v>39</v>
      </c>
      <c r="J8133">
        <v>33</v>
      </c>
      <c r="K8133">
        <v>1.1818181818181819</v>
      </c>
      <c r="L8133">
        <v>39</v>
      </c>
      <c r="M8133">
        <v>0.84615384615384615</v>
      </c>
      <c r="N8133">
        <v>34</v>
      </c>
      <c r="P8133">
        <v>0</v>
      </c>
      <c r="Q8133">
        <v>3</v>
      </c>
      <c r="R8133">
        <v>0</v>
      </c>
      <c r="S8133">
        <v>5</v>
      </c>
      <c r="T8133">
        <v>0.48</v>
      </c>
    </row>
    <row r="8134" spans="1:20" x14ac:dyDescent="0.2">
      <c r="A8134" t="s">
        <v>7126</v>
      </c>
      <c r="B8134" t="s">
        <v>7127</v>
      </c>
      <c r="C8134" t="s">
        <v>232</v>
      </c>
      <c r="D8134" t="s">
        <v>1002</v>
      </c>
      <c r="E8134" s="23">
        <v>43252</v>
      </c>
      <c r="F8134">
        <v>8</v>
      </c>
      <c r="G8134">
        <v>7.5</v>
      </c>
      <c r="H8134">
        <v>1.0666666666666667</v>
      </c>
      <c r="I8134">
        <v>95</v>
      </c>
      <c r="J8134">
        <v>88</v>
      </c>
      <c r="K8134">
        <v>1.0795454545454546</v>
      </c>
      <c r="L8134">
        <v>84</v>
      </c>
      <c r="M8134">
        <v>1.0476190476190477</v>
      </c>
      <c r="N8134">
        <v>89</v>
      </c>
      <c r="P8134">
        <v>0</v>
      </c>
      <c r="Q8134">
        <v>3</v>
      </c>
      <c r="R8134">
        <v>0</v>
      </c>
      <c r="S8134">
        <v>6</v>
      </c>
      <c r="T8134">
        <v>0.48</v>
      </c>
    </row>
    <row r="8135" spans="1:20" x14ac:dyDescent="0.2">
      <c r="A8135" t="s">
        <v>6760</v>
      </c>
      <c r="B8135" t="s">
        <v>6761</v>
      </c>
      <c r="C8135" t="s">
        <v>317</v>
      </c>
      <c r="D8135" t="s">
        <v>1002</v>
      </c>
      <c r="E8135" s="23">
        <v>43252</v>
      </c>
      <c r="F8135">
        <v>8.5</v>
      </c>
      <c r="G8135">
        <v>9</v>
      </c>
      <c r="H8135">
        <v>0.94444444444444442</v>
      </c>
      <c r="I8135">
        <v>40</v>
      </c>
      <c r="J8135">
        <v>51</v>
      </c>
      <c r="K8135">
        <v>0.78431372549019607</v>
      </c>
      <c r="L8135">
        <v>54</v>
      </c>
      <c r="M8135">
        <v>0.94444444444444442</v>
      </c>
      <c r="N8135">
        <v>36</v>
      </c>
      <c r="P8135">
        <v>0</v>
      </c>
      <c r="Q8135">
        <v>0</v>
      </c>
      <c r="R8135" t="e">
        <v>#DIV/0!</v>
      </c>
      <c r="S8135">
        <v>4</v>
      </c>
    </row>
    <row r="8136" spans="1:20" x14ac:dyDescent="0.2">
      <c r="A8136" t="s">
        <v>6336</v>
      </c>
      <c r="B8136" t="s">
        <v>6337</v>
      </c>
      <c r="C8136" t="s">
        <v>214</v>
      </c>
      <c r="D8136" t="s">
        <v>1002</v>
      </c>
      <c r="E8136" s="23">
        <v>43252</v>
      </c>
      <c r="F8136">
        <v>12</v>
      </c>
      <c r="G8136">
        <v>13.5</v>
      </c>
      <c r="H8136">
        <v>0.88888888888888884</v>
      </c>
      <c r="I8136">
        <v>56</v>
      </c>
      <c r="J8136">
        <v>138</v>
      </c>
      <c r="K8136">
        <v>0.40579710144927539</v>
      </c>
      <c r="L8136">
        <v>150</v>
      </c>
      <c r="M8136">
        <v>0.92</v>
      </c>
      <c r="N8136">
        <v>49</v>
      </c>
      <c r="O8136">
        <v>0.98</v>
      </c>
      <c r="P8136">
        <v>25</v>
      </c>
      <c r="Q8136">
        <v>34</v>
      </c>
      <c r="R8136">
        <v>0.73529411764705888</v>
      </c>
      <c r="S8136">
        <v>7</v>
      </c>
    </row>
    <row r="8137" spans="1:20" x14ac:dyDescent="0.2">
      <c r="A8137" t="s">
        <v>908</v>
      </c>
      <c r="B8137" t="s">
        <v>902</v>
      </c>
      <c r="C8137" t="s">
        <v>903</v>
      </c>
      <c r="D8137" t="s">
        <v>1002</v>
      </c>
      <c r="E8137" s="23">
        <v>43252</v>
      </c>
      <c r="F8137">
        <v>5</v>
      </c>
      <c r="G8137">
        <v>6.5</v>
      </c>
      <c r="H8137">
        <v>0.76923076923076927</v>
      </c>
      <c r="I8137">
        <v>19</v>
      </c>
      <c r="J8137">
        <v>30</v>
      </c>
      <c r="K8137">
        <v>0.6333333333333333</v>
      </c>
      <c r="L8137">
        <v>39</v>
      </c>
      <c r="M8137">
        <v>0.76923076923076927</v>
      </c>
      <c r="N8137">
        <v>17</v>
      </c>
      <c r="P8137">
        <v>7</v>
      </c>
      <c r="Q8137">
        <v>7</v>
      </c>
      <c r="R8137">
        <v>1</v>
      </c>
      <c r="S8137">
        <v>2</v>
      </c>
    </row>
    <row r="8138" spans="1:20" x14ac:dyDescent="0.2">
      <c r="A8138" t="s">
        <v>4943</v>
      </c>
      <c r="B8138" t="s">
        <v>4944</v>
      </c>
      <c r="C8138" t="s">
        <v>230</v>
      </c>
      <c r="D8138" t="s">
        <v>1002</v>
      </c>
      <c r="E8138" s="23">
        <v>43252</v>
      </c>
      <c r="F8138">
        <v>0</v>
      </c>
      <c r="G8138">
        <v>0</v>
      </c>
      <c r="H8138" t="e">
        <v>#DIV/0!</v>
      </c>
      <c r="I8138">
        <v>0</v>
      </c>
      <c r="J8138">
        <v>0</v>
      </c>
      <c r="K8138" t="e">
        <v>#DIV/0!</v>
      </c>
      <c r="L8138">
        <v>0</v>
      </c>
      <c r="M8138" t="e">
        <v>#DIV/0!</v>
      </c>
      <c r="N8138">
        <v>0</v>
      </c>
      <c r="P8138">
        <v>0</v>
      </c>
      <c r="Q8138">
        <v>0</v>
      </c>
      <c r="R8138" t="e">
        <v>#DIV/0!</v>
      </c>
      <c r="S8138">
        <v>0</v>
      </c>
    </row>
    <row r="8139" spans="1:20" x14ac:dyDescent="0.2">
      <c r="A8139" t="s">
        <v>4768</v>
      </c>
      <c r="B8139" t="s">
        <v>4769</v>
      </c>
      <c r="C8139" t="s">
        <v>234</v>
      </c>
      <c r="D8139" t="s">
        <v>1002</v>
      </c>
      <c r="E8139" s="23">
        <v>43252</v>
      </c>
      <c r="F8139">
        <v>2</v>
      </c>
      <c r="G8139">
        <v>4.5</v>
      </c>
      <c r="H8139">
        <v>0.44444444444444442</v>
      </c>
      <c r="I8139">
        <v>14</v>
      </c>
      <c r="J8139">
        <v>28</v>
      </c>
      <c r="K8139">
        <v>0.5</v>
      </c>
      <c r="L8139">
        <v>63</v>
      </c>
      <c r="M8139">
        <v>0.44444444444444442</v>
      </c>
      <c r="N8139">
        <v>13</v>
      </c>
      <c r="P8139">
        <v>4</v>
      </c>
      <c r="Q8139">
        <v>6</v>
      </c>
      <c r="R8139">
        <v>0.66666666666666663</v>
      </c>
      <c r="S8139">
        <v>1</v>
      </c>
    </row>
    <row r="8140" spans="1:20" x14ac:dyDescent="0.2">
      <c r="A8140" t="s">
        <v>4418</v>
      </c>
      <c r="B8140" t="s">
        <v>4419</v>
      </c>
      <c r="C8140" t="s">
        <v>217</v>
      </c>
      <c r="D8140" t="s">
        <v>1002</v>
      </c>
      <c r="E8140" s="23">
        <v>43252</v>
      </c>
      <c r="F8140">
        <v>0</v>
      </c>
      <c r="G8140">
        <v>0</v>
      </c>
      <c r="H8140" t="e">
        <v>#DIV/0!</v>
      </c>
      <c r="I8140">
        <v>0</v>
      </c>
      <c r="J8140">
        <v>0</v>
      </c>
      <c r="K8140" t="e">
        <v>#DIV/0!</v>
      </c>
      <c r="L8140">
        <v>0</v>
      </c>
      <c r="M8140" t="e">
        <v>#DIV/0!</v>
      </c>
      <c r="N8140">
        <v>0</v>
      </c>
      <c r="P8140">
        <v>0</v>
      </c>
      <c r="Q8140">
        <v>0</v>
      </c>
      <c r="R8140" t="e">
        <v>#DIV/0!</v>
      </c>
      <c r="S8140">
        <v>0</v>
      </c>
    </row>
    <row r="8141" spans="1:20" x14ac:dyDescent="0.2">
      <c r="A8141" t="s">
        <v>3828</v>
      </c>
      <c r="B8141" t="s">
        <v>3829</v>
      </c>
      <c r="C8141" t="s">
        <v>342</v>
      </c>
      <c r="D8141" t="s">
        <v>1002</v>
      </c>
      <c r="E8141" s="23">
        <v>43252</v>
      </c>
      <c r="F8141">
        <v>0</v>
      </c>
      <c r="G8141">
        <v>0</v>
      </c>
      <c r="H8141" t="e">
        <v>#DIV/0!</v>
      </c>
      <c r="I8141">
        <v>0</v>
      </c>
      <c r="J8141">
        <v>0</v>
      </c>
      <c r="K8141" t="e">
        <v>#DIV/0!</v>
      </c>
      <c r="L8141">
        <v>0</v>
      </c>
      <c r="M8141" t="e">
        <v>#DIV/0!</v>
      </c>
      <c r="N8141">
        <v>0</v>
      </c>
      <c r="P8141">
        <v>0</v>
      </c>
      <c r="Q8141">
        <v>0</v>
      </c>
      <c r="R8141" t="e">
        <v>#DIV/0!</v>
      </c>
      <c r="S8141">
        <v>0</v>
      </c>
    </row>
    <row r="8142" spans="1:20" x14ac:dyDescent="0.2">
      <c r="A8142" t="s">
        <v>3636</v>
      </c>
      <c r="B8142" t="s">
        <v>3637</v>
      </c>
      <c r="C8142" t="s">
        <v>220</v>
      </c>
      <c r="D8142" t="s">
        <v>1002</v>
      </c>
      <c r="E8142" s="23">
        <v>43252</v>
      </c>
      <c r="F8142">
        <v>0</v>
      </c>
      <c r="G8142">
        <v>0</v>
      </c>
      <c r="H8142" t="e">
        <v>#DIV/0!</v>
      </c>
      <c r="I8142">
        <v>0</v>
      </c>
      <c r="J8142">
        <v>0</v>
      </c>
      <c r="K8142" t="e">
        <v>#DIV/0!</v>
      </c>
      <c r="L8142">
        <v>0</v>
      </c>
      <c r="M8142" t="e">
        <v>#DIV/0!</v>
      </c>
      <c r="N8142">
        <v>0</v>
      </c>
      <c r="P8142">
        <v>0</v>
      </c>
      <c r="Q8142">
        <v>0</v>
      </c>
      <c r="R8142" t="e">
        <v>#DIV/0!</v>
      </c>
      <c r="S8142">
        <v>0</v>
      </c>
      <c r="T8142">
        <v>1</v>
      </c>
    </row>
    <row r="8143" spans="1:20" x14ac:dyDescent="0.2">
      <c r="A8143" t="s">
        <v>3111</v>
      </c>
      <c r="B8143" t="s">
        <v>3112</v>
      </c>
      <c r="C8143" t="s">
        <v>242</v>
      </c>
      <c r="D8143" t="s">
        <v>1000</v>
      </c>
      <c r="E8143" s="23">
        <v>43252</v>
      </c>
      <c r="F8143">
        <v>0</v>
      </c>
      <c r="G8143">
        <v>0</v>
      </c>
      <c r="H8143" t="e">
        <v>#DIV/0!</v>
      </c>
      <c r="I8143">
        <v>0</v>
      </c>
      <c r="J8143">
        <v>0</v>
      </c>
      <c r="K8143" t="e">
        <v>#DIV/0!</v>
      </c>
      <c r="L8143">
        <v>0</v>
      </c>
      <c r="M8143" t="e">
        <v>#DIV/0!</v>
      </c>
      <c r="N8143">
        <v>0</v>
      </c>
      <c r="P8143">
        <v>0</v>
      </c>
      <c r="Q8143">
        <v>0</v>
      </c>
      <c r="R8143" t="e">
        <v>#DIV/0!</v>
      </c>
      <c r="S8143">
        <v>0</v>
      </c>
      <c r="T8143">
        <v>1</v>
      </c>
    </row>
    <row r="8144" spans="1:20" x14ac:dyDescent="0.2">
      <c r="A8144" t="s">
        <v>2936</v>
      </c>
      <c r="B8144" t="s">
        <v>2937</v>
      </c>
      <c r="C8144" t="s">
        <v>2724</v>
      </c>
      <c r="D8144" t="s">
        <v>1000</v>
      </c>
      <c r="E8144" s="23">
        <v>43252</v>
      </c>
      <c r="F8144">
        <v>3.5</v>
      </c>
      <c r="G8144">
        <v>3.5</v>
      </c>
      <c r="H8144">
        <v>1</v>
      </c>
      <c r="I8144">
        <v>13</v>
      </c>
      <c r="J8144">
        <v>21</v>
      </c>
      <c r="K8144">
        <v>0.61904761904761907</v>
      </c>
      <c r="L8144">
        <v>21</v>
      </c>
      <c r="M8144">
        <v>1</v>
      </c>
      <c r="N8144">
        <v>12</v>
      </c>
      <c r="P8144">
        <v>7</v>
      </c>
      <c r="Q8144">
        <v>7</v>
      </c>
      <c r="R8144">
        <v>1</v>
      </c>
      <c r="S8144">
        <v>1</v>
      </c>
      <c r="T8144">
        <v>1</v>
      </c>
    </row>
    <row r="8145" spans="1:20" x14ac:dyDescent="0.2">
      <c r="A8145" t="s">
        <v>2763</v>
      </c>
      <c r="B8145" t="s">
        <v>2764</v>
      </c>
      <c r="C8145" t="s">
        <v>2724</v>
      </c>
      <c r="D8145" t="s">
        <v>1001</v>
      </c>
      <c r="E8145" s="23">
        <v>43252</v>
      </c>
      <c r="F8145">
        <v>7</v>
      </c>
      <c r="G8145">
        <v>8</v>
      </c>
      <c r="H8145">
        <v>0.875</v>
      </c>
      <c r="I8145">
        <v>23</v>
      </c>
      <c r="J8145">
        <v>40</v>
      </c>
      <c r="K8145">
        <v>0.57499999999999996</v>
      </c>
      <c r="L8145">
        <v>46</v>
      </c>
      <c r="M8145">
        <v>0.86956521739130432</v>
      </c>
      <c r="N8145">
        <v>22</v>
      </c>
      <c r="P8145">
        <v>0</v>
      </c>
      <c r="Q8145">
        <v>0</v>
      </c>
      <c r="R8145" t="e">
        <v>#DIV/0!</v>
      </c>
      <c r="S8145">
        <v>1</v>
      </c>
      <c r="T8145">
        <v>1</v>
      </c>
    </row>
    <row r="8146" spans="1:20" x14ac:dyDescent="0.2">
      <c r="A8146" t="s">
        <v>2729</v>
      </c>
      <c r="B8146" t="s">
        <v>2730</v>
      </c>
      <c r="C8146" t="s">
        <v>2724</v>
      </c>
      <c r="D8146" t="s">
        <v>1002</v>
      </c>
      <c r="E8146" s="23">
        <v>43252</v>
      </c>
      <c r="F8146">
        <v>10.5</v>
      </c>
      <c r="G8146">
        <v>11.5</v>
      </c>
      <c r="H8146">
        <v>0.91304347826086951</v>
      </c>
      <c r="I8146">
        <v>36</v>
      </c>
      <c r="J8146">
        <v>61</v>
      </c>
      <c r="K8146">
        <v>0.5901639344262295</v>
      </c>
      <c r="L8146">
        <v>67</v>
      </c>
      <c r="M8146">
        <v>0.91044776119402981</v>
      </c>
      <c r="N8146">
        <v>34</v>
      </c>
      <c r="P8146">
        <v>7</v>
      </c>
      <c r="Q8146">
        <v>7</v>
      </c>
      <c r="R8146">
        <v>1</v>
      </c>
      <c r="S8146">
        <v>2</v>
      </c>
      <c r="T8146">
        <v>1</v>
      </c>
    </row>
    <row r="8147" spans="1:20" x14ac:dyDescent="0.2">
      <c r="A8147" t="s">
        <v>2691</v>
      </c>
      <c r="B8147" t="s">
        <v>2692</v>
      </c>
      <c r="C8147" t="s">
        <v>237</v>
      </c>
      <c r="D8147" t="s">
        <v>1000</v>
      </c>
      <c r="E8147" s="23">
        <v>43252</v>
      </c>
      <c r="F8147">
        <v>7.5</v>
      </c>
      <c r="G8147">
        <v>9</v>
      </c>
      <c r="H8147">
        <v>0.83333333333333337</v>
      </c>
      <c r="I8147">
        <v>30</v>
      </c>
      <c r="J8147">
        <v>66</v>
      </c>
      <c r="K8147">
        <v>0.45454545454545453</v>
      </c>
      <c r="L8147">
        <v>78</v>
      </c>
      <c r="M8147">
        <v>0.84615384615384615</v>
      </c>
      <c r="N8147">
        <v>23</v>
      </c>
      <c r="O8147">
        <v>0.89</v>
      </c>
      <c r="P8147">
        <v>5</v>
      </c>
      <c r="Q8147">
        <v>12</v>
      </c>
      <c r="R8147">
        <v>0.41666666666666669</v>
      </c>
      <c r="S8147">
        <v>7</v>
      </c>
      <c r="T8147">
        <v>0.95</v>
      </c>
    </row>
    <row r="8148" spans="1:20" x14ac:dyDescent="0.2">
      <c r="A8148" t="s">
        <v>2516</v>
      </c>
      <c r="B8148" t="s">
        <v>2517</v>
      </c>
      <c r="C8148" t="s">
        <v>238</v>
      </c>
      <c r="D8148" t="s">
        <v>1000</v>
      </c>
      <c r="E8148" s="23">
        <v>43252</v>
      </c>
      <c r="F8148">
        <v>0</v>
      </c>
      <c r="G8148">
        <v>0</v>
      </c>
      <c r="H8148" t="e">
        <v>#DIV/0!</v>
      </c>
      <c r="I8148">
        <v>0</v>
      </c>
      <c r="J8148">
        <v>0</v>
      </c>
      <c r="K8148" t="e">
        <v>#DIV/0!</v>
      </c>
      <c r="L8148">
        <v>0</v>
      </c>
      <c r="M8148" t="e">
        <v>#DIV/0!</v>
      </c>
      <c r="N8148">
        <v>0</v>
      </c>
      <c r="P8148">
        <v>0</v>
      </c>
      <c r="Q8148">
        <v>0</v>
      </c>
      <c r="R8148" t="e">
        <v>#DIV/0!</v>
      </c>
      <c r="S8148">
        <v>0</v>
      </c>
      <c r="T8148">
        <v>0.95</v>
      </c>
    </row>
    <row r="8149" spans="1:20" x14ac:dyDescent="0.2">
      <c r="A8149" t="s">
        <v>2343</v>
      </c>
      <c r="B8149" t="s">
        <v>2344</v>
      </c>
      <c r="C8149" t="s">
        <v>239</v>
      </c>
      <c r="D8149" t="s">
        <v>1000</v>
      </c>
      <c r="E8149" s="23">
        <v>43252</v>
      </c>
      <c r="F8149">
        <v>0</v>
      </c>
      <c r="G8149">
        <v>0</v>
      </c>
      <c r="H8149" t="e">
        <v>#DIV/0!</v>
      </c>
      <c r="I8149">
        <v>0</v>
      </c>
      <c r="J8149">
        <v>0</v>
      </c>
      <c r="K8149" t="e">
        <v>#DIV/0!</v>
      </c>
      <c r="L8149">
        <v>0</v>
      </c>
      <c r="M8149" t="e">
        <v>#DIV/0!</v>
      </c>
      <c r="N8149">
        <v>0</v>
      </c>
      <c r="P8149">
        <v>0</v>
      </c>
      <c r="Q8149">
        <v>0</v>
      </c>
      <c r="R8149" t="e">
        <v>#DIV/0!</v>
      </c>
      <c r="S8149">
        <v>0</v>
      </c>
      <c r="T8149">
        <v>0.88888888888888884</v>
      </c>
    </row>
    <row r="8150" spans="1:20" x14ac:dyDescent="0.2">
      <c r="A8150" t="s">
        <v>2168</v>
      </c>
      <c r="B8150" t="s">
        <v>2169</v>
      </c>
      <c r="C8150" t="s">
        <v>1988</v>
      </c>
      <c r="D8150" t="s">
        <v>1000</v>
      </c>
      <c r="E8150" s="23">
        <v>43252</v>
      </c>
      <c r="F8150">
        <v>5.5</v>
      </c>
      <c r="G8150">
        <v>7</v>
      </c>
      <c r="H8150">
        <v>0.7857142857142857</v>
      </c>
      <c r="I8150">
        <v>36</v>
      </c>
      <c r="J8150">
        <v>33</v>
      </c>
      <c r="K8150">
        <v>1.0909090909090908</v>
      </c>
      <c r="L8150">
        <v>42</v>
      </c>
      <c r="M8150">
        <v>0.7857142857142857</v>
      </c>
      <c r="N8150">
        <v>30</v>
      </c>
      <c r="P8150">
        <v>0</v>
      </c>
      <c r="Q8150">
        <v>3</v>
      </c>
      <c r="R8150">
        <v>0</v>
      </c>
      <c r="S8150">
        <v>6</v>
      </c>
      <c r="T8150">
        <v>0.41666666666666669</v>
      </c>
    </row>
    <row r="8151" spans="1:20" x14ac:dyDescent="0.2">
      <c r="A8151" t="s">
        <v>1993</v>
      </c>
      <c r="B8151" t="s">
        <v>1994</v>
      </c>
      <c r="C8151" t="s">
        <v>1988</v>
      </c>
      <c r="D8151" t="s">
        <v>1001</v>
      </c>
      <c r="E8151" s="23">
        <v>43252</v>
      </c>
      <c r="F8151">
        <v>0</v>
      </c>
      <c r="G8151">
        <v>0</v>
      </c>
      <c r="H8151" t="e">
        <v>#DIV/0!</v>
      </c>
      <c r="I8151">
        <v>0</v>
      </c>
      <c r="J8151">
        <v>0</v>
      </c>
      <c r="K8151" t="e">
        <v>#DIV/0!</v>
      </c>
      <c r="L8151">
        <v>0</v>
      </c>
      <c r="M8151" t="e">
        <v>#DIV/0!</v>
      </c>
      <c r="N8151">
        <v>0</v>
      </c>
      <c r="P8151">
        <v>0</v>
      </c>
      <c r="Q8151">
        <v>0</v>
      </c>
      <c r="R8151" t="e">
        <v>#DIV/0!</v>
      </c>
      <c r="S8151">
        <v>0</v>
      </c>
      <c r="T8151">
        <v>0.88</v>
      </c>
    </row>
    <row r="8152" spans="1:20" x14ac:dyDescent="0.2">
      <c r="A8152" t="s">
        <v>1960</v>
      </c>
      <c r="B8152" t="s">
        <v>1961</v>
      </c>
      <c r="C8152" t="s">
        <v>1988</v>
      </c>
      <c r="D8152" t="s">
        <v>1002</v>
      </c>
      <c r="E8152" s="23">
        <v>43252</v>
      </c>
      <c r="F8152">
        <v>5.5</v>
      </c>
      <c r="G8152">
        <v>7</v>
      </c>
      <c r="H8152">
        <v>0.7857142857142857</v>
      </c>
      <c r="I8152">
        <v>36</v>
      </c>
      <c r="J8152">
        <v>33</v>
      </c>
      <c r="K8152">
        <v>1.0909090909090908</v>
      </c>
      <c r="L8152">
        <v>42</v>
      </c>
      <c r="M8152">
        <v>0.7857142857142857</v>
      </c>
      <c r="N8152">
        <v>30</v>
      </c>
      <c r="P8152">
        <v>0</v>
      </c>
      <c r="Q8152">
        <v>3</v>
      </c>
      <c r="R8152">
        <v>0</v>
      </c>
      <c r="S8152">
        <v>6</v>
      </c>
      <c r="T8152">
        <v>0.82344825343738393</v>
      </c>
    </row>
    <row r="8153" spans="1:20" x14ac:dyDescent="0.2">
      <c r="A8153" t="s">
        <v>1920</v>
      </c>
      <c r="B8153" t="s">
        <v>1921</v>
      </c>
      <c r="C8153" t="s">
        <v>240</v>
      </c>
      <c r="D8153" t="s">
        <v>1000</v>
      </c>
      <c r="E8153" s="23">
        <v>43252</v>
      </c>
      <c r="F8153">
        <v>12</v>
      </c>
      <c r="G8153">
        <v>13</v>
      </c>
      <c r="H8153">
        <v>0.92307692307692313</v>
      </c>
      <c r="I8153">
        <v>49</v>
      </c>
      <c r="J8153">
        <v>72</v>
      </c>
      <c r="K8153">
        <v>0.68055555555555558</v>
      </c>
      <c r="L8153">
        <v>78</v>
      </c>
      <c r="M8153">
        <v>0.92307692307692313</v>
      </c>
      <c r="N8153">
        <v>41</v>
      </c>
      <c r="P8153">
        <v>1</v>
      </c>
      <c r="Q8153">
        <v>3</v>
      </c>
      <c r="R8153">
        <v>0.33333333333333331</v>
      </c>
      <c r="S8153">
        <v>8</v>
      </c>
      <c r="T8153">
        <v>0.8477182696530523</v>
      </c>
    </row>
    <row r="8154" spans="1:20" x14ac:dyDescent="0.2">
      <c r="A8154" t="s">
        <v>1745</v>
      </c>
      <c r="B8154" t="s">
        <v>1746</v>
      </c>
      <c r="C8154" t="s">
        <v>241</v>
      </c>
      <c r="D8154" t="s">
        <v>1000</v>
      </c>
      <c r="E8154" s="23">
        <v>43252</v>
      </c>
      <c r="F8154">
        <v>34</v>
      </c>
      <c r="G8154">
        <v>36.5</v>
      </c>
      <c r="H8154">
        <v>0.93150684931506844</v>
      </c>
      <c r="I8154">
        <v>320</v>
      </c>
      <c r="J8154">
        <v>423</v>
      </c>
      <c r="K8154">
        <v>0.75650118203309691</v>
      </c>
      <c r="L8154">
        <v>454</v>
      </c>
      <c r="M8154">
        <v>0.93171806167400884</v>
      </c>
      <c r="N8154">
        <v>303</v>
      </c>
      <c r="P8154">
        <v>33</v>
      </c>
      <c r="Q8154">
        <v>44</v>
      </c>
      <c r="R8154">
        <v>0.75</v>
      </c>
      <c r="S8154">
        <v>17</v>
      </c>
      <c r="T8154">
        <v>0.85073772946859894</v>
      </c>
    </row>
    <row r="8155" spans="1:20" x14ac:dyDescent="0.2">
      <c r="A8155" t="s">
        <v>1570</v>
      </c>
      <c r="B8155" t="s">
        <v>1571</v>
      </c>
      <c r="C8155" t="s">
        <v>318</v>
      </c>
      <c r="D8155" t="s">
        <v>1000</v>
      </c>
      <c r="E8155" s="23">
        <v>43252</v>
      </c>
      <c r="F8155">
        <v>6.5</v>
      </c>
      <c r="G8155">
        <v>8</v>
      </c>
      <c r="H8155">
        <v>0.8125</v>
      </c>
      <c r="I8155">
        <v>29</v>
      </c>
      <c r="J8155">
        <v>43</v>
      </c>
      <c r="K8155">
        <v>0.67441860465116277</v>
      </c>
      <c r="L8155">
        <v>56</v>
      </c>
      <c r="M8155">
        <v>0.7678571428571429</v>
      </c>
      <c r="N8155">
        <v>27</v>
      </c>
      <c r="P8155">
        <v>0</v>
      </c>
      <c r="Q8155">
        <v>5</v>
      </c>
      <c r="R8155">
        <v>0</v>
      </c>
      <c r="S8155">
        <v>2</v>
      </c>
      <c r="T8155">
        <v>0.88927417184265012</v>
      </c>
    </row>
    <row r="8156" spans="1:20" x14ac:dyDescent="0.2">
      <c r="A8156" t="s">
        <v>1460</v>
      </c>
      <c r="B8156" t="s">
        <v>1461</v>
      </c>
      <c r="C8156" t="s">
        <v>896</v>
      </c>
      <c r="D8156" t="s">
        <v>1000</v>
      </c>
      <c r="E8156" s="23">
        <v>43252</v>
      </c>
      <c r="F8156">
        <v>69</v>
      </c>
      <c r="G8156">
        <v>77</v>
      </c>
      <c r="H8156">
        <v>0.89610389610389607</v>
      </c>
      <c r="I8156">
        <v>477</v>
      </c>
      <c r="J8156">
        <v>658</v>
      </c>
      <c r="K8156">
        <v>0.72492401215805469</v>
      </c>
      <c r="L8156">
        <v>729</v>
      </c>
      <c r="M8156">
        <v>0.90260631001371738</v>
      </c>
      <c r="N8156">
        <v>436</v>
      </c>
      <c r="P8156">
        <v>46</v>
      </c>
      <c r="Q8156">
        <v>74</v>
      </c>
      <c r="R8156">
        <v>0.6216216216216216</v>
      </c>
      <c r="S8156">
        <v>41</v>
      </c>
      <c r="T8156">
        <v>0.79935449333275399</v>
      </c>
    </row>
    <row r="8157" spans="1:20" x14ac:dyDescent="0.2">
      <c r="A8157" t="s">
        <v>1419</v>
      </c>
      <c r="B8157" t="s">
        <v>1420</v>
      </c>
      <c r="C8157" t="s">
        <v>899</v>
      </c>
      <c r="D8157" t="s">
        <v>1001</v>
      </c>
      <c r="E8157" s="23">
        <v>43252</v>
      </c>
      <c r="F8157">
        <v>7</v>
      </c>
      <c r="G8157">
        <v>8</v>
      </c>
      <c r="H8157">
        <v>0.875</v>
      </c>
      <c r="I8157">
        <v>23</v>
      </c>
      <c r="J8157">
        <v>40</v>
      </c>
      <c r="K8157">
        <v>0.57499999999999996</v>
      </c>
      <c r="L8157">
        <v>46</v>
      </c>
      <c r="M8157">
        <v>0.86956521739130432</v>
      </c>
      <c r="N8157">
        <v>22</v>
      </c>
      <c r="O8157" t="s">
        <v>904</v>
      </c>
      <c r="P8157">
        <v>0</v>
      </c>
      <c r="Q8157">
        <v>0</v>
      </c>
      <c r="R8157" t="e">
        <v>#DIV/0!</v>
      </c>
      <c r="S8157">
        <v>1</v>
      </c>
    </row>
    <row r="8158" spans="1:20" x14ac:dyDescent="0.2">
      <c r="A8158" t="s">
        <v>1134</v>
      </c>
      <c r="B8158" t="s">
        <v>1222</v>
      </c>
      <c r="C8158" t="s">
        <v>235</v>
      </c>
      <c r="D8158" t="s">
        <v>1002</v>
      </c>
      <c r="E8158" s="23">
        <v>43252</v>
      </c>
      <c r="F8158">
        <v>76</v>
      </c>
      <c r="G8158">
        <v>85</v>
      </c>
      <c r="H8158">
        <v>0.89411764705882357</v>
      </c>
      <c r="I8158">
        <v>500</v>
      </c>
      <c r="J8158">
        <v>698</v>
      </c>
      <c r="K8158">
        <v>0.71633237822349571</v>
      </c>
      <c r="L8158">
        <v>775</v>
      </c>
      <c r="M8158">
        <v>0.90064516129032257</v>
      </c>
      <c r="N8158">
        <v>458</v>
      </c>
      <c r="P8158">
        <v>46</v>
      </c>
      <c r="Q8158">
        <v>74</v>
      </c>
      <c r="R8158">
        <v>0.6216216216216216</v>
      </c>
      <c r="S8158">
        <v>42</v>
      </c>
    </row>
    <row r="8159" spans="1:20" x14ac:dyDescent="0.2">
      <c r="A8159" t="s">
        <v>1412</v>
      </c>
      <c r="B8159" t="s">
        <v>1411</v>
      </c>
      <c r="C8159" t="s">
        <v>1237</v>
      </c>
      <c r="D8159" t="s">
        <v>1001</v>
      </c>
      <c r="E8159" s="23">
        <v>43252</v>
      </c>
      <c r="F8159">
        <v>7</v>
      </c>
      <c r="G8159">
        <v>8</v>
      </c>
      <c r="H8159">
        <v>0.875</v>
      </c>
      <c r="I8159">
        <v>23</v>
      </c>
      <c r="J8159">
        <v>40</v>
      </c>
      <c r="K8159">
        <v>0.57499999999999996</v>
      </c>
      <c r="L8159">
        <v>46</v>
      </c>
      <c r="M8159">
        <v>0.86956521739130432</v>
      </c>
      <c r="N8159">
        <v>22</v>
      </c>
      <c r="P8159">
        <v>0</v>
      </c>
      <c r="Q8159">
        <v>0</v>
      </c>
      <c r="R8159" t="e">
        <v>#DIV/0!</v>
      </c>
      <c r="S8159">
        <v>1</v>
      </c>
    </row>
    <row r="8160" spans="1:20" x14ac:dyDescent="0.2">
      <c r="A8160" t="s">
        <v>1359</v>
      </c>
      <c r="B8160" t="s">
        <v>1360</v>
      </c>
      <c r="C8160" t="s">
        <v>1237</v>
      </c>
      <c r="D8160" t="s">
        <v>1000</v>
      </c>
      <c r="E8160" s="23">
        <v>43252</v>
      </c>
      <c r="F8160">
        <v>21</v>
      </c>
      <c r="G8160">
        <v>23.5</v>
      </c>
      <c r="H8160">
        <v>0.8936170212765957</v>
      </c>
      <c r="I8160">
        <v>98</v>
      </c>
      <c r="J8160">
        <v>126</v>
      </c>
      <c r="K8160">
        <v>0.77777777777777779</v>
      </c>
      <c r="L8160">
        <v>141</v>
      </c>
      <c r="M8160">
        <v>0.8936170212765957</v>
      </c>
      <c r="N8160">
        <v>83</v>
      </c>
      <c r="P8160">
        <v>8</v>
      </c>
      <c r="Q8160">
        <v>13</v>
      </c>
      <c r="R8160">
        <v>0.61538461538461542</v>
      </c>
      <c r="S8160">
        <v>15</v>
      </c>
    </row>
    <row r="8161" spans="1:20" x14ac:dyDescent="0.2">
      <c r="A8161" t="s">
        <v>12120</v>
      </c>
      <c r="B8161" t="s">
        <v>12121</v>
      </c>
      <c r="C8161" t="s">
        <v>1051</v>
      </c>
      <c r="D8161" t="s">
        <v>1000</v>
      </c>
      <c r="E8161" s="23">
        <v>43252</v>
      </c>
      <c r="F8161">
        <v>0</v>
      </c>
      <c r="G8161">
        <v>0</v>
      </c>
      <c r="H8161" t="e">
        <v>#DIV/0!</v>
      </c>
      <c r="I8161">
        <v>0</v>
      </c>
      <c r="J8161">
        <v>0</v>
      </c>
      <c r="K8161" t="e">
        <v>#DIV/0!</v>
      </c>
      <c r="L8161">
        <v>0</v>
      </c>
      <c r="M8161" t="e">
        <v>#DIV/0!</v>
      </c>
      <c r="N8161">
        <v>0</v>
      </c>
      <c r="P8161">
        <v>0</v>
      </c>
      <c r="Q8161">
        <v>0</v>
      </c>
      <c r="R8161" t="e">
        <v>#DIV/0!</v>
      </c>
      <c r="S8161">
        <v>0</v>
      </c>
    </row>
    <row r="8162" spans="1:20" x14ac:dyDescent="0.2">
      <c r="A8162" t="s">
        <v>13309</v>
      </c>
      <c r="B8162" t="s">
        <v>13310</v>
      </c>
      <c r="C8162" t="s">
        <v>350</v>
      </c>
      <c r="D8162" t="s">
        <v>1002</v>
      </c>
      <c r="E8162" s="23">
        <v>43252</v>
      </c>
      <c r="F8162">
        <v>1</v>
      </c>
      <c r="G8162">
        <v>1</v>
      </c>
      <c r="H8162">
        <v>1</v>
      </c>
      <c r="I8162">
        <v>5</v>
      </c>
      <c r="J8162">
        <v>6</v>
      </c>
      <c r="K8162">
        <v>0.83333333333333337</v>
      </c>
      <c r="L8162">
        <v>6</v>
      </c>
      <c r="M8162">
        <v>1</v>
      </c>
      <c r="N8162">
        <v>5</v>
      </c>
      <c r="P8162">
        <v>0</v>
      </c>
      <c r="Q8162">
        <v>0</v>
      </c>
      <c r="R8162" t="e">
        <v>#DIV/0!</v>
      </c>
      <c r="S8162">
        <v>0</v>
      </c>
    </row>
    <row r="8163" spans="1:20" x14ac:dyDescent="0.2">
      <c r="A8163" t="s">
        <v>13486</v>
      </c>
      <c r="B8163" t="s">
        <v>13487</v>
      </c>
      <c r="C8163" t="s">
        <v>242</v>
      </c>
      <c r="D8163" t="s">
        <v>1002</v>
      </c>
      <c r="E8163" s="23">
        <v>43252</v>
      </c>
      <c r="F8163">
        <v>0</v>
      </c>
      <c r="G8163">
        <v>0</v>
      </c>
      <c r="H8163" t="e">
        <v>#DIV/0!</v>
      </c>
      <c r="I8163">
        <v>0</v>
      </c>
      <c r="J8163">
        <v>0</v>
      </c>
      <c r="K8163" t="e">
        <v>#DIV/0!</v>
      </c>
      <c r="L8163">
        <v>0</v>
      </c>
      <c r="M8163" t="e">
        <v>#DIV/0!</v>
      </c>
      <c r="N8163">
        <v>0</v>
      </c>
      <c r="P8163">
        <v>0</v>
      </c>
      <c r="Q8163">
        <v>0</v>
      </c>
      <c r="R8163" t="e">
        <v>#DIV/0!</v>
      </c>
      <c r="S8163">
        <v>0</v>
      </c>
    </row>
    <row r="8164" spans="1:20" x14ac:dyDescent="0.2">
      <c r="A8164" t="s">
        <v>13663</v>
      </c>
      <c r="B8164" t="s">
        <v>13664</v>
      </c>
      <c r="C8164" t="s">
        <v>237</v>
      </c>
      <c r="D8164" t="s">
        <v>1002</v>
      </c>
      <c r="E8164" s="23">
        <v>43252</v>
      </c>
      <c r="F8164">
        <v>7.5</v>
      </c>
      <c r="G8164">
        <v>9</v>
      </c>
      <c r="H8164">
        <v>0.83333333333333337</v>
      </c>
      <c r="I8164">
        <v>30</v>
      </c>
      <c r="J8164">
        <v>66</v>
      </c>
      <c r="K8164">
        <v>0.45454545454545453</v>
      </c>
      <c r="L8164">
        <v>78</v>
      </c>
      <c r="M8164">
        <v>0.84615384615384615</v>
      </c>
      <c r="N8164">
        <v>23</v>
      </c>
      <c r="O8164">
        <v>0.89</v>
      </c>
      <c r="P8164">
        <v>5</v>
      </c>
      <c r="Q8164">
        <v>12</v>
      </c>
      <c r="R8164">
        <v>0.41666666666666669</v>
      </c>
      <c r="S8164">
        <v>7</v>
      </c>
    </row>
    <row r="8165" spans="1:20" x14ac:dyDescent="0.2">
      <c r="A8165" t="s">
        <v>13838</v>
      </c>
      <c r="B8165" t="s">
        <v>13839</v>
      </c>
      <c r="C8165" t="s">
        <v>238</v>
      </c>
      <c r="D8165" t="s">
        <v>1002</v>
      </c>
      <c r="E8165" s="23">
        <v>43252</v>
      </c>
      <c r="F8165">
        <v>0</v>
      </c>
      <c r="G8165">
        <v>0</v>
      </c>
      <c r="H8165" t="e">
        <v>#DIV/0!</v>
      </c>
      <c r="I8165">
        <v>0</v>
      </c>
      <c r="J8165">
        <v>0</v>
      </c>
      <c r="K8165" t="e">
        <v>#DIV/0!</v>
      </c>
      <c r="L8165">
        <v>0</v>
      </c>
      <c r="M8165" t="e">
        <v>#DIV/0!</v>
      </c>
      <c r="N8165">
        <v>0</v>
      </c>
      <c r="P8165">
        <v>0</v>
      </c>
      <c r="Q8165">
        <v>0</v>
      </c>
      <c r="R8165" t="e">
        <v>#DIV/0!</v>
      </c>
      <c r="S8165">
        <v>0</v>
      </c>
    </row>
    <row r="8166" spans="1:20" x14ac:dyDescent="0.2">
      <c r="A8166" t="s">
        <v>14015</v>
      </c>
      <c r="B8166" t="s">
        <v>14016</v>
      </c>
      <c r="C8166" t="s">
        <v>239</v>
      </c>
      <c r="D8166" t="s">
        <v>1002</v>
      </c>
      <c r="E8166" s="23">
        <v>43252</v>
      </c>
      <c r="F8166">
        <v>0</v>
      </c>
      <c r="G8166">
        <v>0</v>
      </c>
      <c r="H8166" t="e">
        <v>#DIV/0!</v>
      </c>
      <c r="I8166">
        <v>0</v>
      </c>
      <c r="J8166">
        <v>0</v>
      </c>
      <c r="K8166" t="e">
        <v>#DIV/0!</v>
      </c>
      <c r="L8166">
        <v>0</v>
      </c>
      <c r="M8166" t="e">
        <v>#DIV/0!</v>
      </c>
      <c r="N8166">
        <v>0</v>
      </c>
      <c r="P8166">
        <v>0</v>
      </c>
      <c r="Q8166">
        <v>0</v>
      </c>
      <c r="R8166" t="e">
        <v>#DIV/0!</v>
      </c>
      <c r="S8166">
        <v>0</v>
      </c>
    </row>
    <row r="8167" spans="1:20" x14ac:dyDescent="0.2">
      <c r="A8167" t="s">
        <v>14202</v>
      </c>
      <c r="B8167" t="s">
        <v>14203</v>
      </c>
      <c r="C8167" t="s">
        <v>240</v>
      </c>
      <c r="D8167" t="s">
        <v>1002</v>
      </c>
      <c r="E8167" s="23">
        <v>43252</v>
      </c>
      <c r="F8167">
        <v>12</v>
      </c>
      <c r="G8167">
        <v>13</v>
      </c>
      <c r="H8167">
        <v>0.92307692307692313</v>
      </c>
      <c r="I8167">
        <v>49</v>
      </c>
      <c r="J8167">
        <v>72</v>
      </c>
      <c r="K8167">
        <v>0.68055555555555558</v>
      </c>
      <c r="L8167">
        <v>78</v>
      </c>
      <c r="M8167">
        <v>0.92307692307692313</v>
      </c>
      <c r="N8167">
        <v>41</v>
      </c>
      <c r="P8167">
        <v>1</v>
      </c>
      <c r="Q8167">
        <v>3</v>
      </c>
      <c r="R8167">
        <v>0.33333333333333331</v>
      </c>
      <c r="S8167">
        <v>8</v>
      </c>
    </row>
    <row r="8168" spans="1:20" x14ac:dyDescent="0.2">
      <c r="A8168" t="s">
        <v>14379</v>
      </c>
      <c r="B8168" t="s">
        <v>14380</v>
      </c>
      <c r="C8168" t="s">
        <v>241</v>
      </c>
      <c r="D8168" t="s">
        <v>1002</v>
      </c>
      <c r="E8168" s="23">
        <v>43252</v>
      </c>
      <c r="F8168">
        <v>34</v>
      </c>
      <c r="G8168">
        <v>36.5</v>
      </c>
      <c r="H8168">
        <v>0.93150684931506844</v>
      </c>
      <c r="I8168">
        <v>320</v>
      </c>
      <c r="J8168">
        <v>423</v>
      </c>
      <c r="K8168">
        <v>0.75650118203309691</v>
      </c>
      <c r="L8168">
        <v>454</v>
      </c>
      <c r="M8168">
        <v>0.93171806167400884</v>
      </c>
      <c r="N8168">
        <v>303</v>
      </c>
      <c r="P8168">
        <v>33</v>
      </c>
      <c r="Q8168">
        <v>44</v>
      </c>
      <c r="R8168">
        <v>0.75</v>
      </c>
      <c r="S8168">
        <v>17</v>
      </c>
      <c r="T8168">
        <v>0.77500000000000002</v>
      </c>
    </row>
    <row r="8169" spans="1:20" x14ac:dyDescent="0.2">
      <c r="A8169" t="s">
        <v>14491</v>
      </c>
      <c r="B8169" t="s">
        <v>14492</v>
      </c>
      <c r="C8169" t="s">
        <v>318</v>
      </c>
      <c r="D8169" t="s">
        <v>1002</v>
      </c>
      <c r="E8169" s="23">
        <v>43252</v>
      </c>
      <c r="F8169">
        <v>6.5</v>
      </c>
      <c r="G8169">
        <v>8</v>
      </c>
      <c r="H8169">
        <v>0.8125</v>
      </c>
      <c r="I8169">
        <v>29</v>
      </c>
      <c r="J8169">
        <v>43</v>
      </c>
      <c r="K8169">
        <v>0.67441860465116277</v>
      </c>
      <c r="L8169">
        <v>56</v>
      </c>
      <c r="M8169">
        <v>0.7678571428571429</v>
      </c>
      <c r="N8169">
        <v>27</v>
      </c>
      <c r="P8169">
        <v>0</v>
      </c>
      <c r="Q8169">
        <v>5</v>
      </c>
      <c r="R8169">
        <v>0</v>
      </c>
      <c r="S8169">
        <v>2</v>
      </c>
      <c r="T8169">
        <v>0.77083333333333326</v>
      </c>
    </row>
    <row r="8170" spans="1:20" x14ac:dyDescent="0.2">
      <c r="A8170" t="s">
        <v>14708</v>
      </c>
      <c r="B8170" t="s">
        <v>14709</v>
      </c>
      <c r="C8170" t="s">
        <v>199</v>
      </c>
      <c r="D8170" t="s">
        <v>1000</v>
      </c>
      <c r="E8170" s="23">
        <v>43252</v>
      </c>
      <c r="F8170">
        <v>12.5</v>
      </c>
      <c r="G8170">
        <v>12.5</v>
      </c>
      <c r="H8170">
        <v>1</v>
      </c>
      <c r="I8170">
        <v>99</v>
      </c>
      <c r="J8170">
        <v>119</v>
      </c>
      <c r="K8170">
        <v>0.83193277310924374</v>
      </c>
      <c r="L8170">
        <v>119</v>
      </c>
      <c r="M8170">
        <v>1</v>
      </c>
      <c r="N8170">
        <v>93</v>
      </c>
      <c r="P8170">
        <v>7</v>
      </c>
      <c r="Q8170">
        <v>8</v>
      </c>
      <c r="R8170">
        <v>0.875</v>
      </c>
      <c r="S8170">
        <v>6</v>
      </c>
      <c r="T8170">
        <v>0.39285714285714285</v>
      </c>
    </row>
    <row r="8171" spans="1:20" x14ac:dyDescent="0.2">
      <c r="A8171" t="s">
        <v>14974</v>
      </c>
      <c r="B8171" t="s">
        <v>14975</v>
      </c>
      <c r="C8171" t="s">
        <v>200</v>
      </c>
      <c r="D8171" t="s">
        <v>1002</v>
      </c>
      <c r="E8171" s="23">
        <v>43252</v>
      </c>
      <c r="F8171">
        <v>4.5</v>
      </c>
      <c r="G8171">
        <v>4.5</v>
      </c>
      <c r="H8171">
        <v>1</v>
      </c>
      <c r="I8171">
        <v>17</v>
      </c>
      <c r="J8171">
        <v>27</v>
      </c>
      <c r="K8171">
        <v>0.62962962962962965</v>
      </c>
      <c r="L8171">
        <v>27</v>
      </c>
      <c r="M8171">
        <v>1</v>
      </c>
      <c r="N8171">
        <v>13</v>
      </c>
      <c r="P8171">
        <v>1</v>
      </c>
      <c r="Q8171">
        <v>2</v>
      </c>
      <c r="R8171">
        <v>0.5</v>
      </c>
      <c r="S8171">
        <v>4</v>
      </c>
      <c r="T8171">
        <v>0.65517241379310343</v>
      </c>
    </row>
    <row r="8172" spans="1:20" x14ac:dyDescent="0.2">
      <c r="A8172" t="s">
        <v>15151</v>
      </c>
      <c r="B8172" t="s">
        <v>15152</v>
      </c>
      <c r="C8172" t="s">
        <v>202</v>
      </c>
      <c r="D8172" t="s">
        <v>1002</v>
      </c>
      <c r="E8172" s="23">
        <v>43252</v>
      </c>
      <c r="F8172">
        <v>5.5</v>
      </c>
      <c r="G8172">
        <v>5.5</v>
      </c>
      <c r="H8172">
        <v>1</v>
      </c>
      <c r="I8172">
        <v>74</v>
      </c>
      <c r="J8172">
        <v>77</v>
      </c>
      <c r="K8172">
        <v>0.96103896103896103</v>
      </c>
      <c r="L8172">
        <v>77</v>
      </c>
      <c r="M8172">
        <v>1</v>
      </c>
      <c r="N8172">
        <v>73</v>
      </c>
      <c r="P8172">
        <v>6</v>
      </c>
      <c r="Q8172">
        <v>6</v>
      </c>
      <c r="R8172">
        <v>1</v>
      </c>
      <c r="S8172">
        <v>1</v>
      </c>
      <c r="T8172">
        <v>0.66129032258064513</v>
      </c>
    </row>
    <row r="8173" spans="1:20" x14ac:dyDescent="0.2">
      <c r="A8173" t="s">
        <v>15233</v>
      </c>
      <c r="B8173" t="s">
        <v>15234</v>
      </c>
      <c r="C8173" t="s">
        <v>348</v>
      </c>
      <c r="D8173" t="s">
        <v>1000</v>
      </c>
      <c r="E8173" s="23">
        <v>43252</v>
      </c>
      <c r="F8173">
        <v>0</v>
      </c>
      <c r="G8173">
        <v>0</v>
      </c>
      <c r="H8173" t="e">
        <v>#DIV/0!</v>
      </c>
      <c r="I8173">
        <v>0</v>
      </c>
      <c r="J8173">
        <v>0</v>
      </c>
      <c r="K8173" t="e">
        <v>#DIV/0!</v>
      </c>
      <c r="L8173">
        <v>0</v>
      </c>
      <c r="M8173" t="e">
        <v>#DIV/0!</v>
      </c>
      <c r="N8173">
        <v>0</v>
      </c>
      <c r="P8173">
        <v>0</v>
      </c>
      <c r="Q8173">
        <v>0</v>
      </c>
      <c r="R8173" t="e">
        <v>#DIV/0!</v>
      </c>
      <c r="S8173">
        <v>0</v>
      </c>
      <c r="T8173">
        <v>0.66129032258064513</v>
      </c>
    </row>
    <row r="8174" spans="1:20" x14ac:dyDescent="0.2">
      <c r="A8174" t="s">
        <v>15317</v>
      </c>
      <c r="B8174" t="s">
        <v>15318</v>
      </c>
      <c r="C8174" t="s">
        <v>347</v>
      </c>
      <c r="D8174" t="s">
        <v>1002</v>
      </c>
      <c r="E8174" s="23">
        <v>43252</v>
      </c>
      <c r="F8174">
        <v>0</v>
      </c>
      <c r="G8174">
        <v>0</v>
      </c>
      <c r="H8174" t="e">
        <v>#DIV/0!</v>
      </c>
      <c r="I8174">
        <v>0</v>
      </c>
      <c r="J8174">
        <v>0</v>
      </c>
      <c r="K8174" t="e">
        <v>#DIV/0!</v>
      </c>
      <c r="L8174">
        <v>0</v>
      </c>
      <c r="M8174" t="e">
        <v>#DIV/0!</v>
      </c>
      <c r="N8174">
        <v>0</v>
      </c>
      <c r="P8174">
        <v>0</v>
      </c>
      <c r="Q8174">
        <v>0</v>
      </c>
      <c r="R8174" t="e">
        <v>#DIV/0!</v>
      </c>
      <c r="S8174">
        <v>0</v>
      </c>
      <c r="T8174">
        <v>0.19</v>
      </c>
    </row>
    <row r="8175" spans="1:20" x14ac:dyDescent="0.2">
      <c r="A8175" t="s">
        <v>15393</v>
      </c>
      <c r="B8175" t="s">
        <v>15394</v>
      </c>
      <c r="C8175" t="s">
        <v>351</v>
      </c>
      <c r="D8175" t="s">
        <v>1002</v>
      </c>
      <c r="E8175" s="23">
        <v>43252</v>
      </c>
      <c r="F8175">
        <v>0</v>
      </c>
      <c r="G8175">
        <v>0</v>
      </c>
      <c r="H8175" t="e">
        <v>#DIV/0!</v>
      </c>
      <c r="I8175">
        <v>0</v>
      </c>
      <c r="J8175">
        <v>0</v>
      </c>
      <c r="K8175" t="e">
        <v>#DIV/0!</v>
      </c>
      <c r="L8175">
        <v>0</v>
      </c>
      <c r="M8175" t="e">
        <v>#DIV/0!</v>
      </c>
      <c r="N8175">
        <v>0</v>
      </c>
      <c r="P8175">
        <v>0</v>
      </c>
      <c r="Q8175">
        <v>0</v>
      </c>
      <c r="R8175" t="e">
        <v>#DIV/0!</v>
      </c>
      <c r="S8175">
        <v>0</v>
      </c>
      <c r="T8175">
        <v>0.38</v>
      </c>
    </row>
    <row r="8176" spans="1:20" x14ac:dyDescent="0.2">
      <c r="A8176" t="s">
        <v>15439</v>
      </c>
      <c r="B8176" t="s">
        <v>15440</v>
      </c>
      <c r="C8176" t="s">
        <v>357</v>
      </c>
      <c r="D8176" t="s">
        <v>1000</v>
      </c>
      <c r="E8176" s="23">
        <v>43252</v>
      </c>
      <c r="F8176">
        <v>0</v>
      </c>
      <c r="G8176">
        <v>0</v>
      </c>
      <c r="H8176" t="e">
        <v>#DIV/0!</v>
      </c>
      <c r="I8176">
        <v>0</v>
      </c>
      <c r="J8176">
        <v>0</v>
      </c>
      <c r="K8176" t="e">
        <v>#DIV/0!</v>
      </c>
      <c r="L8176">
        <v>0</v>
      </c>
      <c r="M8176" t="e">
        <v>#DIV/0!</v>
      </c>
      <c r="N8176">
        <v>0</v>
      </c>
      <c r="P8176">
        <v>0</v>
      </c>
      <c r="Q8176">
        <v>0</v>
      </c>
      <c r="R8176" t="e">
        <v>#DIV/0!</v>
      </c>
      <c r="S8176">
        <v>0</v>
      </c>
      <c r="T8176">
        <v>0.46</v>
      </c>
    </row>
    <row r="8177" spans="1:20" x14ac:dyDescent="0.2">
      <c r="A8177" t="s">
        <v>15517</v>
      </c>
      <c r="B8177" t="s">
        <v>15518</v>
      </c>
      <c r="C8177" t="s">
        <v>352</v>
      </c>
      <c r="D8177" t="s">
        <v>1002</v>
      </c>
      <c r="E8177" s="23">
        <v>43252</v>
      </c>
      <c r="F8177">
        <v>0</v>
      </c>
      <c r="G8177">
        <v>0</v>
      </c>
      <c r="H8177" t="e">
        <v>#DIV/0!</v>
      </c>
      <c r="I8177">
        <v>0</v>
      </c>
      <c r="J8177">
        <v>0</v>
      </c>
      <c r="K8177" t="e">
        <v>#DIV/0!</v>
      </c>
      <c r="L8177">
        <v>0</v>
      </c>
      <c r="M8177" t="e">
        <v>#DIV/0!</v>
      </c>
      <c r="N8177">
        <v>0</v>
      </c>
      <c r="P8177">
        <v>0</v>
      </c>
      <c r="Q8177">
        <v>0</v>
      </c>
      <c r="R8177" t="e">
        <v>#DIV/0!</v>
      </c>
      <c r="S8177">
        <v>0</v>
      </c>
      <c r="T8177">
        <v>0.37</v>
      </c>
    </row>
    <row r="8178" spans="1:20" x14ac:dyDescent="0.2">
      <c r="A8178" t="s">
        <v>15678</v>
      </c>
      <c r="B8178" t="s">
        <v>15679</v>
      </c>
      <c r="C8178" t="s">
        <v>228</v>
      </c>
      <c r="D8178" t="s">
        <v>1002</v>
      </c>
      <c r="E8178" s="23">
        <v>43252</v>
      </c>
      <c r="F8178">
        <v>0</v>
      </c>
      <c r="G8178">
        <v>0</v>
      </c>
      <c r="H8178" t="e">
        <v>#DIV/0!</v>
      </c>
      <c r="I8178">
        <v>0</v>
      </c>
      <c r="J8178">
        <v>0</v>
      </c>
      <c r="K8178" t="e">
        <v>#DIV/0!</v>
      </c>
      <c r="L8178">
        <v>0</v>
      </c>
      <c r="M8178" t="e">
        <v>#DIV/0!</v>
      </c>
      <c r="N8178">
        <v>0</v>
      </c>
      <c r="P8178">
        <v>0</v>
      </c>
      <c r="Q8178">
        <v>0</v>
      </c>
      <c r="R8178" t="e">
        <v>#DIV/0!</v>
      </c>
      <c r="S8178">
        <v>0</v>
      </c>
      <c r="T8178">
        <v>0.26</v>
      </c>
    </row>
    <row r="8179" spans="1:20" x14ac:dyDescent="0.2">
      <c r="A8179" t="s">
        <v>15855</v>
      </c>
      <c r="B8179" t="s">
        <v>15856</v>
      </c>
      <c r="C8179" t="s">
        <v>227</v>
      </c>
      <c r="D8179" t="s">
        <v>1000</v>
      </c>
      <c r="E8179" s="23">
        <v>43252</v>
      </c>
      <c r="F8179">
        <v>0</v>
      </c>
      <c r="G8179">
        <v>0</v>
      </c>
      <c r="H8179" t="e">
        <v>#DIV/0!</v>
      </c>
      <c r="I8179">
        <v>0</v>
      </c>
      <c r="J8179">
        <v>0</v>
      </c>
      <c r="K8179" t="e">
        <v>#DIV/0!</v>
      </c>
      <c r="L8179">
        <v>0</v>
      </c>
      <c r="M8179" t="e">
        <v>#DIV/0!</v>
      </c>
      <c r="N8179">
        <v>0</v>
      </c>
      <c r="P8179">
        <v>0</v>
      </c>
      <c r="Q8179">
        <v>0</v>
      </c>
      <c r="R8179" t="e">
        <v>#DIV/0!</v>
      </c>
      <c r="S8179">
        <v>0</v>
      </c>
      <c r="T8179">
        <v>0.28999999999999998</v>
      </c>
    </row>
    <row r="8180" spans="1:20" x14ac:dyDescent="0.2">
      <c r="A8180" t="s">
        <v>16032</v>
      </c>
      <c r="B8180" t="s">
        <v>16033</v>
      </c>
      <c r="C8180" t="s">
        <v>203</v>
      </c>
      <c r="D8180" t="s">
        <v>1000</v>
      </c>
      <c r="E8180" s="23">
        <v>43252</v>
      </c>
      <c r="F8180">
        <v>0</v>
      </c>
      <c r="G8180">
        <v>0</v>
      </c>
      <c r="H8180" t="e">
        <v>#DIV/0!</v>
      </c>
      <c r="I8180">
        <v>0</v>
      </c>
      <c r="J8180">
        <v>0</v>
      </c>
      <c r="K8180" t="e">
        <v>#DIV/0!</v>
      </c>
      <c r="L8180">
        <v>0</v>
      </c>
      <c r="M8180" t="e">
        <v>#DIV/0!</v>
      </c>
      <c r="N8180">
        <v>0</v>
      </c>
      <c r="O8180" t="e">
        <v>#DIV/0!</v>
      </c>
      <c r="P8180">
        <v>0</v>
      </c>
      <c r="Q8180">
        <v>0</v>
      </c>
      <c r="R8180" t="e">
        <v>#DIV/0!</v>
      </c>
      <c r="S8180">
        <v>0</v>
      </c>
      <c r="T8180">
        <v>0.23</v>
      </c>
    </row>
    <row r="8181" spans="1:20" x14ac:dyDescent="0.2">
      <c r="A8181" t="s">
        <v>16211</v>
      </c>
      <c r="B8181" t="s">
        <v>16212</v>
      </c>
      <c r="C8181" t="s">
        <v>205</v>
      </c>
      <c r="D8181" t="s">
        <v>1002</v>
      </c>
      <c r="E8181" s="23">
        <v>43252</v>
      </c>
      <c r="F8181">
        <v>0</v>
      </c>
      <c r="G8181">
        <v>0</v>
      </c>
      <c r="H8181" t="e">
        <v>#DIV/0!</v>
      </c>
      <c r="I8181">
        <v>0</v>
      </c>
      <c r="J8181">
        <v>0</v>
      </c>
      <c r="K8181" t="e">
        <v>#DIV/0!</v>
      </c>
      <c r="L8181">
        <v>0</v>
      </c>
      <c r="M8181" t="e">
        <v>#DIV/0!</v>
      </c>
      <c r="N8181">
        <v>0</v>
      </c>
      <c r="P8181">
        <v>0</v>
      </c>
      <c r="Q8181">
        <v>0</v>
      </c>
      <c r="R8181" t="e">
        <v>#DIV/0!</v>
      </c>
      <c r="S8181">
        <v>0</v>
      </c>
      <c r="T8181">
        <v>0.2</v>
      </c>
    </row>
    <row r="8182" spans="1:20" x14ac:dyDescent="0.2">
      <c r="A8182" t="s">
        <v>16388</v>
      </c>
      <c r="B8182" t="s">
        <v>16389</v>
      </c>
      <c r="C8182" t="s">
        <v>204</v>
      </c>
      <c r="D8182" t="s">
        <v>1002</v>
      </c>
      <c r="E8182" s="23">
        <v>43252</v>
      </c>
      <c r="F8182">
        <v>0</v>
      </c>
      <c r="G8182">
        <v>0</v>
      </c>
      <c r="H8182" t="e">
        <v>#DIV/0!</v>
      </c>
      <c r="I8182">
        <v>0</v>
      </c>
      <c r="J8182">
        <v>0</v>
      </c>
      <c r="K8182" t="e">
        <v>#DIV/0!</v>
      </c>
      <c r="L8182">
        <v>0</v>
      </c>
      <c r="M8182" t="e">
        <v>#DIV/0!</v>
      </c>
      <c r="N8182">
        <v>0</v>
      </c>
      <c r="P8182">
        <v>0</v>
      </c>
      <c r="Q8182">
        <v>0</v>
      </c>
      <c r="R8182" t="e">
        <v>#DIV/0!</v>
      </c>
      <c r="S8182">
        <v>0</v>
      </c>
      <c r="T8182">
        <v>7.0000000000000007E-2</v>
      </c>
    </row>
    <row r="8183" spans="1:20" x14ac:dyDescent="0.2">
      <c r="A8183" t="s">
        <v>16529</v>
      </c>
      <c r="B8183" t="s">
        <v>16530</v>
      </c>
      <c r="C8183" t="s">
        <v>353</v>
      </c>
      <c r="D8183" t="s">
        <v>1002</v>
      </c>
      <c r="E8183" s="23">
        <v>43252</v>
      </c>
      <c r="F8183">
        <v>0</v>
      </c>
      <c r="G8183">
        <v>0</v>
      </c>
      <c r="H8183" t="e">
        <v>#DIV/0!</v>
      </c>
      <c r="I8183">
        <v>0</v>
      </c>
      <c r="J8183">
        <v>0</v>
      </c>
      <c r="K8183" t="e">
        <v>#DIV/0!</v>
      </c>
      <c r="L8183">
        <v>0</v>
      </c>
      <c r="M8183" t="e">
        <v>#DIV/0!</v>
      </c>
      <c r="N8183">
        <v>0</v>
      </c>
      <c r="P8183">
        <v>0</v>
      </c>
      <c r="Q8183">
        <v>0</v>
      </c>
      <c r="R8183" t="e">
        <v>#DIV/0!</v>
      </c>
      <c r="S8183">
        <v>0</v>
      </c>
    </row>
    <row r="8184" spans="1:20" x14ac:dyDescent="0.2">
      <c r="A8184" t="s">
        <v>16706</v>
      </c>
      <c r="B8184" t="s">
        <v>16707</v>
      </c>
      <c r="C8184" t="s">
        <v>223</v>
      </c>
      <c r="D8184" t="s">
        <v>1000</v>
      </c>
      <c r="E8184" s="23">
        <v>43252</v>
      </c>
      <c r="F8184">
        <v>5.5</v>
      </c>
      <c r="G8184">
        <v>6</v>
      </c>
      <c r="H8184">
        <v>0.91666666666666663</v>
      </c>
      <c r="I8184">
        <v>46</v>
      </c>
      <c r="J8184">
        <v>66</v>
      </c>
      <c r="K8184">
        <v>0.69696969696969702</v>
      </c>
      <c r="L8184">
        <v>66</v>
      </c>
      <c r="M8184">
        <v>1</v>
      </c>
      <c r="N8184">
        <v>46</v>
      </c>
      <c r="P8184">
        <v>0</v>
      </c>
      <c r="Q8184">
        <v>0</v>
      </c>
      <c r="R8184" t="e">
        <v>#DIV/0!</v>
      </c>
      <c r="S8184">
        <v>0</v>
      </c>
    </row>
    <row r="8185" spans="1:20" x14ac:dyDescent="0.2">
      <c r="A8185" t="s">
        <v>16885</v>
      </c>
      <c r="B8185" t="s">
        <v>16886</v>
      </c>
      <c r="C8185" t="s">
        <v>224</v>
      </c>
      <c r="D8185" t="s">
        <v>1002</v>
      </c>
      <c r="E8185" s="23">
        <v>43252</v>
      </c>
      <c r="F8185">
        <v>5.5</v>
      </c>
      <c r="G8185">
        <v>6</v>
      </c>
      <c r="H8185">
        <v>0.91666666666666663</v>
      </c>
      <c r="I8185">
        <v>46</v>
      </c>
      <c r="J8185">
        <v>66</v>
      </c>
      <c r="K8185">
        <v>0.69696969696969702</v>
      </c>
      <c r="L8185">
        <v>66</v>
      </c>
      <c r="M8185">
        <v>1</v>
      </c>
      <c r="N8185">
        <v>46</v>
      </c>
      <c r="P8185">
        <v>0</v>
      </c>
      <c r="Q8185">
        <v>0</v>
      </c>
      <c r="R8185" t="e">
        <v>#DIV/0!</v>
      </c>
      <c r="S8185">
        <v>0</v>
      </c>
    </row>
    <row r="8186" spans="1:20" x14ac:dyDescent="0.2">
      <c r="A8186" t="s">
        <v>17011</v>
      </c>
      <c r="B8186" t="s">
        <v>17012</v>
      </c>
      <c r="C8186" t="s">
        <v>346</v>
      </c>
      <c r="D8186" t="s">
        <v>1000</v>
      </c>
      <c r="E8186" s="23">
        <v>43252</v>
      </c>
      <c r="F8186">
        <v>0</v>
      </c>
      <c r="G8186">
        <v>0</v>
      </c>
      <c r="H8186" t="e">
        <v>#DIV/0!</v>
      </c>
      <c r="I8186">
        <v>0</v>
      </c>
      <c r="J8186">
        <v>0</v>
      </c>
      <c r="K8186" t="e">
        <v>#DIV/0!</v>
      </c>
      <c r="L8186">
        <v>0</v>
      </c>
      <c r="M8186" t="e">
        <v>#DIV/0!</v>
      </c>
      <c r="N8186">
        <v>0</v>
      </c>
      <c r="P8186">
        <v>0</v>
      </c>
      <c r="Q8186">
        <v>0</v>
      </c>
      <c r="R8186" t="e">
        <v>#DIV/0!</v>
      </c>
      <c r="S8186">
        <v>0</v>
      </c>
    </row>
    <row r="8187" spans="1:20" x14ac:dyDescent="0.2">
      <c r="A8187" t="s">
        <v>17107</v>
      </c>
      <c r="B8187" t="s">
        <v>17108</v>
      </c>
      <c r="C8187" t="s">
        <v>345</v>
      </c>
      <c r="D8187" t="s">
        <v>1002</v>
      </c>
      <c r="E8187" s="23">
        <v>43252</v>
      </c>
      <c r="F8187">
        <v>0</v>
      </c>
      <c r="G8187">
        <v>0</v>
      </c>
      <c r="H8187" t="e">
        <v>#DIV/0!</v>
      </c>
      <c r="I8187">
        <v>0</v>
      </c>
      <c r="J8187">
        <v>0</v>
      </c>
      <c r="K8187" t="e">
        <v>#DIV/0!</v>
      </c>
      <c r="L8187">
        <v>0</v>
      </c>
      <c r="M8187" t="e">
        <v>#DIV/0!</v>
      </c>
      <c r="N8187">
        <v>0</v>
      </c>
      <c r="P8187">
        <v>0</v>
      </c>
      <c r="Q8187">
        <v>0</v>
      </c>
      <c r="R8187" t="e">
        <v>#DIV/0!</v>
      </c>
      <c r="S8187">
        <v>0</v>
      </c>
    </row>
    <row r="8188" spans="1:20" x14ac:dyDescent="0.2">
      <c r="A8188" t="s">
        <v>17322</v>
      </c>
      <c r="B8188" t="s">
        <v>17323</v>
      </c>
      <c r="C8188" t="s">
        <v>225</v>
      </c>
      <c r="D8188" t="s">
        <v>1000</v>
      </c>
      <c r="E8188" s="23">
        <v>43252</v>
      </c>
      <c r="F8188">
        <v>5.5</v>
      </c>
      <c r="G8188">
        <v>5.5</v>
      </c>
      <c r="H8188">
        <v>1</v>
      </c>
      <c r="I8188">
        <v>60</v>
      </c>
      <c r="J8188">
        <v>62</v>
      </c>
      <c r="K8188">
        <v>0.967741935483871</v>
      </c>
      <c r="L8188">
        <v>62</v>
      </c>
      <c r="M8188">
        <v>1</v>
      </c>
      <c r="N8188">
        <v>51</v>
      </c>
      <c r="P8188">
        <v>1</v>
      </c>
      <c r="Q8188">
        <v>2</v>
      </c>
      <c r="R8188">
        <v>0.5</v>
      </c>
      <c r="S8188">
        <v>9</v>
      </c>
    </row>
    <row r="8189" spans="1:20" x14ac:dyDescent="0.2">
      <c r="A8189" t="s">
        <v>17529</v>
      </c>
      <c r="B8189" t="s">
        <v>17530</v>
      </c>
      <c r="C8189" t="s">
        <v>226</v>
      </c>
      <c r="D8189" t="s">
        <v>1002</v>
      </c>
      <c r="E8189" s="23">
        <v>43252</v>
      </c>
      <c r="F8189">
        <v>5.5</v>
      </c>
      <c r="G8189">
        <v>5.5</v>
      </c>
      <c r="H8189">
        <v>1</v>
      </c>
      <c r="I8189">
        <v>60</v>
      </c>
      <c r="J8189">
        <v>62</v>
      </c>
      <c r="K8189">
        <v>0.967741935483871</v>
      </c>
      <c r="L8189">
        <v>62</v>
      </c>
      <c r="M8189">
        <v>1</v>
      </c>
      <c r="N8189">
        <v>51</v>
      </c>
      <c r="P8189">
        <v>1</v>
      </c>
      <c r="Q8189">
        <v>2</v>
      </c>
      <c r="R8189">
        <v>0.5</v>
      </c>
      <c r="S8189">
        <v>9</v>
      </c>
    </row>
    <row r="8190" spans="1:20" x14ac:dyDescent="0.2">
      <c r="A8190" t="s">
        <v>17706</v>
      </c>
      <c r="B8190" t="s">
        <v>17707</v>
      </c>
      <c r="C8190" t="s">
        <v>232</v>
      </c>
      <c r="D8190" t="s">
        <v>1000</v>
      </c>
      <c r="E8190" s="23">
        <v>43252</v>
      </c>
      <c r="F8190">
        <v>8</v>
      </c>
      <c r="G8190">
        <v>7.5</v>
      </c>
      <c r="H8190">
        <v>1.0666666666666667</v>
      </c>
      <c r="I8190">
        <v>95</v>
      </c>
      <c r="J8190">
        <v>88</v>
      </c>
      <c r="K8190">
        <v>1.0795454545454546</v>
      </c>
      <c r="L8190">
        <v>84</v>
      </c>
      <c r="M8190">
        <v>1.0476190476190477</v>
      </c>
      <c r="N8190">
        <v>89</v>
      </c>
      <c r="P8190">
        <v>0</v>
      </c>
      <c r="Q8190">
        <v>3</v>
      </c>
      <c r="R8190">
        <v>0</v>
      </c>
      <c r="S8190">
        <v>6</v>
      </c>
    </row>
    <row r="8191" spans="1:20" x14ac:dyDescent="0.2">
      <c r="A8191" t="s">
        <v>17903</v>
      </c>
      <c r="B8191" t="s">
        <v>17904</v>
      </c>
      <c r="C8191" t="s">
        <v>231</v>
      </c>
      <c r="D8191" t="s">
        <v>1002</v>
      </c>
      <c r="E8191" s="23">
        <v>43252</v>
      </c>
      <c r="F8191">
        <v>8</v>
      </c>
      <c r="G8191">
        <v>7.5</v>
      </c>
      <c r="H8191">
        <v>1.0666666666666667</v>
      </c>
      <c r="I8191">
        <v>95</v>
      </c>
      <c r="J8191">
        <v>88</v>
      </c>
      <c r="K8191">
        <v>1.0795454545454546</v>
      </c>
      <c r="L8191">
        <v>84</v>
      </c>
      <c r="M8191">
        <v>1.0476190476190477</v>
      </c>
      <c r="N8191">
        <v>89</v>
      </c>
      <c r="P8191">
        <v>0</v>
      </c>
      <c r="Q8191">
        <v>3</v>
      </c>
      <c r="R8191">
        <v>0</v>
      </c>
      <c r="S8191">
        <v>6</v>
      </c>
    </row>
    <row r="8192" spans="1:20" x14ac:dyDescent="0.2">
      <c r="A8192" t="s">
        <v>18080</v>
      </c>
      <c r="B8192" t="s">
        <v>18081</v>
      </c>
      <c r="C8192" t="s">
        <v>317</v>
      </c>
      <c r="D8192" t="s">
        <v>1000</v>
      </c>
      <c r="E8192" s="23">
        <v>43252</v>
      </c>
      <c r="F8192">
        <v>8.5</v>
      </c>
      <c r="G8192">
        <v>9</v>
      </c>
      <c r="H8192">
        <v>0.94444444444444442</v>
      </c>
      <c r="I8192">
        <v>40</v>
      </c>
      <c r="J8192">
        <v>51</v>
      </c>
      <c r="K8192">
        <v>0.78431372549019607</v>
      </c>
      <c r="L8192">
        <v>54</v>
      </c>
      <c r="M8192">
        <v>0.94444444444444442</v>
      </c>
      <c r="N8192">
        <v>36</v>
      </c>
      <c r="P8192">
        <v>0</v>
      </c>
      <c r="Q8192">
        <v>0</v>
      </c>
      <c r="R8192" t="e">
        <v>#DIV/0!</v>
      </c>
      <c r="S8192">
        <v>4</v>
      </c>
    </row>
    <row r="8193" spans="1:19" x14ac:dyDescent="0.2">
      <c r="A8193" t="s">
        <v>18259</v>
      </c>
      <c r="B8193" t="s">
        <v>18260</v>
      </c>
      <c r="C8193" t="s">
        <v>316</v>
      </c>
      <c r="D8193" t="s">
        <v>1002</v>
      </c>
      <c r="E8193" s="23">
        <v>43252</v>
      </c>
      <c r="F8193">
        <v>5.5</v>
      </c>
      <c r="G8193">
        <v>5.5</v>
      </c>
      <c r="H8193">
        <v>1</v>
      </c>
      <c r="I8193">
        <v>24</v>
      </c>
      <c r="J8193">
        <v>33</v>
      </c>
      <c r="K8193">
        <v>0.72727272727272729</v>
      </c>
      <c r="L8193">
        <v>33</v>
      </c>
      <c r="M8193">
        <v>1</v>
      </c>
      <c r="N8193">
        <v>21</v>
      </c>
      <c r="P8193">
        <v>0</v>
      </c>
      <c r="Q8193">
        <v>0</v>
      </c>
      <c r="R8193" t="e">
        <v>#DIV/0!</v>
      </c>
      <c r="S8193">
        <v>3</v>
      </c>
    </row>
    <row r="8194" spans="1:19" x14ac:dyDescent="0.2">
      <c r="A8194" t="s">
        <v>18335</v>
      </c>
      <c r="B8194" t="s">
        <v>18336</v>
      </c>
      <c r="C8194" t="s">
        <v>355</v>
      </c>
      <c r="D8194" t="s">
        <v>1002</v>
      </c>
      <c r="E8194" s="23">
        <v>43252</v>
      </c>
      <c r="F8194">
        <v>3</v>
      </c>
      <c r="G8194">
        <v>3.5</v>
      </c>
      <c r="H8194">
        <v>0.8571428571428571</v>
      </c>
      <c r="I8194">
        <v>16</v>
      </c>
      <c r="J8194">
        <v>18</v>
      </c>
      <c r="K8194">
        <v>0.88888888888888884</v>
      </c>
      <c r="L8194">
        <v>21</v>
      </c>
      <c r="M8194">
        <v>0.8571428571428571</v>
      </c>
      <c r="N8194">
        <v>15</v>
      </c>
      <c r="P8194">
        <v>0</v>
      </c>
      <c r="Q8194">
        <v>0</v>
      </c>
      <c r="R8194" t="e">
        <v>#DIV/0!</v>
      </c>
      <c r="S8194">
        <v>1</v>
      </c>
    </row>
    <row r="8195" spans="1:19" x14ac:dyDescent="0.2">
      <c r="A8195" t="s">
        <v>18512</v>
      </c>
      <c r="B8195" t="s">
        <v>18513</v>
      </c>
      <c r="C8195" t="s">
        <v>214</v>
      </c>
      <c r="D8195" t="s">
        <v>1000</v>
      </c>
      <c r="E8195" s="23">
        <v>43252</v>
      </c>
      <c r="F8195">
        <v>12</v>
      </c>
      <c r="G8195">
        <v>13.5</v>
      </c>
      <c r="H8195">
        <v>0.88888888888888884</v>
      </c>
      <c r="I8195">
        <v>56</v>
      </c>
      <c r="J8195">
        <v>138</v>
      </c>
      <c r="K8195">
        <v>0.40579710144927539</v>
      </c>
      <c r="L8195">
        <v>150</v>
      </c>
      <c r="M8195">
        <v>0.92</v>
      </c>
      <c r="N8195">
        <v>49</v>
      </c>
      <c r="O8195">
        <v>0.98</v>
      </c>
      <c r="P8195">
        <v>25</v>
      </c>
      <c r="Q8195">
        <v>34</v>
      </c>
      <c r="R8195">
        <v>0.73529411764705888</v>
      </c>
      <c r="S8195">
        <v>7</v>
      </c>
    </row>
    <row r="8196" spans="1:19" x14ac:dyDescent="0.2">
      <c r="A8196" t="s">
        <v>18691</v>
      </c>
      <c r="B8196" t="s">
        <v>18692</v>
      </c>
      <c r="C8196" t="s">
        <v>215</v>
      </c>
      <c r="D8196" t="s">
        <v>1002</v>
      </c>
      <c r="E8196" s="23">
        <v>43252</v>
      </c>
      <c r="F8196">
        <v>4.5</v>
      </c>
      <c r="G8196">
        <v>6</v>
      </c>
      <c r="H8196">
        <v>0.75</v>
      </c>
      <c r="I8196">
        <v>25</v>
      </c>
      <c r="J8196">
        <v>36</v>
      </c>
      <c r="K8196">
        <v>0.69444444444444442</v>
      </c>
      <c r="L8196">
        <v>48</v>
      </c>
      <c r="M8196">
        <v>0.75</v>
      </c>
      <c r="N8196">
        <v>18</v>
      </c>
      <c r="O8196">
        <v>0.98</v>
      </c>
      <c r="P8196">
        <v>3</v>
      </c>
      <c r="Q8196">
        <v>7</v>
      </c>
      <c r="R8196">
        <v>0.42857142857142855</v>
      </c>
      <c r="S8196">
        <v>7</v>
      </c>
    </row>
    <row r="8197" spans="1:19" x14ac:dyDescent="0.2">
      <c r="A8197" t="s">
        <v>18868</v>
      </c>
      <c r="B8197" t="s">
        <v>18869</v>
      </c>
      <c r="C8197" t="s">
        <v>216</v>
      </c>
      <c r="D8197" t="s">
        <v>1002</v>
      </c>
      <c r="E8197" s="23">
        <v>43252</v>
      </c>
      <c r="F8197">
        <v>7.5</v>
      </c>
      <c r="G8197">
        <v>7.5</v>
      </c>
      <c r="H8197">
        <v>1</v>
      </c>
      <c r="I8197">
        <v>31</v>
      </c>
      <c r="J8197">
        <v>102</v>
      </c>
      <c r="K8197">
        <v>0.30392156862745096</v>
      </c>
      <c r="L8197">
        <v>102</v>
      </c>
      <c r="M8197">
        <v>1</v>
      </c>
      <c r="N8197">
        <v>31</v>
      </c>
      <c r="P8197">
        <v>22</v>
      </c>
      <c r="Q8197">
        <v>27</v>
      </c>
      <c r="R8197">
        <v>0.81481481481481477</v>
      </c>
      <c r="S8197">
        <v>0</v>
      </c>
    </row>
    <row r="8198" spans="1:19" x14ac:dyDescent="0.2">
      <c r="A8198" t="s">
        <v>19045</v>
      </c>
      <c r="B8198" t="s">
        <v>19046</v>
      </c>
      <c r="C8198" t="s">
        <v>229</v>
      </c>
      <c r="D8198" t="s">
        <v>1002</v>
      </c>
      <c r="E8198" s="23">
        <v>43252</v>
      </c>
      <c r="F8198">
        <v>0</v>
      </c>
      <c r="G8198">
        <v>0</v>
      </c>
      <c r="H8198" t="e">
        <v>#DIV/0!</v>
      </c>
      <c r="I8198">
        <v>0</v>
      </c>
      <c r="J8198">
        <v>0</v>
      </c>
      <c r="K8198" t="e">
        <v>#DIV/0!</v>
      </c>
      <c r="L8198">
        <v>0</v>
      </c>
      <c r="M8198" t="e">
        <v>#DIV/0!</v>
      </c>
      <c r="N8198">
        <v>0</v>
      </c>
      <c r="P8198">
        <v>0</v>
      </c>
      <c r="Q8198">
        <v>0</v>
      </c>
      <c r="R8198" t="e">
        <v>#DIV/0!</v>
      </c>
      <c r="S8198">
        <v>0</v>
      </c>
    </row>
    <row r="8199" spans="1:19" x14ac:dyDescent="0.2">
      <c r="A8199" t="s">
        <v>19222</v>
      </c>
      <c r="B8199" t="s">
        <v>19223</v>
      </c>
      <c r="C8199" t="s">
        <v>230</v>
      </c>
      <c r="D8199" t="s">
        <v>1000</v>
      </c>
      <c r="E8199" s="23">
        <v>43252</v>
      </c>
      <c r="F8199">
        <v>0</v>
      </c>
      <c r="G8199">
        <v>0</v>
      </c>
      <c r="H8199" t="e">
        <v>#DIV/0!</v>
      </c>
      <c r="I8199">
        <v>0</v>
      </c>
      <c r="J8199">
        <v>0</v>
      </c>
      <c r="K8199" t="e">
        <v>#DIV/0!</v>
      </c>
      <c r="L8199">
        <v>0</v>
      </c>
      <c r="M8199" t="e">
        <v>#DIV/0!</v>
      </c>
      <c r="N8199">
        <v>0</v>
      </c>
      <c r="P8199">
        <v>0</v>
      </c>
      <c r="Q8199">
        <v>0</v>
      </c>
      <c r="R8199" t="e">
        <v>#DIV/0!</v>
      </c>
      <c r="S8199">
        <v>0</v>
      </c>
    </row>
    <row r="8200" spans="1:19" x14ac:dyDescent="0.2">
      <c r="A8200" t="s">
        <v>19401</v>
      </c>
      <c r="B8200" t="s">
        <v>19402</v>
      </c>
      <c r="C8200" t="s">
        <v>234</v>
      </c>
      <c r="D8200" t="s">
        <v>1000</v>
      </c>
      <c r="E8200" s="23">
        <v>43252</v>
      </c>
      <c r="F8200">
        <v>2</v>
      </c>
      <c r="G8200">
        <v>4.5</v>
      </c>
      <c r="H8200">
        <v>0.44444444444444442</v>
      </c>
      <c r="I8200">
        <v>14</v>
      </c>
      <c r="J8200">
        <v>28</v>
      </c>
      <c r="K8200">
        <v>0.5</v>
      </c>
      <c r="L8200">
        <v>63</v>
      </c>
      <c r="M8200">
        <v>0.44444444444444442</v>
      </c>
      <c r="N8200">
        <v>13</v>
      </c>
      <c r="P8200">
        <v>4</v>
      </c>
      <c r="Q8200">
        <v>6</v>
      </c>
      <c r="R8200">
        <v>0.66666666666666663</v>
      </c>
      <c r="S8200">
        <v>1</v>
      </c>
    </row>
    <row r="8201" spans="1:19" x14ac:dyDescent="0.2">
      <c r="A8201" t="s">
        <v>19580</v>
      </c>
      <c r="B8201" t="s">
        <v>19581</v>
      </c>
      <c r="C8201" t="s">
        <v>233</v>
      </c>
      <c r="D8201" t="s">
        <v>1002</v>
      </c>
      <c r="E8201" s="23">
        <v>43252</v>
      </c>
      <c r="F8201">
        <v>2</v>
      </c>
      <c r="G8201">
        <v>4.5</v>
      </c>
      <c r="H8201">
        <v>0.44444444444444442</v>
      </c>
      <c r="I8201">
        <v>14</v>
      </c>
      <c r="J8201">
        <v>28</v>
      </c>
      <c r="K8201">
        <v>0.5</v>
      </c>
      <c r="L8201">
        <v>63</v>
      </c>
      <c r="M8201">
        <v>0.44444444444444442</v>
      </c>
      <c r="N8201">
        <v>13</v>
      </c>
      <c r="P8201">
        <v>4</v>
      </c>
      <c r="Q8201">
        <v>6</v>
      </c>
      <c r="R8201">
        <v>0.66666666666666663</v>
      </c>
      <c r="S8201">
        <v>1</v>
      </c>
    </row>
    <row r="8202" spans="1:19" x14ac:dyDescent="0.2">
      <c r="A8202" t="s">
        <v>19678</v>
      </c>
      <c r="B8202" t="s">
        <v>19679</v>
      </c>
      <c r="C8202" t="s">
        <v>342</v>
      </c>
      <c r="D8202" t="s">
        <v>1000</v>
      </c>
      <c r="E8202" s="23">
        <v>43252</v>
      </c>
      <c r="F8202">
        <v>0</v>
      </c>
      <c r="G8202">
        <v>0</v>
      </c>
      <c r="H8202" t="e">
        <v>#DIV/0!</v>
      </c>
      <c r="I8202">
        <v>0</v>
      </c>
      <c r="J8202">
        <v>0</v>
      </c>
      <c r="K8202" t="e">
        <v>#DIV/0!</v>
      </c>
      <c r="L8202">
        <v>0</v>
      </c>
      <c r="M8202" t="e">
        <v>#DIV/0!</v>
      </c>
      <c r="N8202">
        <v>0</v>
      </c>
      <c r="P8202">
        <v>0</v>
      </c>
      <c r="Q8202">
        <v>0</v>
      </c>
      <c r="R8202" t="e">
        <v>#DIV/0!</v>
      </c>
      <c r="S8202">
        <v>0</v>
      </c>
    </row>
    <row r="8203" spans="1:19" x14ac:dyDescent="0.2">
      <c r="A8203" t="s">
        <v>19778</v>
      </c>
      <c r="B8203" t="s">
        <v>19779</v>
      </c>
      <c r="C8203" t="s">
        <v>340</v>
      </c>
      <c r="D8203" t="s">
        <v>1002</v>
      </c>
      <c r="E8203" s="23">
        <v>43252</v>
      </c>
      <c r="F8203">
        <v>0</v>
      </c>
      <c r="G8203">
        <v>0</v>
      </c>
      <c r="H8203" t="e">
        <v>#DIV/0!</v>
      </c>
      <c r="I8203">
        <v>0</v>
      </c>
      <c r="J8203">
        <v>0</v>
      </c>
      <c r="K8203" t="e">
        <v>#DIV/0!</v>
      </c>
      <c r="L8203">
        <v>0</v>
      </c>
      <c r="M8203" t="e">
        <v>#DIV/0!</v>
      </c>
      <c r="N8203">
        <v>0</v>
      </c>
      <c r="P8203">
        <v>0</v>
      </c>
      <c r="Q8203">
        <v>0</v>
      </c>
      <c r="R8203" t="e">
        <v>#DIV/0!</v>
      </c>
      <c r="S8203">
        <v>0</v>
      </c>
    </row>
    <row r="8204" spans="1:19" x14ac:dyDescent="0.2">
      <c r="A8204" t="s">
        <v>19955</v>
      </c>
      <c r="B8204" t="s">
        <v>19956</v>
      </c>
      <c r="C8204" t="s">
        <v>220</v>
      </c>
      <c r="D8204" t="s">
        <v>1000</v>
      </c>
      <c r="E8204" s="23">
        <v>43252</v>
      </c>
      <c r="F8204">
        <v>0</v>
      </c>
      <c r="G8204">
        <v>0</v>
      </c>
      <c r="H8204" t="e">
        <v>#DIV/0!</v>
      </c>
      <c r="I8204">
        <v>0</v>
      </c>
      <c r="J8204">
        <v>0</v>
      </c>
      <c r="K8204" t="e">
        <v>#DIV/0!</v>
      </c>
      <c r="L8204">
        <v>0</v>
      </c>
      <c r="M8204" t="e">
        <v>#DIV/0!</v>
      </c>
      <c r="N8204">
        <v>0</v>
      </c>
      <c r="P8204">
        <v>0</v>
      </c>
      <c r="Q8204">
        <v>0</v>
      </c>
      <c r="R8204" t="e">
        <v>#DIV/0!</v>
      </c>
      <c r="S8204">
        <v>0</v>
      </c>
    </row>
    <row r="8205" spans="1:19" x14ac:dyDescent="0.2">
      <c r="A8205" t="s">
        <v>20134</v>
      </c>
      <c r="B8205" t="s">
        <v>20135</v>
      </c>
      <c r="C8205" t="s">
        <v>221</v>
      </c>
      <c r="D8205" t="s">
        <v>1002</v>
      </c>
      <c r="E8205" s="23">
        <v>43252</v>
      </c>
      <c r="F8205">
        <v>0</v>
      </c>
      <c r="G8205">
        <v>0</v>
      </c>
      <c r="H8205" t="e">
        <v>#DIV/0!</v>
      </c>
      <c r="I8205">
        <v>0</v>
      </c>
      <c r="J8205">
        <v>0</v>
      </c>
      <c r="K8205" t="e">
        <v>#DIV/0!</v>
      </c>
      <c r="L8205">
        <v>0</v>
      </c>
      <c r="M8205" t="e">
        <v>#DIV/0!</v>
      </c>
      <c r="N8205">
        <v>0</v>
      </c>
      <c r="P8205">
        <v>0</v>
      </c>
      <c r="Q8205">
        <v>0</v>
      </c>
      <c r="R8205" t="e">
        <v>#DIV/0!</v>
      </c>
      <c r="S8205">
        <v>0</v>
      </c>
    </row>
    <row r="8206" spans="1:19" x14ac:dyDescent="0.2">
      <c r="A8206" t="s">
        <v>20311</v>
      </c>
      <c r="B8206" t="s">
        <v>20312</v>
      </c>
      <c r="C8206" t="s">
        <v>222</v>
      </c>
      <c r="D8206" t="s">
        <v>1002</v>
      </c>
      <c r="E8206" s="23">
        <v>43252</v>
      </c>
      <c r="F8206">
        <v>0</v>
      </c>
      <c r="G8206">
        <v>0</v>
      </c>
      <c r="H8206" t="e">
        <v>#DIV/0!</v>
      </c>
      <c r="I8206">
        <v>0</v>
      </c>
      <c r="J8206">
        <v>0</v>
      </c>
      <c r="K8206" t="e">
        <v>#DIV/0!</v>
      </c>
      <c r="L8206">
        <v>0</v>
      </c>
      <c r="M8206" t="e">
        <v>#DIV/0!</v>
      </c>
      <c r="N8206">
        <v>0</v>
      </c>
      <c r="P8206">
        <v>0</v>
      </c>
      <c r="Q8206">
        <v>0</v>
      </c>
      <c r="R8206" t="e">
        <v>#DIV/0!</v>
      </c>
      <c r="S8206">
        <v>0</v>
      </c>
    </row>
    <row r="8207" spans="1:19" x14ac:dyDescent="0.2">
      <c r="A8207" t="s">
        <v>20488</v>
      </c>
      <c r="B8207" t="s">
        <v>20489</v>
      </c>
      <c r="C8207" t="s">
        <v>211</v>
      </c>
      <c r="D8207" t="s">
        <v>1002</v>
      </c>
      <c r="E8207" s="23">
        <v>43252</v>
      </c>
      <c r="F8207">
        <v>0</v>
      </c>
      <c r="G8207">
        <v>0</v>
      </c>
      <c r="H8207" t="e">
        <v>#DIV/0!</v>
      </c>
      <c r="I8207">
        <v>0</v>
      </c>
      <c r="J8207">
        <v>0</v>
      </c>
      <c r="K8207" t="e">
        <v>#DIV/0!</v>
      </c>
      <c r="L8207">
        <v>0</v>
      </c>
      <c r="M8207" t="e">
        <v>#DIV/0!</v>
      </c>
      <c r="N8207">
        <v>0</v>
      </c>
      <c r="P8207">
        <v>0</v>
      </c>
      <c r="Q8207">
        <v>0</v>
      </c>
      <c r="R8207" t="e">
        <v>#DIV/0!</v>
      </c>
      <c r="S8207">
        <v>0</v>
      </c>
    </row>
    <row r="8208" spans="1:19" x14ac:dyDescent="0.2">
      <c r="A8208" t="s">
        <v>20665</v>
      </c>
      <c r="B8208" t="s">
        <v>20666</v>
      </c>
      <c r="C8208" t="s">
        <v>207</v>
      </c>
      <c r="D8208" t="s">
        <v>1000</v>
      </c>
      <c r="E8208" s="23">
        <v>43252</v>
      </c>
      <c r="F8208">
        <v>6</v>
      </c>
      <c r="G8208">
        <v>6</v>
      </c>
      <c r="H8208">
        <v>1</v>
      </c>
      <c r="I8208">
        <v>21</v>
      </c>
      <c r="J8208">
        <v>48</v>
      </c>
      <c r="K8208">
        <v>0.4375</v>
      </c>
      <c r="L8208">
        <v>48</v>
      </c>
      <c r="M8208">
        <v>1</v>
      </c>
      <c r="N8208">
        <v>19</v>
      </c>
      <c r="O8208">
        <v>0.8</v>
      </c>
      <c r="P8208">
        <v>2</v>
      </c>
      <c r="Q8208">
        <v>7</v>
      </c>
      <c r="R8208">
        <v>0.2857142857142857</v>
      </c>
      <c r="S8208">
        <v>2</v>
      </c>
    </row>
    <row r="8209" spans="1:19" x14ac:dyDescent="0.2">
      <c r="A8209" t="s">
        <v>20909</v>
      </c>
      <c r="B8209" t="s">
        <v>20910</v>
      </c>
      <c r="C8209" t="s">
        <v>210</v>
      </c>
      <c r="D8209" t="s">
        <v>1002</v>
      </c>
      <c r="E8209" s="23">
        <v>43252</v>
      </c>
      <c r="F8209">
        <v>3</v>
      </c>
      <c r="G8209">
        <v>3</v>
      </c>
      <c r="H8209">
        <v>1</v>
      </c>
      <c r="I8209">
        <v>5</v>
      </c>
      <c r="J8209">
        <v>30</v>
      </c>
      <c r="K8209">
        <v>0.16666666666666666</v>
      </c>
      <c r="L8209">
        <v>30</v>
      </c>
      <c r="M8209">
        <v>1</v>
      </c>
      <c r="N8209">
        <v>5</v>
      </c>
      <c r="O8209">
        <v>0.8</v>
      </c>
      <c r="P8209">
        <v>2</v>
      </c>
      <c r="Q8209">
        <v>5</v>
      </c>
      <c r="R8209">
        <v>0.4</v>
      </c>
      <c r="S8209">
        <v>0</v>
      </c>
    </row>
    <row r="8210" spans="1:19" x14ac:dyDescent="0.2">
      <c r="A8210" t="s">
        <v>21086</v>
      </c>
      <c r="B8210" t="s">
        <v>21087</v>
      </c>
      <c r="C8210" t="s">
        <v>208</v>
      </c>
      <c r="D8210" t="s">
        <v>1002</v>
      </c>
      <c r="E8210" s="23">
        <v>43252</v>
      </c>
      <c r="F8210">
        <v>1.5</v>
      </c>
      <c r="G8210">
        <v>1.5</v>
      </c>
      <c r="H8210">
        <v>1</v>
      </c>
      <c r="I8210">
        <v>8</v>
      </c>
      <c r="J8210">
        <v>9</v>
      </c>
      <c r="K8210">
        <v>0.88888888888888884</v>
      </c>
      <c r="L8210">
        <v>9</v>
      </c>
      <c r="M8210">
        <v>1</v>
      </c>
      <c r="N8210">
        <v>7</v>
      </c>
      <c r="P8210">
        <v>0</v>
      </c>
      <c r="Q8210">
        <v>0</v>
      </c>
      <c r="R8210" t="e">
        <v>#DIV/0!</v>
      </c>
      <c r="S8210">
        <v>1</v>
      </c>
    </row>
    <row r="8211" spans="1:19" x14ac:dyDescent="0.2">
      <c r="A8211" t="s">
        <v>21162</v>
      </c>
      <c r="B8211" t="s">
        <v>21163</v>
      </c>
      <c r="C8211" t="s">
        <v>354</v>
      </c>
      <c r="D8211" t="s">
        <v>1002</v>
      </c>
      <c r="E8211" s="23">
        <v>43252</v>
      </c>
      <c r="F8211">
        <v>1.5</v>
      </c>
      <c r="G8211">
        <v>1.5</v>
      </c>
      <c r="H8211">
        <v>1</v>
      </c>
      <c r="I8211">
        <v>8</v>
      </c>
      <c r="J8211">
        <v>9</v>
      </c>
      <c r="K8211">
        <v>0.88888888888888884</v>
      </c>
      <c r="L8211">
        <v>9</v>
      </c>
      <c r="M8211">
        <v>1</v>
      </c>
      <c r="N8211">
        <v>7</v>
      </c>
      <c r="P8211">
        <v>0</v>
      </c>
      <c r="Q8211">
        <v>2</v>
      </c>
      <c r="R8211">
        <v>0</v>
      </c>
      <c r="S8211">
        <v>1</v>
      </c>
    </row>
    <row r="8212" spans="1:19" x14ac:dyDescent="0.2">
      <c r="A8212" t="s">
        <v>21341</v>
      </c>
      <c r="B8212" t="s">
        <v>21342</v>
      </c>
      <c r="C8212" t="s">
        <v>213</v>
      </c>
      <c r="D8212" t="s">
        <v>1002</v>
      </c>
      <c r="E8212" s="23">
        <v>43252</v>
      </c>
      <c r="F8212">
        <v>0</v>
      </c>
      <c r="G8212">
        <v>0</v>
      </c>
      <c r="H8212" t="e">
        <v>#DIV/0!</v>
      </c>
      <c r="I8212">
        <v>0</v>
      </c>
      <c r="J8212">
        <v>0</v>
      </c>
      <c r="K8212" t="e">
        <v>#DIV/0!</v>
      </c>
      <c r="L8212">
        <v>0</v>
      </c>
      <c r="M8212" t="e">
        <v>#DIV/0!</v>
      </c>
      <c r="N8212">
        <v>0</v>
      </c>
      <c r="P8212">
        <v>0</v>
      </c>
      <c r="Q8212">
        <v>0</v>
      </c>
      <c r="R8212" t="e">
        <v>#DIV/0!</v>
      </c>
      <c r="S8212">
        <v>0</v>
      </c>
    </row>
    <row r="8213" spans="1:19" x14ac:dyDescent="0.2">
      <c r="A8213" t="s">
        <v>21583</v>
      </c>
      <c r="B8213" t="s">
        <v>21584</v>
      </c>
      <c r="C8213" t="s">
        <v>212</v>
      </c>
      <c r="D8213" t="s">
        <v>1000</v>
      </c>
      <c r="E8213" s="23">
        <v>43252</v>
      </c>
      <c r="F8213">
        <v>0</v>
      </c>
      <c r="G8213">
        <v>0</v>
      </c>
      <c r="H8213" t="e">
        <v>#DIV/0!</v>
      </c>
      <c r="I8213">
        <v>0</v>
      </c>
      <c r="J8213">
        <v>0</v>
      </c>
      <c r="K8213" t="e">
        <v>#DIV/0!</v>
      </c>
      <c r="L8213">
        <v>0</v>
      </c>
      <c r="M8213" t="e">
        <v>#DIV/0!</v>
      </c>
      <c r="N8213">
        <v>0</v>
      </c>
      <c r="P8213">
        <v>0</v>
      </c>
      <c r="Q8213">
        <v>0</v>
      </c>
      <c r="R8213" t="e">
        <v>#DIV/0!</v>
      </c>
      <c r="S8213">
        <v>0</v>
      </c>
    </row>
    <row r="8214" spans="1:19" x14ac:dyDescent="0.2">
      <c r="A8214" t="s">
        <v>21615</v>
      </c>
      <c r="B8214" t="s">
        <v>21616</v>
      </c>
      <c r="C8214" t="s">
        <v>900</v>
      </c>
      <c r="D8214" t="s">
        <v>1002</v>
      </c>
      <c r="E8214" s="23">
        <v>43252</v>
      </c>
      <c r="F8214">
        <v>0</v>
      </c>
      <c r="G8214">
        <v>0</v>
      </c>
      <c r="H8214" t="e">
        <v>#DIV/0!</v>
      </c>
      <c r="I8214">
        <v>0</v>
      </c>
      <c r="J8214">
        <v>0</v>
      </c>
      <c r="K8214" t="e">
        <v>#DIV/0!</v>
      </c>
      <c r="L8214">
        <v>0</v>
      </c>
      <c r="M8214" t="e">
        <v>#DIV/0!</v>
      </c>
      <c r="N8214">
        <v>0</v>
      </c>
      <c r="P8214">
        <v>0</v>
      </c>
      <c r="Q8214">
        <v>0</v>
      </c>
      <c r="R8214" t="e">
        <v>#DIV/0!</v>
      </c>
      <c r="S8214">
        <v>0</v>
      </c>
    </row>
    <row r="8215" spans="1:19" x14ac:dyDescent="0.2">
      <c r="A8215" t="s">
        <v>21792</v>
      </c>
      <c r="B8215" t="s">
        <v>21793</v>
      </c>
      <c r="C8215" t="s">
        <v>217</v>
      </c>
      <c r="D8215" t="s">
        <v>1000</v>
      </c>
      <c r="E8215" s="23">
        <v>43252</v>
      </c>
      <c r="F8215">
        <v>0</v>
      </c>
      <c r="G8215">
        <v>0</v>
      </c>
      <c r="H8215" t="e">
        <v>#DIV/0!</v>
      </c>
      <c r="I8215">
        <v>0</v>
      </c>
      <c r="J8215">
        <v>0</v>
      </c>
      <c r="K8215" t="e">
        <v>#DIV/0!</v>
      </c>
      <c r="L8215">
        <v>0</v>
      </c>
      <c r="M8215" t="e">
        <v>#DIV/0!</v>
      </c>
      <c r="N8215">
        <v>0</v>
      </c>
      <c r="P8215">
        <v>0</v>
      </c>
      <c r="Q8215">
        <v>0</v>
      </c>
      <c r="R8215" t="e">
        <v>#DIV/0!</v>
      </c>
      <c r="S8215">
        <v>0</v>
      </c>
    </row>
    <row r="8216" spans="1:19" x14ac:dyDescent="0.2">
      <c r="A8216" t="s">
        <v>22036</v>
      </c>
      <c r="B8216" t="s">
        <v>22037</v>
      </c>
      <c r="C8216" t="s">
        <v>218</v>
      </c>
      <c r="D8216" t="s">
        <v>1002</v>
      </c>
      <c r="E8216" s="23">
        <v>43252</v>
      </c>
      <c r="F8216">
        <v>0</v>
      </c>
      <c r="G8216">
        <v>0</v>
      </c>
      <c r="H8216" t="e">
        <v>#DIV/0!</v>
      </c>
      <c r="I8216">
        <v>0</v>
      </c>
      <c r="J8216">
        <v>0</v>
      </c>
      <c r="K8216" t="e">
        <v>#DIV/0!</v>
      </c>
      <c r="L8216">
        <v>0</v>
      </c>
      <c r="M8216" t="e">
        <v>#DIV/0!</v>
      </c>
      <c r="N8216">
        <v>0</v>
      </c>
      <c r="P8216">
        <v>0</v>
      </c>
      <c r="Q8216">
        <v>0</v>
      </c>
      <c r="R8216" t="e">
        <v>#DIV/0!</v>
      </c>
      <c r="S8216">
        <v>0</v>
      </c>
    </row>
    <row r="8217" spans="1:19" x14ac:dyDescent="0.2">
      <c r="A8217" t="s">
        <v>22213</v>
      </c>
      <c r="B8217" t="s">
        <v>22214</v>
      </c>
      <c r="C8217" t="s">
        <v>219</v>
      </c>
      <c r="D8217" t="s">
        <v>1002</v>
      </c>
      <c r="E8217" s="23">
        <v>43252</v>
      </c>
      <c r="F8217">
        <v>0</v>
      </c>
      <c r="G8217">
        <v>0</v>
      </c>
      <c r="H8217" t="e">
        <v>#DIV/0!</v>
      </c>
      <c r="I8217">
        <v>0</v>
      </c>
      <c r="J8217">
        <v>0</v>
      </c>
      <c r="K8217" t="e">
        <v>#DIV/0!</v>
      </c>
      <c r="L8217">
        <v>0</v>
      </c>
      <c r="M8217" t="e">
        <v>#DIV/0!</v>
      </c>
      <c r="N8217">
        <v>0</v>
      </c>
      <c r="P8217">
        <v>0</v>
      </c>
      <c r="Q8217">
        <v>0</v>
      </c>
      <c r="R8217" t="e">
        <v>#DIV/0!</v>
      </c>
      <c r="S8217">
        <v>0</v>
      </c>
    </row>
    <row r="8218" spans="1:19" x14ac:dyDescent="0.2">
      <c r="A8218" t="s">
        <v>10025</v>
      </c>
      <c r="B8218" t="s">
        <v>10026</v>
      </c>
      <c r="C8218" t="s">
        <v>384</v>
      </c>
      <c r="D8218" t="s">
        <v>1000</v>
      </c>
      <c r="E8218" s="23">
        <v>43252</v>
      </c>
      <c r="F8218">
        <v>0</v>
      </c>
      <c r="G8218">
        <v>0</v>
      </c>
      <c r="H8218" t="e">
        <v>#DIV/0!</v>
      </c>
      <c r="I8218">
        <v>0</v>
      </c>
      <c r="J8218">
        <v>0</v>
      </c>
      <c r="K8218" t="e">
        <v>#DIV/0!</v>
      </c>
      <c r="L8218">
        <v>0</v>
      </c>
      <c r="M8218" t="e">
        <v>#DIV/0!</v>
      </c>
      <c r="N8218">
        <v>0</v>
      </c>
      <c r="P8218">
        <v>0</v>
      </c>
      <c r="Q8218">
        <v>0</v>
      </c>
      <c r="R8218" t="e">
        <v>#DIV/0!</v>
      </c>
      <c r="S8218">
        <v>0</v>
      </c>
    </row>
    <row r="8219" spans="1:19" x14ac:dyDescent="0.2">
      <c r="A8219" t="s">
        <v>9987</v>
      </c>
      <c r="B8219" t="s">
        <v>9988</v>
      </c>
      <c r="C8219" t="s">
        <v>385</v>
      </c>
      <c r="D8219" t="s">
        <v>1000</v>
      </c>
      <c r="E8219" s="23">
        <v>43252</v>
      </c>
      <c r="F8219">
        <v>0.5</v>
      </c>
      <c r="G8219">
        <v>1.5</v>
      </c>
      <c r="H8219">
        <v>0.33333333333333331</v>
      </c>
      <c r="I8219">
        <v>0</v>
      </c>
      <c r="J8219">
        <v>3</v>
      </c>
      <c r="K8219">
        <v>0</v>
      </c>
      <c r="L8219">
        <v>9</v>
      </c>
      <c r="M8219">
        <v>0.33333333333333331</v>
      </c>
      <c r="N8219">
        <v>0</v>
      </c>
      <c r="P8219">
        <v>0</v>
      </c>
      <c r="Q8219">
        <v>1</v>
      </c>
      <c r="R8219">
        <v>0</v>
      </c>
      <c r="S8219">
        <v>0</v>
      </c>
    </row>
    <row r="8220" spans="1:19" x14ac:dyDescent="0.2">
      <c r="A8220" t="s">
        <v>10063</v>
      </c>
      <c r="B8220" t="s">
        <v>10064</v>
      </c>
      <c r="C8220" t="s">
        <v>386</v>
      </c>
      <c r="D8220" t="s">
        <v>1000</v>
      </c>
      <c r="E8220" s="23">
        <v>43252</v>
      </c>
      <c r="F8220">
        <v>1</v>
      </c>
      <c r="G8220">
        <v>2</v>
      </c>
      <c r="H8220">
        <v>0.5</v>
      </c>
      <c r="I8220">
        <v>0</v>
      </c>
      <c r="J8220">
        <v>10</v>
      </c>
      <c r="K8220">
        <v>0</v>
      </c>
      <c r="L8220">
        <v>20</v>
      </c>
      <c r="M8220">
        <v>0.5</v>
      </c>
      <c r="N8220">
        <v>0</v>
      </c>
      <c r="P8220">
        <v>0</v>
      </c>
      <c r="Q8220">
        <v>3</v>
      </c>
      <c r="R8220">
        <v>0</v>
      </c>
      <c r="S8220">
        <v>0</v>
      </c>
    </row>
    <row r="8221" spans="1:19" x14ac:dyDescent="0.2">
      <c r="A8221" t="s">
        <v>10129</v>
      </c>
      <c r="B8221" t="s">
        <v>10130</v>
      </c>
      <c r="C8221" t="s">
        <v>387</v>
      </c>
      <c r="D8221" t="s">
        <v>1002</v>
      </c>
      <c r="E8221" s="23">
        <v>43252</v>
      </c>
      <c r="F8221">
        <v>7.5</v>
      </c>
      <c r="G8221">
        <v>9.5</v>
      </c>
      <c r="H8221">
        <v>0.78947367999999996</v>
      </c>
      <c r="I8221">
        <v>12</v>
      </c>
      <c r="J8221">
        <v>45</v>
      </c>
      <c r="K8221">
        <v>0.26667000000000002</v>
      </c>
      <c r="L8221">
        <v>61</v>
      </c>
      <c r="M8221">
        <v>0.73770000000000002</v>
      </c>
      <c r="N8221">
        <v>12</v>
      </c>
      <c r="P8221">
        <v>0</v>
      </c>
      <c r="Q8221">
        <v>4</v>
      </c>
      <c r="R8221">
        <v>0</v>
      </c>
      <c r="S8221">
        <v>0</v>
      </c>
    </row>
    <row r="8222" spans="1:19" x14ac:dyDescent="0.2">
      <c r="A8222" t="s">
        <v>22253</v>
      </c>
      <c r="B8222" t="s">
        <v>22254</v>
      </c>
      <c r="C8222" t="s">
        <v>384</v>
      </c>
      <c r="D8222" t="s">
        <v>1002</v>
      </c>
      <c r="E8222" s="23">
        <v>43252</v>
      </c>
      <c r="F8222">
        <v>0</v>
      </c>
      <c r="G8222">
        <v>0</v>
      </c>
      <c r="H8222" t="e">
        <v>#DIV/0!</v>
      </c>
      <c r="I8222">
        <v>0</v>
      </c>
      <c r="J8222">
        <v>0</v>
      </c>
      <c r="K8222" t="e">
        <v>#DIV/0!</v>
      </c>
      <c r="L8222">
        <v>0</v>
      </c>
      <c r="M8222" t="e">
        <v>#DIV/0!</v>
      </c>
      <c r="N8222">
        <v>0</v>
      </c>
      <c r="P8222">
        <v>0</v>
      </c>
      <c r="Q8222">
        <v>0</v>
      </c>
      <c r="R8222" t="e">
        <v>#DIV/0!</v>
      </c>
      <c r="S8222">
        <v>0</v>
      </c>
    </row>
    <row r="8223" spans="1:19" x14ac:dyDescent="0.2">
      <c r="A8223" t="s">
        <v>22293</v>
      </c>
      <c r="B8223" t="s">
        <v>22294</v>
      </c>
      <c r="C8223" t="s">
        <v>387</v>
      </c>
      <c r="D8223" t="s">
        <v>1000</v>
      </c>
      <c r="E8223" s="23">
        <v>43252</v>
      </c>
      <c r="F8223">
        <v>4.5</v>
      </c>
      <c r="G8223">
        <v>6.5</v>
      </c>
      <c r="H8223">
        <v>0.69230769230769229</v>
      </c>
      <c r="I8223">
        <v>6</v>
      </c>
      <c r="J8223">
        <v>29</v>
      </c>
      <c r="K8223">
        <v>0.20689655172413793</v>
      </c>
      <c r="L8223">
        <v>45</v>
      </c>
      <c r="M8223">
        <v>0.64444444444444449</v>
      </c>
      <c r="N8223">
        <v>6</v>
      </c>
      <c r="P8223">
        <v>0</v>
      </c>
      <c r="Q8223">
        <v>4</v>
      </c>
      <c r="R8223">
        <v>0</v>
      </c>
      <c r="S8223">
        <v>0</v>
      </c>
    </row>
    <row r="8224" spans="1:19" x14ac:dyDescent="0.2">
      <c r="A8224" t="s">
        <v>22327</v>
      </c>
      <c r="B8224" t="s">
        <v>22328</v>
      </c>
      <c r="C8224" t="s">
        <v>1049</v>
      </c>
      <c r="D8224" t="s">
        <v>1002</v>
      </c>
      <c r="E8224" s="23">
        <v>43252</v>
      </c>
      <c r="F8224">
        <v>3</v>
      </c>
      <c r="G8224">
        <v>3</v>
      </c>
      <c r="H8224">
        <v>1</v>
      </c>
      <c r="I8224">
        <v>6</v>
      </c>
      <c r="J8224">
        <v>16</v>
      </c>
      <c r="K8224">
        <v>0.375</v>
      </c>
      <c r="L8224">
        <v>16</v>
      </c>
      <c r="M8224">
        <v>1</v>
      </c>
      <c r="N8224">
        <v>6</v>
      </c>
      <c r="P8224">
        <v>0</v>
      </c>
      <c r="Q8224">
        <v>0</v>
      </c>
      <c r="R8224" t="e">
        <v>#DIV/0!</v>
      </c>
      <c r="S8224">
        <v>0</v>
      </c>
    </row>
    <row r="8225" spans="1:20" x14ac:dyDescent="0.2">
      <c r="A8225" t="s">
        <v>22367</v>
      </c>
      <c r="B8225" t="s">
        <v>22368</v>
      </c>
      <c r="C8225" t="s">
        <v>385</v>
      </c>
      <c r="D8225" t="s">
        <v>1002</v>
      </c>
      <c r="E8225" s="23">
        <v>43252</v>
      </c>
      <c r="F8225">
        <v>0.5</v>
      </c>
      <c r="G8225">
        <v>1.5</v>
      </c>
      <c r="H8225">
        <v>0.33333333333333331</v>
      </c>
      <c r="I8225">
        <v>0</v>
      </c>
      <c r="J8225">
        <v>3</v>
      </c>
      <c r="K8225">
        <v>0</v>
      </c>
      <c r="L8225">
        <v>9</v>
      </c>
      <c r="M8225">
        <v>0.33333333333333331</v>
      </c>
      <c r="N8225">
        <v>0</v>
      </c>
      <c r="P8225">
        <v>0</v>
      </c>
      <c r="Q8225">
        <v>1</v>
      </c>
      <c r="R8225">
        <v>0</v>
      </c>
      <c r="S8225">
        <v>0</v>
      </c>
    </row>
    <row r="8226" spans="1:20" x14ac:dyDescent="0.2">
      <c r="A8226" t="s">
        <v>1326</v>
      </c>
      <c r="B8226" t="s">
        <v>1327</v>
      </c>
      <c r="C8226" t="s">
        <v>1237</v>
      </c>
      <c r="D8226" t="s">
        <v>1002</v>
      </c>
      <c r="E8226" s="23">
        <v>43282</v>
      </c>
      <c r="F8226">
        <v>28.5</v>
      </c>
      <c r="G8226">
        <v>31</v>
      </c>
      <c r="H8226">
        <v>0.91935483870967738</v>
      </c>
      <c r="I8226">
        <v>120</v>
      </c>
      <c r="J8226">
        <v>171</v>
      </c>
      <c r="K8226">
        <v>0.70175438596491224</v>
      </c>
      <c r="L8226">
        <v>186</v>
      </c>
      <c r="M8226">
        <v>0.91935483870967738</v>
      </c>
      <c r="N8226">
        <v>97</v>
      </c>
      <c r="P8226">
        <v>8</v>
      </c>
      <c r="Q8226">
        <v>15</v>
      </c>
      <c r="R8226">
        <v>0.53333333333333333</v>
      </c>
      <c r="S8226">
        <v>23</v>
      </c>
    </row>
    <row r="8227" spans="1:20" x14ac:dyDescent="0.2">
      <c r="A8227" t="s">
        <v>11130</v>
      </c>
      <c r="B8227" t="s">
        <v>11131</v>
      </c>
      <c r="C8227" t="s">
        <v>228</v>
      </c>
      <c r="D8227" t="s">
        <v>1000</v>
      </c>
      <c r="E8227" s="23">
        <v>43282</v>
      </c>
      <c r="F8227">
        <v>0</v>
      </c>
      <c r="G8227">
        <v>0</v>
      </c>
      <c r="H8227" t="e">
        <v>#DIV/0!</v>
      </c>
      <c r="I8227">
        <v>0</v>
      </c>
      <c r="J8227">
        <v>0</v>
      </c>
      <c r="K8227" t="e">
        <v>#DIV/0!</v>
      </c>
      <c r="L8227">
        <v>0</v>
      </c>
      <c r="M8227" t="e">
        <v>#DIV/0!</v>
      </c>
      <c r="N8227">
        <v>0</v>
      </c>
      <c r="P8227">
        <v>0</v>
      </c>
      <c r="Q8227">
        <v>0</v>
      </c>
      <c r="R8227" t="e">
        <v>#DIV/0!</v>
      </c>
      <c r="S8227">
        <v>0</v>
      </c>
    </row>
    <row r="8228" spans="1:20" x14ac:dyDescent="0.2">
      <c r="A8228" t="s">
        <v>9383</v>
      </c>
      <c r="B8228" t="s">
        <v>9384</v>
      </c>
      <c r="C8228" t="s">
        <v>211</v>
      </c>
      <c r="D8228" t="s">
        <v>1000</v>
      </c>
      <c r="E8228" s="23">
        <v>43282</v>
      </c>
      <c r="F8228">
        <v>0</v>
      </c>
      <c r="G8228">
        <v>0</v>
      </c>
      <c r="H8228" t="e">
        <v>#DIV/0!</v>
      </c>
      <c r="I8228">
        <v>0</v>
      </c>
      <c r="J8228">
        <v>0</v>
      </c>
      <c r="K8228" t="e">
        <v>#DIV/0!</v>
      </c>
      <c r="L8228">
        <v>0</v>
      </c>
      <c r="M8228" t="e">
        <v>#DIV/0!</v>
      </c>
      <c r="N8228">
        <v>0</v>
      </c>
      <c r="P8228">
        <v>0</v>
      </c>
      <c r="Q8228">
        <v>0</v>
      </c>
      <c r="R8228" t="e">
        <v>#DIV/0!</v>
      </c>
      <c r="S8228">
        <v>0</v>
      </c>
    </row>
    <row r="8229" spans="1:20" x14ac:dyDescent="0.2">
      <c r="A8229" t="s">
        <v>8544</v>
      </c>
      <c r="B8229" t="s">
        <v>8545</v>
      </c>
      <c r="C8229" t="s">
        <v>213</v>
      </c>
      <c r="D8229" t="s">
        <v>1000</v>
      </c>
      <c r="E8229" s="23">
        <v>43282</v>
      </c>
      <c r="F8229">
        <v>0</v>
      </c>
      <c r="G8229">
        <v>0</v>
      </c>
      <c r="H8229" t="e">
        <v>#DIV/0!</v>
      </c>
      <c r="I8229">
        <v>0</v>
      </c>
      <c r="J8229">
        <v>0</v>
      </c>
      <c r="K8229" t="e">
        <v>#DIV/0!</v>
      </c>
      <c r="L8229">
        <v>0</v>
      </c>
      <c r="M8229" t="e">
        <v>#DIV/0!</v>
      </c>
      <c r="N8229">
        <v>0</v>
      </c>
      <c r="P8229">
        <v>0</v>
      </c>
      <c r="Q8229">
        <v>0</v>
      </c>
      <c r="R8229" t="e">
        <v>#DIV/0!</v>
      </c>
      <c r="S8229">
        <v>0</v>
      </c>
    </row>
    <row r="8230" spans="1:20" x14ac:dyDescent="0.2">
      <c r="A8230" t="s">
        <v>5120</v>
      </c>
      <c r="B8230" t="s">
        <v>5121</v>
      </c>
      <c r="C8230" t="s">
        <v>229</v>
      </c>
      <c r="D8230" t="s">
        <v>1000</v>
      </c>
      <c r="E8230" s="23">
        <v>43282</v>
      </c>
      <c r="F8230">
        <v>0</v>
      </c>
      <c r="G8230">
        <v>0</v>
      </c>
      <c r="H8230" t="e">
        <v>#DIV/0!</v>
      </c>
      <c r="I8230">
        <v>0</v>
      </c>
      <c r="J8230">
        <v>0</v>
      </c>
      <c r="K8230" t="e">
        <v>#DIV/0!</v>
      </c>
      <c r="L8230">
        <v>0</v>
      </c>
      <c r="M8230" t="e">
        <v>#DIV/0!</v>
      </c>
      <c r="N8230">
        <v>0</v>
      </c>
      <c r="P8230">
        <v>0</v>
      </c>
      <c r="Q8230">
        <v>0</v>
      </c>
      <c r="R8230" t="e">
        <v>#DIV/0!</v>
      </c>
      <c r="S8230">
        <v>0</v>
      </c>
    </row>
    <row r="8231" spans="1:20" x14ac:dyDescent="0.2">
      <c r="A8231" t="s">
        <v>13249</v>
      </c>
      <c r="B8231" t="s">
        <v>13161</v>
      </c>
      <c r="C8231" t="s">
        <v>1051</v>
      </c>
      <c r="D8231" t="s">
        <v>1002</v>
      </c>
      <c r="E8231" s="23">
        <v>43282</v>
      </c>
      <c r="F8231">
        <v>0</v>
      </c>
      <c r="G8231">
        <v>0</v>
      </c>
      <c r="H8231" t="e">
        <v>#DIV/0!</v>
      </c>
      <c r="I8231">
        <v>0</v>
      </c>
      <c r="J8231">
        <v>0</v>
      </c>
      <c r="K8231" t="e">
        <v>#DIV/0!</v>
      </c>
      <c r="L8231">
        <v>0</v>
      </c>
      <c r="M8231" t="e">
        <v>#DIV/0!</v>
      </c>
      <c r="N8231">
        <v>0</v>
      </c>
      <c r="P8231">
        <v>0</v>
      </c>
      <c r="Q8231">
        <v>0</v>
      </c>
      <c r="R8231" t="e">
        <v>#DIV/0!</v>
      </c>
      <c r="S8231">
        <v>0</v>
      </c>
    </row>
    <row r="8232" spans="1:20" x14ac:dyDescent="0.2">
      <c r="A8232" t="s">
        <v>7455</v>
      </c>
      <c r="B8232" t="s">
        <v>7456</v>
      </c>
      <c r="C8232" t="s">
        <v>1048</v>
      </c>
      <c r="D8232" t="s">
        <v>1000</v>
      </c>
      <c r="E8232" s="23">
        <v>43282</v>
      </c>
      <c r="F8232">
        <v>0</v>
      </c>
      <c r="G8232">
        <v>0</v>
      </c>
      <c r="H8232" t="e">
        <v>#DIV/0!</v>
      </c>
      <c r="I8232">
        <v>0</v>
      </c>
      <c r="J8232">
        <v>0</v>
      </c>
      <c r="K8232" t="e">
        <v>#DIV/0!</v>
      </c>
      <c r="L8232">
        <v>0</v>
      </c>
      <c r="M8232" t="e">
        <v>#DIV/0!</v>
      </c>
      <c r="N8232">
        <v>0</v>
      </c>
      <c r="P8232">
        <v>0</v>
      </c>
      <c r="Q8232">
        <v>0</v>
      </c>
      <c r="R8232" t="e">
        <v>#DIV/0!</v>
      </c>
      <c r="S8232">
        <v>0</v>
      </c>
    </row>
    <row r="8233" spans="1:20" x14ac:dyDescent="0.2">
      <c r="A8233" t="s">
        <v>5744</v>
      </c>
      <c r="B8233" t="s">
        <v>5745</v>
      </c>
      <c r="C8233" t="s">
        <v>1047</v>
      </c>
      <c r="D8233" t="s">
        <v>1000</v>
      </c>
      <c r="E8233" s="23">
        <v>43282</v>
      </c>
      <c r="F8233">
        <v>3.5</v>
      </c>
      <c r="G8233">
        <v>3.5</v>
      </c>
      <c r="H8233">
        <v>1</v>
      </c>
      <c r="I8233">
        <v>13</v>
      </c>
      <c r="J8233">
        <v>21</v>
      </c>
      <c r="K8233">
        <v>0.61904761904761907</v>
      </c>
      <c r="L8233">
        <v>21</v>
      </c>
      <c r="M8233">
        <v>1</v>
      </c>
      <c r="N8233">
        <v>12</v>
      </c>
      <c r="P8233">
        <v>1</v>
      </c>
      <c r="Q8233">
        <v>1</v>
      </c>
      <c r="R8233">
        <v>1</v>
      </c>
      <c r="S8233">
        <v>1</v>
      </c>
    </row>
    <row r="8234" spans="1:20" x14ac:dyDescent="0.2">
      <c r="A8234" t="s">
        <v>12354</v>
      </c>
      <c r="B8234" t="s">
        <v>12355</v>
      </c>
      <c r="C8234" t="s">
        <v>1050</v>
      </c>
      <c r="D8234" t="s">
        <v>1001</v>
      </c>
      <c r="E8234" s="23">
        <v>43282</v>
      </c>
      <c r="F8234">
        <v>2.5</v>
      </c>
      <c r="G8234">
        <v>2.5</v>
      </c>
      <c r="H8234">
        <v>1</v>
      </c>
      <c r="I8234">
        <v>6</v>
      </c>
      <c r="J8234">
        <v>15</v>
      </c>
      <c r="K8234">
        <v>0.4</v>
      </c>
      <c r="L8234">
        <v>15</v>
      </c>
      <c r="M8234">
        <v>1</v>
      </c>
      <c r="N8234">
        <v>6</v>
      </c>
      <c r="P8234">
        <v>0</v>
      </c>
      <c r="Q8234">
        <v>2</v>
      </c>
      <c r="R8234">
        <v>0</v>
      </c>
      <c r="S8234">
        <v>0</v>
      </c>
    </row>
    <row r="8235" spans="1:20" x14ac:dyDescent="0.2">
      <c r="A8235" t="s">
        <v>10093</v>
      </c>
      <c r="B8235" t="s">
        <v>10094</v>
      </c>
      <c r="C8235" t="s">
        <v>1049</v>
      </c>
      <c r="D8235" t="s">
        <v>1001</v>
      </c>
      <c r="E8235" s="23">
        <v>43282</v>
      </c>
      <c r="F8235">
        <v>0</v>
      </c>
      <c r="G8235">
        <v>0</v>
      </c>
      <c r="H8235" t="e">
        <v>#DIV/0!</v>
      </c>
      <c r="I8235">
        <v>0</v>
      </c>
      <c r="J8235">
        <v>0</v>
      </c>
      <c r="K8235" t="e">
        <v>#DIV/0!</v>
      </c>
      <c r="L8235">
        <v>0</v>
      </c>
      <c r="M8235" t="e">
        <v>#DIV/0!</v>
      </c>
      <c r="N8235">
        <v>0</v>
      </c>
      <c r="P8235">
        <v>0</v>
      </c>
      <c r="Q8235">
        <v>0</v>
      </c>
      <c r="R8235" t="e">
        <v>#DIV/0!</v>
      </c>
      <c r="S8235">
        <v>0</v>
      </c>
    </row>
    <row r="8236" spans="1:20" x14ac:dyDescent="0.2">
      <c r="A8236" t="s">
        <v>7425</v>
      </c>
      <c r="B8236" t="s">
        <v>7426</v>
      </c>
      <c r="C8236" t="s">
        <v>1048</v>
      </c>
      <c r="D8236" t="s">
        <v>1001</v>
      </c>
      <c r="E8236" s="23">
        <v>43282</v>
      </c>
      <c r="F8236">
        <v>1.5</v>
      </c>
      <c r="G8236">
        <v>2.5</v>
      </c>
      <c r="H8236">
        <v>0.6</v>
      </c>
      <c r="I8236">
        <v>6</v>
      </c>
      <c r="J8236">
        <v>9</v>
      </c>
      <c r="K8236">
        <v>0.66666666666666663</v>
      </c>
      <c r="L8236">
        <v>15</v>
      </c>
      <c r="M8236">
        <v>0.6</v>
      </c>
      <c r="N8236">
        <v>6</v>
      </c>
      <c r="P8236">
        <v>2</v>
      </c>
      <c r="Q8236">
        <v>2</v>
      </c>
      <c r="R8236">
        <v>1</v>
      </c>
      <c r="S8236">
        <v>0</v>
      </c>
      <c r="T8236">
        <v>0.79</v>
      </c>
    </row>
    <row r="8237" spans="1:20" x14ac:dyDescent="0.2">
      <c r="A8237" t="s">
        <v>5569</v>
      </c>
      <c r="B8237" t="s">
        <v>5570</v>
      </c>
      <c r="C8237" t="s">
        <v>1047</v>
      </c>
      <c r="D8237" t="s">
        <v>1001</v>
      </c>
      <c r="E8237" s="23">
        <v>43282</v>
      </c>
      <c r="F8237">
        <v>0</v>
      </c>
      <c r="G8237">
        <v>0</v>
      </c>
      <c r="H8237" t="e">
        <v>#DIV/0!</v>
      </c>
      <c r="I8237">
        <v>0</v>
      </c>
      <c r="J8237">
        <v>0</v>
      </c>
      <c r="K8237" t="e">
        <v>#DIV/0!</v>
      </c>
      <c r="L8237">
        <v>0</v>
      </c>
      <c r="M8237" t="e">
        <v>#DIV/0!</v>
      </c>
      <c r="N8237">
        <v>0</v>
      </c>
      <c r="P8237">
        <v>0</v>
      </c>
      <c r="Q8237">
        <v>0</v>
      </c>
      <c r="R8237" t="e">
        <v>#DIV/0!</v>
      </c>
      <c r="S8237">
        <v>0</v>
      </c>
      <c r="T8237">
        <v>0.79</v>
      </c>
    </row>
    <row r="8238" spans="1:20" x14ac:dyDescent="0.2">
      <c r="A8238" t="s">
        <v>10621</v>
      </c>
      <c r="B8238" t="s">
        <v>10622</v>
      </c>
      <c r="C8238" t="s">
        <v>205</v>
      </c>
      <c r="D8238" t="s">
        <v>1000</v>
      </c>
      <c r="E8238" s="23">
        <v>43282</v>
      </c>
      <c r="F8238">
        <v>0</v>
      </c>
      <c r="G8238">
        <v>0</v>
      </c>
      <c r="H8238" t="e">
        <v>#DIV/0!</v>
      </c>
      <c r="I8238">
        <v>0</v>
      </c>
      <c r="J8238">
        <v>0</v>
      </c>
      <c r="K8238" t="e">
        <v>#DIV/0!</v>
      </c>
      <c r="L8238">
        <v>0</v>
      </c>
      <c r="M8238" t="e">
        <v>#DIV/0!</v>
      </c>
      <c r="N8238">
        <v>0</v>
      </c>
      <c r="P8238">
        <v>0</v>
      </c>
      <c r="Q8238">
        <v>0</v>
      </c>
      <c r="R8238" t="e">
        <v>#DIV/0!</v>
      </c>
      <c r="S8238">
        <v>0</v>
      </c>
      <c r="T8238">
        <v>0.25</v>
      </c>
    </row>
    <row r="8239" spans="1:20" x14ac:dyDescent="0.2">
      <c r="A8239" t="s">
        <v>10027</v>
      </c>
      <c r="B8239" t="s">
        <v>10028</v>
      </c>
      <c r="C8239" t="s">
        <v>384</v>
      </c>
      <c r="D8239" t="s">
        <v>1000</v>
      </c>
      <c r="E8239" s="23">
        <v>43282</v>
      </c>
      <c r="F8239">
        <v>0</v>
      </c>
      <c r="G8239">
        <v>0</v>
      </c>
      <c r="H8239" t="e">
        <v>#DIV/0!</v>
      </c>
      <c r="I8239">
        <v>0</v>
      </c>
      <c r="J8239">
        <v>0</v>
      </c>
      <c r="K8239" t="e">
        <v>#DIV/0!</v>
      </c>
      <c r="L8239">
        <v>0</v>
      </c>
      <c r="M8239" t="e">
        <v>#DIV/0!</v>
      </c>
      <c r="N8239">
        <v>0</v>
      </c>
      <c r="P8239">
        <v>0</v>
      </c>
      <c r="Q8239">
        <v>0</v>
      </c>
      <c r="R8239" t="e">
        <v>#DIV/0!</v>
      </c>
      <c r="S8239">
        <v>0</v>
      </c>
      <c r="T8239">
        <v>0.25</v>
      </c>
    </row>
    <row r="8240" spans="1:20" x14ac:dyDescent="0.2">
      <c r="A8240" t="s">
        <v>8968</v>
      </c>
      <c r="B8240" t="s">
        <v>8969</v>
      </c>
      <c r="C8240" t="s">
        <v>210</v>
      </c>
      <c r="D8240" t="s">
        <v>1000</v>
      </c>
      <c r="E8240" s="23">
        <v>43282</v>
      </c>
      <c r="F8240">
        <v>1</v>
      </c>
      <c r="G8240">
        <v>3</v>
      </c>
      <c r="H8240">
        <v>0.33333333333333331</v>
      </c>
      <c r="I8240">
        <v>3</v>
      </c>
      <c r="J8240">
        <v>10</v>
      </c>
      <c r="K8240">
        <v>0.3</v>
      </c>
      <c r="L8240">
        <v>30</v>
      </c>
      <c r="M8240">
        <v>0.33333333333333331</v>
      </c>
      <c r="N8240">
        <v>3</v>
      </c>
      <c r="O8240">
        <v>0.93</v>
      </c>
      <c r="P8240">
        <v>1</v>
      </c>
      <c r="Q8240">
        <v>2</v>
      </c>
      <c r="R8240">
        <v>0.5</v>
      </c>
      <c r="S8240">
        <v>0</v>
      </c>
      <c r="T8240">
        <v>0.25</v>
      </c>
    </row>
    <row r="8241" spans="1:20" x14ac:dyDescent="0.2">
      <c r="A8241" t="s">
        <v>6163</v>
      </c>
      <c r="B8241" t="s">
        <v>6164</v>
      </c>
      <c r="C8241" t="s">
        <v>215</v>
      </c>
      <c r="D8241" t="s">
        <v>1000</v>
      </c>
      <c r="E8241" s="23">
        <v>43282</v>
      </c>
      <c r="F8241">
        <v>5</v>
      </c>
      <c r="G8241">
        <v>6</v>
      </c>
      <c r="H8241">
        <v>0.83333333333333337</v>
      </c>
      <c r="I8241">
        <v>25</v>
      </c>
      <c r="J8241">
        <v>40</v>
      </c>
      <c r="K8241">
        <v>0.625</v>
      </c>
      <c r="L8241">
        <v>48</v>
      </c>
      <c r="M8241">
        <v>0.83333333333333337</v>
      </c>
      <c r="N8241">
        <v>17</v>
      </c>
      <c r="O8241">
        <v>0.95</v>
      </c>
      <c r="P8241">
        <v>6</v>
      </c>
      <c r="Q8241">
        <v>6</v>
      </c>
      <c r="R8241">
        <v>1</v>
      </c>
      <c r="S8241">
        <v>8</v>
      </c>
      <c r="T8241">
        <v>0.25</v>
      </c>
    </row>
    <row r="8242" spans="1:20" x14ac:dyDescent="0.2">
      <c r="A8242" t="s">
        <v>3463</v>
      </c>
      <c r="B8242" t="s">
        <v>3464</v>
      </c>
      <c r="C8242" t="s">
        <v>221</v>
      </c>
      <c r="D8242" t="s">
        <v>1000</v>
      </c>
      <c r="E8242" s="23">
        <v>43282</v>
      </c>
      <c r="F8242">
        <v>0</v>
      </c>
      <c r="G8242">
        <v>0</v>
      </c>
      <c r="H8242" t="e">
        <v>#DIV/0!</v>
      </c>
      <c r="I8242">
        <v>0</v>
      </c>
      <c r="J8242">
        <v>0</v>
      </c>
      <c r="K8242" t="e">
        <v>#DIV/0!</v>
      </c>
      <c r="L8242">
        <v>0</v>
      </c>
      <c r="M8242" t="e">
        <v>#DIV/0!</v>
      </c>
      <c r="N8242">
        <v>0</v>
      </c>
      <c r="P8242">
        <v>0</v>
      </c>
      <c r="Q8242">
        <v>0</v>
      </c>
      <c r="R8242" t="e">
        <v>#DIV/0!</v>
      </c>
      <c r="S8242">
        <v>0</v>
      </c>
      <c r="T8242">
        <v>0.25</v>
      </c>
    </row>
    <row r="8243" spans="1:20" x14ac:dyDescent="0.2">
      <c r="A8243" t="s">
        <v>3288</v>
      </c>
      <c r="B8243" t="s">
        <v>3289</v>
      </c>
      <c r="C8243" t="s">
        <v>222</v>
      </c>
      <c r="D8243" t="s">
        <v>1000</v>
      </c>
      <c r="E8243" s="23">
        <v>43282</v>
      </c>
      <c r="F8243">
        <v>0</v>
      </c>
      <c r="G8243">
        <v>0</v>
      </c>
      <c r="H8243" t="e">
        <v>#DIV/0!</v>
      </c>
      <c r="I8243">
        <v>0</v>
      </c>
      <c r="J8243">
        <v>0</v>
      </c>
      <c r="K8243" t="e">
        <v>#DIV/0!</v>
      </c>
      <c r="L8243">
        <v>0</v>
      </c>
      <c r="M8243" t="e">
        <v>#DIV/0!</v>
      </c>
      <c r="N8243">
        <v>0</v>
      </c>
      <c r="P8243">
        <v>0</v>
      </c>
      <c r="Q8243">
        <v>0</v>
      </c>
      <c r="R8243" t="e">
        <v>#DIV/0!</v>
      </c>
      <c r="S8243">
        <v>0</v>
      </c>
    </row>
    <row r="8244" spans="1:20" x14ac:dyDescent="0.2">
      <c r="A8244" t="s">
        <v>7333</v>
      </c>
      <c r="B8244" t="s">
        <v>7334</v>
      </c>
      <c r="C8244" t="s">
        <v>1052</v>
      </c>
      <c r="D8244" t="s">
        <v>1000</v>
      </c>
      <c r="E8244" s="23">
        <v>43282</v>
      </c>
      <c r="F8244">
        <v>3.5</v>
      </c>
      <c r="G8244">
        <v>4</v>
      </c>
      <c r="H8244">
        <v>0.875</v>
      </c>
      <c r="I8244">
        <v>32</v>
      </c>
      <c r="J8244">
        <v>21</v>
      </c>
      <c r="K8244">
        <v>1.5238095238095237</v>
      </c>
      <c r="L8244">
        <v>24</v>
      </c>
      <c r="M8244">
        <v>0.875</v>
      </c>
      <c r="N8244">
        <v>25</v>
      </c>
      <c r="P8244">
        <v>1</v>
      </c>
      <c r="Q8244">
        <v>6</v>
      </c>
      <c r="R8244">
        <v>0.16666666666666666</v>
      </c>
      <c r="S8244">
        <v>7</v>
      </c>
    </row>
    <row r="8245" spans="1:20" x14ac:dyDescent="0.2">
      <c r="A8245" t="s">
        <v>5325</v>
      </c>
      <c r="B8245" t="s">
        <v>5326</v>
      </c>
      <c r="C8245" t="s">
        <v>1053</v>
      </c>
      <c r="D8245" t="s">
        <v>1000</v>
      </c>
      <c r="E8245" s="23">
        <v>43282</v>
      </c>
      <c r="F8245">
        <v>3</v>
      </c>
      <c r="G8245">
        <v>3</v>
      </c>
      <c r="H8245">
        <v>1</v>
      </c>
      <c r="I8245">
        <v>7</v>
      </c>
      <c r="J8245">
        <v>18</v>
      </c>
      <c r="K8245">
        <v>0.3888888888888889</v>
      </c>
      <c r="L8245">
        <v>18</v>
      </c>
      <c r="M8245">
        <v>1</v>
      </c>
      <c r="N8245">
        <v>6</v>
      </c>
      <c r="P8245">
        <v>0</v>
      </c>
      <c r="Q8245">
        <v>0</v>
      </c>
      <c r="R8245" t="e">
        <v>#DIV/0!</v>
      </c>
      <c r="S8245">
        <v>1</v>
      </c>
    </row>
    <row r="8246" spans="1:20" x14ac:dyDescent="0.2">
      <c r="A8246" t="s">
        <v>7158</v>
      </c>
      <c r="B8246" t="s">
        <v>7159</v>
      </c>
      <c r="C8246" t="s">
        <v>1052</v>
      </c>
      <c r="D8246" t="s">
        <v>1001</v>
      </c>
      <c r="E8246" s="23">
        <v>43282</v>
      </c>
      <c r="F8246">
        <v>0</v>
      </c>
      <c r="G8246">
        <v>0.5</v>
      </c>
      <c r="H8246">
        <v>0</v>
      </c>
      <c r="I8246">
        <v>0</v>
      </c>
      <c r="J8246">
        <v>0</v>
      </c>
      <c r="K8246" t="e">
        <v>#DIV/0!</v>
      </c>
      <c r="L8246">
        <v>3</v>
      </c>
      <c r="M8246">
        <v>0</v>
      </c>
      <c r="N8246">
        <v>0</v>
      </c>
      <c r="P8246">
        <v>0</v>
      </c>
      <c r="Q8246">
        <v>0</v>
      </c>
      <c r="R8246" t="e">
        <v>#DIV/0!</v>
      </c>
      <c r="S8246">
        <v>0</v>
      </c>
    </row>
    <row r="8247" spans="1:20" x14ac:dyDescent="0.2">
      <c r="A8247" t="s">
        <v>5150</v>
      </c>
      <c r="B8247" t="s">
        <v>5151</v>
      </c>
      <c r="C8247" t="s">
        <v>1053</v>
      </c>
      <c r="D8247" t="s">
        <v>1001</v>
      </c>
      <c r="E8247" s="23">
        <v>43282</v>
      </c>
      <c r="F8247">
        <v>0.5</v>
      </c>
      <c r="G8247">
        <v>0.5</v>
      </c>
      <c r="H8247">
        <v>1</v>
      </c>
      <c r="I8247">
        <v>1</v>
      </c>
      <c r="J8247">
        <v>3</v>
      </c>
      <c r="K8247">
        <v>0.33333333333333331</v>
      </c>
      <c r="L8247">
        <v>3</v>
      </c>
      <c r="M8247">
        <v>1</v>
      </c>
      <c r="N8247">
        <v>0</v>
      </c>
      <c r="P8247">
        <v>0</v>
      </c>
      <c r="Q8247">
        <v>0</v>
      </c>
      <c r="R8247" t="e">
        <v>#DIV/0!</v>
      </c>
      <c r="S8247">
        <v>1</v>
      </c>
    </row>
    <row r="8248" spans="1:20" x14ac:dyDescent="0.2">
      <c r="A8248" t="s">
        <v>12648</v>
      </c>
      <c r="B8248" t="s">
        <v>12649</v>
      </c>
      <c r="C8248" t="s">
        <v>1054</v>
      </c>
      <c r="D8248" t="s">
        <v>1001</v>
      </c>
      <c r="E8248" s="23">
        <v>43282</v>
      </c>
      <c r="F8248">
        <v>1.5</v>
      </c>
      <c r="G8248">
        <v>1.5</v>
      </c>
      <c r="H8248">
        <v>1</v>
      </c>
      <c r="I8248">
        <v>4</v>
      </c>
      <c r="J8248">
        <v>9</v>
      </c>
      <c r="K8248">
        <v>0.44444444444444442</v>
      </c>
      <c r="L8248">
        <v>9</v>
      </c>
      <c r="M8248">
        <v>1</v>
      </c>
      <c r="N8248">
        <v>0</v>
      </c>
      <c r="P8248">
        <v>0</v>
      </c>
      <c r="Q8248">
        <v>0</v>
      </c>
      <c r="R8248" t="e">
        <v>#DIV/0!</v>
      </c>
      <c r="S8248">
        <v>4</v>
      </c>
    </row>
    <row r="8249" spans="1:20" x14ac:dyDescent="0.2">
      <c r="A8249" t="s">
        <v>12324</v>
      </c>
      <c r="B8249" t="s">
        <v>12325</v>
      </c>
      <c r="C8249" t="s">
        <v>200</v>
      </c>
      <c r="D8249" t="s">
        <v>1000</v>
      </c>
      <c r="E8249" s="23">
        <v>43282</v>
      </c>
      <c r="F8249">
        <v>4</v>
      </c>
      <c r="G8249">
        <v>4.5</v>
      </c>
      <c r="H8249">
        <v>0.88888888888888884</v>
      </c>
      <c r="I8249">
        <v>18</v>
      </c>
      <c r="J8249">
        <v>24</v>
      </c>
      <c r="K8249">
        <v>0.75</v>
      </c>
      <c r="L8249">
        <v>27</v>
      </c>
      <c r="M8249">
        <v>0.88888888888888884</v>
      </c>
      <c r="N8249">
        <v>17</v>
      </c>
      <c r="P8249">
        <v>0</v>
      </c>
      <c r="Q8249">
        <v>0</v>
      </c>
      <c r="R8249" t="e">
        <v>#DIV/0!</v>
      </c>
      <c r="S8249">
        <v>1</v>
      </c>
    </row>
    <row r="8250" spans="1:20" x14ac:dyDescent="0.2">
      <c r="A8250" t="s">
        <v>10445</v>
      </c>
      <c r="B8250" t="s">
        <v>10446</v>
      </c>
      <c r="C8250" t="s">
        <v>204</v>
      </c>
      <c r="D8250" t="s">
        <v>1000</v>
      </c>
      <c r="E8250" s="23">
        <v>43282</v>
      </c>
      <c r="F8250">
        <v>0</v>
      </c>
      <c r="G8250">
        <v>0</v>
      </c>
      <c r="H8250" t="e">
        <v>#DIV/0!</v>
      </c>
      <c r="I8250">
        <v>0</v>
      </c>
      <c r="J8250">
        <v>0</v>
      </c>
      <c r="K8250" t="e">
        <v>#DIV/0!</v>
      </c>
      <c r="L8250">
        <v>0</v>
      </c>
      <c r="M8250" t="e">
        <v>#DIV/0!</v>
      </c>
      <c r="N8250">
        <v>0</v>
      </c>
      <c r="P8250">
        <v>0</v>
      </c>
      <c r="Q8250">
        <v>0</v>
      </c>
      <c r="R8250" t="e">
        <v>#DIV/0!</v>
      </c>
      <c r="S8250">
        <v>0</v>
      </c>
    </row>
    <row r="8251" spans="1:20" x14ac:dyDescent="0.2">
      <c r="A8251" t="s">
        <v>9989</v>
      </c>
      <c r="B8251" t="s">
        <v>9990</v>
      </c>
      <c r="C8251" t="s">
        <v>385</v>
      </c>
      <c r="D8251" t="s">
        <v>1000</v>
      </c>
      <c r="E8251" s="23">
        <v>43282</v>
      </c>
      <c r="F8251">
        <v>0</v>
      </c>
      <c r="G8251">
        <v>0</v>
      </c>
      <c r="H8251" t="e">
        <v>#DIV/0!</v>
      </c>
      <c r="I8251">
        <v>0</v>
      </c>
      <c r="J8251">
        <v>0</v>
      </c>
      <c r="K8251" t="e">
        <v>#DIV/0!</v>
      </c>
      <c r="L8251">
        <v>0</v>
      </c>
      <c r="M8251" t="e">
        <v>#DIV/0!</v>
      </c>
      <c r="N8251">
        <v>0</v>
      </c>
      <c r="P8251">
        <v>0</v>
      </c>
      <c r="Q8251">
        <v>0</v>
      </c>
      <c r="R8251" t="e">
        <v>#DIV/0!</v>
      </c>
      <c r="S8251">
        <v>0</v>
      </c>
      <c r="T8251">
        <v>0.9</v>
      </c>
    </row>
    <row r="8252" spans="1:20" x14ac:dyDescent="0.2">
      <c r="A8252" t="s">
        <v>8793</v>
      </c>
      <c r="B8252" t="s">
        <v>8794</v>
      </c>
      <c r="C8252" t="s">
        <v>208</v>
      </c>
      <c r="D8252" t="s">
        <v>1000</v>
      </c>
      <c r="E8252" s="23">
        <v>43282</v>
      </c>
      <c r="F8252">
        <v>2</v>
      </c>
      <c r="G8252">
        <v>1.5</v>
      </c>
      <c r="H8252">
        <v>1.3333333333333333</v>
      </c>
      <c r="I8252">
        <v>9</v>
      </c>
      <c r="J8252">
        <v>12</v>
      </c>
      <c r="K8252">
        <v>0.75</v>
      </c>
      <c r="L8252">
        <v>9</v>
      </c>
      <c r="M8252">
        <v>1.3333333333333333</v>
      </c>
      <c r="N8252">
        <v>8</v>
      </c>
      <c r="P8252">
        <v>0</v>
      </c>
      <c r="Q8252">
        <v>0</v>
      </c>
      <c r="R8252" t="e">
        <v>#DIV/0!</v>
      </c>
      <c r="S8252">
        <v>1</v>
      </c>
      <c r="T8252">
        <v>0.9</v>
      </c>
    </row>
    <row r="8253" spans="1:20" x14ac:dyDescent="0.2">
      <c r="A8253" t="s">
        <v>8128</v>
      </c>
      <c r="B8253" t="s">
        <v>8129</v>
      </c>
      <c r="C8253" t="s">
        <v>900</v>
      </c>
      <c r="D8253" t="s">
        <v>1000</v>
      </c>
      <c r="E8253" s="23">
        <v>43282</v>
      </c>
      <c r="F8253">
        <v>1</v>
      </c>
      <c r="G8253">
        <v>1.5</v>
      </c>
      <c r="H8253">
        <v>0.66666666666666663</v>
      </c>
      <c r="I8253">
        <v>6</v>
      </c>
      <c r="J8253">
        <v>6</v>
      </c>
      <c r="K8253">
        <v>1</v>
      </c>
      <c r="L8253">
        <v>9</v>
      </c>
      <c r="M8253">
        <v>0.66666666666666663</v>
      </c>
      <c r="N8253">
        <v>0</v>
      </c>
      <c r="P8253">
        <v>0</v>
      </c>
      <c r="Q8253">
        <v>0</v>
      </c>
      <c r="R8253" t="e">
        <v>#DIV/0!</v>
      </c>
      <c r="S8253">
        <v>6</v>
      </c>
      <c r="T8253">
        <v>0.9</v>
      </c>
    </row>
    <row r="8254" spans="1:20" x14ac:dyDescent="0.2">
      <c r="A8254" t="s">
        <v>7893</v>
      </c>
      <c r="B8254" t="s">
        <v>7894</v>
      </c>
      <c r="C8254" t="s">
        <v>905</v>
      </c>
      <c r="D8254" t="s">
        <v>1000</v>
      </c>
      <c r="E8254" s="23">
        <v>43282</v>
      </c>
      <c r="F8254">
        <v>0</v>
      </c>
      <c r="G8254">
        <v>0</v>
      </c>
      <c r="H8254" t="e">
        <v>#DIV/0!</v>
      </c>
      <c r="I8254">
        <v>0</v>
      </c>
      <c r="J8254">
        <v>0</v>
      </c>
      <c r="K8254" t="e">
        <v>#DIV/0!</v>
      </c>
      <c r="L8254">
        <v>0</v>
      </c>
      <c r="M8254" t="e">
        <v>#DIV/0!</v>
      </c>
      <c r="N8254">
        <v>0</v>
      </c>
      <c r="P8254">
        <v>0</v>
      </c>
      <c r="Q8254">
        <v>0</v>
      </c>
      <c r="R8254" t="e">
        <v>#DIV/0!</v>
      </c>
      <c r="S8254">
        <v>0</v>
      </c>
      <c r="T8254">
        <v>0.9</v>
      </c>
    </row>
    <row r="8255" spans="1:20" x14ac:dyDescent="0.2">
      <c r="A8255" t="s">
        <v>6587</v>
      </c>
      <c r="B8255" t="s">
        <v>6588</v>
      </c>
      <c r="C8255" t="s">
        <v>316</v>
      </c>
      <c r="D8255" t="s">
        <v>1000</v>
      </c>
      <c r="E8255" s="23">
        <v>43282</v>
      </c>
      <c r="F8255">
        <v>5.5</v>
      </c>
      <c r="G8255">
        <v>5.5</v>
      </c>
      <c r="H8255">
        <v>1</v>
      </c>
      <c r="I8255">
        <v>18</v>
      </c>
      <c r="J8255">
        <v>33</v>
      </c>
      <c r="K8255">
        <v>0.54545454545454541</v>
      </c>
      <c r="L8255">
        <v>33</v>
      </c>
      <c r="M8255">
        <v>1</v>
      </c>
      <c r="N8255">
        <v>17</v>
      </c>
      <c r="P8255">
        <v>4</v>
      </c>
      <c r="Q8255">
        <v>4</v>
      </c>
      <c r="R8255">
        <v>1</v>
      </c>
      <c r="S8255">
        <v>1</v>
      </c>
      <c r="T8255">
        <v>1</v>
      </c>
    </row>
    <row r="8256" spans="1:20" x14ac:dyDescent="0.2">
      <c r="A8256" t="s">
        <v>4180</v>
      </c>
      <c r="B8256" t="s">
        <v>4181</v>
      </c>
      <c r="C8256" t="s">
        <v>218</v>
      </c>
      <c r="D8256" t="s">
        <v>1000</v>
      </c>
      <c r="E8256" s="23">
        <v>43282</v>
      </c>
      <c r="F8256">
        <v>0</v>
      </c>
      <c r="G8256">
        <v>0</v>
      </c>
      <c r="H8256" t="e">
        <v>#DIV/0!</v>
      </c>
      <c r="I8256">
        <v>0</v>
      </c>
      <c r="J8256">
        <v>0</v>
      </c>
      <c r="K8256" t="e">
        <v>#DIV/0!</v>
      </c>
      <c r="L8256">
        <v>0</v>
      </c>
      <c r="M8256" t="e">
        <v>#DIV/0!</v>
      </c>
      <c r="N8256">
        <v>0</v>
      </c>
      <c r="P8256">
        <v>0</v>
      </c>
      <c r="Q8256">
        <v>0</v>
      </c>
      <c r="R8256" t="e">
        <v>#DIV/0!</v>
      </c>
      <c r="S8256">
        <v>0</v>
      </c>
      <c r="T8256">
        <v>1</v>
      </c>
    </row>
    <row r="8257" spans="1:20" x14ac:dyDescent="0.2">
      <c r="A8257" t="s">
        <v>12609</v>
      </c>
      <c r="B8257" t="s">
        <v>12610</v>
      </c>
      <c r="C8257" t="s">
        <v>202</v>
      </c>
      <c r="D8257" t="s">
        <v>1000</v>
      </c>
      <c r="E8257" s="23">
        <v>43282</v>
      </c>
      <c r="F8257">
        <v>2.5</v>
      </c>
      <c r="G8257">
        <v>5.5</v>
      </c>
      <c r="H8257">
        <v>0.45454545454545453</v>
      </c>
      <c r="I8257">
        <v>21</v>
      </c>
      <c r="J8257">
        <v>32</v>
      </c>
      <c r="K8257">
        <v>0.65625</v>
      </c>
      <c r="L8257">
        <v>77</v>
      </c>
      <c r="M8257">
        <v>0.41558441558441561</v>
      </c>
      <c r="N8257">
        <v>21</v>
      </c>
      <c r="P8257">
        <v>1</v>
      </c>
      <c r="Q8257">
        <v>1</v>
      </c>
      <c r="R8257">
        <v>1</v>
      </c>
      <c r="S8257">
        <v>0</v>
      </c>
      <c r="T8257">
        <v>1</v>
      </c>
    </row>
    <row r="8258" spans="1:20" x14ac:dyDescent="0.2">
      <c r="A8258" t="s">
        <v>12434</v>
      </c>
      <c r="B8258" t="s">
        <v>12435</v>
      </c>
      <c r="C8258" t="s">
        <v>347</v>
      </c>
      <c r="D8258" t="s">
        <v>1000</v>
      </c>
      <c r="E8258" s="23">
        <v>43282</v>
      </c>
      <c r="F8258">
        <v>0</v>
      </c>
      <c r="G8258">
        <v>0</v>
      </c>
      <c r="H8258" t="e">
        <v>#DIV/0!</v>
      </c>
      <c r="I8258">
        <v>0</v>
      </c>
      <c r="J8258">
        <v>0</v>
      </c>
      <c r="K8258" t="e">
        <v>#DIV/0!</v>
      </c>
      <c r="L8258">
        <v>0</v>
      </c>
      <c r="M8258" t="e">
        <v>#DIV/0!</v>
      </c>
      <c r="N8258">
        <v>0</v>
      </c>
      <c r="P8258">
        <v>0</v>
      </c>
      <c r="Q8258">
        <v>0</v>
      </c>
      <c r="R8258" t="e">
        <v>#DIV/0!</v>
      </c>
      <c r="S8258">
        <v>0</v>
      </c>
      <c r="T8258">
        <v>1</v>
      </c>
    </row>
    <row r="8259" spans="1:20" x14ac:dyDescent="0.2">
      <c r="A8259" t="s">
        <v>9774</v>
      </c>
      <c r="B8259" t="s">
        <v>9775</v>
      </c>
      <c r="C8259" t="s">
        <v>224</v>
      </c>
      <c r="D8259" t="s">
        <v>1000</v>
      </c>
      <c r="E8259" s="23">
        <v>43282</v>
      </c>
      <c r="F8259">
        <v>8</v>
      </c>
      <c r="G8259">
        <v>6</v>
      </c>
      <c r="H8259">
        <v>1.3333333333333333</v>
      </c>
      <c r="I8259">
        <v>45</v>
      </c>
      <c r="J8259">
        <v>88</v>
      </c>
      <c r="K8259">
        <v>0.51136363636363635</v>
      </c>
      <c r="L8259">
        <v>66</v>
      </c>
      <c r="M8259">
        <v>1.3333333333333333</v>
      </c>
      <c r="N8259">
        <v>45</v>
      </c>
      <c r="P8259">
        <v>0</v>
      </c>
      <c r="Q8259">
        <v>0</v>
      </c>
      <c r="R8259" t="e">
        <v>#DIV/0!</v>
      </c>
      <c r="S8259">
        <v>0</v>
      </c>
      <c r="T8259">
        <v>1</v>
      </c>
    </row>
    <row r="8260" spans="1:20" x14ac:dyDescent="0.2">
      <c r="A8260" t="s">
        <v>9475</v>
      </c>
      <c r="B8260" t="s">
        <v>9476</v>
      </c>
      <c r="C8260" t="s">
        <v>345</v>
      </c>
      <c r="D8260" t="s">
        <v>1000</v>
      </c>
      <c r="E8260" s="23">
        <v>43282</v>
      </c>
      <c r="F8260">
        <v>0</v>
      </c>
      <c r="G8260">
        <v>0</v>
      </c>
      <c r="H8260" t="e">
        <v>#DIV/0!</v>
      </c>
      <c r="I8260">
        <v>0</v>
      </c>
      <c r="J8260">
        <v>0</v>
      </c>
      <c r="K8260" t="e">
        <v>#DIV/0!</v>
      </c>
      <c r="L8260">
        <v>0</v>
      </c>
      <c r="M8260" t="e">
        <v>#DIV/0!</v>
      </c>
      <c r="N8260">
        <v>0</v>
      </c>
      <c r="P8260">
        <v>0</v>
      </c>
      <c r="Q8260">
        <v>0</v>
      </c>
      <c r="R8260" t="e">
        <v>#DIV/0!</v>
      </c>
      <c r="S8260">
        <v>0</v>
      </c>
    </row>
    <row r="8261" spans="1:20" x14ac:dyDescent="0.2">
      <c r="A8261" t="s">
        <v>7867</v>
      </c>
      <c r="B8261" t="s">
        <v>7868</v>
      </c>
      <c r="C8261" t="s">
        <v>226</v>
      </c>
      <c r="D8261" t="s">
        <v>1000</v>
      </c>
      <c r="E8261" s="23">
        <v>43282</v>
      </c>
      <c r="F8261">
        <v>6</v>
      </c>
      <c r="G8261">
        <v>5.5</v>
      </c>
      <c r="H8261">
        <v>1.0909090909090908</v>
      </c>
      <c r="I8261">
        <v>59</v>
      </c>
      <c r="J8261">
        <v>66</v>
      </c>
      <c r="K8261">
        <v>0.89393939393939392</v>
      </c>
      <c r="L8261">
        <v>62</v>
      </c>
      <c r="M8261">
        <v>1.064516129032258</v>
      </c>
      <c r="N8261">
        <v>59</v>
      </c>
      <c r="P8261">
        <v>1</v>
      </c>
      <c r="Q8261">
        <v>1</v>
      </c>
      <c r="R8261">
        <v>1</v>
      </c>
      <c r="S8261">
        <v>0</v>
      </c>
      <c r="T8261" t="e">
        <v>#DIV/0!</v>
      </c>
    </row>
    <row r="8262" spans="1:20" x14ac:dyDescent="0.2">
      <c r="A8262" t="s">
        <v>6937</v>
      </c>
      <c r="B8262" t="s">
        <v>6938</v>
      </c>
      <c r="C8262" t="s">
        <v>231</v>
      </c>
      <c r="D8262" t="s">
        <v>1000</v>
      </c>
      <c r="E8262" s="23">
        <v>43282</v>
      </c>
      <c r="F8262">
        <v>9</v>
      </c>
      <c r="G8262">
        <v>7.5</v>
      </c>
      <c r="H8262">
        <v>1.2</v>
      </c>
      <c r="I8262">
        <v>100</v>
      </c>
      <c r="J8262">
        <v>102</v>
      </c>
      <c r="K8262">
        <v>0.98039215686274506</v>
      </c>
      <c r="L8262">
        <v>84</v>
      </c>
      <c r="M8262">
        <v>1.2142857142857142</v>
      </c>
      <c r="N8262">
        <v>89</v>
      </c>
      <c r="P8262">
        <v>1</v>
      </c>
      <c r="Q8262">
        <v>6</v>
      </c>
      <c r="R8262">
        <v>0.16666666666666666</v>
      </c>
      <c r="S8262">
        <v>11</v>
      </c>
      <c r="T8262" t="e">
        <v>#DIV/0!</v>
      </c>
    </row>
    <row r="8263" spans="1:20" x14ac:dyDescent="0.2">
      <c r="A8263" t="s">
        <v>5988</v>
      </c>
      <c r="B8263" t="s">
        <v>5989</v>
      </c>
      <c r="C8263" t="s">
        <v>216</v>
      </c>
      <c r="D8263" t="s">
        <v>1000</v>
      </c>
      <c r="E8263" s="23">
        <v>43282</v>
      </c>
      <c r="F8263">
        <v>7.5</v>
      </c>
      <c r="G8263">
        <v>7.5</v>
      </c>
      <c r="H8263">
        <v>1</v>
      </c>
      <c r="I8263">
        <v>79</v>
      </c>
      <c r="J8263">
        <v>102</v>
      </c>
      <c r="K8263">
        <v>0.77450980392156865</v>
      </c>
      <c r="L8263">
        <v>102</v>
      </c>
      <c r="M8263">
        <v>1</v>
      </c>
      <c r="N8263">
        <v>50</v>
      </c>
      <c r="P8263">
        <v>4</v>
      </c>
      <c r="Q8263">
        <v>6</v>
      </c>
      <c r="R8263">
        <v>0.66666666666666663</v>
      </c>
      <c r="S8263">
        <v>29</v>
      </c>
      <c r="T8263">
        <v>0.72499999999999998</v>
      </c>
    </row>
    <row r="8264" spans="1:20" x14ac:dyDescent="0.2">
      <c r="A8264" t="s">
        <v>4595</v>
      </c>
      <c r="B8264" t="s">
        <v>4596</v>
      </c>
      <c r="C8264" t="s">
        <v>233</v>
      </c>
      <c r="D8264" t="s">
        <v>1000</v>
      </c>
      <c r="E8264" s="23">
        <v>43282</v>
      </c>
      <c r="F8264">
        <v>3</v>
      </c>
      <c r="G8264">
        <v>4.5</v>
      </c>
      <c r="H8264">
        <v>0.66666666666666663</v>
      </c>
      <c r="I8264">
        <v>11</v>
      </c>
      <c r="J8264">
        <v>36</v>
      </c>
      <c r="K8264">
        <v>0.30555555555555558</v>
      </c>
      <c r="L8264">
        <v>63</v>
      </c>
      <c r="M8264">
        <v>0.5714285714285714</v>
      </c>
      <c r="N8264">
        <v>11</v>
      </c>
      <c r="P8264">
        <v>2</v>
      </c>
      <c r="Q8264">
        <v>3</v>
      </c>
      <c r="R8264">
        <v>0.66666666666666663</v>
      </c>
      <c r="S8264">
        <v>0</v>
      </c>
      <c r="T8264">
        <v>0.86250000000000004</v>
      </c>
    </row>
    <row r="8265" spans="1:20" x14ac:dyDescent="0.2">
      <c r="A8265" t="s">
        <v>4005</v>
      </c>
      <c r="B8265" t="s">
        <v>4006</v>
      </c>
      <c r="C8265" t="s">
        <v>219</v>
      </c>
      <c r="D8265" t="s">
        <v>1000</v>
      </c>
      <c r="E8265" s="23">
        <v>43282</v>
      </c>
      <c r="F8265">
        <v>0</v>
      </c>
      <c r="G8265">
        <v>0</v>
      </c>
      <c r="H8265" t="e">
        <v>#DIV/0!</v>
      </c>
      <c r="I8265">
        <v>0</v>
      </c>
      <c r="J8265">
        <v>0</v>
      </c>
      <c r="K8265" t="e">
        <v>#DIV/0!</v>
      </c>
      <c r="L8265">
        <v>0</v>
      </c>
      <c r="M8265" t="e">
        <v>#DIV/0!</v>
      </c>
      <c r="N8265">
        <v>0</v>
      </c>
      <c r="P8265">
        <v>0</v>
      </c>
      <c r="Q8265">
        <v>0</v>
      </c>
      <c r="R8265" t="e">
        <v>#DIV/0!</v>
      </c>
      <c r="S8265">
        <v>0</v>
      </c>
      <c r="T8265">
        <v>0.69166666666666665</v>
      </c>
    </row>
    <row r="8266" spans="1:20" x14ac:dyDescent="0.2">
      <c r="A8266" t="s">
        <v>3734</v>
      </c>
      <c r="B8266" t="s">
        <v>3735</v>
      </c>
      <c r="C8266" t="s">
        <v>340</v>
      </c>
      <c r="D8266" t="s">
        <v>1000</v>
      </c>
      <c r="E8266" s="23">
        <v>43282</v>
      </c>
      <c r="F8266">
        <v>0</v>
      </c>
      <c r="G8266">
        <v>0</v>
      </c>
      <c r="H8266" t="e">
        <v>#DIV/0!</v>
      </c>
      <c r="I8266">
        <v>0</v>
      </c>
      <c r="J8266">
        <v>0</v>
      </c>
      <c r="K8266" t="e">
        <v>#DIV/0!</v>
      </c>
      <c r="L8266">
        <v>0</v>
      </c>
      <c r="M8266" t="e">
        <v>#DIV/0!</v>
      </c>
      <c r="N8266">
        <v>0</v>
      </c>
      <c r="P8266">
        <v>0</v>
      </c>
      <c r="Q8266">
        <v>0</v>
      </c>
      <c r="R8266" t="e">
        <v>#DIV/0!</v>
      </c>
      <c r="S8266">
        <v>0</v>
      </c>
      <c r="T8266">
        <v>0.56666666666666665</v>
      </c>
    </row>
    <row r="8267" spans="1:20" x14ac:dyDescent="0.2">
      <c r="A8267" t="s">
        <v>11326</v>
      </c>
      <c r="B8267" t="s">
        <v>11327</v>
      </c>
      <c r="C8267" t="s">
        <v>350</v>
      </c>
      <c r="D8267" t="s">
        <v>1000</v>
      </c>
      <c r="E8267" s="23">
        <v>43282</v>
      </c>
      <c r="F8267">
        <v>1</v>
      </c>
      <c r="G8267">
        <v>1</v>
      </c>
      <c r="H8267">
        <v>1</v>
      </c>
      <c r="I8267">
        <v>5</v>
      </c>
      <c r="J8267">
        <v>6</v>
      </c>
      <c r="K8267">
        <v>0.83333333333333337</v>
      </c>
      <c r="L8267">
        <v>6</v>
      </c>
      <c r="M8267">
        <v>1</v>
      </c>
      <c r="N8267">
        <v>5</v>
      </c>
      <c r="P8267">
        <v>0</v>
      </c>
      <c r="Q8267">
        <v>0</v>
      </c>
      <c r="R8267" t="e">
        <v>#DIV/0!</v>
      </c>
      <c r="S8267">
        <v>0</v>
      </c>
      <c r="T8267">
        <v>0.66666666666666663</v>
      </c>
    </row>
    <row r="8268" spans="1:20" x14ac:dyDescent="0.2">
      <c r="A8268" t="s">
        <v>11328</v>
      </c>
      <c r="B8268" t="s">
        <v>11329</v>
      </c>
      <c r="C8268" t="s">
        <v>351</v>
      </c>
      <c r="D8268" t="s">
        <v>1000</v>
      </c>
      <c r="E8268" s="23">
        <v>43282</v>
      </c>
      <c r="F8268">
        <v>0</v>
      </c>
      <c r="G8268">
        <v>0</v>
      </c>
      <c r="H8268" t="e">
        <v>#DIV/0!</v>
      </c>
      <c r="I8268">
        <v>0</v>
      </c>
      <c r="J8268">
        <v>0</v>
      </c>
      <c r="K8268" t="e">
        <v>#DIV/0!</v>
      </c>
      <c r="L8268">
        <v>0</v>
      </c>
      <c r="M8268" t="e">
        <v>#DIV/0!</v>
      </c>
      <c r="N8268">
        <v>0</v>
      </c>
      <c r="P8268">
        <v>0</v>
      </c>
      <c r="Q8268">
        <v>0</v>
      </c>
      <c r="R8268" t="e">
        <v>#DIV/0!</v>
      </c>
      <c r="S8268">
        <v>0</v>
      </c>
      <c r="T8268">
        <v>0.6875</v>
      </c>
    </row>
    <row r="8269" spans="1:20" x14ac:dyDescent="0.2">
      <c r="A8269" t="s">
        <v>11204</v>
      </c>
      <c r="B8269" t="s">
        <v>11205</v>
      </c>
      <c r="C8269" t="s">
        <v>352</v>
      </c>
      <c r="D8269" t="s">
        <v>1000</v>
      </c>
      <c r="E8269" s="23">
        <v>43282</v>
      </c>
      <c r="F8269">
        <v>0</v>
      </c>
      <c r="G8269">
        <v>0</v>
      </c>
      <c r="H8269" t="e">
        <v>#DIV/0!</v>
      </c>
      <c r="I8269">
        <v>0</v>
      </c>
      <c r="J8269">
        <v>0</v>
      </c>
      <c r="K8269" t="e">
        <v>#DIV/0!</v>
      </c>
      <c r="L8269">
        <v>0</v>
      </c>
      <c r="M8269" t="e">
        <v>#DIV/0!</v>
      </c>
      <c r="N8269">
        <v>0</v>
      </c>
      <c r="P8269">
        <v>0</v>
      </c>
      <c r="Q8269">
        <v>0</v>
      </c>
      <c r="R8269" t="e">
        <v>#DIV/0!</v>
      </c>
      <c r="S8269">
        <v>0</v>
      </c>
      <c r="T8269">
        <v>0.59166666666666667</v>
      </c>
    </row>
    <row r="8270" spans="1:20" x14ac:dyDescent="0.2">
      <c r="A8270" t="s">
        <v>10205</v>
      </c>
      <c r="B8270" t="s">
        <v>10206</v>
      </c>
      <c r="C8270" t="s">
        <v>353</v>
      </c>
      <c r="D8270" t="s">
        <v>1000</v>
      </c>
      <c r="E8270" s="23">
        <v>43282</v>
      </c>
      <c r="F8270">
        <v>0</v>
      </c>
      <c r="G8270">
        <v>0</v>
      </c>
      <c r="H8270" t="e">
        <v>#DIV/0!</v>
      </c>
      <c r="I8270">
        <v>0</v>
      </c>
      <c r="J8270">
        <v>0</v>
      </c>
      <c r="K8270" t="e">
        <v>#DIV/0!</v>
      </c>
      <c r="L8270">
        <v>0</v>
      </c>
      <c r="M8270" t="e">
        <v>#DIV/0!</v>
      </c>
      <c r="N8270">
        <v>0</v>
      </c>
      <c r="P8270">
        <v>0</v>
      </c>
      <c r="Q8270">
        <v>0</v>
      </c>
      <c r="R8270" t="e">
        <v>#DIV/0!</v>
      </c>
      <c r="S8270">
        <v>0</v>
      </c>
      <c r="T8270">
        <v>0.56764705882352939</v>
      </c>
    </row>
    <row r="8271" spans="1:20" x14ac:dyDescent="0.2">
      <c r="A8271" t="s">
        <v>10065</v>
      </c>
      <c r="B8271" t="s">
        <v>10066</v>
      </c>
      <c r="C8271" t="s">
        <v>386</v>
      </c>
      <c r="D8271" t="s">
        <v>1000</v>
      </c>
      <c r="E8271" s="23">
        <v>43282</v>
      </c>
      <c r="F8271">
        <v>0</v>
      </c>
      <c r="G8271">
        <v>0</v>
      </c>
      <c r="H8271" t="e">
        <v>#DIV/0!</v>
      </c>
      <c r="I8271">
        <v>0</v>
      </c>
      <c r="J8271">
        <v>0</v>
      </c>
      <c r="K8271" t="e">
        <v>#DIV/0!</v>
      </c>
      <c r="L8271">
        <v>0</v>
      </c>
      <c r="M8271" t="e">
        <v>#DIV/0!</v>
      </c>
      <c r="N8271">
        <v>0</v>
      </c>
      <c r="P8271">
        <v>0</v>
      </c>
      <c r="Q8271">
        <v>0</v>
      </c>
      <c r="R8271" t="e">
        <v>#DIV/0!</v>
      </c>
      <c r="S8271">
        <v>0</v>
      </c>
      <c r="T8271">
        <v>0.52573529411764708</v>
      </c>
    </row>
    <row r="8272" spans="1:20" x14ac:dyDescent="0.2">
      <c r="A8272" t="s">
        <v>8618</v>
      </c>
      <c r="B8272" t="s">
        <v>8619</v>
      </c>
      <c r="C8272" t="s">
        <v>354</v>
      </c>
      <c r="D8272" t="s">
        <v>1000</v>
      </c>
      <c r="E8272" s="23">
        <v>43282</v>
      </c>
      <c r="F8272">
        <v>1</v>
      </c>
      <c r="G8272">
        <v>1.5</v>
      </c>
      <c r="H8272">
        <v>0.66666666666666663</v>
      </c>
      <c r="I8272">
        <v>6</v>
      </c>
      <c r="J8272">
        <v>6</v>
      </c>
      <c r="K8272">
        <v>1</v>
      </c>
      <c r="L8272">
        <v>9</v>
      </c>
      <c r="M8272">
        <v>0.66666666666666663</v>
      </c>
      <c r="N8272">
        <v>6</v>
      </c>
      <c r="P8272">
        <v>0</v>
      </c>
      <c r="Q8272">
        <v>0</v>
      </c>
      <c r="R8272" t="e">
        <v>#DIV/0!</v>
      </c>
      <c r="S8272">
        <v>0</v>
      </c>
      <c r="T8272">
        <v>1</v>
      </c>
    </row>
    <row r="8273" spans="1:20" x14ac:dyDescent="0.2">
      <c r="A8273" t="s">
        <v>6412</v>
      </c>
      <c r="B8273" t="s">
        <v>6413</v>
      </c>
      <c r="C8273" t="s">
        <v>355</v>
      </c>
      <c r="D8273" t="s">
        <v>1000</v>
      </c>
      <c r="E8273" s="23">
        <v>43282</v>
      </c>
      <c r="F8273">
        <v>3.5</v>
      </c>
      <c r="G8273">
        <v>3.5</v>
      </c>
      <c r="H8273">
        <v>1</v>
      </c>
      <c r="I8273">
        <v>16</v>
      </c>
      <c r="J8273">
        <v>21</v>
      </c>
      <c r="K8273">
        <v>0.76190476190476186</v>
      </c>
      <c r="L8273">
        <v>21</v>
      </c>
      <c r="M8273">
        <v>1</v>
      </c>
      <c r="N8273">
        <v>15</v>
      </c>
      <c r="P8273">
        <v>0</v>
      </c>
      <c r="Q8273">
        <v>0</v>
      </c>
      <c r="R8273" t="e">
        <v>#DIV/0!</v>
      </c>
      <c r="S8273">
        <v>1</v>
      </c>
      <c r="T8273">
        <v>1</v>
      </c>
    </row>
    <row r="8274" spans="1:20" x14ac:dyDescent="0.2">
      <c r="A8274" t="s">
        <v>12150</v>
      </c>
      <c r="B8274" t="s">
        <v>12151</v>
      </c>
      <c r="C8274" t="s">
        <v>1050</v>
      </c>
      <c r="D8274" t="s">
        <v>1002</v>
      </c>
      <c r="E8274" s="23">
        <v>43282</v>
      </c>
      <c r="F8274">
        <v>2.5</v>
      </c>
      <c r="G8274">
        <v>2.5</v>
      </c>
      <c r="H8274">
        <v>1</v>
      </c>
      <c r="I8274">
        <v>6</v>
      </c>
      <c r="J8274">
        <v>15</v>
      </c>
      <c r="K8274">
        <v>0.4</v>
      </c>
      <c r="L8274">
        <v>15</v>
      </c>
      <c r="M8274">
        <v>1</v>
      </c>
      <c r="N8274">
        <v>6</v>
      </c>
      <c r="P8274">
        <v>0</v>
      </c>
      <c r="Q8274">
        <v>2</v>
      </c>
      <c r="R8274">
        <v>0</v>
      </c>
      <c r="S8274">
        <v>0</v>
      </c>
      <c r="T8274">
        <v>0.5</v>
      </c>
    </row>
    <row r="8275" spans="1:20" x14ac:dyDescent="0.2">
      <c r="A8275" t="s">
        <v>7485</v>
      </c>
      <c r="B8275" t="s">
        <v>7486</v>
      </c>
      <c r="C8275" t="s">
        <v>1048</v>
      </c>
      <c r="D8275" t="s">
        <v>1002</v>
      </c>
      <c r="E8275" s="23">
        <v>43282</v>
      </c>
      <c r="F8275">
        <v>1.5</v>
      </c>
      <c r="G8275">
        <v>2.5</v>
      </c>
      <c r="H8275">
        <v>0.6</v>
      </c>
      <c r="I8275">
        <v>6</v>
      </c>
      <c r="J8275">
        <v>9</v>
      </c>
      <c r="K8275">
        <v>0.66666666666666663</v>
      </c>
      <c r="L8275">
        <v>15</v>
      </c>
      <c r="M8275">
        <v>0.6</v>
      </c>
      <c r="N8275">
        <v>6</v>
      </c>
      <c r="P8275">
        <v>2</v>
      </c>
      <c r="Q8275">
        <v>2</v>
      </c>
      <c r="R8275">
        <v>1</v>
      </c>
      <c r="S8275">
        <v>0</v>
      </c>
      <c r="T8275">
        <v>1</v>
      </c>
    </row>
    <row r="8276" spans="1:20" x14ac:dyDescent="0.2">
      <c r="A8276" t="s">
        <v>5774</v>
      </c>
      <c r="B8276" t="s">
        <v>5775</v>
      </c>
      <c r="C8276" t="s">
        <v>1047</v>
      </c>
      <c r="D8276" t="s">
        <v>1002</v>
      </c>
      <c r="E8276" s="23">
        <v>43282</v>
      </c>
      <c r="F8276">
        <v>3.5</v>
      </c>
      <c r="G8276">
        <v>3.5</v>
      </c>
      <c r="H8276">
        <v>1</v>
      </c>
      <c r="I8276">
        <v>13</v>
      </c>
      <c r="J8276">
        <v>21</v>
      </c>
      <c r="K8276">
        <v>0.61904761904761907</v>
      </c>
      <c r="L8276">
        <v>21</v>
      </c>
      <c r="M8276">
        <v>1</v>
      </c>
      <c r="N8276">
        <v>12</v>
      </c>
      <c r="P8276">
        <v>1</v>
      </c>
      <c r="Q8276">
        <v>1</v>
      </c>
      <c r="R8276">
        <v>1</v>
      </c>
      <c r="S8276">
        <v>1</v>
      </c>
      <c r="T8276">
        <v>1</v>
      </c>
    </row>
    <row r="8277" spans="1:20" x14ac:dyDescent="0.2">
      <c r="A8277" t="s">
        <v>14801</v>
      </c>
      <c r="B8277" t="s">
        <v>14802</v>
      </c>
      <c r="C8277" t="s">
        <v>1054</v>
      </c>
      <c r="D8277" t="s">
        <v>1002</v>
      </c>
      <c r="E8277" s="23">
        <v>43282</v>
      </c>
      <c r="F8277">
        <v>1.5</v>
      </c>
      <c r="G8277">
        <v>1.5</v>
      </c>
      <c r="H8277">
        <v>1</v>
      </c>
      <c r="I8277">
        <v>4</v>
      </c>
      <c r="J8277">
        <v>9</v>
      </c>
      <c r="K8277">
        <v>0.44444444444444442</v>
      </c>
      <c r="L8277">
        <v>9</v>
      </c>
      <c r="M8277">
        <v>1</v>
      </c>
      <c r="N8277">
        <v>0</v>
      </c>
      <c r="P8277">
        <v>0</v>
      </c>
      <c r="Q8277">
        <v>0</v>
      </c>
      <c r="R8277" t="e">
        <v>#DIV/0!</v>
      </c>
      <c r="S8277">
        <v>4</v>
      </c>
      <c r="T8277">
        <v>1</v>
      </c>
    </row>
    <row r="8278" spans="1:20" x14ac:dyDescent="0.2">
      <c r="A8278" t="s">
        <v>7363</v>
      </c>
      <c r="B8278" t="s">
        <v>7364</v>
      </c>
      <c r="C8278" t="s">
        <v>1052</v>
      </c>
      <c r="D8278" t="s">
        <v>1002</v>
      </c>
      <c r="E8278" s="23">
        <v>43282</v>
      </c>
      <c r="F8278">
        <v>3.5</v>
      </c>
      <c r="G8278">
        <v>4.5</v>
      </c>
      <c r="H8278">
        <v>0.77777777777777779</v>
      </c>
      <c r="I8278">
        <v>32</v>
      </c>
      <c r="J8278">
        <v>21</v>
      </c>
      <c r="K8278">
        <v>1.5238095238095237</v>
      </c>
      <c r="L8278">
        <v>27</v>
      </c>
      <c r="M8278">
        <v>0.77777777777777779</v>
      </c>
      <c r="N8278">
        <v>25</v>
      </c>
      <c r="P8278">
        <v>1</v>
      </c>
      <c r="Q8278">
        <v>6</v>
      </c>
      <c r="R8278">
        <v>0.16666666666666666</v>
      </c>
      <c r="S8278">
        <v>7</v>
      </c>
      <c r="T8278">
        <v>0</v>
      </c>
    </row>
    <row r="8279" spans="1:20" x14ac:dyDescent="0.2">
      <c r="A8279" t="s">
        <v>5355</v>
      </c>
      <c r="B8279" t="s">
        <v>5356</v>
      </c>
      <c r="C8279" t="s">
        <v>1053</v>
      </c>
      <c r="D8279" t="s">
        <v>1002</v>
      </c>
      <c r="E8279" s="23">
        <v>43282</v>
      </c>
      <c r="F8279">
        <v>3.5</v>
      </c>
      <c r="G8279">
        <v>3.5</v>
      </c>
      <c r="H8279">
        <v>1</v>
      </c>
      <c r="I8279">
        <v>8</v>
      </c>
      <c r="J8279">
        <v>21</v>
      </c>
      <c r="K8279">
        <v>0.38095238095238093</v>
      </c>
      <c r="L8279">
        <v>21</v>
      </c>
      <c r="M8279">
        <v>1</v>
      </c>
      <c r="N8279">
        <v>6</v>
      </c>
      <c r="P8279">
        <v>0</v>
      </c>
      <c r="Q8279">
        <v>0</v>
      </c>
      <c r="R8279" t="e">
        <v>#DIV/0!</v>
      </c>
      <c r="S8279">
        <v>2</v>
      </c>
      <c r="T8279" t="e">
        <v>#DIV/0!</v>
      </c>
    </row>
    <row r="8280" spans="1:20" x14ac:dyDescent="0.2">
      <c r="A8280" t="s">
        <v>7525</v>
      </c>
      <c r="B8280" t="s">
        <v>7526</v>
      </c>
      <c r="C8280" t="s">
        <v>901</v>
      </c>
      <c r="D8280" t="s">
        <v>1000</v>
      </c>
      <c r="E8280" s="23">
        <v>43282</v>
      </c>
      <c r="F8280">
        <v>3.5</v>
      </c>
      <c r="G8280">
        <v>3.5</v>
      </c>
      <c r="H8280">
        <v>1</v>
      </c>
      <c r="I8280">
        <v>8</v>
      </c>
      <c r="J8280">
        <v>21</v>
      </c>
      <c r="K8280">
        <v>0.38095238095238093</v>
      </c>
      <c r="L8280">
        <v>21</v>
      </c>
      <c r="M8280">
        <v>1</v>
      </c>
      <c r="N8280">
        <v>6</v>
      </c>
      <c r="P8280">
        <v>0</v>
      </c>
      <c r="Q8280">
        <v>0</v>
      </c>
      <c r="R8280" t="e">
        <v>#DIV/0!</v>
      </c>
      <c r="S8280">
        <v>2</v>
      </c>
      <c r="T8280" t="e">
        <v>#DIV/0!</v>
      </c>
    </row>
    <row r="8281" spans="1:20" x14ac:dyDescent="0.2">
      <c r="A8281" t="s">
        <v>7392</v>
      </c>
      <c r="B8281" t="s">
        <v>7401</v>
      </c>
      <c r="C8281" t="s">
        <v>901</v>
      </c>
      <c r="D8281" t="s">
        <v>1001</v>
      </c>
      <c r="E8281" s="23">
        <v>43282</v>
      </c>
      <c r="F8281">
        <v>1.5</v>
      </c>
      <c r="G8281">
        <v>3.5</v>
      </c>
      <c r="H8281">
        <v>0.42857142857142855</v>
      </c>
      <c r="I8281">
        <v>8</v>
      </c>
      <c r="J8281">
        <v>21</v>
      </c>
      <c r="K8281">
        <v>0.38095238095238093</v>
      </c>
      <c r="L8281">
        <v>21</v>
      </c>
      <c r="M8281">
        <v>1</v>
      </c>
      <c r="N8281">
        <v>6</v>
      </c>
      <c r="P8281">
        <v>0</v>
      </c>
      <c r="Q8281">
        <v>0</v>
      </c>
      <c r="R8281" t="e">
        <v>#DIV/0!</v>
      </c>
      <c r="S8281">
        <v>2</v>
      </c>
      <c r="T8281" t="e">
        <v>#DIV/0!</v>
      </c>
    </row>
    <row r="8282" spans="1:20" x14ac:dyDescent="0.2">
      <c r="A8282" t="s">
        <v>5819</v>
      </c>
      <c r="B8282" t="s">
        <v>5830</v>
      </c>
      <c r="C8282" t="s">
        <v>903</v>
      </c>
      <c r="D8282" t="s">
        <v>1000</v>
      </c>
      <c r="E8282" s="23">
        <v>43282</v>
      </c>
      <c r="F8282">
        <v>6.5</v>
      </c>
      <c r="G8282">
        <v>3.5</v>
      </c>
      <c r="H8282">
        <v>1.8571428571428572</v>
      </c>
      <c r="I8282">
        <v>8</v>
      </c>
      <c r="J8282">
        <v>21</v>
      </c>
      <c r="K8282">
        <v>0.38095238095238093</v>
      </c>
      <c r="L8282">
        <v>21</v>
      </c>
      <c r="M8282">
        <v>1</v>
      </c>
      <c r="N8282">
        <v>6</v>
      </c>
      <c r="P8282">
        <v>0</v>
      </c>
      <c r="Q8282">
        <v>0</v>
      </c>
      <c r="R8282" t="e">
        <v>#DIV/0!</v>
      </c>
      <c r="S8282">
        <v>2</v>
      </c>
      <c r="T8282" t="e">
        <v>#DIV/0!</v>
      </c>
    </row>
    <row r="8283" spans="1:20" x14ac:dyDescent="0.2">
      <c r="A8283" t="s">
        <v>5383</v>
      </c>
      <c r="B8283" t="s">
        <v>5384</v>
      </c>
      <c r="C8283" t="s">
        <v>903</v>
      </c>
      <c r="D8283" t="s">
        <v>1001</v>
      </c>
      <c r="E8283" s="23">
        <v>43282</v>
      </c>
      <c r="F8283">
        <v>0.5</v>
      </c>
      <c r="G8283">
        <v>3.5</v>
      </c>
      <c r="H8283">
        <v>0.14285714285714285</v>
      </c>
      <c r="I8283">
        <v>8</v>
      </c>
      <c r="J8283">
        <v>21</v>
      </c>
      <c r="K8283">
        <v>0.38095238095238093</v>
      </c>
      <c r="L8283">
        <v>21</v>
      </c>
      <c r="M8283">
        <v>1</v>
      </c>
      <c r="N8283">
        <v>6</v>
      </c>
      <c r="P8283">
        <v>0</v>
      </c>
      <c r="Q8283">
        <v>0</v>
      </c>
      <c r="R8283" t="e">
        <v>#DIV/0!</v>
      </c>
      <c r="S8283">
        <v>2</v>
      </c>
      <c r="T8283" t="e">
        <v>#DIV/0!</v>
      </c>
    </row>
    <row r="8284" spans="1:20" x14ac:dyDescent="0.2">
      <c r="A8284" t="s">
        <v>11853</v>
      </c>
      <c r="B8284" t="s">
        <v>11854</v>
      </c>
      <c r="C8284" t="s">
        <v>198</v>
      </c>
      <c r="D8284" t="s">
        <v>1002</v>
      </c>
      <c r="E8284" s="23">
        <v>43282</v>
      </c>
      <c r="F8284">
        <v>1</v>
      </c>
      <c r="G8284">
        <v>1</v>
      </c>
      <c r="H8284">
        <v>1</v>
      </c>
      <c r="I8284">
        <v>5</v>
      </c>
      <c r="J8284">
        <v>6</v>
      </c>
      <c r="K8284">
        <v>0.83333333333333337</v>
      </c>
      <c r="L8284">
        <v>6</v>
      </c>
      <c r="M8284">
        <v>1</v>
      </c>
      <c r="N8284">
        <v>5</v>
      </c>
      <c r="P8284">
        <v>0</v>
      </c>
      <c r="Q8284">
        <v>0</v>
      </c>
      <c r="R8284" t="e">
        <v>#DIV/0!</v>
      </c>
      <c r="S8284">
        <v>0</v>
      </c>
      <c r="T8284" t="e">
        <v>#DIV/0!</v>
      </c>
    </row>
    <row r="8285" spans="1:20" x14ac:dyDescent="0.2">
      <c r="A8285" t="s">
        <v>11855</v>
      </c>
      <c r="B8285" t="s">
        <v>11856</v>
      </c>
      <c r="C8285" t="s">
        <v>199</v>
      </c>
      <c r="D8285" t="s">
        <v>1002</v>
      </c>
      <c r="E8285" s="23">
        <v>43282</v>
      </c>
      <c r="F8285">
        <v>10.5</v>
      </c>
      <c r="G8285">
        <v>14</v>
      </c>
      <c r="H8285">
        <v>0.75</v>
      </c>
      <c r="I8285">
        <v>49</v>
      </c>
      <c r="J8285">
        <v>80</v>
      </c>
      <c r="K8285">
        <v>0.61250000000000004</v>
      </c>
      <c r="L8285">
        <v>128</v>
      </c>
      <c r="M8285">
        <v>0.625</v>
      </c>
      <c r="N8285">
        <v>44</v>
      </c>
      <c r="P8285">
        <v>1</v>
      </c>
      <c r="Q8285">
        <v>3</v>
      </c>
      <c r="R8285">
        <v>0.33333333333333331</v>
      </c>
      <c r="S8285">
        <v>5</v>
      </c>
      <c r="T8285" t="e">
        <v>#DIV/0!</v>
      </c>
    </row>
    <row r="8286" spans="1:20" x14ac:dyDescent="0.2">
      <c r="A8286" t="s">
        <v>11857</v>
      </c>
      <c r="B8286" t="s">
        <v>11858</v>
      </c>
      <c r="C8286" t="s">
        <v>348</v>
      </c>
      <c r="D8286" t="s">
        <v>1002</v>
      </c>
      <c r="E8286" s="23">
        <v>43282</v>
      </c>
      <c r="F8286">
        <v>0</v>
      </c>
      <c r="G8286">
        <v>0</v>
      </c>
      <c r="H8286" t="e">
        <v>#DIV/0!</v>
      </c>
      <c r="I8286">
        <v>0</v>
      </c>
      <c r="J8286">
        <v>0</v>
      </c>
      <c r="K8286" t="e">
        <v>#DIV/0!</v>
      </c>
      <c r="L8286">
        <v>0</v>
      </c>
      <c r="M8286" t="e">
        <v>#DIV/0!</v>
      </c>
      <c r="N8286">
        <v>0</v>
      </c>
      <c r="P8286">
        <v>0</v>
      </c>
      <c r="Q8286">
        <v>0</v>
      </c>
      <c r="R8286" t="e">
        <v>#DIV/0!</v>
      </c>
      <c r="S8286">
        <v>0</v>
      </c>
      <c r="T8286" t="e">
        <v>#DIV/0!</v>
      </c>
    </row>
    <row r="8287" spans="1:20" x14ac:dyDescent="0.2">
      <c r="A8287" t="s">
        <v>11859</v>
      </c>
      <c r="B8287" t="s">
        <v>11860</v>
      </c>
      <c r="C8287" t="s">
        <v>357</v>
      </c>
      <c r="D8287" t="s">
        <v>1002</v>
      </c>
      <c r="E8287" s="23">
        <v>43282</v>
      </c>
      <c r="F8287">
        <v>0</v>
      </c>
      <c r="G8287">
        <v>0</v>
      </c>
      <c r="H8287" t="e">
        <v>#DIV/0!</v>
      </c>
      <c r="I8287">
        <v>0</v>
      </c>
      <c r="J8287">
        <v>0</v>
      </c>
      <c r="K8287" t="e">
        <v>#DIV/0!</v>
      </c>
      <c r="L8287">
        <v>0</v>
      </c>
      <c r="M8287" t="e">
        <v>#DIV/0!</v>
      </c>
      <c r="N8287">
        <v>0</v>
      </c>
      <c r="P8287">
        <v>0</v>
      </c>
      <c r="Q8287">
        <v>0</v>
      </c>
      <c r="R8287" t="e">
        <v>#DIV/0!</v>
      </c>
      <c r="S8287">
        <v>0</v>
      </c>
    </row>
    <row r="8288" spans="1:20" x14ac:dyDescent="0.2">
      <c r="A8288" t="s">
        <v>10971</v>
      </c>
      <c r="B8288" t="s">
        <v>10972</v>
      </c>
      <c r="C8288" t="s">
        <v>227</v>
      </c>
      <c r="D8288" t="s">
        <v>1002</v>
      </c>
      <c r="E8288" s="23">
        <v>43282</v>
      </c>
      <c r="F8288">
        <v>0</v>
      </c>
      <c r="G8288">
        <v>0</v>
      </c>
      <c r="H8288" t="e">
        <v>#DIV/0!</v>
      </c>
      <c r="I8288">
        <v>0</v>
      </c>
      <c r="J8288">
        <v>0</v>
      </c>
      <c r="K8288" t="e">
        <v>#DIV/0!</v>
      </c>
      <c r="L8288">
        <v>0</v>
      </c>
      <c r="M8288" t="e">
        <v>#DIV/0!</v>
      </c>
      <c r="N8288">
        <v>0</v>
      </c>
      <c r="P8288">
        <v>0</v>
      </c>
      <c r="Q8288">
        <v>0</v>
      </c>
      <c r="R8288" t="e">
        <v>#DIV/0!</v>
      </c>
      <c r="S8288">
        <v>0</v>
      </c>
    </row>
    <row r="8289" spans="1:19" x14ac:dyDescent="0.2">
      <c r="A8289" t="s">
        <v>10796</v>
      </c>
      <c r="B8289" t="s">
        <v>10797</v>
      </c>
      <c r="C8289" t="s">
        <v>203</v>
      </c>
      <c r="D8289" t="s">
        <v>1002</v>
      </c>
      <c r="E8289" s="23">
        <v>43282</v>
      </c>
      <c r="F8289">
        <v>0</v>
      </c>
      <c r="G8289">
        <v>0</v>
      </c>
      <c r="H8289" t="e">
        <v>#DIV/0!</v>
      </c>
      <c r="I8289">
        <v>0</v>
      </c>
      <c r="J8289">
        <v>0</v>
      </c>
      <c r="K8289" t="e">
        <v>#DIV/0!</v>
      </c>
      <c r="L8289">
        <v>0</v>
      </c>
      <c r="M8289" t="e">
        <v>#DIV/0!</v>
      </c>
      <c r="N8289">
        <v>0</v>
      </c>
      <c r="O8289" t="e">
        <v>#DIV/0!</v>
      </c>
      <c r="P8289">
        <v>0</v>
      </c>
      <c r="Q8289">
        <v>0</v>
      </c>
      <c r="R8289" t="e">
        <v>#DIV/0!</v>
      </c>
      <c r="S8289">
        <v>0</v>
      </c>
    </row>
    <row r="8290" spans="1:19" x14ac:dyDescent="0.2">
      <c r="A8290" t="s">
        <v>10131</v>
      </c>
      <c r="B8290" t="s">
        <v>10132</v>
      </c>
      <c r="C8290" t="s">
        <v>387</v>
      </c>
      <c r="D8290" t="s">
        <v>1002</v>
      </c>
      <c r="E8290" s="23">
        <v>43282</v>
      </c>
      <c r="F8290">
        <v>0</v>
      </c>
      <c r="G8290">
        <v>0</v>
      </c>
      <c r="H8290" t="e">
        <v>#DIV/0!</v>
      </c>
      <c r="I8290">
        <v>0</v>
      </c>
      <c r="J8290">
        <v>0</v>
      </c>
      <c r="K8290" t="e">
        <v>#DIV/0!</v>
      </c>
      <c r="L8290">
        <v>0</v>
      </c>
      <c r="M8290" t="e">
        <v>#DIV/0!</v>
      </c>
      <c r="N8290">
        <v>0</v>
      </c>
      <c r="P8290">
        <v>0</v>
      </c>
      <c r="Q8290">
        <v>0</v>
      </c>
      <c r="R8290" t="e">
        <v>#DIV/0!</v>
      </c>
      <c r="S8290">
        <v>0</v>
      </c>
    </row>
    <row r="8291" spans="1:19" x14ac:dyDescent="0.2">
      <c r="A8291" t="s">
        <v>9949</v>
      </c>
      <c r="B8291" t="s">
        <v>9950</v>
      </c>
      <c r="C8291" t="s">
        <v>223</v>
      </c>
      <c r="D8291" t="s">
        <v>1002</v>
      </c>
      <c r="E8291" s="23">
        <v>43282</v>
      </c>
      <c r="F8291">
        <v>8</v>
      </c>
      <c r="G8291">
        <v>6</v>
      </c>
      <c r="H8291">
        <v>1.3333333333333333</v>
      </c>
      <c r="I8291">
        <v>45</v>
      </c>
      <c r="J8291">
        <v>88</v>
      </c>
      <c r="K8291">
        <v>0.51136363636363635</v>
      </c>
      <c r="L8291">
        <v>66</v>
      </c>
      <c r="M8291">
        <v>1.3333333333333333</v>
      </c>
      <c r="N8291">
        <v>45</v>
      </c>
      <c r="P8291">
        <v>0</v>
      </c>
      <c r="Q8291">
        <v>0</v>
      </c>
      <c r="R8291" t="e">
        <v>#DIV/0!</v>
      </c>
      <c r="S8291">
        <v>0</v>
      </c>
    </row>
    <row r="8292" spans="1:19" x14ac:dyDescent="0.2">
      <c r="A8292" t="s">
        <v>9567</v>
      </c>
      <c r="B8292" t="s">
        <v>9568</v>
      </c>
      <c r="C8292" t="s">
        <v>346</v>
      </c>
      <c r="D8292" t="s">
        <v>1002</v>
      </c>
      <c r="E8292" s="23">
        <v>43282</v>
      </c>
      <c r="F8292">
        <v>0</v>
      </c>
      <c r="G8292">
        <v>0</v>
      </c>
      <c r="H8292" t="e">
        <v>#DIV/0!</v>
      </c>
      <c r="I8292">
        <v>0</v>
      </c>
      <c r="J8292">
        <v>0</v>
      </c>
      <c r="K8292" t="e">
        <v>#DIV/0!</v>
      </c>
      <c r="L8292">
        <v>0</v>
      </c>
      <c r="M8292" t="e">
        <v>#DIV/0!</v>
      </c>
      <c r="N8292">
        <v>0</v>
      </c>
      <c r="P8292">
        <v>0</v>
      </c>
      <c r="Q8292">
        <v>0</v>
      </c>
      <c r="R8292" t="e">
        <v>#DIV/0!</v>
      </c>
      <c r="S8292">
        <v>0</v>
      </c>
    </row>
    <row r="8293" spans="1:19" x14ac:dyDescent="0.2">
      <c r="A8293" t="s">
        <v>9208</v>
      </c>
      <c r="B8293" t="s">
        <v>9209</v>
      </c>
      <c r="C8293" t="s">
        <v>207</v>
      </c>
      <c r="D8293" t="s">
        <v>1002</v>
      </c>
      <c r="E8293" s="23">
        <v>43282</v>
      </c>
      <c r="F8293">
        <v>4</v>
      </c>
      <c r="G8293">
        <v>6</v>
      </c>
      <c r="H8293">
        <v>0.66666666666666663</v>
      </c>
      <c r="I8293">
        <v>18</v>
      </c>
      <c r="J8293">
        <v>28</v>
      </c>
      <c r="K8293">
        <v>0.6428571428571429</v>
      </c>
      <c r="L8293">
        <v>48</v>
      </c>
      <c r="M8293">
        <v>0.58333333333333337</v>
      </c>
      <c r="N8293">
        <v>17</v>
      </c>
      <c r="O8293">
        <v>0.93</v>
      </c>
      <c r="P8293">
        <v>1</v>
      </c>
      <c r="Q8293">
        <v>2</v>
      </c>
      <c r="R8293">
        <v>0.5</v>
      </c>
      <c r="S8293">
        <v>1</v>
      </c>
    </row>
    <row r="8294" spans="1:19" x14ac:dyDescent="0.2">
      <c r="A8294" t="s">
        <v>8369</v>
      </c>
      <c r="B8294" t="s">
        <v>8370</v>
      </c>
      <c r="C8294" t="s">
        <v>212</v>
      </c>
      <c r="D8294" t="s">
        <v>1002</v>
      </c>
      <c r="E8294" s="23">
        <v>43282</v>
      </c>
      <c r="F8294">
        <v>1</v>
      </c>
      <c r="G8294">
        <v>1.5</v>
      </c>
      <c r="H8294">
        <v>0.66666666666666663</v>
      </c>
      <c r="I8294">
        <v>6</v>
      </c>
      <c r="J8294">
        <v>6</v>
      </c>
      <c r="K8294">
        <v>1</v>
      </c>
      <c r="L8294">
        <v>9</v>
      </c>
      <c r="M8294">
        <v>0.66666666666666663</v>
      </c>
      <c r="N8294">
        <v>0</v>
      </c>
      <c r="P8294">
        <v>0</v>
      </c>
      <c r="Q8294">
        <v>0</v>
      </c>
      <c r="R8294" t="e">
        <v>#DIV/0!</v>
      </c>
      <c r="S8294">
        <v>6</v>
      </c>
    </row>
    <row r="8295" spans="1:19" x14ac:dyDescent="0.2">
      <c r="A8295" t="s">
        <v>8068</v>
      </c>
      <c r="B8295" t="s">
        <v>8069</v>
      </c>
      <c r="C8295" t="s">
        <v>225</v>
      </c>
      <c r="D8295" t="s">
        <v>1002</v>
      </c>
      <c r="E8295" s="23">
        <v>43282</v>
      </c>
      <c r="F8295">
        <v>6</v>
      </c>
      <c r="G8295">
        <v>5.5</v>
      </c>
      <c r="H8295">
        <v>1.0909090909090908</v>
      </c>
      <c r="I8295">
        <v>59</v>
      </c>
      <c r="J8295">
        <v>66</v>
      </c>
      <c r="K8295">
        <v>0.89393939393939392</v>
      </c>
      <c r="L8295">
        <v>62</v>
      </c>
      <c r="M8295">
        <v>1.064516129032258</v>
      </c>
      <c r="N8295">
        <v>59</v>
      </c>
      <c r="P8295">
        <v>1</v>
      </c>
      <c r="Q8295">
        <v>1</v>
      </c>
      <c r="R8295">
        <v>1</v>
      </c>
      <c r="S8295">
        <v>0</v>
      </c>
    </row>
    <row r="8296" spans="1:19" x14ac:dyDescent="0.2">
      <c r="A8296" t="s">
        <v>7680</v>
      </c>
      <c r="B8296" t="s">
        <v>7681</v>
      </c>
      <c r="C8296" t="s">
        <v>901</v>
      </c>
      <c r="D8296" t="s">
        <v>1002</v>
      </c>
      <c r="E8296" s="23">
        <v>43282</v>
      </c>
      <c r="F8296">
        <v>5</v>
      </c>
      <c r="G8296">
        <v>7</v>
      </c>
      <c r="H8296">
        <v>0.7142857142857143</v>
      </c>
      <c r="I8296">
        <v>38</v>
      </c>
      <c r="J8296">
        <v>30</v>
      </c>
      <c r="K8296">
        <v>1.2666666666666666</v>
      </c>
      <c r="L8296">
        <v>42</v>
      </c>
      <c r="M8296">
        <v>0.7142857142857143</v>
      </c>
      <c r="N8296">
        <v>31</v>
      </c>
      <c r="P8296">
        <v>3</v>
      </c>
      <c r="Q8296">
        <v>8</v>
      </c>
      <c r="R8296">
        <v>0.375</v>
      </c>
      <c r="S8296">
        <v>7</v>
      </c>
    </row>
    <row r="8297" spans="1:19" x14ac:dyDescent="0.2">
      <c r="A8297" t="s">
        <v>7128</v>
      </c>
      <c r="B8297" t="s">
        <v>7129</v>
      </c>
      <c r="C8297" t="s">
        <v>232</v>
      </c>
      <c r="D8297" t="s">
        <v>1002</v>
      </c>
      <c r="E8297" s="23">
        <v>43282</v>
      </c>
      <c r="F8297">
        <v>9</v>
      </c>
      <c r="G8297">
        <v>7.5</v>
      </c>
      <c r="H8297">
        <v>1.2</v>
      </c>
      <c r="I8297">
        <v>100</v>
      </c>
      <c r="J8297">
        <v>102</v>
      </c>
      <c r="K8297">
        <v>0.98039215686274506</v>
      </c>
      <c r="L8297">
        <v>84</v>
      </c>
      <c r="M8297">
        <v>1.2142857142857142</v>
      </c>
      <c r="N8297">
        <v>89</v>
      </c>
      <c r="P8297">
        <v>1</v>
      </c>
      <c r="Q8297">
        <v>6</v>
      </c>
      <c r="R8297">
        <v>0.16666666666666666</v>
      </c>
      <c r="S8297">
        <v>11</v>
      </c>
    </row>
    <row r="8298" spans="1:19" x14ac:dyDescent="0.2">
      <c r="A8298" t="s">
        <v>6762</v>
      </c>
      <c r="B8298" t="s">
        <v>6763</v>
      </c>
      <c r="C8298" t="s">
        <v>317</v>
      </c>
      <c r="D8298" t="s">
        <v>1002</v>
      </c>
      <c r="E8298" s="23">
        <v>43282</v>
      </c>
      <c r="F8298">
        <v>9</v>
      </c>
      <c r="G8298">
        <v>9</v>
      </c>
      <c r="H8298">
        <v>1</v>
      </c>
      <c r="I8298">
        <v>34</v>
      </c>
      <c r="J8298">
        <v>54</v>
      </c>
      <c r="K8298">
        <v>0.62962962962962965</v>
      </c>
      <c r="L8298">
        <v>54</v>
      </c>
      <c r="M8298">
        <v>1</v>
      </c>
      <c r="N8298">
        <v>32</v>
      </c>
      <c r="P8298">
        <v>4</v>
      </c>
      <c r="Q8298">
        <v>4</v>
      </c>
      <c r="R8298">
        <v>1</v>
      </c>
      <c r="S8298">
        <v>2</v>
      </c>
    </row>
    <row r="8299" spans="1:19" x14ac:dyDescent="0.2">
      <c r="A8299" t="s">
        <v>6338</v>
      </c>
      <c r="B8299" t="s">
        <v>6339</v>
      </c>
      <c r="C8299" t="s">
        <v>214</v>
      </c>
      <c r="D8299" t="s">
        <v>1002</v>
      </c>
      <c r="E8299" s="23">
        <v>43282</v>
      </c>
      <c r="F8299">
        <v>12.5</v>
      </c>
      <c r="G8299">
        <v>13.5</v>
      </c>
      <c r="H8299">
        <v>0.92592592592592593</v>
      </c>
      <c r="I8299">
        <v>104</v>
      </c>
      <c r="J8299">
        <v>142</v>
      </c>
      <c r="K8299">
        <v>0.73239436619718312</v>
      </c>
      <c r="L8299">
        <v>150</v>
      </c>
      <c r="M8299">
        <v>0.94666666666666666</v>
      </c>
      <c r="N8299">
        <v>67</v>
      </c>
      <c r="O8299">
        <v>0.95</v>
      </c>
      <c r="P8299">
        <v>10</v>
      </c>
      <c r="Q8299">
        <v>12</v>
      </c>
      <c r="R8299">
        <v>0.83333333333333337</v>
      </c>
      <c r="S8299">
        <v>37</v>
      </c>
    </row>
    <row r="8300" spans="1:19" x14ac:dyDescent="0.2">
      <c r="A8300" t="s">
        <v>909</v>
      </c>
      <c r="B8300" t="s">
        <v>906</v>
      </c>
      <c r="C8300" t="s">
        <v>903</v>
      </c>
      <c r="D8300" t="s">
        <v>1002</v>
      </c>
      <c r="E8300" s="23">
        <v>43282</v>
      </c>
      <c r="F8300">
        <v>7</v>
      </c>
      <c r="G8300">
        <v>7</v>
      </c>
      <c r="H8300">
        <v>1</v>
      </c>
      <c r="I8300">
        <v>21</v>
      </c>
      <c r="J8300">
        <v>42</v>
      </c>
      <c r="K8300">
        <v>0.5</v>
      </c>
      <c r="L8300">
        <v>42</v>
      </c>
      <c r="M8300">
        <v>1</v>
      </c>
      <c r="N8300">
        <v>18</v>
      </c>
      <c r="P8300">
        <v>1</v>
      </c>
      <c r="Q8300">
        <v>1</v>
      </c>
      <c r="R8300">
        <v>1</v>
      </c>
      <c r="S8300">
        <v>3</v>
      </c>
    </row>
    <row r="8301" spans="1:19" x14ac:dyDescent="0.2">
      <c r="A8301" t="s">
        <v>4945</v>
      </c>
      <c r="B8301" t="s">
        <v>4946</v>
      </c>
      <c r="C8301" t="s">
        <v>230</v>
      </c>
      <c r="D8301" t="s">
        <v>1002</v>
      </c>
      <c r="E8301" s="23">
        <v>43282</v>
      </c>
      <c r="F8301">
        <v>0</v>
      </c>
      <c r="G8301">
        <v>0</v>
      </c>
      <c r="H8301" t="e">
        <v>#DIV/0!</v>
      </c>
      <c r="I8301">
        <v>0</v>
      </c>
      <c r="J8301">
        <v>0</v>
      </c>
      <c r="K8301" t="e">
        <v>#DIV/0!</v>
      </c>
      <c r="L8301">
        <v>0</v>
      </c>
      <c r="M8301" t="e">
        <v>#DIV/0!</v>
      </c>
      <c r="N8301">
        <v>0</v>
      </c>
      <c r="P8301">
        <v>0</v>
      </c>
      <c r="Q8301">
        <v>0</v>
      </c>
      <c r="R8301" t="e">
        <v>#DIV/0!</v>
      </c>
      <c r="S8301">
        <v>0</v>
      </c>
    </row>
    <row r="8302" spans="1:19" x14ac:dyDescent="0.2">
      <c r="A8302" t="s">
        <v>4770</v>
      </c>
      <c r="B8302" t="s">
        <v>4771</v>
      </c>
      <c r="C8302" t="s">
        <v>234</v>
      </c>
      <c r="D8302" t="s">
        <v>1002</v>
      </c>
      <c r="E8302" s="23">
        <v>43282</v>
      </c>
      <c r="F8302">
        <v>3</v>
      </c>
      <c r="G8302">
        <v>4.5</v>
      </c>
      <c r="H8302">
        <v>0.66666666666666663</v>
      </c>
      <c r="I8302">
        <v>11</v>
      </c>
      <c r="J8302">
        <v>36</v>
      </c>
      <c r="K8302">
        <v>0.30555555555555558</v>
      </c>
      <c r="L8302">
        <v>63</v>
      </c>
      <c r="M8302">
        <v>0.5714285714285714</v>
      </c>
      <c r="N8302">
        <v>11</v>
      </c>
      <c r="P8302">
        <v>2</v>
      </c>
      <c r="Q8302">
        <v>3</v>
      </c>
      <c r="R8302">
        <v>0.66666666666666663</v>
      </c>
      <c r="S8302">
        <v>0</v>
      </c>
    </row>
    <row r="8303" spans="1:19" x14ac:dyDescent="0.2">
      <c r="A8303" t="s">
        <v>4420</v>
      </c>
      <c r="B8303" t="s">
        <v>4421</v>
      </c>
      <c r="C8303" t="s">
        <v>217</v>
      </c>
      <c r="D8303" t="s">
        <v>1002</v>
      </c>
      <c r="E8303" s="23">
        <v>43282</v>
      </c>
      <c r="F8303">
        <v>0</v>
      </c>
      <c r="G8303">
        <v>0</v>
      </c>
      <c r="H8303" t="e">
        <v>#DIV/0!</v>
      </c>
      <c r="I8303">
        <v>0</v>
      </c>
      <c r="J8303">
        <v>0</v>
      </c>
      <c r="K8303" t="e">
        <v>#DIV/0!</v>
      </c>
      <c r="L8303">
        <v>0</v>
      </c>
      <c r="M8303" t="e">
        <v>#DIV/0!</v>
      </c>
      <c r="N8303">
        <v>0</v>
      </c>
      <c r="P8303">
        <v>0</v>
      </c>
      <c r="Q8303">
        <v>0</v>
      </c>
      <c r="R8303" t="e">
        <v>#DIV/0!</v>
      </c>
      <c r="S8303">
        <v>0</v>
      </c>
    </row>
    <row r="8304" spans="1:19" x14ac:dyDescent="0.2">
      <c r="A8304" t="s">
        <v>3830</v>
      </c>
      <c r="B8304" t="s">
        <v>3831</v>
      </c>
      <c r="C8304" t="s">
        <v>342</v>
      </c>
      <c r="D8304" t="s">
        <v>1002</v>
      </c>
      <c r="E8304" s="23">
        <v>43282</v>
      </c>
      <c r="F8304">
        <v>0</v>
      </c>
      <c r="G8304">
        <v>0</v>
      </c>
      <c r="H8304" t="e">
        <v>#DIV/0!</v>
      </c>
      <c r="I8304">
        <v>0</v>
      </c>
      <c r="J8304">
        <v>0</v>
      </c>
      <c r="K8304" t="e">
        <v>#DIV/0!</v>
      </c>
      <c r="L8304">
        <v>0</v>
      </c>
      <c r="M8304" t="e">
        <v>#DIV/0!</v>
      </c>
      <c r="N8304">
        <v>0</v>
      </c>
      <c r="P8304">
        <v>0</v>
      </c>
      <c r="Q8304">
        <v>0</v>
      </c>
      <c r="R8304" t="e">
        <v>#DIV/0!</v>
      </c>
      <c r="S8304">
        <v>0</v>
      </c>
    </row>
    <row r="8305" spans="1:19" x14ac:dyDescent="0.2">
      <c r="A8305" t="s">
        <v>3638</v>
      </c>
      <c r="B8305" t="s">
        <v>3639</v>
      </c>
      <c r="C8305" t="s">
        <v>220</v>
      </c>
      <c r="D8305" t="s">
        <v>1002</v>
      </c>
      <c r="E8305" s="23">
        <v>43282</v>
      </c>
      <c r="F8305">
        <v>0</v>
      </c>
      <c r="G8305">
        <v>0</v>
      </c>
      <c r="H8305" t="e">
        <v>#DIV/0!</v>
      </c>
      <c r="I8305">
        <v>0</v>
      </c>
      <c r="J8305">
        <v>0</v>
      </c>
      <c r="K8305" t="e">
        <v>#DIV/0!</v>
      </c>
      <c r="L8305">
        <v>0</v>
      </c>
      <c r="M8305" t="e">
        <v>#DIV/0!</v>
      </c>
      <c r="N8305">
        <v>0</v>
      </c>
      <c r="P8305">
        <v>0</v>
      </c>
      <c r="Q8305">
        <v>0</v>
      </c>
      <c r="R8305" t="e">
        <v>#DIV/0!</v>
      </c>
      <c r="S8305">
        <v>0</v>
      </c>
    </row>
    <row r="8306" spans="1:19" x14ac:dyDescent="0.2">
      <c r="A8306" t="s">
        <v>3113</v>
      </c>
      <c r="B8306" t="s">
        <v>3114</v>
      </c>
      <c r="C8306" t="s">
        <v>242</v>
      </c>
      <c r="D8306" t="s">
        <v>1000</v>
      </c>
      <c r="E8306" s="23">
        <v>43282</v>
      </c>
      <c r="F8306">
        <v>0</v>
      </c>
      <c r="G8306">
        <v>0</v>
      </c>
      <c r="H8306" t="e">
        <v>#DIV/0!</v>
      </c>
      <c r="I8306">
        <v>0</v>
      </c>
      <c r="J8306">
        <v>0</v>
      </c>
      <c r="K8306" t="e">
        <v>#DIV/0!</v>
      </c>
      <c r="L8306">
        <v>0</v>
      </c>
      <c r="M8306" t="e">
        <v>#DIV/0!</v>
      </c>
      <c r="N8306">
        <v>0</v>
      </c>
      <c r="P8306">
        <v>0</v>
      </c>
      <c r="Q8306">
        <v>0</v>
      </c>
      <c r="R8306" t="e">
        <v>#DIV/0!</v>
      </c>
      <c r="S8306">
        <v>0</v>
      </c>
    </row>
    <row r="8307" spans="1:19" x14ac:dyDescent="0.2">
      <c r="A8307" t="s">
        <v>2938</v>
      </c>
      <c r="B8307" t="s">
        <v>2939</v>
      </c>
      <c r="C8307" t="s">
        <v>2724</v>
      </c>
      <c r="D8307" t="s">
        <v>1000</v>
      </c>
      <c r="E8307" s="23">
        <v>43282</v>
      </c>
      <c r="F8307">
        <v>3.5</v>
      </c>
      <c r="G8307">
        <v>3.5</v>
      </c>
      <c r="H8307">
        <v>1</v>
      </c>
      <c r="I8307">
        <v>13</v>
      </c>
      <c r="J8307">
        <v>21</v>
      </c>
      <c r="K8307">
        <v>0.61904761904761907</v>
      </c>
      <c r="L8307">
        <v>21</v>
      </c>
      <c r="M8307">
        <v>1</v>
      </c>
      <c r="N8307">
        <v>12</v>
      </c>
      <c r="P8307">
        <v>1</v>
      </c>
      <c r="Q8307">
        <v>1</v>
      </c>
      <c r="R8307">
        <v>1</v>
      </c>
      <c r="S8307">
        <v>1</v>
      </c>
    </row>
    <row r="8308" spans="1:19" x14ac:dyDescent="0.2">
      <c r="A8308" t="s">
        <v>2765</v>
      </c>
      <c r="B8308" t="s">
        <v>2766</v>
      </c>
      <c r="C8308" t="s">
        <v>2724</v>
      </c>
      <c r="D8308" t="s">
        <v>1001</v>
      </c>
      <c r="E8308" s="23">
        <v>43282</v>
      </c>
      <c r="F8308">
        <v>4</v>
      </c>
      <c r="G8308">
        <v>5</v>
      </c>
      <c r="H8308">
        <v>0.8</v>
      </c>
      <c r="I8308">
        <v>12</v>
      </c>
      <c r="J8308">
        <v>24</v>
      </c>
      <c r="K8308">
        <v>0.5</v>
      </c>
      <c r="L8308">
        <v>30</v>
      </c>
      <c r="M8308">
        <v>0.8</v>
      </c>
      <c r="N8308">
        <v>12</v>
      </c>
      <c r="P8308">
        <v>2</v>
      </c>
      <c r="Q8308">
        <v>4</v>
      </c>
      <c r="R8308">
        <v>0.5</v>
      </c>
      <c r="S8308">
        <v>0</v>
      </c>
    </row>
    <row r="8309" spans="1:19" x14ac:dyDescent="0.2">
      <c r="A8309" t="s">
        <v>2731</v>
      </c>
      <c r="B8309" t="s">
        <v>2732</v>
      </c>
      <c r="C8309" t="s">
        <v>2724</v>
      </c>
      <c r="D8309" t="s">
        <v>1002</v>
      </c>
      <c r="E8309" s="23">
        <v>43282</v>
      </c>
      <c r="F8309">
        <v>7.5</v>
      </c>
      <c r="G8309">
        <v>8.5</v>
      </c>
      <c r="H8309">
        <v>0.88235294117647056</v>
      </c>
      <c r="I8309">
        <v>25</v>
      </c>
      <c r="J8309">
        <v>45</v>
      </c>
      <c r="K8309">
        <v>0.55555555555555558</v>
      </c>
      <c r="L8309">
        <v>51</v>
      </c>
      <c r="M8309">
        <v>0.88235294117647056</v>
      </c>
      <c r="N8309">
        <v>24</v>
      </c>
      <c r="P8309">
        <v>3</v>
      </c>
      <c r="Q8309">
        <v>5</v>
      </c>
      <c r="R8309">
        <v>0.6</v>
      </c>
      <c r="S8309">
        <v>1</v>
      </c>
    </row>
    <row r="8310" spans="1:19" x14ac:dyDescent="0.2">
      <c r="A8310" t="s">
        <v>2693</v>
      </c>
      <c r="B8310" t="s">
        <v>2694</v>
      </c>
      <c r="C8310" t="s">
        <v>237</v>
      </c>
      <c r="D8310" t="s">
        <v>1000</v>
      </c>
      <c r="E8310" s="23">
        <v>43282</v>
      </c>
      <c r="F8310">
        <v>6</v>
      </c>
      <c r="G8310">
        <v>9</v>
      </c>
      <c r="H8310">
        <v>0.66666666666666663</v>
      </c>
      <c r="I8310">
        <v>28</v>
      </c>
      <c r="J8310">
        <v>50</v>
      </c>
      <c r="K8310">
        <v>0.56000000000000005</v>
      </c>
      <c r="L8310">
        <v>78</v>
      </c>
      <c r="M8310">
        <v>0.64102564102564108</v>
      </c>
      <c r="N8310">
        <v>20</v>
      </c>
      <c r="O8310">
        <v>0.94</v>
      </c>
      <c r="P8310">
        <v>7</v>
      </c>
      <c r="Q8310">
        <v>8</v>
      </c>
      <c r="R8310">
        <v>0.875</v>
      </c>
      <c r="S8310">
        <v>8</v>
      </c>
    </row>
    <row r="8311" spans="1:19" x14ac:dyDescent="0.2">
      <c r="A8311" t="s">
        <v>2518</v>
      </c>
      <c r="B8311" t="s">
        <v>2519</v>
      </c>
      <c r="C8311" t="s">
        <v>238</v>
      </c>
      <c r="D8311" t="s">
        <v>1000</v>
      </c>
      <c r="E8311" s="23">
        <v>43282</v>
      </c>
      <c r="F8311">
        <v>0</v>
      </c>
      <c r="G8311">
        <v>0</v>
      </c>
      <c r="H8311" t="e">
        <v>#DIV/0!</v>
      </c>
      <c r="I8311">
        <v>0</v>
      </c>
      <c r="J8311">
        <v>0</v>
      </c>
      <c r="K8311" t="e">
        <v>#DIV/0!</v>
      </c>
      <c r="L8311">
        <v>0</v>
      </c>
      <c r="M8311" t="e">
        <v>#DIV/0!</v>
      </c>
      <c r="N8311">
        <v>0</v>
      </c>
      <c r="P8311">
        <v>0</v>
      </c>
      <c r="Q8311">
        <v>0</v>
      </c>
      <c r="R8311" t="e">
        <v>#DIV/0!</v>
      </c>
      <c r="S8311">
        <v>0</v>
      </c>
    </row>
    <row r="8312" spans="1:19" x14ac:dyDescent="0.2">
      <c r="A8312" t="s">
        <v>2345</v>
      </c>
      <c r="B8312" t="s">
        <v>2346</v>
      </c>
      <c r="C8312" t="s">
        <v>239</v>
      </c>
      <c r="D8312" t="s">
        <v>1000</v>
      </c>
      <c r="E8312" s="23">
        <v>43282</v>
      </c>
      <c r="F8312">
        <v>0</v>
      </c>
      <c r="G8312">
        <v>0</v>
      </c>
      <c r="H8312" t="e">
        <v>#DIV/0!</v>
      </c>
      <c r="I8312">
        <v>0</v>
      </c>
      <c r="J8312">
        <v>0</v>
      </c>
      <c r="K8312" t="e">
        <v>#DIV/0!</v>
      </c>
      <c r="L8312">
        <v>0</v>
      </c>
      <c r="M8312" t="e">
        <v>#DIV/0!</v>
      </c>
      <c r="N8312">
        <v>0</v>
      </c>
      <c r="P8312">
        <v>0</v>
      </c>
      <c r="Q8312">
        <v>0</v>
      </c>
      <c r="R8312" t="e">
        <v>#DIV/0!</v>
      </c>
      <c r="S8312">
        <v>0</v>
      </c>
    </row>
    <row r="8313" spans="1:19" x14ac:dyDescent="0.2">
      <c r="A8313" t="s">
        <v>2170</v>
      </c>
      <c r="B8313" t="s">
        <v>2171</v>
      </c>
      <c r="C8313" t="s">
        <v>1988</v>
      </c>
      <c r="D8313" t="s">
        <v>1000</v>
      </c>
      <c r="E8313" s="23">
        <v>43282</v>
      </c>
      <c r="F8313">
        <v>6.5</v>
      </c>
      <c r="G8313">
        <v>7</v>
      </c>
      <c r="H8313">
        <v>0.9285714285714286</v>
      </c>
      <c r="I8313">
        <v>39</v>
      </c>
      <c r="J8313">
        <v>39</v>
      </c>
      <c r="K8313">
        <v>1</v>
      </c>
      <c r="L8313">
        <v>42</v>
      </c>
      <c r="M8313">
        <v>0.9285714285714286</v>
      </c>
      <c r="N8313">
        <v>31</v>
      </c>
      <c r="P8313">
        <v>1</v>
      </c>
      <c r="Q8313">
        <v>6</v>
      </c>
      <c r="R8313">
        <v>0.16666666666666666</v>
      </c>
      <c r="S8313">
        <v>8</v>
      </c>
    </row>
    <row r="8314" spans="1:19" x14ac:dyDescent="0.2">
      <c r="A8314" t="s">
        <v>1995</v>
      </c>
      <c r="B8314" t="s">
        <v>1996</v>
      </c>
      <c r="C8314" t="s">
        <v>1988</v>
      </c>
      <c r="D8314" t="s">
        <v>1001</v>
      </c>
      <c r="E8314" s="23">
        <v>43282</v>
      </c>
      <c r="F8314">
        <v>2</v>
      </c>
      <c r="G8314">
        <v>2.5</v>
      </c>
      <c r="H8314">
        <v>0.8</v>
      </c>
      <c r="I8314">
        <v>5</v>
      </c>
      <c r="J8314">
        <v>12</v>
      </c>
      <c r="K8314">
        <v>0.41666666666666669</v>
      </c>
      <c r="L8314">
        <v>15</v>
      </c>
      <c r="M8314">
        <v>0.8</v>
      </c>
      <c r="N8314">
        <v>0</v>
      </c>
      <c r="P8314">
        <v>0</v>
      </c>
      <c r="Q8314">
        <v>0</v>
      </c>
      <c r="R8314" t="e">
        <v>#DIV/0!</v>
      </c>
      <c r="S8314">
        <v>5</v>
      </c>
    </row>
    <row r="8315" spans="1:19" x14ac:dyDescent="0.2">
      <c r="A8315" t="s">
        <v>1962</v>
      </c>
      <c r="B8315" t="s">
        <v>1963</v>
      </c>
      <c r="C8315" t="s">
        <v>1988</v>
      </c>
      <c r="D8315" t="s">
        <v>1002</v>
      </c>
      <c r="E8315" s="23">
        <v>43282</v>
      </c>
      <c r="F8315">
        <v>8.5</v>
      </c>
      <c r="G8315">
        <v>9.5</v>
      </c>
      <c r="H8315">
        <v>0.89473684210526316</v>
      </c>
      <c r="I8315">
        <v>44</v>
      </c>
      <c r="J8315">
        <v>51</v>
      </c>
      <c r="K8315">
        <v>0.86274509803921573</v>
      </c>
      <c r="L8315">
        <v>57</v>
      </c>
      <c r="M8315">
        <v>0.89473684210526316</v>
      </c>
      <c r="N8315">
        <v>31</v>
      </c>
      <c r="P8315">
        <v>1</v>
      </c>
      <c r="Q8315">
        <v>6</v>
      </c>
      <c r="R8315">
        <v>0.16666666666666666</v>
      </c>
      <c r="S8315">
        <v>13</v>
      </c>
    </row>
    <row r="8316" spans="1:19" x14ac:dyDescent="0.2">
      <c r="A8316" t="s">
        <v>1922</v>
      </c>
      <c r="B8316" t="s">
        <v>1923</v>
      </c>
      <c r="C8316" t="s">
        <v>240</v>
      </c>
      <c r="D8316" t="s">
        <v>1000</v>
      </c>
      <c r="E8316" s="23">
        <v>43282</v>
      </c>
      <c r="F8316">
        <v>12.5</v>
      </c>
      <c r="G8316">
        <v>13</v>
      </c>
      <c r="H8316">
        <v>0.96153846153846156</v>
      </c>
      <c r="I8316">
        <v>51</v>
      </c>
      <c r="J8316">
        <v>75</v>
      </c>
      <c r="K8316">
        <v>0.68</v>
      </c>
      <c r="L8316">
        <v>78</v>
      </c>
      <c r="M8316">
        <v>0.96153846153846156</v>
      </c>
      <c r="N8316">
        <v>42</v>
      </c>
      <c r="P8316">
        <v>4</v>
      </c>
      <c r="Q8316">
        <v>4</v>
      </c>
      <c r="R8316">
        <v>1</v>
      </c>
      <c r="S8316">
        <v>9</v>
      </c>
    </row>
    <row r="8317" spans="1:19" x14ac:dyDescent="0.2">
      <c r="A8317" t="s">
        <v>1747</v>
      </c>
      <c r="B8317" t="s">
        <v>1748</v>
      </c>
      <c r="C8317" t="s">
        <v>241</v>
      </c>
      <c r="D8317" t="s">
        <v>1000</v>
      </c>
      <c r="E8317" s="23">
        <v>43282</v>
      </c>
      <c r="F8317">
        <v>36</v>
      </c>
      <c r="G8317">
        <v>36.5</v>
      </c>
      <c r="H8317">
        <v>0.98630136986301364</v>
      </c>
      <c r="I8317">
        <v>315</v>
      </c>
      <c r="J8317">
        <v>426</v>
      </c>
      <c r="K8317">
        <v>0.73943661971830987</v>
      </c>
      <c r="L8317">
        <v>454</v>
      </c>
      <c r="M8317">
        <v>0.93832599118942728</v>
      </c>
      <c r="N8317">
        <v>275</v>
      </c>
      <c r="P8317">
        <v>9</v>
      </c>
      <c r="Q8317">
        <v>17</v>
      </c>
      <c r="R8317">
        <v>0.52941176470588236</v>
      </c>
      <c r="S8317">
        <v>40</v>
      </c>
    </row>
    <row r="8318" spans="1:19" x14ac:dyDescent="0.2">
      <c r="A8318" t="s">
        <v>1572</v>
      </c>
      <c r="B8318" t="s">
        <v>1573</v>
      </c>
      <c r="C8318" t="s">
        <v>318</v>
      </c>
      <c r="D8318" t="s">
        <v>1000</v>
      </c>
      <c r="E8318" s="23">
        <v>43282</v>
      </c>
      <c r="F8318">
        <v>5.5</v>
      </c>
      <c r="G8318">
        <v>6</v>
      </c>
      <c r="H8318">
        <v>0.91666666666666663</v>
      </c>
      <c r="I8318">
        <v>27</v>
      </c>
      <c r="J8318">
        <v>33</v>
      </c>
      <c r="K8318">
        <v>0.81818181818181823</v>
      </c>
      <c r="L8318">
        <v>36</v>
      </c>
      <c r="M8318">
        <v>0.91666666666666663</v>
      </c>
      <c r="N8318">
        <v>26</v>
      </c>
      <c r="P8318">
        <v>0</v>
      </c>
      <c r="Q8318">
        <v>0</v>
      </c>
      <c r="R8318" t="e">
        <v>#DIV/0!</v>
      </c>
      <c r="S8318">
        <v>1</v>
      </c>
    </row>
    <row r="8319" spans="1:19" x14ac:dyDescent="0.2">
      <c r="A8319" t="s">
        <v>1462</v>
      </c>
      <c r="B8319" t="s">
        <v>1463</v>
      </c>
      <c r="C8319" t="s">
        <v>896</v>
      </c>
      <c r="D8319" t="s">
        <v>1000</v>
      </c>
      <c r="E8319" s="23">
        <v>43282</v>
      </c>
      <c r="F8319">
        <v>70</v>
      </c>
      <c r="G8319">
        <v>75</v>
      </c>
      <c r="H8319">
        <v>0.93333333333333335</v>
      </c>
      <c r="I8319">
        <v>473</v>
      </c>
      <c r="J8319">
        <v>644</v>
      </c>
      <c r="K8319">
        <v>0.73447204968944102</v>
      </c>
      <c r="L8319">
        <v>709</v>
      </c>
      <c r="M8319">
        <v>0.90832157968970384</v>
      </c>
      <c r="N8319">
        <v>406</v>
      </c>
      <c r="P8319">
        <v>22</v>
      </c>
      <c r="Q8319">
        <v>36</v>
      </c>
      <c r="R8319">
        <v>0.61111111111111116</v>
      </c>
      <c r="S8319">
        <v>67</v>
      </c>
    </row>
    <row r="8320" spans="1:19" x14ac:dyDescent="0.2">
      <c r="A8320" t="s">
        <v>1421</v>
      </c>
      <c r="B8320" t="s">
        <v>1422</v>
      </c>
      <c r="C8320" t="s">
        <v>899</v>
      </c>
      <c r="D8320" t="s">
        <v>1001</v>
      </c>
      <c r="E8320" s="23">
        <v>43282</v>
      </c>
      <c r="F8320">
        <v>6</v>
      </c>
      <c r="G8320">
        <v>7.5</v>
      </c>
      <c r="H8320">
        <v>0.8</v>
      </c>
      <c r="I8320">
        <v>17</v>
      </c>
      <c r="J8320">
        <v>36</v>
      </c>
      <c r="K8320">
        <v>0.47222222222222221</v>
      </c>
      <c r="L8320">
        <v>45</v>
      </c>
      <c r="M8320">
        <v>0.8</v>
      </c>
      <c r="N8320">
        <v>12</v>
      </c>
      <c r="O8320" t="s">
        <v>904</v>
      </c>
      <c r="P8320">
        <v>2</v>
      </c>
      <c r="Q8320">
        <v>4</v>
      </c>
      <c r="R8320">
        <v>0.5</v>
      </c>
      <c r="S8320">
        <v>5</v>
      </c>
    </row>
    <row r="8321" spans="1:19" x14ac:dyDescent="0.2">
      <c r="A8321" t="s">
        <v>1135</v>
      </c>
      <c r="B8321" t="s">
        <v>1223</v>
      </c>
      <c r="C8321" t="s">
        <v>235</v>
      </c>
      <c r="D8321" t="s">
        <v>1002</v>
      </c>
      <c r="E8321" s="23">
        <v>43282</v>
      </c>
      <c r="F8321">
        <v>76</v>
      </c>
      <c r="G8321">
        <v>82.5</v>
      </c>
      <c r="H8321">
        <v>0.92121212121212126</v>
      </c>
      <c r="I8321">
        <v>490</v>
      </c>
      <c r="J8321">
        <v>680</v>
      </c>
      <c r="K8321">
        <v>0.72058823529411764</v>
      </c>
      <c r="L8321">
        <v>754</v>
      </c>
      <c r="M8321">
        <v>0.90185676392572944</v>
      </c>
      <c r="N8321">
        <v>418</v>
      </c>
      <c r="P8321">
        <v>24</v>
      </c>
      <c r="Q8321">
        <v>40</v>
      </c>
      <c r="R8321">
        <v>0.6</v>
      </c>
      <c r="S8321">
        <v>72</v>
      </c>
    </row>
    <row r="8322" spans="1:19" x14ac:dyDescent="0.2">
      <c r="A8322" t="s">
        <v>1410</v>
      </c>
      <c r="B8322" t="s">
        <v>1409</v>
      </c>
      <c r="C8322" t="s">
        <v>1237</v>
      </c>
      <c r="D8322" t="s">
        <v>1001</v>
      </c>
      <c r="E8322" s="23">
        <v>43282</v>
      </c>
      <c r="F8322">
        <v>6</v>
      </c>
      <c r="G8322">
        <v>7.5</v>
      </c>
      <c r="H8322">
        <v>0.8</v>
      </c>
      <c r="I8322">
        <v>17</v>
      </c>
      <c r="J8322">
        <v>36</v>
      </c>
      <c r="K8322">
        <v>0.47222222222222221</v>
      </c>
      <c r="L8322">
        <v>45</v>
      </c>
      <c r="M8322">
        <v>0.8</v>
      </c>
      <c r="N8322">
        <v>12</v>
      </c>
      <c r="P8322">
        <v>2</v>
      </c>
      <c r="Q8322">
        <v>4</v>
      </c>
      <c r="R8322">
        <v>0.5</v>
      </c>
      <c r="S8322">
        <v>5</v>
      </c>
    </row>
    <row r="8323" spans="1:19" x14ac:dyDescent="0.2">
      <c r="A8323" t="s">
        <v>1361</v>
      </c>
      <c r="B8323" t="s">
        <v>1362</v>
      </c>
      <c r="C8323" t="s">
        <v>1237</v>
      </c>
      <c r="D8323" t="s">
        <v>1000</v>
      </c>
      <c r="E8323" s="23">
        <v>43282</v>
      </c>
      <c r="F8323">
        <v>22.5</v>
      </c>
      <c r="G8323">
        <v>23.5</v>
      </c>
      <c r="H8323">
        <v>0.95744680851063835</v>
      </c>
      <c r="I8323">
        <v>103</v>
      </c>
      <c r="J8323">
        <v>135</v>
      </c>
      <c r="K8323">
        <v>0.76296296296296295</v>
      </c>
      <c r="L8323">
        <v>141</v>
      </c>
      <c r="M8323">
        <v>0.95744680851063835</v>
      </c>
      <c r="N8323">
        <v>85</v>
      </c>
      <c r="P8323">
        <v>6</v>
      </c>
      <c r="Q8323">
        <v>11</v>
      </c>
      <c r="R8323">
        <v>0.54545454545454541</v>
      </c>
      <c r="S8323">
        <v>18</v>
      </c>
    </row>
    <row r="8324" spans="1:19" x14ac:dyDescent="0.2">
      <c r="A8324" t="s">
        <v>12122</v>
      </c>
      <c r="B8324" t="s">
        <v>12123</v>
      </c>
      <c r="C8324" t="s">
        <v>1051</v>
      </c>
      <c r="D8324" t="s">
        <v>1000</v>
      </c>
      <c r="E8324" s="23">
        <v>43282</v>
      </c>
      <c r="F8324">
        <v>0</v>
      </c>
      <c r="G8324">
        <v>0</v>
      </c>
      <c r="H8324" t="e">
        <v>#DIV/0!</v>
      </c>
      <c r="I8324">
        <v>0</v>
      </c>
      <c r="J8324">
        <v>0</v>
      </c>
      <c r="K8324" t="e">
        <v>#DIV/0!</v>
      </c>
      <c r="L8324">
        <v>0</v>
      </c>
      <c r="M8324" t="e">
        <v>#DIV/0!</v>
      </c>
      <c r="N8324">
        <v>0</v>
      </c>
      <c r="P8324">
        <v>0</v>
      </c>
      <c r="Q8324">
        <v>0</v>
      </c>
      <c r="R8324" t="e">
        <v>#DIV/0!</v>
      </c>
      <c r="S8324">
        <v>0</v>
      </c>
    </row>
    <row r="8325" spans="1:19" x14ac:dyDescent="0.2">
      <c r="A8325" t="s">
        <v>13311</v>
      </c>
      <c r="B8325" t="s">
        <v>13312</v>
      </c>
      <c r="C8325" t="s">
        <v>350</v>
      </c>
      <c r="D8325" t="s">
        <v>1002</v>
      </c>
      <c r="E8325" s="23">
        <v>43282</v>
      </c>
      <c r="F8325">
        <v>1</v>
      </c>
      <c r="G8325">
        <v>1</v>
      </c>
      <c r="H8325">
        <v>1</v>
      </c>
      <c r="I8325">
        <v>5</v>
      </c>
      <c r="J8325">
        <v>6</v>
      </c>
      <c r="K8325">
        <v>0.83333333333333337</v>
      </c>
      <c r="L8325">
        <v>6</v>
      </c>
      <c r="M8325">
        <v>1</v>
      </c>
      <c r="N8325">
        <v>5</v>
      </c>
      <c r="P8325">
        <v>0</v>
      </c>
      <c r="Q8325">
        <v>0</v>
      </c>
      <c r="R8325" t="e">
        <v>#DIV/0!</v>
      </c>
      <c r="S8325">
        <v>0</v>
      </c>
    </row>
    <row r="8326" spans="1:19" x14ac:dyDescent="0.2">
      <c r="A8326" t="s">
        <v>13488</v>
      </c>
      <c r="B8326" t="s">
        <v>13489</v>
      </c>
      <c r="C8326" t="s">
        <v>242</v>
      </c>
      <c r="D8326" t="s">
        <v>1002</v>
      </c>
      <c r="E8326" s="23">
        <v>43282</v>
      </c>
      <c r="F8326">
        <v>0</v>
      </c>
      <c r="G8326">
        <v>0</v>
      </c>
      <c r="H8326" t="e">
        <v>#DIV/0!</v>
      </c>
      <c r="I8326">
        <v>0</v>
      </c>
      <c r="J8326">
        <v>0</v>
      </c>
      <c r="K8326" t="e">
        <v>#DIV/0!</v>
      </c>
      <c r="L8326">
        <v>0</v>
      </c>
      <c r="M8326" t="e">
        <v>#DIV/0!</v>
      </c>
      <c r="N8326">
        <v>0</v>
      </c>
      <c r="P8326">
        <v>0</v>
      </c>
      <c r="Q8326">
        <v>0</v>
      </c>
      <c r="R8326" t="e">
        <v>#DIV/0!</v>
      </c>
      <c r="S8326">
        <v>0</v>
      </c>
    </row>
    <row r="8327" spans="1:19" x14ac:dyDescent="0.2">
      <c r="A8327" t="s">
        <v>13665</v>
      </c>
      <c r="B8327" t="s">
        <v>13666</v>
      </c>
      <c r="C8327" t="s">
        <v>237</v>
      </c>
      <c r="D8327" t="s">
        <v>1002</v>
      </c>
      <c r="E8327" s="23">
        <v>43282</v>
      </c>
      <c r="F8327">
        <v>6</v>
      </c>
      <c r="G8327">
        <v>9</v>
      </c>
      <c r="H8327">
        <v>0.66666666666666663</v>
      </c>
      <c r="I8327">
        <v>28</v>
      </c>
      <c r="J8327">
        <v>50</v>
      </c>
      <c r="K8327">
        <v>0.56000000000000005</v>
      </c>
      <c r="L8327">
        <v>78</v>
      </c>
      <c r="M8327">
        <v>0.64102564102564108</v>
      </c>
      <c r="N8327">
        <v>20</v>
      </c>
      <c r="O8327">
        <v>0.94</v>
      </c>
      <c r="P8327">
        <v>7</v>
      </c>
      <c r="Q8327">
        <v>8</v>
      </c>
      <c r="R8327">
        <v>0.875</v>
      </c>
      <c r="S8327">
        <v>8</v>
      </c>
    </row>
    <row r="8328" spans="1:19" x14ac:dyDescent="0.2">
      <c r="A8328" t="s">
        <v>13840</v>
      </c>
      <c r="B8328" t="s">
        <v>13841</v>
      </c>
      <c r="C8328" t="s">
        <v>238</v>
      </c>
      <c r="D8328" t="s">
        <v>1002</v>
      </c>
      <c r="E8328" s="23">
        <v>43282</v>
      </c>
      <c r="F8328">
        <v>0</v>
      </c>
      <c r="G8328">
        <v>0</v>
      </c>
      <c r="H8328" t="e">
        <v>#DIV/0!</v>
      </c>
      <c r="I8328">
        <v>0</v>
      </c>
      <c r="J8328">
        <v>0</v>
      </c>
      <c r="K8328" t="e">
        <v>#DIV/0!</v>
      </c>
      <c r="L8328">
        <v>0</v>
      </c>
      <c r="M8328" t="e">
        <v>#DIV/0!</v>
      </c>
      <c r="N8328">
        <v>0</v>
      </c>
      <c r="P8328">
        <v>0</v>
      </c>
      <c r="Q8328">
        <v>0</v>
      </c>
      <c r="R8328" t="e">
        <v>#DIV/0!</v>
      </c>
      <c r="S8328">
        <v>0</v>
      </c>
    </row>
    <row r="8329" spans="1:19" x14ac:dyDescent="0.2">
      <c r="A8329" t="s">
        <v>14017</v>
      </c>
      <c r="B8329" t="s">
        <v>14018</v>
      </c>
      <c r="C8329" t="s">
        <v>239</v>
      </c>
      <c r="D8329" t="s">
        <v>1002</v>
      </c>
      <c r="E8329" s="23">
        <v>43282</v>
      </c>
      <c r="F8329">
        <v>0</v>
      </c>
      <c r="G8329">
        <v>0</v>
      </c>
      <c r="H8329" t="e">
        <v>#DIV/0!</v>
      </c>
      <c r="I8329">
        <v>0</v>
      </c>
      <c r="J8329">
        <v>0</v>
      </c>
      <c r="K8329" t="e">
        <v>#DIV/0!</v>
      </c>
      <c r="L8329">
        <v>0</v>
      </c>
      <c r="M8329" t="e">
        <v>#DIV/0!</v>
      </c>
      <c r="N8329">
        <v>0</v>
      </c>
      <c r="P8329">
        <v>0</v>
      </c>
      <c r="Q8329">
        <v>0</v>
      </c>
      <c r="R8329" t="e">
        <v>#DIV/0!</v>
      </c>
      <c r="S8329">
        <v>0</v>
      </c>
    </row>
    <row r="8330" spans="1:19" x14ac:dyDescent="0.2">
      <c r="A8330" t="s">
        <v>14204</v>
      </c>
      <c r="B8330" t="s">
        <v>14205</v>
      </c>
      <c r="C8330" t="s">
        <v>240</v>
      </c>
      <c r="D8330" t="s">
        <v>1002</v>
      </c>
      <c r="E8330" s="23">
        <v>43282</v>
      </c>
      <c r="F8330">
        <v>12.5</v>
      </c>
      <c r="G8330">
        <v>13</v>
      </c>
      <c r="H8330">
        <v>0.96153846153846156</v>
      </c>
      <c r="I8330">
        <v>51</v>
      </c>
      <c r="J8330">
        <v>75</v>
      </c>
      <c r="K8330">
        <v>0.68</v>
      </c>
      <c r="L8330">
        <v>78</v>
      </c>
      <c r="M8330">
        <v>0.96153846153846156</v>
      </c>
      <c r="N8330">
        <v>42</v>
      </c>
      <c r="P8330">
        <v>4</v>
      </c>
      <c r="Q8330">
        <v>4</v>
      </c>
      <c r="R8330">
        <v>1</v>
      </c>
      <c r="S8330">
        <v>9</v>
      </c>
    </row>
    <row r="8331" spans="1:19" x14ac:dyDescent="0.2">
      <c r="A8331" t="s">
        <v>14381</v>
      </c>
      <c r="B8331" t="s">
        <v>14382</v>
      </c>
      <c r="C8331" t="s">
        <v>241</v>
      </c>
      <c r="D8331" t="s">
        <v>1002</v>
      </c>
      <c r="E8331" s="23">
        <v>43282</v>
      </c>
      <c r="F8331">
        <v>36</v>
      </c>
      <c r="G8331">
        <v>36.5</v>
      </c>
      <c r="H8331">
        <v>0.98630136986301364</v>
      </c>
      <c r="I8331">
        <v>315</v>
      </c>
      <c r="J8331">
        <v>426</v>
      </c>
      <c r="K8331">
        <v>0.73943661971830987</v>
      </c>
      <c r="L8331">
        <v>454</v>
      </c>
      <c r="M8331">
        <v>0.93832599118942728</v>
      </c>
      <c r="N8331">
        <v>275</v>
      </c>
      <c r="P8331">
        <v>9</v>
      </c>
      <c r="Q8331">
        <v>17</v>
      </c>
      <c r="R8331">
        <v>0.52941176470588236</v>
      </c>
      <c r="S8331">
        <v>40</v>
      </c>
    </row>
    <row r="8332" spans="1:19" x14ac:dyDescent="0.2">
      <c r="A8332" t="s">
        <v>14493</v>
      </c>
      <c r="B8332" t="s">
        <v>14494</v>
      </c>
      <c r="C8332" t="s">
        <v>318</v>
      </c>
      <c r="D8332" t="s">
        <v>1002</v>
      </c>
      <c r="E8332" s="23">
        <v>43282</v>
      </c>
      <c r="F8332">
        <v>5.5</v>
      </c>
      <c r="G8332">
        <v>6</v>
      </c>
      <c r="H8332">
        <v>0.91666666666666663</v>
      </c>
      <c r="I8332">
        <v>27</v>
      </c>
      <c r="J8332">
        <v>33</v>
      </c>
      <c r="K8332">
        <v>0.81818181818181823</v>
      </c>
      <c r="L8332">
        <v>36</v>
      </c>
      <c r="M8332">
        <v>0.91666666666666663</v>
      </c>
      <c r="N8332">
        <v>26</v>
      </c>
      <c r="P8332">
        <v>0</v>
      </c>
      <c r="Q8332">
        <v>0</v>
      </c>
      <c r="R8332" t="e">
        <v>#DIV/0!</v>
      </c>
      <c r="S8332">
        <v>1</v>
      </c>
    </row>
    <row r="8333" spans="1:19" x14ac:dyDescent="0.2">
      <c r="A8333" t="s">
        <v>14710</v>
      </c>
      <c r="B8333" t="s">
        <v>14711</v>
      </c>
      <c r="C8333" t="s">
        <v>199</v>
      </c>
      <c r="D8333" t="s">
        <v>1000</v>
      </c>
      <c r="E8333" s="23">
        <v>43282</v>
      </c>
      <c r="F8333">
        <v>10.5</v>
      </c>
      <c r="G8333">
        <v>14</v>
      </c>
      <c r="H8333">
        <v>0.75</v>
      </c>
      <c r="I8333">
        <v>49</v>
      </c>
      <c r="J8333">
        <v>80</v>
      </c>
      <c r="K8333">
        <v>0.61250000000000004</v>
      </c>
      <c r="L8333">
        <v>128</v>
      </c>
      <c r="M8333">
        <v>0.625</v>
      </c>
      <c r="N8333">
        <v>44</v>
      </c>
      <c r="P8333">
        <v>1</v>
      </c>
      <c r="Q8333">
        <v>3</v>
      </c>
      <c r="R8333">
        <v>0.33333333333333331</v>
      </c>
      <c r="S8333">
        <v>5</v>
      </c>
    </row>
    <row r="8334" spans="1:19" x14ac:dyDescent="0.2">
      <c r="A8334" t="s">
        <v>14976</v>
      </c>
      <c r="B8334" t="s">
        <v>14977</v>
      </c>
      <c r="C8334" t="s">
        <v>200</v>
      </c>
      <c r="D8334" t="s">
        <v>1002</v>
      </c>
      <c r="E8334" s="23">
        <v>43282</v>
      </c>
      <c r="F8334">
        <v>4</v>
      </c>
      <c r="G8334">
        <v>4.5</v>
      </c>
      <c r="H8334">
        <v>0.88888888888888884</v>
      </c>
      <c r="I8334">
        <v>18</v>
      </c>
      <c r="J8334">
        <v>24</v>
      </c>
      <c r="K8334">
        <v>0.75</v>
      </c>
      <c r="L8334">
        <v>27</v>
      </c>
      <c r="M8334">
        <v>0.88888888888888884</v>
      </c>
      <c r="N8334">
        <v>17</v>
      </c>
      <c r="P8334">
        <v>0</v>
      </c>
      <c r="Q8334">
        <v>0</v>
      </c>
      <c r="R8334" t="e">
        <v>#DIV/0!</v>
      </c>
      <c r="S8334">
        <v>1</v>
      </c>
    </row>
    <row r="8335" spans="1:19" x14ac:dyDescent="0.2">
      <c r="A8335" t="s">
        <v>15153</v>
      </c>
      <c r="B8335" t="s">
        <v>15154</v>
      </c>
      <c r="C8335" t="s">
        <v>202</v>
      </c>
      <c r="D8335" t="s">
        <v>1002</v>
      </c>
      <c r="E8335" s="23">
        <v>43282</v>
      </c>
      <c r="F8335">
        <v>2.5</v>
      </c>
      <c r="G8335">
        <v>5.5</v>
      </c>
      <c r="H8335">
        <v>0.45454545454545453</v>
      </c>
      <c r="I8335">
        <v>21</v>
      </c>
      <c r="J8335">
        <v>32</v>
      </c>
      <c r="K8335">
        <v>0.65625</v>
      </c>
      <c r="L8335">
        <v>77</v>
      </c>
      <c r="M8335">
        <v>0.41558441558441561</v>
      </c>
      <c r="N8335">
        <v>21</v>
      </c>
      <c r="P8335">
        <v>1</v>
      </c>
      <c r="Q8335">
        <v>1</v>
      </c>
      <c r="R8335">
        <v>1</v>
      </c>
      <c r="S8335">
        <v>0</v>
      </c>
    </row>
    <row r="8336" spans="1:19" x14ac:dyDescent="0.2">
      <c r="A8336" t="s">
        <v>15235</v>
      </c>
      <c r="B8336" t="s">
        <v>15236</v>
      </c>
      <c r="C8336" t="s">
        <v>348</v>
      </c>
      <c r="D8336" t="s">
        <v>1000</v>
      </c>
      <c r="E8336" s="23">
        <v>43282</v>
      </c>
      <c r="F8336">
        <v>0</v>
      </c>
      <c r="G8336">
        <v>0</v>
      </c>
      <c r="H8336" t="e">
        <v>#DIV/0!</v>
      </c>
      <c r="I8336">
        <v>0</v>
      </c>
      <c r="J8336">
        <v>0</v>
      </c>
      <c r="K8336" t="e">
        <v>#DIV/0!</v>
      </c>
      <c r="L8336">
        <v>0</v>
      </c>
      <c r="M8336" t="e">
        <v>#DIV/0!</v>
      </c>
      <c r="N8336">
        <v>0</v>
      </c>
      <c r="P8336">
        <v>0</v>
      </c>
      <c r="Q8336">
        <v>0</v>
      </c>
      <c r="R8336" t="e">
        <v>#DIV/0!</v>
      </c>
      <c r="S8336">
        <v>0</v>
      </c>
    </row>
    <row r="8337" spans="1:20" x14ac:dyDescent="0.2">
      <c r="A8337" t="s">
        <v>15319</v>
      </c>
      <c r="B8337" t="s">
        <v>15320</v>
      </c>
      <c r="C8337" t="s">
        <v>347</v>
      </c>
      <c r="D8337" t="s">
        <v>1002</v>
      </c>
      <c r="E8337" s="23">
        <v>43282</v>
      </c>
      <c r="F8337">
        <v>0</v>
      </c>
      <c r="G8337">
        <v>0</v>
      </c>
      <c r="H8337" t="e">
        <v>#DIV/0!</v>
      </c>
      <c r="I8337">
        <v>0</v>
      </c>
      <c r="J8337">
        <v>0</v>
      </c>
      <c r="K8337" t="e">
        <v>#DIV/0!</v>
      </c>
      <c r="L8337">
        <v>0</v>
      </c>
      <c r="M8337" t="e">
        <v>#DIV/0!</v>
      </c>
      <c r="N8337">
        <v>0</v>
      </c>
      <c r="P8337">
        <v>0</v>
      </c>
      <c r="Q8337">
        <v>0</v>
      </c>
      <c r="R8337" t="e">
        <v>#DIV/0!</v>
      </c>
      <c r="S8337">
        <v>0</v>
      </c>
    </row>
    <row r="8338" spans="1:20" x14ac:dyDescent="0.2">
      <c r="A8338" t="s">
        <v>15395</v>
      </c>
      <c r="B8338" t="s">
        <v>15396</v>
      </c>
      <c r="C8338" t="s">
        <v>351</v>
      </c>
      <c r="D8338" t="s">
        <v>1002</v>
      </c>
      <c r="E8338" s="23">
        <v>43282</v>
      </c>
      <c r="F8338">
        <v>0</v>
      </c>
      <c r="G8338">
        <v>0</v>
      </c>
      <c r="H8338" t="e">
        <v>#DIV/0!</v>
      </c>
      <c r="I8338">
        <v>0</v>
      </c>
      <c r="J8338">
        <v>0</v>
      </c>
      <c r="K8338" t="e">
        <v>#DIV/0!</v>
      </c>
      <c r="L8338">
        <v>0</v>
      </c>
      <c r="M8338" t="e">
        <v>#DIV/0!</v>
      </c>
      <c r="N8338">
        <v>0</v>
      </c>
      <c r="P8338">
        <v>0</v>
      </c>
      <c r="Q8338">
        <v>0</v>
      </c>
      <c r="R8338" t="e">
        <v>#DIV/0!</v>
      </c>
      <c r="S8338">
        <v>0</v>
      </c>
    </row>
    <row r="8339" spans="1:20" x14ac:dyDescent="0.2">
      <c r="A8339" t="s">
        <v>15441</v>
      </c>
      <c r="B8339" t="s">
        <v>15442</v>
      </c>
      <c r="C8339" t="s">
        <v>357</v>
      </c>
      <c r="D8339" t="s">
        <v>1000</v>
      </c>
      <c r="E8339" s="23">
        <v>43282</v>
      </c>
      <c r="F8339">
        <v>0</v>
      </c>
      <c r="G8339">
        <v>0</v>
      </c>
      <c r="H8339" t="e">
        <v>#DIV/0!</v>
      </c>
      <c r="I8339">
        <v>0</v>
      </c>
      <c r="J8339">
        <v>0</v>
      </c>
      <c r="K8339" t="e">
        <v>#DIV/0!</v>
      </c>
      <c r="L8339">
        <v>0</v>
      </c>
      <c r="M8339" t="e">
        <v>#DIV/0!</v>
      </c>
      <c r="N8339">
        <v>0</v>
      </c>
      <c r="P8339">
        <v>0</v>
      </c>
      <c r="Q8339">
        <v>0</v>
      </c>
      <c r="R8339" t="e">
        <v>#DIV/0!</v>
      </c>
      <c r="S8339">
        <v>0</v>
      </c>
    </row>
    <row r="8340" spans="1:20" x14ac:dyDescent="0.2">
      <c r="A8340" t="s">
        <v>15519</v>
      </c>
      <c r="B8340" t="s">
        <v>15520</v>
      </c>
      <c r="C8340" t="s">
        <v>352</v>
      </c>
      <c r="D8340" t="s">
        <v>1002</v>
      </c>
      <c r="E8340" s="23">
        <v>43282</v>
      </c>
      <c r="F8340">
        <v>0</v>
      </c>
      <c r="G8340">
        <v>0</v>
      </c>
      <c r="H8340" t="e">
        <v>#DIV/0!</v>
      </c>
      <c r="I8340">
        <v>0</v>
      </c>
      <c r="J8340">
        <v>0</v>
      </c>
      <c r="K8340" t="e">
        <v>#DIV/0!</v>
      </c>
      <c r="L8340">
        <v>0</v>
      </c>
      <c r="M8340" t="e">
        <v>#DIV/0!</v>
      </c>
      <c r="N8340">
        <v>0</v>
      </c>
      <c r="P8340">
        <v>0</v>
      </c>
      <c r="Q8340">
        <v>0</v>
      </c>
      <c r="R8340" t="e">
        <v>#DIV/0!</v>
      </c>
      <c r="S8340">
        <v>0</v>
      </c>
    </row>
    <row r="8341" spans="1:20" x14ac:dyDescent="0.2">
      <c r="A8341" t="s">
        <v>15680</v>
      </c>
      <c r="B8341" t="s">
        <v>15681</v>
      </c>
      <c r="C8341" t="s">
        <v>228</v>
      </c>
      <c r="D8341" t="s">
        <v>1002</v>
      </c>
      <c r="E8341" s="23">
        <v>43282</v>
      </c>
      <c r="F8341">
        <v>0</v>
      </c>
      <c r="G8341">
        <v>0</v>
      </c>
      <c r="H8341" t="e">
        <v>#DIV/0!</v>
      </c>
      <c r="I8341">
        <v>0</v>
      </c>
      <c r="J8341">
        <v>0</v>
      </c>
      <c r="K8341" t="e">
        <v>#DIV/0!</v>
      </c>
      <c r="L8341">
        <v>0</v>
      </c>
      <c r="M8341" t="e">
        <v>#DIV/0!</v>
      </c>
      <c r="N8341">
        <v>0</v>
      </c>
      <c r="P8341">
        <v>0</v>
      </c>
      <c r="Q8341">
        <v>0</v>
      </c>
      <c r="R8341" t="e">
        <v>#DIV/0!</v>
      </c>
      <c r="S8341">
        <v>0</v>
      </c>
    </row>
    <row r="8342" spans="1:20" x14ac:dyDescent="0.2">
      <c r="A8342" t="s">
        <v>15857</v>
      </c>
      <c r="B8342" t="s">
        <v>15858</v>
      </c>
      <c r="C8342" t="s">
        <v>227</v>
      </c>
      <c r="D8342" t="s">
        <v>1000</v>
      </c>
      <c r="E8342" s="23">
        <v>43282</v>
      </c>
      <c r="F8342">
        <v>0</v>
      </c>
      <c r="G8342">
        <v>0</v>
      </c>
      <c r="H8342" t="e">
        <v>#DIV/0!</v>
      </c>
      <c r="I8342">
        <v>0</v>
      </c>
      <c r="J8342">
        <v>0</v>
      </c>
      <c r="K8342" t="e">
        <v>#DIV/0!</v>
      </c>
      <c r="L8342">
        <v>0</v>
      </c>
      <c r="M8342" t="e">
        <v>#DIV/0!</v>
      </c>
      <c r="N8342">
        <v>0</v>
      </c>
      <c r="P8342">
        <v>0</v>
      </c>
      <c r="Q8342">
        <v>0</v>
      </c>
      <c r="R8342" t="e">
        <v>#DIV/0!</v>
      </c>
      <c r="S8342">
        <v>0</v>
      </c>
    </row>
    <row r="8343" spans="1:20" x14ac:dyDescent="0.2">
      <c r="A8343" t="s">
        <v>16034</v>
      </c>
      <c r="B8343" t="s">
        <v>16035</v>
      </c>
      <c r="C8343" t="s">
        <v>203</v>
      </c>
      <c r="D8343" t="s">
        <v>1000</v>
      </c>
      <c r="E8343" s="23">
        <v>43282</v>
      </c>
      <c r="F8343">
        <v>0</v>
      </c>
      <c r="G8343">
        <v>0</v>
      </c>
      <c r="H8343" t="e">
        <v>#DIV/0!</v>
      </c>
      <c r="I8343">
        <v>0</v>
      </c>
      <c r="J8343">
        <v>0</v>
      </c>
      <c r="K8343" t="e">
        <v>#DIV/0!</v>
      </c>
      <c r="L8343">
        <v>0</v>
      </c>
      <c r="M8343" t="e">
        <v>#DIV/0!</v>
      </c>
      <c r="N8343">
        <v>0</v>
      </c>
      <c r="O8343" t="e">
        <v>#DIV/0!</v>
      </c>
      <c r="P8343">
        <v>0</v>
      </c>
      <c r="Q8343">
        <v>0</v>
      </c>
      <c r="R8343" t="e">
        <v>#DIV/0!</v>
      </c>
      <c r="S8343">
        <v>0</v>
      </c>
    </row>
    <row r="8344" spans="1:20" x14ac:dyDescent="0.2">
      <c r="A8344" t="s">
        <v>16213</v>
      </c>
      <c r="B8344" t="s">
        <v>16214</v>
      </c>
      <c r="C8344" t="s">
        <v>205</v>
      </c>
      <c r="D8344" t="s">
        <v>1002</v>
      </c>
      <c r="E8344" s="23">
        <v>43282</v>
      </c>
      <c r="F8344">
        <v>0</v>
      </c>
      <c r="G8344">
        <v>0</v>
      </c>
      <c r="H8344" t="e">
        <v>#DIV/0!</v>
      </c>
      <c r="I8344">
        <v>0</v>
      </c>
      <c r="J8344">
        <v>0</v>
      </c>
      <c r="K8344" t="e">
        <v>#DIV/0!</v>
      </c>
      <c r="L8344">
        <v>0</v>
      </c>
      <c r="M8344" t="e">
        <v>#DIV/0!</v>
      </c>
      <c r="N8344">
        <v>0</v>
      </c>
      <c r="P8344">
        <v>0</v>
      </c>
      <c r="Q8344">
        <v>0</v>
      </c>
      <c r="R8344" t="e">
        <v>#DIV/0!</v>
      </c>
      <c r="S8344">
        <v>0</v>
      </c>
    </row>
    <row r="8345" spans="1:20" x14ac:dyDescent="0.2">
      <c r="A8345" t="s">
        <v>16390</v>
      </c>
      <c r="B8345" t="s">
        <v>16391</v>
      </c>
      <c r="C8345" t="s">
        <v>204</v>
      </c>
      <c r="D8345" t="s">
        <v>1002</v>
      </c>
      <c r="E8345" s="23">
        <v>43282</v>
      </c>
      <c r="F8345">
        <v>0</v>
      </c>
      <c r="G8345">
        <v>0</v>
      </c>
      <c r="H8345" t="e">
        <v>#DIV/0!</v>
      </c>
      <c r="I8345">
        <v>0</v>
      </c>
      <c r="J8345">
        <v>0</v>
      </c>
      <c r="K8345" t="e">
        <v>#DIV/0!</v>
      </c>
      <c r="L8345">
        <v>0</v>
      </c>
      <c r="M8345" t="e">
        <v>#DIV/0!</v>
      </c>
      <c r="N8345">
        <v>0</v>
      </c>
      <c r="P8345">
        <v>0</v>
      </c>
      <c r="Q8345">
        <v>0</v>
      </c>
      <c r="R8345" t="e">
        <v>#DIV/0!</v>
      </c>
      <c r="S8345">
        <v>0</v>
      </c>
    </row>
    <row r="8346" spans="1:20" x14ac:dyDescent="0.2">
      <c r="A8346" t="s">
        <v>16531</v>
      </c>
      <c r="B8346" t="s">
        <v>16532</v>
      </c>
      <c r="C8346" t="s">
        <v>353</v>
      </c>
      <c r="D8346" t="s">
        <v>1002</v>
      </c>
      <c r="E8346" s="23">
        <v>43282</v>
      </c>
      <c r="F8346">
        <v>0</v>
      </c>
      <c r="G8346">
        <v>0</v>
      </c>
      <c r="H8346" t="e">
        <v>#DIV/0!</v>
      </c>
      <c r="I8346">
        <v>0</v>
      </c>
      <c r="J8346">
        <v>0</v>
      </c>
      <c r="K8346" t="e">
        <v>#DIV/0!</v>
      </c>
      <c r="L8346">
        <v>0</v>
      </c>
      <c r="M8346" t="e">
        <v>#DIV/0!</v>
      </c>
      <c r="N8346">
        <v>0</v>
      </c>
      <c r="P8346">
        <v>0</v>
      </c>
      <c r="Q8346">
        <v>0</v>
      </c>
      <c r="R8346" t="e">
        <v>#DIV/0!</v>
      </c>
      <c r="S8346">
        <v>0</v>
      </c>
    </row>
    <row r="8347" spans="1:20" x14ac:dyDescent="0.2">
      <c r="A8347" t="s">
        <v>16708</v>
      </c>
      <c r="B8347" t="s">
        <v>16709</v>
      </c>
      <c r="C8347" t="s">
        <v>223</v>
      </c>
      <c r="D8347" t="s">
        <v>1000</v>
      </c>
      <c r="E8347" s="23">
        <v>43282</v>
      </c>
      <c r="F8347">
        <v>8</v>
      </c>
      <c r="G8347">
        <v>6</v>
      </c>
      <c r="H8347">
        <v>1.3333333333333333</v>
      </c>
      <c r="I8347">
        <v>45</v>
      </c>
      <c r="J8347">
        <v>88</v>
      </c>
      <c r="K8347">
        <v>0.51136363636363635</v>
      </c>
      <c r="L8347">
        <v>66</v>
      </c>
      <c r="M8347">
        <v>1.3333333333333333</v>
      </c>
      <c r="N8347">
        <v>45</v>
      </c>
      <c r="P8347">
        <v>0</v>
      </c>
      <c r="Q8347">
        <v>0</v>
      </c>
      <c r="R8347" t="e">
        <v>#DIV/0!</v>
      </c>
      <c r="S8347">
        <v>0</v>
      </c>
    </row>
    <row r="8348" spans="1:20" x14ac:dyDescent="0.2">
      <c r="A8348" t="s">
        <v>16887</v>
      </c>
      <c r="B8348" t="s">
        <v>16888</v>
      </c>
      <c r="C8348" t="s">
        <v>224</v>
      </c>
      <c r="D8348" t="s">
        <v>1002</v>
      </c>
      <c r="E8348" s="23">
        <v>43282</v>
      </c>
      <c r="F8348">
        <v>8</v>
      </c>
      <c r="G8348">
        <v>6</v>
      </c>
      <c r="H8348">
        <v>1.3333333333333333</v>
      </c>
      <c r="I8348">
        <v>45</v>
      </c>
      <c r="J8348">
        <v>88</v>
      </c>
      <c r="K8348">
        <v>0.51136363636363635</v>
      </c>
      <c r="L8348">
        <v>66</v>
      </c>
      <c r="M8348">
        <v>1.3333333333333333</v>
      </c>
      <c r="N8348">
        <v>45</v>
      </c>
      <c r="P8348">
        <v>0</v>
      </c>
      <c r="Q8348">
        <v>0</v>
      </c>
      <c r="R8348" t="e">
        <v>#DIV/0!</v>
      </c>
      <c r="S8348">
        <v>0</v>
      </c>
    </row>
    <row r="8349" spans="1:20" x14ac:dyDescent="0.2">
      <c r="A8349" t="s">
        <v>17013</v>
      </c>
      <c r="B8349" t="s">
        <v>17014</v>
      </c>
      <c r="C8349" t="s">
        <v>346</v>
      </c>
      <c r="D8349" t="s">
        <v>1000</v>
      </c>
      <c r="E8349" s="23">
        <v>43282</v>
      </c>
      <c r="F8349">
        <v>0</v>
      </c>
      <c r="G8349">
        <v>0</v>
      </c>
      <c r="H8349" t="e">
        <v>#DIV/0!</v>
      </c>
      <c r="I8349">
        <v>0</v>
      </c>
      <c r="J8349">
        <v>0</v>
      </c>
      <c r="K8349" t="e">
        <v>#DIV/0!</v>
      </c>
      <c r="L8349">
        <v>0</v>
      </c>
      <c r="M8349" t="e">
        <v>#DIV/0!</v>
      </c>
      <c r="N8349">
        <v>0</v>
      </c>
      <c r="P8349">
        <v>0</v>
      </c>
      <c r="Q8349">
        <v>0</v>
      </c>
      <c r="R8349" t="e">
        <v>#DIV/0!</v>
      </c>
      <c r="S8349">
        <v>0</v>
      </c>
    </row>
    <row r="8350" spans="1:20" x14ac:dyDescent="0.2">
      <c r="A8350" t="s">
        <v>17109</v>
      </c>
      <c r="B8350" t="s">
        <v>17110</v>
      </c>
      <c r="C8350" t="s">
        <v>345</v>
      </c>
      <c r="D8350" t="s">
        <v>1002</v>
      </c>
      <c r="E8350" s="23">
        <v>43282</v>
      </c>
      <c r="F8350">
        <v>0</v>
      </c>
      <c r="G8350">
        <v>0</v>
      </c>
      <c r="H8350" t="e">
        <v>#DIV/0!</v>
      </c>
      <c r="I8350">
        <v>0</v>
      </c>
      <c r="J8350">
        <v>0</v>
      </c>
      <c r="K8350" t="e">
        <v>#DIV/0!</v>
      </c>
      <c r="L8350">
        <v>0</v>
      </c>
      <c r="M8350" t="e">
        <v>#DIV/0!</v>
      </c>
      <c r="N8350">
        <v>0</v>
      </c>
      <c r="P8350">
        <v>0</v>
      </c>
      <c r="Q8350">
        <v>0</v>
      </c>
      <c r="R8350" t="e">
        <v>#DIV/0!</v>
      </c>
      <c r="S8350">
        <v>0</v>
      </c>
      <c r="T8350">
        <v>0.77146277811386688</v>
      </c>
    </row>
    <row r="8351" spans="1:20" x14ac:dyDescent="0.2">
      <c r="A8351" t="s">
        <v>17324</v>
      </c>
      <c r="B8351" t="s">
        <v>17325</v>
      </c>
      <c r="C8351" t="s">
        <v>225</v>
      </c>
      <c r="D8351" t="s">
        <v>1000</v>
      </c>
      <c r="E8351" s="23">
        <v>43282</v>
      </c>
      <c r="F8351">
        <v>6</v>
      </c>
      <c r="G8351">
        <v>5.5</v>
      </c>
      <c r="H8351">
        <v>1.0909090909090908</v>
      </c>
      <c r="I8351">
        <v>59</v>
      </c>
      <c r="J8351">
        <v>66</v>
      </c>
      <c r="K8351">
        <v>0.89393939393939392</v>
      </c>
      <c r="L8351">
        <v>62</v>
      </c>
      <c r="M8351">
        <v>1.064516129032258</v>
      </c>
      <c r="N8351">
        <v>59</v>
      </c>
      <c r="P8351">
        <v>1</v>
      </c>
      <c r="Q8351">
        <v>1</v>
      </c>
      <c r="R8351">
        <v>1</v>
      </c>
      <c r="S8351">
        <v>0</v>
      </c>
      <c r="T8351">
        <v>0.81250647148498023</v>
      </c>
    </row>
    <row r="8352" spans="1:20" x14ac:dyDescent="0.2">
      <c r="A8352" t="s">
        <v>17354</v>
      </c>
      <c r="B8352" t="s">
        <v>17355</v>
      </c>
      <c r="C8352" t="s">
        <v>905</v>
      </c>
      <c r="D8352" t="s">
        <v>1002</v>
      </c>
      <c r="E8352" s="23">
        <v>43282</v>
      </c>
      <c r="F8352">
        <v>0</v>
      </c>
      <c r="G8352">
        <v>0</v>
      </c>
      <c r="H8352" t="e">
        <v>#DIV/0!</v>
      </c>
      <c r="I8352">
        <v>0</v>
      </c>
      <c r="J8352">
        <v>0</v>
      </c>
      <c r="K8352" t="e">
        <v>#DIV/0!</v>
      </c>
      <c r="L8352">
        <v>0</v>
      </c>
      <c r="M8352" t="e">
        <v>#DIV/0!</v>
      </c>
      <c r="N8352">
        <v>0</v>
      </c>
      <c r="P8352">
        <v>0</v>
      </c>
      <c r="Q8352">
        <v>0</v>
      </c>
      <c r="R8352" t="e">
        <v>#DIV/0!</v>
      </c>
      <c r="S8352">
        <v>0</v>
      </c>
      <c r="T8352">
        <v>0.81788803448013969</v>
      </c>
    </row>
    <row r="8353" spans="1:20" x14ac:dyDescent="0.2">
      <c r="A8353" t="s">
        <v>17531</v>
      </c>
      <c r="B8353" t="s">
        <v>17532</v>
      </c>
      <c r="C8353" t="s">
        <v>226</v>
      </c>
      <c r="D8353" t="s">
        <v>1002</v>
      </c>
      <c r="E8353" s="23">
        <v>43282</v>
      </c>
      <c r="F8353">
        <v>6</v>
      </c>
      <c r="G8353">
        <v>5.5</v>
      </c>
      <c r="H8353">
        <v>1.0909090909090908</v>
      </c>
      <c r="I8353">
        <v>59</v>
      </c>
      <c r="J8353">
        <v>66</v>
      </c>
      <c r="K8353">
        <v>0.89393939393939392</v>
      </c>
      <c r="L8353">
        <v>62</v>
      </c>
      <c r="M8353">
        <v>1.064516129032258</v>
      </c>
      <c r="N8353">
        <v>59</v>
      </c>
      <c r="P8353">
        <v>1</v>
      </c>
      <c r="Q8353">
        <v>1</v>
      </c>
      <c r="R8353">
        <v>1</v>
      </c>
      <c r="S8353">
        <v>0</v>
      </c>
      <c r="T8353">
        <v>0.79389713064713063</v>
      </c>
    </row>
    <row r="8354" spans="1:20" x14ac:dyDescent="0.2">
      <c r="A8354" t="s">
        <v>17708</v>
      </c>
      <c r="B8354" t="s">
        <v>17709</v>
      </c>
      <c r="C8354" t="s">
        <v>232</v>
      </c>
      <c r="D8354" t="s">
        <v>1000</v>
      </c>
      <c r="E8354" s="23">
        <v>43282</v>
      </c>
      <c r="F8354">
        <v>9</v>
      </c>
      <c r="G8354">
        <v>7.5</v>
      </c>
      <c r="H8354">
        <v>1.2</v>
      </c>
      <c r="I8354">
        <v>100</v>
      </c>
      <c r="J8354">
        <v>102</v>
      </c>
      <c r="K8354">
        <v>0.98039215686274506</v>
      </c>
      <c r="L8354">
        <v>84</v>
      </c>
      <c r="M8354">
        <v>1.2142857142857142</v>
      </c>
      <c r="N8354">
        <v>89</v>
      </c>
      <c r="P8354">
        <v>1</v>
      </c>
      <c r="Q8354">
        <v>6</v>
      </c>
      <c r="R8354">
        <v>0.16666666666666666</v>
      </c>
      <c r="S8354">
        <v>11</v>
      </c>
      <c r="T8354">
        <v>0.73235551745907357</v>
      </c>
    </row>
    <row r="8355" spans="1:20" x14ac:dyDescent="0.2">
      <c r="A8355" t="s">
        <v>17905</v>
      </c>
      <c r="B8355" t="s">
        <v>17906</v>
      </c>
      <c r="C8355" t="s">
        <v>231</v>
      </c>
      <c r="D8355" t="s">
        <v>1002</v>
      </c>
      <c r="E8355" s="23">
        <v>43282</v>
      </c>
      <c r="F8355">
        <v>9</v>
      </c>
      <c r="G8355">
        <v>7.5</v>
      </c>
      <c r="H8355">
        <v>1.2</v>
      </c>
      <c r="I8355">
        <v>100</v>
      </c>
      <c r="J8355">
        <v>102</v>
      </c>
      <c r="K8355">
        <v>0.98039215686274506</v>
      </c>
      <c r="L8355">
        <v>84</v>
      </c>
      <c r="M8355">
        <v>1.2142857142857142</v>
      </c>
      <c r="N8355">
        <v>89</v>
      </c>
      <c r="P8355">
        <v>1</v>
      </c>
      <c r="Q8355">
        <v>6</v>
      </c>
      <c r="R8355">
        <v>0.16666666666666666</v>
      </c>
      <c r="S8355">
        <v>11</v>
      </c>
      <c r="T8355">
        <v>0.77516566951566945</v>
      </c>
    </row>
    <row r="8356" spans="1:20" x14ac:dyDescent="0.2">
      <c r="A8356" t="s">
        <v>18082</v>
      </c>
      <c r="B8356" t="s">
        <v>18083</v>
      </c>
      <c r="C8356" t="s">
        <v>317</v>
      </c>
      <c r="D8356" t="s">
        <v>1000</v>
      </c>
      <c r="E8356" s="23">
        <v>43282</v>
      </c>
      <c r="F8356">
        <v>9</v>
      </c>
      <c r="G8356">
        <v>9</v>
      </c>
      <c r="H8356">
        <v>1</v>
      </c>
      <c r="I8356">
        <v>34</v>
      </c>
      <c r="J8356">
        <v>54</v>
      </c>
      <c r="K8356">
        <v>0.62962962962962965</v>
      </c>
      <c r="L8356">
        <v>54</v>
      </c>
      <c r="M8356">
        <v>1</v>
      </c>
      <c r="N8356">
        <v>32</v>
      </c>
      <c r="P8356">
        <v>4</v>
      </c>
      <c r="Q8356">
        <v>4</v>
      </c>
      <c r="R8356">
        <v>1</v>
      </c>
      <c r="S8356">
        <v>2</v>
      </c>
      <c r="T8356">
        <v>0.76456728503504745</v>
      </c>
    </row>
    <row r="8357" spans="1:20" x14ac:dyDescent="0.2">
      <c r="A8357" t="s">
        <v>18261</v>
      </c>
      <c r="B8357" t="s">
        <v>18262</v>
      </c>
      <c r="C8357" t="s">
        <v>316</v>
      </c>
      <c r="D8357" t="s">
        <v>1002</v>
      </c>
      <c r="E8357" s="23">
        <v>43282</v>
      </c>
      <c r="F8357">
        <v>5.5</v>
      </c>
      <c r="G8357">
        <v>5.5</v>
      </c>
      <c r="H8357">
        <v>1</v>
      </c>
      <c r="I8357">
        <v>18</v>
      </c>
      <c r="J8357">
        <v>33</v>
      </c>
      <c r="K8357">
        <v>0.54545454545454541</v>
      </c>
      <c r="L8357">
        <v>33</v>
      </c>
      <c r="M8357">
        <v>1</v>
      </c>
      <c r="N8357">
        <v>17</v>
      </c>
      <c r="P8357">
        <v>4</v>
      </c>
      <c r="Q8357">
        <v>4</v>
      </c>
      <c r="R8357">
        <v>1</v>
      </c>
      <c r="S8357">
        <v>1</v>
      </c>
      <c r="T8357">
        <v>0.78581700399731358</v>
      </c>
    </row>
    <row r="8358" spans="1:20" x14ac:dyDescent="0.2">
      <c r="A8358" t="s">
        <v>18337</v>
      </c>
      <c r="B8358" t="s">
        <v>18338</v>
      </c>
      <c r="C8358" t="s">
        <v>355</v>
      </c>
      <c r="D8358" t="s">
        <v>1002</v>
      </c>
      <c r="E8358" s="23">
        <v>43282</v>
      </c>
      <c r="F8358">
        <v>3.5</v>
      </c>
      <c r="G8358">
        <v>3.5</v>
      </c>
      <c r="H8358">
        <v>1</v>
      </c>
      <c r="I8358">
        <v>16</v>
      </c>
      <c r="J8358">
        <v>21</v>
      </c>
      <c r="K8358">
        <v>0.76190476190476186</v>
      </c>
      <c r="L8358">
        <v>21</v>
      </c>
      <c r="M8358">
        <v>1</v>
      </c>
      <c r="N8358">
        <v>15</v>
      </c>
      <c r="P8358">
        <v>0</v>
      </c>
      <c r="Q8358">
        <v>0</v>
      </c>
      <c r="R8358" t="e">
        <v>#DIV/0!</v>
      </c>
      <c r="S8358">
        <v>1</v>
      </c>
      <c r="T8358">
        <v>0.75836660018344215</v>
      </c>
    </row>
    <row r="8359" spans="1:20" x14ac:dyDescent="0.2">
      <c r="A8359" t="s">
        <v>18514</v>
      </c>
      <c r="B8359" t="s">
        <v>18515</v>
      </c>
      <c r="C8359" t="s">
        <v>214</v>
      </c>
      <c r="D8359" t="s">
        <v>1000</v>
      </c>
      <c r="E8359" s="23">
        <v>43282</v>
      </c>
      <c r="F8359">
        <v>12.5</v>
      </c>
      <c r="G8359">
        <v>13.5</v>
      </c>
      <c r="H8359">
        <v>0.92592592592592593</v>
      </c>
      <c r="I8359">
        <v>104</v>
      </c>
      <c r="J8359">
        <v>142</v>
      </c>
      <c r="K8359">
        <v>0.73239436619718312</v>
      </c>
      <c r="L8359">
        <v>150</v>
      </c>
      <c r="M8359">
        <v>0.94666666666666666</v>
      </c>
      <c r="N8359">
        <v>67</v>
      </c>
      <c r="O8359">
        <v>0.95</v>
      </c>
      <c r="P8359">
        <v>10</v>
      </c>
      <c r="Q8359">
        <v>12</v>
      </c>
      <c r="R8359">
        <v>0.83333333333333337</v>
      </c>
      <c r="S8359">
        <v>37</v>
      </c>
      <c r="T8359">
        <v>0.77021669938878545</v>
      </c>
    </row>
    <row r="8360" spans="1:20" x14ac:dyDescent="0.2">
      <c r="A8360" t="s">
        <v>18693</v>
      </c>
      <c r="B8360" t="s">
        <v>18694</v>
      </c>
      <c r="C8360" t="s">
        <v>215</v>
      </c>
      <c r="D8360" t="s">
        <v>1002</v>
      </c>
      <c r="E8360" s="23">
        <v>43282</v>
      </c>
      <c r="F8360">
        <v>5</v>
      </c>
      <c r="G8360">
        <v>6</v>
      </c>
      <c r="H8360">
        <v>0.83333333333333337</v>
      </c>
      <c r="I8360">
        <v>25</v>
      </c>
      <c r="J8360">
        <v>40</v>
      </c>
      <c r="K8360">
        <v>0.625</v>
      </c>
      <c r="L8360">
        <v>48</v>
      </c>
      <c r="M8360">
        <v>0.83333333333333337</v>
      </c>
      <c r="N8360">
        <v>17</v>
      </c>
      <c r="O8360">
        <v>0.95</v>
      </c>
      <c r="P8360">
        <v>6</v>
      </c>
      <c r="Q8360">
        <v>6</v>
      </c>
      <c r="R8360">
        <v>1</v>
      </c>
      <c r="S8360">
        <v>8</v>
      </c>
      <c r="T8360">
        <v>0.77644630579504537</v>
      </c>
    </row>
    <row r="8361" spans="1:20" x14ac:dyDescent="0.2">
      <c r="A8361" t="s">
        <v>18870</v>
      </c>
      <c r="B8361" t="s">
        <v>18871</v>
      </c>
      <c r="C8361" t="s">
        <v>216</v>
      </c>
      <c r="D8361" t="s">
        <v>1002</v>
      </c>
      <c r="E8361" s="23">
        <v>43282</v>
      </c>
      <c r="F8361">
        <v>7.5</v>
      </c>
      <c r="G8361">
        <v>7.5</v>
      </c>
      <c r="H8361">
        <v>1</v>
      </c>
      <c r="I8361">
        <v>79</v>
      </c>
      <c r="J8361">
        <v>102</v>
      </c>
      <c r="K8361">
        <v>0.77450980392156865</v>
      </c>
      <c r="L8361">
        <v>102</v>
      </c>
      <c r="M8361">
        <v>1</v>
      </c>
      <c r="N8361">
        <v>50</v>
      </c>
      <c r="P8361">
        <v>4</v>
      </c>
      <c r="Q8361">
        <v>6</v>
      </c>
      <c r="R8361">
        <v>0.66666666666666663</v>
      </c>
      <c r="S8361">
        <v>29</v>
      </c>
      <c r="T8361">
        <v>0.7228</v>
      </c>
    </row>
    <row r="8362" spans="1:20" x14ac:dyDescent="0.2">
      <c r="A8362" t="s">
        <v>19047</v>
      </c>
      <c r="B8362" t="s">
        <v>19048</v>
      </c>
      <c r="C8362" t="s">
        <v>229</v>
      </c>
      <c r="D8362" t="s">
        <v>1002</v>
      </c>
      <c r="E8362" s="23">
        <v>43282</v>
      </c>
      <c r="F8362">
        <v>0</v>
      </c>
      <c r="G8362">
        <v>0</v>
      </c>
      <c r="H8362" t="e">
        <v>#DIV/0!</v>
      </c>
      <c r="I8362">
        <v>0</v>
      </c>
      <c r="J8362">
        <v>0</v>
      </c>
      <c r="K8362" t="e">
        <v>#DIV/0!</v>
      </c>
      <c r="L8362">
        <v>0</v>
      </c>
      <c r="M8362" t="e">
        <v>#DIV/0!</v>
      </c>
      <c r="N8362">
        <v>0</v>
      </c>
      <c r="P8362">
        <v>0</v>
      </c>
      <c r="Q8362">
        <v>0</v>
      </c>
      <c r="R8362" t="e">
        <v>#DIV/0!</v>
      </c>
      <c r="S8362">
        <v>0</v>
      </c>
      <c r="T8362">
        <v>0.62427272727272731</v>
      </c>
    </row>
    <row r="8363" spans="1:20" x14ac:dyDescent="0.2">
      <c r="A8363" t="s">
        <v>19224</v>
      </c>
      <c r="B8363" t="s">
        <v>19225</v>
      </c>
      <c r="C8363" t="s">
        <v>230</v>
      </c>
      <c r="D8363" t="s">
        <v>1000</v>
      </c>
      <c r="E8363" s="23">
        <v>43282</v>
      </c>
      <c r="F8363">
        <v>0</v>
      </c>
      <c r="G8363">
        <v>0</v>
      </c>
      <c r="H8363" t="e">
        <v>#DIV/0!</v>
      </c>
      <c r="I8363">
        <v>0</v>
      </c>
      <c r="J8363">
        <v>0</v>
      </c>
      <c r="K8363" t="e">
        <v>#DIV/0!</v>
      </c>
      <c r="L8363">
        <v>0</v>
      </c>
      <c r="M8363" t="e">
        <v>#DIV/0!</v>
      </c>
      <c r="N8363">
        <v>0</v>
      </c>
      <c r="P8363">
        <v>0</v>
      </c>
      <c r="Q8363">
        <v>0</v>
      </c>
      <c r="R8363" t="e">
        <v>#DIV/0!</v>
      </c>
      <c r="S8363">
        <v>0</v>
      </c>
      <c r="T8363">
        <v>0.74316666666666664</v>
      </c>
    </row>
    <row r="8364" spans="1:20" x14ac:dyDescent="0.2">
      <c r="A8364" t="s">
        <v>19403</v>
      </c>
      <c r="B8364" t="s">
        <v>19404</v>
      </c>
      <c r="C8364" t="s">
        <v>234</v>
      </c>
      <c r="D8364" t="s">
        <v>1000</v>
      </c>
      <c r="E8364" s="23">
        <v>43282</v>
      </c>
      <c r="F8364">
        <v>3</v>
      </c>
      <c r="G8364">
        <v>4.5</v>
      </c>
      <c r="H8364">
        <v>0.66666666666666663</v>
      </c>
      <c r="I8364">
        <v>11</v>
      </c>
      <c r="J8364">
        <v>36</v>
      </c>
      <c r="K8364">
        <v>0.30555555555555558</v>
      </c>
      <c r="L8364">
        <v>63</v>
      </c>
      <c r="M8364">
        <v>0.5714285714285714</v>
      </c>
      <c r="N8364">
        <v>11</v>
      </c>
      <c r="P8364">
        <v>2</v>
      </c>
      <c r="Q8364">
        <v>3</v>
      </c>
      <c r="R8364">
        <v>0.66666666666666663</v>
      </c>
      <c r="S8364">
        <v>0</v>
      </c>
      <c r="T8364">
        <v>0.85214285714285709</v>
      </c>
    </row>
    <row r="8365" spans="1:20" x14ac:dyDescent="0.2">
      <c r="A8365" t="s">
        <v>19582</v>
      </c>
      <c r="B8365" t="s">
        <v>19583</v>
      </c>
      <c r="C8365" t="s">
        <v>233</v>
      </c>
      <c r="D8365" t="s">
        <v>1002</v>
      </c>
      <c r="E8365" s="23">
        <v>43282</v>
      </c>
      <c r="F8365">
        <v>3</v>
      </c>
      <c r="G8365">
        <v>4.5</v>
      </c>
      <c r="H8365">
        <v>0.66666666666666663</v>
      </c>
      <c r="I8365">
        <v>11</v>
      </c>
      <c r="J8365">
        <v>36</v>
      </c>
      <c r="K8365">
        <v>0.30555555555555558</v>
      </c>
      <c r="L8365">
        <v>63</v>
      </c>
      <c r="M8365">
        <v>0.5714285714285714</v>
      </c>
      <c r="N8365">
        <v>11</v>
      </c>
      <c r="P8365">
        <v>2</v>
      </c>
      <c r="Q8365">
        <v>3</v>
      </c>
      <c r="R8365">
        <v>0.66666666666666663</v>
      </c>
      <c r="S8365">
        <v>0</v>
      </c>
      <c r="T8365" t="e">
        <v>#DIV/0!</v>
      </c>
    </row>
    <row r="8366" spans="1:20" x14ac:dyDescent="0.2">
      <c r="A8366" t="s">
        <v>19680</v>
      </c>
      <c r="B8366" t="s">
        <v>19681</v>
      </c>
      <c r="C8366" t="s">
        <v>342</v>
      </c>
      <c r="D8366" t="s">
        <v>1000</v>
      </c>
      <c r="E8366" s="23">
        <v>43282</v>
      </c>
      <c r="F8366">
        <v>0</v>
      </c>
      <c r="G8366">
        <v>0</v>
      </c>
      <c r="H8366" t="e">
        <v>#DIV/0!</v>
      </c>
      <c r="I8366">
        <v>0</v>
      </c>
      <c r="J8366">
        <v>0</v>
      </c>
      <c r="K8366" t="e">
        <v>#DIV/0!</v>
      </c>
      <c r="L8366">
        <v>0</v>
      </c>
      <c r="M8366" t="e">
        <v>#DIV/0!</v>
      </c>
      <c r="N8366">
        <v>0</v>
      </c>
      <c r="P8366">
        <v>0</v>
      </c>
      <c r="Q8366">
        <v>0</v>
      </c>
      <c r="R8366" t="e">
        <v>#DIV/0!</v>
      </c>
      <c r="S8366">
        <v>0</v>
      </c>
    </row>
    <row r="8367" spans="1:20" x14ac:dyDescent="0.2">
      <c r="A8367" t="s">
        <v>19780</v>
      </c>
      <c r="B8367" t="s">
        <v>19781</v>
      </c>
      <c r="C8367" t="s">
        <v>340</v>
      </c>
      <c r="D8367" t="s">
        <v>1002</v>
      </c>
      <c r="E8367" s="23">
        <v>43282</v>
      </c>
      <c r="F8367">
        <v>0</v>
      </c>
      <c r="G8367">
        <v>0</v>
      </c>
      <c r="H8367" t="e">
        <v>#DIV/0!</v>
      </c>
      <c r="I8367">
        <v>0</v>
      </c>
      <c r="J8367">
        <v>0</v>
      </c>
      <c r="K8367" t="e">
        <v>#DIV/0!</v>
      </c>
      <c r="L8367">
        <v>0</v>
      </c>
      <c r="M8367" t="e">
        <v>#DIV/0!</v>
      </c>
      <c r="N8367">
        <v>0</v>
      </c>
      <c r="P8367">
        <v>0</v>
      </c>
      <c r="Q8367">
        <v>0</v>
      </c>
      <c r="R8367" t="e">
        <v>#DIV/0!</v>
      </c>
      <c r="S8367">
        <v>0</v>
      </c>
    </row>
    <row r="8368" spans="1:20" x14ac:dyDescent="0.2">
      <c r="A8368" t="s">
        <v>19957</v>
      </c>
      <c r="B8368" t="s">
        <v>19958</v>
      </c>
      <c r="C8368" t="s">
        <v>220</v>
      </c>
      <c r="D8368" t="s">
        <v>1000</v>
      </c>
      <c r="E8368" s="23">
        <v>43282</v>
      </c>
      <c r="F8368">
        <v>0</v>
      </c>
      <c r="G8368">
        <v>0</v>
      </c>
      <c r="H8368" t="e">
        <v>#DIV/0!</v>
      </c>
      <c r="I8368">
        <v>0</v>
      </c>
      <c r="J8368">
        <v>0</v>
      </c>
      <c r="K8368" t="e">
        <v>#DIV/0!</v>
      </c>
      <c r="L8368">
        <v>0</v>
      </c>
      <c r="M8368" t="e">
        <v>#DIV/0!</v>
      </c>
      <c r="N8368">
        <v>0</v>
      </c>
      <c r="P8368">
        <v>0</v>
      </c>
      <c r="Q8368">
        <v>0</v>
      </c>
      <c r="R8368" t="e">
        <v>#DIV/0!</v>
      </c>
      <c r="S8368">
        <v>0</v>
      </c>
    </row>
    <row r="8369" spans="1:20" x14ac:dyDescent="0.2">
      <c r="A8369" t="s">
        <v>20136</v>
      </c>
      <c r="B8369" t="s">
        <v>20137</v>
      </c>
      <c r="C8369" t="s">
        <v>221</v>
      </c>
      <c r="D8369" t="s">
        <v>1002</v>
      </c>
      <c r="E8369" s="23">
        <v>43282</v>
      </c>
      <c r="F8369">
        <v>0</v>
      </c>
      <c r="G8369">
        <v>0</v>
      </c>
      <c r="H8369" t="e">
        <v>#DIV/0!</v>
      </c>
      <c r="I8369">
        <v>0</v>
      </c>
      <c r="J8369">
        <v>0</v>
      </c>
      <c r="K8369" t="e">
        <v>#DIV/0!</v>
      </c>
      <c r="L8369">
        <v>0</v>
      </c>
      <c r="M8369" t="e">
        <v>#DIV/0!</v>
      </c>
      <c r="N8369">
        <v>0</v>
      </c>
      <c r="P8369">
        <v>0</v>
      </c>
      <c r="Q8369">
        <v>0</v>
      </c>
      <c r="R8369" t="e">
        <v>#DIV/0!</v>
      </c>
      <c r="S8369">
        <v>0</v>
      </c>
      <c r="T8369">
        <v>0.73</v>
      </c>
    </row>
    <row r="8370" spans="1:20" x14ac:dyDescent="0.2">
      <c r="A8370" t="s">
        <v>20313</v>
      </c>
      <c r="B8370" t="s">
        <v>20314</v>
      </c>
      <c r="C8370" t="s">
        <v>222</v>
      </c>
      <c r="D8370" t="s">
        <v>1002</v>
      </c>
      <c r="E8370" s="23">
        <v>43282</v>
      </c>
      <c r="F8370">
        <v>0</v>
      </c>
      <c r="G8370">
        <v>0</v>
      </c>
      <c r="H8370" t="e">
        <v>#DIV/0!</v>
      </c>
      <c r="I8370">
        <v>0</v>
      </c>
      <c r="J8370">
        <v>0</v>
      </c>
      <c r="K8370" t="e">
        <v>#DIV/0!</v>
      </c>
      <c r="L8370">
        <v>0</v>
      </c>
      <c r="M8370" t="e">
        <v>#DIV/0!</v>
      </c>
      <c r="N8370">
        <v>0</v>
      </c>
      <c r="P8370">
        <v>0</v>
      </c>
      <c r="Q8370">
        <v>0</v>
      </c>
      <c r="R8370" t="e">
        <v>#DIV/0!</v>
      </c>
      <c r="S8370">
        <v>0</v>
      </c>
      <c r="T8370">
        <v>0.84</v>
      </c>
    </row>
    <row r="8371" spans="1:20" x14ac:dyDescent="0.2">
      <c r="A8371" t="s">
        <v>20490</v>
      </c>
      <c r="B8371" t="s">
        <v>20491</v>
      </c>
      <c r="C8371" t="s">
        <v>211</v>
      </c>
      <c r="D8371" t="s">
        <v>1002</v>
      </c>
      <c r="E8371" s="23">
        <v>43282</v>
      </c>
      <c r="F8371">
        <v>0</v>
      </c>
      <c r="G8371">
        <v>0</v>
      </c>
      <c r="H8371" t="e">
        <v>#DIV/0!</v>
      </c>
      <c r="I8371">
        <v>0</v>
      </c>
      <c r="J8371">
        <v>0</v>
      </c>
      <c r="K8371" t="e">
        <v>#DIV/0!</v>
      </c>
      <c r="L8371">
        <v>0</v>
      </c>
      <c r="M8371" t="e">
        <v>#DIV/0!</v>
      </c>
      <c r="N8371">
        <v>0</v>
      </c>
      <c r="P8371">
        <v>0</v>
      </c>
      <c r="Q8371">
        <v>0</v>
      </c>
      <c r="R8371" t="e">
        <v>#DIV/0!</v>
      </c>
      <c r="S8371">
        <v>0</v>
      </c>
      <c r="T8371">
        <v>0.82</v>
      </c>
    </row>
    <row r="8372" spans="1:20" x14ac:dyDescent="0.2">
      <c r="A8372" t="s">
        <v>20667</v>
      </c>
      <c r="B8372" t="s">
        <v>20668</v>
      </c>
      <c r="C8372" t="s">
        <v>207</v>
      </c>
      <c r="D8372" t="s">
        <v>1000</v>
      </c>
      <c r="E8372" s="23">
        <v>43282</v>
      </c>
      <c r="F8372">
        <v>4</v>
      </c>
      <c r="G8372">
        <v>6</v>
      </c>
      <c r="H8372">
        <v>0.66666666666666663</v>
      </c>
      <c r="I8372">
        <v>18</v>
      </c>
      <c r="J8372">
        <v>28</v>
      </c>
      <c r="K8372">
        <v>0.6428571428571429</v>
      </c>
      <c r="L8372">
        <v>48</v>
      </c>
      <c r="M8372">
        <v>0.58333333333333337</v>
      </c>
      <c r="N8372">
        <v>17</v>
      </c>
      <c r="O8372">
        <v>0.93</v>
      </c>
      <c r="P8372">
        <v>1</v>
      </c>
      <c r="Q8372">
        <v>2</v>
      </c>
      <c r="R8372">
        <v>0.5</v>
      </c>
      <c r="S8372">
        <v>1</v>
      </c>
      <c r="T8372">
        <v>0.96</v>
      </c>
    </row>
    <row r="8373" spans="1:20" x14ac:dyDescent="0.2">
      <c r="A8373" t="s">
        <v>20911</v>
      </c>
      <c r="B8373" t="s">
        <v>20912</v>
      </c>
      <c r="C8373" t="s">
        <v>210</v>
      </c>
      <c r="D8373" t="s">
        <v>1002</v>
      </c>
      <c r="E8373" s="23">
        <v>43282</v>
      </c>
      <c r="F8373">
        <v>1</v>
      </c>
      <c r="G8373">
        <v>3</v>
      </c>
      <c r="H8373">
        <v>0.33333333333333331</v>
      </c>
      <c r="I8373">
        <v>3</v>
      </c>
      <c r="J8373">
        <v>10</v>
      </c>
      <c r="K8373">
        <v>0.3</v>
      </c>
      <c r="L8373">
        <v>30</v>
      </c>
      <c r="M8373">
        <v>0.33333333333333331</v>
      </c>
      <c r="N8373">
        <v>3</v>
      </c>
      <c r="O8373">
        <v>0.93</v>
      </c>
      <c r="P8373">
        <v>1</v>
      </c>
      <c r="Q8373">
        <v>2</v>
      </c>
      <c r="R8373">
        <v>0.5</v>
      </c>
      <c r="S8373">
        <v>0</v>
      </c>
    </row>
    <row r="8374" spans="1:20" x14ac:dyDescent="0.2">
      <c r="A8374" t="s">
        <v>21088</v>
      </c>
      <c r="B8374" t="s">
        <v>21089</v>
      </c>
      <c r="C8374" t="s">
        <v>208</v>
      </c>
      <c r="D8374" t="s">
        <v>1002</v>
      </c>
      <c r="E8374" s="23">
        <v>43282</v>
      </c>
      <c r="F8374">
        <v>2</v>
      </c>
      <c r="G8374">
        <v>1.5</v>
      </c>
      <c r="H8374">
        <v>1.3333333333333333</v>
      </c>
      <c r="I8374">
        <v>9</v>
      </c>
      <c r="J8374">
        <v>12</v>
      </c>
      <c r="K8374">
        <v>0.75</v>
      </c>
      <c r="L8374">
        <v>9</v>
      </c>
      <c r="M8374">
        <v>1.3333333333333333</v>
      </c>
      <c r="N8374">
        <v>8</v>
      </c>
      <c r="P8374">
        <v>0</v>
      </c>
      <c r="Q8374">
        <v>0</v>
      </c>
      <c r="R8374" t="e">
        <v>#DIV/0!</v>
      </c>
      <c r="S8374">
        <v>1</v>
      </c>
    </row>
    <row r="8375" spans="1:20" x14ac:dyDescent="0.2">
      <c r="A8375" t="s">
        <v>21164</v>
      </c>
      <c r="B8375" t="s">
        <v>21165</v>
      </c>
      <c r="C8375" t="s">
        <v>354</v>
      </c>
      <c r="D8375" t="s">
        <v>1002</v>
      </c>
      <c r="E8375" s="23">
        <v>43282</v>
      </c>
      <c r="F8375">
        <v>1</v>
      </c>
      <c r="G8375">
        <v>1.5</v>
      </c>
      <c r="H8375">
        <v>0.66666666666666663</v>
      </c>
      <c r="I8375">
        <v>6</v>
      </c>
      <c r="J8375">
        <v>6</v>
      </c>
      <c r="K8375">
        <v>1</v>
      </c>
      <c r="L8375">
        <v>9</v>
      </c>
      <c r="M8375">
        <v>0.66666666666666663</v>
      </c>
      <c r="N8375">
        <v>6</v>
      </c>
      <c r="P8375">
        <v>0</v>
      </c>
      <c r="Q8375">
        <v>0</v>
      </c>
      <c r="R8375" t="e">
        <v>#DIV/0!</v>
      </c>
      <c r="S8375">
        <v>0</v>
      </c>
    </row>
    <row r="8376" spans="1:20" x14ac:dyDescent="0.2">
      <c r="A8376" t="s">
        <v>21343</v>
      </c>
      <c r="B8376" t="s">
        <v>21344</v>
      </c>
      <c r="C8376" t="s">
        <v>213</v>
      </c>
      <c r="D8376" t="s">
        <v>1002</v>
      </c>
      <c r="E8376" s="23">
        <v>43282</v>
      </c>
      <c r="F8376">
        <v>0</v>
      </c>
      <c r="G8376">
        <v>0</v>
      </c>
      <c r="H8376" t="e">
        <v>#DIV/0!</v>
      </c>
      <c r="I8376">
        <v>0</v>
      </c>
      <c r="J8376">
        <v>0</v>
      </c>
      <c r="K8376" t="e">
        <v>#DIV/0!</v>
      </c>
      <c r="L8376">
        <v>0</v>
      </c>
      <c r="M8376" t="e">
        <v>#DIV/0!</v>
      </c>
      <c r="N8376">
        <v>0</v>
      </c>
      <c r="P8376">
        <v>0</v>
      </c>
      <c r="Q8376">
        <v>0</v>
      </c>
      <c r="R8376" t="e">
        <v>#DIV/0!</v>
      </c>
      <c r="S8376">
        <v>0</v>
      </c>
    </row>
    <row r="8377" spans="1:20" x14ac:dyDescent="0.2">
      <c r="A8377" t="s">
        <v>21585</v>
      </c>
      <c r="B8377" t="s">
        <v>21586</v>
      </c>
      <c r="C8377" t="s">
        <v>212</v>
      </c>
      <c r="D8377" t="s">
        <v>1000</v>
      </c>
      <c r="E8377" s="23">
        <v>43282</v>
      </c>
      <c r="F8377">
        <v>1</v>
      </c>
      <c r="G8377">
        <v>1.5</v>
      </c>
      <c r="H8377">
        <v>0.66666666666666663</v>
      </c>
      <c r="I8377">
        <v>6</v>
      </c>
      <c r="J8377">
        <v>6</v>
      </c>
      <c r="K8377">
        <v>1</v>
      </c>
      <c r="L8377">
        <v>9</v>
      </c>
      <c r="M8377">
        <v>0.66666666666666663</v>
      </c>
      <c r="N8377">
        <v>0</v>
      </c>
      <c r="P8377">
        <v>0</v>
      </c>
      <c r="Q8377">
        <v>0</v>
      </c>
      <c r="R8377" t="e">
        <v>#DIV/0!</v>
      </c>
      <c r="S8377">
        <v>6</v>
      </c>
    </row>
    <row r="8378" spans="1:20" x14ac:dyDescent="0.2">
      <c r="A8378" t="s">
        <v>21617</v>
      </c>
      <c r="B8378" t="s">
        <v>21618</v>
      </c>
      <c r="C8378" t="s">
        <v>900</v>
      </c>
      <c r="D8378" t="s">
        <v>1002</v>
      </c>
      <c r="E8378" s="23">
        <v>43282</v>
      </c>
      <c r="F8378">
        <v>1</v>
      </c>
      <c r="G8378">
        <v>1.5</v>
      </c>
      <c r="H8378">
        <v>0.66666666666666663</v>
      </c>
      <c r="I8378">
        <v>6</v>
      </c>
      <c r="J8378">
        <v>6</v>
      </c>
      <c r="K8378">
        <v>1</v>
      </c>
      <c r="L8378">
        <v>9</v>
      </c>
      <c r="M8378">
        <v>0.66666666666666663</v>
      </c>
      <c r="N8378">
        <v>0</v>
      </c>
      <c r="P8378">
        <v>0</v>
      </c>
      <c r="Q8378">
        <v>0</v>
      </c>
      <c r="R8378" t="e">
        <v>#DIV/0!</v>
      </c>
      <c r="S8378">
        <v>6</v>
      </c>
    </row>
    <row r="8379" spans="1:20" x14ac:dyDescent="0.2">
      <c r="A8379" t="s">
        <v>21794</v>
      </c>
      <c r="B8379" t="s">
        <v>21795</v>
      </c>
      <c r="C8379" t="s">
        <v>217</v>
      </c>
      <c r="D8379" t="s">
        <v>1000</v>
      </c>
      <c r="E8379" s="23">
        <v>43282</v>
      </c>
      <c r="F8379">
        <v>0</v>
      </c>
      <c r="G8379">
        <v>0</v>
      </c>
      <c r="H8379" t="e">
        <v>#DIV/0!</v>
      </c>
      <c r="I8379">
        <v>0</v>
      </c>
      <c r="J8379">
        <v>0</v>
      </c>
      <c r="K8379" t="e">
        <v>#DIV/0!</v>
      </c>
      <c r="L8379">
        <v>0</v>
      </c>
      <c r="M8379" t="e">
        <v>#DIV/0!</v>
      </c>
      <c r="N8379">
        <v>0</v>
      </c>
      <c r="P8379">
        <v>0</v>
      </c>
      <c r="Q8379">
        <v>0</v>
      </c>
      <c r="R8379" t="e">
        <v>#DIV/0!</v>
      </c>
      <c r="S8379">
        <v>0</v>
      </c>
    </row>
    <row r="8380" spans="1:20" x14ac:dyDescent="0.2">
      <c r="A8380" t="s">
        <v>22038</v>
      </c>
      <c r="B8380" t="s">
        <v>22039</v>
      </c>
      <c r="C8380" t="s">
        <v>218</v>
      </c>
      <c r="D8380" t="s">
        <v>1002</v>
      </c>
      <c r="E8380" s="23">
        <v>43282</v>
      </c>
      <c r="F8380">
        <v>0</v>
      </c>
      <c r="G8380">
        <v>0</v>
      </c>
      <c r="H8380" t="e">
        <v>#DIV/0!</v>
      </c>
      <c r="I8380">
        <v>0</v>
      </c>
      <c r="J8380">
        <v>0</v>
      </c>
      <c r="K8380" t="e">
        <v>#DIV/0!</v>
      </c>
      <c r="L8380">
        <v>0</v>
      </c>
      <c r="M8380" t="e">
        <v>#DIV/0!</v>
      </c>
      <c r="N8380">
        <v>0</v>
      </c>
      <c r="P8380">
        <v>0</v>
      </c>
      <c r="Q8380">
        <v>0</v>
      </c>
      <c r="R8380" t="e">
        <v>#DIV/0!</v>
      </c>
      <c r="S8380">
        <v>0</v>
      </c>
    </row>
    <row r="8381" spans="1:20" x14ac:dyDescent="0.2">
      <c r="A8381" t="s">
        <v>22215</v>
      </c>
      <c r="B8381" t="s">
        <v>22216</v>
      </c>
      <c r="C8381" t="s">
        <v>219</v>
      </c>
      <c r="D8381" t="s">
        <v>1002</v>
      </c>
      <c r="E8381" s="23">
        <v>43282</v>
      </c>
      <c r="F8381">
        <v>0</v>
      </c>
      <c r="G8381">
        <v>0</v>
      </c>
      <c r="H8381" t="e">
        <v>#DIV/0!</v>
      </c>
      <c r="I8381">
        <v>0</v>
      </c>
      <c r="J8381">
        <v>0</v>
      </c>
      <c r="K8381" t="e">
        <v>#DIV/0!</v>
      </c>
      <c r="L8381">
        <v>0</v>
      </c>
      <c r="M8381" t="e">
        <v>#DIV/0!</v>
      </c>
      <c r="N8381">
        <v>0</v>
      </c>
      <c r="P8381">
        <v>0</v>
      </c>
      <c r="Q8381">
        <v>0</v>
      </c>
      <c r="R8381" t="e">
        <v>#DIV/0!</v>
      </c>
      <c r="S8381">
        <v>0</v>
      </c>
    </row>
    <row r="8382" spans="1:20" x14ac:dyDescent="0.2">
      <c r="A8382" t="s">
        <v>22255</v>
      </c>
      <c r="B8382" t="s">
        <v>22256</v>
      </c>
      <c r="C8382" t="s">
        <v>384</v>
      </c>
      <c r="D8382" t="s">
        <v>1002</v>
      </c>
      <c r="E8382" s="23">
        <v>43282</v>
      </c>
      <c r="F8382">
        <v>0</v>
      </c>
      <c r="G8382">
        <v>0</v>
      </c>
      <c r="H8382" t="e">
        <v>#DIV/0!</v>
      </c>
      <c r="I8382">
        <v>0</v>
      </c>
      <c r="J8382">
        <v>0</v>
      </c>
      <c r="K8382" t="e">
        <v>#DIV/0!</v>
      </c>
      <c r="L8382">
        <v>0</v>
      </c>
      <c r="M8382" t="e">
        <v>#DIV/0!</v>
      </c>
      <c r="N8382">
        <v>0</v>
      </c>
      <c r="P8382">
        <v>0</v>
      </c>
      <c r="Q8382">
        <v>0</v>
      </c>
      <c r="R8382" t="e">
        <v>#DIV/0!</v>
      </c>
      <c r="S8382">
        <v>0</v>
      </c>
    </row>
    <row r="8383" spans="1:20" x14ac:dyDescent="0.2">
      <c r="A8383" t="s">
        <v>22295</v>
      </c>
      <c r="B8383" t="s">
        <v>22296</v>
      </c>
      <c r="C8383" t="s">
        <v>387</v>
      </c>
      <c r="D8383" t="s">
        <v>1000</v>
      </c>
      <c r="E8383" s="23">
        <v>43282</v>
      </c>
      <c r="F8383">
        <v>0</v>
      </c>
      <c r="G8383">
        <v>0</v>
      </c>
      <c r="H8383" t="e">
        <v>#DIV/0!</v>
      </c>
      <c r="I8383">
        <v>0</v>
      </c>
      <c r="J8383">
        <v>0</v>
      </c>
      <c r="K8383" t="e">
        <v>#DIV/0!</v>
      </c>
      <c r="L8383">
        <v>0</v>
      </c>
      <c r="M8383" t="e">
        <v>#DIV/0!</v>
      </c>
      <c r="N8383">
        <v>0</v>
      </c>
      <c r="P8383">
        <v>0</v>
      </c>
      <c r="Q8383">
        <v>0</v>
      </c>
      <c r="R8383" t="e">
        <v>#DIV/0!</v>
      </c>
      <c r="S8383">
        <v>0</v>
      </c>
    </row>
    <row r="8384" spans="1:20" x14ac:dyDescent="0.2">
      <c r="A8384" t="s">
        <v>22329</v>
      </c>
      <c r="B8384" t="s">
        <v>22330</v>
      </c>
      <c r="C8384" t="s">
        <v>1049</v>
      </c>
      <c r="D8384" t="s">
        <v>1002</v>
      </c>
      <c r="E8384" s="23">
        <v>43282</v>
      </c>
      <c r="F8384">
        <v>0</v>
      </c>
      <c r="G8384">
        <v>0</v>
      </c>
      <c r="H8384" t="e">
        <v>#DIV/0!</v>
      </c>
      <c r="I8384">
        <v>0</v>
      </c>
      <c r="J8384">
        <v>0</v>
      </c>
      <c r="K8384" t="e">
        <v>#DIV/0!</v>
      </c>
      <c r="L8384">
        <v>0</v>
      </c>
      <c r="M8384" t="e">
        <v>#DIV/0!</v>
      </c>
      <c r="N8384">
        <v>0</v>
      </c>
      <c r="P8384">
        <v>0</v>
      </c>
      <c r="Q8384">
        <v>0</v>
      </c>
      <c r="R8384" t="e">
        <v>#DIV/0!</v>
      </c>
      <c r="S8384">
        <v>0</v>
      </c>
    </row>
    <row r="8385" spans="1:19" x14ac:dyDescent="0.2">
      <c r="A8385" t="s">
        <v>22369</v>
      </c>
      <c r="B8385" t="s">
        <v>22370</v>
      </c>
      <c r="C8385" t="s">
        <v>385</v>
      </c>
      <c r="D8385" t="s">
        <v>1002</v>
      </c>
      <c r="E8385" s="23">
        <v>43282</v>
      </c>
      <c r="F8385">
        <v>0</v>
      </c>
      <c r="G8385">
        <v>0</v>
      </c>
      <c r="H8385" t="e">
        <v>#DIV/0!</v>
      </c>
      <c r="I8385">
        <v>0</v>
      </c>
      <c r="J8385">
        <v>0</v>
      </c>
      <c r="K8385" t="e">
        <v>#DIV/0!</v>
      </c>
      <c r="L8385">
        <v>0</v>
      </c>
      <c r="M8385" t="e">
        <v>#DIV/0!</v>
      </c>
      <c r="N8385">
        <v>0</v>
      </c>
      <c r="P8385">
        <v>0</v>
      </c>
      <c r="Q8385">
        <v>0</v>
      </c>
      <c r="R8385" t="e">
        <v>#DIV/0!</v>
      </c>
      <c r="S8385">
        <v>0</v>
      </c>
    </row>
    <row r="8386" spans="1:19" x14ac:dyDescent="0.2">
      <c r="A8386" t="s">
        <v>1328</v>
      </c>
      <c r="B8386" t="s">
        <v>1329</v>
      </c>
      <c r="C8386" t="s">
        <v>1237</v>
      </c>
      <c r="D8386" t="s">
        <v>1002</v>
      </c>
      <c r="E8386" s="23">
        <v>43313</v>
      </c>
      <c r="F8386">
        <v>29</v>
      </c>
      <c r="G8386">
        <v>31</v>
      </c>
      <c r="I8386">
        <v>129</v>
      </c>
      <c r="J8386">
        <v>174</v>
      </c>
      <c r="L8386">
        <v>186</v>
      </c>
      <c r="N8386">
        <v>106</v>
      </c>
      <c r="P8386">
        <v>6</v>
      </c>
      <c r="Q8386">
        <v>12</v>
      </c>
      <c r="S8386">
        <v>23</v>
      </c>
    </row>
    <row r="8387" spans="1:19" x14ac:dyDescent="0.2">
      <c r="A8387" t="s">
        <v>11132</v>
      </c>
      <c r="B8387" t="s">
        <v>11133</v>
      </c>
      <c r="C8387" t="s">
        <v>228</v>
      </c>
      <c r="D8387" t="s">
        <v>1000</v>
      </c>
      <c r="E8387" s="23">
        <v>43313</v>
      </c>
      <c r="F8387">
        <v>0</v>
      </c>
      <c r="G8387">
        <v>0</v>
      </c>
      <c r="I8387">
        <v>0</v>
      </c>
      <c r="J8387">
        <v>0</v>
      </c>
      <c r="L8387">
        <v>0</v>
      </c>
      <c r="N8387">
        <v>0</v>
      </c>
      <c r="P8387">
        <v>0</v>
      </c>
      <c r="Q8387">
        <v>0</v>
      </c>
      <c r="S8387">
        <v>0</v>
      </c>
    </row>
    <row r="8388" spans="1:19" x14ac:dyDescent="0.2">
      <c r="A8388" t="s">
        <v>9385</v>
      </c>
      <c r="B8388" t="s">
        <v>9386</v>
      </c>
      <c r="C8388" t="s">
        <v>211</v>
      </c>
      <c r="D8388" t="s">
        <v>1000</v>
      </c>
      <c r="E8388" s="23">
        <v>43313</v>
      </c>
      <c r="F8388">
        <v>0</v>
      </c>
      <c r="G8388">
        <v>0</v>
      </c>
      <c r="I8388">
        <v>0</v>
      </c>
      <c r="J8388">
        <v>0</v>
      </c>
      <c r="L8388">
        <v>0</v>
      </c>
      <c r="N8388">
        <v>0</v>
      </c>
      <c r="P8388">
        <v>0</v>
      </c>
      <c r="Q8388">
        <v>0</v>
      </c>
      <c r="S8388">
        <v>0</v>
      </c>
    </row>
    <row r="8389" spans="1:19" x14ac:dyDescent="0.2">
      <c r="A8389" t="s">
        <v>8546</v>
      </c>
      <c r="B8389" t="s">
        <v>8547</v>
      </c>
      <c r="C8389" t="s">
        <v>213</v>
      </c>
      <c r="D8389" t="s">
        <v>1000</v>
      </c>
      <c r="E8389" s="23">
        <v>43313</v>
      </c>
      <c r="F8389">
        <v>0</v>
      </c>
      <c r="G8389">
        <v>0</v>
      </c>
      <c r="I8389">
        <v>0</v>
      </c>
      <c r="J8389">
        <v>0</v>
      </c>
      <c r="L8389">
        <v>0</v>
      </c>
      <c r="N8389">
        <v>0</v>
      </c>
      <c r="P8389">
        <v>0</v>
      </c>
      <c r="Q8389">
        <v>0</v>
      </c>
      <c r="S8389">
        <v>0</v>
      </c>
    </row>
    <row r="8390" spans="1:19" x14ac:dyDescent="0.2">
      <c r="A8390" t="s">
        <v>5122</v>
      </c>
      <c r="B8390" t="s">
        <v>5123</v>
      </c>
      <c r="C8390" t="s">
        <v>229</v>
      </c>
      <c r="D8390" t="s">
        <v>1000</v>
      </c>
      <c r="E8390" s="23">
        <v>43313</v>
      </c>
      <c r="F8390">
        <v>0</v>
      </c>
      <c r="G8390">
        <v>0</v>
      </c>
      <c r="I8390">
        <v>0</v>
      </c>
      <c r="J8390">
        <v>0</v>
      </c>
      <c r="L8390">
        <v>0</v>
      </c>
      <c r="N8390">
        <v>0</v>
      </c>
      <c r="P8390">
        <v>0</v>
      </c>
      <c r="Q8390">
        <v>0</v>
      </c>
      <c r="S8390">
        <v>0</v>
      </c>
    </row>
    <row r="8391" spans="1:19" x14ac:dyDescent="0.2">
      <c r="A8391" t="s">
        <v>13250</v>
      </c>
      <c r="B8391" t="s">
        <v>13162</v>
      </c>
      <c r="C8391" t="s">
        <v>1051</v>
      </c>
      <c r="D8391" t="s">
        <v>1002</v>
      </c>
      <c r="E8391" s="23">
        <v>43313</v>
      </c>
      <c r="F8391">
        <v>0</v>
      </c>
      <c r="G8391">
        <v>0</v>
      </c>
      <c r="I8391">
        <v>0</v>
      </c>
      <c r="J8391">
        <v>0</v>
      </c>
      <c r="L8391">
        <v>0</v>
      </c>
      <c r="N8391">
        <v>0</v>
      </c>
      <c r="P8391">
        <v>0</v>
      </c>
      <c r="Q8391">
        <v>0</v>
      </c>
      <c r="S8391">
        <v>0</v>
      </c>
    </row>
    <row r="8392" spans="1:19" x14ac:dyDescent="0.2">
      <c r="A8392" t="s">
        <v>7457</v>
      </c>
      <c r="B8392" t="s">
        <v>7458</v>
      </c>
      <c r="C8392" t="s">
        <v>1048</v>
      </c>
      <c r="D8392" t="s">
        <v>1000</v>
      </c>
      <c r="E8392" s="23">
        <v>43313</v>
      </c>
      <c r="F8392">
        <v>0</v>
      </c>
      <c r="G8392">
        <v>0</v>
      </c>
      <c r="I8392">
        <v>0</v>
      </c>
      <c r="J8392">
        <v>0</v>
      </c>
      <c r="L8392">
        <v>0</v>
      </c>
      <c r="N8392">
        <v>0</v>
      </c>
      <c r="P8392">
        <v>0</v>
      </c>
      <c r="Q8392">
        <v>0</v>
      </c>
      <c r="S8392">
        <v>0</v>
      </c>
    </row>
    <row r="8393" spans="1:19" x14ac:dyDescent="0.2">
      <c r="A8393" t="s">
        <v>5746</v>
      </c>
      <c r="B8393" t="s">
        <v>5747</v>
      </c>
      <c r="C8393" t="s">
        <v>1047</v>
      </c>
      <c r="D8393" t="s">
        <v>1000</v>
      </c>
      <c r="E8393" s="23">
        <v>43313</v>
      </c>
      <c r="F8393">
        <v>3.5</v>
      </c>
      <c r="G8393">
        <v>3.5</v>
      </c>
      <c r="I8393">
        <v>13</v>
      </c>
      <c r="J8393">
        <v>21</v>
      </c>
      <c r="L8393">
        <v>21</v>
      </c>
      <c r="N8393">
        <v>13</v>
      </c>
      <c r="P8393">
        <v>0</v>
      </c>
      <c r="Q8393">
        <v>0</v>
      </c>
      <c r="S8393">
        <v>0</v>
      </c>
    </row>
    <row r="8394" spans="1:19" x14ac:dyDescent="0.2">
      <c r="A8394" t="s">
        <v>12356</v>
      </c>
      <c r="B8394" t="s">
        <v>12357</v>
      </c>
      <c r="C8394" t="s">
        <v>1050</v>
      </c>
      <c r="D8394" t="s">
        <v>1001</v>
      </c>
      <c r="E8394" s="23">
        <v>43313</v>
      </c>
      <c r="F8394">
        <v>2</v>
      </c>
      <c r="G8394">
        <v>2.5</v>
      </c>
      <c r="I8394">
        <v>6</v>
      </c>
      <c r="J8394">
        <v>12</v>
      </c>
      <c r="L8394">
        <v>15</v>
      </c>
      <c r="N8394">
        <v>6</v>
      </c>
      <c r="P8394">
        <v>0</v>
      </c>
      <c r="Q8394">
        <v>0</v>
      </c>
      <c r="S8394">
        <v>0</v>
      </c>
    </row>
    <row r="8395" spans="1:19" x14ac:dyDescent="0.2">
      <c r="A8395" t="s">
        <v>10095</v>
      </c>
      <c r="B8395" t="s">
        <v>10096</v>
      </c>
      <c r="C8395" t="s">
        <v>1049</v>
      </c>
      <c r="D8395" t="s">
        <v>1001</v>
      </c>
      <c r="E8395" s="23">
        <v>43313</v>
      </c>
      <c r="F8395">
        <v>0</v>
      </c>
      <c r="G8395">
        <v>0</v>
      </c>
      <c r="I8395">
        <v>0</v>
      </c>
      <c r="J8395">
        <v>0</v>
      </c>
      <c r="L8395">
        <v>0</v>
      </c>
      <c r="N8395">
        <v>0</v>
      </c>
      <c r="P8395">
        <v>0</v>
      </c>
      <c r="Q8395">
        <v>0</v>
      </c>
      <c r="S8395">
        <v>0</v>
      </c>
    </row>
    <row r="8396" spans="1:19" x14ac:dyDescent="0.2">
      <c r="A8396" t="s">
        <v>7427</v>
      </c>
      <c r="B8396" t="s">
        <v>7428</v>
      </c>
      <c r="C8396" t="s">
        <v>1048</v>
      </c>
      <c r="D8396" t="s">
        <v>1001</v>
      </c>
      <c r="E8396" s="23">
        <v>43313</v>
      </c>
      <c r="F8396">
        <v>2</v>
      </c>
      <c r="G8396">
        <v>2.5</v>
      </c>
      <c r="I8396">
        <v>9</v>
      </c>
      <c r="J8396">
        <v>12</v>
      </c>
      <c r="L8396">
        <v>15</v>
      </c>
      <c r="N8396">
        <v>4</v>
      </c>
      <c r="P8396">
        <v>1</v>
      </c>
      <c r="Q8396">
        <v>2</v>
      </c>
      <c r="S8396">
        <v>5</v>
      </c>
    </row>
    <row r="8397" spans="1:19" x14ac:dyDescent="0.2">
      <c r="A8397" t="s">
        <v>5571</v>
      </c>
      <c r="B8397" t="s">
        <v>5572</v>
      </c>
      <c r="C8397" t="s">
        <v>1047</v>
      </c>
      <c r="D8397" t="s">
        <v>1001</v>
      </c>
      <c r="E8397" s="23">
        <v>43313</v>
      </c>
      <c r="F8397">
        <v>0</v>
      </c>
      <c r="G8397">
        <v>0</v>
      </c>
      <c r="I8397">
        <v>0</v>
      </c>
      <c r="J8397">
        <v>0</v>
      </c>
      <c r="L8397">
        <v>0</v>
      </c>
      <c r="N8397">
        <v>0</v>
      </c>
      <c r="P8397">
        <v>0</v>
      </c>
      <c r="Q8397">
        <v>0</v>
      </c>
      <c r="S8397">
        <v>0</v>
      </c>
    </row>
    <row r="8398" spans="1:19" x14ac:dyDescent="0.2">
      <c r="A8398" t="s">
        <v>10623</v>
      </c>
      <c r="B8398" t="s">
        <v>10624</v>
      </c>
      <c r="C8398" t="s">
        <v>205</v>
      </c>
      <c r="D8398" t="s">
        <v>1000</v>
      </c>
      <c r="E8398" s="23">
        <v>43313</v>
      </c>
      <c r="F8398">
        <v>0</v>
      </c>
      <c r="G8398">
        <v>0</v>
      </c>
      <c r="I8398">
        <v>0</v>
      </c>
      <c r="J8398">
        <v>0</v>
      </c>
      <c r="L8398">
        <v>0</v>
      </c>
      <c r="N8398">
        <v>0</v>
      </c>
      <c r="P8398">
        <v>0</v>
      </c>
      <c r="Q8398">
        <v>0</v>
      </c>
      <c r="S8398">
        <v>0</v>
      </c>
    </row>
    <row r="8399" spans="1:19" x14ac:dyDescent="0.2">
      <c r="A8399" t="s">
        <v>10029</v>
      </c>
      <c r="B8399" t="s">
        <v>10030</v>
      </c>
      <c r="C8399" t="s">
        <v>384</v>
      </c>
      <c r="D8399" t="s">
        <v>1000</v>
      </c>
      <c r="E8399" s="23">
        <v>43313</v>
      </c>
      <c r="F8399">
        <v>0</v>
      </c>
      <c r="G8399">
        <v>0</v>
      </c>
      <c r="I8399">
        <v>0</v>
      </c>
      <c r="J8399">
        <v>0</v>
      </c>
      <c r="L8399">
        <v>0</v>
      </c>
      <c r="N8399">
        <v>0</v>
      </c>
      <c r="P8399">
        <v>0</v>
      </c>
      <c r="Q8399">
        <v>0</v>
      </c>
      <c r="S8399">
        <v>0</v>
      </c>
    </row>
    <row r="8400" spans="1:19" x14ac:dyDescent="0.2">
      <c r="A8400" t="s">
        <v>8970</v>
      </c>
      <c r="B8400" t="s">
        <v>8971</v>
      </c>
      <c r="C8400" t="s">
        <v>210</v>
      </c>
      <c r="D8400" t="s">
        <v>1000</v>
      </c>
      <c r="E8400" s="23">
        <v>43313</v>
      </c>
      <c r="F8400">
        <v>1</v>
      </c>
      <c r="G8400">
        <v>3</v>
      </c>
      <c r="I8400">
        <v>1</v>
      </c>
      <c r="J8400">
        <v>10</v>
      </c>
      <c r="L8400">
        <v>30</v>
      </c>
      <c r="N8400">
        <v>1</v>
      </c>
      <c r="O8400">
        <v>0</v>
      </c>
      <c r="P8400">
        <v>0</v>
      </c>
      <c r="Q8400">
        <v>1</v>
      </c>
      <c r="S8400">
        <v>0</v>
      </c>
    </row>
    <row r="8401" spans="1:19" x14ac:dyDescent="0.2">
      <c r="A8401" t="s">
        <v>6165</v>
      </c>
      <c r="B8401" t="s">
        <v>6166</v>
      </c>
      <c r="C8401" t="s">
        <v>215</v>
      </c>
      <c r="D8401" t="s">
        <v>1000</v>
      </c>
      <c r="E8401" s="23">
        <v>43313</v>
      </c>
      <c r="F8401">
        <v>5</v>
      </c>
      <c r="G8401">
        <v>6</v>
      </c>
      <c r="I8401">
        <v>24</v>
      </c>
      <c r="J8401">
        <v>40</v>
      </c>
      <c r="L8401">
        <v>48</v>
      </c>
      <c r="N8401">
        <v>17</v>
      </c>
      <c r="O8401">
        <v>0.98</v>
      </c>
      <c r="P8401">
        <v>6</v>
      </c>
      <c r="Q8401">
        <v>8</v>
      </c>
      <c r="S8401">
        <v>7</v>
      </c>
    </row>
    <row r="8402" spans="1:19" x14ac:dyDescent="0.2">
      <c r="A8402" t="s">
        <v>3465</v>
      </c>
      <c r="B8402" t="s">
        <v>3466</v>
      </c>
      <c r="C8402" t="s">
        <v>221</v>
      </c>
      <c r="D8402" t="s">
        <v>1000</v>
      </c>
      <c r="E8402" s="23">
        <v>43313</v>
      </c>
      <c r="F8402">
        <v>0</v>
      </c>
      <c r="G8402">
        <v>0</v>
      </c>
      <c r="I8402">
        <v>0</v>
      </c>
      <c r="J8402">
        <v>0</v>
      </c>
      <c r="L8402">
        <v>0</v>
      </c>
      <c r="N8402">
        <v>0</v>
      </c>
      <c r="P8402">
        <v>0</v>
      </c>
      <c r="Q8402">
        <v>0</v>
      </c>
      <c r="S8402">
        <v>0</v>
      </c>
    </row>
    <row r="8403" spans="1:19" x14ac:dyDescent="0.2">
      <c r="A8403" t="s">
        <v>3290</v>
      </c>
      <c r="B8403" t="s">
        <v>3291</v>
      </c>
      <c r="C8403" t="s">
        <v>222</v>
      </c>
      <c r="D8403" t="s">
        <v>1000</v>
      </c>
      <c r="E8403" s="23">
        <v>43313</v>
      </c>
      <c r="F8403">
        <v>0</v>
      </c>
      <c r="G8403">
        <v>0</v>
      </c>
      <c r="I8403">
        <v>0</v>
      </c>
      <c r="J8403">
        <v>0</v>
      </c>
      <c r="L8403">
        <v>0</v>
      </c>
      <c r="N8403">
        <v>0</v>
      </c>
      <c r="P8403">
        <v>0</v>
      </c>
      <c r="Q8403">
        <v>0</v>
      </c>
      <c r="S8403">
        <v>0</v>
      </c>
    </row>
    <row r="8404" spans="1:19" x14ac:dyDescent="0.2">
      <c r="A8404" t="s">
        <v>7335</v>
      </c>
      <c r="B8404" t="s">
        <v>7336</v>
      </c>
      <c r="C8404" t="s">
        <v>1052</v>
      </c>
      <c r="D8404" t="s">
        <v>1000</v>
      </c>
      <c r="E8404" s="23">
        <v>43313</v>
      </c>
      <c r="F8404">
        <v>4</v>
      </c>
      <c r="G8404">
        <v>4</v>
      </c>
      <c r="I8404">
        <v>34</v>
      </c>
      <c r="J8404">
        <v>24</v>
      </c>
      <c r="L8404">
        <v>24</v>
      </c>
      <c r="N8404">
        <v>27</v>
      </c>
      <c r="P8404">
        <v>1</v>
      </c>
      <c r="Q8404">
        <v>4</v>
      </c>
      <c r="S8404">
        <v>7</v>
      </c>
    </row>
    <row r="8405" spans="1:19" x14ac:dyDescent="0.2">
      <c r="A8405" t="s">
        <v>5327</v>
      </c>
      <c r="B8405" t="s">
        <v>5328</v>
      </c>
      <c r="C8405" t="s">
        <v>1053</v>
      </c>
      <c r="D8405" t="s">
        <v>1000</v>
      </c>
      <c r="E8405" s="23">
        <v>43313</v>
      </c>
      <c r="F8405">
        <v>2</v>
      </c>
      <c r="G8405">
        <v>3</v>
      </c>
      <c r="I8405">
        <v>7</v>
      </c>
      <c r="J8405">
        <v>12</v>
      </c>
      <c r="L8405">
        <v>18</v>
      </c>
      <c r="N8405">
        <v>7</v>
      </c>
      <c r="P8405">
        <v>0</v>
      </c>
      <c r="Q8405">
        <v>0</v>
      </c>
      <c r="S8405">
        <v>0</v>
      </c>
    </row>
    <row r="8406" spans="1:19" x14ac:dyDescent="0.2">
      <c r="A8406" t="s">
        <v>7160</v>
      </c>
      <c r="B8406" t="s">
        <v>7161</v>
      </c>
      <c r="C8406" t="s">
        <v>1052</v>
      </c>
      <c r="D8406" t="s">
        <v>1001</v>
      </c>
      <c r="E8406" s="23">
        <v>43313</v>
      </c>
      <c r="F8406">
        <v>0</v>
      </c>
      <c r="G8406">
        <v>0.5</v>
      </c>
      <c r="I8406">
        <v>0</v>
      </c>
      <c r="J8406">
        <v>0</v>
      </c>
      <c r="L8406">
        <v>3</v>
      </c>
      <c r="N8406">
        <v>0</v>
      </c>
      <c r="P8406">
        <v>0</v>
      </c>
      <c r="Q8406">
        <v>0</v>
      </c>
      <c r="S8406">
        <v>0</v>
      </c>
    </row>
    <row r="8407" spans="1:19" x14ac:dyDescent="0.2">
      <c r="A8407" t="s">
        <v>5152</v>
      </c>
      <c r="B8407" t="s">
        <v>5153</v>
      </c>
      <c r="C8407" t="s">
        <v>1053</v>
      </c>
      <c r="D8407" t="s">
        <v>1001</v>
      </c>
      <c r="E8407" s="23">
        <v>43313</v>
      </c>
      <c r="F8407">
        <v>0.5</v>
      </c>
      <c r="G8407">
        <v>0.5</v>
      </c>
      <c r="I8407">
        <v>1</v>
      </c>
      <c r="J8407">
        <v>3</v>
      </c>
      <c r="L8407">
        <v>3</v>
      </c>
      <c r="N8407">
        <v>1</v>
      </c>
      <c r="P8407">
        <v>0</v>
      </c>
      <c r="Q8407">
        <v>0</v>
      </c>
      <c r="S8407">
        <v>0</v>
      </c>
    </row>
    <row r="8408" spans="1:19" x14ac:dyDescent="0.2">
      <c r="A8408" t="s">
        <v>12650</v>
      </c>
      <c r="B8408" t="s">
        <v>12651</v>
      </c>
      <c r="C8408" t="s">
        <v>1054</v>
      </c>
      <c r="D8408" t="s">
        <v>1001</v>
      </c>
      <c r="E8408" s="23">
        <v>43313</v>
      </c>
      <c r="F8408">
        <v>2</v>
      </c>
      <c r="G8408">
        <v>1.5</v>
      </c>
      <c r="I8408">
        <v>8</v>
      </c>
      <c r="J8408">
        <v>12</v>
      </c>
      <c r="L8408">
        <v>9</v>
      </c>
      <c r="N8408">
        <v>4</v>
      </c>
      <c r="P8408">
        <v>0</v>
      </c>
      <c r="Q8408">
        <v>0</v>
      </c>
      <c r="S8408">
        <v>4</v>
      </c>
    </row>
    <row r="8409" spans="1:19" x14ac:dyDescent="0.2">
      <c r="A8409" t="s">
        <v>12326</v>
      </c>
      <c r="B8409" t="s">
        <v>12327</v>
      </c>
      <c r="C8409" t="s">
        <v>200</v>
      </c>
      <c r="D8409" t="s">
        <v>1000</v>
      </c>
      <c r="E8409" s="23">
        <v>43313</v>
      </c>
      <c r="F8409">
        <v>4</v>
      </c>
      <c r="G8409">
        <v>4.5</v>
      </c>
      <c r="I8409">
        <v>15</v>
      </c>
      <c r="J8409">
        <v>24</v>
      </c>
      <c r="L8409">
        <v>27</v>
      </c>
      <c r="N8409">
        <v>14</v>
      </c>
      <c r="P8409">
        <v>3</v>
      </c>
      <c r="Q8409">
        <v>4</v>
      </c>
      <c r="S8409">
        <v>1</v>
      </c>
    </row>
    <row r="8410" spans="1:19" x14ac:dyDescent="0.2">
      <c r="A8410" t="s">
        <v>10447</v>
      </c>
      <c r="B8410" t="s">
        <v>10448</v>
      </c>
      <c r="C8410" t="s">
        <v>204</v>
      </c>
      <c r="D8410" t="s">
        <v>1000</v>
      </c>
      <c r="E8410" s="23">
        <v>43313</v>
      </c>
      <c r="F8410">
        <v>0</v>
      </c>
      <c r="G8410">
        <v>0</v>
      </c>
      <c r="I8410">
        <v>0</v>
      </c>
      <c r="J8410">
        <v>0</v>
      </c>
      <c r="L8410">
        <v>0</v>
      </c>
      <c r="N8410">
        <v>0</v>
      </c>
      <c r="P8410">
        <v>0</v>
      </c>
      <c r="Q8410">
        <v>0</v>
      </c>
      <c r="S8410">
        <v>0</v>
      </c>
    </row>
    <row r="8411" spans="1:19" x14ac:dyDescent="0.2">
      <c r="A8411" t="s">
        <v>9991</v>
      </c>
      <c r="B8411" t="s">
        <v>9992</v>
      </c>
      <c r="C8411" t="s">
        <v>385</v>
      </c>
      <c r="D8411" t="s">
        <v>1000</v>
      </c>
      <c r="E8411" s="23">
        <v>43313</v>
      </c>
      <c r="F8411">
        <v>0</v>
      </c>
      <c r="G8411">
        <v>0</v>
      </c>
      <c r="I8411">
        <v>0</v>
      </c>
      <c r="J8411">
        <v>0</v>
      </c>
      <c r="L8411">
        <v>0</v>
      </c>
      <c r="N8411">
        <v>0</v>
      </c>
      <c r="P8411">
        <v>0</v>
      </c>
      <c r="Q8411">
        <v>0</v>
      </c>
      <c r="S8411">
        <v>0</v>
      </c>
    </row>
    <row r="8412" spans="1:19" x14ac:dyDescent="0.2">
      <c r="A8412" t="s">
        <v>8795</v>
      </c>
      <c r="B8412" t="s">
        <v>8796</v>
      </c>
      <c r="C8412" t="s">
        <v>208</v>
      </c>
      <c r="D8412" t="s">
        <v>1000</v>
      </c>
      <c r="E8412" s="23">
        <v>43313</v>
      </c>
      <c r="F8412">
        <v>2</v>
      </c>
      <c r="G8412">
        <v>1.5</v>
      </c>
      <c r="I8412">
        <v>9</v>
      </c>
      <c r="J8412">
        <v>12</v>
      </c>
      <c r="L8412">
        <v>9</v>
      </c>
      <c r="N8412">
        <v>9</v>
      </c>
      <c r="P8412">
        <v>0</v>
      </c>
      <c r="Q8412">
        <v>0</v>
      </c>
      <c r="S8412">
        <v>0</v>
      </c>
    </row>
    <row r="8413" spans="1:19" x14ac:dyDescent="0.2">
      <c r="A8413" t="s">
        <v>8130</v>
      </c>
      <c r="B8413" t="s">
        <v>8131</v>
      </c>
      <c r="C8413" t="s">
        <v>900</v>
      </c>
      <c r="D8413" t="s">
        <v>1000</v>
      </c>
      <c r="E8413" s="23">
        <v>43313</v>
      </c>
      <c r="F8413">
        <v>1</v>
      </c>
      <c r="G8413">
        <v>1.5</v>
      </c>
      <c r="I8413">
        <v>6</v>
      </c>
      <c r="J8413">
        <v>6</v>
      </c>
      <c r="L8413">
        <v>9</v>
      </c>
      <c r="N8413">
        <v>5</v>
      </c>
      <c r="P8413">
        <v>0</v>
      </c>
      <c r="Q8413">
        <v>1</v>
      </c>
      <c r="S8413">
        <v>1</v>
      </c>
    </row>
    <row r="8414" spans="1:19" x14ac:dyDescent="0.2">
      <c r="A8414" t="s">
        <v>7895</v>
      </c>
      <c r="B8414" t="s">
        <v>7896</v>
      </c>
      <c r="C8414" t="s">
        <v>905</v>
      </c>
      <c r="D8414" t="s">
        <v>1000</v>
      </c>
      <c r="E8414" s="23">
        <v>43313</v>
      </c>
      <c r="F8414">
        <v>0</v>
      </c>
      <c r="G8414">
        <v>0</v>
      </c>
      <c r="I8414">
        <v>0</v>
      </c>
      <c r="J8414">
        <v>0</v>
      </c>
      <c r="L8414">
        <v>0</v>
      </c>
      <c r="N8414">
        <v>0</v>
      </c>
      <c r="P8414">
        <v>0</v>
      </c>
      <c r="Q8414">
        <v>0</v>
      </c>
      <c r="S8414">
        <v>0</v>
      </c>
    </row>
    <row r="8415" spans="1:19" x14ac:dyDescent="0.2">
      <c r="A8415" t="s">
        <v>6589</v>
      </c>
      <c r="B8415" t="s">
        <v>6590</v>
      </c>
      <c r="C8415" t="s">
        <v>316</v>
      </c>
      <c r="D8415" t="s">
        <v>1000</v>
      </c>
      <c r="E8415" s="23">
        <v>43313</v>
      </c>
      <c r="F8415">
        <v>6</v>
      </c>
      <c r="G8415">
        <v>5.5</v>
      </c>
      <c r="I8415">
        <v>21</v>
      </c>
      <c r="J8415">
        <v>36</v>
      </c>
      <c r="L8415">
        <v>33</v>
      </c>
      <c r="N8415">
        <v>16</v>
      </c>
      <c r="P8415">
        <v>1</v>
      </c>
      <c r="Q8415">
        <v>1</v>
      </c>
      <c r="S8415">
        <v>5</v>
      </c>
    </row>
    <row r="8416" spans="1:19" x14ac:dyDescent="0.2">
      <c r="A8416" t="s">
        <v>4182</v>
      </c>
      <c r="B8416" t="s">
        <v>4183</v>
      </c>
      <c r="C8416" t="s">
        <v>218</v>
      </c>
      <c r="D8416" t="s">
        <v>1000</v>
      </c>
      <c r="E8416" s="23">
        <v>43313</v>
      </c>
      <c r="F8416">
        <v>0</v>
      </c>
      <c r="G8416">
        <v>0</v>
      </c>
      <c r="I8416">
        <v>0</v>
      </c>
      <c r="J8416">
        <v>0</v>
      </c>
      <c r="L8416">
        <v>0</v>
      </c>
      <c r="N8416">
        <v>0</v>
      </c>
      <c r="P8416">
        <v>0</v>
      </c>
      <c r="Q8416">
        <v>0</v>
      </c>
      <c r="S8416">
        <v>0</v>
      </c>
    </row>
    <row r="8417" spans="1:19" x14ac:dyDescent="0.2">
      <c r="A8417" t="s">
        <v>12611</v>
      </c>
      <c r="B8417" t="s">
        <v>12612</v>
      </c>
      <c r="C8417" t="s">
        <v>202</v>
      </c>
      <c r="D8417" t="s">
        <v>1000</v>
      </c>
      <c r="E8417" s="23">
        <v>43313</v>
      </c>
      <c r="F8417">
        <v>3</v>
      </c>
      <c r="G8417">
        <v>5.5</v>
      </c>
      <c r="I8417">
        <v>33</v>
      </c>
      <c r="J8417">
        <v>36</v>
      </c>
      <c r="L8417">
        <v>77</v>
      </c>
      <c r="N8417">
        <v>21</v>
      </c>
      <c r="P8417">
        <v>0</v>
      </c>
      <c r="Q8417">
        <v>0</v>
      </c>
      <c r="S8417">
        <v>12</v>
      </c>
    </row>
    <row r="8418" spans="1:19" x14ac:dyDescent="0.2">
      <c r="A8418" t="s">
        <v>12436</v>
      </c>
      <c r="B8418" t="s">
        <v>12437</v>
      </c>
      <c r="C8418" t="s">
        <v>347</v>
      </c>
      <c r="D8418" t="s">
        <v>1000</v>
      </c>
      <c r="E8418" s="23">
        <v>43313</v>
      </c>
      <c r="F8418">
        <v>0</v>
      </c>
      <c r="G8418">
        <v>0</v>
      </c>
      <c r="I8418">
        <v>0</v>
      </c>
      <c r="J8418">
        <v>0</v>
      </c>
      <c r="L8418">
        <v>0</v>
      </c>
      <c r="N8418">
        <v>0</v>
      </c>
      <c r="P8418">
        <v>0</v>
      </c>
      <c r="Q8418">
        <v>0</v>
      </c>
      <c r="S8418">
        <v>0</v>
      </c>
    </row>
    <row r="8419" spans="1:19" x14ac:dyDescent="0.2">
      <c r="A8419" t="s">
        <v>9776</v>
      </c>
      <c r="B8419" t="s">
        <v>9777</v>
      </c>
      <c r="C8419" t="s">
        <v>224</v>
      </c>
      <c r="D8419" t="s">
        <v>1000</v>
      </c>
      <c r="E8419" s="23">
        <v>43313</v>
      </c>
      <c r="F8419">
        <v>8</v>
      </c>
      <c r="G8419">
        <v>6</v>
      </c>
      <c r="I8419">
        <v>44</v>
      </c>
      <c r="J8419">
        <v>88</v>
      </c>
      <c r="L8419">
        <v>66</v>
      </c>
      <c r="N8419">
        <v>44</v>
      </c>
      <c r="P8419">
        <v>0</v>
      </c>
      <c r="Q8419">
        <v>0</v>
      </c>
      <c r="S8419">
        <v>0</v>
      </c>
    </row>
    <row r="8420" spans="1:19" x14ac:dyDescent="0.2">
      <c r="A8420" t="s">
        <v>9477</v>
      </c>
      <c r="B8420" t="s">
        <v>9478</v>
      </c>
      <c r="C8420" t="s">
        <v>345</v>
      </c>
      <c r="D8420" t="s">
        <v>1000</v>
      </c>
      <c r="E8420" s="23">
        <v>43313</v>
      </c>
      <c r="F8420">
        <v>0</v>
      </c>
      <c r="G8420">
        <v>0</v>
      </c>
      <c r="I8420">
        <v>0</v>
      </c>
      <c r="J8420">
        <v>0</v>
      </c>
      <c r="L8420">
        <v>0</v>
      </c>
      <c r="N8420">
        <v>0</v>
      </c>
      <c r="P8420">
        <v>0</v>
      </c>
      <c r="Q8420">
        <v>0</v>
      </c>
      <c r="S8420">
        <v>0</v>
      </c>
    </row>
    <row r="8421" spans="1:19" x14ac:dyDescent="0.2">
      <c r="A8421" t="s">
        <v>7869</v>
      </c>
      <c r="B8421" t="s">
        <v>7870</v>
      </c>
      <c r="C8421" t="s">
        <v>226</v>
      </c>
      <c r="D8421" t="s">
        <v>1000</v>
      </c>
      <c r="E8421" s="23">
        <v>43313</v>
      </c>
      <c r="F8421">
        <v>6</v>
      </c>
      <c r="G8421">
        <v>5.5</v>
      </c>
      <c r="I8421">
        <v>60</v>
      </c>
      <c r="J8421">
        <v>66</v>
      </c>
      <c r="L8421">
        <v>62</v>
      </c>
      <c r="N8421">
        <v>57</v>
      </c>
      <c r="P8421">
        <v>0</v>
      </c>
      <c r="Q8421">
        <v>0</v>
      </c>
      <c r="S8421">
        <v>3</v>
      </c>
    </row>
    <row r="8422" spans="1:19" x14ac:dyDescent="0.2">
      <c r="A8422" t="s">
        <v>6939</v>
      </c>
      <c r="B8422" t="s">
        <v>6940</v>
      </c>
      <c r="C8422" t="s">
        <v>231</v>
      </c>
      <c r="D8422" t="s">
        <v>1000</v>
      </c>
      <c r="E8422" s="23">
        <v>43313</v>
      </c>
      <c r="F8422">
        <v>8</v>
      </c>
      <c r="G8422">
        <v>7.5</v>
      </c>
      <c r="I8422">
        <v>105</v>
      </c>
      <c r="J8422">
        <v>91</v>
      </c>
      <c r="L8422">
        <v>84</v>
      </c>
      <c r="N8422">
        <v>92</v>
      </c>
      <c r="P8422">
        <v>0</v>
      </c>
      <c r="Q8422">
        <v>8</v>
      </c>
      <c r="S8422">
        <v>13</v>
      </c>
    </row>
    <row r="8423" spans="1:19" x14ac:dyDescent="0.2">
      <c r="A8423" t="s">
        <v>5990</v>
      </c>
      <c r="B8423" t="s">
        <v>5991</v>
      </c>
      <c r="C8423" t="s">
        <v>216</v>
      </c>
      <c r="D8423" t="s">
        <v>1000</v>
      </c>
      <c r="E8423" s="23">
        <v>43313</v>
      </c>
      <c r="F8423">
        <v>6.5</v>
      </c>
      <c r="G8423">
        <v>7.5</v>
      </c>
      <c r="I8423">
        <v>48</v>
      </c>
      <c r="J8423">
        <v>85</v>
      </c>
      <c r="L8423">
        <v>102</v>
      </c>
      <c r="N8423">
        <v>46</v>
      </c>
      <c r="P8423">
        <v>6</v>
      </c>
      <c r="Q8423">
        <v>8</v>
      </c>
      <c r="S8423">
        <v>2</v>
      </c>
    </row>
    <row r="8424" spans="1:19" x14ac:dyDescent="0.2">
      <c r="A8424" t="s">
        <v>4597</v>
      </c>
      <c r="B8424" t="s">
        <v>4598</v>
      </c>
      <c r="C8424" t="s">
        <v>233</v>
      </c>
      <c r="D8424" t="s">
        <v>1000</v>
      </c>
      <c r="E8424" s="23">
        <v>43313</v>
      </c>
      <c r="F8424">
        <v>2.5</v>
      </c>
      <c r="G8424">
        <v>4.5</v>
      </c>
      <c r="I8424">
        <v>17</v>
      </c>
      <c r="J8424">
        <v>29</v>
      </c>
      <c r="L8424">
        <v>63</v>
      </c>
      <c r="N8424">
        <v>12</v>
      </c>
      <c r="P8424">
        <v>0</v>
      </c>
      <c r="Q8424">
        <v>0</v>
      </c>
      <c r="S8424">
        <v>5</v>
      </c>
    </row>
    <row r="8425" spans="1:19" x14ac:dyDescent="0.2">
      <c r="A8425" t="s">
        <v>4007</v>
      </c>
      <c r="B8425" t="s">
        <v>4008</v>
      </c>
      <c r="C8425" t="s">
        <v>219</v>
      </c>
      <c r="D8425" t="s">
        <v>1000</v>
      </c>
      <c r="E8425" s="23">
        <v>43313</v>
      </c>
      <c r="F8425">
        <v>0</v>
      </c>
      <c r="G8425">
        <v>0</v>
      </c>
      <c r="I8425">
        <v>0</v>
      </c>
      <c r="J8425">
        <v>0</v>
      </c>
      <c r="L8425">
        <v>0</v>
      </c>
      <c r="N8425">
        <v>0</v>
      </c>
      <c r="P8425">
        <v>0</v>
      </c>
      <c r="Q8425">
        <v>0</v>
      </c>
      <c r="S8425">
        <v>0</v>
      </c>
    </row>
    <row r="8426" spans="1:19" x14ac:dyDescent="0.2">
      <c r="A8426" t="s">
        <v>3736</v>
      </c>
      <c r="B8426" t="s">
        <v>3737</v>
      </c>
      <c r="C8426" t="s">
        <v>340</v>
      </c>
      <c r="D8426" t="s">
        <v>1000</v>
      </c>
      <c r="E8426" s="23">
        <v>43313</v>
      </c>
      <c r="F8426">
        <v>0</v>
      </c>
      <c r="G8426">
        <v>0</v>
      </c>
      <c r="I8426">
        <v>0</v>
      </c>
      <c r="J8426">
        <v>0</v>
      </c>
      <c r="L8426">
        <v>0</v>
      </c>
      <c r="N8426">
        <v>0</v>
      </c>
      <c r="P8426">
        <v>0</v>
      </c>
      <c r="Q8426">
        <v>0</v>
      </c>
      <c r="S8426">
        <v>0</v>
      </c>
    </row>
    <row r="8427" spans="1:19" x14ac:dyDescent="0.2">
      <c r="A8427" t="s">
        <v>11330</v>
      </c>
      <c r="B8427" t="s">
        <v>11331</v>
      </c>
      <c r="C8427" t="s">
        <v>350</v>
      </c>
      <c r="D8427" t="s">
        <v>1000</v>
      </c>
      <c r="E8427" s="23">
        <v>43313</v>
      </c>
      <c r="F8427">
        <v>1</v>
      </c>
      <c r="G8427">
        <v>1</v>
      </c>
      <c r="I8427">
        <v>4</v>
      </c>
      <c r="J8427">
        <v>6</v>
      </c>
      <c r="L8427">
        <v>6</v>
      </c>
      <c r="N8427">
        <v>4</v>
      </c>
      <c r="P8427">
        <v>0</v>
      </c>
      <c r="Q8427">
        <v>0</v>
      </c>
      <c r="S8427">
        <v>0</v>
      </c>
    </row>
    <row r="8428" spans="1:19" x14ac:dyDescent="0.2">
      <c r="A8428" t="s">
        <v>11332</v>
      </c>
      <c r="B8428" t="s">
        <v>11333</v>
      </c>
      <c r="C8428" t="s">
        <v>351</v>
      </c>
      <c r="D8428" t="s">
        <v>1000</v>
      </c>
      <c r="E8428" s="23">
        <v>43313</v>
      </c>
      <c r="F8428">
        <v>0</v>
      </c>
      <c r="G8428">
        <v>0</v>
      </c>
      <c r="I8428">
        <v>0</v>
      </c>
      <c r="J8428">
        <v>0</v>
      </c>
      <c r="L8428">
        <v>0</v>
      </c>
      <c r="N8428">
        <v>0</v>
      </c>
      <c r="P8428">
        <v>0</v>
      </c>
      <c r="Q8428">
        <v>0</v>
      </c>
      <c r="S8428">
        <v>0</v>
      </c>
    </row>
    <row r="8429" spans="1:19" x14ac:dyDescent="0.2">
      <c r="A8429" t="s">
        <v>11206</v>
      </c>
      <c r="B8429" t="s">
        <v>11207</v>
      </c>
      <c r="C8429" t="s">
        <v>352</v>
      </c>
      <c r="D8429" t="s">
        <v>1000</v>
      </c>
      <c r="E8429" s="23">
        <v>43313</v>
      </c>
      <c r="F8429">
        <v>0</v>
      </c>
      <c r="G8429">
        <v>0</v>
      </c>
      <c r="I8429">
        <v>0</v>
      </c>
      <c r="J8429">
        <v>0</v>
      </c>
      <c r="L8429">
        <v>0</v>
      </c>
      <c r="N8429">
        <v>0</v>
      </c>
      <c r="P8429">
        <v>0</v>
      </c>
      <c r="Q8429">
        <v>0</v>
      </c>
      <c r="S8429">
        <v>0</v>
      </c>
    </row>
    <row r="8430" spans="1:19" x14ac:dyDescent="0.2">
      <c r="A8430" t="s">
        <v>10207</v>
      </c>
      <c r="B8430" t="s">
        <v>10208</v>
      </c>
      <c r="C8430" t="s">
        <v>353</v>
      </c>
      <c r="D8430" t="s">
        <v>1000</v>
      </c>
      <c r="E8430" s="23">
        <v>43313</v>
      </c>
      <c r="F8430">
        <v>0</v>
      </c>
      <c r="G8430">
        <v>0</v>
      </c>
      <c r="I8430">
        <v>0</v>
      </c>
      <c r="J8430">
        <v>0</v>
      </c>
      <c r="L8430">
        <v>0</v>
      </c>
      <c r="N8430">
        <v>0</v>
      </c>
      <c r="P8430">
        <v>0</v>
      </c>
      <c r="Q8430">
        <v>0</v>
      </c>
      <c r="S8430">
        <v>0</v>
      </c>
    </row>
    <row r="8431" spans="1:19" x14ac:dyDescent="0.2">
      <c r="A8431" t="s">
        <v>10067</v>
      </c>
      <c r="B8431" t="s">
        <v>10068</v>
      </c>
      <c r="C8431" t="s">
        <v>386</v>
      </c>
      <c r="D8431" t="s">
        <v>1000</v>
      </c>
      <c r="E8431" s="23">
        <v>43313</v>
      </c>
      <c r="F8431">
        <v>0</v>
      </c>
      <c r="G8431">
        <v>0</v>
      </c>
      <c r="I8431">
        <v>0</v>
      </c>
      <c r="J8431">
        <v>0</v>
      </c>
      <c r="L8431">
        <v>0</v>
      </c>
      <c r="N8431">
        <v>0</v>
      </c>
      <c r="P8431">
        <v>0</v>
      </c>
      <c r="Q8431">
        <v>0</v>
      </c>
      <c r="S8431">
        <v>0</v>
      </c>
    </row>
    <row r="8432" spans="1:19" x14ac:dyDescent="0.2">
      <c r="A8432" t="s">
        <v>8620</v>
      </c>
      <c r="B8432" t="s">
        <v>8621</v>
      </c>
      <c r="C8432" t="s">
        <v>354</v>
      </c>
      <c r="D8432" t="s">
        <v>1000</v>
      </c>
      <c r="E8432" s="23">
        <v>43313</v>
      </c>
      <c r="F8432">
        <v>1</v>
      </c>
      <c r="G8432">
        <v>1.5</v>
      </c>
      <c r="I8432">
        <v>6</v>
      </c>
      <c r="J8432">
        <v>6</v>
      </c>
      <c r="L8432">
        <v>9</v>
      </c>
      <c r="N8432">
        <v>6</v>
      </c>
      <c r="P8432">
        <v>0</v>
      </c>
      <c r="Q8432">
        <v>0</v>
      </c>
      <c r="S8432">
        <v>0</v>
      </c>
    </row>
    <row r="8433" spans="1:20" x14ac:dyDescent="0.2">
      <c r="A8433" t="s">
        <v>6414</v>
      </c>
      <c r="B8433" t="s">
        <v>6415</v>
      </c>
      <c r="C8433" t="s">
        <v>355</v>
      </c>
      <c r="D8433" t="s">
        <v>1000</v>
      </c>
      <c r="E8433" s="23">
        <v>43313</v>
      </c>
      <c r="F8433">
        <v>4</v>
      </c>
      <c r="G8433">
        <v>3.5</v>
      </c>
      <c r="I8433">
        <v>18</v>
      </c>
      <c r="J8433">
        <v>24</v>
      </c>
      <c r="L8433">
        <v>21</v>
      </c>
      <c r="N8433">
        <v>16</v>
      </c>
      <c r="P8433">
        <v>0</v>
      </c>
      <c r="Q8433">
        <v>0</v>
      </c>
      <c r="S8433">
        <v>2</v>
      </c>
    </row>
    <row r="8434" spans="1:20" x14ac:dyDescent="0.2">
      <c r="A8434" t="s">
        <v>12152</v>
      </c>
      <c r="B8434" t="s">
        <v>12153</v>
      </c>
      <c r="C8434" t="s">
        <v>1050</v>
      </c>
      <c r="D8434" t="s">
        <v>1002</v>
      </c>
      <c r="E8434" s="23">
        <v>43313</v>
      </c>
      <c r="F8434">
        <v>2</v>
      </c>
      <c r="G8434">
        <v>2.5</v>
      </c>
      <c r="I8434">
        <v>6</v>
      </c>
      <c r="J8434">
        <v>12</v>
      </c>
      <c r="L8434">
        <v>15</v>
      </c>
      <c r="N8434">
        <v>6</v>
      </c>
      <c r="P8434">
        <v>0</v>
      </c>
      <c r="Q8434">
        <v>0</v>
      </c>
      <c r="S8434">
        <v>0</v>
      </c>
    </row>
    <row r="8435" spans="1:20" x14ac:dyDescent="0.2">
      <c r="A8435" t="s">
        <v>7487</v>
      </c>
      <c r="B8435" t="s">
        <v>7488</v>
      </c>
      <c r="C8435" t="s">
        <v>1048</v>
      </c>
      <c r="D8435" t="s">
        <v>1002</v>
      </c>
      <c r="E8435" s="23">
        <v>43313</v>
      </c>
      <c r="F8435">
        <v>2</v>
      </c>
      <c r="G8435">
        <v>2.5</v>
      </c>
      <c r="I8435">
        <v>9</v>
      </c>
      <c r="J8435">
        <v>12</v>
      </c>
      <c r="L8435">
        <v>15</v>
      </c>
      <c r="N8435">
        <v>4</v>
      </c>
      <c r="P8435">
        <v>1</v>
      </c>
      <c r="Q8435">
        <v>2</v>
      </c>
      <c r="S8435">
        <v>5</v>
      </c>
    </row>
    <row r="8436" spans="1:20" x14ac:dyDescent="0.2">
      <c r="A8436" t="s">
        <v>5776</v>
      </c>
      <c r="B8436" t="s">
        <v>5777</v>
      </c>
      <c r="C8436" t="s">
        <v>1047</v>
      </c>
      <c r="D8436" t="s">
        <v>1002</v>
      </c>
      <c r="E8436" s="23">
        <v>43313</v>
      </c>
      <c r="F8436">
        <v>3.5</v>
      </c>
      <c r="G8436">
        <v>3.5</v>
      </c>
      <c r="I8436">
        <v>13</v>
      </c>
      <c r="J8436">
        <v>21</v>
      </c>
      <c r="L8436">
        <v>21</v>
      </c>
      <c r="N8436">
        <v>13</v>
      </c>
      <c r="P8436">
        <v>0</v>
      </c>
      <c r="Q8436">
        <v>0</v>
      </c>
      <c r="S8436">
        <v>0</v>
      </c>
    </row>
    <row r="8437" spans="1:20" x14ac:dyDescent="0.2">
      <c r="A8437" t="s">
        <v>14803</v>
      </c>
      <c r="B8437" t="s">
        <v>14804</v>
      </c>
      <c r="C8437" t="s">
        <v>1054</v>
      </c>
      <c r="D8437" t="s">
        <v>1002</v>
      </c>
      <c r="E8437" s="23">
        <v>43313</v>
      </c>
      <c r="F8437">
        <v>2</v>
      </c>
      <c r="G8437">
        <v>1.5</v>
      </c>
      <c r="I8437">
        <v>8</v>
      </c>
      <c r="J8437">
        <v>12</v>
      </c>
      <c r="L8437">
        <v>9</v>
      </c>
      <c r="N8437">
        <v>4</v>
      </c>
      <c r="P8437">
        <v>0</v>
      </c>
      <c r="Q8437">
        <v>0</v>
      </c>
      <c r="S8437">
        <v>4</v>
      </c>
    </row>
    <row r="8438" spans="1:20" x14ac:dyDescent="0.2">
      <c r="A8438" t="s">
        <v>7365</v>
      </c>
      <c r="B8438" t="s">
        <v>7366</v>
      </c>
      <c r="C8438" t="s">
        <v>1052</v>
      </c>
      <c r="D8438" t="s">
        <v>1002</v>
      </c>
      <c r="E8438" s="23">
        <v>43313</v>
      </c>
      <c r="F8438">
        <v>4</v>
      </c>
      <c r="G8438">
        <v>4.5</v>
      </c>
      <c r="I8438">
        <v>34</v>
      </c>
      <c r="J8438">
        <v>24</v>
      </c>
      <c r="L8438">
        <v>27</v>
      </c>
      <c r="N8438">
        <v>27</v>
      </c>
      <c r="P8438">
        <v>1</v>
      </c>
      <c r="Q8438">
        <v>4</v>
      </c>
      <c r="S8438">
        <v>7</v>
      </c>
    </row>
    <row r="8439" spans="1:20" x14ac:dyDescent="0.2">
      <c r="A8439" t="s">
        <v>5357</v>
      </c>
      <c r="B8439" t="s">
        <v>5358</v>
      </c>
      <c r="C8439" t="s">
        <v>1053</v>
      </c>
      <c r="D8439" t="s">
        <v>1002</v>
      </c>
      <c r="E8439" s="23">
        <v>43313</v>
      </c>
      <c r="F8439">
        <v>2.5</v>
      </c>
      <c r="G8439">
        <v>3.5</v>
      </c>
      <c r="I8439">
        <v>8</v>
      </c>
      <c r="J8439">
        <v>15</v>
      </c>
      <c r="L8439">
        <v>21</v>
      </c>
      <c r="N8439">
        <v>8</v>
      </c>
      <c r="P8439">
        <v>0</v>
      </c>
      <c r="Q8439">
        <v>0</v>
      </c>
      <c r="S8439">
        <v>0</v>
      </c>
    </row>
    <row r="8440" spans="1:20" x14ac:dyDescent="0.2">
      <c r="A8440" t="s">
        <v>7527</v>
      </c>
      <c r="B8440" t="s">
        <v>7528</v>
      </c>
      <c r="C8440" t="s">
        <v>901</v>
      </c>
      <c r="D8440" t="s">
        <v>1000</v>
      </c>
      <c r="E8440" s="23">
        <v>43313</v>
      </c>
      <c r="F8440">
        <v>4</v>
      </c>
      <c r="G8440">
        <v>3.5</v>
      </c>
      <c r="I8440">
        <v>8</v>
      </c>
      <c r="J8440">
        <v>15</v>
      </c>
      <c r="L8440">
        <v>21</v>
      </c>
      <c r="N8440">
        <v>8</v>
      </c>
      <c r="P8440">
        <v>0</v>
      </c>
      <c r="Q8440">
        <v>0</v>
      </c>
      <c r="S8440">
        <v>0</v>
      </c>
    </row>
    <row r="8441" spans="1:20" x14ac:dyDescent="0.2">
      <c r="A8441" t="s">
        <v>7393</v>
      </c>
      <c r="B8441" t="s">
        <v>7402</v>
      </c>
      <c r="C8441" t="s">
        <v>901</v>
      </c>
      <c r="D8441" t="s">
        <v>1001</v>
      </c>
      <c r="E8441" s="23">
        <v>43313</v>
      </c>
      <c r="F8441">
        <v>2</v>
      </c>
      <c r="G8441">
        <v>3.5</v>
      </c>
      <c r="I8441">
        <v>8</v>
      </c>
      <c r="J8441">
        <v>15</v>
      </c>
      <c r="L8441">
        <v>21</v>
      </c>
      <c r="N8441">
        <v>8</v>
      </c>
      <c r="P8441">
        <v>0</v>
      </c>
      <c r="Q8441">
        <v>0</v>
      </c>
      <c r="S8441">
        <v>0</v>
      </c>
    </row>
    <row r="8442" spans="1:20" x14ac:dyDescent="0.2">
      <c r="A8442" t="s">
        <v>5820</v>
      </c>
      <c r="B8442" t="s">
        <v>5831</v>
      </c>
      <c r="C8442" t="s">
        <v>903</v>
      </c>
      <c r="D8442" t="s">
        <v>1000</v>
      </c>
      <c r="E8442" s="23">
        <v>43313</v>
      </c>
      <c r="F8442">
        <v>5.5</v>
      </c>
      <c r="G8442">
        <v>3.5</v>
      </c>
      <c r="I8442">
        <v>8</v>
      </c>
      <c r="J8442">
        <v>15</v>
      </c>
      <c r="L8442">
        <v>21</v>
      </c>
      <c r="N8442">
        <v>8</v>
      </c>
      <c r="P8442">
        <v>0</v>
      </c>
      <c r="Q8442">
        <v>0</v>
      </c>
      <c r="S8442">
        <v>0</v>
      </c>
    </row>
    <row r="8443" spans="1:20" x14ac:dyDescent="0.2">
      <c r="A8443" t="s">
        <v>5385</v>
      </c>
      <c r="B8443" t="s">
        <v>5386</v>
      </c>
      <c r="C8443" t="s">
        <v>903</v>
      </c>
      <c r="D8443" t="s">
        <v>1001</v>
      </c>
      <c r="E8443" s="23">
        <v>43313</v>
      </c>
      <c r="F8443">
        <v>0.5</v>
      </c>
      <c r="G8443">
        <v>3.5</v>
      </c>
      <c r="I8443">
        <v>8</v>
      </c>
      <c r="J8443">
        <v>15</v>
      </c>
      <c r="L8443">
        <v>21</v>
      </c>
      <c r="N8443">
        <v>8</v>
      </c>
      <c r="P8443">
        <v>0</v>
      </c>
      <c r="Q8443">
        <v>0</v>
      </c>
      <c r="S8443">
        <v>0</v>
      </c>
      <c r="T8443">
        <v>1</v>
      </c>
    </row>
    <row r="8444" spans="1:20" x14ac:dyDescent="0.2">
      <c r="A8444" t="s">
        <v>11861</v>
      </c>
      <c r="B8444" t="s">
        <v>11862</v>
      </c>
      <c r="C8444" t="s">
        <v>198</v>
      </c>
      <c r="D8444" t="s">
        <v>1002</v>
      </c>
      <c r="E8444" s="23">
        <v>43313</v>
      </c>
      <c r="F8444">
        <v>1</v>
      </c>
      <c r="G8444">
        <v>1</v>
      </c>
      <c r="I8444">
        <v>4</v>
      </c>
      <c r="J8444">
        <v>6</v>
      </c>
      <c r="L8444">
        <v>6</v>
      </c>
      <c r="N8444">
        <v>4</v>
      </c>
      <c r="P8444">
        <v>0</v>
      </c>
      <c r="Q8444">
        <v>0</v>
      </c>
      <c r="S8444">
        <v>0</v>
      </c>
      <c r="T8444">
        <v>1.0375000000000001</v>
      </c>
    </row>
    <row r="8445" spans="1:20" x14ac:dyDescent="0.2">
      <c r="A8445" t="s">
        <v>11863</v>
      </c>
      <c r="B8445" t="s">
        <v>11864</v>
      </c>
      <c r="C8445" t="s">
        <v>199</v>
      </c>
      <c r="D8445" t="s">
        <v>1002</v>
      </c>
      <c r="E8445" s="23">
        <v>43313</v>
      </c>
      <c r="F8445">
        <v>11</v>
      </c>
      <c r="G8445">
        <v>14</v>
      </c>
      <c r="I8445">
        <v>62</v>
      </c>
      <c r="J8445">
        <v>84</v>
      </c>
      <c r="L8445">
        <v>128</v>
      </c>
      <c r="N8445">
        <v>45</v>
      </c>
      <c r="P8445">
        <v>3</v>
      </c>
      <c r="Q8445">
        <v>4</v>
      </c>
      <c r="S8445">
        <v>17</v>
      </c>
      <c r="T8445">
        <v>1.0625</v>
      </c>
    </row>
    <row r="8446" spans="1:20" x14ac:dyDescent="0.2">
      <c r="A8446" t="s">
        <v>11865</v>
      </c>
      <c r="B8446" t="s">
        <v>11866</v>
      </c>
      <c r="C8446" t="s">
        <v>348</v>
      </c>
      <c r="D8446" t="s">
        <v>1002</v>
      </c>
      <c r="E8446" s="23">
        <v>43313</v>
      </c>
      <c r="F8446">
        <v>0</v>
      </c>
      <c r="G8446">
        <v>0</v>
      </c>
      <c r="I8446">
        <v>0</v>
      </c>
      <c r="J8446">
        <v>0</v>
      </c>
      <c r="L8446">
        <v>0</v>
      </c>
      <c r="N8446">
        <v>0</v>
      </c>
      <c r="P8446">
        <v>0</v>
      </c>
      <c r="Q8446">
        <v>0</v>
      </c>
      <c r="S8446">
        <v>0</v>
      </c>
      <c r="T8446">
        <v>1.1499999999999999</v>
      </c>
    </row>
    <row r="8447" spans="1:20" x14ac:dyDescent="0.2">
      <c r="A8447" t="s">
        <v>11867</v>
      </c>
      <c r="B8447" t="s">
        <v>11868</v>
      </c>
      <c r="C8447" t="s">
        <v>357</v>
      </c>
      <c r="D8447" t="s">
        <v>1002</v>
      </c>
      <c r="E8447" s="23">
        <v>43313</v>
      </c>
      <c r="F8447">
        <v>0</v>
      </c>
      <c r="G8447">
        <v>0</v>
      </c>
      <c r="I8447">
        <v>0</v>
      </c>
      <c r="J8447">
        <v>0</v>
      </c>
      <c r="L8447">
        <v>0</v>
      </c>
      <c r="N8447">
        <v>0</v>
      </c>
      <c r="P8447">
        <v>0</v>
      </c>
      <c r="Q8447">
        <v>0</v>
      </c>
      <c r="S8447">
        <v>0</v>
      </c>
    </row>
    <row r="8448" spans="1:20" x14ac:dyDescent="0.2">
      <c r="A8448" t="s">
        <v>10973</v>
      </c>
      <c r="B8448" t="s">
        <v>10974</v>
      </c>
      <c r="C8448" t="s">
        <v>227</v>
      </c>
      <c r="D8448" t="s">
        <v>1002</v>
      </c>
      <c r="E8448" s="23">
        <v>43313</v>
      </c>
      <c r="F8448">
        <v>0</v>
      </c>
      <c r="G8448">
        <v>0</v>
      </c>
      <c r="I8448">
        <v>0</v>
      </c>
      <c r="J8448">
        <v>0</v>
      </c>
      <c r="L8448">
        <v>0</v>
      </c>
      <c r="N8448">
        <v>0</v>
      </c>
      <c r="P8448">
        <v>0</v>
      </c>
      <c r="Q8448">
        <v>0</v>
      </c>
      <c r="S8448">
        <v>0</v>
      </c>
      <c r="T8448">
        <v>0.82499999999999996</v>
      </c>
    </row>
    <row r="8449" spans="1:20" x14ac:dyDescent="0.2">
      <c r="A8449" t="s">
        <v>10798</v>
      </c>
      <c r="B8449" t="s">
        <v>10799</v>
      </c>
      <c r="C8449" t="s">
        <v>203</v>
      </c>
      <c r="D8449" t="s">
        <v>1002</v>
      </c>
      <c r="E8449" s="23">
        <v>43313</v>
      </c>
      <c r="F8449">
        <v>0</v>
      </c>
      <c r="G8449">
        <v>0</v>
      </c>
      <c r="I8449">
        <v>0</v>
      </c>
      <c r="J8449">
        <v>0</v>
      </c>
      <c r="L8449">
        <v>0</v>
      </c>
      <c r="N8449">
        <v>0</v>
      </c>
      <c r="O8449" t="e">
        <v>#DIV/0!</v>
      </c>
      <c r="P8449">
        <v>0</v>
      </c>
      <c r="Q8449">
        <v>0</v>
      </c>
      <c r="S8449">
        <v>0</v>
      </c>
      <c r="T8449" t="e">
        <v>#DIV/0!</v>
      </c>
    </row>
    <row r="8450" spans="1:20" x14ac:dyDescent="0.2">
      <c r="A8450" t="s">
        <v>10133</v>
      </c>
      <c r="B8450" t="s">
        <v>10134</v>
      </c>
      <c r="C8450" t="s">
        <v>387</v>
      </c>
      <c r="D8450" t="s">
        <v>1002</v>
      </c>
      <c r="E8450" s="23">
        <v>43313</v>
      </c>
      <c r="F8450">
        <v>0</v>
      </c>
      <c r="G8450">
        <v>0</v>
      </c>
      <c r="I8450">
        <v>0</v>
      </c>
      <c r="J8450">
        <v>0</v>
      </c>
      <c r="L8450">
        <v>0</v>
      </c>
      <c r="N8450">
        <v>0</v>
      </c>
      <c r="P8450">
        <v>0</v>
      </c>
      <c r="Q8450">
        <v>0</v>
      </c>
      <c r="S8450">
        <v>0</v>
      </c>
      <c r="T8450" t="e">
        <v>#DIV/0!</v>
      </c>
    </row>
    <row r="8451" spans="1:20" x14ac:dyDescent="0.2">
      <c r="A8451" t="s">
        <v>9951</v>
      </c>
      <c r="B8451" t="s">
        <v>9952</v>
      </c>
      <c r="C8451" t="s">
        <v>223</v>
      </c>
      <c r="D8451" t="s">
        <v>1002</v>
      </c>
      <c r="E8451" s="23">
        <v>43313</v>
      </c>
      <c r="F8451">
        <v>8</v>
      </c>
      <c r="G8451">
        <v>6</v>
      </c>
      <c r="I8451">
        <v>44</v>
      </c>
      <c r="J8451">
        <v>88</v>
      </c>
      <c r="L8451">
        <v>66</v>
      </c>
      <c r="N8451">
        <v>44</v>
      </c>
      <c r="P8451">
        <v>0</v>
      </c>
      <c r="Q8451">
        <v>0</v>
      </c>
      <c r="S8451">
        <v>0</v>
      </c>
    </row>
    <row r="8452" spans="1:20" x14ac:dyDescent="0.2">
      <c r="A8452" t="s">
        <v>9569</v>
      </c>
      <c r="B8452" t="s">
        <v>9570</v>
      </c>
      <c r="C8452" t="s">
        <v>346</v>
      </c>
      <c r="D8452" t="s">
        <v>1002</v>
      </c>
      <c r="E8452" s="23">
        <v>43313</v>
      </c>
      <c r="F8452">
        <v>0</v>
      </c>
      <c r="G8452">
        <v>0</v>
      </c>
      <c r="I8452">
        <v>0</v>
      </c>
      <c r="J8452">
        <v>0</v>
      </c>
      <c r="L8452">
        <v>0</v>
      </c>
      <c r="N8452">
        <v>0</v>
      </c>
      <c r="P8452">
        <v>0</v>
      </c>
      <c r="Q8452">
        <v>0</v>
      </c>
      <c r="S8452">
        <v>0</v>
      </c>
    </row>
    <row r="8453" spans="1:20" x14ac:dyDescent="0.2">
      <c r="A8453" t="s">
        <v>9210</v>
      </c>
      <c r="B8453" t="s">
        <v>9211</v>
      </c>
      <c r="C8453" t="s">
        <v>207</v>
      </c>
      <c r="D8453" t="s">
        <v>1002</v>
      </c>
      <c r="E8453" s="23">
        <v>43313</v>
      </c>
      <c r="F8453">
        <v>4</v>
      </c>
      <c r="G8453">
        <v>6</v>
      </c>
      <c r="I8453">
        <v>16</v>
      </c>
      <c r="J8453">
        <v>28</v>
      </c>
      <c r="L8453">
        <v>48</v>
      </c>
      <c r="N8453">
        <v>16</v>
      </c>
      <c r="O8453">
        <v>0</v>
      </c>
      <c r="P8453">
        <v>0</v>
      </c>
      <c r="Q8453">
        <v>1</v>
      </c>
      <c r="S8453">
        <v>0</v>
      </c>
    </row>
    <row r="8454" spans="1:20" x14ac:dyDescent="0.2">
      <c r="A8454" t="s">
        <v>8371</v>
      </c>
      <c r="B8454" t="s">
        <v>8372</v>
      </c>
      <c r="C8454" t="s">
        <v>212</v>
      </c>
      <c r="D8454" t="s">
        <v>1002</v>
      </c>
      <c r="E8454" s="23">
        <v>43313</v>
      </c>
      <c r="F8454">
        <v>1</v>
      </c>
      <c r="G8454">
        <v>1.5</v>
      </c>
      <c r="I8454">
        <v>6</v>
      </c>
      <c r="J8454">
        <v>6</v>
      </c>
      <c r="L8454">
        <v>9</v>
      </c>
      <c r="N8454">
        <v>5</v>
      </c>
      <c r="P8454">
        <v>0</v>
      </c>
      <c r="Q8454">
        <v>1</v>
      </c>
      <c r="S8454">
        <v>1</v>
      </c>
    </row>
    <row r="8455" spans="1:20" x14ac:dyDescent="0.2">
      <c r="A8455" t="s">
        <v>8070</v>
      </c>
      <c r="B8455" t="s">
        <v>8071</v>
      </c>
      <c r="C8455" t="s">
        <v>225</v>
      </c>
      <c r="D8455" t="s">
        <v>1002</v>
      </c>
      <c r="E8455" s="23">
        <v>43313</v>
      </c>
      <c r="F8455">
        <v>6</v>
      </c>
      <c r="G8455">
        <v>5.5</v>
      </c>
      <c r="I8455">
        <v>60</v>
      </c>
      <c r="J8455">
        <v>66</v>
      </c>
      <c r="L8455">
        <v>62</v>
      </c>
      <c r="N8455">
        <v>57</v>
      </c>
      <c r="P8455">
        <v>0</v>
      </c>
      <c r="Q8455">
        <v>0</v>
      </c>
      <c r="S8455">
        <v>3</v>
      </c>
    </row>
    <row r="8456" spans="1:20" x14ac:dyDescent="0.2">
      <c r="A8456" t="s">
        <v>7682</v>
      </c>
      <c r="B8456" t="s">
        <v>7683</v>
      </c>
      <c r="C8456" t="s">
        <v>901</v>
      </c>
      <c r="D8456" t="s">
        <v>1002</v>
      </c>
      <c r="E8456" s="23">
        <v>43313</v>
      </c>
      <c r="F8456">
        <v>6</v>
      </c>
      <c r="G8456">
        <v>7</v>
      </c>
      <c r="I8456">
        <v>43</v>
      </c>
      <c r="J8456">
        <v>36</v>
      </c>
      <c r="L8456">
        <v>42</v>
      </c>
      <c r="N8456">
        <v>31</v>
      </c>
      <c r="P8456">
        <v>2</v>
      </c>
      <c r="Q8456">
        <v>6</v>
      </c>
      <c r="S8456">
        <v>12</v>
      </c>
    </row>
    <row r="8457" spans="1:20" x14ac:dyDescent="0.2">
      <c r="A8457" t="s">
        <v>7130</v>
      </c>
      <c r="B8457" t="s">
        <v>7131</v>
      </c>
      <c r="C8457" t="s">
        <v>232</v>
      </c>
      <c r="D8457" t="s">
        <v>1002</v>
      </c>
      <c r="E8457" s="23">
        <v>43313</v>
      </c>
      <c r="F8457">
        <v>8</v>
      </c>
      <c r="G8457">
        <v>7.5</v>
      </c>
      <c r="I8457">
        <v>105</v>
      </c>
      <c r="J8457">
        <v>91</v>
      </c>
      <c r="L8457">
        <v>84</v>
      </c>
      <c r="N8457">
        <v>92</v>
      </c>
      <c r="P8457">
        <v>0</v>
      </c>
      <c r="Q8457">
        <v>8</v>
      </c>
      <c r="S8457">
        <v>13</v>
      </c>
      <c r="T8457" t="e">
        <v>#DIV/0!</v>
      </c>
    </row>
    <row r="8458" spans="1:20" x14ac:dyDescent="0.2">
      <c r="A8458" t="s">
        <v>6764</v>
      </c>
      <c r="B8458" t="s">
        <v>6765</v>
      </c>
      <c r="C8458" t="s">
        <v>317</v>
      </c>
      <c r="D8458" t="s">
        <v>1002</v>
      </c>
      <c r="E8458" s="23">
        <v>43313</v>
      </c>
      <c r="F8458">
        <v>10</v>
      </c>
      <c r="G8458">
        <v>9</v>
      </c>
      <c r="I8458">
        <v>39</v>
      </c>
      <c r="J8458">
        <v>60</v>
      </c>
      <c r="L8458">
        <v>54</v>
      </c>
      <c r="N8458">
        <v>32</v>
      </c>
      <c r="P8458">
        <v>1</v>
      </c>
      <c r="Q8458">
        <v>1</v>
      </c>
      <c r="S8458">
        <v>7</v>
      </c>
      <c r="T8458" t="e">
        <v>#DIV/0!</v>
      </c>
    </row>
    <row r="8459" spans="1:20" x14ac:dyDescent="0.2">
      <c r="A8459" t="s">
        <v>6340</v>
      </c>
      <c r="B8459" t="s">
        <v>6341</v>
      </c>
      <c r="C8459" t="s">
        <v>214</v>
      </c>
      <c r="D8459" t="s">
        <v>1002</v>
      </c>
      <c r="E8459" s="23">
        <v>43313</v>
      </c>
      <c r="F8459">
        <v>11.5</v>
      </c>
      <c r="G8459">
        <v>13.5</v>
      </c>
      <c r="I8459">
        <v>72</v>
      </c>
      <c r="J8459">
        <v>125</v>
      </c>
      <c r="L8459">
        <v>150</v>
      </c>
      <c r="N8459">
        <v>63</v>
      </c>
      <c r="O8459">
        <v>0.98</v>
      </c>
      <c r="P8459">
        <v>12</v>
      </c>
      <c r="Q8459">
        <v>16</v>
      </c>
      <c r="S8459">
        <v>9</v>
      </c>
      <c r="T8459" t="e">
        <v>#DIV/0!</v>
      </c>
    </row>
    <row r="8460" spans="1:20" x14ac:dyDescent="0.2">
      <c r="A8460" t="s">
        <v>910</v>
      </c>
      <c r="B8460" t="s">
        <v>907</v>
      </c>
      <c r="C8460" t="s">
        <v>903</v>
      </c>
      <c r="D8460" t="s">
        <v>1002</v>
      </c>
      <c r="E8460" s="23">
        <v>43313</v>
      </c>
      <c r="F8460">
        <v>6</v>
      </c>
      <c r="G8460">
        <v>7</v>
      </c>
      <c r="I8460">
        <v>21</v>
      </c>
      <c r="J8460">
        <v>36</v>
      </c>
      <c r="L8460">
        <v>42</v>
      </c>
      <c r="N8460">
        <v>21</v>
      </c>
      <c r="P8460">
        <v>0</v>
      </c>
      <c r="Q8460">
        <v>0</v>
      </c>
      <c r="S8460">
        <v>0</v>
      </c>
      <c r="T8460">
        <v>0.54583333333333339</v>
      </c>
    </row>
    <row r="8461" spans="1:20" x14ac:dyDescent="0.2">
      <c r="A8461" t="s">
        <v>4947</v>
      </c>
      <c r="B8461" t="s">
        <v>4948</v>
      </c>
      <c r="C8461" t="s">
        <v>230</v>
      </c>
      <c r="D8461" t="s">
        <v>1002</v>
      </c>
      <c r="E8461" s="23">
        <v>43313</v>
      </c>
      <c r="F8461">
        <v>0</v>
      </c>
      <c r="G8461">
        <v>0</v>
      </c>
      <c r="I8461">
        <v>0</v>
      </c>
      <c r="J8461">
        <v>0</v>
      </c>
      <c r="L8461">
        <v>0</v>
      </c>
      <c r="N8461">
        <v>0</v>
      </c>
      <c r="P8461">
        <v>0</v>
      </c>
      <c r="Q8461">
        <v>0</v>
      </c>
      <c r="S8461">
        <v>0</v>
      </c>
      <c r="T8461">
        <v>0.42016806722689076</v>
      </c>
    </row>
    <row r="8462" spans="1:20" x14ac:dyDescent="0.2">
      <c r="A8462" t="s">
        <v>4772</v>
      </c>
      <c r="B8462" t="s">
        <v>4773</v>
      </c>
      <c r="C8462" t="s">
        <v>234</v>
      </c>
      <c r="D8462" t="s">
        <v>1002</v>
      </c>
      <c r="E8462" s="23">
        <v>43313</v>
      </c>
      <c r="F8462">
        <v>2.5</v>
      </c>
      <c r="G8462">
        <v>4.5</v>
      </c>
      <c r="I8462">
        <v>17</v>
      </c>
      <c r="J8462">
        <v>29</v>
      </c>
      <c r="L8462">
        <v>63</v>
      </c>
      <c r="N8462">
        <v>12</v>
      </c>
      <c r="P8462">
        <v>0</v>
      </c>
      <c r="Q8462">
        <v>0</v>
      </c>
      <c r="S8462">
        <v>5</v>
      </c>
      <c r="T8462">
        <v>0.57276119402985071</v>
      </c>
    </row>
    <row r="8463" spans="1:20" x14ac:dyDescent="0.2">
      <c r="A8463" t="s">
        <v>4422</v>
      </c>
      <c r="B8463" t="s">
        <v>4423</v>
      </c>
      <c r="C8463" t="s">
        <v>217</v>
      </c>
      <c r="D8463" t="s">
        <v>1002</v>
      </c>
      <c r="E8463" s="23">
        <v>43313</v>
      </c>
      <c r="F8463">
        <v>0</v>
      </c>
      <c r="G8463">
        <v>0</v>
      </c>
      <c r="I8463">
        <v>0</v>
      </c>
      <c r="J8463">
        <v>0</v>
      </c>
      <c r="L8463">
        <v>0</v>
      </c>
      <c r="N8463">
        <v>0</v>
      </c>
      <c r="P8463">
        <v>0</v>
      </c>
      <c r="Q8463">
        <v>0</v>
      </c>
      <c r="S8463">
        <v>0</v>
      </c>
      <c r="T8463">
        <v>0.17434210526315788</v>
      </c>
    </row>
    <row r="8464" spans="1:20" x14ac:dyDescent="0.2">
      <c r="A8464" t="s">
        <v>3832</v>
      </c>
      <c r="B8464" t="s">
        <v>3833</v>
      </c>
      <c r="C8464" t="s">
        <v>342</v>
      </c>
      <c r="D8464" t="s">
        <v>1002</v>
      </c>
      <c r="E8464" s="23">
        <v>43313</v>
      </c>
      <c r="F8464">
        <v>0</v>
      </c>
      <c r="G8464">
        <v>0</v>
      </c>
      <c r="I8464">
        <v>0</v>
      </c>
      <c r="J8464">
        <v>0</v>
      </c>
      <c r="L8464">
        <v>0</v>
      </c>
      <c r="N8464">
        <v>0</v>
      </c>
      <c r="P8464">
        <v>0</v>
      </c>
      <c r="Q8464">
        <v>0</v>
      </c>
      <c r="S8464">
        <v>0</v>
      </c>
      <c r="T8464">
        <v>0.79666666666666663</v>
      </c>
    </row>
    <row r="8465" spans="1:20" x14ac:dyDescent="0.2">
      <c r="A8465" t="s">
        <v>3640</v>
      </c>
      <c r="B8465" t="s">
        <v>3641</v>
      </c>
      <c r="C8465" t="s">
        <v>220</v>
      </c>
      <c r="D8465" t="s">
        <v>1002</v>
      </c>
      <c r="E8465" s="23">
        <v>43313</v>
      </c>
      <c r="F8465">
        <v>0</v>
      </c>
      <c r="G8465">
        <v>0</v>
      </c>
      <c r="I8465">
        <v>0</v>
      </c>
      <c r="J8465">
        <v>0</v>
      </c>
      <c r="L8465">
        <v>0</v>
      </c>
      <c r="N8465">
        <v>0</v>
      </c>
      <c r="P8465">
        <v>0</v>
      </c>
      <c r="Q8465">
        <v>0</v>
      </c>
      <c r="S8465">
        <v>0</v>
      </c>
      <c r="T8465">
        <v>0.77173913043478259</v>
      </c>
    </row>
    <row r="8466" spans="1:20" x14ac:dyDescent="0.2">
      <c r="A8466" t="s">
        <v>3115</v>
      </c>
      <c r="B8466" t="s">
        <v>3116</v>
      </c>
      <c r="C8466" t="s">
        <v>242</v>
      </c>
      <c r="D8466" t="s">
        <v>1000</v>
      </c>
      <c r="E8466" s="23">
        <v>43313</v>
      </c>
      <c r="F8466">
        <v>0</v>
      </c>
      <c r="G8466">
        <v>0</v>
      </c>
      <c r="I8466">
        <v>0</v>
      </c>
      <c r="J8466">
        <v>0</v>
      </c>
      <c r="L8466">
        <v>0</v>
      </c>
      <c r="N8466">
        <v>0</v>
      </c>
      <c r="P8466">
        <v>0</v>
      </c>
      <c r="Q8466">
        <v>0</v>
      </c>
      <c r="S8466">
        <v>0</v>
      </c>
      <c r="T8466">
        <v>0.54347826086956519</v>
      </c>
    </row>
    <row r="8467" spans="1:20" x14ac:dyDescent="0.2">
      <c r="A8467" t="s">
        <v>2940</v>
      </c>
      <c r="B8467" t="s">
        <v>2941</v>
      </c>
      <c r="C8467" t="s">
        <v>2724</v>
      </c>
      <c r="D8467" t="s">
        <v>1000</v>
      </c>
      <c r="E8467" s="23">
        <v>43313</v>
      </c>
      <c r="F8467">
        <v>3.5</v>
      </c>
      <c r="G8467">
        <v>3.5</v>
      </c>
      <c r="I8467">
        <v>13</v>
      </c>
      <c r="J8467">
        <v>21</v>
      </c>
      <c r="L8467">
        <v>21</v>
      </c>
      <c r="N8467">
        <v>13</v>
      </c>
      <c r="P8467">
        <v>0</v>
      </c>
      <c r="Q8467">
        <v>0</v>
      </c>
      <c r="S8467">
        <v>0</v>
      </c>
      <c r="T8467">
        <v>0.65</v>
      </c>
    </row>
    <row r="8468" spans="1:20" x14ac:dyDescent="0.2">
      <c r="A8468" t="s">
        <v>2767</v>
      </c>
      <c r="B8468" t="s">
        <v>2768</v>
      </c>
      <c r="C8468" t="s">
        <v>2724</v>
      </c>
      <c r="D8468" t="s">
        <v>1001</v>
      </c>
      <c r="E8468" s="23">
        <v>43313</v>
      </c>
      <c r="F8468">
        <v>4</v>
      </c>
      <c r="G8468">
        <v>5</v>
      </c>
      <c r="I8468">
        <v>15</v>
      </c>
      <c r="J8468">
        <v>24</v>
      </c>
      <c r="L8468">
        <v>30</v>
      </c>
      <c r="N8468">
        <v>10</v>
      </c>
      <c r="P8468">
        <v>1</v>
      </c>
      <c r="Q8468">
        <v>2</v>
      </c>
      <c r="S8468">
        <v>5</v>
      </c>
      <c r="T8468">
        <v>0.56499999999999995</v>
      </c>
    </row>
    <row r="8469" spans="1:20" x14ac:dyDescent="0.2">
      <c r="A8469" t="s">
        <v>2733</v>
      </c>
      <c r="B8469" t="s">
        <v>2734</v>
      </c>
      <c r="C8469" t="s">
        <v>2724</v>
      </c>
      <c r="D8469" t="s">
        <v>1002</v>
      </c>
      <c r="E8469" s="23">
        <v>43313</v>
      </c>
      <c r="F8469">
        <v>7.5</v>
      </c>
      <c r="G8469">
        <v>8.5</v>
      </c>
      <c r="I8469">
        <v>28</v>
      </c>
      <c r="J8469">
        <v>45</v>
      </c>
      <c r="L8469">
        <v>51</v>
      </c>
      <c r="N8469">
        <v>23</v>
      </c>
      <c r="P8469">
        <v>1</v>
      </c>
      <c r="Q8469">
        <v>2</v>
      </c>
      <c r="S8469">
        <v>5</v>
      </c>
      <c r="T8469">
        <v>0.56999999999999995</v>
      </c>
    </row>
    <row r="8470" spans="1:20" x14ac:dyDescent="0.2">
      <c r="A8470" t="s">
        <v>2695</v>
      </c>
      <c r="B8470" t="s">
        <v>2696</v>
      </c>
      <c r="C8470" t="s">
        <v>237</v>
      </c>
      <c r="D8470" t="s">
        <v>1000</v>
      </c>
      <c r="E8470" s="23">
        <v>43313</v>
      </c>
      <c r="F8470">
        <v>6</v>
      </c>
      <c r="G8470">
        <v>9</v>
      </c>
      <c r="I8470">
        <v>25</v>
      </c>
      <c r="J8470">
        <v>50</v>
      </c>
      <c r="L8470">
        <v>78</v>
      </c>
      <c r="N8470">
        <v>18</v>
      </c>
      <c r="O8470">
        <v>0.49</v>
      </c>
      <c r="P8470">
        <v>6</v>
      </c>
      <c r="Q8470">
        <v>9</v>
      </c>
      <c r="S8470">
        <v>7</v>
      </c>
      <c r="T8470">
        <v>0.43</v>
      </c>
    </row>
    <row r="8471" spans="1:20" x14ac:dyDescent="0.2">
      <c r="A8471" t="s">
        <v>2520</v>
      </c>
      <c r="B8471" t="s">
        <v>2521</v>
      </c>
      <c r="C8471" t="s">
        <v>238</v>
      </c>
      <c r="D8471" t="s">
        <v>1000</v>
      </c>
      <c r="E8471" s="23">
        <v>43313</v>
      </c>
      <c r="F8471">
        <v>0</v>
      </c>
      <c r="G8471">
        <v>0</v>
      </c>
      <c r="I8471">
        <v>0</v>
      </c>
      <c r="J8471">
        <v>0</v>
      </c>
      <c r="L8471">
        <v>0</v>
      </c>
      <c r="N8471">
        <v>0</v>
      </c>
      <c r="P8471">
        <v>0</v>
      </c>
      <c r="Q8471">
        <v>0</v>
      </c>
      <c r="S8471">
        <v>0</v>
      </c>
      <c r="T8471">
        <v>0.48</v>
      </c>
    </row>
    <row r="8472" spans="1:20" x14ac:dyDescent="0.2">
      <c r="A8472" t="s">
        <v>2347</v>
      </c>
      <c r="B8472" t="s">
        <v>2348</v>
      </c>
      <c r="C8472" t="s">
        <v>239</v>
      </c>
      <c r="D8472" t="s">
        <v>1000</v>
      </c>
      <c r="E8472" s="23">
        <v>43313</v>
      </c>
      <c r="F8472">
        <v>0</v>
      </c>
      <c r="G8472">
        <v>0</v>
      </c>
      <c r="I8472">
        <v>0</v>
      </c>
      <c r="J8472">
        <v>0</v>
      </c>
      <c r="L8472">
        <v>0</v>
      </c>
      <c r="N8472">
        <v>0</v>
      </c>
      <c r="P8472">
        <v>0</v>
      </c>
      <c r="Q8472">
        <v>0</v>
      </c>
      <c r="S8472">
        <v>0</v>
      </c>
      <c r="T8472">
        <v>0.43500000000000005</v>
      </c>
    </row>
    <row r="8473" spans="1:20" x14ac:dyDescent="0.2">
      <c r="A8473" t="s">
        <v>2172</v>
      </c>
      <c r="B8473" t="s">
        <v>2173</v>
      </c>
      <c r="C8473" t="s">
        <v>1988</v>
      </c>
      <c r="D8473" t="s">
        <v>1000</v>
      </c>
      <c r="E8473" s="23">
        <v>43313</v>
      </c>
      <c r="F8473">
        <v>6</v>
      </c>
      <c r="G8473">
        <v>7</v>
      </c>
      <c r="I8473">
        <v>41</v>
      </c>
      <c r="J8473">
        <v>36</v>
      </c>
      <c r="L8473">
        <v>42</v>
      </c>
      <c r="N8473">
        <v>34</v>
      </c>
      <c r="P8473">
        <v>1</v>
      </c>
      <c r="Q8473">
        <v>4</v>
      </c>
      <c r="S8473">
        <v>7</v>
      </c>
      <c r="T8473">
        <v>0.46499999999999997</v>
      </c>
    </row>
    <row r="8474" spans="1:20" x14ac:dyDescent="0.2">
      <c r="A8474" t="s">
        <v>1997</v>
      </c>
      <c r="B8474" t="s">
        <v>1998</v>
      </c>
      <c r="C8474" t="s">
        <v>1988</v>
      </c>
      <c r="D8474" t="s">
        <v>1001</v>
      </c>
      <c r="E8474" s="23">
        <v>43313</v>
      </c>
      <c r="F8474">
        <v>2.5</v>
      </c>
      <c r="G8474">
        <v>2.5</v>
      </c>
      <c r="I8474">
        <v>9</v>
      </c>
      <c r="J8474">
        <v>15</v>
      </c>
      <c r="L8474">
        <v>15</v>
      </c>
      <c r="N8474">
        <v>5</v>
      </c>
      <c r="P8474">
        <v>0</v>
      </c>
      <c r="Q8474">
        <v>0</v>
      </c>
      <c r="S8474">
        <v>4</v>
      </c>
      <c r="T8474">
        <v>0.59499999999999997</v>
      </c>
    </row>
    <row r="8475" spans="1:20" x14ac:dyDescent="0.2">
      <c r="A8475" t="s">
        <v>1964</v>
      </c>
      <c r="B8475" t="s">
        <v>1965</v>
      </c>
      <c r="C8475" t="s">
        <v>1988</v>
      </c>
      <c r="D8475" t="s">
        <v>1002</v>
      </c>
      <c r="E8475" s="23">
        <v>43313</v>
      </c>
      <c r="F8475">
        <v>8.5</v>
      </c>
      <c r="G8475">
        <v>9.5</v>
      </c>
      <c r="I8475">
        <v>50</v>
      </c>
      <c r="J8475">
        <v>51</v>
      </c>
      <c r="L8475">
        <v>57</v>
      </c>
      <c r="N8475">
        <v>39</v>
      </c>
      <c r="P8475">
        <v>1</v>
      </c>
      <c r="Q8475">
        <v>4</v>
      </c>
      <c r="S8475">
        <v>11</v>
      </c>
    </row>
    <row r="8476" spans="1:20" x14ac:dyDescent="0.2">
      <c r="A8476" t="s">
        <v>1924</v>
      </c>
      <c r="B8476" t="s">
        <v>1925</v>
      </c>
      <c r="C8476" t="s">
        <v>240</v>
      </c>
      <c r="D8476" t="s">
        <v>1000</v>
      </c>
      <c r="E8476" s="23">
        <v>43313</v>
      </c>
      <c r="F8476">
        <v>13</v>
      </c>
      <c r="G8476">
        <v>13</v>
      </c>
      <c r="I8476">
        <v>51</v>
      </c>
      <c r="J8476">
        <v>78</v>
      </c>
      <c r="L8476">
        <v>78</v>
      </c>
      <c r="N8476">
        <v>44</v>
      </c>
      <c r="P8476">
        <v>4</v>
      </c>
      <c r="Q8476">
        <v>6</v>
      </c>
      <c r="S8476">
        <v>7</v>
      </c>
    </row>
    <row r="8477" spans="1:20" x14ac:dyDescent="0.2">
      <c r="A8477" t="s">
        <v>1749</v>
      </c>
      <c r="B8477" t="s">
        <v>1750</v>
      </c>
      <c r="C8477" t="s">
        <v>241</v>
      </c>
      <c r="D8477" t="s">
        <v>1000</v>
      </c>
      <c r="E8477" s="23">
        <v>43313</v>
      </c>
      <c r="F8477">
        <v>34</v>
      </c>
      <c r="G8477">
        <v>36.5</v>
      </c>
      <c r="I8477">
        <v>307</v>
      </c>
      <c r="J8477">
        <v>395</v>
      </c>
      <c r="L8477">
        <v>454</v>
      </c>
      <c r="N8477">
        <v>272</v>
      </c>
      <c r="P8477">
        <v>6</v>
      </c>
      <c r="Q8477">
        <v>16</v>
      </c>
      <c r="S8477">
        <v>35</v>
      </c>
    </row>
    <row r="8478" spans="1:20" x14ac:dyDescent="0.2">
      <c r="A8478" t="s">
        <v>1574</v>
      </c>
      <c r="B8478" t="s">
        <v>1575</v>
      </c>
      <c r="C8478" t="s">
        <v>318</v>
      </c>
      <c r="D8478" t="s">
        <v>1000</v>
      </c>
      <c r="E8478" s="23">
        <v>43313</v>
      </c>
      <c r="F8478">
        <v>6</v>
      </c>
      <c r="G8478">
        <v>6</v>
      </c>
      <c r="I8478">
        <v>28</v>
      </c>
      <c r="J8478">
        <v>36</v>
      </c>
      <c r="L8478">
        <v>36</v>
      </c>
      <c r="N8478">
        <v>26</v>
      </c>
      <c r="P8478">
        <v>0</v>
      </c>
      <c r="Q8478">
        <v>0</v>
      </c>
      <c r="S8478">
        <v>2</v>
      </c>
    </row>
    <row r="8479" spans="1:20" x14ac:dyDescent="0.2">
      <c r="A8479" t="s">
        <v>1464</v>
      </c>
      <c r="B8479" t="s">
        <v>1465</v>
      </c>
      <c r="C8479" t="s">
        <v>896</v>
      </c>
      <c r="D8479" t="s">
        <v>1000</v>
      </c>
      <c r="E8479" s="23">
        <v>43313</v>
      </c>
      <c r="F8479">
        <v>68.5</v>
      </c>
      <c r="G8479">
        <v>75</v>
      </c>
      <c r="I8479">
        <v>465</v>
      </c>
      <c r="J8479">
        <v>616</v>
      </c>
      <c r="L8479">
        <v>709</v>
      </c>
      <c r="N8479">
        <v>407</v>
      </c>
      <c r="O8479">
        <v>0.49</v>
      </c>
      <c r="P8479">
        <v>17</v>
      </c>
      <c r="Q8479">
        <v>35</v>
      </c>
      <c r="S8479">
        <v>58</v>
      </c>
    </row>
    <row r="8480" spans="1:20" x14ac:dyDescent="0.2">
      <c r="A8480" t="s">
        <v>1423</v>
      </c>
      <c r="B8480" t="s">
        <v>1424</v>
      </c>
      <c r="C8480" t="s">
        <v>899</v>
      </c>
      <c r="D8480" t="s">
        <v>1001</v>
      </c>
      <c r="E8480" s="23">
        <v>43313</v>
      </c>
      <c r="F8480">
        <v>6.5</v>
      </c>
      <c r="G8480">
        <v>7.5</v>
      </c>
      <c r="I8480">
        <v>24</v>
      </c>
      <c r="J8480">
        <v>39</v>
      </c>
      <c r="L8480">
        <v>45</v>
      </c>
      <c r="N8480">
        <v>15</v>
      </c>
      <c r="O8480" t="s">
        <v>904</v>
      </c>
      <c r="P8480">
        <v>1</v>
      </c>
      <c r="Q8480">
        <v>2</v>
      </c>
      <c r="S8480">
        <v>9</v>
      </c>
    </row>
    <row r="8481" spans="1:19" x14ac:dyDescent="0.2">
      <c r="A8481" t="s">
        <v>1136</v>
      </c>
      <c r="B8481" t="s">
        <v>1224</v>
      </c>
      <c r="C8481" t="s">
        <v>235</v>
      </c>
      <c r="D8481" t="s">
        <v>1002</v>
      </c>
      <c r="E8481" s="23">
        <v>43313</v>
      </c>
      <c r="F8481">
        <v>75</v>
      </c>
      <c r="G8481">
        <v>82.5</v>
      </c>
      <c r="H8481">
        <v>0</v>
      </c>
      <c r="I8481">
        <v>489</v>
      </c>
      <c r="J8481">
        <v>655</v>
      </c>
      <c r="L8481">
        <v>754</v>
      </c>
      <c r="M8481">
        <v>0</v>
      </c>
      <c r="N8481">
        <v>422</v>
      </c>
      <c r="O8481">
        <v>0.49</v>
      </c>
      <c r="P8481">
        <v>18</v>
      </c>
      <c r="Q8481">
        <v>37</v>
      </c>
      <c r="R8481">
        <v>0</v>
      </c>
      <c r="S8481">
        <v>67</v>
      </c>
    </row>
    <row r="8482" spans="1:19" x14ac:dyDescent="0.2">
      <c r="A8482" t="s">
        <v>1408</v>
      </c>
      <c r="B8482" t="s">
        <v>1407</v>
      </c>
      <c r="C8482" t="s">
        <v>1237</v>
      </c>
      <c r="D8482" t="s">
        <v>1001</v>
      </c>
      <c r="E8482" s="23">
        <v>43313</v>
      </c>
      <c r="F8482">
        <v>6.5</v>
      </c>
      <c r="G8482">
        <v>7.5</v>
      </c>
      <c r="I8482">
        <v>24</v>
      </c>
      <c r="J8482">
        <v>39</v>
      </c>
      <c r="L8482">
        <v>45</v>
      </c>
      <c r="N8482">
        <v>15</v>
      </c>
      <c r="P8482">
        <v>1</v>
      </c>
      <c r="Q8482">
        <v>2</v>
      </c>
      <c r="S8482">
        <v>9</v>
      </c>
    </row>
    <row r="8483" spans="1:19" x14ac:dyDescent="0.2">
      <c r="A8483" t="s">
        <v>1363</v>
      </c>
      <c r="B8483" t="s">
        <v>1364</v>
      </c>
      <c r="C8483" t="s">
        <v>1237</v>
      </c>
      <c r="D8483" t="s">
        <v>1000</v>
      </c>
      <c r="E8483" s="23">
        <v>43313</v>
      </c>
      <c r="F8483">
        <v>22.5</v>
      </c>
      <c r="G8483">
        <v>23.5</v>
      </c>
      <c r="I8483">
        <v>105</v>
      </c>
      <c r="J8483">
        <v>135</v>
      </c>
      <c r="L8483">
        <v>141</v>
      </c>
      <c r="N8483">
        <v>91</v>
      </c>
      <c r="P8483">
        <v>5</v>
      </c>
      <c r="Q8483">
        <v>10</v>
      </c>
      <c r="S8483">
        <v>14</v>
      </c>
    </row>
    <row r="8484" spans="1:19" x14ac:dyDescent="0.2">
      <c r="A8484" t="s">
        <v>12124</v>
      </c>
      <c r="B8484" t="s">
        <v>12125</v>
      </c>
      <c r="C8484" t="s">
        <v>1051</v>
      </c>
      <c r="D8484" t="s">
        <v>1000</v>
      </c>
      <c r="E8484" s="23">
        <v>43313</v>
      </c>
      <c r="F8484">
        <v>0</v>
      </c>
      <c r="G8484">
        <v>0</v>
      </c>
      <c r="I8484">
        <v>0</v>
      </c>
      <c r="J8484">
        <v>0</v>
      </c>
      <c r="L8484">
        <v>0</v>
      </c>
      <c r="N8484">
        <v>0</v>
      </c>
      <c r="P8484">
        <v>0</v>
      </c>
      <c r="Q8484">
        <v>0</v>
      </c>
      <c r="S8484">
        <v>0</v>
      </c>
    </row>
    <row r="8485" spans="1:19" x14ac:dyDescent="0.2">
      <c r="A8485" t="s">
        <v>13313</v>
      </c>
      <c r="B8485" t="s">
        <v>13314</v>
      </c>
      <c r="C8485" t="s">
        <v>350</v>
      </c>
      <c r="D8485" t="s">
        <v>1002</v>
      </c>
      <c r="E8485" s="23">
        <v>43313</v>
      </c>
      <c r="F8485">
        <v>1</v>
      </c>
      <c r="G8485">
        <v>1</v>
      </c>
      <c r="I8485">
        <v>4</v>
      </c>
      <c r="J8485">
        <v>6</v>
      </c>
      <c r="L8485">
        <v>6</v>
      </c>
      <c r="N8485">
        <v>4</v>
      </c>
      <c r="P8485">
        <v>0</v>
      </c>
      <c r="Q8485">
        <v>0</v>
      </c>
      <c r="S8485">
        <v>0</v>
      </c>
    </row>
    <row r="8486" spans="1:19" x14ac:dyDescent="0.2">
      <c r="A8486" t="s">
        <v>13490</v>
      </c>
      <c r="B8486" t="s">
        <v>13491</v>
      </c>
      <c r="C8486" t="s">
        <v>242</v>
      </c>
      <c r="D8486" t="s">
        <v>1002</v>
      </c>
      <c r="E8486" s="23">
        <v>43313</v>
      </c>
      <c r="F8486">
        <v>0</v>
      </c>
      <c r="G8486">
        <v>0</v>
      </c>
      <c r="I8486">
        <v>0</v>
      </c>
      <c r="J8486">
        <v>0</v>
      </c>
      <c r="L8486">
        <v>0</v>
      </c>
      <c r="N8486">
        <v>0</v>
      </c>
      <c r="P8486">
        <v>0</v>
      </c>
      <c r="Q8486">
        <v>0</v>
      </c>
      <c r="S8486">
        <v>0</v>
      </c>
    </row>
    <row r="8487" spans="1:19" x14ac:dyDescent="0.2">
      <c r="A8487" t="s">
        <v>13667</v>
      </c>
      <c r="B8487" t="s">
        <v>13668</v>
      </c>
      <c r="C8487" t="s">
        <v>237</v>
      </c>
      <c r="D8487" t="s">
        <v>1002</v>
      </c>
      <c r="E8487" s="23">
        <v>43313</v>
      </c>
      <c r="F8487">
        <v>6</v>
      </c>
      <c r="G8487">
        <v>9</v>
      </c>
      <c r="I8487">
        <v>25</v>
      </c>
      <c r="J8487">
        <v>50</v>
      </c>
      <c r="L8487">
        <v>78</v>
      </c>
      <c r="N8487">
        <v>18</v>
      </c>
      <c r="O8487">
        <v>0.49</v>
      </c>
      <c r="P8487">
        <v>6</v>
      </c>
      <c r="Q8487">
        <v>9</v>
      </c>
      <c r="S8487">
        <v>7</v>
      </c>
    </row>
    <row r="8488" spans="1:19" x14ac:dyDescent="0.2">
      <c r="A8488" t="s">
        <v>13842</v>
      </c>
      <c r="B8488" t="s">
        <v>13843</v>
      </c>
      <c r="C8488" t="s">
        <v>238</v>
      </c>
      <c r="D8488" t="s">
        <v>1002</v>
      </c>
      <c r="E8488" s="23">
        <v>43313</v>
      </c>
      <c r="F8488">
        <v>0</v>
      </c>
      <c r="G8488">
        <v>0</v>
      </c>
      <c r="I8488">
        <v>0</v>
      </c>
      <c r="J8488">
        <v>0</v>
      </c>
      <c r="L8488">
        <v>0</v>
      </c>
      <c r="N8488">
        <v>0</v>
      </c>
      <c r="P8488">
        <v>0</v>
      </c>
      <c r="Q8488">
        <v>0</v>
      </c>
      <c r="S8488">
        <v>0</v>
      </c>
    </row>
    <row r="8489" spans="1:19" x14ac:dyDescent="0.2">
      <c r="A8489" t="s">
        <v>14019</v>
      </c>
      <c r="B8489" t="s">
        <v>14020</v>
      </c>
      <c r="C8489" t="s">
        <v>239</v>
      </c>
      <c r="D8489" t="s">
        <v>1002</v>
      </c>
      <c r="E8489" s="23">
        <v>43313</v>
      </c>
      <c r="F8489">
        <v>0</v>
      </c>
      <c r="G8489">
        <v>0</v>
      </c>
      <c r="I8489">
        <v>0</v>
      </c>
      <c r="J8489">
        <v>0</v>
      </c>
      <c r="L8489">
        <v>0</v>
      </c>
      <c r="N8489">
        <v>0</v>
      </c>
      <c r="P8489">
        <v>0</v>
      </c>
      <c r="Q8489">
        <v>0</v>
      </c>
      <c r="S8489">
        <v>0</v>
      </c>
    </row>
    <row r="8490" spans="1:19" x14ac:dyDescent="0.2">
      <c r="A8490" t="s">
        <v>14206</v>
      </c>
      <c r="B8490" t="s">
        <v>14207</v>
      </c>
      <c r="C8490" t="s">
        <v>240</v>
      </c>
      <c r="D8490" t="s">
        <v>1002</v>
      </c>
      <c r="E8490" s="23">
        <v>43313</v>
      </c>
      <c r="F8490">
        <v>13</v>
      </c>
      <c r="G8490">
        <v>13</v>
      </c>
      <c r="I8490">
        <v>51</v>
      </c>
      <c r="J8490">
        <v>78</v>
      </c>
      <c r="L8490">
        <v>78</v>
      </c>
      <c r="N8490">
        <v>44</v>
      </c>
      <c r="P8490">
        <v>4</v>
      </c>
      <c r="Q8490">
        <v>6</v>
      </c>
      <c r="S8490">
        <v>7</v>
      </c>
    </row>
    <row r="8491" spans="1:19" x14ac:dyDescent="0.2">
      <c r="A8491" t="s">
        <v>14383</v>
      </c>
      <c r="B8491" t="s">
        <v>14384</v>
      </c>
      <c r="C8491" t="s">
        <v>241</v>
      </c>
      <c r="D8491" t="s">
        <v>1002</v>
      </c>
      <c r="E8491" s="23">
        <v>43313</v>
      </c>
      <c r="F8491">
        <v>34</v>
      </c>
      <c r="G8491">
        <v>36.5</v>
      </c>
      <c r="I8491">
        <v>307</v>
      </c>
      <c r="J8491">
        <v>395</v>
      </c>
      <c r="L8491">
        <v>454</v>
      </c>
      <c r="N8491">
        <v>272</v>
      </c>
      <c r="P8491">
        <v>6</v>
      </c>
      <c r="Q8491">
        <v>16</v>
      </c>
      <c r="S8491">
        <v>35</v>
      </c>
    </row>
    <row r="8492" spans="1:19" x14ac:dyDescent="0.2">
      <c r="A8492" t="s">
        <v>14495</v>
      </c>
      <c r="B8492" t="s">
        <v>14496</v>
      </c>
      <c r="C8492" t="s">
        <v>318</v>
      </c>
      <c r="D8492" t="s">
        <v>1002</v>
      </c>
      <c r="E8492" s="23">
        <v>43313</v>
      </c>
      <c r="F8492">
        <v>6</v>
      </c>
      <c r="G8492">
        <v>6</v>
      </c>
      <c r="I8492">
        <v>28</v>
      </c>
      <c r="J8492">
        <v>36</v>
      </c>
      <c r="L8492">
        <v>36</v>
      </c>
      <c r="N8492">
        <v>26</v>
      </c>
      <c r="P8492">
        <v>0</v>
      </c>
      <c r="Q8492">
        <v>0</v>
      </c>
      <c r="S8492">
        <v>2</v>
      </c>
    </row>
    <row r="8493" spans="1:19" x14ac:dyDescent="0.2">
      <c r="A8493" t="s">
        <v>14712</v>
      </c>
      <c r="B8493" t="s">
        <v>14713</v>
      </c>
      <c r="C8493" t="s">
        <v>199</v>
      </c>
      <c r="D8493" t="s">
        <v>1000</v>
      </c>
      <c r="E8493" s="23">
        <v>43313</v>
      </c>
      <c r="F8493">
        <v>11</v>
      </c>
      <c r="G8493">
        <v>14</v>
      </c>
      <c r="I8493">
        <v>62</v>
      </c>
      <c r="J8493">
        <v>84</v>
      </c>
      <c r="L8493">
        <v>128</v>
      </c>
      <c r="N8493">
        <v>45</v>
      </c>
      <c r="P8493">
        <v>3</v>
      </c>
      <c r="Q8493">
        <v>4</v>
      </c>
      <c r="S8493">
        <v>17</v>
      </c>
    </row>
    <row r="8494" spans="1:19" x14ac:dyDescent="0.2">
      <c r="A8494" t="s">
        <v>14978</v>
      </c>
      <c r="B8494" t="s">
        <v>14979</v>
      </c>
      <c r="C8494" t="s">
        <v>200</v>
      </c>
      <c r="D8494" t="s">
        <v>1002</v>
      </c>
      <c r="E8494" s="23">
        <v>43313</v>
      </c>
      <c r="F8494">
        <v>4</v>
      </c>
      <c r="G8494">
        <v>4.5</v>
      </c>
      <c r="I8494">
        <v>15</v>
      </c>
      <c r="J8494">
        <v>24</v>
      </c>
      <c r="L8494">
        <v>27</v>
      </c>
      <c r="N8494">
        <v>14</v>
      </c>
      <c r="P8494">
        <v>3</v>
      </c>
      <c r="Q8494">
        <v>4</v>
      </c>
      <c r="S8494">
        <v>1</v>
      </c>
    </row>
    <row r="8495" spans="1:19" x14ac:dyDescent="0.2">
      <c r="A8495" t="s">
        <v>15155</v>
      </c>
      <c r="B8495" t="s">
        <v>15156</v>
      </c>
      <c r="C8495" t="s">
        <v>202</v>
      </c>
      <c r="D8495" t="s">
        <v>1002</v>
      </c>
      <c r="E8495" s="23">
        <v>43313</v>
      </c>
      <c r="F8495">
        <v>3</v>
      </c>
      <c r="G8495">
        <v>5.5</v>
      </c>
      <c r="I8495">
        <v>33</v>
      </c>
      <c r="J8495">
        <v>36</v>
      </c>
      <c r="L8495">
        <v>77</v>
      </c>
      <c r="N8495">
        <v>21</v>
      </c>
      <c r="P8495">
        <v>0</v>
      </c>
      <c r="Q8495">
        <v>0</v>
      </c>
      <c r="S8495">
        <v>12</v>
      </c>
    </row>
    <row r="8496" spans="1:19" x14ac:dyDescent="0.2">
      <c r="A8496" t="s">
        <v>15237</v>
      </c>
      <c r="B8496" t="s">
        <v>15238</v>
      </c>
      <c r="C8496" t="s">
        <v>348</v>
      </c>
      <c r="D8496" t="s">
        <v>1000</v>
      </c>
      <c r="E8496" s="23">
        <v>43313</v>
      </c>
      <c r="F8496">
        <v>0</v>
      </c>
      <c r="G8496">
        <v>0</v>
      </c>
      <c r="I8496">
        <v>0</v>
      </c>
      <c r="J8496">
        <v>0</v>
      </c>
      <c r="L8496">
        <v>0</v>
      </c>
      <c r="N8496">
        <v>0</v>
      </c>
      <c r="P8496">
        <v>0</v>
      </c>
      <c r="Q8496">
        <v>0</v>
      </c>
      <c r="S8496">
        <v>0</v>
      </c>
    </row>
    <row r="8497" spans="1:19" x14ac:dyDescent="0.2">
      <c r="A8497" t="s">
        <v>15321</v>
      </c>
      <c r="B8497" t="s">
        <v>15322</v>
      </c>
      <c r="C8497" t="s">
        <v>347</v>
      </c>
      <c r="D8497" t="s">
        <v>1002</v>
      </c>
      <c r="E8497" s="23">
        <v>43313</v>
      </c>
      <c r="F8497">
        <v>0</v>
      </c>
      <c r="G8497">
        <v>0</v>
      </c>
      <c r="I8497">
        <v>0</v>
      </c>
      <c r="J8497">
        <v>0</v>
      </c>
      <c r="L8497">
        <v>0</v>
      </c>
      <c r="N8497">
        <v>0</v>
      </c>
      <c r="P8497">
        <v>0</v>
      </c>
      <c r="Q8497">
        <v>0</v>
      </c>
      <c r="S8497">
        <v>0</v>
      </c>
    </row>
    <row r="8498" spans="1:19" x14ac:dyDescent="0.2">
      <c r="A8498" t="s">
        <v>15397</v>
      </c>
      <c r="B8498" t="s">
        <v>15398</v>
      </c>
      <c r="C8498" t="s">
        <v>351</v>
      </c>
      <c r="D8498" t="s">
        <v>1002</v>
      </c>
      <c r="E8498" s="23">
        <v>43313</v>
      </c>
      <c r="F8498">
        <v>0</v>
      </c>
      <c r="G8498">
        <v>0</v>
      </c>
      <c r="I8498">
        <v>0</v>
      </c>
      <c r="J8498">
        <v>0</v>
      </c>
      <c r="L8498">
        <v>0</v>
      </c>
      <c r="N8498">
        <v>0</v>
      </c>
      <c r="P8498">
        <v>0</v>
      </c>
      <c r="Q8498">
        <v>0</v>
      </c>
      <c r="S8498">
        <v>0</v>
      </c>
    </row>
    <row r="8499" spans="1:19" x14ac:dyDescent="0.2">
      <c r="A8499" t="s">
        <v>15443</v>
      </c>
      <c r="B8499" t="s">
        <v>15444</v>
      </c>
      <c r="C8499" t="s">
        <v>357</v>
      </c>
      <c r="D8499" t="s">
        <v>1000</v>
      </c>
      <c r="E8499" s="23">
        <v>43313</v>
      </c>
      <c r="F8499">
        <v>0</v>
      </c>
      <c r="G8499">
        <v>0</v>
      </c>
      <c r="I8499">
        <v>0</v>
      </c>
      <c r="J8499">
        <v>0</v>
      </c>
      <c r="L8499">
        <v>0</v>
      </c>
      <c r="N8499">
        <v>0</v>
      </c>
      <c r="P8499">
        <v>0</v>
      </c>
      <c r="Q8499">
        <v>0</v>
      </c>
      <c r="S8499">
        <v>0</v>
      </c>
    </row>
    <row r="8500" spans="1:19" x14ac:dyDescent="0.2">
      <c r="A8500" t="s">
        <v>15521</v>
      </c>
      <c r="B8500" t="s">
        <v>15522</v>
      </c>
      <c r="C8500" t="s">
        <v>352</v>
      </c>
      <c r="D8500" t="s">
        <v>1002</v>
      </c>
      <c r="E8500" s="23">
        <v>43313</v>
      </c>
      <c r="F8500">
        <v>0</v>
      </c>
      <c r="G8500">
        <v>0</v>
      </c>
      <c r="I8500">
        <v>0</v>
      </c>
      <c r="J8500">
        <v>0</v>
      </c>
      <c r="L8500">
        <v>0</v>
      </c>
      <c r="N8500">
        <v>0</v>
      </c>
      <c r="P8500">
        <v>0</v>
      </c>
      <c r="Q8500">
        <v>0</v>
      </c>
      <c r="S8500">
        <v>0</v>
      </c>
    </row>
    <row r="8501" spans="1:19" x14ac:dyDescent="0.2">
      <c r="A8501" t="s">
        <v>15682</v>
      </c>
      <c r="B8501" t="s">
        <v>15683</v>
      </c>
      <c r="C8501" t="s">
        <v>228</v>
      </c>
      <c r="D8501" t="s">
        <v>1002</v>
      </c>
      <c r="E8501" s="23">
        <v>43313</v>
      </c>
      <c r="F8501">
        <v>0</v>
      </c>
      <c r="G8501">
        <v>0</v>
      </c>
      <c r="I8501">
        <v>0</v>
      </c>
      <c r="J8501">
        <v>0</v>
      </c>
      <c r="L8501">
        <v>0</v>
      </c>
      <c r="N8501">
        <v>0</v>
      </c>
      <c r="P8501">
        <v>0</v>
      </c>
      <c r="Q8501">
        <v>0</v>
      </c>
      <c r="S8501">
        <v>0</v>
      </c>
    </row>
    <row r="8502" spans="1:19" x14ac:dyDescent="0.2">
      <c r="A8502" t="s">
        <v>15859</v>
      </c>
      <c r="B8502" t="s">
        <v>15860</v>
      </c>
      <c r="C8502" t="s">
        <v>227</v>
      </c>
      <c r="D8502" t="s">
        <v>1000</v>
      </c>
      <c r="E8502" s="23">
        <v>43313</v>
      </c>
      <c r="F8502">
        <v>0</v>
      </c>
      <c r="G8502">
        <v>0</v>
      </c>
      <c r="I8502">
        <v>0</v>
      </c>
      <c r="J8502">
        <v>0</v>
      </c>
      <c r="L8502">
        <v>0</v>
      </c>
      <c r="N8502">
        <v>0</v>
      </c>
      <c r="P8502">
        <v>0</v>
      </c>
      <c r="Q8502">
        <v>0</v>
      </c>
      <c r="S8502">
        <v>0</v>
      </c>
    </row>
    <row r="8503" spans="1:19" x14ac:dyDescent="0.2">
      <c r="A8503" t="s">
        <v>16036</v>
      </c>
      <c r="B8503" t="s">
        <v>16037</v>
      </c>
      <c r="C8503" t="s">
        <v>203</v>
      </c>
      <c r="D8503" t="s">
        <v>1000</v>
      </c>
      <c r="E8503" s="23">
        <v>43313</v>
      </c>
      <c r="F8503">
        <v>0</v>
      </c>
      <c r="G8503">
        <v>0</v>
      </c>
      <c r="I8503">
        <v>0</v>
      </c>
      <c r="J8503">
        <v>0</v>
      </c>
      <c r="L8503">
        <v>0</v>
      </c>
      <c r="N8503">
        <v>0</v>
      </c>
      <c r="O8503" t="e">
        <v>#DIV/0!</v>
      </c>
      <c r="P8503">
        <v>0</v>
      </c>
      <c r="Q8503">
        <v>0</v>
      </c>
      <c r="S8503">
        <v>0</v>
      </c>
    </row>
    <row r="8504" spans="1:19" x14ac:dyDescent="0.2">
      <c r="A8504" t="s">
        <v>16215</v>
      </c>
      <c r="B8504" t="s">
        <v>16216</v>
      </c>
      <c r="C8504" t="s">
        <v>205</v>
      </c>
      <c r="D8504" t="s">
        <v>1002</v>
      </c>
      <c r="E8504" s="23">
        <v>43313</v>
      </c>
      <c r="F8504">
        <v>0</v>
      </c>
      <c r="G8504">
        <v>0</v>
      </c>
      <c r="I8504">
        <v>0</v>
      </c>
      <c r="J8504">
        <v>0</v>
      </c>
      <c r="L8504">
        <v>0</v>
      </c>
      <c r="N8504">
        <v>0</v>
      </c>
      <c r="P8504">
        <v>0</v>
      </c>
      <c r="Q8504">
        <v>0</v>
      </c>
      <c r="S8504">
        <v>0</v>
      </c>
    </row>
    <row r="8505" spans="1:19" x14ac:dyDescent="0.2">
      <c r="A8505" t="s">
        <v>16392</v>
      </c>
      <c r="B8505" t="s">
        <v>16393</v>
      </c>
      <c r="C8505" t="s">
        <v>204</v>
      </c>
      <c r="D8505" t="s">
        <v>1002</v>
      </c>
      <c r="E8505" s="23">
        <v>43313</v>
      </c>
      <c r="F8505">
        <v>0</v>
      </c>
      <c r="G8505">
        <v>0</v>
      </c>
      <c r="I8505">
        <v>0</v>
      </c>
      <c r="J8505">
        <v>0</v>
      </c>
      <c r="L8505">
        <v>0</v>
      </c>
      <c r="N8505">
        <v>0</v>
      </c>
      <c r="P8505">
        <v>0</v>
      </c>
      <c r="Q8505">
        <v>0</v>
      </c>
      <c r="S8505">
        <v>0</v>
      </c>
    </row>
    <row r="8506" spans="1:19" x14ac:dyDescent="0.2">
      <c r="A8506" t="s">
        <v>16533</v>
      </c>
      <c r="B8506" t="s">
        <v>16534</v>
      </c>
      <c r="C8506" t="s">
        <v>353</v>
      </c>
      <c r="D8506" t="s">
        <v>1002</v>
      </c>
      <c r="E8506" s="23">
        <v>43313</v>
      </c>
      <c r="F8506">
        <v>0</v>
      </c>
      <c r="G8506">
        <v>0</v>
      </c>
      <c r="I8506">
        <v>0</v>
      </c>
      <c r="J8506">
        <v>0</v>
      </c>
      <c r="L8506">
        <v>0</v>
      </c>
      <c r="N8506">
        <v>0</v>
      </c>
      <c r="P8506">
        <v>0</v>
      </c>
      <c r="Q8506">
        <v>0</v>
      </c>
      <c r="S8506">
        <v>0</v>
      </c>
    </row>
    <row r="8507" spans="1:19" x14ac:dyDescent="0.2">
      <c r="A8507" t="s">
        <v>16710</v>
      </c>
      <c r="B8507" t="s">
        <v>16711</v>
      </c>
      <c r="C8507" t="s">
        <v>223</v>
      </c>
      <c r="D8507" t="s">
        <v>1000</v>
      </c>
      <c r="E8507" s="23">
        <v>43313</v>
      </c>
      <c r="F8507">
        <v>8</v>
      </c>
      <c r="G8507">
        <v>6</v>
      </c>
      <c r="I8507">
        <v>44</v>
      </c>
      <c r="J8507">
        <v>88</v>
      </c>
      <c r="L8507">
        <v>66</v>
      </c>
      <c r="N8507">
        <v>44</v>
      </c>
      <c r="P8507">
        <v>0</v>
      </c>
      <c r="Q8507">
        <v>0</v>
      </c>
      <c r="S8507">
        <v>0</v>
      </c>
    </row>
    <row r="8508" spans="1:19" x14ac:dyDescent="0.2">
      <c r="A8508" t="s">
        <v>16889</v>
      </c>
      <c r="B8508" t="s">
        <v>16890</v>
      </c>
      <c r="C8508" t="s">
        <v>224</v>
      </c>
      <c r="D8508" t="s">
        <v>1002</v>
      </c>
      <c r="E8508" s="23">
        <v>43313</v>
      </c>
      <c r="F8508">
        <v>8</v>
      </c>
      <c r="G8508">
        <v>6</v>
      </c>
      <c r="I8508">
        <v>44</v>
      </c>
      <c r="J8508">
        <v>88</v>
      </c>
      <c r="L8508">
        <v>66</v>
      </c>
      <c r="N8508">
        <v>44</v>
      </c>
      <c r="P8508">
        <v>0</v>
      </c>
      <c r="Q8508">
        <v>0</v>
      </c>
      <c r="S8508">
        <v>0</v>
      </c>
    </row>
    <row r="8509" spans="1:19" x14ac:dyDescent="0.2">
      <c r="A8509" t="s">
        <v>17015</v>
      </c>
      <c r="B8509" t="s">
        <v>17016</v>
      </c>
      <c r="C8509" t="s">
        <v>346</v>
      </c>
      <c r="D8509" t="s">
        <v>1000</v>
      </c>
      <c r="E8509" s="23">
        <v>43313</v>
      </c>
      <c r="F8509">
        <v>0</v>
      </c>
      <c r="G8509">
        <v>0</v>
      </c>
      <c r="I8509">
        <v>0</v>
      </c>
      <c r="J8509">
        <v>0</v>
      </c>
      <c r="L8509">
        <v>0</v>
      </c>
      <c r="N8509">
        <v>0</v>
      </c>
      <c r="P8509">
        <v>0</v>
      </c>
      <c r="Q8509">
        <v>0</v>
      </c>
      <c r="S8509">
        <v>0</v>
      </c>
    </row>
    <row r="8510" spans="1:19" x14ac:dyDescent="0.2">
      <c r="A8510" t="s">
        <v>17111</v>
      </c>
      <c r="B8510" t="s">
        <v>17112</v>
      </c>
      <c r="C8510" t="s">
        <v>345</v>
      </c>
      <c r="D8510" t="s">
        <v>1002</v>
      </c>
      <c r="E8510" s="23">
        <v>43313</v>
      </c>
      <c r="F8510">
        <v>0</v>
      </c>
      <c r="G8510">
        <v>0</v>
      </c>
      <c r="I8510">
        <v>0</v>
      </c>
      <c r="J8510">
        <v>0</v>
      </c>
      <c r="L8510">
        <v>0</v>
      </c>
      <c r="N8510">
        <v>0</v>
      </c>
      <c r="P8510">
        <v>0</v>
      </c>
      <c r="Q8510">
        <v>0</v>
      </c>
      <c r="S8510">
        <v>0</v>
      </c>
    </row>
    <row r="8511" spans="1:19" x14ac:dyDescent="0.2">
      <c r="A8511" t="s">
        <v>17326</v>
      </c>
      <c r="B8511" t="s">
        <v>17327</v>
      </c>
      <c r="C8511" t="s">
        <v>225</v>
      </c>
      <c r="D8511" t="s">
        <v>1000</v>
      </c>
      <c r="E8511" s="23">
        <v>43313</v>
      </c>
      <c r="F8511">
        <v>6</v>
      </c>
      <c r="G8511">
        <v>5.5</v>
      </c>
      <c r="I8511">
        <v>60</v>
      </c>
      <c r="J8511">
        <v>66</v>
      </c>
      <c r="L8511">
        <v>62</v>
      </c>
      <c r="N8511">
        <v>57</v>
      </c>
      <c r="P8511">
        <v>0</v>
      </c>
      <c r="Q8511">
        <v>0</v>
      </c>
      <c r="S8511">
        <v>3</v>
      </c>
    </row>
    <row r="8512" spans="1:19" x14ac:dyDescent="0.2">
      <c r="A8512" t="s">
        <v>17356</v>
      </c>
      <c r="B8512" t="s">
        <v>17357</v>
      </c>
      <c r="C8512" t="s">
        <v>905</v>
      </c>
      <c r="D8512" t="s">
        <v>1002</v>
      </c>
      <c r="E8512" s="23">
        <v>43313</v>
      </c>
      <c r="F8512">
        <v>0</v>
      </c>
      <c r="G8512">
        <v>0</v>
      </c>
      <c r="I8512">
        <v>0</v>
      </c>
      <c r="J8512">
        <v>0</v>
      </c>
      <c r="L8512">
        <v>0</v>
      </c>
      <c r="N8512">
        <v>0</v>
      </c>
      <c r="P8512">
        <v>0</v>
      </c>
      <c r="Q8512">
        <v>0</v>
      </c>
      <c r="S8512">
        <v>0</v>
      </c>
    </row>
    <row r="8513" spans="1:20" x14ac:dyDescent="0.2">
      <c r="A8513" t="s">
        <v>17533</v>
      </c>
      <c r="B8513" t="s">
        <v>17534</v>
      </c>
      <c r="C8513" t="s">
        <v>226</v>
      </c>
      <c r="D8513" t="s">
        <v>1002</v>
      </c>
      <c r="E8513" s="23">
        <v>43313</v>
      </c>
      <c r="F8513">
        <v>6</v>
      </c>
      <c r="G8513">
        <v>5.5</v>
      </c>
      <c r="I8513">
        <v>60</v>
      </c>
      <c r="J8513">
        <v>66</v>
      </c>
      <c r="L8513">
        <v>62</v>
      </c>
      <c r="N8513">
        <v>57</v>
      </c>
      <c r="P8513">
        <v>0</v>
      </c>
      <c r="Q8513">
        <v>0</v>
      </c>
      <c r="S8513">
        <v>3</v>
      </c>
      <c r="T8513">
        <v>0.72727272727272729</v>
      </c>
    </row>
    <row r="8514" spans="1:20" x14ac:dyDescent="0.2">
      <c r="A8514" t="s">
        <v>17710</v>
      </c>
      <c r="B8514" t="s">
        <v>17711</v>
      </c>
      <c r="C8514" t="s">
        <v>232</v>
      </c>
      <c r="D8514" t="s">
        <v>1000</v>
      </c>
      <c r="E8514" s="23">
        <v>43313</v>
      </c>
      <c r="F8514">
        <v>8</v>
      </c>
      <c r="G8514">
        <v>7.5</v>
      </c>
      <c r="I8514">
        <v>105</v>
      </c>
      <c r="J8514">
        <v>91</v>
      </c>
      <c r="L8514">
        <v>84</v>
      </c>
      <c r="N8514">
        <v>92</v>
      </c>
      <c r="P8514">
        <v>0</v>
      </c>
      <c r="Q8514">
        <v>8</v>
      </c>
      <c r="S8514">
        <v>13</v>
      </c>
      <c r="T8514">
        <v>0.58333333333333337</v>
      </c>
    </row>
    <row r="8515" spans="1:20" x14ac:dyDescent="0.2">
      <c r="A8515" t="s">
        <v>17907</v>
      </c>
      <c r="B8515" t="s">
        <v>17908</v>
      </c>
      <c r="C8515" t="s">
        <v>231</v>
      </c>
      <c r="D8515" t="s">
        <v>1002</v>
      </c>
      <c r="E8515" s="23">
        <v>43313</v>
      </c>
      <c r="F8515">
        <v>8</v>
      </c>
      <c r="G8515">
        <v>7.5</v>
      </c>
      <c r="I8515">
        <v>105</v>
      </c>
      <c r="J8515">
        <v>91</v>
      </c>
      <c r="L8515">
        <v>84</v>
      </c>
      <c r="N8515">
        <v>92</v>
      </c>
      <c r="P8515">
        <v>0</v>
      </c>
      <c r="Q8515">
        <v>8</v>
      </c>
      <c r="S8515">
        <v>13</v>
      </c>
      <c r="T8515">
        <v>0.53846153846153844</v>
      </c>
    </row>
    <row r="8516" spans="1:20" x14ac:dyDescent="0.2">
      <c r="A8516" t="s">
        <v>18084</v>
      </c>
      <c r="B8516" t="s">
        <v>18085</v>
      </c>
      <c r="C8516" t="s">
        <v>317</v>
      </c>
      <c r="D8516" t="s">
        <v>1000</v>
      </c>
      <c r="E8516" s="23">
        <v>43313</v>
      </c>
      <c r="F8516">
        <v>10</v>
      </c>
      <c r="G8516">
        <v>9</v>
      </c>
      <c r="I8516">
        <v>39</v>
      </c>
      <c r="J8516">
        <v>60</v>
      </c>
      <c r="L8516">
        <v>54</v>
      </c>
      <c r="N8516">
        <v>32</v>
      </c>
      <c r="P8516">
        <v>1</v>
      </c>
      <c r="Q8516">
        <v>1</v>
      </c>
      <c r="S8516">
        <v>7</v>
      </c>
      <c r="T8516">
        <v>0</v>
      </c>
    </row>
    <row r="8517" spans="1:20" x14ac:dyDescent="0.2">
      <c r="A8517" t="s">
        <v>18263</v>
      </c>
      <c r="B8517" t="s">
        <v>18264</v>
      </c>
      <c r="C8517" t="s">
        <v>316</v>
      </c>
      <c r="D8517" t="s">
        <v>1002</v>
      </c>
      <c r="E8517" s="23">
        <v>43313</v>
      </c>
      <c r="F8517">
        <v>6</v>
      </c>
      <c r="G8517">
        <v>5.5</v>
      </c>
      <c r="I8517">
        <v>21</v>
      </c>
      <c r="J8517">
        <v>36</v>
      </c>
      <c r="L8517">
        <v>33</v>
      </c>
      <c r="N8517">
        <v>16</v>
      </c>
      <c r="P8517">
        <v>1</v>
      </c>
      <c r="Q8517">
        <v>1</v>
      </c>
      <c r="S8517">
        <v>5</v>
      </c>
      <c r="T8517">
        <v>0</v>
      </c>
    </row>
    <row r="8518" spans="1:20" x14ac:dyDescent="0.2">
      <c r="A8518" t="s">
        <v>18339</v>
      </c>
      <c r="B8518" t="s">
        <v>18340</v>
      </c>
      <c r="C8518" t="s">
        <v>355</v>
      </c>
      <c r="D8518" t="s">
        <v>1002</v>
      </c>
      <c r="E8518" s="23">
        <v>43313</v>
      </c>
      <c r="F8518">
        <v>4</v>
      </c>
      <c r="G8518">
        <v>3.5</v>
      </c>
      <c r="I8518">
        <v>18</v>
      </c>
      <c r="J8518">
        <v>24</v>
      </c>
      <c r="L8518">
        <v>21</v>
      </c>
      <c r="N8518">
        <v>16</v>
      </c>
      <c r="P8518">
        <v>0</v>
      </c>
      <c r="Q8518">
        <v>0</v>
      </c>
      <c r="S8518">
        <v>2</v>
      </c>
      <c r="T8518">
        <v>0</v>
      </c>
    </row>
    <row r="8519" spans="1:20" x14ac:dyDescent="0.2">
      <c r="A8519" t="s">
        <v>18516</v>
      </c>
      <c r="B8519" t="s">
        <v>18517</v>
      </c>
      <c r="C8519" t="s">
        <v>214</v>
      </c>
      <c r="D8519" t="s">
        <v>1000</v>
      </c>
      <c r="E8519" s="23">
        <v>43313</v>
      </c>
      <c r="F8519">
        <v>11.5</v>
      </c>
      <c r="G8519">
        <v>13.5</v>
      </c>
      <c r="I8519">
        <v>72</v>
      </c>
      <c r="J8519">
        <v>125</v>
      </c>
      <c r="L8519">
        <v>150</v>
      </c>
      <c r="N8519">
        <v>63</v>
      </c>
      <c r="O8519">
        <v>0.98</v>
      </c>
      <c r="P8519">
        <v>12</v>
      </c>
      <c r="Q8519">
        <v>16</v>
      </c>
      <c r="S8519">
        <v>9</v>
      </c>
      <c r="T8519">
        <v>0</v>
      </c>
    </row>
    <row r="8520" spans="1:20" x14ac:dyDescent="0.2">
      <c r="A8520" t="s">
        <v>18695</v>
      </c>
      <c r="B8520" t="s">
        <v>18696</v>
      </c>
      <c r="C8520" t="s">
        <v>215</v>
      </c>
      <c r="D8520" t="s">
        <v>1002</v>
      </c>
      <c r="E8520" s="23">
        <v>43313</v>
      </c>
      <c r="F8520">
        <v>5</v>
      </c>
      <c r="G8520">
        <v>6</v>
      </c>
      <c r="I8520">
        <v>24</v>
      </c>
      <c r="J8520">
        <v>40</v>
      </c>
      <c r="L8520">
        <v>48</v>
      </c>
      <c r="N8520">
        <v>17</v>
      </c>
      <c r="O8520">
        <v>0.98</v>
      </c>
      <c r="P8520">
        <v>6</v>
      </c>
      <c r="Q8520">
        <v>8</v>
      </c>
      <c r="S8520">
        <v>7</v>
      </c>
      <c r="T8520">
        <v>0</v>
      </c>
    </row>
    <row r="8521" spans="1:20" x14ac:dyDescent="0.2">
      <c r="A8521" t="s">
        <v>18872</v>
      </c>
      <c r="B8521" t="s">
        <v>18873</v>
      </c>
      <c r="C8521" t="s">
        <v>216</v>
      </c>
      <c r="D8521" t="s">
        <v>1002</v>
      </c>
      <c r="E8521" s="23">
        <v>43313</v>
      </c>
      <c r="F8521">
        <v>6.5</v>
      </c>
      <c r="G8521">
        <v>7.5</v>
      </c>
      <c r="I8521">
        <v>48</v>
      </c>
      <c r="J8521">
        <v>85</v>
      </c>
      <c r="L8521">
        <v>102</v>
      </c>
      <c r="N8521">
        <v>46</v>
      </c>
      <c r="P8521">
        <v>6</v>
      </c>
      <c r="Q8521">
        <v>8</v>
      </c>
      <c r="S8521">
        <v>2</v>
      </c>
      <c r="T8521">
        <v>0.8125</v>
      </c>
    </row>
    <row r="8522" spans="1:20" x14ac:dyDescent="0.2">
      <c r="A8522" t="s">
        <v>19049</v>
      </c>
      <c r="B8522" t="s">
        <v>19050</v>
      </c>
      <c r="C8522" t="s">
        <v>229</v>
      </c>
      <c r="D8522" t="s">
        <v>1002</v>
      </c>
      <c r="E8522" s="23">
        <v>43313</v>
      </c>
      <c r="F8522">
        <v>0</v>
      </c>
      <c r="G8522">
        <v>0</v>
      </c>
      <c r="I8522">
        <v>0</v>
      </c>
      <c r="J8522">
        <v>0</v>
      </c>
      <c r="L8522">
        <v>0</v>
      </c>
      <c r="N8522">
        <v>0</v>
      </c>
      <c r="P8522">
        <v>0</v>
      </c>
      <c r="Q8522">
        <v>0</v>
      </c>
      <c r="S8522">
        <v>0</v>
      </c>
      <c r="T8522">
        <v>0</v>
      </c>
    </row>
    <row r="8523" spans="1:20" x14ac:dyDescent="0.2">
      <c r="A8523" t="s">
        <v>19226</v>
      </c>
      <c r="B8523" t="s">
        <v>19227</v>
      </c>
      <c r="C8523" t="s">
        <v>230</v>
      </c>
      <c r="D8523" t="s">
        <v>1000</v>
      </c>
      <c r="E8523" s="23">
        <v>43313</v>
      </c>
      <c r="F8523">
        <v>0</v>
      </c>
      <c r="G8523">
        <v>0</v>
      </c>
      <c r="I8523">
        <v>0</v>
      </c>
      <c r="J8523">
        <v>0</v>
      </c>
      <c r="L8523">
        <v>0</v>
      </c>
      <c r="N8523">
        <v>0</v>
      </c>
      <c r="P8523">
        <v>0</v>
      </c>
      <c r="Q8523">
        <v>0</v>
      </c>
      <c r="S8523">
        <v>0</v>
      </c>
      <c r="T8523">
        <v>1</v>
      </c>
    </row>
    <row r="8524" spans="1:20" x14ac:dyDescent="0.2">
      <c r="A8524" t="s">
        <v>19405</v>
      </c>
      <c r="B8524" t="s">
        <v>19406</v>
      </c>
      <c r="C8524" t="s">
        <v>234</v>
      </c>
      <c r="D8524" t="s">
        <v>1000</v>
      </c>
      <c r="E8524" s="23">
        <v>43313</v>
      </c>
      <c r="F8524">
        <v>2.5</v>
      </c>
      <c r="G8524">
        <v>4.5</v>
      </c>
      <c r="I8524">
        <v>17</v>
      </c>
      <c r="J8524">
        <v>29</v>
      </c>
      <c r="L8524">
        <v>63</v>
      </c>
      <c r="N8524">
        <v>12</v>
      </c>
      <c r="P8524">
        <v>0</v>
      </c>
      <c r="Q8524">
        <v>0</v>
      </c>
      <c r="S8524">
        <v>5</v>
      </c>
      <c r="T8524">
        <v>0</v>
      </c>
    </row>
    <row r="8525" spans="1:20" x14ac:dyDescent="0.2">
      <c r="A8525" t="s">
        <v>19584</v>
      </c>
      <c r="B8525" t="s">
        <v>19585</v>
      </c>
      <c r="C8525" t="s">
        <v>233</v>
      </c>
      <c r="D8525" t="s">
        <v>1002</v>
      </c>
      <c r="E8525" s="23">
        <v>43313</v>
      </c>
      <c r="F8525">
        <v>2.5</v>
      </c>
      <c r="G8525">
        <v>4.5</v>
      </c>
      <c r="I8525">
        <v>17</v>
      </c>
      <c r="J8525">
        <v>29</v>
      </c>
      <c r="L8525">
        <v>63</v>
      </c>
      <c r="N8525">
        <v>12</v>
      </c>
      <c r="P8525">
        <v>0</v>
      </c>
      <c r="Q8525">
        <v>0</v>
      </c>
      <c r="S8525">
        <v>5</v>
      </c>
      <c r="T8525">
        <v>0</v>
      </c>
    </row>
    <row r="8526" spans="1:20" x14ac:dyDescent="0.2">
      <c r="A8526" t="s">
        <v>19682</v>
      </c>
      <c r="B8526" t="s">
        <v>19683</v>
      </c>
      <c r="C8526" t="s">
        <v>342</v>
      </c>
      <c r="D8526" t="s">
        <v>1000</v>
      </c>
      <c r="E8526" s="23">
        <v>43313</v>
      </c>
      <c r="F8526">
        <v>0</v>
      </c>
      <c r="G8526">
        <v>0</v>
      </c>
      <c r="I8526">
        <v>0</v>
      </c>
      <c r="J8526">
        <v>0</v>
      </c>
      <c r="L8526">
        <v>0</v>
      </c>
      <c r="N8526">
        <v>0</v>
      </c>
      <c r="P8526">
        <v>0</v>
      </c>
      <c r="Q8526">
        <v>0</v>
      </c>
      <c r="S8526">
        <v>0</v>
      </c>
      <c r="T8526">
        <v>0</v>
      </c>
    </row>
    <row r="8527" spans="1:20" x14ac:dyDescent="0.2">
      <c r="A8527" t="s">
        <v>19782</v>
      </c>
      <c r="B8527" t="s">
        <v>19783</v>
      </c>
      <c r="C8527" t="s">
        <v>340</v>
      </c>
      <c r="D8527" t="s">
        <v>1002</v>
      </c>
      <c r="E8527" s="23">
        <v>43313</v>
      </c>
      <c r="F8527">
        <v>0</v>
      </c>
      <c r="G8527">
        <v>0</v>
      </c>
      <c r="I8527">
        <v>0</v>
      </c>
      <c r="J8527">
        <v>0</v>
      </c>
      <c r="L8527">
        <v>0</v>
      </c>
      <c r="N8527">
        <v>0</v>
      </c>
      <c r="P8527">
        <v>0</v>
      </c>
      <c r="Q8527">
        <v>0</v>
      </c>
      <c r="S8527">
        <v>0</v>
      </c>
      <c r="T8527">
        <v>1</v>
      </c>
    </row>
    <row r="8528" spans="1:20" x14ac:dyDescent="0.2">
      <c r="A8528" t="s">
        <v>19959</v>
      </c>
      <c r="B8528" t="s">
        <v>19960</v>
      </c>
      <c r="C8528" t="s">
        <v>220</v>
      </c>
      <c r="D8528" t="s">
        <v>1000</v>
      </c>
      <c r="E8528" s="23">
        <v>43313</v>
      </c>
      <c r="F8528">
        <v>0</v>
      </c>
      <c r="G8528">
        <v>0</v>
      </c>
      <c r="I8528">
        <v>0</v>
      </c>
      <c r="J8528">
        <v>0</v>
      </c>
      <c r="L8528">
        <v>0</v>
      </c>
      <c r="N8528">
        <v>0</v>
      </c>
      <c r="P8528">
        <v>0</v>
      </c>
      <c r="Q8528">
        <v>0</v>
      </c>
      <c r="S8528">
        <v>0</v>
      </c>
      <c r="T8528">
        <v>0.5714285714285714</v>
      </c>
    </row>
    <row r="8529" spans="1:20" x14ac:dyDescent="0.2">
      <c r="A8529" t="s">
        <v>20138</v>
      </c>
      <c r="B8529" t="s">
        <v>20139</v>
      </c>
      <c r="C8529" t="s">
        <v>221</v>
      </c>
      <c r="D8529" t="s">
        <v>1002</v>
      </c>
      <c r="E8529" s="23">
        <v>43313</v>
      </c>
      <c r="F8529">
        <v>0</v>
      </c>
      <c r="G8529">
        <v>0</v>
      </c>
      <c r="I8529">
        <v>0</v>
      </c>
      <c r="J8529">
        <v>0</v>
      </c>
      <c r="L8529">
        <v>0</v>
      </c>
      <c r="N8529">
        <v>0</v>
      </c>
      <c r="P8529">
        <v>0</v>
      </c>
      <c r="Q8529">
        <v>0</v>
      </c>
      <c r="S8529">
        <v>0</v>
      </c>
      <c r="T8529">
        <v>0.5714285714285714</v>
      </c>
    </row>
    <row r="8530" spans="1:20" x14ac:dyDescent="0.2">
      <c r="A8530" t="s">
        <v>20315</v>
      </c>
      <c r="B8530" t="s">
        <v>20316</v>
      </c>
      <c r="C8530" t="s">
        <v>222</v>
      </c>
      <c r="D8530" t="s">
        <v>1002</v>
      </c>
      <c r="E8530" s="23">
        <v>43313</v>
      </c>
      <c r="F8530">
        <v>0</v>
      </c>
      <c r="G8530">
        <v>0</v>
      </c>
      <c r="I8530">
        <v>0</v>
      </c>
      <c r="J8530">
        <v>0</v>
      </c>
      <c r="L8530">
        <v>0</v>
      </c>
      <c r="N8530">
        <v>0</v>
      </c>
      <c r="P8530">
        <v>0</v>
      </c>
      <c r="Q8530">
        <v>0</v>
      </c>
      <c r="S8530">
        <v>0</v>
      </c>
      <c r="T8530">
        <v>0.5714285714285714</v>
      </c>
    </row>
    <row r="8531" spans="1:20" x14ac:dyDescent="0.2">
      <c r="A8531" t="s">
        <v>20492</v>
      </c>
      <c r="B8531" t="s">
        <v>20493</v>
      </c>
      <c r="C8531" t="s">
        <v>211</v>
      </c>
      <c r="D8531" t="s">
        <v>1002</v>
      </c>
      <c r="E8531" s="23">
        <v>43313</v>
      </c>
      <c r="F8531">
        <v>0</v>
      </c>
      <c r="G8531">
        <v>0</v>
      </c>
      <c r="I8531">
        <v>0</v>
      </c>
      <c r="J8531">
        <v>0</v>
      </c>
      <c r="L8531">
        <v>0</v>
      </c>
      <c r="N8531">
        <v>0</v>
      </c>
      <c r="P8531">
        <v>0</v>
      </c>
      <c r="Q8531">
        <v>0</v>
      </c>
      <c r="S8531">
        <v>0</v>
      </c>
      <c r="T8531">
        <v>1</v>
      </c>
    </row>
    <row r="8532" spans="1:20" x14ac:dyDescent="0.2">
      <c r="A8532" t="s">
        <v>20669</v>
      </c>
      <c r="B8532" t="s">
        <v>20670</v>
      </c>
      <c r="C8532" t="s">
        <v>207</v>
      </c>
      <c r="D8532" t="s">
        <v>1000</v>
      </c>
      <c r="E8532" s="23">
        <v>43313</v>
      </c>
      <c r="F8532">
        <v>4</v>
      </c>
      <c r="G8532">
        <v>6</v>
      </c>
      <c r="I8532">
        <v>16</v>
      </c>
      <c r="J8532">
        <v>28</v>
      </c>
      <c r="L8532">
        <v>48</v>
      </c>
      <c r="N8532">
        <v>16</v>
      </c>
      <c r="O8532">
        <v>0</v>
      </c>
      <c r="P8532">
        <v>0</v>
      </c>
      <c r="Q8532">
        <v>1</v>
      </c>
      <c r="S8532">
        <v>0</v>
      </c>
      <c r="T8532">
        <v>0.87856410256410256</v>
      </c>
    </row>
    <row r="8533" spans="1:20" x14ac:dyDescent="0.2">
      <c r="A8533" t="s">
        <v>20913</v>
      </c>
      <c r="B8533" t="s">
        <v>20914</v>
      </c>
      <c r="C8533" t="s">
        <v>210</v>
      </c>
      <c r="D8533" t="s">
        <v>1002</v>
      </c>
      <c r="E8533" s="23">
        <v>43313</v>
      </c>
      <c r="F8533">
        <v>1</v>
      </c>
      <c r="G8533">
        <v>3</v>
      </c>
      <c r="I8533">
        <v>1</v>
      </c>
      <c r="J8533">
        <v>10</v>
      </c>
      <c r="L8533">
        <v>30</v>
      </c>
      <c r="N8533">
        <v>1</v>
      </c>
      <c r="O8533">
        <v>0</v>
      </c>
      <c r="P8533">
        <v>0</v>
      </c>
      <c r="Q8533">
        <v>1</v>
      </c>
      <c r="S8533">
        <v>0</v>
      </c>
      <c r="T8533">
        <v>0.77898550724637683</v>
      </c>
    </row>
    <row r="8534" spans="1:20" x14ac:dyDescent="0.2">
      <c r="A8534" t="s">
        <v>21090</v>
      </c>
      <c r="B8534" t="s">
        <v>21091</v>
      </c>
      <c r="C8534" t="s">
        <v>208</v>
      </c>
      <c r="D8534" t="s">
        <v>1002</v>
      </c>
      <c r="E8534" s="23">
        <v>43313</v>
      </c>
      <c r="F8534">
        <v>2</v>
      </c>
      <c r="G8534">
        <v>1.5</v>
      </c>
      <c r="I8534">
        <v>9</v>
      </c>
      <c r="J8534">
        <v>12</v>
      </c>
      <c r="L8534">
        <v>9</v>
      </c>
      <c r="N8534">
        <v>9</v>
      </c>
      <c r="P8534">
        <v>0</v>
      </c>
      <c r="Q8534">
        <v>0</v>
      </c>
      <c r="S8534">
        <v>0</v>
      </c>
      <c r="T8534">
        <v>0.84801864801864801</v>
      </c>
    </row>
    <row r="8535" spans="1:20" x14ac:dyDescent="0.2">
      <c r="A8535" t="s">
        <v>21166</v>
      </c>
      <c r="B8535" t="s">
        <v>21167</v>
      </c>
      <c r="C8535" t="s">
        <v>354</v>
      </c>
      <c r="D8535" t="s">
        <v>1002</v>
      </c>
      <c r="E8535" s="23">
        <v>43313</v>
      </c>
      <c r="F8535">
        <v>1</v>
      </c>
      <c r="G8535">
        <v>1.5</v>
      </c>
      <c r="I8535">
        <v>6</v>
      </c>
      <c r="J8535">
        <v>6</v>
      </c>
      <c r="L8535">
        <v>9</v>
      </c>
      <c r="N8535">
        <v>6</v>
      </c>
      <c r="P8535">
        <v>0</v>
      </c>
      <c r="Q8535">
        <v>0</v>
      </c>
      <c r="S8535">
        <v>0</v>
      </c>
      <c r="T8535">
        <v>0.86974637681159417</v>
      </c>
    </row>
    <row r="8536" spans="1:20" x14ac:dyDescent="0.2">
      <c r="A8536" t="s">
        <v>21345</v>
      </c>
      <c r="B8536" t="s">
        <v>21346</v>
      </c>
      <c r="C8536" t="s">
        <v>213</v>
      </c>
      <c r="D8536" t="s">
        <v>1002</v>
      </c>
      <c r="E8536" s="23">
        <v>43313</v>
      </c>
      <c r="F8536">
        <v>0</v>
      </c>
      <c r="G8536">
        <v>0</v>
      </c>
      <c r="I8536">
        <v>0</v>
      </c>
      <c r="J8536">
        <v>0</v>
      </c>
      <c r="L8536">
        <v>0</v>
      </c>
      <c r="N8536">
        <v>0</v>
      </c>
      <c r="P8536">
        <v>0</v>
      </c>
      <c r="Q8536">
        <v>0</v>
      </c>
      <c r="S8536">
        <v>0</v>
      </c>
      <c r="T8536">
        <v>0.82065217391304346</v>
      </c>
    </row>
    <row r="8537" spans="1:20" x14ac:dyDescent="0.2">
      <c r="A8537" t="s">
        <v>21587</v>
      </c>
      <c r="B8537" t="s">
        <v>21588</v>
      </c>
      <c r="C8537" t="s">
        <v>212</v>
      </c>
      <c r="D8537" t="s">
        <v>1000</v>
      </c>
      <c r="E8537" s="23">
        <v>43313</v>
      </c>
      <c r="F8537">
        <v>1</v>
      </c>
      <c r="G8537">
        <v>1.5</v>
      </c>
      <c r="I8537">
        <v>6</v>
      </c>
      <c r="J8537">
        <v>6</v>
      </c>
      <c r="L8537">
        <v>9</v>
      </c>
      <c r="N8537">
        <v>5</v>
      </c>
      <c r="P8537">
        <v>0</v>
      </c>
      <c r="Q8537">
        <v>1</v>
      </c>
      <c r="S8537">
        <v>1</v>
      </c>
      <c r="T8537">
        <v>0.63028638028638029</v>
      </c>
    </row>
    <row r="8538" spans="1:20" x14ac:dyDescent="0.2">
      <c r="A8538" t="s">
        <v>21619</v>
      </c>
      <c r="B8538" t="s">
        <v>21620</v>
      </c>
      <c r="C8538" t="s">
        <v>900</v>
      </c>
      <c r="D8538" t="s">
        <v>1002</v>
      </c>
      <c r="E8538" s="23">
        <v>43313</v>
      </c>
      <c r="F8538">
        <v>1</v>
      </c>
      <c r="G8538">
        <v>1.5</v>
      </c>
      <c r="I8538">
        <v>6</v>
      </c>
      <c r="J8538">
        <v>6</v>
      </c>
      <c r="L8538">
        <v>9</v>
      </c>
      <c r="N8538">
        <v>5</v>
      </c>
      <c r="P8538">
        <v>0</v>
      </c>
      <c r="Q8538">
        <v>1</v>
      </c>
      <c r="S8538">
        <v>1</v>
      </c>
      <c r="T8538">
        <v>0.98</v>
      </c>
    </row>
    <row r="8539" spans="1:20" x14ac:dyDescent="0.2">
      <c r="A8539" t="s">
        <v>21796</v>
      </c>
      <c r="B8539" t="s">
        <v>21797</v>
      </c>
      <c r="C8539" t="s">
        <v>217</v>
      </c>
      <c r="D8539" t="s">
        <v>1000</v>
      </c>
      <c r="E8539" s="23">
        <v>43313</v>
      </c>
      <c r="F8539">
        <v>0</v>
      </c>
      <c r="G8539">
        <v>0</v>
      </c>
      <c r="I8539">
        <v>0</v>
      </c>
      <c r="J8539">
        <v>0</v>
      </c>
      <c r="L8539">
        <v>0</v>
      </c>
      <c r="N8539">
        <v>0</v>
      </c>
      <c r="P8539">
        <v>0</v>
      </c>
      <c r="Q8539">
        <v>0</v>
      </c>
      <c r="S8539">
        <v>0</v>
      </c>
      <c r="T8539">
        <v>0.98</v>
      </c>
    </row>
    <row r="8540" spans="1:20" x14ac:dyDescent="0.2">
      <c r="A8540" t="s">
        <v>22040</v>
      </c>
      <c r="B8540" t="s">
        <v>22041</v>
      </c>
      <c r="C8540" t="s">
        <v>218</v>
      </c>
      <c r="D8540" t="s">
        <v>1002</v>
      </c>
      <c r="E8540" s="23">
        <v>43313</v>
      </c>
      <c r="F8540">
        <v>0</v>
      </c>
      <c r="G8540">
        <v>0</v>
      </c>
      <c r="I8540">
        <v>0</v>
      </c>
      <c r="J8540">
        <v>0</v>
      </c>
      <c r="L8540">
        <v>0</v>
      </c>
      <c r="N8540">
        <v>0</v>
      </c>
      <c r="P8540">
        <v>0</v>
      </c>
      <c r="Q8540">
        <v>0</v>
      </c>
      <c r="S8540">
        <v>0</v>
      </c>
      <c r="T8540">
        <v>0.98</v>
      </c>
    </row>
    <row r="8541" spans="1:20" x14ac:dyDescent="0.2">
      <c r="A8541" t="s">
        <v>22217</v>
      </c>
      <c r="B8541" t="s">
        <v>22218</v>
      </c>
      <c r="C8541" t="s">
        <v>219</v>
      </c>
      <c r="D8541" t="s">
        <v>1002</v>
      </c>
      <c r="E8541" s="23">
        <v>43313</v>
      </c>
      <c r="F8541">
        <v>0</v>
      </c>
      <c r="G8541">
        <v>0</v>
      </c>
      <c r="I8541">
        <v>0</v>
      </c>
      <c r="J8541">
        <v>0</v>
      </c>
      <c r="L8541">
        <v>0</v>
      </c>
      <c r="N8541">
        <v>0</v>
      </c>
      <c r="P8541">
        <v>0</v>
      </c>
      <c r="Q8541">
        <v>0</v>
      </c>
      <c r="S8541">
        <v>0</v>
      </c>
      <c r="T8541">
        <v>0.98</v>
      </c>
    </row>
    <row r="8542" spans="1:20" x14ac:dyDescent="0.2">
      <c r="A8542" t="s">
        <v>22257</v>
      </c>
      <c r="B8542" t="s">
        <v>22258</v>
      </c>
      <c r="C8542" t="s">
        <v>384</v>
      </c>
      <c r="D8542" t="s">
        <v>1002</v>
      </c>
      <c r="E8542" s="23">
        <v>43313</v>
      </c>
      <c r="F8542">
        <v>0</v>
      </c>
      <c r="G8542">
        <v>0</v>
      </c>
      <c r="I8542">
        <v>0</v>
      </c>
      <c r="J8542">
        <v>0</v>
      </c>
      <c r="L8542">
        <v>0</v>
      </c>
      <c r="N8542">
        <v>0</v>
      </c>
      <c r="P8542">
        <v>0</v>
      </c>
      <c r="Q8542">
        <v>0</v>
      </c>
      <c r="S8542">
        <v>0</v>
      </c>
      <c r="T8542">
        <v>0.98</v>
      </c>
    </row>
    <row r="8543" spans="1:20" x14ac:dyDescent="0.2">
      <c r="A8543" t="s">
        <v>22297</v>
      </c>
      <c r="B8543" t="s">
        <v>22298</v>
      </c>
      <c r="C8543" t="s">
        <v>387</v>
      </c>
      <c r="D8543" t="s">
        <v>1000</v>
      </c>
      <c r="E8543" s="23">
        <v>43313</v>
      </c>
      <c r="F8543">
        <v>0</v>
      </c>
      <c r="G8543">
        <v>0</v>
      </c>
      <c r="I8543">
        <v>0</v>
      </c>
      <c r="J8543">
        <v>0</v>
      </c>
      <c r="L8543">
        <v>0</v>
      </c>
      <c r="N8543">
        <v>0</v>
      </c>
      <c r="P8543">
        <v>0</v>
      </c>
      <c r="Q8543">
        <v>0</v>
      </c>
      <c r="S8543">
        <v>0</v>
      </c>
      <c r="T8543">
        <v>0.8899999999999999</v>
      </c>
    </row>
    <row r="8544" spans="1:20" x14ac:dyDescent="0.2">
      <c r="A8544" t="s">
        <v>22331</v>
      </c>
      <c r="B8544" t="s">
        <v>22332</v>
      </c>
      <c r="C8544" t="s">
        <v>1049</v>
      </c>
      <c r="D8544" t="s">
        <v>1002</v>
      </c>
      <c r="E8544" s="23">
        <v>43313</v>
      </c>
      <c r="F8544">
        <v>0</v>
      </c>
      <c r="G8544">
        <v>0</v>
      </c>
      <c r="I8544">
        <v>0</v>
      </c>
      <c r="J8544">
        <v>0</v>
      </c>
      <c r="L8544">
        <v>0</v>
      </c>
      <c r="N8544">
        <v>0</v>
      </c>
      <c r="P8544">
        <v>0</v>
      </c>
      <c r="Q8544">
        <v>0</v>
      </c>
      <c r="S8544">
        <v>0</v>
      </c>
      <c r="T8544">
        <v>0.8899999999999999</v>
      </c>
    </row>
    <row r="8545" spans="1:20" x14ac:dyDescent="0.2">
      <c r="A8545" t="s">
        <v>22371</v>
      </c>
      <c r="B8545" t="s">
        <v>22372</v>
      </c>
      <c r="C8545" t="s">
        <v>385</v>
      </c>
      <c r="D8545" t="s">
        <v>1002</v>
      </c>
      <c r="E8545" s="23">
        <v>43313</v>
      </c>
      <c r="F8545">
        <v>0</v>
      </c>
      <c r="G8545">
        <v>0</v>
      </c>
      <c r="I8545">
        <v>0</v>
      </c>
      <c r="J8545">
        <v>0</v>
      </c>
      <c r="L8545">
        <v>0</v>
      </c>
      <c r="N8545">
        <v>0</v>
      </c>
      <c r="P8545">
        <v>0</v>
      </c>
      <c r="Q8545">
        <v>0</v>
      </c>
      <c r="S8545">
        <v>0</v>
      </c>
      <c r="T8545">
        <v>0.8899999999999999</v>
      </c>
    </row>
    <row r="8546" spans="1:20" x14ac:dyDescent="0.2">
      <c r="A8546" t="s">
        <v>1330</v>
      </c>
      <c r="B8546" t="s">
        <v>1331</v>
      </c>
      <c r="C8546" t="s">
        <v>1237</v>
      </c>
      <c r="D8546" t="s">
        <v>1002</v>
      </c>
      <c r="E8546" s="23">
        <v>43344</v>
      </c>
      <c r="F8546">
        <v>28.5</v>
      </c>
      <c r="G8546">
        <v>31</v>
      </c>
      <c r="I8546">
        <v>130</v>
      </c>
      <c r="J8546">
        <v>170</v>
      </c>
      <c r="L8546">
        <v>186</v>
      </c>
      <c r="N8546">
        <v>108</v>
      </c>
      <c r="P8546">
        <v>2</v>
      </c>
      <c r="Q8546">
        <v>10</v>
      </c>
      <c r="S8546">
        <v>22</v>
      </c>
      <c r="T8546">
        <v>0.8899999999999999</v>
      </c>
    </row>
    <row r="8547" spans="1:20" x14ac:dyDescent="0.2">
      <c r="A8547" t="s">
        <v>11134</v>
      </c>
      <c r="B8547" t="s">
        <v>11135</v>
      </c>
      <c r="C8547" t="s">
        <v>228</v>
      </c>
      <c r="D8547" t="s">
        <v>1000</v>
      </c>
      <c r="E8547" s="23">
        <v>43344</v>
      </c>
      <c r="F8547">
        <v>0</v>
      </c>
      <c r="G8547">
        <v>0</v>
      </c>
      <c r="I8547">
        <v>0</v>
      </c>
      <c r="J8547">
        <v>0</v>
      </c>
      <c r="L8547">
        <v>0</v>
      </c>
      <c r="N8547">
        <v>0</v>
      </c>
      <c r="P8547">
        <v>0</v>
      </c>
      <c r="Q8547">
        <v>0</v>
      </c>
      <c r="S8547">
        <v>0</v>
      </c>
      <c r="T8547">
        <v>0.8899999999999999</v>
      </c>
    </row>
    <row r="8548" spans="1:20" x14ac:dyDescent="0.2">
      <c r="A8548" t="s">
        <v>9387</v>
      </c>
      <c r="B8548" t="s">
        <v>9388</v>
      </c>
      <c r="C8548" t="s">
        <v>211</v>
      </c>
      <c r="D8548" t="s">
        <v>1000</v>
      </c>
      <c r="E8548" s="23">
        <v>43344</v>
      </c>
      <c r="F8548">
        <v>0</v>
      </c>
      <c r="G8548">
        <v>0</v>
      </c>
      <c r="I8548">
        <v>0</v>
      </c>
      <c r="J8548">
        <v>0</v>
      </c>
      <c r="L8548">
        <v>0</v>
      </c>
      <c r="N8548">
        <v>0</v>
      </c>
      <c r="P8548">
        <v>0</v>
      </c>
      <c r="Q8548">
        <v>0</v>
      </c>
      <c r="S8548">
        <v>0</v>
      </c>
      <c r="T8548">
        <v>0.8899999999999999</v>
      </c>
    </row>
    <row r="8549" spans="1:20" x14ac:dyDescent="0.2">
      <c r="A8549" t="s">
        <v>8548</v>
      </c>
      <c r="B8549" t="s">
        <v>8549</v>
      </c>
      <c r="C8549" t="s">
        <v>213</v>
      </c>
      <c r="D8549" t="s">
        <v>1000</v>
      </c>
      <c r="E8549" s="23">
        <v>43344</v>
      </c>
      <c r="F8549">
        <v>0</v>
      </c>
      <c r="G8549">
        <v>0</v>
      </c>
      <c r="I8549">
        <v>0</v>
      </c>
      <c r="J8549">
        <v>0</v>
      </c>
      <c r="L8549">
        <v>0</v>
      </c>
      <c r="N8549">
        <v>0</v>
      </c>
      <c r="P8549">
        <v>0</v>
      </c>
      <c r="Q8549">
        <v>0</v>
      </c>
      <c r="S8549">
        <v>0</v>
      </c>
      <c r="T8549">
        <v>0.82199999999999995</v>
      </c>
    </row>
    <row r="8550" spans="1:20" x14ac:dyDescent="0.2">
      <c r="A8550" t="s">
        <v>5124</v>
      </c>
      <c r="B8550" t="s">
        <v>5125</v>
      </c>
      <c r="C8550" t="s">
        <v>229</v>
      </c>
      <c r="D8550" t="s">
        <v>1000</v>
      </c>
      <c r="E8550" s="23">
        <v>43344</v>
      </c>
      <c r="F8550">
        <v>0</v>
      </c>
      <c r="G8550">
        <v>0</v>
      </c>
      <c r="I8550">
        <v>0</v>
      </c>
      <c r="J8550">
        <v>0</v>
      </c>
      <c r="L8550">
        <v>0</v>
      </c>
      <c r="N8550">
        <v>0</v>
      </c>
      <c r="P8550">
        <v>0</v>
      </c>
      <c r="Q8550">
        <v>0</v>
      </c>
      <c r="S8550">
        <v>0</v>
      </c>
      <c r="T8550">
        <v>0.80700000000000005</v>
      </c>
    </row>
    <row r="8551" spans="1:20" x14ac:dyDescent="0.2">
      <c r="A8551" t="s">
        <v>13251</v>
      </c>
      <c r="B8551" t="s">
        <v>13163</v>
      </c>
      <c r="C8551" t="s">
        <v>1051</v>
      </c>
      <c r="D8551" t="s">
        <v>1002</v>
      </c>
      <c r="E8551" s="23">
        <v>43344</v>
      </c>
      <c r="F8551">
        <v>0</v>
      </c>
      <c r="G8551">
        <v>0</v>
      </c>
      <c r="I8551">
        <v>0</v>
      </c>
      <c r="J8551">
        <v>0</v>
      </c>
      <c r="L8551">
        <v>0</v>
      </c>
      <c r="N8551">
        <v>0</v>
      </c>
      <c r="P8551">
        <v>0</v>
      </c>
      <c r="Q8551">
        <v>0</v>
      </c>
      <c r="S8551">
        <v>0</v>
      </c>
      <c r="T8551">
        <v>0.80700000000000005</v>
      </c>
    </row>
    <row r="8552" spans="1:20" x14ac:dyDescent="0.2">
      <c r="A8552" t="s">
        <v>7459</v>
      </c>
      <c r="B8552" t="s">
        <v>7460</v>
      </c>
      <c r="C8552" t="s">
        <v>1048</v>
      </c>
      <c r="D8552" t="s">
        <v>1000</v>
      </c>
      <c r="E8552" s="23">
        <v>43344</v>
      </c>
      <c r="F8552">
        <v>0</v>
      </c>
      <c r="G8552">
        <v>0</v>
      </c>
      <c r="I8552">
        <v>0</v>
      </c>
      <c r="J8552">
        <v>0</v>
      </c>
      <c r="L8552">
        <v>0</v>
      </c>
      <c r="N8552">
        <v>0</v>
      </c>
      <c r="P8552">
        <v>0</v>
      </c>
      <c r="Q8552">
        <v>0</v>
      </c>
      <c r="S8552">
        <v>0</v>
      </c>
      <c r="T8552">
        <v>0.77500000000000002</v>
      </c>
    </row>
    <row r="8553" spans="1:20" x14ac:dyDescent="0.2">
      <c r="A8553" t="s">
        <v>5748</v>
      </c>
      <c r="B8553" t="s">
        <v>5749</v>
      </c>
      <c r="C8553" t="s">
        <v>1047</v>
      </c>
      <c r="D8553" t="s">
        <v>1000</v>
      </c>
      <c r="E8553" s="23">
        <v>43344</v>
      </c>
      <c r="F8553">
        <v>3.5</v>
      </c>
      <c r="G8553">
        <v>3.5</v>
      </c>
      <c r="I8553">
        <v>13</v>
      </c>
      <c r="J8553">
        <v>21</v>
      </c>
      <c r="L8553">
        <v>21</v>
      </c>
      <c r="N8553">
        <v>13</v>
      </c>
      <c r="P8553">
        <v>0</v>
      </c>
      <c r="Q8553">
        <v>0</v>
      </c>
      <c r="S8553">
        <v>0</v>
      </c>
      <c r="T8553">
        <v>0.76300000000000001</v>
      </c>
    </row>
    <row r="8554" spans="1:20" x14ac:dyDescent="0.2">
      <c r="A8554" t="s">
        <v>12358</v>
      </c>
      <c r="B8554" t="s">
        <v>12359</v>
      </c>
      <c r="C8554" t="s">
        <v>1050</v>
      </c>
      <c r="D8554" t="s">
        <v>1001</v>
      </c>
      <c r="E8554" s="23">
        <v>43344</v>
      </c>
      <c r="F8554">
        <v>2</v>
      </c>
      <c r="G8554">
        <v>2.5</v>
      </c>
      <c r="I8554">
        <v>6</v>
      </c>
      <c r="J8554">
        <v>12</v>
      </c>
      <c r="L8554">
        <v>15</v>
      </c>
      <c r="N8554">
        <v>4</v>
      </c>
      <c r="P8554">
        <v>0</v>
      </c>
      <c r="Q8554">
        <v>0</v>
      </c>
      <c r="S8554">
        <v>2</v>
      </c>
      <c r="T8554">
        <v>0.83699999999999997</v>
      </c>
    </row>
    <row r="8555" spans="1:20" x14ac:dyDescent="0.2">
      <c r="A8555" t="s">
        <v>10097</v>
      </c>
      <c r="B8555" t="s">
        <v>10098</v>
      </c>
      <c r="C8555" t="s">
        <v>1049</v>
      </c>
      <c r="D8555" t="s">
        <v>1001</v>
      </c>
      <c r="E8555" s="23">
        <v>43344</v>
      </c>
      <c r="F8555">
        <v>0</v>
      </c>
      <c r="G8555">
        <v>0</v>
      </c>
      <c r="I8555">
        <v>0</v>
      </c>
      <c r="J8555">
        <v>0</v>
      </c>
      <c r="L8555">
        <v>0</v>
      </c>
      <c r="N8555">
        <v>0</v>
      </c>
      <c r="P8555">
        <v>0</v>
      </c>
      <c r="Q8555">
        <v>0</v>
      </c>
      <c r="S8555">
        <v>0</v>
      </c>
      <c r="T8555">
        <v>0.82</v>
      </c>
    </row>
    <row r="8556" spans="1:20" x14ac:dyDescent="0.2">
      <c r="A8556" t="s">
        <v>7429</v>
      </c>
      <c r="B8556" t="s">
        <v>7430</v>
      </c>
      <c r="C8556" t="s">
        <v>1048</v>
      </c>
      <c r="D8556" t="s">
        <v>1001</v>
      </c>
      <c r="E8556" s="23">
        <v>43344</v>
      </c>
      <c r="F8556">
        <v>2</v>
      </c>
      <c r="G8556">
        <v>2.5</v>
      </c>
      <c r="I8556">
        <v>11</v>
      </c>
      <c r="J8556">
        <v>11</v>
      </c>
      <c r="L8556">
        <v>15</v>
      </c>
      <c r="N8556">
        <v>9</v>
      </c>
      <c r="P8556">
        <v>0</v>
      </c>
      <c r="Q8556">
        <v>0</v>
      </c>
      <c r="S8556">
        <v>2</v>
      </c>
      <c r="T8556">
        <v>0.82</v>
      </c>
    </row>
    <row r="8557" spans="1:20" x14ac:dyDescent="0.2">
      <c r="A8557" t="s">
        <v>5573</v>
      </c>
      <c r="B8557" t="s">
        <v>5574</v>
      </c>
      <c r="C8557" t="s">
        <v>1047</v>
      </c>
      <c r="D8557" t="s">
        <v>1001</v>
      </c>
      <c r="E8557" s="23">
        <v>43344</v>
      </c>
      <c r="F8557">
        <v>0</v>
      </c>
      <c r="G8557">
        <v>0</v>
      </c>
      <c r="I8557">
        <v>0</v>
      </c>
      <c r="J8557">
        <v>0</v>
      </c>
      <c r="L8557">
        <v>0</v>
      </c>
      <c r="N8557">
        <v>0</v>
      </c>
      <c r="P8557">
        <v>0</v>
      </c>
      <c r="Q8557">
        <v>0</v>
      </c>
      <c r="S8557">
        <v>0</v>
      </c>
      <c r="T8557">
        <v>0.85</v>
      </c>
    </row>
    <row r="8558" spans="1:20" x14ac:dyDescent="0.2">
      <c r="A8558" t="s">
        <v>10625</v>
      </c>
      <c r="B8558" t="s">
        <v>10626</v>
      </c>
      <c r="C8558" t="s">
        <v>205</v>
      </c>
      <c r="D8558" t="s">
        <v>1000</v>
      </c>
      <c r="E8558" s="23">
        <v>43344</v>
      </c>
      <c r="F8558">
        <v>0</v>
      </c>
      <c r="G8558">
        <v>0</v>
      </c>
      <c r="I8558">
        <v>0</v>
      </c>
      <c r="J8558">
        <v>0</v>
      </c>
      <c r="L8558">
        <v>0</v>
      </c>
      <c r="N8558">
        <v>0</v>
      </c>
      <c r="P8558">
        <v>0</v>
      </c>
      <c r="Q8558">
        <v>0</v>
      </c>
      <c r="S8558">
        <v>0</v>
      </c>
      <c r="T8558">
        <v>0.76</v>
      </c>
    </row>
    <row r="8559" spans="1:20" x14ac:dyDescent="0.2">
      <c r="A8559" t="s">
        <v>10031</v>
      </c>
      <c r="B8559" t="s">
        <v>10032</v>
      </c>
      <c r="C8559" t="s">
        <v>384</v>
      </c>
      <c r="D8559" t="s">
        <v>1000</v>
      </c>
      <c r="E8559" s="23">
        <v>43344</v>
      </c>
      <c r="F8559">
        <v>0</v>
      </c>
      <c r="G8559">
        <v>0</v>
      </c>
      <c r="I8559">
        <v>0</v>
      </c>
      <c r="J8559">
        <v>0</v>
      </c>
      <c r="L8559">
        <v>0</v>
      </c>
      <c r="N8559">
        <v>0</v>
      </c>
      <c r="P8559">
        <v>0</v>
      </c>
      <c r="Q8559">
        <v>0</v>
      </c>
      <c r="S8559">
        <v>0</v>
      </c>
      <c r="T8559">
        <v>0.78</v>
      </c>
    </row>
    <row r="8560" spans="1:20" x14ac:dyDescent="0.2">
      <c r="A8560" t="s">
        <v>8972</v>
      </c>
      <c r="B8560" t="s">
        <v>8973</v>
      </c>
      <c r="C8560" t="s">
        <v>210</v>
      </c>
      <c r="D8560" t="s">
        <v>1000</v>
      </c>
      <c r="E8560" s="23">
        <v>43344</v>
      </c>
      <c r="F8560">
        <v>0</v>
      </c>
      <c r="G8560">
        <v>3</v>
      </c>
      <c r="I8560">
        <v>0</v>
      </c>
      <c r="J8560">
        <v>0</v>
      </c>
      <c r="L8560">
        <v>30</v>
      </c>
      <c r="N8560">
        <v>0</v>
      </c>
      <c r="O8560">
        <v>0</v>
      </c>
      <c r="P8560">
        <v>1</v>
      </c>
      <c r="Q8560">
        <v>1</v>
      </c>
      <c r="S8560">
        <v>0</v>
      </c>
      <c r="T8560">
        <v>0.73</v>
      </c>
    </row>
    <row r="8561" spans="1:19" x14ac:dyDescent="0.2">
      <c r="A8561" t="s">
        <v>6167</v>
      </c>
      <c r="B8561" t="s">
        <v>6168</v>
      </c>
      <c r="C8561" t="s">
        <v>215</v>
      </c>
      <c r="D8561" t="s">
        <v>1000</v>
      </c>
      <c r="E8561" s="23">
        <v>43344</v>
      </c>
      <c r="F8561">
        <v>4.5</v>
      </c>
      <c r="G8561">
        <v>6</v>
      </c>
      <c r="I8561">
        <v>26</v>
      </c>
      <c r="J8561">
        <v>36</v>
      </c>
      <c r="L8561">
        <v>48</v>
      </c>
      <c r="N8561">
        <v>22</v>
      </c>
      <c r="O8561">
        <v>1.1000000000000001</v>
      </c>
      <c r="P8561">
        <v>5</v>
      </c>
      <c r="Q8561">
        <v>5</v>
      </c>
      <c r="S8561">
        <v>4</v>
      </c>
    </row>
    <row r="8562" spans="1:19" x14ac:dyDescent="0.2">
      <c r="A8562" t="s">
        <v>3467</v>
      </c>
      <c r="B8562" t="s">
        <v>3468</v>
      </c>
      <c r="C8562" t="s">
        <v>221</v>
      </c>
      <c r="D8562" t="s">
        <v>1000</v>
      </c>
      <c r="E8562" s="23">
        <v>43344</v>
      </c>
      <c r="F8562">
        <v>0</v>
      </c>
      <c r="G8562">
        <v>0</v>
      </c>
      <c r="I8562">
        <v>0</v>
      </c>
      <c r="J8562">
        <v>0</v>
      </c>
      <c r="L8562">
        <v>0</v>
      </c>
      <c r="N8562">
        <v>0</v>
      </c>
      <c r="P8562">
        <v>0</v>
      </c>
      <c r="Q8562">
        <v>0</v>
      </c>
      <c r="S8562">
        <v>0</v>
      </c>
    </row>
    <row r="8563" spans="1:19" x14ac:dyDescent="0.2">
      <c r="A8563" t="s">
        <v>3292</v>
      </c>
      <c r="B8563" t="s">
        <v>3293</v>
      </c>
      <c r="C8563" t="s">
        <v>222</v>
      </c>
      <c r="D8563" t="s">
        <v>1000</v>
      </c>
      <c r="E8563" s="23">
        <v>43344</v>
      </c>
      <c r="F8563">
        <v>0</v>
      </c>
      <c r="G8563">
        <v>0</v>
      </c>
      <c r="I8563">
        <v>0</v>
      </c>
      <c r="J8563">
        <v>0</v>
      </c>
      <c r="L8563">
        <v>0</v>
      </c>
      <c r="N8563">
        <v>0</v>
      </c>
      <c r="P8563">
        <v>0</v>
      </c>
      <c r="Q8563">
        <v>0</v>
      </c>
      <c r="S8563">
        <v>0</v>
      </c>
    </row>
    <row r="8564" spans="1:19" x14ac:dyDescent="0.2">
      <c r="A8564" t="s">
        <v>7337</v>
      </c>
      <c r="B8564" t="s">
        <v>7338</v>
      </c>
      <c r="C8564" t="s">
        <v>1052</v>
      </c>
      <c r="D8564" t="s">
        <v>1000</v>
      </c>
      <c r="E8564" s="23">
        <v>43344</v>
      </c>
      <c r="F8564">
        <v>3.5</v>
      </c>
      <c r="G8564">
        <v>4</v>
      </c>
      <c r="I8564">
        <v>28</v>
      </c>
      <c r="J8564">
        <v>21</v>
      </c>
      <c r="L8564">
        <v>24</v>
      </c>
      <c r="N8564">
        <v>24</v>
      </c>
      <c r="P8564">
        <v>1</v>
      </c>
      <c r="Q8564">
        <v>5</v>
      </c>
      <c r="S8564">
        <v>4</v>
      </c>
    </row>
    <row r="8565" spans="1:19" x14ac:dyDescent="0.2">
      <c r="A8565" t="s">
        <v>5329</v>
      </c>
      <c r="B8565" t="s">
        <v>5330</v>
      </c>
      <c r="C8565" t="s">
        <v>1053</v>
      </c>
      <c r="D8565" t="s">
        <v>1000</v>
      </c>
      <c r="E8565" s="23">
        <v>43344</v>
      </c>
      <c r="F8565">
        <v>2</v>
      </c>
      <c r="G8565">
        <v>3</v>
      </c>
      <c r="I8565">
        <v>8</v>
      </c>
      <c r="J8565">
        <v>12</v>
      </c>
      <c r="L8565">
        <v>18</v>
      </c>
      <c r="N8565">
        <v>6</v>
      </c>
      <c r="P8565">
        <v>0</v>
      </c>
      <c r="Q8565">
        <v>0</v>
      </c>
      <c r="S8565">
        <v>2</v>
      </c>
    </row>
    <row r="8566" spans="1:19" x14ac:dyDescent="0.2">
      <c r="A8566" t="s">
        <v>7162</v>
      </c>
      <c r="B8566" t="s">
        <v>7163</v>
      </c>
      <c r="C8566" t="s">
        <v>1052</v>
      </c>
      <c r="D8566" t="s">
        <v>1001</v>
      </c>
      <c r="E8566" s="23">
        <v>43344</v>
      </c>
      <c r="F8566">
        <v>0</v>
      </c>
      <c r="G8566">
        <v>0.5</v>
      </c>
      <c r="I8566">
        <v>0</v>
      </c>
      <c r="J8566">
        <v>0</v>
      </c>
      <c r="L8566">
        <v>3</v>
      </c>
      <c r="N8566">
        <v>0</v>
      </c>
      <c r="P8566">
        <v>0</v>
      </c>
      <c r="Q8566">
        <v>0</v>
      </c>
      <c r="S8566">
        <v>0</v>
      </c>
    </row>
    <row r="8567" spans="1:19" x14ac:dyDescent="0.2">
      <c r="A8567" t="s">
        <v>5154</v>
      </c>
      <c r="B8567" t="s">
        <v>5155</v>
      </c>
      <c r="C8567" t="s">
        <v>1053</v>
      </c>
      <c r="D8567" t="s">
        <v>1001</v>
      </c>
      <c r="E8567" s="23">
        <v>43344</v>
      </c>
      <c r="F8567">
        <v>0.5</v>
      </c>
      <c r="G8567">
        <v>0.5</v>
      </c>
      <c r="I8567">
        <v>1</v>
      </c>
      <c r="J8567">
        <v>3</v>
      </c>
      <c r="L8567">
        <v>3</v>
      </c>
      <c r="N8567">
        <v>1</v>
      </c>
      <c r="P8567">
        <v>0</v>
      </c>
      <c r="Q8567">
        <v>0</v>
      </c>
      <c r="S8567">
        <v>0</v>
      </c>
    </row>
    <row r="8568" spans="1:19" x14ac:dyDescent="0.2">
      <c r="A8568" t="s">
        <v>12652</v>
      </c>
      <c r="B8568" t="s">
        <v>12653</v>
      </c>
      <c r="C8568" t="s">
        <v>1054</v>
      </c>
      <c r="D8568" t="s">
        <v>1001</v>
      </c>
      <c r="E8568" s="23">
        <v>43344</v>
      </c>
      <c r="F8568">
        <v>2</v>
      </c>
      <c r="G8568">
        <v>1.5</v>
      </c>
      <c r="I8568">
        <v>8</v>
      </c>
      <c r="J8568">
        <v>12</v>
      </c>
      <c r="L8568">
        <v>9</v>
      </c>
      <c r="N8568">
        <v>6</v>
      </c>
      <c r="P8568">
        <v>0</v>
      </c>
      <c r="Q8568">
        <v>0</v>
      </c>
      <c r="S8568">
        <v>2</v>
      </c>
    </row>
    <row r="8569" spans="1:19" x14ac:dyDescent="0.2">
      <c r="A8569" t="s">
        <v>12328</v>
      </c>
      <c r="B8569" t="s">
        <v>12329</v>
      </c>
      <c r="C8569" t="s">
        <v>200</v>
      </c>
      <c r="D8569" t="s">
        <v>1000</v>
      </c>
      <c r="E8569" s="23">
        <v>43344</v>
      </c>
      <c r="F8569">
        <v>4</v>
      </c>
      <c r="G8569">
        <v>4.5</v>
      </c>
      <c r="I8569">
        <v>16</v>
      </c>
      <c r="J8569">
        <v>24</v>
      </c>
      <c r="L8569">
        <v>27</v>
      </c>
      <c r="N8569">
        <v>14</v>
      </c>
      <c r="P8569">
        <v>0</v>
      </c>
      <c r="Q8569">
        <v>0</v>
      </c>
      <c r="S8569">
        <v>2</v>
      </c>
    </row>
    <row r="8570" spans="1:19" x14ac:dyDescent="0.2">
      <c r="A8570" t="s">
        <v>10449</v>
      </c>
      <c r="B8570" t="s">
        <v>10450</v>
      </c>
      <c r="C8570" t="s">
        <v>204</v>
      </c>
      <c r="D8570" t="s">
        <v>1000</v>
      </c>
      <c r="E8570" s="23">
        <v>43344</v>
      </c>
      <c r="F8570">
        <v>0</v>
      </c>
      <c r="G8570">
        <v>0</v>
      </c>
      <c r="I8570">
        <v>0</v>
      </c>
      <c r="J8570">
        <v>0</v>
      </c>
      <c r="L8570">
        <v>0</v>
      </c>
      <c r="N8570">
        <v>0</v>
      </c>
      <c r="P8570">
        <v>0</v>
      </c>
      <c r="Q8570">
        <v>0</v>
      </c>
      <c r="S8570">
        <v>0</v>
      </c>
    </row>
    <row r="8571" spans="1:19" x14ac:dyDescent="0.2">
      <c r="A8571" t="s">
        <v>9993</v>
      </c>
      <c r="B8571" t="s">
        <v>9994</v>
      </c>
      <c r="C8571" t="s">
        <v>385</v>
      </c>
      <c r="D8571" t="s">
        <v>1000</v>
      </c>
      <c r="E8571" s="23">
        <v>43344</v>
      </c>
      <c r="F8571">
        <v>0</v>
      </c>
      <c r="G8571">
        <v>0</v>
      </c>
      <c r="I8571">
        <v>0</v>
      </c>
      <c r="J8571">
        <v>0</v>
      </c>
      <c r="L8571">
        <v>0</v>
      </c>
      <c r="N8571">
        <v>0</v>
      </c>
      <c r="P8571">
        <v>0</v>
      </c>
      <c r="Q8571">
        <v>0</v>
      </c>
      <c r="S8571">
        <v>0</v>
      </c>
    </row>
    <row r="8572" spans="1:19" x14ac:dyDescent="0.2">
      <c r="A8572" t="s">
        <v>8797</v>
      </c>
      <c r="B8572" t="s">
        <v>8798</v>
      </c>
      <c r="C8572" t="s">
        <v>208</v>
      </c>
      <c r="D8572" t="s">
        <v>1000</v>
      </c>
      <c r="E8572" s="23">
        <v>43344</v>
      </c>
      <c r="F8572">
        <v>2</v>
      </c>
      <c r="G8572">
        <v>1.5</v>
      </c>
      <c r="I8572">
        <v>7</v>
      </c>
      <c r="J8572">
        <v>12</v>
      </c>
      <c r="L8572">
        <v>9</v>
      </c>
      <c r="N8572">
        <v>7</v>
      </c>
      <c r="P8572">
        <v>0</v>
      </c>
      <c r="Q8572">
        <v>2</v>
      </c>
      <c r="S8572">
        <v>0</v>
      </c>
    </row>
    <row r="8573" spans="1:19" x14ac:dyDescent="0.2">
      <c r="A8573" t="s">
        <v>8132</v>
      </c>
      <c r="B8573" t="s">
        <v>8133</v>
      </c>
      <c r="C8573" t="s">
        <v>900</v>
      </c>
      <c r="D8573" t="s">
        <v>1000</v>
      </c>
      <c r="E8573" s="23">
        <v>43344</v>
      </c>
      <c r="F8573">
        <v>1</v>
      </c>
      <c r="G8573">
        <v>1.5</v>
      </c>
      <c r="I8573">
        <v>5</v>
      </c>
      <c r="J8573">
        <v>6</v>
      </c>
      <c r="L8573">
        <v>9</v>
      </c>
      <c r="N8573">
        <v>4</v>
      </c>
      <c r="P8573">
        <v>0</v>
      </c>
      <c r="Q8573">
        <v>2</v>
      </c>
      <c r="S8573">
        <v>1</v>
      </c>
    </row>
    <row r="8574" spans="1:19" x14ac:dyDescent="0.2">
      <c r="A8574" t="s">
        <v>7897</v>
      </c>
      <c r="B8574" t="s">
        <v>7898</v>
      </c>
      <c r="C8574" t="s">
        <v>905</v>
      </c>
      <c r="D8574" t="s">
        <v>1000</v>
      </c>
      <c r="E8574" s="23">
        <v>43344</v>
      </c>
      <c r="F8574">
        <v>0</v>
      </c>
      <c r="G8574">
        <v>0</v>
      </c>
      <c r="I8574">
        <v>0</v>
      </c>
      <c r="J8574">
        <v>0</v>
      </c>
      <c r="L8574">
        <v>0</v>
      </c>
      <c r="N8574">
        <v>0</v>
      </c>
      <c r="P8574">
        <v>0</v>
      </c>
      <c r="Q8574">
        <v>0</v>
      </c>
      <c r="S8574">
        <v>0</v>
      </c>
    </row>
    <row r="8575" spans="1:19" x14ac:dyDescent="0.2">
      <c r="A8575" t="s">
        <v>6591</v>
      </c>
      <c r="B8575" t="s">
        <v>6592</v>
      </c>
      <c r="C8575" t="s">
        <v>316</v>
      </c>
      <c r="D8575" t="s">
        <v>1000</v>
      </c>
      <c r="E8575" s="23">
        <v>43344</v>
      </c>
      <c r="F8575">
        <v>6</v>
      </c>
      <c r="G8575">
        <v>5.5</v>
      </c>
      <c r="I8575">
        <v>27</v>
      </c>
      <c r="J8575">
        <v>36</v>
      </c>
      <c r="L8575">
        <v>33</v>
      </c>
      <c r="N8575">
        <v>20</v>
      </c>
      <c r="P8575">
        <v>1</v>
      </c>
      <c r="Q8575">
        <v>1</v>
      </c>
      <c r="S8575">
        <v>7</v>
      </c>
    </row>
    <row r="8576" spans="1:19" x14ac:dyDescent="0.2">
      <c r="A8576" t="s">
        <v>4184</v>
      </c>
      <c r="B8576" t="s">
        <v>4185</v>
      </c>
      <c r="C8576" t="s">
        <v>218</v>
      </c>
      <c r="D8576" t="s">
        <v>1000</v>
      </c>
      <c r="E8576" s="23">
        <v>43344</v>
      </c>
      <c r="F8576">
        <v>0</v>
      </c>
      <c r="G8576">
        <v>0</v>
      </c>
      <c r="I8576">
        <v>0</v>
      </c>
      <c r="J8576">
        <v>0</v>
      </c>
      <c r="L8576">
        <v>0</v>
      </c>
      <c r="N8576">
        <v>0</v>
      </c>
      <c r="P8576">
        <v>0</v>
      </c>
      <c r="Q8576">
        <v>0</v>
      </c>
      <c r="S8576">
        <v>0</v>
      </c>
    </row>
    <row r="8577" spans="1:19" x14ac:dyDescent="0.2">
      <c r="A8577" t="s">
        <v>12613</v>
      </c>
      <c r="B8577" t="s">
        <v>12614</v>
      </c>
      <c r="C8577" t="s">
        <v>202</v>
      </c>
      <c r="D8577" t="s">
        <v>1000</v>
      </c>
      <c r="E8577" s="23">
        <v>43344</v>
      </c>
      <c r="F8577">
        <v>5</v>
      </c>
      <c r="G8577">
        <v>5.5</v>
      </c>
      <c r="I8577">
        <v>62</v>
      </c>
      <c r="J8577">
        <v>55</v>
      </c>
      <c r="L8577">
        <v>77</v>
      </c>
      <c r="N8577">
        <v>33</v>
      </c>
      <c r="P8577">
        <v>0</v>
      </c>
      <c r="Q8577">
        <v>0</v>
      </c>
      <c r="S8577">
        <v>29</v>
      </c>
    </row>
    <row r="8578" spans="1:19" x14ac:dyDescent="0.2">
      <c r="A8578" t="s">
        <v>12438</v>
      </c>
      <c r="B8578" t="s">
        <v>12439</v>
      </c>
      <c r="C8578" t="s">
        <v>347</v>
      </c>
      <c r="D8578" t="s">
        <v>1000</v>
      </c>
      <c r="E8578" s="23">
        <v>43344</v>
      </c>
      <c r="F8578">
        <v>0</v>
      </c>
      <c r="G8578">
        <v>0</v>
      </c>
      <c r="I8578">
        <v>0</v>
      </c>
      <c r="J8578">
        <v>0</v>
      </c>
      <c r="L8578">
        <v>0</v>
      </c>
      <c r="N8578">
        <v>0</v>
      </c>
      <c r="P8578">
        <v>0</v>
      </c>
      <c r="Q8578">
        <v>0</v>
      </c>
      <c r="S8578">
        <v>0</v>
      </c>
    </row>
    <row r="8579" spans="1:19" x14ac:dyDescent="0.2">
      <c r="A8579" t="s">
        <v>9778</v>
      </c>
      <c r="B8579" t="s">
        <v>9779</v>
      </c>
      <c r="C8579" t="s">
        <v>224</v>
      </c>
      <c r="D8579" t="s">
        <v>1000</v>
      </c>
      <c r="E8579" s="23">
        <v>43344</v>
      </c>
      <c r="F8579">
        <v>8</v>
      </c>
      <c r="G8579">
        <v>6</v>
      </c>
      <c r="I8579">
        <v>42</v>
      </c>
      <c r="J8579">
        <v>88</v>
      </c>
      <c r="L8579">
        <v>66</v>
      </c>
      <c r="N8579">
        <v>42</v>
      </c>
      <c r="P8579">
        <v>0</v>
      </c>
      <c r="Q8579">
        <v>0</v>
      </c>
      <c r="S8579">
        <v>0</v>
      </c>
    </row>
    <row r="8580" spans="1:19" x14ac:dyDescent="0.2">
      <c r="A8580" t="s">
        <v>9479</v>
      </c>
      <c r="B8580" t="s">
        <v>9480</v>
      </c>
      <c r="C8580" t="s">
        <v>345</v>
      </c>
      <c r="D8580" t="s">
        <v>1000</v>
      </c>
      <c r="E8580" s="23">
        <v>43344</v>
      </c>
      <c r="F8580">
        <v>0</v>
      </c>
      <c r="G8580">
        <v>0</v>
      </c>
      <c r="I8580">
        <v>0</v>
      </c>
      <c r="J8580">
        <v>0</v>
      </c>
      <c r="L8580">
        <v>0</v>
      </c>
      <c r="N8580">
        <v>0</v>
      </c>
      <c r="P8580">
        <v>0</v>
      </c>
      <c r="Q8580">
        <v>0</v>
      </c>
      <c r="S8580">
        <v>0</v>
      </c>
    </row>
    <row r="8581" spans="1:19" x14ac:dyDescent="0.2">
      <c r="A8581" t="s">
        <v>7871</v>
      </c>
      <c r="B8581" t="s">
        <v>7872</v>
      </c>
      <c r="C8581" t="s">
        <v>226</v>
      </c>
      <c r="D8581" t="s">
        <v>1000</v>
      </c>
      <c r="E8581" s="23">
        <v>43344</v>
      </c>
      <c r="F8581">
        <v>4</v>
      </c>
      <c r="G8581">
        <v>5.5</v>
      </c>
      <c r="I8581">
        <v>58</v>
      </c>
      <c r="J8581">
        <v>44</v>
      </c>
      <c r="L8581">
        <v>62</v>
      </c>
      <c r="N8581">
        <v>55</v>
      </c>
      <c r="P8581">
        <v>0</v>
      </c>
      <c r="Q8581">
        <v>0</v>
      </c>
      <c r="S8581">
        <v>3</v>
      </c>
    </row>
    <row r="8582" spans="1:19" x14ac:dyDescent="0.2">
      <c r="A8582" t="s">
        <v>6941</v>
      </c>
      <c r="B8582" t="s">
        <v>6942</v>
      </c>
      <c r="C8582" t="s">
        <v>231</v>
      </c>
      <c r="D8582" t="s">
        <v>1000</v>
      </c>
      <c r="E8582" s="23">
        <v>43344</v>
      </c>
      <c r="F8582">
        <v>8</v>
      </c>
      <c r="G8582">
        <v>7.5</v>
      </c>
      <c r="I8582">
        <v>94</v>
      </c>
      <c r="J8582">
        <v>91</v>
      </c>
      <c r="L8582">
        <v>84</v>
      </c>
      <c r="N8582">
        <v>88</v>
      </c>
      <c r="P8582">
        <v>0</v>
      </c>
      <c r="Q8582">
        <v>14</v>
      </c>
      <c r="S8582">
        <v>6</v>
      </c>
    </row>
    <row r="8583" spans="1:19" x14ac:dyDescent="0.2">
      <c r="A8583" t="s">
        <v>5992</v>
      </c>
      <c r="B8583" t="s">
        <v>5993</v>
      </c>
      <c r="C8583" t="s">
        <v>216</v>
      </c>
      <c r="D8583" t="s">
        <v>1000</v>
      </c>
      <c r="E8583" s="23">
        <v>43344</v>
      </c>
      <c r="F8583">
        <v>5.5</v>
      </c>
      <c r="G8583">
        <v>7.5</v>
      </c>
      <c r="I8583">
        <v>52</v>
      </c>
      <c r="J8583">
        <v>71</v>
      </c>
      <c r="L8583">
        <v>102</v>
      </c>
      <c r="N8583">
        <v>41</v>
      </c>
      <c r="P8583">
        <v>6</v>
      </c>
      <c r="Q8583">
        <v>7</v>
      </c>
      <c r="S8583">
        <v>11</v>
      </c>
    </row>
    <row r="8584" spans="1:19" x14ac:dyDescent="0.2">
      <c r="A8584" t="s">
        <v>4599</v>
      </c>
      <c r="B8584" t="s">
        <v>4600</v>
      </c>
      <c r="C8584" t="s">
        <v>233</v>
      </c>
      <c r="D8584" t="s">
        <v>1000</v>
      </c>
      <c r="E8584" s="23">
        <v>43344</v>
      </c>
      <c r="F8584">
        <v>2.5</v>
      </c>
      <c r="G8584">
        <v>4.5</v>
      </c>
      <c r="I8584">
        <v>19</v>
      </c>
      <c r="J8584">
        <v>29</v>
      </c>
      <c r="L8584">
        <v>63</v>
      </c>
      <c r="N8584">
        <v>17</v>
      </c>
      <c r="P8584">
        <v>0</v>
      </c>
      <c r="Q8584">
        <v>0</v>
      </c>
      <c r="S8584">
        <v>2</v>
      </c>
    </row>
    <row r="8585" spans="1:19" x14ac:dyDescent="0.2">
      <c r="A8585" t="s">
        <v>4009</v>
      </c>
      <c r="B8585" t="s">
        <v>4010</v>
      </c>
      <c r="C8585" t="s">
        <v>219</v>
      </c>
      <c r="D8585" t="s">
        <v>1000</v>
      </c>
      <c r="E8585" s="23">
        <v>43344</v>
      </c>
      <c r="F8585">
        <v>0</v>
      </c>
      <c r="G8585">
        <v>0</v>
      </c>
      <c r="I8585">
        <v>0</v>
      </c>
      <c r="J8585">
        <v>0</v>
      </c>
      <c r="L8585">
        <v>0</v>
      </c>
      <c r="N8585">
        <v>0</v>
      </c>
      <c r="P8585">
        <v>0</v>
      </c>
      <c r="Q8585">
        <v>0</v>
      </c>
      <c r="S8585">
        <v>0</v>
      </c>
    </row>
    <row r="8586" spans="1:19" x14ac:dyDescent="0.2">
      <c r="A8586" t="s">
        <v>3738</v>
      </c>
      <c r="B8586" t="s">
        <v>3739</v>
      </c>
      <c r="C8586" t="s">
        <v>340</v>
      </c>
      <c r="D8586" t="s">
        <v>1000</v>
      </c>
      <c r="E8586" s="23">
        <v>43344</v>
      </c>
      <c r="F8586">
        <v>0</v>
      </c>
      <c r="G8586">
        <v>0</v>
      </c>
      <c r="I8586">
        <v>0</v>
      </c>
      <c r="J8586">
        <v>0</v>
      </c>
      <c r="L8586">
        <v>0</v>
      </c>
      <c r="N8586">
        <v>0</v>
      </c>
      <c r="P8586">
        <v>0</v>
      </c>
      <c r="Q8586">
        <v>0</v>
      </c>
      <c r="S8586">
        <v>0</v>
      </c>
    </row>
    <row r="8587" spans="1:19" x14ac:dyDescent="0.2">
      <c r="A8587" t="s">
        <v>11334</v>
      </c>
      <c r="B8587" t="s">
        <v>11335</v>
      </c>
      <c r="C8587" t="s">
        <v>350</v>
      </c>
      <c r="D8587" t="s">
        <v>1000</v>
      </c>
      <c r="E8587" s="23">
        <v>43344</v>
      </c>
      <c r="F8587">
        <v>1</v>
      </c>
      <c r="G8587">
        <v>1</v>
      </c>
      <c r="I8587">
        <v>4</v>
      </c>
      <c r="J8587">
        <v>6</v>
      </c>
      <c r="L8587">
        <v>6</v>
      </c>
      <c r="N8587">
        <v>4</v>
      </c>
      <c r="P8587">
        <v>0</v>
      </c>
      <c r="Q8587">
        <v>0</v>
      </c>
      <c r="S8587">
        <v>0</v>
      </c>
    </row>
    <row r="8588" spans="1:19" x14ac:dyDescent="0.2">
      <c r="A8588" t="s">
        <v>11336</v>
      </c>
      <c r="B8588" t="s">
        <v>11337</v>
      </c>
      <c r="C8588" t="s">
        <v>351</v>
      </c>
      <c r="D8588" t="s">
        <v>1000</v>
      </c>
      <c r="E8588" s="23">
        <v>43344</v>
      </c>
      <c r="F8588">
        <v>0</v>
      </c>
      <c r="G8588">
        <v>0</v>
      </c>
      <c r="I8588">
        <v>0</v>
      </c>
      <c r="J8588">
        <v>0</v>
      </c>
      <c r="L8588">
        <v>0</v>
      </c>
      <c r="N8588">
        <v>0</v>
      </c>
      <c r="P8588">
        <v>0</v>
      </c>
      <c r="Q8588">
        <v>0</v>
      </c>
      <c r="S8588">
        <v>0</v>
      </c>
    </row>
    <row r="8589" spans="1:19" x14ac:dyDescent="0.2">
      <c r="A8589" t="s">
        <v>11208</v>
      </c>
      <c r="B8589" t="s">
        <v>11209</v>
      </c>
      <c r="C8589" t="s">
        <v>352</v>
      </c>
      <c r="D8589" t="s">
        <v>1000</v>
      </c>
      <c r="E8589" s="23">
        <v>43344</v>
      </c>
      <c r="F8589">
        <v>0</v>
      </c>
      <c r="G8589">
        <v>0</v>
      </c>
      <c r="I8589">
        <v>0</v>
      </c>
      <c r="J8589">
        <v>0</v>
      </c>
      <c r="L8589">
        <v>0</v>
      </c>
      <c r="N8589">
        <v>0</v>
      </c>
      <c r="P8589">
        <v>0</v>
      </c>
      <c r="Q8589">
        <v>0</v>
      </c>
      <c r="S8589">
        <v>0</v>
      </c>
    </row>
    <row r="8590" spans="1:19" x14ac:dyDescent="0.2">
      <c r="A8590" t="s">
        <v>10209</v>
      </c>
      <c r="B8590" t="s">
        <v>10210</v>
      </c>
      <c r="C8590" t="s">
        <v>353</v>
      </c>
      <c r="D8590" t="s">
        <v>1000</v>
      </c>
      <c r="E8590" s="23">
        <v>43344</v>
      </c>
      <c r="F8590">
        <v>0</v>
      </c>
      <c r="G8590">
        <v>0</v>
      </c>
      <c r="I8590">
        <v>0</v>
      </c>
      <c r="J8590">
        <v>0</v>
      </c>
      <c r="L8590">
        <v>0</v>
      </c>
      <c r="N8590">
        <v>0</v>
      </c>
      <c r="P8590">
        <v>0</v>
      </c>
      <c r="Q8590">
        <v>0</v>
      </c>
      <c r="S8590">
        <v>0</v>
      </c>
    </row>
    <row r="8591" spans="1:19" x14ac:dyDescent="0.2">
      <c r="A8591" t="s">
        <v>10069</v>
      </c>
      <c r="B8591" t="s">
        <v>10070</v>
      </c>
      <c r="C8591" t="s">
        <v>386</v>
      </c>
      <c r="D8591" t="s">
        <v>1000</v>
      </c>
      <c r="E8591" s="23">
        <v>43344</v>
      </c>
      <c r="F8591">
        <v>0</v>
      </c>
      <c r="G8591">
        <v>0</v>
      </c>
      <c r="I8591">
        <v>0</v>
      </c>
      <c r="J8591">
        <v>0</v>
      </c>
      <c r="L8591">
        <v>0</v>
      </c>
      <c r="N8591">
        <v>0</v>
      </c>
      <c r="P8591">
        <v>0</v>
      </c>
      <c r="Q8591">
        <v>0</v>
      </c>
      <c r="S8591">
        <v>0</v>
      </c>
    </row>
    <row r="8592" spans="1:19" x14ac:dyDescent="0.2">
      <c r="A8592" t="s">
        <v>8622</v>
      </c>
      <c r="B8592" t="s">
        <v>8623</v>
      </c>
      <c r="C8592" t="s">
        <v>354</v>
      </c>
      <c r="D8592" t="s">
        <v>1000</v>
      </c>
      <c r="E8592" s="23">
        <v>43344</v>
      </c>
      <c r="F8592">
        <v>1</v>
      </c>
      <c r="G8592">
        <v>1.5</v>
      </c>
      <c r="I8592">
        <v>6</v>
      </c>
      <c r="J8592">
        <v>6</v>
      </c>
      <c r="L8592">
        <v>9</v>
      </c>
      <c r="N8592">
        <v>6</v>
      </c>
      <c r="P8592">
        <v>0</v>
      </c>
      <c r="Q8592">
        <v>0</v>
      </c>
      <c r="S8592">
        <v>0</v>
      </c>
    </row>
    <row r="8593" spans="1:19" x14ac:dyDescent="0.2">
      <c r="A8593" t="s">
        <v>6416</v>
      </c>
      <c r="B8593" t="s">
        <v>6417</v>
      </c>
      <c r="C8593" t="s">
        <v>355</v>
      </c>
      <c r="D8593" t="s">
        <v>1000</v>
      </c>
      <c r="E8593" s="23">
        <v>43344</v>
      </c>
      <c r="F8593">
        <v>5</v>
      </c>
      <c r="G8593">
        <v>3.5</v>
      </c>
      <c r="I8593">
        <v>19</v>
      </c>
      <c r="J8593">
        <v>30</v>
      </c>
      <c r="L8593">
        <v>21</v>
      </c>
      <c r="N8593">
        <v>16</v>
      </c>
      <c r="P8593">
        <v>0</v>
      </c>
      <c r="Q8593">
        <v>0</v>
      </c>
      <c r="S8593">
        <v>3</v>
      </c>
    </row>
    <row r="8594" spans="1:19" x14ac:dyDescent="0.2">
      <c r="A8594" t="s">
        <v>12154</v>
      </c>
      <c r="B8594" t="s">
        <v>12155</v>
      </c>
      <c r="C8594" t="s">
        <v>1050</v>
      </c>
      <c r="D8594" t="s">
        <v>1002</v>
      </c>
      <c r="E8594" s="23">
        <v>43344</v>
      </c>
      <c r="F8594">
        <v>2</v>
      </c>
      <c r="G8594">
        <v>2.5</v>
      </c>
      <c r="I8594">
        <v>6</v>
      </c>
      <c r="J8594">
        <v>12</v>
      </c>
      <c r="L8594">
        <v>15</v>
      </c>
      <c r="N8594">
        <v>4</v>
      </c>
      <c r="P8594">
        <v>0</v>
      </c>
      <c r="Q8594">
        <v>0</v>
      </c>
      <c r="S8594">
        <v>2</v>
      </c>
    </row>
    <row r="8595" spans="1:19" x14ac:dyDescent="0.2">
      <c r="A8595" t="s">
        <v>7489</v>
      </c>
      <c r="B8595" t="s">
        <v>7490</v>
      </c>
      <c r="C8595" t="s">
        <v>1048</v>
      </c>
      <c r="D8595" t="s">
        <v>1002</v>
      </c>
      <c r="E8595" s="23">
        <v>43344</v>
      </c>
      <c r="F8595">
        <v>2</v>
      </c>
      <c r="G8595">
        <v>2.5</v>
      </c>
      <c r="I8595">
        <v>11</v>
      </c>
      <c r="J8595">
        <v>11</v>
      </c>
      <c r="L8595">
        <v>15</v>
      </c>
      <c r="N8595">
        <v>9</v>
      </c>
      <c r="P8595">
        <v>0</v>
      </c>
      <c r="Q8595">
        <v>0</v>
      </c>
      <c r="S8595">
        <v>2</v>
      </c>
    </row>
    <row r="8596" spans="1:19" x14ac:dyDescent="0.2">
      <c r="A8596" t="s">
        <v>5778</v>
      </c>
      <c r="B8596" t="s">
        <v>5779</v>
      </c>
      <c r="C8596" t="s">
        <v>1047</v>
      </c>
      <c r="D8596" t="s">
        <v>1002</v>
      </c>
      <c r="E8596" s="23">
        <v>43344</v>
      </c>
      <c r="F8596">
        <v>3.5</v>
      </c>
      <c r="G8596">
        <v>3.5</v>
      </c>
      <c r="I8596">
        <v>13</v>
      </c>
      <c r="J8596">
        <v>21</v>
      </c>
      <c r="L8596">
        <v>21</v>
      </c>
      <c r="N8596">
        <v>13</v>
      </c>
      <c r="P8596">
        <v>0</v>
      </c>
      <c r="Q8596">
        <v>0</v>
      </c>
      <c r="S8596">
        <v>0</v>
      </c>
    </row>
    <row r="8597" spans="1:19" x14ac:dyDescent="0.2">
      <c r="A8597" t="s">
        <v>14805</v>
      </c>
      <c r="B8597" t="s">
        <v>14806</v>
      </c>
      <c r="C8597" t="s">
        <v>1054</v>
      </c>
      <c r="D8597" t="s">
        <v>1002</v>
      </c>
      <c r="E8597" s="23">
        <v>43344</v>
      </c>
      <c r="F8597">
        <v>2</v>
      </c>
      <c r="G8597">
        <v>1.5</v>
      </c>
      <c r="I8597">
        <v>8</v>
      </c>
      <c r="J8597">
        <v>12</v>
      </c>
      <c r="L8597">
        <v>9</v>
      </c>
      <c r="N8597">
        <v>6</v>
      </c>
      <c r="P8597">
        <v>0</v>
      </c>
      <c r="Q8597">
        <v>0</v>
      </c>
      <c r="S8597">
        <v>2</v>
      </c>
    </row>
    <row r="8598" spans="1:19" x14ac:dyDescent="0.2">
      <c r="A8598" t="s">
        <v>7367</v>
      </c>
      <c r="B8598" t="s">
        <v>7368</v>
      </c>
      <c r="C8598" t="s">
        <v>1052</v>
      </c>
      <c r="D8598" t="s">
        <v>1002</v>
      </c>
      <c r="E8598" s="23">
        <v>43344</v>
      </c>
      <c r="F8598">
        <v>3.5</v>
      </c>
      <c r="G8598">
        <v>4.5</v>
      </c>
      <c r="I8598">
        <v>28</v>
      </c>
      <c r="J8598">
        <v>21</v>
      </c>
      <c r="L8598">
        <v>27</v>
      </c>
      <c r="N8598">
        <v>24</v>
      </c>
      <c r="P8598">
        <v>1</v>
      </c>
      <c r="Q8598">
        <v>5</v>
      </c>
      <c r="S8598">
        <v>4</v>
      </c>
    </row>
    <row r="8599" spans="1:19" x14ac:dyDescent="0.2">
      <c r="A8599" t="s">
        <v>5359</v>
      </c>
      <c r="B8599" t="s">
        <v>5360</v>
      </c>
      <c r="C8599" t="s">
        <v>1053</v>
      </c>
      <c r="D8599" t="s">
        <v>1002</v>
      </c>
      <c r="E8599" s="23">
        <v>43344</v>
      </c>
      <c r="F8599">
        <v>2.5</v>
      </c>
      <c r="G8599">
        <v>3.5</v>
      </c>
      <c r="I8599">
        <v>9</v>
      </c>
      <c r="J8599">
        <v>15</v>
      </c>
      <c r="L8599">
        <v>21</v>
      </c>
      <c r="N8599">
        <v>7</v>
      </c>
      <c r="P8599">
        <v>0</v>
      </c>
      <c r="Q8599">
        <v>0</v>
      </c>
      <c r="S8599">
        <v>2</v>
      </c>
    </row>
    <row r="8600" spans="1:19" x14ac:dyDescent="0.2">
      <c r="A8600" t="s">
        <v>7529</v>
      </c>
      <c r="B8600" t="s">
        <v>7711</v>
      </c>
      <c r="C8600" t="s">
        <v>901</v>
      </c>
      <c r="D8600" t="s">
        <v>1000</v>
      </c>
      <c r="E8600" s="23">
        <v>43344</v>
      </c>
      <c r="F8600">
        <v>3.5</v>
      </c>
      <c r="G8600">
        <v>3.5</v>
      </c>
      <c r="I8600">
        <v>9</v>
      </c>
      <c r="J8600">
        <v>15</v>
      </c>
      <c r="L8600">
        <v>21</v>
      </c>
      <c r="N8600">
        <v>7</v>
      </c>
      <c r="P8600">
        <v>0</v>
      </c>
      <c r="Q8600">
        <v>0</v>
      </c>
      <c r="S8600">
        <v>2</v>
      </c>
    </row>
    <row r="8601" spans="1:19" x14ac:dyDescent="0.2">
      <c r="A8601" t="s">
        <v>7394</v>
      </c>
      <c r="B8601" t="s">
        <v>7403</v>
      </c>
      <c r="C8601" t="s">
        <v>901</v>
      </c>
      <c r="D8601" t="s">
        <v>1001</v>
      </c>
      <c r="E8601" s="23">
        <v>43344</v>
      </c>
      <c r="F8601">
        <v>2</v>
      </c>
      <c r="G8601">
        <v>3.5</v>
      </c>
      <c r="I8601">
        <v>9</v>
      </c>
      <c r="J8601">
        <v>15</v>
      </c>
      <c r="L8601">
        <v>21</v>
      </c>
      <c r="N8601">
        <v>7</v>
      </c>
      <c r="P8601">
        <v>0</v>
      </c>
      <c r="Q8601">
        <v>0</v>
      </c>
      <c r="S8601">
        <v>2</v>
      </c>
    </row>
    <row r="8602" spans="1:19" x14ac:dyDescent="0.2">
      <c r="A8602" t="s">
        <v>5821</v>
      </c>
      <c r="B8602" t="s">
        <v>5832</v>
      </c>
      <c r="C8602" t="s">
        <v>903</v>
      </c>
      <c r="D8602" t="s">
        <v>1000</v>
      </c>
      <c r="E8602" s="23">
        <v>43344</v>
      </c>
      <c r="F8602">
        <v>5.5</v>
      </c>
      <c r="G8602">
        <v>3.5</v>
      </c>
      <c r="I8602">
        <v>9</v>
      </c>
      <c r="J8602">
        <v>15</v>
      </c>
      <c r="L8602">
        <v>21</v>
      </c>
      <c r="N8602">
        <v>7</v>
      </c>
      <c r="P8602">
        <v>0</v>
      </c>
      <c r="Q8602">
        <v>0</v>
      </c>
      <c r="S8602">
        <v>2</v>
      </c>
    </row>
    <row r="8603" spans="1:19" x14ac:dyDescent="0.2">
      <c r="A8603" t="s">
        <v>5387</v>
      </c>
      <c r="B8603" t="s">
        <v>5388</v>
      </c>
      <c r="C8603" t="s">
        <v>903</v>
      </c>
      <c r="D8603" t="s">
        <v>1001</v>
      </c>
      <c r="E8603" s="23">
        <v>43344</v>
      </c>
      <c r="F8603">
        <v>0.5</v>
      </c>
      <c r="G8603">
        <v>3.5</v>
      </c>
      <c r="I8603">
        <v>9</v>
      </c>
      <c r="J8603">
        <v>15</v>
      </c>
      <c r="L8603">
        <v>21</v>
      </c>
      <c r="N8603">
        <v>7</v>
      </c>
      <c r="P8603">
        <v>0</v>
      </c>
      <c r="Q8603">
        <v>0</v>
      </c>
      <c r="S8603">
        <v>2</v>
      </c>
    </row>
    <row r="8604" spans="1:19" x14ac:dyDescent="0.2">
      <c r="A8604" t="s">
        <v>11869</v>
      </c>
      <c r="B8604" t="s">
        <v>11870</v>
      </c>
      <c r="C8604" t="s">
        <v>198</v>
      </c>
      <c r="D8604" t="s">
        <v>1002</v>
      </c>
      <c r="E8604" s="23">
        <v>43344</v>
      </c>
      <c r="F8604">
        <v>1</v>
      </c>
      <c r="G8604">
        <v>1</v>
      </c>
      <c r="I8604">
        <v>4</v>
      </c>
      <c r="J8604">
        <v>6</v>
      </c>
      <c r="L8604">
        <v>6</v>
      </c>
      <c r="N8604">
        <v>4</v>
      </c>
      <c r="P8604">
        <v>0</v>
      </c>
      <c r="Q8604">
        <v>0</v>
      </c>
      <c r="S8604">
        <v>0</v>
      </c>
    </row>
    <row r="8605" spans="1:19" x14ac:dyDescent="0.2">
      <c r="A8605" t="s">
        <v>11871</v>
      </c>
      <c r="B8605" t="s">
        <v>11872</v>
      </c>
      <c r="C8605" t="s">
        <v>199</v>
      </c>
      <c r="D8605" t="s">
        <v>1002</v>
      </c>
      <c r="E8605" s="23">
        <v>43344</v>
      </c>
      <c r="F8605">
        <v>13</v>
      </c>
      <c r="G8605">
        <v>14</v>
      </c>
      <c r="I8605">
        <v>92</v>
      </c>
      <c r="J8605">
        <v>103</v>
      </c>
      <c r="L8605">
        <v>128</v>
      </c>
      <c r="N8605">
        <v>57</v>
      </c>
      <c r="P8605">
        <v>0</v>
      </c>
      <c r="Q8605">
        <v>0</v>
      </c>
      <c r="S8605">
        <v>35</v>
      </c>
    </row>
    <row r="8606" spans="1:19" x14ac:dyDescent="0.2">
      <c r="A8606" t="s">
        <v>11873</v>
      </c>
      <c r="B8606" t="s">
        <v>11874</v>
      </c>
      <c r="C8606" t="s">
        <v>348</v>
      </c>
      <c r="D8606" t="s">
        <v>1002</v>
      </c>
      <c r="E8606" s="23">
        <v>43344</v>
      </c>
      <c r="F8606">
        <v>0</v>
      </c>
      <c r="G8606">
        <v>0</v>
      </c>
      <c r="I8606">
        <v>0</v>
      </c>
      <c r="J8606">
        <v>0</v>
      </c>
      <c r="L8606">
        <v>0</v>
      </c>
      <c r="N8606">
        <v>0</v>
      </c>
      <c r="P8606">
        <v>0</v>
      </c>
      <c r="Q8606">
        <v>0</v>
      </c>
      <c r="S8606">
        <v>0</v>
      </c>
    </row>
    <row r="8607" spans="1:19" x14ac:dyDescent="0.2">
      <c r="A8607" t="s">
        <v>11875</v>
      </c>
      <c r="B8607" t="s">
        <v>11876</v>
      </c>
      <c r="C8607" t="s">
        <v>357</v>
      </c>
      <c r="D8607" t="s">
        <v>1002</v>
      </c>
      <c r="E8607" s="23">
        <v>43344</v>
      </c>
      <c r="F8607">
        <v>0</v>
      </c>
      <c r="G8607">
        <v>0</v>
      </c>
      <c r="I8607">
        <v>0</v>
      </c>
      <c r="J8607">
        <v>0</v>
      </c>
      <c r="L8607">
        <v>0</v>
      </c>
      <c r="N8607">
        <v>0</v>
      </c>
      <c r="P8607">
        <v>0</v>
      </c>
      <c r="Q8607">
        <v>0</v>
      </c>
      <c r="S8607">
        <v>0</v>
      </c>
    </row>
    <row r="8608" spans="1:19" x14ac:dyDescent="0.2">
      <c r="A8608" t="s">
        <v>10975</v>
      </c>
      <c r="B8608" t="s">
        <v>10976</v>
      </c>
      <c r="C8608" t="s">
        <v>227</v>
      </c>
      <c r="D8608" t="s">
        <v>1002</v>
      </c>
      <c r="E8608" s="23">
        <v>43344</v>
      </c>
      <c r="F8608">
        <v>0</v>
      </c>
      <c r="G8608">
        <v>0</v>
      </c>
      <c r="I8608">
        <v>0</v>
      </c>
      <c r="J8608">
        <v>0</v>
      </c>
      <c r="L8608">
        <v>0</v>
      </c>
      <c r="N8608">
        <v>0</v>
      </c>
      <c r="P8608">
        <v>0</v>
      </c>
      <c r="Q8608">
        <v>0</v>
      </c>
      <c r="S8608">
        <v>0</v>
      </c>
    </row>
    <row r="8609" spans="1:20" x14ac:dyDescent="0.2">
      <c r="A8609" t="s">
        <v>10800</v>
      </c>
      <c r="B8609" t="s">
        <v>10801</v>
      </c>
      <c r="C8609" t="s">
        <v>203</v>
      </c>
      <c r="D8609" t="s">
        <v>1002</v>
      </c>
      <c r="E8609" s="23">
        <v>43344</v>
      </c>
      <c r="F8609">
        <v>0</v>
      </c>
      <c r="G8609">
        <v>0</v>
      </c>
      <c r="I8609">
        <v>0</v>
      </c>
      <c r="J8609">
        <v>0</v>
      </c>
      <c r="L8609">
        <v>0</v>
      </c>
      <c r="N8609">
        <v>0</v>
      </c>
      <c r="O8609" t="e">
        <v>#DIV/0!</v>
      </c>
      <c r="P8609">
        <v>0</v>
      </c>
      <c r="Q8609">
        <v>0</v>
      </c>
      <c r="S8609">
        <v>0</v>
      </c>
    </row>
    <row r="8610" spans="1:20" x14ac:dyDescent="0.2">
      <c r="A8610" t="s">
        <v>10135</v>
      </c>
      <c r="B8610" t="s">
        <v>10136</v>
      </c>
      <c r="C8610" t="s">
        <v>387</v>
      </c>
      <c r="D8610" t="s">
        <v>1002</v>
      </c>
      <c r="E8610" s="23">
        <v>43344</v>
      </c>
      <c r="F8610">
        <v>0</v>
      </c>
      <c r="G8610">
        <v>0</v>
      </c>
      <c r="I8610">
        <v>0</v>
      </c>
      <c r="J8610">
        <v>0</v>
      </c>
      <c r="L8610">
        <v>0</v>
      </c>
      <c r="N8610">
        <v>0</v>
      </c>
      <c r="P8610">
        <v>0</v>
      </c>
      <c r="Q8610">
        <v>0</v>
      </c>
      <c r="S8610">
        <v>0</v>
      </c>
    </row>
    <row r="8611" spans="1:20" x14ac:dyDescent="0.2">
      <c r="A8611" t="s">
        <v>9953</v>
      </c>
      <c r="B8611" t="s">
        <v>9954</v>
      </c>
      <c r="C8611" t="s">
        <v>223</v>
      </c>
      <c r="D8611" t="s">
        <v>1002</v>
      </c>
      <c r="E8611" s="23">
        <v>43344</v>
      </c>
      <c r="F8611">
        <v>8</v>
      </c>
      <c r="G8611">
        <v>6</v>
      </c>
      <c r="I8611">
        <v>42</v>
      </c>
      <c r="J8611">
        <v>88</v>
      </c>
      <c r="L8611">
        <v>66</v>
      </c>
      <c r="N8611">
        <v>42</v>
      </c>
      <c r="P8611">
        <v>0</v>
      </c>
      <c r="Q8611">
        <v>0</v>
      </c>
      <c r="S8611">
        <v>0</v>
      </c>
    </row>
    <row r="8612" spans="1:20" x14ac:dyDescent="0.2">
      <c r="A8612" t="s">
        <v>9571</v>
      </c>
      <c r="B8612" t="s">
        <v>9572</v>
      </c>
      <c r="C8612" t="s">
        <v>346</v>
      </c>
      <c r="D8612" t="s">
        <v>1002</v>
      </c>
      <c r="E8612" s="23">
        <v>43344</v>
      </c>
      <c r="F8612">
        <v>0</v>
      </c>
      <c r="G8612">
        <v>0</v>
      </c>
      <c r="I8612">
        <v>0</v>
      </c>
      <c r="J8612">
        <v>0</v>
      </c>
      <c r="L8612">
        <v>0</v>
      </c>
      <c r="N8612">
        <v>0</v>
      </c>
      <c r="P8612">
        <v>0</v>
      </c>
      <c r="Q8612">
        <v>0</v>
      </c>
      <c r="S8612">
        <v>0</v>
      </c>
    </row>
    <row r="8613" spans="1:20" x14ac:dyDescent="0.2">
      <c r="A8613" t="s">
        <v>9212</v>
      </c>
      <c r="B8613" t="s">
        <v>9213</v>
      </c>
      <c r="C8613" t="s">
        <v>207</v>
      </c>
      <c r="D8613" t="s">
        <v>1002</v>
      </c>
      <c r="E8613" s="23">
        <v>43344</v>
      </c>
      <c r="F8613">
        <v>3</v>
      </c>
      <c r="G8613">
        <v>6</v>
      </c>
      <c r="I8613">
        <v>13</v>
      </c>
      <c r="J8613">
        <v>18</v>
      </c>
      <c r="L8613">
        <v>48</v>
      </c>
      <c r="N8613">
        <v>13</v>
      </c>
      <c r="O8613">
        <v>0</v>
      </c>
      <c r="P8613">
        <v>1</v>
      </c>
      <c r="Q8613">
        <v>3</v>
      </c>
      <c r="S8613">
        <v>0</v>
      </c>
    </row>
    <row r="8614" spans="1:20" x14ac:dyDescent="0.2">
      <c r="A8614" t="s">
        <v>8373</v>
      </c>
      <c r="B8614" t="s">
        <v>8374</v>
      </c>
      <c r="C8614" t="s">
        <v>212</v>
      </c>
      <c r="D8614" t="s">
        <v>1002</v>
      </c>
      <c r="E8614" s="23">
        <v>43344</v>
      </c>
      <c r="F8614">
        <v>1</v>
      </c>
      <c r="G8614">
        <v>1.5</v>
      </c>
      <c r="I8614">
        <v>5</v>
      </c>
      <c r="J8614">
        <v>6</v>
      </c>
      <c r="L8614">
        <v>9</v>
      </c>
      <c r="N8614">
        <v>4</v>
      </c>
      <c r="P8614">
        <v>0</v>
      </c>
      <c r="Q8614">
        <v>2</v>
      </c>
      <c r="S8614">
        <v>1</v>
      </c>
    </row>
    <row r="8615" spans="1:20" x14ac:dyDescent="0.2">
      <c r="A8615" t="s">
        <v>8072</v>
      </c>
      <c r="B8615" t="s">
        <v>8073</v>
      </c>
      <c r="C8615" t="s">
        <v>225</v>
      </c>
      <c r="D8615" t="s">
        <v>1002</v>
      </c>
      <c r="E8615" s="23">
        <v>43344</v>
      </c>
      <c r="F8615">
        <v>4</v>
      </c>
      <c r="G8615">
        <v>5.5</v>
      </c>
      <c r="I8615">
        <v>58</v>
      </c>
      <c r="J8615">
        <v>44</v>
      </c>
      <c r="L8615">
        <v>62</v>
      </c>
      <c r="N8615">
        <v>55</v>
      </c>
      <c r="P8615">
        <v>0</v>
      </c>
      <c r="Q8615">
        <v>0</v>
      </c>
      <c r="S8615">
        <v>3</v>
      </c>
    </row>
    <row r="8616" spans="1:20" x14ac:dyDescent="0.2">
      <c r="A8616" t="s">
        <v>7684</v>
      </c>
      <c r="B8616" t="s">
        <v>7685</v>
      </c>
      <c r="C8616" t="s">
        <v>901</v>
      </c>
      <c r="D8616" t="s">
        <v>1002</v>
      </c>
      <c r="E8616" s="23">
        <v>43344</v>
      </c>
      <c r="F8616">
        <v>5.5</v>
      </c>
      <c r="G8616">
        <v>7</v>
      </c>
      <c r="I8616">
        <v>39</v>
      </c>
      <c r="J8616">
        <v>32</v>
      </c>
      <c r="L8616">
        <v>42</v>
      </c>
      <c r="N8616">
        <v>33</v>
      </c>
      <c r="P8616">
        <v>1</v>
      </c>
      <c r="Q8616">
        <v>5</v>
      </c>
      <c r="S8616">
        <v>6</v>
      </c>
    </row>
    <row r="8617" spans="1:20" x14ac:dyDescent="0.2">
      <c r="A8617" t="s">
        <v>7132</v>
      </c>
      <c r="B8617" t="s">
        <v>7133</v>
      </c>
      <c r="C8617" t="s">
        <v>232</v>
      </c>
      <c r="D8617" t="s">
        <v>1002</v>
      </c>
      <c r="E8617" s="23">
        <v>43344</v>
      </c>
      <c r="F8617">
        <v>8</v>
      </c>
      <c r="G8617">
        <v>7.5</v>
      </c>
      <c r="I8617">
        <v>94</v>
      </c>
      <c r="J8617">
        <v>91</v>
      </c>
      <c r="L8617">
        <v>84</v>
      </c>
      <c r="N8617">
        <v>88</v>
      </c>
      <c r="P8617">
        <v>0</v>
      </c>
      <c r="Q8617">
        <v>14</v>
      </c>
      <c r="S8617">
        <v>6</v>
      </c>
    </row>
    <row r="8618" spans="1:20" x14ac:dyDescent="0.2">
      <c r="A8618" t="s">
        <v>6766</v>
      </c>
      <c r="B8618" t="s">
        <v>6767</v>
      </c>
      <c r="C8618" t="s">
        <v>317</v>
      </c>
      <c r="D8618" t="s">
        <v>1002</v>
      </c>
      <c r="E8618" s="23">
        <v>43344</v>
      </c>
      <c r="F8618">
        <v>11</v>
      </c>
      <c r="G8618">
        <v>9</v>
      </c>
      <c r="I8618">
        <v>46</v>
      </c>
      <c r="J8618">
        <v>66</v>
      </c>
      <c r="L8618">
        <v>54</v>
      </c>
      <c r="N8618">
        <v>36</v>
      </c>
      <c r="P8618">
        <v>1</v>
      </c>
      <c r="Q8618">
        <v>1</v>
      </c>
      <c r="S8618">
        <v>10</v>
      </c>
    </row>
    <row r="8619" spans="1:20" x14ac:dyDescent="0.2">
      <c r="A8619" t="s">
        <v>6342</v>
      </c>
      <c r="B8619" t="s">
        <v>6343</v>
      </c>
      <c r="C8619" t="s">
        <v>214</v>
      </c>
      <c r="D8619" t="s">
        <v>1002</v>
      </c>
      <c r="E8619" s="23">
        <v>43344</v>
      </c>
      <c r="F8619">
        <v>10</v>
      </c>
      <c r="G8619">
        <v>13.5</v>
      </c>
      <c r="I8619">
        <v>78</v>
      </c>
      <c r="J8619">
        <v>107</v>
      </c>
      <c r="L8619">
        <v>150</v>
      </c>
      <c r="N8619">
        <v>63</v>
      </c>
      <c r="O8619">
        <v>1.1000000000000001</v>
      </c>
      <c r="P8619">
        <v>11</v>
      </c>
      <c r="Q8619">
        <v>12</v>
      </c>
      <c r="S8619">
        <v>15</v>
      </c>
    </row>
    <row r="8620" spans="1:20" x14ac:dyDescent="0.2">
      <c r="A8620" t="s">
        <v>912</v>
      </c>
      <c r="B8620" t="s">
        <v>911</v>
      </c>
      <c r="C8620" t="s">
        <v>903</v>
      </c>
      <c r="D8620" t="s">
        <v>1002</v>
      </c>
      <c r="E8620" s="23">
        <v>43344</v>
      </c>
      <c r="F8620">
        <v>6</v>
      </c>
      <c r="G8620">
        <v>7</v>
      </c>
      <c r="I8620">
        <v>22</v>
      </c>
      <c r="J8620">
        <v>36</v>
      </c>
      <c r="L8620">
        <v>42</v>
      </c>
      <c r="N8620">
        <v>20</v>
      </c>
      <c r="P8620">
        <v>0</v>
      </c>
      <c r="Q8620">
        <v>0</v>
      </c>
      <c r="S8620">
        <v>2</v>
      </c>
    </row>
    <row r="8621" spans="1:20" x14ac:dyDescent="0.2">
      <c r="A8621" t="s">
        <v>4949</v>
      </c>
      <c r="B8621" t="s">
        <v>4950</v>
      </c>
      <c r="C8621" t="s">
        <v>230</v>
      </c>
      <c r="D8621" t="s">
        <v>1002</v>
      </c>
      <c r="E8621" s="23">
        <v>43344</v>
      </c>
      <c r="F8621">
        <v>0</v>
      </c>
      <c r="G8621">
        <v>0</v>
      </c>
      <c r="I8621">
        <v>0</v>
      </c>
      <c r="J8621">
        <v>0</v>
      </c>
      <c r="L8621">
        <v>0</v>
      </c>
      <c r="N8621">
        <v>0</v>
      </c>
      <c r="P8621">
        <v>0</v>
      </c>
      <c r="Q8621">
        <v>0</v>
      </c>
      <c r="S8621">
        <v>0</v>
      </c>
      <c r="T8621">
        <v>1</v>
      </c>
    </row>
    <row r="8622" spans="1:20" x14ac:dyDescent="0.2">
      <c r="A8622" t="s">
        <v>4774</v>
      </c>
      <c r="B8622" t="s">
        <v>4775</v>
      </c>
      <c r="C8622" t="s">
        <v>234</v>
      </c>
      <c r="D8622" t="s">
        <v>1002</v>
      </c>
      <c r="E8622" s="23">
        <v>43344</v>
      </c>
      <c r="F8622">
        <v>2.5</v>
      </c>
      <c r="G8622">
        <v>4.5</v>
      </c>
      <c r="I8622">
        <v>19</v>
      </c>
      <c r="J8622">
        <v>29</v>
      </c>
      <c r="L8622">
        <v>63</v>
      </c>
      <c r="N8622">
        <v>17</v>
      </c>
      <c r="P8622">
        <v>0</v>
      </c>
      <c r="Q8622">
        <v>0</v>
      </c>
      <c r="S8622">
        <v>2</v>
      </c>
    </row>
    <row r="8623" spans="1:20" x14ac:dyDescent="0.2">
      <c r="A8623" t="s">
        <v>4424</v>
      </c>
      <c r="B8623" t="s">
        <v>4425</v>
      </c>
      <c r="C8623" t="s">
        <v>217</v>
      </c>
      <c r="D8623" t="s">
        <v>1002</v>
      </c>
      <c r="E8623" s="23">
        <v>43344</v>
      </c>
      <c r="F8623">
        <v>0</v>
      </c>
      <c r="G8623">
        <v>0</v>
      </c>
      <c r="I8623">
        <v>0</v>
      </c>
      <c r="J8623">
        <v>0</v>
      </c>
      <c r="L8623">
        <v>0</v>
      </c>
      <c r="N8623">
        <v>0</v>
      </c>
      <c r="P8623">
        <v>0</v>
      </c>
      <c r="Q8623">
        <v>0</v>
      </c>
      <c r="S8623">
        <v>0</v>
      </c>
      <c r="T8623" t="e">
        <v>#DIV/0!</v>
      </c>
    </row>
    <row r="8624" spans="1:20" x14ac:dyDescent="0.2">
      <c r="A8624" t="s">
        <v>3834</v>
      </c>
      <c r="B8624" t="s">
        <v>3835</v>
      </c>
      <c r="C8624" t="s">
        <v>342</v>
      </c>
      <c r="D8624" t="s">
        <v>1002</v>
      </c>
      <c r="E8624" s="23">
        <v>43344</v>
      </c>
      <c r="F8624">
        <v>0</v>
      </c>
      <c r="G8624">
        <v>0</v>
      </c>
      <c r="I8624">
        <v>0</v>
      </c>
      <c r="J8624">
        <v>0</v>
      </c>
      <c r="L8624">
        <v>0</v>
      </c>
      <c r="N8624">
        <v>0</v>
      </c>
      <c r="P8624">
        <v>0</v>
      </c>
      <c r="Q8624">
        <v>0</v>
      </c>
      <c r="S8624">
        <v>0</v>
      </c>
    </row>
    <row r="8625" spans="1:20" x14ac:dyDescent="0.2">
      <c r="A8625" t="s">
        <v>3642</v>
      </c>
      <c r="B8625" t="s">
        <v>3643</v>
      </c>
      <c r="C8625" t="s">
        <v>220</v>
      </c>
      <c r="D8625" t="s">
        <v>1002</v>
      </c>
      <c r="E8625" s="23">
        <v>43344</v>
      </c>
      <c r="F8625">
        <v>0</v>
      </c>
      <c r="G8625">
        <v>0</v>
      </c>
      <c r="I8625">
        <v>0</v>
      </c>
      <c r="J8625">
        <v>0</v>
      </c>
      <c r="L8625">
        <v>0</v>
      </c>
      <c r="N8625">
        <v>0</v>
      </c>
      <c r="P8625">
        <v>0</v>
      </c>
      <c r="Q8625">
        <v>0</v>
      </c>
      <c r="S8625">
        <v>0</v>
      </c>
    </row>
    <row r="8626" spans="1:20" x14ac:dyDescent="0.2">
      <c r="A8626" t="s">
        <v>3117</v>
      </c>
      <c r="B8626" t="s">
        <v>3118</v>
      </c>
      <c r="C8626" t="s">
        <v>242</v>
      </c>
      <c r="D8626" t="s">
        <v>1000</v>
      </c>
      <c r="E8626" s="23">
        <v>43344</v>
      </c>
      <c r="F8626">
        <v>0</v>
      </c>
      <c r="G8626">
        <v>0</v>
      </c>
      <c r="I8626">
        <v>0</v>
      </c>
      <c r="J8626">
        <v>0</v>
      </c>
      <c r="L8626">
        <v>0</v>
      </c>
      <c r="N8626">
        <v>0</v>
      </c>
      <c r="P8626">
        <v>0</v>
      </c>
      <c r="Q8626">
        <v>0</v>
      </c>
      <c r="S8626">
        <v>0</v>
      </c>
    </row>
    <row r="8627" spans="1:20" x14ac:dyDescent="0.2">
      <c r="A8627" t="s">
        <v>2942</v>
      </c>
      <c r="B8627" t="s">
        <v>2943</v>
      </c>
      <c r="C8627" t="s">
        <v>2724</v>
      </c>
      <c r="D8627" t="s">
        <v>1000</v>
      </c>
      <c r="E8627" s="23">
        <v>43344</v>
      </c>
      <c r="F8627">
        <v>3.5</v>
      </c>
      <c r="G8627">
        <v>3.5</v>
      </c>
      <c r="I8627">
        <v>13</v>
      </c>
      <c r="J8627">
        <v>21</v>
      </c>
      <c r="L8627">
        <v>21</v>
      </c>
      <c r="N8627">
        <v>13</v>
      </c>
      <c r="P8627">
        <v>0</v>
      </c>
      <c r="Q8627">
        <v>0</v>
      </c>
      <c r="S8627">
        <v>0</v>
      </c>
    </row>
    <row r="8628" spans="1:20" x14ac:dyDescent="0.2">
      <c r="A8628" t="s">
        <v>2769</v>
      </c>
      <c r="B8628" t="s">
        <v>2770</v>
      </c>
      <c r="C8628" t="s">
        <v>2724</v>
      </c>
      <c r="D8628" t="s">
        <v>1001</v>
      </c>
      <c r="E8628" s="23">
        <v>43344</v>
      </c>
      <c r="F8628">
        <v>4</v>
      </c>
      <c r="G8628">
        <v>5</v>
      </c>
      <c r="I8628">
        <v>17</v>
      </c>
      <c r="J8628">
        <v>23</v>
      </c>
      <c r="L8628">
        <v>30</v>
      </c>
      <c r="N8628">
        <v>13</v>
      </c>
      <c r="P8628">
        <v>0</v>
      </c>
      <c r="Q8628">
        <v>0</v>
      </c>
      <c r="S8628">
        <v>4</v>
      </c>
      <c r="T8628">
        <v>0.65689655172413797</v>
      </c>
    </row>
    <row r="8629" spans="1:20" x14ac:dyDescent="0.2">
      <c r="A8629" t="s">
        <v>2735</v>
      </c>
      <c r="B8629" t="s">
        <v>2736</v>
      </c>
      <c r="C8629" t="s">
        <v>2724</v>
      </c>
      <c r="D8629" t="s">
        <v>1002</v>
      </c>
      <c r="E8629" s="23">
        <v>43344</v>
      </c>
      <c r="F8629">
        <v>7.5</v>
      </c>
      <c r="G8629">
        <v>8.5</v>
      </c>
      <c r="I8629">
        <v>30</v>
      </c>
      <c r="J8629">
        <v>44</v>
      </c>
      <c r="L8629">
        <v>51</v>
      </c>
      <c r="N8629">
        <v>26</v>
      </c>
      <c r="P8629">
        <v>0</v>
      </c>
      <c r="Q8629">
        <v>0</v>
      </c>
      <c r="S8629">
        <v>4</v>
      </c>
      <c r="T8629">
        <v>0.63518518518518519</v>
      </c>
    </row>
    <row r="8630" spans="1:20" x14ac:dyDescent="0.2">
      <c r="A8630" t="s">
        <v>2697</v>
      </c>
      <c r="B8630" t="s">
        <v>2698</v>
      </c>
      <c r="C8630" t="s">
        <v>237</v>
      </c>
      <c r="D8630" t="s">
        <v>1000</v>
      </c>
      <c r="E8630" s="23">
        <v>43344</v>
      </c>
      <c r="F8630">
        <v>4.5</v>
      </c>
      <c r="G8630">
        <v>9</v>
      </c>
      <c r="I8630">
        <v>26</v>
      </c>
      <c r="J8630">
        <v>36</v>
      </c>
      <c r="L8630">
        <v>78</v>
      </c>
      <c r="N8630">
        <v>22</v>
      </c>
      <c r="O8630">
        <v>0.55000000000000004</v>
      </c>
      <c r="P8630">
        <v>6</v>
      </c>
      <c r="Q8630">
        <v>6</v>
      </c>
      <c r="S8630">
        <v>4</v>
      </c>
      <c r="T8630">
        <v>1.06</v>
      </c>
    </row>
    <row r="8631" spans="1:20" x14ac:dyDescent="0.2">
      <c r="A8631" t="s">
        <v>2522</v>
      </c>
      <c r="B8631" t="s">
        <v>2523</v>
      </c>
      <c r="C8631" t="s">
        <v>238</v>
      </c>
      <c r="D8631" t="s">
        <v>1000</v>
      </c>
      <c r="E8631" s="23">
        <v>43344</v>
      </c>
      <c r="F8631">
        <v>0</v>
      </c>
      <c r="G8631">
        <v>0</v>
      </c>
      <c r="I8631">
        <v>0</v>
      </c>
      <c r="J8631">
        <v>0</v>
      </c>
      <c r="L8631">
        <v>0</v>
      </c>
      <c r="N8631">
        <v>0</v>
      </c>
      <c r="P8631">
        <v>0</v>
      </c>
      <c r="Q8631">
        <v>0</v>
      </c>
      <c r="S8631">
        <v>0</v>
      </c>
      <c r="T8631">
        <v>1.06</v>
      </c>
    </row>
    <row r="8632" spans="1:20" x14ac:dyDescent="0.2">
      <c r="A8632" t="s">
        <v>2349</v>
      </c>
      <c r="B8632" t="s">
        <v>2350</v>
      </c>
      <c r="C8632" t="s">
        <v>239</v>
      </c>
      <c r="D8632" t="s">
        <v>1000</v>
      </c>
      <c r="E8632" s="23">
        <v>43344</v>
      </c>
      <c r="F8632">
        <v>0</v>
      </c>
      <c r="G8632">
        <v>0</v>
      </c>
      <c r="I8632">
        <v>0</v>
      </c>
      <c r="J8632">
        <v>0</v>
      </c>
      <c r="L8632">
        <v>0</v>
      </c>
      <c r="N8632">
        <v>0</v>
      </c>
      <c r="P8632">
        <v>0</v>
      </c>
      <c r="Q8632">
        <v>0</v>
      </c>
      <c r="S8632">
        <v>0</v>
      </c>
      <c r="T8632">
        <v>1.06</v>
      </c>
    </row>
    <row r="8633" spans="1:20" x14ac:dyDescent="0.2">
      <c r="A8633" t="s">
        <v>2174</v>
      </c>
      <c r="B8633" t="s">
        <v>2175</v>
      </c>
      <c r="C8633" t="s">
        <v>1988</v>
      </c>
      <c r="D8633" t="s">
        <v>1000</v>
      </c>
      <c r="E8633" s="23">
        <v>43344</v>
      </c>
      <c r="F8633">
        <v>5.5</v>
      </c>
      <c r="G8633">
        <v>7</v>
      </c>
      <c r="I8633">
        <v>36</v>
      </c>
      <c r="J8633">
        <v>33</v>
      </c>
      <c r="L8633">
        <v>42</v>
      </c>
      <c r="N8633">
        <v>30</v>
      </c>
      <c r="P8633">
        <v>1</v>
      </c>
      <c r="Q8633">
        <v>5</v>
      </c>
      <c r="S8633">
        <v>6</v>
      </c>
      <c r="T8633">
        <v>0.82699999999999996</v>
      </c>
    </row>
    <row r="8634" spans="1:20" x14ac:dyDescent="0.2">
      <c r="A8634" t="s">
        <v>1999</v>
      </c>
      <c r="B8634" t="s">
        <v>2000</v>
      </c>
      <c r="C8634" t="s">
        <v>1988</v>
      </c>
      <c r="D8634" t="s">
        <v>1001</v>
      </c>
      <c r="E8634" s="23">
        <v>43344</v>
      </c>
      <c r="F8634">
        <v>2.5</v>
      </c>
      <c r="G8634">
        <v>2.5</v>
      </c>
      <c r="I8634">
        <v>9</v>
      </c>
      <c r="J8634">
        <v>15</v>
      </c>
      <c r="L8634">
        <v>15</v>
      </c>
      <c r="N8634">
        <v>7</v>
      </c>
      <c r="P8634">
        <v>0</v>
      </c>
      <c r="Q8634">
        <v>0</v>
      </c>
      <c r="S8634">
        <v>2</v>
      </c>
      <c r="T8634">
        <v>0.82699999999999996</v>
      </c>
    </row>
    <row r="8635" spans="1:20" x14ac:dyDescent="0.2">
      <c r="A8635" t="s">
        <v>1966</v>
      </c>
      <c r="B8635" t="s">
        <v>1967</v>
      </c>
      <c r="C8635" t="s">
        <v>1988</v>
      </c>
      <c r="D8635" t="s">
        <v>1002</v>
      </c>
      <c r="E8635" s="23">
        <v>43344</v>
      </c>
      <c r="F8635">
        <v>8</v>
      </c>
      <c r="G8635">
        <v>9.5</v>
      </c>
      <c r="I8635">
        <v>45</v>
      </c>
      <c r="J8635">
        <v>48</v>
      </c>
      <c r="L8635">
        <v>57</v>
      </c>
      <c r="N8635">
        <v>37</v>
      </c>
      <c r="P8635">
        <v>1</v>
      </c>
      <c r="Q8635">
        <v>5</v>
      </c>
      <c r="S8635">
        <v>8</v>
      </c>
      <c r="T8635">
        <v>0.83</v>
      </c>
    </row>
    <row r="8636" spans="1:20" x14ac:dyDescent="0.2">
      <c r="A8636" t="s">
        <v>1926</v>
      </c>
      <c r="B8636" t="s">
        <v>1927</v>
      </c>
      <c r="C8636" t="s">
        <v>240</v>
      </c>
      <c r="D8636" t="s">
        <v>1000</v>
      </c>
      <c r="E8636" s="23">
        <v>43344</v>
      </c>
      <c r="F8636">
        <v>13</v>
      </c>
      <c r="G8636">
        <v>13</v>
      </c>
      <c r="I8636">
        <v>55</v>
      </c>
      <c r="J8636">
        <v>78</v>
      </c>
      <c r="L8636">
        <v>78</v>
      </c>
      <c r="N8636">
        <v>45</v>
      </c>
      <c r="P8636">
        <v>1</v>
      </c>
      <c r="Q8636">
        <v>5</v>
      </c>
      <c r="S8636">
        <v>10</v>
      </c>
      <c r="T8636">
        <v>0.83</v>
      </c>
    </row>
    <row r="8637" spans="1:20" x14ac:dyDescent="0.2">
      <c r="A8637" t="s">
        <v>1751</v>
      </c>
      <c r="B8637" t="s">
        <v>1752</v>
      </c>
      <c r="C8637" t="s">
        <v>241</v>
      </c>
      <c r="D8637" t="s">
        <v>1000</v>
      </c>
      <c r="E8637" s="23">
        <v>43344</v>
      </c>
      <c r="F8637">
        <v>33</v>
      </c>
      <c r="G8637">
        <v>36.5</v>
      </c>
      <c r="I8637">
        <v>327</v>
      </c>
      <c r="J8637">
        <v>378</v>
      </c>
      <c r="L8637">
        <v>454</v>
      </c>
      <c r="N8637">
        <v>276</v>
      </c>
      <c r="P8637">
        <v>6</v>
      </c>
      <c r="Q8637">
        <v>21</v>
      </c>
      <c r="S8637">
        <v>51</v>
      </c>
      <c r="T8637">
        <v>0.83</v>
      </c>
    </row>
    <row r="8638" spans="1:20" x14ac:dyDescent="0.2">
      <c r="A8638" t="s">
        <v>1576</v>
      </c>
      <c r="B8638" t="s">
        <v>1577</v>
      </c>
      <c r="C8638" t="s">
        <v>318</v>
      </c>
      <c r="D8638" t="s">
        <v>1000</v>
      </c>
      <c r="E8638" s="23">
        <v>43344</v>
      </c>
      <c r="F8638">
        <v>7</v>
      </c>
      <c r="G8638">
        <v>6</v>
      </c>
      <c r="I8638">
        <v>29</v>
      </c>
      <c r="J8638">
        <v>42</v>
      </c>
      <c r="L8638">
        <v>36</v>
      </c>
      <c r="N8638">
        <v>26</v>
      </c>
      <c r="P8638">
        <v>0</v>
      </c>
      <c r="Q8638">
        <v>0</v>
      </c>
      <c r="S8638">
        <v>3</v>
      </c>
      <c r="T8638">
        <v>0.83</v>
      </c>
    </row>
    <row r="8639" spans="1:20" x14ac:dyDescent="0.2">
      <c r="A8639" t="s">
        <v>1466</v>
      </c>
      <c r="B8639" t="s">
        <v>1467</v>
      </c>
      <c r="C8639" t="s">
        <v>896</v>
      </c>
      <c r="D8639" t="s">
        <v>1000</v>
      </c>
      <c r="E8639" s="23">
        <v>43344</v>
      </c>
      <c r="F8639">
        <v>66.5</v>
      </c>
      <c r="G8639">
        <v>75</v>
      </c>
      <c r="I8639">
        <v>486</v>
      </c>
      <c r="J8639">
        <v>588</v>
      </c>
      <c r="L8639">
        <v>709</v>
      </c>
      <c r="N8639">
        <v>412</v>
      </c>
      <c r="O8639">
        <v>0.55000000000000004</v>
      </c>
      <c r="P8639">
        <v>14</v>
      </c>
      <c r="Q8639">
        <v>37</v>
      </c>
      <c r="S8639">
        <v>74</v>
      </c>
    </row>
    <row r="8640" spans="1:20" x14ac:dyDescent="0.2">
      <c r="A8640" t="s">
        <v>1425</v>
      </c>
      <c r="B8640" t="s">
        <v>1426</v>
      </c>
      <c r="C8640" t="s">
        <v>899</v>
      </c>
      <c r="D8640" t="s">
        <v>1001</v>
      </c>
      <c r="E8640" s="23">
        <v>43344</v>
      </c>
      <c r="F8640">
        <v>6.5</v>
      </c>
      <c r="G8640">
        <v>7.5</v>
      </c>
      <c r="I8640">
        <v>26</v>
      </c>
      <c r="J8640">
        <v>38</v>
      </c>
      <c r="L8640">
        <v>45</v>
      </c>
      <c r="N8640">
        <v>20</v>
      </c>
      <c r="O8640" t="s">
        <v>904</v>
      </c>
      <c r="P8640">
        <v>0</v>
      </c>
      <c r="Q8640">
        <v>0</v>
      </c>
      <c r="S8640">
        <v>6</v>
      </c>
    </row>
    <row r="8641" spans="1:20" x14ac:dyDescent="0.2">
      <c r="A8641" t="s">
        <v>1137</v>
      </c>
      <c r="B8641" t="s">
        <v>1225</v>
      </c>
      <c r="C8641" t="s">
        <v>235</v>
      </c>
      <c r="D8641" t="s">
        <v>1002</v>
      </c>
      <c r="E8641" s="23">
        <v>43344</v>
      </c>
      <c r="F8641">
        <v>73</v>
      </c>
      <c r="G8641">
        <v>82.5</v>
      </c>
      <c r="H8641">
        <v>0</v>
      </c>
      <c r="I8641">
        <v>512</v>
      </c>
      <c r="J8641">
        <v>626</v>
      </c>
      <c r="L8641">
        <v>754</v>
      </c>
      <c r="M8641">
        <v>0</v>
      </c>
      <c r="N8641">
        <v>432</v>
      </c>
      <c r="O8641">
        <v>0.55000000000000004</v>
      </c>
      <c r="P8641">
        <v>14</v>
      </c>
      <c r="Q8641">
        <v>37</v>
      </c>
      <c r="R8641">
        <v>0</v>
      </c>
      <c r="S8641">
        <v>80</v>
      </c>
      <c r="T8641">
        <v>0.5</v>
      </c>
    </row>
    <row r="8642" spans="1:20" x14ac:dyDescent="0.2">
      <c r="A8642" t="s">
        <v>1406</v>
      </c>
      <c r="B8642" t="s">
        <v>1405</v>
      </c>
      <c r="C8642" t="s">
        <v>1237</v>
      </c>
      <c r="D8642" t="s">
        <v>1001</v>
      </c>
      <c r="E8642" s="23">
        <v>43344</v>
      </c>
      <c r="F8642">
        <v>6.5</v>
      </c>
      <c r="G8642">
        <v>7.5</v>
      </c>
      <c r="I8642">
        <v>26</v>
      </c>
      <c r="J8642">
        <v>38</v>
      </c>
      <c r="L8642">
        <v>45</v>
      </c>
      <c r="N8642">
        <v>20</v>
      </c>
      <c r="P8642">
        <v>0</v>
      </c>
      <c r="Q8642">
        <v>0</v>
      </c>
      <c r="S8642">
        <v>6</v>
      </c>
      <c r="T8642">
        <v>0</v>
      </c>
    </row>
    <row r="8643" spans="1:20" x14ac:dyDescent="0.2">
      <c r="A8643" t="s">
        <v>1365</v>
      </c>
      <c r="B8643" t="s">
        <v>1366</v>
      </c>
      <c r="C8643" t="s">
        <v>1237</v>
      </c>
      <c r="D8643" t="s">
        <v>1000</v>
      </c>
      <c r="E8643" s="23">
        <v>43344</v>
      </c>
      <c r="F8643">
        <v>22</v>
      </c>
      <c r="G8643">
        <v>23.5</v>
      </c>
      <c r="I8643">
        <v>104</v>
      </c>
      <c r="J8643">
        <v>132</v>
      </c>
      <c r="L8643">
        <v>141</v>
      </c>
      <c r="N8643">
        <v>88</v>
      </c>
      <c r="P8643">
        <v>2</v>
      </c>
      <c r="Q8643">
        <v>10</v>
      </c>
      <c r="S8643">
        <v>16</v>
      </c>
      <c r="T8643">
        <v>1</v>
      </c>
    </row>
    <row r="8644" spans="1:20" x14ac:dyDescent="0.2">
      <c r="A8644" t="s">
        <v>12126</v>
      </c>
      <c r="B8644" t="s">
        <v>12127</v>
      </c>
      <c r="C8644" t="s">
        <v>1051</v>
      </c>
      <c r="D8644" t="s">
        <v>1000</v>
      </c>
      <c r="E8644" s="23">
        <v>43344</v>
      </c>
      <c r="F8644">
        <v>0</v>
      </c>
      <c r="G8644">
        <v>0</v>
      </c>
      <c r="I8644">
        <v>0</v>
      </c>
      <c r="J8644">
        <v>0</v>
      </c>
      <c r="L8644">
        <v>0</v>
      </c>
      <c r="N8644">
        <v>0</v>
      </c>
      <c r="P8644">
        <v>0</v>
      </c>
      <c r="Q8644">
        <v>0</v>
      </c>
      <c r="S8644">
        <v>0</v>
      </c>
      <c r="T8644">
        <v>1</v>
      </c>
    </row>
    <row r="8645" spans="1:20" x14ac:dyDescent="0.2">
      <c r="A8645" t="s">
        <v>13315</v>
      </c>
      <c r="B8645" t="s">
        <v>13316</v>
      </c>
      <c r="C8645" t="s">
        <v>350</v>
      </c>
      <c r="D8645" t="s">
        <v>1002</v>
      </c>
      <c r="E8645" s="23">
        <v>43344</v>
      </c>
      <c r="F8645">
        <v>1</v>
      </c>
      <c r="G8645">
        <v>1</v>
      </c>
      <c r="I8645">
        <v>4</v>
      </c>
      <c r="J8645">
        <v>6</v>
      </c>
      <c r="L8645">
        <v>6</v>
      </c>
      <c r="N8645">
        <v>4</v>
      </c>
      <c r="P8645">
        <v>0</v>
      </c>
      <c r="Q8645">
        <v>0</v>
      </c>
      <c r="S8645">
        <v>0</v>
      </c>
      <c r="T8645">
        <v>1</v>
      </c>
    </row>
    <row r="8646" spans="1:20" x14ac:dyDescent="0.2">
      <c r="A8646" t="s">
        <v>13492</v>
      </c>
      <c r="B8646" t="s">
        <v>13493</v>
      </c>
      <c r="C8646" t="s">
        <v>242</v>
      </c>
      <c r="D8646" t="s">
        <v>1002</v>
      </c>
      <c r="E8646" s="23">
        <v>43344</v>
      </c>
      <c r="F8646">
        <v>0</v>
      </c>
      <c r="G8646">
        <v>0</v>
      </c>
      <c r="I8646">
        <v>0</v>
      </c>
      <c r="J8646">
        <v>0</v>
      </c>
      <c r="L8646">
        <v>0</v>
      </c>
      <c r="N8646">
        <v>0</v>
      </c>
      <c r="P8646">
        <v>0</v>
      </c>
      <c r="Q8646">
        <v>0</v>
      </c>
      <c r="S8646">
        <v>0</v>
      </c>
    </row>
    <row r="8647" spans="1:20" x14ac:dyDescent="0.2">
      <c r="A8647" t="s">
        <v>13669</v>
      </c>
      <c r="B8647" t="s">
        <v>13670</v>
      </c>
      <c r="C8647" t="s">
        <v>237</v>
      </c>
      <c r="D8647" t="s">
        <v>1002</v>
      </c>
      <c r="E8647" s="23">
        <v>43344</v>
      </c>
      <c r="F8647">
        <v>4.5</v>
      </c>
      <c r="G8647">
        <v>9</v>
      </c>
      <c r="I8647">
        <v>26</v>
      </c>
      <c r="J8647">
        <v>36</v>
      </c>
      <c r="L8647">
        <v>78</v>
      </c>
      <c r="N8647">
        <v>22</v>
      </c>
      <c r="O8647">
        <v>0.55000000000000004</v>
      </c>
      <c r="P8647">
        <v>6</v>
      </c>
      <c r="Q8647">
        <v>6</v>
      </c>
      <c r="S8647">
        <v>4</v>
      </c>
    </row>
    <row r="8648" spans="1:20" x14ac:dyDescent="0.2">
      <c r="A8648" t="s">
        <v>13844</v>
      </c>
      <c r="B8648" t="s">
        <v>13845</v>
      </c>
      <c r="C8648" t="s">
        <v>238</v>
      </c>
      <c r="D8648" t="s">
        <v>1002</v>
      </c>
      <c r="E8648" s="23">
        <v>43344</v>
      </c>
      <c r="F8648">
        <v>0</v>
      </c>
      <c r="G8648">
        <v>0</v>
      </c>
      <c r="I8648">
        <v>0</v>
      </c>
      <c r="J8648">
        <v>0</v>
      </c>
      <c r="L8648">
        <v>0</v>
      </c>
      <c r="N8648">
        <v>0</v>
      </c>
      <c r="P8648">
        <v>0</v>
      </c>
      <c r="Q8648">
        <v>0</v>
      </c>
      <c r="S8648">
        <v>0</v>
      </c>
      <c r="T8648">
        <v>0.67</v>
      </c>
    </row>
    <row r="8649" spans="1:20" x14ac:dyDescent="0.2">
      <c r="A8649" t="s">
        <v>14021</v>
      </c>
      <c r="B8649" t="s">
        <v>14022</v>
      </c>
      <c r="C8649" t="s">
        <v>239</v>
      </c>
      <c r="D8649" t="s">
        <v>1002</v>
      </c>
      <c r="E8649" s="23">
        <v>43344</v>
      </c>
      <c r="F8649">
        <v>0</v>
      </c>
      <c r="G8649">
        <v>0</v>
      </c>
      <c r="I8649">
        <v>0</v>
      </c>
      <c r="J8649">
        <v>0</v>
      </c>
      <c r="L8649">
        <v>0</v>
      </c>
      <c r="N8649">
        <v>0</v>
      </c>
      <c r="P8649">
        <v>0</v>
      </c>
      <c r="Q8649">
        <v>0</v>
      </c>
      <c r="S8649">
        <v>0</v>
      </c>
      <c r="T8649">
        <v>0.5</v>
      </c>
    </row>
    <row r="8650" spans="1:20" x14ac:dyDescent="0.2">
      <c r="A8650" t="s">
        <v>14208</v>
      </c>
      <c r="B8650" t="s">
        <v>14209</v>
      </c>
      <c r="C8650" t="s">
        <v>240</v>
      </c>
      <c r="D8650" t="s">
        <v>1002</v>
      </c>
      <c r="E8650" s="23">
        <v>43344</v>
      </c>
      <c r="F8650">
        <v>13</v>
      </c>
      <c r="G8650">
        <v>13</v>
      </c>
      <c r="I8650">
        <v>55</v>
      </c>
      <c r="J8650">
        <v>78</v>
      </c>
      <c r="L8650">
        <v>78</v>
      </c>
      <c r="N8650">
        <v>45</v>
      </c>
      <c r="P8650">
        <v>1</v>
      </c>
      <c r="Q8650">
        <v>5</v>
      </c>
      <c r="S8650">
        <v>10</v>
      </c>
      <c r="T8650">
        <v>0</v>
      </c>
    </row>
    <row r="8651" spans="1:20" x14ac:dyDescent="0.2">
      <c r="A8651" t="s">
        <v>14385</v>
      </c>
      <c r="B8651" t="s">
        <v>14386</v>
      </c>
      <c r="C8651" t="s">
        <v>241</v>
      </c>
      <c r="D8651" t="s">
        <v>1002</v>
      </c>
      <c r="E8651" s="23">
        <v>43344</v>
      </c>
      <c r="F8651">
        <v>33</v>
      </c>
      <c r="G8651">
        <v>36.5</v>
      </c>
      <c r="I8651">
        <v>327</v>
      </c>
      <c r="J8651">
        <v>378</v>
      </c>
      <c r="L8651">
        <v>454</v>
      </c>
      <c r="N8651">
        <v>276</v>
      </c>
      <c r="P8651">
        <v>6</v>
      </c>
      <c r="Q8651">
        <v>21</v>
      </c>
      <c r="S8651">
        <v>51</v>
      </c>
      <c r="T8651">
        <v>0.67</v>
      </c>
    </row>
    <row r="8652" spans="1:20" x14ac:dyDescent="0.2">
      <c r="A8652" t="s">
        <v>14497</v>
      </c>
      <c r="B8652" t="s">
        <v>14498</v>
      </c>
      <c r="C8652" t="s">
        <v>318</v>
      </c>
      <c r="D8652" t="s">
        <v>1002</v>
      </c>
      <c r="E8652" s="23">
        <v>43344</v>
      </c>
      <c r="F8652">
        <v>7</v>
      </c>
      <c r="G8652">
        <v>6</v>
      </c>
      <c r="I8652">
        <v>29</v>
      </c>
      <c r="J8652">
        <v>42</v>
      </c>
      <c r="L8652">
        <v>36</v>
      </c>
      <c r="N8652">
        <v>26</v>
      </c>
      <c r="P8652">
        <v>0</v>
      </c>
      <c r="Q8652">
        <v>0</v>
      </c>
      <c r="S8652">
        <v>3</v>
      </c>
      <c r="T8652">
        <v>0.67</v>
      </c>
    </row>
    <row r="8653" spans="1:20" x14ac:dyDescent="0.2">
      <c r="A8653" t="s">
        <v>14714</v>
      </c>
      <c r="B8653" t="s">
        <v>14715</v>
      </c>
      <c r="C8653" t="s">
        <v>199</v>
      </c>
      <c r="D8653" t="s">
        <v>1000</v>
      </c>
      <c r="E8653" s="23">
        <v>43344</v>
      </c>
      <c r="F8653">
        <v>13</v>
      </c>
      <c r="G8653">
        <v>14</v>
      </c>
      <c r="I8653">
        <v>92</v>
      </c>
      <c r="J8653">
        <v>103</v>
      </c>
      <c r="L8653">
        <v>128</v>
      </c>
      <c r="N8653">
        <v>57</v>
      </c>
      <c r="P8653">
        <v>0</v>
      </c>
      <c r="Q8653">
        <v>0</v>
      </c>
      <c r="S8653">
        <v>35</v>
      </c>
      <c r="T8653">
        <v>0.67</v>
      </c>
    </row>
    <row r="8654" spans="1:20" x14ac:dyDescent="0.2">
      <c r="A8654" t="s">
        <v>14980</v>
      </c>
      <c r="B8654" t="s">
        <v>14981</v>
      </c>
      <c r="C8654" t="s">
        <v>200</v>
      </c>
      <c r="D8654" t="s">
        <v>1002</v>
      </c>
      <c r="E8654" s="23">
        <v>43344</v>
      </c>
      <c r="F8654">
        <v>4</v>
      </c>
      <c r="G8654">
        <v>4.5</v>
      </c>
      <c r="I8654">
        <v>16</v>
      </c>
      <c r="J8654">
        <v>24</v>
      </c>
      <c r="L8654">
        <v>27</v>
      </c>
      <c r="N8654">
        <v>14</v>
      </c>
      <c r="P8654">
        <v>0</v>
      </c>
      <c r="Q8654">
        <v>0</v>
      </c>
      <c r="S8654">
        <v>2</v>
      </c>
    </row>
    <row r="8655" spans="1:20" x14ac:dyDescent="0.2">
      <c r="A8655" t="s">
        <v>15157</v>
      </c>
      <c r="B8655" t="s">
        <v>15158</v>
      </c>
      <c r="C8655" t="s">
        <v>202</v>
      </c>
      <c r="D8655" t="s">
        <v>1002</v>
      </c>
      <c r="E8655" s="23">
        <v>43344</v>
      </c>
      <c r="F8655">
        <v>5</v>
      </c>
      <c r="G8655">
        <v>5.5</v>
      </c>
      <c r="I8655">
        <v>62</v>
      </c>
      <c r="J8655">
        <v>55</v>
      </c>
      <c r="L8655">
        <v>77</v>
      </c>
      <c r="N8655">
        <v>33</v>
      </c>
      <c r="P8655">
        <v>0</v>
      </c>
      <c r="Q8655">
        <v>0</v>
      </c>
      <c r="S8655">
        <v>29</v>
      </c>
    </row>
    <row r="8656" spans="1:20" x14ac:dyDescent="0.2">
      <c r="A8656" t="s">
        <v>15239</v>
      </c>
      <c r="B8656" t="s">
        <v>15240</v>
      </c>
      <c r="C8656" t="s">
        <v>348</v>
      </c>
      <c r="D8656" t="s">
        <v>1000</v>
      </c>
      <c r="E8656" s="23">
        <v>43344</v>
      </c>
      <c r="F8656">
        <v>0</v>
      </c>
      <c r="G8656">
        <v>0</v>
      </c>
      <c r="I8656">
        <v>0</v>
      </c>
      <c r="J8656">
        <v>0</v>
      </c>
      <c r="L8656">
        <v>0</v>
      </c>
      <c r="N8656">
        <v>0</v>
      </c>
      <c r="P8656">
        <v>0</v>
      </c>
      <c r="Q8656">
        <v>0</v>
      </c>
      <c r="S8656">
        <v>0</v>
      </c>
    </row>
    <row r="8657" spans="1:19" x14ac:dyDescent="0.2">
      <c r="A8657" t="s">
        <v>15323</v>
      </c>
      <c r="B8657" t="s">
        <v>15324</v>
      </c>
      <c r="C8657" t="s">
        <v>347</v>
      </c>
      <c r="D8657" t="s">
        <v>1002</v>
      </c>
      <c r="E8657" s="23">
        <v>43344</v>
      </c>
      <c r="F8657">
        <v>0</v>
      </c>
      <c r="G8657">
        <v>0</v>
      </c>
      <c r="I8657">
        <v>0</v>
      </c>
      <c r="J8657">
        <v>0</v>
      </c>
      <c r="L8657">
        <v>0</v>
      </c>
      <c r="N8657">
        <v>0</v>
      </c>
      <c r="P8657">
        <v>0</v>
      </c>
      <c r="Q8657">
        <v>0</v>
      </c>
      <c r="S8657">
        <v>0</v>
      </c>
    </row>
    <row r="8658" spans="1:19" x14ac:dyDescent="0.2">
      <c r="A8658" t="s">
        <v>15399</v>
      </c>
      <c r="B8658" t="s">
        <v>15400</v>
      </c>
      <c r="C8658" t="s">
        <v>351</v>
      </c>
      <c r="D8658" t="s">
        <v>1002</v>
      </c>
      <c r="E8658" s="23">
        <v>43344</v>
      </c>
      <c r="F8658">
        <v>0</v>
      </c>
      <c r="G8658">
        <v>0</v>
      </c>
      <c r="I8658">
        <v>0</v>
      </c>
      <c r="J8658">
        <v>0</v>
      </c>
      <c r="L8658">
        <v>0</v>
      </c>
      <c r="N8658">
        <v>0</v>
      </c>
      <c r="P8658">
        <v>0</v>
      </c>
      <c r="Q8658">
        <v>0</v>
      </c>
      <c r="S8658">
        <v>0</v>
      </c>
    </row>
    <row r="8659" spans="1:19" x14ac:dyDescent="0.2">
      <c r="A8659" t="s">
        <v>15445</v>
      </c>
      <c r="B8659" t="s">
        <v>15446</v>
      </c>
      <c r="C8659" t="s">
        <v>357</v>
      </c>
      <c r="D8659" t="s">
        <v>1000</v>
      </c>
      <c r="E8659" s="23">
        <v>43344</v>
      </c>
      <c r="F8659">
        <v>0</v>
      </c>
      <c r="G8659">
        <v>0</v>
      </c>
      <c r="I8659">
        <v>0</v>
      </c>
      <c r="J8659">
        <v>0</v>
      </c>
      <c r="L8659">
        <v>0</v>
      </c>
      <c r="N8659">
        <v>0</v>
      </c>
      <c r="P8659">
        <v>0</v>
      </c>
      <c r="Q8659">
        <v>0</v>
      </c>
      <c r="S8659">
        <v>0</v>
      </c>
    </row>
    <row r="8660" spans="1:19" x14ac:dyDescent="0.2">
      <c r="A8660" t="s">
        <v>15523</v>
      </c>
      <c r="B8660" t="s">
        <v>15524</v>
      </c>
      <c r="C8660" t="s">
        <v>352</v>
      </c>
      <c r="D8660" t="s">
        <v>1002</v>
      </c>
      <c r="E8660" s="23">
        <v>43344</v>
      </c>
      <c r="F8660">
        <v>0</v>
      </c>
      <c r="G8660">
        <v>0</v>
      </c>
      <c r="I8660">
        <v>0</v>
      </c>
      <c r="J8660">
        <v>0</v>
      </c>
      <c r="L8660">
        <v>0</v>
      </c>
      <c r="N8660">
        <v>0</v>
      </c>
      <c r="P8660">
        <v>0</v>
      </c>
      <c r="Q8660">
        <v>0</v>
      </c>
      <c r="S8660">
        <v>0</v>
      </c>
    </row>
    <row r="8661" spans="1:19" x14ac:dyDescent="0.2">
      <c r="A8661" t="s">
        <v>15684</v>
      </c>
      <c r="B8661" t="s">
        <v>15685</v>
      </c>
      <c r="C8661" t="s">
        <v>228</v>
      </c>
      <c r="D8661" t="s">
        <v>1002</v>
      </c>
      <c r="E8661" s="23">
        <v>43344</v>
      </c>
      <c r="F8661">
        <v>0</v>
      </c>
      <c r="G8661">
        <v>0</v>
      </c>
      <c r="I8661">
        <v>0</v>
      </c>
      <c r="J8661">
        <v>0</v>
      </c>
      <c r="L8661">
        <v>0</v>
      </c>
      <c r="N8661">
        <v>0</v>
      </c>
      <c r="P8661">
        <v>0</v>
      </c>
      <c r="Q8661">
        <v>0</v>
      </c>
      <c r="S8661">
        <v>0</v>
      </c>
    </row>
    <row r="8662" spans="1:19" x14ac:dyDescent="0.2">
      <c r="A8662" t="s">
        <v>15861</v>
      </c>
      <c r="B8662" t="s">
        <v>15862</v>
      </c>
      <c r="C8662" t="s">
        <v>227</v>
      </c>
      <c r="D8662" t="s">
        <v>1000</v>
      </c>
      <c r="E8662" s="23">
        <v>43344</v>
      </c>
      <c r="F8662">
        <v>0</v>
      </c>
      <c r="G8662">
        <v>0</v>
      </c>
      <c r="I8662">
        <v>0</v>
      </c>
      <c r="J8662">
        <v>0</v>
      </c>
      <c r="L8662">
        <v>0</v>
      </c>
      <c r="N8662">
        <v>0</v>
      </c>
      <c r="P8662">
        <v>0</v>
      </c>
      <c r="Q8662">
        <v>0</v>
      </c>
      <c r="S8662">
        <v>0</v>
      </c>
    </row>
    <row r="8663" spans="1:19" x14ac:dyDescent="0.2">
      <c r="A8663" t="s">
        <v>16038</v>
      </c>
      <c r="B8663" t="s">
        <v>16039</v>
      </c>
      <c r="C8663" t="s">
        <v>203</v>
      </c>
      <c r="D8663" t="s">
        <v>1000</v>
      </c>
      <c r="E8663" s="23">
        <v>43344</v>
      </c>
      <c r="F8663">
        <v>0</v>
      </c>
      <c r="G8663">
        <v>0</v>
      </c>
      <c r="I8663">
        <v>0</v>
      </c>
      <c r="J8663">
        <v>0</v>
      </c>
      <c r="L8663">
        <v>0</v>
      </c>
      <c r="N8663">
        <v>0</v>
      </c>
      <c r="O8663" t="e">
        <v>#DIV/0!</v>
      </c>
      <c r="P8663">
        <v>0</v>
      </c>
      <c r="Q8663">
        <v>0</v>
      </c>
      <c r="S8663">
        <v>0</v>
      </c>
    </row>
    <row r="8664" spans="1:19" x14ac:dyDescent="0.2">
      <c r="A8664" t="s">
        <v>16217</v>
      </c>
      <c r="B8664" t="s">
        <v>16218</v>
      </c>
      <c r="C8664" t="s">
        <v>205</v>
      </c>
      <c r="D8664" t="s">
        <v>1002</v>
      </c>
      <c r="E8664" s="23">
        <v>43344</v>
      </c>
      <c r="F8664">
        <v>0</v>
      </c>
      <c r="G8664">
        <v>0</v>
      </c>
      <c r="I8664">
        <v>0</v>
      </c>
      <c r="J8664">
        <v>0</v>
      </c>
      <c r="L8664">
        <v>0</v>
      </c>
      <c r="N8664">
        <v>0</v>
      </c>
      <c r="P8664">
        <v>0</v>
      </c>
      <c r="Q8664">
        <v>0</v>
      </c>
      <c r="S8664">
        <v>0</v>
      </c>
    </row>
    <row r="8665" spans="1:19" x14ac:dyDescent="0.2">
      <c r="A8665" t="s">
        <v>16394</v>
      </c>
      <c r="B8665" t="s">
        <v>16395</v>
      </c>
      <c r="C8665" t="s">
        <v>204</v>
      </c>
      <c r="D8665" t="s">
        <v>1002</v>
      </c>
      <c r="E8665" s="23">
        <v>43344</v>
      </c>
      <c r="F8665">
        <v>0</v>
      </c>
      <c r="G8665">
        <v>0</v>
      </c>
      <c r="I8665">
        <v>0</v>
      </c>
      <c r="J8665">
        <v>0</v>
      </c>
      <c r="L8665">
        <v>0</v>
      </c>
      <c r="N8665">
        <v>0</v>
      </c>
      <c r="P8665">
        <v>0</v>
      </c>
      <c r="Q8665">
        <v>0</v>
      </c>
      <c r="S8665">
        <v>0</v>
      </c>
    </row>
    <row r="8666" spans="1:19" x14ac:dyDescent="0.2">
      <c r="A8666" t="s">
        <v>16535</v>
      </c>
      <c r="B8666" t="s">
        <v>16536</v>
      </c>
      <c r="C8666" t="s">
        <v>353</v>
      </c>
      <c r="D8666" t="s">
        <v>1002</v>
      </c>
      <c r="E8666" s="23">
        <v>43344</v>
      </c>
      <c r="F8666">
        <v>0</v>
      </c>
      <c r="G8666">
        <v>0</v>
      </c>
      <c r="I8666">
        <v>0</v>
      </c>
      <c r="J8666">
        <v>0</v>
      </c>
      <c r="L8666">
        <v>0</v>
      </c>
      <c r="N8666">
        <v>0</v>
      </c>
      <c r="P8666">
        <v>0</v>
      </c>
      <c r="Q8666">
        <v>0</v>
      </c>
      <c r="S8666">
        <v>0</v>
      </c>
    </row>
    <row r="8667" spans="1:19" x14ac:dyDescent="0.2">
      <c r="A8667" t="s">
        <v>16712</v>
      </c>
      <c r="B8667" t="s">
        <v>16713</v>
      </c>
      <c r="C8667" t="s">
        <v>223</v>
      </c>
      <c r="D8667" t="s">
        <v>1000</v>
      </c>
      <c r="E8667" s="23">
        <v>43344</v>
      </c>
      <c r="F8667">
        <v>8</v>
      </c>
      <c r="G8667">
        <v>6</v>
      </c>
      <c r="I8667">
        <v>42</v>
      </c>
      <c r="J8667">
        <v>88</v>
      </c>
      <c r="L8667">
        <v>66</v>
      </c>
      <c r="N8667">
        <v>42</v>
      </c>
      <c r="P8667">
        <v>0</v>
      </c>
      <c r="Q8667">
        <v>0</v>
      </c>
      <c r="S8667">
        <v>0</v>
      </c>
    </row>
    <row r="8668" spans="1:19" x14ac:dyDescent="0.2">
      <c r="A8668" t="s">
        <v>16891</v>
      </c>
      <c r="B8668" t="s">
        <v>16892</v>
      </c>
      <c r="C8668" t="s">
        <v>224</v>
      </c>
      <c r="D8668" t="s">
        <v>1002</v>
      </c>
      <c r="E8668" s="23">
        <v>43344</v>
      </c>
      <c r="F8668">
        <v>8</v>
      </c>
      <c r="G8668">
        <v>6</v>
      </c>
      <c r="I8668">
        <v>42</v>
      </c>
      <c r="J8668">
        <v>88</v>
      </c>
      <c r="L8668">
        <v>66</v>
      </c>
      <c r="N8668">
        <v>42</v>
      </c>
      <c r="P8668">
        <v>0</v>
      </c>
      <c r="Q8668">
        <v>0</v>
      </c>
      <c r="S8668">
        <v>0</v>
      </c>
    </row>
    <row r="8669" spans="1:19" x14ac:dyDescent="0.2">
      <c r="A8669" t="s">
        <v>17017</v>
      </c>
      <c r="B8669" t="s">
        <v>17018</v>
      </c>
      <c r="C8669" t="s">
        <v>346</v>
      </c>
      <c r="D8669" t="s">
        <v>1000</v>
      </c>
      <c r="E8669" s="23">
        <v>43344</v>
      </c>
      <c r="F8669">
        <v>0</v>
      </c>
      <c r="G8669">
        <v>0</v>
      </c>
      <c r="I8669">
        <v>0</v>
      </c>
      <c r="J8669">
        <v>0</v>
      </c>
      <c r="L8669">
        <v>0</v>
      </c>
      <c r="N8669">
        <v>0</v>
      </c>
      <c r="P8669">
        <v>0</v>
      </c>
      <c r="Q8669">
        <v>0</v>
      </c>
      <c r="S8669">
        <v>0</v>
      </c>
    </row>
    <row r="8670" spans="1:19" x14ac:dyDescent="0.2">
      <c r="A8670" t="s">
        <v>17113</v>
      </c>
      <c r="B8670" t="s">
        <v>17114</v>
      </c>
      <c r="C8670" t="s">
        <v>345</v>
      </c>
      <c r="D8670" t="s">
        <v>1002</v>
      </c>
      <c r="E8670" s="23">
        <v>43344</v>
      </c>
      <c r="F8670">
        <v>0</v>
      </c>
      <c r="G8670">
        <v>0</v>
      </c>
      <c r="I8670">
        <v>0</v>
      </c>
      <c r="J8670">
        <v>0</v>
      </c>
      <c r="L8670">
        <v>0</v>
      </c>
      <c r="N8670">
        <v>0</v>
      </c>
      <c r="P8670">
        <v>0</v>
      </c>
      <c r="Q8670">
        <v>0</v>
      </c>
      <c r="S8670">
        <v>0</v>
      </c>
    </row>
    <row r="8671" spans="1:19" x14ac:dyDescent="0.2">
      <c r="A8671" t="s">
        <v>17328</v>
      </c>
      <c r="B8671" t="s">
        <v>17329</v>
      </c>
      <c r="C8671" t="s">
        <v>225</v>
      </c>
      <c r="D8671" t="s">
        <v>1000</v>
      </c>
      <c r="E8671" s="23">
        <v>43344</v>
      </c>
      <c r="F8671">
        <v>4</v>
      </c>
      <c r="G8671">
        <v>5.5</v>
      </c>
      <c r="I8671">
        <v>58</v>
      </c>
      <c r="J8671">
        <v>44</v>
      </c>
      <c r="L8671">
        <v>62</v>
      </c>
      <c r="N8671">
        <v>55</v>
      </c>
      <c r="P8671">
        <v>0</v>
      </c>
      <c r="Q8671">
        <v>0</v>
      </c>
      <c r="S8671">
        <v>3</v>
      </c>
    </row>
    <row r="8672" spans="1:19" x14ac:dyDescent="0.2">
      <c r="A8672" t="s">
        <v>17358</v>
      </c>
      <c r="B8672" t="s">
        <v>17359</v>
      </c>
      <c r="C8672" t="s">
        <v>905</v>
      </c>
      <c r="D8672" t="s">
        <v>1002</v>
      </c>
      <c r="E8672" s="23">
        <v>43344</v>
      </c>
      <c r="F8672">
        <v>0</v>
      </c>
      <c r="G8672">
        <v>0</v>
      </c>
      <c r="I8672">
        <v>0</v>
      </c>
      <c r="J8672">
        <v>0</v>
      </c>
      <c r="L8672">
        <v>0</v>
      </c>
      <c r="N8672">
        <v>0</v>
      </c>
      <c r="P8672">
        <v>0</v>
      </c>
      <c r="Q8672">
        <v>0</v>
      </c>
      <c r="S8672">
        <v>0</v>
      </c>
    </row>
    <row r="8673" spans="1:20" x14ac:dyDescent="0.2">
      <c r="A8673" t="s">
        <v>17535</v>
      </c>
      <c r="B8673" t="s">
        <v>17536</v>
      </c>
      <c r="C8673" t="s">
        <v>226</v>
      </c>
      <c r="D8673" t="s">
        <v>1002</v>
      </c>
      <c r="E8673" s="23">
        <v>43344</v>
      </c>
      <c r="F8673">
        <v>4</v>
      </c>
      <c r="G8673">
        <v>5.5</v>
      </c>
      <c r="I8673">
        <v>58</v>
      </c>
      <c r="J8673">
        <v>44</v>
      </c>
      <c r="L8673">
        <v>62</v>
      </c>
      <c r="N8673">
        <v>55</v>
      </c>
      <c r="P8673">
        <v>0</v>
      </c>
      <c r="Q8673">
        <v>0</v>
      </c>
      <c r="S8673">
        <v>3</v>
      </c>
    </row>
    <row r="8674" spans="1:20" x14ac:dyDescent="0.2">
      <c r="A8674" t="s">
        <v>17712</v>
      </c>
      <c r="B8674" t="s">
        <v>17713</v>
      </c>
      <c r="C8674" t="s">
        <v>232</v>
      </c>
      <c r="D8674" t="s">
        <v>1000</v>
      </c>
      <c r="E8674" s="23">
        <v>43344</v>
      </c>
      <c r="F8674">
        <v>8</v>
      </c>
      <c r="G8674">
        <v>7.5</v>
      </c>
      <c r="I8674">
        <v>94</v>
      </c>
      <c r="J8674">
        <v>91</v>
      </c>
      <c r="L8674">
        <v>84</v>
      </c>
      <c r="N8674">
        <v>88</v>
      </c>
      <c r="P8674">
        <v>0</v>
      </c>
      <c r="Q8674">
        <v>14</v>
      </c>
      <c r="S8674">
        <v>6</v>
      </c>
    </row>
    <row r="8675" spans="1:20" x14ac:dyDescent="0.2">
      <c r="A8675" t="s">
        <v>17909</v>
      </c>
      <c r="B8675" t="s">
        <v>17910</v>
      </c>
      <c r="C8675" t="s">
        <v>231</v>
      </c>
      <c r="D8675" t="s">
        <v>1002</v>
      </c>
      <c r="E8675" s="23">
        <v>43344</v>
      </c>
      <c r="F8675">
        <v>8</v>
      </c>
      <c r="G8675">
        <v>7.5</v>
      </c>
      <c r="I8675">
        <v>94</v>
      </c>
      <c r="J8675">
        <v>91</v>
      </c>
      <c r="L8675">
        <v>84</v>
      </c>
      <c r="N8675">
        <v>88</v>
      </c>
      <c r="P8675">
        <v>0</v>
      </c>
      <c r="Q8675">
        <v>14</v>
      </c>
      <c r="S8675">
        <v>6</v>
      </c>
    </row>
    <row r="8676" spans="1:20" x14ac:dyDescent="0.2">
      <c r="A8676" t="s">
        <v>18086</v>
      </c>
      <c r="B8676" t="s">
        <v>18087</v>
      </c>
      <c r="C8676" t="s">
        <v>317</v>
      </c>
      <c r="D8676" t="s">
        <v>1000</v>
      </c>
      <c r="E8676" s="23">
        <v>43344</v>
      </c>
      <c r="F8676">
        <v>11</v>
      </c>
      <c r="G8676">
        <v>9</v>
      </c>
      <c r="I8676">
        <v>46</v>
      </c>
      <c r="J8676">
        <v>66</v>
      </c>
      <c r="L8676">
        <v>54</v>
      </c>
      <c r="N8676">
        <v>36</v>
      </c>
      <c r="P8676">
        <v>1</v>
      </c>
      <c r="Q8676">
        <v>1</v>
      </c>
      <c r="S8676">
        <v>10</v>
      </c>
    </row>
    <row r="8677" spans="1:20" x14ac:dyDescent="0.2">
      <c r="A8677" t="s">
        <v>18265</v>
      </c>
      <c r="B8677" t="s">
        <v>18266</v>
      </c>
      <c r="C8677" t="s">
        <v>316</v>
      </c>
      <c r="D8677" t="s">
        <v>1002</v>
      </c>
      <c r="E8677" s="23">
        <v>43344</v>
      </c>
      <c r="F8677">
        <v>6</v>
      </c>
      <c r="G8677">
        <v>5.5</v>
      </c>
      <c r="I8677">
        <v>27</v>
      </c>
      <c r="J8677">
        <v>36</v>
      </c>
      <c r="L8677">
        <v>33</v>
      </c>
      <c r="N8677">
        <v>20</v>
      </c>
      <c r="P8677">
        <v>1</v>
      </c>
      <c r="Q8677">
        <v>1</v>
      </c>
      <c r="S8677">
        <v>7</v>
      </c>
      <c r="T8677" t="e">
        <v>#DIV/0!</v>
      </c>
    </row>
    <row r="8678" spans="1:20" x14ac:dyDescent="0.2">
      <c r="A8678" t="s">
        <v>18341</v>
      </c>
      <c r="B8678" t="s">
        <v>18342</v>
      </c>
      <c r="C8678" t="s">
        <v>355</v>
      </c>
      <c r="D8678" t="s">
        <v>1002</v>
      </c>
      <c r="E8678" s="23">
        <v>43344</v>
      </c>
      <c r="F8678">
        <v>5</v>
      </c>
      <c r="G8678">
        <v>3.5</v>
      </c>
      <c r="I8678">
        <v>19</v>
      </c>
      <c r="J8678">
        <v>30</v>
      </c>
      <c r="L8678">
        <v>21</v>
      </c>
      <c r="N8678">
        <v>16</v>
      </c>
      <c r="P8678">
        <v>0</v>
      </c>
      <c r="Q8678">
        <v>0</v>
      </c>
      <c r="S8678">
        <v>3</v>
      </c>
      <c r="T8678" t="e">
        <v>#DIV/0!</v>
      </c>
    </row>
    <row r="8679" spans="1:20" x14ac:dyDescent="0.2">
      <c r="A8679" t="s">
        <v>18518</v>
      </c>
      <c r="B8679" t="s">
        <v>18519</v>
      </c>
      <c r="C8679" t="s">
        <v>214</v>
      </c>
      <c r="D8679" t="s">
        <v>1000</v>
      </c>
      <c r="E8679" s="23">
        <v>43344</v>
      </c>
      <c r="F8679">
        <v>10</v>
      </c>
      <c r="G8679">
        <v>13.5</v>
      </c>
      <c r="I8679">
        <v>78</v>
      </c>
      <c r="J8679">
        <v>107</v>
      </c>
      <c r="L8679">
        <v>150</v>
      </c>
      <c r="N8679">
        <v>63</v>
      </c>
      <c r="O8679">
        <v>1.1000000000000001</v>
      </c>
      <c r="P8679">
        <v>11</v>
      </c>
      <c r="Q8679">
        <v>12</v>
      </c>
      <c r="S8679">
        <v>15</v>
      </c>
      <c r="T8679">
        <v>0.28313253012048195</v>
      </c>
    </row>
    <row r="8680" spans="1:20" x14ac:dyDescent="0.2">
      <c r="A8680" t="s">
        <v>18697</v>
      </c>
      <c r="B8680" t="s">
        <v>18698</v>
      </c>
      <c r="C8680" t="s">
        <v>215</v>
      </c>
      <c r="D8680" t="s">
        <v>1002</v>
      </c>
      <c r="E8680" s="23">
        <v>43344</v>
      </c>
      <c r="F8680">
        <v>4.5</v>
      </c>
      <c r="G8680">
        <v>6</v>
      </c>
      <c r="I8680">
        <v>26</v>
      </c>
      <c r="J8680">
        <v>36</v>
      </c>
      <c r="L8680">
        <v>48</v>
      </c>
      <c r="N8680">
        <v>22</v>
      </c>
      <c r="O8680">
        <v>1.1000000000000001</v>
      </c>
      <c r="P8680">
        <v>5</v>
      </c>
      <c r="Q8680">
        <v>5</v>
      </c>
      <c r="S8680">
        <v>4</v>
      </c>
      <c r="T8680">
        <v>0.83</v>
      </c>
    </row>
    <row r="8681" spans="1:20" x14ac:dyDescent="0.2">
      <c r="A8681" t="s">
        <v>18874</v>
      </c>
      <c r="B8681" t="s">
        <v>18875</v>
      </c>
      <c r="C8681" t="s">
        <v>216</v>
      </c>
      <c r="D8681" t="s">
        <v>1002</v>
      </c>
      <c r="E8681" s="23">
        <v>43344</v>
      </c>
      <c r="F8681">
        <v>5.5</v>
      </c>
      <c r="G8681">
        <v>7.5</v>
      </c>
      <c r="I8681">
        <v>52</v>
      </c>
      <c r="J8681">
        <v>71</v>
      </c>
      <c r="L8681">
        <v>102</v>
      </c>
      <c r="N8681">
        <v>41</v>
      </c>
      <c r="P8681">
        <v>6</v>
      </c>
      <c r="Q8681">
        <v>7</v>
      </c>
      <c r="S8681">
        <v>11</v>
      </c>
      <c r="T8681">
        <v>0.83</v>
      </c>
    </row>
    <row r="8682" spans="1:20" x14ac:dyDescent="0.2">
      <c r="A8682" t="s">
        <v>19051</v>
      </c>
      <c r="B8682" t="s">
        <v>19052</v>
      </c>
      <c r="C8682" t="s">
        <v>229</v>
      </c>
      <c r="D8682" t="s">
        <v>1002</v>
      </c>
      <c r="E8682" s="23">
        <v>43344</v>
      </c>
      <c r="F8682">
        <v>0</v>
      </c>
      <c r="G8682">
        <v>0</v>
      </c>
      <c r="I8682">
        <v>0</v>
      </c>
      <c r="J8682">
        <v>0</v>
      </c>
      <c r="L8682">
        <v>0</v>
      </c>
      <c r="N8682">
        <v>0</v>
      </c>
      <c r="P8682">
        <v>0</v>
      </c>
      <c r="Q8682">
        <v>0</v>
      </c>
      <c r="S8682">
        <v>0</v>
      </c>
      <c r="T8682">
        <v>0.83</v>
      </c>
    </row>
    <row r="8683" spans="1:20" x14ac:dyDescent="0.2">
      <c r="A8683" t="s">
        <v>19228</v>
      </c>
      <c r="B8683" t="s">
        <v>19229</v>
      </c>
      <c r="C8683" t="s">
        <v>230</v>
      </c>
      <c r="D8683" t="s">
        <v>1000</v>
      </c>
      <c r="E8683" s="23">
        <v>43344</v>
      </c>
      <c r="F8683">
        <v>0</v>
      </c>
      <c r="G8683">
        <v>0</v>
      </c>
      <c r="I8683">
        <v>0</v>
      </c>
      <c r="J8683">
        <v>0</v>
      </c>
      <c r="L8683">
        <v>0</v>
      </c>
      <c r="N8683">
        <v>0</v>
      </c>
      <c r="P8683">
        <v>0</v>
      </c>
      <c r="Q8683">
        <v>0</v>
      </c>
      <c r="S8683">
        <v>0</v>
      </c>
      <c r="T8683">
        <v>0.83</v>
      </c>
    </row>
    <row r="8684" spans="1:20" x14ac:dyDescent="0.2">
      <c r="A8684" t="s">
        <v>19407</v>
      </c>
      <c r="B8684" t="s">
        <v>19408</v>
      </c>
      <c r="C8684" t="s">
        <v>234</v>
      </c>
      <c r="D8684" t="s">
        <v>1000</v>
      </c>
      <c r="E8684" s="23">
        <v>43344</v>
      </c>
      <c r="F8684">
        <v>2.5</v>
      </c>
      <c r="G8684">
        <v>4.5</v>
      </c>
      <c r="I8684">
        <v>19</v>
      </c>
      <c r="J8684">
        <v>29</v>
      </c>
      <c r="L8684">
        <v>63</v>
      </c>
      <c r="N8684">
        <v>17</v>
      </c>
      <c r="P8684">
        <v>0</v>
      </c>
      <c r="Q8684">
        <v>0</v>
      </c>
      <c r="S8684">
        <v>2</v>
      </c>
      <c r="T8684">
        <v>0.83</v>
      </c>
    </row>
    <row r="8685" spans="1:20" x14ac:dyDescent="0.2">
      <c r="A8685" t="s">
        <v>19586</v>
      </c>
      <c r="B8685" t="s">
        <v>19587</v>
      </c>
      <c r="C8685" t="s">
        <v>233</v>
      </c>
      <c r="D8685" t="s">
        <v>1002</v>
      </c>
      <c r="E8685" s="23">
        <v>43344</v>
      </c>
      <c r="F8685">
        <v>2.5</v>
      </c>
      <c r="G8685">
        <v>4.5</v>
      </c>
      <c r="I8685">
        <v>19</v>
      </c>
      <c r="J8685">
        <v>29</v>
      </c>
      <c r="L8685">
        <v>63</v>
      </c>
      <c r="N8685">
        <v>17</v>
      </c>
      <c r="P8685">
        <v>0</v>
      </c>
      <c r="Q8685">
        <v>0</v>
      </c>
      <c r="S8685">
        <v>2</v>
      </c>
      <c r="T8685">
        <v>0.83</v>
      </c>
    </row>
    <row r="8686" spans="1:20" x14ac:dyDescent="0.2">
      <c r="A8686" t="s">
        <v>19684</v>
      </c>
      <c r="B8686" t="s">
        <v>19685</v>
      </c>
      <c r="C8686" t="s">
        <v>342</v>
      </c>
      <c r="D8686" t="s">
        <v>1000</v>
      </c>
      <c r="E8686" s="23">
        <v>43344</v>
      </c>
      <c r="F8686">
        <v>0</v>
      </c>
      <c r="G8686">
        <v>0</v>
      </c>
      <c r="I8686">
        <v>0</v>
      </c>
      <c r="J8686">
        <v>0</v>
      </c>
      <c r="L8686">
        <v>0</v>
      </c>
      <c r="N8686">
        <v>0</v>
      </c>
      <c r="P8686">
        <v>0</v>
      </c>
      <c r="Q8686">
        <v>0</v>
      </c>
      <c r="S8686">
        <v>0</v>
      </c>
      <c r="T8686">
        <v>0.83</v>
      </c>
    </row>
    <row r="8687" spans="1:20" x14ac:dyDescent="0.2">
      <c r="A8687" t="s">
        <v>19784</v>
      </c>
      <c r="B8687" t="s">
        <v>19785</v>
      </c>
      <c r="C8687" t="s">
        <v>340</v>
      </c>
      <c r="D8687" t="s">
        <v>1002</v>
      </c>
      <c r="E8687" s="23">
        <v>43344</v>
      </c>
      <c r="F8687">
        <v>0</v>
      </c>
      <c r="G8687">
        <v>0</v>
      </c>
      <c r="I8687">
        <v>0</v>
      </c>
      <c r="J8687">
        <v>0</v>
      </c>
      <c r="L8687">
        <v>0</v>
      </c>
      <c r="N8687">
        <v>0</v>
      </c>
      <c r="P8687">
        <v>0</v>
      </c>
      <c r="Q8687">
        <v>0</v>
      </c>
      <c r="S8687">
        <v>0</v>
      </c>
      <c r="T8687">
        <v>0.83</v>
      </c>
    </row>
    <row r="8688" spans="1:20" x14ac:dyDescent="0.2">
      <c r="A8688" t="s">
        <v>19961</v>
      </c>
      <c r="B8688" t="s">
        <v>19962</v>
      </c>
      <c r="C8688" t="s">
        <v>220</v>
      </c>
      <c r="D8688" t="s">
        <v>1000</v>
      </c>
      <c r="E8688" s="23">
        <v>43344</v>
      </c>
      <c r="F8688">
        <v>0</v>
      </c>
      <c r="G8688">
        <v>0</v>
      </c>
      <c r="I8688">
        <v>0</v>
      </c>
      <c r="J8688">
        <v>0</v>
      </c>
      <c r="L8688">
        <v>0</v>
      </c>
      <c r="N8688">
        <v>0</v>
      </c>
      <c r="P8688">
        <v>0</v>
      </c>
      <c r="Q8688">
        <v>0</v>
      </c>
      <c r="S8688">
        <v>0</v>
      </c>
      <c r="T8688">
        <v>0.83</v>
      </c>
    </row>
    <row r="8689" spans="1:20" x14ac:dyDescent="0.2">
      <c r="A8689" t="s">
        <v>20140</v>
      </c>
      <c r="B8689" t="s">
        <v>20141</v>
      </c>
      <c r="C8689" t="s">
        <v>221</v>
      </c>
      <c r="D8689" t="s">
        <v>1002</v>
      </c>
      <c r="E8689" s="23">
        <v>43344</v>
      </c>
      <c r="F8689">
        <v>0</v>
      </c>
      <c r="G8689">
        <v>0</v>
      </c>
      <c r="I8689">
        <v>0</v>
      </c>
      <c r="J8689">
        <v>0</v>
      </c>
      <c r="L8689">
        <v>0</v>
      </c>
      <c r="N8689">
        <v>0</v>
      </c>
      <c r="P8689">
        <v>0</v>
      </c>
      <c r="Q8689">
        <v>0</v>
      </c>
      <c r="S8689">
        <v>0</v>
      </c>
      <c r="T8689">
        <v>0.83</v>
      </c>
    </row>
    <row r="8690" spans="1:20" x14ac:dyDescent="0.2">
      <c r="A8690" t="s">
        <v>20317</v>
      </c>
      <c r="B8690" t="s">
        <v>20318</v>
      </c>
      <c r="C8690" t="s">
        <v>222</v>
      </c>
      <c r="D8690" t="s">
        <v>1002</v>
      </c>
      <c r="E8690" s="23">
        <v>43344</v>
      </c>
      <c r="F8690">
        <v>0</v>
      </c>
      <c r="G8690">
        <v>0</v>
      </c>
      <c r="I8690">
        <v>0</v>
      </c>
      <c r="J8690">
        <v>0</v>
      </c>
      <c r="L8690">
        <v>0</v>
      </c>
      <c r="N8690">
        <v>0</v>
      </c>
      <c r="P8690">
        <v>0</v>
      </c>
      <c r="Q8690">
        <v>0</v>
      </c>
      <c r="S8690">
        <v>0</v>
      </c>
      <c r="T8690">
        <v>0.83</v>
      </c>
    </row>
    <row r="8691" spans="1:20" x14ac:dyDescent="0.2">
      <c r="A8691" t="s">
        <v>20494</v>
      </c>
      <c r="B8691" t="s">
        <v>20495</v>
      </c>
      <c r="C8691" t="s">
        <v>211</v>
      </c>
      <c r="D8691" t="s">
        <v>1002</v>
      </c>
      <c r="E8691" s="23">
        <v>43344</v>
      </c>
      <c r="F8691">
        <v>0</v>
      </c>
      <c r="G8691">
        <v>0</v>
      </c>
      <c r="I8691">
        <v>0</v>
      </c>
      <c r="J8691">
        <v>0</v>
      </c>
      <c r="L8691">
        <v>0</v>
      </c>
      <c r="N8691">
        <v>0</v>
      </c>
      <c r="P8691">
        <v>0</v>
      </c>
      <c r="Q8691">
        <v>0</v>
      </c>
      <c r="S8691">
        <v>0</v>
      </c>
      <c r="T8691">
        <v>0.83</v>
      </c>
    </row>
    <row r="8692" spans="1:20" x14ac:dyDescent="0.2">
      <c r="A8692" t="s">
        <v>20671</v>
      </c>
      <c r="B8692" t="s">
        <v>20672</v>
      </c>
      <c r="C8692" t="s">
        <v>207</v>
      </c>
      <c r="D8692" t="s">
        <v>1000</v>
      </c>
      <c r="E8692" s="23">
        <v>43344</v>
      </c>
      <c r="F8692">
        <v>3</v>
      </c>
      <c r="G8692">
        <v>6</v>
      </c>
      <c r="I8692">
        <v>13</v>
      </c>
      <c r="J8692">
        <v>18</v>
      </c>
      <c r="L8692">
        <v>48</v>
      </c>
      <c r="N8692">
        <v>13</v>
      </c>
      <c r="O8692">
        <v>0</v>
      </c>
      <c r="P8692">
        <v>1</v>
      </c>
      <c r="Q8692">
        <v>3</v>
      </c>
      <c r="S8692">
        <v>0</v>
      </c>
    </row>
    <row r="8693" spans="1:20" x14ac:dyDescent="0.2">
      <c r="A8693" t="s">
        <v>20915</v>
      </c>
      <c r="B8693" t="s">
        <v>20916</v>
      </c>
      <c r="C8693" t="s">
        <v>210</v>
      </c>
      <c r="D8693" t="s">
        <v>1002</v>
      </c>
      <c r="E8693" s="23">
        <v>43344</v>
      </c>
      <c r="F8693">
        <v>0</v>
      </c>
      <c r="G8693">
        <v>3</v>
      </c>
      <c r="I8693">
        <v>0</v>
      </c>
      <c r="J8693">
        <v>0</v>
      </c>
      <c r="L8693">
        <v>30</v>
      </c>
      <c r="N8693">
        <v>0</v>
      </c>
      <c r="O8693">
        <v>0</v>
      </c>
      <c r="P8693">
        <v>1</v>
      </c>
      <c r="Q8693">
        <v>1</v>
      </c>
      <c r="S8693">
        <v>0</v>
      </c>
    </row>
    <row r="8694" spans="1:20" x14ac:dyDescent="0.2">
      <c r="A8694" t="s">
        <v>21092</v>
      </c>
      <c r="B8694" t="s">
        <v>21093</v>
      </c>
      <c r="C8694" t="s">
        <v>208</v>
      </c>
      <c r="D8694" t="s">
        <v>1002</v>
      </c>
      <c r="E8694" s="23">
        <v>43344</v>
      </c>
      <c r="F8694">
        <v>2</v>
      </c>
      <c r="G8694">
        <v>1.5</v>
      </c>
      <c r="I8694">
        <v>7</v>
      </c>
      <c r="J8694">
        <v>12</v>
      </c>
      <c r="L8694">
        <v>9</v>
      </c>
      <c r="N8694">
        <v>7</v>
      </c>
      <c r="P8694">
        <v>0</v>
      </c>
      <c r="Q8694">
        <v>2</v>
      </c>
      <c r="S8694">
        <v>0</v>
      </c>
    </row>
    <row r="8695" spans="1:20" x14ac:dyDescent="0.2">
      <c r="A8695" t="s">
        <v>21168</v>
      </c>
      <c r="B8695" t="s">
        <v>21169</v>
      </c>
      <c r="C8695" t="s">
        <v>354</v>
      </c>
      <c r="D8695" t="s">
        <v>1002</v>
      </c>
      <c r="E8695" s="23">
        <v>43344</v>
      </c>
      <c r="F8695">
        <v>1</v>
      </c>
      <c r="G8695">
        <v>1.5</v>
      </c>
      <c r="I8695">
        <v>6</v>
      </c>
      <c r="J8695">
        <v>6</v>
      </c>
      <c r="L8695">
        <v>9</v>
      </c>
      <c r="N8695">
        <v>6</v>
      </c>
      <c r="P8695">
        <v>0</v>
      </c>
      <c r="Q8695">
        <v>0</v>
      </c>
      <c r="S8695">
        <v>0</v>
      </c>
    </row>
    <row r="8696" spans="1:20" x14ac:dyDescent="0.2">
      <c r="A8696" t="s">
        <v>21347</v>
      </c>
      <c r="B8696" t="s">
        <v>21348</v>
      </c>
      <c r="C8696" t="s">
        <v>213</v>
      </c>
      <c r="D8696" t="s">
        <v>1002</v>
      </c>
      <c r="E8696" s="23">
        <v>43344</v>
      </c>
      <c r="F8696">
        <v>0</v>
      </c>
      <c r="G8696">
        <v>0</v>
      </c>
      <c r="I8696">
        <v>0</v>
      </c>
      <c r="J8696">
        <v>0</v>
      </c>
      <c r="L8696">
        <v>0</v>
      </c>
      <c r="N8696">
        <v>0</v>
      </c>
      <c r="P8696">
        <v>0</v>
      </c>
      <c r="Q8696">
        <v>0</v>
      </c>
      <c r="S8696">
        <v>0</v>
      </c>
    </row>
    <row r="8697" spans="1:20" x14ac:dyDescent="0.2">
      <c r="A8697" t="s">
        <v>21589</v>
      </c>
      <c r="B8697" t="s">
        <v>21590</v>
      </c>
      <c r="C8697" t="s">
        <v>212</v>
      </c>
      <c r="D8697" t="s">
        <v>1000</v>
      </c>
      <c r="E8697" s="23">
        <v>43344</v>
      </c>
      <c r="F8697">
        <v>1</v>
      </c>
      <c r="G8697">
        <v>1.5</v>
      </c>
      <c r="I8697">
        <v>5</v>
      </c>
      <c r="J8697">
        <v>6</v>
      </c>
      <c r="L8697">
        <v>9</v>
      </c>
      <c r="N8697">
        <v>4</v>
      </c>
      <c r="P8697">
        <v>0</v>
      </c>
      <c r="Q8697">
        <v>2</v>
      </c>
      <c r="S8697">
        <v>1</v>
      </c>
    </row>
    <row r="8698" spans="1:20" x14ac:dyDescent="0.2">
      <c r="A8698" t="s">
        <v>21621</v>
      </c>
      <c r="B8698" t="s">
        <v>21622</v>
      </c>
      <c r="C8698" t="s">
        <v>900</v>
      </c>
      <c r="D8698" t="s">
        <v>1002</v>
      </c>
      <c r="E8698" s="23">
        <v>43344</v>
      </c>
      <c r="F8698">
        <v>1</v>
      </c>
      <c r="G8698">
        <v>1.5</v>
      </c>
      <c r="I8698">
        <v>5</v>
      </c>
      <c r="J8698">
        <v>6</v>
      </c>
      <c r="L8698">
        <v>9</v>
      </c>
      <c r="N8698">
        <v>4</v>
      </c>
      <c r="P8698">
        <v>0</v>
      </c>
      <c r="Q8698">
        <v>2</v>
      </c>
      <c r="S8698">
        <v>1</v>
      </c>
    </row>
    <row r="8699" spans="1:20" x14ac:dyDescent="0.2">
      <c r="A8699" t="s">
        <v>21798</v>
      </c>
      <c r="B8699" t="s">
        <v>21799</v>
      </c>
      <c r="C8699" t="s">
        <v>217</v>
      </c>
      <c r="D8699" t="s">
        <v>1000</v>
      </c>
      <c r="E8699" s="23">
        <v>43344</v>
      </c>
      <c r="F8699">
        <v>0</v>
      </c>
      <c r="G8699">
        <v>0</v>
      </c>
      <c r="I8699">
        <v>0</v>
      </c>
      <c r="J8699">
        <v>0</v>
      </c>
      <c r="L8699">
        <v>0</v>
      </c>
      <c r="N8699">
        <v>0</v>
      </c>
      <c r="P8699">
        <v>0</v>
      </c>
      <c r="Q8699">
        <v>0</v>
      </c>
      <c r="S8699">
        <v>0</v>
      </c>
    </row>
    <row r="8700" spans="1:20" x14ac:dyDescent="0.2">
      <c r="A8700" t="s">
        <v>22042</v>
      </c>
      <c r="B8700" t="s">
        <v>22043</v>
      </c>
      <c r="C8700" t="s">
        <v>218</v>
      </c>
      <c r="D8700" t="s">
        <v>1002</v>
      </c>
      <c r="E8700" s="23">
        <v>43344</v>
      </c>
      <c r="F8700">
        <v>0</v>
      </c>
      <c r="G8700">
        <v>0</v>
      </c>
      <c r="I8700">
        <v>0</v>
      </c>
      <c r="J8700">
        <v>0</v>
      </c>
      <c r="L8700">
        <v>0</v>
      </c>
      <c r="N8700">
        <v>0</v>
      </c>
      <c r="P8700">
        <v>0</v>
      </c>
      <c r="Q8700">
        <v>0</v>
      </c>
      <c r="S8700">
        <v>0</v>
      </c>
    </row>
    <row r="8701" spans="1:20" x14ac:dyDescent="0.2">
      <c r="A8701" t="s">
        <v>22219</v>
      </c>
      <c r="B8701" t="s">
        <v>22220</v>
      </c>
      <c r="C8701" t="s">
        <v>219</v>
      </c>
      <c r="D8701" t="s">
        <v>1002</v>
      </c>
      <c r="E8701" s="23">
        <v>43344</v>
      </c>
      <c r="F8701">
        <v>0</v>
      </c>
      <c r="G8701">
        <v>0</v>
      </c>
      <c r="I8701">
        <v>0</v>
      </c>
      <c r="J8701">
        <v>0</v>
      </c>
      <c r="L8701">
        <v>0</v>
      </c>
      <c r="N8701">
        <v>0</v>
      </c>
      <c r="P8701">
        <v>0</v>
      </c>
      <c r="Q8701">
        <v>0</v>
      </c>
      <c r="S8701">
        <v>0</v>
      </c>
    </row>
    <row r="8702" spans="1:20" x14ac:dyDescent="0.2">
      <c r="A8702" t="s">
        <v>22259</v>
      </c>
      <c r="B8702" t="s">
        <v>22260</v>
      </c>
      <c r="C8702" t="s">
        <v>384</v>
      </c>
      <c r="D8702" t="s">
        <v>1002</v>
      </c>
      <c r="E8702" s="23">
        <v>43344</v>
      </c>
      <c r="F8702">
        <v>0</v>
      </c>
      <c r="G8702">
        <v>0</v>
      </c>
      <c r="I8702">
        <v>0</v>
      </c>
      <c r="J8702">
        <v>0</v>
      </c>
      <c r="L8702">
        <v>0</v>
      </c>
      <c r="N8702">
        <v>0</v>
      </c>
      <c r="P8702">
        <v>0</v>
      </c>
      <c r="Q8702">
        <v>0</v>
      </c>
      <c r="S8702">
        <v>0</v>
      </c>
    </row>
    <row r="8703" spans="1:20" x14ac:dyDescent="0.2">
      <c r="A8703" t="s">
        <v>22299</v>
      </c>
      <c r="B8703" t="s">
        <v>22300</v>
      </c>
      <c r="C8703" t="s">
        <v>387</v>
      </c>
      <c r="D8703" t="s">
        <v>1000</v>
      </c>
      <c r="E8703" s="23">
        <v>43344</v>
      </c>
      <c r="F8703">
        <v>0</v>
      </c>
      <c r="G8703">
        <v>0</v>
      </c>
      <c r="I8703">
        <v>0</v>
      </c>
      <c r="J8703">
        <v>0</v>
      </c>
      <c r="L8703">
        <v>0</v>
      </c>
      <c r="N8703">
        <v>0</v>
      </c>
      <c r="P8703">
        <v>0</v>
      </c>
      <c r="Q8703">
        <v>0</v>
      </c>
      <c r="S8703">
        <v>0</v>
      </c>
    </row>
    <row r="8704" spans="1:20" x14ac:dyDescent="0.2">
      <c r="A8704" t="s">
        <v>22333</v>
      </c>
      <c r="B8704" t="s">
        <v>22334</v>
      </c>
      <c r="C8704" t="s">
        <v>1049</v>
      </c>
      <c r="D8704" t="s">
        <v>1002</v>
      </c>
      <c r="E8704" s="23">
        <v>43344</v>
      </c>
      <c r="F8704">
        <v>0</v>
      </c>
      <c r="G8704">
        <v>0</v>
      </c>
      <c r="I8704">
        <v>0</v>
      </c>
      <c r="J8704">
        <v>0</v>
      </c>
      <c r="L8704">
        <v>0</v>
      </c>
      <c r="N8704">
        <v>0</v>
      </c>
      <c r="P8704">
        <v>0</v>
      </c>
      <c r="Q8704">
        <v>0</v>
      </c>
      <c r="S8704">
        <v>0</v>
      </c>
    </row>
    <row r="8705" spans="1:19" x14ac:dyDescent="0.2">
      <c r="A8705" t="s">
        <v>22373</v>
      </c>
      <c r="B8705" t="s">
        <v>22374</v>
      </c>
      <c r="C8705" t="s">
        <v>385</v>
      </c>
      <c r="D8705" t="s">
        <v>1002</v>
      </c>
      <c r="E8705" s="23">
        <v>43344</v>
      </c>
      <c r="F8705">
        <v>0</v>
      </c>
      <c r="G8705">
        <v>0</v>
      </c>
      <c r="I8705">
        <v>0</v>
      </c>
      <c r="J8705">
        <v>0</v>
      </c>
      <c r="L8705">
        <v>0</v>
      </c>
      <c r="N8705">
        <v>0</v>
      </c>
      <c r="P8705">
        <v>0</v>
      </c>
      <c r="Q8705">
        <v>0</v>
      </c>
      <c r="S8705">
        <v>0</v>
      </c>
    </row>
    <row r="8706" spans="1:19" x14ac:dyDescent="0.2">
      <c r="A8706" t="s">
        <v>1332</v>
      </c>
      <c r="B8706" t="s">
        <v>1333</v>
      </c>
      <c r="C8706" t="s">
        <v>1237</v>
      </c>
      <c r="D8706" t="s">
        <v>1002</v>
      </c>
      <c r="E8706" s="23">
        <v>43374</v>
      </c>
      <c r="F8706">
        <v>28.5</v>
      </c>
      <c r="G8706">
        <v>31</v>
      </c>
      <c r="I8706">
        <v>124</v>
      </c>
      <c r="J8706">
        <v>165</v>
      </c>
      <c r="L8706">
        <v>178</v>
      </c>
      <c r="N8706">
        <v>114</v>
      </c>
      <c r="P8706">
        <v>10</v>
      </c>
      <c r="Q8706">
        <v>14</v>
      </c>
      <c r="S8706">
        <v>10</v>
      </c>
    </row>
    <row r="8707" spans="1:19" x14ac:dyDescent="0.2">
      <c r="A8707" t="s">
        <v>11136</v>
      </c>
      <c r="B8707" t="s">
        <v>11137</v>
      </c>
      <c r="C8707" t="s">
        <v>228</v>
      </c>
      <c r="D8707" t="s">
        <v>1000</v>
      </c>
      <c r="E8707" s="23">
        <v>43374</v>
      </c>
      <c r="F8707">
        <v>0</v>
      </c>
      <c r="G8707">
        <v>0</v>
      </c>
      <c r="I8707">
        <v>0</v>
      </c>
      <c r="J8707">
        <v>0</v>
      </c>
      <c r="L8707">
        <v>0</v>
      </c>
      <c r="N8707">
        <v>0</v>
      </c>
      <c r="P8707">
        <v>0</v>
      </c>
      <c r="Q8707">
        <v>0</v>
      </c>
      <c r="S8707">
        <v>0</v>
      </c>
    </row>
    <row r="8708" spans="1:19" x14ac:dyDescent="0.2">
      <c r="A8708" t="s">
        <v>9389</v>
      </c>
      <c r="B8708" t="s">
        <v>9390</v>
      </c>
      <c r="C8708" t="s">
        <v>211</v>
      </c>
      <c r="D8708" t="s">
        <v>1000</v>
      </c>
      <c r="E8708" s="23">
        <v>43374</v>
      </c>
      <c r="F8708">
        <v>0</v>
      </c>
      <c r="G8708">
        <v>0</v>
      </c>
      <c r="I8708">
        <v>0</v>
      </c>
      <c r="J8708">
        <v>0</v>
      </c>
      <c r="L8708">
        <v>0</v>
      </c>
      <c r="N8708">
        <v>0</v>
      </c>
      <c r="P8708">
        <v>0</v>
      </c>
      <c r="Q8708">
        <v>0</v>
      </c>
      <c r="S8708">
        <v>0</v>
      </c>
    </row>
    <row r="8709" spans="1:19" x14ac:dyDescent="0.2">
      <c r="A8709" t="s">
        <v>8550</v>
      </c>
      <c r="B8709" t="s">
        <v>8551</v>
      </c>
      <c r="C8709" t="s">
        <v>213</v>
      </c>
      <c r="D8709" t="s">
        <v>1000</v>
      </c>
      <c r="E8709" s="23">
        <v>43374</v>
      </c>
      <c r="F8709">
        <v>0</v>
      </c>
      <c r="G8709">
        <v>0</v>
      </c>
      <c r="I8709">
        <v>0</v>
      </c>
      <c r="J8709">
        <v>0</v>
      </c>
      <c r="L8709">
        <v>0</v>
      </c>
      <c r="N8709">
        <v>0</v>
      </c>
      <c r="P8709">
        <v>0</v>
      </c>
      <c r="Q8709">
        <v>0</v>
      </c>
      <c r="S8709">
        <v>0</v>
      </c>
    </row>
    <row r="8710" spans="1:19" x14ac:dyDescent="0.2">
      <c r="A8710" t="s">
        <v>5126</v>
      </c>
      <c r="B8710" t="s">
        <v>5127</v>
      </c>
      <c r="C8710" t="s">
        <v>229</v>
      </c>
      <c r="D8710" t="s">
        <v>1000</v>
      </c>
      <c r="E8710" s="23">
        <v>43374</v>
      </c>
      <c r="F8710">
        <v>0</v>
      </c>
      <c r="G8710">
        <v>0</v>
      </c>
      <c r="I8710">
        <v>0</v>
      </c>
      <c r="J8710">
        <v>0</v>
      </c>
      <c r="L8710">
        <v>0</v>
      </c>
      <c r="N8710">
        <v>0</v>
      </c>
      <c r="P8710">
        <v>0</v>
      </c>
      <c r="Q8710">
        <v>0</v>
      </c>
      <c r="S8710">
        <v>0</v>
      </c>
    </row>
    <row r="8711" spans="1:19" x14ac:dyDescent="0.2">
      <c r="A8711" t="s">
        <v>13252</v>
      </c>
      <c r="B8711" t="s">
        <v>13164</v>
      </c>
      <c r="C8711" t="s">
        <v>1051</v>
      </c>
      <c r="D8711" t="s">
        <v>1002</v>
      </c>
      <c r="E8711" s="23">
        <v>43374</v>
      </c>
      <c r="F8711">
        <v>0</v>
      </c>
      <c r="G8711">
        <v>0</v>
      </c>
      <c r="I8711">
        <v>0</v>
      </c>
      <c r="J8711">
        <v>0</v>
      </c>
      <c r="L8711">
        <v>0</v>
      </c>
      <c r="N8711">
        <v>0</v>
      </c>
      <c r="P8711">
        <v>0</v>
      </c>
      <c r="Q8711">
        <v>0</v>
      </c>
      <c r="S8711">
        <v>0</v>
      </c>
    </row>
    <row r="8712" spans="1:19" x14ac:dyDescent="0.2">
      <c r="A8712" t="s">
        <v>7461</v>
      </c>
      <c r="B8712" t="s">
        <v>7462</v>
      </c>
      <c r="C8712" t="s">
        <v>1048</v>
      </c>
      <c r="D8712" t="s">
        <v>1000</v>
      </c>
      <c r="E8712" s="23">
        <v>43374</v>
      </c>
      <c r="F8712">
        <v>0</v>
      </c>
      <c r="G8712">
        <v>0</v>
      </c>
      <c r="I8712">
        <v>0</v>
      </c>
      <c r="J8712">
        <v>0</v>
      </c>
      <c r="L8712">
        <v>0</v>
      </c>
      <c r="N8712">
        <v>0</v>
      </c>
      <c r="P8712">
        <v>0</v>
      </c>
      <c r="Q8712">
        <v>0</v>
      </c>
      <c r="S8712">
        <v>0</v>
      </c>
    </row>
    <row r="8713" spans="1:19" x14ac:dyDescent="0.2">
      <c r="A8713" t="s">
        <v>5750</v>
      </c>
      <c r="B8713" t="s">
        <v>5751</v>
      </c>
      <c r="C8713" t="s">
        <v>1047</v>
      </c>
      <c r="D8713" t="s">
        <v>1000</v>
      </c>
      <c r="E8713" s="23">
        <v>43374</v>
      </c>
      <c r="F8713">
        <v>3</v>
      </c>
      <c r="G8713">
        <v>3.5</v>
      </c>
      <c r="I8713">
        <v>11</v>
      </c>
      <c r="J8713">
        <v>18</v>
      </c>
      <c r="L8713">
        <v>20</v>
      </c>
      <c r="N8713">
        <v>11</v>
      </c>
      <c r="P8713">
        <v>2</v>
      </c>
      <c r="Q8713">
        <v>2</v>
      </c>
      <c r="S8713">
        <v>0</v>
      </c>
    </row>
    <row r="8714" spans="1:19" x14ac:dyDescent="0.2">
      <c r="A8714" t="s">
        <v>12360</v>
      </c>
      <c r="B8714" t="s">
        <v>12361</v>
      </c>
      <c r="C8714" t="s">
        <v>1050</v>
      </c>
      <c r="D8714" t="s">
        <v>1001</v>
      </c>
      <c r="E8714" s="23">
        <v>43374</v>
      </c>
      <c r="F8714">
        <v>2</v>
      </c>
      <c r="G8714">
        <v>2.5</v>
      </c>
      <c r="I8714">
        <v>6</v>
      </c>
      <c r="J8714">
        <v>11</v>
      </c>
      <c r="L8714">
        <v>14</v>
      </c>
      <c r="N8714">
        <v>6</v>
      </c>
      <c r="P8714">
        <v>0</v>
      </c>
      <c r="Q8714">
        <v>0</v>
      </c>
      <c r="S8714">
        <v>0</v>
      </c>
    </row>
    <row r="8715" spans="1:19" x14ac:dyDescent="0.2">
      <c r="A8715" t="s">
        <v>10099</v>
      </c>
      <c r="B8715" t="s">
        <v>10100</v>
      </c>
      <c r="C8715" t="s">
        <v>1049</v>
      </c>
      <c r="D8715" t="s">
        <v>1001</v>
      </c>
      <c r="E8715" s="23">
        <v>43374</v>
      </c>
      <c r="F8715">
        <v>0</v>
      </c>
      <c r="G8715">
        <v>0</v>
      </c>
      <c r="I8715">
        <v>0</v>
      </c>
      <c r="J8715">
        <v>0</v>
      </c>
      <c r="L8715">
        <v>0</v>
      </c>
      <c r="N8715">
        <v>0</v>
      </c>
      <c r="P8715">
        <v>0</v>
      </c>
      <c r="Q8715">
        <v>0</v>
      </c>
      <c r="S8715">
        <v>0</v>
      </c>
    </row>
    <row r="8716" spans="1:19" x14ac:dyDescent="0.2">
      <c r="A8716" t="s">
        <v>7431</v>
      </c>
      <c r="B8716" t="s">
        <v>7432</v>
      </c>
      <c r="C8716" t="s">
        <v>1048</v>
      </c>
      <c r="D8716" t="s">
        <v>1001</v>
      </c>
      <c r="E8716" s="23">
        <v>43374</v>
      </c>
      <c r="F8716">
        <v>1.5</v>
      </c>
      <c r="G8716">
        <v>2.5</v>
      </c>
      <c r="I8716">
        <v>12</v>
      </c>
      <c r="J8716">
        <v>8</v>
      </c>
      <c r="L8716">
        <v>14</v>
      </c>
      <c r="N8716">
        <v>10</v>
      </c>
      <c r="P8716">
        <v>1</v>
      </c>
      <c r="Q8716">
        <v>1</v>
      </c>
      <c r="S8716">
        <v>2</v>
      </c>
    </row>
    <row r="8717" spans="1:19" x14ac:dyDescent="0.2">
      <c r="A8717" t="s">
        <v>5575</v>
      </c>
      <c r="B8717" t="s">
        <v>5576</v>
      </c>
      <c r="C8717" t="s">
        <v>1047</v>
      </c>
      <c r="D8717" t="s">
        <v>1001</v>
      </c>
      <c r="E8717" s="23">
        <v>43374</v>
      </c>
      <c r="F8717">
        <v>0</v>
      </c>
      <c r="G8717">
        <v>0</v>
      </c>
      <c r="I8717">
        <v>0</v>
      </c>
      <c r="J8717">
        <v>0</v>
      </c>
      <c r="L8717">
        <v>0</v>
      </c>
      <c r="N8717">
        <v>0</v>
      </c>
      <c r="P8717">
        <v>0</v>
      </c>
      <c r="Q8717">
        <v>0</v>
      </c>
      <c r="S8717">
        <v>0</v>
      </c>
    </row>
    <row r="8718" spans="1:19" x14ac:dyDescent="0.2">
      <c r="A8718" t="s">
        <v>10627</v>
      </c>
      <c r="B8718" t="s">
        <v>10628</v>
      </c>
      <c r="C8718" t="s">
        <v>205</v>
      </c>
      <c r="D8718" t="s">
        <v>1000</v>
      </c>
      <c r="E8718" s="23">
        <v>43374</v>
      </c>
      <c r="F8718">
        <v>0</v>
      </c>
      <c r="G8718">
        <v>0</v>
      </c>
      <c r="I8718">
        <v>0</v>
      </c>
      <c r="J8718">
        <v>0</v>
      </c>
      <c r="L8718">
        <v>0</v>
      </c>
      <c r="N8718">
        <v>0</v>
      </c>
      <c r="P8718">
        <v>0</v>
      </c>
      <c r="Q8718">
        <v>0</v>
      </c>
      <c r="S8718">
        <v>0</v>
      </c>
    </row>
    <row r="8719" spans="1:19" x14ac:dyDescent="0.2">
      <c r="A8719" t="s">
        <v>10033</v>
      </c>
      <c r="B8719" t="s">
        <v>10034</v>
      </c>
      <c r="C8719" t="s">
        <v>384</v>
      </c>
      <c r="D8719" t="s">
        <v>1000</v>
      </c>
      <c r="E8719" s="23">
        <v>43374</v>
      </c>
      <c r="F8719">
        <v>0</v>
      </c>
      <c r="G8719">
        <v>0</v>
      </c>
      <c r="I8719">
        <v>0</v>
      </c>
      <c r="J8719">
        <v>0</v>
      </c>
      <c r="L8719">
        <v>0</v>
      </c>
      <c r="N8719">
        <v>0</v>
      </c>
      <c r="P8719">
        <v>0</v>
      </c>
      <c r="Q8719">
        <v>0</v>
      </c>
      <c r="S8719">
        <v>0</v>
      </c>
    </row>
    <row r="8720" spans="1:19" x14ac:dyDescent="0.2">
      <c r="A8720" t="s">
        <v>8974</v>
      </c>
      <c r="B8720" t="s">
        <v>8975</v>
      </c>
      <c r="C8720" t="s">
        <v>210</v>
      </c>
      <c r="D8720" t="s">
        <v>1000</v>
      </c>
      <c r="E8720" s="23">
        <v>43374</v>
      </c>
      <c r="F8720">
        <v>2</v>
      </c>
      <c r="G8720">
        <v>4</v>
      </c>
      <c r="I8720">
        <v>10</v>
      </c>
      <c r="J8720">
        <v>12</v>
      </c>
      <c r="L8720">
        <v>24</v>
      </c>
      <c r="N8720">
        <v>0</v>
      </c>
      <c r="O8720">
        <v>0</v>
      </c>
      <c r="P8720">
        <v>0</v>
      </c>
      <c r="Q8720">
        <v>0</v>
      </c>
      <c r="S8720">
        <v>10</v>
      </c>
    </row>
    <row r="8721" spans="1:20" x14ac:dyDescent="0.2">
      <c r="A8721" t="s">
        <v>6169</v>
      </c>
      <c r="B8721" t="s">
        <v>6170</v>
      </c>
      <c r="C8721" t="s">
        <v>215</v>
      </c>
      <c r="D8721" t="s">
        <v>1000</v>
      </c>
      <c r="E8721" s="23">
        <v>43374</v>
      </c>
      <c r="F8721">
        <v>4.5</v>
      </c>
      <c r="G8721">
        <v>6</v>
      </c>
      <c r="I8721">
        <v>22</v>
      </c>
      <c r="J8721">
        <v>29</v>
      </c>
      <c r="L8721">
        <v>40</v>
      </c>
      <c r="N8721">
        <v>14</v>
      </c>
      <c r="O8721">
        <v>1.1499999999999999</v>
      </c>
      <c r="P8721">
        <v>5</v>
      </c>
      <c r="Q8721">
        <v>10</v>
      </c>
      <c r="S8721">
        <v>8</v>
      </c>
    </row>
    <row r="8722" spans="1:20" x14ac:dyDescent="0.2">
      <c r="A8722" t="s">
        <v>3469</v>
      </c>
      <c r="B8722" t="s">
        <v>3470</v>
      </c>
      <c r="C8722" t="s">
        <v>221</v>
      </c>
      <c r="D8722" t="s">
        <v>1000</v>
      </c>
      <c r="E8722" s="23">
        <v>43374</v>
      </c>
      <c r="F8722">
        <v>0</v>
      </c>
      <c r="G8722">
        <v>0</v>
      </c>
      <c r="I8722">
        <v>0</v>
      </c>
      <c r="J8722">
        <v>0</v>
      </c>
      <c r="L8722">
        <v>0</v>
      </c>
      <c r="N8722">
        <v>0</v>
      </c>
      <c r="P8722">
        <v>0</v>
      </c>
      <c r="Q8722">
        <v>0</v>
      </c>
      <c r="S8722">
        <v>0</v>
      </c>
    </row>
    <row r="8723" spans="1:20" x14ac:dyDescent="0.2">
      <c r="A8723" t="s">
        <v>3294</v>
      </c>
      <c r="B8723" t="s">
        <v>3295</v>
      </c>
      <c r="C8723" t="s">
        <v>222</v>
      </c>
      <c r="D8723" t="s">
        <v>1000</v>
      </c>
      <c r="E8723" s="23">
        <v>43374</v>
      </c>
      <c r="F8723">
        <v>0</v>
      </c>
      <c r="G8723">
        <v>0</v>
      </c>
      <c r="I8723">
        <v>0</v>
      </c>
      <c r="J8723">
        <v>0</v>
      </c>
      <c r="L8723">
        <v>0</v>
      </c>
      <c r="N8723">
        <v>0</v>
      </c>
      <c r="P8723">
        <v>0</v>
      </c>
      <c r="Q8723">
        <v>0</v>
      </c>
      <c r="S8723">
        <v>0</v>
      </c>
    </row>
    <row r="8724" spans="1:20" x14ac:dyDescent="0.2">
      <c r="A8724" t="s">
        <v>7339</v>
      </c>
      <c r="B8724" t="s">
        <v>7340</v>
      </c>
      <c r="C8724" t="s">
        <v>1052</v>
      </c>
      <c r="D8724" t="s">
        <v>1000</v>
      </c>
      <c r="E8724" s="23">
        <v>43374</v>
      </c>
      <c r="F8724">
        <v>2.5</v>
      </c>
      <c r="G8724">
        <v>3</v>
      </c>
      <c r="I8724">
        <v>23</v>
      </c>
      <c r="J8724">
        <v>15</v>
      </c>
      <c r="L8724">
        <v>18</v>
      </c>
      <c r="N8724">
        <v>21</v>
      </c>
      <c r="P8724">
        <v>1</v>
      </c>
      <c r="Q8724">
        <v>5</v>
      </c>
      <c r="S8724">
        <v>2</v>
      </c>
    </row>
    <row r="8725" spans="1:20" x14ac:dyDescent="0.2">
      <c r="A8725" t="s">
        <v>5331</v>
      </c>
      <c r="B8725" t="s">
        <v>5332</v>
      </c>
      <c r="C8725" t="s">
        <v>1053</v>
      </c>
      <c r="D8725" t="s">
        <v>1000</v>
      </c>
      <c r="E8725" s="23">
        <v>43374</v>
      </c>
      <c r="F8725">
        <v>2</v>
      </c>
      <c r="G8725">
        <v>2.5</v>
      </c>
      <c r="I8725">
        <v>8</v>
      </c>
      <c r="J8725">
        <v>11</v>
      </c>
      <c r="L8725">
        <v>14</v>
      </c>
      <c r="N8725">
        <v>8</v>
      </c>
      <c r="P8725">
        <v>0</v>
      </c>
      <c r="Q8725">
        <v>0</v>
      </c>
      <c r="S8725">
        <v>0</v>
      </c>
    </row>
    <row r="8726" spans="1:20" x14ac:dyDescent="0.2">
      <c r="A8726" t="s">
        <v>7164</v>
      </c>
      <c r="B8726" t="s">
        <v>7165</v>
      </c>
      <c r="C8726" t="s">
        <v>1052</v>
      </c>
      <c r="D8726" t="s">
        <v>1001</v>
      </c>
      <c r="E8726" s="23">
        <v>43374</v>
      </c>
      <c r="F8726">
        <v>1.5</v>
      </c>
      <c r="G8726">
        <v>1.5</v>
      </c>
      <c r="I8726">
        <v>2</v>
      </c>
      <c r="J8726">
        <v>7</v>
      </c>
      <c r="L8726">
        <v>8</v>
      </c>
      <c r="N8726">
        <v>2</v>
      </c>
      <c r="P8726">
        <v>0</v>
      </c>
      <c r="Q8726">
        <v>0</v>
      </c>
      <c r="S8726">
        <v>0</v>
      </c>
    </row>
    <row r="8727" spans="1:20" x14ac:dyDescent="0.2">
      <c r="A8727" t="s">
        <v>5156</v>
      </c>
      <c r="B8727" t="s">
        <v>5157</v>
      </c>
      <c r="C8727" t="s">
        <v>1053</v>
      </c>
      <c r="D8727" t="s">
        <v>1001</v>
      </c>
      <c r="E8727" s="23">
        <v>43374</v>
      </c>
      <c r="F8727">
        <v>0.5</v>
      </c>
      <c r="G8727">
        <v>0.5</v>
      </c>
      <c r="I8727">
        <v>1</v>
      </c>
      <c r="J8727">
        <v>3</v>
      </c>
      <c r="L8727">
        <v>3</v>
      </c>
      <c r="N8727">
        <v>1</v>
      </c>
      <c r="P8727">
        <v>0</v>
      </c>
      <c r="Q8727">
        <v>0</v>
      </c>
      <c r="S8727">
        <v>0</v>
      </c>
    </row>
    <row r="8728" spans="1:20" x14ac:dyDescent="0.2">
      <c r="A8728" t="s">
        <v>12654</v>
      </c>
      <c r="B8728" t="s">
        <v>12655</v>
      </c>
      <c r="C8728" t="s">
        <v>1054</v>
      </c>
      <c r="D8728" t="s">
        <v>1001</v>
      </c>
      <c r="E8728" s="23">
        <v>43374</v>
      </c>
      <c r="F8728">
        <v>2</v>
      </c>
      <c r="G8728">
        <v>1.5</v>
      </c>
      <c r="I8728">
        <v>8</v>
      </c>
      <c r="J8728">
        <v>11</v>
      </c>
      <c r="L8728">
        <v>9</v>
      </c>
      <c r="N8728">
        <v>8</v>
      </c>
      <c r="P8728">
        <v>0</v>
      </c>
      <c r="Q8728">
        <v>0</v>
      </c>
      <c r="S8728">
        <v>0</v>
      </c>
    </row>
    <row r="8729" spans="1:20" x14ac:dyDescent="0.2">
      <c r="A8729" t="s">
        <v>12330</v>
      </c>
      <c r="B8729" t="s">
        <v>12331</v>
      </c>
      <c r="C8729" t="s">
        <v>200</v>
      </c>
      <c r="D8729" t="s">
        <v>1000</v>
      </c>
      <c r="E8729" s="23">
        <v>43374</v>
      </c>
      <c r="F8729">
        <v>4</v>
      </c>
      <c r="G8729">
        <v>4.5</v>
      </c>
      <c r="I8729">
        <v>15</v>
      </c>
      <c r="J8729">
        <v>24</v>
      </c>
      <c r="L8729">
        <v>26</v>
      </c>
      <c r="N8729">
        <v>14</v>
      </c>
      <c r="P8729">
        <v>1</v>
      </c>
      <c r="Q8729">
        <v>1</v>
      </c>
      <c r="S8729">
        <v>1</v>
      </c>
    </row>
    <row r="8730" spans="1:20" x14ac:dyDescent="0.2">
      <c r="A8730" t="s">
        <v>10451</v>
      </c>
      <c r="B8730" t="s">
        <v>10452</v>
      </c>
      <c r="C8730" t="s">
        <v>204</v>
      </c>
      <c r="D8730" t="s">
        <v>1000</v>
      </c>
      <c r="E8730" s="23">
        <v>43374</v>
      </c>
      <c r="F8730">
        <v>0</v>
      </c>
      <c r="G8730">
        <v>0</v>
      </c>
      <c r="I8730">
        <v>0</v>
      </c>
      <c r="J8730">
        <v>0</v>
      </c>
      <c r="L8730">
        <v>0</v>
      </c>
      <c r="N8730">
        <v>0</v>
      </c>
      <c r="P8730">
        <v>0</v>
      </c>
      <c r="Q8730">
        <v>0</v>
      </c>
      <c r="S8730">
        <v>0</v>
      </c>
      <c r="T8730">
        <v>0.72727272727272729</v>
      </c>
    </row>
    <row r="8731" spans="1:20" x14ac:dyDescent="0.2">
      <c r="A8731" t="s">
        <v>9995</v>
      </c>
      <c r="B8731" t="s">
        <v>9996</v>
      </c>
      <c r="C8731" t="s">
        <v>385</v>
      </c>
      <c r="D8731" t="s">
        <v>1000</v>
      </c>
      <c r="E8731" s="23">
        <v>43374</v>
      </c>
      <c r="F8731">
        <v>0</v>
      </c>
      <c r="G8731">
        <v>0</v>
      </c>
      <c r="I8731">
        <v>0</v>
      </c>
      <c r="J8731">
        <v>0</v>
      </c>
      <c r="L8731">
        <v>0</v>
      </c>
      <c r="N8731">
        <v>0</v>
      </c>
      <c r="P8731">
        <v>0</v>
      </c>
      <c r="Q8731">
        <v>0</v>
      </c>
      <c r="S8731">
        <v>0</v>
      </c>
      <c r="T8731">
        <v>0.58333333333333337</v>
      </c>
    </row>
    <row r="8732" spans="1:20" x14ac:dyDescent="0.2">
      <c r="A8732" t="s">
        <v>8799</v>
      </c>
      <c r="B8732" t="s">
        <v>8800</v>
      </c>
      <c r="C8732" t="s">
        <v>208</v>
      </c>
      <c r="D8732" t="s">
        <v>1000</v>
      </c>
      <c r="E8732" s="23">
        <v>43374</v>
      </c>
      <c r="F8732">
        <v>2</v>
      </c>
      <c r="G8732">
        <v>1.5</v>
      </c>
      <c r="I8732">
        <v>6</v>
      </c>
      <c r="J8732">
        <v>12</v>
      </c>
      <c r="L8732">
        <v>9</v>
      </c>
      <c r="N8732">
        <v>6</v>
      </c>
      <c r="P8732">
        <v>1</v>
      </c>
      <c r="Q8732">
        <v>1</v>
      </c>
      <c r="S8732">
        <v>0</v>
      </c>
      <c r="T8732">
        <v>0.53846153846153844</v>
      </c>
    </row>
    <row r="8733" spans="1:20" x14ac:dyDescent="0.2">
      <c r="A8733" t="s">
        <v>8134</v>
      </c>
      <c r="B8733" t="s">
        <v>8135</v>
      </c>
      <c r="C8733" t="s">
        <v>900</v>
      </c>
      <c r="D8733" t="s">
        <v>1000</v>
      </c>
      <c r="E8733" s="23">
        <v>43374</v>
      </c>
      <c r="F8733">
        <v>1</v>
      </c>
      <c r="G8733">
        <v>1.5</v>
      </c>
      <c r="I8733">
        <v>7</v>
      </c>
      <c r="J8733">
        <v>6</v>
      </c>
      <c r="L8733">
        <v>8</v>
      </c>
      <c r="N8733">
        <v>5</v>
      </c>
      <c r="P8733">
        <v>0</v>
      </c>
      <c r="Q8733">
        <v>0</v>
      </c>
      <c r="S8733">
        <v>2</v>
      </c>
    </row>
    <row r="8734" spans="1:20" x14ac:dyDescent="0.2">
      <c r="A8734" t="s">
        <v>7899</v>
      </c>
      <c r="B8734" t="s">
        <v>7900</v>
      </c>
      <c r="C8734" t="s">
        <v>905</v>
      </c>
      <c r="D8734" t="s">
        <v>1000</v>
      </c>
      <c r="E8734" s="23">
        <v>43374</v>
      </c>
      <c r="F8734">
        <v>0</v>
      </c>
      <c r="G8734">
        <v>0</v>
      </c>
      <c r="I8734">
        <v>0</v>
      </c>
      <c r="J8734">
        <v>0</v>
      </c>
      <c r="L8734">
        <v>0</v>
      </c>
      <c r="N8734">
        <v>0</v>
      </c>
      <c r="P8734">
        <v>0</v>
      </c>
      <c r="Q8734">
        <v>0</v>
      </c>
      <c r="S8734">
        <v>0</v>
      </c>
    </row>
    <row r="8735" spans="1:20" x14ac:dyDescent="0.2">
      <c r="A8735" t="s">
        <v>6593</v>
      </c>
      <c r="B8735" t="s">
        <v>6594</v>
      </c>
      <c r="C8735" t="s">
        <v>316</v>
      </c>
      <c r="D8735" t="s">
        <v>1000</v>
      </c>
      <c r="E8735" s="23">
        <v>43374</v>
      </c>
      <c r="F8735">
        <v>6.5</v>
      </c>
      <c r="G8735">
        <v>6</v>
      </c>
      <c r="I8735">
        <v>25</v>
      </c>
      <c r="J8735">
        <v>39</v>
      </c>
      <c r="L8735">
        <v>35</v>
      </c>
      <c r="N8735">
        <v>22</v>
      </c>
      <c r="P8735">
        <v>4</v>
      </c>
      <c r="Q8735">
        <v>4</v>
      </c>
      <c r="S8735">
        <v>3</v>
      </c>
    </row>
    <row r="8736" spans="1:20" x14ac:dyDescent="0.2">
      <c r="A8736" t="s">
        <v>4186</v>
      </c>
      <c r="B8736" t="s">
        <v>4187</v>
      </c>
      <c r="C8736" t="s">
        <v>218</v>
      </c>
      <c r="D8736" t="s">
        <v>1000</v>
      </c>
      <c r="E8736" s="23">
        <v>43374</v>
      </c>
      <c r="F8736">
        <v>0</v>
      </c>
      <c r="G8736">
        <v>0</v>
      </c>
      <c r="I8736">
        <v>0</v>
      </c>
      <c r="J8736">
        <v>0</v>
      </c>
      <c r="L8736">
        <v>0</v>
      </c>
      <c r="N8736">
        <v>0</v>
      </c>
      <c r="P8736">
        <v>0</v>
      </c>
      <c r="Q8736">
        <v>0</v>
      </c>
      <c r="S8736">
        <v>0</v>
      </c>
    </row>
    <row r="8737" spans="1:20" x14ac:dyDescent="0.2">
      <c r="A8737" t="s">
        <v>12615</v>
      </c>
      <c r="B8737" t="s">
        <v>12616</v>
      </c>
      <c r="C8737" t="s">
        <v>202</v>
      </c>
      <c r="D8737" t="s">
        <v>1000</v>
      </c>
      <c r="E8737" s="23">
        <v>43374</v>
      </c>
      <c r="F8737">
        <v>5</v>
      </c>
      <c r="G8737">
        <v>5.5</v>
      </c>
      <c r="I8737">
        <v>61</v>
      </c>
      <c r="J8737">
        <v>55</v>
      </c>
      <c r="L8737">
        <v>68</v>
      </c>
      <c r="N8737">
        <v>61</v>
      </c>
      <c r="P8737">
        <v>0</v>
      </c>
      <c r="Q8737">
        <v>0</v>
      </c>
      <c r="S8737">
        <v>0</v>
      </c>
    </row>
    <row r="8738" spans="1:20" x14ac:dyDescent="0.2">
      <c r="A8738" t="s">
        <v>12440</v>
      </c>
      <c r="B8738" t="s">
        <v>12441</v>
      </c>
      <c r="C8738" t="s">
        <v>347</v>
      </c>
      <c r="D8738" t="s">
        <v>1000</v>
      </c>
      <c r="E8738" s="23">
        <v>43374</v>
      </c>
      <c r="F8738">
        <v>0</v>
      </c>
      <c r="G8738">
        <v>0</v>
      </c>
      <c r="I8738">
        <v>0</v>
      </c>
      <c r="J8738">
        <v>0</v>
      </c>
      <c r="L8738">
        <v>0</v>
      </c>
      <c r="N8738">
        <v>0</v>
      </c>
      <c r="P8738">
        <v>0</v>
      </c>
      <c r="Q8738">
        <v>0</v>
      </c>
      <c r="S8738">
        <v>0</v>
      </c>
      <c r="T8738">
        <v>0.8125</v>
      </c>
    </row>
    <row r="8739" spans="1:20" x14ac:dyDescent="0.2">
      <c r="A8739" t="s">
        <v>9780</v>
      </c>
      <c r="B8739" t="s">
        <v>9781</v>
      </c>
      <c r="C8739" t="s">
        <v>224</v>
      </c>
      <c r="D8739" t="s">
        <v>1000</v>
      </c>
      <c r="E8739" s="23">
        <v>43374</v>
      </c>
      <c r="F8739">
        <v>6</v>
      </c>
      <c r="G8739">
        <v>5.5</v>
      </c>
      <c r="I8739">
        <v>42</v>
      </c>
      <c r="J8739">
        <v>66</v>
      </c>
      <c r="L8739">
        <v>62</v>
      </c>
      <c r="N8739">
        <v>42</v>
      </c>
      <c r="P8739">
        <v>0</v>
      </c>
      <c r="Q8739">
        <v>0</v>
      </c>
      <c r="S8739">
        <v>0</v>
      </c>
    </row>
    <row r="8740" spans="1:20" x14ac:dyDescent="0.2">
      <c r="A8740" t="s">
        <v>9481</v>
      </c>
      <c r="B8740" t="s">
        <v>9482</v>
      </c>
      <c r="C8740" t="s">
        <v>345</v>
      </c>
      <c r="D8740" t="s">
        <v>1000</v>
      </c>
      <c r="E8740" s="23">
        <v>43374</v>
      </c>
      <c r="F8740">
        <v>0</v>
      </c>
      <c r="G8740">
        <v>0</v>
      </c>
      <c r="I8740">
        <v>0</v>
      </c>
      <c r="J8740">
        <v>0</v>
      </c>
      <c r="L8740">
        <v>0</v>
      </c>
      <c r="N8740">
        <v>0</v>
      </c>
      <c r="P8740">
        <v>0</v>
      </c>
      <c r="Q8740">
        <v>0</v>
      </c>
      <c r="S8740">
        <v>0</v>
      </c>
      <c r="T8740">
        <v>1</v>
      </c>
    </row>
    <row r="8741" spans="1:20" x14ac:dyDescent="0.2">
      <c r="A8741" t="s">
        <v>7873</v>
      </c>
      <c r="B8741" t="s">
        <v>7874</v>
      </c>
      <c r="C8741" t="s">
        <v>226</v>
      </c>
      <c r="D8741" t="s">
        <v>1000</v>
      </c>
      <c r="E8741" s="23">
        <v>43374</v>
      </c>
      <c r="F8741">
        <v>3</v>
      </c>
      <c r="G8741">
        <v>5.5</v>
      </c>
      <c r="I8741">
        <v>57</v>
      </c>
      <c r="J8741">
        <v>33</v>
      </c>
      <c r="L8741">
        <v>62</v>
      </c>
      <c r="N8741">
        <v>54</v>
      </c>
      <c r="P8741">
        <v>0</v>
      </c>
      <c r="Q8741">
        <v>0</v>
      </c>
      <c r="S8741">
        <v>3</v>
      </c>
    </row>
    <row r="8742" spans="1:20" x14ac:dyDescent="0.2">
      <c r="A8742" t="s">
        <v>6943</v>
      </c>
      <c r="B8742" t="s">
        <v>6944</v>
      </c>
      <c r="C8742" t="s">
        <v>231</v>
      </c>
      <c r="D8742" t="s">
        <v>1000</v>
      </c>
      <c r="E8742" s="23">
        <v>43374</v>
      </c>
      <c r="F8742">
        <v>8</v>
      </c>
      <c r="G8742">
        <v>7.5</v>
      </c>
      <c r="I8742">
        <v>107</v>
      </c>
      <c r="J8742">
        <v>91</v>
      </c>
      <c r="L8742">
        <v>84</v>
      </c>
      <c r="N8742">
        <v>86</v>
      </c>
      <c r="P8742">
        <v>0</v>
      </c>
      <c r="Q8742">
        <v>7</v>
      </c>
      <c r="S8742">
        <v>21</v>
      </c>
    </row>
    <row r="8743" spans="1:20" x14ac:dyDescent="0.2">
      <c r="A8743" t="s">
        <v>5994</v>
      </c>
      <c r="B8743" t="s">
        <v>5995</v>
      </c>
      <c r="C8743" t="s">
        <v>216</v>
      </c>
      <c r="D8743" t="s">
        <v>1000</v>
      </c>
      <c r="E8743" s="23">
        <v>43374</v>
      </c>
      <c r="F8743">
        <v>6</v>
      </c>
      <c r="G8743">
        <v>9.5</v>
      </c>
      <c r="I8743">
        <v>45</v>
      </c>
      <c r="J8743">
        <v>61</v>
      </c>
      <c r="L8743">
        <v>98</v>
      </c>
      <c r="N8743">
        <v>42</v>
      </c>
      <c r="P8743">
        <v>6</v>
      </c>
      <c r="Q8743">
        <v>10</v>
      </c>
      <c r="S8743">
        <v>3</v>
      </c>
      <c r="T8743">
        <v>0</v>
      </c>
    </row>
    <row r="8744" spans="1:20" x14ac:dyDescent="0.2">
      <c r="A8744" t="s">
        <v>4601</v>
      </c>
      <c r="B8744" t="s">
        <v>4602</v>
      </c>
      <c r="C8744" t="s">
        <v>233</v>
      </c>
      <c r="D8744" t="s">
        <v>1000</v>
      </c>
      <c r="E8744" s="23">
        <v>43374</v>
      </c>
      <c r="F8744">
        <v>2</v>
      </c>
      <c r="G8744">
        <v>3.5</v>
      </c>
      <c r="I8744">
        <v>15</v>
      </c>
      <c r="J8744">
        <v>25</v>
      </c>
      <c r="L8744">
        <v>40</v>
      </c>
      <c r="N8744">
        <v>14</v>
      </c>
      <c r="P8744">
        <v>3</v>
      </c>
      <c r="Q8744">
        <v>5</v>
      </c>
      <c r="S8744">
        <v>1</v>
      </c>
      <c r="T8744">
        <v>1</v>
      </c>
    </row>
    <row r="8745" spans="1:20" x14ac:dyDescent="0.2">
      <c r="A8745" t="s">
        <v>4011</v>
      </c>
      <c r="B8745" t="s">
        <v>4012</v>
      </c>
      <c r="C8745" t="s">
        <v>219</v>
      </c>
      <c r="D8745" t="s">
        <v>1000</v>
      </c>
      <c r="E8745" s="23">
        <v>43374</v>
      </c>
      <c r="F8745">
        <v>0</v>
      </c>
      <c r="G8745">
        <v>0</v>
      </c>
      <c r="I8745">
        <v>0</v>
      </c>
      <c r="J8745">
        <v>0</v>
      </c>
      <c r="L8745">
        <v>0</v>
      </c>
      <c r="N8745">
        <v>0</v>
      </c>
      <c r="P8745">
        <v>0</v>
      </c>
      <c r="Q8745">
        <v>0</v>
      </c>
      <c r="S8745">
        <v>0</v>
      </c>
      <c r="T8745">
        <v>1</v>
      </c>
    </row>
    <row r="8746" spans="1:20" x14ac:dyDescent="0.2">
      <c r="A8746" t="s">
        <v>3740</v>
      </c>
      <c r="B8746" t="s">
        <v>3741</v>
      </c>
      <c r="C8746" t="s">
        <v>340</v>
      </c>
      <c r="D8746" t="s">
        <v>1000</v>
      </c>
      <c r="E8746" s="23">
        <v>43374</v>
      </c>
      <c r="F8746">
        <v>0</v>
      </c>
      <c r="G8746">
        <v>0</v>
      </c>
      <c r="I8746">
        <v>0</v>
      </c>
      <c r="J8746">
        <v>0</v>
      </c>
      <c r="L8746">
        <v>0</v>
      </c>
      <c r="N8746">
        <v>0</v>
      </c>
      <c r="P8746">
        <v>0</v>
      </c>
      <c r="Q8746">
        <v>0</v>
      </c>
      <c r="S8746">
        <v>0</v>
      </c>
      <c r="T8746">
        <v>1</v>
      </c>
    </row>
    <row r="8747" spans="1:20" x14ac:dyDescent="0.2">
      <c r="A8747" t="s">
        <v>11338</v>
      </c>
      <c r="B8747" t="s">
        <v>11339</v>
      </c>
      <c r="C8747" t="s">
        <v>350</v>
      </c>
      <c r="D8747" t="s">
        <v>1000</v>
      </c>
      <c r="E8747" s="23">
        <v>43374</v>
      </c>
      <c r="F8747">
        <v>1</v>
      </c>
      <c r="G8747">
        <v>1</v>
      </c>
      <c r="I8747">
        <v>4</v>
      </c>
      <c r="J8747">
        <v>6</v>
      </c>
      <c r="L8747">
        <v>6</v>
      </c>
      <c r="N8747">
        <v>4</v>
      </c>
      <c r="P8747">
        <v>0</v>
      </c>
      <c r="Q8747">
        <v>0</v>
      </c>
      <c r="S8747">
        <v>0</v>
      </c>
      <c r="T8747">
        <v>1</v>
      </c>
    </row>
    <row r="8748" spans="1:20" x14ac:dyDescent="0.2">
      <c r="A8748" t="s">
        <v>11340</v>
      </c>
      <c r="B8748" t="s">
        <v>11341</v>
      </c>
      <c r="C8748" t="s">
        <v>351</v>
      </c>
      <c r="D8748" t="s">
        <v>1000</v>
      </c>
      <c r="E8748" s="23">
        <v>43374</v>
      </c>
      <c r="F8748">
        <v>0</v>
      </c>
      <c r="G8748">
        <v>0</v>
      </c>
      <c r="I8748">
        <v>0</v>
      </c>
      <c r="J8748">
        <v>0</v>
      </c>
      <c r="L8748">
        <v>0</v>
      </c>
      <c r="N8748">
        <v>0</v>
      </c>
      <c r="P8748">
        <v>0</v>
      </c>
      <c r="Q8748">
        <v>0</v>
      </c>
      <c r="S8748">
        <v>0</v>
      </c>
    </row>
    <row r="8749" spans="1:20" x14ac:dyDescent="0.2">
      <c r="A8749" t="s">
        <v>11210</v>
      </c>
      <c r="B8749" t="s">
        <v>11211</v>
      </c>
      <c r="C8749" t="s">
        <v>352</v>
      </c>
      <c r="D8749" t="s">
        <v>1000</v>
      </c>
      <c r="E8749" s="23">
        <v>43374</v>
      </c>
      <c r="F8749">
        <v>0</v>
      </c>
      <c r="G8749">
        <v>0</v>
      </c>
      <c r="I8749">
        <v>0</v>
      </c>
      <c r="J8749">
        <v>0</v>
      </c>
      <c r="L8749">
        <v>0</v>
      </c>
      <c r="N8749">
        <v>0</v>
      </c>
      <c r="P8749">
        <v>0</v>
      </c>
      <c r="Q8749">
        <v>0</v>
      </c>
      <c r="S8749">
        <v>0</v>
      </c>
      <c r="T8749">
        <v>0.77100000000000002</v>
      </c>
    </row>
    <row r="8750" spans="1:20" x14ac:dyDescent="0.2">
      <c r="A8750" t="s">
        <v>10211</v>
      </c>
      <c r="B8750" t="s">
        <v>10212</v>
      </c>
      <c r="C8750" t="s">
        <v>353</v>
      </c>
      <c r="D8750" t="s">
        <v>1000</v>
      </c>
      <c r="E8750" s="23">
        <v>43374</v>
      </c>
      <c r="F8750">
        <v>0</v>
      </c>
      <c r="G8750">
        <v>0</v>
      </c>
      <c r="I8750">
        <v>0</v>
      </c>
      <c r="J8750">
        <v>0</v>
      </c>
      <c r="L8750">
        <v>0</v>
      </c>
      <c r="N8750">
        <v>0</v>
      </c>
      <c r="P8750">
        <v>0</v>
      </c>
      <c r="Q8750">
        <v>0</v>
      </c>
      <c r="S8750">
        <v>0</v>
      </c>
      <c r="T8750">
        <v>0.68899999999999995</v>
      </c>
    </row>
    <row r="8751" spans="1:20" x14ac:dyDescent="0.2">
      <c r="A8751" t="s">
        <v>10071</v>
      </c>
      <c r="B8751" t="s">
        <v>10072</v>
      </c>
      <c r="C8751" t="s">
        <v>386</v>
      </c>
      <c r="D8751" t="s">
        <v>1000</v>
      </c>
      <c r="E8751" s="23">
        <v>43374</v>
      </c>
      <c r="F8751">
        <v>0</v>
      </c>
      <c r="G8751">
        <v>0</v>
      </c>
      <c r="I8751">
        <v>0</v>
      </c>
      <c r="J8751">
        <v>0</v>
      </c>
      <c r="L8751">
        <v>0</v>
      </c>
      <c r="N8751">
        <v>0</v>
      </c>
      <c r="P8751">
        <v>0</v>
      </c>
      <c r="Q8751">
        <v>0</v>
      </c>
      <c r="S8751">
        <v>0</v>
      </c>
      <c r="T8751">
        <v>0.66100000000000003</v>
      </c>
    </row>
    <row r="8752" spans="1:20" x14ac:dyDescent="0.2">
      <c r="A8752" t="s">
        <v>8624</v>
      </c>
      <c r="B8752" t="s">
        <v>8625</v>
      </c>
      <c r="C8752" t="s">
        <v>354</v>
      </c>
      <c r="D8752" t="s">
        <v>1000</v>
      </c>
      <c r="E8752" s="23">
        <v>43374</v>
      </c>
      <c r="F8752">
        <v>1</v>
      </c>
      <c r="G8752">
        <v>1.5</v>
      </c>
      <c r="I8752">
        <v>5</v>
      </c>
      <c r="J8752">
        <v>6</v>
      </c>
      <c r="L8752">
        <v>9</v>
      </c>
      <c r="N8752">
        <v>5</v>
      </c>
      <c r="P8752">
        <v>0</v>
      </c>
      <c r="Q8752">
        <v>0</v>
      </c>
      <c r="S8752">
        <v>0</v>
      </c>
      <c r="T8752">
        <v>0.68899999999999995</v>
      </c>
    </row>
    <row r="8753" spans="1:20" x14ac:dyDescent="0.2">
      <c r="A8753" t="s">
        <v>6418</v>
      </c>
      <c r="B8753" t="s">
        <v>6419</v>
      </c>
      <c r="C8753" t="s">
        <v>355</v>
      </c>
      <c r="D8753" t="s">
        <v>1000</v>
      </c>
      <c r="E8753" s="23">
        <v>43374</v>
      </c>
      <c r="F8753">
        <v>5</v>
      </c>
      <c r="G8753">
        <v>5.5</v>
      </c>
      <c r="I8753">
        <v>19</v>
      </c>
      <c r="J8753">
        <v>30</v>
      </c>
      <c r="L8753">
        <v>32</v>
      </c>
      <c r="N8753">
        <v>16</v>
      </c>
      <c r="P8753">
        <v>0</v>
      </c>
      <c r="Q8753">
        <v>1</v>
      </c>
      <c r="S8753">
        <v>3</v>
      </c>
      <c r="T8753">
        <v>0.66400000000000003</v>
      </c>
    </row>
    <row r="8754" spans="1:20" x14ac:dyDescent="0.2">
      <c r="A8754" t="s">
        <v>12156</v>
      </c>
      <c r="B8754" t="s">
        <v>12157</v>
      </c>
      <c r="C8754" t="s">
        <v>1050</v>
      </c>
      <c r="D8754" t="s">
        <v>1002</v>
      </c>
      <c r="E8754" s="23">
        <v>43374</v>
      </c>
      <c r="F8754">
        <v>2</v>
      </c>
      <c r="G8754">
        <v>2.5</v>
      </c>
      <c r="I8754">
        <v>6</v>
      </c>
      <c r="J8754">
        <v>11</v>
      </c>
      <c r="L8754">
        <v>14</v>
      </c>
      <c r="N8754">
        <v>6</v>
      </c>
      <c r="P8754">
        <v>0</v>
      </c>
      <c r="Q8754">
        <v>0</v>
      </c>
      <c r="S8754">
        <v>0</v>
      </c>
      <c r="T8754">
        <v>0.71599999999999997</v>
      </c>
    </row>
    <row r="8755" spans="1:20" x14ac:dyDescent="0.2">
      <c r="A8755" t="s">
        <v>7491</v>
      </c>
      <c r="B8755" t="s">
        <v>7492</v>
      </c>
      <c r="C8755" t="s">
        <v>1048</v>
      </c>
      <c r="D8755" t="s">
        <v>1002</v>
      </c>
      <c r="E8755" s="23">
        <v>43374</v>
      </c>
      <c r="F8755">
        <v>1.5</v>
      </c>
      <c r="G8755">
        <v>2.5</v>
      </c>
      <c r="I8755">
        <v>12</v>
      </c>
      <c r="J8755">
        <v>8</v>
      </c>
      <c r="L8755">
        <v>14</v>
      </c>
      <c r="N8755">
        <v>10</v>
      </c>
      <c r="P8755">
        <v>1</v>
      </c>
      <c r="Q8755">
        <v>1</v>
      </c>
      <c r="S8755">
        <v>2</v>
      </c>
      <c r="T8755">
        <v>0.74015789473684201</v>
      </c>
    </row>
    <row r="8756" spans="1:20" x14ac:dyDescent="0.2">
      <c r="A8756" t="s">
        <v>5780</v>
      </c>
      <c r="B8756" t="s">
        <v>5781</v>
      </c>
      <c r="C8756" t="s">
        <v>1047</v>
      </c>
      <c r="D8756" t="s">
        <v>1002</v>
      </c>
      <c r="E8756" s="23">
        <v>43374</v>
      </c>
      <c r="F8756">
        <v>3</v>
      </c>
      <c r="G8756">
        <v>3.5</v>
      </c>
      <c r="I8756">
        <v>11</v>
      </c>
      <c r="J8756">
        <v>18</v>
      </c>
      <c r="L8756">
        <v>20</v>
      </c>
      <c r="N8756">
        <v>11</v>
      </c>
      <c r="P8756">
        <v>2</v>
      </c>
      <c r="Q8756">
        <v>2</v>
      </c>
      <c r="S8756">
        <v>0</v>
      </c>
      <c r="T8756">
        <v>0.78755000000000008</v>
      </c>
    </row>
    <row r="8757" spans="1:20" x14ac:dyDescent="0.2">
      <c r="A8757" t="s">
        <v>14807</v>
      </c>
      <c r="B8757" t="s">
        <v>14808</v>
      </c>
      <c r="C8757" t="s">
        <v>1054</v>
      </c>
      <c r="D8757" t="s">
        <v>1002</v>
      </c>
      <c r="E8757" s="23">
        <v>43374</v>
      </c>
      <c r="F8757">
        <v>2</v>
      </c>
      <c r="G8757">
        <v>1.5</v>
      </c>
      <c r="I8757">
        <v>8</v>
      </c>
      <c r="J8757">
        <v>11</v>
      </c>
      <c r="L8757">
        <v>9</v>
      </c>
      <c r="N8757">
        <v>8</v>
      </c>
      <c r="P8757">
        <v>0</v>
      </c>
      <c r="Q8757">
        <v>0</v>
      </c>
      <c r="S8757">
        <v>0</v>
      </c>
      <c r="T8757">
        <v>0.80210526315789477</v>
      </c>
    </row>
    <row r="8758" spans="1:20" x14ac:dyDescent="0.2">
      <c r="A8758" t="s">
        <v>7369</v>
      </c>
      <c r="B8758" t="s">
        <v>7370</v>
      </c>
      <c r="C8758" t="s">
        <v>1052</v>
      </c>
      <c r="D8758" t="s">
        <v>1002</v>
      </c>
      <c r="E8758" s="23">
        <v>43374</v>
      </c>
      <c r="F8758">
        <v>4</v>
      </c>
      <c r="G8758">
        <v>4.5</v>
      </c>
      <c r="I8758">
        <v>25</v>
      </c>
      <c r="J8758">
        <v>22</v>
      </c>
      <c r="L8758">
        <v>26</v>
      </c>
      <c r="N8758">
        <v>23</v>
      </c>
      <c r="P8758">
        <v>1</v>
      </c>
      <c r="Q8758">
        <v>5</v>
      </c>
      <c r="S8758">
        <v>2</v>
      </c>
      <c r="T8758">
        <v>0.77949999999999997</v>
      </c>
    </row>
    <row r="8759" spans="1:20" x14ac:dyDescent="0.2">
      <c r="A8759" t="s">
        <v>5361</v>
      </c>
      <c r="B8759" t="s">
        <v>5362</v>
      </c>
      <c r="C8759" t="s">
        <v>1053</v>
      </c>
      <c r="D8759" t="s">
        <v>1002</v>
      </c>
      <c r="E8759" s="23">
        <v>43374</v>
      </c>
      <c r="F8759">
        <v>2.5</v>
      </c>
      <c r="G8759">
        <v>3</v>
      </c>
      <c r="I8759">
        <v>9</v>
      </c>
      <c r="J8759">
        <v>14</v>
      </c>
      <c r="L8759">
        <v>17</v>
      </c>
      <c r="N8759">
        <v>9</v>
      </c>
      <c r="P8759">
        <v>0</v>
      </c>
      <c r="Q8759">
        <v>0</v>
      </c>
      <c r="S8759">
        <v>0</v>
      </c>
      <c r="T8759">
        <v>0.71530625000000003</v>
      </c>
    </row>
    <row r="8760" spans="1:20" x14ac:dyDescent="0.2">
      <c r="A8760" t="s">
        <v>7530</v>
      </c>
      <c r="B8760" t="s">
        <v>7712</v>
      </c>
      <c r="C8760" t="s">
        <v>901</v>
      </c>
      <c r="D8760" t="s">
        <v>1000</v>
      </c>
      <c r="E8760" s="23">
        <v>43374</v>
      </c>
      <c r="F8760">
        <v>2.5</v>
      </c>
      <c r="G8760">
        <v>3</v>
      </c>
      <c r="I8760">
        <v>9</v>
      </c>
      <c r="J8760">
        <v>14</v>
      </c>
      <c r="L8760">
        <v>17</v>
      </c>
      <c r="N8760">
        <v>9</v>
      </c>
      <c r="P8760">
        <v>0</v>
      </c>
      <c r="Q8760">
        <v>0</v>
      </c>
      <c r="S8760">
        <v>0</v>
      </c>
      <c r="T8760">
        <v>0.71906666666666674</v>
      </c>
    </row>
    <row r="8761" spans="1:20" x14ac:dyDescent="0.2">
      <c r="A8761" t="s">
        <v>7395</v>
      </c>
      <c r="B8761" t="s">
        <v>7404</v>
      </c>
      <c r="C8761" t="s">
        <v>901</v>
      </c>
      <c r="D8761" t="s">
        <v>1001</v>
      </c>
      <c r="E8761" s="23">
        <v>43374</v>
      </c>
      <c r="F8761">
        <v>3</v>
      </c>
      <c r="G8761">
        <v>3</v>
      </c>
      <c r="I8761">
        <v>9</v>
      </c>
      <c r="J8761">
        <v>14</v>
      </c>
      <c r="L8761">
        <v>17</v>
      </c>
      <c r="N8761">
        <v>9</v>
      </c>
      <c r="P8761">
        <v>0</v>
      </c>
      <c r="Q8761">
        <v>0</v>
      </c>
      <c r="S8761">
        <v>0</v>
      </c>
      <c r="T8761">
        <v>0.73109090909090912</v>
      </c>
    </row>
    <row r="8762" spans="1:20" x14ac:dyDescent="0.2">
      <c r="A8762" t="s">
        <v>5822</v>
      </c>
      <c r="B8762" t="s">
        <v>5833</v>
      </c>
      <c r="C8762" t="s">
        <v>903</v>
      </c>
      <c r="D8762" t="s">
        <v>1000</v>
      </c>
      <c r="E8762" s="23">
        <v>43374</v>
      </c>
      <c r="F8762">
        <v>5</v>
      </c>
      <c r="G8762">
        <v>3</v>
      </c>
      <c r="I8762">
        <v>9</v>
      </c>
      <c r="J8762">
        <v>14</v>
      </c>
      <c r="L8762">
        <v>17</v>
      </c>
      <c r="N8762">
        <v>9</v>
      </c>
      <c r="P8762">
        <v>0</v>
      </c>
      <c r="Q8762">
        <v>0</v>
      </c>
      <c r="S8762">
        <v>0</v>
      </c>
      <c r="T8762">
        <v>0.73109090909090912</v>
      </c>
    </row>
    <row r="8763" spans="1:20" x14ac:dyDescent="0.2">
      <c r="A8763" t="s">
        <v>5389</v>
      </c>
      <c r="B8763" t="s">
        <v>5390</v>
      </c>
      <c r="C8763" t="s">
        <v>903</v>
      </c>
      <c r="D8763" t="s">
        <v>1001</v>
      </c>
      <c r="E8763" s="23">
        <v>43374</v>
      </c>
      <c r="F8763">
        <v>0.5</v>
      </c>
      <c r="G8763">
        <v>3</v>
      </c>
      <c r="I8763">
        <v>9</v>
      </c>
      <c r="J8763">
        <v>14</v>
      </c>
      <c r="L8763">
        <v>17</v>
      </c>
      <c r="N8763">
        <v>9</v>
      </c>
      <c r="P8763">
        <v>0</v>
      </c>
      <c r="Q8763">
        <v>0</v>
      </c>
      <c r="S8763">
        <v>0</v>
      </c>
      <c r="T8763">
        <v>0.66644000000000003</v>
      </c>
    </row>
    <row r="8764" spans="1:20" x14ac:dyDescent="0.2">
      <c r="A8764" t="s">
        <v>11877</v>
      </c>
      <c r="B8764" t="s">
        <v>11878</v>
      </c>
      <c r="C8764" t="s">
        <v>198</v>
      </c>
      <c r="D8764" t="s">
        <v>1002</v>
      </c>
      <c r="E8764" s="23">
        <v>43374</v>
      </c>
      <c r="F8764">
        <v>1</v>
      </c>
      <c r="G8764">
        <v>1</v>
      </c>
      <c r="I8764">
        <v>4</v>
      </c>
      <c r="J8764">
        <v>6</v>
      </c>
      <c r="L8764">
        <v>6</v>
      </c>
      <c r="N8764">
        <v>4</v>
      </c>
      <c r="P8764">
        <v>0</v>
      </c>
      <c r="Q8764">
        <v>0</v>
      </c>
      <c r="S8764">
        <v>0</v>
      </c>
      <c r="T8764">
        <v>0.74321739130434772</v>
      </c>
    </row>
    <row r="8765" spans="1:20" x14ac:dyDescent="0.2">
      <c r="A8765" t="s">
        <v>11879</v>
      </c>
      <c r="B8765" t="s">
        <v>11880</v>
      </c>
      <c r="C8765" t="s">
        <v>199</v>
      </c>
      <c r="D8765" t="s">
        <v>1002</v>
      </c>
      <c r="E8765" s="23">
        <v>43374</v>
      </c>
      <c r="F8765">
        <v>13</v>
      </c>
      <c r="G8765">
        <v>14</v>
      </c>
      <c r="I8765">
        <v>90</v>
      </c>
      <c r="J8765">
        <v>101</v>
      </c>
      <c r="L8765">
        <v>117</v>
      </c>
      <c r="N8765">
        <v>89</v>
      </c>
      <c r="P8765">
        <v>1</v>
      </c>
      <c r="Q8765">
        <v>1</v>
      </c>
      <c r="S8765">
        <v>1</v>
      </c>
      <c r="T8765">
        <v>0.69633333333333336</v>
      </c>
    </row>
    <row r="8766" spans="1:20" x14ac:dyDescent="0.2">
      <c r="A8766" t="s">
        <v>11881</v>
      </c>
      <c r="B8766" t="s">
        <v>11882</v>
      </c>
      <c r="C8766" t="s">
        <v>348</v>
      </c>
      <c r="D8766" t="s">
        <v>1002</v>
      </c>
      <c r="E8766" s="23">
        <v>43374</v>
      </c>
      <c r="F8766">
        <v>0</v>
      </c>
      <c r="G8766">
        <v>0</v>
      </c>
      <c r="I8766">
        <v>0</v>
      </c>
      <c r="J8766">
        <v>0</v>
      </c>
      <c r="L8766">
        <v>0</v>
      </c>
      <c r="N8766">
        <v>0</v>
      </c>
      <c r="P8766">
        <v>0</v>
      </c>
      <c r="Q8766">
        <v>0</v>
      </c>
      <c r="S8766">
        <v>0</v>
      </c>
      <c r="T8766">
        <v>0.8899999999999999</v>
      </c>
    </row>
    <row r="8767" spans="1:20" x14ac:dyDescent="0.2">
      <c r="A8767" t="s">
        <v>11883</v>
      </c>
      <c r="B8767" t="s">
        <v>11884</v>
      </c>
      <c r="C8767" t="s">
        <v>357</v>
      </c>
      <c r="D8767" t="s">
        <v>1002</v>
      </c>
      <c r="E8767" s="23">
        <v>43374</v>
      </c>
      <c r="F8767">
        <v>0</v>
      </c>
      <c r="G8767">
        <v>0</v>
      </c>
      <c r="I8767">
        <v>0</v>
      </c>
      <c r="J8767">
        <v>0</v>
      </c>
      <c r="L8767">
        <v>0</v>
      </c>
      <c r="N8767">
        <v>0</v>
      </c>
      <c r="P8767">
        <v>0</v>
      </c>
      <c r="Q8767">
        <v>0</v>
      </c>
      <c r="S8767">
        <v>0</v>
      </c>
      <c r="T8767">
        <v>0.8899999999999999</v>
      </c>
    </row>
    <row r="8768" spans="1:20" x14ac:dyDescent="0.2">
      <c r="A8768" t="s">
        <v>10977</v>
      </c>
      <c r="B8768" t="s">
        <v>10978</v>
      </c>
      <c r="C8768" t="s">
        <v>227</v>
      </c>
      <c r="D8768" t="s">
        <v>1002</v>
      </c>
      <c r="E8768" s="23">
        <v>43374</v>
      </c>
      <c r="F8768">
        <v>0</v>
      </c>
      <c r="G8768">
        <v>0</v>
      </c>
      <c r="I8768">
        <v>0</v>
      </c>
      <c r="J8768">
        <v>0</v>
      </c>
      <c r="L8768">
        <v>0</v>
      </c>
      <c r="N8768">
        <v>0</v>
      </c>
      <c r="P8768">
        <v>0</v>
      </c>
      <c r="Q8768">
        <v>0</v>
      </c>
      <c r="S8768">
        <v>0</v>
      </c>
      <c r="T8768">
        <v>0.8899999999999999</v>
      </c>
    </row>
    <row r="8769" spans="1:20" x14ac:dyDescent="0.2">
      <c r="A8769" t="s">
        <v>10802</v>
      </c>
      <c r="B8769" t="s">
        <v>10803</v>
      </c>
      <c r="C8769" t="s">
        <v>203</v>
      </c>
      <c r="D8769" t="s">
        <v>1002</v>
      </c>
      <c r="E8769" s="23">
        <v>43374</v>
      </c>
      <c r="F8769">
        <v>0</v>
      </c>
      <c r="G8769">
        <v>0</v>
      </c>
      <c r="I8769">
        <v>0</v>
      </c>
      <c r="J8769">
        <v>0</v>
      </c>
      <c r="L8769">
        <v>0</v>
      </c>
      <c r="N8769">
        <v>0</v>
      </c>
      <c r="O8769" t="e">
        <v>#DIV/0!</v>
      </c>
      <c r="P8769">
        <v>0</v>
      </c>
      <c r="Q8769">
        <v>0</v>
      </c>
      <c r="S8769">
        <v>0</v>
      </c>
      <c r="T8769">
        <v>0.8899999999999999</v>
      </c>
    </row>
    <row r="8770" spans="1:20" x14ac:dyDescent="0.2">
      <c r="A8770" t="s">
        <v>10137</v>
      </c>
      <c r="B8770" t="s">
        <v>10138</v>
      </c>
      <c r="C8770" t="s">
        <v>387</v>
      </c>
      <c r="D8770" t="s">
        <v>1002</v>
      </c>
      <c r="E8770" s="23">
        <v>43374</v>
      </c>
      <c r="F8770">
        <v>0</v>
      </c>
      <c r="G8770">
        <v>0</v>
      </c>
      <c r="I8770">
        <v>0</v>
      </c>
      <c r="J8770">
        <v>0</v>
      </c>
      <c r="L8770">
        <v>0</v>
      </c>
      <c r="N8770">
        <v>0</v>
      </c>
      <c r="P8770">
        <v>0</v>
      </c>
      <c r="Q8770">
        <v>0</v>
      </c>
      <c r="S8770">
        <v>0</v>
      </c>
      <c r="T8770">
        <v>0.8899999999999999</v>
      </c>
    </row>
    <row r="8771" spans="1:20" x14ac:dyDescent="0.2">
      <c r="A8771" t="s">
        <v>9955</v>
      </c>
      <c r="B8771" t="s">
        <v>9956</v>
      </c>
      <c r="C8771" t="s">
        <v>223</v>
      </c>
      <c r="D8771" t="s">
        <v>1002</v>
      </c>
      <c r="E8771" s="23">
        <v>43374</v>
      </c>
      <c r="F8771">
        <v>6</v>
      </c>
      <c r="G8771">
        <v>5.5</v>
      </c>
      <c r="I8771">
        <v>42</v>
      </c>
      <c r="J8771">
        <v>66</v>
      </c>
      <c r="L8771">
        <v>62</v>
      </c>
      <c r="N8771">
        <v>42</v>
      </c>
      <c r="P8771">
        <v>0</v>
      </c>
      <c r="Q8771">
        <v>0</v>
      </c>
      <c r="S8771">
        <v>0</v>
      </c>
      <c r="T8771">
        <v>0.8899999999999999</v>
      </c>
    </row>
    <row r="8772" spans="1:20" x14ac:dyDescent="0.2">
      <c r="A8772" t="s">
        <v>9573</v>
      </c>
      <c r="B8772" t="s">
        <v>9574</v>
      </c>
      <c r="C8772" t="s">
        <v>346</v>
      </c>
      <c r="D8772" t="s">
        <v>1002</v>
      </c>
      <c r="E8772" s="23">
        <v>43374</v>
      </c>
      <c r="F8772">
        <v>0</v>
      </c>
      <c r="G8772">
        <v>0</v>
      </c>
      <c r="I8772">
        <v>0</v>
      </c>
      <c r="J8772">
        <v>0</v>
      </c>
      <c r="L8772">
        <v>0</v>
      </c>
      <c r="N8772">
        <v>0</v>
      </c>
      <c r="P8772">
        <v>0</v>
      </c>
      <c r="Q8772">
        <v>0</v>
      </c>
      <c r="S8772">
        <v>0</v>
      </c>
      <c r="T8772">
        <v>0.8899999999999999</v>
      </c>
    </row>
    <row r="8773" spans="1:20" x14ac:dyDescent="0.2">
      <c r="A8773" t="s">
        <v>9214</v>
      </c>
      <c r="B8773" t="s">
        <v>9215</v>
      </c>
      <c r="C8773" t="s">
        <v>207</v>
      </c>
      <c r="D8773" t="s">
        <v>1002</v>
      </c>
      <c r="E8773" s="23">
        <v>43374</v>
      </c>
      <c r="F8773">
        <v>5</v>
      </c>
      <c r="G8773">
        <v>7</v>
      </c>
      <c r="I8773">
        <v>21</v>
      </c>
      <c r="J8773">
        <v>30</v>
      </c>
      <c r="L8773">
        <v>42</v>
      </c>
      <c r="N8773">
        <v>11</v>
      </c>
      <c r="O8773">
        <v>0</v>
      </c>
      <c r="P8773">
        <v>1</v>
      </c>
      <c r="Q8773">
        <v>1</v>
      </c>
      <c r="S8773">
        <v>10</v>
      </c>
      <c r="T8773">
        <v>0.8899999999999999</v>
      </c>
    </row>
    <row r="8774" spans="1:20" x14ac:dyDescent="0.2">
      <c r="A8774" t="s">
        <v>8375</v>
      </c>
      <c r="B8774" t="s">
        <v>8376</v>
      </c>
      <c r="C8774" t="s">
        <v>212</v>
      </c>
      <c r="D8774" t="s">
        <v>1002</v>
      </c>
      <c r="E8774" s="23">
        <v>43374</v>
      </c>
      <c r="F8774">
        <v>1</v>
      </c>
      <c r="G8774">
        <v>1.5</v>
      </c>
      <c r="I8774">
        <v>7</v>
      </c>
      <c r="J8774">
        <v>6</v>
      </c>
      <c r="L8774">
        <v>8</v>
      </c>
      <c r="N8774">
        <v>5</v>
      </c>
      <c r="P8774">
        <v>0</v>
      </c>
      <c r="Q8774">
        <v>0</v>
      </c>
      <c r="S8774">
        <v>2</v>
      </c>
      <c r="T8774">
        <v>0.8899999999999999</v>
      </c>
    </row>
    <row r="8775" spans="1:20" x14ac:dyDescent="0.2">
      <c r="A8775" t="s">
        <v>8074</v>
      </c>
      <c r="B8775" t="s">
        <v>8075</v>
      </c>
      <c r="C8775" t="s">
        <v>225</v>
      </c>
      <c r="D8775" t="s">
        <v>1002</v>
      </c>
      <c r="E8775" s="23">
        <v>43374</v>
      </c>
      <c r="F8775">
        <v>3</v>
      </c>
      <c r="G8775">
        <v>5.5</v>
      </c>
      <c r="I8775">
        <v>57</v>
      </c>
      <c r="J8775">
        <v>33</v>
      </c>
      <c r="L8775">
        <v>62</v>
      </c>
      <c r="N8775">
        <v>54</v>
      </c>
      <c r="P8775">
        <v>0</v>
      </c>
      <c r="Q8775">
        <v>0</v>
      </c>
      <c r="S8775">
        <v>3</v>
      </c>
      <c r="T8775">
        <v>0.8899999999999999</v>
      </c>
    </row>
    <row r="8776" spans="1:20" x14ac:dyDescent="0.2">
      <c r="A8776" t="s">
        <v>7686</v>
      </c>
      <c r="B8776" t="s">
        <v>7687</v>
      </c>
      <c r="C8776" t="s">
        <v>901</v>
      </c>
      <c r="D8776" t="s">
        <v>1002</v>
      </c>
      <c r="E8776" s="23">
        <v>43374</v>
      </c>
      <c r="F8776">
        <v>5.5</v>
      </c>
      <c r="G8776">
        <v>7</v>
      </c>
      <c r="I8776">
        <v>37</v>
      </c>
      <c r="J8776">
        <v>30</v>
      </c>
      <c r="L8776">
        <v>40</v>
      </c>
      <c r="N8776">
        <v>33</v>
      </c>
      <c r="P8776">
        <v>2</v>
      </c>
      <c r="Q8776">
        <v>6</v>
      </c>
      <c r="S8776">
        <v>4</v>
      </c>
      <c r="T8776">
        <v>0.8899999999999999</v>
      </c>
    </row>
    <row r="8777" spans="1:20" x14ac:dyDescent="0.2">
      <c r="A8777" t="s">
        <v>7134</v>
      </c>
      <c r="B8777" t="s">
        <v>7135</v>
      </c>
      <c r="C8777" t="s">
        <v>232</v>
      </c>
      <c r="D8777" t="s">
        <v>1002</v>
      </c>
      <c r="E8777" s="23">
        <v>43374</v>
      </c>
      <c r="F8777">
        <v>8</v>
      </c>
      <c r="G8777">
        <v>7.5</v>
      </c>
      <c r="I8777">
        <v>107</v>
      </c>
      <c r="J8777">
        <v>91</v>
      </c>
      <c r="L8777">
        <v>84</v>
      </c>
      <c r="N8777">
        <v>86</v>
      </c>
      <c r="P8777">
        <v>0</v>
      </c>
      <c r="Q8777">
        <v>7</v>
      </c>
      <c r="S8777">
        <v>21</v>
      </c>
      <c r="T8777">
        <v>0.8899999999999999</v>
      </c>
    </row>
    <row r="8778" spans="1:20" x14ac:dyDescent="0.2">
      <c r="A8778" t="s">
        <v>6768</v>
      </c>
      <c r="B8778" t="s">
        <v>6769</v>
      </c>
      <c r="C8778" t="s">
        <v>317</v>
      </c>
      <c r="D8778" t="s">
        <v>1002</v>
      </c>
      <c r="E8778" s="23">
        <v>43374</v>
      </c>
      <c r="F8778">
        <v>11.5</v>
      </c>
      <c r="G8778">
        <v>11.5</v>
      </c>
      <c r="I8778">
        <v>44</v>
      </c>
      <c r="J8778">
        <v>69</v>
      </c>
      <c r="L8778">
        <v>67</v>
      </c>
      <c r="N8778">
        <v>38</v>
      </c>
      <c r="P8778">
        <v>4</v>
      </c>
      <c r="Q8778">
        <v>5</v>
      </c>
      <c r="S8778">
        <v>6</v>
      </c>
      <c r="T8778">
        <v>0.8899999999999999</v>
      </c>
    </row>
    <row r="8779" spans="1:20" x14ac:dyDescent="0.2">
      <c r="A8779" t="s">
        <v>6344</v>
      </c>
      <c r="B8779" t="s">
        <v>6345</v>
      </c>
      <c r="C8779" t="s">
        <v>214</v>
      </c>
      <c r="D8779" t="s">
        <v>1002</v>
      </c>
      <c r="E8779" s="23">
        <v>43374</v>
      </c>
      <c r="F8779">
        <v>10.5</v>
      </c>
      <c r="G8779">
        <v>15.5</v>
      </c>
      <c r="I8779">
        <v>67</v>
      </c>
      <c r="J8779">
        <v>90</v>
      </c>
      <c r="L8779">
        <v>138</v>
      </c>
      <c r="N8779">
        <v>56</v>
      </c>
      <c r="O8779">
        <v>1.1499999999999999</v>
      </c>
      <c r="P8779">
        <v>11</v>
      </c>
      <c r="Q8779">
        <v>20</v>
      </c>
      <c r="S8779">
        <v>11</v>
      </c>
      <c r="T8779">
        <v>0.8899999999999999</v>
      </c>
    </row>
    <row r="8780" spans="1:20" x14ac:dyDescent="0.2">
      <c r="A8780" t="s">
        <v>914</v>
      </c>
      <c r="B8780" t="s">
        <v>913</v>
      </c>
      <c r="C8780" t="s">
        <v>903</v>
      </c>
      <c r="D8780" t="s">
        <v>1002</v>
      </c>
      <c r="E8780" s="23">
        <v>43374</v>
      </c>
      <c r="F8780">
        <v>5.5</v>
      </c>
      <c r="G8780">
        <v>6.5</v>
      </c>
      <c r="I8780">
        <v>20</v>
      </c>
      <c r="J8780">
        <v>32</v>
      </c>
      <c r="L8780">
        <v>37</v>
      </c>
      <c r="N8780">
        <v>20</v>
      </c>
      <c r="P8780">
        <v>2</v>
      </c>
      <c r="Q8780">
        <v>2</v>
      </c>
      <c r="S8780">
        <v>0</v>
      </c>
      <c r="T8780">
        <v>0.8899999999999999</v>
      </c>
    </row>
    <row r="8781" spans="1:20" x14ac:dyDescent="0.2">
      <c r="A8781" t="s">
        <v>4951</v>
      </c>
      <c r="B8781" t="s">
        <v>4952</v>
      </c>
      <c r="C8781" t="s">
        <v>230</v>
      </c>
      <c r="D8781" t="s">
        <v>1002</v>
      </c>
      <c r="E8781" s="23">
        <v>43374</v>
      </c>
      <c r="F8781">
        <v>0</v>
      </c>
      <c r="G8781">
        <v>0</v>
      </c>
      <c r="I8781">
        <v>0</v>
      </c>
      <c r="J8781">
        <v>0</v>
      </c>
      <c r="L8781">
        <v>0</v>
      </c>
      <c r="N8781">
        <v>0</v>
      </c>
      <c r="P8781">
        <v>0</v>
      </c>
      <c r="Q8781">
        <v>0</v>
      </c>
      <c r="S8781">
        <v>0</v>
      </c>
    </row>
    <row r="8782" spans="1:20" x14ac:dyDescent="0.2">
      <c r="A8782" t="s">
        <v>4776</v>
      </c>
      <c r="B8782" t="s">
        <v>4777</v>
      </c>
      <c r="C8782" t="s">
        <v>234</v>
      </c>
      <c r="D8782" t="s">
        <v>1002</v>
      </c>
      <c r="E8782" s="23">
        <v>43374</v>
      </c>
      <c r="F8782">
        <v>2</v>
      </c>
      <c r="G8782">
        <v>3.5</v>
      </c>
      <c r="I8782">
        <v>15</v>
      </c>
      <c r="J8782">
        <v>25</v>
      </c>
      <c r="L8782">
        <v>40</v>
      </c>
      <c r="N8782">
        <v>14</v>
      </c>
      <c r="P8782">
        <v>3</v>
      </c>
      <c r="Q8782">
        <v>5</v>
      </c>
      <c r="S8782">
        <v>1</v>
      </c>
    </row>
    <row r="8783" spans="1:20" x14ac:dyDescent="0.2">
      <c r="A8783" t="s">
        <v>4426</v>
      </c>
      <c r="B8783" t="s">
        <v>4427</v>
      </c>
      <c r="C8783" t="s">
        <v>217</v>
      </c>
      <c r="D8783" t="s">
        <v>1002</v>
      </c>
      <c r="E8783" s="23">
        <v>43374</v>
      </c>
      <c r="F8783">
        <v>0</v>
      </c>
      <c r="G8783">
        <v>0</v>
      </c>
      <c r="I8783">
        <v>0</v>
      </c>
      <c r="J8783">
        <v>0</v>
      </c>
      <c r="L8783">
        <v>0</v>
      </c>
      <c r="N8783">
        <v>0</v>
      </c>
      <c r="P8783">
        <v>0</v>
      </c>
      <c r="Q8783">
        <v>0</v>
      </c>
      <c r="S8783">
        <v>0</v>
      </c>
    </row>
    <row r="8784" spans="1:20" x14ac:dyDescent="0.2">
      <c r="A8784" t="s">
        <v>3836</v>
      </c>
      <c r="B8784" t="s">
        <v>3837</v>
      </c>
      <c r="C8784" t="s">
        <v>342</v>
      </c>
      <c r="D8784" t="s">
        <v>1002</v>
      </c>
      <c r="E8784" s="23">
        <v>43374</v>
      </c>
      <c r="F8784">
        <v>0</v>
      </c>
      <c r="G8784">
        <v>0</v>
      </c>
      <c r="I8784">
        <v>0</v>
      </c>
      <c r="J8784">
        <v>0</v>
      </c>
      <c r="L8784">
        <v>0</v>
      </c>
      <c r="N8784">
        <v>0</v>
      </c>
      <c r="P8784">
        <v>0</v>
      </c>
      <c r="Q8784">
        <v>0</v>
      </c>
      <c r="S8784">
        <v>0</v>
      </c>
    </row>
    <row r="8785" spans="1:19" x14ac:dyDescent="0.2">
      <c r="A8785" t="s">
        <v>3644</v>
      </c>
      <c r="B8785" t="s">
        <v>3645</v>
      </c>
      <c r="C8785" t="s">
        <v>220</v>
      </c>
      <c r="D8785" t="s">
        <v>1002</v>
      </c>
      <c r="E8785" s="23">
        <v>43374</v>
      </c>
      <c r="F8785">
        <v>0</v>
      </c>
      <c r="G8785">
        <v>0</v>
      </c>
      <c r="I8785">
        <v>0</v>
      </c>
      <c r="J8785">
        <v>0</v>
      </c>
      <c r="L8785">
        <v>0</v>
      </c>
      <c r="N8785">
        <v>0</v>
      </c>
      <c r="P8785">
        <v>0</v>
      </c>
      <c r="Q8785">
        <v>0</v>
      </c>
      <c r="S8785">
        <v>0</v>
      </c>
    </row>
    <row r="8786" spans="1:19" x14ac:dyDescent="0.2">
      <c r="A8786" t="s">
        <v>3119</v>
      </c>
      <c r="B8786" t="s">
        <v>3120</v>
      </c>
      <c r="C8786" t="s">
        <v>242</v>
      </c>
      <c r="D8786" t="s">
        <v>1000</v>
      </c>
      <c r="E8786" s="23">
        <v>43374</v>
      </c>
      <c r="F8786">
        <v>0</v>
      </c>
      <c r="G8786">
        <v>0</v>
      </c>
      <c r="I8786">
        <v>0</v>
      </c>
      <c r="J8786">
        <v>0</v>
      </c>
      <c r="L8786">
        <v>0</v>
      </c>
      <c r="N8786">
        <v>0</v>
      </c>
      <c r="P8786">
        <v>0</v>
      </c>
      <c r="Q8786">
        <v>0</v>
      </c>
      <c r="S8786">
        <v>0</v>
      </c>
    </row>
    <row r="8787" spans="1:19" x14ac:dyDescent="0.2">
      <c r="A8787" t="s">
        <v>2944</v>
      </c>
      <c r="B8787" t="s">
        <v>2945</v>
      </c>
      <c r="C8787" t="s">
        <v>2724</v>
      </c>
      <c r="D8787" t="s">
        <v>1000</v>
      </c>
      <c r="E8787" s="23">
        <v>43374</v>
      </c>
      <c r="F8787">
        <v>3</v>
      </c>
      <c r="G8787">
        <v>3.5</v>
      </c>
      <c r="I8787">
        <v>11</v>
      </c>
      <c r="J8787">
        <v>18</v>
      </c>
      <c r="L8787">
        <v>20</v>
      </c>
      <c r="N8787">
        <v>11</v>
      </c>
      <c r="P8787">
        <v>2</v>
      </c>
      <c r="Q8787">
        <v>2</v>
      </c>
      <c r="S8787">
        <v>0</v>
      </c>
    </row>
    <row r="8788" spans="1:19" x14ac:dyDescent="0.2">
      <c r="A8788" t="s">
        <v>2771</v>
      </c>
      <c r="B8788" t="s">
        <v>2772</v>
      </c>
      <c r="C8788" t="s">
        <v>2724</v>
      </c>
      <c r="D8788" t="s">
        <v>1001</v>
      </c>
      <c r="E8788" s="23">
        <v>43374</v>
      </c>
      <c r="F8788">
        <v>3.5</v>
      </c>
      <c r="G8788">
        <v>5</v>
      </c>
      <c r="I8788">
        <v>18</v>
      </c>
      <c r="J8788">
        <v>19</v>
      </c>
      <c r="L8788">
        <v>28</v>
      </c>
      <c r="N8788">
        <v>16</v>
      </c>
      <c r="P8788">
        <v>1</v>
      </c>
      <c r="Q8788">
        <v>1</v>
      </c>
      <c r="S8788">
        <v>2</v>
      </c>
    </row>
    <row r="8789" spans="1:19" x14ac:dyDescent="0.2">
      <c r="A8789" t="s">
        <v>2737</v>
      </c>
      <c r="B8789" t="s">
        <v>2738</v>
      </c>
      <c r="C8789" t="s">
        <v>2724</v>
      </c>
      <c r="D8789" t="s">
        <v>1002</v>
      </c>
      <c r="E8789" s="23">
        <v>43374</v>
      </c>
      <c r="F8789">
        <v>6.5</v>
      </c>
      <c r="G8789">
        <v>8.5</v>
      </c>
      <c r="I8789">
        <v>29</v>
      </c>
      <c r="J8789">
        <v>37</v>
      </c>
      <c r="L8789">
        <v>48</v>
      </c>
      <c r="N8789">
        <v>27</v>
      </c>
      <c r="P8789">
        <v>3</v>
      </c>
      <c r="Q8789">
        <v>3</v>
      </c>
      <c r="S8789">
        <v>2</v>
      </c>
    </row>
    <row r="8790" spans="1:19" x14ac:dyDescent="0.2">
      <c r="A8790" t="s">
        <v>2699</v>
      </c>
      <c r="B8790" t="s">
        <v>2700</v>
      </c>
      <c r="C8790" t="s">
        <v>237</v>
      </c>
      <c r="D8790" t="s">
        <v>1000</v>
      </c>
      <c r="E8790" s="23">
        <v>43374</v>
      </c>
      <c r="F8790">
        <v>6.5</v>
      </c>
      <c r="G8790">
        <v>10</v>
      </c>
      <c r="I8790">
        <v>32</v>
      </c>
      <c r="J8790">
        <v>41</v>
      </c>
      <c r="L8790">
        <v>64</v>
      </c>
      <c r="N8790">
        <v>14</v>
      </c>
      <c r="O8790">
        <v>0.57499999999999996</v>
      </c>
      <c r="P8790">
        <v>5</v>
      </c>
      <c r="Q8790">
        <v>10</v>
      </c>
      <c r="S8790">
        <v>18</v>
      </c>
    </row>
    <row r="8791" spans="1:19" x14ac:dyDescent="0.2">
      <c r="A8791" t="s">
        <v>2524</v>
      </c>
      <c r="B8791" t="s">
        <v>2525</v>
      </c>
      <c r="C8791" t="s">
        <v>238</v>
      </c>
      <c r="D8791" t="s">
        <v>1000</v>
      </c>
      <c r="E8791" s="23">
        <v>43374</v>
      </c>
      <c r="F8791">
        <v>0</v>
      </c>
      <c r="G8791">
        <v>0</v>
      </c>
      <c r="I8791">
        <v>0</v>
      </c>
      <c r="J8791">
        <v>0</v>
      </c>
      <c r="L8791">
        <v>0</v>
      </c>
      <c r="N8791">
        <v>0</v>
      </c>
      <c r="P8791">
        <v>0</v>
      </c>
      <c r="Q8791">
        <v>0</v>
      </c>
      <c r="S8791">
        <v>0</v>
      </c>
    </row>
    <row r="8792" spans="1:19" x14ac:dyDescent="0.2">
      <c r="A8792" t="s">
        <v>2351</v>
      </c>
      <c r="B8792" t="s">
        <v>2352</v>
      </c>
      <c r="C8792" t="s">
        <v>239</v>
      </c>
      <c r="D8792" t="s">
        <v>1000</v>
      </c>
      <c r="E8792" s="23">
        <v>43374</v>
      </c>
      <c r="F8792">
        <v>0</v>
      </c>
      <c r="G8792">
        <v>0</v>
      </c>
      <c r="I8792">
        <v>0</v>
      </c>
      <c r="J8792">
        <v>0</v>
      </c>
      <c r="L8792">
        <v>0</v>
      </c>
      <c r="N8792">
        <v>0</v>
      </c>
      <c r="P8792">
        <v>0</v>
      </c>
      <c r="Q8792">
        <v>0</v>
      </c>
      <c r="S8792">
        <v>0</v>
      </c>
    </row>
    <row r="8793" spans="1:19" x14ac:dyDescent="0.2">
      <c r="A8793" t="s">
        <v>2176</v>
      </c>
      <c r="B8793" t="s">
        <v>2177</v>
      </c>
      <c r="C8793" t="s">
        <v>1988</v>
      </c>
      <c r="D8793" t="s">
        <v>1000</v>
      </c>
      <c r="E8793" s="23">
        <v>43374</v>
      </c>
      <c r="F8793">
        <v>4.5</v>
      </c>
      <c r="G8793">
        <v>5.5</v>
      </c>
      <c r="I8793">
        <v>31</v>
      </c>
      <c r="J8793">
        <v>26</v>
      </c>
      <c r="L8793">
        <v>32</v>
      </c>
      <c r="N8793">
        <v>29</v>
      </c>
      <c r="P8793">
        <v>1</v>
      </c>
      <c r="Q8793">
        <v>5</v>
      </c>
      <c r="S8793">
        <v>2</v>
      </c>
    </row>
    <row r="8794" spans="1:19" x14ac:dyDescent="0.2">
      <c r="A8794" t="s">
        <v>2001</v>
      </c>
      <c r="B8794" t="s">
        <v>2002</v>
      </c>
      <c r="C8794" t="s">
        <v>1988</v>
      </c>
      <c r="D8794" t="s">
        <v>1001</v>
      </c>
      <c r="E8794" s="23">
        <v>43374</v>
      </c>
      <c r="F8794">
        <v>4</v>
      </c>
      <c r="G8794">
        <v>3.5</v>
      </c>
      <c r="I8794">
        <v>11</v>
      </c>
      <c r="J8794">
        <v>21</v>
      </c>
      <c r="L8794">
        <v>20</v>
      </c>
      <c r="N8794">
        <v>11</v>
      </c>
      <c r="P8794">
        <v>0</v>
      </c>
      <c r="Q8794">
        <v>0</v>
      </c>
      <c r="S8794">
        <v>0</v>
      </c>
    </row>
    <row r="8795" spans="1:19" x14ac:dyDescent="0.2">
      <c r="A8795" t="s">
        <v>1968</v>
      </c>
      <c r="B8795" t="s">
        <v>1969</v>
      </c>
      <c r="C8795" t="s">
        <v>1988</v>
      </c>
      <c r="D8795" t="s">
        <v>1002</v>
      </c>
      <c r="E8795" s="23">
        <v>43374</v>
      </c>
      <c r="F8795">
        <v>8.5</v>
      </c>
      <c r="G8795">
        <v>9</v>
      </c>
      <c r="I8795">
        <v>42</v>
      </c>
      <c r="J8795">
        <v>47</v>
      </c>
      <c r="L8795">
        <v>52</v>
      </c>
      <c r="N8795">
        <v>40</v>
      </c>
      <c r="P8795">
        <v>1</v>
      </c>
      <c r="Q8795">
        <v>5</v>
      </c>
      <c r="S8795">
        <v>2</v>
      </c>
    </row>
    <row r="8796" spans="1:19" x14ac:dyDescent="0.2">
      <c r="A8796" t="s">
        <v>1928</v>
      </c>
      <c r="B8796" t="s">
        <v>1929</v>
      </c>
      <c r="C8796" t="s">
        <v>240</v>
      </c>
      <c r="D8796" t="s">
        <v>1000</v>
      </c>
      <c r="E8796" s="23">
        <v>43374</v>
      </c>
      <c r="F8796">
        <v>13.5</v>
      </c>
      <c r="G8796">
        <v>13.5</v>
      </c>
      <c r="I8796">
        <v>53</v>
      </c>
      <c r="J8796">
        <v>81</v>
      </c>
      <c r="L8796">
        <v>78</v>
      </c>
      <c r="N8796">
        <v>47</v>
      </c>
      <c r="P8796">
        <v>6</v>
      </c>
      <c r="Q8796">
        <v>6</v>
      </c>
      <c r="S8796">
        <v>6</v>
      </c>
    </row>
    <row r="8797" spans="1:19" x14ac:dyDescent="0.2">
      <c r="A8797" t="s">
        <v>1753</v>
      </c>
      <c r="B8797" t="s">
        <v>1754</v>
      </c>
      <c r="C8797" t="s">
        <v>241</v>
      </c>
      <c r="D8797" t="s">
        <v>1000</v>
      </c>
      <c r="E8797" s="23">
        <v>43374</v>
      </c>
      <c r="F8797">
        <v>30</v>
      </c>
      <c r="G8797">
        <v>37</v>
      </c>
      <c r="I8797">
        <v>327</v>
      </c>
      <c r="J8797">
        <v>331</v>
      </c>
      <c r="L8797">
        <v>414</v>
      </c>
      <c r="N8797">
        <v>299</v>
      </c>
      <c r="P8797">
        <v>9</v>
      </c>
      <c r="Q8797">
        <v>22</v>
      </c>
      <c r="S8797">
        <v>28</v>
      </c>
    </row>
    <row r="8798" spans="1:19" x14ac:dyDescent="0.2">
      <c r="A8798" t="s">
        <v>1578</v>
      </c>
      <c r="B8798" t="s">
        <v>1579</v>
      </c>
      <c r="C8798" t="s">
        <v>318</v>
      </c>
      <c r="D8798" t="s">
        <v>1000</v>
      </c>
      <c r="E8798" s="23">
        <v>43374</v>
      </c>
      <c r="F8798">
        <v>7</v>
      </c>
      <c r="G8798">
        <v>8</v>
      </c>
      <c r="I8798">
        <v>28</v>
      </c>
      <c r="J8798">
        <v>42</v>
      </c>
      <c r="L8798">
        <v>47</v>
      </c>
      <c r="N8798">
        <v>25</v>
      </c>
      <c r="P8798">
        <v>0</v>
      </c>
      <c r="Q8798">
        <v>1</v>
      </c>
      <c r="S8798">
        <v>3</v>
      </c>
    </row>
    <row r="8799" spans="1:19" x14ac:dyDescent="0.2">
      <c r="A8799" t="s">
        <v>1468</v>
      </c>
      <c r="B8799" t="s">
        <v>1469</v>
      </c>
      <c r="C8799" t="s">
        <v>896</v>
      </c>
      <c r="D8799" t="s">
        <v>1000</v>
      </c>
      <c r="E8799" s="23">
        <v>43374</v>
      </c>
      <c r="F8799">
        <v>64.5</v>
      </c>
      <c r="G8799">
        <v>77.5</v>
      </c>
      <c r="I8799">
        <v>482</v>
      </c>
      <c r="J8799">
        <v>539</v>
      </c>
      <c r="L8799">
        <v>655</v>
      </c>
      <c r="N8799">
        <v>425</v>
      </c>
      <c r="O8799">
        <v>0.57499999999999996</v>
      </c>
      <c r="P8799">
        <v>23</v>
      </c>
      <c r="Q8799">
        <v>46</v>
      </c>
      <c r="S8799">
        <v>57</v>
      </c>
    </row>
    <row r="8800" spans="1:19" x14ac:dyDescent="0.2">
      <c r="A8800" t="s">
        <v>1427</v>
      </c>
      <c r="B8800" t="s">
        <v>1428</v>
      </c>
      <c r="C8800" t="s">
        <v>899</v>
      </c>
      <c r="D8800" t="s">
        <v>1001</v>
      </c>
      <c r="E8800" s="23">
        <v>43374</v>
      </c>
      <c r="F8800">
        <v>7.5</v>
      </c>
      <c r="G8800">
        <v>8.5</v>
      </c>
      <c r="I8800">
        <v>29</v>
      </c>
      <c r="J8800">
        <v>40</v>
      </c>
      <c r="L8800">
        <v>48</v>
      </c>
      <c r="N8800">
        <v>27</v>
      </c>
      <c r="O8800" t="s">
        <v>904</v>
      </c>
      <c r="P8800">
        <v>1</v>
      </c>
      <c r="Q8800">
        <v>1</v>
      </c>
      <c r="S8800">
        <v>2</v>
      </c>
    </row>
    <row r="8801" spans="1:19" x14ac:dyDescent="0.2">
      <c r="A8801" t="s">
        <v>1404</v>
      </c>
      <c r="B8801" t="s">
        <v>1403</v>
      </c>
      <c r="C8801" t="s">
        <v>1237</v>
      </c>
      <c r="D8801" t="s">
        <v>1001</v>
      </c>
      <c r="E8801" s="23">
        <v>43374</v>
      </c>
      <c r="F8801">
        <v>7.5</v>
      </c>
      <c r="G8801">
        <v>8.5</v>
      </c>
      <c r="I8801">
        <v>29</v>
      </c>
      <c r="J8801">
        <v>40</v>
      </c>
      <c r="L8801">
        <v>48</v>
      </c>
      <c r="N8801">
        <v>27</v>
      </c>
      <c r="P8801">
        <v>1</v>
      </c>
      <c r="Q8801">
        <v>1</v>
      </c>
      <c r="S8801">
        <v>2</v>
      </c>
    </row>
    <row r="8802" spans="1:19" x14ac:dyDescent="0.2">
      <c r="A8802" t="s">
        <v>1367</v>
      </c>
      <c r="B8802" t="s">
        <v>1368</v>
      </c>
      <c r="C8802" t="s">
        <v>1237</v>
      </c>
      <c r="D8802" t="s">
        <v>1000</v>
      </c>
      <c r="E8802" s="23">
        <v>43374</v>
      </c>
      <c r="F8802">
        <v>21</v>
      </c>
      <c r="G8802">
        <v>22.5</v>
      </c>
      <c r="I8802">
        <v>95</v>
      </c>
      <c r="J8802">
        <v>125</v>
      </c>
      <c r="L8802">
        <v>130</v>
      </c>
      <c r="N8802">
        <v>87</v>
      </c>
      <c r="P8802">
        <v>9</v>
      </c>
      <c r="Q8802">
        <v>13</v>
      </c>
      <c r="S8802">
        <v>8</v>
      </c>
    </row>
    <row r="8803" spans="1:19" x14ac:dyDescent="0.2">
      <c r="A8803" t="s">
        <v>12128</v>
      </c>
      <c r="B8803" t="s">
        <v>12129</v>
      </c>
      <c r="C8803" t="s">
        <v>1051</v>
      </c>
      <c r="D8803" t="s">
        <v>1000</v>
      </c>
      <c r="E8803" s="23">
        <v>43374</v>
      </c>
      <c r="F8803">
        <v>0</v>
      </c>
      <c r="G8803">
        <v>0</v>
      </c>
      <c r="I8803">
        <v>0</v>
      </c>
      <c r="J8803">
        <v>0</v>
      </c>
      <c r="L8803">
        <v>0</v>
      </c>
      <c r="N8803">
        <v>0</v>
      </c>
      <c r="P8803">
        <v>0</v>
      </c>
      <c r="Q8803">
        <v>0</v>
      </c>
      <c r="S8803">
        <v>0</v>
      </c>
    </row>
    <row r="8804" spans="1:19" x14ac:dyDescent="0.2">
      <c r="A8804" t="s">
        <v>13317</v>
      </c>
      <c r="B8804" t="s">
        <v>13318</v>
      </c>
      <c r="C8804" t="s">
        <v>350</v>
      </c>
      <c r="D8804" t="s">
        <v>1002</v>
      </c>
      <c r="E8804" s="23">
        <v>43374</v>
      </c>
      <c r="F8804">
        <v>1</v>
      </c>
      <c r="G8804">
        <v>1</v>
      </c>
      <c r="I8804">
        <v>4</v>
      </c>
      <c r="J8804">
        <v>6</v>
      </c>
      <c r="L8804">
        <v>6</v>
      </c>
      <c r="N8804">
        <v>4</v>
      </c>
      <c r="P8804">
        <v>0</v>
      </c>
      <c r="Q8804">
        <v>0</v>
      </c>
      <c r="S8804">
        <v>0</v>
      </c>
    </row>
    <row r="8805" spans="1:19" x14ac:dyDescent="0.2">
      <c r="A8805" t="s">
        <v>13494</v>
      </c>
      <c r="B8805" t="s">
        <v>13495</v>
      </c>
      <c r="C8805" t="s">
        <v>242</v>
      </c>
      <c r="D8805" t="s">
        <v>1002</v>
      </c>
      <c r="E8805" s="23">
        <v>43374</v>
      </c>
      <c r="F8805">
        <v>0</v>
      </c>
      <c r="G8805">
        <v>0</v>
      </c>
      <c r="I8805">
        <v>0</v>
      </c>
      <c r="J8805">
        <v>0</v>
      </c>
      <c r="L8805">
        <v>0</v>
      </c>
      <c r="N8805">
        <v>0</v>
      </c>
      <c r="P8805">
        <v>0</v>
      </c>
      <c r="Q8805">
        <v>0</v>
      </c>
      <c r="S8805">
        <v>0</v>
      </c>
    </row>
    <row r="8806" spans="1:19" x14ac:dyDescent="0.2">
      <c r="A8806" t="s">
        <v>13671</v>
      </c>
      <c r="B8806" t="s">
        <v>13672</v>
      </c>
      <c r="C8806" t="s">
        <v>237</v>
      </c>
      <c r="D8806" t="s">
        <v>1002</v>
      </c>
      <c r="E8806" s="23">
        <v>43374</v>
      </c>
      <c r="F8806">
        <v>6.5</v>
      </c>
      <c r="G8806">
        <v>10</v>
      </c>
      <c r="I8806">
        <v>32</v>
      </c>
      <c r="J8806">
        <v>41</v>
      </c>
      <c r="L8806">
        <v>64</v>
      </c>
      <c r="N8806">
        <v>14</v>
      </c>
      <c r="O8806">
        <v>0.57499999999999996</v>
      </c>
      <c r="P8806">
        <v>5</v>
      </c>
      <c r="Q8806">
        <v>10</v>
      </c>
      <c r="S8806">
        <v>18</v>
      </c>
    </row>
    <row r="8807" spans="1:19" x14ac:dyDescent="0.2">
      <c r="A8807" t="s">
        <v>13846</v>
      </c>
      <c r="B8807" t="s">
        <v>13847</v>
      </c>
      <c r="C8807" t="s">
        <v>238</v>
      </c>
      <c r="D8807" t="s">
        <v>1002</v>
      </c>
      <c r="E8807" s="23">
        <v>43374</v>
      </c>
      <c r="F8807">
        <v>0</v>
      </c>
      <c r="G8807">
        <v>0</v>
      </c>
      <c r="I8807">
        <v>0</v>
      </c>
      <c r="J8807">
        <v>0</v>
      </c>
      <c r="L8807">
        <v>0</v>
      </c>
      <c r="N8807">
        <v>0</v>
      </c>
      <c r="P8807">
        <v>0</v>
      </c>
      <c r="Q8807">
        <v>0</v>
      </c>
      <c r="S8807">
        <v>0</v>
      </c>
    </row>
    <row r="8808" spans="1:19" x14ac:dyDescent="0.2">
      <c r="A8808" t="s">
        <v>14023</v>
      </c>
      <c r="B8808" t="s">
        <v>14024</v>
      </c>
      <c r="C8808" t="s">
        <v>239</v>
      </c>
      <c r="D8808" t="s">
        <v>1002</v>
      </c>
      <c r="E8808" s="23">
        <v>43374</v>
      </c>
      <c r="F8808">
        <v>0</v>
      </c>
      <c r="G8808">
        <v>0</v>
      </c>
      <c r="I8808">
        <v>0</v>
      </c>
      <c r="J8808">
        <v>0</v>
      </c>
      <c r="L8808">
        <v>0</v>
      </c>
      <c r="N8808">
        <v>0</v>
      </c>
      <c r="P8808">
        <v>0</v>
      </c>
      <c r="Q8808">
        <v>0</v>
      </c>
      <c r="S8808">
        <v>0</v>
      </c>
    </row>
    <row r="8809" spans="1:19" x14ac:dyDescent="0.2">
      <c r="A8809" t="s">
        <v>14210</v>
      </c>
      <c r="B8809" t="s">
        <v>14211</v>
      </c>
      <c r="C8809" t="s">
        <v>240</v>
      </c>
      <c r="D8809" t="s">
        <v>1002</v>
      </c>
      <c r="E8809" s="23">
        <v>43374</v>
      </c>
      <c r="F8809">
        <v>13.5</v>
      </c>
      <c r="G8809">
        <v>13.5</v>
      </c>
      <c r="I8809">
        <v>53</v>
      </c>
      <c r="J8809">
        <v>81</v>
      </c>
      <c r="L8809">
        <v>78</v>
      </c>
      <c r="N8809">
        <v>47</v>
      </c>
      <c r="P8809">
        <v>6</v>
      </c>
      <c r="Q8809">
        <v>6</v>
      </c>
      <c r="S8809">
        <v>6</v>
      </c>
    </row>
    <row r="8810" spans="1:19" x14ac:dyDescent="0.2">
      <c r="A8810" t="s">
        <v>14387</v>
      </c>
      <c r="B8810" t="s">
        <v>14388</v>
      </c>
      <c r="C8810" t="s">
        <v>241</v>
      </c>
      <c r="D8810" t="s">
        <v>1002</v>
      </c>
      <c r="E8810" s="23">
        <v>43374</v>
      </c>
      <c r="F8810">
        <v>30</v>
      </c>
      <c r="G8810">
        <v>37</v>
      </c>
      <c r="I8810">
        <v>327</v>
      </c>
      <c r="J8810">
        <v>331</v>
      </c>
      <c r="L8810">
        <v>414</v>
      </c>
      <c r="N8810">
        <v>299</v>
      </c>
      <c r="P8810">
        <v>9</v>
      </c>
      <c r="Q8810">
        <v>22</v>
      </c>
      <c r="S8810">
        <v>28</v>
      </c>
    </row>
    <row r="8811" spans="1:19" x14ac:dyDescent="0.2">
      <c r="A8811" t="s">
        <v>14499</v>
      </c>
      <c r="B8811" t="s">
        <v>14500</v>
      </c>
      <c r="C8811" t="s">
        <v>318</v>
      </c>
      <c r="D8811" t="s">
        <v>1002</v>
      </c>
      <c r="E8811" s="23">
        <v>43374</v>
      </c>
      <c r="F8811">
        <v>7</v>
      </c>
      <c r="G8811">
        <v>8</v>
      </c>
      <c r="I8811">
        <v>28</v>
      </c>
      <c r="J8811">
        <v>42</v>
      </c>
      <c r="L8811">
        <v>47</v>
      </c>
      <c r="N8811">
        <v>25</v>
      </c>
      <c r="P8811">
        <v>0</v>
      </c>
      <c r="Q8811">
        <v>1</v>
      </c>
      <c r="S8811">
        <v>3</v>
      </c>
    </row>
    <row r="8812" spans="1:19" x14ac:dyDescent="0.2">
      <c r="A8812" t="s">
        <v>14716</v>
      </c>
      <c r="B8812" t="s">
        <v>14717</v>
      </c>
      <c r="C8812" t="s">
        <v>199</v>
      </c>
      <c r="D8812" t="s">
        <v>1000</v>
      </c>
      <c r="E8812" s="23">
        <v>43374</v>
      </c>
      <c r="F8812">
        <v>13</v>
      </c>
      <c r="G8812">
        <v>14</v>
      </c>
      <c r="I8812">
        <v>90</v>
      </c>
      <c r="J8812">
        <v>101</v>
      </c>
      <c r="L8812">
        <v>117</v>
      </c>
      <c r="N8812">
        <v>89</v>
      </c>
      <c r="P8812">
        <v>1</v>
      </c>
      <c r="Q8812">
        <v>1</v>
      </c>
      <c r="S8812">
        <v>1</v>
      </c>
    </row>
    <row r="8813" spans="1:19" x14ac:dyDescent="0.2">
      <c r="A8813" t="s">
        <v>14982</v>
      </c>
      <c r="B8813" t="s">
        <v>14983</v>
      </c>
      <c r="C8813" t="s">
        <v>200</v>
      </c>
      <c r="D8813" t="s">
        <v>1002</v>
      </c>
      <c r="E8813" s="23">
        <v>43374</v>
      </c>
      <c r="F8813">
        <v>4</v>
      </c>
      <c r="G8813">
        <v>4.5</v>
      </c>
      <c r="I8813">
        <v>15</v>
      </c>
      <c r="J8813">
        <v>24</v>
      </c>
      <c r="L8813">
        <v>26</v>
      </c>
      <c r="N8813">
        <v>14</v>
      </c>
      <c r="P8813">
        <v>1</v>
      </c>
      <c r="Q8813">
        <v>1</v>
      </c>
      <c r="S8813">
        <v>1</v>
      </c>
    </row>
    <row r="8814" spans="1:19" x14ac:dyDescent="0.2">
      <c r="A8814" t="s">
        <v>15159</v>
      </c>
      <c r="B8814" t="s">
        <v>15160</v>
      </c>
      <c r="C8814" t="s">
        <v>202</v>
      </c>
      <c r="D8814" t="s">
        <v>1002</v>
      </c>
      <c r="E8814" s="23">
        <v>43374</v>
      </c>
      <c r="F8814">
        <v>5</v>
      </c>
      <c r="G8814">
        <v>5.5</v>
      </c>
      <c r="I8814">
        <v>61</v>
      </c>
      <c r="J8814">
        <v>55</v>
      </c>
      <c r="L8814">
        <v>68</v>
      </c>
      <c r="N8814">
        <v>61</v>
      </c>
      <c r="P8814">
        <v>0</v>
      </c>
      <c r="Q8814">
        <v>0</v>
      </c>
      <c r="S8814">
        <v>0</v>
      </c>
    </row>
    <row r="8815" spans="1:19" x14ac:dyDescent="0.2">
      <c r="A8815" t="s">
        <v>15241</v>
      </c>
      <c r="B8815" t="s">
        <v>15242</v>
      </c>
      <c r="C8815" t="s">
        <v>348</v>
      </c>
      <c r="D8815" t="s">
        <v>1000</v>
      </c>
      <c r="E8815" s="23">
        <v>43374</v>
      </c>
      <c r="F8815">
        <v>0</v>
      </c>
      <c r="G8815">
        <v>0</v>
      </c>
      <c r="I8815">
        <v>0</v>
      </c>
      <c r="J8815">
        <v>0</v>
      </c>
      <c r="L8815">
        <v>0</v>
      </c>
      <c r="N8815">
        <v>0</v>
      </c>
      <c r="P8815">
        <v>0</v>
      </c>
      <c r="Q8815">
        <v>0</v>
      </c>
      <c r="S8815">
        <v>0</v>
      </c>
    </row>
    <row r="8816" spans="1:19" x14ac:dyDescent="0.2">
      <c r="A8816" t="s">
        <v>15325</v>
      </c>
      <c r="B8816" t="s">
        <v>15326</v>
      </c>
      <c r="C8816" t="s">
        <v>347</v>
      </c>
      <c r="D8816" t="s">
        <v>1002</v>
      </c>
      <c r="E8816" s="23">
        <v>43374</v>
      </c>
      <c r="F8816">
        <v>0</v>
      </c>
      <c r="G8816">
        <v>0</v>
      </c>
      <c r="I8816">
        <v>0</v>
      </c>
      <c r="J8816">
        <v>0</v>
      </c>
      <c r="L8816">
        <v>0</v>
      </c>
      <c r="N8816">
        <v>0</v>
      </c>
      <c r="P8816">
        <v>0</v>
      </c>
      <c r="Q8816">
        <v>0</v>
      </c>
      <c r="S8816">
        <v>0</v>
      </c>
    </row>
    <row r="8817" spans="1:19" x14ac:dyDescent="0.2">
      <c r="A8817" t="s">
        <v>15401</v>
      </c>
      <c r="B8817" t="s">
        <v>15402</v>
      </c>
      <c r="C8817" t="s">
        <v>351</v>
      </c>
      <c r="D8817" t="s">
        <v>1002</v>
      </c>
      <c r="E8817" s="23">
        <v>43374</v>
      </c>
      <c r="F8817">
        <v>0</v>
      </c>
      <c r="G8817">
        <v>0</v>
      </c>
      <c r="I8817">
        <v>0</v>
      </c>
      <c r="J8817">
        <v>0</v>
      </c>
      <c r="L8817">
        <v>0</v>
      </c>
      <c r="N8817">
        <v>0</v>
      </c>
      <c r="P8817">
        <v>0</v>
      </c>
      <c r="Q8817">
        <v>0</v>
      </c>
      <c r="S8817">
        <v>0</v>
      </c>
    </row>
    <row r="8818" spans="1:19" x14ac:dyDescent="0.2">
      <c r="A8818" t="s">
        <v>15447</v>
      </c>
      <c r="B8818" t="s">
        <v>15448</v>
      </c>
      <c r="C8818" t="s">
        <v>357</v>
      </c>
      <c r="D8818" t="s">
        <v>1000</v>
      </c>
      <c r="E8818" s="23">
        <v>43374</v>
      </c>
      <c r="F8818">
        <v>0</v>
      </c>
      <c r="G8818">
        <v>0</v>
      </c>
      <c r="I8818">
        <v>0</v>
      </c>
      <c r="J8818">
        <v>0</v>
      </c>
      <c r="L8818">
        <v>0</v>
      </c>
      <c r="N8818">
        <v>0</v>
      </c>
      <c r="P8818">
        <v>0</v>
      </c>
      <c r="Q8818">
        <v>0</v>
      </c>
      <c r="S8818">
        <v>0</v>
      </c>
    </row>
    <row r="8819" spans="1:19" x14ac:dyDescent="0.2">
      <c r="A8819" t="s">
        <v>15525</v>
      </c>
      <c r="B8819" t="s">
        <v>15526</v>
      </c>
      <c r="C8819" t="s">
        <v>352</v>
      </c>
      <c r="D8819" t="s">
        <v>1002</v>
      </c>
      <c r="E8819" s="23">
        <v>43374</v>
      </c>
      <c r="F8819">
        <v>0</v>
      </c>
      <c r="G8819">
        <v>0</v>
      </c>
      <c r="I8819">
        <v>0</v>
      </c>
      <c r="J8819">
        <v>0</v>
      </c>
      <c r="L8819">
        <v>0</v>
      </c>
      <c r="N8819">
        <v>0</v>
      </c>
      <c r="P8819">
        <v>0</v>
      </c>
      <c r="Q8819">
        <v>0</v>
      </c>
      <c r="S8819">
        <v>0</v>
      </c>
    </row>
    <row r="8820" spans="1:19" x14ac:dyDescent="0.2">
      <c r="A8820" t="s">
        <v>15686</v>
      </c>
      <c r="B8820" t="s">
        <v>15687</v>
      </c>
      <c r="C8820" t="s">
        <v>228</v>
      </c>
      <c r="D8820" t="s">
        <v>1002</v>
      </c>
      <c r="E8820" s="23">
        <v>43374</v>
      </c>
      <c r="F8820">
        <v>0</v>
      </c>
      <c r="G8820">
        <v>0</v>
      </c>
      <c r="I8820">
        <v>0</v>
      </c>
      <c r="J8820">
        <v>0</v>
      </c>
      <c r="L8820">
        <v>0</v>
      </c>
      <c r="N8820">
        <v>0</v>
      </c>
      <c r="P8820">
        <v>0</v>
      </c>
      <c r="Q8820">
        <v>0</v>
      </c>
      <c r="S8820">
        <v>0</v>
      </c>
    </row>
    <row r="8821" spans="1:19" x14ac:dyDescent="0.2">
      <c r="A8821" t="s">
        <v>15863</v>
      </c>
      <c r="B8821" t="s">
        <v>15864</v>
      </c>
      <c r="C8821" t="s">
        <v>227</v>
      </c>
      <c r="D8821" t="s">
        <v>1000</v>
      </c>
      <c r="E8821" s="23">
        <v>43374</v>
      </c>
      <c r="F8821">
        <v>0</v>
      </c>
      <c r="G8821">
        <v>0</v>
      </c>
      <c r="I8821">
        <v>0</v>
      </c>
      <c r="J8821">
        <v>0</v>
      </c>
      <c r="L8821">
        <v>0</v>
      </c>
      <c r="N8821">
        <v>0</v>
      </c>
      <c r="P8821">
        <v>0</v>
      </c>
      <c r="Q8821">
        <v>0</v>
      </c>
      <c r="S8821">
        <v>0</v>
      </c>
    </row>
    <row r="8822" spans="1:19" x14ac:dyDescent="0.2">
      <c r="A8822" t="s">
        <v>16040</v>
      </c>
      <c r="B8822" t="s">
        <v>16041</v>
      </c>
      <c r="C8822" t="s">
        <v>203</v>
      </c>
      <c r="D8822" t="s">
        <v>1000</v>
      </c>
      <c r="E8822" s="23">
        <v>43374</v>
      </c>
      <c r="F8822">
        <v>0</v>
      </c>
      <c r="G8822">
        <v>0</v>
      </c>
      <c r="I8822">
        <v>0</v>
      </c>
      <c r="J8822">
        <v>0</v>
      </c>
      <c r="L8822">
        <v>0</v>
      </c>
      <c r="N8822">
        <v>0</v>
      </c>
      <c r="O8822" t="e">
        <v>#DIV/0!</v>
      </c>
      <c r="P8822">
        <v>0</v>
      </c>
      <c r="Q8822">
        <v>0</v>
      </c>
      <c r="S8822">
        <v>0</v>
      </c>
    </row>
    <row r="8823" spans="1:19" x14ac:dyDescent="0.2">
      <c r="A8823" t="s">
        <v>16219</v>
      </c>
      <c r="B8823" t="s">
        <v>16220</v>
      </c>
      <c r="C8823" t="s">
        <v>205</v>
      </c>
      <c r="D8823" t="s">
        <v>1002</v>
      </c>
      <c r="E8823" s="23">
        <v>43374</v>
      </c>
      <c r="F8823">
        <v>0</v>
      </c>
      <c r="G8823">
        <v>0</v>
      </c>
      <c r="I8823">
        <v>0</v>
      </c>
      <c r="J8823">
        <v>0</v>
      </c>
      <c r="L8823">
        <v>0</v>
      </c>
      <c r="N8823">
        <v>0</v>
      </c>
      <c r="P8823">
        <v>0</v>
      </c>
      <c r="Q8823">
        <v>0</v>
      </c>
      <c r="S8823">
        <v>0</v>
      </c>
    </row>
    <row r="8824" spans="1:19" x14ac:dyDescent="0.2">
      <c r="A8824" t="s">
        <v>16396</v>
      </c>
      <c r="B8824" t="s">
        <v>16397</v>
      </c>
      <c r="C8824" t="s">
        <v>204</v>
      </c>
      <c r="D8824" t="s">
        <v>1002</v>
      </c>
      <c r="E8824" s="23">
        <v>43374</v>
      </c>
      <c r="F8824">
        <v>0</v>
      </c>
      <c r="G8824">
        <v>0</v>
      </c>
      <c r="I8824">
        <v>0</v>
      </c>
      <c r="J8824">
        <v>0</v>
      </c>
      <c r="L8824">
        <v>0</v>
      </c>
      <c r="N8824">
        <v>0</v>
      </c>
      <c r="P8824">
        <v>0</v>
      </c>
      <c r="Q8824">
        <v>0</v>
      </c>
      <c r="S8824">
        <v>0</v>
      </c>
    </row>
    <row r="8825" spans="1:19" x14ac:dyDescent="0.2">
      <c r="A8825" t="s">
        <v>16537</v>
      </c>
      <c r="B8825" t="s">
        <v>16538</v>
      </c>
      <c r="C8825" t="s">
        <v>353</v>
      </c>
      <c r="D8825" t="s">
        <v>1002</v>
      </c>
      <c r="E8825" s="23">
        <v>43374</v>
      </c>
      <c r="F8825">
        <v>0</v>
      </c>
      <c r="G8825">
        <v>0</v>
      </c>
      <c r="I8825">
        <v>0</v>
      </c>
      <c r="J8825">
        <v>0</v>
      </c>
      <c r="L8825">
        <v>0</v>
      </c>
      <c r="N8825">
        <v>0</v>
      </c>
      <c r="P8825">
        <v>0</v>
      </c>
      <c r="Q8825">
        <v>0</v>
      </c>
      <c r="S8825">
        <v>0</v>
      </c>
    </row>
    <row r="8826" spans="1:19" x14ac:dyDescent="0.2">
      <c r="A8826" t="s">
        <v>16714</v>
      </c>
      <c r="B8826" t="s">
        <v>16715</v>
      </c>
      <c r="C8826" t="s">
        <v>223</v>
      </c>
      <c r="D8826" t="s">
        <v>1000</v>
      </c>
      <c r="E8826" s="23">
        <v>43374</v>
      </c>
      <c r="F8826">
        <v>6</v>
      </c>
      <c r="G8826">
        <v>5.5</v>
      </c>
      <c r="I8826">
        <v>42</v>
      </c>
      <c r="J8826">
        <v>66</v>
      </c>
      <c r="L8826">
        <v>62</v>
      </c>
      <c r="N8826">
        <v>42</v>
      </c>
      <c r="P8826">
        <v>0</v>
      </c>
      <c r="Q8826">
        <v>0</v>
      </c>
      <c r="S8826">
        <v>0</v>
      </c>
    </row>
    <row r="8827" spans="1:19" x14ac:dyDescent="0.2">
      <c r="A8827" t="s">
        <v>16893</v>
      </c>
      <c r="B8827" t="s">
        <v>16894</v>
      </c>
      <c r="C8827" t="s">
        <v>224</v>
      </c>
      <c r="D8827" t="s">
        <v>1002</v>
      </c>
      <c r="E8827" s="23">
        <v>43374</v>
      </c>
      <c r="F8827">
        <v>6</v>
      </c>
      <c r="G8827">
        <v>5.5</v>
      </c>
      <c r="I8827">
        <v>42</v>
      </c>
      <c r="J8827">
        <v>66</v>
      </c>
      <c r="L8827">
        <v>62</v>
      </c>
      <c r="N8827">
        <v>42</v>
      </c>
      <c r="P8827">
        <v>0</v>
      </c>
      <c r="Q8827">
        <v>0</v>
      </c>
      <c r="S8827">
        <v>0</v>
      </c>
    </row>
    <row r="8828" spans="1:19" x14ac:dyDescent="0.2">
      <c r="A8828" t="s">
        <v>17019</v>
      </c>
      <c r="B8828" t="s">
        <v>17020</v>
      </c>
      <c r="C8828" t="s">
        <v>346</v>
      </c>
      <c r="D8828" t="s">
        <v>1000</v>
      </c>
      <c r="E8828" s="23">
        <v>43374</v>
      </c>
      <c r="F8828">
        <v>0</v>
      </c>
      <c r="G8828">
        <v>0</v>
      </c>
      <c r="I8828">
        <v>0</v>
      </c>
      <c r="J8828">
        <v>0</v>
      </c>
      <c r="L8828">
        <v>0</v>
      </c>
      <c r="N8828">
        <v>0</v>
      </c>
      <c r="P8828">
        <v>0</v>
      </c>
      <c r="Q8828">
        <v>0</v>
      </c>
      <c r="S8828">
        <v>0</v>
      </c>
    </row>
    <row r="8829" spans="1:19" x14ac:dyDescent="0.2">
      <c r="A8829" t="s">
        <v>17115</v>
      </c>
      <c r="B8829" t="s">
        <v>17116</v>
      </c>
      <c r="C8829" t="s">
        <v>345</v>
      </c>
      <c r="D8829" t="s">
        <v>1002</v>
      </c>
      <c r="E8829" s="23">
        <v>43374</v>
      </c>
      <c r="F8829">
        <v>0</v>
      </c>
      <c r="G8829">
        <v>0</v>
      </c>
      <c r="I8829">
        <v>0</v>
      </c>
      <c r="J8829">
        <v>0</v>
      </c>
      <c r="L8829">
        <v>0</v>
      </c>
      <c r="N8829">
        <v>0</v>
      </c>
      <c r="P8829">
        <v>0</v>
      </c>
      <c r="Q8829">
        <v>0</v>
      </c>
      <c r="S8829">
        <v>0</v>
      </c>
    </row>
    <row r="8830" spans="1:19" x14ac:dyDescent="0.2">
      <c r="A8830" t="s">
        <v>17330</v>
      </c>
      <c r="B8830" t="s">
        <v>17331</v>
      </c>
      <c r="C8830" t="s">
        <v>225</v>
      </c>
      <c r="D8830" t="s">
        <v>1000</v>
      </c>
      <c r="E8830" s="23">
        <v>43374</v>
      </c>
      <c r="F8830">
        <v>3</v>
      </c>
      <c r="G8830">
        <v>5.5</v>
      </c>
      <c r="I8830">
        <v>57</v>
      </c>
      <c r="J8830">
        <v>33</v>
      </c>
      <c r="L8830">
        <v>62</v>
      </c>
      <c r="N8830">
        <v>54</v>
      </c>
      <c r="P8830">
        <v>0</v>
      </c>
      <c r="Q8830">
        <v>0</v>
      </c>
      <c r="S8830">
        <v>3</v>
      </c>
    </row>
    <row r="8831" spans="1:19" x14ac:dyDescent="0.2">
      <c r="A8831" t="s">
        <v>17360</v>
      </c>
      <c r="B8831" t="s">
        <v>17361</v>
      </c>
      <c r="C8831" t="s">
        <v>905</v>
      </c>
      <c r="D8831" t="s">
        <v>1002</v>
      </c>
      <c r="E8831" s="23">
        <v>43374</v>
      </c>
      <c r="F8831">
        <v>0</v>
      </c>
      <c r="G8831">
        <v>0</v>
      </c>
      <c r="I8831">
        <v>0</v>
      </c>
      <c r="J8831">
        <v>0</v>
      </c>
      <c r="L8831">
        <v>0</v>
      </c>
      <c r="N8831">
        <v>0</v>
      </c>
      <c r="P8831">
        <v>0</v>
      </c>
      <c r="Q8831">
        <v>0</v>
      </c>
      <c r="S8831">
        <v>0</v>
      </c>
    </row>
    <row r="8832" spans="1:19" x14ac:dyDescent="0.2">
      <c r="A8832" t="s">
        <v>17537</v>
      </c>
      <c r="B8832" t="s">
        <v>17538</v>
      </c>
      <c r="C8832" t="s">
        <v>226</v>
      </c>
      <c r="D8832" t="s">
        <v>1002</v>
      </c>
      <c r="E8832" s="23">
        <v>43374</v>
      </c>
      <c r="F8832">
        <v>3</v>
      </c>
      <c r="G8832">
        <v>5.5</v>
      </c>
      <c r="I8832">
        <v>57</v>
      </c>
      <c r="J8832">
        <v>33</v>
      </c>
      <c r="L8832">
        <v>62</v>
      </c>
      <c r="N8832">
        <v>54</v>
      </c>
      <c r="P8832">
        <v>0</v>
      </c>
      <c r="Q8832">
        <v>0</v>
      </c>
      <c r="S8832">
        <v>3</v>
      </c>
    </row>
    <row r="8833" spans="1:20" x14ac:dyDescent="0.2">
      <c r="A8833" t="s">
        <v>17714</v>
      </c>
      <c r="B8833" t="s">
        <v>17715</v>
      </c>
      <c r="C8833" t="s">
        <v>232</v>
      </c>
      <c r="D8833" t="s">
        <v>1000</v>
      </c>
      <c r="E8833" s="23">
        <v>43374</v>
      </c>
      <c r="F8833">
        <v>8</v>
      </c>
      <c r="G8833">
        <v>7.5</v>
      </c>
      <c r="I8833">
        <v>107</v>
      </c>
      <c r="J8833">
        <v>91</v>
      </c>
      <c r="L8833">
        <v>84</v>
      </c>
      <c r="N8833">
        <v>86</v>
      </c>
      <c r="P8833">
        <v>0</v>
      </c>
      <c r="Q8833">
        <v>7</v>
      </c>
      <c r="S8833">
        <v>21</v>
      </c>
    </row>
    <row r="8834" spans="1:20" x14ac:dyDescent="0.2">
      <c r="A8834" t="s">
        <v>17911</v>
      </c>
      <c r="B8834" t="s">
        <v>17912</v>
      </c>
      <c r="C8834" t="s">
        <v>231</v>
      </c>
      <c r="D8834" t="s">
        <v>1002</v>
      </c>
      <c r="E8834" s="23">
        <v>43374</v>
      </c>
      <c r="F8834">
        <v>8</v>
      </c>
      <c r="G8834">
        <v>7.5</v>
      </c>
      <c r="I8834">
        <v>107</v>
      </c>
      <c r="J8834">
        <v>91</v>
      </c>
      <c r="L8834">
        <v>84</v>
      </c>
      <c r="N8834">
        <v>86</v>
      </c>
      <c r="P8834">
        <v>0</v>
      </c>
      <c r="Q8834">
        <v>7</v>
      </c>
      <c r="S8834">
        <v>21</v>
      </c>
    </row>
    <row r="8835" spans="1:20" x14ac:dyDescent="0.2">
      <c r="A8835" t="s">
        <v>18088</v>
      </c>
      <c r="B8835" t="s">
        <v>18089</v>
      </c>
      <c r="C8835" t="s">
        <v>317</v>
      </c>
      <c r="D8835" t="s">
        <v>1000</v>
      </c>
      <c r="E8835" s="23">
        <v>43374</v>
      </c>
      <c r="F8835">
        <v>11.5</v>
      </c>
      <c r="G8835">
        <v>11.5</v>
      </c>
      <c r="I8835">
        <v>44</v>
      </c>
      <c r="J8835">
        <v>69</v>
      </c>
      <c r="L8835">
        <v>67</v>
      </c>
      <c r="N8835">
        <v>38</v>
      </c>
      <c r="P8835">
        <v>4</v>
      </c>
      <c r="Q8835">
        <v>5</v>
      </c>
      <c r="S8835">
        <v>6</v>
      </c>
    </row>
    <row r="8836" spans="1:20" x14ac:dyDescent="0.2">
      <c r="A8836" t="s">
        <v>18267</v>
      </c>
      <c r="B8836" t="s">
        <v>18268</v>
      </c>
      <c r="C8836" t="s">
        <v>316</v>
      </c>
      <c r="D8836" t="s">
        <v>1002</v>
      </c>
      <c r="E8836" s="23">
        <v>43374</v>
      </c>
      <c r="F8836">
        <v>6.5</v>
      </c>
      <c r="G8836">
        <v>6</v>
      </c>
      <c r="I8836">
        <v>25</v>
      </c>
      <c r="J8836">
        <v>39</v>
      </c>
      <c r="L8836">
        <v>35</v>
      </c>
      <c r="N8836">
        <v>22</v>
      </c>
      <c r="P8836">
        <v>4</v>
      </c>
      <c r="Q8836">
        <v>4</v>
      </c>
      <c r="S8836">
        <v>3</v>
      </c>
    </row>
    <row r="8837" spans="1:20" x14ac:dyDescent="0.2">
      <c r="A8837" t="s">
        <v>18343</v>
      </c>
      <c r="B8837" t="s">
        <v>18344</v>
      </c>
      <c r="C8837" t="s">
        <v>355</v>
      </c>
      <c r="D8837" t="s">
        <v>1002</v>
      </c>
      <c r="E8837" s="23">
        <v>43374</v>
      </c>
      <c r="F8837">
        <v>5</v>
      </c>
      <c r="G8837">
        <v>5.5</v>
      </c>
      <c r="I8837">
        <v>19</v>
      </c>
      <c r="J8837">
        <v>30</v>
      </c>
      <c r="L8837">
        <v>32</v>
      </c>
      <c r="N8837">
        <v>16</v>
      </c>
      <c r="P8837">
        <v>0</v>
      </c>
      <c r="Q8837">
        <v>1</v>
      </c>
      <c r="S8837">
        <v>3</v>
      </c>
    </row>
    <row r="8838" spans="1:20" x14ac:dyDescent="0.2">
      <c r="A8838" t="s">
        <v>18520</v>
      </c>
      <c r="B8838" t="s">
        <v>18521</v>
      </c>
      <c r="C8838" t="s">
        <v>214</v>
      </c>
      <c r="D8838" t="s">
        <v>1000</v>
      </c>
      <c r="E8838" s="23">
        <v>43374</v>
      </c>
      <c r="F8838">
        <v>10.5</v>
      </c>
      <c r="G8838">
        <v>15.5</v>
      </c>
      <c r="I8838">
        <v>67</v>
      </c>
      <c r="J8838">
        <v>90</v>
      </c>
      <c r="L8838">
        <v>138</v>
      </c>
      <c r="N8838">
        <v>56</v>
      </c>
      <c r="O8838">
        <v>1.1499999999999999</v>
      </c>
      <c r="P8838">
        <v>11</v>
      </c>
      <c r="Q8838">
        <v>20</v>
      </c>
      <c r="S8838">
        <v>11</v>
      </c>
      <c r="T8838">
        <v>0.78649999999999998</v>
      </c>
    </row>
    <row r="8839" spans="1:20" x14ac:dyDescent="0.2">
      <c r="A8839" t="s">
        <v>18699</v>
      </c>
      <c r="B8839" t="s">
        <v>18700</v>
      </c>
      <c r="C8839" t="s">
        <v>215</v>
      </c>
      <c r="D8839" t="s">
        <v>1002</v>
      </c>
      <c r="E8839" s="23">
        <v>43374</v>
      </c>
      <c r="F8839">
        <v>4.5</v>
      </c>
      <c r="G8839">
        <v>6</v>
      </c>
      <c r="I8839">
        <v>22</v>
      </c>
      <c r="J8839">
        <v>29</v>
      </c>
      <c r="L8839">
        <v>40</v>
      </c>
      <c r="N8839">
        <v>14</v>
      </c>
      <c r="O8839">
        <v>1.1499999999999999</v>
      </c>
      <c r="P8839">
        <v>5</v>
      </c>
      <c r="Q8839">
        <v>10</v>
      </c>
      <c r="S8839">
        <v>8</v>
      </c>
    </row>
    <row r="8840" spans="1:20" x14ac:dyDescent="0.2">
      <c r="A8840" t="s">
        <v>18876</v>
      </c>
      <c r="B8840" t="s">
        <v>18877</v>
      </c>
      <c r="C8840" t="s">
        <v>216</v>
      </c>
      <c r="D8840" t="s">
        <v>1002</v>
      </c>
      <c r="E8840" s="23">
        <v>43374</v>
      </c>
      <c r="F8840">
        <v>6</v>
      </c>
      <c r="G8840">
        <v>9.5</v>
      </c>
      <c r="I8840">
        <v>45</v>
      </c>
      <c r="J8840">
        <v>61</v>
      </c>
      <c r="L8840">
        <v>98</v>
      </c>
      <c r="N8840">
        <v>42</v>
      </c>
      <c r="P8840">
        <v>6</v>
      </c>
      <c r="Q8840">
        <v>10</v>
      </c>
      <c r="S8840">
        <v>3</v>
      </c>
    </row>
    <row r="8841" spans="1:20" x14ac:dyDescent="0.2">
      <c r="A8841" t="s">
        <v>19053</v>
      </c>
      <c r="B8841" t="s">
        <v>19054</v>
      </c>
      <c r="C8841" t="s">
        <v>229</v>
      </c>
      <c r="D8841" t="s">
        <v>1002</v>
      </c>
      <c r="E8841" s="23">
        <v>43374</v>
      </c>
      <c r="F8841">
        <v>0</v>
      </c>
      <c r="G8841">
        <v>0</v>
      </c>
      <c r="I8841">
        <v>0</v>
      </c>
      <c r="J8841">
        <v>0</v>
      </c>
      <c r="L8841">
        <v>0</v>
      </c>
      <c r="N8841">
        <v>0</v>
      </c>
      <c r="P8841">
        <v>0</v>
      </c>
      <c r="Q8841">
        <v>0</v>
      </c>
      <c r="S8841">
        <v>0</v>
      </c>
    </row>
    <row r="8842" spans="1:20" x14ac:dyDescent="0.2">
      <c r="A8842" t="s">
        <v>19230</v>
      </c>
      <c r="B8842" t="s">
        <v>19231</v>
      </c>
      <c r="C8842" t="s">
        <v>230</v>
      </c>
      <c r="D8842" t="s">
        <v>1000</v>
      </c>
      <c r="E8842" s="23">
        <v>43374</v>
      </c>
      <c r="F8842">
        <v>0</v>
      </c>
      <c r="G8842">
        <v>0</v>
      </c>
      <c r="I8842">
        <v>0</v>
      </c>
      <c r="J8842">
        <v>0</v>
      </c>
      <c r="L8842">
        <v>0</v>
      </c>
      <c r="N8842">
        <v>0</v>
      </c>
      <c r="P8842">
        <v>0</v>
      </c>
      <c r="Q8842">
        <v>0</v>
      </c>
      <c r="S8842">
        <v>0</v>
      </c>
    </row>
    <row r="8843" spans="1:20" x14ac:dyDescent="0.2">
      <c r="A8843" t="s">
        <v>19409</v>
      </c>
      <c r="B8843" t="s">
        <v>19410</v>
      </c>
      <c r="C8843" t="s">
        <v>234</v>
      </c>
      <c r="D8843" t="s">
        <v>1000</v>
      </c>
      <c r="E8843" s="23">
        <v>43374</v>
      </c>
      <c r="F8843">
        <v>2</v>
      </c>
      <c r="G8843">
        <v>3.5</v>
      </c>
      <c r="I8843">
        <v>15</v>
      </c>
      <c r="J8843">
        <v>25</v>
      </c>
      <c r="L8843">
        <v>40</v>
      </c>
      <c r="N8843">
        <v>14</v>
      </c>
      <c r="P8843">
        <v>3</v>
      </c>
      <c r="Q8843">
        <v>5</v>
      </c>
      <c r="S8843">
        <v>1</v>
      </c>
    </row>
    <row r="8844" spans="1:20" x14ac:dyDescent="0.2">
      <c r="A8844" t="s">
        <v>19588</v>
      </c>
      <c r="B8844" t="s">
        <v>19589</v>
      </c>
      <c r="C8844" t="s">
        <v>233</v>
      </c>
      <c r="D8844" t="s">
        <v>1002</v>
      </c>
      <c r="E8844" s="23">
        <v>43374</v>
      </c>
      <c r="F8844">
        <v>2</v>
      </c>
      <c r="G8844">
        <v>3.5</v>
      </c>
      <c r="I8844">
        <v>15</v>
      </c>
      <c r="J8844">
        <v>25</v>
      </c>
      <c r="L8844">
        <v>40</v>
      </c>
      <c r="N8844">
        <v>14</v>
      </c>
      <c r="P8844">
        <v>3</v>
      </c>
      <c r="Q8844">
        <v>5</v>
      </c>
      <c r="S8844">
        <v>1</v>
      </c>
    </row>
    <row r="8845" spans="1:20" x14ac:dyDescent="0.2">
      <c r="A8845" t="s">
        <v>19686</v>
      </c>
      <c r="B8845" t="s">
        <v>19687</v>
      </c>
      <c r="C8845" t="s">
        <v>342</v>
      </c>
      <c r="D8845" t="s">
        <v>1000</v>
      </c>
      <c r="E8845" s="23">
        <v>43374</v>
      </c>
      <c r="F8845">
        <v>0</v>
      </c>
      <c r="G8845">
        <v>0</v>
      </c>
      <c r="I8845">
        <v>0</v>
      </c>
      <c r="J8845">
        <v>0</v>
      </c>
      <c r="L8845">
        <v>0</v>
      </c>
      <c r="N8845">
        <v>0</v>
      </c>
      <c r="P8845">
        <v>0</v>
      </c>
      <c r="Q8845">
        <v>0</v>
      </c>
      <c r="S8845">
        <v>0</v>
      </c>
    </row>
    <row r="8846" spans="1:20" x14ac:dyDescent="0.2">
      <c r="A8846" t="s">
        <v>19786</v>
      </c>
      <c r="B8846" t="s">
        <v>19787</v>
      </c>
      <c r="C8846" t="s">
        <v>340</v>
      </c>
      <c r="D8846" t="s">
        <v>1002</v>
      </c>
      <c r="E8846" s="23">
        <v>43374</v>
      </c>
      <c r="F8846">
        <v>0</v>
      </c>
      <c r="G8846">
        <v>0</v>
      </c>
      <c r="I8846">
        <v>0</v>
      </c>
      <c r="J8846">
        <v>0</v>
      </c>
      <c r="L8846">
        <v>0</v>
      </c>
      <c r="N8846">
        <v>0</v>
      </c>
      <c r="P8846">
        <v>0</v>
      </c>
      <c r="Q8846">
        <v>0</v>
      </c>
      <c r="S8846">
        <v>0</v>
      </c>
    </row>
    <row r="8847" spans="1:20" x14ac:dyDescent="0.2">
      <c r="A8847" t="s">
        <v>19963</v>
      </c>
      <c r="B8847" t="s">
        <v>19964</v>
      </c>
      <c r="C8847" t="s">
        <v>220</v>
      </c>
      <c r="D8847" t="s">
        <v>1000</v>
      </c>
      <c r="E8847" s="23">
        <v>43374</v>
      </c>
      <c r="F8847">
        <v>0</v>
      </c>
      <c r="G8847">
        <v>0</v>
      </c>
      <c r="I8847">
        <v>0</v>
      </c>
      <c r="J8847">
        <v>0</v>
      </c>
      <c r="L8847">
        <v>0</v>
      </c>
      <c r="N8847">
        <v>0</v>
      </c>
      <c r="P8847">
        <v>0</v>
      </c>
      <c r="Q8847">
        <v>0</v>
      </c>
      <c r="S8847">
        <v>0</v>
      </c>
    </row>
    <row r="8848" spans="1:20" x14ac:dyDescent="0.2">
      <c r="A8848" t="s">
        <v>20142</v>
      </c>
      <c r="B8848" t="s">
        <v>20143</v>
      </c>
      <c r="C8848" t="s">
        <v>221</v>
      </c>
      <c r="D8848" t="s">
        <v>1002</v>
      </c>
      <c r="E8848" s="23">
        <v>43374</v>
      </c>
      <c r="F8848">
        <v>0</v>
      </c>
      <c r="G8848">
        <v>0</v>
      </c>
      <c r="I8848">
        <v>0</v>
      </c>
      <c r="J8848">
        <v>0</v>
      </c>
      <c r="L8848">
        <v>0</v>
      </c>
      <c r="N8848">
        <v>0</v>
      </c>
      <c r="P8848">
        <v>0</v>
      </c>
      <c r="Q8848">
        <v>0</v>
      </c>
      <c r="S8848">
        <v>0</v>
      </c>
    </row>
    <row r="8849" spans="1:20" x14ac:dyDescent="0.2">
      <c r="A8849" t="s">
        <v>20319</v>
      </c>
      <c r="B8849" t="s">
        <v>20320</v>
      </c>
      <c r="C8849" t="s">
        <v>222</v>
      </c>
      <c r="D8849" t="s">
        <v>1002</v>
      </c>
      <c r="E8849" s="23">
        <v>43374</v>
      </c>
      <c r="F8849">
        <v>0</v>
      </c>
      <c r="G8849">
        <v>0</v>
      </c>
      <c r="I8849">
        <v>0</v>
      </c>
      <c r="J8849">
        <v>0</v>
      </c>
      <c r="L8849">
        <v>0</v>
      </c>
      <c r="N8849">
        <v>0</v>
      </c>
      <c r="P8849">
        <v>0</v>
      </c>
      <c r="Q8849">
        <v>0</v>
      </c>
      <c r="S8849">
        <v>0</v>
      </c>
    </row>
    <row r="8850" spans="1:20" x14ac:dyDescent="0.2">
      <c r="A8850" t="s">
        <v>20496</v>
      </c>
      <c r="B8850" t="s">
        <v>20497</v>
      </c>
      <c r="C8850" t="s">
        <v>211</v>
      </c>
      <c r="D8850" t="s">
        <v>1002</v>
      </c>
      <c r="E8850" s="23">
        <v>43374</v>
      </c>
      <c r="F8850">
        <v>0</v>
      </c>
      <c r="G8850">
        <v>0</v>
      </c>
      <c r="I8850">
        <v>0</v>
      </c>
      <c r="J8850">
        <v>0</v>
      </c>
      <c r="L8850">
        <v>0</v>
      </c>
      <c r="N8850">
        <v>0</v>
      </c>
      <c r="P8850">
        <v>0</v>
      </c>
      <c r="Q8850">
        <v>0</v>
      </c>
      <c r="S8850">
        <v>0</v>
      </c>
    </row>
    <row r="8851" spans="1:20" x14ac:dyDescent="0.2">
      <c r="A8851" t="s">
        <v>20673</v>
      </c>
      <c r="B8851" t="s">
        <v>20674</v>
      </c>
      <c r="C8851" t="s">
        <v>207</v>
      </c>
      <c r="D8851" t="s">
        <v>1000</v>
      </c>
      <c r="E8851" s="23">
        <v>43374</v>
      </c>
      <c r="F8851">
        <v>5</v>
      </c>
      <c r="G8851">
        <v>7</v>
      </c>
      <c r="I8851">
        <v>21</v>
      </c>
      <c r="J8851">
        <v>30</v>
      </c>
      <c r="L8851">
        <v>42</v>
      </c>
      <c r="N8851">
        <v>11</v>
      </c>
      <c r="O8851">
        <v>0</v>
      </c>
      <c r="P8851">
        <v>1</v>
      </c>
      <c r="Q8851">
        <v>1</v>
      </c>
      <c r="S8851">
        <v>10</v>
      </c>
    </row>
    <row r="8852" spans="1:20" x14ac:dyDescent="0.2">
      <c r="A8852" t="s">
        <v>20917</v>
      </c>
      <c r="B8852" t="s">
        <v>20918</v>
      </c>
      <c r="C8852" t="s">
        <v>210</v>
      </c>
      <c r="D8852" t="s">
        <v>1002</v>
      </c>
      <c r="E8852" s="23">
        <v>43374</v>
      </c>
      <c r="F8852">
        <v>2</v>
      </c>
      <c r="G8852">
        <v>4</v>
      </c>
      <c r="I8852">
        <v>10</v>
      </c>
      <c r="J8852">
        <v>12</v>
      </c>
      <c r="L8852">
        <v>24</v>
      </c>
      <c r="N8852">
        <v>0</v>
      </c>
      <c r="O8852">
        <v>0</v>
      </c>
      <c r="P8852">
        <v>0</v>
      </c>
      <c r="Q8852">
        <v>0</v>
      </c>
      <c r="S8852">
        <v>10</v>
      </c>
    </row>
    <row r="8853" spans="1:20" x14ac:dyDescent="0.2">
      <c r="A8853" t="s">
        <v>21094</v>
      </c>
      <c r="B8853" t="s">
        <v>21095</v>
      </c>
      <c r="C8853" t="s">
        <v>208</v>
      </c>
      <c r="D8853" t="s">
        <v>1002</v>
      </c>
      <c r="E8853" s="23">
        <v>43374</v>
      </c>
      <c r="F8853">
        <v>2</v>
      </c>
      <c r="G8853">
        <v>1.5</v>
      </c>
      <c r="I8853">
        <v>6</v>
      </c>
      <c r="J8853">
        <v>12</v>
      </c>
      <c r="L8853">
        <v>9</v>
      </c>
      <c r="N8853">
        <v>6</v>
      </c>
      <c r="P8853">
        <v>1</v>
      </c>
      <c r="Q8853">
        <v>1</v>
      </c>
      <c r="S8853">
        <v>0</v>
      </c>
    </row>
    <row r="8854" spans="1:20" x14ac:dyDescent="0.2">
      <c r="A8854" t="s">
        <v>21170</v>
      </c>
      <c r="B8854" t="s">
        <v>21171</v>
      </c>
      <c r="C8854" t="s">
        <v>354</v>
      </c>
      <c r="D8854" t="s">
        <v>1002</v>
      </c>
      <c r="E8854" s="23">
        <v>43374</v>
      </c>
      <c r="F8854">
        <v>1</v>
      </c>
      <c r="G8854">
        <v>1.5</v>
      </c>
      <c r="I8854">
        <v>5</v>
      </c>
      <c r="J8854">
        <v>6</v>
      </c>
      <c r="L8854">
        <v>9</v>
      </c>
      <c r="N8854">
        <v>5</v>
      </c>
      <c r="P8854">
        <v>0</v>
      </c>
      <c r="Q8854">
        <v>0</v>
      </c>
      <c r="S8854">
        <v>0</v>
      </c>
    </row>
    <row r="8855" spans="1:20" x14ac:dyDescent="0.2">
      <c r="A8855" t="s">
        <v>21349</v>
      </c>
      <c r="B8855" t="s">
        <v>21350</v>
      </c>
      <c r="C8855" t="s">
        <v>213</v>
      </c>
      <c r="D8855" t="s">
        <v>1002</v>
      </c>
      <c r="E8855" s="23">
        <v>43374</v>
      </c>
      <c r="F8855">
        <v>0</v>
      </c>
      <c r="G8855">
        <v>0</v>
      </c>
      <c r="I8855">
        <v>0</v>
      </c>
      <c r="J8855">
        <v>0</v>
      </c>
      <c r="L8855">
        <v>0</v>
      </c>
      <c r="N8855">
        <v>0</v>
      </c>
      <c r="P8855">
        <v>0</v>
      </c>
      <c r="Q8855">
        <v>0</v>
      </c>
      <c r="S8855">
        <v>0</v>
      </c>
    </row>
    <row r="8856" spans="1:20" x14ac:dyDescent="0.2">
      <c r="A8856" t="s">
        <v>21591</v>
      </c>
      <c r="B8856" t="s">
        <v>21592</v>
      </c>
      <c r="C8856" t="s">
        <v>212</v>
      </c>
      <c r="D8856" t="s">
        <v>1000</v>
      </c>
      <c r="E8856" s="23">
        <v>43374</v>
      </c>
      <c r="F8856">
        <v>1</v>
      </c>
      <c r="G8856">
        <v>1.5</v>
      </c>
      <c r="I8856">
        <v>7</v>
      </c>
      <c r="J8856">
        <v>6</v>
      </c>
      <c r="L8856">
        <v>8</v>
      </c>
      <c r="N8856">
        <v>5</v>
      </c>
      <c r="P8856">
        <v>0</v>
      </c>
      <c r="Q8856">
        <v>0</v>
      </c>
      <c r="S8856">
        <v>2</v>
      </c>
    </row>
    <row r="8857" spans="1:20" x14ac:dyDescent="0.2">
      <c r="A8857" t="s">
        <v>21623</v>
      </c>
      <c r="B8857" t="s">
        <v>21624</v>
      </c>
      <c r="C8857" t="s">
        <v>900</v>
      </c>
      <c r="D8857" t="s">
        <v>1002</v>
      </c>
      <c r="E8857" s="23">
        <v>43374</v>
      </c>
      <c r="F8857">
        <v>1</v>
      </c>
      <c r="G8857">
        <v>1.5</v>
      </c>
      <c r="I8857">
        <v>7</v>
      </c>
      <c r="J8857">
        <v>6</v>
      </c>
      <c r="L8857">
        <v>8</v>
      </c>
      <c r="N8857">
        <v>5</v>
      </c>
      <c r="P8857">
        <v>0</v>
      </c>
      <c r="Q8857">
        <v>0</v>
      </c>
      <c r="S8857">
        <v>2</v>
      </c>
    </row>
    <row r="8858" spans="1:20" x14ac:dyDescent="0.2">
      <c r="A8858" t="s">
        <v>21800</v>
      </c>
      <c r="B8858" t="s">
        <v>21801</v>
      </c>
      <c r="C8858" t="s">
        <v>217</v>
      </c>
      <c r="D8858" t="s">
        <v>1000</v>
      </c>
      <c r="E8858" s="23">
        <v>43374</v>
      </c>
      <c r="F8858">
        <v>0</v>
      </c>
      <c r="G8858">
        <v>0</v>
      </c>
      <c r="I8858">
        <v>0</v>
      </c>
      <c r="J8858">
        <v>0</v>
      </c>
      <c r="L8858">
        <v>0</v>
      </c>
      <c r="N8858">
        <v>0</v>
      </c>
      <c r="P8858">
        <v>0</v>
      </c>
      <c r="Q8858">
        <v>0</v>
      </c>
      <c r="S8858">
        <v>0</v>
      </c>
      <c r="T8858">
        <v>0.77631578947368418</v>
      </c>
    </row>
    <row r="8859" spans="1:20" x14ac:dyDescent="0.2">
      <c r="A8859" t="s">
        <v>22044</v>
      </c>
      <c r="B8859" t="s">
        <v>22045</v>
      </c>
      <c r="C8859" t="s">
        <v>218</v>
      </c>
      <c r="D8859" t="s">
        <v>1002</v>
      </c>
      <c r="E8859" s="23">
        <v>43374</v>
      </c>
      <c r="F8859">
        <v>0</v>
      </c>
      <c r="G8859">
        <v>0</v>
      </c>
      <c r="I8859">
        <v>0</v>
      </c>
      <c r="J8859">
        <v>0</v>
      </c>
      <c r="L8859">
        <v>0</v>
      </c>
      <c r="N8859">
        <v>0</v>
      </c>
      <c r="P8859">
        <v>0</v>
      </c>
      <c r="Q8859">
        <v>0</v>
      </c>
      <c r="S8859">
        <v>0</v>
      </c>
    </row>
    <row r="8860" spans="1:20" x14ac:dyDescent="0.2">
      <c r="A8860" t="s">
        <v>22221</v>
      </c>
      <c r="B8860" t="s">
        <v>22222</v>
      </c>
      <c r="C8860" t="s">
        <v>219</v>
      </c>
      <c r="D8860" t="s">
        <v>1002</v>
      </c>
      <c r="E8860" s="23">
        <v>43374</v>
      </c>
      <c r="F8860">
        <v>0</v>
      </c>
      <c r="G8860">
        <v>0</v>
      </c>
      <c r="I8860">
        <v>0</v>
      </c>
      <c r="J8860">
        <v>0</v>
      </c>
      <c r="L8860">
        <v>0</v>
      </c>
      <c r="N8860">
        <v>0</v>
      </c>
      <c r="P8860">
        <v>0</v>
      </c>
      <c r="Q8860">
        <v>0</v>
      </c>
      <c r="S8860">
        <v>0</v>
      </c>
    </row>
    <row r="8861" spans="1:20" x14ac:dyDescent="0.2">
      <c r="A8861" t="s">
        <v>22261</v>
      </c>
      <c r="B8861" t="s">
        <v>22262</v>
      </c>
      <c r="C8861" t="s">
        <v>384</v>
      </c>
      <c r="D8861" t="s">
        <v>1002</v>
      </c>
      <c r="E8861" s="23">
        <v>43374</v>
      </c>
      <c r="F8861">
        <v>0</v>
      </c>
      <c r="G8861">
        <v>0</v>
      </c>
      <c r="I8861">
        <v>0</v>
      </c>
      <c r="J8861">
        <v>0</v>
      </c>
      <c r="L8861">
        <v>0</v>
      </c>
      <c r="N8861">
        <v>0</v>
      </c>
      <c r="P8861">
        <v>0</v>
      </c>
      <c r="Q8861">
        <v>0</v>
      </c>
      <c r="S8861">
        <v>0</v>
      </c>
      <c r="T8861">
        <v>0.10666666666666701</v>
      </c>
    </row>
    <row r="8862" spans="1:20" x14ac:dyDescent="0.2">
      <c r="A8862" t="s">
        <v>22301</v>
      </c>
      <c r="B8862" t="s">
        <v>22302</v>
      </c>
      <c r="C8862" t="s">
        <v>387</v>
      </c>
      <c r="D8862" t="s">
        <v>1000</v>
      </c>
      <c r="E8862" s="23">
        <v>43374</v>
      </c>
      <c r="F8862">
        <v>0</v>
      </c>
      <c r="G8862">
        <v>0</v>
      </c>
      <c r="I8862">
        <v>0</v>
      </c>
      <c r="J8862">
        <v>0</v>
      </c>
      <c r="L8862">
        <v>0</v>
      </c>
      <c r="N8862">
        <v>0</v>
      </c>
      <c r="P8862">
        <v>0</v>
      </c>
      <c r="Q8862">
        <v>0</v>
      </c>
      <c r="S8862">
        <v>0</v>
      </c>
      <c r="T8862">
        <v>0.13</v>
      </c>
    </row>
    <row r="8863" spans="1:20" x14ac:dyDescent="0.2">
      <c r="A8863" t="s">
        <v>22335</v>
      </c>
      <c r="B8863" t="s">
        <v>22336</v>
      </c>
      <c r="C8863" t="s">
        <v>1049</v>
      </c>
      <c r="D8863" t="s">
        <v>1002</v>
      </c>
      <c r="E8863" s="23">
        <v>43374</v>
      </c>
      <c r="F8863">
        <v>0</v>
      </c>
      <c r="G8863">
        <v>0</v>
      </c>
      <c r="I8863">
        <v>0</v>
      </c>
      <c r="J8863">
        <v>0</v>
      </c>
      <c r="L8863">
        <v>0</v>
      </c>
      <c r="N8863">
        <v>0</v>
      </c>
      <c r="P8863">
        <v>0</v>
      </c>
      <c r="Q8863">
        <v>0</v>
      </c>
      <c r="S8863">
        <v>0</v>
      </c>
      <c r="T8863">
        <v>0.12</v>
      </c>
    </row>
    <row r="8864" spans="1:20" x14ac:dyDescent="0.2">
      <c r="A8864" t="s">
        <v>22375</v>
      </c>
      <c r="B8864" t="s">
        <v>22376</v>
      </c>
      <c r="C8864" t="s">
        <v>385</v>
      </c>
      <c r="D8864" t="s">
        <v>1002</v>
      </c>
      <c r="E8864" s="23">
        <v>43374</v>
      </c>
      <c r="F8864">
        <v>0</v>
      </c>
      <c r="G8864">
        <v>0</v>
      </c>
      <c r="I8864">
        <v>0</v>
      </c>
      <c r="J8864">
        <v>0</v>
      </c>
      <c r="L8864">
        <v>0</v>
      </c>
      <c r="N8864">
        <v>0</v>
      </c>
      <c r="P8864">
        <v>0</v>
      </c>
      <c r="Q8864">
        <v>0</v>
      </c>
      <c r="S8864">
        <v>0</v>
      </c>
      <c r="T8864">
        <v>0.11</v>
      </c>
    </row>
    <row r="8865" spans="1:20" x14ac:dyDescent="0.2">
      <c r="A8865" t="s">
        <v>1334</v>
      </c>
      <c r="B8865" t="s">
        <v>1335</v>
      </c>
      <c r="C8865" t="s">
        <v>1237</v>
      </c>
      <c r="D8865" t="s">
        <v>1002</v>
      </c>
      <c r="E8865" s="23">
        <v>43405</v>
      </c>
      <c r="F8865">
        <v>28.5</v>
      </c>
      <c r="G8865">
        <v>31</v>
      </c>
      <c r="I8865">
        <v>126</v>
      </c>
      <c r="J8865">
        <v>165</v>
      </c>
      <c r="L8865">
        <v>178</v>
      </c>
      <c r="N8865">
        <v>109</v>
      </c>
      <c r="O8865" s="154"/>
      <c r="P8865">
        <v>7</v>
      </c>
      <c r="Q8865">
        <v>8</v>
      </c>
      <c r="S8865">
        <v>17</v>
      </c>
      <c r="T8865">
        <v>0.11</v>
      </c>
    </row>
    <row r="8866" spans="1:20" x14ac:dyDescent="0.2">
      <c r="A8866" t="s">
        <v>1138</v>
      </c>
      <c r="B8866" t="s">
        <v>1226</v>
      </c>
      <c r="C8866" t="s">
        <v>235</v>
      </c>
      <c r="D8866" t="s">
        <v>1002</v>
      </c>
      <c r="E8866" s="23">
        <v>43405</v>
      </c>
      <c r="F8866">
        <v>72</v>
      </c>
      <c r="G8866">
        <v>86</v>
      </c>
      <c r="H8866">
        <v>0</v>
      </c>
      <c r="I8866">
        <v>511</v>
      </c>
      <c r="J8866">
        <v>579</v>
      </c>
      <c r="L8866">
        <v>703</v>
      </c>
      <c r="M8866">
        <v>0</v>
      </c>
      <c r="N8866">
        <v>452</v>
      </c>
      <c r="O8866">
        <v>0.57499999999999996</v>
      </c>
      <c r="P8866">
        <v>24</v>
      </c>
      <c r="Q8866">
        <v>47</v>
      </c>
      <c r="R8866">
        <v>0</v>
      </c>
      <c r="S8866">
        <v>59</v>
      </c>
      <c r="T8866">
        <v>0.13</v>
      </c>
    </row>
    <row r="8867" spans="1:20" x14ac:dyDescent="0.2">
      <c r="A8867" t="s">
        <v>11138</v>
      </c>
      <c r="B8867" t="s">
        <v>11139</v>
      </c>
      <c r="C8867" t="s">
        <v>228</v>
      </c>
      <c r="D8867" t="s">
        <v>1000</v>
      </c>
      <c r="E8867" s="23">
        <v>43405</v>
      </c>
      <c r="F8867">
        <v>0</v>
      </c>
      <c r="G8867">
        <v>0</v>
      </c>
      <c r="I8867">
        <v>0</v>
      </c>
      <c r="J8867" s="153">
        <v>0</v>
      </c>
      <c r="L8867">
        <v>0</v>
      </c>
      <c r="N8867">
        <v>0</v>
      </c>
      <c r="O8867" s="154"/>
      <c r="P8867">
        <v>0</v>
      </c>
      <c r="Q8867">
        <v>0</v>
      </c>
      <c r="S8867">
        <v>0</v>
      </c>
      <c r="T8867">
        <v>0.16</v>
      </c>
    </row>
    <row r="8868" spans="1:20" x14ac:dyDescent="0.2">
      <c r="A8868" t="s">
        <v>9391</v>
      </c>
      <c r="B8868" t="s">
        <v>9392</v>
      </c>
      <c r="C8868" t="s">
        <v>211</v>
      </c>
      <c r="D8868" t="s">
        <v>1000</v>
      </c>
      <c r="E8868" s="23">
        <v>43405</v>
      </c>
      <c r="F8868">
        <v>0</v>
      </c>
      <c r="G8868">
        <v>0</v>
      </c>
      <c r="I8868">
        <v>0</v>
      </c>
      <c r="J8868" s="153">
        <v>0</v>
      </c>
      <c r="L8868">
        <v>0</v>
      </c>
      <c r="N8868">
        <v>0</v>
      </c>
      <c r="O8868" s="154"/>
      <c r="P8868">
        <v>0</v>
      </c>
      <c r="Q8868">
        <v>0</v>
      </c>
      <c r="S8868">
        <v>0</v>
      </c>
      <c r="T8868">
        <v>0.17</v>
      </c>
    </row>
    <row r="8869" spans="1:20" x14ac:dyDescent="0.2">
      <c r="A8869" t="s">
        <v>8552</v>
      </c>
      <c r="B8869" t="s">
        <v>8553</v>
      </c>
      <c r="C8869" t="s">
        <v>213</v>
      </c>
      <c r="D8869" t="s">
        <v>1000</v>
      </c>
      <c r="E8869" s="23">
        <v>43405</v>
      </c>
      <c r="F8869">
        <v>0</v>
      </c>
      <c r="G8869">
        <v>0</v>
      </c>
      <c r="I8869">
        <v>0</v>
      </c>
      <c r="J8869" s="153">
        <v>0</v>
      </c>
      <c r="L8869">
        <v>0</v>
      </c>
      <c r="N8869">
        <v>0</v>
      </c>
      <c r="O8869" s="154"/>
      <c r="P8869">
        <v>0</v>
      </c>
      <c r="Q8869">
        <v>0</v>
      </c>
      <c r="S8869">
        <v>0</v>
      </c>
      <c r="T8869">
        <v>0.27</v>
      </c>
    </row>
    <row r="8870" spans="1:20" x14ac:dyDescent="0.2">
      <c r="A8870" t="s">
        <v>5128</v>
      </c>
      <c r="B8870" t="s">
        <v>5129</v>
      </c>
      <c r="C8870" t="s">
        <v>229</v>
      </c>
      <c r="D8870" t="s">
        <v>1000</v>
      </c>
      <c r="E8870" s="23">
        <v>43405</v>
      </c>
      <c r="F8870">
        <v>0</v>
      </c>
      <c r="G8870">
        <v>0</v>
      </c>
      <c r="I8870">
        <v>0</v>
      </c>
      <c r="J8870" s="153">
        <v>0</v>
      </c>
      <c r="L8870">
        <v>0</v>
      </c>
      <c r="N8870">
        <v>0</v>
      </c>
      <c r="O8870" s="154"/>
      <c r="P8870">
        <v>0</v>
      </c>
      <c r="Q8870">
        <v>0</v>
      </c>
      <c r="S8870">
        <v>0</v>
      </c>
      <c r="T8870">
        <v>0.28000000000000003</v>
      </c>
    </row>
    <row r="8871" spans="1:20" x14ac:dyDescent="0.2">
      <c r="A8871" t="s">
        <v>13253</v>
      </c>
      <c r="B8871" t="s">
        <v>13165</v>
      </c>
      <c r="C8871" t="s">
        <v>1051</v>
      </c>
      <c r="D8871" t="s">
        <v>1002</v>
      </c>
      <c r="E8871" s="23">
        <v>43405</v>
      </c>
      <c r="F8871">
        <v>0</v>
      </c>
      <c r="G8871">
        <v>0</v>
      </c>
      <c r="I8871">
        <v>0</v>
      </c>
      <c r="J8871" s="153">
        <v>0</v>
      </c>
      <c r="L8871">
        <v>0</v>
      </c>
      <c r="N8871">
        <v>0</v>
      </c>
      <c r="O8871" s="154"/>
      <c r="P8871">
        <v>0</v>
      </c>
      <c r="Q8871">
        <v>0</v>
      </c>
      <c r="S8871">
        <v>0</v>
      </c>
    </row>
    <row r="8872" spans="1:20" x14ac:dyDescent="0.2">
      <c r="A8872" t="s">
        <v>7463</v>
      </c>
      <c r="B8872" t="s">
        <v>7464</v>
      </c>
      <c r="C8872" t="s">
        <v>1048</v>
      </c>
      <c r="D8872" t="s">
        <v>1000</v>
      </c>
      <c r="E8872" s="23">
        <v>43405</v>
      </c>
      <c r="F8872">
        <v>0</v>
      </c>
      <c r="G8872">
        <v>0</v>
      </c>
      <c r="I8872">
        <v>0</v>
      </c>
      <c r="J8872">
        <v>0</v>
      </c>
      <c r="L8872">
        <v>0</v>
      </c>
      <c r="N8872">
        <v>0</v>
      </c>
      <c r="O8872" s="154"/>
      <c r="P8872">
        <v>0</v>
      </c>
      <c r="Q8872">
        <v>0</v>
      </c>
      <c r="S8872">
        <v>0</v>
      </c>
    </row>
    <row r="8873" spans="1:20" x14ac:dyDescent="0.2">
      <c r="A8873" t="s">
        <v>5752</v>
      </c>
      <c r="B8873" t="s">
        <v>5753</v>
      </c>
      <c r="C8873" t="s">
        <v>1047</v>
      </c>
      <c r="D8873" t="s">
        <v>1000</v>
      </c>
      <c r="E8873" s="23">
        <v>43405</v>
      </c>
      <c r="F8873">
        <v>2.5</v>
      </c>
      <c r="G8873">
        <v>3.5</v>
      </c>
      <c r="I8873">
        <v>11</v>
      </c>
      <c r="J8873" s="153">
        <v>15</v>
      </c>
      <c r="L8873">
        <v>20</v>
      </c>
      <c r="N8873">
        <v>11</v>
      </c>
      <c r="O8873" s="154"/>
      <c r="P8873">
        <v>0</v>
      </c>
      <c r="Q8873">
        <v>0</v>
      </c>
      <c r="S8873">
        <v>0</v>
      </c>
    </row>
    <row r="8874" spans="1:20" x14ac:dyDescent="0.2">
      <c r="A8874" t="s">
        <v>12362</v>
      </c>
      <c r="B8874" t="s">
        <v>12363</v>
      </c>
      <c r="C8874" t="s">
        <v>1050</v>
      </c>
      <c r="D8874" t="s">
        <v>1001</v>
      </c>
      <c r="E8874" s="23">
        <v>43405</v>
      </c>
      <c r="F8874">
        <v>2</v>
      </c>
      <c r="G8874">
        <v>2.5</v>
      </c>
      <c r="I8874">
        <v>6</v>
      </c>
      <c r="J8874" s="153">
        <v>11</v>
      </c>
      <c r="L8874">
        <v>14</v>
      </c>
      <c r="N8874">
        <v>6</v>
      </c>
      <c r="O8874" s="154"/>
      <c r="P8874">
        <v>0</v>
      </c>
      <c r="Q8874">
        <v>0</v>
      </c>
      <c r="S8874">
        <v>0</v>
      </c>
    </row>
    <row r="8875" spans="1:20" x14ac:dyDescent="0.2">
      <c r="A8875" t="s">
        <v>10101</v>
      </c>
      <c r="B8875" t="s">
        <v>10102</v>
      </c>
      <c r="C8875" t="s">
        <v>1049</v>
      </c>
      <c r="D8875" t="s">
        <v>1001</v>
      </c>
      <c r="E8875" s="23">
        <v>43405</v>
      </c>
      <c r="F8875">
        <v>0</v>
      </c>
      <c r="G8875">
        <v>0</v>
      </c>
      <c r="I8875">
        <v>0</v>
      </c>
      <c r="J8875" s="153">
        <v>0</v>
      </c>
      <c r="L8875">
        <v>0</v>
      </c>
      <c r="N8875">
        <v>0</v>
      </c>
      <c r="O8875" s="154"/>
      <c r="P8875">
        <v>0</v>
      </c>
      <c r="Q8875">
        <v>0</v>
      </c>
      <c r="S8875">
        <v>0</v>
      </c>
    </row>
    <row r="8876" spans="1:20" x14ac:dyDescent="0.2">
      <c r="A8876" t="s">
        <v>7433</v>
      </c>
      <c r="B8876" t="s">
        <v>7434</v>
      </c>
      <c r="C8876" t="s">
        <v>1048</v>
      </c>
      <c r="D8876" t="s">
        <v>1001</v>
      </c>
      <c r="E8876" s="23">
        <v>43405</v>
      </c>
      <c r="F8876">
        <v>1.5</v>
      </c>
      <c r="G8876">
        <v>2.5</v>
      </c>
      <c r="I8876">
        <v>12</v>
      </c>
      <c r="J8876">
        <v>8</v>
      </c>
      <c r="L8876">
        <v>14</v>
      </c>
      <c r="N8876">
        <v>12</v>
      </c>
      <c r="O8876" s="154"/>
      <c r="P8876">
        <v>0</v>
      </c>
      <c r="Q8876">
        <v>0</v>
      </c>
      <c r="S8876">
        <v>0</v>
      </c>
    </row>
    <row r="8877" spans="1:20" x14ac:dyDescent="0.2">
      <c r="A8877" t="s">
        <v>5577</v>
      </c>
      <c r="B8877" t="s">
        <v>5578</v>
      </c>
      <c r="C8877" t="s">
        <v>1047</v>
      </c>
      <c r="D8877" t="s">
        <v>1001</v>
      </c>
      <c r="E8877" s="23">
        <v>43405</v>
      </c>
      <c r="F8877">
        <v>0</v>
      </c>
      <c r="G8877">
        <v>0</v>
      </c>
      <c r="I8877">
        <v>0</v>
      </c>
      <c r="J8877" s="153">
        <v>0</v>
      </c>
      <c r="L8877">
        <v>0</v>
      </c>
      <c r="N8877">
        <v>0</v>
      </c>
      <c r="O8877" s="154"/>
      <c r="P8877">
        <v>0</v>
      </c>
      <c r="Q8877">
        <v>0</v>
      </c>
      <c r="S8877">
        <v>0</v>
      </c>
    </row>
    <row r="8878" spans="1:20" x14ac:dyDescent="0.2">
      <c r="A8878" t="s">
        <v>10629</v>
      </c>
      <c r="B8878" t="s">
        <v>10630</v>
      </c>
      <c r="C8878" t="s">
        <v>205</v>
      </c>
      <c r="D8878" t="s">
        <v>1000</v>
      </c>
      <c r="E8878" s="23">
        <v>43405</v>
      </c>
      <c r="F8878">
        <v>0</v>
      </c>
      <c r="G8878">
        <v>0</v>
      </c>
      <c r="I8878">
        <v>0</v>
      </c>
      <c r="J8878" s="153">
        <v>0</v>
      </c>
      <c r="L8878">
        <v>0</v>
      </c>
      <c r="N8878">
        <v>0</v>
      </c>
      <c r="O8878" s="154"/>
      <c r="P8878">
        <v>0</v>
      </c>
      <c r="Q8878">
        <v>0</v>
      </c>
      <c r="S8878">
        <v>0</v>
      </c>
    </row>
    <row r="8879" spans="1:20" x14ac:dyDescent="0.2">
      <c r="A8879" t="s">
        <v>10035</v>
      </c>
      <c r="B8879" t="s">
        <v>10036</v>
      </c>
      <c r="C8879" t="s">
        <v>384</v>
      </c>
      <c r="D8879" t="s">
        <v>1000</v>
      </c>
      <c r="E8879" s="23">
        <v>43405</v>
      </c>
      <c r="F8879">
        <v>0</v>
      </c>
      <c r="G8879">
        <v>0</v>
      </c>
      <c r="I8879">
        <v>0</v>
      </c>
      <c r="J8879" s="153">
        <v>0</v>
      </c>
      <c r="L8879">
        <v>0</v>
      </c>
      <c r="N8879">
        <v>0</v>
      </c>
      <c r="O8879" s="154"/>
      <c r="P8879">
        <v>0</v>
      </c>
      <c r="Q8879">
        <v>0</v>
      </c>
      <c r="S8879">
        <v>0</v>
      </c>
    </row>
    <row r="8880" spans="1:20" x14ac:dyDescent="0.2">
      <c r="A8880" t="s">
        <v>8976</v>
      </c>
      <c r="B8880" t="s">
        <v>8977</v>
      </c>
      <c r="C8880" t="s">
        <v>210</v>
      </c>
      <c r="D8880" t="s">
        <v>1000</v>
      </c>
      <c r="E8880" s="23">
        <v>43405</v>
      </c>
      <c r="F8880">
        <v>3</v>
      </c>
      <c r="G8880">
        <v>4</v>
      </c>
      <c r="I8880">
        <v>16</v>
      </c>
      <c r="J8880" s="153">
        <v>18</v>
      </c>
      <c r="L8880">
        <v>24</v>
      </c>
      <c r="N8880">
        <v>10</v>
      </c>
      <c r="O8880" s="154">
        <v>0</v>
      </c>
      <c r="P8880">
        <v>0</v>
      </c>
      <c r="Q8880">
        <v>0</v>
      </c>
      <c r="S8880">
        <v>6</v>
      </c>
    </row>
    <row r="8881" spans="1:19" x14ac:dyDescent="0.2">
      <c r="A8881" t="s">
        <v>6171</v>
      </c>
      <c r="B8881" t="s">
        <v>6172</v>
      </c>
      <c r="C8881" t="s">
        <v>215</v>
      </c>
      <c r="D8881" t="s">
        <v>1000</v>
      </c>
      <c r="E8881" s="23">
        <v>43405</v>
      </c>
      <c r="F8881">
        <v>4.5</v>
      </c>
      <c r="G8881">
        <v>6</v>
      </c>
      <c r="I8881">
        <v>24</v>
      </c>
      <c r="J8881" s="153">
        <v>29</v>
      </c>
      <c r="L8881">
        <v>40</v>
      </c>
      <c r="N8881">
        <v>16</v>
      </c>
      <c r="O8881" s="154">
        <v>0.95</v>
      </c>
      <c r="P8881">
        <v>2</v>
      </c>
      <c r="Q8881">
        <v>2</v>
      </c>
      <c r="S8881">
        <v>8</v>
      </c>
    </row>
    <row r="8882" spans="1:19" x14ac:dyDescent="0.2">
      <c r="A8882" t="s">
        <v>3471</v>
      </c>
      <c r="B8882" t="s">
        <v>3472</v>
      </c>
      <c r="C8882" t="s">
        <v>221</v>
      </c>
      <c r="D8882" t="s">
        <v>1000</v>
      </c>
      <c r="E8882" s="23">
        <v>43405</v>
      </c>
      <c r="F8882">
        <v>0</v>
      </c>
      <c r="G8882">
        <v>0</v>
      </c>
      <c r="I8882">
        <v>0</v>
      </c>
      <c r="J8882" s="153">
        <v>0</v>
      </c>
      <c r="L8882">
        <v>0</v>
      </c>
      <c r="N8882">
        <v>0</v>
      </c>
      <c r="O8882" s="154"/>
      <c r="P8882">
        <v>0</v>
      </c>
      <c r="Q8882">
        <v>0</v>
      </c>
      <c r="S8882">
        <v>0</v>
      </c>
    </row>
    <row r="8883" spans="1:19" x14ac:dyDescent="0.2">
      <c r="A8883" t="s">
        <v>3296</v>
      </c>
      <c r="B8883" t="s">
        <v>3297</v>
      </c>
      <c r="C8883" t="s">
        <v>222</v>
      </c>
      <c r="D8883" t="s">
        <v>1000</v>
      </c>
      <c r="E8883" s="23">
        <v>43405</v>
      </c>
      <c r="F8883">
        <v>0</v>
      </c>
      <c r="G8883">
        <v>0</v>
      </c>
      <c r="I8883">
        <v>0</v>
      </c>
      <c r="J8883" s="153">
        <v>0</v>
      </c>
      <c r="L8883">
        <v>0</v>
      </c>
      <c r="N8883">
        <v>0</v>
      </c>
      <c r="O8883" s="154"/>
      <c r="P8883">
        <v>0</v>
      </c>
      <c r="Q8883">
        <v>0</v>
      </c>
      <c r="S8883">
        <v>0</v>
      </c>
    </row>
    <row r="8884" spans="1:19" x14ac:dyDescent="0.2">
      <c r="A8884" t="s">
        <v>7341</v>
      </c>
      <c r="B8884" t="s">
        <v>7342</v>
      </c>
      <c r="C8884" t="s">
        <v>1052</v>
      </c>
      <c r="D8884" t="s">
        <v>1000</v>
      </c>
      <c r="E8884" s="23">
        <v>43405</v>
      </c>
      <c r="F8884">
        <v>2.5</v>
      </c>
      <c r="G8884">
        <v>3</v>
      </c>
      <c r="I8884">
        <v>24</v>
      </c>
      <c r="J8884" s="153">
        <v>15</v>
      </c>
      <c r="K8884" s="153"/>
      <c r="L8884" s="153">
        <v>18</v>
      </c>
      <c r="N8884">
        <v>20</v>
      </c>
      <c r="O8884" s="154"/>
      <c r="P8884">
        <v>2</v>
      </c>
      <c r="Q8884">
        <v>3</v>
      </c>
      <c r="S8884">
        <v>4</v>
      </c>
    </row>
    <row r="8885" spans="1:19" x14ac:dyDescent="0.2">
      <c r="A8885" t="s">
        <v>5333</v>
      </c>
      <c r="B8885" t="s">
        <v>5334</v>
      </c>
      <c r="C8885" t="s">
        <v>1053</v>
      </c>
      <c r="D8885" t="s">
        <v>1000</v>
      </c>
      <c r="E8885" s="23">
        <v>43405</v>
      </c>
      <c r="F8885">
        <v>2</v>
      </c>
      <c r="G8885">
        <v>2.5</v>
      </c>
      <c r="I8885">
        <v>6</v>
      </c>
      <c r="J8885" s="153">
        <v>11</v>
      </c>
      <c r="K8885" s="153"/>
      <c r="L8885" s="153">
        <v>14</v>
      </c>
      <c r="N8885">
        <v>6</v>
      </c>
      <c r="O8885" s="154"/>
      <c r="P8885">
        <v>1</v>
      </c>
      <c r="Q8885">
        <v>1</v>
      </c>
      <c r="S8885">
        <v>0</v>
      </c>
    </row>
    <row r="8886" spans="1:19" x14ac:dyDescent="0.2">
      <c r="A8886" t="s">
        <v>7166</v>
      </c>
      <c r="B8886" t="s">
        <v>7167</v>
      </c>
      <c r="C8886" t="s">
        <v>1052</v>
      </c>
      <c r="D8886" t="s">
        <v>1001</v>
      </c>
      <c r="E8886" s="23">
        <v>43405</v>
      </c>
      <c r="F8886">
        <v>1.5</v>
      </c>
      <c r="G8886">
        <v>1.5</v>
      </c>
      <c r="I8886">
        <v>2</v>
      </c>
      <c r="J8886" s="153">
        <v>7</v>
      </c>
      <c r="K8886" s="153"/>
      <c r="L8886" s="153">
        <v>8</v>
      </c>
      <c r="N8886">
        <v>1</v>
      </c>
      <c r="O8886" s="154"/>
      <c r="P8886">
        <v>0</v>
      </c>
      <c r="Q8886">
        <v>0</v>
      </c>
      <c r="S8886">
        <v>1</v>
      </c>
    </row>
    <row r="8887" spans="1:19" x14ac:dyDescent="0.2">
      <c r="A8887" t="s">
        <v>5158</v>
      </c>
      <c r="B8887" t="s">
        <v>5159</v>
      </c>
      <c r="C8887" t="s">
        <v>1053</v>
      </c>
      <c r="D8887" t="s">
        <v>1001</v>
      </c>
      <c r="E8887" s="23">
        <v>43405</v>
      </c>
      <c r="F8887">
        <v>0.5</v>
      </c>
      <c r="G8887">
        <v>0.5</v>
      </c>
      <c r="I8887">
        <v>1</v>
      </c>
      <c r="J8887" s="153">
        <v>3</v>
      </c>
      <c r="K8887" s="153"/>
      <c r="L8887">
        <v>3</v>
      </c>
      <c r="N8887">
        <v>1</v>
      </c>
      <c r="O8887" s="154"/>
      <c r="P8887">
        <v>0</v>
      </c>
      <c r="Q8887">
        <v>0</v>
      </c>
      <c r="S8887">
        <v>0</v>
      </c>
    </row>
    <row r="8888" spans="1:19" x14ac:dyDescent="0.2">
      <c r="A8888" t="s">
        <v>12656</v>
      </c>
      <c r="B8888" t="s">
        <v>12657</v>
      </c>
      <c r="C8888" t="s">
        <v>1054</v>
      </c>
      <c r="D8888" t="s">
        <v>1001</v>
      </c>
      <c r="E8888" s="23">
        <v>43405</v>
      </c>
      <c r="F8888">
        <v>2</v>
      </c>
      <c r="G8888">
        <v>1.5</v>
      </c>
      <c r="I8888">
        <v>10</v>
      </c>
      <c r="J8888" s="153">
        <v>11</v>
      </c>
      <c r="K8888" s="153"/>
      <c r="L8888">
        <v>9</v>
      </c>
      <c r="N8888">
        <v>8</v>
      </c>
      <c r="O8888" s="154"/>
      <c r="P8888">
        <v>0</v>
      </c>
      <c r="Q8888">
        <v>0</v>
      </c>
      <c r="S8888">
        <v>2</v>
      </c>
    </row>
    <row r="8889" spans="1:19" x14ac:dyDescent="0.2">
      <c r="A8889" t="s">
        <v>12332</v>
      </c>
      <c r="B8889" t="s">
        <v>12333</v>
      </c>
      <c r="C8889" t="s">
        <v>200</v>
      </c>
      <c r="D8889" t="s">
        <v>1000</v>
      </c>
      <c r="E8889" s="23">
        <v>43405</v>
      </c>
      <c r="F8889">
        <v>4</v>
      </c>
      <c r="G8889">
        <v>4.5</v>
      </c>
      <c r="I8889">
        <v>15</v>
      </c>
      <c r="J8889" s="153">
        <v>24</v>
      </c>
      <c r="K8889" s="153"/>
      <c r="L8889" s="153">
        <v>26</v>
      </c>
      <c r="N8889">
        <v>12</v>
      </c>
      <c r="O8889" s="154"/>
      <c r="P8889">
        <v>1</v>
      </c>
      <c r="Q8889">
        <v>1</v>
      </c>
      <c r="S8889">
        <v>3</v>
      </c>
    </row>
    <row r="8890" spans="1:19" x14ac:dyDescent="0.2">
      <c r="A8890" t="s">
        <v>10453</v>
      </c>
      <c r="B8890" t="s">
        <v>10454</v>
      </c>
      <c r="C8890" t="s">
        <v>204</v>
      </c>
      <c r="D8890" t="s">
        <v>1000</v>
      </c>
      <c r="E8890" s="23">
        <v>43405</v>
      </c>
      <c r="F8890">
        <v>0</v>
      </c>
      <c r="G8890">
        <v>0</v>
      </c>
      <c r="I8890">
        <v>0</v>
      </c>
      <c r="J8890" s="153">
        <v>0</v>
      </c>
      <c r="K8890" s="153"/>
      <c r="L8890" s="153">
        <v>0</v>
      </c>
      <c r="N8890">
        <v>0</v>
      </c>
      <c r="O8890" s="154"/>
      <c r="P8890">
        <v>0</v>
      </c>
      <c r="Q8890">
        <v>0</v>
      </c>
      <c r="S8890">
        <v>0</v>
      </c>
    </row>
    <row r="8891" spans="1:19" x14ac:dyDescent="0.2">
      <c r="A8891" t="s">
        <v>9997</v>
      </c>
      <c r="B8891" t="s">
        <v>9998</v>
      </c>
      <c r="C8891" t="s">
        <v>385</v>
      </c>
      <c r="D8891" t="s">
        <v>1000</v>
      </c>
      <c r="E8891" s="23">
        <v>43405</v>
      </c>
      <c r="F8891">
        <v>0</v>
      </c>
      <c r="G8891">
        <v>0</v>
      </c>
      <c r="I8891">
        <v>0</v>
      </c>
      <c r="J8891" s="153">
        <v>0</v>
      </c>
      <c r="K8891" s="153"/>
      <c r="L8891" s="153">
        <v>0</v>
      </c>
      <c r="N8891">
        <v>0</v>
      </c>
      <c r="O8891" s="154"/>
      <c r="P8891">
        <v>0</v>
      </c>
      <c r="Q8891">
        <v>0</v>
      </c>
      <c r="S8891">
        <v>0</v>
      </c>
    </row>
    <row r="8892" spans="1:19" x14ac:dyDescent="0.2">
      <c r="A8892" t="s">
        <v>8801</v>
      </c>
      <c r="B8892" t="s">
        <v>8802</v>
      </c>
      <c r="C8892" t="s">
        <v>208</v>
      </c>
      <c r="D8892" t="s">
        <v>1000</v>
      </c>
      <c r="E8892" s="23">
        <v>43405</v>
      </c>
      <c r="F8892">
        <v>2</v>
      </c>
      <c r="G8892">
        <v>1.5</v>
      </c>
      <c r="I8892">
        <v>5</v>
      </c>
      <c r="J8892" s="153">
        <v>12</v>
      </c>
      <c r="K8892" s="153"/>
      <c r="L8892" s="153">
        <v>9</v>
      </c>
      <c r="N8892">
        <v>5</v>
      </c>
      <c r="O8892" s="154"/>
      <c r="P8892">
        <v>1</v>
      </c>
      <c r="Q8892">
        <v>1</v>
      </c>
      <c r="S8892">
        <v>0</v>
      </c>
    </row>
    <row r="8893" spans="1:19" x14ac:dyDescent="0.2">
      <c r="A8893" t="s">
        <v>8136</v>
      </c>
      <c r="B8893" t="s">
        <v>8137</v>
      </c>
      <c r="C8893" t="s">
        <v>900</v>
      </c>
      <c r="D8893" t="s">
        <v>1000</v>
      </c>
      <c r="E8893" s="23">
        <v>43405</v>
      </c>
      <c r="F8893">
        <v>1</v>
      </c>
      <c r="G8893">
        <v>1.5</v>
      </c>
      <c r="I8893">
        <v>7</v>
      </c>
      <c r="J8893" s="153">
        <v>6</v>
      </c>
      <c r="K8893" s="153"/>
      <c r="L8893" s="153">
        <v>8</v>
      </c>
      <c r="N8893">
        <v>7</v>
      </c>
      <c r="O8893" s="154"/>
      <c r="P8893">
        <v>0</v>
      </c>
      <c r="Q8893">
        <v>0</v>
      </c>
      <c r="S8893">
        <v>0</v>
      </c>
    </row>
    <row r="8894" spans="1:19" x14ac:dyDescent="0.2">
      <c r="A8894" t="s">
        <v>7901</v>
      </c>
      <c r="B8894" t="s">
        <v>7902</v>
      </c>
      <c r="C8894" t="s">
        <v>905</v>
      </c>
      <c r="D8894" t="s">
        <v>1000</v>
      </c>
      <c r="E8894" s="23">
        <v>43405</v>
      </c>
      <c r="F8894">
        <v>0</v>
      </c>
      <c r="G8894">
        <v>0</v>
      </c>
      <c r="I8894">
        <v>0</v>
      </c>
      <c r="J8894" s="153">
        <v>0</v>
      </c>
      <c r="K8894" s="153"/>
      <c r="L8894" s="153">
        <v>0</v>
      </c>
      <c r="N8894">
        <v>0</v>
      </c>
      <c r="O8894" s="154"/>
      <c r="P8894">
        <v>0</v>
      </c>
      <c r="Q8894">
        <v>0</v>
      </c>
      <c r="S8894">
        <v>0</v>
      </c>
    </row>
    <row r="8895" spans="1:19" x14ac:dyDescent="0.2">
      <c r="A8895" t="s">
        <v>6595</v>
      </c>
      <c r="B8895" t="s">
        <v>6596</v>
      </c>
      <c r="C8895" t="s">
        <v>316</v>
      </c>
      <c r="D8895" t="s">
        <v>1000</v>
      </c>
      <c r="E8895" s="23">
        <v>43405</v>
      </c>
      <c r="F8895">
        <v>7</v>
      </c>
      <c r="G8895">
        <v>6</v>
      </c>
      <c r="I8895">
        <v>27</v>
      </c>
      <c r="J8895" s="153">
        <v>42</v>
      </c>
      <c r="K8895" s="153"/>
      <c r="L8895" s="153">
        <v>35</v>
      </c>
      <c r="N8895">
        <v>20</v>
      </c>
      <c r="O8895" s="154"/>
      <c r="P8895">
        <v>2</v>
      </c>
      <c r="Q8895">
        <v>2</v>
      </c>
      <c r="S8895">
        <v>7</v>
      </c>
    </row>
    <row r="8896" spans="1:19" x14ac:dyDescent="0.2">
      <c r="A8896" t="s">
        <v>4188</v>
      </c>
      <c r="B8896" t="s">
        <v>4189</v>
      </c>
      <c r="C8896" t="s">
        <v>218</v>
      </c>
      <c r="D8896" t="s">
        <v>1000</v>
      </c>
      <c r="E8896" s="23">
        <v>43405</v>
      </c>
      <c r="F8896">
        <v>0</v>
      </c>
      <c r="G8896">
        <v>0</v>
      </c>
      <c r="I8896">
        <v>0</v>
      </c>
      <c r="J8896" s="153">
        <v>0</v>
      </c>
      <c r="K8896" s="153"/>
      <c r="L8896" s="153">
        <v>0</v>
      </c>
      <c r="N8896">
        <v>0</v>
      </c>
      <c r="O8896" s="154"/>
      <c r="P8896">
        <v>0</v>
      </c>
      <c r="Q8896">
        <v>0</v>
      </c>
      <c r="S8896">
        <v>0</v>
      </c>
    </row>
    <row r="8897" spans="1:20" x14ac:dyDescent="0.2">
      <c r="A8897" t="s">
        <v>12617</v>
      </c>
      <c r="B8897" t="s">
        <v>12618</v>
      </c>
      <c r="C8897" t="s">
        <v>202</v>
      </c>
      <c r="D8897" t="s">
        <v>1000</v>
      </c>
      <c r="E8897" s="23">
        <v>43405</v>
      </c>
      <c r="F8897">
        <v>4</v>
      </c>
      <c r="G8897">
        <v>5.5</v>
      </c>
      <c r="I8897">
        <v>62</v>
      </c>
      <c r="J8897" s="153">
        <v>47</v>
      </c>
      <c r="K8897" s="153"/>
      <c r="L8897" s="153">
        <v>68</v>
      </c>
      <c r="N8897">
        <v>60</v>
      </c>
      <c r="O8897" s="154"/>
      <c r="P8897">
        <v>0</v>
      </c>
      <c r="Q8897">
        <v>0</v>
      </c>
      <c r="S8897">
        <v>2</v>
      </c>
      <c r="T8897">
        <v>0.82499999999999996</v>
      </c>
    </row>
    <row r="8898" spans="1:20" x14ac:dyDescent="0.2">
      <c r="A8898" t="s">
        <v>12442</v>
      </c>
      <c r="B8898" t="s">
        <v>12443</v>
      </c>
      <c r="C8898" t="s">
        <v>347</v>
      </c>
      <c r="D8898" t="s">
        <v>1000</v>
      </c>
      <c r="E8898" s="23">
        <v>43405</v>
      </c>
      <c r="F8898">
        <v>0</v>
      </c>
      <c r="G8898">
        <v>0</v>
      </c>
      <c r="I8898">
        <v>0</v>
      </c>
      <c r="J8898" s="153">
        <v>0</v>
      </c>
      <c r="K8898" s="153"/>
      <c r="L8898" s="153">
        <v>0</v>
      </c>
      <c r="N8898">
        <v>0</v>
      </c>
      <c r="O8898" s="154"/>
      <c r="P8898">
        <v>0</v>
      </c>
      <c r="Q8898">
        <v>0</v>
      </c>
      <c r="S8898">
        <v>0</v>
      </c>
      <c r="T8898">
        <v>0.82499999999999996</v>
      </c>
    </row>
    <row r="8899" spans="1:20" x14ac:dyDescent="0.2">
      <c r="A8899" t="s">
        <v>9782</v>
      </c>
      <c r="B8899" t="s">
        <v>9783</v>
      </c>
      <c r="C8899" t="s">
        <v>224</v>
      </c>
      <c r="D8899" t="s">
        <v>1000</v>
      </c>
      <c r="E8899" s="23">
        <v>43405</v>
      </c>
      <c r="F8899">
        <v>6</v>
      </c>
      <c r="G8899">
        <v>5.5</v>
      </c>
      <c r="I8899">
        <v>41</v>
      </c>
      <c r="J8899" s="153">
        <v>66</v>
      </c>
      <c r="K8899" s="153"/>
      <c r="L8899" s="153">
        <v>62</v>
      </c>
      <c r="N8899">
        <v>41</v>
      </c>
      <c r="O8899" s="154"/>
      <c r="P8899">
        <v>0</v>
      </c>
      <c r="Q8899">
        <v>0</v>
      </c>
      <c r="S8899">
        <v>0</v>
      </c>
      <c r="T8899">
        <v>0.82499999999999996</v>
      </c>
    </row>
    <row r="8900" spans="1:20" x14ac:dyDescent="0.2">
      <c r="A8900" t="s">
        <v>9483</v>
      </c>
      <c r="B8900" t="s">
        <v>9484</v>
      </c>
      <c r="C8900" t="s">
        <v>345</v>
      </c>
      <c r="D8900" t="s">
        <v>1000</v>
      </c>
      <c r="E8900" s="23">
        <v>43405</v>
      </c>
      <c r="F8900">
        <v>0</v>
      </c>
      <c r="G8900">
        <v>0</v>
      </c>
      <c r="I8900">
        <v>0</v>
      </c>
      <c r="J8900" s="153">
        <v>0</v>
      </c>
      <c r="K8900" s="153"/>
      <c r="L8900" s="153">
        <v>0</v>
      </c>
      <c r="N8900">
        <v>0</v>
      </c>
      <c r="O8900" s="154"/>
      <c r="P8900">
        <v>0</v>
      </c>
      <c r="Q8900">
        <v>0</v>
      </c>
      <c r="S8900">
        <v>0</v>
      </c>
      <c r="T8900">
        <v>0.85019999999999996</v>
      </c>
    </row>
    <row r="8901" spans="1:20" x14ac:dyDescent="0.2">
      <c r="A8901" t="s">
        <v>7875</v>
      </c>
      <c r="B8901" t="s">
        <v>7876</v>
      </c>
      <c r="C8901" t="s">
        <v>226</v>
      </c>
      <c r="D8901" t="s">
        <v>1000</v>
      </c>
      <c r="E8901" s="23">
        <v>43405</v>
      </c>
      <c r="F8901">
        <v>5</v>
      </c>
      <c r="G8901">
        <v>5.5</v>
      </c>
      <c r="I8901">
        <v>38</v>
      </c>
      <c r="J8901" s="153">
        <v>55</v>
      </c>
      <c r="K8901" s="153"/>
      <c r="L8901" s="153">
        <v>62</v>
      </c>
      <c r="N8901">
        <v>36</v>
      </c>
      <c r="O8901" s="154"/>
      <c r="P8901">
        <v>0</v>
      </c>
      <c r="Q8901">
        <v>0</v>
      </c>
      <c r="S8901">
        <v>2</v>
      </c>
      <c r="T8901">
        <v>0.85019999999999996</v>
      </c>
    </row>
    <row r="8902" spans="1:20" x14ac:dyDescent="0.2">
      <c r="A8902" t="s">
        <v>6945</v>
      </c>
      <c r="B8902" t="s">
        <v>6946</v>
      </c>
      <c r="C8902" t="s">
        <v>231</v>
      </c>
      <c r="D8902" t="s">
        <v>1000</v>
      </c>
      <c r="E8902" s="23">
        <v>43405</v>
      </c>
      <c r="F8902">
        <v>7</v>
      </c>
      <c r="G8902">
        <v>7.5</v>
      </c>
      <c r="I8902">
        <v>103</v>
      </c>
      <c r="J8902" s="153">
        <v>80</v>
      </c>
      <c r="K8902" s="153"/>
      <c r="L8902" s="153">
        <v>84</v>
      </c>
      <c r="N8902">
        <v>95</v>
      </c>
      <c r="O8902" s="154"/>
      <c r="P8902">
        <v>1</v>
      </c>
      <c r="Q8902">
        <v>11</v>
      </c>
      <c r="S8902">
        <v>8</v>
      </c>
      <c r="T8902">
        <v>0.85019999999999996</v>
      </c>
    </row>
    <row r="8903" spans="1:20" x14ac:dyDescent="0.2">
      <c r="A8903" t="s">
        <v>5996</v>
      </c>
      <c r="B8903" t="s">
        <v>5997</v>
      </c>
      <c r="C8903" t="s">
        <v>216</v>
      </c>
      <c r="D8903" t="s">
        <v>1000</v>
      </c>
      <c r="E8903" s="23">
        <v>43405</v>
      </c>
      <c r="F8903">
        <v>7.5</v>
      </c>
      <c r="G8903">
        <v>9.5</v>
      </c>
      <c r="I8903">
        <v>52</v>
      </c>
      <c r="J8903" s="153">
        <v>78</v>
      </c>
      <c r="K8903" s="153"/>
      <c r="L8903" s="153">
        <v>98</v>
      </c>
      <c r="N8903">
        <v>33</v>
      </c>
      <c r="O8903" s="154"/>
      <c r="P8903">
        <v>4</v>
      </c>
      <c r="Q8903">
        <v>12</v>
      </c>
      <c r="S8903">
        <v>19</v>
      </c>
    </row>
    <row r="8904" spans="1:20" x14ac:dyDescent="0.2">
      <c r="A8904" t="s">
        <v>4603</v>
      </c>
      <c r="B8904" t="s">
        <v>4604</v>
      </c>
      <c r="C8904" t="s">
        <v>233</v>
      </c>
      <c r="D8904" t="s">
        <v>1000</v>
      </c>
      <c r="E8904" s="23">
        <v>43405</v>
      </c>
      <c r="F8904">
        <v>3</v>
      </c>
      <c r="G8904">
        <v>3.5</v>
      </c>
      <c r="I8904">
        <v>15</v>
      </c>
      <c r="J8904" s="153">
        <v>36</v>
      </c>
      <c r="K8904" s="153"/>
      <c r="L8904" s="153">
        <v>40</v>
      </c>
      <c r="N8904">
        <v>13</v>
      </c>
      <c r="O8904" s="154"/>
      <c r="P8904">
        <v>2</v>
      </c>
      <c r="Q8904">
        <v>2</v>
      </c>
      <c r="S8904">
        <v>2</v>
      </c>
      <c r="T8904">
        <v>0.77575757575757576</v>
      </c>
    </row>
    <row r="8905" spans="1:20" x14ac:dyDescent="0.2">
      <c r="A8905" t="s">
        <v>4013</v>
      </c>
      <c r="B8905" t="s">
        <v>4014</v>
      </c>
      <c r="C8905" t="s">
        <v>219</v>
      </c>
      <c r="D8905" t="s">
        <v>1000</v>
      </c>
      <c r="E8905" s="23">
        <v>43405</v>
      </c>
      <c r="F8905">
        <v>0</v>
      </c>
      <c r="G8905">
        <v>0</v>
      </c>
      <c r="I8905">
        <v>0</v>
      </c>
      <c r="J8905" s="153">
        <v>0</v>
      </c>
      <c r="K8905" s="153"/>
      <c r="L8905" s="153">
        <v>0</v>
      </c>
      <c r="N8905">
        <v>0</v>
      </c>
      <c r="O8905" s="154"/>
      <c r="P8905">
        <v>0</v>
      </c>
      <c r="Q8905">
        <v>0</v>
      </c>
      <c r="S8905">
        <v>0</v>
      </c>
      <c r="T8905">
        <v>0.76923076923076927</v>
      </c>
    </row>
    <row r="8906" spans="1:20" x14ac:dyDescent="0.2">
      <c r="A8906" t="s">
        <v>3742</v>
      </c>
      <c r="B8906" t="s">
        <v>3743</v>
      </c>
      <c r="C8906" t="s">
        <v>340</v>
      </c>
      <c r="D8906" t="s">
        <v>1000</v>
      </c>
      <c r="E8906" s="23">
        <v>43405</v>
      </c>
      <c r="F8906">
        <v>0</v>
      </c>
      <c r="G8906">
        <v>0</v>
      </c>
      <c r="I8906">
        <v>0</v>
      </c>
      <c r="J8906" s="153">
        <v>0</v>
      </c>
      <c r="K8906" s="153"/>
      <c r="L8906" s="153">
        <v>0</v>
      </c>
      <c r="N8906">
        <v>0</v>
      </c>
      <c r="O8906" s="154"/>
      <c r="P8906">
        <v>0</v>
      </c>
      <c r="Q8906">
        <v>0</v>
      </c>
      <c r="S8906">
        <v>0</v>
      </c>
      <c r="T8906">
        <v>0.78866666666666663</v>
      </c>
    </row>
    <row r="8907" spans="1:20" x14ac:dyDescent="0.2">
      <c r="A8907" t="s">
        <v>11342</v>
      </c>
      <c r="B8907" t="s">
        <v>11343</v>
      </c>
      <c r="C8907" t="s">
        <v>350</v>
      </c>
      <c r="D8907" t="s">
        <v>1000</v>
      </c>
      <c r="E8907" s="23">
        <v>43405</v>
      </c>
      <c r="F8907">
        <v>1</v>
      </c>
      <c r="G8907">
        <v>1</v>
      </c>
      <c r="I8907">
        <v>4</v>
      </c>
      <c r="J8907" s="153">
        <v>6</v>
      </c>
      <c r="K8907" s="153"/>
      <c r="L8907" s="153">
        <v>6</v>
      </c>
      <c r="N8907">
        <v>4</v>
      </c>
      <c r="O8907" s="154"/>
      <c r="P8907">
        <v>0</v>
      </c>
      <c r="Q8907">
        <v>0</v>
      </c>
      <c r="S8907">
        <v>0</v>
      </c>
      <c r="T8907">
        <v>0.9731777777777777</v>
      </c>
    </row>
    <row r="8908" spans="1:20" x14ac:dyDescent="0.2">
      <c r="A8908" t="s">
        <v>11344</v>
      </c>
      <c r="B8908" t="s">
        <v>11345</v>
      </c>
      <c r="C8908" t="s">
        <v>351</v>
      </c>
      <c r="D8908" t="s">
        <v>1000</v>
      </c>
      <c r="E8908" s="23">
        <v>43405</v>
      </c>
      <c r="F8908">
        <v>0</v>
      </c>
      <c r="G8908">
        <v>0</v>
      </c>
      <c r="I8908">
        <v>0</v>
      </c>
      <c r="J8908" s="153">
        <v>0</v>
      </c>
      <c r="K8908" s="153"/>
      <c r="L8908" s="153">
        <v>0</v>
      </c>
      <c r="N8908">
        <v>0</v>
      </c>
      <c r="O8908" s="154"/>
      <c r="P8908">
        <v>0</v>
      </c>
      <c r="Q8908">
        <v>0</v>
      </c>
      <c r="S8908">
        <v>0</v>
      </c>
      <c r="T8908">
        <v>0.97700952380952377</v>
      </c>
    </row>
    <row r="8909" spans="1:20" x14ac:dyDescent="0.2">
      <c r="A8909" t="s">
        <v>11212</v>
      </c>
      <c r="B8909" t="s">
        <v>11213</v>
      </c>
      <c r="C8909" t="s">
        <v>352</v>
      </c>
      <c r="D8909" t="s">
        <v>1000</v>
      </c>
      <c r="E8909" s="23">
        <v>43405</v>
      </c>
      <c r="F8909">
        <v>0</v>
      </c>
      <c r="G8909">
        <v>0</v>
      </c>
      <c r="I8909">
        <v>0</v>
      </c>
      <c r="J8909" s="153">
        <v>0</v>
      </c>
      <c r="K8909" s="153"/>
      <c r="L8909" s="153">
        <v>0</v>
      </c>
      <c r="N8909">
        <v>0</v>
      </c>
      <c r="O8909" s="154"/>
      <c r="P8909">
        <v>0</v>
      </c>
      <c r="Q8909">
        <v>0</v>
      </c>
      <c r="S8909">
        <v>0</v>
      </c>
      <c r="T8909">
        <v>0.80525000000000002</v>
      </c>
    </row>
    <row r="8910" spans="1:20" x14ac:dyDescent="0.2">
      <c r="A8910" t="s">
        <v>10213</v>
      </c>
      <c r="B8910" t="s">
        <v>10214</v>
      </c>
      <c r="C8910" t="s">
        <v>353</v>
      </c>
      <c r="D8910" t="s">
        <v>1000</v>
      </c>
      <c r="E8910" s="23">
        <v>43405</v>
      </c>
      <c r="F8910">
        <v>0</v>
      </c>
      <c r="G8910">
        <v>0</v>
      </c>
      <c r="I8910">
        <v>0</v>
      </c>
      <c r="J8910" s="153">
        <v>0</v>
      </c>
      <c r="K8910" s="153"/>
      <c r="L8910" s="153">
        <v>0</v>
      </c>
      <c r="N8910">
        <v>0</v>
      </c>
      <c r="O8910" s="154"/>
      <c r="P8910">
        <v>0</v>
      </c>
      <c r="Q8910">
        <v>0</v>
      </c>
      <c r="S8910">
        <v>0</v>
      </c>
      <c r="T8910">
        <v>0.80307692307692313</v>
      </c>
    </row>
    <row r="8911" spans="1:20" x14ac:dyDescent="0.2">
      <c r="A8911" t="s">
        <v>10073</v>
      </c>
      <c r="B8911" t="s">
        <v>10074</v>
      </c>
      <c r="C8911" t="s">
        <v>386</v>
      </c>
      <c r="D8911" t="s">
        <v>1000</v>
      </c>
      <c r="E8911" s="23">
        <v>43405</v>
      </c>
      <c r="F8911">
        <v>0</v>
      </c>
      <c r="G8911">
        <v>0</v>
      </c>
      <c r="I8911">
        <v>0</v>
      </c>
      <c r="J8911" s="153">
        <v>0</v>
      </c>
      <c r="K8911" s="153"/>
      <c r="L8911" s="153">
        <v>0</v>
      </c>
      <c r="N8911">
        <v>0</v>
      </c>
      <c r="O8911" s="154"/>
      <c r="P8911">
        <v>0</v>
      </c>
      <c r="Q8911">
        <v>0</v>
      </c>
      <c r="S8911">
        <v>0</v>
      </c>
      <c r="T8911">
        <v>0.80121428571428577</v>
      </c>
    </row>
    <row r="8912" spans="1:20" x14ac:dyDescent="0.2">
      <c r="A8912" t="s">
        <v>8626</v>
      </c>
      <c r="B8912" t="s">
        <v>8627</v>
      </c>
      <c r="C8912" t="s">
        <v>354</v>
      </c>
      <c r="D8912" t="s">
        <v>1000</v>
      </c>
      <c r="E8912" s="23">
        <v>43405</v>
      </c>
      <c r="F8912">
        <v>1</v>
      </c>
      <c r="G8912">
        <v>1.5</v>
      </c>
      <c r="I8912">
        <v>4</v>
      </c>
      <c r="J8912" s="153">
        <v>6</v>
      </c>
      <c r="K8912" s="153"/>
      <c r="L8912" s="153">
        <v>9</v>
      </c>
      <c r="N8912">
        <v>4</v>
      </c>
      <c r="O8912" s="154"/>
      <c r="P8912">
        <v>0</v>
      </c>
      <c r="Q8912">
        <v>1</v>
      </c>
      <c r="S8912">
        <v>0</v>
      </c>
      <c r="T8912">
        <v>0.86193235294117654</v>
      </c>
    </row>
    <row r="8913" spans="1:20" x14ac:dyDescent="0.2">
      <c r="A8913" t="s">
        <v>6420</v>
      </c>
      <c r="B8913" t="s">
        <v>6421</v>
      </c>
      <c r="C8913" t="s">
        <v>355</v>
      </c>
      <c r="D8913" t="s">
        <v>1000</v>
      </c>
      <c r="E8913" s="23">
        <v>43405</v>
      </c>
      <c r="F8913">
        <v>5.5</v>
      </c>
      <c r="G8913">
        <v>5.5</v>
      </c>
      <c r="I8913">
        <v>22</v>
      </c>
      <c r="J8913" s="153">
        <v>33</v>
      </c>
      <c r="K8913" s="153"/>
      <c r="L8913" s="153">
        <v>32</v>
      </c>
      <c r="N8913">
        <v>19</v>
      </c>
      <c r="O8913" s="154"/>
      <c r="P8913">
        <v>0</v>
      </c>
      <c r="Q8913">
        <v>0</v>
      </c>
      <c r="S8913">
        <v>3</v>
      </c>
      <c r="T8913">
        <v>0.82906923076923067</v>
      </c>
    </row>
    <row r="8914" spans="1:20" x14ac:dyDescent="0.2">
      <c r="A8914" t="s">
        <v>12158</v>
      </c>
      <c r="B8914" t="s">
        <v>12159</v>
      </c>
      <c r="C8914" t="s">
        <v>1050</v>
      </c>
      <c r="D8914" t="s">
        <v>1002</v>
      </c>
      <c r="E8914" s="23">
        <v>43405</v>
      </c>
      <c r="F8914">
        <v>2</v>
      </c>
      <c r="G8914">
        <v>2.5</v>
      </c>
      <c r="I8914">
        <v>6</v>
      </c>
      <c r="J8914" s="153">
        <v>11</v>
      </c>
      <c r="L8914">
        <v>14</v>
      </c>
      <c r="N8914">
        <v>6</v>
      </c>
      <c r="O8914" s="154"/>
      <c r="P8914">
        <v>0</v>
      </c>
      <c r="Q8914">
        <v>0</v>
      </c>
      <c r="S8914">
        <v>0</v>
      </c>
      <c r="T8914">
        <v>0.83790769230769224</v>
      </c>
    </row>
    <row r="8915" spans="1:20" x14ac:dyDescent="0.2">
      <c r="A8915" t="s">
        <v>7493</v>
      </c>
      <c r="B8915" t="s">
        <v>7494</v>
      </c>
      <c r="C8915" t="s">
        <v>1048</v>
      </c>
      <c r="D8915" t="s">
        <v>1002</v>
      </c>
      <c r="E8915" s="23">
        <v>43405</v>
      </c>
      <c r="F8915">
        <v>1.5</v>
      </c>
      <c r="G8915">
        <v>2.5</v>
      </c>
      <c r="I8915">
        <v>12</v>
      </c>
      <c r="J8915">
        <v>8</v>
      </c>
      <c r="L8915">
        <v>14</v>
      </c>
      <c r="N8915">
        <v>12</v>
      </c>
      <c r="O8915" s="154"/>
      <c r="P8915">
        <v>0</v>
      </c>
      <c r="Q8915">
        <v>0</v>
      </c>
      <c r="S8915">
        <v>0</v>
      </c>
      <c r="T8915">
        <v>0.85226666666666673</v>
      </c>
    </row>
    <row r="8916" spans="1:20" x14ac:dyDescent="0.2">
      <c r="A8916" t="s">
        <v>5782</v>
      </c>
      <c r="B8916" t="s">
        <v>5783</v>
      </c>
      <c r="C8916" t="s">
        <v>1047</v>
      </c>
      <c r="D8916" t="s">
        <v>1002</v>
      </c>
      <c r="E8916" s="23">
        <v>43405</v>
      </c>
      <c r="F8916">
        <v>2.5</v>
      </c>
      <c r="G8916">
        <v>3.5</v>
      </c>
      <c r="I8916">
        <v>11</v>
      </c>
      <c r="J8916">
        <v>15</v>
      </c>
      <c r="L8916">
        <v>20</v>
      </c>
      <c r="N8916">
        <v>11</v>
      </c>
      <c r="O8916" s="154"/>
      <c r="P8916">
        <v>0</v>
      </c>
      <c r="Q8916">
        <v>0</v>
      </c>
      <c r="S8916">
        <v>0</v>
      </c>
      <c r="T8916">
        <v>0.85575714285714277</v>
      </c>
    </row>
    <row r="8917" spans="1:20" x14ac:dyDescent="0.2">
      <c r="A8917" t="s">
        <v>14809</v>
      </c>
      <c r="B8917" t="s">
        <v>14810</v>
      </c>
      <c r="C8917" t="s">
        <v>1054</v>
      </c>
      <c r="D8917" t="s">
        <v>1002</v>
      </c>
      <c r="E8917" s="23">
        <v>43405</v>
      </c>
      <c r="F8917">
        <v>2</v>
      </c>
      <c r="G8917">
        <v>1.5</v>
      </c>
      <c r="I8917">
        <v>10</v>
      </c>
      <c r="J8917" s="153">
        <v>11</v>
      </c>
      <c r="K8917" s="153"/>
      <c r="L8917">
        <v>9</v>
      </c>
      <c r="N8917">
        <v>8</v>
      </c>
      <c r="O8917" s="154"/>
      <c r="P8917">
        <v>0</v>
      </c>
      <c r="Q8917">
        <v>0</v>
      </c>
      <c r="S8917">
        <v>2</v>
      </c>
      <c r="T8917">
        <v>0.86599999999999999</v>
      </c>
    </row>
    <row r="8918" spans="1:20" x14ac:dyDescent="0.2">
      <c r="A8918" t="s">
        <v>7371</v>
      </c>
      <c r="B8918" t="s">
        <v>7372</v>
      </c>
      <c r="C8918" t="s">
        <v>1052</v>
      </c>
      <c r="D8918" t="s">
        <v>1002</v>
      </c>
      <c r="E8918" s="23">
        <v>43405</v>
      </c>
      <c r="F8918">
        <v>4</v>
      </c>
      <c r="G8918">
        <v>4.5</v>
      </c>
      <c r="I8918">
        <v>26</v>
      </c>
      <c r="J8918">
        <v>22</v>
      </c>
      <c r="K8918" s="153"/>
      <c r="L8918">
        <v>26</v>
      </c>
      <c r="N8918">
        <v>21</v>
      </c>
      <c r="O8918" s="154"/>
      <c r="P8918">
        <v>2</v>
      </c>
      <c r="Q8918">
        <v>3</v>
      </c>
      <c r="S8918">
        <v>5</v>
      </c>
      <c r="T8918">
        <v>0.85334615384615398</v>
      </c>
    </row>
    <row r="8919" spans="1:20" x14ac:dyDescent="0.2">
      <c r="A8919" t="s">
        <v>5363</v>
      </c>
      <c r="B8919" t="s">
        <v>5364</v>
      </c>
      <c r="C8919" t="s">
        <v>1053</v>
      </c>
      <c r="D8919" t="s">
        <v>1002</v>
      </c>
      <c r="E8919" s="23">
        <v>43405</v>
      </c>
      <c r="F8919">
        <v>2.5</v>
      </c>
      <c r="G8919">
        <v>3</v>
      </c>
      <c r="I8919">
        <v>7</v>
      </c>
      <c r="J8919">
        <v>14</v>
      </c>
      <c r="K8919" s="153"/>
      <c r="L8919">
        <v>17</v>
      </c>
      <c r="N8919">
        <v>7</v>
      </c>
      <c r="O8919" s="154"/>
      <c r="P8919">
        <v>1</v>
      </c>
      <c r="Q8919">
        <v>1</v>
      </c>
      <c r="S8919">
        <v>0</v>
      </c>
      <c r="T8919">
        <v>0.81640000000000001</v>
      </c>
    </row>
    <row r="8920" spans="1:20" x14ac:dyDescent="0.2">
      <c r="A8920" t="s">
        <v>7706</v>
      </c>
      <c r="B8920" t="s">
        <v>7713</v>
      </c>
      <c r="C8920" t="s">
        <v>901</v>
      </c>
      <c r="D8920" t="s">
        <v>1000</v>
      </c>
      <c r="E8920" s="23">
        <v>43405</v>
      </c>
      <c r="F8920">
        <v>2.5</v>
      </c>
      <c r="G8920">
        <v>3</v>
      </c>
      <c r="I8920">
        <v>7</v>
      </c>
      <c r="J8920">
        <v>14</v>
      </c>
      <c r="K8920" s="153"/>
      <c r="L8920">
        <v>17</v>
      </c>
      <c r="N8920">
        <v>7</v>
      </c>
      <c r="O8920" s="154"/>
      <c r="P8920">
        <v>1</v>
      </c>
      <c r="Q8920">
        <v>1</v>
      </c>
      <c r="S8920">
        <v>0</v>
      </c>
      <c r="T8920">
        <v>0.73261538461538467</v>
      </c>
    </row>
    <row r="8921" spans="1:20" x14ac:dyDescent="0.2">
      <c r="A8921" t="s">
        <v>7396</v>
      </c>
      <c r="B8921" t="s">
        <v>7405</v>
      </c>
      <c r="C8921" t="s">
        <v>901</v>
      </c>
      <c r="D8921" t="s">
        <v>1001</v>
      </c>
      <c r="E8921" s="23">
        <v>43405</v>
      </c>
      <c r="F8921">
        <v>3</v>
      </c>
      <c r="G8921">
        <v>3</v>
      </c>
      <c r="I8921">
        <v>7</v>
      </c>
      <c r="J8921">
        <v>14</v>
      </c>
      <c r="K8921" s="153"/>
      <c r="L8921">
        <v>17</v>
      </c>
      <c r="N8921">
        <v>7</v>
      </c>
      <c r="O8921" s="154"/>
      <c r="P8921">
        <v>1</v>
      </c>
      <c r="Q8921">
        <v>1</v>
      </c>
      <c r="S8921">
        <v>0</v>
      </c>
      <c r="T8921">
        <v>0.75169230769230766</v>
      </c>
    </row>
    <row r="8922" spans="1:20" x14ac:dyDescent="0.2">
      <c r="A8922" t="s">
        <v>5824</v>
      </c>
      <c r="B8922" t="s">
        <v>5834</v>
      </c>
      <c r="C8922" t="s">
        <v>903</v>
      </c>
      <c r="D8922" t="s">
        <v>1000</v>
      </c>
      <c r="E8922" s="23">
        <v>43405</v>
      </c>
      <c r="F8922">
        <v>4.5</v>
      </c>
      <c r="G8922">
        <v>3</v>
      </c>
      <c r="I8922">
        <v>7</v>
      </c>
      <c r="J8922">
        <v>14</v>
      </c>
      <c r="K8922" s="153"/>
      <c r="L8922">
        <v>17</v>
      </c>
      <c r="N8922">
        <v>7</v>
      </c>
      <c r="O8922" s="154"/>
      <c r="P8922">
        <v>1</v>
      </c>
      <c r="Q8922">
        <v>1</v>
      </c>
      <c r="S8922">
        <v>0</v>
      </c>
      <c r="T8922">
        <v>0.74971428571428567</v>
      </c>
    </row>
    <row r="8923" spans="1:20" x14ac:dyDescent="0.2">
      <c r="A8923" t="s">
        <v>5391</v>
      </c>
      <c r="B8923" t="s">
        <v>5392</v>
      </c>
      <c r="C8923" t="s">
        <v>903</v>
      </c>
      <c r="D8923" t="s">
        <v>1001</v>
      </c>
      <c r="E8923" s="23">
        <v>43405</v>
      </c>
      <c r="F8923">
        <v>0.5</v>
      </c>
      <c r="G8923">
        <v>3</v>
      </c>
      <c r="I8923">
        <v>7</v>
      </c>
      <c r="J8923">
        <v>14</v>
      </c>
      <c r="K8923" s="153"/>
      <c r="L8923">
        <v>17</v>
      </c>
      <c r="N8923">
        <v>7</v>
      </c>
      <c r="O8923" s="154"/>
      <c r="P8923">
        <v>1</v>
      </c>
      <c r="Q8923">
        <v>1</v>
      </c>
      <c r="S8923">
        <v>0</v>
      </c>
      <c r="T8923">
        <v>0.78157142857142858</v>
      </c>
    </row>
    <row r="8924" spans="1:20" x14ac:dyDescent="0.2">
      <c r="A8924" t="s">
        <v>11885</v>
      </c>
      <c r="B8924" t="s">
        <v>11886</v>
      </c>
      <c r="C8924" t="s">
        <v>198</v>
      </c>
      <c r="D8924" t="s">
        <v>1002</v>
      </c>
      <c r="E8924" s="23">
        <v>43405</v>
      </c>
      <c r="F8924">
        <v>1</v>
      </c>
      <c r="G8924">
        <v>1</v>
      </c>
      <c r="I8924">
        <v>4</v>
      </c>
      <c r="J8924">
        <v>6</v>
      </c>
      <c r="L8924">
        <v>6</v>
      </c>
      <c r="N8924">
        <v>4</v>
      </c>
      <c r="O8924" s="154"/>
      <c r="P8924">
        <v>0</v>
      </c>
      <c r="Q8924">
        <v>0</v>
      </c>
      <c r="S8924">
        <v>0</v>
      </c>
      <c r="T8924">
        <v>0.79903571428571429</v>
      </c>
    </row>
    <row r="8925" spans="1:20" x14ac:dyDescent="0.2">
      <c r="A8925" t="s">
        <v>11887</v>
      </c>
      <c r="B8925" t="s">
        <v>11888</v>
      </c>
      <c r="C8925" t="s">
        <v>199</v>
      </c>
      <c r="D8925" t="s">
        <v>1002</v>
      </c>
      <c r="E8925" s="23">
        <v>43405</v>
      </c>
      <c r="F8925">
        <v>12</v>
      </c>
      <c r="G8925">
        <v>14</v>
      </c>
      <c r="I8925">
        <v>93</v>
      </c>
      <c r="J8925">
        <v>93</v>
      </c>
      <c r="L8925">
        <v>117</v>
      </c>
      <c r="N8925">
        <v>86</v>
      </c>
      <c r="O8925" s="154"/>
      <c r="P8925">
        <v>1</v>
      </c>
      <c r="Q8925">
        <v>1</v>
      </c>
      <c r="S8925">
        <v>7</v>
      </c>
      <c r="T8925">
        <v>0.76126428571428562</v>
      </c>
    </row>
    <row r="8926" spans="1:20" x14ac:dyDescent="0.2">
      <c r="A8926" t="s">
        <v>11889</v>
      </c>
      <c r="B8926" t="s">
        <v>11890</v>
      </c>
      <c r="C8926" t="s">
        <v>348</v>
      </c>
      <c r="D8926" t="s">
        <v>1002</v>
      </c>
      <c r="E8926" s="23">
        <v>43405</v>
      </c>
      <c r="F8926">
        <v>0</v>
      </c>
      <c r="G8926">
        <v>0</v>
      </c>
      <c r="I8926">
        <v>0</v>
      </c>
      <c r="J8926">
        <v>0</v>
      </c>
      <c r="L8926">
        <v>0</v>
      </c>
      <c r="N8926">
        <v>0</v>
      </c>
      <c r="O8926" s="154"/>
      <c r="P8926">
        <v>0</v>
      </c>
      <c r="Q8926">
        <v>0</v>
      </c>
      <c r="S8926">
        <v>0</v>
      </c>
      <c r="T8926">
        <v>0.80399999999999994</v>
      </c>
    </row>
    <row r="8927" spans="1:20" x14ac:dyDescent="0.2">
      <c r="A8927" t="s">
        <v>11891</v>
      </c>
      <c r="B8927" t="s">
        <v>11892</v>
      </c>
      <c r="C8927" t="s">
        <v>357</v>
      </c>
      <c r="D8927" t="s">
        <v>1002</v>
      </c>
      <c r="E8927" s="23">
        <v>43405</v>
      </c>
      <c r="F8927">
        <v>0</v>
      </c>
      <c r="G8927">
        <v>0</v>
      </c>
      <c r="I8927">
        <v>0</v>
      </c>
      <c r="J8927">
        <v>0</v>
      </c>
      <c r="L8927">
        <v>0</v>
      </c>
      <c r="N8927">
        <v>0</v>
      </c>
      <c r="O8927" s="154"/>
      <c r="P8927">
        <v>0</v>
      </c>
      <c r="Q8927">
        <v>0</v>
      </c>
      <c r="S8927">
        <v>0</v>
      </c>
      <c r="T8927">
        <v>0.83299999999999996</v>
      </c>
    </row>
    <row r="8928" spans="1:20" x14ac:dyDescent="0.2">
      <c r="A8928" t="s">
        <v>10979</v>
      </c>
      <c r="B8928" t="s">
        <v>10980</v>
      </c>
      <c r="C8928" t="s">
        <v>227</v>
      </c>
      <c r="D8928" t="s">
        <v>1002</v>
      </c>
      <c r="E8928" s="23">
        <v>43405</v>
      </c>
      <c r="F8928">
        <v>0</v>
      </c>
      <c r="G8928">
        <v>0</v>
      </c>
      <c r="I8928">
        <v>0</v>
      </c>
      <c r="J8928">
        <v>0</v>
      </c>
      <c r="L8928">
        <v>0</v>
      </c>
      <c r="N8928">
        <v>0</v>
      </c>
      <c r="O8928" s="154"/>
      <c r="P8928">
        <v>0</v>
      </c>
      <c r="Q8928">
        <v>0</v>
      </c>
      <c r="S8928">
        <v>0</v>
      </c>
      <c r="T8928">
        <v>0.8125</v>
      </c>
    </row>
    <row r="8929" spans="1:20" x14ac:dyDescent="0.2">
      <c r="A8929" t="s">
        <v>10804</v>
      </c>
      <c r="B8929" t="s">
        <v>10805</v>
      </c>
      <c r="C8929" t="s">
        <v>203</v>
      </c>
      <c r="D8929" t="s">
        <v>1002</v>
      </c>
      <c r="E8929" s="23">
        <v>43405</v>
      </c>
      <c r="F8929">
        <v>0</v>
      </c>
      <c r="G8929">
        <v>0</v>
      </c>
      <c r="I8929">
        <v>0</v>
      </c>
      <c r="J8929">
        <v>0</v>
      </c>
      <c r="L8929">
        <v>0</v>
      </c>
      <c r="N8929">
        <v>0</v>
      </c>
      <c r="O8929" s="154" t="e">
        <v>#DIV/0!</v>
      </c>
      <c r="P8929">
        <v>0</v>
      </c>
      <c r="Q8929">
        <v>0</v>
      </c>
      <c r="S8929">
        <v>0</v>
      </c>
      <c r="T8929">
        <v>0.92500000000000004</v>
      </c>
    </row>
    <row r="8930" spans="1:20" x14ac:dyDescent="0.2">
      <c r="A8930" t="s">
        <v>10139</v>
      </c>
      <c r="B8930" t="s">
        <v>10140</v>
      </c>
      <c r="C8930" t="s">
        <v>387</v>
      </c>
      <c r="D8930" t="s">
        <v>1002</v>
      </c>
      <c r="E8930" s="23">
        <v>43405</v>
      </c>
      <c r="F8930">
        <v>0</v>
      </c>
      <c r="G8930">
        <v>0</v>
      </c>
      <c r="I8930">
        <v>0</v>
      </c>
      <c r="J8930">
        <v>0</v>
      </c>
      <c r="L8930">
        <v>0</v>
      </c>
      <c r="N8930">
        <v>0</v>
      </c>
      <c r="O8930" s="154"/>
      <c r="P8930">
        <v>0</v>
      </c>
      <c r="Q8930">
        <v>0</v>
      </c>
      <c r="S8930">
        <v>0</v>
      </c>
      <c r="T8930">
        <v>0.83250000000000002</v>
      </c>
    </row>
    <row r="8931" spans="1:20" x14ac:dyDescent="0.2">
      <c r="A8931" t="s">
        <v>9957</v>
      </c>
      <c r="B8931" t="s">
        <v>9958</v>
      </c>
      <c r="C8931" t="s">
        <v>223</v>
      </c>
      <c r="D8931" t="s">
        <v>1002</v>
      </c>
      <c r="E8931" s="23">
        <v>43405</v>
      </c>
      <c r="F8931">
        <v>6</v>
      </c>
      <c r="G8931">
        <v>5.5</v>
      </c>
      <c r="I8931">
        <v>41</v>
      </c>
      <c r="J8931">
        <v>66</v>
      </c>
      <c r="L8931">
        <v>62</v>
      </c>
      <c r="N8931">
        <v>41</v>
      </c>
      <c r="O8931" s="154"/>
      <c r="P8931">
        <v>0</v>
      </c>
      <c r="Q8931">
        <v>0</v>
      </c>
      <c r="S8931">
        <v>0</v>
      </c>
      <c r="T8931">
        <v>0.85</v>
      </c>
    </row>
    <row r="8932" spans="1:20" x14ac:dyDescent="0.2">
      <c r="A8932" t="s">
        <v>9575</v>
      </c>
      <c r="B8932" t="s">
        <v>9576</v>
      </c>
      <c r="C8932" t="s">
        <v>346</v>
      </c>
      <c r="D8932" t="s">
        <v>1002</v>
      </c>
      <c r="E8932" s="23">
        <v>43405</v>
      </c>
      <c r="F8932">
        <v>0</v>
      </c>
      <c r="G8932">
        <v>0</v>
      </c>
      <c r="I8932">
        <v>0</v>
      </c>
      <c r="J8932">
        <v>0</v>
      </c>
      <c r="L8932">
        <v>0</v>
      </c>
      <c r="N8932">
        <v>0</v>
      </c>
      <c r="O8932" s="154"/>
      <c r="P8932">
        <v>0</v>
      </c>
      <c r="Q8932">
        <v>0</v>
      </c>
      <c r="S8932">
        <v>0</v>
      </c>
      <c r="T8932">
        <v>1.0425</v>
      </c>
    </row>
    <row r="8933" spans="1:20" x14ac:dyDescent="0.2">
      <c r="A8933" t="s">
        <v>9216</v>
      </c>
      <c r="B8933" t="s">
        <v>9217</v>
      </c>
      <c r="C8933" t="s">
        <v>207</v>
      </c>
      <c r="D8933" t="s">
        <v>1002</v>
      </c>
      <c r="E8933" s="23">
        <v>43405</v>
      </c>
      <c r="F8933">
        <v>6</v>
      </c>
      <c r="G8933">
        <v>7</v>
      </c>
      <c r="I8933">
        <v>25</v>
      </c>
      <c r="J8933">
        <v>36</v>
      </c>
      <c r="L8933">
        <v>42</v>
      </c>
      <c r="N8933">
        <v>19</v>
      </c>
      <c r="O8933" s="154">
        <v>0</v>
      </c>
      <c r="P8933">
        <v>1</v>
      </c>
      <c r="Q8933">
        <v>2</v>
      </c>
      <c r="S8933">
        <v>6</v>
      </c>
      <c r="T8933">
        <v>1.1499999999999999</v>
      </c>
    </row>
    <row r="8934" spans="1:20" x14ac:dyDescent="0.2">
      <c r="A8934" t="s">
        <v>8377</v>
      </c>
      <c r="B8934" t="s">
        <v>8378</v>
      </c>
      <c r="C8934" t="s">
        <v>212</v>
      </c>
      <c r="D8934" t="s">
        <v>1002</v>
      </c>
      <c r="E8934" s="23">
        <v>43405</v>
      </c>
      <c r="F8934">
        <v>1</v>
      </c>
      <c r="G8934">
        <v>1.5</v>
      </c>
      <c r="I8934">
        <v>7</v>
      </c>
      <c r="J8934">
        <v>6</v>
      </c>
      <c r="L8934">
        <v>8</v>
      </c>
      <c r="N8934">
        <v>7</v>
      </c>
      <c r="O8934" s="154"/>
      <c r="P8934">
        <v>0</v>
      </c>
      <c r="Q8934">
        <v>0</v>
      </c>
      <c r="S8934">
        <v>0</v>
      </c>
      <c r="T8934">
        <v>1</v>
      </c>
    </row>
    <row r="8935" spans="1:20" x14ac:dyDescent="0.2">
      <c r="A8935" t="s">
        <v>8076</v>
      </c>
      <c r="B8935" t="s">
        <v>8077</v>
      </c>
      <c r="C8935" t="s">
        <v>225</v>
      </c>
      <c r="D8935" t="s">
        <v>1002</v>
      </c>
      <c r="E8935" s="23">
        <v>43405</v>
      </c>
      <c r="F8935">
        <v>5</v>
      </c>
      <c r="G8935">
        <v>5.5</v>
      </c>
      <c r="I8935">
        <v>38</v>
      </c>
      <c r="J8935">
        <v>55</v>
      </c>
      <c r="L8935">
        <v>62</v>
      </c>
      <c r="N8935">
        <v>36</v>
      </c>
      <c r="O8935" s="154"/>
      <c r="P8935">
        <v>0</v>
      </c>
      <c r="Q8935">
        <v>0</v>
      </c>
      <c r="S8935">
        <v>2</v>
      </c>
      <c r="T8935">
        <v>1</v>
      </c>
    </row>
    <row r="8936" spans="1:20" x14ac:dyDescent="0.2">
      <c r="A8936" t="s">
        <v>7688</v>
      </c>
      <c r="B8936" t="s">
        <v>7689</v>
      </c>
      <c r="C8936" t="s">
        <v>901</v>
      </c>
      <c r="D8936" t="s">
        <v>1002</v>
      </c>
      <c r="E8936" s="23">
        <v>43405</v>
      </c>
      <c r="F8936">
        <v>5.5</v>
      </c>
      <c r="G8936">
        <v>7</v>
      </c>
      <c r="I8936">
        <v>38</v>
      </c>
      <c r="J8936">
        <v>30</v>
      </c>
      <c r="L8936">
        <v>40</v>
      </c>
      <c r="N8936">
        <v>33</v>
      </c>
      <c r="O8936" s="154"/>
      <c r="P8936">
        <v>2</v>
      </c>
      <c r="Q8936">
        <v>3</v>
      </c>
      <c r="S8936">
        <v>5</v>
      </c>
    </row>
    <row r="8937" spans="1:20" x14ac:dyDescent="0.2">
      <c r="A8937" t="s">
        <v>7136</v>
      </c>
      <c r="B8937" t="s">
        <v>7137</v>
      </c>
      <c r="C8937" t="s">
        <v>232</v>
      </c>
      <c r="D8937" t="s">
        <v>1002</v>
      </c>
      <c r="E8937" s="23">
        <v>43405</v>
      </c>
      <c r="F8937">
        <v>7</v>
      </c>
      <c r="G8937">
        <v>7.5</v>
      </c>
      <c r="I8937">
        <v>103</v>
      </c>
      <c r="J8937">
        <v>80</v>
      </c>
      <c r="L8937">
        <v>84</v>
      </c>
      <c r="N8937">
        <v>95</v>
      </c>
      <c r="O8937" s="154"/>
      <c r="P8937">
        <v>1</v>
      </c>
      <c r="Q8937">
        <v>11</v>
      </c>
      <c r="S8937">
        <v>8</v>
      </c>
    </row>
    <row r="8938" spans="1:20" x14ac:dyDescent="0.2">
      <c r="A8938" t="s">
        <v>6770</v>
      </c>
      <c r="B8938" t="s">
        <v>6771</v>
      </c>
      <c r="C8938" t="s">
        <v>317</v>
      </c>
      <c r="D8938" t="s">
        <v>1002</v>
      </c>
      <c r="E8938" s="23">
        <v>43405</v>
      </c>
      <c r="F8938">
        <v>12.5</v>
      </c>
      <c r="G8938">
        <v>11.5</v>
      </c>
      <c r="I8938">
        <v>49</v>
      </c>
      <c r="J8938">
        <v>75</v>
      </c>
      <c r="L8938">
        <v>67</v>
      </c>
      <c r="N8938">
        <v>39</v>
      </c>
      <c r="O8938" s="154"/>
      <c r="P8938">
        <v>2</v>
      </c>
      <c r="Q8938">
        <v>2</v>
      </c>
      <c r="S8938">
        <v>10</v>
      </c>
    </row>
    <row r="8939" spans="1:20" x14ac:dyDescent="0.2">
      <c r="A8939" t="s">
        <v>6346</v>
      </c>
      <c r="B8939" t="s">
        <v>6347</v>
      </c>
      <c r="C8939" t="s">
        <v>214</v>
      </c>
      <c r="D8939" t="s">
        <v>1002</v>
      </c>
      <c r="E8939" s="23">
        <v>43405</v>
      </c>
      <c r="F8939">
        <v>12</v>
      </c>
      <c r="G8939">
        <v>15.5</v>
      </c>
      <c r="I8939">
        <v>76</v>
      </c>
      <c r="J8939">
        <v>107</v>
      </c>
      <c r="L8939">
        <v>138</v>
      </c>
      <c r="N8939">
        <v>49</v>
      </c>
      <c r="O8939" s="154">
        <v>0.95</v>
      </c>
      <c r="P8939">
        <v>6</v>
      </c>
      <c r="Q8939">
        <v>14</v>
      </c>
      <c r="S8939">
        <v>27</v>
      </c>
    </row>
    <row r="8940" spans="1:20" x14ac:dyDescent="0.2">
      <c r="A8940" t="s">
        <v>965</v>
      </c>
      <c r="B8940" t="s">
        <v>915</v>
      </c>
      <c r="C8940" t="s">
        <v>903</v>
      </c>
      <c r="D8940" t="s">
        <v>1002</v>
      </c>
      <c r="E8940" s="23">
        <v>43405</v>
      </c>
      <c r="F8940">
        <v>5</v>
      </c>
      <c r="G8940">
        <v>6.5</v>
      </c>
      <c r="I8940">
        <v>18</v>
      </c>
      <c r="J8940">
        <v>29</v>
      </c>
      <c r="L8940">
        <v>37</v>
      </c>
      <c r="N8940">
        <v>18</v>
      </c>
      <c r="O8940" s="154"/>
      <c r="P8940">
        <v>1</v>
      </c>
      <c r="Q8940">
        <v>1</v>
      </c>
      <c r="S8940">
        <v>0</v>
      </c>
    </row>
    <row r="8941" spans="1:20" x14ac:dyDescent="0.2">
      <c r="A8941" t="s">
        <v>4953</v>
      </c>
      <c r="B8941" t="s">
        <v>4954</v>
      </c>
      <c r="C8941" t="s">
        <v>230</v>
      </c>
      <c r="D8941" t="s">
        <v>1002</v>
      </c>
      <c r="E8941" s="23">
        <v>43405</v>
      </c>
      <c r="F8941">
        <v>0</v>
      </c>
      <c r="G8941">
        <v>0</v>
      </c>
      <c r="I8941">
        <v>0</v>
      </c>
      <c r="J8941">
        <v>0</v>
      </c>
      <c r="L8941">
        <v>0</v>
      </c>
      <c r="N8941">
        <v>0</v>
      </c>
      <c r="O8941" s="154"/>
      <c r="P8941">
        <v>0</v>
      </c>
      <c r="Q8941">
        <v>0</v>
      </c>
      <c r="S8941">
        <v>0</v>
      </c>
    </row>
    <row r="8942" spans="1:20" x14ac:dyDescent="0.2">
      <c r="A8942" t="s">
        <v>4778</v>
      </c>
      <c r="B8942" t="s">
        <v>4779</v>
      </c>
      <c r="C8942" t="s">
        <v>234</v>
      </c>
      <c r="D8942" t="s">
        <v>1002</v>
      </c>
      <c r="E8942" s="23">
        <v>43405</v>
      </c>
      <c r="F8942">
        <v>3</v>
      </c>
      <c r="G8942">
        <v>3.5</v>
      </c>
      <c r="I8942">
        <v>15</v>
      </c>
      <c r="J8942">
        <v>36</v>
      </c>
      <c r="L8942">
        <v>40</v>
      </c>
      <c r="N8942">
        <v>13</v>
      </c>
      <c r="O8942" s="154"/>
      <c r="P8942">
        <v>2</v>
      </c>
      <c r="Q8942">
        <v>2</v>
      </c>
      <c r="S8942">
        <v>2</v>
      </c>
      <c r="T8942" t="e">
        <v>#DIV/0!</v>
      </c>
    </row>
    <row r="8943" spans="1:20" x14ac:dyDescent="0.2">
      <c r="A8943" t="s">
        <v>4428</v>
      </c>
      <c r="B8943" t="s">
        <v>4429</v>
      </c>
      <c r="C8943" t="s">
        <v>217</v>
      </c>
      <c r="D8943" t="s">
        <v>1002</v>
      </c>
      <c r="E8943" s="23">
        <v>43405</v>
      </c>
      <c r="F8943">
        <v>0</v>
      </c>
      <c r="G8943">
        <v>0</v>
      </c>
      <c r="I8943">
        <v>0</v>
      </c>
      <c r="J8943">
        <v>0</v>
      </c>
      <c r="L8943">
        <v>0</v>
      </c>
      <c r="N8943">
        <v>0</v>
      </c>
      <c r="O8943" s="154"/>
      <c r="P8943">
        <v>0</v>
      </c>
      <c r="Q8943">
        <v>0</v>
      </c>
      <c r="S8943">
        <v>0</v>
      </c>
      <c r="T8943" t="e">
        <v>#DIV/0!</v>
      </c>
    </row>
    <row r="8944" spans="1:20" x14ac:dyDescent="0.2">
      <c r="A8944" t="s">
        <v>3838</v>
      </c>
      <c r="B8944" t="s">
        <v>3839</v>
      </c>
      <c r="C8944" t="s">
        <v>342</v>
      </c>
      <c r="D8944" t="s">
        <v>1002</v>
      </c>
      <c r="E8944" s="23">
        <v>43405</v>
      </c>
      <c r="F8944">
        <v>0</v>
      </c>
      <c r="G8944">
        <v>0</v>
      </c>
      <c r="I8944">
        <v>0</v>
      </c>
      <c r="J8944">
        <v>0</v>
      </c>
      <c r="L8944">
        <v>0</v>
      </c>
      <c r="N8944">
        <v>0</v>
      </c>
      <c r="O8944" s="154"/>
      <c r="P8944">
        <v>0</v>
      </c>
      <c r="Q8944">
        <v>0</v>
      </c>
      <c r="S8944">
        <v>0</v>
      </c>
      <c r="T8944" t="e">
        <v>#DIV/0!</v>
      </c>
    </row>
    <row r="8945" spans="1:20" x14ac:dyDescent="0.2">
      <c r="A8945" t="s">
        <v>3646</v>
      </c>
      <c r="B8945" t="s">
        <v>3647</v>
      </c>
      <c r="C8945" t="s">
        <v>220</v>
      </c>
      <c r="D8945" t="s">
        <v>1002</v>
      </c>
      <c r="E8945" s="23">
        <v>43405</v>
      </c>
      <c r="F8945">
        <v>0</v>
      </c>
      <c r="G8945">
        <v>0</v>
      </c>
      <c r="I8945">
        <v>0</v>
      </c>
      <c r="J8945">
        <v>0</v>
      </c>
      <c r="L8945">
        <v>0</v>
      </c>
      <c r="N8945">
        <v>0</v>
      </c>
      <c r="O8945" s="154"/>
      <c r="P8945">
        <v>0</v>
      </c>
      <c r="Q8945">
        <v>0</v>
      </c>
      <c r="S8945">
        <v>0</v>
      </c>
      <c r="T8945" t="e">
        <v>#DIV/0!</v>
      </c>
    </row>
    <row r="8946" spans="1:20" x14ac:dyDescent="0.2">
      <c r="A8946" t="s">
        <v>3121</v>
      </c>
      <c r="B8946" t="s">
        <v>3122</v>
      </c>
      <c r="C8946" t="s">
        <v>242</v>
      </c>
      <c r="D8946" t="s">
        <v>1000</v>
      </c>
      <c r="E8946" s="23">
        <v>43405</v>
      </c>
      <c r="F8946">
        <v>0</v>
      </c>
      <c r="G8946">
        <v>0</v>
      </c>
      <c r="I8946">
        <v>0</v>
      </c>
      <c r="J8946" s="153">
        <v>0</v>
      </c>
      <c r="L8946">
        <v>0</v>
      </c>
      <c r="N8946">
        <v>0</v>
      </c>
      <c r="O8946" s="154"/>
      <c r="P8946">
        <v>0</v>
      </c>
      <c r="Q8946">
        <v>0</v>
      </c>
      <c r="S8946">
        <v>0</v>
      </c>
      <c r="T8946" t="e">
        <v>#DIV/0!</v>
      </c>
    </row>
    <row r="8947" spans="1:20" x14ac:dyDescent="0.2">
      <c r="A8947" t="s">
        <v>2946</v>
      </c>
      <c r="B8947" t="s">
        <v>2947</v>
      </c>
      <c r="C8947" t="s">
        <v>2724</v>
      </c>
      <c r="D8947" t="s">
        <v>1000</v>
      </c>
      <c r="E8947" s="23">
        <v>43405</v>
      </c>
      <c r="F8947">
        <v>2.5</v>
      </c>
      <c r="G8947">
        <v>3.5</v>
      </c>
      <c r="I8947">
        <v>11</v>
      </c>
      <c r="J8947" s="153">
        <v>15</v>
      </c>
      <c r="L8947">
        <v>20</v>
      </c>
      <c r="N8947">
        <v>11</v>
      </c>
      <c r="O8947" s="154"/>
      <c r="P8947">
        <v>0</v>
      </c>
      <c r="Q8947">
        <v>0</v>
      </c>
      <c r="S8947">
        <v>0</v>
      </c>
      <c r="T8947" t="e">
        <v>#DIV/0!</v>
      </c>
    </row>
    <row r="8948" spans="1:20" x14ac:dyDescent="0.2">
      <c r="A8948" t="s">
        <v>2773</v>
      </c>
      <c r="B8948" t="s">
        <v>2774</v>
      </c>
      <c r="C8948" t="s">
        <v>2724</v>
      </c>
      <c r="D8948" t="s">
        <v>1001</v>
      </c>
      <c r="E8948" s="23">
        <v>43405</v>
      </c>
      <c r="F8948">
        <v>3.5</v>
      </c>
      <c r="G8948">
        <v>5</v>
      </c>
      <c r="I8948">
        <v>18</v>
      </c>
      <c r="J8948" s="153">
        <v>19</v>
      </c>
      <c r="L8948">
        <v>28</v>
      </c>
      <c r="N8948">
        <v>18</v>
      </c>
      <c r="O8948" s="154"/>
      <c r="P8948">
        <v>0</v>
      </c>
      <c r="Q8948">
        <v>0</v>
      </c>
      <c r="S8948">
        <v>0</v>
      </c>
      <c r="T8948" t="e">
        <v>#DIV/0!</v>
      </c>
    </row>
    <row r="8949" spans="1:20" x14ac:dyDescent="0.2">
      <c r="A8949" t="s">
        <v>2739</v>
      </c>
      <c r="B8949" t="s">
        <v>2740</v>
      </c>
      <c r="C8949" t="s">
        <v>2724</v>
      </c>
      <c r="D8949" t="s">
        <v>1002</v>
      </c>
      <c r="E8949" s="23">
        <v>43405</v>
      </c>
      <c r="F8949">
        <v>6</v>
      </c>
      <c r="G8949">
        <v>8.5</v>
      </c>
      <c r="I8949">
        <v>29</v>
      </c>
      <c r="J8949">
        <v>34</v>
      </c>
      <c r="L8949">
        <v>48</v>
      </c>
      <c r="N8949">
        <v>29</v>
      </c>
      <c r="O8949" s="154"/>
      <c r="P8949">
        <v>0</v>
      </c>
      <c r="Q8949">
        <v>0</v>
      </c>
      <c r="S8949">
        <v>0</v>
      </c>
      <c r="T8949" t="e">
        <v>#DIV/0!</v>
      </c>
    </row>
    <row r="8950" spans="1:20" x14ac:dyDescent="0.2">
      <c r="A8950" t="s">
        <v>2701</v>
      </c>
      <c r="B8950" t="s">
        <v>2702</v>
      </c>
      <c r="C8950" t="s">
        <v>237</v>
      </c>
      <c r="D8950" t="s">
        <v>1000</v>
      </c>
      <c r="E8950" s="23">
        <v>43405</v>
      </c>
      <c r="F8950">
        <v>7.5</v>
      </c>
      <c r="G8950">
        <v>10</v>
      </c>
      <c r="I8950">
        <v>40</v>
      </c>
      <c r="J8950" s="153">
        <v>47</v>
      </c>
      <c r="L8950">
        <v>64</v>
      </c>
      <c r="N8950">
        <v>26</v>
      </c>
      <c r="O8950" s="154">
        <v>0.47499999999999998</v>
      </c>
      <c r="P8950">
        <v>2</v>
      </c>
      <c r="Q8950">
        <v>2</v>
      </c>
      <c r="S8950">
        <v>14</v>
      </c>
      <c r="T8950">
        <v>7.6923076923076927E-2</v>
      </c>
    </row>
    <row r="8951" spans="1:20" x14ac:dyDescent="0.2">
      <c r="A8951" t="s">
        <v>2526</v>
      </c>
      <c r="B8951" t="s">
        <v>2527</v>
      </c>
      <c r="C8951" t="s">
        <v>238</v>
      </c>
      <c r="D8951" t="s">
        <v>1000</v>
      </c>
      <c r="E8951" s="23">
        <v>43405</v>
      </c>
      <c r="F8951">
        <v>0</v>
      </c>
      <c r="G8951">
        <v>0</v>
      </c>
      <c r="I8951">
        <v>0</v>
      </c>
      <c r="J8951" s="153">
        <v>0</v>
      </c>
      <c r="L8951">
        <v>0</v>
      </c>
      <c r="N8951">
        <v>0</v>
      </c>
      <c r="O8951" s="154"/>
      <c r="P8951">
        <v>0</v>
      </c>
      <c r="Q8951">
        <v>0</v>
      </c>
      <c r="S8951">
        <v>0</v>
      </c>
      <c r="T8951">
        <v>7.0000000000000007E-2</v>
      </c>
    </row>
    <row r="8952" spans="1:20" x14ac:dyDescent="0.2">
      <c r="A8952" t="s">
        <v>2353</v>
      </c>
      <c r="B8952" t="s">
        <v>2354</v>
      </c>
      <c r="C8952" t="s">
        <v>239</v>
      </c>
      <c r="D8952" t="s">
        <v>1000</v>
      </c>
      <c r="E8952" s="23">
        <v>43405</v>
      </c>
      <c r="F8952">
        <v>0</v>
      </c>
      <c r="G8952">
        <v>0</v>
      </c>
      <c r="I8952">
        <v>0</v>
      </c>
      <c r="J8952" s="153">
        <v>0</v>
      </c>
      <c r="L8952">
        <v>0</v>
      </c>
      <c r="N8952">
        <v>0</v>
      </c>
      <c r="O8952" s="154"/>
      <c r="P8952">
        <v>0</v>
      </c>
      <c r="Q8952">
        <v>0</v>
      </c>
      <c r="S8952">
        <v>0</v>
      </c>
      <c r="T8952">
        <v>7.0000000000000007E-2</v>
      </c>
    </row>
    <row r="8953" spans="1:20" x14ac:dyDescent="0.2">
      <c r="A8953" t="s">
        <v>2178</v>
      </c>
      <c r="B8953" t="s">
        <v>2179</v>
      </c>
      <c r="C8953" t="s">
        <v>1988</v>
      </c>
      <c r="D8953" t="s">
        <v>1000</v>
      </c>
      <c r="E8953" s="23">
        <v>43405</v>
      </c>
      <c r="F8953">
        <v>4.5</v>
      </c>
      <c r="G8953">
        <v>5.5</v>
      </c>
      <c r="I8953">
        <v>30</v>
      </c>
      <c r="J8953" s="153">
        <v>26</v>
      </c>
      <c r="L8953">
        <v>32</v>
      </c>
      <c r="N8953">
        <v>26</v>
      </c>
      <c r="O8953" s="154"/>
      <c r="P8953">
        <v>3</v>
      </c>
      <c r="Q8953">
        <v>4</v>
      </c>
      <c r="S8953">
        <v>4</v>
      </c>
      <c r="T8953">
        <v>0.18</v>
      </c>
    </row>
    <row r="8954" spans="1:20" x14ac:dyDescent="0.2">
      <c r="A8954" t="s">
        <v>2003</v>
      </c>
      <c r="B8954" t="s">
        <v>2004</v>
      </c>
      <c r="C8954" t="s">
        <v>1988</v>
      </c>
      <c r="D8954" t="s">
        <v>1001</v>
      </c>
      <c r="E8954" s="23">
        <v>43405</v>
      </c>
      <c r="F8954">
        <v>4</v>
      </c>
      <c r="G8954">
        <v>3.5</v>
      </c>
      <c r="I8954">
        <v>13</v>
      </c>
      <c r="J8954" s="153">
        <v>21</v>
      </c>
      <c r="L8954">
        <v>20</v>
      </c>
      <c r="N8954">
        <v>10</v>
      </c>
      <c r="O8954" s="154"/>
      <c r="P8954">
        <v>0</v>
      </c>
      <c r="Q8954">
        <v>0</v>
      </c>
      <c r="S8954">
        <v>3</v>
      </c>
      <c r="T8954">
        <v>0</v>
      </c>
    </row>
    <row r="8955" spans="1:20" x14ac:dyDescent="0.2">
      <c r="A8955" t="s">
        <v>1970</v>
      </c>
      <c r="B8955" t="s">
        <v>1971</v>
      </c>
      <c r="C8955" t="s">
        <v>1988</v>
      </c>
      <c r="D8955" t="s">
        <v>1002</v>
      </c>
      <c r="E8955" s="23">
        <v>43405</v>
      </c>
      <c r="F8955">
        <v>8.5</v>
      </c>
      <c r="G8955">
        <v>9</v>
      </c>
      <c r="I8955">
        <v>43</v>
      </c>
      <c r="J8955">
        <v>47</v>
      </c>
      <c r="L8955">
        <v>52</v>
      </c>
      <c r="N8955">
        <v>36</v>
      </c>
      <c r="O8955" s="154"/>
      <c r="P8955">
        <v>3</v>
      </c>
      <c r="Q8955">
        <v>4</v>
      </c>
      <c r="S8955">
        <v>7</v>
      </c>
      <c r="T8955">
        <v>0</v>
      </c>
    </row>
    <row r="8956" spans="1:20" x14ac:dyDescent="0.2">
      <c r="A8956" t="s">
        <v>1930</v>
      </c>
      <c r="B8956" t="s">
        <v>1931</v>
      </c>
      <c r="C8956" t="s">
        <v>240</v>
      </c>
      <c r="D8956" t="s">
        <v>1000</v>
      </c>
      <c r="E8956" s="23">
        <v>43405</v>
      </c>
      <c r="F8956">
        <v>14</v>
      </c>
      <c r="G8956">
        <v>13.5</v>
      </c>
      <c r="I8956">
        <v>54</v>
      </c>
      <c r="J8956" s="153">
        <v>84</v>
      </c>
      <c r="L8956">
        <v>78</v>
      </c>
      <c r="N8956">
        <v>44</v>
      </c>
      <c r="O8956" s="154"/>
      <c r="P8956">
        <v>4</v>
      </c>
      <c r="Q8956">
        <v>4</v>
      </c>
      <c r="S8956">
        <v>10</v>
      </c>
      <c r="T8956">
        <v>0.2</v>
      </c>
    </row>
    <row r="8957" spans="1:20" x14ac:dyDescent="0.2">
      <c r="A8957" t="s">
        <v>1755</v>
      </c>
      <c r="B8957" t="s">
        <v>1756</v>
      </c>
      <c r="C8957" t="s">
        <v>241</v>
      </c>
      <c r="D8957" t="s">
        <v>1000</v>
      </c>
      <c r="E8957" s="23">
        <v>43405</v>
      </c>
      <c r="F8957">
        <v>32.5</v>
      </c>
      <c r="G8957">
        <v>37</v>
      </c>
      <c r="I8957">
        <v>311</v>
      </c>
      <c r="J8957" s="153">
        <v>362</v>
      </c>
      <c r="L8957">
        <v>414</v>
      </c>
      <c r="N8957">
        <v>278</v>
      </c>
      <c r="O8957" s="154"/>
      <c r="P8957">
        <v>7</v>
      </c>
      <c r="Q8957">
        <v>25</v>
      </c>
      <c r="S8957">
        <v>33</v>
      </c>
      <c r="T8957">
        <v>0.44</v>
      </c>
    </row>
    <row r="8958" spans="1:20" x14ac:dyDescent="0.2">
      <c r="A8958" t="s">
        <v>1580</v>
      </c>
      <c r="B8958" t="s">
        <v>1581</v>
      </c>
      <c r="C8958" t="s">
        <v>318</v>
      </c>
      <c r="D8958" t="s">
        <v>1000</v>
      </c>
      <c r="E8958" s="23">
        <v>43405</v>
      </c>
      <c r="F8958">
        <v>7.5</v>
      </c>
      <c r="G8958">
        <v>8</v>
      </c>
      <c r="I8958">
        <v>30</v>
      </c>
      <c r="J8958">
        <v>45</v>
      </c>
      <c r="L8958">
        <v>47</v>
      </c>
      <c r="N8958">
        <v>27</v>
      </c>
      <c r="O8958" s="154"/>
      <c r="P8958">
        <v>0</v>
      </c>
      <c r="Q8958">
        <v>1</v>
      </c>
      <c r="S8958">
        <v>3</v>
      </c>
      <c r="T8958">
        <v>0.33</v>
      </c>
    </row>
    <row r="8959" spans="1:20" x14ac:dyDescent="0.2">
      <c r="A8959" t="s">
        <v>1470</v>
      </c>
      <c r="B8959" t="s">
        <v>1471</v>
      </c>
      <c r="C8959" t="s">
        <v>896</v>
      </c>
      <c r="D8959" t="s">
        <v>1000</v>
      </c>
      <c r="E8959" s="23">
        <v>43405</v>
      </c>
      <c r="F8959">
        <v>68.5</v>
      </c>
      <c r="G8959">
        <v>77.5</v>
      </c>
      <c r="I8959">
        <v>476</v>
      </c>
      <c r="J8959">
        <v>579</v>
      </c>
      <c r="L8959">
        <v>655</v>
      </c>
      <c r="N8959">
        <v>412</v>
      </c>
      <c r="O8959" s="154">
        <v>0.47499999999999998</v>
      </c>
      <c r="P8959">
        <v>16</v>
      </c>
      <c r="Q8959">
        <v>36</v>
      </c>
      <c r="S8959">
        <v>64</v>
      </c>
      <c r="T8959">
        <v>0.5</v>
      </c>
    </row>
    <row r="8960" spans="1:20" x14ac:dyDescent="0.2">
      <c r="A8960" t="s">
        <v>1429</v>
      </c>
      <c r="B8960" t="s">
        <v>1430</v>
      </c>
      <c r="C8960" t="s">
        <v>899</v>
      </c>
      <c r="D8960" t="s">
        <v>1001</v>
      </c>
      <c r="E8960" s="23">
        <v>43405</v>
      </c>
      <c r="F8960">
        <v>7.5</v>
      </c>
      <c r="G8960">
        <v>8.5</v>
      </c>
      <c r="I8960">
        <v>31</v>
      </c>
      <c r="J8960">
        <v>40</v>
      </c>
      <c r="L8960">
        <v>48</v>
      </c>
      <c r="N8960">
        <v>28</v>
      </c>
      <c r="O8960" s="154" t="s">
        <v>904</v>
      </c>
      <c r="P8960">
        <v>0</v>
      </c>
      <c r="Q8960">
        <v>0</v>
      </c>
      <c r="S8960">
        <v>3</v>
      </c>
    </row>
    <row r="8961" spans="1:19" x14ac:dyDescent="0.2">
      <c r="A8961" t="s">
        <v>1139</v>
      </c>
      <c r="B8961" t="s">
        <v>1227</v>
      </c>
      <c r="C8961" t="s">
        <v>235</v>
      </c>
      <c r="D8961" t="s">
        <v>1002</v>
      </c>
      <c r="E8961" s="23">
        <v>43405</v>
      </c>
      <c r="F8961">
        <v>76</v>
      </c>
      <c r="G8961">
        <v>86</v>
      </c>
      <c r="H8961">
        <v>0</v>
      </c>
      <c r="I8961">
        <v>507</v>
      </c>
      <c r="J8961">
        <v>619</v>
      </c>
      <c r="L8961">
        <v>703</v>
      </c>
      <c r="M8961">
        <v>0</v>
      </c>
      <c r="N8961">
        <v>440</v>
      </c>
      <c r="O8961" s="154">
        <v>0.47499999999999998</v>
      </c>
      <c r="P8961">
        <v>16</v>
      </c>
      <c r="Q8961">
        <v>36</v>
      </c>
      <c r="R8961">
        <v>0</v>
      </c>
      <c r="S8961">
        <v>67</v>
      </c>
    </row>
    <row r="8962" spans="1:19" x14ac:dyDescent="0.2">
      <c r="A8962" t="s">
        <v>1402</v>
      </c>
      <c r="B8962" t="s">
        <v>1401</v>
      </c>
      <c r="C8962" t="s">
        <v>1237</v>
      </c>
      <c r="D8962" t="s">
        <v>1001</v>
      </c>
      <c r="E8962" s="23">
        <v>43405</v>
      </c>
      <c r="F8962">
        <v>7.5</v>
      </c>
      <c r="G8962">
        <v>8.5</v>
      </c>
      <c r="I8962">
        <v>31</v>
      </c>
      <c r="J8962">
        <v>40</v>
      </c>
      <c r="L8962">
        <v>48</v>
      </c>
      <c r="N8962">
        <v>28</v>
      </c>
      <c r="O8962" s="154"/>
      <c r="P8962">
        <v>0</v>
      </c>
      <c r="Q8962">
        <v>0</v>
      </c>
      <c r="S8962">
        <v>3</v>
      </c>
    </row>
    <row r="8963" spans="1:19" x14ac:dyDescent="0.2">
      <c r="A8963" t="s">
        <v>1369</v>
      </c>
      <c r="B8963" t="s">
        <v>1370</v>
      </c>
      <c r="C8963" t="s">
        <v>1237</v>
      </c>
      <c r="D8963" t="s">
        <v>1000</v>
      </c>
      <c r="E8963" s="23">
        <v>43405</v>
      </c>
      <c r="F8963">
        <v>21</v>
      </c>
      <c r="G8963">
        <v>22.5</v>
      </c>
      <c r="I8963">
        <v>95</v>
      </c>
      <c r="J8963">
        <v>125</v>
      </c>
      <c r="L8963">
        <v>130</v>
      </c>
      <c r="N8963">
        <v>81</v>
      </c>
      <c r="O8963" s="154"/>
      <c r="P8963">
        <v>7</v>
      </c>
      <c r="Q8963">
        <v>8</v>
      </c>
      <c r="S8963">
        <v>14</v>
      </c>
    </row>
    <row r="8964" spans="1:19" x14ac:dyDescent="0.2">
      <c r="A8964" t="s">
        <v>12130</v>
      </c>
      <c r="B8964" t="s">
        <v>12131</v>
      </c>
      <c r="C8964" t="s">
        <v>1051</v>
      </c>
      <c r="D8964" t="s">
        <v>1000</v>
      </c>
      <c r="E8964" s="23">
        <v>43405</v>
      </c>
      <c r="F8964">
        <v>0</v>
      </c>
      <c r="G8964">
        <v>0</v>
      </c>
      <c r="I8964">
        <v>0</v>
      </c>
      <c r="J8964" s="153">
        <v>0</v>
      </c>
      <c r="L8964">
        <v>0</v>
      </c>
      <c r="N8964">
        <v>0</v>
      </c>
      <c r="O8964" s="154"/>
      <c r="P8964">
        <v>0</v>
      </c>
      <c r="Q8964">
        <v>0</v>
      </c>
      <c r="S8964">
        <v>0</v>
      </c>
    </row>
    <row r="8965" spans="1:19" x14ac:dyDescent="0.2">
      <c r="A8965" t="s">
        <v>13319</v>
      </c>
      <c r="B8965" t="s">
        <v>13320</v>
      </c>
      <c r="C8965" t="s">
        <v>350</v>
      </c>
      <c r="D8965" t="s">
        <v>1002</v>
      </c>
      <c r="E8965" s="23">
        <v>43405</v>
      </c>
      <c r="F8965">
        <v>1</v>
      </c>
      <c r="G8965">
        <v>1</v>
      </c>
      <c r="I8965">
        <v>4</v>
      </c>
      <c r="J8965" s="153">
        <v>6</v>
      </c>
      <c r="K8965" s="153"/>
      <c r="L8965" s="153">
        <v>6</v>
      </c>
      <c r="N8965">
        <v>4</v>
      </c>
      <c r="O8965" s="154"/>
      <c r="P8965">
        <v>0</v>
      </c>
      <c r="Q8965">
        <v>0</v>
      </c>
      <c r="S8965">
        <v>0</v>
      </c>
    </row>
    <row r="8966" spans="1:19" x14ac:dyDescent="0.2">
      <c r="A8966" t="s">
        <v>13496</v>
      </c>
      <c r="B8966" t="s">
        <v>13497</v>
      </c>
      <c r="C8966" t="s">
        <v>242</v>
      </c>
      <c r="D8966" t="s">
        <v>1002</v>
      </c>
      <c r="E8966" s="23">
        <v>43405</v>
      </c>
      <c r="F8966">
        <v>0</v>
      </c>
      <c r="G8966">
        <v>0</v>
      </c>
      <c r="I8966">
        <v>0</v>
      </c>
      <c r="J8966" s="153">
        <v>0</v>
      </c>
      <c r="L8966">
        <v>0</v>
      </c>
      <c r="N8966">
        <v>0</v>
      </c>
      <c r="O8966" s="154"/>
      <c r="P8966">
        <v>0</v>
      </c>
      <c r="Q8966">
        <v>0</v>
      </c>
      <c r="S8966">
        <v>0</v>
      </c>
    </row>
    <row r="8967" spans="1:19" x14ac:dyDescent="0.2">
      <c r="A8967" t="s">
        <v>13673</v>
      </c>
      <c r="B8967" t="s">
        <v>13674</v>
      </c>
      <c r="C8967" t="s">
        <v>237</v>
      </c>
      <c r="D8967" t="s">
        <v>1002</v>
      </c>
      <c r="E8967" s="23">
        <v>43405</v>
      </c>
      <c r="F8967">
        <v>7.5</v>
      </c>
      <c r="G8967">
        <v>10</v>
      </c>
      <c r="I8967">
        <v>40</v>
      </c>
      <c r="J8967" s="153">
        <v>47</v>
      </c>
      <c r="L8967">
        <v>64</v>
      </c>
      <c r="N8967">
        <v>26</v>
      </c>
      <c r="O8967" s="154">
        <v>0.47499999999999998</v>
      </c>
      <c r="P8967">
        <v>2</v>
      </c>
      <c r="Q8967">
        <v>2</v>
      </c>
      <c r="S8967">
        <v>14</v>
      </c>
    </row>
    <row r="8968" spans="1:19" x14ac:dyDescent="0.2">
      <c r="A8968" t="s">
        <v>13848</v>
      </c>
      <c r="B8968" t="s">
        <v>13849</v>
      </c>
      <c r="C8968" t="s">
        <v>238</v>
      </c>
      <c r="D8968" t="s">
        <v>1002</v>
      </c>
      <c r="E8968" s="23">
        <v>43405</v>
      </c>
      <c r="F8968">
        <v>0</v>
      </c>
      <c r="G8968">
        <v>0</v>
      </c>
      <c r="I8968">
        <v>0</v>
      </c>
      <c r="J8968" s="153">
        <v>0</v>
      </c>
      <c r="L8968">
        <v>0</v>
      </c>
      <c r="N8968">
        <v>0</v>
      </c>
      <c r="O8968" s="154"/>
      <c r="P8968">
        <v>0</v>
      </c>
      <c r="Q8968">
        <v>0</v>
      </c>
      <c r="S8968">
        <v>0</v>
      </c>
    </row>
    <row r="8969" spans="1:19" x14ac:dyDescent="0.2">
      <c r="A8969" t="s">
        <v>14025</v>
      </c>
      <c r="B8969" t="s">
        <v>14026</v>
      </c>
      <c r="C8969" t="s">
        <v>239</v>
      </c>
      <c r="D8969" t="s">
        <v>1002</v>
      </c>
      <c r="E8969" s="23">
        <v>43405</v>
      </c>
      <c r="F8969">
        <v>0</v>
      </c>
      <c r="G8969">
        <v>0</v>
      </c>
      <c r="I8969">
        <v>0</v>
      </c>
      <c r="J8969" s="153">
        <v>0</v>
      </c>
      <c r="L8969">
        <v>0</v>
      </c>
      <c r="N8969">
        <v>0</v>
      </c>
      <c r="O8969" s="154"/>
      <c r="P8969">
        <v>0</v>
      </c>
      <c r="Q8969">
        <v>0</v>
      </c>
      <c r="S8969">
        <v>0</v>
      </c>
    </row>
    <row r="8970" spans="1:19" x14ac:dyDescent="0.2">
      <c r="A8970" t="s">
        <v>14212</v>
      </c>
      <c r="B8970" t="s">
        <v>14213</v>
      </c>
      <c r="C8970" t="s">
        <v>240</v>
      </c>
      <c r="D8970" t="s">
        <v>1002</v>
      </c>
      <c r="E8970" s="23">
        <v>43405</v>
      </c>
      <c r="F8970">
        <v>14</v>
      </c>
      <c r="G8970">
        <v>13.5</v>
      </c>
      <c r="I8970">
        <v>54</v>
      </c>
      <c r="J8970" s="153">
        <v>84</v>
      </c>
      <c r="L8970">
        <v>78</v>
      </c>
      <c r="N8970">
        <v>44</v>
      </c>
      <c r="O8970" s="154"/>
      <c r="P8970">
        <v>4</v>
      </c>
      <c r="Q8970">
        <v>4</v>
      </c>
      <c r="S8970">
        <v>10</v>
      </c>
    </row>
    <row r="8971" spans="1:19" x14ac:dyDescent="0.2">
      <c r="A8971" t="s">
        <v>14389</v>
      </c>
      <c r="B8971" t="s">
        <v>14390</v>
      </c>
      <c r="C8971" t="s">
        <v>241</v>
      </c>
      <c r="D8971" t="s">
        <v>1002</v>
      </c>
      <c r="E8971" s="23">
        <v>43405</v>
      </c>
      <c r="F8971">
        <v>32.5</v>
      </c>
      <c r="G8971">
        <v>37</v>
      </c>
      <c r="I8971">
        <v>311</v>
      </c>
      <c r="J8971" s="153">
        <v>362</v>
      </c>
      <c r="L8971">
        <v>414</v>
      </c>
      <c r="N8971">
        <v>278</v>
      </c>
      <c r="O8971" s="154"/>
      <c r="P8971">
        <v>7</v>
      </c>
      <c r="Q8971">
        <v>25</v>
      </c>
      <c r="S8971">
        <v>33</v>
      </c>
    </row>
    <row r="8972" spans="1:19" x14ac:dyDescent="0.2">
      <c r="A8972" t="s">
        <v>14501</v>
      </c>
      <c r="B8972" t="s">
        <v>14502</v>
      </c>
      <c r="C8972" t="s">
        <v>318</v>
      </c>
      <c r="D8972" t="s">
        <v>1002</v>
      </c>
      <c r="E8972" s="23">
        <v>43405</v>
      </c>
      <c r="F8972">
        <v>7.5</v>
      </c>
      <c r="G8972">
        <v>8</v>
      </c>
      <c r="I8972">
        <v>30</v>
      </c>
      <c r="J8972">
        <v>45</v>
      </c>
      <c r="L8972">
        <v>47</v>
      </c>
      <c r="N8972">
        <v>27</v>
      </c>
      <c r="O8972" s="154"/>
      <c r="P8972">
        <v>0</v>
      </c>
      <c r="Q8972">
        <v>1</v>
      </c>
      <c r="S8972">
        <v>3</v>
      </c>
    </row>
    <row r="8973" spans="1:19" x14ac:dyDescent="0.2">
      <c r="A8973" t="s">
        <v>14718</v>
      </c>
      <c r="B8973" t="s">
        <v>14719</v>
      </c>
      <c r="C8973" t="s">
        <v>199</v>
      </c>
      <c r="D8973" t="s">
        <v>1000</v>
      </c>
      <c r="E8973" s="23">
        <v>43405</v>
      </c>
      <c r="F8973">
        <v>12</v>
      </c>
      <c r="G8973">
        <v>14</v>
      </c>
      <c r="I8973">
        <v>93</v>
      </c>
      <c r="J8973">
        <v>93</v>
      </c>
      <c r="L8973">
        <v>117</v>
      </c>
      <c r="N8973">
        <v>86</v>
      </c>
      <c r="O8973" s="154"/>
      <c r="P8973">
        <v>1</v>
      </c>
      <c r="Q8973">
        <v>1</v>
      </c>
      <c r="S8973">
        <v>7</v>
      </c>
    </row>
    <row r="8974" spans="1:19" x14ac:dyDescent="0.2">
      <c r="A8974" t="s">
        <v>14984</v>
      </c>
      <c r="B8974" t="s">
        <v>14985</v>
      </c>
      <c r="C8974" t="s">
        <v>200</v>
      </c>
      <c r="D8974" t="s">
        <v>1002</v>
      </c>
      <c r="E8974" s="23">
        <v>43405</v>
      </c>
      <c r="F8974">
        <v>4</v>
      </c>
      <c r="G8974">
        <v>4.5</v>
      </c>
      <c r="I8974">
        <v>15</v>
      </c>
      <c r="J8974" s="153">
        <v>24</v>
      </c>
      <c r="K8974" s="153"/>
      <c r="L8974" s="153">
        <v>26</v>
      </c>
      <c r="N8974">
        <v>12</v>
      </c>
      <c r="O8974" s="154"/>
      <c r="P8974">
        <v>1</v>
      </c>
      <c r="Q8974">
        <v>1</v>
      </c>
      <c r="S8974">
        <v>3</v>
      </c>
    </row>
    <row r="8975" spans="1:19" x14ac:dyDescent="0.2">
      <c r="A8975" t="s">
        <v>15161</v>
      </c>
      <c r="B8975" t="s">
        <v>15162</v>
      </c>
      <c r="C8975" t="s">
        <v>202</v>
      </c>
      <c r="D8975" t="s">
        <v>1002</v>
      </c>
      <c r="E8975" s="23">
        <v>43405</v>
      </c>
      <c r="F8975">
        <v>4</v>
      </c>
      <c r="G8975">
        <v>5.5</v>
      </c>
      <c r="I8975">
        <v>62</v>
      </c>
      <c r="J8975" s="153">
        <v>47</v>
      </c>
      <c r="K8975" s="153"/>
      <c r="L8975" s="153">
        <v>68</v>
      </c>
      <c r="N8975">
        <v>60</v>
      </c>
      <c r="O8975" s="154"/>
      <c r="P8975">
        <v>0</v>
      </c>
      <c r="Q8975">
        <v>0</v>
      </c>
      <c r="S8975">
        <v>2</v>
      </c>
    </row>
    <row r="8976" spans="1:19" x14ac:dyDescent="0.2">
      <c r="A8976" t="s">
        <v>15243</v>
      </c>
      <c r="B8976" t="s">
        <v>15244</v>
      </c>
      <c r="C8976" t="s">
        <v>348</v>
      </c>
      <c r="D8976" t="s">
        <v>1000</v>
      </c>
      <c r="E8976" s="23">
        <v>43405</v>
      </c>
      <c r="F8976">
        <v>0</v>
      </c>
      <c r="G8976">
        <v>0</v>
      </c>
      <c r="I8976">
        <v>0</v>
      </c>
      <c r="J8976">
        <v>0</v>
      </c>
      <c r="L8976">
        <v>0</v>
      </c>
      <c r="N8976">
        <v>0</v>
      </c>
      <c r="O8976" s="154"/>
      <c r="P8976">
        <v>0</v>
      </c>
      <c r="Q8976">
        <v>0</v>
      </c>
      <c r="S8976">
        <v>0</v>
      </c>
    </row>
    <row r="8977" spans="1:19" x14ac:dyDescent="0.2">
      <c r="A8977" t="s">
        <v>15327</v>
      </c>
      <c r="B8977" t="s">
        <v>15328</v>
      </c>
      <c r="C8977" t="s">
        <v>347</v>
      </c>
      <c r="D8977" t="s">
        <v>1002</v>
      </c>
      <c r="E8977" s="23">
        <v>43405</v>
      </c>
      <c r="F8977">
        <v>0</v>
      </c>
      <c r="G8977">
        <v>0</v>
      </c>
      <c r="I8977">
        <v>0</v>
      </c>
      <c r="J8977" s="153">
        <v>0</v>
      </c>
      <c r="K8977" s="153"/>
      <c r="L8977" s="153">
        <v>0</v>
      </c>
      <c r="N8977">
        <v>0</v>
      </c>
      <c r="O8977" s="154"/>
      <c r="P8977">
        <v>0</v>
      </c>
      <c r="Q8977">
        <v>0</v>
      </c>
      <c r="S8977">
        <v>0</v>
      </c>
    </row>
    <row r="8978" spans="1:19" x14ac:dyDescent="0.2">
      <c r="A8978" t="s">
        <v>15403</v>
      </c>
      <c r="B8978" t="s">
        <v>15404</v>
      </c>
      <c r="C8978" t="s">
        <v>351</v>
      </c>
      <c r="D8978" t="s">
        <v>1002</v>
      </c>
      <c r="E8978" s="23">
        <v>43405</v>
      </c>
      <c r="F8978">
        <v>0</v>
      </c>
      <c r="G8978">
        <v>0</v>
      </c>
      <c r="I8978">
        <v>0</v>
      </c>
      <c r="J8978" s="153">
        <v>0</v>
      </c>
      <c r="K8978" s="153"/>
      <c r="L8978" s="153">
        <v>0</v>
      </c>
      <c r="N8978">
        <v>0</v>
      </c>
      <c r="O8978" s="154"/>
      <c r="P8978">
        <v>0</v>
      </c>
      <c r="Q8978">
        <v>0</v>
      </c>
      <c r="S8978">
        <v>0</v>
      </c>
    </row>
    <row r="8979" spans="1:19" x14ac:dyDescent="0.2">
      <c r="A8979" t="s">
        <v>15449</v>
      </c>
      <c r="B8979" t="s">
        <v>15450</v>
      </c>
      <c r="C8979" t="s">
        <v>357</v>
      </c>
      <c r="D8979" t="s">
        <v>1000</v>
      </c>
      <c r="E8979" s="23">
        <v>43405</v>
      </c>
      <c r="F8979">
        <v>0</v>
      </c>
      <c r="G8979">
        <v>0</v>
      </c>
      <c r="I8979">
        <v>0</v>
      </c>
      <c r="J8979">
        <v>0</v>
      </c>
      <c r="L8979">
        <v>0</v>
      </c>
      <c r="N8979">
        <v>0</v>
      </c>
      <c r="O8979" s="154"/>
      <c r="P8979">
        <v>0</v>
      </c>
      <c r="Q8979">
        <v>0</v>
      </c>
      <c r="S8979">
        <v>0</v>
      </c>
    </row>
    <row r="8980" spans="1:19" x14ac:dyDescent="0.2">
      <c r="A8980" t="s">
        <v>15527</v>
      </c>
      <c r="B8980" t="s">
        <v>15528</v>
      </c>
      <c r="C8980" t="s">
        <v>352</v>
      </c>
      <c r="D8980" t="s">
        <v>1002</v>
      </c>
      <c r="E8980" s="23">
        <v>43405</v>
      </c>
      <c r="F8980">
        <v>0</v>
      </c>
      <c r="G8980">
        <v>0</v>
      </c>
      <c r="I8980">
        <v>0</v>
      </c>
      <c r="J8980" s="153">
        <v>0</v>
      </c>
      <c r="K8980" s="153"/>
      <c r="L8980" s="153">
        <v>0</v>
      </c>
      <c r="N8980">
        <v>0</v>
      </c>
      <c r="O8980" s="154"/>
      <c r="P8980">
        <v>0</v>
      </c>
      <c r="Q8980">
        <v>0</v>
      </c>
      <c r="S8980">
        <v>0</v>
      </c>
    </row>
    <row r="8981" spans="1:19" x14ac:dyDescent="0.2">
      <c r="A8981" t="s">
        <v>15688</v>
      </c>
      <c r="B8981" t="s">
        <v>15689</v>
      </c>
      <c r="C8981" t="s">
        <v>228</v>
      </c>
      <c r="D8981" t="s">
        <v>1002</v>
      </c>
      <c r="E8981" s="23">
        <v>43405</v>
      </c>
      <c r="F8981">
        <v>0</v>
      </c>
      <c r="G8981">
        <v>0</v>
      </c>
      <c r="I8981">
        <v>0</v>
      </c>
      <c r="J8981" s="153">
        <v>0</v>
      </c>
      <c r="L8981">
        <v>0</v>
      </c>
      <c r="N8981">
        <v>0</v>
      </c>
      <c r="O8981" s="154"/>
      <c r="P8981">
        <v>0</v>
      </c>
      <c r="Q8981">
        <v>0</v>
      </c>
      <c r="S8981">
        <v>0</v>
      </c>
    </row>
    <row r="8982" spans="1:19" x14ac:dyDescent="0.2">
      <c r="A8982" t="s">
        <v>15865</v>
      </c>
      <c r="B8982" t="s">
        <v>15866</v>
      </c>
      <c r="C8982" t="s">
        <v>227</v>
      </c>
      <c r="D8982" t="s">
        <v>1000</v>
      </c>
      <c r="E8982" s="23">
        <v>43405</v>
      </c>
      <c r="F8982">
        <v>0</v>
      </c>
      <c r="G8982">
        <v>0</v>
      </c>
      <c r="I8982">
        <v>0</v>
      </c>
      <c r="J8982">
        <v>0</v>
      </c>
      <c r="L8982">
        <v>0</v>
      </c>
      <c r="N8982">
        <v>0</v>
      </c>
      <c r="O8982" s="154"/>
      <c r="P8982">
        <v>0</v>
      </c>
      <c r="Q8982">
        <v>0</v>
      </c>
      <c r="S8982">
        <v>0</v>
      </c>
    </row>
    <row r="8983" spans="1:19" x14ac:dyDescent="0.2">
      <c r="A8983" t="s">
        <v>16042</v>
      </c>
      <c r="B8983" t="s">
        <v>16043</v>
      </c>
      <c r="C8983" t="s">
        <v>203</v>
      </c>
      <c r="D8983" t="s">
        <v>1000</v>
      </c>
      <c r="E8983" s="23">
        <v>43405</v>
      </c>
      <c r="F8983">
        <v>0</v>
      </c>
      <c r="G8983">
        <v>0</v>
      </c>
      <c r="I8983">
        <v>0</v>
      </c>
      <c r="J8983">
        <v>0</v>
      </c>
      <c r="L8983">
        <v>0</v>
      </c>
      <c r="N8983">
        <v>0</v>
      </c>
      <c r="O8983" s="154" t="e">
        <v>#DIV/0!</v>
      </c>
      <c r="P8983">
        <v>0</v>
      </c>
      <c r="Q8983">
        <v>0</v>
      </c>
      <c r="S8983">
        <v>0</v>
      </c>
    </row>
    <row r="8984" spans="1:19" x14ac:dyDescent="0.2">
      <c r="A8984" t="s">
        <v>16221</v>
      </c>
      <c r="B8984" t="s">
        <v>16222</v>
      </c>
      <c r="C8984" t="s">
        <v>205</v>
      </c>
      <c r="D8984" t="s">
        <v>1002</v>
      </c>
      <c r="E8984" s="23">
        <v>43405</v>
      </c>
      <c r="F8984">
        <v>0</v>
      </c>
      <c r="G8984">
        <v>0</v>
      </c>
      <c r="I8984">
        <v>0</v>
      </c>
      <c r="J8984" s="153">
        <v>0</v>
      </c>
      <c r="L8984">
        <v>0</v>
      </c>
      <c r="N8984">
        <v>0</v>
      </c>
      <c r="O8984" s="154"/>
      <c r="P8984">
        <v>0</v>
      </c>
      <c r="Q8984">
        <v>0</v>
      </c>
      <c r="S8984">
        <v>0</v>
      </c>
    </row>
    <row r="8985" spans="1:19" x14ac:dyDescent="0.2">
      <c r="A8985" t="s">
        <v>16398</v>
      </c>
      <c r="B8985" t="s">
        <v>16399</v>
      </c>
      <c r="C8985" t="s">
        <v>204</v>
      </c>
      <c r="D8985" t="s">
        <v>1002</v>
      </c>
      <c r="E8985" s="23">
        <v>43405</v>
      </c>
      <c r="F8985">
        <v>0</v>
      </c>
      <c r="G8985">
        <v>0</v>
      </c>
      <c r="I8985">
        <v>0</v>
      </c>
      <c r="J8985" s="153">
        <v>0</v>
      </c>
      <c r="K8985" s="153"/>
      <c r="L8985" s="153">
        <v>0</v>
      </c>
      <c r="N8985">
        <v>0</v>
      </c>
      <c r="O8985" s="154"/>
      <c r="P8985">
        <v>0</v>
      </c>
      <c r="Q8985">
        <v>0</v>
      </c>
      <c r="S8985">
        <v>0</v>
      </c>
    </row>
    <row r="8986" spans="1:19" x14ac:dyDescent="0.2">
      <c r="A8986" t="s">
        <v>16539</v>
      </c>
      <c r="B8986" t="s">
        <v>16540</v>
      </c>
      <c r="C8986" t="s">
        <v>353</v>
      </c>
      <c r="D8986" t="s">
        <v>1002</v>
      </c>
      <c r="E8986" s="23">
        <v>43405</v>
      </c>
      <c r="F8986">
        <v>0</v>
      </c>
      <c r="G8986">
        <v>0</v>
      </c>
      <c r="I8986">
        <v>0</v>
      </c>
      <c r="J8986" s="153">
        <v>0</v>
      </c>
      <c r="K8986" s="153"/>
      <c r="L8986" s="153">
        <v>0</v>
      </c>
      <c r="N8986">
        <v>0</v>
      </c>
      <c r="O8986" s="154"/>
      <c r="P8986">
        <v>0</v>
      </c>
      <c r="Q8986">
        <v>0</v>
      </c>
      <c r="S8986">
        <v>0</v>
      </c>
    </row>
    <row r="8987" spans="1:19" x14ac:dyDescent="0.2">
      <c r="A8987" t="s">
        <v>16716</v>
      </c>
      <c r="B8987" t="s">
        <v>16717</v>
      </c>
      <c r="C8987" t="s">
        <v>223</v>
      </c>
      <c r="D8987" t="s">
        <v>1000</v>
      </c>
      <c r="E8987" s="23">
        <v>43405</v>
      </c>
      <c r="F8987">
        <v>6</v>
      </c>
      <c r="G8987">
        <v>5.5</v>
      </c>
      <c r="I8987">
        <v>41</v>
      </c>
      <c r="J8987">
        <v>66</v>
      </c>
      <c r="L8987">
        <v>62</v>
      </c>
      <c r="N8987">
        <v>41</v>
      </c>
      <c r="O8987" s="154"/>
      <c r="P8987">
        <v>0</v>
      </c>
      <c r="Q8987">
        <v>0</v>
      </c>
      <c r="S8987">
        <v>0</v>
      </c>
    </row>
    <row r="8988" spans="1:19" x14ac:dyDescent="0.2">
      <c r="A8988" t="s">
        <v>16895</v>
      </c>
      <c r="B8988" t="s">
        <v>16896</v>
      </c>
      <c r="C8988" t="s">
        <v>224</v>
      </c>
      <c r="D8988" t="s">
        <v>1002</v>
      </c>
      <c r="E8988" s="23">
        <v>43405</v>
      </c>
      <c r="F8988">
        <v>6</v>
      </c>
      <c r="G8988">
        <v>5.5</v>
      </c>
      <c r="I8988">
        <v>41</v>
      </c>
      <c r="J8988" s="153">
        <v>66</v>
      </c>
      <c r="K8988" s="153"/>
      <c r="L8988" s="153">
        <v>62</v>
      </c>
      <c r="N8988">
        <v>41</v>
      </c>
      <c r="O8988" s="154"/>
      <c r="P8988">
        <v>0</v>
      </c>
      <c r="Q8988">
        <v>0</v>
      </c>
      <c r="S8988">
        <v>0</v>
      </c>
    </row>
    <row r="8989" spans="1:19" x14ac:dyDescent="0.2">
      <c r="A8989" t="s">
        <v>17021</v>
      </c>
      <c r="B8989" t="s">
        <v>17022</v>
      </c>
      <c r="C8989" t="s">
        <v>346</v>
      </c>
      <c r="D8989" t="s">
        <v>1000</v>
      </c>
      <c r="E8989" s="23">
        <v>43405</v>
      </c>
      <c r="F8989">
        <v>0</v>
      </c>
      <c r="G8989">
        <v>0</v>
      </c>
      <c r="I8989">
        <v>0</v>
      </c>
      <c r="J8989">
        <v>0</v>
      </c>
      <c r="L8989">
        <v>0</v>
      </c>
      <c r="N8989">
        <v>0</v>
      </c>
      <c r="O8989" s="154"/>
      <c r="P8989">
        <v>0</v>
      </c>
      <c r="Q8989">
        <v>0</v>
      </c>
      <c r="S8989">
        <v>0</v>
      </c>
    </row>
    <row r="8990" spans="1:19" x14ac:dyDescent="0.2">
      <c r="A8990" t="s">
        <v>17117</v>
      </c>
      <c r="B8990" t="s">
        <v>17118</v>
      </c>
      <c r="C8990" t="s">
        <v>345</v>
      </c>
      <c r="D8990" t="s">
        <v>1002</v>
      </c>
      <c r="E8990" s="23">
        <v>43405</v>
      </c>
      <c r="F8990">
        <v>0</v>
      </c>
      <c r="G8990">
        <v>0</v>
      </c>
      <c r="I8990">
        <v>0</v>
      </c>
      <c r="J8990" s="153">
        <v>0</v>
      </c>
      <c r="K8990" s="153"/>
      <c r="L8990" s="153">
        <v>0</v>
      </c>
      <c r="N8990">
        <v>0</v>
      </c>
      <c r="O8990" s="154"/>
      <c r="P8990">
        <v>0</v>
      </c>
      <c r="Q8990">
        <v>0</v>
      </c>
      <c r="S8990">
        <v>0</v>
      </c>
    </row>
    <row r="8991" spans="1:19" x14ac:dyDescent="0.2">
      <c r="A8991" t="s">
        <v>17332</v>
      </c>
      <c r="B8991" t="s">
        <v>17333</v>
      </c>
      <c r="C8991" t="s">
        <v>225</v>
      </c>
      <c r="D8991" t="s">
        <v>1000</v>
      </c>
      <c r="E8991" s="23">
        <v>43405</v>
      </c>
      <c r="F8991">
        <v>5</v>
      </c>
      <c r="G8991">
        <v>5.5</v>
      </c>
      <c r="I8991">
        <v>38</v>
      </c>
      <c r="J8991">
        <v>55</v>
      </c>
      <c r="L8991">
        <v>62</v>
      </c>
      <c r="N8991">
        <v>36</v>
      </c>
      <c r="O8991" s="154"/>
      <c r="P8991">
        <v>0</v>
      </c>
      <c r="Q8991">
        <v>0</v>
      </c>
      <c r="S8991">
        <v>2</v>
      </c>
    </row>
    <row r="8992" spans="1:19" x14ac:dyDescent="0.2">
      <c r="A8992" t="s">
        <v>17362</v>
      </c>
      <c r="B8992" t="s">
        <v>17363</v>
      </c>
      <c r="C8992" t="s">
        <v>905</v>
      </c>
      <c r="D8992" t="s">
        <v>1002</v>
      </c>
      <c r="E8992" s="23">
        <v>43405</v>
      </c>
      <c r="F8992">
        <v>0</v>
      </c>
      <c r="G8992">
        <v>0</v>
      </c>
      <c r="I8992">
        <v>0</v>
      </c>
      <c r="J8992" s="153">
        <v>0</v>
      </c>
      <c r="K8992" s="153"/>
      <c r="L8992" s="153">
        <v>0</v>
      </c>
      <c r="N8992">
        <v>0</v>
      </c>
      <c r="O8992" s="154"/>
      <c r="P8992">
        <v>0</v>
      </c>
      <c r="Q8992">
        <v>0</v>
      </c>
      <c r="S8992">
        <v>0</v>
      </c>
    </row>
    <row r="8993" spans="1:20" x14ac:dyDescent="0.2">
      <c r="A8993" t="s">
        <v>17539</v>
      </c>
      <c r="B8993" t="s">
        <v>17540</v>
      </c>
      <c r="C8993" t="s">
        <v>226</v>
      </c>
      <c r="D8993" t="s">
        <v>1002</v>
      </c>
      <c r="E8993" s="23">
        <v>43405</v>
      </c>
      <c r="F8993">
        <v>5</v>
      </c>
      <c r="G8993">
        <v>5.5</v>
      </c>
      <c r="I8993">
        <v>38</v>
      </c>
      <c r="J8993" s="153">
        <v>55</v>
      </c>
      <c r="K8993" s="153"/>
      <c r="L8993" s="153">
        <v>62</v>
      </c>
      <c r="N8993">
        <v>36</v>
      </c>
      <c r="O8993" s="154"/>
      <c r="P8993">
        <v>0</v>
      </c>
      <c r="Q8993">
        <v>0</v>
      </c>
      <c r="S8993">
        <v>2</v>
      </c>
    </row>
    <row r="8994" spans="1:20" x14ac:dyDescent="0.2">
      <c r="A8994" t="s">
        <v>17716</v>
      </c>
      <c r="B8994" t="s">
        <v>17717</v>
      </c>
      <c r="C8994" t="s">
        <v>232</v>
      </c>
      <c r="D8994" t="s">
        <v>1000</v>
      </c>
      <c r="E8994" s="23">
        <v>43405</v>
      </c>
      <c r="F8994">
        <v>7</v>
      </c>
      <c r="G8994">
        <v>7.5</v>
      </c>
      <c r="I8994">
        <v>103</v>
      </c>
      <c r="J8994">
        <v>80</v>
      </c>
      <c r="L8994">
        <v>84</v>
      </c>
      <c r="N8994">
        <v>95</v>
      </c>
      <c r="O8994" s="154"/>
      <c r="P8994">
        <v>1</v>
      </c>
      <c r="Q8994">
        <v>11</v>
      </c>
      <c r="S8994">
        <v>8</v>
      </c>
    </row>
    <row r="8995" spans="1:20" x14ac:dyDescent="0.2">
      <c r="A8995" t="s">
        <v>17913</v>
      </c>
      <c r="B8995" t="s">
        <v>17914</v>
      </c>
      <c r="C8995" t="s">
        <v>231</v>
      </c>
      <c r="D8995" t="s">
        <v>1002</v>
      </c>
      <c r="E8995" s="23">
        <v>43405</v>
      </c>
      <c r="F8995">
        <v>7</v>
      </c>
      <c r="G8995">
        <v>7.5</v>
      </c>
      <c r="I8995">
        <v>103</v>
      </c>
      <c r="J8995" s="153">
        <v>80</v>
      </c>
      <c r="K8995" s="153"/>
      <c r="L8995" s="153">
        <v>84</v>
      </c>
      <c r="N8995">
        <v>95</v>
      </c>
      <c r="O8995" s="154"/>
      <c r="P8995">
        <v>1</v>
      </c>
      <c r="Q8995">
        <v>11</v>
      </c>
      <c r="S8995">
        <v>8</v>
      </c>
    </row>
    <row r="8996" spans="1:20" x14ac:dyDescent="0.2">
      <c r="A8996" t="s">
        <v>18090</v>
      </c>
      <c r="B8996" t="s">
        <v>18091</v>
      </c>
      <c r="C8996" t="s">
        <v>317</v>
      </c>
      <c r="D8996" t="s">
        <v>1000</v>
      </c>
      <c r="E8996" s="23">
        <v>43405</v>
      </c>
      <c r="F8996">
        <v>12.5</v>
      </c>
      <c r="G8996">
        <v>11.5</v>
      </c>
      <c r="I8996">
        <v>49</v>
      </c>
      <c r="J8996">
        <v>75</v>
      </c>
      <c r="L8996">
        <v>67</v>
      </c>
      <c r="N8996">
        <v>39</v>
      </c>
      <c r="O8996" s="154"/>
      <c r="P8996">
        <v>2</v>
      </c>
      <c r="Q8996">
        <v>2</v>
      </c>
      <c r="S8996">
        <v>10</v>
      </c>
    </row>
    <row r="8997" spans="1:20" x14ac:dyDescent="0.2">
      <c r="A8997" t="s">
        <v>18269</v>
      </c>
      <c r="B8997" t="s">
        <v>18270</v>
      </c>
      <c r="C8997" t="s">
        <v>316</v>
      </c>
      <c r="D8997" t="s">
        <v>1002</v>
      </c>
      <c r="E8997" s="23">
        <v>43405</v>
      </c>
      <c r="F8997">
        <v>7</v>
      </c>
      <c r="G8997">
        <v>6</v>
      </c>
      <c r="I8997">
        <v>27</v>
      </c>
      <c r="J8997" s="153">
        <v>42</v>
      </c>
      <c r="K8997" s="153"/>
      <c r="L8997" s="153">
        <v>35</v>
      </c>
      <c r="N8997">
        <v>20</v>
      </c>
      <c r="O8997" s="154"/>
      <c r="P8997">
        <v>2</v>
      </c>
      <c r="Q8997">
        <v>2</v>
      </c>
      <c r="S8997">
        <v>7</v>
      </c>
    </row>
    <row r="8998" spans="1:20" x14ac:dyDescent="0.2">
      <c r="A8998" t="s">
        <v>18345</v>
      </c>
      <c r="B8998" t="s">
        <v>18346</v>
      </c>
      <c r="C8998" t="s">
        <v>355</v>
      </c>
      <c r="D8998" t="s">
        <v>1002</v>
      </c>
      <c r="E8998" s="23">
        <v>43405</v>
      </c>
      <c r="F8998">
        <v>5.5</v>
      </c>
      <c r="G8998">
        <v>5.5</v>
      </c>
      <c r="I8998">
        <v>22</v>
      </c>
      <c r="J8998" s="153">
        <v>33</v>
      </c>
      <c r="K8998" s="153"/>
      <c r="L8998" s="153">
        <v>32</v>
      </c>
      <c r="N8998">
        <v>19</v>
      </c>
      <c r="O8998" s="154"/>
      <c r="P8998">
        <v>0</v>
      </c>
      <c r="Q8998">
        <v>0</v>
      </c>
      <c r="S8998">
        <v>3</v>
      </c>
      <c r="T8998">
        <v>0.18</v>
      </c>
    </row>
    <row r="8999" spans="1:20" x14ac:dyDescent="0.2">
      <c r="A8999" t="s">
        <v>18522</v>
      </c>
      <c r="B8999" t="s">
        <v>18523</v>
      </c>
      <c r="C8999" t="s">
        <v>214</v>
      </c>
      <c r="D8999" t="s">
        <v>1000</v>
      </c>
      <c r="E8999" s="23">
        <v>43405</v>
      </c>
      <c r="F8999">
        <v>12</v>
      </c>
      <c r="G8999">
        <v>15.5</v>
      </c>
      <c r="I8999">
        <v>76</v>
      </c>
      <c r="J8999">
        <v>107</v>
      </c>
      <c r="L8999">
        <v>138</v>
      </c>
      <c r="N8999">
        <v>49</v>
      </c>
      <c r="O8999" s="154">
        <v>0.95</v>
      </c>
      <c r="P8999">
        <v>6</v>
      </c>
      <c r="Q8999">
        <v>14</v>
      </c>
      <c r="S8999">
        <v>27</v>
      </c>
      <c r="T8999">
        <v>0.18</v>
      </c>
    </row>
    <row r="9000" spans="1:20" x14ac:dyDescent="0.2">
      <c r="A9000" t="s">
        <v>18701</v>
      </c>
      <c r="B9000" t="s">
        <v>18702</v>
      </c>
      <c r="C9000" t="s">
        <v>215</v>
      </c>
      <c r="D9000" t="s">
        <v>1002</v>
      </c>
      <c r="E9000" s="23">
        <v>43405</v>
      </c>
      <c r="F9000">
        <v>4.5</v>
      </c>
      <c r="G9000">
        <v>6</v>
      </c>
      <c r="I9000">
        <v>24</v>
      </c>
      <c r="J9000" s="153">
        <v>29</v>
      </c>
      <c r="L9000">
        <v>40</v>
      </c>
      <c r="N9000">
        <v>16</v>
      </c>
      <c r="O9000" s="154">
        <v>0.95</v>
      </c>
      <c r="P9000">
        <v>2</v>
      </c>
      <c r="Q9000">
        <v>2</v>
      </c>
      <c r="S9000">
        <v>8</v>
      </c>
    </row>
    <row r="9001" spans="1:20" x14ac:dyDescent="0.2">
      <c r="A9001" t="s">
        <v>18878</v>
      </c>
      <c r="B9001" t="s">
        <v>18879</v>
      </c>
      <c r="C9001" t="s">
        <v>216</v>
      </c>
      <c r="D9001" t="s">
        <v>1002</v>
      </c>
      <c r="E9001" s="23">
        <v>43405</v>
      </c>
      <c r="F9001">
        <v>7.5</v>
      </c>
      <c r="G9001">
        <v>9.5</v>
      </c>
      <c r="I9001">
        <v>52</v>
      </c>
      <c r="J9001" s="153">
        <v>78</v>
      </c>
      <c r="K9001" s="153"/>
      <c r="L9001" s="153">
        <v>98</v>
      </c>
      <c r="N9001">
        <v>33</v>
      </c>
      <c r="O9001" s="154"/>
      <c r="P9001">
        <v>4</v>
      </c>
      <c r="Q9001">
        <v>12</v>
      </c>
      <c r="S9001">
        <v>19</v>
      </c>
    </row>
    <row r="9002" spans="1:20" x14ac:dyDescent="0.2">
      <c r="A9002" t="s">
        <v>19055</v>
      </c>
      <c r="B9002" t="s">
        <v>19056</v>
      </c>
      <c r="C9002" t="s">
        <v>229</v>
      </c>
      <c r="D9002" t="s">
        <v>1002</v>
      </c>
      <c r="E9002" s="23">
        <v>43405</v>
      </c>
      <c r="F9002">
        <v>0</v>
      </c>
      <c r="G9002">
        <v>0</v>
      </c>
      <c r="I9002">
        <v>0</v>
      </c>
      <c r="J9002" s="153">
        <v>0</v>
      </c>
      <c r="L9002">
        <v>0</v>
      </c>
      <c r="N9002">
        <v>0</v>
      </c>
      <c r="O9002" s="154"/>
      <c r="P9002">
        <v>0</v>
      </c>
      <c r="Q9002">
        <v>0</v>
      </c>
      <c r="S9002">
        <v>0</v>
      </c>
    </row>
    <row r="9003" spans="1:20" x14ac:dyDescent="0.2">
      <c r="A9003" t="s">
        <v>19232</v>
      </c>
      <c r="B9003" t="s">
        <v>19233</v>
      </c>
      <c r="C9003" t="s">
        <v>230</v>
      </c>
      <c r="D9003" t="s">
        <v>1000</v>
      </c>
      <c r="E9003" s="23">
        <v>43405</v>
      </c>
      <c r="F9003">
        <v>0</v>
      </c>
      <c r="G9003">
        <v>0</v>
      </c>
      <c r="I9003">
        <v>0</v>
      </c>
      <c r="J9003">
        <v>0</v>
      </c>
      <c r="L9003">
        <v>0</v>
      </c>
      <c r="N9003">
        <v>0</v>
      </c>
      <c r="O9003" s="154"/>
      <c r="P9003">
        <v>0</v>
      </c>
      <c r="Q9003">
        <v>0</v>
      </c>
      <c r="S9003">
        <v>0</v>
      </c>
    </row>
    <row r="9004" spans="1:20" x14ac:dyDescent="0.2">
      <c r="A9004" t="s">
        <v>19411</v>
      </c>
      <c r="B9004" t="s">
        <v>19412</v>
      </c>
      <c r="C9004" t="s">
        <v>234</v>
      </c>
      <c r="D9004" t="s">
        <v>1000</v>
      </c>
      <c r="E9004" s="23">
        <v>43405</v>
      </c>
      <c r="F9004">
        <v>3</v>
      </c>
      <c r="G9004">
        <v>3.5</v>
      </c>
      <c r="I9004">
        <v>15</v>
      </c>
      <c r="J9004">
        <v>36</v>
      </c>
      <c r="L9004">
        <v>40</v>
      </c>
      <c r="N9004">
        <v>13</v>
      </c>
      <c r="O9004" s="154"/>
      <c r="P9004">
        <v>2</v>
      </c>
      <c r="Q9004">
        <v>2</v>
      </c>
      <c r="S9004">
        <v>2</v>
      </c>
    </row>
    <row r="9005" spans="1:20" x14ac:dyDescent="0.2">
      <c r="A9005" t="s">
        <v>19590</v>
      </c>
      <c r="B9005" t="s">
        <v>19591</v>
      </c>
      <c r="C9005" t="s">
        <v>233</v>
      </c>
      <c r="D9005" t="s">
        <v>1002</v>
      </c>
      <c r="E9005" s="23">
        <v>43405</v>
      </c>
      <c r="F9005">
        <v>3</v>
      </c>
      <c r="G9005">
        <v>3.5</v>
      </c>
      <c r="I9005">
        <v>15</v>
      </c>
      <c r="J9005" s="153">
        <v>36</v>
      </c>
      <c r="K9005" s="153"/>
      <c r="L9005" s="153">
        <v>40</v>
      </c>
      <c r="N9005">
        <v>13</v>
      </c>
      <c r="O9005" s="154"/>
      <c r="P9005">
        <v>2</v>
      </c>
      <c r="Q9005">
        <v>2</v>
      </c>
      <c r="S9005">
        <v>2</v>
      </c>
    </row>
    <row r="9006" spans="1:20" x14ac:dyDescent="0.2">
      <c r="A9006" t="s">
        <v>19688</v>
      </c>
      <c r="B9006" t="s">
        <v>19689</v>
      </c>
      <c r="C9006" t="s">
        <v>342</v>
      </c>
      <c r="D9006" t="s">
        <v>1000</v>
      </c>
      <c r="E9006" s="23">
        <v>43405</v>
      </c>
      <c r="F9006">
        <v>0</v>
      </c>
      <c r="G9006">
        <v>0</v>
      </c>
      <c r="I9006">
        <v>0</v>
      </c>
      <c r="J9006">
        <v>0</v>
      </c>
      <c r="L9006">
        <v>0</v>
      </c>
      <c r="N9006">
        <v>0</v>
      </c>
      <c r="O9006" s="154"/>
      <c r="P9006">
        <v>0</v>
      </c>
      <c r="Q9006">
        <v>0</v>
      </c>
      <c r="S9006">
        <v>0</v>
      </c>
    </row>
    <row r="9007" spans="1:20" x14ac:dyDescent="0.2">
      <c r="A9007" t="s">
        <v>19788</v>
      </c>
      <c r="B9007" t="s">
        <v>19789</v>
      </c>
      <c r="C9007" t="s">
        <v>340</v>
      </c>
      <c r="D9007" t="s">
        <v>1002</v>
      </c>
      <c r="E9007" s="23">
        <v>43405</v>
      </c>
      <c r="F9007">
        <v>0</v>
      </c>
      <c r="G9007">
        <v>0</v>
      </c>
      <c r="I9007">
        <v>0</v>
      </c>
      <c r="J9007" s="153">
        <v>0</v>
      </c>
      <c r="K9007" s="153"/>
      <c r="L9007" s="153">
        <v>0</v>
      </c>
      <c r="N9007">
        <v>0</v>
      </c>
      <c r="O9007" s="154"/>
      <c r="P9007">
        <v>0</v>
      </c>
      <c r="Q9007">
        <v>0</v>
      </c>
      <c r="S9007">
        <v>0</v>
      </c>
      <c r="T9007">
        <v>1</v>
      </c>
    </row>
    <row r="9008" spans="1:20" x14ac:dyDescent="0.2">
      <c r="A9008" t="s">
        <v>19965</v>
      </c>
      <c r="B9008" t="s">
        <v>19966</v>
      </c>
      <c r="C9008" t="s">
        <v>220</v>
      </c>
      <c r="D9008" t="s">
        <v>1000</v>
      </c>
      <c r="E9008" s="23">
        <v>43405</v>
      </c>
      <c r="F9008">
        <v>0</v>
      </c>
      <c r="G9008">
        <v>0</v>
      </c>
      <c r="I9008">
        <v>0</v>
      </c>
      <c r="J9008">
        <v>0</v>
      </c>
      <c r="L9008">
        <v>0</v>
      </c>
      <c r="N9008">
        <v>0</v>
      </c>
      <c r="O9008" s="154"/>
      <c r="P9008">
        <v>0</v>
      </c>
      <c r="Q9008">
        <v>0</v>
      </c>
      <c r="S9008">
        <v>0</v>
      </c>
      <c r="T9008">
        <v>1</v>
      </c>
    </row>
    <row r="9009" spans="1:20" x14ac:dyDescent="0.2">
      <c r="A9009" t="s">
        <v>20144</v>
      </c>
      <c r="B9009" t="s">
        <v>20145</v>
      </c>
      <c r="C9009" t="s">
        <v>221</v>
      </c>
      <c r="D9009" t="s">
        <v>1002</v>
      </c>
      <c r="E9009" s="23">
        <v>43405</v>
      </c>
      <c r="F9009">
        <v>0</v>
      </c>
      <c r="G9009">
        <v>0</v>
      </c>
      <c r="I9009">
        <v>0</v>
      </c>
      <c r="J9009" s="153">
        <v>0</v>
      </c>
      <c r="L9009">
        <v>0</v>
      </c>
      <c r="N9009">
        <v>0</v>
      </c>
      <c r="O9009" s="154"/>
      <c r="P9009">
        <v>0</v>
      </c>
      <c r="Q9009">
        <v>0</v>
      </c>
      <c r="S9009">
        <v>0</v>
      </c>
      <c r="T9009">
        <v>1</v>
      </c>
    </row>
    <row r="9010" spans="1:20" x14ac:dyDescent="0.2">
      <c r="A9010" t="s">
        <v>20321</v>
      </c>
      <c r="B9010" t="s">
        <v>20322</v>
      </c>
      <c r="C9010" t="s">
        <v>222</v>
      </c>
      <c r="D9010" t="s">
        <v>1002</v>
      </c>
      <c r="E9010" s="23">
        <v>43405</v>
      </c>
      <c r="F9010">
        <v>0</v>
      </c>
      <c r="G9010">
        <v>0</v>
      </c>
      <c r="I9010">
        <v>0</v>
      </c>
      <c r="J9010" s="153">
        <v>0</v>
      </c>
      <c r="L9010">
        <v>0</v>
      </c>
      <c r="N9010">
        <v>0</v>
      </c>
      <c r="O9010" s="154"/>
      <c r="P9010">
        <v>0</v>
      </c>
      <c r="Q9010">
        <v>0</v>
      </c>
      <c r="S9010">
        <v>0</v>
      </c>
      <c r="T9010">
        <v>1</v>
      </c>
    </row>
    <row r="9011" spans="1:20" x14ac:dyDescent="0.2">
      <c r="A9011" t="s">
        <v>20498</v>
      </c>
      <c r="B9011" t="s">
        <v>20499</v>
      </c>
      <c r="C9011" t="s">
        <v>211</v>
      </c>
      <c r="D9011" t="s">
        <v>1002</v>
      </c>
      <c r="E9011" s="23">
        <v>43405</v>
      </c>
      <c r="F9011">
        <v>0</v>
      </c>
      <c r="G9011">
        <v>0</v>
      </c>
      <c r="I9011">
        <v>0</v>
      </c>
      <c r="J9011" s="153">
        <v>0</v>
      </c>
      <c r="L9011">
        <v>0</v>
      </c>
      <c r="N9011">
        <v>0</v>
      </c>
      <c r="O9011" s="154"/>
      <c r="P9011">
        <v>0</v>
      </c>
      <c r="Q9011">
        <v>0</v>
      </c>
      <c r="S9011">
        <v>0</v>
      </c>
      <c r="T9011">
        <v>1</v>
      </c>
    </row>
    <row r="9012" spans="1:20" x14ac:dyDescent="0.2">
      <c r="A9012" t="s">
        <v>20675</v>
      </c>
      <c r="B9012" t="s">
        <v>20676</v>
      </c>
      <c r="C9012" t="s">
        <v>207</v>
      </c>
      <c r="D9012" t="s">
        <v>1000</v>
      </c>
      <c r="E9012" s="23">
        <v>43405</v>
      </c>
      <c r="F9012">
        <v>6</v>
      </c>
      <c r="G9012">
        <v>7</v>
      </c>
      <c r="I9012">
        <v>25</v>
      </c>
      <c r="J9012">
        <v>36</v>
      </c>
      <c r="L9012">
        <v>42</v>
      </c>
      <c r="N9012">
        <v>19</v>
      </c>
      <c r="O9012" s="154">
        <v>0</v>
      </c>
      <c r="P9012">
        <v>1</v>
      </c>
      <c r="Q9012">
        <v>2</v>
      </c>
      <c r="S9012">
        <v>6</v>
      </c>
      <c r="T9012">
        <v>1</v>
      </c>
    </row>
    <row r="9013" spans="1:20" x14ac:dyDescent="0.2">
      <c r="A9013" t="s">
        <v>20919</v>
      </c>
      <c r="B9013" t="s">
        <v>20920</v>
      </c>
      <c r="C9013" t="s">
        <v>210</v>
      </c>
      <c r="D9013" t="s">
        <v>1002</v>
      </c>
      <c r="E9013" s="23">
        <v>43405</v>
      </c>
      <c r="F9013">
        <v>3</v>
      </c>
      <c r="G9013">
        <v>4</v>
      </c>
      <c r="I9013">
        <v>16</v>
      </c>
      <c r="J9013" s="153">
        <v>18</v>
      </c>
      <c r="L9013">
        <v>24</v>
      </c>
      <c r="N9013">
        <v>10</v>
      </c>
      <c r="O9013" s="154">
        <v>0</v>
      </c>
      <c r="P9013">
        <v>0</v>
      </c>
      <c r="Q9013">
        <v>0</v>
      </c>
      <c r="S9013">
        <v>6</v>
      </c>
      <c r="T9013">
        <v>1</v>
      </c>
    </row>
    <row r="9014" spans="1:20" x14ac:dyDescent="0.2">
      <c r="A9014" t="s">
        <v>21096</v>
      </c>
      <c r="B9014" t="s">
        <v>21097</v>
      </c>
      <c r="C9014" t="s">
        <v>208</v>
      </c>
      <c r="D9014" t="s">
        <v>1002</v>
      </c>
      <c r="E9014" s="23">
        <v>43405</v>
      </c>
      <c r="F9014">
        <v>2</v>
      </c>
      <c r="G9014">
        <v>1.5</v>
      </c>
      <c r="I9014">
        <v>5</v>
      </c>
      <c r="J9014" s="153">
        <v>12</v>
      </c>
      <c r="K9014" s="153"/>
      <c r="L9014" s="153">
        <v>9</v>
      </c>
      <c r="N9014">
        <v>5</v>
      </c>
      <c r="O9014" s="154"/>
      <c r="P9014">
        <v>1</v>
      </c>
      <c r="Q9014">
        <v>1</v>
      </c>
      <c r="S9014">
        <v>0</v>
      </c>
      <c r="T9014">
        <v>1</v>
      </c>
    </row>
    <row r="9015" spans="1:20" x14ac:dyDescent="0.2">
      <c r="A9015" t="s">
        <v>21172</v>
      </c>
      <c r="B9015" t="s">
        <v>21173</v>
      </c>
      <c r="C9015" t="s">
        <v>354</v>
      </c>
      <c r="D9015" t="s">
        <v>1002</v>
      </c>
      <c r="E9015" s="23">
        <v>43405</v>
      </c>
      <c r="F9015">
        <v>1</v>
      </c>
      <c r="G9015">
        <v>1.5</v>
      </c>
      <c r="I9015">
        <v>4</v>
      </c>
      <c r="J9015" s="153">
        <v>6</v>
      </c>
      <c r="K9015" s="153"/>
      <c r="L9015" s="153">
        <v>9</v>
      </c>
      <c r="N9015">
        <v>4</v>
      </c>
      <c r="O9015" s="154"/>
      <c r="P9015">
        <v>0</v>
      </c>
      <c r="Q9015">
        <v>1</v>
      </c>
      <c r="S9015">
        <v>0</v>
      </c>
    </row>
    <row r="9016" spans="1:20" x14ac:dyDescent="0.2">
      <c r="A9016" t="s">
        <v>21351</v>
      </c>
      <c r="B9016" t="s">
        <v>21352</v>
      </c>
      <c r="C9016" t="s">
        <v>213</v>
      </c>
      <c r="D9016" t="s">
        <v>1002</v>
      </c>
      <c r="E9016" s="23">
        <v>43405</v>
      </c>
      <c r="F9016">
        <v>0</v>
      </c>
      <c r="G9016">
        <v>0</v>
      </c>
      <c r="I9016">
        <v>0</v>
      </c>
      <c r="J9016" s="153">
        <v>0</v>
      </c>
      <c r="L9016">
        <v>0</v>
      </c>
      <c r="N9016">
        <v>0</v>
      </c>
      <c r="O9016" s="154"/>
      <c r="P9016">
        <v>0</v>
      </c>
      <c r="Q9016">
        <v>0</v>
      </c>
      <c r="S9016">
        <v>0</v>
      </c>
    </row>
    <row r="9017" spans="1:20" x14ac:dyDescent="0.2">
      <c r="A9017" t="s">
        <v>21593</v>
      </c>
      <c r="B9017" t="s">
        <v>21594</v>
      </c>
      <c r="C9017" t="s">
        <v>212</v>
      </c>
      <c r="D9017" t="s">
        <v>1000</v>
      </c>
      <c r="E9017" s="23">
        <v>43405</v>
      </c>
      <c r="F9017">
        <v>1</v>
      </c>
      <c r="G9017">
        <v>1.5</v>
      </c>
      <c r="I9017">
        <v>7</v>
      </c>
      <c r="J9017">
        <v>6</v>
      </c>
      <c r="L9017">
        <v>8</v>
      </c>
      <c r="N9017">
        <v>7</v>
      </c>
      <c r="O9017" s="154"/>
      <c r="P9017">
        <v>0</v>
      </c>
      <c r="Q9017">
        <v>0</v>
      </c>
      <c r="S9017">
        <v>0</v>
      </c>
      <c r="T9017">
        <v>0.66666666666666663</v>
      </c>
    </row>
    <row r="9018" spans="1:20" x14ac:dyDescent="0.2">
      <c r="A9018" t="s">
        <v>21625</v>
      </c>
      <c r="B9018" t="s">
        <v>21626</v>
      </c>
      <c r="C9018" t="s">
        <v>900</v>
      </c>
      <c r="D9018" t="s">
        <v>1002</v>
      </c>
      <c r="E9018" s="23">
        <v>43405</v>
      </c>
      <c r="F9018">
        <v>1</v>
      </c>
      <c r="G9018">
        <v>1.5</v>
      </c>
      <c r="I9018">
        <v>7</v>
      </c>
      <c r="J9018" s="153">
        <v>6</v>
      </c>
      <c r="K9018" s="153"/>
      <c r="L9018" s="153">
        <v>8</v>
      </c>
      <c r="N9018">
        <v>7</v>
      </c>
      <c r="O9018" s="154"/>
      <c r="P9018">
        <v>0</v>
      </c>
      <c r="Q9018">
        <v>0</v>
      </c>
      <c r="S9018">
        <v>0</v>
      </c>
      <c r="T9018">
        <v>0.75</v>
      </c>
    </row>
    <row r="9019" spans="1:20" x14ac:dyDescent="0.2">
      <c r="A9019" t="s">
        <v>21802</v>
      </c>
      <c r="B9019" t="s">
        <v>21803</v>
      </c>
      <c r="C9019" t="s">
        <v>217</v>
      </c>
      <c r="D9019" t="s">
        <v>1000</v>
      </c>
      <c r="E9019" s="23">
        <v>43405</v>
      </c>
      <c r="F9019">
        <v>0</v>
      </c>
      <c r="G9019">
        <v>0</v>
      </c>
      <c r="I9019">
        <v>0</v>
      </c>
      <c r="J9019">
        <v>0</v>
      </c>
      <c r="L9019">
        <v>0</v>
      </c>
      <c r="N9019">
        <v>0</v>
      </c>
      <c r="O9019" s="154"/>
      <c r="P9019">
        <v>0</v>
      </c>
      <c r="Q9019">
        <v>0</v>
      </c>
      <c r="S9019">
        <v>0</v>
      </c>
      <c r="T9019">
        <v>1</v>
      </c>
    </row>
    <row r="9020" spans="1:20" x14ac:dyDescent="0.2">
      <c r="A9020" t="s">
        <v>22046</v>
      </c>
      <c r="B9020" t="s">
        <v>22047</v>
      </c>
      <c r="C9020" t="s">
        <v>218</v>
      </c>
      <c r="D9020" t="s">
        <v>1002</v>
      </c>
      <c r="E9020" s="23">
        <v>43405</v>
      </c>
      <c r="F9020">
        <v>0</v>
      </c>
      <c r="G9020">
        <v>0</v>
      </c>
      <c r="I9020">
        <v>0</v>
      </c>
      <c r="J9020" s="153">
        <v>0</v>
      </c>
      <c r="K9020" s="153"/>
      <c r="L9020" s="153">
        <v>0</v>
      </c>
      <c r="N9020">
        <v>0</v>
      </c>
      <c r="O9020" s="154"/>
      <c r="P9020">
        <v>0</v>
      </c>
      <c r="Q9020">
        <v>0</v>
      </c>
      <c r="S9020">
        <v>0</v>
      </c>
      <c r="T9020">
        <v>0.91666666666666663</v>
      </c>
    </row>
    <row r="9021" spans="1:20" x14ac:dyDescent="0.2">
      <c r="A9021" t="s">
        <v>22223</v>
      </c>
      <c r="B9021" t="s">
        <v>22224</v>
      </c>
      <c r="C9021" t="s">
        <v>219</v>
      </c>
      <c r="D9021" t="s">
        <v>1002</v>
      </c>
      <c r="E9021" s="23">
        <v>43405</v>
      </c>
      <c r="F9021">
        <v>0</v>
      </c>
      <c r="G9021">
        <v>0</v>
      </c>
      <c r="I9021">
        <v>0</v>
      </c>
      <c r="J9021" s="153">
        <v>0</v>
      </c>
      <c r="K9021" s="153"/>
      <c r="L9021" s="153">
        <v>0</v>
      </c>
      <c r="N9021">
        <v>0</v>
      </c>
      <c r="O9021" s="154"/>
      <c r="P9021">
        <v>0</v>
      </c>
      <c r="Q9021">
        <v>0</v>
      </c>
      <c r="S9021">
        <v>0</v>
      </c>
      <c r="T9021">
        <v>0.7857142857142857</v>
      </c>
    </row>
    <row r="9022" spans="1:20" x14ac:dyDescent="0.2">
      <c r="A9022" t="s">
        <v>22263</v>
      </c>
      <c r="B9022" t="s">
        <v>22264</v>
      </c>
      <c r="C9022" t="s">
        <v>384</v>
      </c>
      <c r="D9022" t="s">
        <v>1002</v>
      </c>
      <c r="E9022" s="23">
        <v>43405</v>
      </c>
      <c r="F9022">
        <v>0</v>
      </c>
      <c r="G9022">
        <v>0</v>
      </c>
      <c r="I9022">
        <v>0</v>
      </c>
      <c r="J9022" s="153">
        <v>0</v>
      </c>
      <c r="L9022">
        <v>0</v>
      </c>
      <c r="N9022">
        <v>0</v>
      </c>
      <c r="O9022" s="154"/>
      <c r="P9022">
        <v>0</v>
      </c>
      <c r="Q9022">
        <v>0</v>
      </c>
      <c r="S9022">
        <v>0</v>
      </c>
      <c r="T9022">
        <v>0.53846153846153844</v>
      </c>
    </row>
    <row r="9023" spans="1:20" x14ac:dyDescent="0.2">
      <c r="A9023" t="s">
        <v>22303</v>
      </c>
      <c r="B9023" t="s">
        <v>22304</v>
      </c>
      <c r="C9023" t="s">
        <v>387</v>
      </c>
      <c r="D9023" t="s">
        <v>1000</v>
      </c>
      <c r="E9023" s="23">
        <v>43405</v>
      </c>
      <c r="F9023">
        <v>0</v>
      </c>
      <c r="G9023">
        <v>0</v>
      </c>
      <c r="I9023">
        <v>0</v>
      </c>
      <c r="J9023">
        <v>0</v>
      </c>
      <c r="L9023">
        <v>0</v>
      </c>
      <c r="N9023">
        <v>0</v>
      </c>
      <c r="O9023" s="154"/>
      <c r="P9023">
        <v>0</v>
      </c>
      <c r="Q9023">
        <v>0</v>
      </c>
      <c r="S9023">
        <v>0</v>
      </c>
      <c r="T9023">
        <v>0.66666666666666663</v>
      </c>
    </row>
    <row r="9024" spans="1:20" x14ac:dyDescent="0.2">
      <c r="A9024" t="s">
        <v>22337</v>
      </c>
      <c r="B9024" t="s">
        <v>22338</v>
      </c>
      <c r="C9024" t="s">
        <v>1049</v>
      </c>
      <c r="D9024" t="s">
        <v>1002</v>
      </c>
      <c r="E9024" s="23">
        <v>43405</v>
      </c>
      <c r="F9024">
        <v>0</v>
      </c>
      <c r="G9024">
        <v>0</v>
      </c>
      <c r="I9024">
        <v>0</v>
      </c>
      <c r="J9024" s="153">
        <v>0</v>
      </c>
      <c r="L9024">
        <v>0</v>
      </c>
      <c r="N9024">
        <v>0</v>
      </c>
      <c r="O9024" s="154"/>
      <c r="P9024">
        <v>0</v>
      </c>
      <c r="Q9024">
        <v>0</v>
      </c>
      <c r="S9024">
        <v>0</v>
      </c>
      <c r="T9024">
        <v>0.66666666666666663</v>
      </c>
    </row>
    <row r="9025" spans="1:20" x14ac:dyDescent="0.2">
      <c r="A9025" t="s">
        <v>22377</v>
      </c>
      <c r="B9025" t="s">
        <v>22378</v>
      </c>
      <c r="C9025" t="s">
        <v>385</v>
      </c>
      <c r="D9025" t="s">
        <v>1002</v>
      </c>
      <c r="E9025" s="23">
        <v>43405</v>
      </c>
      <c r="F9025">
        <v>0</v>
      </c>
      <c r="G9025">
        <v>0</v>
      </c>
      <c r="I9025">
        <v>0</v>
      </c>
      <c r="J9025" s="153">
        <v>0</v>
      </c>
      <c r="K9025" s="153"/>
      <c r="L9025" s="153">
        <v>0</v>
      </c>
      <c r="N9025">
        <v>0</v>
      </c>
      <c r="O9025" s="154"/>
      <c r="P9025">
        <v>0</v>
      </c>
      <c r="Q9025">
        <v>0</v>
      </c>
      <c r="S9025">
        <v>0</v>
      </c>
      <c r="T9025">
        <v>0.75</v>
      </c>
    </row>
    <row r="9026" spans="1:20" x14ac:dyDescent="0.2">
      <c r="A9026" t="s">
        <v>1336</v>
      </c>
      <c r="B9026" t="s">
        <v>1337</v>
      </c>
      <c r="C9026" t="s">
        <v>1237</v>
      </c>
      <c r="D9026" t="s">
        <v>1002</v>
      </c>
      <c r="E9026" s="23">
        <v>43435</v>
      </c>
      <c r="F9026">
        <v>28.5</v>
      </c>
      <c r="G9026">
        <v>31</v>
      </c>
      <c r="I9026">
        <v>108</v>
      </c>
      <c r="J9026">
        <v>159</v>
      </c>
      <c r="L9026">
        <v>178</v>
      </c>
      <c r="N9026">
        <v>98</v>
      </c>
      <c r="P9026">
        <v>6</v>
      </c>
      <c r="Q9026">
        <v>22</v>
      </c>
      <c r="S9026">
        <v>10</v>
      </c>
      <c r="T9026">
        <v>0.8</v>
      </c>
    </row>
    <row r="9027" spans="1:20" x14ac:dyDescent="0.2">
      <c r="A9027" t="s">
        <v>11140</v>
      </c>
      <c r="B9027" t="s">
        <v>11141</v>
      </c>
      <c r="C9027" t="s">
        <v>228</v>
      </c>
      <c r="D9027" t="s">
        <v>1000</v>
      </c>
      <c r="E9027" s="23">
        <v>43435</v>
      </c>
      <c r="F9027">
        <v>0</v>
      </c>
      <c r="G9027">
        <v>0</v>
      </c>
      <c r="I9027">
        <v>0</v>
      </c>
      <c r="J9027">
        <v>0</v>
      </c>
      <c r="L9027">
        <v>0</v>
      </c>
      <c r="N9027">
        <v>0</v>
      </c>
      <c r="P9027">
        <v>0</v>
      </c>
      <c r="Q9027">
        <v>0</v>
      </c>
      <c r="S9027">
        <v>0</v>
      </c>
      <c r="T9027">
        <v>0.53333333333333333</v>
      </c>
    </row>
    <row r="9028" spans="1:20" x14ac:dyDescent="0.2">
      <c r="A9028" t="s">
        <v>9393</v>
      </c>
      <c r="B9028" t="s">
        <v>9394</v>
      </c>
      <c r="C9028" t="s">
        <v>211</v>
      </c>
      <c r="D9028" t="s">
        <v>1000</v>
      </c>
      <c r="E9028" s="23">
        <v>43435</v>
      </c>
      <c r="F9028">
        <v>0</v>
      </c>
      <c r="G9028">
        <v>0</v>
      </c>
      <c r="I9028">
        <v>0</v>
      </c>
      <c r="J9028">
        <v>0</v>
      </c>
      <c r="L9028">
        <v>0</v>
      </c>
      <c r="N9028">
        <v>0</v>
      </c>
      <c r="P9028">
        <v>0</v>
      </c>
      <c r="Q9028">
        <v>0</v>
      </c>
      <c r="S9028">
        <v>0</v>
      </c>
      <c r="T9028">
        <v>0.75</v>
      </c>
    </row>
    <row r="9029" spans="1:20" x14ac:dyDescent="0.2">
      <c r="A9029" t="s">
        <v>8554</v>
      </c>
      <c r="B9029" t="s">
        <v>8555</v>
      </c>
      <c r="C9029" t="s">
        <v>213</v>
      </c>
      <c r="D9029" t="s">
        <v>1000</v>
      </c>
      <c r="E9029" s="23">
        <v>43435</v>
      </c>
      <c r="F9029">
        <v>0</v>
      </c>
      <c r="G9029">
        <v>0</v>
      </c>
      <c r="I9029">
        <v>0</v>
      </c>
      <c r="J9029">
        <v>0</v>
      </c>
      <c r="L9029">
        <v>0</v>
      </c>
      <c r="N9029">
        <v>0</v>
      </c>
      <c r="P9029">
        <v>0</v>
      </c>
      <c r="Q9029">
        <v>0</v>
      </c>
      <c r="S9029">
        <v>0</v>
      </c>
      <c r="T9029">
        <v>0.75</v>
      </c>
    </row>
    <row r="9030" spans="1:20" x14ac:dyDescent="0.2">
      <c r="A9030" t="s">
        <v>5130</v>
      </c>
      <c r="B9030" t="s">
        <v>5131</v>
      </c>
      <c r="C9030" t="s">
        <v>229</v>
      </c>
      <c r="D9030" t="s">
        <v>1000</v>
      </c>
      <c r="E9030" s="23">
        <v>43435</v>
      </c>
      <c r="F9030">
        <v>0</v>
      </c>
      <c r="G9030">
        <v>0</v>
      </c>
      <c r="I9030">
        <v>0</v>
      </c>
      <c r="J9030">
        <v>0</v>
      </c>
      <c r="L9030">
        <v>0</v>
      </c>
      <c r="N9030">
        <v>0</v>
      </c>
      <c r="P9030">
        <v>0</v>
      </c>
      <c r="Q9030">
        <v>0</v>
      </c>
      <c r="S9030">
        <v>0</v>
      </c>
      <c r="T9030">
        <v>1</v>
      </c>
    </row>
    <row r="9031" spans="1:20" x14ac:dyDescent="0.2">
      <c r="A9031" t="s">
        <v>13254</v>
      </c>
      <c r="B9031" t="s">
        <v>13166</v>
      </c>
      <c r="C9031" t="s">
        <v>1051</v>
      </c>
      <c r="D9031" t="s">
        <v>1002</v>
      </c>
      <c r="E9031" s="23">
        <v>43435</v>
      </c>
      <c r="F9031">
        <v>0</v>
      </c>
      <c r="G9031">
        <v>0</v>
      </c>
      <c r="I9031">
        <v>0</v>
      </c>
      <c r="J9031">
        <v>0</v>
      </c>
      <c r="L9031">
        <v>0</v>
      </c>
      <c r="N9031">
        <v>0</v>
      </c>
      <c r="P9031">
        <v>0</v>
      </c>
      <c r="Q9031">
        <v>0</v>
      </c>
      <c r="S9031">
        <v>0</v>
      </c>
    </row>
    <row r="9032" spans="1:20" x14ac:dyDescent="0.2">
      <c r="A9032" t="s">
        <v>7465</v>
      </c>
      <c r="B9032" t="s">
        <v>7466</v>
      </c>
      <c r="C9032" t="s">
        <v>1048</v>
      </c>
      <c r="D9032" t="s">
        <v>1000</v>
      </c>
      <c r="E9032" s="23">
        <v>43435</v>
      </c>
      <c r="F9032">
        <v>0</v>
      </c>
      <c r="G9032">
        <v>0</v>
      </c>
      <c r="I9032">
        <v>0</v>
      </c>
      <c r="J9032">
        <v>0</v>
      </c>
      <c r="L9032">
        <v>0</v>
      </c>
      <c r="N9032">
        <v>0</v>
      </c>
      <c r="P9032">
        <v>0</v>
      </c>
      <c r="Q9032">
        <v>0</v>
      </c>
      <c r="S9032">
        <v>0</v>
      </c>
    </row>
    <row r="9033" spans="1:20" x14ac:dyDescent="0.2">
      <c r="A9033" t="s">
        <v>5754</v>
      </c>
      <c r="B9033" t="s">
        <v>5755</v>
      </c>
      <c r="C9033" t="s">
        <v>1047</v>
      </c>
      <c r="D9033" t="s">
        <v>1000</v>
      </c>
      <c r="E9033" s="23">
        <v>43435</v>
      </c>
      <c r="F9033">
        <v>2.5</v>
      </c>
      <c r="G9033">
        <v>3.5</v>
      </c>
      <c r="I9033">
        <v>10</v>
      </c>
      <c r="J9033">
        <v>14</v>
      </c>
      <c r="L9033">
        <v>20</v>
      </c>
      <c r="N9033">
        <v>10</v>
      </c>
      <c r="P9033">
        <v>0</v>
      </c>
      <c r="Q9033">
        <v>0</v>
      </c>
      <c r="S9033">
        <v>0</v>
      </c>
      <c r="T9033">
        <v>1</v>
      </c>
    </row>
    <row r="9034" spans="1:20" x14ac:dyDescent="0.2">
      <c r="A9034" t="s">
        <v>12364</v>
      </c>
      <c r="B9034" t="s">
        <v>12365</v>
      </c>
      <c r="C9034" t="s">
        <v>1050</v>
      </c>
      <c r="D9034" t="s">
        <v>1001</v>
      </c>
      <c r="E9034" s="23">
        <v>43435</v>
      </c>
      <c r="F9034">
        <v>2</v>
      </c>
      <c r="G9034">
        <v>2.5</v>
      </c>
      <c r="I9034">
        <v>3</v>
      </c>
      <c r="J9034">
        <v>11</v>
      </c>
      <c r="L9034">
        <v>14</v>
      </c>
      <c r="N9034">
        <v>3</v>
      </c>
      <c r="P9034">
        <v>1</v>
      </c>
      <c r="Q9034">
        <v>3</v>
      </c>
      <c r="S9034">
        <v>0</v>
      </c>
      <c r="T9034">
        <v>0.1875</v>
      </c>
    </row>
    <row r="9035" spans="1:20" x14ac:dyDescent="0.2">
      <c r="A9035" t="s">
        <v>10103</v>
      </c>
      <c r="B9035" t="s">
        <v>10104</v>
      </c>
      <c r="C9035" t="s">
        <v>1049</v>
      </c>
      <c r="D9035" t="s">
        <v>1001</v>
      </c>
      <c r="E9035" s="23">
        <v>43435</v>
      </c>
      <c r="F9035">
        <v>0</v>
      </c>
      <c r="G9035">
        <v>0</v>
      </c>
      <c r="I9035">
        <v>0</v>
      </c>
      <c r="J9035">
        <v>0</v>
      </c>
      <c r="L9035">
        <v>0</v>
      </c>
      <c r="N9035">
        <v>0</v>
      </c>
      <c r="P9035">
        <v>0</v>
      </c>
      <c r="Q9035">
        <v>0</v>
      </c>
      <c r="S9035">
        <v>0</v>
      </c>
      <c r="T9035">
        <v>0.26666666666666666</v>
      </c>
    </row>
    <row r="9036" spans="1:20" x14ac:dyDescent="0.2">
      <c r="A9036" t="s">
        <v>7435</v>
      </c>
      <c r="B9036" t="s">
        <v>7436</v>
      </c>
      <c r="C9036" t="s">
        <v>1048</v>
      </c>
      <c r="D9036" t="s">
        <v>1001</v>
      </c>
      <c r="E9036" s="23">
        <v>43435</v>
      </c>
      <c r="F9036">
        <v>2</v>
      </c>
      <c r="G9036">
        <v>2.5</v>
      </c>
      <c r="I9036">
        <v>12</v>
      </c>
      <c r="J9036">
        <v>11</v>
      </c>
      <c r="L9036">
        <v>14</v>
      </c>
      <c r="N9036">
        <v>11</v>
      </c>
      <c r="P9036">
        <v>0</v>
      </c>
      <c r="Q9036">
        <v>1</v>
      </c>
      <c r="S9036">
        <v>1</v>
      </c>
      <c r="T9036">
        <v>0.2</v>
      </c>
    </row>
    <row r="9037" spans="1:20" x14ac:dyDescent="0.2">
      <c r="A9037" t="s">
        <v>5579</v>
      </c>
      <c r="B9037" t="s">
        <v>5580</v>
      </c>
      <c r="C9037" t="s">
        <v>1047</v>
      </c>
      <c r="D9037" t="s">
        <v>1001</v>
      </c>
      <c r="E9037" s="23">
        <v>43435</v>
      </c>
      <c r="F9037">
        <v>0</v>
      </c>
      <c r="G9037">
        <v>0</v>
      </c>
      <c r="I9037">
        <v>0</v>
      </c>
      <c r="J9037">
        <v>0</v>
      </c>
      <c r="L9037">
        <v>0</v>
      </c>
      <c r="N9037">
        <v>0</v>
      </c>
      <c r="P9037">
        <v>0</v>
      </c>
      <c r="Q9037">
        <v>0</v>
      </c>
      <c r="S9037">
        <v>0</v>
      </c>
      <c r="T9037">
        <v>0.13333333333333333</v>
      </c>
    </row>
    <row r="9038" spans="1:20" x14ac:dyDescent="0.2">
      <c r="A9038" t="s">
        <v>11443</v>
      </c>
      <c r="B9038" t="s">
        <v>11444</v>
      </c>
      <c r="C9038" t="s">
        <v>959</v>
      </c>
      <c r="D9038" t="s">
        <v>1000</v>
      </c>
      <c r="E9038" s="23">
        <v>43435</v>
      </c>
      <c r="F9038">
        <v>0</v>
      </c>
      <c r="G9038">
        <v>0</v>
      </c>
      <c r="I9038">
        <v>0</v>
      </c>
      <c r="J9038">
        <v>0</v>
      </c>
      <c r="L9038">
        <v>0</v>
      </c>
      <c r="N9038">
        <v>0</v>
      </c>
      <c r="P9038">
        <v>0</v>
      </c>
      <c r="Q9038">
        <v>0</v>
      </c>
      <c r="S9038">
        <v>0</v>
      </c>
      <c r="T9038">
        <v>0.21428571428571427</v>
      </c>
    </row>
    <row r="9039" spans="1:20" x14ac:dyDescent="0.2">
      <c r="A9039" t="s">
        <v>10631</v>
      </c>
      <c r="B9039" t="s">
        <v>10632</v>
      </c>
      <c r="C9039" t="s">
        <v>205</v>
      </c>
      <c r="D9039" t="s">
        <v>1000</v>
      </c>
      <c r="E9039" s="23">
        <v>43435</v>
      </c>
      <c r="F9039">
        <v>0</v>
      </c>
      <c r="G9039">
        <v>0</v>
      </c>
      <c r="I9039">
        <v>0</v>
      </c>
      <c r="J9039">
        <v>0</v>
      </c>
      <c r="L9039">
        <v>0</v>
      </c>
      <c r="N9039">
        <v>0</v>
      </c>
      <c r="P9039">
        <v>0</v>
      </c>
      <c r="Q9039">
        <v>0</v>
      </c>
      <c r="S9039">
        <v>0</v>
      </c>
      <c r="T9039">
        <v>9.0909090909090912E-2</v>
      </c>
    </row>
    <row r="9040" spans="1:20" x14ac:dyDescent="0.2">
      <c r="A9040" t="s">
        <v>10037</v>
      </c>
      <c r="B9040" t="s">
        <v>10038</v>
      </c>
      <c r="C9040" t="s">
        <v>384</v>
      </c>
      <c r="D9040" t="s">
        <v>1000</v>
      </c>
      <c r="E9040" s="23">
        <v>43435</v>
      </c>
      <c r="F9040">
        <v>0</v>
      </c>
      <c r="G9040">
        <v>0</v>
      </c>
      <c r="I9040">
        <v>0</v>
      </c>
      <c r="J9040">
        <v>0</v>
      </c>
      <c r="L9040">
        <v>0</v>
      </c>
      <c r="N9040">
        <v>0</v>
      </c>
      <c r="P9040">
        <v>0</v>
      </c>
      <c r="Q9040">
        <v>0</v>
      </c>
      <c r="S9040">
        <v>0</v>
      </c>
      <c r="T9040">
        <v>0</v>
      </c>
    </row>
    <row r="9041" spans="1:20" x14ac:dyDescent="0.2">
      <c r="A9041" t="s">
        <v>8978</v>
      </c>
      <c r="B9041" t="s">
        <v>8979</v>
      </c>
      <c r="C9041" t="s">
        <v>210</v>
      </c>
      <c r="D9041" t="s">
        <v>1000</v>
      </c>
      <c r="E9041" s="23">
        <v>43435</v>
      </c>
      <c r="F9041">
        <v>3</v>
      </c>
      <c r="G9041">
        <v>4</v>
      </c>
      <c r="I9041">
        <v>18</v>
      </c>
      <c r="J9041">
        <v>18</v>
      </c>
      <c r="L9041">
        <v>24</v>
      </c>
      <c r="N9041">
        <v>13</v>
      </c>
      <c r="O9041">
        <v>0</v>
      </c>
      <c r="P9041">
        <v>0</v>
      </c>
      <c r="Q9041">
        <v>2</v>
      </c>
      <c r="S9041">
        <v>5</v>
      </c>
      <c r="T9041">
        <v>0.33</v>
      </c>
    </row>
    <row r="9042" spans="1:20" x14ac:dyDescent="0.2">
      <c r="A9042" t="s">
        <v>6173</v>
      </c>
      <c r="B9042" t="s">
        <v>6174</v>
      </c>
      <c r="C9042" t="s">
        <v>215</v>
      </c>
      <c r="D9042" t="s">
        <v>1000</v>
      </c>
      <c r="E9042" s="23">
        <v>43435</v>
      </c>
      <c r="F9042">
        <v>5</v>
      </c>
      <c r="G9042">
        <v>6</v>
      </c>
      <c r="I9042">
        <v>23</v>
      </c>
      <c r="J9042">
        <v>34</v>
      </c>
      <c r="L9042">
        <v>40</v>
      </c>
      <c r="N9042">
        <v>18</v>
      </c>
      <c r="O9042">
        <v>1</v>
      </c>
      <c r="P9042">
        <v>5</v>
      </c>
      <c r="Q9042">
        <v>6</v>
      </c>
      <c r="S9042">
        <v>5</v>
      </c>
      <c r="T9042">
        <v>0.33</v>
      </c>
    </row>
    <row r="9043" spans="1:20" x14ac:dyDescent="0.2">
      <c r="A9043" t="s">
        <v>8094</v>
      </c>
      <c r="B9043" t="s">
        <v>8095</v>
      </c>
      <c r="C9043" t="s">
        <v>960</v>
      </c>
      <c r="D9043" t="s">
        <v>1000</v>
      </c>
      <c r="E9043" s="23">
        <v>43435</v>
      </c>
      <c r="F9043">
        <v>0</v>
      </c>
      <c r="G9043">
        <v>0</v>
      </c>
      <c r="I9043">
        <v>0</v>
      </c>
      <c r="J9043">
        <v>0</v>
      </c>
      <c r="L9043">
        <v>0</v>
      </c>
      <c r="N9043">
        <v>0</v>
      </c>
      <c r="P9043">
        <v>0</v>
      </c>
      <c r="Q9043">
        <v>0</v>
      </c>
      <c r="S9043">
        <v>0</v>
      </c>
      <c r="T9043">
        <v>0.36</v>
      </c>
    </row>
    <row r="9044" spans="1:20" x14ac:dyDescent="0.2">
      <c r="A9044" t="s">
        <v>6963</v>
      </c>
      <c r="B9044" t="s">
        <v>6964</v>
      </c>
      <c r="C9044" t="s">
        <v>961</v>
      </c>
      <c r="D9044" t="s">
        <v>1000</v>
      </c>
      <c r="E9044" s="23">
        <v>43435</v>
      </c>
      <c r="F9044">
        <v>0</v>
      </c>
      <c r="G9044">
        <v>0</v>
      </c>
      <c r="I9044">
        <v>0</v>
      </c>
      <c r="J9044">
        <v>0</v>
      </c>
      <c r="L9044">
        <v>0</v>
      </c>
      <c r="N9044">
        <v>0</v>
      </c>
      <c r="P9044">
        <v>0</v>
      </c>
      <c r="Q9044">
        <v>0</v>
      </c>
      <c r="S9044">
        <v>0</v>
      </c>
      <c r="T9044">
        <v>0.36</v>
      </c>
    </row>
    <row r="9045" spans="1:20" x14ac:dyDescent="0.2">
      <c r="A9045" t="s">
        <v>3473</v>
      </c>
      <c r="B9045" t="s">
        <v>3474</v>
      </c>
      <c r="C9045" t="s">
        <v>221</v>
      </c>
      <c r="D9045" t="s">
        <v>1000</v>
      </c>
      <c r="E9045" s="23">
        <v>43435</v>
      </c>
      <c r="F9045">
        <v>0</v>
      </c>
      <c r="G9045">
        <v>0</v>
      </c>
      <c r="I9045">
        <v>0</v>
      </c>
      <c r="J9045">
        <v>0</v>
      </c>
      <c r="L9045">
        <v>0</v>
      </c>
      <c r="N9045">
        <v>0</v>
      </c>
      <c r="P9045">
        <v>0</v>
      </c>
      <c r="Q9045">
        <v>0</v>
      </c>
      <c r="S9045">
        <v>0</v>
      </c>
      <c r="T9045">
        <v>0.33</v>
      </c>
    </row>
    <row r="9046" spans="1:20" x14ac:dyDescent="0.2">
      <c r="A9046" t="s">
        <v>3298</v>
      </c>
      <c r="B9046" t="s">
        <v>3299</v>
      </c>
      <c r="C9046" t="s">
        <v>222</v>
      </c>
      <c r="D9046" t="s">
        <v>1000</v>
      </c>
      <c r="E9046" s="23">
        <v>43435</v>
      </c>
      <c r="F9046">
        <v>0</v>
      </c>
      <c r="G9046">
        <v>0</v>
      </c>
      <c r="I9046">
        <v>0</v>
      </c>
      <c r="J9046">
        <v>0</v>
      </c>
      <c r="L9046">
        <v>0</v>
      </c>
      <c r="N9046">
        <v>0</v>
      </c>
      <c r="P9046">
        <v>0</v>
      </c>
      <c r="Q9046">
        <v>0</v>
      </c>
      <c r="S9046">
        <v>0</v>
      </c>
      <c r="T9046">
        <v>0</v>
      </c>
    </row>
    <row r="9047" spans="1:20" x14ac:dyDescent="0.2">
      <c r="A9047" t="s">
        <v>7343</v>
      </c>
      <c r="B9047" t="s">
        <v>7344</v>
      </c>
      <c r="C9047" t="s">
        <v>1052</v>
      </c>
      <c r="D9047" t="s">
        <v>1000</v>
      </c>
      <c r="E9047" s="23">
        <v>43435</v>
      </c>
      <c r="F9047">
        <v>3</v>
      </c>
      <c r="G9047">
        <v>3</v>
      </c>
      <c r="I9047">
        <v>18</v>
      </c>
      <c r="J9047">
        <v>18</v>
      </c>
      <c r="L9047">
        <v>18</v>
      </c>
      <c r="N9047">
        <v>15</v>
      </c>
      <c r="P9047">
        <v>0</v>
      </c>
      <c r="Q9047">
        <v>6</v>
      </c>
      <c r="S9047">
        <v>3</v>
      </c>
      <c r="T9047">
        <v>0.5</v>
      </c>
    </row>
    <row r="9048" spans="1:20" x14ac:dyDescent="0.2">
      <c r="A9048" t="s">
        <v>5335</v>
      </c>
      <c r="B9048" t="s">
        <v>5336</v>
      </c>
      <c r="C9048" t="s">
        <v>1053</v>
      </c>
      <c r="D9048" t="s">
        <v>1000</v>
      </c>
      <c r="E9048" s="23">
        <v>43435</v>
      </c>
      <c r="F9048">
        <v>2</v>
      </c>
      <c r="G9048">
        <v>2.5</v>
      </c>
      <c r="I9048">
        <v>6</v>
      </c>
      <c r="J9048">
        <v>11</v>
      </c>
      <c r="L9048">
        <v>14</v>
      </c>
      <c r="N9048">
        <v>5</v>
      </c>
      <c r="P9048">
        <v>0</v>
      </c>
      <c r="Q9048">
        <v>0</v>
      </c>
      <c r="S9048">
        <v>1</v>
      </c>
      <c r="T9048">
        <v>0.56999999999999995</v>
      </c>
    </row>
    <row r="9049" spans="1:20" x14ac:dyDescent="0.2">
      <c r="A9049" t="s">
        <v>7168</v>
      </c>
      <c r="B9049" t="s">
        <v>7169</v>
      </c>
      <c r="C9049" t="s">
        <v>1052</v>
      </c>
      <c r="D9049" t="s">
        <v>1001</v>
      </c>
      <c r="E9049" s="23">
        <v>43435</v>
      </c>
      <c r="F9049">
        <v>1.5</v>
      </c>
      <c r="G9049">
        <v>1.5</v>
      </c>
      <c r="I9049">
        <v>5</v>
      </c>
      <c r="J9049">
        <v>7</v>
      </c>
      <c r="L9049">
        <v>8</v>
      </c>
      <c r="N9049">
        <v>2</v>
      </c>
      <c r="P9049">
        <v>0</v>
      </c>
      <c r="Q9049">
        <v>1</v>
      </c>
      <c r="S9049">
        <v>3</v>
      </c>
    </row>
    <row r="9050" spans="1:20" x14ac:dyDescent="0.2">
      <c r="A9050" t="s">
        <v>5160</v>
      </c>
      <c r="B9050" t="s">
        <v>5161</v>
      </c>
      <c r="C9050" t="s">
        <v>1053</v>
      </c>
      <c r="D9050" t="s">
        <v>1001</v>
      </c>
      <c r="E9050" s="23">
        <v>43435</v>
      </c>
      <c r="F9050">
        <v>0.5</v>
      </c>
      <c r="G9050">
        <v>0.5</v>
      </c>
      <c r="I9050">
        <v>0</v>
      </c>
      <c r="J9050">
        <v>3</v>
      </c>
      <c r="L9050">
        <v>3</v>
      </c>
      <c r="N9050">
        <v>0</v>
      </c>
      <c r="P9050">
        <v>0</v>
      </c>
      <c r="Q9050">
        <v>0</v>
      </c>
      <c r="S9050">
        <v>0</v>
      </c>
    </row>
    <row r="9051" spans="1:20" x14ac:dyDescent="0.2">
      <c r="A9051" t="s">
        <v>12658</v>
      </c>
      <c r="B9051" t="s">
        <v>12659</v>
      </c>
      <c r="C9051" t="s">
        <v>1054</v>
      </c>
      <c r="D9051" t="s">
        <v>1001</v>
      </c>
      <c r="E9051" s="23">
        <v>43435</v>
      </c>
      <c r="F9051">
        <v>2</v>
      </c>
      <c r="G9051">
        <v>1.5</v>
      </c>
      <c r="I9051">
        <v>9</v>
      </c>
      <c r="J9051">
        <v>11</v>
      </c>
      <c r="L9051">
        <v>9</v>
      </c>
      <c r="N9051">
        <v>9</v>
      </c>
      <c r="P9051">
        <v>0</v>
      </c>
      <c r="Q9051">
        <v>1</v>
      </c>
      <c r="S9051">
        <v>0</v>
      </c>
    </row>
    <row r="9052" spans="1:20" x14ac:dyDescent="0.2">
      <c r="A9052" t="s">
        <v>12334</v>
      </c>
      <c r="B9052" t="s">
        <v>12335</v>
      </c>
      <c r="C9052" t="s">
        <v>200</v>
      </c>
      <c r="D9052" t="s">
        <v>1000</v>
      </c>
      <c r="E9052" s="23">
        <v>43435</v>
      </c>
      <c r="F9052">
        <v>4</v>
      </c>
      <c r="G9052">
        <v>4.5</v>
      </c>
      <c r="I9052">
        <v>8</v>
      </c>
      <c r="J9052">
        <v>22</v>
      </c>
      <c r="L9052">
        <v>26</v>
      </c>
      <c r="N9052">
        <v>8</v>
      </c>
      <c r="P9052">
        <v>2</v>
      </c>
      <c r="Q9052">
        <v>7</v>
      </c>
      <c r="S9052">
        <v>0</v>
      </c>
    </row>
    <row r="9053" spans="1:20" x14ac:dyDescent="0.2">
      <c r="A9053" t="s">
        <v>10455</v>
      </c>
      <c r="B9053" t="s">
        <v>10456</v>
      </c>
      <c r="C9053" t="s">
        <v>204</v>
      </c>
      <c r="D9053" t="s">
        <v>1000</v>
      </c>
      <c r="E9053" s="23">
        <v>43435</v>
      </c>
      <c r="F9053">
        <v>0</v>
      </c>
      <c r="G9053">
        <v>0</v>
      </c>
      <c r="I9053">
        <v>0</v>
      </c>
      <c r="J9053">
        <v>0</v>
      </c>
      <c r="L9053">
        <v>0</v>
      </c>
      <c r="N9053">
        <v>0</v>
      </c>
      <c r="P9053">
        <v>0</v>
      </c>
      <c r="Q9053">
        <v>0</v>
      </c>
      <c r="S9053">
        <v>0</v>
      </c>
    </row>
    <row r="9054" spans="1:20" x14ac:dyDescent="0.2">
      <c r="A9054" t="s">
        <v>9999</v>
      </c>
      <c r="B9054" t="s">
        <v>10000</v>
      </c>
      <c r="C9054" t="s">
        <v>385</v>
      </c>
      <c r="D9054" t="s">
        <v>1000</v>
      </c>
      <c r="E9054" s="23">
        <v>43435</v>
      </c>
      <c r="F9054">
        <v>0</v>
      </c>
      <c r="G9054">
        <v>0</v>
      </c>
      <c r="I9054">
        <v>0</v>
      </c>
      <c r="J9054">
        <v>0</v>
      </c>
      <c r="L9054">
        <v>0</v>
      </c>
      <c r="N9054">
        <v>0</v>
      </c>
      <c r="P9054">
        <v>0</v>
      </c>
      <c r="Q9054">
        <v>0</v>
      </c>
      <c r="S9054">
        <v>0</v>
      </c>
    </row>
    <row r="9055" spans="1:20" x14ac:dyDescent="0.2">
      <c r="A9055" t="s">
        <v>8803</v>
      </c>
      <c r="B9055" t="s">
        <v>8804</v>
      </c>
      <c r="C9055" t="s">
        <v>208</v>
      </c>
      <c r="D9055" t="s">
        <v>1000</v>
      </c>
      <c r="E9055" s="23">
        <v>43435</v>
      </c>
      <c r="F9055">
        <v>2</v>
      </c>
      <c r="G9055">
        <v>1.5</v>
      </c>
      <c r="I9055">
        <v>5</v>
      </c>
      <c r="J9055">
        <v>11</v>
      </c>
      <c r="L9055">
        <v>9</v>
      </c>
      <c r="N9055">
        <v>5</v>
      </c>
      <c r="P9055">
        <v>0</v>
      </c>
      <c r="Q9055">
        <v>0</v>
      </c>
      <c r="S9055">
        <v>0</v>
      </c>
    </row>
    <row r="9056" spans="1:20" x14ac:dyDescent="0.2">
      <c r="A9056" t="s">
        <v>8138</v>
      </c>
      <c r="B9056" t="s">
        <v>8139</v>
      </c>
      <c r="C9056" t="s">
        <v>900</v>
      </c>
      <c r="D9056" t="s">
        <v>1000</v>
      </c>
      <c r="E9056" s="23">
        <v>43435</v>
      </c>
      <c r="F9056">
        <v>1</v>
      </c>
      <c r="G9056">
        <v>1.5</v>
      </c>
      <c r="I9056">
        <v>6</v>
      </c>
      <c r="J9056">
        <v>5</v>
      </c>
      <c r="L9056">
        <v>8</v>
      </c>
      <c r="N9056">
        <v>6</v>
      </c>
      <c r="P9056">
        <v>0</v>
      </c>
      <c r="Q9056">
        <v>0</v>
      </c>
      <c r="S9056">
        <v>0</v>
      </c>
    </row>
    <row r="9057" spans="1:20" x14ac:dyDescent="0.2">
      <c r="A9057" t="s">
        <v>7903</v>
      </c>
      <c r="B9057" t="s">
        <v>7904</v>
      </c>
      <c r="C9057" t="s">
        <v>905</v>
      </c>
      <c r="D9057" t="s">
        <v>1000</v>
      </c>
      <c r="E9057" s="23">
        <v>43435</v>
      </c>
      <c r="F9057">
        <v>0</v>
      </c>
      <c r="G9057">
        <v>0</v>
      </c>
      <c r="I9057">
        <v>0</v>
      </c>
      <c r="J9057">
        <v>0</v>
      </c>
      <c r="L9057">
        <v>0</v>
      </c>
      <c r="N9057">
        <v>0</v>
      </c>
      <c r="P9057">
        <v>0</v>
      </c>
      <c r="Q9057">
        <v>0</v>
      </c>
      <c r="S9057">
        <v>0</v>
      </c>
    </row>
    <row r="9058" spans="1:20" x14ac:dyDescent="0.2">
      <c r="A9058" t="s">
        <v>6597</v>
      </c>
      <c r="B9058" t="s">
        <v>6598</v>
      </c>
      <c r="C9058" t="s">
        <v>316</v>
      </c>
      <c r="D9058" t="s">
        <v>1000</v>
      </c>
      <c r="E9058" s="23">
        <v>43435</v>
      </c>
      <c r="F9058">
        <v>6</v>
      </c>
      <c r="G9058">
        <v>6</v>
      </c>
      <c r="I9058">
        <v>26</v>
      </c>
      <c r="J9058">
        <v>35</v>
      </c>
      <c r="L9058">
        <v>35</v>
      </c>
      <c r="N9058">
        <v>24</v>
      </c>
      <c r="P9058">
        <v>3</v>
      </c>
      <c r="Q9058">
        <v>3</v>
      </c>
      <c r="S9058">
        <v>2</v>
      </c>
    </row>
    <row r="9059" spans="1:20" x14ac:dyDescent="0.2">
      <c r="A9059" t="s">
        <v>4190</v>
      </c>
      <c r="B9059" t="s">
        <v>4191</v>
      </c>
      <c r="C9059" t="s">
        <v>218</v>
      </c>
      <c r="D9059" t="s">
        <v>1000</v>
      </c>
      <c r="E9059" s="23">
        <v>43435</v>
      </c>
      <c r="F9059">
        <v>0</v>
      </c>
      <c r="G9059">
        <v>0</v>
      </c>
      <c r="I9059">
        <v>0</v>
      </c>
      <c r="J9059">
        <v>0</v>
      </c>
      <c r="L9059">
        <v>0</v>
      </c>
      <c r="N9059">
        <v>0</v>
      </c>
      <c r="P9059">
        <v>0</v>
      </c>
      <c r="Q9059">
        <v>0</v>
      </c>
      <c r="S9059">
        <v>0</v>
      </c>
    </row>
    <row r="9060" spans="1:20" x14ac:dyDescent="0.2">
      <c r="A9060" t="s">
        <v>12619</v>
      </c>
      <c r="B9060" t="s">
        <v>12620</v>
      </c>
      <c r="C9060" t="s">
        <v>202</v>
      </c>
      <c r="D9060" t="s">
        <v>1000</v>
      </c>
      <c r="E9060" s="23">
        <v>43435</v>
      </c>
      <c r="F9060">
        <v>4</v>
      </c>
      <c r="G9060">
        <v>5</v>
      </c>
      <c r="I9060">
        <v>63</v>
      </c>
      <c r="J9060">
        <v>47</v>
      </c>
      <c r="L9060">
        <v>64</v>
      </c>
      <c r="N9060">
        <v>62</v>
      </c>
      <c r="P9060">
        <v>0</v>
      </c>
      <c r="Q9060">
        <v>0</v>
      </c>
      <c r="S9060">
        <v>1</v>
      </c>
    </row>
    <row r="9061" spans="1:20" x14ac:dyDescent="0.2">
      <c r="A9061" t="s">
        <v>12444</v>
      </c>
      <c r="B9061" t="s">
        <v>12445</v>
      </c>
      <c r="C9061" t="s">
        <v>347</v>
      </c>
      <c r="D9061" t="s">
        <v>1000</v>
      </c>
      <c r="E9061" s="23">
        <v>43435</v>
      </c>
      <c r="F9061">
        <v>0</v>
      </c>
      <c r="G9061">
        <v>0</v>
      </c>
      <c r="I9061">
        <v>0</v>
      </c>
      <c r="J9061">
        <v>0</v>
      </c>
      <c r="L9061">
        <v>0</v>
      </c>
      <c r="N9061">
        <v>0</v>
      </c>
      <c r="P9061">
        <v>0</v>
      </c>
      <c r="Q9061">
        <v>0</v>
      </c>
      <c r="S9061">
        <v>0</v>
      </c>
    </row>
    <row r="9062" spans="1:20" x14ac:dyDescent="0.2">
      <c r="A9062" t="s">
        <v>9784</v>
      </c>
      <c r="B9062" t="s">
        <v>9785</v>
      </c>
      <c r="C9062" t="s">
        <v>224</v>
      </c>
      <c r="D9062" t="s">
        <v>1000</v>
      </c>
      <c r="E9062" s="23">
        <v>43435</v>
      </c>
      <c r="F9062">
        <v>4</v>
      </c>
      <c r="G9062">
        <v>6</v>
      </c>
      <c r="I9062">
        <v>56</v>
      </c>
      <c r="J9062">
        <v>44</v>
      </c>
      <c r="L9062">
        <v>66</v>
      </c>
      <c r="N9062">
        <v>41</v>
      </c>
      <c r="P9062">
        <v>0</v>
      </c>
      <c r="Q9062">
        <v>0</v>
      </c>
      <c r="S9062">
        <v>15</v>
      </c>
    </row>
    <row r="9063" spans="1:20" x14ac:dyDescent="0.2">
      <c r="A9063" t="s">
        <v>9485</v>
      </c>
      <c r="B9063" t="s">
        <v>9486</v>
      </c>
      <c r="C9063" t="s">
        <v>345</v>
      </c>
      <c r="D9063" t="s">
        <v>1000</v>
      </c>
      <c r="E9063" s="23">
        <v>43435</v>
      </c>
      <c r="F9063">
        <v>0</v>
      </c>
      <c r="G9063">
        <v>0</v>
      </c>
      <c r="I9063">
        <v>0</v>
      </c>
      <c r="J9063">
        <v>0</v>
      </c>
      <c r="L9063">
        <v>0</v>
      </c>
      <c r="N9063">
        <v>0</v>
      </c>
      <c r="P9063">
        <v>0</v>
      </c>
      <c r="Q9063">
        <v>0</v>
      </c>
      <c r="S9063">
        <v>0</v>
      </c>
    </row>
    <row r="9064" spans="1:20" x14ac:dyDescent="0.2">
      <c r="A9064" t="s">
        <v>7877</v>
      </c>
      <c r="B9064" t="s">
        <v>7878</v>
      </c>
      <c r="C9064" t="s">
        <v>226</v>
      </c>
      <c r="D9064" t="s">
        <v>1000</v>
      </c>
      <c r="E9064" s="23">
        <v>43435</v>
      </c>
      <c r="F9064">
        <v>5</v>
      </c>
      <c r="G9064">
        <v>5.5</v>
      </c>
      <c r="I9064">
        <v>44</v>
      </c>
      <c r="J9064">
        <v>55</v>
      </c>
      <c r="L9064">
        <v>62</v>
      </c>
      <c r="N9064">
        <v>36</v>
      </c>
      <c r="P9064">
        <v>0</v>
      </c>
      <c r="Q9064">
        <v>1</v>
      </c>
      <c r="S9064">
        <v>8</v>
      </c>
    </row>
    <row r="9065" spans="1:20" x14ac:dyDescent="0.2">
      <c r="A9065" t="s">
        <v>6947</v>
      </c>
      <c r="B9065" t="s">
        <v>6948</v>
      </c>
      <c r="C9065" t="s">
        <v>231</v>
      </c>
      <c r="D9065" t="s">
        <v>1000</v>
      </c>
      <c r="E9065" s="23">
        <v>43435</v>
      </c>
      <c r="F9065">
        <v>8</v>
      </c>
      <c r="G9065">
        <v>8</v>
      </c>
      <c r="I9065">
        <v>107</v>
      </c>
      <c r="J9065">
        <v>91</v>
      </c>
      <c r="L9065">
        <v>91</v>
      </c>
      <c r="N9065">
        <v>99</v>
      </c>
      <c r="P9065">
        <v>0</v>
      </c>
      <c r="Q9065">
        <v>3</v>
      </c>
      <c r="S9065">
        <v>8</v>
      </c>
    </row>
    <row r="9066" spans="1:20" x14ac:dyDescent="0.2">
      <c r="A9066" t="s">
        <v>5998</v>
      </c>
      <c r="B9066" t="s">
        <v>5999</v>
      </c>
      <c r="C9066" t="s">
        <v>216</v>
      </c>
      <c r="D9066" t="s">
        <v>1000</v>
      </c>
      <c r="E9066" s="23">
        <v>43435</v>
      </c>
      <c r="F9066">
        <v>8.5</v>
      </c>
      <c r="G9066">
        <v>9.5</v>
      </c>
      <c r="I9066">
        <v>54</v>
      </c>
      <c r="J9066">
        <v>84</v>
      </c>
      <c r="L9066">
        <v>98</v>
      </c>
      <c r="N9066">
        <v>49</v>
      </c>
      <c r="P9066">
        <v>3</v>
      </c>
      <c r="Q9066">
        <v>3</v>
      </c>
      <c r="S9066">
        <v>5</v>
      </c>
    </row>
    <row r="9067" spans="1:20" x14ac:dyDescent="0.2">
      <c r="A9067" t="s">
        <v>4605</v>
      </c>
      <c r="B9067" t="s">
        <v>4606</v>
      </c>
      <c r="C9067" t="s">
        <v>233</v>
      </c>
      <c r="D9067" t="s">
        <v>1000</v>
      </c>
      <c r="E9067" s="23">
        <v>43435</v>
      </c>
      <c r="F9067">
        <v>2.5</v>
      </c>
      <c r="G9067">
        <v>3.5</v>
      </c>
      <c r="I9067">
        <v>18</v>
      </c>
      <c r="J9067">
        <v>29</v>
      </c>
      <c r="L9067">
        <v>46</v>
      </c>
      <c r="N9067">
        <v>15</v>
      </c>
      <c r="P9067">
        <v>0</v>
      </c>
      <c r="Q9067">
        <v>0</v>
      </c>
      <c r="S9067">
        <v>3</v>
      </c>
    </row>
    <row r="9068" spans="1:20" x14ac:dyDescent="0.2">
      <c r="A9068" t="s">
        <v>4015</v>
      </c>
      <c r="B9068" t="s">
        <v>4016</v>
      </c>
      <c r="C9068" t="s">
        <v>219</v>
      </c>
      <c r="D9068" t="s">
        <v>1000</v>
      </c>
      <c r="E9068" s="23">
        <v>43435</v>
      </c>
      <c r="F9068">
        <v>0</v>
      </c>
      <c r="G9068">
        <v>0</v>
      </c>
      <c r="I9068">
        <v>0</v>
      </c>
      <c r="J9068">
        <v>0</v>
      </c>
      <c r="L9068">
        <v>0</v>
      </c>
      <c r="N9068">
        <v>0</v>
      </c>
      <c r="P9068">
        <v>0</v>
      </c>
      <c r="Q9068">
        <v>0</v>
      </c>
      <c r="S9068">
        <v>0</v>
      </c>
    </row>
    <row r="9069" spans="1:20" x14ac:dyDescent="0.2">
      <c r="A9069" t="s">
        <v>3744</v>
      </c>
      <c r="B9069" t="s">
        <v>3745</v>
      </c>
      <c r="C9069" t="s">
        <v>340</v>
      </c>
      <c r="D9069" t="s">
        <v>1000</v>
      </c>
      <c r="E9069" s="23">
        <v>43435</v>
      </c>
      <c r="F9069">
        <v>0</v>
      </c>
      <c r="G9069">
        <v>0</v>
      </c>
      <c r="I9069">
        <v>0</v>
      </c>
      <c r="J9069">
        <v>0</v>
      </c>
      <c r="L9069">
        <v>0</v>
      </c>
      <c r="N9069">
        <v>0</v>
      </c>
      <c r="P9069">
        <v>0</v>
      </c>
      <c r="Q9069">
        <v>0</v>
      </c>
      <c r="S9069">
        <v>0</v>
      </c>
    </row>
    <row r="9070" spans="1:20" x14ac:dyDescent="0.2">
      <c r="A9070" t="s">
        <v>11346</v>
      </c>
      <c r="B9070" t="s">
        <v>11347</v>
      </c>
      <c r="C9070" t="s">
        <v>350</v>
      </c>
      <c r="D9070" t="s">
        <v>1000</v>
      </c>
      <c r="E9070" s="23">
        <v>43435</v>
      </c>
      <c r="F9070">
        <v>1</v>
      </c>
      <c r="G9070">
        <v>1</v>
      </c>
      <c r="I9070">
        <v>4</v>
      </c>
      <c r="J9070">
        <v>6</v>
      </c>
      <c r="L9070">
        <v>6</v>
      </c>
      <c r="N9070">
        <v>4</v>
      </c>
      <c r="P9070">
        <v>0</v>
      </c>
      <c r="Q9070">
        <v>0</v>
      </c>
      <c r="S9070">
        <v>0</v>
      </c>
    </row>
    <row r="9071" spans="1:20" x14ac:dyDescent="0.2">
      <c r="A9071" t="s">
        <v>11348</v>
      </c>
      <c r="B9071" t="s">
        <v>11349</v>
      </c>
      <c r="C9071" t="s">
        <v>351</v>
      </c>
      <c r="D9071" t="s">
        <v>1000</v>
      </c>
      <c r="E9071" s="23">
        <v>43435</v>
      </c>
      <c r="F9071">
        <v>0</v>
      </c>
      <c r="G9071">
        <v>0</v>
      </c>
      <c r="I9071">
        <v>0</v>
      </c>
      <c r="J9071">
        <v>0</v>
      </c>
      <c r="L9071">
        <v>0</v>
      </c>
      <c r="N9071">
        <v>0</v>
      </c>
      <c r="P9071">
        <v>0</v>
      </c>
      <c r="Q9071">
        <v>0</v>
      </c>
      <c r="S9071">
        <v>0</v>
      </c>
    </row>
    <row r="9072" spans="1:20" x14ac:dyDescent="0.2">
      <c r="A9072" t="s">
        <v>11214</v>
      </c>
      <c r="B9072" t="s">
        <v>11215</v>
      </c>
      <c r="C9072" t="s">
        <v>352</v>
      </c>
      <c r="D9072" t="s">
        <v>1000</v>
      </c>
      <c r="E9072" s="23">
        <v>43435</v>
      </c>
      <c r="F9072">
        <v>0</v>
      </c>
      <c r="G9072">
        <v>0</v>
      </c>
      <c r="I9072">
        <v>0</v>
      </c>
      <c r="J9072">
        <v>0</v>
      </c>
      <c r="L9072">
        <v>0</v>
      </c>
      <c r="N9072">
        <v>0</v>
      </c>
      <c r="P9072">
        <v>0</v>
      </c>
      <c r="Q9072">
        <v>0</v>
      </c>
      <c r="S9072">
        <v>0</v>
      </c>
      <c r="T9072">
        <v>0</v>
      </c>
    </row>
    <row r="9073" spans="1:20" x14ac:dyDescent="0.2">
      <c r="A9073" t="s">
        <v>10215</v>
      </c>
      <c r="B9073" t="s">
        <v>10216</v>
      </c>
      <c r="C9073" t="s">
        <v>353</v>
      </c>
      <c r="D9073" t="s">
        <v>1000</v>
      </c>
      <c r="E9073" s="23">
        <v>43435</v>
      </c>
      <c r="F9073">
        <v>0</v>
      </c>
      <c r="G9073">
        <v>0</v>
      </c>
      <c r="I9073">
        <v>0</v>
      </c>
      <c r="J9073">
        <v>0</v>
      </c>
      <c r="L9073">
        <v>0</v>
      </c>
      <c r="N9073">
        <v>0</v>
      </c>
      <c r="P9073">
        <v>0</v>
      </c>
      <c r="Q9073">
        <v>0</v>
      </c>
      <c r="S9073">
        <v>0</v>
      </c>
      <c r="T9073">
        <v>0</v>
      </c>
    </row>
    <row r="9074" spans="1:20" x14ac:dyDescent="0.2">
      <c r="A9074" t="s">
        <v>10075</v>
      </c>
      <c r="B9074" t="s">
        <v>10076</v>
      </c>
      <c r="C9074" t="s">
        <v>386</v>
      </c>
      <c r="D9074" t="s">
        <v>1000</v>
      </c>
      <c r="E9074" s="23">
        <v>43435</v>
      </c>
      <c r="F9074">
        <v>0</v>
      </c>
      <c r="G9074">
        <v>0</v>
      </c>
      <c r="I9074">
        <v>0</v>
      </c>
      <c r="J9074">
        <v>0</v>
      </c>
      <c r="L9074">
        <v>0</v>
      </c>
      <c r="N9074">
        <v>0</v>
      </c>
      <c r="P9074">
        <v>0</v>
      </c>
      <c r="Q9074">
        <v>0</v>
      </c>
      <c r="S9074">
        <v>0</v>
      </c>
      <c r="T9074">
        <v>0</v>
      </c>
    </row>
    <row r="9075" spans="1:20" x14ac:dyDescent="0.2">
      <c r="A9075" t="s">
        <v>8628</v>
      </c>
      <c r="B9075" t="s">
        <v>8629</v>
      </c>
      <c r="C9075" t="s">
        <v>354</v>
      </c>
      <c r="D9075" t="s">
        <v>1000</v>
      </c>
      <c r="E9075" s="23">
        <v>43435</v>
      </c>
      <c r="F9075">
        <v>1</v>
      </c>
      <c r="G9075">
        <v>1.5</v>
      </c>
      <c r="I9075">
        <v>5</v>
      </c>
      <c r="J9075">
        <v>6</v>
      </c>
      <c r="L9075">
        <v>9</v>
      </c>
      <c r="N9075">
        <v>4</v>
      </c>
      <c r="P9075">
        <v>0</v>
      </c>
      <c r="Q9075">
        <v>0</v>
      </c>
      <c r="S9075">
        <v>1</v>
      </c>
      <c r="T9075">
        <v>0</v>
      </c>
    </row>
    <row r="9076" spans="1:20" x14ac:dyDescent="0.2">
      <c r="A9076" t="s">
        <v>6422</v>
      </c>
      <c r="B9076" t="s">
        <v>6423</v>
      </c>
      <c r="C9076" t="s">
        <v>355</v>
      </c>
      <c r="D9076" t="s">
        <v>1000</v>
      </c>
      <c r="E9076" s="23">
        <v>43435</v>
      </c>
      <c r="F9076">
        <v>5.5</v>
      </c>
      <c r="G9076">
        <v>5.5</v>
      </c>
      <c r="I9076">
        <v>20</v>
      </c>
      <c r="J9076">
        <v>32</v>
      </c>
      <c r="L9076">
        <v>32</v>
      </c>
      <c r="N9076">
        <v>20</v>
      </c>
      <c r="P9076">
        <v>0</v>
      </c>
      <c r="Q9076">
        <v>0</v>
      </c>
      <c r="S9076">
        <v>0</v>
      </c>
      <c r="T9076">
        <v>0</v>
      </c>
    </row>
    <row r="9077" spans="1:20" x14ac:dyDescent="0.2">
      <c r="A9077" t="s">
        <v>12160</v>
      </c>
      <c r="B9077" t="s">
        <v>12161</v>
      </c>
      <c r="C9077" t="s">
        <v>1050</v>
      </c>
      <c r="D9077" t="s">
        <v>1002</v>
      </c>
      <c r="E9077" s="23">
        <v>43435</v>
      </c>
      <c r="F9077">
        <v>2</v>
      </c>
      <c r="G9077">
        <v>2.5</v>
      </c>
      <c r="I9077">
        <v>3</v>
      </c>
      <c r="J9077">
        <v>11</v>
      </c>
      <c r="L9077">
        <v>14</v>
      </c>
      <c r="N9077">
        <v>3</v>
      </c>
      <c r="P9077">
        <v>1</v>
      </c>
      <c r="Q9077">
        <v>3</v>
      </c>
      <c r="S9077">
        <v>0</v>
      </c>
      <c r="T9077">
        <v>0</v>
      </c>
    </row>
    <row r="9078" spans="1:20" x14ac:dyDescent="0.2">
      <c r="A9078" t="s">
        <v>7495</v>
      </c>
      <c r="B9078" t="s">
        <v>7496</v>
      </c>
      <c r="C9078" t="s">
        <v>1048</v>
      </c>
      <c r="D9078" t="s">
        <v>1002</v>
      </c>
      <c r="E9078" s="23">
        <v>43435</v>
      </c>
      <c r="F9078">
        <v>2</v>
      </c>
      <c r="G9078">
        <v>2.5</v>
      </c>
      <c r="I9078">
        <v>12</v>
      </c>
      <c r="J9078">
        <v>11</v>
      </c>
      <c r="L9078">
        <v>14</v>
      </c>
      <c r="N9078">
        <v>11</v>
      </c>
      <c r="P9078">
        <v>0</v>
      </c>
      <c r="Q9078">
        <v>1</v>
      </c>
      <c r="S9078">
        <v>1</v>
      </c>
      <c r="T9078">
        <v>0</v>
      </c>
    </row>
    <row r="9079" spans="1:20" x14ac:dyDescent="0.2">
      <c r="A9079" t="s">
        <v>5784</v>
      </c>
      <c r="B9079" t="s">
        <v>5785</v>
      </c>
      <c r="C9079" t="s">
        <v>1047</v>
      </c>
      <c r="D9079" t="s">
        <v>1002</v>
      </c>
      <c r="E9079" s="23">
        <v>43435</v>
      </c>
      <c r="F9079">
        <v>2.5</v>
      </c>
      <c r="G9079">
        <v>3.5</v>
      </c>
      <c r="I9079">
        <v>10</v>
      </c>
      <c r="J9079">
        <v>14</v>
      </c>
      <c r="L9079">
        <v>20</v>
      </c>
      <c r="N9079">
        <v>10</v>
      </c>
      <c r="P9079">
        <v>0</v>
      </c>
      <c r="Q9079">
        <v>0</v>
      </c>
      <c r="S9079">
        <v>0</v>
      </c>
      <c r="T9079">
        <v>0</v>
      </c>
    </row>
    <row r="9080" spans="1:20" x14ac:dyDescent="0.2">
      <c r="A9080" t="s">
        <v>14811</v>
      </c>
      <c r="B9080" t="s">
        <v>14812</v>
      </c>
      <c r="C9080" t="s">
        <v>1054</v>
      </c>
      <c r="D9080" t="s">
        <v>1002</v>
      </c>
      <c r="E9080" s="23">
        <v>43435</v>
      </c>
      <c r="F9080">
        <v>2</v>
      </c>
      <c r="G9080">
        <v>1.5</v>
      </c>
      <c r="I9080">
        <v>9</v>
      </c>
      <c r="J9080">
        <v>11</v>
      </c>
      <c r="L9080">
        <v>9</v>
      </c>
      <c r="N9080">
        <v>9</v>
      </c>
      <c r="P9080">
        <v>0</v>
      </c>
      <c r="Q9080">
        <v>1</v>
      </c>
      <c r="S9080">
        <v>0</v>
      </c>
      <c r="T9080">
        <v>0</v>
      </c>
    </row>
    <row r="9081" spans="1:20" x14ac:dyDescent="0.2">
      <c r="A9081" t="s">
        <v>7373</v>
      </c>
      <c r="B9081" t="s">
        <v>7374</v>
      </c>
      <c r="C9081" t="s">
        <v>1052</v>
      </c>
      <c r="D9081" t="s">
        <v>1002</v>
      </c>
      <c r="E9081" s="23">
        <v>43435</v>
      </c>
      <c r="F9081">
        <v>4.5</v>
      </c>
      <c r="G9081">
        <v>4.5</v>
      </c>
      <c r="I9081">
        <v>23</v>
      </c>
      <c r="J9081">
        <v>25</v>
      </c>
      <c r="L9081">
        <v>26</v>
      </c>
      <c r="N9081">
        <v>17</v>
      </c>
      <c r="P9081">
        <v>0</v>
      </c>
      <c r="Q9081">
        <v>7</v>
      </c>
      <c r="S9081">
        <v>6</v>
      </c>
      <c r="T9081">
        <v>0</v>
      </c>
    </row>
    <row r="9082" spans="1:20" x14ac:dyDescent="0.2">
      <c r="A9082" t="s">
        <v>5365</v>
      </c>
      <c r="B9082" t="s">
        <v>5366</v>
      </c>
      <c r="C9082" t="s">
        <v>1053</v>
      </c>
      <c r="D9082" t="s">
        <v>1002</v>
      </c>
      <c r="E9082" s="23">
        <v>43435</v>
      </c>
      <c r="F9082">
        <v>2.5</v>
      </c>
      <c r="G9082">
        <v>3</v>
      </c>
      <c r="I9082">
        <v>6</v>
      </c>
      <c r="J9082">
        <v>14</v>
      </c>
      <c r="L9082">
        <v>17</v>
      </c>
      <c r="N9082">
        <v>5</v>
      </c>
      <c r="P9082">
        <v>0</v>
      </c>
      <c r="Q9082">
        <v>0</v>
      </c>
      <c r="S9082">
        <v>1</v>
      </c>
      <c r="T9082">
        <v>0</v>
      </c>
    </row>
    <row r="9083" spans="1:20" x14ac:dyDescent="0.2">
      <c r="A9083" t="s">
        <v>7707</v>
      </c>
      <c r="B9083" t="s">
        <v>7714</v>
      </c>
      <c r="C9083" t="s">
        <v>901</v>
      </c>
      <c r="D9083" t="s">
        <v>1000</v>
      </c>
      <c r="E9083" s="23">
        <v>43435</v>
      </c>
      <c r="F9083">
        <v>3</v>
      </c>
      <c r="G9083">
        <v>3</v>
      </c>
      <c r="I9083">
        <v>6</v>
      </c>
      <c r="J9083">
        <v>14</v>
      </c>
      <c r="L9083">
        <v>17</v>
      </c>
      <c r="N9083">
        <v>5</v>
      </c>
      <c r="P9083">
        <v>0</v>
      </c>
      <c r="Q9083">
        <v>0</v>
      </c>
      <c r="S9083">
        <v>1</v>
      </c>
      <c r="T9083">
        <v>0</v>
      </c>
    </row>
    <row r="9084" spans="1:20" x14ac:dyDescent="0.2">
      <c r="A9084" t="s">
        <v>7397</v>
      </c>
      <c r="B9084" t="s">
        <v>7406</v>
      </c>
      <c r="C9084" t="s">
        <v>901</v>
      </c>
      <c r="D9084" t="s">
        <v>1001</v>
      </c>
      <c r="E9084" s="23">
        <v>43435</v>
      </c>
      <c r="F9084">
        <v>3.5</v>
      </c>
      <c r="G9084">
        <v>3</v>
      </c>
      <c r="I9084">
        <v>6</v>
      </c>
      <c r="J9084">
        <v>14</v>
      </c>
      <c r="L9084">
        <v>17</v>
      </c>
      <c r="N9084">
        <v>5</v>
      </c>
      <c r="P9084">
        <v>0</v>
      </c>
      <c r="Q9084">
        <v>0</v>
      </c>
      <c r="S9084">
        <v>1</v>
      </c>
      <c r="T9084">
        <v>0</v>
      </c>
    </row>
    <row r="9085" spans="1:20" x14ac:dyDescent="0.2">
      <c r="A9085" t="s">
        <v>5825</v>
      </c>
      <c r="B9085" t="s">
        <v>5835</v>
      </c>
      <c r="C9085" t="s">
        <v>903</v>
      </c>
      <c r="D9085" t="s">
        <v>1000</v>
      </c>
      <c r="E9085" s="23">
        <v>43435</v>
      </c>
      <c r="F9085">
        <v>4.5</v>
      </c>
      <c r="G9085">
        <v>3</v>
      </c>
      <c r="I9085">
        <v>6</v>
      </c>
      <c r="J9085">
        <v>14</v>
      </c>
      <c r="L9085">
        <v>17</v>
      </c>
      <c r="N9085">
        <v>5</v>
      </c>
      <c r="P9085">
        <v>0</v>
      </c>
      <c r="Q9085">
        <v>0</v>
      </c>
      <c r="S9085">
        <v>1</v>
      </c>
      <c r="T9085">
        <v>0</v>
      </c>
    </row>
    <row r="9086" spans="1:20" x14ac:dyDescent="0.2">
      <c r="A9086" t="s">
        <v>5393</v>
      </c>
      <c r="B9086" t="s">
        <v>5394</v>
      </c>
      <c r="C9086" t="s">
        <v>903</v>
      </c>
      <c r="D9086" t="s">
        <v>1001</v>
      </c>
      <c r="E9086" s="23">
        <v>43435</v>
      </c>
      <c r="F9086">
        <v>0.5</v>
      </c>
      <c r="G9086">
        <v>3</v>
      </c>
      <c r="I9086">
        <v>6</v>
      </c>
      <c r="J9086">
        <v>14</v>
      </c>
      <c r="L9086">
        <v>17</v>
      </c>
      <c r="N9086">
        <v>5</v>
      </c>
      <c r="P9086">
        <v>0</v>
      </c>
      <c r="Q9086">
        <v>0</v>
      </c>
      <c r="S9086">
        <v>1</v>
      </c>
      <c r="T9086">
        <v>0</v>
      </c>
    </row>
    <row r="9087" spans="1:20" x14ac:dyDescent="0.2">
      <c r="A9087" t="s">
        <v>11893</v>
      </c>
      <c r="B9087" t="s">
        <v>11894</v>
      </c>
      <c r="C9087" t="s">
        <v>198</v>
      </c>
      <c r="D9087" t="s">
        <v>1002</v>
      </c>
      <c r="E9087" s="23">
        <v>43435</v>
      </c>
      <c r="F9087">
        <v>1</v>
      </c>
      <c r="G9087">
        <v>1</v>
      </c>
      <c r="I9087">
        <v>4</v>
      </c>
      <c r="J9087">
        <v>6</v>
      </c>
      <c r="L9087">
        <v>6</v>
      </c>
      <c r="N9087">
        <v>4</v>
      </c>
      <c r="P9087">
        <v>0</v>
      </c>
      <c r="Q9087">
        <v>0</v>
      </c>
      <c r="S9087">
        <v>0</v>
      </c>
      <c r="T9087">
        <v>0</v>
      </c>
    </row>
    <row r="9088" spans="1:20" x14ac:dyDescent="0.2">
      <c r="A9088" t="s">
        <v>11895</v>
      </c>
      <c r="B9088" t="s">
        <v>11896</v>
      </c>
      <c r="C9088" t="s">
        <v>962</v>
      </c>
      <c r="D9088" t="s">
        <v>1002</v>
      </c>
      <c r="E9088" s="23">
        <v>43435</v>
      </c>
      <c r="F9088">
        <v>0</v>
      </c>
      <c r="G9088">
        <v>0</v>
      </c>
      <c r="I9088">
        <v>0</v>
      </c>
      <c r="J9088">
        <v>0</v>
      </c>
      <c r="L9088">
        <v>0</v>
      </c>
      <c r="N9088">
        <v>0</v>
      </c>
      <c r="P9088">
        <v>0</v>
      </c>
      <c r="Q9088">
        <v>0</v>
      </c>
      <c r="S9088">
        <v>0</v>
      </c>
      <c r="T9088">
        <v>0</v>
      </c>
    </row>
    <row r="9089" spans="1:20" x14ac:dyDescent="0.2">
      <c r="A9089" t="s">
        <v>11897</v>
      </c>
      <c r="B9089" t="s">
        <v>11898</v>
      </c>
      <c r="C9089" t="s">
        <v>199</v>
      </c>
      <c r="D9089" t="s">
        <v>1002</v>
      </c>
      <c r="E9089" s="23">
        <v>43435</v>
      </c>
      <c r="F9089">
        <v>12</v>
      </c>
      <c r="G9089">
        <v>13.5</v>
      </c>
      <c r="I9089">
        <v>83</v>
      </c>
      <c r="J9089">
        <v>91</v>
      </c>
      <c r="L9089">
        <v>113</v>
      </c>
      <c r="N9089">
        <v>82</v>
      </c>
      <c r="P9089">
        <v>3</v>
      </c>
      <c r="Q9089">
        <v>11</v>
      </c>
      <c r="S9089">
        <v>1</v>
      </c>
      <c r="T9089">
        <v>0</v>
      </c>
    </row>
    <row r="9090" spans="1:20" x14ac:dyDescent="0.2">
      <c r="A9090" t="s">
        <v>11899</v>
      </c>
      <c r="B9090" t="s">
        <v>11900</v>
      </c>
      <c r="C9090" t="s">
        <v>348</v>
      </c>
      <c r="D9090" t="s">
        <v>1002</v>
      </c>
      <c r="E9090" s="23">
        <v>43435</v>
      </c>
      <c r="F9090">
        <v>0</v>
      </c>
      <c r="G9090">
        <v>0</v>
      </c>
      <c r="I9090">
        <v>0</v>
      </c>
      <c r="J9090">
        <v>0</v>
      </c>
      <c r="L9090">
        <v>0</v>
      </c>
      <c r="N9090">
        <v>0</v>
      </c>
      <c r="P9090">
        <v>0</v>
      </c>
      <c r="Q9090">
        <v>0</v>
      </c>
      <c r="S9090">
        <v>0</v>
      </c>
      <c r="T9090">
        <v>0</v>
      </c>
    </row>
    <row r="9091" spans="1:20" x14ac:dyDescent="0.2">
      <c r="A9091" t="s">
        <v>11901</v>
      </c>
      <c r="B9091" t="s">
        <v>11902</v>
      </c>
      <c r="C9091" t="s">
        <v>357</v>
      </c>
      <c r="D9091" t="s">
        <v>1002</v>
      </c>
      <c r="E9091" s="23">
        <v>43435</v>
      </c>
      <c r="F9091">
        <v>0</v>
      </c>
      <c r="G9091">
        <v>0</v>
      </c>
      <c r="I9091">
        <v>0</v>
      </c>
      <c r="J9091">
        <v>0</v>
      </c>
      <c r="L9091">
        <v>0</v>
      </c>
      <c r="N9091">
        <v>0</v>
      </c>
      <c r="P9091">
        <v>0</v>
      </c>
      <c r="Q9091">
        <v>0</v>
      </c>
      <c r="S9091">
        <v>0</v>
      </c>
      <c r="T9091">
        <v>0</v>
      </c>
    </row>
    <row r="9092" spans="1:20" x14ac:dyDescent="0.2">
      <c r="A9092" t="s">
        <v>10981</v>
      </c>
      <c r="B9092" t="s">
        <v>10982</v>
      </c>
      <c r="C9092" t="s">
        <v>227</v>
      </c>
      <c r="D9092" t="s">
        <v>1002</v>
      </c>
      <c r="E9092" s="23">
        <v>43435</v>
      </c>
      <c r="F9092">
        <v>0</v>
      </c>
      <c r="G9092">
        <v>0</v>
      </c>
      <c r="I9092">
        <v>0</v>
      </c>
      <c r="J9092">
        <v>0</v>
      </c>
      <c r="L9092">
        <v>0</v>
      </c>
      <c r="N9092">
        <v>0</v>
      </c>
      <c r="P9092">
        <v>0</v>
      </c>
      <c r="Q9092">
        <v>0</v>
      </c>
      <c r="S9092">
        <v>0</v>
      </c>
      <c r="T9092">
        <v>0</v>
      </c>
    </row>
    <row r="9093" spans="1:20" x14ac:dyDescent="0.2">
      <c r="A9093" t="s">
        <v>10806</v>
      </c>
      <c r="B9093" t="s">
        <v>10807</v>
      </c>
      <c r="C9093" t="s">
        <v>203</v>
      </c>
      <c r="D9093" t="s">
        <v>1002</v>
      </c>
      <c r="E9093" s="23">
        <v>43435</v>
      </c>
      <c r="F9093">
        <v>0</v>
      </c>
      <c r="G9093">
        <v>0</v>
      </c>
      <c r="I9093">
        <v>0</v>
      </c>
      <c r="J9093">
        <v>0</v>
      </c>
      <c r="L9093">
        <v>0</v>
      </c>
      <c r="N9093">
        <v>0</v>
      </c>
      <c r="O9093" t="e">
        <v>#DIV/0!</v>
      </c>
      <c r="P9093">
        <v>0</v>
      </c>
      <c r="Q9093">
        <v>0</v>
      </c>
      <c r="S9093">
        <v>0</v>
      </c>
      <c r="T9093">
        <v>0</v>
      </c>
    </row>
    <row r="9094" spans="1:20" x14ac:dyDescent="0.2">
      <c r="A9094" t="s">
        <v>10141</v>
      </c>
      <c r="B9094" t="s">
        <v>10142</v>
      </c>
      <c r="C9094" t="s">
        <v>387</v>
      </c>
      <c r="D9094" t="s">
        <v>1002</v>
      </c>
      <c r="E9094" s="23">
        <v>43435</v>
      </c>
      <c r="F9094">
        <v>0</v>
      </c>
      <c r="G9094">
        <v>0</v>
      </c>
      <c r="I9094">
        <v>0</v>
      </c>
      <c r="J9094">
        <v>0</v>
      </c>
      <c r="L9094">
        <v>0</v>
      </c>
      <c r="N9094">
        <v>0</v>
      </c>
      <c r="P9094">
        <v>0</v>
      </c>
      <c r="Q9094">
        <v>0</v>
      </c>
      <c r="S9094">
        <v>0</v>
      </c>
      <c r="T9094">
        <v>0</v>
      </c>
    </row>
    <row r="9095" spans="1:20" x14ac:dyDescent="0.2">
      <c r="A9095" t="s">
        <v>9959</v>
      </c>
      <c r="B9095" t="s">
        <v>9960</v>
      </c>
      <c r="C9095" t="s">
        <v>223</v>
      </c>
      <c r="D9095" t="s">
        <v>1002</v>
      </c>
      <c r="E9095" s="23">
        <v>43435</v>
      </c>
      <c r="F9095">
        <v>4</v>
      </c>
      <c r="G9095">
        <v>6</v>
      </c>
      <c r="I9095">
        <v>56</v>
      </c>
      <c r="J9095">
        <v>44</v>
      </c>
      <c r="L9095">
        <v>66</v>
      </c>
      <c r="N9095">
        <v>41</v>
      </c>
      <c r="P9095">
        <v>0</v>
      </c>
      <c r="Q9095">
        <v>0</v>
      </c>
      <c r="S9095">
        <v>15</v>
      </c>
      <c r="T9095">
        <v>0</v>
      </c>
    </row>
    <row r="9096" spans="1:20" x14ac:dyDescent="0.2">
      <c r="A9096" t="s">
        <v>9577</v>
      </c>
      <c r="B9096" t="s">
        <v>9578</v>
      </c>
      <c r="C9096" t="s">
        <v>346</v>
      </c>
      <c r="D9096" t="s">
        <v>1002</v>
      </c>
      <c r="E9096" s="23">
        <v>43435</v>
      </c>
      <c r="F9096">
        <v>0</v>
      </c>
      <c r="G9096">
        <v>0</v>
      </c>
      <c r="I9096">
        <v>0</v>
      </c>
      <c r="J9096">
        <v>0</v>
      </c>
      <c r="L9096">
        <v>0</v>
      </c>
      <c r="N9096">
        <v>0</v>
      </c>
      <c r="P9096">
        <v>0</v>
      </c>
      <c r="Q9096">
        <v>0</v>
      </c>
      <c r="S9096">
        <v>0</v>
      </c>
      <c r="T9096">
        <v>0</v>
      </c>
    </row>
    <row r="9097" spans="1:20" x14ac:dyDescent="0.2">
      <c r="A9097" t="s">
        <v>9218</v>
      </c>
      <c r="B9097" t="s">
        <v>9219</v>
      </c>
      <c r="C9097" t="s">
        <v>207</v>
      </c>
      <c r="D9097" t="s">
        <v>1002</v>
      </c>
      <c r="E9097" s="23">
        <v>43435</v>
      </c>
      <c r="F9097">
        <v>6</v>
      </c>
      <c r="G9097">
        <v>7</v>
      </c>
      <c r="I9097">
        <v>28</v>
      </c>
      <c r="J9097">
        <v>35</v>
      </c>
      <c r="L9097">
        <v>42</v>
      </c>
      <c r="N9097">
        <v>22</v>
      </c>
      <c r="O9097">
        <v>0</v>
      </c>
      <c r="P9097">
        <v>0</v>
      </c>
      <c r="Q9097">
        <v>2</v>
      </c>
      <c r="S9097">
        <v>6</v>
      </c>
      <c r="T9097">
        <v>0</v>
      </c>
    </row>
    <row r="9098" spans="1:20" x14ac:dyDescent="0.2">
      <c r="A9098" t="s">
        <v>8379</v>
      </c>
      <c r="B9098" t="s">
        <v>8380</v>
      </c>
      <c r="C9098" t="s">
        <v>212</v>
      </c>
      <c r="D9098" t="s">
        <v>1002</v>
      </c>
      <c r="E9098" s="23">
        <v>43435</v>
      </c>
      <c r="F9098">
        <v>1</v>
      </c>
      <c r="G9098">
        <v>1.5</v>
      </c>
      <c r="I9098">
        <v>6</v>
      </c>
      <c r="J9098">
        <v>5</v>
      </c>
      <c r="L9098">
        <v>8</v>
      </c>
      <c r="N9098">
        <v>6</v>
      </c>
      <c r="P9098">
        <v>0</v>
      </c>
      <c r="Q9098">
        <v>0</v>
      </c>
      <c r="S9098">
        <v>0</v>
      </c>
      <c r="T9098">
        <v>0</v>
      </c>
    </row>
    <row r="9099" spans="1:20" x14ac:dyDescent="0.2">
      <c r="A9099" t="s">
        <v>8110</v>
      </c>
      <c r="B9099" t="s">
        <v>8111</v>
      </c>
      <c r="C9099" t="s">
        <v>963</v>
      </c>
      <c r="D9099" t="s">
        <v>1002</v>
      </c>
      <c r="E9099" s="23">
        <v>43435</v>
      </c>
      <c r="F9099">
        <v>0</v>
      </c>
      <c r="G9099">
        <v>0</v>
      </c>
      <c r="I9099">
        <v>0</v>
      </c>
      <c r="J9099">
        <v>0</v>
      </c>
      <c r="L9099">
        <v>0</v>
      </c>
      <c r="N9099">
        <v>0</v>
      </c>
      <c r="P9099">
        <v>0</v>
      </c>
      <c r="Q9099">
        <v>0</v>
      </c>
      <c r="S9099">
        <v>0</v>
      </c>
      <c r="T9099">
        <v>0</v>
      </c>
    </row>
    <row r="9100" spans="1:20" x14ac:dyDescent="0.2">
      <c r="A9100" t="s">
        <v>8078</v>
      </c>
      <c r="B9100" t="s">
        <v>8079</v>
      </c>
      <c r="C9100" t="s">
        <v>225</v>
      </c>
      <c r="D9100" t="s">
        <v>1002</v>
      </c>
      <c r="E9100" s="23">
        <v>43435</v>
      </c>
      <c r="F9100">
        <v>5</v>
      </c>
      <c r="G9100">
        <v>5.5</v>
      </c>
      <c r="I9100">
        <v>44</v>
      </c>
      <c r="J9100">
        <v>55</v>
      </c>
      <c r="L9100">
        <v>62</v>
      </c>
      <c r="N9100">
        <v>36</v>
      </c>
      <c r="P9100">
        <v>0</v>
      </c>
      <c r="Q9100">
        <v>1</v>
      </c>
      <c r="S9100">
        <v>8</v>
      </c>
      <c r="T9100">
        <v>0</v>
      </c>
    </row>
    <row r="9101" spans="1:20" x14ac:dyDescent="0.2">
      <c r="A9101" t="s">
        <v>7690</v>
      </c>
      <c r="B9101" t="s">
        <v>7691</v>
      </c>
      <c r="C9101" t="s">
        <v>901</v>
      </c>
      <c r="D9101" t="s">
        <v>1002</v>
      </c>
      <c r="E9101" s="23">
        <v>43435</v>
      </c>
      <c r="F9101">
        <v>6.5</v>
      </c>
      <c r="G9101">
        <v>7</v>
      </c>
      <c r="I9101">
        <v>35</v>
      </c>
      <c r="J9101">
        <v>36</v>
      </c>
      <c r="L9101">
        <v>40</v>
      </c>
      <c r="N9101">
        <v>28</v>
      </c>
      <c r="P9101">
        <v>0</v>
      </c>
      <c r="Q9101">
        <v>8</v>
      </c>
      <c r="S9101">
        <v>7</v>
      </c>
      <c r="T9101">
        <v>0</v>
      </c>
    </row>
    <row r="9102" spans="1:20" x14ac:dyDescent="0.2">
      <c r="A9102" t="s">
        <v>7138</v>
      </c>
      <c r="B9102" t="s">
        <v>7139</v>
      </c>
      <c r="C9102" t="s">
        <v>232</v>
      </c>
      <c r="D9102" t="s">
        <v>1002</v>
      </c>
      <c r="E9102" s="23">
        <v>43435</v>
      </c>
      <c r="F9102">
        <v>8</v>
      </c>
      <c r="G9102">
        <v>8</v>
      </c>
      <c r="I9102">
        <v>107</v>
      </c>
      <c r="J9102">
        <v>91</v>
      </c>
      <c r="L9102">
        <v>91</v>
      </c>
      <c r="N9102">
        <v>99</v>
      </c>
      <c r="P9102">
        <v>0</v>
      </c>
      <c r="Q9102">
        <v>3</v>
      </c>
      <c r="S9102">
        <v>8</v>
      </c>
      <c r="T9102">
        <v>0</v>
      </c>
    </row>
    <row r="9103" spans="1:20" x14ac:dyDescent="0.2">
      <c r="A9103" t="s">
        <v>6772</v>
      </c>
      <c r="B9103" t="s">
        <v>6773</v>
      </c>
      <c r="C9103" t="s">
        <v>317</v>
      </c>
      <c r="D9103" t="s">
        <v>1002</v>
      </c>
      <c r="E9103" s="23">
        <v>43435</v>
      </c>
      <c r="F9103">
        <v>11.5</v>
      </c>
      <c r="G9103">
        <v>11.5</v>
      </c>
      <c r="I9103">
        <v>46</v>
      </c>
      <c r="J9103">
        <v>67</v>
      </c>
      <c r="L9103">
        <v>67</v>
      </c>
      <c r="N9103">
        <v>44</v>
      </c>
      <c r="P9103">
        <v>3</v>
      </c>
      <c r="Q9103">
        <v>3</v>
      </c>
      <c r="S9103">
        <v>2</v>
      </c>
      <c r="T9103">
        <v>0</v>
      </c>
    </row>
    <row r="9104" spans="1:20" x14ac:dyDescent="0.2">
      <c r="A9104" t="s">
        <v>6348</v>
      </c>
      <c r="B9104" t="s">
        <v>6349</v>
      </c>
      <c r="C9104" t="s">
        <v>214</v>
      </c>
      <c r="D9104" t="s">
        <v>1002</v>
      </c>
      <c r="E9104" s="23">
        <v>43435</v>
      </c>
      <c r="F9104">
        <v>13.5</v>
      </c>
      <c r="G9104">
        <v>15.5</v>
      </c>
      <c r="I9104">
        <v>77</v>
      </c>
      <c r="J9104">
        <v>118</v>
      </c>
      <c r="L9104">
        <v>138</v>
      </c>
      <c r="N9104">
        <v>67</v>
      </c>
      <c r="O9104">
        <v>1</v>
      </c>
      <c r="P9104">
        <v>8</v>
      </c>
      <c r="Q9104">
        <v>9</v>
      </c>
      <c r="S9104">
        <v>10</v>
      </c>
    </row>
    <row r="9105" spans="1:20" x14ac:dyDescent="0.2">
      <c r="A9105" t="s">
        <v>5802</v>
      </c>
      <c r="B9105" t="s">
        <v>5803</v>
      </c>
      <c r="C9105" t="s">
        <v>903</v>
      </c>
      <c r="D9105" t="s">
        <v>1002</v>
      </c>
      <c r="E9105" s="23">
        <v>43435</v>
      </c>
      <c r="F9105">
        <v>5</v>
      </c>
      <c r="G9105">
        <v>6.5</v>
      </c>
      <c r="I9105">
        <v>16</v>
      </c>
      <c r="J9105">
        <v>28</v>
      </c>
      <c r="L9105">
        <v>37</v>
      </c>
      <c r="N9105">
        <v>15</v>
      </c>
      <c r="P9105">
        <v>0</v>
      </c>
      <c r="Q9105">
        <v>0</v>
      </c>
      <c r="S9105">
        <v>1</v>
      </c>
    </row>
    <row r="9106" spans="1:20" x14ac:dyDescent="0.2">
      <c r="A9106" t="s">
        <v>4955</v>
      </c>
      <c r="B9106" t="s">
        <v>4956</v>
      </c>
      <c r="C9106" t="s">
        <v>230</v>
      </c>
      <c r="D9106" t="s">
        <v>1002</v>
      </c>
      <c r="E9106" s="23">
        <v>43435</v>
      </c>
      <c r="F9106">
        <v>0</v>
      </c>
      <c r="G9106">
        <v>0</v>
      </c>
      <c r="I9106">
        <v>0</v>
      </c>
      <c r="J9106">
        <v>0</v>
      </c>
      <c r="L9106">
        <v>0</v>
      </c>
      <c r="N9106">
        <v>0</v>
      </c>
      <c r="P9106">
        <v>0</v>
      </c>
      <c r="Q9106">
        <v>0</v>
      </c>
      <c r="S9106">
        <v>0</v>
      </c>
      <c r="T9106">
        <v>0.75</v>
      </c>
    </row>
    <row r="9107" spans="1:20" x14ac:dyDescent="0.2">
      <c r="A9107" t="s">
        <v>4780</v>
      </c>
      <c r="B9107" t="s">
        <v>4781</v>
      </c>
      <c r="C9107" t="s">
        <v>234</v>
      </c>
      <c r="D9107" t="s">
        <v>1002</v>
      </c>
      <c r="E9107" s="23">
        <v>43435</v>
      </c>
      <c r="F9107">
        <v>2.5</v>
      </c>
      <c r="G9107">
        <v>3.5</v>
      </c>
      <c r="I9107">
        <v>18</v>
      </c>
      <c r="J9107">
        <v>29</v>
      </c>
      <c r="L9107">
        <v>46</v>
      </c>
      <c r="N9107">
        <v>15</v>
      </c>
      <c r="P9107">
        <v>0</v>
      </c>
      <c r="Q9107">
        <v>0</v>
      </c>
      <c r="S9107">
        <v>3</v>
      </c>
      <c r="T9107">
        <v>0.73076923076923084</v>
      </c>
    </row>
    <row r="9108" spans="1:20" x14ac:dyDescent="0.2">
      <c r="A9108" t="s">
        <v>4430</v>
      </c>
      <c r="B9108" t="s">
        <v>4431</v>
      </c>
      <c r="C9108" t="s">
        <v>217</v>
      </c>
      <c r="D9108" t="s">
        <v>1002</v>
      </c>
      <c r="E9108" s="23">
        <v>43435</v>
      </c>
      <c r="F9108">
        <v>0</v>
      </c>
      <c r="G9108">
        <v>0</v>
      </c>
      <c r="I9108">
        <v>0</v>
      </c>
      <c r="J9108">
        <v>0</v>
      </c>
      <c r="L9108">
        <v>0</v>
      </c>
      <c r="N9108">
        <v>0</v>
      </c>
      <c r="P9108">
        <v>0</v>
      </c>
      <c r="Q9108">
        <v>0</v>
      </c>
      <c r="S9108">
        <v>0</v>
      </c>
      <c r="T9108">
        <v>0.73076923076923084</v>
      </c>
    </row>
    <row r="9109" spans="1:20" x14ac:dyDescent="0.2">
      <c r="A9109" t="s">
        <v>3840</v>
      </c>
      <c r="B9109" t="s">
        <v>3841</v>
      </c>
      <c r="C9109" t="s">
        <v>342</v>
      </c>
      <c r="D9109" t="s">
        <v>1002</v>
      </c>
      <c r="E9109" s="23">
        <v>43435</v>
      </c>
      <c r="F9109">
        <v>0</v>
      </c>
      <c r="G9109">
        <v>0</v>
      </c>
      <c r="I9109">
        <v>0</v>
      </c>
      <c r="J9109">
        <v>0</v>
      </c>
      <c r="L9109">
        <v>0</v>
      </c>
      <c r="N9109">
        <v>0</v>
      </c>
      <c r="P9109">
        <v>0</v>
      </c>
      <c r="Q9109">
        <v>0</v>
      </c>
      <c r="S9109">
        <v>0</v>
      </c>
      <c r="T9109">
        <v>0.66666666666666663</v>
      </c>
    </row>
    <row r="9110" spans="1:20" x14ac:dyDescent="0.2">
      <c r="A9110" t="s">
        <v>3648</v>
      </c>
      <c r="B9110" t="s">
        <v>3649</v>
      </c>
      <c r="C9110" t="s">
        <v>220</v>
      </c>
      <c r="D9110" t="s">
        <v>1002</v>
      </c>
      <c r="E9110" s="23">
        <v>43435</v>
      </c>
      <c r="F9110">
        <v>0</v>
      </c>
      <c r="G9110">
        <v>0</v>
      </c>
      <c r="I9110">
        <v>0</v>
      </c>
      <c r="J9110">
        <v>0</v>
      </c>
      <c r="L9110">
        <v>0</v>
      </c>
      <c r="N9110">
        <v>0</v>
      </c>
      <c r="P9110">
        <v>0</v>
      </c>
      <c r="Q9110">
        <v>0</v>
      </c>
      <c r="S9110">
        <v>0</v>
      </c>
      <c r="T9110">
        <v>0.85714285714285721</v>
      </c>
    </row>
    <row r="9111" spans="1:20" x14ac:dyDescent="0.2">
      <c r="A9111" t="s">
        <v>3123</v>
      </c>
      <c r="B9111" t="s">
        <v>3124</v>
      </c>
      <c r="C9111" t="s">
        <v>242</v>
      </c>
      <c r="D9111" t="s">
        <v>1000</v>
      </c>
      <c r="E9111" s="23">
        <v>43435</v>
      </c>
      <c r="F9111">
        <v>0</v>
      </c>
      <c r="G9111">
        <v>0</v>
      </c>
      <c r="I9111">
        <v>0</v>
      </c>
      <c r="J9111">
        <v>0</v>
      </c>
      <c r="L9111">
        <v>0</v>
      </c>
      <c r="N9111">
        <v>0</v>
      </c>
      <c r="P9111">
        <v>0</v>
      </c>
      <c r="Q9111">
        <v>0</v>
      </c>
      <c r="S9111">
        <v>0</v>
      </c>
      <c r="T9111">
        <v>0.73333333333333328</v>
      </c>
    </row>
    <row r="9112" spans="1:20" x14ac:dyDescent="0.2">
      <c r="A9112" t="s">
        <v>2948</v>
      </c>
      <c r="B9112" t="s">
        <v>2949</v>
      </c>
      <c r="C9112" t="s">
        <v>2724</v>
      </c>
      <c r="D9112" t="s">
        <v>1000</v>
      </c>
      <c r="E9112" s="23">
        <v>43435</v>
      </c>
      <c r="F9112">
        <v>2.5</v>
      </c>
      <c r="G9112">
        <v>3.5</v>
      </c>
      <c r="I9112">
        <v>10</v>
      </c>
      <c r="J9112">
        <v>14</v>
      </c>
      <c r="L9112">
        <v>20</v>
      </c>
      <c r="N9112">
        <v>10</v>
      </c>
      <c r="P9112">
        <v>0</v>
      </c>
      <c r="Q9112">
        <v>0</v>
      </c>
      <c r="S9112">
        <v>0</v>
      </c>
    </row>
    <row r="9113" spans="1:20" x14ac:dyDescent="0.2">
      <c r="A9113" t="s">
        <v>2775</v>
      </c>
      <c r="B9113" t="s">
        <v>2776</v>
      </c>
      <c r="C9113" t="s">
        <v>2724</v>
      </c>
      <c r="D9113" t="s">
        <v>1001</v>
      </c>
      <c r="E9113" s="23">
        <v>43435</v>
      </c>
      <c r="F9113">
        <v>4</v>
      </c>
      <c r="G9113">
        <v>5</v>
      </c>
      <c r="I9113">
        <v>15</v>
      </c>
      <c r="J9113">
        <v>22</v>
      </c>
      <c r="L9113">
        <v>28</v>
      </c>
      <c r="N9113">
        <v>14</v>
      </c>
      <c r="P9113">
        <v>1</v>
      </c>
      <c r="Q9113">
        <v>4</v>
      </c>
      <c r="S9113">
        <v>1</v>
      </c>
    </row>
    <row r="9114" spans="1:20" x14ac:dyDescent="0.2">
      <c r="A9114" t="s">
        <v>2741</v>
      </c>
      <c r="B9114" t="s">
        <v>2742</v>
      </c>
      <c r="C9114" t="s">
        <v>2724</v>
      </c>
      <c r="D9114" t="s">
        <v>1002</v>
      </c>
      <c r="E9114" s="23">
        <v>43435</v>
      </c>
      <c r="F9114">
        <v>6.5</v>
      </c>
      <c r="G9114">
        <v>8.5</v>
      </c>
      <c r="I9114">
        <v>25</v>
      </c>
      <c r="J9114">
        <v>36</v>
      </c>
      <c r="L9114">
        <v>48</v>
      </c>
      <c r="N9114">
        <v>24</v>
      </c>
      <c r="P9114">
        <v>1</v>
      </c>
      <c r="Q9114">
        <v>4</v>
      </c>
      <c r="S9114">
        <v>1</v>
      </c>
    </row>
    <row r="9115" spans="1:20" x14ac:dyDescent="0.2">
      <c r="A9115" t="s">
        <v>2703</v>
      </c>
      <c r="B9115" t="s">
        <v>2704</v>
      </c>
      <c r="C9115" t="s">
        <v>237</v>
      </c>
      <c r="D9115" t="s">
        <v>1000</v>
      </c>
      <c r="E9115" s="23">
        <v>43435</v>
      </c>
      <c r="F9115">
        <v>8</v>
      </c>
      <c r="G9115">
        <v>10</v>
      </c>
      <c r="I9115">
        <v>41</v>
      </c>
      <c r="J9115">
        <v>52</v>
      </c>
      <c r="L9115">
        <v>64</v>
      </c>
      <c r="N9115">
        <v>31</v>
      </c>
      <c r="O9115">
        <v>0.5</v>
      </c>
      <c r="P9115">
        <v>5</v>
      </c>
      <c r="Q9115">
        <v>8</v>
      </c>
      <c r="S9115">
        <v>10</v>
      </c>
    </row>
    <row r="9116" spans="1:20" x14ac:dyDescent="0.2">
      <c r="A9116" t="s">
        <v>2528</v>
      </c>
      <c r="B9116" t="s">
        <v>2529</v>
      </c>
      <c r="C9116" t="s">
        <v>238</v>
      </c>
      <c r="D9116" t="s">
        <v>1000</v>
      </c>
      <c r="E9116" s="23">
        <v>43435</v>
      </c>
      <c r="F9116">
        <v>0</v>
      </c>
      <c r="G9116">
        <v>0</v>
      </c>
      <c r="I9116">
        <v>0</v>
      </c>
      <c r="J9116">
        <v>0</v>
      </c>
      <c r="L9116">
        <v>0</v>
      </c>
      <c r="N9116">
        <v>0</v>
      </c>
      <c r="P9116">
        <v>0</v>
      </c>
      <c r="Q9116">
        <v>0</v>
      </c>
      <c r="S9116">
        <v>0</v>
      </c>
    </row>
    <row r="9117" spans="1:20" x14ac:dyDescent="0.2">
      <c r="A9117" t="s">
        <v>2355</v>
      </c>
      <c r="B9117" t="s">
        <v>2356</v>
      </c>
      <c r="C9117" t="s">
        <v>239</v>
      </c>
      <c r="D9117" t="s">
        <v>1000</v>
      </c>
      <c r="E9117" s="23">
        <v>43435</v>
      </c>
      <c r="F9117">
        <v>0</v>
      </c>
      <c r="G9117">
        <v>0</v>
      </c>
      <c r="I9117">
        <v>0</v>
      </c>
      <c r="J9117">
        <v>0</v>
      </c>
      <c r="L9117">
        <v>0</v>
      </c>
      <c r="N9117">
        <v>0</v>
      </c>
      <c r="P9117">
        <v>0</v>
      </c>
      <c r="Q9117">
        <v>0</v>
      </c>
      <c r="S9117">
        <v>0</v>
      </c>
    </row>
    <row r="9118" spans="1:20" x14ac:dyDescent="0.2">
      <c r="A9118" t="s">
        <v>2180</v>
      </c>
      <c r="B9118" t="s">
        <v>2181</v>
      </c>
      <c r="C9118" t="s">
        <v>1988</v>
      </c>
      <c r="D9118" t="s">
        <v>1000</v>
      </c>
      <c r="E9118" s="23">
        <v>43435</v>
      </c>
      <c r="F9118">
        <v>5</v>
      </c>
      <c r="G9118">
        <v>5.5</v>
      </c>
      <c r="I9118">
        <v>24</v>
      </c>
      <c r="J9118">
        <v>29</v>
      </c>
      <c r="L9118">
        <v>32</v>
      </c>
      <c r="N9118">
        <v>20</v>
      </c>
      <c r="P9118">
        <v>0</v>
      </c>
      <c r="Q9118">
        <v>6</v>
      </c>
      <c r="S9118">
        <v>4</v>
      </c>
    </row>
    <row r="9119" spans="1:20" x14ac:dyDescent="0.2">
      <c r="A9119" t="s">
        <v>2005</v>
      </c>
      <c r="B9119" t="s">
        <v>2006</v>
      </c>
      <c r="C9119" t="s">
        <v>1988</v>
      </c>
      <c r="D9119" t="s">
        <v>1001</v>
      </c>
      <c r="E9119" s="23">
        <v>43435</v>
      </c>
      <c r="F9119">
        <v>4</v>
      </c>
      <c r="G9119">
        <v>3.5</v>
      </c>
      <c r="I9119">
        <v>14</v>
      </c>
      <c r="J9119">
        <v>21</v>
      </c>
      <c r="L9119">
        <v>20</v>
      </c>
      <c r="N9119">
        <v>11</v>
      </c>
      <c r="P9119">
        <v>0</v>
      </c>
      <c r="Q9119">
        <v>2</v>
      </c>
      <c r="S9119">
        <v>3</v>
      </c>
    </row>
    <row r="9120" spans="1:20" x14ac:dyDescent="0.2">
      <c r="A9120" t="s">
        <v>1972</v>
      </c>
      <c r="B9120" t="s">
        <v>1973</v>
      </c>
      <c r="C9120" t="s">
        <v>1988</v>
      </c>
      <c r="D9120" t="s">
        <v>1002</v>
      </c>
      <c r="E9120" s="23">
        <v>43435</v>
      </c>
      <c r="F9120">
        <v>9</v>
      </c>
      <c r="G9120">
        <v>9</v>
      </c>
      <c r="I9120">
        <v>38</v>
      </c>
      <c r="J9120">
        <v>50</v>
      </c>
      <c r="L9120">
        <v>52</v>
      </c>
      <c r="N9120">
        <v>31</v>
      </c>
      <c r="P9120">
        <v>0</v>
      </c>
      <c r="Q9120">
        <v>8</v>
      </c>
      <c r="S9120">
        <v>7</v>
      </c>
    </row>
    <row r="9121" spans="1:20" x14ac:dyDescent="0.2">
      <c r="A9121" t="s">
        <v>1932</v>
      </c>
      <c r="B9121" t="s">
        <v>1933</v>
      </c>
      <c r="C9121" t="s">
        <v>240</v>
      </c>
      <c r="D9121" t="s">
        <v>1000</v>
      </c>
      <c r="E9121" s="23">
        <v>43435</v>
      </c>
      <c r="F9121">
        <v>13</v>
      </c>
      <c r="G9121">
        <v>13.5</v>
      </c>
      <c r="I9121">
        <v>45</v>
      </c>
      <c r="J9121">
        <v>73</v>
      </c>
      <c r="L9121">
        <v>78</v>
      </c>
      <c r="N9121">
        <v>43</v>
      </c>
      <c r="P9121">
        <v>5</v>
      </c>
      <c r="Q9121">
        <v>10</v>
      </c>
      <c r="S9121">
        <v>2</v>
      </c>
    </row>
    <row r="9122" spans="1:20" x14ac:dyDescent="0.2">
      <c r="A9122" t="s">
        <v>1757</v>
      </c>
      <c r="B9122" t="s">
        <v>1758</v>
      </c>
      <c r="C9122" t="s">
        <v>241</v>
      </c>
      <c r="D9122" t="s">
        <v>1000</v>
      </c>
      <c r="E9122" s="23">
        <v>43435</v>
      </c>
      <c r="F9122">
        <v>32</v>
      </c>
      <c r="G9122">
        <v>37.5</v>
      </c>
      <c r="I9122">
        <v>342</v>
      </c>
      <c r="J9122">
        <v>350</v>
      </c>
      <c r="L9122">
        <v>427</v>
      </c>
      <c r="N9122">
        <v>302</v>
      </c>
      <c r="P9122">
        <v>3</v>
      </c>
      <c r="Q9122">
        <v>7</v>
      </c>
      <c r="S9122">
        <v>40</v>
      </c>
    </row>
    <row r="9123" spans="1:20" x14ac:dyDescent="0.2">
      <c r="A9123" t="s">
        <v>1582</v>
      </c>
      <c r="B9123" t="s">
        <v>1583</v>
      </c>
      <c r="C9123" t="s">
        <v>318</v>
      </c>
      <c r="D9123" t="s">
        <v>1000</v>
      </c>
      <c r="E9123" s="23">
        <v>43435</v>
      </c>
      <c r="F9123">
        <v>7.5</v>
      </c>
      <c r="G9123">
        <v>8</v>
      </c>
      <c r="I9123">
        <v>29</v>
      </c>
      <c r="J9123">
        <v>44</v>
      </c>
      <c r="L9123">
        <v>47</v>
      </c>
      <c r="N9123">
        <v>28</v>
      </c>
      <c r="P9123">
        <v>0</v>
      </c>
      <c r="Q9123">
        <v>0</v>
      </c>
      <c r="S9123">
        <v>1</v>
      </c>
      <c r="T9123">
        <v>0.55705128205128207</v>
      </c>
    </row>
    <row r="9124" spans="1:20" x14ac:dyDescent="0.2">
      <c r="A9124" t="s">
        <v>1472</v>
      </c>
      <c r="B9124" t="s">
        <v>1473</v>
      </c>
      <c r="C9124" t="s">
        <v>896</v>
      </c>
      <c r="D9124" t="s">
        <v>1000</v>
      </c>
      <c r="E9124" s="23">
        <v>43435</v>
      </c>
      <c r="F9124">
        <v>68</v>
      </c>
      <c r="G9124">
        <v>78</v>
      </c>
      <c r="I9124">
        <v>491</v>
      </c>
      <c r="J9124">
        <v>562</v>
      </c>
      <c r="L9124">
        <v>668</v>
      </c>
      <c r="N9124">
        <v>434</v>
      </c>
      <c r="O9124">
        <v>0.5</v>
      </c>
      <c r="P9124">
        <v>13</v>
      </c>
      <c r="Q9124">
        <v>31</v>
      </c>
      <c r="S9124">
        <v>57</v>
      </c>
      <c r="T9124">
        <v>0.58763505402160865</v>
      </c>
    </row>
    <row r="9125" spans="1:20" x14ac:dyDescent="0.2">
      <c r="A9125" t="s">
        <v>1431</v>
      </c>
      <c r="B9125" t="s">
        <v>1432</v>
      </c>
      <c r="C9125" t="s">
        <v>899</v>
      </c>
      <c r="D9125" t="s">
        <v>1001</v>
      </c>
      <c r="E9125" s="23">
        <v>43435</v>
      </c>
      <c r="F9125">
        <v>8</v>
      </c>
      <c r="G9125">
        <v>8.5</v>
      </c>
      <c r="I9125">
        <v>29</v>
      </c>
      <c r="J9125">
        <v>43</v>
      </c>
      <c r="L9125">
        <v>48</v>
      </c>
      <c r="N9125">
        <v>25</v>
      </c>
      <c r="O9125" t="s">
        <v>904</v>
      </c>
      <c r="P9125">
        <v>1</v>
      </c>
      <c r="Q9125">
        <v>6</v>
      </c>
      <c r="S9125">
        <v>4</v>
      </c>
      <c r="T9125">
        <v>0.67339349877680732</v>
      </c>
    </row>
    <row r="9126" spans="1:20" x14ac:dyDescent="0.2">
      <c r="A9126" t="s">
        <v>1400</v>
      </c>
      <c r="B9126" t="s">
        <v>1399</v>
      </c>
      <c r="C9126" t="s">
        <v>1237</v>
      </c>
      <c r="D9126" t="s">
        <v>1001</v>
      </c>
      <c r="E9126" s="23">
        <v>43435</v>
      </c>
      <c r="F9126">
        <v>8</v>
      </c>
      <c r="G9126">
        <v>8.5</v>
      </c>
      <c r="I9126">
        <v>29</v>
      </c>
      <c r="J9126">
        <v>43</v>
      </c>
      <c r="L9126">
        <v>48</v>
      </c>
      <c r="N9126">
        <v>25</v>
      </c>
      <c r="P9126">
        <v>1</v>
      </c>
      <c r="Q9126">
        <v>6</v>
      </c>
      <c r="S9126">
        <v>4</v>
      </c>
      <c r="T9126">
        <v>0.34868421052631576</v>
      </c>
    </row>
    <row r="9127" spans="1:20" x14ac:dyDescent="0.2">
      <c r="A9127" t="s">
        <v>1140</v>
      </c>
      <c r="B9127" t="s">
        <v>1228</v>
      </c>
      <c r="C9127" t="s">
        <v>235</v>
      </c>
      <c r="D9127" t="s">
        <v>1002</v>
      </c>
      <c r="E9127" s="23">
        <v>43435</v>
      </c>
      <c r="F9127">
        <v>76</v>
      </c>
      <c r="G9127">
        <v>86.5</v>
      </c>
      <c r="H9127">
        <v>0</v>
      </c>
      <c r="I9127">
        <v>520</v>
      </c>
      <c r="J9127">
        <v>605</v>
      </c>
      <c r="L9127">
        <v>716</v>
      </c>
      <c r="M9127">
        <v>0</v>
      </c>
      <c r="N9127">
        <v>459</v>
      </c>
      <c r="O9127">
        <v>0.5</v>
      </c>
      <c r="P9127">
        <v>14</v>
      </c>
      <c r="Q9127">
        <v>37</v>
      </c>
      <c r="R9127">
        <v>0</v>
      </c>
      <c r="S9127">
        <v>61</v>
      </c>
      <c r="T9127">
        <v>0.66863022426095819</v>
      </c>
    </row>
    <row r="9128" spans="1:20" x14ac:dyDescent="0.2">
      <c r="A9128" t="s">
        <v>1371</v>
      </c>
      <c r="B9128" t="s">
        <v>1372</v>
      </c>
      <c r="C9128" t="s">
        <v>1237</v>
      </c>
      <c r="D9128" t="s">
        <v>1000</v>
      </c>
      <c r="E9128" s="23">
        <v>43435</v>
      </c>
      <c r="F9128">
        <v>20.5</v>
      </c>
      <c r="G9128">
        <v>22.5</v>
      </c>
      <c r="I9128">
        <v>79</v>
      </c>
      <c r="J9128">
        <v>116</v>
      </c>
      <c r="L9128">
        <v>130</v>
      </c>
      <c r="N9128">
        <v>73</v>
      </c>
      <c r="P9128">
        <v>5</v>
      </c>
      <c r="Q9128">
        <v>16</v>
      </c>
      <c r="S9128">
        <v>6</v>
      </c>
      <c r="T9128">
        <v>0.24235600148643635</v>
      </c>
    </row>
    <row r="9129" spans="1:20" x14ac:dyDescent="0.2">
      <c r="A9129" t="s">
        <v>12132</v>
      </c>
      <c r="B9129" t="s">
        <v>12133</v>
      </c>
      <c r="C9129" t="s">
        <v>1051</v>
      </c>
      <c r="D9129" t="s">
        <v>1000</v>
      </c>
      <c r="E9129" s="23">
        <v>43435</v>
      </c>
      <c r="F9129">
        <v>0</v>
      </c>
      <c r="G9129">
        <v>0</v>
      </c>
      <c r="I9129">
        <v>0</v>
      </c>
      <c r="J9129">
        <v>0</v>
      </c>
      <c r="L9129">
        <v>0</v>
      </c>
      <c r="N9129">
        <v>0</v>
      </c>
      <c r="P9129">
        <v>0</v>
      </c>
      <c r="Q9129">
        <v>0</v>
      </c>
      <c r="S9129">
        <v>0</v>
      </c>
      <c r="T9129">
        <v>0.49192546583850927</v>
      </c>
    </row>
    <row r="9130" spans="1:20" x14ac:dyDescent="0.2">
      <c r="A9130" t="s">
        <v>13321</v>
      </c>
      <c r="B9130" t="s">
        <v>13322</v>
      </c>
      <c r="C9130" t="s">
        <v>350</v>
      </c>
      <c r="D9130" t="s">
        <v>1002</v>
      </c>
      <c r="E9130" s="23">
        <v>43435</v>
      </c>
      <c r="F9130">
        <v>1</v>
      </c>
      <c r="G9130">
        <v>1</v>
      </c>
      <c r="I9130">
        <v>4</v>
      </c>
      <c r="J9130">
        <v>6</v>
      </c>
      <c r="L9130">
        <v>6</v>
      </c>
      <c r="N9130">
        <v>4</v>
      </c>
      <c r="P9130">
        <v>0</v>
      </c>
      <c r="Q9130">
        <v>0</v>
      </c>
      <c r="S9130">
        <v>0</v>
      </c>
      <c r="T9130">
        <v>0.44666666666666671</v>
      </c>
    </row>
    <row r="9131" spans="1:20" x14ac:dyDescent="0.2">
      <c r="A9131" t="s">
        <v>13498</v>
      </c>
      <c r="B9131" t="s">
        <v>13499</v>
      </c>
      <c r="C9131" t="s">
        <v>242</v>
      </c>
      <c r="D9131" t="s">
        <v>1002</v>
      </c>
      <c r="E9131" s="23">
        <v>43435</v>
      </c>
      <c r="F9131">
        <v>0</v>
      </c>
      <c r="G9131">
        <v>0</v>
      </c>
      <c r="I9131">
        <v>0</v>
      </c>
      <c r="J9131">
        <v>0</v>
      </c>
      <c r="L9131">
        <v>0</v>
      </c>
      <c r="N9131">
        <v>0</v>
      </c>
      <c r="P9131">
        <v>0</v>
      </c>
      <c r="Q9131">
        <v>0</v>
      </c>
      <c r="S9131">
        <v>0</v>
      </c>
      <c r="T9131">
        <v>0.48857142857142855</v>
      </c>
    </row>
    <row r="9132" spans="1:20" x14ac:dyDescent="0.2">
      <c r="A9132" t="s">
        <v>13675</v>
      </c>
      <c r="B9132" t="s">
        <v>13676</v>
      </c>
      <c r="C9132" t="s">
        <v>237</v>
      </c>
      <c r="D9132" t="s">
        <v>1002</v>
      </c>
      <c r="E9132" s="23">
        <v>43435</v>
      </c>
      <c r="F9132">
        <v>8</v>
      </c>
      <c r="G9132">
        <v>10</v>
      </c>
      <c r="I9132">
        <v>41</v>
      </c>
      <c r="J9132">
        <v>52</v>
      </c>
      <c r="L9132">
        <v>64</v>
      </c>
      <c r="N9132">
        <v>31</v>
      </c>
      <c r="O9132">
        <v>0.5</v>
      </c>
      <c r="P9132">
        <v>5</v>
      </c>
      <c r="Q9132">
        <v>8</v>
      </c>
      <c r="S9132">
        <v>10</v>
      </c>
      <c r="T9132">
        <v>0.38249999999999995</v>
      </c>
    </row>
    <row r="9133" spans="1:20" x14ac:dyDescent="0.2">
      <c r="A9133" t="s">
        <v>13850</v>
      </c>
      <c r="B9133" t="s">
        <v>13851</v>
      </c>
      <c r="C9133" t="s">
        <v>238</v>
      </c>
      <c r="D9133" t="s">
        <v>1002</v>
      </c>
      <c r="E9133" s="23">
        <v>43435</v>
      </c>
      <c r="F9133">
        <v>0</v>
      </c>
      <c r="G9133">
        <v>0</v>
      </c>
      <c r="I9133">
        <v>0</v>
      </c>
      <c r="J9133">
        <v>0</v>
      </c>
      <c r="L9133">
        <v>0</v>
      </c>
      <c r="N9133">
        <v>0</v>
      </c>
      <c r="P9133">
        <v>0</v>
      </c>
      <c r="Q9133">
        <v>0</v>
      </c>
      <c r="S9133">
        <v>0</v>
      </c>
      <c r="T9133">
        <v>0.43499999999999994</v>
      </c>
    </row>
    <row r="9134" spans="1:20" x14ac:dyDescent="0.2">
      <c r="A9134" t="s">
        <v>14027</v>
      </c>
      <c r="B9134" t="s">
        <v>14028</v>
      </c>
      <c r="C9134" t="s">
        <v>239</v>
      </c>
      <c r="D9134" t="s">
        <v>1002</v>
      </c>
      <c r="E9134" s="23">
        <v>43435</v>
      </c>
      <c r="F9134">
        <v>0</v>
      </c>
      <c r="G9134">
        <v>0</v>
      </c>
      <c r="I9134">
        <v>0</v>
      </c>
      <c r="J9134">
        <v>0</v>
      </c>
      <c r="L9134">
        <v>0</v>
      </c>
      <c r="N9134">
        <v>0</v>
      </c>
      <c r="P9134">
        <v>0</v>
      </c>
      <c r="Q9134">
        <v>0</v>
      </c>
      <c r="S9134">
        <v>0</v>
      </c>
      <c r="T9134">
        <v>0.505</v>
      </c>
    </row>
    <row r="9135" spans="1:20" x14ac:dyDescent="0.2">
      <c r="A9135" t="s">
        <v>14214</v>
      </c>
      <c r="B9135" t="s">
        <v>14215</v>
      </c>
      <c r="C9135" t="s">
        <v>240</v>
      </c>
      <c r="D9135" t="s">
        <v>1002</v>
      </c>
      <c r="E9135" s="23">
        <v>43435</v>
      </c>
      <c r="F9135">
        <v>13</v>
      </c>
      <c r="G9135">
        <v>13.5</v>
      </c>
      <c r="I9135">
        <v>45</v>
      </c>
      <c r="J9135">
        <v>73</v>
      </c>
      <c r="L9135">
        <v>78</v>
      </c>
      <c r="N9135">
        <v>43</v>
      </c>
      <c r="P9135">
        <v>5</v>
      </c>
      <c r="Q9135">
        <v>10</v>
      </c>
      <c r="S9135">
        <v>2</v>
      </c>
      <c r="T9135">
        <v>0.58125000000000004</v>
      </c>
    </row>
    <row r="9136" spans="1:20" x14ac:dyDescent="0.2">
      <c r="A9136" t="s">
        <v>14391</v>
      </c>
      <c r="B9136" t="s">
        <v>14392</v>
      </c>
      <c r="C9136" t="s">
        <v>241</v>
      </c>
      <c r="D9136" t="s">
        <v>1002</v>
      </c>
      <c r="E9136" s="23">
        <v>43435</v>
      </c>
      <c r="F9136">
        <v>32</v>
      </c>
      <c r="G9136">
        <v>37.5</v>
      </c>
      <c r="I9136">
        <v>342</v>
      </c>
      <c r="J9136">
        <v>350</v>
      </c>
      <c r="L9136">
        <v>427</v>
      </c>
      <c r="N9136">
        <v>302</v>
      </c>
      <c r="P9136">
        <v>3</v>
      </c>
      <c r="Q9136">
        <v>7</v>
      </c>
      <c r="S9136">
        <v>40</v>
      </c>
      <c r="T9136">
        <v>0.54500000000000004</v>
      </c>
    </row>
    <row r="9137" spans="1:20" x14ac:dyDescent="0.2">
      <c r="A9137" t="s">
        <v>14503</v>
      </c>
      <c r="B9137" t="s">
        <v>14504</v>
      </c>
      <c r="C9137" t="s">
        <v>318</v>
      </c>
      <c r="D9137" t="s">
        <v>1002</v>
      </c>
      <c r="E9137" s="23">
        <v>43435</v>
      </c>
      <c r="F9137">
        <v>7.5</v>
      </c>
      <c r="G9137">
        <v>8</v>
      </c>
      <c r="I9137">
        <v>29</v>
      </c>
      <c r="J9137">
        <v>44</v>
      </c>
      <c r="L9137">
        <v>47</v>
      </c>
      <c r="N9137">
        <v>28</v>
      </c>
      <c r="P9137">
        <v>0</v>
      </c>
      <c r="Q9137">
        <v>0</v>
      </c>
      <c r="S9137">
        <v>1</v>
      </c>
      <c r="T9137">
        <v>0.5675</v>
      </c>
    </row>
    <row r="9138" spans="1:20" x14ac:dyDescent="0.2">
      <c r="A9138" t="s">
        <v>14523</v>
      </c>
      <c r="B9138" t="s">
        <v>14524</v>
      </c>
      <c r="C9138" t="s">
        <v>962</v>
      </c>
      <c r="D9138" t="s">
        <v>1000</v>
      </c>
      <c r="E9138" s="23">
        <v>43435</v>
      </c>
      <c r="F9138">
        <v>0</v>
      </c>
      <c r="G9138">
        <v>0</v>
      </c>
      <c r="I9138">
        <v>0</v>
      </c>
      <c r="J9138">
        <v>0</v>
      </c>
      <c r="L9138">
        <v>0</v>
      </c>
      <c r="N9138">
        <v>0</v>
      </c>
      <c r="P9138">
        <v>0</v>
      </c>
      <c r="Q9138">
        <v>0</v>
      </c>
      <c r="S9138">
        <v>0</v>
      </c>
    </row>
    <row r="9139" spans="1:20" x14ac:dyDescent="0.2">
      <c r="A9139" t="s">
        <v>14543</v>
      </c>
      <c r="B9139" t="s">
        <v>14544</v>
      </c>
      <c r="C9139" t="s">
        <v>959</v>
      </c>
      <c r="D9139" t="s">
        <v>1002</v>
      </c>
      <c r="E9139" s="23">
        <v>43435</v>
      </c>
      <c r="F9139">
        <v>0</v>
      </c>
      <c r="G9139">
        <v>0</v>
      </c>
      <c r="I9139">
        <v>0</v>
      </c>
      <c r="J9139">
        <v>0</v>
      </c>
      <c r="L9139">
        <v>0</v>
      </c>
      <c r="N9139">
        <v>0</v>
      </c>
      <c r="P9139">
        <v>0</v>
      </c>
      <c r="Q9139">
        <v>0</v>
      </c>
      <c r="S9139">
        <v>0</v>
      </c>
    </row>
    <row r="9140" spans="1:20" x14ac:dyDescent="0.2">
      <c r="A9140" t="s">
        <v>14720</v>
      </c>
      <c r="B9140" t="s">
        <v>14721</v>
      </c>
      <c r="C9140" t="s">
        <v>199</v>
      </c>
      <c r="D9140" t="s">
        <v>1000</v>
      </c>
      <c r="E9140" s="23">
        <v>43435</v>
      </c>
      <c r="F9140">
        <v>12</v>
      </c>
      <c r="G9140">
        <v>13.5</v>
      </c>
      <c r="I9140">
        <v>83</v>
      </c>
      <c r="J9140">
        <v>91</v>
      </c>
      <c r="L9140">
        <v>113</v>
      </c>
      <c r="N9140">
        <v>82</v>
      </c>
      <c r="P9140">
        <v>3</v>
      </c>
      <c r="Q9140">
        <v>11</v>
      </c>
      <c r="S9140">
        <v>1</v>
      </c>
    </row>
    <row r="9141" spans="1:20" x14ac:dyDescent="0.2">
      <c r="A9141" t="s">
        <v>14986</v>
      </c>
      <c r="B9141" t="s">
        <v>14987</v>
      </c>
      <c r="C9141" t="s">
        <v>200</v>
      </c>
      <c r="D9141" t="s">
        <v>1002</v>
      </c>
      <c r="E9141" s="23">
        <v>43435</v>
      </c>
      <c r="F9141">
        <v>4</v>
      </c>
      <c r="G9141">
        <v>4.5</v>
      </c>
      <c r="I9141">
        <v>8</v>
      </c>
      <c r="J9141">
        <v>22</v>
      </c>
      <c r="L9141">
        <v>26</v>
      </c>
      <c r="N9141">
        <v>8</v>
      </c>
      <c r="P9141">
        <v>2</v>
      </c>
      <c r="Q9141">
        <v>7</v>
      </c>
      <c r="S9141">
        <v>0</v>
      </c>
    </row>
    <row r="9142" spans="1:20" x14ac:dyDescent="0.2">
      <c r="A9142" t="s">
        <v>15163</v>
      </c>
      <c r="B9142" t="s">
        <v>15164</v>
      </c>
      <c r="C9142" t="s">
        <v>202</v>
      </c>
      <c r="D9142" t="s">
        <v>1002</v>
      </c>
      <c r="E9142" s="23">
        <v>43435</v>
      </c>
      <c r="F9142">
        <v>4</v>
      </c>
      <c r="G9142">
        <v>5</v>
      </c>
      <c r="I9142">
        <v>63</v>
      </c>
      <c r="J9142">
        <v>47</v>
      </c>
      <c r="L9142">
        <v>64</v>
      </c>
      <c r="N9142">
        <v>62</v>
      </c>
      <c r="P9142">
        <v>0</v>
      </c>
      <c r="Q9142">
        <v>0</v>
      </c>
      <c r="S9142">
        <v>1</v>
      </c>
    </row>
    <row r="9143" spans="1:20" x14ac:dyDescent="0.2">
      <c r="A9143" t="s">
        <v>15245</v>
      </c>
      <c r="B9143" t="s">
        <v>15246</v>
      </c>
      <c r="C9143" t="s">
        <v>348</v>
      </c>
      <c r="D9143" t="s">
        <v>1000</v>
      </c>
      <c r="E9143" s="23">
        <v>43435</v>
      </c>
      <c r="F9143">
        <v>0</v>
      </c>
      <c r="G9143">
        <v>0</v>
      </c>
      <c r="I9143">
        <v>0</v>
      </c>
      <c r="J9143">
        <v>0</v>
      </c>
      <c r="L9143">
        <v>0</v>
      </c>
      <c r="N9143">
        <v>0</v>
      </c>
      <c r="P9143">
        <v>0</v>
      </c>
      <c r="Q9143">
        <v>0</v>
      </c>
      <c r="S9143">
        <v>0</v>
      </c>
    </row>
    <row r="9144" spans="1:20" x14ac:dyDescent="0.2">
      <c r="A9144" t="s">
        <v>15329</v>
      </c>
      <c r="B9144" t="s">
        <v>15330</v>
      </c>
      <c r="C9144" t="s">
        <v>347</v>
      </c>
      <c r="D9144" t="s">
        <v>1002</v>
      </c>
      <c r="E9144" s="23">
        <v>43435</v>
      </c>
      <c r="F9144">
        <v>0</v>
      </c>
      <c r="G9144">
        <v>0</v>
      </c>
      <c r="I9144">
        <v>0</v>
      </c>
      <c r="J9144">
        <v>0</v>
      </c>
      <c r="L9144">
        <v>0</v>
      </c>
      <c r="N9144">
        <v>0</v>
      </c>
      <c r="P9144">
        <v>0</v>
      </c>
      <c r="Q9144">
        <v>0</v>
      </c>
      <c r="S9144">
        <v>0</v>
      </c>
    </row>
    <row r="9145" spans="1:20" x14ac:dyDescent="0.2">
      <c r="A9145" t="s">
        <v>15405</v>
      </c>
      <c r="B9145" t="s">
        <v>15406</v>
      </c>
      <c r="C9145" t="s">
        <v>351</v>
      </c>
      <c r="D9145" t="s">
        <v>1002</v>
      </c>
      <c r="E9145" s="23">
        <v>43435</v>
      </c>
      <c r="F9145">
        <v>0</v>
      </c>
      <c r="G9145">
        <v>0</v>
      </c>
      <c r="I9145">
        <v>0</v>
      </c>
      <c r="J9145">
        <v>0</v>
      </c>
      <c r="L9145">
        <v>0</v>
      </c>
      <c r="N9145">
        <v>0</v>
      </c>
      <c r="P9145">
        <v>0</v>
      </c>
      <c r="Q9145">
        <v>0</v>
      </c>
      <c r="S9145">
        <v>0</v>
      </c>
    </row>
    <row r="9146" spans="1:20" x14ac:dyDescent="0.2">
      <c r="A9146" t="s">
        <v>15451</v>
      </c>
      <c r="B9146" t="s">
        <v>15452</v>
      </c>
      <c r="C9146" t="s">
        <v>357</v>
      </c>
      <c r="D9146" t="s">
        <v>1000</v>
      </c>
      <c r="E9146" s="23">
        <v>43435</v>
      </c>
      <c r="F9146">
        <v>0</v>
      </c>
      <c r="G9146">
        <v>0</v>
      </c>
      <c r="I9146">
        <v>0</v>
      </c>
      <c r="J9146">
        <v>0</v>
      </c>
      <c r="L9146">
        <v>0</v>
      </c>
      <c r="N9146">
        <v>0</v>
      </c>
      <c r="P9146">
        <v>0</v>
      </c>
      <c r="Q9146">
        <v>0</v>
      </c>
      <c r="S9146">
        <v>0</v>
      </c>
    </row>
    <row r="9147" spans="1:20" x14ac:dyDescent="0.2">
      <c r="A9147" t="s">
        <v>15529</v>
      </c>
      <c r="B9147" t="s">
        <v>15530</v>
      </c>
      <c r="C9147" t="s">
        <v>352</v>
      </c>
      <c r="D9147" t="s">
        <v>1002</v>
      </c>
      <c r="E9147" s="23">
        <v>43435</v>
      </c>
      <c r="F9147">
        <v>0</v>
      </c>
      <c r="G9147">
        <v>0</v>
      </c>
      <c r="I9147">
        <v>0</v>
      </c>
      <c r="J9147">
        <v>0</v>
      </c>
      <c r="L9147">
        <v>0</v>
      </c>
      <c r="N9147">
        <v>0</v>
      </c>
      <c r="P9147">
        <v>0</v>
      </c>
      <c r="Q9147">
        <v>0</v>
      </c>
      <c r="S9147">
        <v>0</v>
      </c>
    </row>
    <row r="9148" spans="1:20" x14ac:dyDescent="0.2">
      <c r="A9148" t="s">
        <v>15690</v>
      </c>
      <c r="B9148" t="s">
        <v>15691</v>
      </c>
      <c r="C9148" t="s">
        <v>228</v>
      </c>
      <c r="D9148" t="s">
        <v>1002</v>
      </c>
      <c r="E9148" s="23">
        <v>43435</v>
      </c>
      <c r="F9148">
        <v>0</v>
      </c>
      <c r="G9148">
        <v>0</v>
      </c>
      <c r="I9148">
        <v>0</v>
      </c>
      <c r="J9148">
        <v>0</v>
      </c>
      <c r="L9148">
        <v>0</v>
      </c>
      <c r="N9148">
        <v>0</v>
      </c>
      <c r="P9148">
        <v>0</v>
      </c>
      <c r="Q9148">
        <v>0</v>
      </c>
      <c r="S9148">
        <v>0</v>
      </c>
    </row>
    <row r="9149" spans="1:20" x14ac:dyDescent="0.2">
      <c r="A9149" t="s">
        <v>15867</v>
      </c>
      <c r="B9149" t="s">
        <v>15868</v>
      </c>
      <c r="C9149" t="s">
        <v>227</v>
      </c>
      <c r="D9149" t="s">
        <v>1000</v>
      </c>
      <c r="E9149" s="23">
        <v>43435</v>
      </c>
      <c r="F9149">
        <v>0</v>
      </c>
      <c r="G9149">
        <v>0</v>
      </c>
      <c r="I9149">
        <v>0</v>
      </c>
      <c r="J9149">
        <v>0</v>
      </c>
      <c r="L9149">
        <v>0</v>
      </c>
      <c r="N9149">
        <v>0</v>
      </c>
      <c r="P9149">
        <v>0</v>
      </c>
      <c r="Q9149">
        <v>0</v>
      </c>
      <c r="S9149">
        <v>0</v>
      </c>
    </row>
    <row r="9150" spans="1:20" x14ac:dyDescent="0.2">
      <c r="A9150" t="s">
        <v>16044</v>
      </c>
      <c r="B9150" t="s">
        <v>16045</v>
      </c>
      <c r="C9150" t="s">
        <v>203</v>
      </c>
      <c r="D9150" t="s">
        <v>1000</v>
      </c>
      <c r="E9150" s="23">
        <v>43435</v>
      </c>
      <c r="F9150">
        <v>0</v>
      </c>
      <c r="G9150">
        <v>0</v>
      </c>
      <c r="I9150">
        <v>0</v>
      </c>
      <c r="J9150">
        <v>0</v>
      </c>
      <c r="L9150">
        <v>0</v>
      </c>
      <c r="N9150">
        <v>0</v>
      </c>
      <c r="O9150" t="e">
        <v>#DIV/0!</v>
      </c>
      <c r="P9150">
        <v>0</v>
      </c>
      <c r="Q9150">
        <v>0</v>
      </c>
      <c r="S9150">
        <v>0</v>
      </c>
    </row>
    <row r="9151" spans="1:20" x14ac:dyDescent="0.2">
      <c r="A9151" t="s">
        <v>16223</v>
      </c>
      <c r="B9151" t="s">
        <v>16224</v>
      </c>
      <c r="C9151" t="s">
        <v>205</v>
      </c>
      <c r="D9151" t="s">
        <v>1002</v>
      </c>
      <c r="E9151" s="23">
        <v>43435</v>
      </c>
      <c r="F9151">
        <v>0</v>
      </c>
      <c r="G9151">
        <v>0</v>
      </c>
      <c r="I9151">
        <v>0</v>
      </c>
      <c r="J9151">
        <v>0</v>
      </c>
      <c r="L9151">
        <v>0</v>
      </c>
      <c r="N9151">
        <v>0</v>
      </c>
      <c r="P9151">
        <v>0</v>
      </c>
      <c r="Q9151">
        <v>0</v>
      </c>
      <c r="S9151">
        <v>0</v>
      </c>
    </row>
    <row r="9152" spans="1:20" x14ac:dyDescent="0.2">
      <c r="A9152" t="s">
        <v>16400</v>
      </c>
      <c r="B9152" t="s">
        <v>16401</v>
      </c>
      <c r="C9152" t="s">
        <v>204</v>
      </c>
      <c r="D9152" t="s">
        <v>1002</v>
      </c>
      <c r="E9152" s="23">
        <v>43435</v>
      </c>
      <c r="F9152">
        <v>0</v>
      </c>
      <c r="G9152">
        <v>0</v>
      </c>
      <c r="I9152">
        <v>0</v>
      </c>
      <c r="J9152">
        <v>0</v>
      </c>
      <c r="L9152">
        <v>0</v>
      </c>
      <c r="N9152">
        <v>0</v>
      </c>
      <c r="P9152">
        <v>0</v>
      </c>
      <c r="Q9152">
        <v>0</v>
      </c>
      <c r="S9152">
        <v>0</v>
      </c>
    </row>
    <row r="9153" spans="1:20" x14ac:dyDescent="0.2">
      <c r="A9153" t="s">
        <v>16541</v>
      </c>
      <c r="B9153" t="s">
        <v>16542</v>
      </c>
      <c r="C9153" t="s">
        <v>353</v>
      </c>
      <c r="D9153" t="s">
        <v>1002</v>
      </c>
      <c r="E9153" s="23">
        <v>43435</v>
      </c>
      <c r="F9153">
        <v>0</v>
      </c>
      <c r="G9153">
        <v>0</v>
      </c>
      <c r="I9153">
        <v>0</v>
      </c>
      <c r="J9153">
        <v>0</v>
      </c>
      <c r="L9153">
        <v>0</v>
      </c>
      <c r="N9153">
        <v>0</v>
      </c>
      <c r="P9153">
        <v>0</v>
      </c>
      <c r="Q9153">
        <v>0</v>
      </c>
      <c r="S9153">
        <v>0</v>
      </c>
    </row>
    <row r="9154" spans="1:20" x14ac:dyDescent="0.2">
      <c r="A9154" t="s">
        <v>16718</v>
      </c>
      <c r="B9154" t="s">
        <v>16719</v>
      </c>
      <c r="C9154" t="s">
        <v>223</v>
      </c>
      <c r="D9154" t="s">
        <v>1000</v>
      </c>
      <c r="E9154" s="23">
        <v>43435</v>
      </c>
      <c r="F9154">
        <v>4</v>
      </c>
      <c r="G9154">
        <v>6</v>
      </c>
      <c r="I9154">
        <v>56</v>
      </c>
      <c r="J9154">
        <v>44</v>
      </c>
      <c r="L9154">
        <v>66</v>
      </c>
      <c r="N9154">
        <v>41</v>
      </c>
      <c r="P9154">
        <v>0</v>
      </c>
      <c r="Q9154">
        <v>0</v>
      </c>
      <c r="S9154">
        <v>15</v>
      </c>
    </row>
    <row r="9155" spans="1:20" x14ac:dyDescent="0.2">
      <c r="A9155" t="s">
        <v>16897</v>
      </c>
      <c r="B9155" t="s">
        <v>16898</v>
      </c>
      <c r="C9155" t="s">
        <v>224</v>
      </c>
      <c r="D9155" t="s">
        <v>1002</v>
      </c>
      <c r="E9155" s="23">
        <v>43435</v>
      </c>
      <c r="F9155">
        <v>4</v>
      </c>
      <c r="G9155">
        <v>6</v>
      </c>
      <c r="I9155">
        <v>56</v>
      </c>
      <c r="J9155">
        <v>44</v>
      </c>
      <c r="L9155">
        <v>66</v>
      </c>
      <c r="N9155">
        <v>41</v>
      </c>
      <c r="P9155">
        <v>0</v>
      </c>
      <c r="Q9155">
        <v>0</v>
      </c>
      <c r="S9155">
        <v>15</v>
      </c>
    </row>
    <row r="9156" spans="1:20" x14ac:dyDescent="0.2">
      <c r="A9156" t="s">
        <v>17023</v>
      </c>
      <c r="B9156" t="s">
        <v>17024</v>
      </c>
      <c r="C9156" t="s">
        <v>346</v>
      </c>
      <c r="D9156" t="s">
        <v>1000</v>
      </c>
      <c r="E9156" s="23">
        <v>43435</v>
      </c>
      <c r="F9156">
        <v>0</v>
      </c>
      <c r="G9156">
        <v>0</v>
      </c>
      <c r="I9156">
        <v>0</v>
      </c>
      <c r="J9156">
        <v>0</v>
      </c>
      <c r="L9156">
        <v>0</v>
      </c>
      <c r="N9156">
        <v>0</v>
      </c>
      <c r="P9156">
        <v>0</v>
      </c>
      <c r="Q9156">
        <v>0</v>
      </c>
      <c r="S9156">
        <v>0</v>
      </c>
    </row>
    <row r="9157" spans="1:20" x14ac:dyDescent="0.2">
      <c r="A9157" t="s">
        <v>17119</v>
      </c>
      <c r="B9157" t="s">
        <v>17120</v>
      </c>
      <c r="C9157" t="s">
        <v>345</v>
      </c>
      <c r="D9157" t="s">
        <v>1002</v>
      </c>
      <c r="E9157" s="23">
        <v>43435</v>
      </c>
      <c r="F9157">
        <v>0</v>
      </c>
      <c r="G9157">
        <v>0</v>
      </c>
      <c r="I9157">
        <v>0</v>
      </c>
      <c r="J9157">
        <v>0</v>
      </c>
      <c r="L9157">
        <v>0</v>
      </c>
      <c r="N9157">
        <v>0</v>
      </c>
      <c r="P9157">
        <v>0</v>
      </c>
      <c r="Q9157">
        <v>0</v>
      </c>
      <c r="S9157">
        <v>0</v>
      </c>
    </row>
    <row r="9158" spans="1:20" x14ac:dyDescent="0.2">
      <c r="A9158" t="s">
        <v>17137</v>
      </c>
      <c r="B9158" t="s">
        <v>17138</v>
      </c>
      <c r="C9158" t="s">
        <v>963</v>
      </c>
      <c r="D9158" t="s">
        <v>1000</v>
      </c>
      <c r="E9158" s="23">
        <v>43435</v>
      </c>
      <c r="F9158">
        <v>0</v>
      </c>
      <c r="G9158">
        <v>0</v>
      </c>
      <c r="I9158">
        <v>0</v>
      </c>
      <c r="J9158">
        <v>0</v>
      </c>
      <c r="L9158">
        <v>0</v>
      </c>
      <c r="N9158">
        <v>0</v>
      </c>
      <c r="P9158">
        <v>0</v>
      </c>
      <c r="Q9158">
        <v>0</v>
      </c>
      <c r="S9158">
        <v>0</v>
      </c>
    </row>
    <row r="9159" spans="1:20" x14ac:dyDescent="0.2">
      <c r="A9159" t="s">
        <v>17157</v>
      </c>
      <c r="B9159" t="s">
        <v>17158</v>
      </c>
      <c r="C9159" t="s">
        <v>960</v>
      </c>
      <c r="D9159" t="s">
        <v>1002</v>
      </c>
      <c r="E9159" s="23">
        <v>43435</v>
      </c>
      <c r="F9159">
        <v>0</v>
      </c>
      <c r="G9159">
        <v>0</v>
      </c>
      <c r="I9159">
        <v>0</v>
      </c>
      <c r="J9159">
        <v>0</v>
      </c>
      <c r="L9159">
        <v>0</v>
      </c>
      <c r="N9159">
        <v>0</v>
      </c>
      <c r="P9159">
        <v>0</v>
      </c>
      <c r="Q9159">
        <v>0</v>
      </c>
      <c r="S9159">
        <v>0</v>
      </c>
    </row>
    <row r="9160" spans="1:20" x14ac:dyDescent="0.2">
      <c r="A9160" t="s">
        <v>17334</v>
      </c>
      <c r="B9160" t="s">
        <v>17335</v>
      </c>
      <c r="C9160" t="s">
        <v>225</v>
      </c>
      <c r="D9160" t="s">
        <v>1000</v>
      </c>
      <c r="E9160" s="23">
        <v>43435</v>
      </c>
      <c r="F9160">
        <v>5</v>
      </c>
      <c r="G9160">
        <v>5.5</v>
      </c>
      <c r="I9160">
        <v>44</v>
      </c>
      <c r="J9160">
        <v>55</v>
      </c>
      <c r="L9160">
        <v>62</v>
      </c>
      <c r="N9160">
        <v>36</v>
      </c>
      <c r="P9160">
        <v>0</v>
      </c>
      <c r="Q9160">
        <v>1</v>
      </c>
      <c r="S9160">
        <v>8</v>
      </c>
    </row>
    <row r="9161" spans="1:20" x14ac:dyDescent="0.2">
      <c r="A9161" t="s">
        <v>17364</v>
      </c>
      <c r="B9161" t="s">
        <v>17365</v>
      </c>
      <c r="C9161" t="s">
        <v>905</v>
      </c>
      <c r="D9161" t="s">
        <v>1002</v>
      </c>
      <c r="E9161" s="23">
        <v>43435</v>
      </c>
      <c r="F9161">
        <v>0</v>
      </c>
      <c r="G9161">
        <v>0</v>
      </c>
      <c r="I9161">
        <v>0</v>
      </c>
      <c r="J9161">
        <v>0</v>
      </c>
      <c r="L9161">
        <v>0</v>
      </c>
      <c r="N9161">
        <v>0</v>
      </c>
      <c r="P9161">
        <v>0</v>
      </c>
      <c r="Q9161">
        <v>0</v>
      </c>
      <c r="S9161">
        <v>0</v>
      </c>
    </row>
    <row r="9162" spans="1:20" x14ac:dyDescent="0.2">
      <c r="A9162" t="s">
        <v>17541</v>
      </c>
      <c r="B9162" t="s">
        <v>17542</v>
      </c>
      <c r="C9162" t="s">
        <v>226</v>
      </c>
      <c r="D9162" t="s">
        <v>1002</v>
      </c>
      <c r="E9162" s="23">
        <v>43435</v>
      </c>
      <c r="F9162">
        <v>5</v>
      </c>
      <c r="G9162">
        <v>5.5</v>
      </c>
      <c r="I9162">
        <v>44</v>
      </c>
      <c r="J9162">
        <v>55</v>
      </c>
      <c r="L9162">
        <v>62</v>
      </c>
      <c r="N9162">
        <v>36</v>
      </c>
      <c r="P9162">
        <v>0</v>
      </c>
      <c r="Q9162">
        <v>1</v>
      </c>
      <c r="S9162">
        <v>8</v>
      </c>
      <c r="T9162" t="e">
        <v>#DIV/0!</v>
      </c>
    </row>
    <row r="9163" spans="1:20" x14ac:dyDescent="0.2">
      <c r="A9163" t="s">
        <v>17718</v>
      </c>
      <c r="B9163" t="s">
        <v>17719</v>
      </c>
      <c r="C9163" t="s">
        <v>232</v>
      </c>
      <c r="D9163" t="s">
        <v>1000</v>
      </c>
      <c r="E9163" s="23">
        <v>43435</v>
      </c>
      <c r="F9163">
        <v>8</v>
      </c>
      <c r="G9163">
        <v>8</v>
      </c>
      <c r="I9163">
        <v>107</v>
      </c>
      <c r="J9163">
        <v>91</v>
      </c>
      <c r="L9163">
        <v>91</v>
      </c>
      <c r="N9163">
        <v>99</v>
      </c>
      <c r="P9163">
        <v>0</v>
      </c>
      <c r="Q9163">
        <v>3</v>
      </c>
      <c r="S9163">
        <v>8</v>
      </c>
      <c r="T9163" t="e">
        <v>#DIV/0!</v>
      </c>
    </row>
    <row r="9164" spans="1:20" x14ac:dyDescent="0.2">
      <c r="A9164" t="s">
        <v>17738</v>
      </c>
      <c r="B9164" t="s">
        <v>17739</v>
      </c>
      <c r="C9164" t="s">
        <v>961</v>
      </c>
      <c r="D9164" t="s">
        <v>1002</v>
      </c>
      <c r="E9164" s="23">
        <v>43435</v>
      </c>
      <c r="F9164">
        <v>0</v>
      </c>
      <c r="G9164">
        <v>0</v>
      </c>
      <c r="I9164">
        <v>0</v>
      </c>
      <c r="J9164">
        <v>0</v>
      </c>
      <c r="L9164">
        <v>0</v>
      </c>
      <c r="N9164">
        <v>0</v>
      </c>
      <c r="P9164">
        <v>0</v>
      </c>
      <c r="Q9164">
        <v>0</v>
      </c>
      <c r="S9164">
        <v>0</v>
      </c>
      <c r="T9164" t="e">
        <v>#DIV/0!</v>
      </c>
    </row>
    <row r="9165" spans="1:20" x14ac:dyDescent="0.2">
      <c r="A9165" t="s">
        <v>17915</v>
      </c>
      <c r="B9165" t="s">
        <v>17916</v>
      </c>
      <c r="C9165" t="s">
        <v>231</v>
      </c>
      <c r="D9165" t="s">
        <v>1002</v>
      </c>
      <c r="E9165" s="23">
        <v>43435</v>
      </c>
      <c r="F9165">
        <v>8</v>
      </c>
      <c r="G9165">
        <v>8</v>
      </c>
      <c r="I9165">
        <v>107</v>
      </c>
      <c r="J9165">
        <v>91</v>
      </c>
      <c r="L9165">
        <v>91</v>
      </c>
      <c r="N9165">
        <v>99</v>
      </c>
      <c r="P9165">
        <v>0</v>
      </c>
      <c r="Q9165">
        <v>3</v>
      </c>
      <c r="S9165">
        <v>8</v>
      </c>
      <c r="T9165">
        <v>0</v>
      </c>
    </row>
    <row r="9166" spans="1:20" x14ac:dyDescent="0.2">
      <c r="A9166" t="s">
        <v>18092</v>
      </c>
      <c r="B9166" t="s">
        <v>18093</v>
      </c>
      <c r="C9166" t="s">
        <v>317</v>
      </c>
      <c r="D9166" t="s">
        <v>1000</v>
      </c>
      <c r="E9166" s="23">
        <v>43435</v>
      </c>
      <c r="F9166">
        <v>11.5</v>
      </c>
      <c r="G9166">
        <v>11.5</v>
      </c>
      <c r="I9166">
        <v>46</v>
      </c>
      <c r="J9166">
        <v>67</v>
      </c>
      <c r="L9166">
        <v>67</v>
      </c>
      <c r="N9166">
        <v>44</v>
      </c>
      <c r="P9166">
        <v>3</v>
      </c>
      <c r="Q9166">
        <v>3</v>
      </c>
      <c r="S9166">
        <v>2</v>
      </c>
      <c r="T9166">
        <v>0</v>
      </c>
    </row>
    <row r="9167" spans="1:20" x14ac:dyDescent="0.2">
      <c r="A9167" t="s">
        <v>18271</v>
      </c>
      <c r="B9167" t="s">
        <v>18272</v>
      </c>
      <c r="C9167" t="s">
        <v>316</v>
      </c>
      <c r="D9167" t="s">
        <v>1002</v>
      </c>
      <c r="E9167" s="23">
        <v>43435</v>
      </c>
      <c r="F9167">
        <v>6</v>
      </c>
      <c r="G9167">
        <v>6</v>
      </c>
      <c r="I9167">
        <v>26</v>
      </c>
      <c r="J9167">
        <v>35</v>
      </c>
      <c r="L9167">
        <v>35</v>
      </c>
      <c r="N9167">
        <v>24</v>
      </c>
      <c r="P9167">
        <v>3</v>
      </c>
      <c r="Q9167">
        <v>3</v>
      </c>
      <c r="S9167">
        <v>2</v>
      </c>
      <c r="T9167">
        <v>0</v>
      </c>
    </row>
    <row r="9168" spans="1:20" x14ac:dyDescent="0.2">
      <c r="A9168" t="s">
        <v>18347</v>
      </c>
      <c r="B9168" t="s">
        <v>18348</v>
      </c>
      <c r="C9168" t="s">
        <v>355</v>
      </c>
      <c r="D9168" t="s">
        <v>1002</v>
      </c>
      <c r="E9168" s="23">
        <v>43435</v>
      </c>
      <c r="F9168">
        <v>5.5</v>
      </c>
      <c r="G9168">
        <v>5.5</v>
      </c>
      <c r="I9168">
        <v>20</v>
      </c>
      <c r="J9168">
        <v>32</v>
      </c>
      <c r="L9168">
        <v>32</v>
      </c>
      <c r="N9168">
        <v>20</v>
      </c>
      <c r="P9168">
        <v>0</v>
      </c>
      <c r="Q9168">
        <v>0</v>
      </c>
      <c r="S9168">
        <v>0</v>
      </c>
      <c r="T9168">
        <v>0</v>
      </c>
    </row>
    <row r="9169" spans="1:20" x14ac:dyDescent="0.2">
      <c r="A9169" t="s">
        <v>18524</v>
      </c>
      <c r="B9169" t="s">
        <v>18525</v>
      </c>
      <c r="C9169" t="s">
        <v>214</v>
      </c>
      <c r="D9169" t="s">
        <v>1000</v>
      </c>
      <c r="E9169" s="23">
        <v>43435</v>
      </c>
      <c r="F9169">
        <v>13.5</v>
      </c>
      <c r="G9169">
        <v>15.5</v>
      </c>
      <c r="I9169">
        <v>77</v>
      </c>
      <c r="J9169">
        <v>118</v>
      </c>
      <c r="L9169">
        <v>138</v>
      </c>
      <c r="N9169">
        <v>67</v>
      </c>
      <c r="O9169">
        <v>1</v>
      </c>
      <c r="P9169">
        <v>8</v>
      </c>
      <c r="Q9169">
        <v>9</v>
      </c>
      <c r="S9169">
        <v>10</v>
      </c>
      <c r="T9169">
        <v>0</v>
      </c>
    </row>
    <row r="9170" spans="1:20" x14ac:dyDescent="0.2">
      <c r="A9170" t="s">
        <v>18703</v>
      </c>
      <c r="B9170" t="s">
        <v>18704</v>
      </c>
      <c r="C9170" t="s">
        <v>215</v>
      </c>
      <c r="D9170" t="s">
        <v>1002</v>
      </c>
      <c r="E9170" s="23">
        <v>43435</v>
      </c>
      <c r="F9170">
        <v>5</v>
      </c>
      <c r="G9170">
        <v>6</v>
      </c>
      <c r="I9170">
        <v>23</v>
      </c>
      <c r="J9170">
        <v>34</v>
      </c>
      <c r="L9170">
        <v>40</v>
      </c>
      <c r="N9170">
        <v>18</v>
      </c>
      <c r="O9170">
        <v>1</v>
      </c>
      <c r="P9170">
        <v>5</v>
      </c>
      <c r="Q9170">
        <v>6</v>
      </c>
      <c r="S9170">
        <v>5</v>
      </c>
      <c r="T9170">
        <v>0</v>
      </c>
    </row>
    <row r="9171" spans="1:20" x14ac:dyDescent="0.2">
      <c r="A9171" t="s">
        <v>18880</v>
      </c>
      <c r="B9171" t="s">
        <v>18881</v>
      </c>
      <c r="C9171" t="s">
        <v>216</v>
      </c>
      <c r="D9171" t="s">
        <v>1002</v>
      </c>
      <c r="E9171" s="23">
        <v>43435</v>
      </c>
      <c r="F9171">
        <v>8.5</v>
      </c>
      <c r="G9171">
        <v>9.5</v>
      </c>
      <c r="I9171">
        <v>54</v>
      </c>
      <c r="J9171">
        <v>84</v>
      </c>
      <c r="L9171">
        <v>98</v>
      </c>
      <c r="N9171">
        <v>49</v>
      </c>
      <c r="P9171">
        <v>3</v>
      </c>
      <c r="Q9171">
        <v>3</v>
      </c>
      <c r="S9171">
        <v>5</v>
      </c>
      <c r="T9171">
        <v>0</v>
      </c>
    </row>
    <row r="9172" spans="1:20" x14ac:dyDescent="0.2">
      <c r="A9172" t="s">
        <v>19057</v>
      </c>
      <c r="B9172" t="s">
        <v>19058</v>
      </c>
      <c r="C9172" t="s">
        <v>229</v>
      </c>
      <c r="D9172" t="s">
        <v>1002</v>
      </c>
      <c r="E9172" s="23">
        <v>43435</v>
      </c>
      <c r="F9172">
        <v>0</v>
      </c>
      <c r="G9172">
        <v>0</v>
      </c>
      <c r="I9172">
        <v>0</v>
      </c>
      <c r="J9172">
        <v>0</v>
      </c>
      <c r="L9172">
        <v>0</v>
      </c>
      <c r="N9172">
        <v>0</v>
      </c>
      <c r="P9172">
        <v>0</v>
      </c>
      <c r="Q9172">
        <v>0</v>
      </c>
      <c r="S9172">
        <v>0</v>
      </c>
      <c r="T9172" t="e">
        <v>#DIV/0!</v>
      </c>
    </row>
    <row r="9173" spans="1:20" x14ac:dyDescent="0.2">
      <c r="A9173" t="s">
        <v>19234</v>
      </c>
      <c r="B9173" t="s">
        <v>19235</v>
      </c>
      <c r="C9173" t="s">
        <v>230</v>
      </c>
      <c r="D9173" t="s">
        <v>1000</v>
      </c>
      <c r="E9173" s="23">
        <v>43435</v>
      </c>
      <c r="F9173">
        <v>0</v>
      </c>
      <c r="G9173">
        <v>0</v>
      </c>
      <c r="I9173">
        <v>0</v>
      </c>
      <c r="J9173">
        <v>0</v>
      </c>
      <c r="L9173">
        <v>0</v>
      </c>
      <c r="N9173">
        <v>0</v>
      </c>
      <c r="P9173">
        <v>0</v>
      </c>
      <c r="Q9173">
        <v>0</v>
      </c>
      <c r="S9173">
        <v>0</v>
      </c>
      <c r="T9173" t="e">
        <v>#DIV/0!</v>
      </c>
    </row>
    <row r="9174" spans="1:20" x14ac:dyDescent="0.2">
      <c r="A9174" t="s">
        <v>19413</v>
      </c>
      <c r="B9174" t="s">
        <v>19414</v>
      </c>
      <c r="C9174" t="s">
        <v>234</v>
      </c>
      <c r="D9174" t="s">
        <v>1000</v>
      </c>
      <c r="E9174" s="23">
        <v>43435</v>
      </c>
      <c r="F9174">
        <v>2.5</v>
      </c>
      <c r="G9174">
        <v>3.5</v>
      </c>
      <c r="I9174">
        <v>18</v>
      </c>
      <c r="J9174">
        <v>29</v>
      </c>
      <c r="L9174">
        <v>46</v>
      </c>
      <c r="N9174">
        <v>15</v>
      </c>
      <c r="P9174">
        <v>0</v>
      </c>
      <c r="Q9174">
        <v>0</v>
      </c>
      <c r="S9174">
        <v>3</v>
      </c>
      <c r="T9174" t="e">
        <v>#DIV/0!</v>
      </c>
    </row>
    <row r="9175" spans="1:20" x14ac:dyDescent="0.2">
      <c r="A9175" t="s">
        <v>19592</v>
      </c>
      <c r="B9175" t="s">
        <v>19593</v>
      </c>
      <c r="C9175" t="s">
        <v>233</v>
      </c>
      <c r="D9175" t="s">
        <v>1002</v>
      </c>
      <c r="E9175" s="23">
        <v>43435</v>
      </c>
      <c r="F9175">
        <v>2.5</v>
      </c>
      <c r="G9175">
        <v>3.5</v>
      </c>
      <c r="I9175">
        <v>18</v>
      </c>
      <c r="J9175">
        <v>29</v>
      </c>
      <c r="L9175">
        <v>46</v>
      </c>
      <c r="N9175">
        <v>15</v>
      </c>
      <c r="P9175">
        <v>0</v>
      </c>
      <c r="Q9175">
        <v>0</v>
      </c>
      <c r="S9175">
        <v>3</v>
      </c>
      <c r="T9175" t="e">
        <v>#DIV/0!</v>
      </c>
    </row>
    <row r="9176" spans="1:20" x14ac:dyDescent="0.2">
      <c r="A9176" t="s">
        <v>19690</v>
      </c>
      <c r="B9176" t="s">
        <v>19691</v>
      </c>
      <c r="C9176" t="s">
        <v>342</v>
      </c>
      <c r="D9176" t="s">
        <v>1000</v>
      </c>
      <c r="E9176" s="23">
        <v>43435</v>
      </c>
      <c r="F9176">
        <v>0</v>
      </c>
      <c r="G9176">
        <v>0</v>
      </c>
      <c r="I9176">
        <v>0</v>
      </c>
      <c r="J9176">
        <v>0</v>
      </c>
      <c r="L9176">
        <v>0</v>
      </c>
      <c r="N9176">
        <v>0</v>
      </c>
      <c r="P9176">
        <v>0</v>
      </c>
      <c r="Q9176">
        <v>0</v>
      </c>
      <c r="S9176">
        <v>0</v>
      </c>
      <c r="T9176">
        <v>0</v>
      </c>
    </row>
    <row r="9177" spans="1:20" x14ac:dyDescent="0.2">
      <c r="A9177" t="s">
        <v>19790</v>
      </c>
      <c r="B9177" t="s">
        <v>19791</v>
      </c>
      <c r="C9177" t="s">
        <v>340</v>
      </c>
      <c r="D9177" t="s">
        <v>1002</v>
      </c>
      <c r="E9177" s="23">
        <v>43435</v>
      </c>
      <c r="F9177">
        <v>0</v>
      </c>
      <c r="G9177">
        <v>0</v>
      </c>
      <c r="I9177">
        <v>0</v>
      </c>
      <c r="J9177">
        <v>0</v>
      </c>
      <c r="L9177">
        <v>0</v>
      </c>
      <c r="N9177">
        <v>0</v>
      </c>
      <c r="P9177">
        <v>0</v>
      </c>
      <c r="Q9177">
        <v>0</v>
      </c>
      <c r="S9177">
        <v>0</v>
      </c>
      <c r="T9177">
        <v>0.36692307692307691</v>
      </c>
    </row>
    <row r="9178" spans="1:20" x14ac:dyDescent="0.2">
      <c r="A9178" t="s">
        <v>19967</v>
      </c>
      <c r="B9178" t="s">
        <v>19968</v>
      </c>
      <c r="C9178" t="s">
        <v>220</v>
      </c>
      <c r="D9178" t="s">
        <v>1000</v>
      </c>
      <c r="E9178" s="23">
        <v>43435</v>
      </c>
      <c r="F9178">
        <v>0</v>
      </c>
      <c r="G9178">
        <v>0</v>
      </c>
      <c r="I9178">
        <v>0</v>
      </c>
      <c r="J9178">
        <v>0</v>
      </c>
      <c r="L9178">
        <v>0</v>
      </c>
      <c r="N9178">
        <v>0</v>
      </c>
      <c r="P9178">
        <v>0</v>
      </c>
      <c r="Q9178">
        <v>0</v>
      </c>
      <c r="S9178">
        <v>0</v>
      </c>
      <c r="T9178">
        <v>0.41833333333333328</v>
      </c>
    </row>
    <row r="9179" spans="1:20" x14ac:dyDescent="0.2">
      <c r="A9179" t="s">
        <v>20146</v>
      </c>
      <c r="B9179" t="s">
        <v>20147</v>
      </c>
      <c r="C9179" t="s">
        <v>221</v>
      </c>
      <c r="D9179" t="s">
        <v>1002</v>
      </c>
      <c r="E9179" s="23">
        <v>43435</v>
      </c>
      <c r="F9179">
        <v>0</v>
      </c>
      <c r="G9179">
        <v>0</v>
      </c>
      <c r="I9179">
        <v>0</v>
      </c>
      <c r="J9179">
        <v>0</v>
      </c>
      <c r="L9179">
        <v>0</v>
      </c>
      <c r="N9179">
        <v>0</v>
      </c>
      <c r="P9179">
        <v>0</v>
      </c>
      <c r="Q9179">
        <v>0</v>
      </c>
      <c r="S9179">
        <v>0</v>
      </c>
      <c r="T9179">
        <v>0</v>
      </c>
    </row>
    <row r="9180" spans="1:20" x14ac:dyDescent="0.2">
      <c r="A9180" t="s">
        <v>20323</v>
      </c>
      <c r="B9180" t="s">
        <v>20324</v>
      </c>
      <c r="C9180" t="s">
        <v>222</v>
      </c>
      <c r="D9180" t="s">
        <v>1002</v>
      </c>
      <c r="E9180" s="23">
        <v>43435</v>
      </c>
      <c r="F9180">
        <v>0</v>
      </c>
      <c r="G9180">
        <v>0</v>
      </c>
      <c r="I9180">
        <v>0</v>
      </c>
      <c r="J9180">
        <v>0</v>
      </c>
      <c r="L9180">
        <v>0</v>
      </c>
      <c r="N9180">
        <v>0</v>
      </c>
      <c r="P9180">
        <v>0</v>
      </c>
      <c r="Q9180">
        <v>0</v>
      </c>
      <c r="S9180">
        <v>0</v>
      </c>
      <c r="T9180">
        <v>0</v>
      </c>
    </row>
    <row r="9181" spans="1:20" x14ac:dyDescent="0.2">
      <c r="A9181" t="s">
        <v>20500</v>
      </c>
      <c r="B9181" t="s">
        <v>20501</v>
      </c>
      <c r="C9181" t="s">
        <v>211</v>
      </c>
      <c r="D9181" t="s">
        <v>1002</v>
      </c>
      <c r="E9181" s="23">
        <v>43435</v>
      </c>
      <c r="F9181">
        <v>0</v>
      </c>
      <c r="G9181">
        <v>0</v>
      </c>
      <c r="I9181">
        <v>0</v>
      </c>
      <c r="J9181">
        <v>0</v>
      </c>
      <c r="L9181">
        <v>0</v>
      </c>
      <c r="N9181">
        <v>0</v>
      </c>
      <c r="P9181">
        <v>0</v>
      </c>
      <c r="Q9181">
        <v>0</v>
      </c>
      <c r="S9181">
        <v>0</v>
      </c>
      <c r="T9181">
        <v>0</v>
      </c>
    </row>
    <row r="9182" spans="1:20" x14ac:dyDescent="0.2">
      <c r="A9182" t="s">
        <v>20677</v>
      </c>
      <c r="B9182" t="s">
        <v>20678</v>
      </c>
      <c r="C9182" t="s">
        <v>207</v>
      </c>
      <c r="D9182" t="s">
        <v>1000</v>
      </c>
      <c r="E9182" s="23">
        <v>43435</v>
      </c>
      <c r="F9182">
        <v>6</v>
      </c>
      <c r="G9182">
        <v>7</v>
      </c>
      <c r="I9182">
        <v>28</v>
      </c>
      <c r="J9182">
        <v>35</v>
      </c>
      <c r="L9182">
        <v>42</v>
      </c>
      <c r="N9182">
        <v>22</v>
      </c>
      <c r="O9182">
        <v>0</v>
      </c>
      <c r="P9182">
        <v>0</v>
      </c>
      <c r="Q9182">
        <v>2</v>
      </c>
      <c r="S9182">
        <v>6</v>
      </c>
      <c r="T9182">
        <v>0</v>
      </c>
    </row>
    <row r="9183" spans="1:20" x14ac:dyDescent="0.2">
      <c r="A9183" t="s">
        <v>20921</v>
      </c>
      <c r="B9183" t="s">
        <v>20922</v>
      </c>
      <c r="C9183" t="s">
        <v>210</v>
      </c>
      <c r="D9183" t="s">
        <v>1002</v>
      </c>
      <c r="E9183" s="23">
        <v>43435</v>
      </c>
      <c r="F9183">
        <v>3</v>
      </c>
      <c r="G9183">
        <v>4</v>
      </c>
      <c r="I9183">
        <v>18</v>
      </c>
      <c r="J9183">
        <v>18</v>
      </c>
      <c r="L9183">
        <v>24</v>
      </c>
      <c r="N9183">
        <v>13</v>
      </c>
      <c r="O9183">
        <v>0</v>
      </c>
      <c r="P9183">
        <v>0</v>
      </c>
      <c r="Q9183">
        <v>2</v>
      </c>
      <c r="S9183">
        <v>5</v>
      </c>
      <c r="T9183">
        <v>0</v>
      </c>
    </row>
    <row r="9184" spans="1:20" x14ac:dyDescent="0.2">
      <c r="A9184" t="s">
        <v>21098</v>
      </c>
      <c r="B9184" t="s">
        <v>21099</v>
      </c>
      <c r="C9184" t="s">
        <v>208</v>
      </c>
      <c r="D9184" t="s">
        <v>1002</v>
      </c>
      <c r="E9184" s="23">
        <v>43435</v>
      </c>
      <c r="F9184">
        <v>2</v>
      </c>
      <c r="G9184">
        <v>1.5</v>
      </c>
      <c r="I9184">
        <v>5</v>
      </c>
      <c r="J9184">
        <v>11</v>
      </c>
      <c r="L9184">
        <v>9</v>
      </c>
      <c r="N9184">
        <v>5</v>
      </c>
      <c r="P9184">
        <v>0</v>
      </c>
      <c r="Q9184">
        <v>0</v>
      </c>
      <c r="S9184">
        <v>0</v>
      </c>
      <c r="T9184">
        <v>0</v>
      </c>
    </row>
    <row r="9185" spans="1:20" x14ac:dyDescent="0.2">
      <c r="A9185" t="s">
        <v>21174</v>
      </c>
      <c r="B9185" t="s">
        <v>21175</v>
      </c>
      <c r="C9185" t="s">
        <v>354</v>
      </c>
      <c r="D9185" t="s">
        <v>1002</v>
      </c>
      <c r="E9185" s="23">
        <v>43435</v>
      </c>
      <c r="F9185">
        <v>1</v>
      </c>
      <c r="G9185">
        <v>1.5</v>
      </c>
      <c r="I9185">
        <v>5</v>
      </c>
      <c r="J9185">
        <v>6</v>
      </c>
      <c r="L9185">
        <v>9</v>
      </c>
      <c r="N9185">
        <v>4</v>
      </c>
      <c r="P9185">
        <v>0</v>
      </c>
      <c r="Q9185">
        <v>0</v>
      </c>
      <c r="S9185">
        <v>1</v>
      </c>
      <c r="T9185">
        <v>0</v>
      </c>
    </row>
    <row r="9186" spans="1:20" x14ac:dyDescent="0.2">
      <c r="A9186" t="s">
        <v>21353</v>
      </c>
      <c r="B9186" t="s">
        <v>21354</v>
      </c>
      <c r="C9186" t="s">
        <v>213</v>
      </c>
      <c r="D9186" t="s">
        <v>1002</v>
      </c>
      <c r="E9186" s="23">
        <v>43435</v>
      </c>
      <c r="F9186">
        <v>0</v>
      </c>
      <c r="G9186">
        <v>0</v>
      </c>
      <c r="I9186">
        <v>0</v>
      </c>
      <c r="J9186">
        <v>0</v>
      </c>
      <c r="L9186">
        <v>0</v>
      </c>
      <c r="N9186">
        <v>0</v>
      </c>
      <c r="P9186">
        <v>0</v>
      </c>
      <c r="Q9186">
        <v>0</v>
      </c>
      <c r="S9186">
        <v>0</v>
      </c>
      <c r="T9186">
        <v>1</v>
      </c>
    </row>
    <row r="9187" spans="1:20" x14ac:dyDescent="0.2">
      <c r="A9187" t="s">
        <v>21595</v>
      </c>
      <c r="B9187" t="s">
        <v>21596</v>
      </c>
      <c r="C9187" t="s">
        <v>212</v>
      </c>
      <c r="D9187" t="s">
        <v>1000</v>
      </c>
      <c r="E9187" s="23">
        <v>43435</v>
      </c>
      <c r="F9187">
        <v>1</v>
      </c>
      <c r="G9187">
        <v>1.5</v>
      </c>
      <c r="I9187">
        <v>6</v>
      </c>
      <c r="J9187">
        <v>5</v>
      </c>
      <c r="L9187">
        <v>8</v>
      </c>
      <c r="N9187">
        <v>6</v>
      </c>
      <c r="P9187">
        <v>0</v>
      </c>
      <c r="Q9187">
        <v>0</v>
      </c>
      <c r="S9187">
        <v>0</v>
      </c>
      <c r="T9187">
        <v>1</v>
      </c>
    </row>
    <row r="9188" spans="1:20" x14ac:dyDescent="0.2">
      <c r="A9188" t="s">
        <v>21627</v>
      </c>
      <c r="B9188" t="s">
        <v>21628</v>
      </c>
      <c r="C9188" t="s">
        <v>900</v>
      </c>
      <c r="D9188" t="s">
        <v>1002</v>
      </c>
      <c r="E9188" s="23">
        <v>43435</v>
      </c>
      <c r="F9188">
        <v>1</v>
      </c>
      <c r="G9188">
        <v>1.5</v>
      </c>
      <c r="I9188">
        <v>6</v>
      </c>
      <c r="J9188">
        <v>5</v>
      </c>
      <c r="L9188">
        <v>8</v>
      </c>
      <c r="N9188">
        <v>6</v>
      </c>
      <c r="P9188">
        <v>0</v>
      </c>
      <c r="Q9188">
        <v>0</v>
      </c>
      <c r="S9188">
        <v>0</v>
      </c>
      <c r="T9188">
        <v>1</v>
      </c>
    </row>
    <row r="9189" spans="1:20" x14ac:dyDescent="0.2">
      <c r="A9189" t="s">
        <v>21804</v>
      </c>
      <c r="B9189" t="s">
        <v>21805</v>
      </c>
      <c r="C9189" t="s">
        <v>217</v>
      </c>
      <c r="D9189" t="s">
        <v>1000</v>
      </c>
      <c r="E9189" s="23">
        <v>43435</v>
      </c>
      <c r="F9189">
        <v>0</v>
      </c>
      <c r="G9189">
        <v>0</v>
      </c>
      <c r="I9189">
        <v>0</v>
      </c>
      <c r="J9189">
        <v>0</v>
      </c>
      <c r="L9189">
        <v>0</v>
      </c>
      <c r="N9189">
        <v>0</v>
      </c>
      <c r="P9189">
        <v>0</v>
      </c>
      <c r="Q9189">
        <v>0</v>
      </c>
      <c r="S9189">
        <v>0</v>
      </c>
      <c r="T9189">
        <v>1</v>
      </c>
    </row>
    <row r="9190" spans="1:20" x14ac:dyDescent="0.2">
      <c r="A9190" t="s">
        <v>22048</v>
      </c>
      <c r="B9190" t="s">
        <v>22049</v>
      </c>
      <c r="C9190" t="s">
        <v>218</v>
      </c>
      <c r="D9190" t="s">
        <v>1002</v>
      </c>
      <c r="E9190" s="23">
        <v>43435</v>
      </c>
      <c r="F9190">
        <v>0</v>
      </c>
      <c r="G9190">
        <v>0</v>
      </c>
      <c r="I9190">
        <v>0</v>
      </c>
      <c r="J9190">
        <v>0</v>
      </c>
      <c r="L9190">
        <v>0</v>
      </c>
      <c r="N9190">
        <v>0</v>
      </c>
      <c r="P9190">
        <v>0</v>
      </c>
      <c r="Q9190">
        <v>0</v>
      </c>
      <c r="S9190">
        <v>0</v>
      </c>
      <c r="T9190">
        <v>1</v>
      </c>
    </row>
    <row r="9191" spans="1:20" x14ac:dyDescent="0.2">
      <c r="A9191" t="s">
        <v>22225</v>
      </c>
      <c r="B9191" t="s">
        <v>22226</v>
      </c>
      <c r="C9191" t="s">
        <v>219</v>
      </c>
      <c r="D9191" t="s">
        <v>1002</v>
      </c>
      <c r="E9191" s="23">
        <v>43435</v>
      </c>
      <c r="F9191">
        <v>0</v>
      </c>
      <c r="G9191">
        <v>0</v>
      </c>
      <c r="I9191">
        <v>0</v>
      </c>
      <c r="J9191">
        <v>0</v>
      </c>
      <c r="L9191">
        <v>0</v>
      </c>
      <c r="N9191">
        <v>0</v>
      </c>
      <c r="P9191">
        <v>0</v>
      </c>
      <c r="Q9191">
        <v>0</v>
      </c>
      <c r="S9191">
        <v>0</v>
      </c>
      <c r="T9191">
        <v>0.9642857142857143</v>
      </c>
    </row>
    <row r="9192" spans="1:20" x14ac:dyDescent="0.2">
      <c r="A9192" t="s">
        <v>22265</v>
      </c>
      <c r="B9192" t="s">
        <v>22266</v>
      </c>
      <c r="C9192" t="s">
        <v>384</v>
      </c>
      <c r="D9192" t="s">
        <v>1002</v>
      </c>
      <c r="E9192" s="23">
        <v>43435</v>
      </c>
      <c r="F9192">
        <v>0</v>
      </c>
      <c r="G9192">
        <v>0</v>
      </c>
      <c r="I9192">
        <v>0</v>
      </c>
      <c r="J9192">
        <v>0</v>
      </c>
      <c r="L9192">
        <v>0</v>
      </c>
      <c r="N9192">
        <v>0</v>
      </c>
      <c r="P9192">
        <v>0</v>
      </c>
      <c r="Q9192">
        <v>0</v>
      </c>
      <c r="S9192">
        <v>0</v>
      </c>
      <c r="T9192">
        <v>0.9642857142857143</v>
      </c>
    </row>
    <row r="9193" spans="1:20" x14ac:dyDescent="0.2">
      <c r="A9193" t="s">
        <v>22305</v>
      </c>
      <c r="B9193" t="s">
        <v>22306</v>
      </c>
      <c r="C9193" t="s">
        <v>387</v>
      </c>
      <c r="D9193" t="s">
        <v>1000</v>
      </c>
      <c r="E9193" s="23">
        <v>43435</v>
      </c>
      <c r="F9193">
        <v>0</v>
      </c>
      <c r="G9193">
        <v>0</v>
      </c>
      <c r="I9193">
        <v>0</v>
      </c>
      <c r="J9193">
        <v>0</v>
      </c>
      <c r="L9193">
        <v>0</v>
      </c>
      <c r="N9193">
        <v>0</v>
      </c>
      <c r="P9193">
        <v>0</v>
      </c>
      <c r="Q9193">
        <v>0</v>
      </c>
      <c r="S9193">
        <v>0</v>
      </c>
      <c r="T9193">
        <v>0.92063492063492069</v>
      </c>
    </row>
    <row r="9194" spans="1:20" x14ac:dyDescent="0.2">
      <c r="A9194" t="s">
        <v>22339</v>
      </c>
      <c r="B9194" t="s">
        <v>22340</v>
      </c>
      <c r="C9194" t="s">
        <v>1049</v>
      </c>
      <c r="D9194" t="s">
        <v>1002</v>
      </c>
      <c r="E9194" s="23">
        <v>43435</v>
      </c>
      <c r="F9194">
        <v>0</v>
      </c>
      <c r="G9194">
        <v>0</v>
      </c>
      <c r="I9194">
        <v>0</v>
      </c>
      <c r="J9194">
        <v>0</v>
      </c>
      <c r="L9194">
        <v>0</v>
      </c>
      <c r="N9194">
        <v>0</v>
      </c>
      <c r="P9194">
        <v>0</v>
      </c>
      <c r="Q9194">
        <v>0</v>
      </c>
      <c r="S9194">
        <v>0</v>
      </c>
      <c r="T9194">
        <v>0.41666666666666669</v>
      </c>
    </row>
    <row r="9195" spans="1:20" x14ac:dyDescent="0.2">
      <c r="A9195" t="s">
        <v>22379</v>
      </c>
      <c r="B9195" t="s">
        <v>22380</v>
      </c>
      <c r="C9195" t="s">
        <v>385</v>
      </c>
      <c r="D9195" t="s">
        <v>1002</v>
      </c>
      <c r="E9195" s="23">
        <v>43435</v>
      </c>
      <c r="F9195">
        <v>0</v>
      </c>
      <c r="G9195">
        <v>0</v>
      </c>
      <c r="I9195">
        <v>0</v>
      </c>
      <c r="J9195">
        <v>0</v>
      </c>
      <c r="L9195">
        <v>0</v>
      </c>
      <c r="N9195">
        <v>0</v>
      </c>
      <c r="P9195">
        <v>0</v>
      </c>
      <c r="Q9195">
        <v>0</v>
      </c>
      <c r="S9195">
        <v>0</v>
      </c>
      <c r="T9195">
        <v>0.5</v>
      </c>
    </row>
    <row r="9196" spans="1:20" x14ac:dyDescent="0.2">
      <c r="A9196" t="s">
        <v>1338</v>
      </c>
      <c r="B9196" t="s">
        <v>1339</v>
      </c>
      <c r="C9196" t="s">
        <v>1237</v>
      </c>
      <c r="D9196" t="s">
        <v>1002</v>
      </c>
      <c r="E9196" s="23">
        <v>43466</v>
      </c>
      <c r="F9196">
        <v>27.5</v>
      </c>
      <c r="G9196">
        <v>31</v>
      </c>
      <c r="I9196">
        <v>113</v>
      </c>
      <c r="J9196">
        <v>153</v>
      </c>
      <c r="L9196">
        <v>178</v>
      </c>
      <c r="N9196">
        <v>98</v>
      </c>
      <c r="P9196">
        <v>3</v>
      </c>
      <c r="Q9196">
        <v>8</v>
      </c>
      <c r="S9196">
        <v>15</v>
      </c>
    </row>
    <row r="9197" spans="1:20" x14ac:dyDescent="0.2">
      <c r="A9197" t="s">
        <v>1398</v>
      </c>
      <c r="B9197" t="s">
        <v>1397</v>
      </c>
      <c r="C9197" t="s">
        <v>1237</v>
      </c>
      <c r="D9197" t="s">
        <v>1001</v>
      </c>
      <c r="E9197" s="23">
        <v>43466</v>
      </c>
      <c r="F9197">
        <v>7.5</v>
      </c>
      <c r="G9197">
        <v>8.5</v>
      </c>
      <c r="I9197">
        <v>30</v>
      </c>
      <c r="J9197">
        <v>40</v>
      </c>
      <c r="L9197">
        <v>48</v>
      </c>
      <c r="N9197">
        <v>26</v>
      </c>
      <c r="P9197">
        <v>0</v>
      </c>
      <c r="Q9197">
        <v>4</v>
      </c>
      <c r="S9197">
        <v>4</v>
      </c>
    </row>
    <row r="9198" spans="1:20" x14ac:dyDescent="0.2">
      <c r="A9198" t="s">
        <v>11142</v>
      </c>
      <c r="B9198" t="s">
        <v>11143</v>
      </c>
      <c r="C9198" t="s">
        <v>228</v>
      </c>
      <c r="D9198" t="s">
        <v>1000</v>
      </c>
      <c r="E9198" s="23">
        <v>43466</v>
      </c>
      <c r="F9198">
        <v>0</v>
      </c>
      <c r="G9198">
        <v>0</v>
      </c>
      <c r="I9198">
        <v>0</v>
      </c>
      <c r="J9198">
        <v>0</v>
      </c>
      <c r="L9198">
        <v>0</v>
      </c>
      <c r="N9198">
        <v>0</v>
      </c>
      <c r="P9198">
        <v>0</v>
      </c>
      <c r="Q9198">
        <v>0</v>
      </c>
      <c r="S9198">
        <v>0</v>
      </c>
    </row>
    <row r="9199" spans="1:20" x14ac:dyDescent="0.2">
      <c r="A9199" t="s">
        <v>9395</v>
      </c>
      <c r="B9199" t="s">
        <v>9396</v>
      </c>
      <c r="C9199" t="s">
        <v>211</v>
      </c>
      <c r="D9199" t="s">
        <v>1000</v>
      </c>
      <c r="E9199" s="23">
        <v>43466</v>
      </c>
      <c r="F9199">
        <v>0</v>
      </c>
      <c r="G9199">
        <v>0</v>
      </c>
      <c r="I9199">
        <v>0</v>
      </c>
      <c r="J9199">
        <v>0</v>
      </c>
      <c r="L9199">
        <v>0</v>
      </c>
      <c r="N9199">
        <v>0</v>
      </c>
      <c r="P9199">
        <v>0</v>
      </c>
      <c r="Q9199">
        <v>0</v>
      </c>
      <c r="S9199">
        <v>0</v>
      </c>
    </row>
    <row r="9200" spans="1:20" x14ac:dyDescent="0.2">
      <c r="A9200" t="s">
        <v>8556</v>
      </c>
      <c r="B9200" t="s">
        <v>8557</v>
      </c>
      <c r="C9200" t="s">
        <v>213</v>
      </c>
      <c r="D9200" t="s">
        <v>1000</v>
      </c>
      <c r="E9200" s="23">
        <v>43466</v>
      </c>
      <c r="F9200">
        <v>0</v>
      </c>
      <c r="G9200">
        <v>0</v>
      </c>
      <c r="I9200">
        <v>0</v>
      </c>
      <c r="J9200">
        <v>0</v>
      </c>
      <c r="L9200">
        <v>0</v>
      </c>
      <c r="N9200">
        <v>0</v>
      </c>
      <c r="P9200">
        <v>0</v>
      </c>
      <c r="Q9200">
        <v>0</v>
      </c>
      <c r="S9200">
        <v>0</v>
      </c>
    </row>
    <row r="9201" spans="1:20" x14ac:dyDescent="0.2">
      <c r="A9201" t="s">
        <v>5132</v>
      </c>
      <c r="B9201" t="s">
        <v>5133</v>
      </c>
      <c r="C9201" t="s">
        <v>229</v>
      </c>
      <c r="D9201" t="s">
        <v>1000</v>
      </c>
      <c r="E9201" s="23">
        <v>43466</v>
      </c>
      <c r="F9201">
        <v>0</v>
      </c>
      <c r="G9201">
        <v>0</v>
      </c>
      <c r="I9201">
        <v>0</v>
      </c>
      <c r="J9201">
        <v>0</v>
      </c>
      <c r="L9201">
        <v>0</v>
      </c>
      <c r="N9201">
        <v>0</v>
      </c>
      <c r="P9201">
        <v>0</v>
      </c>
      <c r="Q9201">
        <v>0</v>
      </c>
      <c r="S9201">
        <v>0</v>
      </c>
    </row>
    <row r="9202" spans="1:20" x14ac:dyDescent="0.2">
      <c r="A9202" t="s">
        <v>13255</v>
      </c>
      <c r="B9202" t="s">
        <v>13167</v>
      </c>
      <c r="C9202" t="s">
        <v>1051</v>
      </c>
      <c r="D9202" t="s">
        <v>1002</v>
      </c>
      <c r="E9202" s="23">
        <v>43466</v>
      </c>
      <c r="F9202">
        <v>0</v>
      </c>
      <c r="G9202">
        <v>0</v>
      </c>
      <c r="I9202">
        <v>0</v>
      </c>
      <c r="J9202">
        <v>0</v>
      </c>
      <c r="L9202">
        <v>0</v>
      </c>
      <c r="N9202">
        <v>0</v>
      </c>
      <c r="P9202">
        <v>0</v>
      </c>
      <c r="Q9202">
        <v>0</v>
      </c>
      <c r="S9202">
        <v>0</v>
      </c>
    </row>
    <row r="9203" spans="1:20" x14ac:dyDescent="0.2">
      <c r="A9203" t="s">
        <v>7467</v>
      </c>
      <c r="B9203" t="s">
        <v>7468</v>
      </c>
      <c r="C9203" t="s">
        <v>1048</v>
      </c>
      <c r="D9203" t="s">
        <v>1000</v>
      </c>
      <c r="E9203" s="23">
        <v>43466</v>
      </c>
      <c r="F9203">
        <v>0</v>
      </c>
      <c r="G9203">
        <v>0</v>
      </c>
      <c r="I9203">
        <v>0</v>
      </c>
      <c r="J9203">
        <v>0</v>
      </c>
      <c r="L9203">
        <v>0</v>
      </c>
      <c r="N9203">
        <v>0</v>
      </c>
      <c r="P9203">
        <v>0</v>
      </c>
      <c r="Q9203">
        <v>0</v>
      </c>
      <c r="S9203">
        <v>0</v>
      </c>
    </row>
    <row r="9204" spans="1:20" x14ac:dyDescent="0.2">
      <c r="A9204" t="s">
        <v>5756</v>
      </c>
      <c r="B9204" t="s">
        <v>5757</v>
      </c>
      <c r="C9204" t="s">
        <v>1047</v>
      </c>
      <c r="D9204" t="s">
        <v>1000</v>
      </c>
      <c r="E9204" s="23">
        <v>43466</v>
      </c>
      <c r="F9204">
        <v>3</v>
      </c>
      <c r="G9204">
        <v>3.5</v>
      </c>
      <c r="I9204">
        <v>11</v>
      </c>
      <c r="J9204">
        <v>17</v>
      </c>
      <c r="L9204">
        <v>20</v>
      </c>
      <c r="N9204">
        <v>10</v>
      </c>
      <c r="P9204">
        <v>0</v>
      </c>
      <c r="Q9204">
        <v>0</v>
      </c>
      <c r="S9204">
        <v>1</v>
      </c>
    </row>
    <row r="9205" spans="1:20" x14ac:dyDescent="0.2">
      <c r="A9205" t="s">
        <v>12366</v>
      </c>
      <c r="B9205" t="s">
        <v>12367</v>
      </c>
      <c r="C9205" t="s">
        <v>1050</v>
      </c>
      <c r="D9205" t="s">
        <v>1001</v>
      </c>
      <c r="E9205" s="23">
        <v>43466</v>
      </c>
      <c r="F9205">
        <v>1.5</v>
      </c>
      <c r="G9205">
        <v>2.5</v>
      </c>
      <c r="I9205">
        <v>3</v>
      </c>
      <c r="J9205">
        <v>8</v>
      </c>
      <c r="L9205">
        <v>14</v>
      </c>
      <c r="N9205">
        <v>3</v>
      </c>
      <c r="P9205">
        <v>0</v>
      </c>
      <c r="Q9205">
        <v>0</v>
      </c>
      <c r="S9205">
        <v>0</v>
      </c>
    </row>
    <row r="9206" spans="1:20" x14ac:dyDescent="0.2">
      <c r="A9206" t="s">
        <v>10105</v>
      </c>
      <c r="B9206" t="s">
        <v>10106</v>
      </c>
      <c r="C9206" t="s">
        <v>1049</v>
      </c>
      <c r="D9206" t="s">
        <v>1001</v>
      </c>
      <c r="E9206" s="23">
        <v>43466</v>
      </c>
      <c r="F9206">
        <v>0</v>
      </c>
      <c r="G9206">
        <v>0</v>
      </c>
      <c r="I9206">
        <v>0</v>
      </c>
      <c r="J9206">
        <v>0</v>
      </c>
      <c r="L9206">
        <v>0</v>
      </c>
      <c r="N9206">
        <v>0</v>
      </c>
      <c r="P9206">
        <v>0</v>
      </c>
      <c r="Q9206">
        <v>0</v>
      </c>
      <c r="S9206">
        <v>0</v>
      </c>
    </row>
    <row r="9207" spans="1:20" x14ac:dyDescent="0.2">
      <c r="A9207" t="s">
        <v>7437</v>
      </c>
      <c r="B9207" t="s">
        <v>7438</v>
      </c>
      <c r="C9207" t="s">
        <v>1048</v>
      </c>
      <c r="D9207" t="s">
        <v>1001</v>
      </c>
      <c r="E9207" s="23">
        <v>43466</v>
      </c>
      <c r="F9207">
        <v>2</v>
      </c>
      <c r="G9207">
        <v>2.5</v>
      </c>
      <c r="I9207">
        <v>12</v>
      </c>
      <c r="J9207">
        <v>11</v>
      </c>
      <c r="L9207">
        <v>14</v>
      </c>
      <c r="N9207">
        <v>12</v>
      </c>
      <c r="P9207">
        <v>0</v>
      </c>
      <c r="Q9207">
        <v>0</v>
      </c>
      <c r="S9207">
        <v>0</v>
      </c>
    </row>
    <row r="9208" spans="1:20" x14ac:dyDescent="0.2">
      <c r="A9208" t="s">
        <v>5581</v>
      </c>
      <c r="B9208" t="s">
        <v>5582</v>
      </c>
      <c r="C9208" t="s">
        <v>1047</v>
      </c>
      <c r="D9208" t="s">
        <v>1001</v>
      </c>
      <c r="E9208" s="23">
        <v>43466</v>
      </c>
      <c r="F9208">
        <v>0</v>
      </c>
      <c r="G9208">
        <v>0</v>
      </c>
      <c r="I9208">
        <v>0</v>
      </c>
      <c r="J9208">
        <v>0</v>
      </c>
      <c r="L9208">
        <v>0</v>
      </c>
      <c r="N9208">
        <v>0</v>
      </c>
      <c r="P9208">
        <v>0</v>
      </c>
      <c r="Q9208">
        <v>0</v>
      </c>
      <c r="S9208">
        <v>0</v>
      </c>
    </row>
    <row r="9209" spans="1:20" x14ac:dyDescent="0.2">
      <c r="A9209" t="s">
        <v>11445</v>
      </c>
      <c r="B9209" t="s">
        <v>11446</v>
      </c>
      <c r="C9209" t="s">
        <v>959</v>
      </c>
      <c r="D9209" t="s">
        <v>1000</v>
      </c>
      <c r="E9209" s="23">
        <v>43466</v>
      </c>
      <c r="F9209">
        <v>0</v>
      </c>
      <c r="G9209">
        <v>0</v>
      </c>
      <c r="I9209">
        <v>0</v>
      </c>
      <c r="J9209">
        <v>0</v>
      </c>
      <c r="L9209">
        <v>0</v>
      </c>
      <c r="N9209">
        <v>0</v>
      </c>
      <c r="P9209">
        <v>0</v>
      </c>
      <c r="Q9209">
        <v>0</v>
      </c>
      <c r="S9209">
        <v>0</v>
      </c>
    </row>
    <row r="9210" spans="1:20" x14ac:dyDescent="0.2">
      <c r="A9210" t="s">
        <v>10633</v>
      </c>
      <c r="B9210" t="s">
        <v>10634</v>
      </c>
      <c r="C9210" t="s">
        <v>205</v>
      </c>
      <c r="D9210" t="s">
        <v>1000</v>
      </c>
      <c r="E9210" s="23">
        <v>43466</v>
      </c>
      <c r="F9210">
        <v>0</v>
      </c>
      <c r="G9210">
        <v>0</v>
      </c>
      <c r="I9210">
        <v>0</v>
      </c>
      <c r="J9210">
        <v>0</v>
      </c>
      <c r="L9210">
        <v>0</v>
      </c>
      <c r="N9210">
        <v>0</v>
      </c>
      <c r="P9210">
        <v>0</v>
      </c>
      <c r="Q9210">
        <v>0</v>
      </c>
      <c r="S9210">
        <v>0</v>
      </c>
    </row>
    <row r="9211" spans="1:20" x14ac:dyDescent="0.2">
      <c r="A9211" t="s">
        <v>10039</v>
      </c>
      <c r="B9211" t="s">
        <v>10040</v>
      </c>
      <c r="C9211" t="s">
        <v>384</v>
      </c>
      <c r="D9211" t="s">
        <v>1000</v>
      </c>
      <c r="E9211" s="23">
        <v>43466</v>
      </c>
      <c r="F9211">
        <v>0</v>
      </c>
      <c r="G9211">
        <v>0</v>
      </c>
      <c r="I9211">
        <v>0</v>
      </c>
      <c r="J9211">
        <v>0</v>
      </c>
      <c r="L9211">
        <v>0</v>
      </c>
      <c r="N9211">
        <v>0</v>
      </c>
      <c r="P9211">
        <v>0</v>
      </c>
      <c r="Q9211">
        <v>0</v>
      </c>
      <c r="S9211">
        <v>0</v>
      </c>
    </row>
    <row r="9212" spans="1:20" x14ac:dyDescent="0.2">
      <c r="A9212" t="s">
        <v>8980</v>
      </c>
      <c r="B9212" t="s">
        <v>8981</v>
      </c>
      <c r="C9212" t="s">
        <v>210</v>
      </c>
      <c r="D9212" t="s">
        <v>1000</v>
      </c>
      <c r="E9212" s="23">
        <v>43466</v>
      </c>
      <c r="F9212">
        <v>3</v>
      </c>
      <c r="G9212">
        <v>4</v>
      </c>
      <c r="I9212">
        <v>30</v>
      </c>
      <c r="J9212">
        <v>18</v>
      </c>
      <c r="L9212">
        <v>24</v>
      </c>
      <c r="N9212">
        <v>17</v>
      </c>
      <c r="O9212">
        <v>0.8</v>
      </c>
      <c r="P9212">
        <v>0</v>
      </c>
      <c r="Q9212">
        <v>0</v>
      </c>
      <c r="S9212">
        <v>13</v>
      </c>
    </row>
    <row r="9213" spans="1:20" x14ac:dyDescent="0.2">
      <c r="A9213" t="s">
        <v>6175</v>
      </c>
      <c r="B9213" t="s">
        <v>6176</v>
      </c>
      <c r="C9213" t="s">
        <v>215</v>
      </c>
      <c r="D9213" t="s">
        <v>1000</v>
      </c>
      <c r="E9213" s="23">
        <v>43466</v>
      </c>
      <c r="F9213">
        <v>5</v>
      </c>
      <c r="G9213">
        <v>6</v>
      </c>
      <c r="I9213">
        <v>30</v>
      </c>
      <c r="J9213">
        <v>34</v>
      </c>
      <c r="L9213">
        <v>40</v>
      </c>
      <c r="N9213">
        <v>20</v>
      </c>
      <c r="O9213">
        <v>0.97499999999999998</v>
      </c>
      <c r="P9213">
        <v>3</v>
      </c>
      <c r="Q9213">
        <v>3</v>
      </c>
      <c r="S9213">
        <v>10</v>
      </c>
    </row>
    <row r="9214" spans="1:20" x14ac:dyDescent="0.2">
      <c r="A9214" t="s">
        <v>8096</v>
      </c>
      <c r="B9214" t="s">
        <v>8097</v>
      </c>
      <c r="C9214" t="s">
        <v>960</v>
      </c>
      <c r="D9214" t="s">
        <v>1000</v>
      </c>
      <c r="E9214" s="23">
        <v>43466</v>
      </c>
      <c r="F9214">
        <v>0</v>
      </c>
      <c r="G9214">
        <v>0</v>
      </c>
      <c r="I9214">
        <v>0</v>
      </c>
      <c r="J9214">
        <v>0</v>
      </c>
      <c r="L9214">
        <v>0</v>
      </c>
      <c r="N9214">
        <v>0</v>
      </c>
      <c r="P9214">
        <v>0</v>
      </c>
      <c r="Q9214">
        <v>0</v>
      </c>
      <c r="S9214">
        <v>0</v>
      </c>
    </row>
    <row r="9215" spans="1:20" x14ac:dyDescent="0.2">
      <c r="A9215" t="s">
        <v>6965</v>
      </c>
      <c r="B9215" t="s">
        <v>6966</v>
      </c>
      <c r="C9215" t="s">
        <v>961</v>
      </c>
      <c r="D9215" t="s">
        <v>1000</v>
      </c>
      <c r="E9215" s="23">
        <v>43466</v>
      </c>
      <c r="F9215">
        <v>0</v>
      </c>
      <c r="G9215">
        <v>0</v>
      </c>
      <c r="I9215">
        <v>0</v>
      </c>
      <c r="J9215">
        <v>0</v>
      </c>
      <c r="L9215">
        <v>0</v>
      </c>
      <c r="N9215">
        <v>0</v>
      </c>
      <c r="P9215">
        <v>0</v>
      </c>
      <c r="Q9215">
        <v>0</v>
      </c>
      <c r="S9215">
        <v>0</v>
      </c>
      <c r="T9215">
        <v>0.44811463046757166</v>
      </c>
    </row>
    <row r="9216" spans="1:20" x14ac:dyDescent="0.2">
      <c r="A9216" t="s">
        <v>3475</v>
      </c>
      <c r="B9216" t="s">
        <v>3476</v>
      </c>
      <c r="C9216" t="s">
        <v>221</v>
      </c>
      <c r="D9216" t="s">
        <v>1000</v>
      </c>
      <c r="E9216" s="23">
        <v>43466</v>
      </c>
      <c r="F9216">
        <v>0</v>
      </c>
      <c r="G9216">
        <v>0</v>
      </c>
      <c r="I9216">
        <v>0</v>
      </c>
      <c r="J9216">
        <v>0</v>
      </c>
      <c r="L9216">
        <v>0</v>
      </c>
      <c r="N9216">
        <v>0</v>
      </c>
      <c r="P9216">
        <v>0</v>
      </c>
      <c r="Q9216">
        <v>0</v>
      </c>
      <c r="S9216">
        <v>0</v>
      </c>
      <c r="T9216">
        <v>0.20323331352743115</v>
      </c>
    </row>
    <row r="9217" spans="1:20" x14ac:dyDescent="0.2">
      <c r="A9217" t="s">
        <v>3300</v>
      </c>
      <c r="B9217" t="s">
        <v>3301</v>
      </c>
      <c r="C9217" t="s">
        <v>222</v>
      </c>
      <c r="D9217" t="s">
        <v>1000</v>
      </c>
      <c r="E9217" s="23">
        <v>43466</v>
      </c>
      <c r="F9217">
        <v>0</v>
      </c>
      <c r="G9217">
        <v>0</v>
      </c>
      <c r="I9217">
        <v>0</v>
      </c>
      <c r="J9217">
        <v>0</v>
      </c>
      <c r="L9217">
        <v>0</v>
      </c>
      <c r="N9217">
        <v>0</v>
      </c>
      <c r="P9217">
        <v>0</v>
      </c>
      <c r="Q9217">
        <v>0</v>
      </c>
      <c r="S9217">
        <v>0</v>
      </c>
      <c r="T9217">
        <v>0.61590909090909096</v>
      </c>
    </row>
    <row r="9218" spans="1:20" x14ac:dyDescent="0.2">
      <c r="A9218" t="s">
        <v>7345</v>
      </c>
      <c r="B9218" t="s">
        <v>7346</v>
      </c>
      <c r="C9218" t="s">
        <v>1052</v>
      </c>
      <c r="D9218" t="s">
        <v>1000</v>
      </c>
      <c r="E9218" s="23">
        <v>43466</v>
      </c>
      <c r="F9218">
        <v>3</v>
      </c>
      <c r="G9218">
        <v>3</v>
      </c>
      <c r="I9218">
        <v>19</v>
      </c>
      <c r="J9218">
        <v>18</v>
      </c>
      <c r="L9218">
        <v>18</v>
      </c>
      <c r="N9218">
        <v>17</v>
      </c>
      <c r="P9218">
        <v>0</v>
      </c>
      <c r="Q9218">
        <v>1</v>
      </c>
      <c r="S9218">
        <v>2</v>
      </c>
      <c r="T9218">
        <v>0.75363636363636366</v>
      </c>
    </row>
    <row r="9219" spans="1:20" x14ac:dyDescent="0.2">
      <c r="A9219" t="s">
        <v>5337</v>
      </c>
      <c r="B9219" t="s">
        <v>5338</v>
      </c>
      <c r="C9219" t="s">
        <v>1053</v>
      </c>
      <c r="D9219" t="s">
        <v>1000</v>
      </c>
      <c r="E9219" s="23">
        <v>43466</v>
      </c>
      <c r="F9219">
        <v>1.5</v>
      </c>
      <c r="G9219">
        <v>2.5</v>
      </c>
      <c r="I9219">
        <v>4</v>
      </c>
      <c r="J9219">
        <v>8</v>
      </c>
      <c r="L9219">
        <v>14</v>
      </c>
      <c r="N9219">
        <v>4</v>
      </c>
      <c r="P9219">
        <v>1</v>
      </c>
      <c r="Q9219">
        <v>1</v>
      </c>
      <c r="S9219">
        <v>0</v>
      </c>
      <c r="T9219">
        <v>0.74999999999999989</v>
      </c>
    </row>
    <row r="9220" spans="1:20" x14ac:dyDescent="0.2">
      <c r="A9220" t="s">
        <v>7170</v>
      </c>
      <c r="B9220" t="s">
        <v>7171</v>
      </c>
      <c r="C9220" t="s">
        <v>1052</v>
      </c>
      <c r="D9220" t="s">
        <v>1001</v>
      </c>
      <c r="E9220" s="23">
        <v>43466</v>
      </c>
      <c r="F9220">
        <v>1.5</v>
      </c>
      <c r="G9220">
        <v>1.5</v>
      </c>
      <c r="I9220">
        <v>7</v>
      </c>
      <c r="J9220">
        <v>7</v>
      </c>
      <c r="L9220">
        <v>8</v>
      </c>
      <c r="N9220">
        <v>5</v>
      </c>
      <c r="P9220">
        <v>0</v>
      </c>
      <c r="Q9220">
        <v>1</v>
      </c>
      <c r="S9220">
        <v>2</v>
      </c>
      <c r="T9220">
        <v>0.61499999999999999</v>
      </c>
    </row>
    <row r="9221" spans="1:20" x14ac:dyDescent="0.2">
      <c r="A9221" t="s">
        <v>5162</v>
      </c>
      <c r="B9221" t="s">
        <v>5163</v>
      </c>
      <c r="C9221" t="s">
        <v>1053</v>
      </c>
      <c r="D9221" t="s">
        <v>1001</v>
      </c>
      <c r="E9221" s="23">
        <v>43466</v>
      </c>
      <c r="F9221">
        <v>0.5</v>
      </c>
      <c r="G9221">
        <v>0.5</v>
      </c>
      <c r="I9221">
        <v>0</v>
      </c>
      <c r="J9221">
        <v>3</v>
      </c>
      <c r="L9221">
        <v>3</v>
      </c>
      <c r="N9221">
        <v>0</v>
      </c>
      <c r="P9221">
        <v>0</v>
      </c>
      <c r="Q9221">
        <v>0</v>
      </c>
      <c r="S9221">
        <v>0</v>
      </c>
      <c r="T9221">
        <v>0.57199999999999995</v>
      </c>
    </row>
    <row r="9222" spans="1:20" x14ac:dyDescent="0.2">
      <c r="A9222" t="s">
        <v>12660</v>
      </c>
      <c r="B9222" t="s">
        <v>12661</v>
      </c>
      <c r="C9222" t="s">
        <v>1054</v>
      </c>
      <c r="D9222" t="s">
        <v>1001</v>
      </c>
      <c r="E9222" s="23">
        <v>43466</v>
      </c>
      <c r="F9222">
        <v>2</v>
      </c>
      <c r="G9222">
        <v>1.5</v>
      </c>
      <c r="I9222">
        <v>8</v>
      </c>
      <c r="J9222">
        <v>11</v>
      </c>
      <c r="L9222">
        <v>9</v>
      </c>
      <c r="N9222">
        <v>6</v>
      </c>
      <c r="P9222">
        <v>0</v>
      </c>
      <c r="Q9222">
        <v>3</v>
      </c>
      <c r="S9222">
        <v>2</v>
      </c>
      <c r="T9222">
        <v>0.6283333333333333</v>
      </c>
    </row>
    <row r="9223" spans="1:20" x14ac:dyDescent="0.2">
      <c r="A9223" t="s">
        <v>12336</v>
      </c>
      <c r="B9223" t="s">
        <v>12337</v>
      </c>
      <c r="C9223" t="s">
        <v>200</v>
      </c>
      <c r="D9223" t="s">
        <v>1000</v>
      </c>
      <c r="E9223" s="23">
        <v>43466</v>
      </c>
      <c r="F9223">
        <v>3</v>
      </c>
      <c r="G9223">
        <v>4.5</v>
      </c>
      <c r="I9223">
        <v>10</v>
      </c>
      <c r="J9223">
        <v>16</v>
      </c>
      <c r="L9223">
        <v>26</v>
      </c>
      <c r="N9223">
        <v>7</v>
      </c>
      <c r="P9223">
        <v>0</v>
      </c>
      <c r="Q9223">
        <v>0</v>
      </c>
      <c r="S9223">
        <v>3</v>
      </c>
      <c r="T9223">
        <v>0.54833333333333334</v>
      </c>
    </row>
    <row r="9224" spans="1:20" x14ac:dyDescent="0.2">
      <c r="A9224" t="s">
        <v>10457</v>
      </c>
      <c r="B9224" t="s">
        <v>10458</v>
      </c>
      <c r="C9224" t="s">
        <v>204</v>
      </c>
      <c r="D9224" t="s">
        <v>1000</v>
      </c>
      <c r="E9224" s="23">
        <v>43466</v>
      </c>
      <c r="F9224">
        <v>0</v>
      </c>
      <c r="G9224">
        <v>0</v>
      </c>
      <c r="I9224">
        <v>0</v>
      </c>
      <c r="J9224">
        <v>0</v>
      </c>
      <c r="L9224">
        <v>0</v>
      </c>
      <c r="N9224">
        <v>0</v>
      </c>
      <c r="P9224">
        <v>0</v>
      </c>
      <c r="Q9224">
        <v>0</v>
      </c>
      <c r="S9224">
        <v>0</v>
      </c>
      <c r="T9224">
        <v>0.43999999999999995</v>
      </c>
    </row>
    <row r="9225" spans="1:20" x14ac:dyDescent="0.2">
      <c r="A9225" t="s">
        <v>10001</v>
      </c>
      <c r="B9225" t="s">
        <v>10002</v>
      </c>
      <c r="C9225" t="s">
        <v>385</v>
      </c>
      <c r="D9225" t="s">
        <v>1000</v>
      </c>
      <c r="E9225" s="23">
        <v>43466</v>
      </c>
      <c r="F9225">
        <v>0</v>
      </c>
      <c r="G9225">
        <v>0</v>
      </c>
      <c r="I9225">
        <v>0</v>
      </c>
      <c r="J9225">
        <v>0</v>
      </c>
      <c r="L9225">
        <v>0</v>
      </c>
      <c r="N9225">
        <v>0</v>
      </c>
      <c r="P9225">
        <v>0</v>
      </c>
      <c r="Q9225">
        <v>0</v>
      </c>
      <c r="S9225">
        <v>0</v>
      </c>
      <c r="T9225">
        <v>0.48833333333333334</v>
      </c>
    </row>
    <row r="9226" spans="1:20" x14ac:dyDescent="0.2">
      <c r="A9226" t="s">
        <v>8805</v>
      </c>
      <c r="B9226" t="s">
        <v>8806</v>
      </c>
      <c r="C9226" t="s">
        <v>208</v>
      </c>
      <c r="D9226" t="s">
        <v>1000</v>
      </c>
      <c r="E9226" s="23">
        <v>43466</v>
      </c>
      <c r="F9226">
        <v>2.5</v>
      </c>
      <c r="G9226">
        <v>1.5</v>
      </c>
      <c r="I9226">
        <v>6</v>
      </c>
      <c r="J9226">
        <v>14</v>
      </c>
      <c r="L9226">
        <v>9</v>
      </c>
      <c r="N9226">
        <v>5</v>
      </c>
      <c r="P9226">
        <v>0</v>
      </c>
      <c r="Q9226">
        <v>0</v>
      </c>
      <c r="S9226">
        <v>1</v>
      </c>
      <c r="T9226">
        <v>0.45666666666666661</v>
      </c>
    </row>
    <row r="9227" spans="1:20" x14ac:dyDescent="0.2">
      <c r="A9227" t="s">
        <v>8140</v>
      </c>
      <c r="B9227" t="s">
        <v>8141</v>
      </c>
      <c r="C9227" t="s">
        <v>900</v>
      </c>
      <c r="D9227" t="s">
        <v>1000</v>
      </c>
      <c r="E9227" s="23">
        <v>43466</v>
      </c>
      <c r="F9227">
        <v>1.5</v>
      </c>
      <c r="G9227">
        <v>1.5</v>
      </c>
      <c r="I9227">
        <v>6</v>
      </c>
      <c r="J9227">
        <v>8</v>
      </c>
      <c r="L9227">
        <v>8</v>
      </c>
      <c r="N9227">
        <v>5</v>
      </c>
      <c r="P9227">
        <v>1</v>
      </c>
      <c r="Q9227">
        <v>1</v>
      </c>
      <c r="S9227">
        <v>1</v>
      </c>
      <c r="T9227">
        <v>0.42666666666666669</v>
      </c>
    </row>
    <row r="9228" spans="1:20" x14ac:dyDescent="0.2">
      <c r="A9228" t="s">
        <v>7905</v>
      </c>
      <c r="B9228" t="s">
        <v>7906</v>
      </c>
      <c r="C9228" t="s">
        <v>905</v>
      </c>
      <c r="D9228" t="s">
        <v>1000</v>
      </c>
      <c r="E9228" s="23">
        <v>43466</v>
      </c>
      <c r="F9228">
        <v>0</v>
      </c>
      <c r="G9228">
        <v>0</v>
      </c>
      <c r="I9228">
        <v>0</v>
      </c>
      <c r="J9228">
        <v>0</v>
      </c>
      <c r="L9228">
        <v>0</v>
      </c>
      <c r="N9228">
        <v>0</v>
      </c>
      <c r="P9228">
        <v>0</v>
      </c>
      <c r="Q9228">
        <v>0</v>
      </c>
      <c r="S9228">
        <v>0</v>
      </c>
    </row>
    <row r="9229" spans="1:20" x14ac:dyDescent="0.2">
      <c r="A9229" t="s">
        <v>6599</v>
      </c>
      <c r="B9229" t="s">
        <v>6600</v>
      </c>
      <c r="C9229" t="s">
        <v>316</v>
      </c>
      <c r="D9229" t="s">
        <v>1000</v>
      </c>
      <c r="E9229" s="23">
        <v>43466</v>
      </c>
      <c r="F9229">
        <v>5.5</v>
      </c>
      <c r="G9229">
        <v>6</v>
      </c>
      <c r="I9229">
        <v>27</v>
      </c>
      <c r="J9229">
        <v>32</v>
      </c>
      <c r="L9229">
        <v>35</v>
      </c>
      <c r="N9229">
        <v>24</v>
      </c>
      <c r="P9229">
        <v>1</v>
      </c>
      <c r="Q9229">
        <v>1</v>
      </c>
      <c r="S9229">
        <v>3</v>
      </c>
    </row>
    <row r="9230" spans="1:20" x14ac:dyDescent="0.2">
      <c r="A9230" t="s">
        <v>4192</v>
      </c>
      <c r="B9230" t="s">
        <v>4193</v>
      </c>
      <c r="C9230" t="s">
        <v>218</v>
      </c>
      <c r="D9230" t="s">
        <v>1000</v>
      </c>
      <c r="E9230" s="23">
        <v>43466</v>
      </c>
      <c r="F9230">
        <v>0</v>
      </c>
      <c r="G9230">
        <v>0</v>
      </c>
      <c r="I9230">
        <v>0</v>
      </c>
      <c r="J9230">
        <v>0</v>
      </c>
      <c r="L9230">
        <v>0</v>
      </c>
      <c r="N9230">
        <v>0</v>
      </c>
      <c r="P9230">
        <v>0</v>
      </c>
      <c r="Q9230">
        <v>0</v>
      </c>
      <c r="S9230">
        <v>0</v>
      </c>
    </row>
    <row r="9231" spans="1:20" x14ac:dyDescent="0.2">
      <c r="A9231" t="s">
        <v>12621</v>
      </c>
      <c r="B9231" t="s">
        <v>12622</v>
      </c>
      <c r="C9231" t="s">
        <v>202</v>
      </c>
      <c r="D9231" t="s">
        <v>1000</v>
      </c>
      <c r="E9231" s="23">
        <v>43466</v>
      </c>
      <c r="F9231">
        <v>4</v>
      </c>
      <c r="G9231">
        <v>5</v>
      </c>
      <c r="I9231">
        <v>62</v>
      </c>
      <c r="J9231">
        <v>47</v>
      </c>
      <c r="L9231">
        <v>64</v>
      </c>
      <c r="N9231">
        <v>62</v>
      </c>
      <c r="P9231">
        <v>0</v>
      </c>
      <c r="Q9231">
        <v>0</v>
      </c>
      <c r="S9231">
        <v>0</v>
      </c>
    </row>
    <row r="9232" spans="1:20" x14ac:dyDescent="0.2">
      <c r="A9232" t="s">
        <v>12446</v>
      </c>
      <c r="B9232" t="s">
        <v>12447</v>
      </c>
      <c r="C9232" t="s">
        <v>347</v>
      </c>
      <c r="D9232" t="s">
        <v>1000</v>
      </c>
      <c r="E9232" s="23">
        <v>43466</v>
      </c>
      <c r="F9232">
        <v>0</v>
      </c>
      <c r="G9232">
        <v>0</v>
      </c>
      <c r="I9232">
        <v>0</v>
      </c>
      <c r="J9232">
        <v>0</v>
      </c>
      <c r="L9232">
        <v>0</v>
      </c>
      <c r="N9232">
        <v>0</v>
      </c>
      <c r="P9232">
        <v>0</v>
      </c>
      <c r="Q9232">
        <v>0</v>
      </c>
      <c r="S9232">
        <v>0</v>
      </c>
    </row>
    <row r="9233" spans="1:19" x14ac:dyDescent="0.2">
      <c r="A9233" t="s">
        <v>9786</v>
      </c>
      <c r="B9233" t="s">
        <v>9787</v>
      </c>
      <c r="C9233" t="s">
        <v>224</v>
      </c>
      <c r="D9233" t="s">
        <v>1000</v>
      </c>
      <c r="E9233" s="23">
        <v>43466</v>
      </c>
      <c r="F9233">
        <v>4</v>
      </c>
      <c r="G9233">
        <v>6</v>
      </c>
      <c r="I9233">
        <v>56</v>
      </c>
      <c r="J9233">
        <v>44</v>
      </c>
      <c r="L9233">
        <v>66</v>
      </c>
      <c r="N9233">
        <v>56</v>
      </c>
      <c r="P9233">
        <v>0</v>
      </c>
      <c r="Q9233">
        <v>0</v>
      </c>
      <c r="S9233">
        <v>0</v>
      </c>
    </row>
    <row r="9234" spans="1:19" x14ac:dyDescent="0.2">
      <c r="A9234" t="s">
        <v>9487</v>
      </c>
      <c r="B9234" t="s">
        <v>9488</v>
      </c>
      <c r="C9234" t="s">
        <v>345</v>
      </c>
      <c r="D9234" t="s">
        <v>1000</v>
      </c>
      <c r="E9234" s="23">
        <v>43466</v>
      </c>
      <c r="F9234">
        <v>0</v>
      </c>
      <c r="G9234">
        <v>0</v>
      </c>
      <c r="I9234">
        <v>0</v>
      </c>
      <c r="J9234">
        <v>0</v>
      </c>
      <c r="L9234">
        <v>0</v>
      </c>
      <c r="N9234">
        <v>0</v>
      </c>
      <c r="P9234">
        <v>0</v>
      </c>
      <c r="Q9234">
        <v>0</v>
      </c>
      <c r="S9234">
        <v>0</v>
      </c>
    </row>
    <row r="9235" spans="1:19" x14ac:dyDescent="0.2">
      <c r="A9235" t="s">
        <v>7879</v>
      </c>
      <c r="B9235" t="s">
        <v>7880</v>
      </c>
      <c r="C9235" t="s">
        <v>226</v>
      </c>
      <c r="D9235" t="s">
        <v>1000</v>
      </c>
      <c r="E9235" s="23">
        <v>43466</v>
      </c>
      <c r="F9235">
        <v>5</v>
      </c>
      <c r="G9235">
        <v>5.5</v>
      </c>
      <c r="I9235">
        <v>39</v>
      </c>
      <c r="J9235">
        <v>55</v>
      </c>
      <c r="L9235">
        <v>62</v>
      </c>
      <c r="N9235">
        <v>37</v>
      </c>
      <c r="P9235">
        <v>0</v>
      </c>
      <c r="Q9235">
        <v>7</v>
      </c>
      <c r="S9235">
        <v>2</v>
      </c>
    </row>
    <row r="9236" spans="1:19" x14ac:dyDescent="0.2">
      <c r="A9236" t="s">
        <v>6949</v>
      </c>
      <c r="B9236" t="s">
        <v>6950</v>
      </c>
      <c r="C9236" t="s">
        <v>231</v>
      </c>
      <c r="D9236" t="s">
        <v>1000</v>
      </c>
      <c r="E9236" s="23">
        <v>43466</v>
      </c>
      <c r="F9236">
        <v>8</v>
      </c>
      <c r="G9236">
        <v>8</v>
      </c>
      <c r="I9236">
        <v>119</v>
      </c>
      <c r="J9236">
        <v>91</v>
      </c>
      <c r="L9236">
        <v>91</v>
      </c>
      <c r="N9236">
        <v>103</v>
      </c>
      <c r="P9236">
        <v>0</v>
      </c>
      <c r="Q9236">
        <v>4</v>
      </c>
      <c r="S9236">
        <v>16</v>
      </c>
    </row>
    <row r="9237" spans="1:19" x14ac:dyDescent="0.2">
      <c r="A9237" t="s">
        <v>6000</v>
      </c>
      <c r="B9237" t="s">
        <v>6001</v>
      </c>
      <c r="C9237" t="s">
        <v>216</v>
      </c>
      <c r="D9237" t="s">
        <v>1000</v>
      </c>
      <c r="E9237" s="23">
        <v>43466</v>
      </c>
      <c r="F9237">
        <v>8.5</v>
      </c>
      <c r="G9237">
        <v>9.5</v>
      </c>
      <c r="I9237">
        <v>45</v>
      </c>
      <c r="J9237">
        <v>84</v>
      </c>
      <c r="L9237">
        <v>98</v>
      </c>
      <c r="N9237">
        <v>41</v>
      </c>
      <c r="P9237">
        <v>12</v>
      </c>
      <c r="Q9237">
        <v>13</v>
      </c>
      <c r="S9237">
        <v>4</v>
      </c>
    </row>
    <row r="9238" spans="1:19" x14ac:dyDescent="0.2">
      <c r="A9238" t="s">
        <v>4607</v>
      </c>
      <c r="B9238" t="s">
        <v>4608</v>
      </c>
      <c r="C9238" t="s">
        <v>233</v>
      </c>
      <c r="D9238" t="s">
        <v>1000</v>
      </c>
      <c r="E9238" s="23">
        <v>43466</v>
      </c>
      <c r="F9238">
        <v>1.5</v>
      </c>
      <c r="G9238">
        <v>3.5</v>
      </c>
      <c r="I9238">
        <v>24</v>
      </c>
      <c r="J9238">
        <v>18</v>
      </c>
      <c r="L9238">
        <v>46</v>
      </c>
      <c r="N9238">
        <v>8</v>
      </c>
      <c r="P9238">
        <v>8</v>
      </c>
      <c r="Q9238">
        <v>10</v>
      </c>
      <c r="S9238">
        <v>16</v>
      </c>
    </row>
    <row r="9239" spans="1:19" x14ac:dyDescent="0.2">
      <c r="A9239" t="s">
        <v>4017</v>
      </c>
      <c r="B9239" t="s">
        <v>4018</v>
      </c>
      <c r="C9239" t="s">
        <v>219</v>
      </c>
      <c r="D9239" t="s">
        <v>1000</v>
      </c>
      <c r="E9239" s="23">
        <v>43466</v>
      </c>
      <c r="F9239">
        <v>0</v>
      </c>
      <c r="G9239">
        <v>0</v>
      </c>
      <c r="I9239">
        <v>0</v>
      </c>
      <c r="J9239">
        <v>0</v>
      </c>
      <c r="L9239">
        <v>0</v>
      </c>
      <c r="N9239">
        <v>0</v>
      </c>
      <c r="P9239">
        <v>0</v>
      </c>
      <c r="Q9239">
        <v>0</v>
      </c>
      <c r="S9239">
        <v>0</v>
      </c>
    </row>
    <row r="9240" spans="1:19" x14ac:dyDescent="0.2">
      <c r="A9240" t="s">
        <v>3746</v>
      </c>
      <c r="B9240" t="s">
        <v>3747</v>
      </c>
      <c r="C9240" t="s">
        <v>340</v>
      </c>
      <c r="D9240" t="s">
        <v>1000</v>
      </c>
      <c r="E9240" s="23">
        <v>43466</v>
      </c>
      <c r="F9240">
        <v>0</v>
      </c>
      <c r="G9240">
        <v>0</v>
      </c>
      <c r="I9240">
        <v>0</v>
      </c>
      <c r="J9240">
        <v>0</v>
      </c>
      <c r="L9240">
        <v>0</v>
      </c>
      <c r="N9240">
        <v>0</v>
      </c>
      <c r="P9240">
        <v>0</v>
      </c>
      <c r="Q9240">
        <v>0</v>
      </c>
      <c r="S9240">
        <v>0</v>
      </c>
    </row>
    <row r="9241" spans="1:19" x14ac:dyDescent="0.2">
      <c r="A9241" t="s">
        <v>11350</v>
      </c>
      <c r="B9241" t="s">
        <v>11351</v>
      </c>
      <c r="C9241" t="s">
        <v>350</v>
      </c>
      <c r="D9241" t="s">
        <v>1000</v>
      </c>
      <c r="E9241" s="23">
        <v>43466</v>
      </c>
      <c r="F9241">
        <v>0</v>
      </c>
      <c r="G9241">
        <v>0</v>
      </c>
      <c r="I9241">
        <v>0</v>
      </c>
      <c r="J9241">
        <v>0</v>
      </c>
      <c r="L9241">
        <v>0</v>
      </c>
      <c r="N9241">
        <v>0</v>
      </c>
      <c r="P9241">
        <v>0</v>
      </c>
      <c r="Q9241">
        <v>0</v>
      </c>
      <c r="S9241">
        <v>0</v>
      </c>
    </row>
    <row r="9242" spans="1:19" x14ac:dyDescent="0.2">
      <c r="A9242" t="s">
        <v>11352</v>
      </c>
      <c r="B9242" t="s">
        <v>11353</v>
      </c>
      <c r="C9242" t="s">
        <v>351</v>
      </c>
      <c r="D9242" t="s">
        <v>1000</v>
      </c>
      <c r="E9242" s="23">
        <v>43466</v>
      </c>
      <c r="F9242">
        <v>0</v>
      </c>
      <c r="G9242">
        <v>0</v>
      </c>
      <c r="I9242">
        <v>0</v>
      </c>
      <c r="J9242">
        <v>0</v>
      </c>
      <c r="L9242">
        <v>0</v>
      </c>
      <c r="N9242">
        <v>0</v>
      </c>
      <c r="P9242">
        <v>0</v>
      </c>
      <c r="Q9242">
        <v>0</v>
      </c>
      <c r="S9242">
        <v>0</v>
      </c>
    </row>
    <row r="9243" spans="1:19" x14ac:dyDescent="0.2">
      <c r="A9243" t="s">
        <v>11216</v>
      </c>
      <c r="B9243" t="s">
        <v>11217</v>
      </c>
      <c r="C9243" t="s">
        <v>352</v>
      </c>
      <c r="D9243" t="s">
        <v>1000</v>
      </c>
      <c r="E9243" s="23">
        <v>43466</v>
      </c>
      <c r="F9243">
        <v>0</v>
      </c>
      <c r="G9243">
        <v>0</v>
      </c>
      <c r="I9243">
        <v>0</v>
      </c>
      <c r="J9243">
        <v>0</v>
      </c>
      <c r="L9243">
        <v>0</v>
      </c>
      <c r="N9243">
        <v>0</v>
      </c>
      <c r="P9243">
        <v>0</v>
      </c>
      <c r="Q9243">
        <v>0</v>
      </c>
      <c r="S9243">
        <v>0</v>
      </c>
    </row>
    <row r="9244" spans="1:19" x14ac:dyDescent="0.2">
      <c r="A9244" t="s">
        <v>10217</v>
      </c>
      <c r="B9244" t="s">
        <v>10218</v>
      </c>
      <c r="C9244" t="s">
        <v>353</v>
      </c>
      <c r="D9244" t="s">
        <v>1000</v>
      </c>
      <c r="E9244" s="23">
        <v>43466</v>
      </c>
      <c r="F9244">
        <v>0</v>
      </c>
      <c r="G9244">
        <v>0</v>
      </c>
      <c r="I9244">
        <v>0</v>
      </c>
      <c r="J9244">
        <v>0</v>
      </c>
      <c r="L9244">
        <v>0</v>
      </c>
      <c r="N9244">
        <v>0</v>
      </c>
      <c r="P9244">
        <v>0</v>
      </c>
      <c r="Q9244">
        <v>0</v>
      </c>
      <c r="S9244">
        <v>0</v>
      </c>
    </row>
    <row r="9245" spans="1:19" x14ac:dyDescent="0.2">
      <c r="A9245" t="s">
        <v>10077</v>
      </c>
      <c r="B9245" t="s">
        <v>10078</v>
      </c>
      <c r="C9245" t="s">
        <v>386</v>
      </c>
      <c r="D9245" t="s">
        <v>1000</v>
      </c>
      <c r="E9245" s="23">
        <v>43466</v>
      </c>
      <c r="F9245">
        <v>0</v>
      </c>
      <c r="G9245">
        <v>0</v>
      </c>
      <c r="I9245">
        <v>0</v>
      </c>
      <c r="J9245">
        <v>0</v>
      </c>
      <c r="L9245">
        <v>0</v>
      </c>
      <c r="N9245">
        <v>0</v>
      </c>
      <c r="P9245">
        <v>0</v>
      </c>
      <c r="Q9245">
        <v>0</v>
      </c>
      <c r="S9245">
        <v>0</v>
      </c>
    </row>
    <row r="9246" spans="1:19" x14ac:dyDescent="0.2">
      <c r="A9246" t="s">
        <v>8630</v>
      </c>
      <c r="B9246" t="s">
        <v>8631</v>
      </c>
      <c r="C9246" t="s">
        <v>354</v>
      </c>
      <c r="D9246" t="s">
        <v>1000</v>
      </c>
      <c r="E9246" s="23">
        <v>43466</v>
      </c>
      <c r="F9246">
        <v>1</v>
      </c>
      <c r="G9246">
        <v>1.5</v>
      </c>
      <c r="I9246">
        <v>5</v>
      </c>
      <c r="J9246">
        <v>6</v>
      </c>
      <c r="L9246">
        <v>9</v>
      </c>
      <c r="N9246">
        <v>5</v>
      </c>
      <c r="P9246">
        <v>0</v>
      </c>
      <c r="Q9246">
        <v>0</v>
      </c>
      <c r="S9246">
        <v>0</v>
      </c>
    </row>
    <row r="9247" spans="1:19" x14ac:dyDescent="0.2">
      <c r="A9247" t="s">
        <v>6424</v>
      </c>
      <c r="B9247" t="s">
        <v>6425</v>
      </c>
      <c r="C9247" t="s">
        <v>355</v>
      </c>
      <c r="D9247" t="s">
        <v>1000</v>
      </c>
      <c r="E9247" s="23">
        <v>43466</v>
      </c>
      <c r="F9247">
        <v>4.5</v>
      </c>
      <c r="G9247">
        <v>5.5</v>
      </c>
      <c r="I9247">
        <v>20</v>
      </c>
      <c r="J9247">
        <v>26</v>
      </c>
      <c r="L9247">
        <v>32</v>
      </c>
      <c r="N9247">
        <v>20</v>
      </c>
      <c r="P9247">
        <v>0</v>
      </c>
      <c r="Q9247">
        <v>0</v>
      </c>
      <c r="S9247">
        <v>0</v>
      </c>
    </row>
    <row r="9248" spans="1:19" x14ac:dyDescent="0.2">
      <c r="A9248" t="s">
        <v>12162</v>
      </c>
      <c r="B9248" t="s">
        <v>12163</v>
      </c>
      <c r="C9248" t="s">
        <v>1050</v>
      </c>
      <c r="D9248" t="s">
        <v>1002</v>
      </c>
      <c r="E9248" s="23">
        <v>43466</v>
      </c>
      <c r="F9248">
        <v>1.5</v>
      </c>
      <c r="G9248">
        <v>2.5</v>
      </c>
      <c r="I9248">
        <v>3</v>
      </c>
      <c r="J9248">
        <v>8</v>
      </c>
      <c r="L9248">
        <v>14</v>
      </c>
      <c r="N9248">
        <v>3</v>
      </c>
      <c r="P9248">
        <v>0</v>
      </c>
      <c r="Q9248">
        <v>0</v>
      </c>
      <c r="S9248">
        <v>0</v>
      </c>
    </row>
    <row r="9249" spans="1:20" x14ac:dyDescent="0.2">
      <c r="A9249" t="s">
        <v>7497</v>
      </c>
      <c r="B9249" t="s">
        <v>7498</v>
      </c>
      <c r="C9249" t="s">
        <v>1048</v>
      </c>
      <c r="D9249" t="s">
        <v>1002</v>
      </c>
      <c r="E9249" s="23">
        <v>43466</v>
      </c>
      <c r="F9249">
        <v>2</v>
      </c>
      <c r="G9249">
        <v>2.5</v>
      </c>
      <c r="I9249">
        <v>12</v>
      </c>
      <c r="J9249">
        <v>11</v>
      </c>
      <c r="L9249">
        <v>14</v>
      </c>
      <c r="N9249">
        <v>12</v>
      </c>
      <c r="P9249">
        <v>0</v>
      </c>
      <c r="Q9249">
        <v>0</v>
      </c>
      <c r="S9249">
        <v>0</v>
      </c>
    </row>
    <row r="9250" spans="1:20" x14ac:dyDescent="0.2">
      <c r="A9250" t="s">
        <v>5786</v>
      </c>
      <c r="B9250" t="s">
        <v>5787</v>
      </c>
      <c r="C9250" t="s">
        <v>1047</v>
      </c>
      <c r="D9250" t="s">
        <v>1002</v>
      </c>
      <c r="E9250" s="23">
        <v>43466</v>
      </c>
      <c r="F9250">
        <v>3</v>
      </c>
      <c r="G9250">
        <v>3.5</v>
      </c>
      <c r="I9250">
        <v>11</v>
      </c>
      <c r="J9250">
        <v>17</v>
      </c>
      <c r="L9250">
        <v>20</v>
      </c>
      <c r="N9250">
        <v>10</v>
      </c>
      <c r="P9250">
        <v>0</v>
      </c>
      <c r="Q9250">
        <v>0</v>
      </c>
      <c r="S9250">
        <v>1</v>
      </c>
    </row>
    <row r="9251" spans="1:20" x14ac:dyDescent="0.2">
      <c r="A9251" t="s">
        <v>14813</v>
      </c>
      <c r="B9251" t="s">
        <v>14814</v>
      </c>
      <c r="C9251" t="s">
        <v>1054</v>
      </c>
      <c r="D9251" t="s">
        <v>1002</v>
      </c>
      <c r="E9251" s="23">
        <v>43466</v>
      </c>
      <c r="F9251">
        <v>2</v>
      </c>
      <c r="G9251">
        <v>1.5</v>
      </c>
      <c r="I9251">
        <v>8</v>
      </c>
      <c r="J9251">
        <v>11</v>
      </c>
      <c r="L9251">
        <v>9</v>
      </c>
      <c r="N9251">
        <v>6</v>
      </c>
      <c r="P9251">
        <v>0</v>
      </c>
      <c r="Q9251">
        <v>3</v>
      </c>
      <c r="S9251">
        <v>2</v>
      </c>
    </row>
    <row r="9252" spans="1:20" x14ac:dyDescent="0.2">
      <c r="A9252" t="s">
        <v>7375</v>
      </c>
      <c r="B9252" t="s">
        <v>7376</v>
      </c>
      <c r="C9252" t="s">
        <v>1052</v>
      </c>
      <c r="D9252" t="s">
        <v>1002</v>
      </c>
      <c r="E9252" s="23">
        <v>43466</v>
      </c>
      <c r="F9252">
        <v>4.5</v>
      </c>
      <c r="G9252">
        <v>4.5</v>
      </c>
      <c r="I9252">
        <v>26</v>
      </c>
      <c r="J9252">
        <v>25</v>
      </c>
      <c r="L9252">
        <v>26</v>
      </c>
      <c r="N9252">
        <v>22</v>
      </c>
      <c r="P9252">
        <v>0</v>
      </c>
      <c r="Q9252">
        <v>2</v>
      </c>
      <c r="S9252">
        <v>4</v>
      </c>
      <c r="T9252">
        <v>0</v>
      </c>
    </row>
    <row r="9253" spans="1:20" x14ac:dyDescent="0.2">
      <c r="A9253" t="s">
        <v>5367</v>
      </c>
      <c r="B9253" t="s">
        <v>5368</v>
      </c>
      <c r="C9253" t="s">
        <v>1053</v>
      </c>
      <c r="D9253" t="s">
        <v>1002</v>
      </c>
      <c r="E9253" s="23">
        <v>43466</v>
      </c>
      <c r="F9253">
        <v>2</v>
      </c>
      <c r="G9253">
        <v>3</v>
      </c>
      <c r="I9253">
        <v>4</v>
      </c>
      <c r="J9253">
        <v>11</v>
      </c>
      <c r="L9253">
        <v>17</v>
      </c>
      <c r="N9253">
        <v>4</v>
      </c>
      <c r="P9253">
        <v>1</v>
      </c>
      <c r="Q9253">
        <v>1</v>
      </c>
      <c r="S9253">
        <v>0</v>
      </c>
      <c r="T9253">
        <v>0</v>
      </c>
    </row>
    <row r="9254" spans="1:20" x14ac:dyDescent="0.2">
      <c r="A9254" t="s">
        <v>7708</v>
      </c>
      <c r="B9254" t="s">
        <v>7715</v>
      </c>
      <c r="C9254" t="s">
        <v>901</v>
      </c>
      <c r="D9254" t="s">
        <v>1000</v>
      </c>
      <c r="E9254" s="23">
        <v>43466</v>
      </c>
      <c r="F9254">
        <v>3</v>
      </c>
      <c r="G9254">
        <v>3</v>
      </c>
      <c r="I9254">
        <v>4</v>
      </c>
      <c r="J9254">
        <v>11</v>
      </c>
      <c r="L9254">
        <v>17</v>
      </c>
      <c r="N9254">
        <v>4</v>
      </c>
      <c r="P9254">
        <v>1</v>
      </c>
      <c r="Q9254">
        <v>1</v>
      </c>
      <c r="S9254">
        <v>0</v>
      </c>
      <c r="T9254">
        <v>0</v>
      </c>
    </row>
    <row r="9255" spans="1:20" x14ac:dyDescent="0.2">
      <c r="A9255" t="s">
        <v>7398</v>
      </c>
      <c r="B9255" t="s">
        <v>7407</v>
      </c>
      <c r="C9255" t="s">
        <v>901</v>
      </c>
      <c r="D9255" t="s">
        <v>1001</v>
      </c>
      <c r="E9255" s="23">
        <v>43466</v>
      </c>
      <c r="F9255">
        <v>3.5</v>
      </c>
      <c r="G9255">
        <v>3</v>
      </c>
      <c r="I9255">
        <v>4</v>
      </c>
      <c r="J9255">
        <v>11</v>
      </c>
      <c r="L9255">
        <v>17</v>
      </c>
      <c r="N9255">
        <v>4</v>
      </c>
      <c r="P9255">
        <v>1</v>
      </c>
      <c r="Q9255">
        <v>1</v>
      </c>
      <c r="S9255">
        <v>0</v>
      </c>
      <c r="T9255">
        <v>0</v>
      </c>
    </row>
    <row r="9256" spans="1:20" x14ac:dyDescent="0.2">
      <c r="A9256" t="s">
        <v>5826</v>
      </c>
      <c r="B9256" t="s">
        <v>5836</v>
      </c>
      <c r="C9256" t="s">
        <v>903</v>
      </c>
      <c r="D9256" t="s">
        <v>1000</v>
      </c>
      <c r="E9256" s="23">
        <v>43466</v>
      </c>
      <c r="F9256">
        <v>4.5</v>
      </c>
      <c r="G9256">
        <v>3</v>
      </c>
      <c r="I9256">
        <v>4</v>
      </c>
      <c r="J9256">
        <v>11</v>
      </c>
      <c r="L9256">
        <v>17</v>
      </c>
      <c r="N9256">
        <v>4</v>
      </c>
      <c r="P9256">
        <v>1</v>
      </c>
      <c r="Q9256">
        <v>1</v>
      </c>
      <c r="S9256">
        <v>0</v>
      </c>
      <c r="T9256">
        <v>0</v>
      </c>
    </row>
    <row r="9257" spans="1:20" x14ac:dyDescent="0.2">
      <c r="A9257" t="s">
        <v>5395</v>
      </c>
      <c r="B9257" t="s">
        <v>5396</v>
      </c>
      <c r="C9257" t="s">
        <v>903</v>
      </c>
      <c r="D9257" t="s">
        <v>1001</v>
      </c>
      <c r="E9257" s="23">
        <v>43466</v>
      </c>
      <c r="F9257">
        <v>0.5</v>
      </c>
      <c r="G9257">
        <v>3</v>
      </c>
      <c r="I9257">
        <v>4</v>
      </c>
      <c r="J9257">
        <v>11</v>
      </c>
      <c r="L9257">
        <v>17</v>
      </c>
      <c r="N9257">
        <v>4</v>
      </c>
      <c r="P9257">
        <v>1</v>
      </c>
      <c r="Q9257">
        <v>1</v>
      </c>
      <c r="S9257">
        <v>0</v>
      </c>
      <c r="T9257">
        <v>0</v>
      </c>
    </row>
    <row r="9258" spans="1:20" x14ac:dyDescent="0.2">
      <c r="A9258" t="s">
        <v>11903</v>
      </c>
      <c r="B9258" t="s">
        <v>11904</v>
      </c>
      <c r="C9258" t="s">
        <v>198</v>
      </c>
      <c r="D9258" t="s">
        <v>1002</v>
      </c>
      <c r="E9258" s="23">
        <v>43466</v>
      </c>
      <c r="F9258">
        <v>0</v>
      </c>
      <c r="G9258">
        <v>0</v>
      </c>
      <c r="I9258">
        <v>0</v>
      </c>
      <c r="J9258">
        <v>0</v>
      </c>
      <c r="L9258">
        <v>0</v>
      </c>
      <c r="N9258">
        <v>0</v>
      </c>
      <c r="P9258">
        <v>0</v>
      </c>
      <c r="Q9258">
        <v>0</v>
      </c>
      <c r="S9258">
        <v>0</v>
      </c>
      <c r="T9258">
        <v>0</v>
      </c>
    </row>
    <row r="9259" spans="1:20" x14ac:dyDescent="0.2">
      <c r="A9259" t="s">
        <v>11905</v>
      </c>
      <c r="B9259" t="s">
        <v>11906</v>
      </c>
      <c r="C9259" t="s">
        <v>962</v>
      </c>
      <c r="D9259" t="s">
        <v>1002</v>
      </c>
      <c r="E9259" s="23">
        <v>43466</v>
      </c>
      <c r="F9259">
        <v>0</v>
      </c>
      <c r="G9259">
        <v>0</v>
      </c>
      <c r="I9259">
        <v>0</v>
      </c>
      <c r="J9259">
        <v>0</v>
      </c>
      <c r="L9259">
        <v>0</v>
      </c>
      <c r="N9259">
        <v>0</v>
      </c>
      <c r="P9259">
        <v>0</v>
      </c>
      <c r="Q9259">
        <v>0</v>
      </c>
      <c r="S9259">
        <v>0</v>
      </c>
      <c r="T9259">
        <v>0</v>
      </c>
    </row>
    <row r="9260" spans="1:20" x14ac:dyDescent="0.2">
      <c r="A9260" t="s">
        <v>11907</v>
      </c>
      <c r="B9260" t="s">
        <v>11908</v>
      </c>
      <c r="C9260" t="s">
        <v>199</v>
      </c>
      <c r="D9260" t="s">
        <v>1002</v>
      </c>
      <c r="E9260" s="23">
        <v>43466</v>
      </c>
      <c r="F9260">
        <v>10.5</v>
      </c>
      <c r="G9260">
        <v>13.5</v>
      </c>
      <c r="I9260">
        <v>83</v>
      </c>
      <c r="J9260">
        <v>82</v>
      </c>
      <c r="L9260">
        <v>113</v>
      </c>
      <c r="N9260">
        <v>78</v>
      </c>
      <c r="P9260">
        <v>0</v>
      </c>
      <c r="Q9260">
        <v>3</v>
      </c>
      <c r="S9260">
        <v>5</v>
      </c>
      <c r="T9260">
        <v>0</v>
      </c>
    </row>
    <row r="9261" spans="1:20" x14ac:dyDescent="0.2">
      <c r="A9261" t="s">
        <v>11909</v>
      </c>
      <c r="B9261" t="s">
        <v>11910</v>
      </c>
      <c r="C9261" t="s">
        <v>348</v>
      </c>
      <c r="D9261" t="s">
        <v>1002</v>
      </c>
      <c r="E9261" s="23">
        <v>43466</v>
      </c>
      <c r="F9261">
        <v>0</v>
      </c>
      <c r="G9261">
        <v>0</v>
      </c>
      <c r="I9261">
        <v>0</v>
      </c>
      <c r="J9261">
        <v>0</v>
      </c>
      <c r="L9261">
        <v>0</v>
      </c>
      <c r="N9261">
        <v>0</v>
      </c>
      <c r="P9261">
        <v>0</v>
      </c>
      <c r="Q9261">
        <v>0</v>
      </c>
      <c r="S9261">
        <v>0</v>
      </c>
      <c r="T9261">
        <v>0.93125000000000002</v>
      </c>
    </row>
    <row r="9262" spans="1:20" x14ac:dyDescent="0.2">
      <c r="A9262" t="s">
        <v>11911</v>
      </c>
      <c r="B9262" t="s">
        <v>11912</v>
      </c>
      <c r="C9262" t="s">
        <v>357</v>
      </c>
      <c r="D9262" t="s">
        <v>1002</v>
      </c>
      <c r="E9262" s="23">
        <v>43466</v>
      </c>
      <c r="F9262">
        <v>0</v>
      </c>
      <c r="G9262">
        <v>0</v>
      </c>
      <c r="I9262">
        <v>0</v>
      </c>
      <c r="J9262">
        <v>0</v>
      </c>
      <c r="L9262">
        <v>0</v>
      </c>
      <c r="N9262">
        <v>0</v>
      </c>
      <c r="P9262">
        <v>0</v>
      </c>
      <c r="Q9262">
        <v>0</v>
      </c>
      <c r="S9262">
        <v>0</v>
      </c>
      <c r="T9262">
        <v>0.96562499999999996</v>
      </c>
    </row>
    <row r="9263" spans="1:20" x14ac:dyDescent="0.2">
      <c r="A9263" t="s">
        <v>10983</v>
      </c>
      <c r="B9263" t="s">
        <v>10984</v>
      </c>
      <c r="C9263" t="s">
        <v>227</v>
      </c>
      <c r="D9263" t="s">
        <v>1002</v>
      </c>
      <c r="E9263" s="23">
        <v>43466</v>
      </c>
      <c r="F9263">
        <v>0</v>
      </c>
      <c r="G9263">
        <v>0</v>
      </c>
      <c r="I9263">
        <v>0</v>
      </c>
      <c r="J9263">
        <v>0</v>
      </c>
      <c r="L9263">
        <v>0</v>
      </c>
      <c r="N9263">
        <v>0</v>
      </c>
      <c r="P9263">
        <v>0</v>
      </c>
      <c r="Q9263">
        <v>0</v>
      </c>
      <c r="S9263">
        <v>0</v>
      </c>
      <c r="T9263">
        <v>0.97500000000000009</v>
      </c>
    </row>
    <row r="9264" spans="1:20" x14ac:dyDescent="0.2">
      <c r="A9264" t="s">
        <v>10808</v>
      </c>
      <c r="B9264" t="s">
        <v>10809</v>
      </c>
      <c r="C9264" t="s">
        <v>203</v>
      </c>
      <c r="D9264" t="s">
        <v>1002</v>
      </c>
      <c r="E9264" s="23">
        <v>43466</v>
      </c>
      <c r="F9264">
        <v>0</v>
      </c>
      <c r="G9264">
        <v>0</v>
      </c>
      <c r="I9264">
        <v>0</v>
      </c>
      <c r="J9264">
        <v>0</v>
      </c>
      <c r="L9264">
        <v>0</v>
      </c>
      <c r="N9264">
        <v>0</v>
      </c>
      <c r="O9264" t="e">
        <v>#DIV/0!</v>
      </c>
      <c r="P9264">
        <v>0</v>
      </c>
      <c r="Q9264">
        <v>0</v>
      </c>
      <c r="S9264">
        <v>0</v>
      </c>
      <c r="T9264">
        <v>0.95</v>
      </c>
    </row>
    <row r="9265" spans="1:20" x14ac:dyDescent="0.2">
      <c r="A9265" t="s">
        <v>10143</v>
      </c>
      <c r="B9265" t="s">
        <v>10144</v>
      </c>
      <c r="C9265" t="s">
        <v>387</v>
      </c>
      <c r="D9265" t="s">
        <v>1002</v>
      </c>
      <c r="E9265" s="23">
        <v>43466</v>
      </c>
      <c r="F9265">
        <v>0</v>
      </c>
      <c r="G9265">
        <v>0</v>
      </c>
      <c r="I9265">
        <v>0</v>
      </c>
      <c r="J9265">
        <v>0</v>
      </c>
      <c r="L9265">
        <v>0</v>
      </c>
      <c r="N9265">
        <v>0</v>
      </c>
      <c r="P9265">
        <v>0</v>
      </c>
      <c r="Q9265">
        <v>0</v>
      </c>
      <c r="S9265">
        <v>0</v>
      </c>
      <c r="T9265">
        <v>0.95000000000000018</v>
      </c>
    </row>
    <row r="9266" spans="1:20" x14ac:dyDescent="0.2">
      <c r="A9266" t="s">
        <v>9961</v>
      </c>
      <c r="B9266" t="s">
        <v>9962</v>
      </c>
      <c r="C9266" t="s">
        <v>223</v>
      </c>
      <c r="D9266" t="s">
        <v>1002</v>
      </c>
      <c r="E9266" s="23">
        <v>43466</v>
      </c>
      <c r="F9266">
        <v>4</v>
      </c>
      <c r="G9266">
        <v>6</v>
      </c>
      <c r="I9266">
        <v>56</v>
      </c>
      <c r="J9266">
        <v>44</v>
      </c>
      <c r="L9266">
        <v>66</v>
      </c>
      <c r="N9266">
        <v>56</v>
      </c>
      <c r="P9266">
        <v>0</v>
      </c>
      <c r="Q9266">
        <v>0</v>
      </c>
      <c r="S9266">
        <v>0</v>
      </c>
      <c r="T9266">
        <v>1.0562500000000001</v>
      </c>
    </row>
    <row r="9267" spans="1:20" x14ac:dyDescent="0.2">
      <c r="A9267" t="s">
        <v>9579</v>
      </c>
      <c r="B9267" t="s">
        <v>9580</v>
      </c>
      <c r="C9267" t="s">
        <v>346</v>
      </c>
      <c r="D9267" t="s">
        <v>1002</v>
      </c>
      <c r="E9267" s="23">
        <v>43466</v>
      </c>
      <c r="F9267">
        <v>0</v>
      </c>
      <c r="G9267">
        <v>0</v>
      </c>
      <c r="I9267">
        <v>0</v>
      </c>
      <c r="J9267">
        <v>0</v>
      </c>
      <c r="L9267">
        <v>0</v>
      </c>
      <c r="N9267">
        <v>0</v>
      </c>
      <c r="P9267">
        <v>0</v>
      </c>
      <c r="Q9267">
        <v>0</v>
      </c>
      <c r="S9267">
        <v>0</v>
      </c>
      <c r="T9267">
        <v>1.09375</v>
      </c>
    </row>
    <row r="9268" spans="1:20" x14ac:dyDescent="0.2">
      <c r="A9268" t="s">
        <v>9220</v>
      </c>
      <c r="B9268" t="s">
        <v>9221</v>
      </c>
      <c r="C9268" t="s">
        <v>207</v>
      </c>
      <c r="D9268" t="s">
        <v>1002</v>
      </c>
      <c r="E9268" s="23">
        <v>43466</v>
      </c>
      <c r="F9268">
        <v>6.5</v>
      </c>
      <c r="G9268">
        <v>7</v>
      </c>
      <c r="I9268">
        <v>41</v>
      </c>
      <c r="J9268">
        <v>38</v>
      </c>
      <c r="L9268">
        <v>42</v>
      </c>
      <c r="N9268">
        <v>27</v>
      </c>
      <c r="O9268">
        <v>0.8</v>
      </c>
      <c r="P9268">
        <v>0</v>
      </c>
      <c r="Q9268">
        <v>0</v>
      </c>
      <c r="S9268">
        <v>14</v>
      </c>
      <c r="T9268">
        <v>1.0125000000000002</v>
      </c>
    </row>
    <row r="9269" spans="1:20" x14ac:dyDescent="0.2">
      <c r="A9269" t="s">
        <v>8381</v>
      </c>
      <c r="B9269" t="s">
        <v>8382</v>
      </c>
      <c r="C9269" t="s">
        <v>212</v>
      </c>
      <c r="D9269" t="s">
        <v>1002</v>
      </c>
      <c r="E9269" s="23">
        <v>43466</v>
      </c>
      <c r="F9269">
        <v>1.5</v>
      </c>
      <c r="G9269">
        <v>1.5</v>
      </c>
      <c r="I9269">
        <v>6</v>
      </c>
      <c r="J9269">
        <v>8</v>
      </c>
      <c r="L9269">
        <v>8</v>
      </c>
      <c r="N9269">
        <v>5</v>
      </c>
      <c r="P9269">
        <v>1</v>
      </c>
      <c r="Q9269">
        <v>1</v>
      </c>
      <c r="S9269">
        <v>1</v>
      </c>
      <c r="T9269">
        <v>0.94374999999999998</v>
      </c>
    </row>
    <row r="9270" spans="1:20" x14ac:dyDescent="0.2">
      <c r="A9270" t="s">
        <v>8112</v>
      </c>
      <c r="B9270" t="s">
        <v>8113</v>
      </c>
      <c r="C9270" t="s">
        <v>963</v>
      </c>
      <c r="D9270" t="s">
        <v>1002</v>
      </c>
      <c r="E9270" s="23">
        <v>43466</v>
      </c>
      <c r="F9270">
        <v>0</v>
      </c>
      <c r="G9270">
        <v>0</v>
      </c>
      <c r="I9270">
        <v>0</v>
      </c>
      <c r="J9270">
        <v>0</v>
      </c>
      <c r="L9270">
        <v>0</v>
      </c>
      <c r="N9270">
        <v>0</v>
      </c>
      <c r="P9270">
        <v>0</v>
      </c>
      <c r="Q9270">
        <v>0</v>
      </c>
      <c r="S9270">
        <v>0</v>
      </c>
      <c r="T9270">
        <v>1.003125</v>
      </c>
    </row>
    <row r="9271" spans="1:20" x14ac:dyDescent="0.2">
      <c r="A9271" t="s">
        <v>8080</v>
      </c>
      <c r="B9271" t="s">
        <v>8081</v>
      </c>
      <c r="C9271" t="s">
        <v>225</v>
      </c>
      <c r="D9271" t="s">
        <v>1002</v>
      </c>
      <c r="E9271" s="23">
        <v>43466</v>
      </c>
      <c r="F9271">
        <v>5</v>
      </c>
      <c r="G9271">
        <v>5.5</v>
      </c>
      <c r="I9271">
        <v>39</v>
      </c>
      <c r="J9271">
        <v>55</v>
      </c>
      <c r="L9271">
        <v>62</v>
      </c>
      <c r="N9271">
        <v>37</v>
      </c>
      <c r="P9271">
        <v>0</v>
      </c>
      <c r="Q9271">
        <v>7</v>
      </c>
      <c r="S9271">
        <v>2</v>
      </c>
      <c r="T9271">
        <v>0.95937500000000009</v>
      </c>
    </row>
    <row r="9272" spans="1:20" x14ac:dyDescent="0.2">
      <c r="A9272" t="s">
        <v>7692</v>
      </c>
      <c r="B9272" t="s">
        <v>7693</v>
      </c>
      <c r="C9272" t="s">
        <v>901</v>
      </c>
      <c r="D9272" t="s">
        <v>1002</v>
      </c>
      <c r="E9272" s="23">
        <v>43466</v>
      </c>
      <c r="F9272">
        <v>6.5</v>
      </c>
      <c r="G9272">
        <v>7</v>
      </c>
      <c r="I9272">
        <v>38</v>
      </c>
      <c r="J9272">
        <v>36</v>
      </c>
      <c r="L9272">
        <v>40</v>
      </c>
      <c r="N9272">
        <v>34</v>
      </c>
      <c r="P9272">
        <v>0</v>
      </c>
      <c r="Q9272">
        <v>2</v>
      </c>
      <c r="S9272">
        <v>4</v>
      </c>
      <c r="T9272">
        <v>1.0499999999999998</v>
      </c>
    </row>
    <row r="9273" spans="1:20" x14ac:dyDescent="0.2">
      <c r="A9273" t="s">
        <v>7140</v>
      </c>
      <c r="B9273" t="s">
        <v>7141</v>
      </c>
      <c r="C9273" t="s">
        <v>232</v>
      </c>
      <c r="D9273" t="s">
        <v>1002</v>
      </c>
      <c r="E9273" s="23">
        <v>43466</v>
      </c>
      <c r="F9273">
        <v>8</v>
      </c>
      <c r="G9273">
        <v>8</v>
      </c>
      <c r="I9273">
        <v>119</v>
      </c>
      <c r="J9273">
        <v>91</v>
      </c>
      <c r="L9273">
        <v>91</v>
      </c>
      <c r="N9273">
        <v>103</v>
      </c>
      <c r="P9273">
        <v>0</v>
      </c>
      <c r="Q9273">
        <v>4</v>
      </c>
      <c r="S9273">
        <v>16</v>
      </c>
      <c r="T9273">
        <v>0.97500000000000009</v>
      </c>
    </row>
    <row r="9274" spans="1:20" x14ac:dyDescent="0.2">
      <c r="A9274" t="s">
        <v>6774</v>
      </c>
      <c r="B9274" t="s">
        <v>6775</v>
      </c>
      <c r="C9274" t="s">
        <v>317</v>
      </c>
      <c r="D9274" t="s">
        <v>1002</v>
      </c>
      <c r="E9274" s="23">
        <v>43466</v>
      </c>
      <c r="F9274">
        <v>10</v>
      </c>
      <c r="G9274">
        <v>11.5</v>
      </c>
      <c r="I9274">
        <v>47</v>
      </c>
      <c r="J9274">
        <v>58</v>
      </c>
      <c r="L9274">
        <v>67</v>
      </c>
      <c r="N9274">
        <v>44</v>
      </c>
      <c r="P9274">
        <v>1</v>
      </c>
      <c r="Q9274">
        <v>1</v>
      </c>
      <c r="S9274">
        <v>3</v>
      </c>
      <c r="T9274">
        <v>1.01875</v>
      </c>
    </row>
    <row r="9275" spans="1:20" x14ac:dyDescent="0.2">
      <c r="A9275" t="s">
        <v>6350</v>
      </c>
      <c r="B9275" t="s">
        <v>6351</v>
      </c>
      <c r="C9275" t="s">
        <v>214</v>
      </c>
      <c r="D9275" t="s">
        <v>1002</v>
      </c>
      <c r="E9275" s="23">
        <v>43466</v>
      </c>
      <c r="F9275">
        <v>13.5</v>
      </c>
      <c r="G9275">
        <v>15.5</v>
      </c>
      <c r="I9275">
        <v>75</v>
      </c>
      <c r="J9275">
        <v>118</v>
      </c>
      <c r="L9275">
        <v>138</v>
      </c>
      <c r="N9275">
        <v>61</v>
      </c>
      <c r="O9275">
        <v>0.97499999999999998</v>
      </c>
      <c r="P9275">
        <v>15</v>
      </c>
      <c r="Q9275">
        <v>16</v>
      </c>
      <c r="S9275">
        <v>14</v>
      </c>
      <c r="T9275">
        <v>0.96250000000000013</v>
      </c>
    </row>
    <row r="9276" spans="1:20" x14ac:dyDescent="0.2">
      <c r="A9276" t="s">
        <v>5804</v>
      </c>
      <c r="B9276" t="s">
        <v>5805</v>
      </c>
      <c r="C9276" t="s">
        <v>903</v>
      </c>
      <c r="D9276" t="s">
        <v>1002</v>
      </c>
      <c r="E9276" s="23">
        <v>43466</v>
      </c>
      <c r="F9276">
        <v>5</v>
      </c>
      <c r="G9276">
        <v>6.5</v>
      </c>
      <c r="I9276">
        <v>15</v>
      </c>
      <c r="J9276">
        <v>28</v>
      </c>
      <c r="L9276">
        <v>37</v>
      </c>
      <c r="N9276">
        <v>14</v>
      </c>
      <c r="P9276">
        <v>1</v>
      </c>
      <c r="Q9276">
        <v>1</v>
      </c>
      <c r="S9276">
        <v>1</v>
      </c>
      <c r="T9276">
        <v>1.153125</v>
      </c>
    </row>
    <row r="9277" spans="1:20" x14ac:dyDescent="0.2">
      <c r="A9277" t="s">
        <v>4957</v>
      </c>
      <c r="B9277" t="s">
        <v>4958</v>
      </c>
      <c r="C9277" t="s">
        <v>230</v>
      </c>
      <c r="D9277" t="s">
        <v>1002</v>
      </c>
      <c r="E9277" s="23">
        <v>43466</v>
      </c>
      <c r="F9277">
        <v>0</v>
      </c>
      <c r="G9277">
        <v>0</v>
      </c>
      <c r="I9277">
        <v>0</v>
      </c>
      <c r="J9277">
        <v>0</v>
      </c>
      <c r="L9277">
        <v>0</v>
      </c>
      <c r="N9277">
        <v>0</v>
      </c>
      <c r="P9277">
        <v>0</v>
      </c>
      <c r="Q9277">
        <v>0</v>
      </c>
      <c r="S9277">
        <v>0</v>
      </c>
      <c r="T9277">
        <v>0.98124999999999996</v>
      </c>
    </row>
    <row r="9278" spans="1:20" x14ac:dyDescent="0.2">
      <c r="A9278" t="s">
        <v>4782</v>
      </c>
      <c r="B9278" t="s">
        <v>4783</v>
      </c>
      <c r="C9278" t="s">
        <v>234</v>
      </c>
      <c r="D9278" t="s">
        <v>1002</v>
      </c>
      <c r="E9278" s="23">
        <v>43466</v>
      </c>
      <c r="F9278">
        <v>1.5</v>
      </c>
      <c r="G9278">
        <v>3.5</v>
      </c>
      <c r="I9278">
        <v>24</v>
      </c>
      <c r="J9278">
        <v>18</v>
      </c>
      <c r="L9278">
        <v>46</v>
      </c>
      <c r="N9278">
        <v>8</v>
      </c>
      <c r="P9278">
        <v>8</v>
      </c>
      <c r="Q9278">
        <v>10</v>
      </c>
      <c r="S9278">
        <v>16</v>
      </c>
      <c r="T9278">
        <v>1.0375000000000001</v>
      </c>
    </row>
    <row r="9279" spans="1:20" x14ac:dyDescent="0.2">
      <c r="A9279" t="s">
        <v>4432</v>
      </c>
      <c r="B9279" t="s">
        <v>4433</v>
      </c>
      <c r="C9279" t="s">
        <v>217</v>
      </c>
      <c r="D9279" t="s">
        <v>1002</v>
      </c>
      <c r="E9279" s="23">
        <v>43466</v>
      </c>
      <c r="F9279">
        <v>0</v>
      </c>
      <c r="G9279">
        <v>0</v>
      </c>
      <c r="I9279">
        <v>0</v>
      </c>
      <c r="J9279">
        <v>0</v>
      </c>
      <c r="L9279">
        <v>0</v>
      </c>
      <c r="N9279">
        <v>0</v>
      </c>
      <c r="P9279">
        <v>0</v>
      </c>
      <c r="Q9279">
        <v>0</v>
      </c>
      <c r="S9279">
        <v>0</v>
      </c>
      <c r="T9279">
        <v>1.1166666666666667</v>
      </c>
    </row>
    <row r="9280" spans="1:20" x14ac:dyDescent="0.2">
      <c r="A9280" t="s">
        <v>3842</v>
      </c>
      <c r="B9280" t="s">
        <v>3843</v>
      </c>
      <c r="C9280" t="s">
        <v>342</v>
      </c>
      <c r="D9280" t="s">
        <v>1002</v>
      </c>
      <c r="E9280" s="23">
        <v>43466</v>
      </c>
      <c r="F9280">
        <v>0</v>
      </c>
      <c r="G9280">
        <v>0</v>
      </c>
      <c r="I9280">
        <v>0</v>
      </c>
      <c r="J9280">
        <v>0</v>
      </c>
      <c r="L9280">
        <v>0</v>
      </c>
      <c r="N9280">
        <v>0</v>
      </c>
      <c r="P9280">
        <v>0</v>
      </c>
      <c r="Q9280">
        <v>0</v>
      </c>
      <c r="S9280">
        <v>0</v>
      </c>
      <c r="T9280">
        <v>1.1749999999999998</v>
      </c>
    </row>
    <row r="9281" spans="1:20" x14ac:dyDescent="0.2">
      <c r="A9281" t="s">
        <v>3650</v>
      </c>
      <c r="B9281" t="s">
        <v>3651</v>
      </c>
      <c r="C9281" t="s">
        <v>220</v>
      </c>
      <c r="D9281" t="s">
        <v>1002</v>
      </c>
      <c r="E9281" s="23">
        <v>43466</v>
      </c>
      <c r="F9281">
        <v>0</v>
      </c>
      <c r="G9281">
        <v>0</v>
      </c>
      <c r="I9281">
        <v>0</v>
      </c>
      <c r="J9281">
        <v>0</v>
      </c>
      <c r="L9281">
        <v>0</v>
      </c>
      <c r="N9281">
        <v>0</v>
      </c>
      <c r="P9281">
        <v>0</v>
      </c>
      <c r="Q9281">
        <v>0</v>
      </c>
      <c r="S9281">
        <v>0</v>
      </c>
      <c r="T9281">
        <v>1.0833333333333333</v>
      </c>
    </row>
    <row r="9282" spans="1:20" x14ac:dyDescent="0.2">
      <c r="A9282" t="s">
        <v>3125</v>
      </c>
      <c r="B9282" t="s">
        <v>3126</v>
      </c>
      <c r="C9282" t="s">
        <v>242</v>
      </c>
      <c r="D9282" t="s">
        <v>1000</v>
      </c>
      <c r="E9282" s="23">
        <v>43466</v>
      </c>
      <c r="F9282">
        <v>0</v>
      </c>
      <c r="G9282">
        <v>0</v>
      </c>
      <c r="I9282">
        <v>0</v>
      </c>
      <c r="J9282">
        <v>0</v>
      </c>
      <c r="L9282">
        <v>0</v>
      </c>
      <c r="N9282">
        <v>0</v>
      </c>
      <c r="P9282">
        <v>0</v>
      </c>
      <c r="Q9282">
        <v>0</v>
      </c>
      <c r="S9282">
        <v>0</v>
      </c>
      <c r="T9282">
        <v>1.0583333333333333</v>
      </c>
    </row>
    <row r="9283" spans="1:20" x14ac:dyDescent="0.2">
      <c r="A9283" t="s">
        <v>2950</v>
      </c>
      <c r="B9283" t="s">
        <v>2951</v>
      </c>
      <c r="C9283" t="s">
        <v>2724</v>
      </c>
      <c r="D9283" t="s">
        <v>1000</v>
      </c>
      <c r="E9283" s="23">
        <v>43466</v>
      </c>
      <c r="F9283">
        <v>3</v>
      </c>
      <c r="G9283">
        <v>3.5</v>
      </c>
      <c r="I9283">
        <v>11</v>
      </c>
      <c r="J9283">
        <v>17</v>
      </c>
      <c r="L9283">
        <v>20</v>
      </c>
      <c r="N9283">
        <v>10</v>
      </c>
      <c r="P9283">
        <v>0</v>
      </c>
      <c r="Q9283">
        <v>0</v>
      </c>
      <c r="S9283">
        <v>1</v>
      </c>
      <c r="T9283">
        <v>1.1166666666666665</v>
      </c>
    </row>
    <row r="9284" spans="1:20" x14ac:dyDescent="0.2">
      <c r="A9284" t="s">
        <v>2777</v>
      </c>
      <c r="B9284" t="s">
        <v>2778</v>
      </c>
      <c r="C9284" t="s">
        <v>2724</v>
      </c>
      <c r="D9284" t="s">
        <v>1001</v>
      </c>
      <c r="E9284" s="23">
        <v>43466</v>
      </c>
      <c r="F9284">
        <v>3.5</v>
      </c>
      <c r="G9284">
        <v>5</v>
      </c>
      <c r="I9284">
        <v>15</v>
      </c>
      <c r="J9284">
        <v>19</v>
      </c>
      <c r="L9284">
        <v>28</v>
      </c>
      <c r="N9284">
        <v>15</v>
      </c>
      <c r="P9284">
        <v>0</v>
      </c>
      <c r="Q9284">
        <v>0</v>
      </c>
      <c r="S9284">
        <v>0</v>
      </c>
      <c r="T9284">
        <v>1.1416666666666668</v>
      </c>
    </row>
    <row r="9285" spans="1:20" x14ac:dyDescent="0.2">
      <c r="A9285" t="s">
        <v>2743</v>
      </c>
      <c r="B9285" t="s">
        <v>2744</v>
      </c>
      <c r="C9285" t="s">
        <v>2724</v>
      </c>
      <c r="D9285" t="s">
        <v>1002</v>
      </c>
      <c r="E9285" s="23">
        <v>43466</v>
      </c>
      <c r="F9285">
        <v>6.5</v>
      </c>
      <c r="G9285">
        <v>8.5</v>
      </c>
      <c r="I9285">
        <v>26</v>
      </c>
      <c r="J9285">
        <v>36</v>
      </c>
      <c r="L9285">
        <v>48</v>
      </c>
      <c r="N9285">
        <v>25</v>
      </c>
      <c r="P9285">
        <v>0</v>
      </c>
      <c r="Q9285">
        <v>0</v>
      </c>
      <c r="S9285">
        <v>1</v>
      </c>
      <c r="T9285">
        <v>1</v>
      </c>
    </row>
    <row r="9286" spans="1:20" x14ac:dyDescent="0.2">
      <c r="A9286" t="s">
        <v>2705</v>
      </c>
      <c r="B9286" t="s">
        <v>2706</v>
      </c>
      <c r="C9286" t="s">
        <v>237</v>
      </c>
      <c r="D9286" t="s">
        <v>1000</v>
      </c>
      <c r="E9286" s="23">
        <v>43466</v>
      </c>
      <c r="F9286">
        <v>8</v>
      </c>
      <c r="G9286">
        <v>10</v>
      </c>
      <c r="I9286">
        <v>60</v>
      </c>
      <c r="J9286">
        <v>52</v>
      </c>
      <c r="L9286">
        <v>64</v>
      </c>
      <c r="N9286">
        <v>37</v>
      </c>
      <c r="O9286">
        <v>0.88749999999999996</v>
      </c>
      <c r="P9286">
        <v>3</v>
      </c>
      <c r="Q9286">
        <v>3</v>
      </c>
      <c r="S9286">
        <v>23</v>
      </c>
      <c r="T9286">
        <v>0.77100000000000002</v>
      </c>
    </row>
    <row r="9287" spans="1:20" x14ac:dyDescent="0.2">
      <c r="A9287" t="s">
        <v>2530</v>
      </c>
      <c r="B9287" t="s">
        <v>2531</v>
      </c>
      <c r="C9287" t="s">
        <v>238</v>
      </c>
      <c r="D9287" t="s">
        <v>1000</v>
      </c>
      <c r="E9287" s="23">
        <v>43466</v>
      </c>
      <c r="F9287">
        <v>0</v>
      </c>
      <c r="G9287">
        <v>0</v>
      </c>
      <c r="I9287">
        <v>0</v>
      </c>
      <c r="J9287">
        <v>0</v>
      </c>
      <c r="L9287">
        <v>0</v>
      </c>
      <c r="N9287">
        <v>0</v>
      </c>
      <c r="P9287">
        <v>0</v>
      </c>
      <c r="Q9287">
        <v>0</v>
      </c>
      <c r="S9287">
        <v>0</v>
      </c>
      <c r="T9287">
        <v>0.69421739130434779</v>
      </c>
    </row>
    <row r="9288" spans="1:20" x14ac:dyDescent="0.2">
      <c r="A9288" t="s">
        <v>2357</v>
      </c>
      <c r="B9288" t="s">
        <v>2358</v>
      </c>
      <c r="C9288" t="s">
        <v>239</v>
      </c>
      <c r="D9288" t="s">
        <v>1000</v>
      </c>
      <c r="E9288" s="23">
        <v>43466</v>
      </c>
      <c r="F9288">
        <v>0</v>
      </c>
      <c r="G9288">
        <v>0</v>
      </c>
      <c r="I9288">
        <v>0</v>
      </c>
      <c r="J9288">
        <v>0</v>
      </c>
      <c r="L9288">
        <v>0</v>
      </c>
      <c r="N9288">
        <v>0</v>
      </c>
      <c r="P9288">
        <v>0</v>
      </c>
      <c r="Q9288">
        <v>0</v>
      </c>
      <c r="S9288">
        <v>0</v>
      </c>
      <c r="T9288">
        <v>0.74876086956521748</v>
      </c>
    </row>
    <row r="9289" spans="1:20" x14ac:dyDescent="0.2">
      <c r="A9289" t="s">
        <v>2182</v>
      </c>
      <c r="B9289" t="s">
        <v>2183</v>
      </c>
      <c r="C9289" t="s">
        <v>1988</v>
      </c>
      <c r="D9289" t="s">
        <v>1000</v>
      </c>
      <c r="E9289" s="23">
        <v>43466</v>
      </c>
      <c r="F9289">
        <v>4.5</v>
      </c>
      <c r="G9289">
        <v>5.5</v>
      </c>
      <c r="I9289">
        <v>23</v>
      </c>
      <c r="J9289">
        <v>26</v>
      </c>
      <c r="L9289">
        <v>32</v>
      </c>
      <c r="N9289">
        <v>21</v>
      </c>
      <c r="P9289">
        <v>1</v>
      </c>
      <c r="Q9289">
        <v>2</v>
      </c>
      <c r="S9289">
        <v>2</v>
      </c>
      <c r="T9289">
        <v>0.76733999999999991</v>
      </c>
    </row>
    <row r="9290" spans="1:20" x14ac:dyDescent="0.2">
      <c r="A9290" t="s">
        <v>2007</v>
      </c>
      <c r="B9290" t="s">
        <v>2008</v>
      </c>
      <c r="C9290" t="s">
        <v>1988</v>
      </c>
      <c r="D9290" t="s">
        <v>1001</v>
      </c>
      <c r="E9290" s="23">
        <v>43466</v>
      </c>
      <c r="F9290">
        <v>4</v>
      </c>
      <c r="G9290">
        <v>3.5</v>
      </c>
      <c r="I9290">
        <v>15</v>
      </c>
      <c r="J9290">
        <v>21</v>
      </c>
      <c r="L9290">
        <v>20</v>
      </c>
      <c r="N9290">
        <v>11</v>
      </c>
      <c r="P9290">
        <v>0</v>
      </c>
      <c r="Q9290">
        <v>4</v>
      </c>
      <c r="S9290">
        <v>4</v>
      </c>
      <c r="T9290">
        <v>0.74704999999999999</v>
      </c>
    </row>
    <row r="9291" spans="1:20" x14ac:dyDescent="0.2">
      <c r="A9291" t="s">
        <v>1974</v>
      </c>
      <c r="B9291" t="s">
        <v>1975</v>
      </c>
      <c r="C9291" t="s">
        <v>1988</v>
      </c>
      <c r="D9291" t="s">
        <v>1002</v>
      </c>
      <c r="E9291" s="23">
        <v>43466</v>
      </c>
      <c r="F9291">
        <v>8.5</v>
      </c>
      <c r="G9291">
        <v>9</v>
      </c>
      <c r="I9291">
        <v>38</v>
      </c>
      <c r="J9291">
        <v>47</v>
      </c>
      <c r="L9291">
        <v>52</v>
      </c>
      <c r="N9291">
        <v>32</v>
      </c>
      <c r="P9291">
        <v>1</v>
      </c>
      <c r="Q9291">
        <v>6</v>
      </c>
      <c r="S9291">
        <v>6</v>
      </c>
      <c r="T9291">
        <v>0.75958695652173902</v>
      </c>
    </row>
    <row r="9292" spans="1:20" x14ac:dyDescent="0.2">
      <c r="A9292" t="s">
        <v>1934</v>
      </c>
      <c r="B9292" t="s">
        <v>1935</v>
      </c>
      <c r="C9292" t="s">
        <v>240</v>
      </c>
      <c r="D9292" t="s">
        <v>1000</v>
      </c>
      <c r="E9292" s="23">
        <v>43466</v>
      </c>
      <c r="F9292">
        <v>12.5</v>
      </c>
      <c r="G9292">
        <v>13.5</v>
      </c>
      <c r="I9292">
        <v>49</v>
      </c>
      <c r="J9292">
        <v>70</v>
      </c>
      <c r="L9292">
        <v>78</v>
      </c>
      <c r="N9292">
        <v>41</v>
      </c>
      <c r="P9292">
        <v>2</v>
      </c>
      <c r="Q9292">
        <v>2</v>
      </c>
      <c r="S9292">
        <v>8</v>
      </c>
      <c r="T9292">
        <v>0.95</v>
      </c>
    </row>
    <row r="9293" spans="1:20" x14ac:dyDescent="0.2">
      <c r="A9293" t="s">
        <v>1759</v>
      </c>
      <c r="B9293" t="s">
        <v>1760</v>
      </c>
      <c r="C9293" t="s">
        <v>241</v>
      </c>
      <c r="D9293" t="s">
        <v>1000</v>
      </c>
      <c r="E9293" s="23">
        <v>43466</v>
      </c>
      <c r="F9293">
        <v>31</v>
      </c>
      <c r="G9293">
        <v>37.5</v>
      </c>
      <c r="I9293">
        <v>345</v>
      </c>
      <c r="J9293">
        <v>339</v>
      </c>
      <c r="L9293">
        <v>427</v>
      </c>
      <c r="N9293">
        <v>307</v>
      </c>
      <c r="P9293">
        <v>20</v>
      </c>
      <c r="Q9293">
        <v>34</v>
      </c>
      <c r="S9293">
        <v>38</v>
      </c>
      <c r="T9293">
        <v>0.96250000000000002</v>
      </c>
    </row>
    <row r="9294" spans="1:20" x14ac:dyDescent="0.2">
      <c r="A9294" t="s">
        <v>1584</v>
      </c>
      <c r="B9294" t="s">
        <v>1585</v>
      </c>
      <c r="C9294" t="s">
        <v>318</v>
      </c>
      <c r="D9294" t="s">
        <v>1000</v>
      </c>
      <c r="E9294" s="23">
        <v>43466</v>
      </c>
      <c r="F9294">
        <v>5.5</v>
      </c>
      <c r="G9294">
        <v>7</v>
      </c>
      <c r="I9294">
        <v>25</v>
      </c>
      <c r="J9294">
        <v>32</v>
      </c>
      <c r="L9294">
        <v>41</v>
      </c>
      <c r="N9294">
        <v>25</v>
      </c>
      <c r="P9294">
        <v>0</v>
      </c>
      <c r="Q9294">
        <v>0</v>
      </c>
      <c r="S9294">
        <v>0</v>
      </c>
      <c r="T9294">
        <v>1</v>
      </c>
    </row>
    <row r="9295" spans="1:20" x14ac:dyDescent="0.2">
      <c r="A9295" t="s">
        <v>1474</v>
      </c>
      <c r="B9295" t="s">
        <v>1475</v>
      </c>
      <c r="C9295" t="s">
        <v>896</v>
      </c>
      <c r="D9295" t="s">
        <v>1000</v>
      </c>
      <c r="E9295" s="23">
        <v>43466</v>
      </c>
      <c r="F9295">
        <v>64.5</v>
      </c>
      <c r="G9295">
        <v>77</v>
      </c>
      <c r="I9295">
        <v>513</v>
      </c>
      <c r="J9295">
        <v>536</v>
      </c>
      <c r="L9295">
        <v>662</v>
      </c>
      <c r="N9295">
        <v>441</v>
      </c>
      <c r="O9295">
        <v>0.88749999999999996</v>
      </c>
      <c r="P9295">
        <v>26</v>
      </c>
      <c r="Q9295">
        <v>41</v>
      </c>
      <c r="S9295">
        <v>72</v>
      </c>
      <c r="T9295">
        <v>1</v>
      </c>
    </row>
    <row r="9296" spans="1:20" x14ac:dyDescent="0.2">
      <c r="A9296" t="s">
        <v>1433</v>
      </c>
      <c r="B9296" t="s">
        <v>1434</v>
      </c>
      <c r="C9296" t="s">
        <v>899</v>
      </c>
      <c r="D9296" t="s">
        <v>1001</v>
      </c>
      <c r="E9296" s="23">
        <v>43466</v>
      </c>
      <c r="F9296">
        <v>7.5</v>
      </c>
      <c r="G9296">
        <v>8.5</v>
      </c>
      <c r="I9296">
        <v>30</v>
      </c>
      <c r="J9296">
        <v>40</v>
      </c>
      <c r="L9296">
        <v>48</v>
      </c>
      <c r="N9296">
        <v>26</v>
      </c>
      <c r="O9296" t="s">
        <v>904</v>
      </c>
      <c r="P9296">
        <v>0</v>
      </c>
      <c r="Q9296">
        <v>4</v>
      </c>
      <c r="S9296">
        <v>4</v>
      </c>
      <c r="T9296">
        <v>0</v>
      </c>
    </row>
    <row r="9297" spans="1:20" x14ac:dyDescent="0.2">
      <c r="A9297" t="s">
        <v>1141</v>
      </c>
      <c r="B9297" t="s">
        <v>1229</v>
      </c>
      <c r="C9297" t="s">
        <v>235</v>
      </c>
      <c r="D9297" t="s">
        <v>1002</v>
      </c>
      <c r="E9297" s="23">
        <v>43466</v>
      </c>
      <c r="F9297">
        <v>72</v>
      </c>
      <c r="G9297">
        <v>85.5</v>
      </c>
      <c r="H9297">
        <v>0</v>
      </c>
      <c r="I9297">
        <v>543</v>
      </c>
      <c r="J9297">
        <v>576</v>
      </c>
      <c r="L9297">
        <v>710</v>
      </c>
      <c r="M9297">
        <v>0</v>
      </c>
      <c r="N9297">
        <v>467</v>
      </c>
      <c r="O9297">
        <v>0.88749999999999996</v>
      </c>
      <c r="P9297">
        <v>26</v>
      </c>
      <c r="Q9297">
        <v>45</v>
      </c>
      <c r="R9297">
        <v>0</v>
      </c>
      <c r="S9297">
        <v>76</v>
      </c>
      <c r="T9297">
        <v>0.5</v>
      </c>
    </row>
    <row r="9298" spans="1:20" x14ac:dyDescent="0.2">
      <c r="A9298" t="s">
        <v>1373</v>
      </c>
      <c r="B9298" t="s">
        <v>1374</v>
      </c>
      <c r="C9298" t="s">
        <v>1237</v>
      </c>
      <c r="D9298" t="s">
        <v>1000</v>
      </c>
      <c r="E9298" s="23">
        <v>43466</v>
      </c>
      <c r="F9298">
        <v>20</v>
      </c>
      <c r="G9298">
        <v>22.5</v>
      </c>
      <c r="I9298">
        <v>83</v>
      </c>
      <c r="J9298">
        <v>113</v>
      </c>
      <c r="L9298">
        <v>130</v>
      </c>
      <c r="N9298">
        <v>72</v>
      </c>
      <c r="P9298">
        <v>3</v>
      </c>
      <c r="Q9298">
        <v>4</v>
      </c>
      <c r="S9298">
        <v>11</v>
      </c>
      <c r="T9298">
        <v>0.2857142857142857</v>
      </c>
    </row>
    <row r="9299" spans="1:20" x14ac:dyDescent="0.2">
      <c r="A9299" t="s">
        <v>12134</v>
      </c>
      <c r="B9299" t="s">
        <v>12135</v>
      </c>
      <c r="C9299" t="s">
        <v>1051</v>
      </c>
      <c r="D9299" t="s">
        <v>1000</v>
      </c>
      <c r="E9299" s="23">
        <v>43466</v>
      </c>
      <c r="F9299">
        <v>0</v>
      </c>
      <c r="G9299">
        <v>0</v>
      </c>
      <c r="I9299">
        <v>0</v>
      </c>
      <c r="J9299">
        <v>0</v>
      </c>
      <c r="L9299">
        <v>0</v>
      </c>
      <c r="N9299">
        <v>0</v>
      </c>
      <c r="P9299">
        <v>0</v>
      </c>
      <c r="Q9299">
        <v>0</v>
      </c>
      <c r="S9299">
        <v>0</v>
      </c>
    </row>
    <row r="9300" spans="1:20" x14ac:dyDescent="0.2">
      <c r="A9300" t="s">
        <v>13323</v>
      </c>
      <c r="B9300" t="s">
        <v>13324</v>
      </c>
      <c r="C9300" t="s">
        <v>350</v>
      </c>
      <c r="D9300" t="s">
        <v>1002</v>
      </c>
      <c r="E9300" s="23">
        <v>43466</v>
      </c>
      <c r="F9300">
        <v>0</v>
      </c>
      <c r="G9300">
        <v>0</v>
      </c>
      <c r="I9300">
        <v>0</v>
      </c>
      <c r="J9300">
        <v>0</v>
      </c>
      <c r="L9300">
        <v>0</v>
      </c>
      <c r="N9300">
        <v>0</v>
      </c>
      <c r="P9300">
        <v>0</v>
      </c>
      <c r="Q9300">
        <v>0</v>
      </c>
      <c r="S9300">
        <v>0</v>
      </c>
      <c r="T9300" t="e">
        <v>#DIV/0!</v>
      </c>
    </row>
    <row r="9301" spans="1:20" x14ac:dyDescent="0.2">
      <c r="A9301" t="s">
        <v>13500</v>
      </c>
      <c r="B9301" t="s">
        <v>13501</v>
      </c>
      <c r="C9301" t="s">
        <v>242</v>
      </c>
      <c r="D9301" t="s">
        <v>1002</v>
      </c>
      <c r="E9301" s="23">
        <v>43466</v>
      </c>
      <c r="F9301">
        <v>0</v>
      </c>
      <c r="G9301">
        <v>0</v>
      </c>
      <c r="I9301">
        <v>0</v>
      </c>
      <c r="J9301">
        <v>0</v>
      </c>
      <c r="L9301">
        <v>0</v>
      </c>
      <c r="N9301">
        <v>0</v>
      </c>
      <c r="P9301">
        <v>0</v>
      </c>
      <c r="Q9301">
        <v>0</v>
      </c>
      <c r="S9301">
        <v>0</v>
      </c>
      <c r="T9301">
        <v>0.5</v>
      </c>
    </row>
    <row r="9302" spans="1:20" x14ac:dyDescent="0.2">
      <c r="A9302" t="s">
        <v>13677</v>
      </c>
      <c r="B9302" t="s">
        <v>13678</v>
      </c>
      <c r="C9302" t="s">
        <v>237</v>
      </c>
      <c r="D9302" t="s">
        <v>1002</v>
      </c>
      <c r="E9302" s="23">
        <v>43466</v>
      </c>
      <c r="F9302">
        <v>8</v>
      </c>
      <c r="G9302">
        <v>10</v>
      </c>
      <c r="I9302">
        <v>60</v>
      </c>
      <c r="J9302">
        <v>52</v>
      </c>
      <c r="L9302">
        <v>64</v>
      </c>
      <c r="N9302">
        <v>37</v>
      </c>
      <c r="O9302">
        <v>0.88749999999999996</v>
      </c>
      <c r="P9302">
        <v>3</v>
      </c>
      <c r="Q9302">
        <v>3</v>
      </c>
      <c r="S9302">
        <v>23</v>
      </c>
      <c r="T9302">
        <v>1</v>
      </c>
    </row>
    <row r="9303" spans="1:20" x14ac:dyDescent="0.2">
      <c r="A9303" t="s">
        <v>13852</v>
      </c>
      <c r="B9303" t="s">
        <v>13853</v>
      </c>
      <c r="C9303" t="s">
        <v>238</v>
      </c>
      <c r="D9303" t="s">
        <v>1002</v>
      </c>
      <c r="E9303" s="23">
        <v>43466</v>
      </c>
      <c r="F9303">
        <v>0</v>
      </c>
      <c r="G9303">
        <v>0</v>
      </c>
      <c r="I9303">
        <v>0</v>
      </c>
      <c r="J9303">
        <v>0</v>
      </c>
      <c r="L9303">
        <v>0</v>
      </c>
      <c r="N9303">
        <v>0</v>
      </c>
      <c r="P9303">
        <v>0</v>
      </c>
      <c r="Q9303">
        <v>0</v>
      </c>
      <c r="S9303">
        <v>0</v>
      </c>
      <c r="T9303" t="e">
        <v>#DIV/0!</v>
      </c>
    </row>
    <row r="9304" spans="1:20" x14ac:dyDescent="0.2">
      <c r="A9304" t="s">
        <v>14029</v>
      </c>
      <c r="B9304" t="s">
        <v>14030</v>
      </c>
      <c r="C9304" t="s">
        <v>239</v>
      </c>
      <c r="D9304" t="s">
        <v>1002</v>
      </c>
      <c r="E9304" s="23">
        <v>43466</v>
      </c>
      <c r="F9304">
        <v>0</v>
      </c>
      <c r="G9304">
        <v>0</v>
      </c>
      <c r="I9304">
        <v>0</v>
      </c>
      <c r="J9304">
        <v>0</v>
      </c>
      <c r="L9304">
        <v>0</v>
      </c>
      <c r="N9304">
        <v>0</v>
      </c>
      <c r="P9304">
        <v>0</v>
      </c>
      <c r="Q9304">
        <v>0</v>
      </c>
      <c r="S9304">
        <v>0</v>
      </c>
      <c r="T9304" t="e">
        <v>#DIV/0!</v>
      </c>
    </row>
    <row r="9305" spans="1:20" x14ac:dyDescent="0.2">
      <c r="A9305" t="s">
        <v>14216</v>
      </c>
      <c r="B9305" t="s">
        <v>14217</v>
      </c>
      <c r="C9305" t="s">
        <v>240</v>
      </c>
      <c r="D9305" t="s">
        <v>1002</v>
      </c>
      <c r="E9305" s="23">
        <v>43466</v>
      </c>
      <c r="F9305">
        <v>12.5</v>
      </c>
      <c r="G9305">
        <v>13.5</v>
      </c>
      <c r="I9305">
        <v>49</v>
      </c>
      <c r="J9305">
        <v>70</v>
      </c>
      <c r="L9305">
        <v>78</v>
      </c>
      <c r="N9305">
        <v>41</v>
      </c>
      <c r="P9305">
        <v>2</v>
      </c>
      <c r="Q9305">
        <v>2</v>
      </c>
      <c r="S9305">
        <v>8</v>
      </c>
      <c r="T9305" t="e">
        <v>#DIV/0!</v>
      </c>
    </row>
    <row r="9306" spans="1:20" x14ac:dyDescent="0.2">
      <c r="A9306" t="s">
        <v>14393</v>
      </c>
      <c r="B9306" t="s">
        <v>14394</v>
      </c>
      <c r="C9306" t="s">
        <v>241</v>
      </c>
      <c r="D9306" t="s">
        <v>1002</v>
      </c>
      <c r="E9306" s="23">
        <v>43466</v>
      </c>
      <c r="F9306">
        <v>31</v>
      </c>
      <c r="G9306">
        <v>37.5</v>
      </c>
      <c r="I9306">
        <v>345</v>
      </c>
      <c r="J9306">
        <v>339</v>
      </c>
      <c r="L9306">
        <v>427</v>
      </c>
      <c r="N9306">
        <v>307</v>
      </c>
      <c r="P9306">
        <v>20</v>
      </c>
      <c r="Q9306">
        <v>34</v>
      </c>
      <c r="S9306">
        <v>38</v>
      </c>
      <c r="T9306" t="e">
        <v>#DIV/0!</v>
      </c>
    </row>
    <row r="9307" spans="1:20" x14ac:dyDescent="0.2">
      <c r="A9307" t="s">
        <v>14505</v>
      </c>
      <c r="B9307" t="s">
        <v>14506</v>
      </c>
      <c r="C9307" t="s">
        <v>318</v>
      </c>
      <c r="D9307" t="s">
        <v>1002</v>
      </c>
      <c r="E9307" s="23">
        <v>43466</v>
      </c>
      <c r="F9307">
        <v>5.5</v>
      </c>
      <c r="G9307">
        <v>7</v>
      </c>
      <c r="I9307">
        <v>25</v>
      </c>
      <c r="J9307">
        <v>32</v>
      </c>
      <c r="L9307">
        <v>41</v>
      </c>
      <c r="N9307">
        <v>25</v>
      </c>
      <c r="P9307">
        <v>0</v>
      </c>
      <c r="Q9307">
        <v>0</v>
      </c>
      <c r="S9307">
        <v>0</v>
      </c>
      <c r="T9307" t="e">
        <v>#DIV/0!</v>
      </c>
    </row>
    <row r="9308" spans="1:20" x14ac:dyDescent="0.2">
      <c r="A9308" t="s">
        <v>14525</v>
      </c>
      <c r="B9308" t="s">
        <v>14526</v>
      </c>
      <c r="C9308" t="s">
        <v>962</v>
      </c>
      <c r="D9308" t="s">
        <v>1000</v>
      </c>
      <c r="E9308" s="23">
        <v>43466</v>
      </c>
      <c r="F9308">
        <v>0</v>
      </c>
      <c r="G9308">
        <v>0</v>
      </c>
      <c r="I9308">
        <v>0</v>
      </c>
      <c r="J9308">
        <v>0</v>
      </c>
      <c r="L9308">
        <v>0</v>
      </c>
      <c r="N9308">
        <v>0</v>
      </c>
      <c r="P9308">
        <v>0</v>
      </c>
      <c r="Q9308">
        <v>0</v>
      </c>
      <c r="S9308">
        <v>0</v>
      </c>
      <c r="T9308" t="e">
        <v>#DIV/0!</v>
      </c>
    </row>
    <row r="9309" spans="1:20" x14ac:dyDescent="0.2">
      <c r="A9309" t="s">
        <v>14545</v>
      </c>
      <c r="B9309" t="s">
        <v>14546</v>
      </c>
      <c r="C9309" t="s">
        <v>959</v>
      </c>
      <c r="D9309" t="s">
        <v>1002</v>
      </c>
      <c r="E9309" s="23">
        <v>43466</v>
      </c>
      <c r="F9309">
        <v>0</v>
      </c>
      <c r="G9309">
        <v>0</v>
      </c>
      <c r="I9309">
        <v>0</v>
      </c>
      <c r="J9309">
        <v>0</v>
      </c>
      <c r="L9309">
        <v>0</v>
      </c>
      <c r="N9309">
        <v>0</v>
      </c>
      <c r="P9309">
        <v>0</v>
      </c>
      <c r="Q9309">
        <v>0</v>
      </c>
      <c r="S9309">
        <v>0</v>
      </c>
      <c r="T9309" t="e">
        <v>#DIV/0!</v>
      </c>
    </row>
    <row r="9310" spans="1:20" x14ac:dyDescent="0.2">
      <c r="A9310" t="s">
        <v>14722</v>
      </c>
      <c r="B9310" t="s">
        <v>14723</v>
      </c>
      <c r="C9310" t="s">
        <v>199</v>
      </c>
      <c r="D9310" t="s">
        <v>1000</v>
      </c>
      <c r="E9310" s="23">
        <v>43466</v>
      </c>
      <c r="F9310">
        <v>10.5</v>
      </c>
      <c r="G9310">
        <v>13.5</v>
      </c>
      <c r="I9310">
        <v>83</v>
      </c>
      <c r="J9310">
        <v>82</v>
      </c>
      <c r="L9310">
        <v>113</v>
      </c>
      <c r="N9310">
        <v>78</v>
      </c>
      <c r="P9310">
        <v>0</v>
      </c>
      <c r="Q9310">
        <v>3</v>
      </c>
      <c r="S9310">
        <v>5</v>
      </c>
      <c r="T9310" t="e">
        <v>#DIV/0!</v>
      </c>
    </row>
    <row r="9311" spans="1:20" x14ac:dyDescent="0.2">
      <c r="A9311" t="s">
        <v>14988</v>
      </c>
      <c r="B9311" t="s">
        <v>14989</v>
      </c>
      <c r="C9311" t="s">
        <v>200</v>
      </c>
      <c r="D9311" t="s">
        <v>1002</v>
      </c>
      <c r="E9311" s="23">
        <v>43466</v>
      </c>
      <c r="F9311">
        <v>3</v>
      </c>
      <c r="G9311">
        <v>4.5</v>
      </c>
      <c r="I9311">
        <v>10</v>
      </c>
      <c r="J9311">
        <v>16</v>
      </c>
      <c r="L9311">
        <v>26</v>
      </c>
      <c r="N9311">
        <v>7</v>
      </c>
      <c r="P9311">
        <v>0</v>
      </c>
      <c r="Q9311">
        <v>0</v>
      </c>
      <c r="S9311">
        <v>3</v>
      </c>
      <c r="T9311" t="e">
        <v>#DIV/0!</v>
      </c>
    </row>
    <row r="9312" spans="1:20" x14ac:dyDescent="0.2">
      <c r="A9312" t="s">
        <v>15165</v>
      </c>
      <c r="B9312" t="s">
        <v>15166</v>
      </c>
      <c r="C9312" t="s">
        <v>202</v>
      </c>
      <c r="D9312" t="s">
        <v>1002</v>
      </c>
      <c r="E9312" s="23">
        <v>43466</v>
      </c>
      <c r="F9312">
        <v>4</v>
      </c>
      <c r="G9312">
        <v>5</v>
      </c>
      <c r="I9312">
        <v>62</v>
      </c>
      <c r="J9312">
        <v>47</v>
      </c>
      <c r="L9312">
        <v>64</v>
      </c>
      <c r="N9312">
        <v>62</v>
      </c>
      <c r="P9312">
        <v>0</v>
      </c>
      <c r="Q9312">
        <v>0</v>
      </c>
      <c r="S9312">
        <v>0</v>
      </c>
      <c r="T9312" t="e">
        <v>#DIV/0!</v>
      </c>
    </row>
    <row r="9313" spans="1:20" x14ac:dyDescent="0.2">
      <c r="A9313" t="s">
        <v>15247</v>
      </c>
      <c r="B9313" t="s">
        <v>15248</v>
      </c>
      <c r="C9313" t="s">
        <v>348</v>
      </c>
      <c r="D9313" t="s">
        <v>1000</v>
      </c>
      <c r="E9313" s="23">
        <v>43466</v>
      </c>
      <c r="F9313">
        <v>0</v>
      </c>
      <c r="G9313">
        <v>0</v>
      </c>
      <c r="I9313">
        <v>0</v>
      </c>
      <c r="J9313">
        <v>0</v>
      </c>
      <c r="L9313">
        <v>0</v>
      </c>
      <c r="N9313">
        <v>0</v>
      </c>
      <c r="P9313">
        <v>0</v>
      </c>
      <c r="Q9313">
        <v>0</v>
      </c>
      <c r="S9313">
        <v>0</v>
      </c>
      <c r="T9313" t="e">
        <v>#DIV/0!</v>
      </c>
    </row>
    <row r="9314" spans="1:20" x14ac:dyDescent="0.2">
      <c r="A9314" t="s">
        <v>15331</v>
      </c>
      <c r="B9314" t="s">
        <v>15332</v>
      </c>
      <c r="C9314" t="s">
        <v>347</v>
      </c>
      <c r="D9314" t="s">
        <v>1002</v>
      </c>
      <c r="E9314" s="23">
        <v>43466</v>
      </c>
      <c r="F9314">
        <v>0</v>
      </c>
      <c r="G9314">
        <v>0</v>
      </c>
      <c r="I9314">
        <v>0</v>
      </c>
      <c r="J9314">
        <v>0</v>
      </c>
      <c r="L9314">
        <v>0</v>
      </c>
      <c r="N9314">
        <v>0</v>
      </c>
      <c r="P9314">
        <v>0</v>
      </c>
      <c r="Q9314">
        <v>0</v>
      </c>
      <c r="S9314">
        <v>0</v>
      </c>
      <c r="T9314" t="e">
        <v>#DIV/0!</v>
      </c>
    </row>
    <row r="9315" spans="1:20" x14ac:dyDescent="0.2">
      <c r="A9315" t="s">
        <v>15407</v>
      </c>
      <c r="B9315" t="s">
        <v>15408</v>
      </c>
      <c r="C9315" t="s">
        <v>351</v>
      </c>
      <c r="D9315" t="s">
        <v>1002</v>
      </c>
      <c r="E9315" s="23">
        <v>43466</v>
      </c>
      <c r="F9315">
        <v>0</v>
      </c>
      <c r="G9315">
        <v>0</v>
      </c>
      <c r="I9315">
        <v>0</v>
      </c>
      <c r="J9315">
        <v>0</v>
      </c>
      <c r="L9315">
        <v>0</v>
      </c>
      <c r="N9315">
        <v>0</v>
      </c>
      <c r="P9315">
        <v>0</v>
      </c>
      <c r="Q9315">
        <v>0</v>
      </c>
      <c r="S9315">
        <v>0</v>
      </c>
      <c r="T9315" t="e">
        <v>#DIV/0!</v>
      </c>
    </row>
    <row r="9316" spans="1:20" x14ac:dyDescent="0.2">
      <c r="A9316" t="s">
        <v>15453</v>
      </c>
      <c r="B9316" t="s">
        <v>15454</v>
      </c>
      <c r="C9316" t="s">
        <v>357</v>
      </c>
      <c r="D9316" t="s">
        <v>1000</v>
      </c>
      <c r="E9316" s="23">
        <v>43466</v>
      </c>
      <c r="F9316">
        <v>0</v>
      </c>
      <c r="G9316">
        <v>0</v>
      </c>
      <c r="I9316">
        <v>0</v>
      </c>
      <c r="J9316">
        <v>0</v>
      </c>
      <c r="L9316">
        <v>0</v>
      </c>
      <c r="N9316">
        <v>0</v>
      </c>
      <c r="P9316">
        <v>0</v>
      </c>
      <c r="Q9316">
        <v>0</v>
      </c>
      <c r="S9316">
        <v>0</v>
      </c>
      <c r="T9316" t="e">
        <v>#DIV/0!</v>
      </c>
    </row>
    <row r="9317" spans="1:20" x14ac:dyDescent="0.2">
      <c r="A9317" t="s">
        <v>15531</v>
      </c>
      <c r="B9317" t="s">
        <v>15532</v>
      </c>
      <c r="C9317" t="s">
        <v>352</v>
      </c>
      <c r="D9317" t="s">
        <v>1002</v>
      </c>
      <c r="E9317" s="23">
        <v>43466</v>
      </c>
      <c r="F9317">
        <v>0</v>
      </c>
      <c r="G9317">
        <v>0</v>
      </c>
      <c r="I9317">
        <v>0</v>
      </c>
      <c r="J9317">
        <v>0</v>
      </c>
      <c r="L9317">
        <v>0</v>
      </c>
      <c r="N9317">
        <v>0</v>
      </c>
      <c r="P9317">
        <v>0</v>
      </c>
      <c r="Q9317">
        <v>0</v>
      </c>
      <c r="S9317">
        <v>0</v>
      </c>
      <c r="T9317" t="e">
        <v>#DIV/0!</v>
      </c>
    </row>
    <row r="9318" spans="1:20" x14ac:dyDescent="0.2">
      <c r="A9318" t="s">
        <v>15692</v>
      </c>
      <c r="B9318" t="s">
        <v>15693</v>
      </c>
      <c r="C9318" t="s">
        <v>228</v>
      </c>
      <c r="D9318" t="s">
        <v>1002</v>
      </c>
      <c r="E9318" s="23">
        <v>43466</v>
      </c>
      <c r="F9318">
        <v>0</v>
      </c>
      <c r="G9318">
        <v>0</v>
      </c>
      <c r="I9318">
        <v>0</v>
      </c>
      <c r="J9318">
        <v>0</v>
      </c>
      <c r="L9318">
        <v>0</v>
      </c>
      <c r="N9318">
        <v>0</v>
      </c>
      <c r="P9318">
        <v>0</v>
      </c>
      <c r="Q9318">
        <v>0</v>
      </c>
      <c r="S9318">
        <v>0</v>
      </c>
    </row>
    <row r="9319" spans="1:20" x14ac:dyDescent="0.2">
      <c r="A9319" t="s">
        <v>15869</v>
      </c>
      <c r="B9319" t="s">
        <v>15870</v>
      </c>
      <c r="C9319" t="s">
        <v>227</v>
      </c>
      <c r="D9319" t="s">
        <v>1000</v>
      </c>
      <c r="E9319" s="23">
        <v>43466</v>
      </c>
      <c r="F9319">
        <v>0</v>
      </c>
      <c r="G9319">
        <v>0</v>
      </c>
      <c r="I9319">
        <v>0</v>
      </c>
      <c r="J9319">
        <v>0</v>
      </c>
      <c r="L9319">
        <v>0</v>
      </c>
      <c r="N9319">
        <v>0</v>
      </c>
      <c r="P9319">
        <v>0</v>
      </c>
      <c r="Q9319">
        <v>0</v>
      </c>
      <c r="S9319">
        <v>0</v>
      </c>
    </row>
    <row r="9320" spans="1:20" x14ac:dyDescent="0.2">
      <c r="A9320" t="s">
        <v>16046</v>
      </c>
      <c r="B9320" t="s">
        <v>16047</v>
      </c>
      <c r="C9320" t="s">
        <v>203</v>
      </c>
      <c r="D9320" t="s">
        <v>1000</v>
      </c>
      <c r="E9320" s="23">
        <v>43466</v>
      </c>
      <c r="F9320">
        <v>0</v>
      </c>
      <c r="G9320">
        <v>0</v>
      </c>
      <c r="I9320">
        <v>0</v>
      </c>
      <c r="J9320">
        <v>0</v>
      </c>
      <c r="L9320">
        <v>0</v>
      </c>
      <c r="N9320">
        <v>0</v>
      </c>
      <c r="O9320" t="e">
        <v>#DIV/0!</v>
      </c>
      <c r="P9320">
        <v>0</v>
      </c>
      <c r="Q9320">
        <v>0</v>
      </c>
      <c r="S9320">
        <v>0</v>
      </c>
    </row>
    <row r="9321" spans="1:20" x14ac:dyDescent="0.2">
      <c r="A9321" t="s">
        <v>16225</v>
      </c>
      <c r="B9321" t="s">
        <v>16226</v>
      </c>
      <c r="C9321" t="s">
        <v>205</v>
      </c>
      <c r="D9321" t="s">
        <v>1002</v>
      </c>
      <c r="E9321" s="23">
        <v>43466</v>
      </c>
      <c r="F9321">
        <v>0</v>
      </c>
      <c r="G9321">
        <v>0</v>
      </c>
      <c r="I9321">
        <v>0</v>
      </c>
      <c r="J9321">
        <v>0</v>
      </c>
      <c r="L9321">
        <v>0</v>
      </c>
      <c r="N9321">
        <v>0</v>
      </c>
      <c r="P9321">
        <v>0</v>
      </c>
      <c r="Q9321">
        <v>0</v>
      </c>
      <c r="S9321">
        <v>0</v>
      </c>
    </row>
    <row r="9322" spans="1:20" x14ac:dyDescent="0.2">
      <c r="A9322" t="s">
        <v>16402</v>
      </c>
      <c r="B9322" t="s">
        <v>16403</v>
      </c>
      <c r="C9322" t="s">
        <v>204</v>
      </c>
      <c r="D9322" t="s">
        <v>1002</v>
      </c>
      <c r="E9322" s="23">
        <v>43466</v>
      </c>
      <c r="F9322">
        <v>0</v>
      </c>
      <c r="G9322">
        <v>0</v>
      </c>
      <c r="I9322">
        <v>0</v>
      </c>
      <c r="J9322">
        <v>0</v>
      </c>
      <c r="L9322">
        <v>0</v>
      </c>
      <c r="N9322">
        <v>0</v>
      </c>
      <c r="P9322">
        <v>0</v>
      </c>
      <c r="Q9322">
        <v>0</v>
      </c>
      <c r="S9322">
        <v>0</v>
      </c>
    </row>
    <row r="9323" spans="1:20" x14ac:dyDescent="0.2">
      <c r="A9323" t="s">
        <v>16543</v>
      </c>
      <c r="B9323" t="s">
        <v>16544</v>
      </c>
      <c r="C9323" t="s">
        <v>353</v>
      </c>
      <c r="D9323" t="s">
        <v>1002</v>
      </c>
      <c r="E9323" s="23">
        <v>43466</v>
      </c>
      <c r="F9323">
        <v>0</v>
      </c>
      <c r="G9323">
        <v>0</v>
      </c>
      <c r="I9323">
        <v>0</v>
      </c>
      <c r="J9323">
        <v>0</v>
      </c>
      <c r="L9323">
        <v>0</v>
      </c>
      <c r="N9323">
        <v>0</v>
      </c>
      <c r="P9323">
        <v>0</v>
      </c>
      <c r="Q9323">
        <v>0</v>
      </c>
      <c r="S9323">
        <v>0</v>
      </c>
    </row>
    <row r="9324" spans="1:20" x14ac:dyDescent="0.2">
      <c r="A9324" t="s">
        <v>16720</v>
      </c>
      <c r="B9324" t="s">
        <v>16721</v>
      </c>
      <c r="C9324" t="s">
        <v>223</v>
      </c>
      <c r="D9324" t="s">
        <v>1000</v>
      </c>
      <c r="E9324" s="23">
        <v>43466</v>
      </c>
      <c r="F9324">
        <v>4</v>
      </c>
      <c r="G9324">
        <v>6</v>
      </c>
      <c r="I9324">
        <v>56</v>
      </c>
      <c r="J9324">
        <v>44</v>
      </c>
      <c r="L9324">
        <v>66</v>
      </c>
      <c r="N9324">
        <v>56</v>
      </c>
      <c r="P9324">
        <v>0</v>
      </c>
      <c r="Q9324">
        <v>0</v>
      </c>
      <c r="S9324">
        <v>0</v>
      </c>
    </row>
    <row r="9325" spans="1:20" x14ac:dyDescent="0.2">
      <c r="A9325" t="s">
        <v>16899</v>
      </c>
      <c r="B9325" t="s">
        <v>16900</v>
      </c>
      <c r="C9325" t="s">
        <v>224</v>
      </c>
      <c r="D9325" t="s">
        <v>1002</v>
      </c>
      <c r="E9325" s="23">
        <v>43466</v>
      </c>
      <c r="F9325">
        <v>4</v>
      </c>
      <c r="G9325">
        <v>6</v>
      </c>
      <c r="I9325">
        <v>56</v>
      </c>
      <c r="J9325">
        <v>44</v>
      </c>
      <c r="L9325">
        <v>66</v>
      </c>
      <c r="N9325">
        <v>56</v>
      </c>
      <c r="P9325">
        <v>0</v>
      </c>
      <c r="Q9325">
        <v>0</v>
      </c>
      <c r="S9325">
        <v>0</v>
      </c>
    </row>
    <row r="9326" spans="1:20" x14ac:dyDescent="0.2">
      <c r="A9326" t="s">
        <v>17025</v>
      </c>
      <c r="B9326" t="s">
        <v>17026</v>
      </c>
      <c r="C9326" t="s">
        <v>346</v>
      </c>
      <c r="D9326" t="s">
        <v>1000</v>
      </c>
      <c r="E9326" s="23">
        <v>43466</v>
      </c>
      <c r="F9326">
        <v>0</v>
      </c>
      <c r="G9326">
        <v>0</v>
      </c>
      <c r="I9326">
        <v>0</v>
      </c>
      <c r="J9326">
        <v>0</v>
      </c>
      <c r="L9326">
        <v>0</v>
      </c>
      <c r="N9326">
        <v>0</v>
      </c>
      <c r="P9326">
        <v>0</v>
      </c>
      <c r="Q9326">
        <v>0</v>
      </c>
      <c r="S9326">
        <v>0</v>
      </c>
    </row>
    <row r="9327" spans="1:20" x14ac:dyDescent="0.2">
      <c r="A9327" t="s">
        <v>17121</v>
      </c>
      <c r="B9327" t="s">
        <v>17122</v>
      </c>
      <c r="C9327" t="s">
        <v>345</v>
      </c>
      <c r="D9327" t="s">
        <v>1002</v>
      </c>
      <c r="E9327" s="23">
        <v>43466</v>
      </c>
      <c r="F9327">
        <v>0</v>
      </c>
      <c r="G9327">
        <v>0</v>
      </c>
      <c r="I9327">
        <v>0</v>
      </c>
      <c r="J9327">
        <v>0</v>
      </c>
      <c r="L9327">
        <v>0</v>
      </c>
      <c r="N9327">
        <v>0</v>
      </c>
      <c r="P9327">
        <v>0</v>
      </c>
      <c r="Q9327">
        <v>0</v>
      </c>
      <c r="S9327">
        <v>0</v>
      </c>
    </row>
    <row r="9328" spans="1:20" x14ac:dyDescent="0.2">
      <c r="A9328" t="s">
        <v>17139</v>
      </c>
      <c r="B9328" t="s">
        <v>17140</v>
      </c>
      <c r="C9328" t="s">
        <v>963</v>
      </c>
      <c r="D9328" t="s">
        <v>1000</v>
      </c>
      <c r="E9328" s="23">
        <v>43466</v>
      </c>
      <c r="F9328">
        <v>0</v>
      </c>
      <c r="G9328">
        <v>0</v>
      </c>
      <c r="I9328">
        <v>0</v>
      </c>
      <c r="J9328">
        <v>0</v>
      </c>
      <c r="L9328">
        <v>0</v>
      </c>
      <c r="N9328">
        <v>0</v>
      </c>
      <c r="P9328">
        <v>0</v>
      </c>
      <c r="Q9328">
        <v>0</v>
      </c>
      <c r="S9328">
        <v>0</v>
      </c>
    </row>
    <row r="9329" spans="1:19" x14ac:dyDescent="0.2">
      <c r="A9329" t="s">
        <v>17159</v>
      </c>
      <c r="B9329" t="s">
        <v>17160</v>
      </c>
      <c r="C9329" t="s">
        <v>960</v>
      </c>
      <c r="D9329" t="s">
        <v>1002</v>
      </c>
      <c r="E9329" s="23">
        <v>43466</v>
      </c>
      <c r="F9329">
        <v>0</v>
      </c>
      <c r="G9329">
        <v>0</v>
      </c>
      <c r="I9329">
        <v>0</v>
      </c>
      <c r="J9329">
        <v>0</v>
      </c>
      <c r="L9329">
        <v>0</v>
      </c>
      <c r="N9329">
        <v>0</v>
      </c>
      <c r="P9329">
        <v>0</v>
      </c>
      <c r="Q9329">
        <v>0</v>
      </c>
      <c r="S9329">
        <v>0</v>
      </c>
    </row>
    <row r="9330" spans="1:19" x14ac:dyDescent="0.2">
      <c r="A9330" t="s">
        <v>17336</v>
      </c>
      <c r="B9330" t="s">
        <v>17337</v>
      </c>
      <c r="C9330" t="s">
        <v>225</v>
      </c>
      <c r="D9330" t="s">
        <v>1000</v>
      </c>
      <c r="E9330" s="23">
        <v>43466</v>
      </c>
      <c r="F9330">
        <v>5</v>
      </c>
      <c r="G9330">
        <v>5.5</v>
      </c>
      <c r="I9330">
        <v>39</v>
      </c>
      <c r="J9330">
        <v>55</v>
      </c>
      <c r="L9330">
        <v>62</v>
      </c>
      <c r="N9330">
        <v>37</v>
      </c>
      <c r="P9330">
        <v>0</v>
      </c>
      <c r="Q9330">
        <v>7</v>
      </c>
      <c r="S9330">
        <v>2</v>
      </c>
    </row>
    <row r="9331" spans="1:19" x14ac:dyDescent="0.2">
      <c r="A9331" t="s">
        <v>17366</v>
      </c>
      <c r="B9331" t="s">
        <v>17367</v>
      </c>
      <c r="C9331" t="s">
        <v>905</v>
      </c>
      <c r="D9331" t="s">
        <v>1002</v>
      </c>
      <c r="E9331" s="23">
        <v>43466</v>
      </c>
      <c r="F9331">
        <v>0</v>
      </c>
      <c r="G9331">
        <v>0</v>
      </c>
      <c r="I9331">
        <v>0</v>
      </c>
      <c r="J9331">
        <v>0</v>
      </c>
      <c r="L9331">
        <v>0</v>
      </c>
      <c r="N9331">
        <v>0</v>
      </c>
      <c r="P9331">
        <v>0</v>
      </c>
      <c r="Q9331">
        <v>0</v>
      </c>
      <c r="S9331">
        <v>0</v>
      </c>
    </row>
    <row r="9332" spans="1:19" x14ac:dyDescent="0.2">
      <c r="A9332" t="s">
        <v>17543</v>
      </c>
      <c r="B9332" t="s">
        <v>17544</v>
      </c>
      <c r="C9332" t="s">
        <v>226</v>
      </c>
      <c r="D9332" t="s">
        <v>1002</v>
      </c>
      <c r="E9332" s="23">
        <v>43466</v>
      </c>
      <c r="F9332">
        <v>5</v>
      </c>
      <c r="G9332">
        <v>5.5</v>
      </c>
      <c r="I9332">
        <v>39</v>
      </c>
      <c r="J9332">
        <v>55</v>
      </c>
      <c r="L9332">
        <v>62</v>
      </c>
      <c r="N9332">
        <v>37</v>
      </c>
      <c r="P9332">
        <v>0</v>
      </c>
      <c r="Q9332">
        <v>7</v>
      </c>
      <c r="S9332">
        <v>2</v>
      </c>
    </row>
    <row r="9333" spans="1:19" x14ac:dyDescent="0.2">
      <c r="A9333" t="s">
        <v>17720</v>
      </c>
      <c r="B9333" t="s">
        <v>17721</v>
      </c>
      <c r="C9333" t="s">
        <v>232</v>
      </c>
      <c r="D9333" t="s">
        <v>1000</v>
      </c>
      <c r="E9333" s="23">
        <v>43466</v>
      </c>
      <c r="F9333">
        <v>8</v>
      </c>
      <c r="G9333">
        <v>8</v>
      </c>
      <c r="I9333">
        <v>119</v>
      </c>
      <c r="J9333">
        <v>91</v>
      </c>
      <c r="L9333">
        <v>91</v>
      </c>
      <c r="N9333">
        <v>103</v>
      </c>
      <c r="P9333">
        <v>0</v>
      </c>
      <c r="Q9333">
        <v>4</v>
      </c>
      <c r="S9333">
        <v>16</v>
      </c>
    </row>
    <row r="9334" spans="1:19" x14ac:dyDescent="0.2">
      <c r="A9334" t="s">
        <v>17740</v>
      </c>
      <c r="B9334" t="s">
        <v>17741</v>
      </c>
      <c r="C9334" t="s">
        <v>961</v>
      </c>
      <c r="D9334" t="s">
        <v>1002</v>
      </c>
      <c r="E9334" s="23">
        <v>43466</v>
      </c>
      <c r="F9334">
        <v>0</v>
      </c>
      <c r="G9334">
        <v>0</v>
      </c>
      <c r="I9334">
        <v>0</v>
      </c>
      <c r="J9334">
        <v>0</v>
      </c>
      <c r="L9334">
        <v>0</v>
      </c>
      <c r="N9334">
        <v>0</v>
      </c>
      <c r="P9334">
        <v>0</v>
      </c>
      <c r="Q9334">
        <v>0</v>
      </c>
      <c r="S9334">
        <v>0</v>
      </c>
    </row>
    <row r="9335" spans="1:19" x14ac:dyDescent="0.2">
      <c r="A9335" t="s">
        <v>17917</v>
      </c>
      <c r="B9335" t="s">
        <v>17918</v>
      </c>
      <c r="C9335" t="s">
        <v>231</v>
      </c>
      <c r="D9335" t="s">
        <v>1002</v>
      </c>
      <c r="E9335" s="23">
        <v>43466</v>
      </c>
      <c r="F9335">
        <v>8</v>
      </c>
      <c r="G9335">
        <v>8</v>
      </c>
      <c r="I9335">
        <v>119</v>
      </c>
      <c r="J9335">
        <v>91</v>
      </c>
      <c r="L9335">
        <v>91</v>
      </c>
      <c r="N9335">
        <v>103</v>
      </c>
      <c r="P9335">
        <v>0</v>
      </c>
      <c r="Q9335">
        <v>4</v>
      </c>
      <c r="S9335">
        <v>16</v>
      </c>
    </row>
    <row r="9336" spans="1:19" x14ac:dyDescent="0.2">
      <c r="A9336" t="s">
        <v>18094</v>
      </c>
      <c r="B9336" t="s">
        <v>18095</v>
      </c>
      <c r="C9336" t="s">
        <v>317</v>
      </c>
      <c r="D9336" t="s">
        <v>1000</v>
      </c>
      <c r="E9336" s="23">
        <v>43466</v>
      </c>
      <c r="F9336">
        <v>10</v>
      </c>
      <c r="G9336">
        <v>11.5</v>
      </c>
      <c r="I9336">
        <v>47</v>
      </c>
      <c r="J9336">
        <v>58</v>
      </c>
      <c r="L9336">
        <v>67</v>
      </c>
      <c r="N9336">
        <v>44</v>
      </c>
      <c r="P9336">
        <v>1</v>
      </c>
      <c r="Q9336">
        <v>1</v>
      </c>
      <c r="S9336">
        <v>3</v>
      </c>
    </row>
    <row r="9337" spans="1:19" x14ac:dyDescent="0.2">
      <c r="A9337" t="s">
        <v>18273</v>
      </c>
      <c r="B9337" t="s">
        <v>18274</v>
      </c>
      <c r="C9337" t="s">
        <v>316</v>
      </c>
      <c r="D9337" t="s">
        <v>1002</v>
      </c>
      <c r="E9337" s="23">
        <v>43466</v>
      </c>
      <c r="F9337">
        <v>5.5</v>
      </c>
      <c r="G9337">
        <v>6</v>
      </c>
      <c r="I9337">
        <v>27</v>
      </c>
      <c r="J9337">
        <v>32</v>
      </c>
      <c r="L9337">
        <v>35</v>
      </c>
      <c r="N9337">
        <v>24</v>
      </c>
      <c r="P9337">
        <v>1</v>
      </c>
      <c r="Q9337">
        <v>1</v>
      </c>
      <c r="S9337">
        <v>3</v>
      </c>
    </row>
    <row r="9338" spans="1:19" x14ac:dyDescent="0.2">
      <c r="A9338" t="s">
        <v>18349</v>
      </c>
      <c r="B9338" t="s">
        <v>18350</v>
      </c>
      <c r="C9338" t="s">
        <v>355</v>
      </c>
      <c r="D9338" t="s">
        <v>1002</v>
      </c>
      <c r="E9338" s="23">
        <v>43466</v>
      </c>
      <c r="F9338">
        <v>4.5</v>
      </c>
      <c r="G9338">
        <v>5.5</v>
      </c>
      <c r="I9338">
        <v>20</v>
      </c>
      <c r="J9338">
        <v>26</v>
      </c>
      <c r="L9338">
        <v>32</v>
      </c>
      <c r="N9338">
        <v>20</v>
      </c>
      <c r="P9338">
        <v>0</v>
      </c>
      <c r="Q9338">
        <v>0</v>
      </c>
      <c r="S9338">
        <v>0</v>
      </c>
    </row>
    <row r="9339" spans="1:19" x14ac:dyDescent="0.2">
      <c r="A9339" t="s">
        <v>18526</v>
      </c>
      <c r="B9339" t="s">
        <v>18527</v>
      </c>
      <c r="C9339" t="s">
        <v>214</v>
      </c>
      <c r="D9339" t="s">
        <v>1000</v>
      </c>
      <c r="E9339" s="23">
        <v>43466</v>
      </c>
      <c r="F9339">
        <v>13.5</v>
      </c>
      <c r="G9339">
        <v>15.5</v>
      </c>
      <c r="I9339">
        <v>75</v>
      </c>
      <c r="J9339">
        <v>118</v>
      </c>
      <c r="L9339">
        <v>138</v>
      </c>
      <c r="N9339">
        <v>61</v>
      </c>
      <c r="O9339">
        <v>0.97499999999999998</v>
      </c>
      <c r="P9339">
        <v>15</v>
      </c>
      <c r="Q9339">
        <v>16</v>
      </c>
      <c r="S9339">
        <v>14</v>
      </c>
    </row>
    <row r="9340" spans="1:19" x14ac:dyDescent="0.2">
      <c r="A9340" t="s">
        <v>18705</v>
      </c>
      <c r="B9340" t="s">
        <v>18706</v>
      </c>
      <c r="C9340" t="s">
        <v>215</v>
      </c>
      <c r="D9340" t="s">
        <v>1002</v>
      </c>
      <c r="E9340" s="23">
        <v>43466</v>
      </c>
      <c r="F9340">
        <v>5</v>
      </c>
      <c r="G9340">
        <v>6</v>
      </c>
      <c r="I9340">
        <v>30</v>
      </c>
      <c r="J9340">
        <v>34</v>
      </c>
      <c r="L9340">
        <v>40</v>
      </c>
      <c r="N9340">
        <v>20</v>
      </c>
      <c r="O9340">
        <v>0.97499999999999998</v>
      </c>
      <c r="P9340">
        <v>3</v>
      </c>
      <c r="Q9340">
        <v>3</v>
      </c>
      <c r="S9340">
        <v>10</v>
      </c>
    </row>
    <row r="9341" spans="1:19" x14ac:dyDescent="0.2">
      <c r="A9341" t="s">
        <v>18882</v>
      </c>
      <c r="B9341" t="s">
        <v>18883</v>
      </c>
      <c r="C9341" t="s">
        <v>216</v>
      </c>
      <c r="D9341" t="s">
        <v>1002</v>
      </c>
      <c r="E9341" s="23">
        <v>43466</v>
      </c>
      <c r="F9341">
        <v>8.5</v>
      </c>
      <c r="G9341">
        <v>9.5</v>
      </c>
      <c r="I9341">
        <v>45</v>
      </c>
      <c r="J9341">
        <v>84</v>
      </c>
      <c r="L9341">
        <v>98</v>
      </c>
      <c r="N9341">
        <v>41</v>
      </c>
      <c r="P9341">
        <v>12</v>
      </c>
      <c r="Q9341">
        <v>13</v>
      </c>
      <c r="S9341">
        <v>4</v>
      </c>
    </row>
    <row r="9342" spans="1:19" x14ac:dyDescent="0.2">
      <c r="A9342" t="s">
        <v>19059</v>
      </c>
      <c r="B9342" t="s">
        <v>19060</v>
      </c>
      <c r="C9342" t="s">
        <v>229</v>
      </c>
      <c r="D9342" t="s">
        <v>1002</v>
      </c>
      <c r="E9342" s="23">
        <v>43466</v>
      </c>
      <c r="F9342">
        <v>0</v>
      </c>
      <c r="G9342">
        <v>0</v>
      </c>
      <c r="I9342">
        <v>0</v>
      </c>
      <c r="J9342">
        <v>0</v>
      </c>
      <c r="L9342">
        <v>0</v>
      </c>
      <c r="N9342">
        <v>0</v>
      </c>
      <c r="P9342">
        <v>0</v>
      </c>
      <c r="Q9342">
        <v>0</v>
      </c>
      <c r="S9342">
        <v>0</v>
      </c>
    </row>
    <row r="9343" spans="1:19" x14ac:dyDescent="0.2">
      <c r="A9343" t="s">
        <v>19236</v>
      </c>
      <c r="B9343" t="s">
        <v>19237</v>
      </c>
      <c r="C9343" t="s">
        <v>230</v>
      </c>
      <c r="D9343" t="s">
        <v>1000</v>
      </c>
      <c r="E9343" s="23">
        <v>43466</v>
      </c>
      <c r="F9343">
        <v>0</v>
      </c>
      <c r="G9343">
        <v>0</v>
      </c>
      <c r="I9343">
        <v>0</v>
      </c>
      <c r="J9343">
        <v>0</v>
      </c>
      <c r="L9343">
        <v>0</v>
      </c>
      <c r="N9343">
        <v>0</v>
      </c>
      <c r="P9343">
        <v>0</v>
      </c>
      <c r="Q9343">
        <v>0</v>
      </c>
      <c r="S9343">
        <v>0</v>
      </c>
    </row>
    <row r="9344" spans="1:19" x14ac:dyDescent="0.2">
      <c r="A9344" t="s">
        <v>19415</v>
      </c>
      <c r="B9344" t="s">
        <v>19416</v>
      </c>
      <c r="C9344" t="s">
        <v>234</v>
      </c>
      <c r="D9344" t="s">
        <v>1000</v>
      </c>
      <c r="E9344" s="23">
        <v>43466</v>
      </c>
      <c r="F9344">
        <v>1.5</v>
      </c>
      <c r="G9344">
        <v>3.5</v>
      </c>
      <c r="I9344">
        <v>24</v>
      </c>
      <c r="J9344">
        <v>18</v>
      </c>
      <c r="L9344">
        <v>46</v>
      </c>
      <c r="N9344">
        <v>8</v>
      </c>
      <c r="P9344">
        <v>8</v>
      </c>
      <c r="Q9344">
        <v>10</v>
      </c>
      <c r="S9344">
        <v>16</v>
      </c>
    </row>
    <row r="9345" spans="1:19" x14ac:dyDescent="0.2">
      <c r="A9345" t="s">
        <v>19594</v>
      </c>
      <c r="B9345" t="s">
        <v>19595</v>
      </c>
      <c r="C9345" t="s">
        <v>233</v>
      </c>
      <c r="D9345" t="s">
        <v>1002</v>
      </c>
      <c r="E9345" s="23">
        <v>43466</v>
      </c>
      <c r="F9345">
        <v>1.5</v>
      </c>
      <c r="G9345">
        <v>3.5</v>
      </c>
      <c r="I9345">
        <v>24</v>
      </c>
      <c r="J9345">
        <v>18</v>
      </c>
      <c r="L9345">
        <v>46</v>
      </c>
      <c r="N9345">
        <v>8</v>
      </c>
      <c r="P9345">
        <v>8</v>
      </c>
      <c r="Q9345">
        <v>10</v>
      </c>
      <c r="S9345">
        <v>16</v>
      </c>
    </row>
    <row r="9346" spans="1:19" x14ac:dyDescent="0.2">
      <c r="A9346" t="s">
        <v>19692</v>
      </c>
      <c r="B9346" t="s">
        <v>19693</v>
      </c>
      <c r="C9346" t="s">
        <v>342</v>
      </c>
      <c r="D9346" t="s">
        <v>1000</v>
      </c>
      <c r="E9346" s="23">
        <v>43466</v>
      </c>
      <c r="F9346">
        <v>0</v>
      </c>
      <c r="G9346">
        <v>0</v>
      </c>
      <c r="I9346">
        <v>0</v>
      </c>
      <c r="J9346">
        <v>0</v>
      </c>
      <c r="L9346">
        <v>0</v>
      </c>
      <c r="N9346">
        <v>0</v>
      </c>
      <c r="P9346">
        <v>0</v>
      </c>
      <c r="Q9346">
        <v>0</v>
      </c>
      <c r="S9346">
        <v>0</v>
      </c>
    </row>
    <row r="9347" spans="1:19" x14ac:dyDescent="0.2">
      <c r="A9347" t="s">
        <v>19792</v>
      </c>
      <c r="B9347" t="s">
        <v>19793</v>
      </c>
      <c r="C9347" t="s">
        <v>340</v>
      </c>
      <c r="D9347" t="s">
        <v>1002</v>
      </c>
      <c r="E9347" s="23">
        <v>43466</v>
      </c>
      <c r="F9347">
        <v>0</v>
      </c>
      <c r="G9347">
        <v>0</v>
      </c>
      <c r="I9347">
        <v>0</v>
      </c>
      <c r="J9347">
        <v>0</v>
      </c>
      <c r="L9347">
        <v>0</v>
      </c>
      <c r="N9347">
        <v>0</v>
      </c>
      <c r="P9347">
        <v>0</v>
      </c>
      <c r="Q9347">
        <v>0</v>
      </c>
      <c r="S9347">
        <v>0</v>
      </c>
    </row>
    <row r="9348" spans="1:19" x14ac:dyDescent="0.2">
      <c r="A9348" t="s">
        <v>19969</v>
      </c>
      <c r="B9348" t="s">
        <v>19970</v>
      </c>
      <c r="C9348" t="s">
        <v>220</v>
      </c>
      <c r="D9348" t="s">
        <v>1000</v>
      </c>
      <c r="E9348" s="23">
        <v>43466</v>
      </c>
      <c r="F9348">
        <v>0</v>
      </c>
      <c r="G9348">
        <v>0</v>
      </c>
      <c r="I9348">
        <v>0</v>
      </c>
      <c r="J9348">
        <v>0</v>
      </c>
      <c r="L9348">
        <v>0</v>
      </c>
      <c r="N9348">
        <v>0</v>
      </c>
      <c r="P9348">
        <v>0</v>
      </c>
      <c r="Q9348">
        <v>0</v>
      </c>
      <c r="S9348">
        <v>0</v>
      </c>
    </row>
    <row r="9349" spans="1:19" x14ac:dyDescent="0.2">
      <c r="A9349" t="s">
        <v>20148</v>
      </c>
      <c r="B9349" t="s">
        <v>20149</v>
      </c>
      <c r="C9349" t="s">
        <v>221</v>
      </c>
      <c r="D9349" t="s">
        <v>1002</v>
      </c>
      <c r="E9349" s="23">
        <v>43466</v>
      </c>
      <c r="F9349">
        <v>0</v>
      </c>
      <c r="G9349">
        <v>0</v>
      </c>
      <c r="I9349">
        <v>0</v>
      </c>
      <c r="J9349">
        <v>0</v>
      </c>
      <c r="L9349">
        <v>0</v>
      </c>
      <c r="N9349">
        <v>0</v>
      </c>
      <c r="P9349">
        <v>0</v>
      </c>
      <c r="Q9349">
        <v>0</v>
      </c>
      <c r="S9349">
        <v>0</v>
      </c>
    </row>
    <row r="9350" spans="1:19" x14ac:dyDescent="0.2">
      <c r="A9350" t="s">
        <v>20325</v>
      </c>
      <c r="B9350" t="s">
        <v>20326</v>
      </c>
      <c r="C9350" t="s">
        <v>222</v>
      </c>
      <c r="D9350" t="s">
        <v>1002</v>
      </c>
      <c r="E9350" s="23">
        <v>43466</v>
      </c>
      <c r="F9350">
        <v>0</v>
      </c>
      <c r="G9350">
        <v>0</v>
      </c>
      <c r="I9350">
        <v>0</v>
      </c>
      <c r="J9350">
        <v>0</v>
      </c>
      <c r="L9350">
        <v>0</v>
      </c>
      <c r="N9350">
        <v>0</v>
      </c>
      <c r="P9350">
        <v>0</v>
      </c>
      <c r="Q9350">
        <v>0</v>
      </c>
      <c r="S9350">
        <v>0</v>
      </c>
    </row>
    <row r="9351" spans="1:19" x14ac:dyDescent="0.2">
      <c r="A9351" t="s">
        <v>20502</v>
      </c>
      <c r="B9351" t="s">
        <v>20503</v>
      </c>
      <c r="C9351" t="s">
        <v>211</v>
      </c>
      <c r="D9351" t="s">
        <v>1002</v>
      </c>
      <c r="E9351" s="23">
        <v>43466</v>
      </c>
      <c r="F9351">
        <v>0</v>
      </c>
      <c r="G9351">
        <v>0</v>
      </c>
      <c r="I9351">
        <v>0</v>
      </c>
      <c r="J9351">
        <v>0</v>
      </c>
      <c r="L9351">
        <v>0</v>
      </c>
      <c r="N9351">
        <v>0</v>
      </c>
      <c r="P9351">
        <v>0</v>
      </c>
      <c r="Q9351">
        <v>0</v>
      </c>
      <c r="S9351">
        <v>0</v>
      </c>
    </row>
    <row r="9352" spans="1:19" x14ac:dyDescent="0.2">
      <c r="A9352" t="s">
        <v>20679</v>
      </c>
      <c r="B9352" t="s">
        <v>20680</v>
      </c>
      <c r="C9352" t="s">
        <v>207</v>
      </c>
      <c r="D9352" t="s">
        <v>1000</v>
      </c>
      <c r="E9352" s="23">
        <v>43466</v>
      </c>
      <c r="F9352">
        <v>6.5</v>
      </c>
      <c r="G9352">
        <v>7</v>
      </c>
      <c r="I9352">
        <v>41</v>
      </c>
      <c r="J9352">
        <v>38</v>
      </c>
      <c r="L9352">
        <v>42</v>
      </c>
      <c r="N9352">
        <v>27</v>
      </c>
      <c r="O9352">
        <v>0.8</v>
      </c>
      <c r="P9352">
        <v>0</v>
      </c>
      <c r="Q9352">
        <v>0</v>
      </c>
      <c r="S9352">
        <v>14</v>
      </c>
    </row>
    <row r="9353" spans="1:19" x14ac:dyDescent="0.2">
      <c r="A9353" t="s">
        <v>20923</v>
      </c>
      <c r="B9353" t="s">
        <v>20924</v>
      </c>
      <c r="C9353" t="s">
        <v>210</v>
      </c>
      <c r="D9353" t="s">
        <v>1002</v>
      </c>
      <c r="E9353" s="23">
        <v>43466</v>
      </c>
      <c r="F9353">
        <v>3</v>
      </c>
      <c r="G9353">
        <v>4</v>
      </c>
      <c r="I9353">
        <v>30</v>
      </c>
      <c r="J9353">
        <v>18</v>
      </c>
      <c r="L9353">
        <v>24</v>
      </c>
      <c r="N9353">
        <v>17</v>
      </c>
      <c r="O9353">
        <v>0.8</v>
      </c>
      <c r="P9353">
        <v>0</v>
      </c>
      <c r="Q9353">
        <v>0</v>
      </c>
      <c r="S9353">
        <v>13</v>
      </c>
    </row>
    <row r="9354" spans="1:19" x14ac:dyDescent="0.2">
      <c r="A9354" t="s">
        <v>21100</v>
      </c>
      <c r="B9354" t="s">
        <v>21101</v>
      </c>
      <c r="C9354" t="s">
        <v>208</v>
      </c>
      <c r="D9354" t="s">
        <v>1002</v>
      </c>
      <c r="E9354" s="23">
        <v>43466</v>
      </c>
      <c r="F9354">
        <v>2.5</v>
      </c>
      <c r="G9354">
        <v>1.5</v>
      </c>
      <c r="I9354">
        <v>6</v>
      </c>
      <c r="J9354">
        <v>14</v>
      </c>
      <c r="L9354">
        <v>9</v>
      </c>
      <c r="N9354">
        <v>5</v>
      </c>
      <c r="P9354">
        <v>0</v>
      </c>
      <c r="Q9354">
        <v>0</v>
      </c>
      <c r="S9354">
        <v>1</v>
      </c>
    </row>
    <row r="9355" spans="1:19" x14ac:dyDescent="0.2">
      <c r="A9355" t="s">
        <v>21176</v>
      </c>
      <c r="B9355" t="s">
        <v>21177</v>
      </c>
      <c r="C9355" t="s">
        <v>354</v>
      </c>
      <c r="D9355" t="s">
        <v>1002</v>
      </c>
      <c r="E9355" s="23">
        <v>43466</v>
      </c>
      <c r="F9355">
        <v>1</v>
      </c>
      <c r="G9355">
        <v>1.5</v>
      </c>
      <c r="I9355">
        <v>5</v>
      </c>
      <c r="J9355">
        <v>6</v>
      </c>
      <c r="L9355">
        <v>9</v>
      </c>
      <c r="N9355">
        <v>5</v>
      </c>
      <c r="P9355">
        <v>0</v>
      </c>
      <c r="Q9355">
        <v>0</v>
      </c>
      <c r="S9355">
        <v>0</v>
      </c>
    </row>
    <row r="9356" spans="1:19" x14ac:dyDescent="0.2">
      <c r="A9356" t="s">
        <v>21355</v>
      </c>
      <c r="B9356" t="s">
        <v>21356</v>
      </c>
      <c r="C9356" t="s">
        <v>213</v>
      </c>
      <c r="D9356" t="s">
        <v>1002</v>
      </c>
      <c r="E9356" s="23">
        <v>43466</v>
      </c>
      <c r="F9356">
        <v>0</v>
      </c>
      <c r="G9356">
        <v>0</v>
      </c>
      <c r="I9356">
        <v>0</v>
      </c>
      <c r="J9356">
        <v>0</v>
      </c>
      <c r="L9356">
        <v>0</v>
      </c>
      <c r="N9356">
        <v>0</v>
      </c>
      <c r="P9356">
        <v>0</v>
      </c>
      <c r="Q9356">
        <v>0</v>
      </c>
      <c r="S9356">
        <v>0</v>
      </c>
    </row>
    <row r="9357" spans="1:19" x14ac:dyDescent="0.2">
      <c r="A9357" t="s">
        <v>21597</v>
      </c>
      <c r="B9357" t="s">
        <v>21598</v>
      </c>
      <c r="C9357" t="s">
        <v>212</v>
      </c>
      <c r="D9357" t="s">
        <v>1000</v>
      </c>
      <c r="E9357" s="23">
        <v>43466</v>
      </c>
      <c r="F9357">
        <v>1.5</v>
      </c>
      <c r="G9357">
        <v>1.5</v>
      </c>
      <c r="I9357">
        <v>6</v>
      </c>
      <c r="J9357">
        <v>8</v>
      </c>
      <c r="L9357">
        <v>8</v>
      </c>
      <c r="N9357">
        <v>5</v>
      </c>
      <c r="P9357">
        <v>1</v>
      </c>
      <c r="Q9357">
        <v>1</v>
      </c>
      <c r="S9357">
        <v>1</v>
      </c>
    </row>
    <row r="9358" spans="1:19" x14ac:dyDescent="0.2">
      <c r="A9358" t="s">
        <v>21629</v>
      </c>
      <c r="B9358" t="s">
        <v>21630</v>
      </c>
      <c r="C9358" t="s">
        <v>900</v>
      </c>
      <c r="D9358" t="s">
        <v>1002</v>
      </c>
      <c r="E9358" s="23">
        <v>43466</v>
      </c>
      <c r="F9358">
        <v>1.5</v>
      </c>
      <c r="G9358">
        <v>1.5</v>
      </c>
      <c r="I9358">
        <v>6</v>
      </c>
      <c r="J9358">
        <v>8</v>
      </c>
      <c r="L9358">
        <v>8</v>
      </c>
      <c r="N9358">
        <v>5</v>
      </c>
      <c r="P9358">
        <v>1</v>
      </c>
      <c r="Q9358">
        <v>1</v>
      </c>
      <c r="S9358">
        <v>1</v>
      </c>
    </row>
    <row r="9359" spans="1:19" x14ac:dyDescent="0.2">
      <c r="A9359" t="s">
        <v>21806</v>
      </c>
      <c r="B9359" t="s">
        <v>21807</v>
      </c>
      <c r="C9359" t="s">
        <v>217</v>
      </c>
      <c r="D9359" t="s">
        <v>1000</v>
      </c>
      <c r="E9359" s="23">
        <v>43466</v>
      </c>
      <c r="F9359">
        <v>0</v>
      </c>
      <c r="G9359">
        <v>0</v>
      </c>
      <c r="I9359">
        <v>0</v>
      </c>
      <c r="J9359">
        <v>0</v>
      </c>
      <c r="L9359">
        <v>0</v>
      </c>
      <c r="N9359">
        <v>0</v>
      </c>
      <c r="P9359">
        <v>0</v>
      </c>
      <c r="Q9359">
        <v>0</v>
      </c>
      <c r="S9359">
        <v>0</v>
      </c>
    </row>
    <row r="9360" spans="1:19" x14ac:dyDescent="0.2">
      <c r="A9360" t="s">
        <v>22050</v>
      </c>
      <c r="B9360" t="s">
        <v>22051</v>
      </c>
      <c r="C9360" t="s">
        <v>218</v>
      </c>
      <c r="D9360" t="s">
        <v>1002</v>
      </c>
      <c r="E9360" s="23">
        <v>43466</v>
      </c>
      <c r="F9360">
        <v>0</v>
      </c>
      <c r="G9360">
        <v>0</v>
      </c>
      <c r="I9360">
        <v>0</v>
      </c>
      <c r="J9360">
        <v>0</v>
      </c>
      <c r="L9360">
        <v>0</v>
      </c>
      <c r="N9360">
        <v>0</v>
      </c>
      <c r="P9360">
        <v>0</v>
      </c>
      <c r="Q9360">
        <v>0</v>
      </c>
      <c r="S9360">
        <v>0</v>
      </c>
    </row>
    <row r="9361" spans="1:19" x14ac:dyDescent="0.2">
      <c r="A9361" t="s">
        <v>22227</v>
      </c>
      <c r="B9361" t="s">
        <v>22228</v>
      </c>
      <c r="C9361" t="s">
        <v>219</v>
      </c>
      <c r="D9361" t="s">
        <v>1002</v>
      </c>
      <c r="E9361" s="23">
        <v>43466</v>
      </c>
      <c r="F9361">
        <v>0</v>
      </c>
      <c r="G9361">
        <v>0</v>
      </c>
      <c r="I9361">
        <v>0</v>
      </c>
      <c r="J9361">
        <v>0</v>
      </c>
      <c r="L9361">
        <v>0</v>
      </c>
      <c r="N9361">
        <v>0</v>
      </c>
      <c r="P9361">
        <v>0</v>
      </c>
      <c r="Q9361">
        <v>0</v>
      </c>
      <c r="S9361">
        <v>0</v>
      </c>
    </row>
    <row r="9362" spans="1:19" x14ac:dyDescent="0.2">
      <c r="A9362" t="s">
        <v>22267</v>
      </c>
      <c r="B9362" t="s">
        <v>22268</v>
      </c>
      <c r="C9362" t="s">
        <v>384</v>
      </c>
      <c r="D9362" t="s">
        <v>1002</v>
      </c>
      <c r="E9362" s="23">
        <v>43466</v>
      </c>
      <c r="F9362">
        <v>0</v>
      </c>
      <c r="G9362">
        <v>0</v>
      </c>
      <c r="I9362">
        <v>0</v>
      </c>
      <c r="J9362">
        <v>0</v>
      </c>
      <c r="L9362">
        <v>0</v>
      </c>
      <c r="N9362">
        <v>0</v>
      </c>
      <c r="P9362">
        <v>0</v>
      </c>
      <c r="Q9362">
        <v>0</v>
      </c>
      <c r="S9362">
        <v>0</v>
      </c>
    </row>
    <row r="9363" spans="1:19" x14ac:dyDescent="0.2">
      <c r="A9363" t="s">
        <v>22307</v>
      </c>
      <c r="B9363" t="s">
        <v>22308</v>
      </c>
      <c r="C9363" t="s">
        <v>387</v>
      </c>
      <c r="D9363" t="s">
        <v>1000</v>
      </c>
      <c r="E9363" s="23">
        <v>43466</v>
      </c>
      <c r="F9363">
        <v>0</v>
      </c>
      <c r="G9363">
        <v>0</v>
      </c>
      <c r="I9363">
        <v>0</v>
      </c>
      <c r="J9363">
        <v>0</v>
      </c>
      <c r="L9363">
        <v>0</v>
      </c>
      <c r="N9363">
        <v>0</v>
      </c>
      <c r="P9363">
        <v>0</v>
      </c>
      <c r="Q9363">
        <v>0</v>
      </c>
      <c r="S9363">
        <v>0</v>
      </c>
    </row>
    <row r="9364" spans="1:19" x14ac:dyDescent="0.2">
      <c r="A9364" t="s">
        <v>22341</v>
      </c>
      <c r="B9364" t="s">
        <v>22342</v>
      </c>
      <c r="C9364" t="s">
        <v>1049</v>
      </c>
      <c r="D9364" t="s">
        <v>1002</v>
      </c>
      <c r="E9364" s="23">
        <v>43466</v>
      </c>
      <c r="F9364">
        <v>0</v>
      </c>
      <c r="G9364">
        <v>0</v>
      </c>
      <c r="I9364">
        <v>0</v>
      </c>
      <c r="J9364">
        <v>0</v>
      </c>
      <c r="L9364">
        <v>0</v>
      </c>
      <c r="N9364">
        <v>0</v>
      </c>
      <c r="P9364">
        <v>0</v>
      </c>
      <c r="Q9364">
        <v>0</v>
      </c>
      <c r="S9364">
        <v>0</v>
      </c>
    </row>
    <row r="9365" spans="1:19" x14ac:dyDescent="0.2">
      <c r="A9365" t="s">
        <v>22381</v>
      </c>
      <c r="B9365" t="s">
        <v>22382</v>
      </c>
      <c r="C9365" t="s">
        <v>385</v>
      </c>
      <c r="D9365" t="s">
        <v>1002</v>
      </c>
      <c r="E9365" s="23">
        <v>43466</v>
      </c>
      <c r="F9365">
        <v>0</v>
      </c>
      <c r="G9365">
        <v>0</v>
      </c>
      <c r="I9365">
        <v>0</v>
      </c>
      <c r="J9365">
        <v>0</v>
      </c>
      <c r="L9365">
        <v>0</v>
      </c>
      <c r="N9365">
        <v>0</v>
      </c>
      <c r="P9365">
        <v>0</v>
      </c>
      <c r="Q9365">
        <v>0</v>
      </c>
      <c r="S9365">
        <v>0</v>
      </c>
    </row>
    <row r="9366" spans="1:19" x14ac:dyDescent="0.2">
      <c r="A9366" t="s">
        <v>1340</v>
      </c>
      <c r="B9366" t="s">
        <v>1341</v>
      </c>
      <c r="C9366" t="s">
        <v>1237</v>
      </c>
      <c r="D9366" t="s">
        <v>1002</v>
      </c>
      <c r="E9366" s="23">
        <v>43497</v>
      </c>
      <c r="F9366">
        <v>31.5</v>
      </c>
      <c r="G9366">
        <v>31</v>
      </c>
      <c r="I9366">
        <v>130</v>
      </c>
      <c r="J9366">
        <v>177</v>
      </c>
      <c r="L9366">
        <v>178</v>
      </c>
      <c r="N9366">
        <v>98</v>
      </c>
      <c r="P9366">
        <v>5</v>
      </c>
      <c r="Q9366">
        <v>9</v>
      </c>
      <c r="S9366">
        <v>32</v>
      </c>
    </row>
    <row r="9367" spans="1:19" x14ac:dyDescent="0.2">
      <c r="A9367" t="s">
        <v>1396</v>
      </c>
      <c r="B9367" t="s">
        <v>1395</v>
      </c>
      <c r="C9367" t="s">
        <v>1237</v>
      </c>
      <c r="D9367" t="s">
        <v>1001</v>
      </c>
      <c r="E9367" s="23">
        <v>43497</v>
      </c>
      <c r="F9367">
        <v>7</v>
      </c>
      <c r="G9367">
        <v>8.5</v>
      </c>
      <c r="I9367">
        <v>32</v>
      </c>
      <c r="J9367">
        <v>37</v>
      </c>
      <c r="L9367">
        <v>48</v>
      </c>
      <c r="N9367">
        <v>28</v>
      </c>
      <c r="P9367">
        <v>2</v>
      </c>
      <c r="Q9367">
        <v>2</v>
      </c>
      <c r="S9367">
        <v>4</v>
      </c>
    </row>
    <row r="9368" spans="1:19" x14ac:dyDescent="0.2">
      <c r="A9368" t="s">
        <v>11144</v>
      </c>
      <c r="B9368" t="s">
        <v>11145</v>
      </c>
      <c r="C9368" t="s">
        <v>228</v>
      </c>
      <c r="D9368" t="s">
        <v>1000</v>
      </c>
      <c r="E9368" s="23">
        <v>43497</v>
      </c>
      <c r="F9368">
        <v>0</v>
      </c>
      <c r="G9368">
        <v>0</v>
      </c>
      <c r="I9368">
        <v>0</v>
      </c>
      <c r="J9368">
        <v>0</v>
      </c>
      <c r="L9368">
        <v>0</v>
      </c>
      <c r="N9368">
        <v>0</v>
      </c>
      <c r="P9368">
        <v>0</v>
      </c>
      <c r="Q9368">
        <v>0</v>
      </c>
      <c r="S9368">
        <v>0</v>
      </c>
    </row>
    <row r="9369" spans="1:19" x14ac:dyDescent="0.2">
      <c r="A9369" t="s">
        <v>9397</v>
      </c>
      <c r="B9369" t="s">
        <v>9398</v>
      </c>
      <c r="C9369" t="s">
        <v>211</v>
      </c>
      <c r="D9369" t="s">
        <v>1000</v>
      </c>
      <c r="E9369" s="23">
        <v>43497</v>
      </c>
      <c r="F9369">
        <v>0</v>
      </c>
      <c r="G9369">
        <v>0</v>
      </c>
      <c r="I9369">
        <v>0</v>
      </c>
      <c r="J9369">
        <v>0</v>
      </c>
      <c r="L9369">
        <v>0</v>
      </c>
      <c r="N9369">
        <v>0</v>
      </c>
      <c r="P9369">
        <v>0</v>
      </c>
      <c r="Q9369">
        <v>0</v>
      </c>
      <c r="S9369">
        <v>0</v>
      </c>
    </row>
    <row r="9370" spans="1:19" x14ac:dyDescent="0.2">
      <c r="A9370" t="s">
        <v>8558</v>
      </c>
      <c r="B9370" t="s">
        <v>8559</v>
      </c>
      <c r="C9370" t="s">
        <v>213</v>
      </c>
      <c r="D9370" t="s">
        <v>1000</v>
      </c>
      <c r="E9370" s="23">
        <v>43497</v>
      </c>
      <c r="F9370">
        <v>0</v>
      </c>
      <c r="G9370">
        <v>0</v>
      </c>
      <c r="I9370">
        <v>0</v>
      </c>
      <c r="J9370">
        <v>0</v>
      </c>
      <c r="L9370">
        <v>0</v>
      </c>
      <c r="N9370">
        <v>0</v>
      </c>
      <c r="P9370">
        <v>0</v>
      </c>
      <c r="Q9370">
        <v>0</v>
      </c>
      <c r="S9370">
        <v>0</v>
      </c>
    </row>
    <row r="9371" spans="1:19" x14ac:dyDescent="0.2">
      <c r="A9371" t="s">
        <v>5134</v>
      </c>
      <c r="B9371" t="s">
        <v>5135</v>
      </c>
      <c r="C9371" t="s">
        <v>229</v>
      </c>
      <c r="D9371" t="s">
        <v>1000</v>
      </c>
      <c r="E9371" s="23">
        <v>43497</v>
      </c>
      <c r="F9371">
        <v>0</v>
      </c>
      <c r="G9371">
        <v>0</v>
      </c>
      <c r="I9371">
        <v>0</v>
      </c>
      <c r="J9371">
        <v>0</v>
      </c>
      <c r="L9371">
        <v>0</v>
      </c>
      <c r="N9371">
        <v>0</v>
      </c>
      <c r="P9371">
        <v>0</v>
      </c>
      <c r="Q9371">
        <v>0</v>
      </c>
      <c r="S9371">
        <v>0</v>
      </c>
    </row>
    <row r="9372" spans="1:19" x14ac:dyDescent="0.2">
      <c r="A9372" t="s">
        <v>13256</v>
      </c>
      <c r="B9372" t="s">
        <v>13168</v>
      </c>
      <c r="C9372" t="s">
        <v>1051</v>
      </c>
      <c r="D9372" t="s">
        <v>1002</v>
      </c>
      <c r="E9372" s="23">
        <v>43497</v>
      </c>
      <c r="F9372">
        <v>0</v>
      </c>
      <c r="G9372">
        <v>0</v>
      </c>
      <c r="I9372">
        <v>0</v>
      </c>
      <c r="J9372">
        <v>0</v>
      </c>
      <c r="L9372">
        <v>0</v>
      </c>
      <c r="N9372">
        <v>0</v>
      </c>
      <c r="P9372">
        <v>0</v>
      </c>
      <c r="Q9372">
        <v>0</v>
      </c>
      <c r="S9372">
        <v>0</v>
      </c>
    </row>
    <row r="9373" spans="1:19" x14ac:dyDescent="0.2">
      <c r="A9373" t="s">
        <v>7469</v>
      </c>
      <c r="B9373" t="s">
        <v>7470</v>
      </c>
      <c r="C9373" t="s">
        <v>1048</v>
      </c>
      <c r="D9373" t="s">
        <v>1000</v>
      </c>
      <c r="E9373" s="23">
        <v>43497</v>
      </c>
      <c r="F9373">
        <v>0</v>
      </c>
      <c r="G9373">
        <v>0</v>
      </c>
      <c r="I9373">
        <v>0</v>
      </c>
      <c r="J9373">
        <v>0</v>
      </c>
      <c r="L9373">
        <v>0</v>
      </c>
      <c r="N9373">
        <v>0</v>
      </c>
      <c r="P9373">
        <v>0</v>
      </c>
      <c r="Q9373">
        <v>0</v>
      </c>
      <c r="S9373">
        <v>0</v>
      </c>
    </row>
    <row r="9374" spans="1:19" x14ac:dyDescent="0.2">
      <c r="A9374" t="s">
        <v>5758</v>
      </c>
      <c r="B9374" t="s">
        <v>5759</v>
      </c>
      <c r="C9374" t="s">
        <v>1047</v>
      </c>
      <c r="D9374" t="s">
        <v>1000</v>
      </c>
      <c r="E9374" s="23">
        <v>43497</v>
      </c>
      <c r="F9374">
        <v>3.5</v>
      </c>
      <c r="G9374">
        <v>3.5</v>
      </c>
      <c r="I9374">
        <v>14</v>
      </c>
      <c r="J9374">
        <v>20</v>
      </c>
      <c r="L9374">
        <v>20</v>
      </c>
      <c r="N9374">
        <v>11</v>
      </c>
      <c r="P9374">
        <v>0</v>
      </c>
      <c r="Q9374">
        <v>0</v>
      </c>
      <c r="S9374">
        <v>3</v>
      </c>
    </row>
    <row r="9375" spans="1:19" x14ac:dyDescent="0.2">
      <c r="A9375" t="s">
        <v>12368</v>
      </c>
      <c r="B9375" t="s">
        <v>12369</v>
      </c>
      <c r="C9375" t="s">
        <v>1050</v>
      </c>
      <c r="D9375" t="s">
        <v>1001</v>
      </c>
      <c r="E9375" s="23">
        <v>43497</v>
      </c>
      <c r="F9375">
        <v>1.5</v>
      </c>
      <c r="G9375">
        <v>2.5</v>
      </c>
      <c r="I9375">
        <v>4</v>
      </c>
      <c r="J9375">
        <v>8</v>
      </c>
      <c r="L9375">
        <v>14</v>
      </c>
      <c r="N9375">
        <v>3</v>
      </c>
      <c r="P9375">
        <v>0</v>
      </c>
      <c r="Q9375">
        <v>0</v>
      </c>
      <c r="S9375">
        <v>1</v>
      </c>
    </row>
    <row r="9376" spans="1:19" x14ac:dyDescent="0.2">
      <c r="A9376" t="s">
        <v>10107</v>
      </c>
      <c r="B9376" t="s">
        <v>10108</v>
      </c>
      <c r="C9376" t="s">
        <v>1049</v>
      </c>
      <c r="D9376" t="s">
        <v>1001</v>
      </c>
      <c r="E9376" s="23">
        <v>43497</v>
      </c>
      <c r="F9376">
        <v>0</v>
      </c>
      <c r="G9376">
        <v>0</v>
      </c>
      <c r="I9376">
        <v>0</v>
      </c>
      <c r="J9376">
        <v>0</v>
      </c>
      <c r="L9376">
        <v>0</v>
      </c>
      <c r="N9376">
        <v>0</v>
      </c>
      <c r="P9376">
        <v>0</v>
      </c>
      <c r="Q9376">
        <v>0</v>
      </c>
      <c r="S9376">
        <v>0</v>
      </c>
    </row>
    <row r="9377" spans="1:20" x14ac:dyDescent="0.2">
      <c r="A9377" t="s">
        <v>7439</v>
      </c>
      <c r="B9377" t="s">
        <v>7440</v>
      </c>
      <c r="C9377" t="s">
        <v>1048</v>
      </c>
      <c r="D9377" t="s">
        <v>1001</v>
      </c>
      <c r="E9377" s="23">
        <v>43497</v>
      </c>
      <c r="F9377">
        <v>2</v>
      </c>
      <c r="G9377">
        <v>2.5</v>
      </c>
      <c r="I9377">
        <v>11</v>
      </c>
      <c r="J9377">
        <v>11</v>
      </c>
      <c r="L9377">
        <v>14</v>
      </c>
      <c r="N9377">
        <v>10</v>
      </c>
      <c r="P9377">
        <v>2</v>
      </c>
      <c r="Q9377">
        <v>2</v>
      </c>
      <c r="S9377">
        <v>1</v>
      </c>
    </row>
    <row r="9378" spans="1:20" x14ac:dyDescent="0.2">
      <c r="A9378" t="s">
        <v>5583</v>
      </c>
      <c r="B9378" t="s">
        <v>5584</v>
      </c>
      <c r="C9378" t="s">
        <v>1047</v>
      </c>
      <c r="D9378" t="s">
        <v>1001</v>
      </c>
      <c r="E9378" s="23">
        <v>43497</v>
      </c>
      <c r="F9378">
        <v>0</v>
      </c>
      <c r="G9378">
        <v>0</v>
      </c>
      <c r="I9378">
        <v>0</v>
      </c>
      <c r="J9378">
        <v>0</v>
      </c>
      <c r="L9378">
        <v>0</v>
      </c>
      <c r="N9378">
        <v>0</v>
      </c>
      <c r="P9378">
        <v>0</v>
      </c>
      <c r="Q9378">
        <v>0</v>
      </c>
      <c r="S9378">
        <v>0</v>
      </c>
    </row>
    <row r="9379" spans="1:20" x14ac:dyDescent="0.2">
      <c r="A9379" t="s">
        <v>11447</v>
      </c>
      <c r="B9379" t="s">
        <v>11448</v>
      </c>
      <c r="C9379" t="s">
        <v>959</v>
      </c>
      <c r="D9379" t="s">
        <v>1000</v>
      </c>
      <c r="E9379" s="23">
        <v>43497</v>
      </c>
      <c r="F9379">
        <v>1.5</v>
      </c>
      <c r="G9379">
        <v>3</v>
      </c>
      <c r="I9379">
        <v>3</v>
      </c>
      <c r="J9379">
        <v>11</v>
      </c>
      <c r="L9379">
        <v>18</v>
      </c>
      <c r="N9379">
        <v>0</v>
      </c>
      <c r="P9379">
        <v>0</v>
      </c>
      <c r="Q9379">
        <v>0</v>
      </c>
      <c r="S9379">
        <v>3</v>
      </c>
    </row>
    <row r="9380" spans="1:20" x14ac:dyDescent="0.2">
      <c r="A9380" t="s">
        <v>10635</v>
      </c>
      <c r="B9380" t="s">
        <v>10636</v>
      </c>
      <c r="C9380" t="s">
        <v>205</v>
      </c>
      <c r="D9380" t="s">
        <v>1000</v>
      </c>
      <c r="E9380" s="23">
        <v>43497</v>
      </c>
      <c r="F9380">
        <v>0</v>
      </c>
      <c r="G9380">
        <v>0</v>
      </c>
      <c r="I9380">
        <v>0</v>
      </c>
      <c r="J9380">
        <v>0</v>
      </c>
      <c r="L9380">
        <v>0</v>
      </c>
      <c r="N9380">
        <v>0</v>
      </c>
      <c r="P9380">
        <v>0</v>
      </c>
      <c r="Q9380">
        <v>0</v>
      </c>
      <c r="S9380">
        <v>0</v>
      </c>
    </row>
    <row r="9381" spans="1:20" x14ac:dyDescent="0.2">
      <c r="A9381" t="s">
        <v>10041</v>
      </c>
      <c r="B9381" t="s">
        <v>10042</v>
      </c>
      <c r="C9381" t="s">
        <v>384</v>
      </c>
      <c r="D9381" t="s">
        <v>1000</v>
      </c>
      <c r="E9381" s="23">
        <v>43497</v>
      </c>
      <c r="F9381">
        <v>0</v>
      </c>
      <c r="G9381">
        <v>0</v>
      </c>
      <c r="I9381">
        <v>0</v>
      </c>
      <c r="J9381">
        <v>0</v>
      </c>
      <c r="L9381">
        <v>0</v>
      </c>
      <c r="N9381">
        <v>0</v>
      </c>
      <c r="P9381">
        <v>0</v>
      </c>
      <c r="Q9381">
        <v>0</v>
      </c>
      <c r="S9381">
        <v>0</v>
      </c>
    </row>
    <row r="9382" spans="1:20" x14ac:dyDescent="0.2">
      <c r="A9382" t="s">
        <v>8982</v>
      </c>
      <c r="B9382" t="s">
        <v>8983</v>
      </c>
      <c r="C9382" t="s">
        <v>210</v>
      </c>
      <c r="D9382" t="s">
        <v>1000</v>
      </c>
      <c r="E9382" s="23">
        <v>43497</v>
      </c>
      <c r="F9382">
        <v>3</v>
      </c>
      <c r="G9382">
        <v>4</v>
      </c>
      <c r="I9382">
        <v>28</v>
      </c>
      <c r="J9382">
        <v>18</v>
      </c>
      <c r="L9382">
        <v>24</v>
      </c>
      <c r="N9382">
        <v>26</v>
      </c>
      <c r="O9382">
        <v>1</v>
      </c>
      <c r="P9382">
        <v>1</v>
      </c>
      <c r="Q9382">
        <v>4</v>
      </c>
      <c r="S9382">
        <v>2</v>
      </c>
    </row>
    <row r="9383" spans="1:20" x14ac:dyDescent="0.2">
      <c r="A9383" t="s">
        <v>6177</v>
      </c>
      <c r="B9383" t="s">
        <v>6178</v>
      </c>
      <c r="C9383" t="s">
        <v>215</v>
      </c>
      <c r="D9383" t="s">
        <v>1000</v>
      </c>
      <c r="E9383" s="23">
        <v>43497</v>
      </c>
      <c r="F9383">
        <v>5</v>
      </c>
      <c r="G9383">
        <v>6</v>
      </c>
      <c r="I9383">
        <v>29</v>
      </c>
      <c r="J9383">
        <v>34</v>
      </c>
      <c r="L9383">
        <v>40</v>
      </c>
      <c r="N9383">
        <v>21</v>
      </c>
      <c r="O9383">
        <v>1.0249999999999999</v>
      </c>
      <c r="P9383">
        <v>3</v>
      </c>
      <c r="Q9383">
        <v>3</v>
      </c>
      <c r="S9383">
        <v>8</v>
      </c>
    </row>
    <row r="9384" spans="1:20" x14ac:dyDescent="0.2">
      <c r="A9384" t="s">
        <v>8098</v>
      </c>
      <c r="B9384" t="s">
        <v>8099</v>
      </c>
      <c r="C9384" t="s">
        <v>960</v>
      </c>
      <c r="D9384" t="s">
        <v>1000</v>
      </c>
      <c r="E9384" s="23">
        <v>43497</v>
      </c>
      <c r="F9384">
        <v>0</v>
      </c>
      <c r="G9384">
        <v>0</v>
      </c>
      <c r="I9384">
        <v>0</v>
      </c>
      <c r="J9384">
        <v>0</v>
      </c>
      <c r="L9384">
        <v>0</v>
      </c>
      <c r="N9384">
        <v>0</v>
      </c>
      <c r="P9384">
        <v>0</v>
      </c>
      <c r="Q9384">
        <v>0</v>
      </c>
      <c r="S9384">
        <v>0</v>
      </c>
    </row>
    <row r="9385" spans="1:20" x14ac:dyDescent="0.2">
      <c r="A9385" t="s">
        <v>6967</v>
      </c>
      <c r="B9385" t="s">
        <v>6968</v>
      </c>
      <c r="C9385" t="s">
        <v>961</v>
      </c>
      <c r="D9385" t="s">
        <v>1000</v>
      </c>
      <c r="E9385" s="23">
        <v>43497</v>
      </c>
      <c r="F9385">
        <v>0</v>
      </c>
      <c r="G9385">
        <v>0</v>
      </c>
      <c r="I9385">
        <v>0</v>
      </c>
      <c r="J9385">
        <v>0</v>
      </c>
      <c r="L9385">
        <v>0</v>
      </c>
      <c r="N9385">
        <v>0</v>
      </c>
      <c r="P9385">
        <v>0</v>
      </c>
      <c r="Q9385">
        <v>0</v>
      </c>
      <c r="S9385">
        <v>0</v>
      </c>
    </row>
    <row r="9386" spans="1:20" x14ac:dyDescent="0.2">
      <c r="A9386" t="s">
        <v>3477</v>
      </c>
      <c r="B9386" t="s">
        <v>3478</v>
      </c>
      <c r="C9386" t="s">
        <v>221</v>
      </c>
      <c r="D9386" t="s">
        <v>1000</v>
      </c>
      <c r="E9386" s="23">
        <v>43497</v>
      </c>
      <c r="F9386">
        <v>0</v>
      </c>
      <c r="G9386">
        <v>0</v>
      </c>
      <c r="I9386">
        <v>0</v>
      </c>
      <c r="J9386">
        <v>0</v>
      </c>
      <c r="L9386">
        <v>0</v>
      </c>
      <c r="N9386">
        <v>0</v>
      </c>
      <c r="P9386">
        <v>0</v>
      </c>
      <c r="Q9386">
        <v>0</v>
      </c>
      <c r="S9386">
        <v>0</v>
      </c>
    </row>
    <row r="9387" spans="1:20" x14ac:dyDescent="0.2">
      <c r="A9387" t="s">
        <v>3302</v>
      </c>
      <c r="B9387" t="s">
        <v>3303</v>
      </c>
      <c r="C9387" t="s">
        <v>222</v>
      </c>
      <c r="D9387" t="s">
        <v>1000</v>
      </c>
      <c r="E9387" s="23">
        <v>43497</v>
      </c>
      <c r="F9387">
        <v>0</v>
      </c>
      <c r="G9387">
        <v>0</v>
      </c>
      <c r="I9387">
        <v>0</v>
      </c>
      <c r="J9387">
        <v>0</v>
      </c>
      <c r="L9387">
        <v>0</v>
      </c>
      <c r="N9387">
        <v>0</v>
      </c>
      <c r="P9387">
        <v>0</v>
      </c>
      <c r="Q9387">
        <v>0</v>
      </c>
      <c r="S9387">
        <v>0</v>
      </c>
    </row>
    <row r="9388" spans="1:20" x14ac:dyDescent="0.2">
      <c r="A9388" t="s">
        <v>7347</v>
      </c>
      <c r="B9388" t="s">
        <v>7348</v>
      </c>
      <c r="C9388" t="s">
        <v>1052</v>
      </c>
      <c r="D9388" t="s">
        <v>1000</v>
      </c>
      <c r="E9388" s="23">
        <v>43497</v>
      </c>
      <c r="F9388">
        <v>3</v>
      </c>
      <c r="G9388">
        <v>3</v>
      </c>
      <c r="I9388">
        <v>20</v>
      </c>
      <c r="J9388">
        <v>18</v>
      </c>
      <c r="L9388">
        <v>18</v>
      </c>
      <c r="N9388">
        <v>13</v>
      </c>
      <c r="P9388">
        <v>0</v>
      </c>
      <c r="Q9388">
        <v>3</v>
      </c>
      <c r="S9388">
        <v>7</v>
      </c>
    </row>
    <row r="9389" spans="1:20" x14ac:dyDescent="0.2">
      <c r="A9389" t="s">
        <v>5339</v>
      </c>
      <c r="B9389" t="s">
        <v>5340</v>
      </c>
      <c r="C9389" t="s">
        <v>1053</v>
      </c>
      <c r="D9389" t="s">
        <v>1000</v>
      </c>
      <c r="E9389" s="23">
        <v>43497</v>
      </c>
      <c r="F9389">
        <v>2.5</v>
      </c>
      <c r="G9389">
        <v>2.5</v>
      </c>
      <c r="I9389">
        <v>5</v>
      </c>
      <c r="J9389">
        <v>14</v>
      </c>
      <c r="L9389">
        <v>14</v>
      </c>
      <c r="N9389">
        <v>4</v>
      </c>
      <c r="P9389">
        <v>0</v>
      </c>
      <c r="Q9389">
        <v>0</v>
      </c>
      <c r="S9389">
        <v>1</v>
      </c>
    </row>
    <row r="9390" spans="1:20" x14ac:dyDescent="0.2">
      <c r="A9390" t="s">
        <v>7172</v>
      </c>
      <c r="B9390" t="s">
        <v>7173</v>
      </c>
      <c r="C9390" t="s">
        <v>1052</v>
      </c>
      <c r="D9390" t="s">
        <v>1001</v>
      </c>
      <c r="E9390" s="23">
        <v>43497</v>
      </c>
      <c r="F9390">
        <v>1.5</v>
      </c>
      <c r="G9390">
        <v>1.5</v>
      </c>
      <c r="I9390">
        <v>8</v>
      </c>
      <c r="J9390">
        <v>7</v>
      </c>
      <c r="L9390">
        <v>8</v>
      </c>
      <c r="N9390">
        <v>7</v>
      </c>
      <c r="P9390">
        <v>0</v>
      </c>
      <c r="Q9390">
        <v>0</v>
      </c>
      <c r="S9390">
        <v>1</v>
      </c>
    </row>
    <row r="9391" spans="1:20" x14ac:dyDescent="0.2">
      <c r="A9391" t="s">
        <v>5164</v>
      </c>
      <c r="B9391" t="s">
        <v>5165</v>
      </c>
      <c r="C9391" t="s">
        <v>1053</v>
      </c>
      <c r="D9391" t="s">
        <v>1001</v>
      </c>
      <c r="E9391" s="23">
        <v>43497</v>
      </c>
      <c r="F9391">
        <v>0</v>
      </c>
      <c r="G9391">
        <v>0.5</v>
      </c>
      <c r="I9391">
        <v>0</v>
      </c>
      <c r="J9391">
        <v>0</v>
      </c>
      <c r="L9391">
        <v>3</v>
      </c>
      <c r="N9391">
        <v>0</v>
      </c>
      <c r="P9391">
        <v>0</v>
      </c>
      <c r="Q9391">
        <v>0</v>
      </c>
      <c r="S9391">
        <v>0</v>
      </c>
      <c r="T9391">
        <v>0.75357894736842101</v>
      </c>
    </row>
    <row r="9392" spans="1:20" x14ac:dyDescent="0.2">
      <c r="A9392" t="s">
        <v>12662</v>
      </c>
      <c r="B9392" t="s">
        <v>12663</v>
      </c>
      <c r="C9392" t="s">
        <v>1054</v>
      </c>
      <c r="D9392" t="s">
        <v>1001</v>
      </c>
      <c r="E9392" s="23">
        <v>43497</v>
      </c>
      <c r="F9392">
        <v>2</v>
      </c>
      <c r="G9392">
        <v>1.5</v>
      </c>
      <c r="I9392">
        <v>9</v>
      </c>
      <c r="J9392">
        <v>11</v>
      </c>
      <c r="L9392">
        <v>9</v>
      </c>
      <c r="N9392">
        <v>8</v>
      </c>
      <c r="P9392">
        <v>0</v>
      </c>
      <c r="Q9392">
        <v>0</v>
      </c>
      <c r="S9392">
        <v>1</v>
      </c>
      <c r="T9392">
        <v>0.80477500000000002</v>
      </c>
    </row>
    <row r="9393" spans="1:20" x14ac:dyDescent="0.2">
      <c r="A9393" t="s">
        <v>12338</v>
      </c>
      <c r="B9393" t="s">
        <v>12339</v>
      </c>
      <c r="C9393" t="s">
        <v>200</v>
      </c>
      <c r="D9393" t="s">
        <v>1000</v>
      </c>
      <c r="E9393" s="23">
        <v>43497</v>
      </c>
      <c r="F9393">
        <v>5.5</v>
      </c>
      <c r="G9393">
        <v>4.5</v>
      </c>
      <c r="I9393">
        <v>17</v>
      </c>
      <c r="J9393">
        <v>31</v>
      </c>
      <c r="L9393">
        <v>26</v>
      </c>
      <c r="N9393">
        <v>9</v>
      </c>
      <c r="P9393">
        <v>0</v>
      </c>
      <c r="Q9393">
        <v>1</v>
      </c>
      <c r="S9393">
        <v>8</v>
      </c>
      <c r="T9393">
        <v>0.97499999999999998</v>
      </c>
    </row>
    <row r="9394" spans="1:20" x14ac:dyDescent="0.2">
      <c r="A9394" t="s">
        <v>10459</v>
      </c>
      <c r="B9394" t="s">
        <v>10460</v>
      </c>
      <c r="C9394" t="s">
        <v>204</v>
      </c>
      <c r="D9394" t="s">
        <v>1000</v>
      </c>
      <c r="E9394" s="23">
        <v>43497</v>
      </c>
      <c r="F9394">
        <v>0</v>
      </c>
      <c r="G9394">
        <v>0</v>
      </c>
      <c r="I9394">
        <v>0</v>
      </c>
      <c r="J9394">
        <v>0</v>
      </c>
      <c r="L9394">
        <v>0</v>
      </c>
      <c r="N9394">
        <v>0</v>
      </c>
      <c r="P9394">
        <v>0</v>
      </c>
      <c r="Q9394">
        <v>0</v>
      </c>
      <c r="S9394">
        <v>0</v>
      </c>
      <c r="T9394">
        <v>0.97499999999999998</v>
      </c>
    </row>
    <row r="9395" spans="1:20" x14ac:dyDescent="0.2">
      <c r="A9395" t="s">
        <v>10003</v>
      </c>
      <c r="B9395" t="s">
        <v>10004</v>
      </c>
      <c r="C9395" t="s">
        <v>385</v>
      </c>
      <c r="D9395" t="s">
        <v>1000</v>
      </c>
      <c r="E9395" s="23">
        <v>43497</v>
      </c>
      <c r="F9395">
        <v>0</v>
      </c>
      <c r="G9395">
        <v>0</v>
      </c>
      <c r="I9395">
        <v>0</v>
      </c>
      <c r="J9395">
        <v>0</v>
      </c>
      <c r="L9395">
        <v>0</v>
      </c>
      <c r="N9395">
        <v>0</v>
      </c>
      <c r="P9395">
        <v>0</v>
      </c>
      <c r="Q9395">
        <v>0</v>
      </c>
      <c r="S9395">
        <v>0</v>
      </c>
      <c r="T9395">
        <v>1.05</v>
      </c>
    </row>
    <row r="9396" spans="1:20" x14ac:dyDescent="0.2">
      <c r="A9396" t="s">
        <v>8807</v>
      </c>
      <c r="B9396" t="s">
        <v>8808</v>
      </c>
      <c r="C9396" t="s">
        <v>208</v>
      </c>
      <c r="D9396" t="s">
        <v>1000</v>
      </c>
      <c r="E9396" s="23">
        <v>43497</v>
      </c>
      <c r="F9396">
        <v>2.5</v>
      </c>
      <c r="G9396">
        <v>1.5</v>
      </c>
      <c r="I9396">
        <v>7</v>
      </c>
      <c r="J9396">
        <v>14</v>
      </c>
      <c r="L9396">
        <v>9</v>
      </c>
      <c r="N9396">
        <v>5</v>
      </c>
      <c r="P9396">
        <v>1</v>
      </c>
      <c r="Q9396">
        <v>1</v>
      </c>
      <c r="S9396">
        <v>2</v>
      </c>
      <c r="T9396">
        <v>1.075</v>
      </c>
    </row>
    <row r="9397" spans="1:20" x14ac:dyDescent="0.2">
      <c r="A9397" t="s">
        <v>8142</v>
      </c>
      <c r="B9397" t="s">
        <v>8143</v>
      </c>
      <c r="C9397" t="s">
        <v>900</v>
      </c>
      <c r="D9397" t="s">
        <v>1000</v>
      </c>
      <c r="E9397" s="23">
        <v>43497</v>
      </c>
      <c r="F9397">
        <v>1.5</v>
      </c>
      <c r="G9397">
        <v>1.5</v>
      </c>
      <c r="I9397">
        <v>6</v>
      </c>
      <c r="J9397">
        <v>8</v>
      </c>
      <c r="L9397">
        <v>8</v>
      </c>
      <c r="N9397">
        <v>4</v>
      </c>
      <c r="P9397">
        <v>2</v>
      </c>
      <c r="Q9397">
        <v>2</v>
      </c>
      <c r="S9397">
        <v>2</v>
      </c>
      <c r="T9397">
        <v>0.95</v>
      </c>
    </row>
    <row r="9398" spans="1:20" x14ac:dyDescent="0.2">
      <c r="A9398" t="s">
        <v>7907</v>
      </c>
      <c r="B9398" t="s">
        <v>7908</v>
      </c>
      <c r="C9398" t="s">
        <v>905</v>
      </c>
      <c r="D9398" t="s">
        <v>1000</v>
      </c>
      <c r="E9398" s="23">
        <v>43497</v>
      </c>
      <c r="F9398">
        <v>0</v>
      </c>
      <c r="G9398">
        <v>0</v>
      </c>
      <c r="I9398">
        <v>0</v>
      </c>
      <c r="J9398">
        <v>0</v>
      </c>
      <c r="L9398">
        <v>0</v>
      </c>
      <c r="N9398">
        <v>0</v>
      </c>
      <c r="P9398">
        <v>0</v>
      </c>
      <c r="Q9398">
        <v>0</v>
      </c>
      <c r="S9398">
        <v>0</v>
      </c>
      <c r="T9398">
        <v>1</v>
      </c>
    </row>
    <row r="9399" spans="1:20" x14ac:dyDescent="0.2">
      <c r="A9399" t="s">
        <v>6601</v>
      </c>
      <c r="B9399" t="s">
        <v>6602</v>
      </c>
      <c r="C9399" t="s">
        <v>316</v>
      </c>
      <c r="D9399" t="s">
        <v>1000</v>
      </c>
      <c r="E9399" s="23">
        <v>43497</v>
      </c>
      <c r="F9399">
        <v>6</v>
      </c>
      <c r="G9399">
        <v>6</v>
      </c>
      <c r="I9399">
        <v>29</v>
      </c>
      <c r="J9399">
        <v>35</v>
      </c>
      <c r="L9399">
        <v>35</v>
      </c>
      <c r="N9399">
        <v>24</v>
      </c>
      <c r="P9399">
        <v>0</v>
      </c>
      <c r="Q9399">
        <v>0</v>
      </c>
      <c r="S9399">
        <v>5</v>
      </c>
      <c r="T9399">
        <v>1.075</v>
      </c>
    </row>
    <row r="9400" spans="1:20" x14ac:dyDescent="0.2">
      <c r="A9400" t="s">
        <v>4194</v>
      </c>
      <c r="B9400" t="s">
        <v>4195</v>
      </c>
      <c r="C9400" t="s">
        <v>218</v>
      </c>
      <c r="D9400" t="s">
        <v>1000</v>
      </c>
      <c r="E9400" s="23">
        <v>43497</v>
      </c>
      <c r="F9400">
        <v>0</v>
      </c>
      <c r="G9400">
        <v>0</v>
      </c>
      <c r="I9400">
        <v>0</v>
      </c>
      <c r="J9400">
        <v>0</v>
      </c>
      <c r="L9400">
        <v>0</v>
      </c>
      <c r="N9400">
        <v>0</v>
      </c>
      <c r="P9400">
        <v>0</v>
      </c>
      <c r="Q9400">
        <v>0</v>
      </c>
      <c r="S9400">
        <v>0</v>
      </c>
      <c r="T9400">
        <v>1.05</v>
      </c>
    </row>
    <row r="9401" spans="1:20" x14ac:dyDescent="0.2">
      <c r="A9401" t="s">
        <v>12623</v>
      </c>
      <c r="B9401" t="s">
        <v>12624</v>
      </c>
      <c r="C9401" t="s">
        <v>202</v>
      </c>
      <c r="D9401" t="s">
        <v>1000</v>
      </c>
      <c r="E9401" s="23">
        <v>43497</v>
      </c>
      <c r="F9401">
        <v>5</v>
      </c>
      <c r="G9401">
        <v>5</v>
      </c>
      <c r="I9401">
        <v>61</v>
      </c>
      <c r="J9401">
        <v>55</v>
      </c>
      <c r="L9401">
        <v>64</v>
      </c>
      <c r="N9401">
        <v>61</v>
      </c>
      <c r="P9401">
        <v>0</v>
      </c>
      <c r="Q9401">
        <v>0</v>
      </c>
      <c r="S9401">
        <v>0</v>
      </c>
      <c r="T9401">
        <v>0.92500000000000004</v>
      </c>
    </row>
    <row r="9402" spans="1:20" x14ac:dyDescent="0.2">
      <c r="A9402" t="s">
        <v>12448</v>
      </c>
      <c r="B9402" t="s">
        <v>12449</v>
      </c>
      <c r="C9402" t="s">
        <v>347</v>
      </c>
      <c r="D9402" t="s">
        <v>1000</v>
      </c>
      <c r="E9402" s="23">
        <v>43497</v>
      </c>
      <c r="F9402">
        <v>0</v>
      </c>
      <c r="G9402">
        <v>0</v>
      </c>
      <c r="I9402">
        <v>0</v>
      </c>
      <c r="J9402">
        <v>0</v>
      </c>
      <c r="L9402">
        <v>0</v>
      </c>
      <c r="N9402">
        <v>0</v>
      </c>
      <c r="P9402">
        <v>0</v>
      </c>
      <c r="Q9402">
        <v>0</v>
      </c>
      <c r="S9402">
        <v>0</v>
      </c>
      <c r="T9402" t="e">
        <v>#DIV/0!</v>
      </c>
    </row>
    <row r="9403" spans="1:20" x14ac:dyDescent="0.2">
      <c r="A9403" t="s">
        <v>9788</v>
      </c>
      <c r="B9403" t="s">
        <v>9789</v>
      </c>
      <c r="C9403" t="s">
        <v>224</v>
      </c>
      <c r="D9403" t="s">
        <v>1000</v>
      </c>
      <c r="E9403" s="23">
        <v>43497</v>
      </c>
      <c r="F9403">
        <v>4</v>
      </c>
      <c r="G9403">
        <v>6</v>
      </c>
      <c r="I9403">
        <v>54</v>
      </c>
      <c r="J9403">
        <v>44</v>
      </c>
      <c r="L9403">
        <v>66</v>
      </c>
      <c r="N9403">
        <v>54</v>
      </c>
      <c r="P9403">
        <v>0</v>
      </c>
      <c r="Q9403">
        <v>0</v>
      </c>
      <c r="S9403">
        <v>0</v>
      </c>
      <c r="T9403" t="e">
        <v>#DIV/0!</v>
      </c>
    </row>
    <row r="9404" spans="1:20" x14ac:dyDescent="0.2">
      <c r="A9404" t="s">
        <v>9489</v>
      </c>
      <c r="B9404" t="s">
        <v>9490</v>
      </c>
      <c r="C9404" t="s">
        <v>345</v>
      </c>
      <c r="D9404" t="s">
        <v>1000</v>
      </c>
      <c r="E9404" s="23">
        <v>43497</v>
      </c>
      <c r="F9404">
        <v>0</v>
      </c>
      <c r="G9404">
        <v>0</v>
      </c>
      <c r="I9404">
        <v>0</v>
      </c>
      <c r="J9404">
        <v>0</v>
      </c>
      <c r="L9404">
        <v>0</v>
      </c>
      <c r="N9404">
        <v>0</v>
      </c>
      <c r="P9404">
        <v>0</v>
      </c>
      <c r="Q9404">
        <v>0</v>
      </c>
      <c r="S9404">
        <v>0</v>
      </c>
      <c r="T9404">
        <v>0.77631578947368418</v>
      </c>
    </row>
    <row r="9405" spans="1:20" x14ac:dyDescent="0.2">
      <c r="A9405" t="s">
        <v>7881</v>
      </c>
      <c r="B9405" t="s">
        <v>7882</v>
      </c>
      <c r="C9405" t="s">
        <v>226</v>
      </c>
      <c r="D9405" t="s">
        <v>1000</v>
      </c>
      <c r="E9405" s="23">
        <v>43497</v>
      </c>
      <c r="F9405">
        <v>4</v>
      </c>
      <c r="G9405">
        <v>5.5</v>
      </c>
      <c r="I9405">
        <v>38</v>
      </c>
      <c r="J9405">
        <v>44</v>
      </c>
      <c r="L9405">
        <v>62</v>
      </c>
      <c r="N9405">
        <v>36</v>
      </c>
      <c r="P9405">
        <v>3</v>
      </c>
      <c r="Q9405">
        <v>3</v>
      </c>
      <c r="S9405">
        <v>2</v>
      </c>
      <c r="T9405">
        <v>1.09375</v>
      </c>
    </row>
    <row r="9406" spans="1:20" x14ac:dyDescent="0.2">
      <c r="A9406" t="s">
        <v>6951</v>
      </c>
      <c r="B9406" t="s">
        <v>6952</v>
      </c>
      <c r="C9406" t="s">
        <v>231</v>
      </c>
      <c r="D9406" t="s">
        <v>1000</v>
      </c>
      <c r="E9406" s="23">
        <v>43497</v>
      </c>
      <c r="F9406">
        <v>8</v>
      </c>
      <c r="G9406">
        <v>8</v>
      </c>
      <c r="I9406">
        <v>124</v>
      </c>
      <c r="J9406">
        <v>91</v>
      </c>
      <c r="L9406">
        <v>91</v>
      </c>
      <c r="N9406">
        <v>113</v>
      </c>
      <c r="P9406">
        <v>0</v>
      </c>
      <c r="Q9406">
        <v>5</v>
      </c>
      <c r="S9406">
        <v>11</v>
      </c>
      <c r="T9406">
        <v>1</v>
      </c>
    </row>
    <row r="9407" spans="1:20" x14ac:dyDescent="0.2">
      <c r="A9407" t="s">
        <v>6002</v>
      </c>
      <c r="B9407" t="s">
        <v>6003</v>
      </c>
      <c r="C9407" t="s">
        <v>216</v>
      </c>
      <c r="D9407" t="s">
        <v>1000</v>
      </c>
      <c r="E9407" s="23">
        <v>43497</v>
      </c>
      <c r="F9407">
        <v>8.5</v>
      </c>
      <c r="G9407">
        <v>9.5</v>
      </c>
      <c r="I9407">
        <v>46</v>
      </c>
      <c r="J9407">
        <v>84</v>
      </c>
      <c r="L9407">
        <v>98</v>
      </c>
      <c r="N9407">
        <v>36</v>
      </c>
      <c r="P9407">
        <v>8</v>
      </c>
      <c r="Q9407">
        <v>9</v>
      </c>
      <c r="S9407">
        <v>10</v>
      </c>
      <c r="T9407">
        <v>0.9375</v>
      </c>
    </row>
    <row r="9408" spans="1:20" x14ac:dyDescent="0.2">
      <c r="A9408" t="s">
        <v>4609</v>
      </c>
      <c r="B9408" t="s">
        <v>4610</v>
      </c>
      <c r="C9408" t="s">
        <v>233</v>
      </c>
      <c r="D9408" t="s">
        <v>1000</v>
      </c>
      <c r="E9408" s="23">
        <v>43497</v>
      </c>
      <c r="F9408">
        <v>1.5</v>
      </c>
      <c r="G9408">
        <v>3.5</v>
      </c>
      <c r="I9408">
        <v>24</v>
      </c>
      <c r="J9408">
        <v>18</v>
      </c>
      <c r="L9408">
        <v>46</v>
      </c>
      <c r="N9408">
        <v>24</v>
      </c>
      <c r="P9408">
        <v>0</v>
      </c>
      <c r="Q9408">
        <v>0</v>
      </c>
      <c r="S9408">
        <v>0</v>
      </c>
      <c r="T9408">
        <v>0.90500000000000003</v>
      </c>
    </row>
    <row r="9409" spans="1:20" x14ac:dyDescent="0.2">
      <c r="A9409" t="s">
        <v>4019</v>
      </c>
      <c r="B9409" t="s">
        <v>4020</v>
      </c>
      <c r="C9409" t="s">
        <v>219</v>
      </c>
      <c r="D9409" t="s">
        <v>1000</v>
      </c>
      <c r="E9409" s="23">
        <v>43497</v>
      </c>
      <c r="F9409">
        <v>0</v>
      </c>
      <c r="G9409">
        <v>0</v>
      </c>
      <c r="I9409">
        <v>0</v>
      </c>
      <c r="J9409">
        <v>0</v>
      </c>
      <c r="L9409">
        <v>0</v>
      </c>
      <c r="N9409">
        <v>0</v>
      </c>
      <c r="P9409">
        <v>0</v>
      </c>
      <c r="Q9409">
        <v>0</v>
      </c>
      <c r="S9409">
        <v>0</v>
      </c>
      <c r="T9409">
        <v>0.88500000000000001</v>
      </c>
    </row>
    <row r="9410" spans="1:20" x14ac:dyDescent="0.2">
      <c r="A9410" t="s">
        <v>3748</v>
      </c>
      <c r="B9410" t="s">
        <v>3749</v>
      </c>
      <c r="C9410" t="s">
        <v>340</v>
      </c>
      <c r="D9410" t="s">
        <v>1000</v>
      </c>
      <c r="E9410" s="23">
        <v>43497</v>
      </c>
      <c r="F9410">
        <v>0</v>
      </c>
      <c r="G9410">
        <v>0</v>
      </c>
      <c r="I9410">
        <v>0</v>
      </c>
      <c r="J9410">
        <v>0</v>
      </c>
      <c r="L9410">
        <v>0</v>
      </c>
      <c r="N9410">
        <v>0</v>
      </c>
      <c r="P9410">
        <v>0</v>
      </c>
      <c r="Q9410">
        <v>0</v>
      </c>
      <c r="S9410">
        <v>0</v>
      </c>
      <c r="T9410">
        <v>0.92500000000000004</v>
      </c>
    </row>
    <row r="9411" spans="1:20" x14ac:dyDescent="0.2">
      <c r="A9411" t="s">
        <v>11354</v>
      </c>
      <c r="B9411" t="s">
        <v>11355</v>
      </c>
      <c r="C9411" t="s">
        <v>350</v>
      </c>
      <c r="D9411" t="s">
        <v>1000</v>
      </c>
      <c r="E9411" s="23">
        <v>43497</v>
      </c>
      <c r="F9411">
        <v>0</v>
      </c>
      <c r="G9411">
        <v>0</v>
      </c>
      <c r="I9411">
        <v>0</v>
      </c>
      <c r="J9411">
        <v>0</v>
      </c>
      <c r="L9411">
        <v>0</v>
      </c>
      <c r="N9411">
        <v>0</v>
      </c>
      <c r="P9411">
        <v>0</v>
      </c>
      <c r="Q9411">
        <v>0</v>
      </c>
      <c r="S9411">
        <v>0</v>
      </c>
      <c r="T9411">
        <v>1.0249999999999999</v>
      </c>
    </row>
    <row r="9412" spans="1:20" x14ac:dyDescent="0.2">
      <c r="A9412" t="s">
        <v>11356</v>
      </c>
      <c r="B9412" t="s">
        <v>11357</v>
      </c>
      <c r="C9412" t="s">
        <v>351</v>
      </c>
      <c r="D9412" t="s">
        <v>1000</v>
      </c>
      <c r="E9412" s="23">
        <v>43497</v>
      </c>
      <c r="F9412">
        <v>0</v>
      </c>
      <c r="G9412">
        <v>0</v>
      </c>
      <c r="I9412">
        <v>0</v>
      </c>
      <c r="J9412">
        <v>0</v>
      </c>
      <c r="L9412">
        <v>0</v>
      </c>
      <c r="N9412">
        <v>0</v>
      </c>
      <c r="P9412">
        <v>0</v>
      </c>
      <c r="Q9412">
        <v>0</v>
      </c>
      <c r="S9412">
        <v>0</v>
      </c>
      <c r="T9412">
        <v>0.84749999999999992</v>
      </c>
    </row>
    <row r="9413" spans="1:20" x14ac:dyDescent="0.2">
      <c r="A9413" t="s">
        <v>11218</v>
      </c>
      <c r="B9413" t="s">
        <v>11219</v>
      </c>
      <c r="C9413" t="s">
        <v>352</v>
      </c>
      <c r="D9413" t="s">
        <v>1000</v>
      </c>
      <c r="E9413" s="23">
        <v>43497</v>
      </c>
      <c r="F9413">
        <v>0</v>
      </c>
      <c r="G9413">
        <v>0</v>
      </c>
      <c r="I9413">
        <v>0</v>
      </c>
      <c r="J9413">
        <v>0</v>
      </c>
      <c r="L9413">
        <v>0</v>
      </c>
      <c r="N9413">
        <v>0</v>
      </c>
      <c r="P9413">
        <v>0</v>
      </c>
      <c r="Q9413">
        <v>0</v>
      </c>
      <c r="S9413">
        <v>0</v>
      </c>
      <c r="T9413">
        <v>0.72</v>
      </c>
    </row>
    <row r="9414" spans="1:20" x14ac:dyDescent="0.2">
      <c r="A9414" t="s">
        <v>10219</v>
      </c>
      <c r="B9414" t="s">
        <v>10220</v>
      </c>
      <c r="C9414" t="s">
        <v>353</v>
      </c>
      <c r="D9414" t="s">
        <v>1000</v>
      </c>
      <c r="E9414" s="23">
        <v>43497</v>
      </c>
      <c r="F9414">
        <v>0</v>
      </c>
      <c r="G9414">
        <v>0</v>
      </c>
      <c r="I9414">
        <v>0</v>
      </c>
      <c r="J9414">
        <v>0</v>
      </c>
      <c r="L9414">
        <v>0</v>
      </c>
      <c r="N9414">
        <v>0</v>
      </c>
      <c r="P9414">
        <v>0</v>
      </c>
      <c r="Q9414">
        <v>0</v>
      </c>
      <c r="S9414">
        <v>0</v>
      </c>
      <c r="T9414">
        <v>0.70499999999999996</v>
      </c>
    </row>
    <row r="9415" spans="1:20" x14ac:dyDescent="0.2">
      <c r="A9415" t="s">
        <v>10079</v>
      </c>
      <c r="B9415" t="s">
        <v>10080</v>
      </c>
      <c r="C9415" t="s">
        <v>386</v>
      </c>
      <c r="D9415" t="s">
        <v>1000</v>
      </c>
      <c r="E9415" s="23">
        <v>43497</v>
      </c>
      <c r="F9415">
        <v>0</v>
      </c>
      <c r="G9415">
        <v>0</v>
      </c>
      <c r="I9415">
        <v>0</v>
      </c>
      <c r="J9415">
        <v>0</v>
      </c>
      <c r="L9415">
        <v>0</v>
      </c>
      <c r="N9415">
        <v>0</v>
      </c>
      <c r="P9415">
        <v>0</v>
      </c>
      <c r="Q9415">
        <v>0</v>
      </c>
      <c r="S9415">
        <v>0</v>
      </c>
      <c r="T9415">
        <v>0.81499999999999995</v>
      </c>
    </row>
    <row r="9416" spans="1:20" x14ac:dyDescent="0.2">
      <c r="A9416" t="s">
        <v>8632</v>
      </c>
      <c r="B9416" t="s">
        <v>8633</v>
      </c>
      <c r="C9416" t="s">
        <v>354</v>
      </c>
      <c r="D9416" t="s">
        <v>1000</v>
      </c>
      <c r="E9416" s="23">
        <v>43497</v>
      </c>
      <c r="F9416">
        <v>1</v>
      </c>
      <c r="G9416">
        <v>1.5</v>
      </c>
      <c r="I9416">
        <v>5</v>
      </c>
      <c r="J9416">
        <v>6</v>
      </c>
      <c r="L9416">
        <v>9</v>
      </c>
      <c r="N9416">
        <v>5</v>
      </c>
      <c r="P9416">
        <v>0</v>
      </c>
      <c r="Q9416">
        <v>0</v>
      </c>
      <c r="S9416">
        <v>0</v>
      </c>
      <c r="T9416">
        <v>0.64999999999999991</v>
      </c>
    </row>
    <row r="9417" spans="1:20" x14ac:dyDescent="0.2">
      <c r="A9417" t="s">
        <v>6426</v>
      </c>
      <c r="B9417" t="s">
        <v>6427</v>
      </c>
      <c r="C9417" t="s">
        <v>355</v>
      </c>
      <c r="D9417" t="s">
        <v>1000</v>
      </c>
      <c r="E9417" s="23">
        <v>43497</v>
      </c>
      <c r="F9417">
        <v>4.5</v>
      </c>
      <c r="G9417">
        <v>5.5</v>
      </c>
      <c r="I9417">
        <v>21</v>
      </c>
      <c r="J9417">
        <v>26</v>
      </c>
      <c r="L9417">
        <v>32</v>
      </c>
      <c r="N9417">
        <v>20</v>
      </c>
      <c r="P9417">
        <v>0</v>
      </c>
      <c r="Q9417">
        <v>0</v>
      </c>
      <c r="S9417">
        <v>1</v>
      </c>
    </row>
    <row r="9418" spans="1:20" x14ac:dyDescent="0.2">
      <c r="A9418" t="s">
        <v>12164</v>
      </c>
      <c r="B9418" t="s">
        <v>12165</v>
      </c>
      <c r="C9418" t="s">
        <v>1050</v>
      </c>
      <c r="D9418" t="s">
        <v>1002</v>
      </c>
      <c r="E9418" s="23">
        <v>43497</v>
      </c>
      <c r="F9418">
        <v>1.5</v>
      </c>
      <c r="G9418">
        <v>2.5</v>
      </c>
      <c r="I9418">
        <v>4</v>
      </c>
      <c r="J9418">
        <v>8</v>
      </c>
      <c r="L9418">
        <v>14</v>
      </c>
      <c r="N9418">
        <v>3</v>
      </c>
      <c r="P9418">
        <v>0</v>
      </c>
      <c r="Q9418">
        <v>0</v>
      </c>
      <c r="S9418">
        <v>1</v>
      </c>
    </row>
    <row r="9419" spans="1:20" x14ac:dyDescent="0.2">
      <c r="A9419" t="s">
        <v>7499</v>
      </c>
      <c r="B9419" t="s">
        <v>7500</v>
      </c>
      <c r="C9419" t="s">
        <v>1048</v>
      </c>
      <c r="D9419" t="s">
        <v>1002</v>
      </c>
      <c r="E9419" s="23">
        <v>43497</v>
      </c>
      <c r="F9419">
        <v>2</v>
      </c>
      <c r="G9419">
        <v>2.5</v>
      </c>
      <c r="I9419">
        <v>11</v>
      </c>
      <c r="J9419">
        <v>11</v>
      </c>
      <c r="L9419">
        <v>14</v>
      </c>
      <c r="N9419">
        <v>10</v>
      </c>
      <c r="P9419">
        <v>2</v>
      </c>
      <c r="Q9419">
        <v>2</v>
      </c>
      <c r="S9419">
        <v>1</v>
      </c>
    </row>
    <row r="9420" spans="1:20" x14ac:dyDescent="0.2">
      <c r="A9420" t="s">
        <v>5788</v>
      </c>
      <c r="B9420" t="s">
        <v>5789</v>
      </c>
      <c r="C9420" t="s">
        <v>1047</v>
      </c>
      <c r="D9420" t="s">
        <v>1002</v>
      </c>
      <c r="E9420" s="23">
        <v>43497</v>
      </c>
      <c r="F9420">
        <v>3.5</v>
      </c>
      <c r="G9420">
        <v>3.5</v>
      </c>
      <c r="I9420">
        <v>14</v>
      </c>
      <c r="J9420">
        <v>20</v>
      </c>
      <c r="L9420">
        <v>20</v>
      </c>
      <c r="N9420">
        <v>11</v>
      </c>
      <c r="P9420">
        <v>0</v>
      </c>
      <c r="Q9420">
        <v>0</v>
      </c>
      <c r="S9420">
        <v>3</v>
      </c>
    </row>
    <row r="9421" spans="1:20" x14ac:dyDescent="0.2">
      <c r="A9421" t="s">
        <v>14815</v>
      </c>
      <c r="B9421" t="s">
        <v>14816</v>
      </c>
      <c r="C9421" t="s">
        <v>1054</v>
      </c>
      <c r="D9421" t="s">
        <v>1002</v>
      </c>
      <c r="E9421" s="23">
        <v>43497</v>
      </c>
      <c r="F9421">
        <v>2</v>
      </c>
      <c r="G9421">
        <v>1.5</v>
      </c>
      <c r="I9421">
        <v>9</v>
      </c>
      <c r="J9421">
        <v>11</v>
      </c>
      <c r="L9421">
        <v>9</v>
      </c>
      <c r="N9421">
        <v>8</v>
      </c>
      <c r="P9421">
        <v>0</v>
      </c>
      <c r="Q9421">
        <v>0</v>
      </c>
      <c r="S9421">
        <v>1</v>
      </c>
    </row>
    <row r="9422" spans="1:20" x14ac:dyDescent="0.2">
      <c r="A9422" t="s">
        <v>7377</v>
      </c>
      <c r="B9422" t="s">
        <v>7378</v>
      </c>
      <c r="C9422" t="s">
        <v>1052</v>
      </c>
      <c r="D9422" t="s">
        <v>1002</v>
      </c>
      <c r="E9422" s="23">
        <v>43497</v>
      </c>
      <c r="F9422">
        <v>4.5</v>
      </c>
      <c r="G9422">
        <v>4.5</v>
      </c>
      <c r="I9422">
        <v>28</v>
      </c>
      <c r="J9422">
        <v>25</v>
      </c>
      <c r="L9422">
        <v>26</v>
      </c>
      <c r="N9422">
        <v>20</v>
      </c>
      <c r="P9422">
        <v>0</v>
      </c>
      <c r="Q9422">
        <v>3</v>
      </c>
      <c r="S9422">
        <v>8</v>
      </c>
    </row>
    <row r="9423" spans="1:20" x14ac:dyDescent="0.2">
      <c r="A9423" t="s">
        <v>5369</v>
      </c>
      <c r="B9423" t="s">
        <v>5370</v>
      </c>
      <c r="C9423" t="s">
        <v>1053</v>
      </c>
      <c r="D9423" t="s">
        <v>1002</v>
      </c>
      <c r="E9423" s="23">
        <v>43497</v>
      </c>
      <c r="F9423">
        <v>2.5</v>
      </c>
      <c r="G9423">
        <v>3</v>
      </c>
      <c r="I9423">
        <v>5</v>
      </c>
      <c r="J9423">
        <v>14</v>
      </c>
      <c r="L9423">
        <v>17</v>
      </c>
      <c r="N9423">
        <v>4</v>
      </c>
      <c r="P9423">
        <v>0</v>
      </c>
      <c r="Q9423">
        <v>0</v>
      </c>
      <c r="S9423">
        <v>1</v>
      </c>
    </row>
    <row r="9424" spans="1:20" x14ac:dyDescent="0.2">
      <c r="A9424" t="s">
        <v>7709</v>
      </c>
      <c r="B9424" t="s">
        <v>7716</v>
      </c>
      <c r="C9424" t="s">
        <v>901</v>
      </c>
      <c r="D9424" t="s">
        <v>1000</v>
      </c>
      <c r="E9424" s="23">
        <v>43497</v>
      </c>
      <c r="F9424">
        <v>3</v>
      </c>
      <c r="G9424">
        <v>3</v>
      </c>
      <c r="I9424">
        <v>5</v>
      </c>
      <c r="J9424">
        <v>14</v>
      </c>
      <c r="L9424">
        <v>17</v>
      </c>
      <c r="N9424">
        <v>4</v>
      </c>
      <c r="P9424">
        <v>0</v>
      </c>
      <c r="Q9424">
        <v>0</v>
      </c>
      <c r="S9424">
        <v>1</v>
      </c>
    </row>
    <row r="9425" spans="1:20" x14ac:dyDescent="0.2">
      <c r="A9425" t="s">
        <v>7399</v>
      </c>
      <c r="B9425" t="s">
        <v>7408</v>
      </c>
      <c r="C9425" t="s">
        <v>901</v>
      </c>
      <c r="D9425" t="s">
        <v>1001</v>
      </c>
      <c r="E9425" s="23">
        <v>43497</v>
      </c>
      <c r="F9425">
        <v>3.5</v>
      </c>
      <c r="G9425">
        <v>3</v>
      </c>
      <c r="I9425">
        <v>5</v>
      </c>
      <c r="J9425">
        <v>14</v>
      </c>
      <c r="L9425">
        <v>17</v>
      </c>
      <c r="N9425">
        <v>4</v>
      </c>
      <c r="P9425">
        <v>0</v>
      </c>
      <c r="Q9425">
        <v>0</v>
      </c>
      <c r="S9425">
        <v>1</v>
      </c>
    </row>
    <row r="9426" spans="1:20" x14ac:dyDescent="0.2">
      <c r="A9426" t="s">
        <v>5827</v>
      </c>
      <c r="B9426" t="s">
        <v>5837</v>
      </c>
      <c r="C9426" t="s">
        <v>903</v>
      </c>
      <c r="D9426" t="s">
        <v>1000</v>
      </c>
      <c r="E9426" s="23">
        <v>43497</v>
      </c>
      <c r="F9426">
        <v>6</v>
      </c>
      <c r="G9426">
        <v>3</v>
      </c>
      <c r="I9426">
        <v>5</v>
      </c>
      <c r="J9426">
        <v>14</v>
      </c>
      <c r="L9426">
        <v>17</v>
      </c>
      <c r="N9426">
        <v>4</v>
      </c>
      <c r="P9426">
        <v>0</v>
      </c>
      <c r="Q9426">
        <v>0</v>
      </c>
      <c r="S9426">
        <v>1</v>
      </c>
    </row>
    <row r="9427" spans="1:20" x14ac:dyDescent="0.2">
      <c r="A9427" t="s">
        <v>5397</v>
      </c>
      <c r="B9427" t="s">
        <v>5398</v>
      </c>
      <c r="C9427" t="s">
        <v>903</v>
      </c>
      <c r="D9427" t="s">
        <v>1001</v>
      </c>
      <c r="E9427" s="23">
        <v>43497</v>
      </c>
      <c r="F9427">
        <v>0</v>
      </c>
      <c r="G9427">
        <v>3</v>
      </c>
      <c r="I9427">
        <v>5</v>
      </c>
      <c r="J9427">
        <v>14</v>
      </c>
      <c r="L9427">
        <v>17</v>
      </c>
      <c r="N9427">
        <v>4</v>
      </c>
      <c r="P9427">
        <v>0</v>
      </c>
      <c r="Q9427">
        <v>0</v>
      </c>
      <c r="S9427">
        <v>1</v>
      </c>
    </row>
    <row r="9428" spans="1:20" x14ac:dyDescent="0.2">
      <c r="A9428" t="s">
        <v>11913</v>
      </c>
      <c r="B9428" t="s">
        <v>11914</v>
      </c>
      <c r="C9428" t="s">
        <v>198</v>
      </c>
      <c r="D9428" t="s">
        <v>1002</v>
      </c>
      <c r="E9428" s="23">
        <v>43497</v>
      </c>
      <c r="F9428">
        <v>0</v>
      </c>
      <c r="G9428">
        <v>0</v>
      </c>
      <c r="I9428">
        <v>0</v>
      </c>
      <c r="J9428">
        <v>0</v>
      </c>
      <c r="L9428">
        <v>0</v>
      </c>
      <c r="N9428">
        <v>0</v>
      </c>
      <c r="P9428">
        <v>0</v>
      </c>
      <c r="Q9428">
        <v>0</v>
      </c>
      <c r="S9428">
        <v>0</v>
      </c>
    </row>
    <row r="9429" spans="1:20" x14ac:dyDescent="0.2">
      <c r="A9429" t="s">
        <v>11915</v>
      </c>
      <c r="B9429" t="s">
        <v>11916</v>
      </c>
      <c r="C9429" t="s">
        <v>962</v>
      </c>
      <c r="D9429" t="s">
        <v>1002</v>
      </c>
      <c r="E9429" s="23">
        <v>43497</v>
      </c>
      <c r="F9429">
        <v>1.5</v>
      </c>
      <c r="G9429">
        <v>3</v>
      </c>
      <c r="I9429">
        <v>3</v>
      </c>
      <c r="J9429">
        <v>11</v>
      </c>
      <c r="L9429">
        <v>18</v>
      </c>
      <c r="N9429">
        <v>0</v>
      </c>
      <c r="P9429">
        <v>0</v>
      </c>
      <c r="Q9429">
        <v>0</v>
      </c>
      <c r="S9429">
        <v>3</v>
      </c>
    </row>
    <row r="9430" spans="1:20" x14ac:dyDescent="0.2">
      <c r="A9430" t="s">
        <v>11917</v>
      </c>
      <c r="B9430" t="s">
        <v>11918</v>
      </c>
      <c r="C9430" t="s">
        <v>199</v>
      </c>
      <c r="D9430" t="s">
        <v>1002</v>
      </c>
      <c r="E9430" s="23">
        <v>43497</v>
      </c>
      <c r="F9430">
        <v>14</v>
      </c>
      <c r="G9430">
        <v>13.5</v>
      </c>
      <c r="I9430">
        <v>91</v>
      </c>
      <c r="J9430">
        <v>105</v>
      </c>
      <c r="L9430">
        <v>113</v>
      </c>
      <c r="N9430">
        <v>81</v>
      </c>
      <c r="P9430">
        <v>0</v>
      </c>
      <c r="Q9430">
        <v>1</v>
      </c>
      <c r="S9430">
        <v>10</v>
      </c>
    </row>
    <row r="9431" spans="1:20" x14ac:dyDescent="0.2">
      <c r="A9431" t="s">
        <v>11919</v>
      </c>
      <c r="B9431" t="s">
        <v>11920</v>
      </c>
      <c r="C9431" t="s">
        <v>348</v>
      </c>
      <c r="D9431" t="s">
        <v>1002</v>
      </c>
      <c r="E9431" s="23">
        <v>43497</v>
      </c>
      <c r="F9431">
        <v>0</v>
      </c>
      <c r="G9431">
        <v>0</v>
      </c>
      <c r="I9431">
        <v>0</v>
      </c>
      <c r="J9431">
        <v>0</v>
      </c>
      <c r="L9431">
        <v>0</v>
      </c>
      <c r="N9431">
        <v>0</v>
      </c>
      <c r="P9431">
        <v>0</v>
      </c>
      <c r="Q9431">
        <v>0</v>
      </c>
      <c r="S9431">
        <v>0</v>
      </c>
    </row>
    <row r="9432" spans="1:20" x14ac:dyDescent="0.2">
      <c r="A9432" t="s">
        <v>11921</v>
      </c>
      <c r="B9432" t="s">
        <v>11922</v>
      </c>
      <c r="C9432" t="s">
        <v>357</v>
      </c>
      <c r="D9432" t="s">
        <v>1002</v>
      </c>
      <c r="E9432" s="23">
        <v>43497</v>
      </c>
      <c r="F9432">
        <v>0</v>
      </c>
      <c r="G9432">
        <v>0</v>
      </c>
      <c r="I9432">
        <v>0</v>
      </c>
      <c r="J9432">
        <v>0</v>
      </c>
      <c r="L9432">
        <v>0</v>
      </c>
      <c r="N9432">
        <v>0</v>
      </c>
      <c r="P9432">
        <v>0</v>
      </c>
      <c r="Q9432">
        <v>0</v>
      </c>
      <c r="S9432">
        <v>0</v>
      </c>
    </row>
    <row r="9433" spans="1:20" x14ac:dyDescent="0.2">
      <c r="A9433" t="s">
        <v>10985</v>
      </c>
      <c r="B9433" t="s">
        <v>10986</v>
      </c>
      <c r="C9433" t="s">
        <v>227</v>
      </c>
      <c r="D9433" t="s">
        <v>1002</v>
      </c>
      <c r="E9433" s="23">
        <v>43497</v>
      </c>
      <c r="F9433">
        <v>0</v>
      </c>
      <c r="G9433">
        <v>0</v>
      </c>
      <c r="I9433">
        <v>0</v>
      </c>
      <c r="J9433">
        <v>0</v>
      </c>
      <c r="L9433">
        <v>0</v>
      </c>
      <c r="N9433">
        <v>0</v>
      </c>
      <c r="P9433">
        <v>0</v>
      </c>
      <c r="Q9433">
        <v>0</v>
      </c>
      <c r="S9433">
        <v>0</v>
      </c>
    </row>
    <row r="9434" spans="1:20" x14ac:dyDescent="0.2">
      <c r="A9434" t="s">
        <v>10810</v>
      </c>
      <c r="B9434" t="s">
        <v>10811</v>
      </c>
      <c r="C9434" t="s">
        <v>203</v>
      </c>
      <c r="D9434" t="s">
        <v>1002</v>
      </c>
      <c r="E9434" s="23">
        <v>43497</v>
      </c>
      <c r="F9434">
        <v>0</v>
      </c>
      <c r="G9434">
        <v>0</v>
      </c>
      <c r="I9434">
        <v>0</v>
      </c>
      <c r="J9434">
        <v>0</v>
      </c>
      <c r="L9434">
        <v>0</v>
      </c>
      <c r="N9434">
        <v>0</v>
      </c>
      <c r="O9434" t="e">
        <v>#DIV/0!</v>
      </c>
      <c r="P9434">
        <v>0</v>
      </c>
      <c r="Q9434">
        <v>0</v>
      </c>
      <c r="S9434">
        <v>0</v>
      </c>
    </row>
    <row r="9435" spans="1:20" x14ac:dyDescent="0.2">
      <c r="A9435" t="s">
        <v>10145</v>
      </c>
      <c r="B9435" t="s">
        <v>10146</v>
      </c>
      <c r="C9435" t="s">
        <v>387</v>
      </c>
      <c r="D9435" t="s">
        <v>1002</v>
      </c>
      <c r="E9435" s="23">
        <v>43497</v>
      </c>
      <c r="F9435">
        <v>0</v>
      </c>
      <c r="G9435">
        <v>0</v>
      </c>
      <c r="I9435">
        <v>0</v>
      </c>
      <c r="J9435">
        <v>0</v>
      </c>
      <c r="L9435">
        <v>0</v>
      </c>
      <c r="N9435">
        <v>0</v>
      </c>
      <c r="P9435">
        <v>0</v>
      </c>
      <c r="Q9435">
        <v>0</v>
      </c>
      <c r="S9435">
        <v>0</v>
      </c>
    </row>
    <row r="9436" spans="1:20" x14ac:dyDescent="0.2">
      <c r="A9436" t="s">
        <v>9963</v>
      </c>
      <c r="B9436" t="s">
        <v>9964</v>
      </c>
      <c r="C9436" t="s">
        <v>223</v>
      </c>
      <c r="D9436" t="s">
        <v>1002</v>
      </c>
      <c r="E9436" s="23">
        <v>43497</v>
      </c>
      <c r="F9436">
        <v>4</v>
      </c>
      <c r="G9436">
        <v>6</v>
      </c>
      <c r="I9436">
        <v>54</v>
      </c>
      <c r="J9436">
        <v>44</v>
      </c>
      <c r="L9436">
        <v>66</v>
      </c>
      <c r="N9436">
        <v>54</v>
      </c>
      <c r="P9436">
        <v>0</v>
      </c>
      <c r="Q9436">
        <v>0</v>
      </c>
      <c r="S9436">
        <v>0</v>
      </c>
    </row>
    <row r="9437" spans="1:20" x14ac:dyDescent="0.2">
      <c r="A9437" t="s">
        <v>9581</v>
      </c>
      <c r="B9437" t="s">
        <v>9582</v>
      </c>
      <c r="C9437" t="s">
        <v>346</v>
      </c>
      <c r="D9437" t="s">
        <v>1002</v>
      </c>
      <c r="E9437" s="23">
        <v>43497</v>
      </c>
      <c r="F9437">
        <v>0</v>
      </c>
      <c r="G9437">
        <v>0</v>
      </c>
      <c r="I9437">
        <v>0</v>
      </c>
      <c r="J9437">
        <v>0</v>
      </c>
      <c r="L9437">
        <v>0</v>
      </c>
      <c r="N9437">
        <v>0</v>
      </c>
      <c r="P9437">
        <v>0</v>
      </c>
      <c r="Q9437">
        <v>0</v>
      </c>
      <c r="S9437">
        <v>0</v>
      </c>
    </row>
    <row r="9438" spans="1:20" x14ac:dyDescent="0.2">
      <c r="A9438" t="s">
        <v>9222</v>
      </c>
      <c r="B9438" t="s">
        <v>9223</v>
      </c>
      <c r="C9438" t="s">
        <v>207</v>
      </c>
      <c r="D9438" t="s">
        <v>1002</v>
      </c>
      <c r="E9438" s="23">
        <v>43497</v>
      </c>
      <c r="F9438">
        <v>6.5</v>
      </c>
      <c r="G9438">
        <v>7</v>
      </c>
      <c r="I9438">
        <v>40</v>
      </c>
      <c r="J9438">
        <v>38</v>
      </c>
      <c r="L9438">
        <v>42</v>
      </c>
      <c r="N9438">
        <v>36</v>
      </c>
      <c r="O9438">
        <v>1</v>
      </c>
      <c r="P9438">
        <v>2</v>
      </c>
      <c r="Q9438">
        <v>5</v>
      </c>
      <c r="S9438">
        <v>4</v>
      </c>
    </row>
    <row r="9439" spans="1:20" x14ac:dyDescent="0.2">
      <c r="A9439" t="s">
        <v>8383</v>
      </c>
      <c r="B9439" t="s">
        <v>8384</v>
      </c>
      <c r="C9439" t="s">
        <v>212</v>
      </c>
      <c r="D9439" t="s">
        <v>1002</v>
      </c>
      <c r="E9439" s="23">
        <v>43497</v>
      </c>
      <c r="F9439">
        <v>1.5</v>
      </c>
      <c r="G9439">
        <v>1.5</v>
      </c>
      <c r="I9439">
        <v>6</v>
      </c>
      <c r="J9439">
        <v>8</v>
      </c>
      <c r="L9439">
        <v>8</v>
      </c>
      <c r="N9439">
        <v>4</v>
      </c>
      <c r="P9439">
        <v>2</v>
      </c>
      <c r="Q9439">
        <v>2</v>
      </c>
      <c r="S9439">
        <v>2</v>
      </c>
    </row>
    <row r="9440" spans="1:20" x14ac:dyDescent="0.2">
      <c r="A9440" t="s">
        <v>8114</v>
      </c>
      <c r="B9440" t="s">
        <v>8115</v>
      </c>
      <c r="C9440" t="s">
        <v>963</v>
      </c>
      <c r="D9440" t="s">
        <v>1002</v>
      </c>
      <c r="E9440" s="23">
        <v>43497</v>
      </c>
      <c r="F9440">
        <v>0</v>
      </c>
      <c r="G9440">
        <v>0</v>
      </c>
      <c r="I9440">
        <v>0</v>
      </c>
      <c r="J9440">
        <v>0</v>
      </c>
      <c r="L9440">
        <v>0</v>
      </c>
      <c r="N9440">
        <v>0</v>
      </c>
      <c r="P9440">
        <v>0</v>
      </c>
      <c r="Q9440">
        <v>0</v>
      </c>
      <c r="S9440">
        <v>0</v>
      </c>
      <c r="T9440">
        <v>0</v>
      </c>
    </row>
    <row r="9441" spans="1:20" x14ac:dyDescent="0.2">
      <c r="A9441" t="s">
        <v>8082</v>
      </c>
      <c r="B9441" t="s">
        <v>8083</v>
      </c>
      <c r="C9441" t="s">
        <v>225</v>
      </c>
      <c r="D9441" t="s">
        <v>1002</v>
      </c>
      <c r="E9441" s="23">
        <v>43497</v>
      </c>
      <c r="F9441">
        <v>4</v>
      </c>
      <c r="G9441">
        <v>5.5</v>
      </c>
      <c r="I9441">
        <v>38</v>
      </c>
      <c r="J9441">
        <v>44</v>
      </c>
      <c r="L9441">
        <v>62</v>
      </c>
      <c r="N9441">
        <v>36</v>
      </c>
      <c r="P9441">
        <v>3</v>
      </c>
      <c r="Q9441">
        <v>3</v>
      </c>
      <c r="S9441">
        <v>2</v>
      </c>
      <c r="T9441">
        <v>0</v>
      </c>
    </row>
    <row r="9442" spans="1:20" x14ac:dyDescent="0.2">
      <c r="A9442" t="s">
        <v>7694</v>
      </c>
      <c r="B9442" t="s">
        <v>7695</v>
      </c>
      <c r="C9442" t="s">
        <v>901</v>
      </c>
      <c r="D9442" t="s">
        <v>1002</v>
      </c>
      <c r="E9442" s="23">
        <v>43497</v>
      </c>
      <c r="F9442">
        <v>6.5</v>
      </c>
      <c r="G9442">
        <v>7</v>
      </c>
      <c r="I9442">
        <v>39</v>
      </c>
      <c r="J9442">
        <v>36</v>
      </c>
      <c r="L9442">
        <v>40</v>
      </c>
      <c r="N9442">
        <v>30</v>
      </c>
      <c r="P9442">
        <v>2</v>
      </c>
      <c r="Q9442">
        <v>5</v>
      </c>
      <c r="S9442">
        <v>9</v>
      </c>
      <c r="T9442">
        <v>0</v>
      </c>
    </row>
    <row r="9443" spans="1:20" x14ac:dyDescent="0.2">
      <c r="A9443" t="s">
        <v>7142</v>
      </c>
      <c r="B9443" t="s">
        <v>7143</v>
      </c>
      <c r="C9443" t="s">
        <v>232</v>
      </c>
      <c r="D9443" t="s">
        <v>1002</v>
      </c>
      <c r="E9443" s="23">
        <v>43497</v>
      </c>
      <c r="F9443">
        <v>8</v>
      </c>
      <c r="G9443">
        <v>8</v>
      </c>
      <c r="I9443">
        <v>124</v>
      </c>
      <c r="J9443">
        <v>91</v>
      </c>
      <c r="L9443">
        <v>91</v>
      </c>
      <c r="N9443">
        <v>113</v>
      </c>
      <c r="P9443">
        <v>0</v>
      </c>
      <c r="Q9443">
        <v>5</v>
      </c>
      <c r="S9443">
        <v>11</v>
      </c>
      <c r="T9443">
        <v>0</v>
      </c>
    </row>
    <row r="9444" spans="1:20" x14ac:dyDescent="0.2">
      <c r="A9444" t="s">
        <v>6776</v>
      </c>
      <c r="B9444" t="s">
        <v>6777</v>
      </c>
      <c r="C9444" t="s">
        <v>317</v>
      </c>
      <c r="D9444" t="s">
        <v>1002</v>
      </c>
      <c r="E9444" s="23">
        <v>43497</v>
      </c>
      <c r="F9444">
        <v>10.5</v>
      </c>
      <c r="G9444">
        <v>11.5</v>
      </c>
      <c r="I9444">
        <v>50</v>
      </c>
      <c r="J9444">
        <v>61</v>
      </c>
      <c r="L9444">
        <v>67</v>
      </c>
      <c r="N9444">
        <v>44</v>
      </c>
      <c r="P9444">
        <v>0</v>
      </c>
      <c r="Q9444">
        <v>0</v>
      </c>
      <c r="S9444">
        <v>6</v>
      </c>
      <c r="T9444">
        <v>0</v>
      </c>
    </row>
    <row r="9445" spans="1:20" x14ac:dyDescent="0.2">
      <c r="A9445" t="s">
        <v>6352</v>
      </c>
      <c r="B9445" t="s">
        <v>6353</v>
      </c>
      <c r="C9445" t="s">
        <v>214</v>
      </c>
      <c r="D9445" t="s">
        <v>1002</v>
      </c>
      <c r="E9445" s="23">
        <v>43497</v>
      </c>
      <c r="F9445">
        <v>13.5</v>
      </c>
      <c r="G9445">
        <v>15.5</v>
      </c>
      <c r="I9445">
        <v>75</v>
      </c>
      <c r="J9445">
        <v>118</v>
      </c>
      <c r="L9445">
        <v>138</v>
      </c>
      <c r="N9445">
        <v>57</v>
      </c>
      <c r="O9445">
        <v>1.0249999999999999</v>
      </c>
      <c r="P9445">
        <v>11</v>
      </c>
      <c r="Q9445">
        <v>12</v>
      </c>
      <c r="S9445">
        <v>18</v>
      </c>
      <c r="T9445">
        <v>0</v>
      </c>
    </row>
    <row r="9446" spans="1:20" x14ac:dyDescent="0.2">
      <c r="A9446" t="s">
        <v>5806</v>
      </c>
      <c r="B9446" t="s">
        <v>5807</v>
      </c>
      <c r="C9446" t="s">
        <v>903</v>
      </c>
      <c r="D9446" t="s">
        <v>1002</v>
      </c>
      <c r="E9446" s="23">
        <v>43497</v>
      </c>
      <c r="F9446">
        <v>6</v>
      </c>
      <c r="G9446">
        <v>6.5</v>
      </c>
      <c r="I9446">
        <v>19</v>
      </c>
      <c r="J9446">
        <v>34</v>
      </c>
      <c r="L9446">
        <v>37</v>
      </c>
      <c r="N9446">
        <v>15</v>
      </c>
      <c r="P9446">
        <v>0</v>
      </c>
      <c r="Q9446">
        <v>0</v>
      </c>
      <c r="S9446">
        <v>4</v>
      </c>
      <c r="T9446">
        <v>0</v>
      </c>
    </row>
    <row r="9447" spans="1:20" x14ac:dyDescent="0.2">
      <c r="A9447" t="s">
        <v>4959</v>
      </c>
      <c r="B9447" t="s">
        <v>4960</v>
      </c>
      <c r="C9447" t="s">
        <v>230</v>
      </c>
      <c r="D9447" t="s">
        <v>1002</v>
      </c>
      <c r="E9447" s="23">
        <v>43497</v>
      </c>
      <c r="F9447">
        <v>0</v>
      </c>
      <c r="G9447">
        <v>0</v>
      </c>
      <c r="I9447">
        <v>0</v>
      </c>
      <c r="J9447">
        <v>0</v>
      </c>
      <c r="L9447">
        <v>0</v>
      </c>
      <c r="N9447">
        <v>0</v>
      </c>
      <c r="P9447">
        <v>0</v>
      </c>
      <c r="Q9447">
        <v>0</v>
      </c>
      <c r="S9447">
        <v>0</v>
      </c>
      <c r="T9447">
        <v>0</v>
      </c>
    </row>
    <row r="9448" spans="1:20" x14ac:dyDescent="0.2">
      <c r="A9448" t="s">
        <v>4784</v>
      </c>
      <c r="B9448" t="s">
        <v>4785</v>
      </c>
      <c r="C9448" t="s">
        <v>234</v>
      </c>
      <c r="D9448" t="s">
        <v>1002</v>
      </c>
      <c r="E9448" s="23">
        <v>43497</v>
      </c>
      <c r="F9448">
        <v>1.5</v>
      </c>
      <c r="G9448">
        <v>3.5</v>
      </c>
      <c r="I9448">
        <v>24</v>
      </c>
      <c r="J9448">
        <v>18</v>
      </c>
      <c r="L9448">
        <v>46</v>
      </c>
      <c r="N9448">
        <v>24</v>
      </c>
      <c r="P9448">
        <v>0</v>
      </c>
      <c r="Q9448">
        <v>0</v>
      </c>
      <c r="S9448">
        <v>0</v>
      </c>
      <c r="T9448">
        <v>0</v>
      </c>
    </row>
    <row r="9449" spans="1:20" x14ac:dyDescent="0.2">
      <c r="A9449" t="s">
        <v>4434</v>
      </c>
      <c r="B9449" t="s">
        <v>4435</v>
      </c>
      <c r="C9449" t="s">
        <v>217</v>
      </c>
      <c r="D9449" t="s">
        <v>1002</v>
      </c>
      <c r="E9449" s="23">
        <v>43497</v>
      </c>
      <c r="F9449">
        <v>0</v>
      </c>
      <c r="G9449">
        <v>0</v>
      </c>
      <c r="I9449">
        <v>0</v>
      </c>
      <c r="J9449">
        <v>0</v>
      </c>
      <c r="L9449">
        <v>0</v>
      </c>
      <c r="N9449">
        <v>0</v>
      </c>
      <c r="P9449">
        <v>0</v>
      </c>
      <c r="Q9449">
        <v>0</v>
      </c>
      <c r="S9449">
        <v>0</v>
      </c>
      <c r="T9449">
        <v>0</v>
      </c>
    </row>
    <row r="9450" spans="1:20" x14ac:dyDescent="0.2">
      <c r="A9450" t="s">
        <v>3844</v>
      </c>
      <c r="B9450" t="s">
        <v>3845</v>
      </c>
      <c r="C9450" t="s">
        <v>342</v>
      </c>
      <c r="D9450" t="s">
        <v>1002</v>
      </c>
      <c r="E9450" s="23">
        <v>43497</v>
      </c>
      <c r="F9450">
        <v>0</v>
      </c>
      <c r="G9450">
        <v>0</v>
      </c>
      <c r="I9450">
        <v>0</v>
      </c>
      <c r="J9450">
        <v>0</v>
      </c>
      <c r="L9450">
        <v>0</v>
      </c>
      <c r="N9450">
        <v>0</v>
      </c>
      <c r="P9450">
        <v>0</v>
      </c>
      <c r="Q9450">
        <v>0</v>
      </c>
      <c r="S9450">
        <v>0</v>
      </c>
      <c r="T9450">
        <v>0</v>
      </c>
    </row>
    <row r="9451" spans="1:20" x14ac:dyDescent="0.2">
      <c r="A9451" t="s">
        <v>3652</v>
      </c>
      <c r="B9451" t="s">
        <v>3653</v>
      </c>
      <c r="C9451" t="s">
        <v>220</v>
      </c>
      <c r="D9451" t="s">
        <v>1002</v>
      </c>
      <c r="E9451" s="23">
        <v>43497</v>
      </c>
      <c r="F9451">
        <v>0</v>
      </c>
      <c r="G9451">
        <v>0</v>
      </c>
      <c r="I9451">
        <v>0</v>
      </c>
      <c r="J9451">
        <v>0</v>
      </c>
      <c r="L9451">
        <v>0</v>
      </c>
      <c r="N9451">
        <v>0</v>
      </c>
      <c r="P9451">
        <v>0</v>
      </c>
      <c r="Q9451">
        <v>0</v>
      </c>
      <c r="S9451">
        <v>0</v>
      </c>
      <c r="T9451">
        <v>0</v>
      </c>
    </row>
    <row r="9452" spans="1:20" x14ac:dyDescent="0.2">
      <c r="A9452" t="s">
        <v>3127</v>
      </c>
      <c r="B9452" t="s">
        <v>3128</v>
      </c>
      <c r="C9452" t="s">
        <v>242</v>
      </c>
      <c r="D9452" t="s">
        <v>1000</v>
      </c>
      <c r="E9452" s="23">
        <v>43497</v>
      </c>
      <c r="F9452">
        <v>0</v>
      </c>
      <c r="G9452">
        <v>0</v>
      </c>
      <c r="I9452">
        <v>0</v>
      </c>
      <c r="J9452">
        <v>0</v>
      </c>
      <c r="L9452">
        <v>0</v>
      </c>
      <c r="N9452">
        <v>0</v>
      </c>
      <c r="P9452">
        <v>0</v>
      </c>
      <c r="Q9452">
        <v>0</v>
      </c>
      <c r="S9452">
        <v>0</v>
      </c>
      <c r="T9452">
        <v>0</v>
      </c>
    </row>
    <row r="9453" spans="1:20" x14ac:dyDescent="0.2">
      <c r="A9453" t="s">
        <v>2952</v>
      </c>
      <c r="B9453" t="s">
        <v>2953</v>
      </c>
      <c r="C9453" t="s">
        <v>2724</v>
      </c>
      <c r="D9453" t="s">
        <v>1000</v>
      </c>
      <c r="E9453" s="23">
        <v>43497</v>
      </c>
      <c r="F9453">
        <v>3.5</v>
      </c>
      <c r="G9453">
        <v>3.5</v>
      </c>
      <c r="I9453">
        <v>14</v>
      </c>
      <c r="J9453">
        <v>20</v>
      </c>
      <c r="L9453">
        <v>20</v>
      </c>
      <c r="N9453">
        <v>11</v>
      </c>
      <c r="P9453">
        <v>0</v>
      </c>
      <c r="Q9453">
        <v>0</v>
      </c>
      <c r="S9453">
        <v>3</v>
      </c>
      <c r="T9453">
        <v>0</v>
      </c>
    </row>
    <row r="9454" spans="1:20" x14ac:dyDescent="0.2">
      <c r="A9454" t="s">
        <v>2779</v>
      </c>
      <c r="B9454" t="s">
        <v>2780</v>
      </c>
      <c r="C9454" t="s">
        <v>2724</v>
      </c>
      <c r="D9454" t="s">
        <v>1001</v>
      </c>
      <c r="E9454" s="23">
        <v>43497</v>
      </c>
      <c r="F9454">
        <v>3.5</v>
      </c>
      <c r="G9454">
        <v>5</v>
      </c>
      <c r="I9454">
        <v>15</v>
      </c>
      <c r="J9454">
        <v>19</v>
      </c>
      <c r="L9454">
        <v>28</v>
      </c>
      <c r="N9454">
        <v>13</v>
      </c>
      <c r="P9454">
        <v>2</v>
      </c>
      <c r="Q9454">
        <v>2</v>
      </c>
      <c r="S9454">
        <v>2</v>
      </c>
      <c r="T9454">
        <v>0</v>
      </c>
    </row>
    <row r="9455" spans="1:20" x14ac:dyDescent="0.2">
      <c r="A9455" t="s">
        <v>2745</v>
      </c>
      <c r="B9455" t="s">
        <v>2746</v>
      </c>
      <c r="C9455" t="s">
        <v>2724</v>
      </c>
      <c r="D9455" t="s">
        <v>1002</v>
      </c>
      <c r="E9455" s="23">
        <v>43497</v>
      </c>
      <c r="F9455">
        <v>7</v>
      </c>
      <c r="G9455">
        <v>8.5</v>
      </c>
      <c r="I9455">
        <v>29</v>
      </c>
      <c r="J9455">
        <v>39</v>
      </c>
      <c r="L9455">
        <v>48</v>
      </c>
      <c r="N9455">
        <v>24</v>
      </c>
      <c r="P9455">
        <v>2</v>
      </c>
      <c r="Q9455">
        <v>2</v>
      </c>
      <c r="S9455">
        <v>5</v>
      </c>
      <c r="T9455">
        <v>0</v>
      </c>
    </row>
    <row r="9456" spans="1:20" x14ac:dyDescent="0.2">
      <c r="A9456" t="s">
        <v>2707</v>
      </c>
      <c r="B9456" t="s">
        <v>2708</v>
      </c>
      <c r="C9456" t="s">
        <v>237</v>
      </c>
      <c r="D9456" t="s">
        <v>1000</v>
      </c>
      <c r="E9456" s="23">
        <v>43497</v>
      </c>
      <c r="F9456">
        <v>9.5</v>
      </c>
      <c r="G9456">
        <v>13</v>
      </c>
      <c r="I9456">
        <v>60</v>
      </c>
      <c r="J9456">
        <v>63</v>
      </c>
      <c r="L9456">
        <v>82</v>
      </c>
      <c r="N9456">
        <v>47</v>
      </c>
      <c r="O9456">
        <v>1.0125</v>
      </c>
      <c r="P9456">
        <v>4</v>
      </c>
      <c r="Q9456">
        <v>7</v>
      </c>
      <c r="S9456">
        <v>13</v>
      </c>
      <c r="T9456">
        <v>0</v>
      </c>
    </row>
    <row r="9457" spans="1:20" x14ac:dyDescent="0.2">
      <c r="A9457" t="s">
        <v>2532</v>
      </c>
      <c r="B9457" t="s">
        <v>2533</v>
      </c>
      <c r="C9457" t="s">
        <v>238</v>
      </c>
      <c r="D9457" t="s">
        <v>1000</v>
      </c>
      <c r="E9457" s="23">
        <v>43497</v>
      </c>
      <c r="F9457">
        <v>0</v>
      </c>
      <c r="G9457">
        <v>0</v>
      </c>
      <c r="I9457">
        <v>0</v>
      </c>
      <c r="J9457">
        <v>0</v>
      </c>
      <c r="L9457">
        <v>0</v>
      </c>
      <c r="N9457">
        <v>0</v>
      </c>
      <c r="P9457">
        <v>0</v>
      </c>
      <c r="Q9457">
        <v>0</v>
      </c>
      <c r="S9457">
        <v>0</v>
      </c>
      <c r="T9457">
        <v>0</v>
      </c>
    </row>
    <row r="9458" spans="1:20" x14ac:dyDescent="0.2">
      <c r="A9458" t="s">
        <v>2359</v>
      </c>
      <c r="B9458" t="s">
        <v>2360</v>
      </c>
      <c r="C9458" t="s">
        <v>239</v>
      </c>
      <c r="D9458" t="s">
        <v>1000</v>
      </c>
      <c r="E9458" s="23">
        <v>43497</v>
      </c>
      <c r="F9458">
        <v>0</v>
      </c>
      <c r="G9458">
        <v>0</v>
      </c>
      <c r="I9458">
        <v>0</v>
      </c>
      <c r="J9458">
        <v>0</v>
      </c>
      <c r="L9458">
        <v>0</v>
      </c>
      <c r="N9458">
        <v>0</v>
      </c>
      <c r="P9458">
        <v>0</v>
      </c>
      <c r="Q9458">
        <v>0</v>
      </c>
      <c r="S9458">
        <v>0</v>
      </c>
      <c r="T9458">
        <v>0</v>
      </c>
    </row>
    <row r="9459" spans="1:20" x14ac:dyDescent="0.2">
      <c r="A9459" t="s">
        <v>2184</v>
      </c>
      <c r="B9459" t="s">
        <v>2185</v>
      </c>
      <c r="C9459" t="s">
        <v>1988</v>
      </c>
      <c r="D9459" t="s">
        <v>1000</v>
      </c>
      <c r="E9459" s="23">
        <v>43497</v>
      </c>
      <c r="F9459">
        <v>5.5</v>
      </c>
      <c r="G9459">
        <v>5.5</v>
      </c>
      <c r="I9459">
        <v>25</v>
      </c>
      <c r="J9459">
        <v>32</v>
      </c>
      <c r="L9459">
        <v>32</v>
      </c>
      <c r="N9459">
        <v>17</v>
      </c>
      <c r="P9459">
        <v>0</v>
      </c>
      <c r="Q9459">
        <v>3</v>
      </c>
      <c r="S9459">
        <v>8</v>
      </c>
      <c r="T9459">
        <v>0</v>
      </c>
    </row>
    <row r="9460" spans="1:20" x14ac:dyDescent="0.2">
      <c r="A9460" t="s">
        <v>2009</v>
      </c>
      <c r="B9460" t="s">
        <v>2010</v>
      </c>
      <c r="C9460" t="s">
        <v>1988</v>
      </c>
      <c r="D9460" t="s">
        <v>1001</v>
      </c>
      <c r="E9460" s="23">
        <v>43497</v>
      </c>
      <c r="F9460">
        <v>3.5</v>
      </c>
      <c r="G9460">
        <v>3.5</v>
      </c>
      <c r="I9460">
        <v>17</v>
      </c>
      <c r="J9460">
        <v>18</v>
      </c>
      <c r="L9460">
        <v>20</v>
      </c>
      <c r="N9460">
        <v>15</v>
      </c>
      <c r="P9460">
        <v>0</v>
      </c>
      <c r="Q9460">
        <v>0</v>
      </c>
      <c r="S9460">
        <v>2</v>
      </c>
      <c r="T9460">
        <v>0</v>
      </c>
    </row>
    <row r="9461" spans="1:20" x14ac:dyDescent="0.2">
      <c r="A9461" t="s">
        <v>1976</v>
      </c>
      <c r="B9461" t="s">
        <v>1977</v>
      </c>
      <c r="C9461" t="s">
        <v>1988</v>
      </c>
      <c r="D9461" t="s">
        <v>1002</v>
      </c>
      <c r="E9461" s="23">
        <v>43497</v>
      </c>
      <c r="F9461">
        <v>9</v>
      </c>
      <c r="G9461">
        <v>9</v>
      </c>
      <c r="I9461">
        <v>42</v>
      </c>
      <c r="J9461">
        <v>50</v>
      </c>
      <c r="L9461">
        <v>52</v>
      </c>
      <c r="N9461">
        <v>32</v>
      </c>
      <c r="P9461">
        <v>0</v>
      </c>
      <c r="Q9461">
        <v>3</v>
      </c>
      <c r="S9461">
        <v>10</v>
      </c>
      <c r="T9461">
        <v>0</v>
      </c>
    </row>
    <row r="9462" spans="1:20" x14ac:dyDescent="0.2">
      <c r="A9462" t="s">
        <v>1936</v>
      </c>
      <c r="B9462" t="s">
        <v>1937</v>
      </c>
      <c r="C9462" t="s">
        <v>240</v>
      </c>
      <c r="D9462" t="s">
        <v>1000</v>
      </c>
      <c r="E9462" s="23">
        <v>43497</v>
      </c>
      <c r="F9462">
        <v>15.5</v>
      </c>
      <c r="G9462">
        <v>13.5</v>
      </c>
      <c r="I9462">
        <v>59</v>
      </c>
      <c r="J9462">
        <v>88</v>
      </c>
      <c r="L9462">
        <v>78</v>
      </c>
      <c r="N9462">
        <v>42</v>
      </c>
      <c r="P9462">
        <v>3</v>
      </c>
      <c r="Q9462">
        <v>4</v>
      </c>
      <c r="S9462">
        <v>17</v>
      </c>
      <c r="T9462">
        <v>0</v>
      </c>
    </row>
    <row r="9463" spans="1:20" x14ac:dyDescent="0.2">
      <c r="A9463" t="s">
        <v>1761</v>
      </c>
      <c r="B9463" t="s">
        <v>1762</v>
      </c>
      <c r="C9463" t="s">
        <v>241</v>
      </c>
      <c r="D9463" t="s">
        <v>1000</v>
      </c>
      <c r="E9463" s="23">
        <v>43497</v>
      </c>
      <c r="F9463">
        <v>31</v>
      </c>
      <c r="G9463">
        <v>37.5</v>
      </c>
      <c r="I9463">
        <v>347</v>
      </c>
      <c r="J9463">
        <v>336</v>
      </c>
      <c r="L9463">
        <v>427</v>
      </c>
      <c r="N9463">
        <v>324</v>
      </c>
      <c r="P9463">
        <v>11</v>
      </c>
      <c r="Q9463">
        <v>17</v>
      </c>
      <c r="S9463">
        <v>23</v>
      </c>
      <c r="T9463">
        <v>0</v>
      </c>
    </row>
    <row r="9464" spans="1:20" x14ac:dyDescent="0.2">
      <c r="A9464" t="s">
        <v>1586</v>
      </c>
      <c r="B9464" t="s">
        <v>1587</v>
      </c>
      <c r="C9464" t="s">
        <v>318</v>
      </c>
      <c r="D9464" t="s">
        <v>1000</v>
      </c>
      <c r="E9464" s="23">
        <v>43497</v>
      </c>
      <c r="F9464">
        <v>5.5</v>
      </c>
      <c r="G9464">
        <v>7</v>
      </c>
      <c r="I9464">
        <v>26</v>
      </c>
      <c r="J9464">
        <v>32</v>
      </c>
      <c r="L9464">
        <v>41</v>
      </c>
      <c r="N9464">
        <v>25</v>
      </c>
      <c r="P9464">
        <v>0</v>
      </c>
      <c r="Q9464">
        <v>0</v>
      </c>
      <c r="S9464">
        <v>1</v>
      </c>
      <c r="T9464">
        <v>0</v>
      </c>
    </row>
    <row r="9465" spans="1:20" x14ac:dyDescent="0.2">
      <c r="A9465" t="s">
        <v>1476</v>
      </c>
      <c r="B9465" t="s">
        <v>1477</v>
      </c>
      <c r="C9465" t="s">
        <v>896</v>
      </c>
      <c r="D9465" t="s">
        <v>1000</v>
      </c>
      <c r="E9465" s="23">
        <v>43497</v>
      </c>
      <c r="F9465">
        <v>70.5</v>
      </c>
      <c r="G9465">
        <v>80</v>
      </c>
      <c r="I9465">
        <v>531</v>
      </c>
      <c r="J9465">
        <v>571</v>
      </c>
      <c r="L9465">
        <v>680</v>
      </c>
      <c r="N9465">
        <v>466</v>
      </c>
      <c r="O9465">
        <v>1.0125</v>
      </c>
      <c r="P9465">
        <v>18</v>
      </c>
      <c r="Q9465">
        <v>31</v>
      </c>
      <c r="S9465">
        <v>65</v>
      </c>
      <c r="T9465">
        <v>0</v>
      </c>
    </row>
    <row r="9466" spans="1:20" x14ac:dyDescent="0.2">
      <c r="A9466" t="s">
        <v>1435</v>
      </c>
      <c r="B9466" t="s">
        <v>1436</v>
      </c>
      <c r="C9466" t="s">
        <v>899</v>
      </c>
      <c r="D9466" t="s">
        <v>1001</v>
      </c>
      <c r="E9466" s="23">
        <v>43497</v>
      </c>
      <c r="F9466">
        <v>7</v>
      </c>
      <c r="G9466">
        <v>8.5</v>
      </c>
      <c r="I9466">
        <v>32</v>
      </c>
      <c r="J9466">
        <v>37</v>
      </c>
      <c r="L9466">
        <v>48</v>
      </c>
      <c r="N9466">
        <v>28</v>
      </c>
      <c r="O9466" t="s">
        <v>904</v>
      </c>
      <c r="P9466">
        <v>2</v>
      </c>
      <c r="Q9466">
        <v>2</v>
      </c>
      <c r="S9466">
        <v>4</v>
      </c>
      <c r="T9466">
        <v>0</v>
      </c>
    </row>
    <row r="9467" spans="1:20" x14ac:dyDescent="0.2">
      <c r="A9467" t="s">
        <v>1142</v>
      </c>
      <c r="B9467" t="s">
        <v>1230</v>
      </c>
      <c r="C9467" t="s">
        <v>235</v>
      </c>
      <c r="D9467" t="s">
        <v>1002</v>
      </c>
      <c r="E9467" s="23">
        <v>43497</v>
      </c>
      <c r="F9467">
        <v>77.5</v>
      </c>
      <c r="G9467">
        <v>88.5</v>
      </c>
      <c r="H9467">
        <v>0</v>
      </c>
      <c r="I9467">
        <v>563</v>
      </c>
      <c r="J9467">
        <v>608</v>
      </c>
      <c r="L9467">
        <v>728</v>
      </c>
      <c r="M9467">
        <v>0</v>
      </c>
      <c r="N9467">
        <v>494</v>
      </c>
      <c r="O9467">
        <v>1.0125</v>
      </c>
      <c r="P9467">
        <v>20</v>
      </c>
      <c r="Q9467">
        <v>33</v>
      </c>
      <c r="R9467">
        <v>0</v>
      </c>
      <c r="S9467">
        <v>69</v>
      </c>
      <c r="T9467">
        <v>0</v>
      </c>
    </row>
    <row r="9468" spans="1:20" x14ac:dyDescent="0.2">
      <c r="A9468" t="s">
        <v>1375</v>
      </c>
      <c r="B9468" t="s">
        <v>1376</v>
      </c>
      <c r="C9468" t="s">
        <v>1237</v>
      </c>
      <c r="D9468" t="s">
        <v>1000</v>
      </c>
      <c r="E9468" s="23">
        <v>43497</v>
      </c>
      <c r="F9468">
        <v>24.5</v>
      </c>
      <c r="G9468">
        <v>22.5</v>
      </c>
      <c r="I9468">
        <v>98</v>
      </c>
      <c r="J9468">
        <v>140</v>
      </c>
      <c r="L9468">
        <v>130</v>
      </c>
      <c r="N9468">
        <v>70</v>
      </c>
      <c r="P9468">
        <v>3</v>
      </c>
      <c r="Q9468">
        <v>7</v>
      </c>
      <c r="S9468">
        <v>28</v>
      </c>
      <c r="T9468">
        <v>0</v>
      </c>
    </row>
    <row r="9469" spans="1:20" x14ac:dyDescent="0.2">
      <c r="A9469" t="s">
        <v>12136</v>
      </c>
      <c r="B9469" t="s">
        <v>12137</v>
      </c>
      <c r="C9469" t="s">
        <v>1051</v>
      </c>
      <c r="D9469" t="s">
        <v>1000</v>
      </c>
      <c r="E9469" s="23">
        <v>43497</v>
      </c>
      <c r="F9469">
        <v>0</v>
      </c>
      <c r="G9469">
        <v>0</v>
      </c>
      <c r="I9469">
        <v>0</v>
      </c>
      <c r="J9469">
        <v>0</v>
      </c>
      <c r="L9469">
        <v>0</v>
      </c>
      <c r="N9469">
        <v>0</v>
      </c>
      <c r="P9469">
        <v>0</v>
      </c>
      <c r="Q9469">
        <v>0</v>
      </c>
      <c r="S9469">
        <v>0</v>
      </c>
      <c r="T9469">
        <v>0</v>
      </c>
    </row>
    <row r="9470" spans="1:20" x14ac:dyDescent="0.2">
      <c r="A9470" t="s">
        <v>13325</v>
      </c>
      <c r="B9470" t="s">
        <v>13326</v>
      </c>
      <c r="C9470" t="s">
        <v>350</v>
      </c>
      <c r="D9470" t="s">
        <v>1002</v>
      </c>
      <c r="E9470" s="23">
        <v>43497</v>
      </c>
      <c r="F9470">
        <v>0</v>
      </c>
      <c r="G9470">
        <v>0</v>
      </c>
      <c r="I9470">
        <v>0</v>
      </c>
      <c r="J9470">
        <v>0</v>
      </c>
      <c r="L9470">
        <v>0</v>
      </c>
      <c r="N9470">
        <v>0</v>
      </c>
      <c r="P9470">
        <v>0</v>
      </c>
      <c r="Q9470">
        <v>0</v>
      </c>
      <c r="S9470">
        <v>0</v>
      </c>
      <c r="T9470">
        <v>0</v>
      </c>
    </row>
    <row r="9471" spans="1:20" x14ac:dyDescent="0.2">
      <c r="A9471" t="s">
        <v>13502</v>
      </c>
      <c r="B9471" t="s">
        <v>13503</v>
      </c>
      <c r="C9471" t="s">
        <v>242</v>
      </c>
      <c r="D9471" t="s">
        <v>1002</v>
      </c>
      <c r="E9471" s="23">
        <v>43497</v>
      </c>
      <c r="F9471">
        <v>0</v>
      </c>
      <c r="G9471">
        <v>0</v>
      </c>
      <c r="I9471">
        <v>0</v>
      </c>
      <c r="J9471">
        <v>0</v>
      </c>
      <c r="L9471">
        <v>0</v>
      </c>
      <c r="N9471">
        <v>0</v>
      </c>
      <c r="P9471">
        <v>0</v>
      </c>
      <c r="Q9471">
        <v>0</v>
      </c>
      <c r="S9471">
        <v>0</v>
      </c>
      <c r="T9471">
        <v>0</v>
      </c>
    </row>
    <row r="9472" spans="1:20" x14ac:dyDescent="0.2">
      <c r="A9472" t="s">
        <v>13679</v>
      </c>
      <c r="B9472" t="s">
        <v>13680</v>
      </c>
      <c r="C9472" t="s">
        <v>237</v>
      </c>
      <c r="D9472" t="s">
        <v>1002</v>
      </c>
      <c r="E9472" s="23">
        <v>43497</v>
      </c>
      <c r="F9472">
        <v>9.5</v>
      </c>
      <c r="G9472">
        <v>13</v>
      </c>
      <c r="I9472">
        <v>60</v>
      </c>
      <c r="J9472">
        <v>63</v>
      </c>
      <c r="L9472">
        <v>82</v>
      </c>
      <c r="N9472">
        <v>47</v>
      </c>
      <c r="O9472">
        <v>1.0125</v>
      </c>
      <c r="P9472">
        <v>4</v>
      </c>
      <c r="Q9472">
        <v>7</v>
      </c>
      <c r="S9472">
        <v>13</v>
      </c>
    </row>
    <row r="9473" spans="1:20" x14ac:dyDescent="0.2">
      <c r="A9473" t="s">
        <v>13854</v>
      </c>
      <c r="B9473" t="s">
        <v>13855</v>
      </c>
      <c r="C9473" t="s">
        <v>238</v>
      </c>
      <c r="D9473" t="s">
        <v>1002</v>
      </c>
      <c r="E9473" s="23">
        <v>43497</v>
      </c>
      <c r="F9473">
        <v>0</v>
      </c>
      <c r="G9473">
        <v>0</v>
      </c>
      <c r="I9473">
        <v>0</v>
      </c>
      <c r="J9473">
        <v>0</v>
      </c>
      <c r="L9473">
        <v>0</v>
      </c>
      <c r="N9473">
        <v>0</v>
      </c>
      <c r="P9473">
        <v>0</v>
      </c>
      <c r="Q9473">
        <v>0</v>
      </c>
      <c r="S9473">
        <v>0</v>
      </c>
      <c r="T9473">
        <v>0.77399999999999991</v>
      </c>
    </row>
    <row r="9474" spans="1:20" x14ac:dyDescent="0.2">
      <c r="A9474" t="s">
        <v>14031</v>
      </c>
      <c r="B9474" t="s">
        <v>14032</v>
      </c>
      <c r="C9474" t="s">
        <v>239</v>
      </c>
      <c r="D9474" t="s">
        <v>1002</v>
      </c>
      <c r="E9474" s="23">
        <v>43497</v>
      </c>
      <c r="F9474">
        <v>0</v>
      </c>
      <c r="G9474">
        <v>0</v>
      </c>
      <c r="I9474">
        <v>0</v>
      </c>
      <c r="J9474">
        <v>0</v>
      </c>
      <c r="L9474">
        <v>0</v>
      </c>
      <c r="N9474">
        <v>0</v>
      </c>
      <c r="P9474">
        <v>0</v>
      </c>
      <c r="Q9474">
        <v>0</v>
      </c>
      <c r="S9474">
        <v>0</v>
      </c>
      <c r="T9474">
        <v>0.98</v>
      </c>
    </row>
    <row r="9475" spans="1:20" x14ac:dyDescent="0.2">
      <c r="A9475" t="s">
        <v>14218</v>
      </c>
      <c r="B9475" t="s">
        <v>14219</v>
      </c>
      <c r="C9475" t="s">
        <v>240</v>
      </c>
      <c r="D9475" t="s">
        <v>1002</v>
      </c>
      <c r="E9475" s="23">
        <v>43497</v>
      </c>
      <c r="F9475">
        <v>15.5</v>
      </c>
      <c r="G9475">
        <v>13.5</v>
      </c>
      <c r="I9475">
        <v>59</v>
      </c>
      <c r="J9475">
        <v>88</v>
      </c>
      <c r="L9475">
        <v>78</v>
      </c>
      <c r="N9475">
        <v>42</v>
      </c>
      <c r="P9475">
        <v>3</v>
      </c>
      <c r="Q9475">
        <v>4</v>
      </c>
      <c r="S9475">
        <v>17</v>
      </c>
      <c r="T9475">
        <v>0.98</v>
      </c>
    </row>
    <row r="9476" spans="1:20" x14ac:dyDescent="0.2">
      <c r="A9476" t="s">
        <v>14395</v>
      </c>
      <c r="B9476" t="s">
        <v>14396</v>
      </c>
      <c r="C9476" t="s">
        <v>241</v>
      </c>
      <c r="D9476" t="s">
        <v>1002</v>
      </c>
      <c r="E9476" s="23">
        <v>43497</v>
      </c>
      <c r="F9476">
        <v>31</v>
      </c>
      <c r="G9476">
        <v>37.5</v>
      </c>
      <c r="I9476">
        <v>347</v>
      </c>
      <c r="J9476">
        <v>336</v>
      </c>
      <c r="L9476">
        <v>427</v>
      </c>
      <c r="N9476">
        <v>324</v>
      </c>
      <c r="P9476">
        <v>11</v>
      </c>
      <c r="Q9476">
        <v>17</v>
      </c>
      <c r="S9476">
        <v>23</v>
      </c>
      <c r="T9476">
        <v>0.98</v>
      </c>
    </row>
    <row r="9477" spans="1:20" x14ac:dyDescent="0.2">
      <c r="A9477" t="s">
        <v>14507</v>
      </c>
      <c r="B9477" t="s">
        <v>14508</v>
      </c>
      <c r="C9477" t="s">
        <v>318</v>
      </c>
      <c r="D9477" t="s">
        <v>1002</v>
      </c>
      <c r="E9477" s="23">
        <v>43497</v>
      </c>
      <c r="F9477">
        <v>5.5</v>
      </c>
      <c r="G9477">
        <v>7</v>
      </c>
      <c r="I9477">
        <v>26</v>
      </c>
      <c r="J9477">
        <v>32</v>
      </c>
      <c r="L9477">
        <v>41</v>
      </c>
      <c r="N9477">
        <v>25</v>
      </c>
      <c r="P9477">
        <v>0</v>
      </c>
      <c r="Q9477">
        <v>0</v>
      </c>
      <c r="S9477">
        <v>1</v>
      </c>
      <c r="T9477">
        <v>0.98</v>
      </c>
    </row>
    <row r="9478" spans="1:20" x14ac:dyDescent="0.2">
      <c r="A9478" t="s">
        <v>14527</v>
      </c>
      <c r="B9478" t="s">
        <v>14528</v>
      </c>
      <c r="C9478" t="s">
        <v>962</v>
      </c>
      <c r="D9478" t="s">
        <v>1000</v>
      </c>
      <c r="E9478" s="23">
        <v>43497</v>
      </c>
      <c r="F9478">
        <v>1.5</v>
      </c>
      <c r="G9478">
        <v>3</v>
      </c>
      <c r="I9478">
        <v>3</v>
      </c>
      <c r="J9478">
        <v>11</v>
      </c>
      <c r="L9478">
        <v>18</v>
      </c>
      <c r="N9478">
        <v>0</v>
      </c>
      <c r="P9478">
        <v>0</v>
      </c>
      <c r="Q9478">
        <v>0</v>
      </c>
      <c r="S9478">
        <v>3</v>
      </c>
      <c r="T9478">
        <v>0.98</v>
      </c>
    </row>
    <row r="9479" spans="1:20" x14ac:dyDescent="0.2">
      <c r="A9479" t="s">
        <v>14547</v>
      </c>
      <c r="B9479" t="s">
        <v>14548</v>
      </c>
      <c r="C9479" t="s">
        <v>959</v>
      </c>
      <c r="D9479" t="s">
        <v>1002</v>
      </c>
      <c r="E9479" s="23">
        <v>43497</v>
      </c>
      <c r="F9479">
        <v>1.5</v>
      </c>
      <c r="G9479">
        <v>3</v>
      </c>
      <c r="I9479">
        <v>3</v>
      </c>
      <c r="J9479">
        <v>11</v>
      </c>
      <c r="L9479">
        <v>18</v>
      </c>
      <c r="N9479">
        <v>0</v>
      </c>
      <c r="P9479">
        <v>0</v>
      </c>
      <c r="Q9479">
        <v>0</v>
      </c>
      <c r="S9479">
        <v>3</v>
      </c>
      <c r="T9479">
        <v>0.98</v>
      </c>
    </row>
    <row r="9480" spans="1:20" x14ac:dyDescent="0.2">
      <c r="A9480" t="s">
        <v>14724</v>
      </c>
      <c r="B9480" t="s">
        <v>14725</v>
      </c>
      <c r="C9480" t="s">
        <v>199</v>
      </c>
      <c r="D9480" t="s">
        <v>1000</v>
      </c>
      <c r="E9480" s="23">
        <v>43497</v>
      </c>
      <c r="F9480">
        <v>14</v>
      </c>
      <c r="G9480">
        <v>13.5</v>
      </c>
      <c r="I9480">
        <v>91</v>
      </c>
      <c r="J9480">
        <v>105</v>
      </c>
      <c r="L9480">
        <v>113</v>
      </c>
      <c r="N9480">
        <v>81</v>
      </c>
      <c r="P9480">
        <v>0</v>
      </c>
      <c r="Q9480">
        <v>1</v>
      </c>
      <c r="S9480">
        <v>10</v>
      </c>
      <c r="T9480">
        <v>0.76700000000000002</v>
      </c>
    </row>
    <row r="9481" spans="1:20" x14ac:dyDescent="0.2">
      <c r="A9481" t="s">
        <v>14990</v>
      </c>
      <c r="B9481" t="s">
        <v>14991</v>
      </c>
      <c r="C9481" t="s">
        <v>200</v>
      </c>
      <c r="D9481" t="s">
        <v>1002</v>
      </c>
      <c r="E9481" s="23">
        <v>43497</v>
      </c>
      <c r="F9481">
        <v>5.5</v>
      </c>
      <c r="G9481">
        <v>4.5</v>
      </c>
      <c r="I9481">
        <v>17</v>
      </c>
      <c r="J9481">
        <v>31</v>
      </c>
      <c r="L9481">
        <v>26</v>
      </c>
      <c r="N9481">
        <v>9</v>
      </c>
      <c r="P9481">
        <v>0</v>
      </c>
      <c r="Q9481">
        <v>1</v>
      </c>
      <c r="S9481">
        <v>8</v>
      </c>
      <c r="T9481">
        <v>0.82199999999999995</v>
      </c>
    </row>
    <row r="9482" spans="1:20" x14ac:dyDescent="0.2">
      <c r="A9482" t="s">
        <v>15167</v>
      </c>
      <c r="B9482" t="s">
        <v>15168</v>
      </c>
      <c r="C9482" t="s">
        <v>202</v>
      </c>
      <c r="D9482" t="s">
        <v>1002</v>
      </c>
      <c r="E9482" s="23">
        <v>43497</v>
      </c>
      <c r="F9482">
        <v>5</v>
      </c>
      <c r="G9482">
        <v>5</v>
      </c>
      <c r="I9482">
        <v>61</v>
      </c>
      <c r="J9482">
        <v>55</v>
      </c>
      <c r="L9482">
        <v>64</v>
      </c>
      <c r="N9482">
        <v>61</v>
      </c>
      <c r="P9482">
        <v>0</v>
      </c>
      <c r="Q9482">
        <v>0</v>
      </c>
      <c r="S9482">
        <v>0</v>
      </c>
      <c r="T9482">
        <v>0.86899999999999999</v>
      </c>
    </row>
    <row r="9483" spans="1:20" x14ac:dyDescent="0.2">
      <c r="A9483" t="s">
        <v>15249</v>
      </c>
      <c r="B9483" t="s">
        <v>15250</v>
      </c>
      <c r="C9483" t="s">
        <v>348</v>
      </c>
      <c r="D9483" t="s">
        <v>1000</v>
      </c>
      <c r="E9483" s="23">
        <v>43497</v>
      </c>
      <c r="F9483">
        <v>0</v>
      </c>
      <c r="G9483">
        <v>0</v>
      </c>
      <c r="I9483">
        <v>0</v>
      </c>
      <c r="J9483">
        <v>0</v>
      </c>
      <c r="L9483">
        <v>0</v>
      </c>
      <c r="N9483">
        <v>0</v>
      </c>
      <c r="P9483">
        <v>0</v>
      </c>
      <c r="Q9483">
        <v>0</v>
      </c>
      <c r="S9483">
        <v>0</v>
      </c>
      <c r="T9483">
        <v>0.83499999999999996</v>
      </c>
    </row>
    <row r="9484" spans="1:20" x14ac:dyDescent="0.2">
      <c r="A9484" t="s">
        <v>15333</v>
      </c>
      <c r="B9484" t="s">
        <v>15334</v>
      </c>
      <c r="C9484" t="s">
        <v>347</v>
      </c>
      <c r="D9484" t="s">
        <v>1002</v>
      </c>
      <c r="E9484" s="23">
        <v>43497</v>
      </c>
      <c r="F9484">
        <v>0</v>
      </c>
      <c r="G9484">
        <v>0</v>
      </c>
      <c r="I9484">
        <v>0</v>
      </c>
      <c r="J9484">
        <v>0</v>
      </c>
      <c r="L9484">
        <v>0</v>
      </c>
      <c r="N9484">
        <v>0</v>
      </c>
      <c r="P9484">
        <v>0</v>
      </c>
      <c r="Q9484">
        <v>0</v>
      </c>
      <c r="S9484">
        <v>0</v>
      </c>
      <c r="T9484">
        <v>0.88890000000000002</v>
      </c>
    </row>
    <row r="9485" spans="1:20" x14ac:dyDescent="0.2">
      <c r="A9485" t="s">
        <v>15409</v>
      </c>
      <c r="B9485" t="s">
        <v>15410</v>
      </c>
      <c r="C9485" t="s">
        <v>351</v>
      </c>
      <c r="D9485" t="s">
        <v>1002</v>
      </c>
      <c r="E9485" s="23">
        <v>43497</v>
      </c>
      <c r="F9485">
        <v>0</v>
      </c>
      <c r="G9485">
        <v>0</v>
      </c>
      <c r="I9485">
        <v>0</v>
      </c>
      <c r="J9485">
        <v>0</v>
      </c>
      <c r="L9485">
        <v>0</v>
      </c>
      <c r="N9485">
        <v>0</v>
      </c>
      <c r="P9485">
        <v>0</v>
      </c>
      <c r="Q9485">
        <v>0</v>
      </c>
      <c r="S9485">
        <v>0</v>
      </c>
      <c r="T9485">
        <v>0.82899999999999996</v>
      </c>
    </row>
    <row r="9486" spans="1:20" x14ac:dyDescent="0.2">
      <c r="A9486" t="s">
        <v>15455</v>
      </c>
      <c r="B9486" t="s">
        <v>15456</v>
      </c>
      <c r="C9486" t="s">
        <v>357</v>
      </c>
      <c r="D9486" t="s">
        <v>1000</v>
      </c>
      <c r="E9486" s="23">
        <v>43497</v>
      </c>
      <c r="F9486">
        <v>0</v>
      </c>
      <c r="G9486">
        <v>0</v>
      </c>
      <c r="I9486">
        <v>0</v>
      </c>
      <c r="J9486">
        <v>0</v>
      </c>
      <c r="L9486">
        <v>0</v>
      </c>
      <c r="N9486">
        <v>0</v>
      </c>
      <c r="P9486">
        <v>0</v>
      </c>
      <c r="Q9486">
        <v>0</v>
      </c>
      <c r="S9486">
        <v>0</v>
      </c>
      <c r="T9486">
        <v>0.83299999999999996</v>
      </c>
    </row>
    <row r="9487" spans="1:20" x14ac:dyDescent="0.2">
      <c r="A9487" t="s">
        <v>15533</v>
      </c>
      <c r="B9487" t="s">
        <v>15534</v>
      </c>
      <c r="C9487" t="s">
        <v>352</v>
      </c>
      <c r="D9487" t="s">
        <v>1002</v>
      </c>
      <c r="E9487" s="23">
        <v>43497</v>
      </c>
      <c r="F9487">
        <v>0</v>
      </c>
      <c r="G9487">
        <v>0</v>
      </c>
      <c r="I9487">
        <v>0</v>
      </c>
      <c r="J9487">
        <v>0</v>
      </c>
      <c r="L9487">
        <v>0</v>
      </c>
      <c r="N9487">
        <v>0</v>
      </c>
      <c r="P9487">
        <v>0</v>
      </c>
      <c r="Q9487">
        <v>0</v>
      </c>
      <c r="S9487">
        <v>0</v>
      </c>
      <c r="T9487">
        <v>0.83299999999999996</v>
      </c>
    </row>
    <row r="9488" spans="1:20" x14ac:dyDescent="0.2">
      <c r="A9488" t="s">
        <v>15694</v>
      </c>
      <c r="B9488" t="s">
        <v>15695</v>
      </c>
      <c r="C9488" t="s">
        <v>228</v>
      </c>
      <c r="D9488" t="s">
        <v>1002</v>
      </c>
      <c r="E9488" s="23">
        <v>43497</v>
      </c>
      <c r="F9488">
        <v>0</v>
      </c>
      <c r="G9488">
        <v>0</v>
      </c>
      <c r="I9488">
        <v>0</v>
      </c>
      <c r="J9488">
        <v>0</v>
      </c>
      <c r="L9488">
        <v>0</v>
      </c>
      <c r="N9488">
        <v>0</v>
      </c>
      <c r="P9488">
        <v>0</v>
      </c>
      <c r="Q9488">
        <v>0</v>
      </c>
      <c r="S9488">
        <v>0</v>
      </c>
      <c r="T9488">
        <v>0.82399999999999995</v>
      </c>
    </row>
    <row r="9489" spans="1:20" x14ac:dyDescent="0.2">
      <c r="A9489" t="s">
        <v>15871</v>
      </c>
      <c r="B9489" t="s">
        <v>15872</v>
      </c>
      <c r="C9489" t="s">
        <v>227</v>
      </c>
      <c r="D9489" t="s">
        <v>1000</v>
      </c>
      <c r="E9489" s="23">
        <v>43497</v>
      </c>
      <c r="F9489">
        <v>0</v>
      </c>
      <c r="G9489">
        <v>0</v>
      </c>
      <c r="I9489">
        <v>0</v>
      </c>
      <c r="J9489">
        <v>0</v>
      </c>
      <c r="L9489">
        <v>0</v>
      </c>
      <c r="N9489">
        <v>0</v>
      </c>
      <c r="P9489">
        <v>0</v>
      </c>
      <c r="Q9489">
        <v>0</v>
      </c>
      <c r="S9489">
        <v>0</v>
      </c>
      <c r="T9489">
        <v>0.84799999999999998</v>
      </c>
    </row>
    <row r="9490" spans="1:20" x14ac:dyDescent="0.2">
      <c r="A9490" t="s">
        <v>16048</v>
      </c>
      <c r="B9490" t="s">
        <v>16049</v>
      </c>
      <c r="C9490" t="s">
        <v>203</v>
      </c>
      <c r="D9490" t="s">
        <v>1000</v>
      </c>
      <c r="E9490" s="23">
        <v>43497</v>
      </c>
      <c r="F9490">
        <v>0</v>
      </c>
      <c r="G9490">
        <v>0</v>
      </c>
      <c r="I9490">
        <v>0</v>
      </c>
      <c r="J9490">
        <v>0</v>
      </c>
      <c r="L9490">
        <v>0</v>
      </c>
      <c r="N9490">
        <v>0</v>
      </c>
      <c r="O9490" t="e">
        <v>#DIV/0!</v>
      </c>
      <c r="P9490">
        <v>0</v>
      </c>
      <c r="Q9490">
        <v>0</v>
      </c>
      <c r="S9490">
        <v>0</v>
      </c>
      <c r="T9490">
        <v>0.85699999999999998</v>
      </c>
    </row>
    <row r="9491" spans="1:20" x14ac:dyDescent="0.2">
      <c r="A9491" t="s">
        <v>16227</v>
      </c>
      <c r="B9491" t="s">
        <v>16228</v>
      </c>
      <c r="C9491" t="s">
        <v>205</v>
      </c>
      <c r="D9491" t="s">
        <v>1002</v>
      </c>
      <c r="E9491" s="23">
        <v>43497</v>
      </c>
      <c r="F9491">
        <v>0</v>
      </c>
      <c r="G9491">
        <v>0</v>
      </c>
      <c r="I9491">
        <v>0</v>
      </c>
      <c r="J9491">
        <v>0</v>
      </c>
      <c r="L9491">
        <v>0</v>
      </c>
      <c r="N9491">
        <v>0</v>
      </c>
      <c r="P9491">
        <v>0</v>
      </c>
      <c r="Q9491">
        <v>0</v>
      </c>
      <c r="S9491">
        <v>0</v>
      </c>
    </row>
    <row r="9492" spans="1:20" x14ac:dyDescent="0.2">
      <c r="A9492" t="s">
        <v>16404</v>
      </c>
      <c r="B9492" t="s">
        <v>16405</v>
      </c>
      <c r="C9492" t="s">
        <v>204</v>
      </c>
      <c r="D9492" t="s">
        <v>1002</v>
      </c>
      <c r="E9492" s="23">
        <v>43497</v>
      </c>
      <c r="F9492">
        <v>0</v>
      </c>
      <c r="G9492">
        <v>0</v>
      </c>
      <c r="I9492">
        <v>0</v>
      </c>
      <c r="J9492">
        <v>0</v>
      </c>
      <c r="L9492">
        <v>0</v>
      </c>
      <c r="N9492">
        <v>0</v>
      </c>
      <c r="P9492">
        <v>0</v>
      </c>
      <c r="Q9492">
        <v>0</v>
      </c>
      <c r="S9492">
        <v>0</v>
      </c>
    </row>
    <row r="9493" spans="1:20" x14ac:dyDescent="0.2">
      <c r="A9493" t="s">
        <v>16545</v>
      </c>
      <c r="B9493" t="s">
        <v>16546</v>
      </c>
      <c r="C9493" t="s">
        <v>353</v>
      </c>
      <c r="D9493" t="s">
        <v>1002</v>
      </c>
      <c r="E9493" s="23">
        <v>43497</v>
      </c>
      <c r="F9493">
        <v>0</v>
      </c>
      <c r="G9493">
        <v>0</v>
      </c>
      <c r="I9493">
        <v>0</v>
      </c>
      <c r="J9493">
        <v>0</v>
      </c>
      <c r="L9493">
        <v>0</v>
      </c>
      <c r="N9493">
        <v>0</v>
      </c>
      <c r="P9493">
        <v>0</v>
      </c>
      <c r="Q9493">
        <v>0</v>
      </c>
      <c r="S9493">
        <v>0</v>
      </c>
    </row>
    <row r="9494" spans="1:20" x14ac:dyDescent="0.2">
      <c r="A9494" t="s">
        <v>16722</v>
      </c>
      <c r="B9494" t="s">
        <v>16723</v>
      </c>
      <c r="C9494" t="s">
        <v>223</v>
      </c>
      <c r="D9494" t="s">
        <v>1000</v>
      </c>
      <c r="E9494" s="23">
        <v>43497</v>
      </c>
      <c r="F9494">
        <v>4</v>
      </c>
      <c r="G9494">
        <v>6</v>
      </c>
      <c r="I9494">
        <v>54</v>
      </c>
      <c r="J9494">
        <v>44</v>
      </c>
      <c r="L9494">
        <v>66</v>
      </c>
      <c r="N9494">
        <v>54</v>
      </c>
      <c r="P9494">
        <v>0</v>
      </c>
      <c r="Q9494">
        <v>0</v>
      </c>
      <c r="S9494">
        <v>0</v>
      </c>
    </row>
    <row r="9495" spans="1:20" x14ac:dyDescent="0.2">
      <c r="A9495" t="s">
        <v>16901</v>
      </c>
      <c r="B9495" t="s">
        <v>16902</v>
      </c>
      <c r="C9495" t="s">
        <v>224</v>
      </c>
      <c r="D9495" t="s">
        <v>1002</v>
      </c>
      <c r="E9495" s="23">
        <v>43497</v>
      </c>
      <c r="F9495">
        <v>4</v>
      </c>
      <c r="G9495">
        <v>6</v>
      </c>
      <c r="I9495">
        <v>54</v>
      </c>
      <c r="J9495">
        <v>44</v>
      </c>
      <c r="L9495">
        <v>66</v>
      </c>
      <c r="N9495">
        <v>54</v>
      </c>
      <c r="P9495">
        <v>0</v>
      </c>
      <c r="Q9495">
        <v>0</v>
      </c>
      <c r="S9495">
        <v>0</v>
      </c>
    </row>
    <row r="9496" spans="1:20" x14ac:dyDescent="0.2">
      <c r="A9496" t="s">
        <v>17027</v>
      </c>
      <c r="B9496" t="s">
        <v>17028</v>
      </c>
      <c r="C9496" t="s">
        <v>346</v>
      </c>
      <c r="D9496" t="s">
        <v>1000</v>
      </c>
      <c r="E9496" s="23">
        <v>43497</v>
      </c>
      <c r="F9496">
        <v>0</v>
      </c>
      <c r="G9496">
        <v>0</v>
      </c>
      <c r="I9496">
        <v>0</v>
      </c>
      <c r="J9496">
        <v>0</v>
      </c>
      <c r="L9496">
        <v>0</v>
      </c>
      <c r="N9496">
        <v>0</v>
      </c>
      <c r="P9496">
        <v>0</v>
      </c>
      <c r="Q9496">
        <v>0</v>
      </c>
      <c r="S9496">
        <v>0</v>
      </c>
    </row>
    <row r="9497" spans="1:20" x14ac:dyDescent="0.2">
      <c r="A9497" t="s">
        <v>17123</v>
      </c>
      <c r="B9497" t="s">
        <v>17124</v>
      </c>
      <c r="C9497" t="s">
        <v>345</v>
      </c>
      <c r="D9497" t="s">
        <v>1002</v>
      </c>
      <c r="E9497" s="23">
        <v>43497</v>
      </c>
      <c r="F9497">
        <v>0</v>
      </c>
      <c r="G9497">
        <v>0</v>
      </c>
      <c r="I9497">
        <v>0</v>
      </c>
      <c r="J9497">
        <v>0</v>
      </c>
      <c r="L9497">
        <v>0</v>
      </c>
      <c r="N9497">
        <v>0</v>
      </c>
      <c r="P9497">
        <v>0</v>
      </c>
      <c r="Q9497">
        <v>0</v>
      </c>
      <c r="S9497">
        <v>0</v>
      </c>
    </row>
    <row r="9498" spans="1:20" x14ac:dyDescent="0.2">
      <c r="A9498" t="s">
        <v>17141</v>
      </c>
      <c r="B9498" t="s">
        <v>17142</v>
      </c>
      <c r="C9498" t="s">
        <v>963</v>
      </c>
      <c r="D9498" t="s">
        <v>1000</v>
      </c>
      <c r="E9498" s="23">
        <v>43497</v>
      </c>
      <c r="F9498">
        <v>0</v>
      </c>
      <c r="G9498">
        <v>0</v>
      </c>
      <c r="I9498">
        <v>0</v>
      </c>
      <c r="J9498">
        <v>0</v>
      </c>
      <c r="L9498">
        <v>0</v>
      </c>
      <c r="N9498">
        <v>0</v>
      </c>
      <c r="P9498">
        <v>0</v>
      </c>
      <c r="Q9498">
        <v>0</v>
      </c>
      <c r="S9498">
        <v>0</v>
      </c>
    </row>
    <row r="9499" spans="1:20" x14ac:dyDescent="0.2">
      <c r="A9499" t="s">
        <v>17161</v>
      </c>
      <c r="B9499" t="s">
        <v>17162</v>
      </c>
      <c r="C9499" t="s">
        <v>960</v>
      </c>
      <c r="D9499" t="s">
        <v>1002</v>
      </c>
      <c r="E9499" s="23">
        <v>43497</v>
      </c>
      <c r="F9499">
        <v>0</v>
      </c>
      <c r="G9499">
        <v>0</v>
      </c>
      <c r="I9499">
        <v>0</v>
      </c>
      <c r="J9499">
        <v>0</v>
      </c>
      <c r="L9499">
        <v>0</v>
      </c>
      <c r="N9499">
        <v>0</v>
      </c>
      <c r="P9499">
        <v>0</v>
      </c>
      <c r="Q9499">
        <v>0</v>
      </c>
      <c r="S9499">
        <v>0</v>
      </c>
    </row>
    <row r="9500" spans="1:20" x14ac:dyDescent="0.2">
      <c r="A9500" t="s">
        <v>17338</v>
      </c>
      <c r="B9500" t="s">
        <v>17339</v>
      </c>
      <c r="C9500" t="s">
        <v>225</v>
      </c>
      <c r="D9500" t="s">
        <v>1000</v>
      </c>
      <c r="E9500" s="23">
        <v>43497</v>
      </c>
      <c r="F9500">
        <v>4</v>
      </c>
      <c r="G9500">
        <v>5.5</v>
      </c>
      <c r="I9500">
        <v>38</v>
      </c>
      <c r="J9500">
        <v>44</v>
      </c>
      <c r="L9500">
        <v>62</v>
      </c>
      <c r="N9500">
        <v>36</v>
      </c>
      <c r="P9500">
        <v>3</v>
      </c>
      <c r="Q9500">
        <v>3</v>
      </c>
      <c r="S9500">
        <v>2</v>
      </c>
    </row>
    <row r="9501" spans="1:20" x14ac:dyDescent="0.2">
      <c r="A9501" t="s">
        <v>17368</v>
      </c>
      <c r="B9501" t="s">
        <v>17369</v>
      </c>
      <c r="C9501" t="s">
        <v>905</v>
      </c>
      <c r="D9501" t="s">
        <v>1002</v>
      </c>
      <c r="E9501" s="23">
        <v>43497</v>
      </c>
      <c r="F9501">
        <v>0</v>
      </c>
      <c r="G9501">
        <v>0</v>
      </c>
      <c r="I9501">
        <v>0</v>
      </c>
      <c r="J9501">
        <v>0</v>
      </c>
      <c r="L9501">
        <v>0</v>
      </c>
      <c r="N9501">
        <v>0</v>
      </c>
      <c r="P9501">
        <v>0</v>
      </c>
      <c r="Q9501">
        <v>0</v>
      </c>
      <c r="S9501">
        <v>0</v>
      </c>
    </row>
    <row r="9502" spans="1:20" x14ac:dyDescent="0.2">
      <c r="A9502" t="s">
        <v>17545</v>
      </c>
      <c r="B9502" t="s">
        <v>17546</v>
      </c>
      <c r="C9502" t="s">
        <v>226</v>
      </c>
      <c r="D9502" t="s">
        <v>1002</v>
      </c>
      <c r="E9502" s="23">
        <v>43497</v>
      </c>
      <c r="F9502">
        <v>4</v>
      </c>
      <c r="G9502">
        <v>5.5</v>
      </c>
      <c r="I9502">
        <v>38</v>
      </c>
      <c r="J9502">
        <v>44</v>
      </c>
      <c r="L9502">
        <v>62</v>
      </c>
      <c r="N9502">
        <v>36</v>
      </c>
      <c r="P9502">
        <v>3</v>
      </c>
      <c r="Q9502">
        <v>3</v>
      </c>
      <c r="S9502">
        <v>2</v>
      </c>
    </row>
    <row r="9503" spans="1:20" x14ac:dyDescent="0.2">
      <c r="A9503" t="s">
        <v>17722</v>
      </c>
      <c r="B9503" t="s">
        <v>17723</v>
      </c>
      <c r="C9503" t="s">
        <v>232</v>
      </c>
      <c r="D9503" t="s">
        <v>1000</v>
      </c>
      <c r="E9503" s="23">
        <v>43497</v>
      </c>
      <c r="F9503">
        <v>8</v>
      </c>
      <c r="G9503">
        <v>8</v>
      </c>
      <c r="I9503">
        <v>124</v>
      </c>
      <c r="J9503">
        <v>91</v>
      </c>
      <c r="L9503">
        <v>91</v>
      </c>
      <c r="N9503">
        <v>113</v>
      </c>
      <c r="P9503">
        <v>0</v>
      </c>
      <c r="Q9503">
        <v>5</v>
      </c>
      <c r="S9503">
        <v>11</v>
      </c>
    </row>
    <row r="9504" spans="1:20" x14ac:dyDescent="0.2">
      <c r="A9504" t="s">
        <v>17742</v>
      </c>
      <c r="B9504" t="s">
        <v>17743</v>
      </c>
      <c r="C9504" t="s">
        <v>961</v>
      </c>
      <c r="D9504" t="s">
        <v>1002</v>
      </c>
      <c r="E9504" s="23">
        <v>43497</v>
      </c>
      <c r="F9504">
        <v>0</v>
      </c>
      <c r="G9504">
        <v>0</v>
      </c>
      <c r="I9504">
        <v>0</v>
      </c>
      <c r="J9504">
        <v>0</v>
      </c>
      <c r="L9504">
        <v>0</v>
      </c>
      <c r="N9504">
        <v>0</v>
      </c>
      <c r="P9504">
        <v>0</v>
      </c>
      <c r="Q9504">
        <v>0</v>
      </c>
      <c r="S9504">
        <v>0</v>
      </c>
    </row>
    <row r="9505" spans="1:19" x14ac:dyDescent="0.2">
      <c r="A9505" t="s">
        <v>17919</v>
      </c>
      <c r="B9505" t="s">
        <v>17920</v>
      </c>
      <c r="C9505" t="s">
        <v>231</v>
      </c>
      <c r="D9505" t="s">
        <v>1002</v>
      </c>
      <c r="E9505" s="23">
        <v>43497</v>
      </c>
      <c r="F9505">
        <v>8</v>
      </c>
      <c r="G9505">
        <v>8</v>
      </c>
      <c r="I9505">
        <v>124</v>
      </c>
      <c r="J9505">
        <v>91</v>
      </c>
      <c r="L9505">
        <v>91</v>
      </c>
      <c r="N9505">
        <v>113</v>
      </c>
      <c r="P9505">
        <v>0</v>
      </c>
      <c r="Q9505">
        <v>5</v>
      </c>
      <c r="S9505">
        <v>11</v>
      </c>
    </row>
    <row r="9506" spans="1:19" x14ac:dyDescent="0.2">
      <c r="A9506" t="s">
        <v>18096</v>
      </c>
      <c r="B9506" t="s">
        <v>18097</v>
      </c>
      <c r="C9506" t="s">
        <v>317</v>
      </c>
      <c r="D9506" t="s">
        <v>1000</v>
      </c>
      <c r="E9506" s="23">
        <v>43497</v>
      </c>
      <c r="F9506">
        <v>10.5</v>
      </c>
      <c r="G9506">
        <v>11.5</v>
      </c>
      <c r="I9506">
        <v>50</v>
      </c>
      <c r="J9506">
        <v>61</v>
      </c>
      <c r="L9506">
        <v>67</v>
      </c>
      <c r="N9506">
        <v>44</v>
      </c>
      <c r="P9506">
        <v>0</v>
      </c>
      <c r="Q9506">
        <v>0</v>
      </c>
      <c r="S9506">
        <v>6</v>
      </c>
    </row>
    <row r="9507" spans="1:19" x14ac:dyDescent="0.2">
      <c r="A9507" t="s">
        <v>18275</v>
      </c>
      <c r="B9507" t="s">
        <v>18276</v>
      </c>
      <c r="C9507" t="s">
        <v>316</v>
      </c>
      <c r="D9507" t="s">
        <v>1002</v>
      </c>
      <c r="E9507" s="23">
        <v>43497</v>
      </c>
      <c r="F9507">
        <v>6</v>
      </c>
      <c r="G9507">
        <v>6</v>
      </c>
      <c r="I9507">
        <v>29</v>
      </c>
      <c r="J9507">
        <v>35</v>
      </c>
      <c r="L9507">
        <v>35</v>
      </c>
      <c r="N9507">
        <v>24</v>
      </c>
      <c r="P9507">
        <v>0</v>
      </c>
      <c r="Q9507">
        <v>0</v>
      </c>
      <c r="S9507">
        <v>5</v>
      </c>
    </row>
    <row r="9508" spans="1:19" x14ac:dyDescent="0.2">
      <c r="A9508" t="s">
        <v>18351</v>
      </c>
      <c r="B9508" t="s">
        <v>18352</v>
      </c>
      <c r="C9508" t="s">
        <v>355</v>
      </c>
      <c r="D9508" t="s">
        <v>1002</v>
      </c>
      <c r="E9508" s="23">
        <v>43497</v>
      </c>
      <c r="F9508">
        <v>4.5</v>
      </c>
      <c r="G9508">
        <v>5.5</v>
      </c>
      <c r="I9508">
        <v>21</v>
      </c>
      <c r="J9508">
        <v>26</v>
      </c>
      <c r="L9508">
        <v>32</v>
      </c>
      <c r="N9508">
        <v>20</v>
      </c>
      <c r="P9508">
        <v>0</v>
      </c>
      <c r="Q9508">
        <v>0</v>
      </c>
      <c r="S9508">
        <v>1</v>
      </c>
    </row>
    <row r="9509" spans="1:19" x14ac:dyDescent="0.2">
      <c r="A9509" t="s">
        <v>18528</v>
      </c>
      <c r="B9509" t="s">
        <v>18529</v>
      </c>
      <c r="C9509" t="s">
        <v>214</v>
      </c>
      <c r="D9509" t="s">
        <v>1000</v>
      </c>
      <c r="E9509" s="23">
        <v>43497</v>
      </c>
      <c r="F9509">
        <v>13.5</v>
      </c>
      <c r="G9509">
        <v>15.5</v>
      </c>
      <c r="I9509">
        <v>75</v>
      </c>
      <c r="J9509">
        <v>118</v>
      </c>
      <c r="L9509">
        <v>138</v>
      </c>
      <c r="N9509">
        <v>57</v>
      </c>
      <c r="O9509">
        <v>1.0249999999999999</v>
      </c>
      <c r="P9509">
        <v>11</v>
      </c>
      <c r="Q9509">
        <v>12</v>
      </c>
      <c r="S9509">
        <v>18</v>
      </c>
    </row>
    <row r="9510" spans="1:19" x14ac:dyDescent="0.2">
      <c r="A9510" t="s">
        <v>18707</v>
      </c>
      <c r="B9510" t="s">
        <v>18708</v>
      </c>
      <c r="C9510" t="s">
        <v>215</v>
      </c>
      <c r="D9510" t="s">
        <v>1002</v>
      </c>
      <c r="E9510" s="23">
        <v>43497</v>
      </c>
      <c r="F9510">
        <v>5</v>
      </c>
      <c r="G9510">
        <v>6</v>
      </c>
      <c r="I9510">
        <v>29</v>
      </c>
      <c r="J9510">
        <v>34</v>
      </c>
      <c r="L9510">
        <v>40</v>
      </c>
      <c r="N9510">
        <v>21</v>
      </c>
      <c r="O9510">
        <v>1.0249999999999999</v>
      </c>
      <c r="P9510">
        <v>3</v>
      </c>
      <c r="Q9510">
        <v>3</v>
      </c>
      <c r="S9510">
        <v>8</v>
      </c>
    </row>
    <row r="9511" spans="1:19" x14ac:dyDescent="0.2">
      <c r="A9511" t="s">
        <v>18884</v>
      </c>
      <c r="B9511" t="s">
        <v>18885</v>
      </c>
      <c r="C9511" t="s">
        <v>216</v>
      </c>
      <c r="D9511" t="s">
        <v>1002</v>
      </c>
      <c r="E9511" s="23">
        <v>43497</v>
      </c>
      <c r="F9511">
        <v>8.5</v>
      </c>
      <c r="G9511">
        <v>9.5</v>
      </c>
      <c r="I9511">
        <v>46</v>
      </c>
      <c r="J9511">
        <v>84</v>
      </c>
      <c r="L9511">
        <v>98</v>
      </c>
      <c r="N9511">
        <v>36</v>
      </c>
      <c r="P9511">
        <v>8</v>
      </c>
      <c r="Q9511">
        <v>9</v>
      </c>
      <c r="S9511">
        <v>10</v>
      </c>
    </row>
    <row r="9512" spans="1:19" x14ac:dyDescent="0.2">
      <c r="A9512" t="s">
        <v>19061</v>
      </c>
      <c r="B9512" t="s">
        <v>19062</v>
      </c>
      <c r="C9512" t="s">
        <v>229</v>
      </c>
      <c r="D9512" t="s">
        <v>1002</v>
      </c>
      <c r="E9512" s="23">
        <v>43497</v>
      </c>
      <c r="F9512">
        <v>0</v>
      </c>
      <c r="G9512">
        <v>0</v>
      </c>
      <c r="I9512">
        <v>0</v>
      </c>
      <c r="J9512">
        <v>0</v>
      </c>
      <c r="L9512">
        <v>0</v>
      </c>
      <c r="N9512">
        <v>0</v>
      </c>
      <c r="P9512">
        <v>0</v>
      </c>
      <c r="Q9512">
        <v>0</v>
      </c>
      <c r="S9512">
        <v>0</v>
      </c>
    </row>
    <row r="9513" spans="1:19" x14ac:dyDescent="0.2">
      <c r="A9513" t="s">
        <v>19238</v>
      </c>
      <c r="B9513" t="s">
        <v>19239</v>
      </c>
      <c r="C9513" t="s">
        <v>230</v>
      </c>
      <c r="D9513" t="s">
        <v>1000</v>
      </c>
      <c r="E9513" s="23">
        <v>43497</v>
      </c>
      <c r="F9513">
        <v>0</v>
      </c>
      <c r="G9513">
        <v>0</v>
      </c>
      <c r="I9513">
        <v>0</v>
      </c>
      <c r="J9513">
        <v>0</v>
      </c>
      <c r="L9513">
        <v>0</v>
      </c>
      <c r="N9513">
        <v>0</v>
      </c>
      <c r="P9513">
        <v>0</v>
      </c>
      <c r="Q9513">
        <v>0</v>
      </c>
      <c r="S9513">
        <v>0</v>
      </c>
    </row>
    <row r="9514" spans="1:19" x14ac:dyDescent="0.2">
      <c r="A9514" t="s">
        <v>19417</v>
      </c>
      <c r="B9514" t="s">
        <v>19418</v>
      </c>
      <c r="C9514" t="s">
        <v>234</v>
      </c>
      <c r="D9514" t="s">
        <v>1000</v>
      </c>
      <c r="E9514" s="23">
        <v>43497</v>
      </c>
      <c r="F9514">
        <v>1.5</v>
      </c>
      <c r="G9514">
        <v>3.5</v>
      </c>
      <c r="I9514">
        <v>24</v>
      </c>
      <c r="J9514">
        <v>18</v>
      </c>
      <c r="L9514">
        <v>46</v>
      </c>
      <c r="N9514">
        <v>24</v>
      </c>
      <c r="P9514">
        <v>0</v>
      </c>
      <c r="Q9514">
        <v>0</v>
      </c>
      <c r="S9514">
        <v>0</v>
      </c>
    </row>
    <row r="9515" spans="1:19" x14ac:dyDescent="0.2">
      <c r="A9515" t="s">
        <v>19596</v>
      </c>
      <c r="B9515" t="s">
        <v>19597</v>
      </c>
      <c r="C9515" t="s">
        <v>233</v>
      </c>
      <c r="D9515" t="s">
        <v>1002</v>
      </c>
      <c r="E9515" s="23">
        <v>43497</v>
      </c>
      <c r="F9515">
        <v>1.5</v>
      </c>
      <c r="G9515">
        <v>3.5</v>
      </c>
      <c r="I9515">
        <v>24</v>
      </c>
      <c r="J9515">
        <v>18</v>
      </c>
      <c r="L9515">
        <v>46</v>
      </c>
      <c r="N9515">
        <v>24</v>
      </c>
      <c r="P9515">
        <v>0</v>
      </c>
      <c r="Q9515">
        <v>0</v>
      </c>
      <c r="S9515">
        <v>0</v>
      </c>
    </row>
    <row r="9516" spans="1:19" x14ac:dyDescent="0.2">
      <c r="A9516" t="s">
        <v>19694</v>
      </c>
      <c r="B9516" t="s">
        <v>19695</v>
      </c>
      <c r="C9516" t="s">
        <v>342</v>
      </c>
      <c r="D9516" t="s">
        <v>1000</v>
      </c>
      <c r="E9516" s="23">
        <v>43497</v>
      </c>
      <c r="F9516">
        <v>0</v>
      </c>
      <c r="G9516">
        <v>0</v>
      </c>
      <c r="I9516">
        <v>0</v>
      </c>
      <c r="J9516">
        <v>0</v>
      </c>
      <c r="L9516">
        <v>0</v>
      </c>
      <c r="N9516">
        <v>0</v>
      </c>
      <c r="P9516">
        <v>0</v>
      </c>
      <c r="Q9516">
        <v>0</v>
      </c>
      <c r="S9516">
        <v>0</v>
      </c>
    </row>
    <row r="9517" spans="1:19" x14ac:dyDescent="0.2">
      <c r="A9517" t="s">
        <v>19794</v>
      </c>
      <c r="B9517" t="s">
        <v>19795</v>
      </c>
      <c r="C9517" t="s">
        <v>340</v>
      </c>
      <c r="D9517" t="s">
        <v>1002</v>
      </c>
      <c r="E9517" s="23">
        <v>43497</v>
      </c>
      <c r="F9517">
        <v>0</v>
      </c>
      <c r="G9517">
        <v>0</v>
      </c>
      <c r="I9517">
        <v>0</v>
      </c>
      <c r="J9517">
        <v>0</v>
      </c>
      <c r="L9517">
        <v>0</v>
      </c>
      <c r="N9517">
        <v>0</v>
      </c>
      <c r="P9517">
        <v>0</v>
      </c>
      <c r="Q9517">
        <v>0</v>
      </c>
      <c r="S9517">
        <v>0</v>
      </c>
    </row>
    <row r="9518" spans="1:19" x14ac:dyDescent="0.2">
      <c r="A9518" t="s">
        <v>19971</v>
      </c>
      <c r="B9518" t="s">
        <v>19972</v>
      </c>
      <c r="C9518" t="s">
        <v>220</v>
      </c>
      <c r="D9518" t="s">
        <v>1000</v>
      </c>
      <c r="E9518" s="23">
        <v>43497</v>
      </c>
      <c r="F9518">
        <v>0</v>
      </c>
      <c r="G9518">
        <v>0</v>
      </c>
      <c r="I9518">
        <v>0</v>
      </c>
      <c r="J9518">
        <v>0</v>
      </c>
      <c r="L9518">
        <v>0</v>
      </c>
      <c r="N9518">
        <v>0</v>
      </c>
      <c r="P9518">
        <v>0</v>
      </c>
      <c r="Q9518">
        <v>0</v>
      </c>
      <c r="S9518">
        <v>0</v>
      </c>
    </row>
    <row r="9519" spans="1:19" x14ac:dyDescent="0.2">
      <c r="A9519" t="s">
        <v>20150</v>
      </c>
      <c r="B9519" t="s">
        <v>20151</v>
      </c>
      <c r="C9519" t="s">
        <v>221</v>
      </c>
      <c r="D9519" t="s">
        <v>1002</v>
      </c>
      <c r="E9519" s="23">
        <v>43497</v>
      </c>
      <c r="F9519">
        <v>0</v>
      </c>
      <c r="G9519">
        <v>0</v>
      </c>
      <c r="I9519">
        <v>0</v>
      </c>
      <c r="J9519">
        <v>0</v>
      </c>
      <c r="L9519">
        <v>0</v>
      </c>
      <c r="N9519">
        <v>0</v>
      </c>
      <c r="P9519">
        <v>0</v>
      </c>
      <c r="Q9519">
        <v>0</v>
      </c>
      <c r="S9519">
        <v>0</v>
      </c>
    </row>
    <row r="9520" spans="1:19" x14ac:dyDescent="0.2">
      <c r="A9520" t="s">
        <v>20327</v>
      </c>
      <c r="B9520" t="s">
        <v>20328</v>
      </c>
      <c r="C9520" t="s">
        <v>222</v>
      </c>
      <c r="D9520" t="s">
        <v>1002</v>
      </c>
      <c r="E9520" s="23">
        <v>43497</v>
      </c>
      <c r="F9520">
        <v>0</v>
      </c>
      <c r="G9520">
        <v>0</v>
      </c>
      <c r="I9520">
        <v>0</v>
      </c>
      <c r="J9520">
        <v>0</v>
      </c>
      <c r="L9520">
        <v>0</v>
      </c>
      <c r="N9520">
        <v>0</v>
      </c>
      <c r="P9520">
        <v>0</v>
      </c>
      <c r="Q9520">
        <v>0</v>
      </c>
      <c r="S9520">
        <v>0</v>
      </c>
    </row>
    <row r="9521" spans="1:20" x14ac:dyDescent="0.2">
      <c r="A9521" t="s">
        <v>20504</v>
      </c>
      <c r="B9521" t="s">
        <v>20505</v>
      </c>
      <c r="C9521" t="s">
        <v>211</v>
      </c>
      <c r="D9521" t="s">
        <v>1002</v>
      </c>
      <c r="E9521" s="23">
        <v>43497</v>
      </c>
      <c r="F9521">
        <v>0</v>
      </c>
      <c r="G9521">
        <v>0</v>
      </c>
      <c r="I9521">
        <v>0</v>
      </c>
      <c r="J9521">
        <v>0</v>
      </c>
      <c r="L9521">
        <v>0</v>
      </c>
      <c r="N9521">
        <v>0</v>
      </c>
      <c r="P9521">
        <v>0</v>
      </c>
      <c r="Q9521">
        <v>0</v>
      </c>
      <c r="S9521">
        <v>0</v>
      </c>
    </row>
    <row r="9522" spans="1:20" x14ac:dyDescent="0.2">
      <c r="A9522" t="s">
        <v>20681</v>
      </c>
      <c r="B9522" t="s">
        <v>20682</v>
      </c>
      <c r="C9522" t="s">
        <v>207</v>
      </c>
      <c r="D9522" t="s">
        <v>1000</v>
      </c>
      <c r="E9522" s="23">
        <v>43497</v>
      </c>
      <c r="F9522">
        <v>6.5</v>
      </c>
      <c r="G9522">
        <v>7</v>
      </c>
      <c r="I9522">
        <v>40</v>
      </c>
      <c r="J9522">
        <v>38</v>
      </c>
      <c r="L9522">
        <v>42</v>
      </c>
      <c r="N9522">
        <v>36</v>
      </c>
      <c r="O9522">
        <v>1</v>
      </c>
      <c r="P9522">
        <v>2</v>
      </c>
      <c r="Q9522">
        <v>5</v>
      </c>
      <c r="S9522">
        <v>4</v>
      </c>
    </row>
    <row r="9523" spans="1:20" x14ac:dyDescent="0.2">
      <c r="A9523" t="s">
        <v>20925</v>
      </c>
      <c r="B9523" t="s">
        <v>20926</v>
      </c>
      <c r="C9523" t="s">
        <v>210</v>
      </c>
      <c r="D9523" t="s">
        <v>1002</v>
      </c>
      <c r="E9523" s="23">
        <v>43497</v>
      </c>
      <c r="F9523">
        <v>3</v>
      </c>
      <c r="G9523">
        <v>4</v>
      </c>
      <c r="I9523">
        <v>28</v>
      </c>
      <c r="J9523">
        <v>18</v>
      </c>
      <c r="L9523">
        <v>24</v>
      </c>
      <c r="N9523">
        <v>26</v>
      </c>
      <c r="O9523">
        <v>1</v>
      </c>
      <c r="P9523">
        <v>1</v>
      </c>
      <c r="Q9523">
        <v>4</v>
      </c>
      <c r="S9523">
        <v>2</v>
      </c>
    </row>
    <row r="9524" spans="1:20" x14ac:dyDescent="0.2">
      <c r="A9524" t="s">
        <v>21102</v>
      </c>
      <c r="B9524" t="s">
        <v>21103</v>
      </c>
      <c r="C9524" t="s">
        <v>208</v>
      </c>
      <c r="D9524" t="s">
        <v>1002</v>
      </c>
      <c r="E9524" s="23">
        <v>43497</v>
      </c>
      <c r="F9524">
        <v>2.5</v>
      </c>
      <c r="G9524">
        <v>1.5</v>
      </c>
      <c r="I9524">
        <v>7</v>
      </c>
      <c r="J9524">
        <v>14</v>
      </c>
      <c r="L9524">
        <v>9</v>
      </c>
      <c r="N9524">
        <v>5</v>
      </c>
      <c r="P9524">
        <v>1</v>
      </c>
      <c r="Q9524">
        <v>1</v>
      </c>
      <c r="S9524">
        <v>2</v>
      </c>
    </row>
    <row r="9525" spans="1:20" x14ac:dyDescent="0.2">
      <c r="A9525" t="s">
        <v>21178</v>
      </c>
      <c r="B9525" t="s">
        <v>21179</v>
      </c>
      <c r="C9525" t="s">
        <v>354</v>
      </c>
      <c r="D9525" t="s">
        <v>1002</v>
      </c>
      <c r="E9525" s="23">
        <v>43497</v>
      </c>
      <c r="F9525">
        <v>1</v>
      </c>
      <c r="G9525">
        <v>1.5</v>
      </c>
      <c r="I9525">
        <v>5</v>
      </c>
      <c r="J9525">
        <v>6</v>
      </c>
      <c r="L9525">
        <v>9</v>
      </c>
      <c r="N9525">
        <v>5</v>
      </c>
      <c r="P9525">
        <v>0</v>
      </c>
      <c r="Q9525">
        <v>0</v>
      </c>
      <c r="S9525">
        <v>0</v>
      </c>
    </row>
    <row r="9526" spans="1:20" x14ac:dyDescent="0.2">
      <c r="A9526" t="s">
        <v>21357</v>
      </c>
      <c r="B9526" t="s">
        <v>21358</v>
      </c>
      <c r="C9526" t="s">
        <v>213</v>
      </c>
      <c r="D9526" t="s">
        <v>1002</v>
      </c>
      <c r="E9526" s="23">
        <v>43497</v>
      </c>
      <c r="F9526">
        <v>0</v>
      </c>
      <c r="G9526">
        <v>0</v>
      </c>
      <c r="I9526">
        <v>0</v>
      </c>
      <c r="J9526">
        <v>0</v>
      </c>
      <c r="L9526">
        <v>0</v>
      </c>
      <c r="N9526">
        <v>0</v>
      </c>
      <c r="P9526">
        <v>0</v>
      </c>
      <c r="Q9526">
        <v>0</v>
      </c>
      <c r="S9526">
        <v>0</v>
      </c>
    </row>
    <row r="9527" spans="1:20" x14ac:dyDescent="0.2">
      <c r="A9527" t="s">
        <v>21599</v>
      </c>
      <c r="B9527" t="s">
        <v>21600</v>
      </c>
      <c r="C9527" t="s">
        <v>212</v>
      </c>
      <c r="D9527" t="s">
        <v>1000</v>
      </c>
      <c r="E9527" s="23">
        <v>43497</v>
      </c>
      <c r="F9527">
        <v>1.5</v>
      </c>
      <c r="G9527">
        <v>1.5</v>
      </c>
      <c r="I9527">
        <v>6</v>
      </c>
      <c r="J9527">
        <v>8</v>
      </c>
      <c r="L9527">
        <v>8</v>
      </c>
      <c r="N9527">
        <v>4</v>
      </c>
      <c r="P9527">
        <v>2</v>
      </c>
      <c r="Q9527">
        <v>2</v>
      </c>
      <c r="S9527">
        <v>2</v>
      </c>
    </row>
    <row r="9528" spans="1:20" x14ac:dyDescent="0.2">
      <c r="A9528" t="s">
        <v>21631</v>
      </c>
      <c r="B9528" t="s">
        <v>21632</v>
      </c>
      <c r="C9528" t="s">
        <v>900</v>
      </c>
      <c r="D9528" t="s">
        <v>1002</v>
      </c>
      <c r="E9528" s="23">
        <v>43497</v>
      </c>
      <c r="F9528">
        <v>1.5</v>
      </c>
      <c r="G9528">
        <v>1.5</v>
      </c>
      <c r="I9528">
        <v>6</v>
      </c>
      <c r="J9528">
        <v>8</v>
      </c>
      <c r="L9528">
        <v>8</v>
      </c>
      <c r="N9528">
        <v>4</v>
      </c>
      <c r="P9528">
        <v>2</v>
      </c>
      <c r="Q9528">
        <v>2</v>
      </c>
      <c r="S9528">
        <v>2</v>
      </c>
    </row>
    <row r="9529" spans="1:20" x14ac:dyDescent="0.2">
      <c r="A9529" t="s">
        <v>21808</v>
      </c>
      <c r="B9529" t="s">
        <v>21809</v>
      </c>
      <c r="C9529" t="s">
        <v>217</v>
      </c>
      <c r="D9529" t="s">
        <v>1000</v>
      </c>
      <c r="E9529" s="23">
        <v>43497</v>
      </c>
      <c r="F9529">
        <v>0</v>
      </c>
      <c r="G9529">
        <v>0</v>
      </c>
      <c r="I9529">
        <v>0</v>
      </c>
      <c r="J9529">
        <v>0</v>
      </c>
      <c r="L9529">
        <v>0</v>
      </c>
      <c r="N9529">
        <v>0</v>
      </c>
      <c r="P9529">
        <v>0</v>
      </c>
      <c r="Q9529">
        <v>0</v>
      </c>
      <c r="S9529">
        <v>0</v>
      </c>
    </row>
    <row r="9530" spans="1:20" x14ac:dyDescent="0.2">
      <c r="A9530" t="s">
        <v>22052</v>
      </c>
      <c r="B9530" t="s">
        <v>22053</v>
      </c>
      <c r="C9530" t="s">
        <v>218</v>
      </c>
      <c r="D9530" t="s">
        <v>1002</v>
      </c>
      <c r="E9530" s="23">
        <v>43497</v>
      </c>
      <c r="F9530">
        <v>0</v>
      </c>
      <c r="G9530">
        <v>0</v>
      </c>
      <c r="I9530">
        <v>0</v>
      </c>
      <c r="J9530">
        <v>0</v>
      </c>
      <c r="L9530">
        <v>0</v>
      </c>
      <c r="N9530">
        <v>0</v>
      </c>
      <c r="P9530">
        <v>0</v>
      </c>
      <c r="Q9530">
        <v>0</v>
      </c>
      <c r="S9530">
        <v>0</v>
      </c>
      <c r="T9530" t="e">
        <v>#DIV/0!</v>
      </c>
    </row>
    <row r="9531" spans="1:20" x14ac:dyDescent="0.2">
      <c r="A9531" t="s">
        <v>22229</v>
      </c>
      <c r="B9531" t="s">
        <v>22230</v>
      </c>
      <c r="C9531" t="s">
        <v>219</v>
      </c>
      <c r="D9531" t="s">
        <v>1002</v>
      </c>
      <c r="E9531" s="23">
        <v>43497</v>
      </c>
      <c r="F9531">
        <v>0</v>
      </c>
      <c r="G9531">
        <v>0</v>
      </c>
      <c r="I9531">
        <v>0</v>
      </c>
      <c r="J9531">
        <v>0</v>
      </c>
      <c r="L9531">
        <v>0</v>
      </c>
      <c r="N9531">
        <v>0</v>
      </c>
      <c r="P9531">
        <v>0</v>
      </c>
      <c r="Q9531">
        <v>0</v>
      </c>
      <c r="S9531">
        <v>0</v>
      </c>
      <c r="T9531" t="e">
        <v>#DIV/0!</v>
      </c>
    </row>
    <row r="9532" spans="1:20" x14ac:dyDescent="0.2">
      <c r="A9532" t="s">
        <v>22269</v>
      </c>
      <c r="B9532" t="s">
        <v>22270</v>
      </c>
      <c r="C9532" t="s">
        <v>384</v>
      </c>
      <c r="D9532" t="s">
        <v>1002</v>
      </c>
      <c r="E9532" s="23">
        <v>43497</v>
      </c>
      <c r="F9532">
        <v>0</v>
      </c>
      <c r="G9532">
        <v>0</v>
      </c>
      <c r="I9532">
        <v>0</v>
      </c>
      <c r="J9532">
        <v>0</v>
      </c>
      <c r="L9532">
        <v>0</v>
      </c>
      <c r="N9532">
        <v>0</v>
      </c>
      <c r="P9532">
        <v>0</v>
      </c>
      <c r="Q9532">
        <v>0</v>
      </c>
      <c r="S9532">
        <v>0</v>
      </c>
      <c r="T9532" t="e">
        <v>#DIV/0!</v>
      </c>
    </row>
    <row r="9533" spans="1:20" x14ac:dyDescent="0.2">
      <c r="A9533" t="s">
        <v>22309</v>
      </c>
      <c r="B9533" t="s">
        <v>22310</v>
      </c>
      <c r="C9533" t="s">
        <v>387</v>
      </c>
      <c r="D9533" t="s">
        <v>1000</v>
      </c>
      <c r="E9533" s="23">
        <v>43497</v>
      </c>
      <c r="F9533">
        <v>0</v>
      </c>
      <c r="G9533">
        <v>0</v>
      </c>
      <c r="I9533">
        <v>0</v>
      </c>
      <c r="J9533">
        <v>0</v>
      </c>
      <c r="L9533">
        <v>0</v>
      </c>
      <c r="N9533">
        <v>0</v>
      </c>
      <c r="P9533">
        <v>0</v>
      </c>
      <c r="Q9533">
        <v>0</v>
      </c>
      <c r="S9533">
        <v>0</v>
      </c>
      <c r="T9533">
        <v>0.82499999999999996</v>
      </c>
    </row>
    <row r="9534" spans="1:20" x14ac:dyDescent="0.2">
      <c r="A9534" t="s">
        <v>22343</v>
      </c>
      <c r="B9534" t="s">
        <v>22344</v>
      </c>
      <c r="C9534" t="s">
        <v>1049</v>
      </c>
      <c r="D9534" t="s">
        <v>1002</v>
      </c>
      <c r="E9534" s="23">
        <v>43497</v>
      </c>
      <c r="F9534">
        <v>0</v>
      </c>
      <c r="G9534">
        <v>0</v>
      </c>
      <c r="I9534">
        <v>0</v>
      </c>
      <c r="J9534">
        <v>0</v>
      </c>
      <c r="L9534">
        <v>0</v>
      </c>
      <c r="N9534">
        <v>0</v>
      </c>
      <c r="P9534">
        <v>0</v>
      </c>
      <c r="Q9534">
        <v>0</v>
      </c>
      <c r="S9534">
        <v>0</v>
      </c>
      <c r="T9534">
        <v>0.82499999999999996</v>
      </c>
    </row>
    <row r="9535" spans="1:20" x14ac:dyDescent="0.2">
      <c r="A9535" t="s">
        <v>22383</v>
      </c>
      <c r="B9535" t="s">
        <v>22384</v>
      </c>
      <c r="C9535" t="s">
        <v>385</v>
      </c>
      <c r="D9535" t="s">
        <v>1002</v>
      </c>
      <c r="E9535" s="23">
        <v>43497</v>
      </c>
      <c r="F9535">
        <v>0</v>
      </c>
      <c r="G9535">
        <v>0</v>
      </c>
      <c r="I9535">
        <v>0</v>
      </c>
      <c r="J9535">
        <v>0</v>
      </c>
      <c r="L9535">
        <v>0</v>
      </c>
      <c r="N9535">
        <v>0</v>
      </c>
      <c r="P9535">
        <v>0</v>
      </c>
      <c r="Q9535">
        <v>0</v>
      </c>
      <c r="S9535">
        <v>0</v>
      </c>
      <c r="T9535">
        <v>0.90399999999999991</v>
      </c>
    </row>
    <row r="9536" spans="1:20" x14ac:dyDescent="0.2">
      <c r="A9536" t="s">
        <v>1342</v>
      </c>
      <c r="B9536" t="s">
        <v>1343</v>
      </c>
      <c r="C9536" t="s">
        <v>1237</v>
      </c>
      <c r="D9536" t="s">
        <v>1002</v>
      </c>
      <c r="E9536" s="23">
        <v>43525</v>
      </c>
      <c r="F9536">
        <v>32</v>
      </c>
      <c r="G9536">
        <v>31</v>
      </c>
      <c r="I9536">
        <v>121</v>
      </c>
      <c r="J9536">
        <v>180</v>
      </c>
      <c r="L9536">
        <v>178</v>
      </c>
      <c r="N9536">
        <v>106</v>
      </c>
      <c r="P9536">
        <v>3</v>
      </c>
      <c r="Q9536">
        <v>9</v>
      </c>
      <c r="S9536">
        <v>15</v>
      </c>
      <c r="T9536">
        <v>0.90400000000000003</v>
      </c>
    </row>
    <row r="9537" spans="1:20" x14ac:dyDescent="0.2">
      <c r="A9537" t="s">
        <v>1394</v>
      </c>
      <c r="B9537" t="s">
        <v>1393</v>
      </c>
      <c r="C9537" t="s">
        <v>1237</v>
      </c>
      <c r="D9537" t="s">
        <v>1001</v>
      </c>
      <c r="E9537" s="23">
        <v>43525</v>
      </c>
      <c r="F9537">
        <v>6.5</v>
      </c>
      <c r="G9537">
        <v>8.5</v>
      </c>
      <c r="I9537">
        <v>31</v>
      </c>
      <c r="J9537">
        <v>34</v>
      </c>
      <c r="L9537">
        <v>48</v>
      </c>
      <c r="N9537">
        <v>28</v>
      </c>
      <c r="P9537">
        <v>0</v>
      </c>
      <c r="Q9537">
        <v>3</v>
      </c>
      <c r="S9537">
        <v>3</v>
      </c>
      <c r="T9537">
        <v>0.90400000000000003</v>
      </c>
    </row>
    <row r="9538" spans="1:20" x14ac:dyDescent="0.2">
      <c r="A9538" t="s">
        <v>11146</v>
      </c>
      <c r="B9538" t="s">
        <v>11147</v>
      </c>
      <c r="C9538" t="s">
        <v>228</v>
      </c>
      <c r="D9538" t="s">
        <v>1000</v>
      </c>
      <c r="E9538" s="23">
        <v>43525</v>
      </c>
      <c r="F9538">
        <v>0</v>
      </c>
      <c r="G9538">
        <v>0</v>
      </c>
      <c r="I9538">
        <v>0</v>
      </c>
      <c r="J9538">
        <v>0</v>
      </c>
      <c r="L9538">
        <v>0</v>
      </c>
      <c r="N9538">
        <v>0</v>
      </c>
      <c r="P9538">
        <v>0</v>
      </c>
      <c r="Q9538">
        <v>0</v>
      </c>
      <c r="S9538">
        <v>0</v>
      </c>
      <c r="T9538" t="e">
        <v>#DIV/0!</v>
      </c>
    </row>
    <row r="9539" spans="1:20" x14ac:dyDescent="0.2">
      <c r="A9539" t="s">
        <v>9399</v>
      </c>
      <c r="B9539" t="s">
        <v>9400</v>
      </c>
      <c r="C9539" t="s">
        <v>211</v>
      </c>
      <c r="D9539" t="s">
        <v>1000</v>
      </c>
      <c r="E9539" s="23">
        <v>43525</v>
      </c>
      <c r="F9539">
        <v>0</v>
      </c>
      <c r="G9539">
        <v>0</v>
      </c>
      <c r="I9539">
        <v>0</v>
      </c>
      <c r="J9539">
        <v>0</v>
      </c>
      <c r="L9539">
        <v>0</v>
      </c>
      <c r="N9539">
        <v>0</v>
      </c>
      <c r="P9539">
        <v>0</v>
      </c>
      <c r="Q9539">
        <v>0</v>
      </c>
      <c r="S9539">
        <v>0</v>
      </c>
      <c r="T9539">
        <v>0.99722222222222223</v>
      </c>
    </row>
    <row r="9540" spans="1:20" x14ac:dyDescent="0.2">
      <c r="A9540" t="s">
        <v>8560</v>
      </c>
      <c r="B9540" t="s">
        <v>8561</v>
      </c>
      <c r="C9540" t="s">
        <v>213</v>
      </c>
      <c r="D9540" t="s">
        <v>1000</v>
      </c>
      <c r="E9540" s="23">
        <v>43525</v>
      </c>
      <c r="F9540">
        <v>0</v>
      </c>
      <c r="G9540">
        <v>0</v>
      </c>
      <c r="I9540">
        <v>0</v>
      </c>
      <c r="J9540">
        <v>0</v>
      </c>
      <c r="L9540">
        <v>0</v>
      </c>
      <c r="N9540">
        <v>0</v>
      </c>
      <c r="P9540">
        <v>0</v>
      </c>
      <c r="Q9540">
        <v>0</v>
      </c>
      <c r="S9540">
        <v>0</v>
      </c>
      <c r="T9540">
        <v>1.0125</v>
      </c>
    </row>
    <row r="9541" spans="1:20" x14ac:dyDescent="0.2">
      <c r="A9541" t="s">
        <v>5136</v>
      </c>
      <c r="B9541" t="s">
        <v>5137</v>
      </c>
      <c r="C9541" t="s">
        <v>229</v>
      </c>
      <c r="D9541" t="s">
        <v>1000</v>
      </c>
      <c r="E9541" s="23">
        <v>43525</v>
      </c>
      <c r="F9541">
        <v>0</v>
      </c>
      <c r="G9541">
        <v>0</v>
      </c>
      <c r="I9541">
        <v>0</v>
      </c>
      <c r="J9541">
        <v>0</v>
      </c>
      <c r="L9541">
        <v>0</v>
      </c>
      <c r="N9541">
        <v>0</v>
      </c>
      <c r="P9541">
        <v>0</v>
      </c>
      <c r="Q9541">
        <v>0</v>
      </c>
      <c r="S9541">
        <v>0</v>
      </c>
      <c r="T9541">
        <v>1.0166666666666666</v>
      </c>
    </row>
    <row r="9542" spans="1:20" x14ac:dyDescent="0.2">
      <c r="A9542" t="s">
        <v>13257</v>
      </c>
      <c r="B9542" t="s">
        <v>13169</v>
      </c>
      <c r="C9542" t="s">
        <v>1051</v>
      </c>
      <c r="D9542" t="s">
        <v>1002</v>
      </c>
      <c r="E9542" s="23">
        <v>43525</v>
      </c>
      <c r="F9542">
        <v>0</v>
      </c>
      <c r="G9542">
        <v>0</v>
      </c>
      <c r="I9542">
        <v>0</v>
      </c>
      <c r="J9542">
        <v>0</v>
      </c>
      <c r="L9542">
        <v>0</v>
      </c>
      <c r="N9542">
        <v>0</v>
      </c>
      <c r="P9542">
        <v>0</v>
      </c>
      <c r="Q9542">
        <v>0</v>
      </c>
      <c r="S9542">
        <v>0</v>
      </c>
      <c r="T9542">
        <v>1.0322222222222222</v>
      </c>
    </row>
    <row r="9543" spans="1:20" x14ac:dyDescent="0.2">
      <c r="A9543" t="s">
        <v>7471</v>
      </c>
      <c r="B9543" t="s">
        <v>7472</v>
      </c>
      <c r="C9543" t="s">
        <v>1048</v>
      </c>
      <c r="D9543" t="s">
        <v>1000</v>
      </c>
      <c r="E9543" s="23">
        <v>43525</v>
      </c>
      <c r="F9543">
        <v>0</v>
      </c>
      <c r="G9543">
        <v>0</v>
      </c>
      <c r="I9543">
        <v>0</v>
      </c>
      <c r="J9543">
        <v>0</v>
      </c>
      <c r="L9543">
        <v>0</v>
      </c>
      <c r="N9543">
        <v>0</v>
      </c>
      <c r="P9543">
        <v>0</v>
      </c>
      <c r="Q9543">
        <v>0</v>
      </c>
      <c r="S9543">
        <v>0</v>
      </c>
      <c r="T9543">
        <v>1.0322222222222222</v>
      </c>
    </row>
    <row r="9544" spans="1:20" x14ac:dyDescent="0.2">
      <c r="A9544" t="s">
        <v>5760</v>
      </c>
      <c r="B9544" t="s">
        <v>5761</v>
      </c>
      <c r="C9544" t="s">
        <v>1047</v>
      </c>
      <c r="D9544" t="s">
        <v>1000</v>
      </c>
      <c r="E9544" s="23">
        <v>43525</v>
      </c>
      <c r="F9544">
        <v>3.5</v>
      </c>
      <c r="G9544">
        <v>3.5</v>
      </c>
      <c r="I9544">
        <v>14</v>
      </c>
      <c r="J9544">
        <v>20</v>
      </c>
      <c r="L9544">
        <v>20</v>
      </c>
      <c r="N9544">
        <v>14</v>
      </c>
      <c r="P9544">
        <v>0</v>
      </c>
      <c r="Q9544">
        <v>0</v>
      </c>
      <c r="S9544">
        <v>0</v>
      </c>
      <c r="T9544">
        <v>0.93088484848484865</v>
      </c>
    </row>
    <row r="9545" spans="1:20" x14ac:dyDescent="0.2">
      <c r="A9545" t="s">
        <v>12370</v>
      </c>
      <c r="B9545" t="s">
        <v>12371</v>
      </c>
      <c r="C9545" t="s">
        <v>1050</v>
      </c>
      <c r="D9545" t="s">
        <v>1001</v>
      </c>
      <c r="E9545" s="23">
        <v>43525</v>
      </c>
      <c r="F9545">
        <v>1.5</v>
      </c>
      <c r="G9545">
        <v>2.5</v>
      </c>
      <c r="I9545">
        <v>4</v>
      </c>
      <c r="J9545">
        <v>8</v>
      </c>
      <c r="L9545">
        <v>14</v>
      </c>
      <c r="N9545">
        <v>3</v>
      </c>
      <c r="P9545">
        <v>0</v>
      </c>
      <c r="Q9545">
        <v>1</v>
      </c>
      <c r="S9545">
        <v>1</v>
      </c>
      <c r="T9545">
        <v>0.8139831922463503</v>
      </c>
    </row>
    <row r="9546" spans="1:20" x14ac:dyDescent="0.2">
      <c r="A9546" t="s">
        <v>10109</v>
      </c>
      <c r="B9546" t="s">
        <v>10110</v>
      </c>
      <c r="C9546" t="s">
        <v>1049</v>
      </c>
      <c r="D9546" t="s">
        <v>1001</v>
      </c>
      <c r="E9546" s="23">
        <v>43525</v>
      </c>
      <c r="F9546">
        <v>0</v>
      </c>
      <c r="G9546">
        <v>0</v>
      </c>
      <c r="I9546">
        <v>0</v>
      </c>
      <c r="J9546">
        <v>0</v>
      </c>
      <c r="L9546">
        <v>0</v>
      </c>
      <c r="N9546">
        <v>0</v>
      </c>
      <c r="P9546">
        <v>0</v>
      </c>
      <c r="Q9546">
        <v>0</v>
      </c>
      <c r="S9546">
        <v>0</v>
      </c>
      <c r="T9546">
        <v>0.74780225330225336</v>
      </c>
    </row>
    <row r="9547" spans="1:20" x14ac:dyDescent="0.2">
      <c r="A9547" t="s">
        <v>7441</v>
      </c>
      <c r="B9547" t="s">
        <v>7442</v>
      </c>
      <c r="C9547" t="s">
        <v>1048</v>
      </c>
      <c r="D9547" t="s">
        <v>1001</v>
      </c>
      <c r="E9547" s="23">
        <v>43525</v>
      </c>
      <c r="F9547">
        <v>2</v>
      </c>
      <c r="G9547">
        <v>2.5</v>
      </c>
      <c r="I9547">
        <v>11</v>
      </c>
      <c r="J9547">
        <v>11</v>
      </c>
      <c r="L9547">
        <v>14</v>
      </c>
      <c r="N9547">
        <v>10</v>
      </c>
      <c r="P9547">
        <v>0</v>
      </c>
      <c r="Q9547">
        <v>0</v>
      </c>
      <c r="S9547">
        <v>1</v>
      </c>
      <c r="T9547">
        <v>0.81045140350877198</v>
      </c>
    </row>
    <row r="9548" spans="1:20" x14ac:dyDescent="0.2">
      <c r="A9548" t="s">
        <v>5585</v>
      </c>
      <c r="B9548" t="s">
        <v>5586</v>
      </c>
      <c r="C9548" t="s">
        <v>1047</v>
      </c>
      <c r="D9548" t="s">
        <v>1001</v>
      </c>
      <c r="E9548" s="23">
        <v>43525</v>
      </c>
      <c r="F9548">
        <v>0</v>
      </c>
      <c r="G9548">
        <v>0</v>
      </c>
      <c r="I9548">
        <v>0</v>
      </c>
      <c r="J9548">
        <v>0</v>
      </c>
      <c r="L9548">
        <v>0</v>
      </c>
      <c r="N9548">
        <v>0</v>
      </c>
      <c r="P9548">
        <v>0</v>
      </c>
      <c r="Q9548">
        <v>0</v>
      </c>
      <c r="S9548">
        <v>0</v>
      </c>
      <c r="T9548">
        <v>0.81401618181818181</v>
      </c>
    </row>
    <row r="9549" spans="1:20" x14ac:dyDescent="0.2">
      <c r="A9549" t="s">
        <v>11449</v>
      </c>
      <c r="B9549" t="s">
        <v>11450</v>
      </c>
      <c r="C9549" t="s">
        <v>959</v>
      </c>
      <c r="D9549" t="s">
        <v>1000</v>
      </c>
      <c r="E9549" s="23">
        <v>43525</v>
      </c>
      <c r="F9549">
        <v>2</v>
      </c>
      <c r="G9549">
        <v>3</v>
      </c>
      <c r="I9549">
        <v>4</v>
      </c>
      <c r="J9549">
        <v>16</v>
      </c>
      <c r="L9549">
        <v>18</v>
      </c>
      <c r="N9549">
        <v>3</v>
      </c>
      <c r="O9549">
        <v>0.5</v>
      </c>
      <c r="P9549">
        <v>0</v>
      </c>
      <c r="Q9549">
        <v>0</v>
      </c>
      <c r="S9549">
        <v>1</v>
      </c>
      <c r="T9549">
        <v>0.77782075757575753</v>
      </c>
    </row>
    <row r="9550" spans="1:20" x14ac:dyDescent="0.2">
      <c r="A9550" t="s">
        <v>10637</v>
      </c>
      <c r="B9550" t="s">
        <v>10638</v>
      </c>
      <c r="C9550" t="s">
        <v>205</v>
      </c>
      <c r="D9550" t="s">
        <v>1000</v>
      </c>
      <c r="E9550" s="23">
        <v>43525</v>
      </c>
      <c r="F9550">
        <v>0</v>
      </c>
      <c r="G9550">
        <v>0</v>
      </c>
      <c r="I9550">
        <v>0</v>
      </c>
      <c r="J9550">
        <v>0</v>
      </c>
      <c r="L9550">
        <v>0</v>
      </c>
      <c r="N9550">
        <v>0</v>
      </c>
      <c r="P9550">
        <v>0</v>
      </c>
      <c r="Q9550">
        <v>0</v>
      </c>
      <c r="S9550">
        <v>0</v>
      </c>
      <c r="T9550">
        <v>0.83591594202898545</v>
      </c>
    </row>
    <row r="9551" spans="1:20" x14ac:dyDescent="0.2">
      <c r="A9551" t="s">
        <v>10043</v>
      </c>
      <c r="B9551" t="s">
        <v>10044</v>
      </c>
      <c r="C9551" t="s">
        <v>384</v>
      </c>
      <c r="D9551" t="s">
        <v>1000</v>
      </c>
      <c r="E9551" s="23">
        <v>43525</v>
      </c>
      <c r="F9551">
        <v>0</v>
      </c>
      <c r="G9551">
        <v>0</v>
      </c>
      <c r="I9551">
        <v>0</v>
      </c>
      <c r="J9551">
        <v>0</v>
      </c>
      <c r="L9551">
        <v>0</v>
      </c>
      <c r="N9551">
        <v>0</v>
      </c>
      <c r="P9551">
        <v>0</v>
      </c>
      <c r="Q9551">
        <v>0</v>
      </c>
      <c r="S9551">
        <v>0</v>
      </c>
      <c r="T9551">
        <v>0.84062989417989431</v>
      </c>
    </row>
    <row r="9552" spans="1:20" x14ac:dyDescent="0.2">
      <c r="A9552" t="s">
        <v>8984</v>
      </c>
      <c r="B9552" t="s">
        <v>8985</v>
      </c>
      <c r="C9552" t="s">
        <v>210</v>
      </c>
      <c r="D9552" t="s">
        <v>1000</v>
      </c>
      <c r="E9552" s="23">
        <v>43525</v>
      </c>
      <c r="F9552">
        <v>3.5</v>
      </c>
      <c r="G9552">
        <v>4</v>
      </c>
      <c r="I9552">
        <v>20</v>
      </c>
      <c r="J9552">
        <v>23</v>
      </c>
      <c r="L9552">
        <v>24</v>
      </c>
      <c r="N9552">
        <v>18</v>
      </c>
      <c r="O9552">
        <v>0.5</v>
      </c>
      <c r="P9552">
        <v>2</v>
      </c>
      <c r="Q9552">
        <v>8</v>
      </c>
      <c r="S9552">
        <v>2</v>
      </c>
      <c r="T9552">
        <v>0.92750431034482761</v>
      </c>
    </row>
    <row r="9553" spans="1:20" x14ac:dyDescent="0.2">
      <c r="A9553" t="s">
        <v>6179</v>
      </c>
      <c r="B9553" t="s">
        <v>6180</v>
      </c>
      <c r="C9553" t="s">
        <v>215</v>
      </c>
      <c r="D9553" t="s">
        <v>1000</v>
      </c>
      <c r="E9553" s="23">
        <v>43525</v>
      </c>
      <c r="F9553">
        <v>5.5</v>
      </c>
      <c r="G9553">
        <v>6</v>
      </c>
      <c r="I9553">
        <v>27</v>
      </c>
      <c r="J9553">
        <v>35</v>
      </c>
      <c r="L9553">
        <v>40</v>
      </c>
      <c r="N9553">
        <v>20</v>
      </c>
      <c r="O9553">
        <v>1.0249999999999999</v>
      </c>
      <c r="P9553">
        <v>7</v>
      </c>
      <c r="Q9553">
        <v>10</v>
      </c>
      <c r="S9553">
        <v>7</v>
      </c>
      <c r="T9553">
        <v>0.88948374542124553</v>
      </c>
    </row>
    <row r="9554" spans="1:20" x14ac:dyDescent="0.2">
      <c r="A9554" t="s">
        <v>8100</v>
      </c>
      <c r="B9554" t="s">
        <v>8101</v>
      </c>
      <c r="C9554" t="s">
        <v>960</v>
      </c>
      <c r="D9554" t="s">
        <v>1000</v>
      </c>
      <c r="E9554" s="23">
        <v>43525</v>
      </c>
      <c r="F9554">
        <v>0</v>
      </c>
      <c r="G9554">
        <v>0</v>
      </c>
      <c r="I9554">
        <v>0</v>
      </c>
      <c r="J9554">
        <v>0</v>
      </c>
      <c r="L9554">
        <v>0</v>
      </c>
      <c r="N9554">
        <v>0</v>
      </c>
      <c r="P9554">
        <v>0</v>
      </c>
      <c r="Q9554">
        <v>0</v>
      </c>
      <c r="S9554">
        <v>0</v>
      </c>
      <c r="T9554">
        <v>0.95516576086956517</v>
      </c>
    </row>
    <row r="9555" spans="1:20" x14ac:dyDescent="0.2">
      <c r="A9555" t="s">
        <v>6969</v>
      </c>
      <c r="B9555" t="s">
        <v>6970</v>
      </c>
      <c r="C9555" t="s">
        <v>961</v>
      </c>
      <c r="D9555" t="s">
        <v>1000</v>
      </c>
      <c r="E9555" s="23">
        <v>43525</v>
      </c>
      <c r="F9555">
        <v>0</v>
      </c>
      <c r="G9555">
        <v>0</v>
      </c>
      <c r="I9555">
        <v>0</v>
      </c>
      <c r="J9555">
        <v>0</v>
      </c>
      <c r="L9555">
        <v>0</v>
      </c>
      <c r="N9555">
        <v>0</v>
      </c>
      <c r="P9555">
        <v>0</v>
      </c>
      <c r="Q9555">
        <v>0</v>
      </c>
      <c r="S9555">
        <v>0</v>
      </c>
      <c r="T9555">
        <v>0.80069383394383398</v>
      </c>
    </row>
    <row r="9556" spans="1:20" x14ac:dyDescent="0.2">
      <c r="A9556" t="s">
        <v>3479</v>
      </c>
      <c r="B9556" t="s">
        <v>3480</v>
      </c>
      <c r="C9556" t="s">
        <v>221</v>
      </c>
      <c r="D9556" t="s">
        <v>1000</v>
      </c>
      <c r="E9556" s="23">
        <v>43525</v>
      </c>
      <c r="F9556">
        <v>0</v>
      </c>
      <c r="G9556">
        <v>0</v>
      </c>
      <c r="I9556">
        <v>0</v>
      </c>
      <c r="J9556">
        <v>0</v>
      </c>
      <c r="L9556">
        <v>0</v>
      </c>
      <c r="N9556">
        <v>0</v>
      </c>
      <c r="P9556">
        <v>0</v>
      </c>
      <c r="Q9556">
        <v>0</v>
      </c>
      <c r="S9556">
        <v>0</v>
      </c>
      <c r="T9556">
        <v>0.81339401709401715</v>
      </c>
    </row>
    <row r="9557" spans="1:20" x14ac:dyDescent="0.2">
      <c r="A9557" t="s">
        <v>3304</v>
      </c>
      <c r="B9557" t="s">
        <v>3305</v>
      </c>
      <c r="C9557" t="s">
        <v>222</v>
      </c>
      <c r="D9557" t="s">
        <v>1000</v>
      </c>
      <c r="E9557" s="23">
        <v>43525</v>
      </c>
      <c r="F9557">
        <v>0</v>
      </c>
      <c r="G9557">
        <v>0</v>
      </c>
      <c r="I9557">
        <v>0</v>
      </c>
      <c r="J9557">
        <v>0</v>
      </c>
      <c r="L9557">
        <v>0</v>
      </c>
      <c r="N9557">
        <v>0</v>
      </c>
      <c r="P9557">
        <v>0</v>
      </c>
      <c r="Q9557">
        <v>0</v>
      </c>
      <c r="S9557">
        <v>0</v>
      </c>
      <c r="T9557">
        <v>0.80700115942028994</v>
      </c>
    </row>
    <row r="9558" spans="1:20" x14ac:dyDescent="0.2">
      <c r="A9558" t="s">
        <v>7349</v>
      </c>
      <c r="B9558" t="s">
        <v>7350</v>
      </c>
      <c r="C9558" t="s">
        <v>1052</v>
      </c>
      <c r="D9558" t="s">
        <v>1000</v>
      </c>
      <c r="E9558" s="23">
        <v>43525</v>
      </c>
      <c r="F9558">
        <v>3</v>
      </c>
      <c r="G9558">
        <v>3</v>
      </c>
      <c r="I9558">
        <v>24</v>
      </c>
      <c r="J9558">
        <v>18</v>
      </c>
      <c r="L9558">
        <v>18</v>
      </c>
      <c r="N9558">
        <v>17</v>
      </c>
      <c r="P9558">
        <v>2</v>
      </c>
      <c r="Q9558">
        <v>3</v>
      </c>
      <c r="S9558">
        <v>7</v>
      </c>
      <c r="T9558">
        <v>0.87736126984126983</v>
      </c>
    </row>
    <row r="9559" spans="1:20" x14ac:dyDescent="0.2">
      <c r="A9559" t="s">
        <v>5341</v>
      </c>
      <c r="B9559" t="s">
        <v>5342</v>
      </c>
      <c r="C9559" t="s">
        <v>1053</v>
      </c>
      <c r="D9559" t="s">
        <v>1000</v>
      </c>
      <c r="E9559" s="23">
        <v>43525</v>
      </c>
      <c r="F9559">
        <v>3</v>
      </c>
      <c r="G9559">
        <v>2.5</v>
      </c>
      <c r="I9559">
        <v>7</v>
      </c>
      <c r="J9559">
        <v>17</v>
      </c>
      <c r="L9559">
        <v>14</v>
      </c>
      <c r="N9559">
        <v>5</v>
      </c>
      <c r="P9559">
        <v>0</v>
      </c>
      <c r="Q9559">
        <v>0</v>
      </c>
      <c r="S9559">
        <v>2</v>
      </c>
      <c r="T9559">
        <v>0.87040079365079359</v>
      </c>
    </row>
    <row r="9560" spans="1:20" x14ac:dyDescent="0.2">
      <c r="A9560" t="s">
        <v>7174</v>
      </c>
      <c r="B9560" t="s">
        <v>7175</v>
      </c>
      <c r="C9560" t="s">
        <v>1052</v>
      </c>
      <c r="D9560" t="s">
        <v>1001</v>
      </c>
      <c r="E9560" s="23">
        <v>43525</v>
      </c>
      <c r="F9560">
        <v>1.5</v>
      </c>
      <c r="G9560">
        <v>1.5</v>
      </c>
      <c r="I9560">
        <v>9</v>
      </c>
      <c r="J9560">
        <v>7</v>
      </c>
      <c r="L9560">
        <v>8</v>
      </c>
      <c r="N9560">
        <v>8</v>
      </c>
      <c r="P9560">
        <v>0</v>
      </c>
      <c r="Q9560">
        <v>0</v>
      </c>
      <c r="S9560">
        <v>1</v>
      </c>
      <c r="T9560">
        <v>0.88491572348746272</v>
      </c>
    </row>
    <row r="9561" spans="1:20" x14ac:dyDescent="0.2">
      <c r="A9561" t="s">
        <v>5166</v>
      </c>
      <c r="B9561" t="s">
        <v>5167</v>
      </c>
      <c r="C9561" t="s">
        <v>1053</v>
      </c>
      <c r="D9561" t="s">
        <v>1001</v>
      </c>
      <c r="E9561" s="23">
        <v>43525</v>
      </c>
      <c r="F9561">
        <v>0</v>
      </c>
      <c r="G9561">
        <v>0.5</v>
      </c>
      <c r="I9561">
        <v>0</v>
      </c>
      <c r="J9561">
        <v>0</v>
      </c>
      <c r="L9561">
        <v>3</v>
      </c>
      <c r="N9561">
        <v>0</v>
      </c>
      <c r="P9561">
        <v>0</v>
      </c>
      <c r="Q9561">
        <v>0</v>
      </c>
      <c r="S9561">
        <v>0</v>
      </c>
      <c r="T9561">
        <v>0.89801587301587305</v>
      </c>
    </row>
    <row r="9562" spans="1:20" x14ac:dyDescent="0.2">
      <c r="A9562" t="s">
        <v>12664</v>
      </c>
      <c r="B9562" t="s">
        <v>12665</v>
      </c>
      <c r="C9562" t="s">
        <v>1054</v>
      </c>
      <c r="D9562" t="s">
        <v>1001</v>
      </c>
      <c r="E9562" s="23">
        <v>43525</v>
      </c>
      <c r="F9562">
        <v>1.5</v>
      </c>
      <c r="G9562">
        <v>1.5</v>
      </c>
      <c r="I9562">
        <v>7</v>
      </c>
      <c r="J9562">
        <v>8</v>
      </c>
      <c r="L9562">
        <v>9</v>
      </c>
      <c r="N9562">
        <v>7</v>
      </c>
      <c r="P9562">
        <v>0</v>
      </c>
      <c r="Q9562">
        <v>2</v>
      </c>
      <c r="S9562">
        <v>0</v>
      </c>
    </row>
    <row r="9563" spans="1:20" x14ac:dyDescent="0.2">
      <c r="A9563" t="s">
        <v>12340</v>
      </c>
      <c r="B9563" t="s">
        <v>12341</v>
      </c>
      <c r="C9563" t="s">
        <v>200</v>
      </c>
      <c r="D9563" t="s">
        <v>1000</v>
      </c>
      <c r="E9563" s="23">
        <v>43525</v>
      </c>
      <c r="F9563">
        <v>5.5</v>
      </c>
      <c r="G9563">
        <v>4.5</v>
      </c>
      <c r="I9563">
        <v>18</v>
      </c>
      <c r="J9563">
        <v>31</v>
      </c>
      <c r="L9563">
        <v>26</v>
      </c>
      <c r="N9563">
        <v>16</v>
      </c>
      <c r="P9563">
        <v>1</v>
      </c>
      <c r="Q9563">
        <v>1</v>
      </c>
      <c r="S9563">
        <v>2</v>
      </c>
      <c r="T9563">
        <v>0.77100000000000002</v>
      </c>
    </row>
    <row r="9564" spans="1:20" x14ac:dyDescent="0.2">
      <c r="A9564" t="s">
        <v>10461</v>
      </c>
      <c r="B9564" t="s">
        <v>10462</v>
      </c>
      <c r="C9564" t="s">
        <v>204</v>
      </c>
      <c r="D9564" t="s">
        <v>1000</v>
      </c>
      <c r="E9564" s="23">
        <v>43525</v>
      </c>
      <c r="F9564">
        <v>0</v>
      </c>
      <c r="G9564">
        <v>0</v>
      </c>
      <c r="I9564">
        <v>0</v>
      </c>
      <c r="J9564">
        <v>0</v>
      </c>
      <c r="L9564">
        <v>0</v>
      </c>
      <c r="N9564">
        <v>0</v>
      </c>
      <c r="P9564">
        <v>0</v>
      </c>
      <c r="Q9564">
        <v>0</v>
      </c>
      <c r="S9564">
        <v>0</v>
      </c>
    </row>
    <row r="9565" spans="1:20" x14ac:dyDescent="0.2">
      <c r="A9565" t="s">
        <v>10005</v>
      </c>
      <c r="B9565" t="s">
        <v>10006</v>
      </c>
      <c r="C9565" t="s">
        <v>385</v>
      </c>
      <c r="D9565" t="s">
        <v>1000</v>
      </c>
      <c r="E9565" s="23">
        <v>43525</v>
      </c>
      <c r="F9565">
        <v>0</v>
      </c>
      <c r="G9565">
        <v>0</v>
      </c>
      <c r="I9565">
        <v>0</v>
      </c>
      <c r="J9565">
        <v>0</v>
      </c>
      <c r="L9565">
        <v>0</v>
      </c>
      <c r="N9565">
        <v>0</v>
      </c>
      <c r="P9565">
        <v>0</v>
      </c>
      <c r="Q9565">
        <v>0</v>
      </c>
      <c r="S9565">
        <v>0</v>
      </c>
    </row>
    <row r="9566" spans="1:20" x14ac:dyDescent="0.2">
      <c r="A9566" t="s">
        <v>8809</v>
      </c>
      <c r="B9566" t="s">
        <v>8810</v>
      </c>
      <c r="C9566" t="s">
        <v>208</v>
      </c>
      <c r="D9566" t="s">
        <v>1000</v>
      </c>
      <c r="E9566" s="23">
        <v>43525</v>
      </c>
      <c r="F9566">
        <v>2.5</v>
      </c>
      <c r="G9566">
        <v>1.5</v>
      </c>
      <c r="I9566">
        <v>6</v>
      </c>
      <c r="J9566">
        <v>14</v>
      </c>
      <c r="L9566">
        <v>9</v>
      </c>
      <c r="N9566">
        <v>6</v>
      </c>
      <c r="P9566">
        <v>0</v>
      </c>
      <c r="Q9566">
        <v>1</v>
      </c>
      <c r="S9566">
        <v>0</v>
      </c>
    </row>
    <row r="9567" spans="1:20" x14ac:dyDescent="0.2">
      <c r="A9567" t="s">
        <v>8144</v>
      </c>
      <c r="B9567" t="s">
        <v>8145</v>
      </c>
      <c r="C9567" t="s">
        <v>900</v>
      </c>
      <c r="D9567" t="s">
        <v>1000</v>
      </c>
      <c r="E9567" s="23">
        <v>43525</v>
      </c>
      <c r="F9567">
        <v>1.5</v>
      </c>
      <c r="G9567">
        <v>1.5</v>
      </c>
      <c r="I9567">
        <v>5</v>
      </c>
      <c r="J9567">
        <v>8</v>
      </c>
      <c r="L9567">
        <v>8</v>
      </c>
      <c r="N9567">
        <v>5</v>
      </c>
      <c r="P9567">
        <v>0</v>
      </c>
      <c r="Q9567">
        <v>1</v>
      </c>
      <c r="S9567">
        <v>0</v>
      </c>
    </row>
    <row r="9568" spans="1:20" x14ac:dyDescent="0.2">
      <c r="A9568" t="s">
        <v>7909</v>
      </c>
      <c r="B9568" t="s">
        <v>7910</v>
      </c>
      <c r="C9568" t="s">
        <v>905</v>
      </c>
      <c r="D9568" t="s">
        <v>1000</v>
      </c>
      <c r="E9568" s="23">
        <v>43525</v>
      </c>
      <c r="F9568">
        <v>0</v>
      </c>
      <c r="G9568">
        <v>0</v>
      </c>
      <c r="I9568">
        <v>0</v>
      </c>
      <c r="J9568">
        <v>0</v>
      </c>
      <c r="L9568">
        <v>0</v>
      </c>
      <c r="N9568">
        <v>0</v>
      </c>
      <c r="P9568">
        <v>0</v>
      </c>
      <c r="Q9568">
        <v>0</v>
      </c>
      <c r="S9568">
        <v>0</v>
      </c>
    </row>
    <row r="9569" spans="1:20" x14ac:dyDescent="0.2">
      <c r="A9569" t="s">
        <v>6603</v>
      </c>
      <c r="B9569" t="s">
        <v>6604</v>
      </c>
      <c r="C9569" t="s">
        <v>316</v>
      </c>
      <c r="D9569" t="s">
        <v>1000</v>
      </c>
      <c r="E9569" s="23">
        <v>43525</v>
      </c>
      <c r="F9569">
        <v>6.5</v>
      </c>
      <c r="G9569">
        <v>6</v>
      </c>
      <c r="I9569">
        <v>16</v>
      </c>
      <c r="J9569">
        <v>38</v>
      </c>
      <c r="L9569">
        <v>35</v>
      </c>
      <c r="N9569">
        <v>15</v>
      </c>
      <c r="P9569">
        <v>0</v>
      </c>
      <c r="Q9569">
        <v>0</v>
      </c>
      <c r="S9569">
        <v>1</v>
      </c>
    </row>
    <row r="9570" spans="1:20" x14ac:dyDescent="0.2">
      <c r="A9570" t="s">
        <v>4196</v>
      </c>
      <c r="B9570" t="s">
        <v>4197</v>
      </c>
      <c r="C9570" t="s">
        <v>218</v>
      </c>
      <c r="D9570" t="s">
        <v>1000</v>
      </c>
      <c r="E9570" s="23">
        <v>43525</v>
      </c>
      <c r="F9570">
        <v>0</v>
      </c>
      <c r="G9570">
        <v>0</v>
      </c>
      <c r="I9570">
        <v>0</v>
      </c>
      <c r="J9570">
        <v>0</v>
      </c>
      <c r="L9570">
        <v>0</v>
      </c>
      <c r="N9570">
        <v>0</v>
      </c>
      <c r="P9570">
        <v>0</v>
      </c>
      <c r="Q9570">
        <v>0</v>
      </c>
      <c r="S9570">
        <v>0</v>
      </c>
    </row>
    <row r="9571" spans="1:20" x14ac:dyDescent="0.2">
      <c r="A9571" t="s">
        <v>12625</v>
      </c>
      <c r="B9571" t="s">
        <v>12626</v>
      </c>
      <c r="C9571" t="s">
        <v>202</v>
      </c>
      <c r="D9571" t="s">
        <v>1000</v>
      </c>
      <c r="E9571" s="23">
        <v>43525</v>
      </c>
      <c r="F9571">
        <v>5</v>
      </c>
      <c r="G9571">
        <v>5</v>
      </c>
      <c r="I9571">
        <v>59</v>
      </c>
      <c r="J9571">
        <v>55</v>
      </c>
      <c r="L9571">
        <v>64</v>
      </c>
      <c r="N9571">
        <v>59</v>
      </c>
      <c r="P9571">
        <v>0</v>
      </c>
      <c r="Q9571">
        <v>0</v>
      </c>
      <c r="S9571">
        <v>0</v>
      </c>
    </row>
    <row r="9572" spans="1:20" x14ac:dyDescent="0.2">
      <c r="A9572" t="s">
        <v>12450</v>
      </c>
      <c r="B9572" t="s">
        <v>12451</v>
      </c>
      <c r="C9572" t="s">
        <v>347</v>
      </c>
      <c r="D9572" t="s">
        <v>1000</v>
      </c>
      <c r="E9572" s="23">
        <v>43525</v>
      </c>
      <c r="F9572">
        <v>0</v>
      </c>
      <c r="G9572">
        <v>0</v>
      </c>
      <c r="I9572">
        <v>0</v>
      </c>
      <c r="J9572">
        <v>0</v>
      </c>
      <c r="L9572">
        <v>0</v>
      </c>
      <c r="N9572">
        <v>0</v>
      </c>
      <c r="P9572">
        <v>0</v>
      </c>
      <c r="Q9572">
        <v>0</v>
      </c>
      <c r="S9572">
        <v>0</v>
      </c>
    </row>
    <row r="9573" spans="1:20" x14ac:dyDescent="0.2">
      <c r="A9573" t="s">
        <v>9790</v>
      </c>
      <c r="B9573" t="s">
        <v>9791</v>
      </c>
      <c r="C9573" t="s">
        <v>224</v>
      </c>
      <c r="D9573" t="s">
        <v>1000</v>
      </c>
      <c r="E9573" s="23">
        <v>43525</v>
      </c>
      <c r="F9573">
        <v>6</v>
      </c>
      <c r="G9573">
        <v>6</v>
      </c>
      <c r="I9573">
        <v>54</v>
      </c>
      <c r="J9573">
        <v>66</v>
      </c>
      <c r="L9573">
        <v>66</v>
      </c>
      <c r="N9573">
        <v>54</v>
      </c>
      <c r="P9573">
        <v>0</v>
      </c>
      <c r="Q9573">
        <v>0</v>
      </c>
      <c r="S9573">
        <v>0</v>
      </c>
    </row>
    <row r="9574" spans="1:20" x14ac:dyDescent="0.2">
      <c r="A9574" t="s">
        <v>9491</v>
      </c>
      <c r="B9574" t="s">
        <v>9492</v>
      </c>
      <c r="C9574" t="s">
        <v>345</v>
      </c>
      <c r="D9574" t="s">
        <v>1000</v>
      </c>
      <c r="E9574" s="23">
        <v>43525</v>
      </c>
      <c r="F9574">
        <v>0</v>
      </c>
      <c r="G9574">
        <v>0</v>
      </c>
      <c r="I9574">
        <v>0</v>
      </c>
      <c r="J9574">
        <v>0</v>
      </c>
      <c r="L9574">
        <v>0</v>
      </c>
      <c r="N9574">
        <v>0</v>
      </c>
      <c r="P9574">
        <v>0</v>
      </c>
      <c r="Q9574">
        <v>0</v>
      </c>
      <c r="S9574">
        <v>0</v>
      </c>
    </row>
    <row r="9575" spans="1:20" x14ac:dyDescent="0.2">
      <c r="A9575" t="s">
        <v>7883</v>
      </c>
      <c r="B9575" t="s">
        <v>7884</v>
      </c>
      <c r="C9575" t="s">
        <v>226</v>
      </c>
      <c r="D9575" t="s">
        <v>1000</v>
      </c>
      <c r="E9575" s="23">
        <v>43525</v>
      </c>
      <c r="F9575">
        <v>4</v>
      </c>
      <c r="G9575">
        <v>5.5</v>
      </c>
      <c r="I9575">
        <v>37</v>
      </c>
      <c r="J9575">
        <v>44</v>
      </c>
      <c r="L9575">
        <v>62</v>
      </c>
      <c r="N9575">
        <v>36</v>
      </c>
      <c r="P9575">
        <v>0</v>
      </c>
      <c r="Q9575">
        <v>0</v>
      </c>
      <c r="S9575">
        <v>1</v>
      </c>
    </row>
    <row r="9576" spans="1:20" x14ac:dyDescent="0.2">
      <c r="A9576" t="s">
        <v>6953</v>
      </c>
      <c r="B9576" t="s">
        <v>6954</v>
      </c>
      <c r="C9576" t="s">
        <v>231</v>
      </c>
      <c r="D9576" t="s">
        <v>1000</v>
      </c>
      <c r="E9576" s="23">
        <v>43525</v>
      </c>
      <c r="F9576">
        <v>8</v>
      </c>
      <c r="G9576">
        <v>8</v>
      </c>
      <c r="I9576">
        <v>115</v>
      </c>
      <c r="J9576">
        <v>91</v>
      </c>
      <c r="L9576">
        <v>91</v>
      </c>
      <c r="N9576">
        <v>109</v>
      </c>
      <c r="P9576">
        <v>6</v>
      </c>
      <c r="Q9576">
        <v>11</v>
      </c>
      <c r="S9576">
        <v>6</v>
      </c>
    </row>
    <row r="9577" spans="1:20" x14ac:dyDescent="0.2">
      <c r="A9577" t="s">
        <v>6004</v>
      </c>
      <c r="B9577" t="s">
        <v>6005</v>
      </c>
      <c r="C9577" t="s">
        <v>216</v>
      </c>
      <c r="D9577" t="s">
        <v>1000</v>
      </c>
      <c r="E9577" s="23">
        <v>43525</v>
      </c>
      <c r="F9577">
        <v>8.5</v>
      </c>
      <c r="G9577">
        <v>9.5</v>
      </c>
      <c r="I9577">
        <v>59</v>
      </c>
      <c r="J9577">
        <v>84</v>
      </c>
      <c r="L9577">
        <v>98</v>
      </c>
      <c r="N9577">
        <v>37</v>
      </c>
      <c r="P9577">
        <v>7</v>
      </c>
      <c r="Q9577">
        <v>9</v>
      </c>
      <c r="S9577">
        <v>22</v>
      </c>
    </row>
    <row r="9578" spans="1:20" x14ac:dyDescent="0.2">
      <c r="A9578" t="s">
        <v>4611</v>
      </c>
      <c r="B9578" t="s">
        <v>4612</v>
      </c>
      <c r="C9578" t="s">
        <v>233</v>
      </c>
      <c r="D9578" t="s">
        <v>1000</v>
      </c>
      <c r="E9578" s="23">
        <v>43525</v>
      </c>
      <c r="F9578">
        <v>1.5</v>
      </c>
      <c r="G9578">
        <v>3.5</v>
      </c>
      <c r="I9578">
        <v>25</v>
      </c>
      <c r="J9578">
        <v>18</v>
      </c>
      <c r="L9578">
        <v>46</v>
      </c>
      <c r="N9578">
        <v>24</v>
      </c>
      <c r="P9578">
        <v>0</v>
      </c>
      <c r="Q9578">
        <v>0</v>
      </c>
      <c r="S9578">
        <v>1</v>
      </c>
    </row>
    <row r="9579" spans="1:20" x14ac:dyDescent="0.2">
      <c r="A9579" t="s">
        <v>4021</v>
      </c>
      <c r="B9579" t="s">
        <v>4022</v>
      </c>
      <c r="C9579" t="s">
        <v>219</v>
      </c>
      <c r="D9579" t="s">
        <v>1000</v>
      </c>
      <c r="E9579" s="23">
        <v>43525</v>
      </c>
      <c r="F9579">
        <v>0</v>
      </c>
      <c r="G9579">
        <v>0</v>
      </c>
      <c r="I9579">
        <v>0</v>
      </c>
      <c r="J9579">
        <v>0</v>
      </c>
      <c r="L9579">
        <v>0</v>
      </c>
      <c r="N9579">
        <v>0</v>
      </c>
      <c r="P9579">
        <v>0</v>
      </c>
      <c r="Q9579">
        <v>0</v>
      </c>
      <c r="S9579">
        <v>0</v>
      </c>
    </row>
    <row r="9580" spans="1:20" x14ac:dyDescent="0.2">
      <c r="A9580" t="s">
        <v>3750</v>
      </c>
      <c r="B9580" t="s">
        <v>3751</v>
      </c>
      <c r="C9580" t="s">
        <v>340</v>
      </c>
      <c r="D9580" t="s">
        <v>1000</v>
      </c>
      <c r="E9580" s="23">
        <v>43525</v>
      </c>
      <c r="F9580">
        <v>0</v>
      </c>
      <c r="G9580">
        <v>0</v>
      </c>
      <c r="I9580">
        <v>0</v>
      </c>
      <c r="J9580">
        <v>0</v>
      </c>
      <c r="L9580">
        <v>0</v>
      </c>
      <c r="N9580">
        <v>0</v>
      </c>
      <c r="P9580">
        <v>0</v>
      </c>
      <c r="Q9580">
        <v>0</v>
      </c>
      <c r="S9580">
        <v>0</v>
      </c>
    </row>
    <row r="9581" spans="1:20" x14ac:dyDescent="0.2">
      <c r="A9581" t="s">
        <v>11358</v>
      </c>
      <c r="B9581" t="s">
        <v>11359</v>
      </c>
      <c r="C9581" t="s">
        <v>350</v>
      </c>
      <c r="D9581" t="s">
        <v>1000</v>
      </c>
      <c r="E9581" s="23">
        <v>43525</v>
      </c>
      <c r="F9581">
        <v>0</v>
      </c>
      <c r="G9581">
        <v>0</v>
      </c>
      <c r="I9581">
        <v>0</v>
      </c>
      <c r="J9581">
        <v>0</v>
      </c>
      <c r="L9581">
        <v>0</v>
      </c>
      <c r="N9581">
        <v>0</v>
      </c>
      <c r="P9581">
        <v>0</v>
      </c>
      <c r="Q9581">
        <v>0</v>
      </c>
      <c r="S9581">
        <v>0</v>
      </c>
    </row>
    <row r="9582" spans="1:20" x14ac:dyDescent="0.2">
      <c r="A9582" t="s">
        <v>11360</v>
      </c>
      <c r="B9582" t="s">
        <v>11361</v>
      </c>
      <c r="C9582" t="s">
        <v>351</v>
      </c>
      <c r="D9582" t="s">
        <v>1000</v>
      </c>
      <c r="E9582" s="23">
        <v>43525</v>
      </c>
      <c r="F9582">
        <v>0</v>
      </c>
      <c r="G9582">
        <v>0</v>
      </c>
      <c r="I9582">
        <v>0</v>
      </c>
      <c r="J9582">
        <v>0</v>
      </c>
      <c r="L9582">
        <v>0</v>
      </c>
      <c r="N9582">
        <v>0</v>
      </c>
      <c r="P9582">
        <v>0</v>
      </c>
      <c r="Q9582">
        <v>0</v>
      </c>
      <c r="S9582">
        <v>0</v>
      </c>
    </row>
    <row r="9583" spans="1:20" x14ac:dyDescent="0.2">
      <c r="A9583" t="s">
        <v>11220</v>
      </c>
      <c r="B9583" t="s">
        <v>11221</v>
      </c>
      <c r="C9583" t="s">
        <v>352</v>
      </c>
      <c r="D9583" t="s">
        <v>1000</v>
      </c>
      <c r="E9583" s="23">
        <v>43525</v>
      </c>
      <c r="F9583">
        <v>0</v>
      </c>
      <c r="G9583">
        <v>0</v>
      </c>
      <c r="I9583">
        <v>0</v>
      </c>
      <c r="J9583">
        <v>0</v>
      </c>
      <c r="L9583">
        <v>0</v>
      </c>
      <c r="N9583">
        <v>0</v>
      </c>
      <c r="P9583">
        <v>0</v>
      </c>
      <c r="Q9583">
        <v>0</v>
      </c>
      <c r="S9583">
        <v>0</v>
      </c>
      <c r="T9583">
        <v>0.8</v>
      </c>
    </row>
    <row r="9584" spans="1:20" x14ac:dyDescent="0.2">
      <c r="A9584" t="s">
        <v>10221</v>
      </c>
      <c r="B9584" t="s">
        <v>10222</v>
      </c>
      <c r="C9584" t="s">
        <v>353</v>
      </c>
      <c r="D9584" t="s">
        <v>1000</v>
      </c>
      <c r="E9584" s="23">
        <v>43525</v>
      </c>
      <c r="F9584">
        <v>0</v>
      </c>
      <c r="G9584">
        <v>0</v>
      </c>
      <c r="I9584">
        <v>0</v>
      </c>
      <c r="J9584">
        <v>0</v>
      </c>
      <c r="L9584">
        <v>0</v>
      </c>
      <c r="N9584">
        <v>0</v>
      </c>
      <c r="P9584">
        <v>0</v>
      </c>
      <c r="Q9584">
        <v>0</v>
      </c>
      <c r="S9584">
        <v>0</v>
      </c>
    </row>
    <row r="9585" spans="1:20" x14ac:dyDescent="0.2">
      <c r="A9585" t="s">
        <v>10081</v>
      </c>
      <c r="B9585" t="s">
        <v>10082</v>
      </c>
      <c r="C9585" t="s">
        <v>386</v>
      </c>
      <c r="D9585" t="s">
        <v>1000</v>
      </c>
      <c r="E9585" s="23">
        <v>43525</v>
      </c>
      <c r="F9585">
        <v>0</v>
      </c>
      <c r="G9585">
        <v>0</v>
      </c>
      <c r="I9585">
        <v>0</v>
      </c>
      <c r="J9585">
        <v>0</v>
      </c>
      <c r="L9585">
        <v>0</v>
      </c>
      <c r="N9585">
        <v>0</v>
      </c>
      <c r="P9585">
        <v>0</v>
      </c>
      <c r="Q9585">
        <v>0</v>
      </c>
      <c r="S9585">
        <v>0</v>
      </c>
    </row>
    <row r="9586" spans="1:20" x14ac:dyDescent="0.2">
      <c r="A9586" t="s">
        <v>8634</v>
      </c>
      <c r="B9586" t="s">
        <v>8635</v>
      </c>
      <c r="C9586" t="s">
        <v>354</v>
      </c>
      <c r="D9586" t="s">
        <v>1000</v>
      </c>
      <c r="E9586" s="23">
        <v>43525</v>
      </c>
      <c r="F9586">
        <v>1.5</v>
      </c>
      <c r="G9586">
        <v>1.5</v>
      </c>
      <c r="I9586">
        <v>6</v>
      </c>
      <c r="J9586">
        <v>9</v>
      </c>
      <c r="L9586">
        <v>9</v>
      </c>
      <c r="N9586">
        <v>5</v>
      </c>
      <c r="P9586">
        <v>0</v>
      </c>
      <c r="Q9586">
        <v>0</v>
      </c>
      <c r="S9586">
        <v>1</v>
      </c>
    </row>
    <row r="9587" spans="1:20" x14ac:dyDescent="0.2">
      <c r="A9587" t="s">
        <v>6428</v>
      </c>
      <c r="B9587" t="s">
        <v>6429</v>
      </c>
      <c r="C9587" t="s">
        <v>355</v>
      </c>
      <c r="D9587" t="s">
        <v>1000</v>
      </c>
      <c r="E9587" s="23">
        <v>43525</v>
      </c>
      <c r="F9587">
        <v>4.5</v>
      </c>
      <c r="G9587">
        <v>5.5</v>
      </c>
      <c r="I9587">
        <v>12</v>
      </c>
      <c r="J9587">
        <v>26</v>
      </c>
      <c r="L9587">
        <v>32</v>
      </c>
      <c r="N9587">
        <v>12</v>
      </c>
      <c r="P9587">
        <v>0</v>
      </c>
      <c r="Q9587">
        <v>0</v>
      </c>
      <c r="S9587">
        <v>0</v>
      </c>
      <c r="T9587">
        <v>0.43</v>
      </c>
    </row>
    <row r="9588" spans="1:20" x14ac:dyDescent="0.2">
      <c r="A9588" t="s">
        <v>12166</v>
      </c>
      <c r="B9588" t="s">
        <v>12167</v>
      </c>
      <c r="C9588" t="s">
        <v>1050</v>
      </c>
      <c r="D9588" t="s">
        <v>1002</v>
      </c>
      <c r="E9588" s="23">
        <v>43525</v>
      </c>
      <c r="F9588">
        <v>1.5</v>
      </c>
      <c r="G9588">
        <v>2.5</v>
      </c>
      <c r="I9588">
        <v>4</v>
      </c>
      <c r="J9588">
        <v>8</v>
      </c>
      <c r="L9588">
        <v>14</v>
      </c>
      <c r="N9588">
        <v>3</v>
      </c>
      <c r="P9588">
        <v>0</v>
      </c>
      <c r="Q9588">
        <v>1</v>
      </c>
      <c r="S9588">
        <v>1</v>
      </c>
    </row>
    <row r="9589" spans="1:20" x14ac:dyDescent="0.2">
      <c r="A9589" t="s">
        <v>7501</v>
      </c>
      <c r="B9589" t="s">
        <v>7502</v>
      </c>
      <c r="C9589" t="s">
        <v>1048</v>
      </c>
      <c r="D9589" t="s">
        <v>1002</v>
      </c>
      <c r="E9589" s="23">
        <v>43525</v>
      </c>
      <c r="F9589">
        <v>2</v>
      </c>
      <c r="G9589">
        <v>2.5</v>
      </c>
      <c r="I9589">
        <v>11</v>
      </c>
      <c r="J9589">
        <v>11</v>
      </c>
      <c r="L9589">
        <v>14</v>
      </c>
      <c r="N9589">
        <v>10</v>
      </c>
      <c r="P9589">
        <v>0</v>
      </c>
      <c r="Q9589">
        <v>0</v>
      </c>
      <c r="S9589">
        <v>1</v>
      </c>
    </row>
    <row r="9590" spans="1:20" x14ac:dyDescent="0.2">
      <c r="A9590" t="s">
        <v>5790</v>
      </c>
      <c r="B9590" t="s">
        <v>5791</v>
      </c>
      <c r="C9590" t="s">
        <v>1047</v>
      </c>
      <c r="D9590" t="s">
        <v>1002</v>
      </c>
      <c r="E9590" s="23">
        <v>43525</v>
      </c>
      <c r="F9590">
        <v>3.5</v>
      </c>
      <c r="G9590">
        <v>3.5</v>
      </c>
      <c r="I9590">
        <v>14</v>
      </c>
      <c r="J9590">
        <v>20</v>
      </c>
      <c r="L9590">
        <v>20</v>
      </c>
      <c r="N9590">
        <v>14</v>
      </c>
      <c r="P9590">
        <v>0</v>
      </c>
      <c r="Q9590">
        <v>0</v>
      </c>
      <c r="S9590">
        <v>0</v>
      </c>
    </row>
    <row r="9591" spans="1:20" x14ac:dyDescent="0.2">
      <c r="A9591" t="s">
        <v>14817</v>
      </c>
      <c r="B9591" t="s">
        <v>14818</v>
      </c>
      <c r="C9591" t="s">
        <v>1054</v>
      </c>
      <c r="D9591" t="s">
        <v>1002</v>
      </c>
      <c r="E9591" s="23">
        <v>43525</v>
      </c>
      <c r="F9591">
        <v>1.5</v>
      </c>
      <c r="G9591">
        <v>1.5</v>
      </c>
      <c r="I9591">
        <v>7</v>
      </c>
      <c r="J9591">
        <v>8</v>
      </c>
      <c r="L9591">
        <v>9</v>
      </c>
      <c r="N9591">
        <v>7</v>
      </c>
      <c r="P9591">
        <v>0</v>
      </c>
      <c r="Q9591">
        <v>2</v>
      </c>
      <c r="S9591">
        <v>0</v>
      </c>
    </row>
    <row r="9592" spans="1:20" x14ac:dyDescent="0.2">
      <c r="A9592" t="s">
        <v>7379</v>
      </c>
      <c r="B9592" t="s">
        <v>7380</v>
      </c>
      <c r="C9592" t="s">
        <v>1052</v>
      </c>
      <c r="D9592" t="s">
        <v>1002</v>
      </c>
      <c r="E9592" s="23">
        <v>43525</v>
      </c>
      <c r="F9592">
        <v>4.5</v>
      </c>
      <c r="G9592">
        <v>4.5</v>
      </c>
      <c r="I9592">
        <v>33</v>
      </c>
      <c r="J9592">
        <v>25</v>
      </c>
      <c r="L9592">
        <v>26</v>
      </c>
      <c r="N9592">
        <v>25</v>
      </c>
      <c r="P9592">
        <v>2</v>
      </c>
      <c r="Q9592">
        <v>3</v>
      </c>
      <c r="S9592">
        <v>8</v>
      </c>
    </row>
    <row r="9593" spans="1:20" x14ac:dyDescent="0.2">
      <c r="A9593" t="s">
        <v>5371</v>
      </c>
      <c r="B9593" t="s">
        <v>5372</v>
      </c>
      <c r="C9593" t="s">
        <v>1053</v>
      </c>
      <c r="D9593" t="s">
        <v>1002</v>
      </c>
      <c r="E9593" s="23">
        <v>43525</v>
      </c>
      <c r="F9593">
        <v>3</v>
      </c>
      <c r="G9593">
        <v>3</v>
      </c>
      <c r="I9593">
        <v>7</v>
      </c>
      <c r="J9593">
        <v>17</v>
      </c>
      <c r="L9593">
        <v>17</v>
      </c>
      <c r="N9593">
        <v>5</v>
      </c>
      <c r="P9593">
        <v>0</v>
      </c>
      <c r="Q9593">
        <v>0</v>
      </c>
      <c r="S9593">
        <v>2</v>
      </c>
    </row>
    <row r="9594" spans="1:20" x14ac:dyDescent="0.2">
      <c r="A9594" t="s">
        <v>7710</v>
      </c>
      <c r="B9594" t="s">
        <v>7717</v>
      </c>
      <c r="C9594" t="s">
        <v>901</v>
      </c>
      <c r="D9594" t="s">
        <v>1000</v>
      </c>
      <c r="E9594" s="23">
        <v>43525</v>
      </c>
      <c r="F9594">
        <v>3</v>
      </c>
      <c r="G9594">
        <v>3</v>
      </c>
      <c r="I9594">
        <v>7</v>
      </c>
      <c r="J9594">
        <v>17</v>
      </c>
      <c r="L9594">
        <v>17</v>
      </c>
      <c r="N9594">
        <v>5</v>
      </c>
      <c r="P9594">
        <v>0</v>
      </c>
      <c r="Q9594">
        <v>0</v>
      </c>
      <c r="S9594">
        <v>2</v>
      </c>
    </row>
    <row r="9595" spans="1:20" x14ac:dyDescent="0.2">
      <c r="A9595" t="s">
        <v>7390</v>
      </c>
      <c r="B9595" t="s">
        <v>7389</v>
      </c>
      <c r="C9595" t="s">
        <v>901</v>
      </c>
      <c r="D9595" t="s">
        <v>1001</v>
      </c>
      <c r="E9595" s="23">
        <v>43525</v>
      </c>
      <c r="F9595">
        <v>3.5</v>
      </c>
      <c r="G9595">
        <v>3</v>
      </c>
      <c r="I9595">
        <v>7</v>
      </c>
      <c r="J9595">
        <v>17</v>
      </c>
      <c r="L9595">
        <v>17</v>
      </c>
      <c r="N9595">
        <v>5</v>
      </c>
      <c r="P9595">
        <v>0</v>
      </c>
      <c r="Q9595">
        <v>0</v>
      </c>
      <c r="S9595">
        <v>2</v>
      </c>
    </row>
    <row r="9596" spans="1:20" x14ac:dyDescent="0.2">
      <c r="A9596" t="s">
        <v>5828</v>
      </c>
      <c r="B9596" t="s">
        <v>5838</v>
      </c>
      <c r="C9596" t="s">
        <v>903</v>
      </c>
      <c r="D9596" t="s">
        <v>1000</v>
      </c>
      <c r="E9596" s="23">
        <v>43525</v>
      </c>
      <c r="F9596">
        <v>6.5</v>
      </c>
      <c r="G9596">
        <v>3</v>
      </c>
      <c r="I9596">
        <v>7</v>
      </c>
      <c r="J9596">
        <v>17</v>
      </c>
      <c r="L9596">
        <v>17</v>
      </c>
      <c r="N9596">
        <v>5</v>
      </c>
      <c r="P9596">
        <v>0</v>
      </c>
      <c r="Q9596">
        <v>0</v>
      </c>
      <c r="S9596">
        <v>2</v>
      </c>
    </row>
    <row r="9597" spans="1:20" x14ac:dyDescent="0.2">
      <c r="A9597" t="s">
        <v>5399</v>
      </c>
      <c r="B9597" t="s">
        <v>5400</v>
      </c>
      <c r="C9597" t="s">
        <v>903</v>
      </c>
      <c r="D9597" t="s">
        <v>1001</v>
      </c>
      <c r="E9597" s="23">
        <v>43525</v>
      </c>
      <c r="F9597">
        <v>0</v>
      </c>
      <c r="G9597">
        <v>3</v>
      </c>
      <c r="I9597">
        <v>7</v>
      </c>
      <c r="J9597">
        <v>17</v>
      </c>
      <c r="L9597">
        <v>17</v>
      </c>
      <c r="N9597">
        <v>5</v>
      </c>
      <c r="P9597">
        <v>0</v>
      </c>
      <c r="Q9597">
        <v>0</v>
      </c>
      <c r="S9597">
        <v>2</v>
      </c>
    </row>
    <row r="9598" spans="1:20" x14ac:dyDescent="0.2">
      <c r="A9598" t="s">
        <v>11923</v>
      </c>
      <c r="B9598" t="s">
        <v>11924</v>
      </c>
      <c r="C9598" t="s">
        <v>198</v>
      </c>
      <c r="D9598" t="s">
        <v>1002</v>
      </c>
      <c r="E9598" s="23">
        <v>43525</v>
      </c>
      <c r="F9598">
        <v>0</v>
      </c>
      <c r="G9598">
        <v>0</v>
      </c>
      <c r="I9598">
        <v>0</v>
      </c>
      <c r="J9598">
        <v>0</v>
      </c>
      <c r="L9598">
        <v>0</v>
      </c>
      <c r="N9598">
        <v>0</v>
      </c>
      <c r="P9598">
        <v>0</v>
      </c>
      <c r="Q9598">
        <v>0</v>
      </c>
      <c r="S9598">
        <v>0</v>
      </c>
    </row>
    <row r="9599" spans="1:20" x14ac:dyDescent="0.2">
      <c r="A9599" t="s">
        <v>11925</v>
      </c>
      <c r="B9599" t="s">
        <v>11926</v>
      </c>
      <c r="C9599" t="s">
        <v>962</v>
      </c>
      <c r="D9599" t="s">
        <v>1002</v>
      </c>
      <c r="E9599" s="23">
        <v>43525</v>
      </c>
      <c r="F9599">
        <v>2</v>
      </c>
      <c r="G9599">
        <v>3</v>
      </c>
      <c r="I9599">
        <v>4</v>
      </c>
      <c r="J9599">
        <v>16</v>
      </c>
      <c r="L9599">
        <v>18</v>
      </c>
      <c r="N9599">
        <v>3</v>
      </c>
      <c r="O9599">
        <v>0.5</v>
      </c>
      <c r="P9599">
        <v>0</v>
      </c>
      <c r="Q9599">
        <v>0</v>
      </c>
      <c r="S9599">
        <v>1</v>
      </c>
    </row>
    <row r="9600" spans="1:20" x14ac:dyDescent="0.2">
      <c r="A9600" t="s">
        <v>11927</v>
      </c>
      <c r="B9600" t="s">
        <v>11928</v>
      </c>
      <c r="C9600" t="s">
        <v>199</v>
      </c>
      <c r="D9600" t="s">
        <v>1002</v>
      </c>
      <c r="E9600" s="23">
        <v>43525</v>
      </c>
      <c r="F9600">
        <v>13.5</v>
      </c>
      <c r="G9600">
        <v>13.5</v>
      </c>
      <c r="I9600">
        <v>88</v>
      </c>
      <c r="J9600">
        <v>102</v>
      </c>
      <c r="L9600">
        <v>113</v>
      </c>
      <c r="N9600">
        <v>85</v>
      </c>
      <c r="P9600">
        <v>1</v>
      </c>
      <c r="Q9600">
        <v>4</v>
      </c>
      <c r="S9600">
        <v>3</v>
      </c>
    </row>
    <row r="9601" spans="1:19" x14ac:dyDescent="0.2">
      <c r="A9601" t="s">
        <v>11929</v>
      </c>
      <c r="B9601" t="s">
        <v>11930</v>
      </c>
      <c r="C9601" t="s">
        <v>348</v>
      </c>
      <c r="D9601" t="s">
        <v>1002</v>
      </c>
      <c r="E9601" s="23">
        <v>43525</v>
      </c>
      <c r="F9601">
        <v>0</v>
      </c>
      <c r="G9601">
        <v>0</v>
      </c>
      <c r="I9601">
        <v>0</v>
      </c>
      <c r="J9601">
        <v>0</v>
      </c>
      <c r="L9601">
        <v>0</v>
      </c>
      <c r="N9601">
        <v>0</v>
      </c>
      <c r="P9601">
        <v>0</v>
      </c>
      <c r="Q9601">
        <v>0</v>
      </c>
      <c r="S9601">
        <v>0</v>
      </c>
    </row>
    <row r="9602" spans="1:19" x14ac:dyDescent="0.2">
      <c r="A9602" t="s">
        <v>11931</v>
      </c>
      <c r="B9602" t="s">
        <v>11932</v>
      </c>
      <c r="C9602" t="s">
        <v>357</v>
      </c>
      <c r="D9602" t="s">
        <v>1002</v>
      </c>
      <c r="E9602" s="23">
        <v>43525</v>
      </c>
      <c r="F9602">
        <v>0</v>
      </c>
      <c r="G9602">
        <v>0</v>
      </c>
      <c r="I9602">
        <v>0</v>
      </c>
      <c r="J9602">
        <v>0</v>
      </c>
      <c r="L9602">
        <v>0</v>
      </c>
      <c r="N9602">
        <v>0</v>
      </c>
      <c r="P9602">
        <v>0</v>
      </c>
      <c r="Q9602">
        <v>0</v>
      </c>
      <c r="S9602">
        <v>0</v>
      </c>
    </row>
    <row r="9603" spans="1:19" x14ac:dyDescent="0.2">
      <c r="A9603" t="s">
        <v>10987</v>
      </c>
      <c r="B9603" t="s">
        <v>10988</v>
      </c>
      <c r="C9603" t="s">
        <v>227</v>
      </c>
      <c r="D9603" t="s">
        <v>1002</v>
      </c>
      <c r="E9603" s="23">
        <v>43525</v>
      </c>
      <c r="F9603">
        <v>0</v>
      </c>
      <c r="G9603">
        <v>0</v>
      </c>
      <c r="I9603">
        <v>0</v>
      </c>
      <c r="J9603">
        <v>0</v>
      </c>
      <c r="L9603">
        <v>0</v>
      </c>
      <c r="N9603">
        <v>0</v>
      </c>
      <c r="P9603">
        <v>0</v>
      </c>
      <c r="Q9603">
        <v>0</v>
      </c>
      <c r="S9603">
        <v>0</v>
      </c>
    </row>
    <row r="9604" spans="1:19" x14ac:dyDescent="0.2">
      <c r="A9604" t="s">
        <v>10812</v>
      </c>
      <c r="B9604" t="s">
        <v>10813</v>
      </c>
      <c r="C9604" t="s">
        <v>203</v>
      </c>
      <c r="D9604" t="s">
        <v>1002</v>
      </c>
      <c r="E9604" s="23">
        <v>43525</v>
      </c>
      <c r="F9604">
        <v>0</v>
      </c>
      <c r="G9604">
        <v>0</v>
      </c>
      <c r="I9604">
        <v>0</v>
      </c>
      <c r="J9604">
        <v>0</v>
      </c>
      <c r="L9604">
        <v>0</v>
      </c>
      <c r="N9604">
        <v>0</v>
      </c>
      <c r="O9604" t="e">
        <v>#DIV/0!</v>
      </c>
      <c r="P9604">
        <v>0</v>
      </c>
      <c r="Q9604">
        <v>0</v>
      </c>
      <c r="S9604">
        <v>0</v>
      </c>
    </row>
    <row r="9605" spans="1:19" x14ac:dyDescent="0.2">
      <c r="A9605" t="s">
        <v>10147</v>
      </c>
      <c r="B9605" t="s">
        <v>10148</v>
      </c>
      <c r="C9605" t="s">
        <v>387</v>
      </c>
      <c r="D9605" t="s">
        <v>1002</v>
      </c>
      <c r="E9605" s="23">
        <v>43525</v>
      </c>
      <c r="F9605">
        <v>0</v>
      </c>
      <c r="G9605">
        <v>0</v>
      </c>
      <c r="I9605">
        <v>0</v>
      </c>
      <c r="J9605">
        <v>0</v>
      </c>
      <c r="L9605">
        <v>0</v>
      </c>
      <c r="N9605">
        <v>0</v>
      </c>
      <c r="P9605">
        <v>0</v>
      </c>
      <c r="Q9605">
        <v>0</v>
      </c>
      <c r="S9605">
        <v>0</v>
      </c>
    </row>
    <row r="9606" spans="1:19" x14ac:dyDescent="0.2">
      <c r="A9606" t="s">
        <v>9965</v>
      </c>
      <c r="B9606" t="s">
        <v>9966</v>
      </c>
      <c r="C9606" t="s">
        <v>223</v>
      </c>
      <c r="D9606" t="s">
        <v>1002</v>
      </c>
      <c r="E9606" s="23">
        <v>43525</v>
      </c>
      <c r="F9606">
        <v>6</v>
      </c>
      <c r="G9606">
        <v>6</v>
      </c>
      <c r="I9606">
        <v>54</v>
      </c>
      <c r="J9606">
        <v>66</v>
      </c>
      <c r="L9606">
        <v>66</v>
      </c>
      <c r="N9606">
        <v>54</v>
      </c>
      <c r="P9606">
        <v>0</v>
      </c>
      <c r="Q9606">
        <v>0</v>
      </c>
      <c r="S9606">
        <v>0</v>
      </c>
    </row>
    <row r="9607" spans="1:19" x14ac:dyDescent="0.2">
      <c r="A9607" t="s">
        <v>9583</v>
      </c>
      <c r="B9607" t="s">
        <v>9584</v>
      </c>
      <c r="C9607" t="s">
        <v>346</v>
      </c>
      <c r="D9607" t="s">
        <v>1002</v>
      </c>
      <c r="E9607" s="23">
        <v>43525</v>
      </c>
      <c r="F9607">
        <v>0</v>
      </c>
      <c r="G9607">
        <v>0</v>
      </c>
      <c r="I9607">
        <v>0</v>
      </c>
      <c r="J9607">
        <v>0</v>
      </c>
      <c r="L9607">
        <v>0</v>
      </c>
      <c r="N9607">
        <v>0</v>
      </c>
      <c r="P9607">
        <v>0</v>
      </c>
      <c r="Q9607">
        <v>0</v>
      </c>
      <c r="S9607">
        <v>0</v>
      </c>
    </row>
    <row r="9608" spans="1:19" x14ac:dyDescent="0.2">
      <c r="A9608" t="s">
        <v>9224</v>
      </c>
      <c r="B9608" t="s">
        <v>9225</v>
      </c>
      <c r="C9608" t="s">
        <v>207</v>
      </c>
      <c r="D9608" t="s">
        <v>1002</v>
      </c>
      <c r="E9608" s="23">
        <v>43525</v>
      </c>
      <c r="F9608">
        <v>7.5</v>
      </c>
      <c r="G9608">
        <v>7</v>
      </c>
      <c r="I9608">
        <v>32</v>
      </c>
      <c r="J9608">
        <v>46</v>
      </c>
      <c r="L9608">
        <v>42</v>
      </c>
      <c r="N9608">
        <v>29</v>
      </c>
      <c r="O9608">
        <v>0.5</v>
      </c>
      <c r="P9608">
        <v>2</v>
      </c>
      <c r="Q9608">
        <v>9</v>
      </c>
      <c r="S9608">
        <v>3</v>
      </c>
    </row>
    <row r="9609" spans="1:19" x14ac:dyDescent="0.2">
      <c r="A9609" t="s">
        <v>8385</v>
      </c>
      <c r="B9609" t="s">
        <v>8386</v>
      </c>
      <c r="C9609" t="s">
        <v>212</v>
      </c>
      <c r="D9609" t="s">
        <v>1002</v>
      </c>
      <c r="E9609" s="23">
        <v>43525</v>
      </c>
      <c r="F9609">
        <v>1.5</v>
      </c>
      <c r="G9609">
        <v>1.5</v>
      </c>
      <c r="I9609">
        <v>5</v>
      </c>
      <c r="J9609">
        <v>8</v>
      </c>
      <c r="L9609">
        <v>8</v>
      </c>
      <c r="N9609">
        <v>5</v>
      </c>
      <c r="P9609">
        <v>0</v>
      </c>
      <c r="Q9609">
        <v>1</v>
      </c>
      <c r="S9609">
        <v>0</v>
      </c>
    </row>
    <row r="9610" spans="1:19" x14ac:dyDescent="0.2">
      <c r="A9610" t="s">
        <v>8116</v>
      </c>
      <c r="B9610" t="s">
        <v>8117</v>
      </c>
      <c r="C9610" t="s">
        <v>963</v>
      </c>
      <c r="D9610" t="s">
        <v>1002</v>
      </c>
      <c r="E9610" s="23">
        <v>43525</v>
      </c>
      <c r="F9610">
        <v>0</v>
      </c>
      <c r="G9610">
        <v>0</v>
      </c>
      <c r="I9610">
        <v>0</v>
      </c>
      <c r="J9610">
        <v>0</v>
      </c>
      <c r="L9610">
        <v>0</v>
      </c>
      <c r="N9610">
        <v>0</v>
      </c>
      <c r="P9610">
        <v>0</v>
      </c>
      <c r="Q9610">
        <v>0</v>
      </c>
      <c r="S9610">
        <v>0</v>
      </c>
    </row>
    <row r="9611" spans="1:19" x14ac:dyDescent="0.2">
      <c r="A9611" t="s">
        <v>8084</v>
      </c>
      <c r="B9611" t="s">
        <v>8085</v>
      </c>
      <c r="C9611" t="s">
        <v>225</v>
      </c>
      <c r="D9611" t="s">
        <v>1002</v>
      </c>
      <c r="E9611" s="23">
        <v>43525</v>
      </c>
      <c r="F9611">
        <v>4</v>
      </c>
      <c r="G9611">
        <v>5.5</v>
      </c>
      <c r="I9611">
        <v>37</v>
      </c>
      <c r="J9611">
        <v>44</v>
      </c>
      <c r="L9611">
        <v>62</v>
      </c>
      <c r="N9611">
        <v>36</v>
      </c>
      <c r="P9611">
        <v>0</v>
      </c>
      <c r="Q9611">
        <v>0</v>
      </c>
      <c r="S9611">
        <v>1</v>
      </c>
    </row>
    <row r="9612" spans="1:19" x14ac:dyDescent="0.2">
      <c r="A9612" t="s">
        <v>7696</v>
      </c>
      <c r="B9612" t="s">
        <v>7697</v>
      </c>
      <c r="C9612" t="s">
        <v>901</v>
      </c>
      <c r="D9612" t="s">
        <v>1002</v>
      </c>
      <c r="E9612" s="23">
        <v>43525</v>
      </c>
      <c r="F9612">
        <v>6.5</v>
      </c>
      <c r="G9612">
        <v>7</v>
      </c>
      <c r="I9612">
        <v>44</v>
      </c>
      <c r="J9612">
        <v>36</v>
      </c>
      <c r="L9612">
        <v>40</v>
      </c>
      <c r="N9612">
        <v>35</v>
      </c>
      <c r="P9612">
        <v>2</v>
      </c>
      <c r="Q9612">
        <v>3</v>
      </c>
      <c r="S9612">
        <v>9</v>
      </c>
    </row>
    <row r="9613" spans="1:19" x14ac:dyDescent="0.2">
      <c r="A9613" t="s">
        <v>7144</v>
      </c>
      <c r="B9613" t="s">
        <v>7145</v>
      </c>
      <c r="C9613" t="s">
        <v>232</v>
      </c>
      <c r="D9613" t="s">
        <v>1002</v>
      </c>
      <c r="E9613" s="23">
        <v>43525</v>
      </c>
      <c r="F9613">
        <v>8</v>
      </c>
      <c r="G9613">
        <v>8</v>
      </c>
      <c r="I9613">
        <v>115</v>
      </c>
      <c r="J9613">
        <v>91</v>
      </c>
      <c r="L9613">
        <v>91</v>
      </c>
      <c r="N9613">
        <v>109</v>
      </c>
      <c r="P9613">
        <v>6</v>
      </c>
      <c r="Q9613">
        <v>11</v>
      </c>
      <c r="S9613">
        <v>6</v>
      </c>
    </row>
    <row r="9614" spans="1:19" x14ac:dyDescent="0.2">
      <c r="A9614" t="s">
        <v>6778</v>
      </c>
      <c r="B9614" t="s">
        <v>6779</v>
      </c>
      <c r="C9614" t="s">
        <v>317</v>
      </c>
      <c r="D9614" t="s">
        <v>1002</v>
      </c>
      <c r="E9614" s="23">
        <v>43525</v>
      </c>
      <c r="F9614">
        <v>11</v>
      </c>
      <c r="G9614">
        <v>11.5</v>
      </c>
      <c r="I9614">
        <v>28</v>
      </c>
      <c r="J9614">
        <v>64</v>
      </c>
      <c r="L9614">
        <v>67</v>
      </c>
      <c r="N9614">
        <v>27</v>
      </c>
      <c r="P9614">
        <v>0</v>
      </c>
      <c r="Q9614">
        <v>0</v>
      </c>
      <c r="S9614">
        <v>1</v>
      </c>
    </row>
    <row r="9615" spans="1:19" x14ac:dyDescent="0.2">
      <c r="A9615" t="s">
        <v>6354</v>
      </c>
      <c r="B9615" t="s">
        <v>6355</v>
      </c>
      <c r="C9615" t="s">
        <v>214</v>
      </c>
      <c r="D9615" t="s">
        <v>1002</v>
      </c>
      <c r="E9615" s="23">
        <v>43525</v>
      </c>
      <c r="F9615">
        <v>14</v>
      </c>
      <c r="G9615">
        <v>15.5</v>
      </c>
      <c r="I9615">
        <v>86</v>
      </c>
      <c r="J9615">
        <v>119</v>
      </c>
      <c r="L9615">
        <v>138</v>
      </c>
      <c r="N9615">
        <v>57</v>
      </c>
      <c r="O9615">
        <v>1.0249999999999999</v>
      </c>
      <c r="P9615">
        <v>14</v>
      </c>
      <c r="Q9615">
        <v>19</v>
      </c>
      <c r="S9615">
        <v>29</v>
      </c>
    </row>
    <row r="9616" spans="1:19" x14ac:dyDescent="0.2">
      <c r="A9616" t="s">
        <v>5808</v>
      </c>
      <c r="B9616" t="s">
        <v>5809</v>
      </c>
      <c r="C9616" t="s">
        <v>903</v>
      </c>
      <c r="D9616" t="s">
        <v>1002</v>
      </c>
      <c r="E9616" s="23">
        <v>43525</v>
      </c>
      <c r="F9616">
        <v>6.5</v>
      </c>
      <c r="G9616">
        <v>6.5</v>
      </c>
      <c r="I9616">
        <v>21</v>
      </c>
      <c r="J9616">
        <v>37</v>
      </c>
      <c r="L9616">
        <v>37</v>
      </c>
      <c r="N9616">
        <v>19</v>
      </c>
      <c r="P9616">
        <v>0</v>
      </c>
      <c r="Q9616">
        <v>0</v>
      </c>
      <c r="S9616">
        <v>2</v>
      </c>
    </row>
    <row r="9617" spans="1:20" x14ac:dyDescent="0.2">
      <c r="A9617" t="s">
        <v>4961</v>
      </c>
      <c r="B9617" t="s">
        <v>4962</v>
      </c>
      <c r="C9617" t="s">
        <v>230</v>
      </c>
      <c r="D9617" t="s">
        <v>1002</v>
      </c>
      <c r="E9617" s="23">
        <v>43525</v>
      </c>
      <c r="F9617">
        <v>0</v>
      </c>
      <c r="G9617">
        <v>0</v>
      </c>
      <c r="I9617">
        <v>0</v>
      </c>
      <c r="J9617">
        <v>0</v>
      </c>
      <c r="L9617">
        <v>0</v>
      </c>
      <c r="N9617">
        <v>0</v>
      </c>
      <c r="P9617">
        <v>0</v>
      </c>
      <c r="Q9617">
        <v>0</v>
      </c>
      <c r="S9617">
        <v>0</v>
      </c>
    </row>
    <row r="9618" spans="1:20" x14ac:dyDescent="0.2">
      <c r="A9618" t="s">
        <v>4786</v>
      </c>
      <c r="B9618" t="s">
        <v>4787</v>
      </c>
      <c r="C9618" t="s">
        <v>234</v>
      </c>
      <c r="D9618" t="s">
        <v>1002</v>
      </c>
      <c r="E9618" s="23">
        <v>43525</v>
      </c>
      <c r="F9618">
        <v>1.5</v>
      </c>
      <c r="G9618">
        <v>3.5</v>
      </c>
      <c r="I9618">
        <v>25</v>
      </c>
      <c r="J9618">
        <v>18</v>
      </c>
      <c r="L9618">
        <v>46</v>
      </c>
      <c r="N9618">
        <v>24</v>
      </c>
      <c r="P9618">
        <v>0</v>
      </c>
      <c r="Q9618">
        <v>0</v>
      </c>
      <c r="S9618">
        <v>1</v>
      </c>
    </row>
    <row r="9619" spans="1:20" x14ac:dyDescent="0.2">
      <c r="A9619" t="s">
        <v>4436</v>
      </c>
      <c r="B9619" t="s">
        <v>4437</v>
      </c>
      <c r="C9619" t="s">
        <v>217</v>
      </c>
      <c r="D9619" t="s">
        <v>1002</v>
      </c>
      <c r="E9619" s="23">
        <v>43525</v>
      </c>
      <c r="F9619">
        <v>0</v>
      </c>
      <c r="G9619">
        <v>0</v>
      </c>
      <c r="I9619">
        <v>0</v>
      </c>
      <c r="J9619">
        <v>0</v>
      </c>
      <c r="L9619">
        <v>0</v>
      </c>
      <c r="N9619">
        <v>0</v>
      </c>
      <c r="P9619">
        <v>0</v>
      </c>
      <c r="Q9619">
        <v>0</v>
      </c>
      <c r="S9619">
        <v>0</v>
      </c>
    </row>
    <row r="9620" spans="1:20" x14ac:dyDescent="0.2">
      <c r="A9620" t="s">
        <v>3846</v>
      </c>
      <c r="B9620" t="s">
        <v>3847</v>
      </c>
      <c r="C9620" t="s">
        <v>342</v>
      </c>
      <c r="D9620" t="s">
        <v>1002</v>
      </c>
      <c r="E9620" s="23">
        <v>43525</v>
      </c>
      <c r="F9620">
        <v>0</v>
      </c>
      <c r="G9620">
        <v>0</v>
      </c>
      <c r="I9620">
        <v>0</v>
      </c>
      <c r="J9620">
        <v>0</v>
      </c>
      <c r="L9620">
        <v>0</v>
      </c>
      <c r="N9620">
        <v>0</v>
      </c>
      <c r="P9620">
        <v>0</v>
      </c>
      <c r="Q9620">
        <v>0</v>
      </c>
      <c r="S9620">
        <v>0</v>
      </c>
    </row>
    <row r="9621" spans="1:20" x14ac:dyDescent="0.2">
      <c r="A9621" t="s">
        <v>3654</v>
      </c>
      <c r="B9621" t="s">
        <v>3655</v>
      </c>
      <c r="C9621" t="s">
        <v>220</v>
      </c>
      <c r="D9621" t="s">
        <v>1002</v>
      </c>
      <c r="E9621" s="23">
        <v>43525</v>
      </c>
      <c r="F9621">
        <v>0</v>
      </c>
      <c r="G9621">
        <v>0</v>
      </c>
      <c r="I9621">
        <v>0</v>
      </c>
      <c r="J9621">
        <v>0</v>
      </c>
      <c r="L9621">
        <v>0</v>
      </c>
      <c r="N9621">
        <v>0</v>
      </c>
      <c r="P9621">
        <v>0</v>
      </c>
      <c r="Q9621">
        <v>0</v>
      </c>
      <c r="S9621">
        <v>0</v>
      </c>
    </row>
    <row r="9622" spans="1:20" x14ac:dyDescent="0.2">
      <c r="A9622" t="s">
        <v>3129</v>
      </c>
      <c r="B9622" t="s">
        <v>3130</v>
      </c>
      <c r="C9622" t="s">
        <v>242</v>
      </c>
      <c r="D9622" t="s">
        <v>1000</v>
      </c>
      <c r="E9622" s="23">
        <v>43525</v>
      </c>
      <c r="F9622">
        <v>0</v>
      </c>
      <c r="G9622">
        <v>0</v>
      </c>
      <c r="I9622">
        <v>0</v>
      </c>
      <c r="J9622">
        <v>0</v>
      </c>
      <c r="L9622">
        <v>0</v>
      </c>
      <c r="N9622">
        <v>0</v>
      </c>
      <c r="P9622">
        <v>0</v>
      </c>
      <c r="Q9622">
        <v>0</v>
      </c>
      <c r="S9622">
        <v>0</v>
      </c>
      <c r="T9622">
        <v>0</v>
      </c>
    </row>
    <row r="9623" spans="1:20" x14ac:dyDescent="0.2">
      <c r="A9623" t="s">
        <v>2954</v>
      </c>
      <c r="B9623" t="s">
        <v>2955</v>
      </c>
      <c r="C9623" t="s">
        <v>2724</v>
      </c>
      <c r="D9623" t="s">
        <v>1000</v>
      </c>
      <c r="E9623" s="23">
        <v>43525</v>
      </c>
      <c r="F9623">
        <v>3.5</v>
      </c>
      <c r="G9623">
        <v>3.5</v>
      </c>
      <c r="I9623">
        <v>14</v>
      </c>
      <c r="J9623">
        <v>20</v>
      </c>
      <c r="L9623">
        <v>20</v>
      </c>
      <c r="N9623">
        <v>14</v>
      </c>
      <c r="P9623">
        <v>0</v>
      </c>
      <c r="Q9623">
        <v>0</v>
      </c>
      <c r="S9623">
        <v>0</v>
      </c>
      <c r="T9623">
        <v>0</v>
      </c>
    </row>
    <row r="9624" spans="1:20" x14ac:dyDescent="0.2">
      <c r="A9624" t="s">
        <v>2781</v>
      </c>
      <c r="B9624" t="s">
        <v>2782</v>
      </c>
      <c r="C9624" t="s">
        <v>2724</v>
      </c>
      <c r="D9624" t="s">
        <v>1001</v>
      </c>
      <c r="E9624" s="23">
        <v>43525</v>
      </c>
      <c r="F9624">
        <v>3.5</v>
      </c>
      <c r="G9624">
        <v>5</v>
      </c>
      <c r="I9624">
        <v>15</v>
      </c>
      <c r="J9624">
        <v>19</v>
      </c>
      <c r="L9624">
        <v>28</v>
      </c>
      <c r="N9624">
        <v>13</v>
      </c>
      <c r="P9624">
        <v>0</v>
      </c>
      <c r="Q9624">
        <v>1</v>
      </c>
      <c r="S9624">
        <v>2</v>
      </c>
      <c r="T9624">
        <v>0</v>
      </c>
    </row>
    <row r="9625" spans="1:20" x14ac:dyDescent="0.2">
      <c r="A9625" t="s">
        <v>2747</v>
      </c>
      <c r="B9625" t="s">
        <v>2748</v>
      </c>
      <c r="C9625" t="s">
        <v>2724</v>
      </c>
      <c r="D9625" t="s">
        <v>1002</v>
      </c>
      <c r="E9625" s="23">
        <v>43525</v>
      </c>
      <c r="F9625">
        <v>7</v>
      </c>
      <c r="G9625">
        <v>8.5</v>
      </c>
      <c r="I9625">
        <v>29</v>
      </c>
      <c r="J9625">
        <v>39</v>
      </c>
      <c r="L9625">
        <v>48</v>
      </c>
      <c r="N9625">
        <v>27</v>
      </c>
      <c r="P9625">
        <v>0</v>
      </c>
      <c r="Q9625">
        <v>1</v>
      </c>
      <c r="S9625">
        <v>2</v>
      </c>
      <c r="T9625">
        <v>0</v>
      </c>
    </row>
    <row r="9626" spans="1:20" x14ac:dyDescent="0.2">
      <c r="A9626" t="s">
        <v>2709</v>
      </c>
      <c r="B9626" t="s">
        <v>2710</v>
      </c>
      <c r="C9626" t="s">
        <v>237</v>
      </c>
      <c r="D9626" t="s">
        <v>1000</v>
      </c>
      <c r="E9626" s="23">
        <v>43525</v>
      </c>
      <c r="F9626">
        <v>11</v>
      </c>
      <c r="G9626">
        <v>13</v>
      </c>
      <c r="I9626">
        <v>51</v>
      </c>
      <c r="J9626">
        <v>74</v>
      </c>
      <c r="L9626">
        <v>82</v>
      </c>
      <c r="N9626">
        <v>41</v>
      </c>
      <c r="O9626">
        <v>0.67499999999999993</v>
      </c>
      <c r="P9626">
        <v>9</v>
      </c>
      <c r="Q9626">
        <v>18</v>
      </c>
      <c r="S9626">
        <v>10</v>
      </c>
      <c r="T9626">
        <v>0</v>
      </c>
    </row>
    <row r="9627" spans="1:20" x14ac:dyDescent="0.2">
      <c r="A9627" t="s">
        <v>2534</v>
      </c>
      <c r="B9627" t="s">
        <v>2535</v>
      </c>
      <c r="C9627" t="s">
        <v>238</v>
      </c>
      <c r="D9627" t="s">
        <v>1000</v>
      </c>
      <c r="E9627" s="23">
        <v>43525</v>
      </c>
      <c r="F9627">
        <v>0</v>
      </c>
      <c r="G9627">
        <v>0</v>
      </c>
      <c r="I9627">
        <v>0</v>
      </c>
      <c r="J9627">
        <v>0</v>
      </c>
      <c r="L9627">
        <v>0</v>
      </c>
      <c r="N9627">
        <v>0</v>
      </c>
      <c r="P9627">
        <v>0</v>
      </c>
      <c r="Q9627">
        <v>0</v>
      </c>
      <c r="S9627">
        <v>0</v>
      </c>
      <c r="T9627">
        <v>0</v>
      </c>
    </row>
    <row r="9628" spans="1:20" x14ac:dyDescent="0.2">
      <c r="A9628" t="s">
        <v>2361</v>
      </c>
      <c r="B9628" t="s">
        <v>2362</v>
      </c>
      <c r="C9628" t="s">
        <v>239</v>
      </c>
      <c r="D9628" t="s">
        <v>1000</v>
      </c>
      <c r="E9628" s="23">
        <v>43525</v>
      </c>
      <c r="F9628">
        <v>0</v>
      </c>
      <c r="G9628">
        <v>0</v>
      </c>
      <c r="I9628">
        <v>0</v>
      </c>
      <c r="J9628">
        <v>0</v>
      </c>
      <c r="L9628">
        <v>0</v>
      </c>
      <c r="N9628">
        <v>0</v>
      </c>
      <c r="P9628">
        <v>0</v>
      </c>
      <c r="Q9628">
        <v>0</v>
      </c>
      <c r="S9628">
        <v>0</v>
      </c>
      <c r="T9628">
        <v>0.5</v>
      </c>
    </row>
    <row r="9629" spans="1:20" x14ac:dyDescent="0.2">
      <c r="A9629" t="s">
        <v>2186</v>
      </c>
      <c r="B9629" t="s">
        <v>2187</v>
      </c>
      <c r="C9629" t="s">
        <v>1988</v>
      </c>
      <c r="D9629" t="s">
        <v>1000</v>
      </c>
      <c r="E9629" s="23">
        <v>43525</v>
      </c>
      <c r="F9629">
        <v>6</v>
      </c>
      <c r="G9629">
        <v>5.5</v>
      </c>
      <c r="I9629">
        <v>31</v>
      </c>
      <c r="J9629">
        <v>35</v>
      </c>
      <c r="L9629">
        <v>32</v>
      </c>
      <c r="N9629">
        <v>22</v>
      </c>
      <c r="P9629">
        <v>2</v>
      </c>
      <c r="Q9629">
        <v>3</v>
      </c>
      <c r="S9629">
        <v>9</v>
      </c>
      <c r="T9629">
        <v>0.7142857142857143</v>
      </c>
    </row>
    <row r="9630" spans="1:20" x14ac:dyDescent="0.2">
      <c r="A9630" t="s">
        <v>2011</v>
      </c>
      <c r="B9630" t="s">
        <v>2012</v>
      </c>
      <c r="C9630" t="s">
        <v>1988</v>
      </c>
      <c r="D9630" t="s">
        <v>1001</v>
      </c>
      <c r="E9630" s="23">
        <v>43525</v>
      </c>
      <c r="F9630">
        <v>3</v>
      </c>
      <c r="G9630">
        <v>3.5</v>
      </c>
      <c r="I9630">
        <v>16</v>
      </c>
      <c r="J9630">
        <v>15</v>
      </c>
      <c r="L9630">
        <v>20</v>
      </c>
      <c r="N9630">
        <v>15</v>
      </c>
      <c r="P9630">
        <v>0</v>
      </c>
      <c r="Q9630">
        <v>2</v>
      </c>
      <c r="S9630">
        <v>1</v>
      </c>
      <c r="T9630">
        <v>0.8571428571428571</v>
      </c>
    </row>
    <row r="9631" spans="1:20" x14ac:dyDescent="0.2">
      <c r="A9631" t="s">
        <v>1978</v>
      </c>
      <c r="B9631" t="s">
        <v>1979</v>
      </c>
      <c r="C9631" t="s">
        <v>1988</v>
      </c>
      <c r="D9631" t="s">
        <v>1002</v>
      </c>
      <c r="E9631" s="23">
        <v>43525</v>
      </c>
      <c r="F9631">
        <v>9</v>
      </c>
      <c r="G9631">
        <v>9</v>
      </c>
      <c r="I9631">
        <v>47</v>
      </c>
      <c r="J9631">
        <v>50</v>
      </c>
      <c r="L9631">
        <v>52</v>
      </c>
      <c r="N9631">
        <v>37</v>
      </c>
      <c r="P9631">
        <v>2</v>
      </c>
      <c r="Q9631">
        <v>5</v>
      </c>
      <c r="S9631">
        <v>10</v>
      </c>
      <c r="T9631">
        <v>0.97777777777777786</v>
      </c>
    </row>
    <row r="9632" spans="1:20" x14ac:dyDescent="0.2">
      <c r="A9632" t="s">
        <v>1938</v>
      </c>
      <c r="B9632" t="s">
        <v>1939</v>
      </c>
      <c r="C9632" t="s">
        <v>240</v>
      </c>
      <c r="D9632" t="s">
        <v>1000</v>
      </c>
      <c r="E9632" s="23">
        <v>43525</v>
      </c>
      <c r="F9632">
        <v>16</v>
      </c>
      <c r="G9632">
        <v>13.5</v>
      </c>
      <c r="I9632">
        <v>45</v>
      </c>
      <c r="J9632">
        <v>91</v>
      </c>
      <c r="L9632">
        <v>78</v>
      </c>
      <c r="N9632">
        <v>42</v>
      </c>
      <c r="P9632">
        <v>1</v>
      </c>
      <c r="Q9632">
        <v>3</v>
      </c>
      <c r="S9632">
        <v>3</v>
      </c>
      <c r="T9632">
        <v>1.2333333333333334</v>
      </c>
    </row>
    <row r="9633" spans="1:20" x14ac:dyDescent="0.2">
      <c r="A9633" t="s">
        <v>1763</v>
      </c>
      <c r="B9633" t="s">
        <v>1764</v>
      </c>
      <c r="C9633" t="s">
        <v>241</v>
      </c>
      <c r="D9633" t="s">
        <v>1000</v>
      </c>
      <c r="E9633" s="23">
        <v>43525</v>
      </c>
      <c r="F9633">
        <v>33</v>
      </c>
      <c r="G9633">
        <v>37.5</v>
      </c>
      <c r="I9633">
        <v>349</v>
      </c>
      <c r="J9633">
        <v>358</v>
      </c>
      <c r="L9633">
        <v>427</v>
      </c>
      <c r="N9633">
        <v>319</v>
      </c>
      <c r="P9633">
        <v>13</v>
      </c>
      <c r="Q9633">
        <v>20</v>
      </c>
      <c r="S9633">
        <v>30</v>
      </c>
      <c r="T9633">
        <v>1.5</v>
      </c>
    </row>
    <row r="9634" spans="1:20" x14ac:dyDescent="0.2">
      <c r="A9634" t="s">
        <v>1588</v>
      </c>
      <c r="B9634" t="s">
        <v>1589</v>
      </c>
      <c r="C9634" t="s">
        <v>318</v>
      </c>
      <c r="D9634" t="s">
        <v>1000</v>
      </c>
      <c r="E9634" s="23">
        <v>43525</v>
      </c>
      <c r="F9634">
        <v>6</v>
      </c>
      <c r="G9634">
        <v>7</v>
      </c>
      <c r="I9634">
        <v>18</v>
      </c>
      <c r="J9634">
        <v>35</v>
      </c>
      <c r="L9634">
        <v>41</v>
      </c>
      <c r="N9634">
        <v>17</v>
      </c>
      <c r="P9634">
        <v>0</v>
      </c>
      <c r="Q9634">
        <v>0</v>
      </c>
      <c r="S9634">
        <v>1</v>
      </c>
      <c r="T9634">
        <v>0.95128205128205134</v>
      </c>
    </row>
    <row r="9635" spans="1:20" x14ac:dyDescent="0.2">
      <c r="A9635" t="s">
        <v>1478</v>
      </c>
      <c r="B9635" t="s">
        <v>1479</v>
      </c>
      <c r="C9635" t="s">
        <v>896</v>
      </c>
      <c r="D9635" t="s">
        <v>1000</v>
      </c>
      <c r="E9635" s="23">
        <v>43525</v>
      </c>
      <c r="F9635">
        <v>75.5</v>
      </c>
      <c r="G9635">
        <v>80</v>
      </c>
      <c r="I9635">
        <v>508</v>
      </c>
      <c r="J9635">
        <v>613</v>
      </c>
      <c r="L9635">
        <v>680</v>
      </c>
      <c r="N9635">
        <v>455</v>
      </c>
      <c r="O9635">
        <v>0.67499999999999993</v>
      </c>
      <c r="P9635">
        <v>25</v>
      </c>
      <c r="Q9635">
        <v>44</v>
      </c>
      <c r="S9635">
        <v>53</v>
      </c>
      <c r="T9635">
        <v>0.8727272727272728</v>
      </c>
    </row>
    <row r="9636" spans="1:20" x14ac:dyDescent="0.2">
      <c r="A9636" t="s">
        <v>1437</v>
      </c>
      <c r="B9636" t="s">
        <v>1438</v>
      </c>
      <c r="C9636" t="s">
        <v>899</v>
      </c>
      <c r="D9636" t="s">
        <v>1001</v>
      </c>
      <c r="E9636" s="23">
        <v>43525</v>
      </c>
      <c r="F9636">
        <v>6.5</v>
      </c>
      <c r="G9636">
        <v>8.5</v>
      </c>
      <c r="I9636">
        <v>31</v>
      </c>
      <c r="J9636">
        <v>34</v>
      </c>
      <c r="L9636">
        <v>48</v>
      </c>
      <c r="N9636">
        <v>28</v>
      </c>
      <c r="O9636" t="s">
        <v>904</v>
      </c>
      <c r="P9636">
        <v>0</v>
      </c>
      <c r="Q9636">
        <v>3</v>
      </c>
      <c r="S9636">
        <v>3</v>
      </c>
      <c r="T9636">
        <v>0.51538461538461533</v>
      </c>
    </row>
    <row r="9637" spans="1:20" x14ac:dyDescent="0.2">
      <c r="A9637" t="s">
        <v>1143</v>
      </c>
      <c r="B9637" t="s">
        <v>1231</v>
      </c>
      <c r="C9637" t="s">
        <v>235</v>
      </c>
      <c r="D9637" t="s">
        <v>1002</v>
      </c>
      <c r="E9637" s="23">
        <v>43525</v>
      </c>
      <c r="F9637">
        <v>82</v>
      </c>
      <c r="G9637">
        <v>88.5</v>
      </c>
      <c r="H9637">
        <v>0</v>
      </c>
      <c r="I9637">
        <v>539</v>
      </c>
      <c r="J9637">
        <v>647</v>
      </c>
      <c r="L9637">
        <v>728</v>
      </c>
      <c r="M9637">
        <v>0</v>
      </c>
      <c r="N9637">
        <v>483</v>
      </c>
      <c r="O9637">
        <v>0.67499999999999993</v>
      </c>
      <c r="P9637">
        <v>25</v>
      </c>
      <c r="Q9637">
        <v>47</v>
      </c>
      <c r="R9637">
        <v>0</v>
      </c>
      <c r="S9637">
        <v>56</v>
      </c>
      <c r="T9637">
        <v>0.86225895316804402</v>
      </c>
    </row>
    <row r="9638" spans="1:20" x14ac:dyDescent="0.2">
      <c r="A9638" t="s">
        <v>1377</v>
      </c>
      <c r="B9638" t="s">
        <v>1378</v>
      </c>
      <c r="C9638" t="s">
        <v>1237</v>
      </c>
      <c r="D9638" t="s">
        <v>1000</v>
      </c>
      <c r="E9638" s="23">
        <v>43525</v>
      </c>
      <c r="F9638">
        <v>25.5</v>
      </c>
      <c r="G9638">
        <v>22.5</v>
      </c>
      <c r="I9638">
        <v>90</v>
      </c>
      <c r="J9638">
        <v>146</v>
      </c>
      <c r="L9638">
        <v>130</v>
      </c>
      <c r="N9638">
        <v>78</v>
      </c>
      <c r="P9638">
        <v>3</v>
      </c>
      <c r="Q9638">
        <v>6</v>
      </c>
      <c r="S9638">
        <v>12</v>
      </c>
      <c r="T9638">
        <v>0.95316804407713496</v>
      </c>
    </row>
    <row r="9639" spans="1:20" x14ac:dyDescent="0.2">
      <c r="A9639" t="s">
        <v>12138</v>
      </c>
      <c r="B9639" t="s">
        <v>12139</v>
      </c>
      <c r="C9639" t="s">
        <v>1051</v>
      </c>
      <c r="D9639" t="s">
        <v>1000</v>
      </c>
      <c r="E9639" s="23">
        <v>43525</v>
      </c>
      <c r="F9639">
        <v>0</v>
      </c>
      <c r="G9639">
        <v>0</v>
      </c>
      <c r="I9639">
        <v>0</v>
      </c>
      <c r="J9639">
        <v>0</v>
      </c>
      <c r="L9639">
        <v>0</v>
      </c>
      <c r="N9639">
        <v>0</v>
      </c>
      <c r="P9639">
        <v>0</v>
      </c>
      <c r="Q9639">
        <v>0</v>
      </c>
      <c r="S9639">
        <v>0</v>
      </c>
      <c r="T9639">
        <v>0.72129629629629632</v>
      </c>
    </row>
    <row r="9640" spans="1:20" x14ac:dyDescent="0.2">
      <c r="A9640" t="s">
        <v>13327</v>
      </c>
      <c r="B9640" t="s">
        <v>13328</v>
      </c>
      <c r="C9640" t="s">
        <v>350</v>
      </c>
      <c r="D9640" t="s">
        <v>1002</v>
      </c>
      <c r="E9640" s="23">
        <v>43525</v>
      </c>
      <c r="F9640">
        <v>0</v>
      </c>
      <c r="G9640">
        <v>0</v>
      </c>
      <c r="I9640">
        <v>0</v>
      </c>
      <c r="J9640">
        <v>0</v>
      </c>
      <c r="L9640">
        <v>0</v>
      </c>
      <c r="N9640">
        <v>0</v>
      </c>
      <c r="P9640">
        <v>0</v>
      </c>
      <c r="Q9640">
        <v>0</v>
      </c>
      <c r="S9640">
        <v>0</v>
      </c>
      <c r="T9640">
        <v>0.70158730158730165</v>
      </c>
    </row>
    <row r="9641" spans="1:20" x14ac:dyDescent="0.2">
      <c r="A9641" t="s">
        <v>13504</v>
      </c>
      <c r="B9641" t="s">
        <v>13505</v>
      </c>
      <c r="C9641" t="s">
        <v>242</v>
      </c>
      <c r="D9641" t="s">
        <v>1002</v>
      </c>
      <c r="E9641" s="23">
        <v>43525</v>
      </c>
      <c r="F9641">
        <v>0</v>
      </c>
      <c r="G9641">
        <v>0</v>
      </c>
      <c r="I9641">
        <v>0</v>
      </c>
      <c r="J9641">
        <v>0</v>
      </c>
      <c r="L9641">
        <v>0</v>
      </c>
      <c r="N9641">
        <v>0</v>
      </c>
      <c r="P9641">
        <v>0</v>
      </c>
      <c r="Q9641">
        <v>0</v>
      </c>
      <c r="S9641">
        <v>0</v>
      </c>
      <c r="T9641">
        <v>0.80740740740740746</v>
      </c>
    </row>
    <row r="9642" spans="1:20" x14ac:dyDescent="0.2">
      <c r="A9642" t="s">
        <v>13681</v>
      </c>
      <c r="B9642" t="s">
        <v>13682</v>
      </c>
      <c r="C9642" t="s">
        <v>237</v>
      </c>
      <c r="D9642" t="s">
        <v>1002</v>
      </c>
      <c r="E9642" s="23">
        <v>43525</v>
      </c>
      <c r="F9642">
        <v>11</v>
      </c>
      <c r="G9642">
        <v>13</v>
      </c>
      <c r="I9642">
        <v>51</v>
      </c>
      <c r="J9642">
        <v>74</v>
      </c>
      <c r="L9642">
        <v>82</v>
      </c>
      <c r="N9642">
        <v>41</v>
      </c>
      <c r="O9642">
        <v>0.67499999999999993</v>
      </c>
      <c r="P9642">
        <v>9</v>
      </c>
      <c r="Q9642">
        <v>18</v>
      </c>
      <c r="S9642">
        <v>10</v>
      </c>
      <c r="T9642">
        <v>0.88571428571428568</v>
      </c>
    </row>
    <row r="9643" spans="1:20" x14ac:dyDescent="0.2">
      <c r="A9643" t="s">
        <v>13856</v>
      </c>
      <c r="B9643" t="s">
        <v>13857</v>
      </c>
      <c r="C9643" t="s">
        <v>238</v>
      </c>
      <c r="D9643" t="s">
        <v>1002</v>
      </c>
      <c r="E9643" s="23">
        <v>43525</v>
      </c>
      <c r="F9643">
        <v>0</v>
      </c>
      <c r="G9643">
        <v>0</v>
      </c>
      <c r="I9643">
        <v>0</v>
      </c>
      <c r="J9643">
        <v>0</v>
      </c>
      <c r="L9643">
        <v>0</v>
      </c>
      <c r="N9643">
        <v>0</v>
      </c>
      <c r="P9643">
        <v>0</v>
      </c>
      <c r="Q9643">
        <v>0</v>
      </c>
      <c r="S9643">
        <v>0</v>
      </c>
      <c r="T9643">
        <v>1.125</v>
      </c>
    </row>
    <row r="9644" spans="1:20" x14ac:dyDescent="0.2">
      <c r="A9644" t="s">
        <v>14033</v>
      </c>
      <c r="B9644" t="s">
        <v>14034</v>
      </c>
      <c r="C9644" t="s">
        <v>239</v>
      </c>
      <c r="D9644" t="s">
        <v>1002</v>
      </c>
      <c r="E9644" s="23">
        <v>43525</v>
      </c>
      <c r="F9644">
        <v>0</v>
      </c>
      <c r="G9644">
        <v>0</v>
      </c>
      <c r="I9644">
        <v>0</v>
      </c>
      <c r="J9644">
        <v>0</v>
      </c>
      <c r="L9644">
        <v>0</v>
      </c>
      <c r="N9644">
        <v>0</v>
      </c>
      <c r="P9644">
        <v>0</v>
      </c>
      <c r="Q9644">
        <v>0</v>
      </c>
      <c r="S9644">
        <v>0</v>
      </c>
      <c r="T9644">
        <v>0.94861111111111107</v>
      </c>
    </row>
    <row r="9645" spans="1:20" x14ac:dyDescent="0.2">
      <c r="A9645" t="s">
        <v>14220</v>
      </c>
      <c r="B9645" t="s">
        <v>14221</v>
      </c>
      <c r="C9645" t="s">
        <v>240</v>
      </c>
      <c r="D9645" t="s">
        <v>1002</v>
      </c>
      <c r="E9645" s="23">
        <v>43525</v>
      </c>
      <c r="F9645">
        <v>16</v>
      </c>
      <c r="G9645">
        <v>13.5</v>
      </c>
      <c r="I9645">
        <v>45</v>
      </c>
      <c r="J9645">
        <v>91</v>
      </c>
      <c r="L9645">
        <v>78</v>
      </c>
      <c r="N9645">
        <v>42</v>
      </c>
      <c r="P9645">
        <v>1</v>
      </c>
      <c r="Q9645">
        <v>3</v>
      </c>
      <c r="S9645">
        <v>3</v>
      </c>
      <c r="T9645">
        <v>0.4148148148148148</v>
      </c>
    </row>
    <row r="9646" spans="1:20" x14ac:dyDescent="0.2">
      <c r="A9646" t="s">
        <v>14397</v>
      </c>
      <c r="B9646" t="s">
        <v>14398</v>
      </c>
      <c r="C9646" t="s">
        <v>241</v>
      </c>
      <c r="D9646" t="s">
        <v>1002</v>
      </c>
      <c r="E9646" s="23">
        <v>43525</v>
      </c>
      <c r="F9646">
        <v>33</v>
      </c>
      <c r="G9646">
        <v>37.5</v>
      </c>
      <c r="I9646">
        <v>349</v>
      </c>
      <c r="J9646">
        <v>358</v>
      </c>
      <c r="L9646">
        <v>427</v>
      </c>
      <c r="N9646">
        <v>319</v>
      </c>
      <c r="P9646">
        <v>13</v>
      </c>
      <c r="Q9646">
        <v>20</v>
      </c>
      <c r="S9646">
        <v>30</v>
      </c>
      <c r="T9646">
        <v>0.4</v>
      </c>
    </row>
    <row r="9647" spans="1:20" x14ac:dyDescent="0.2">
      <c r="A9647" t="s">
        <v>14509</v>
      </c>
      <c r="B9647" t="s">
        <v>14510</v>
      </c>
      <c r="C9647" t="s">
        <v>318</v>
      </c>
      <c r="D9647" t="s">
        <v>1002</v>
      </c>
      <c r="E9647" s="23">
        <v>43525</v>
      </c>
      <c r="F9647">
        <v>6</v>
      </c>
      <c r="G9647">
        <v>7</v>
      </c>
      <c r="I9647">
        <v>18</v>
      </c>
      <c r="J9647">
        <v>35</v>
      </c>
      <c r="L9647">
        <v>41</v>
      </c>
      <c r="N9647">
        <v>17</v>
      </c>
      <c r="P9647">
        <v>0</v>
      </c>
      <c r="Q9647">
        <v>0</v>
      </c>
      <c r="S9647">
        <v>1</v>
      </c>
      <c r="T9647">
        <v>0.43</v>
      </c>
    </row>
    <row r="9648" spans="1:20" x14ac:dyDescent="0.2">
      <c r="A9648" t="s">
        <v>14529</v>
      </c>
      <c r="B9648" t="s">
        <v>14530</v>
      </c>
      <c r="C9648" t="s">
        <v>962</v>
      </c>
      <c r="D9648" t="s">
        <v>1000</v>
      </c>
      <c r="E9648" s="23">
        <v>43525</v>
      </c>
      <c r="F9648">
        <v>2</v>
      </c>
      <c r="G9648">
        <v>3</v>
      </c>
      <c r="I9648">
        <v>4</v>
      </c>
      <c r="J9648">
        <v>16</v>
      </c>
      <c r="L9648">
        <v>18</v>
      </c>
      <c r="N9648">
        <v>3</v>
      </c>
      <c r="O9648">
        <v>0.5</v>
      </c>
      <c r="P9648">
        <v>0</v>
      </c>
      <c r="Q9648">
        <v>0</v>
      </c>
      <c r="S9648">
        <v>1</v>
      </c>
      <c r="T9648">
        <v>0.43</v>
      </c>
    </row>
    <row r="9649" spans="1:20" x14ac:dyDescent="0.2">
      <c r="A9649" t="s">
        <v>14549</v>
      </c>
      <c r="B9649" t="s">
        <v>14550</v>
      </c>
      <c r="C9649" t="s">
        <v>959</v>
      </c>
      <c r="D9649" t="s">
        <v>1002</v>
      </c>
      <c r="E9649" s="23">
        <v>43525</v>
      </c>
      <c r="F9649">
        <v>2</v>
      </c>
      <c r="G9649">
        <v>3</v>
      </c>
      <c r="I9649">
        <v>4</v>
      </c>
      <c r="J9649">
        <v>16</v>
      </c>
      <c r="L9649">
        <v>18</v>
      </c>
      <c r="N9649">
        <v>3</v>
      </c>
      <c r="O9649">
        <v>0.5</v>
      </c>
      <c r="P9649">
        <v>0</v>
      </c>
      <c r="Q9649">
        <v>0</v>
      </c>
      <c r="S9649">
        <v>1</v>
      </c>
      <c r="T9649">
        <v>0.8</v>
      </c>
    </row>
    <row r="9650" spans="1:20" x14ac:dyDescent="0.2">
      <c r="A9650" t="s">
        <v>14726</v>
      </c>
      <c r="B9650" t="s">
        <v>14727</v>
      </c>
      <c r="C9650" t="s">
        <v>199</v>
      </c>
      <c r="D9650" t="s">
        <v>1000</v>
      </c>
      <c r="E9650" s="23">
        <v>43525</v>
      </c>
      <c r="F9650">
        <v>13.5</v>
      </c>
      <c r="G9650">
        <v>13.5</v>
      </c>
      <c r="I9650">
        <v>88</v>
      </c>
      <c r="J9650">
        <v>102</v>
      </c>
      <c r="L9650">
        <v>113</v>
      </c>
      <c r="N9650">
        <v>85</v>
      </c>
      <c r="P9650">
        <v>1</v>
      </c>
      <c r="Q9650">
        <v>4</v>
      </c>
      <c r="S9650">
        <v>3</v>
      </c>
      <c r="T9650">
        <v>0.5</v>
      </c>
    </row>
    <row r="9651" spans="1:20" x14ac:dyDescent="0.2">
      <c r="A9651" t="s">
        <v>14992</v>
      </c>
      <c r="B9651" t="s">
        <v>14993</v>
      </c>
      <c r="C9651" t="s">
        <v>200</v>
      </c>
      <c r="D9651" t="s">
        <v>1002</v>
      </c>
      <c r="E9651" s="23">
        <v>43525</v>
      </c>
      <c r="F9651">
        <v>5.5</v>
      </c>
      <c r="G9651">
        <v>4.5</v>
      </c>
      <c r="I9651">
        <v>18</v>
      </c>
      <c r="J9651">
        <v>31</v>
      </c>
      <c r="L9651">
        <v>26</v>
      </c>
      <c r="N9651">
        <v>16</v>
      </c>
      <c r="P9651">
        <v>1</v>
      </c>
      <c r="Q9651">
        <v>1</v>
      </c>
      <c r="S9651">
        <v>2</v>
      </c>
      <c r="T9651">
        <v>0.84</v>
      </c>
    </row>
    <row r="9652" spans="1:20" x14ac:dyDescent="0.2">
      <c r="A9652" t="s">
        <v>15169</v>
      </c>
      <c r="B9652" t="s">
        <v>15170</v>
      </c>
      <c r="C9652" t="s">
        <v>202</v>
      </c>
      <c r="D9652" t="s">
        <v>1002</v>
      </c>
      <c r="E9652" s="23">
        <v>43525</v>
      </c>
      <c r="F9652">
        <v>5</v>
      </c>
      <c r="G9652">
        <v>5</v>
      </c>
      <c r="I9652">
        <v>59</v>
      </c>
      <c r="J9652">
        <v>55</v>
      </c>
      <c r="L9652">
        <v>64</v>
      </c>
      <c r="N9652">
        <v>59</v>
      </c>
      <c r="P9652">
        <v>0</v>
      </c>
      <c r="Q9652">
        <v>0</v>
      </c>
      <c r="S9652">
        <v>0</v>
      </c>
      <c r="T9652">
        <v>1.06</v>
      </c>
    </row>
    <row r="9653" spans="1:20" x14ac:dyDescent="0.2">
      <c r="A9653" t="s">
        <v>15251</v>
      </c>
      <c r="B9653" t="s">
        <v>15252</v>
      </c>
      <c r="C9653" t="s">
        <v>348</v>
      </c>
      <c r="D9653" t="s">
        <v>1000</v>
      </c>
      <c r="E9653" s="23">
        <v>43525</v>
      </c>
      <c r="F9653">
        <v>0</v>
      </c>
      <c r="G9653">
        <v>0</v>
      </c>
      <c r="I9653">
        <v>0</v>
      </c>
      <c r="J9653">
        <v>0</v>
      </c>
      <c r="L9653">
        <v>0</v>
      </c>
      <c r="N9653">
        <v>0</v>
      </c>
      <c r="P9653">
        <v>0</v>
      </c>
      <c r="Q9653">
        <v>0</v>
      </c>
      <c r="S9653">
        <v>0</v>
      </c>
    </row>
    <row r="9654" spans="1:20" x14ac:dyDescent="0.2">
      <c r="A9654" t="s">
        <v>15335</v>
      </c>
      <c r="B9654" t="s">
        <v>15336</v>
      </c>
      <c r="C9654" t="s">
        <v>347</v>
      </c>
      <c r="D9654" t="s">
        <v>1002</v>
      </c>
      <c r="E9654" s="23">
        <v>43525</v>
      </c>
      <c r="F9654">
        <v>0</v>
      </c>
      <c r="G9654">
        <v>0</v>
      </c>
      <c r="I9654">
        <v>0</v>
      </c>
      <c r="J9654">
        <v>0</v>
      </c>
      <c r="L9654">
        <v>0</v>
      </c>
      <c r="N9654">
        <v>0</v>
      </c>
      <c r="P9654">
        <v>0</v>
      </c>
      <c r="Q9654">
        <v>0</v>
      </c>
      <c r="S9654">
        <v>0</v>
      </c>
    </row>
    <row r="9655" spans="1:20" x14ac:dyDescent="0.2">
      <c r="A9655" t="s">
        <v>15411</v>
      </c>
      <c r="B9655" t="s">
        <v>15412</v>
      </c>
      <c r="C9655" t="s">
        <v>351</v>
      </c>
      <c r="D9655" t="s">
        <v>1002</v>
      </c>
      <c r="E9655" s="23">
        <v>43525</v>
      </c>
      <c r="F9655">
        <v>0</v>
      </c>
      <c r="G9655">
        <v>0</v>
      </c>
      <c r="I9655">
        <v>0</v>
      </c>
      <c r="J9655">
        <v>0</v>
      </c>
      <c r="L9655">
        <v>0</v>
      </c>
      <c r="N9655">
        <v>0</v>
      </c>
      <c r="P9655">
        <v>0</v>
      </c>
      <c r="Q9655">
        <v>0</v>
      </c>
      <c r="S9655">
        <v>0</v>
      </c>
    </row>
    <row r="9656" spans="1:20" x14ac:dyDescent="0.2">
      <c r="A9656" t="s">
        <v>15457</v>
      </c>
      <c r="B9656" t="s">
        <v>15458</v>
      </c>
      <c r="C9656" t="s">
        <v>357</v>
      </c>
      <c r="D9656" t="s">
        <v>1000</v>
      </c>
      <c r="E9656" s="23">
        <v>43525</v>
      </c>
      <c r="F9656">
        <v>0</v>
      </c>
      <c r="G9656">
        <v>0</v>
      </c>
      <c r="I9656">
        <v>0</v>
      </c>
      <c r="J9656">
        <v>0</v>
      </c>
      <c r="L9656">
        <v>0</v>
      </c>
      <c r="N9656">
        <v>0</v>
      </c>
      <c r="P9656">
        <v>0</v>
      </c>
      <c r="Q9656">
        <v>0</v>
      </c>
      <c r="S9656">
        <v>0</v>
      </c>
    </row>
    <row r="9657" spans="1:20" x14ac:dyDescent="0.2">
      <c r="A9657" t="s">
        <v>15535</v>
      </c>
      <c r="B9657" t="s">
        <v>15536</v>
      </c>
      <c r="C9657" t="s">
        <v>352</v>
      </c>
      <c r="D9657" t="s">
        <v>1002</v>
      </c>
      <c r="E9657" s="23">
        <v>43525</v>
      </c>
      <c r="F9657">
        <v>0</v>
      </c>
      <c r="G9657">
        <v>0</v>
      </c>
      <c r="I9657">
        <v>0</v>
      </c>
      <c r="J9657">
        <v>0</v>
      </c>
      <c r="L9657">
        <v>0</v>
      </c>
      <c r="N9657">
        <v>0</v>
      </c>
      <c r="P9657">
        <v>0</v>
      </c>
      <c r="Q9657">
        <v>0</v>
      </c>
      <c r="S9657">
        <v>0</v>
      </c>
    </row>
    <row r="9658" spans="1:20" x14ac:dyDescent="0.2">
      <c r="A9658" t="s">
        <v>15696</v>
      </c>
      <c r="B9658" t="s">
        <v>15697</v>
      </c>
      <c r="C9658" t="s">
        <v>228</v>
      </c>
      <c r="D9658" t="s">
        <v>1002</v>
      </c>
      <c r="E9658" s="23">
        <v>43525</v>
      </c>
      <c r="F9658">
        <v>0</v>
      </c>
      <c r="G9658">
        <v>0</v>
      </c>
      <c r="I9658">
        <v>0</v>
      </c>
      <c r="J9658">
        <v>0</v>
      </c>
      <c r="L9658">
        <v>0</v>
      </c>
      <c r="N9658">
        <v>0</v>
      </c>
      <c r="P9658">
        <v>0</v>
      </c>
      <c r="Q9658">
        <v>0</v>
      </c>
      <c r="S9658">
        <v>0</v>
      </c>
    </row>
    <row r="9659" spans="1:20" x14ac:dyDescent="0.2">
      <c r="A9659" t="s">
        <v>15873</v>
      </c>
      <c r="B9659" t="s">
        <v>15874</v>
      </c>
      <c r="C9659" t="s">
        <v>227</v>
      </c>
      <c r="D9659" t="s">
        <v>1000</v>
      </c>
      <c r="E9659" s="23">
        <v>43525</v>
      </c>
      <c r="F9659">
        <v>0</v>
      </c>
      <c r="G9659">
        <v>0</v>
      </c>
      <c r="I9659">
        <v>0</v>
      </c>
      <c r="J9659">
        <v>0</v>
      </c>
      <c r="L9659">
        <v>0</v>
      </c>
      <c r="N9659">
        <v>0</v>
      </c>
      <c r="P9659">
        <v>0</v>
      </c>
      <c r="Q9659">
        <v>0</v>
      </c>
      <c r="S9659">
        <v>0</v>
      </c>
    </row>
    <row r="9660" spans="1:20" x14ac:dyDescent="0.2">
      <c r="A9660" t="s">
        <v>16050</v>
      </c>
      <c r="B9660" t="s">
        <v>16051</v>
      </c>
      <c r="C9660" t="s">
        <v>203</v>
      </c>
      <c r="D9660" t="s">
        <v>1000</v>
      </c>
      <c r="E9660" s="23">
        <v>43525</v>
      </c>
      <c r="F9660">
        <v>0</v>
      </c>
      <c r="G9660">
        <v>0</v>
      </c>
      <c r="I9660">
        <v>0</v>
      </c>
      <c r="J9660">
        <v>0</v>
      </c>
      <c r="L9660">
        <v>0</v>
      </c>
      <c r="N9660">
        <v>0</v>
      </c>
      <c r="O9660" t="e">
        <v>#DIV/0!</v>
      </c>
      <c r="P9660">
        <v>0</v>
      </c>
      <c r="Q9660">
        <v>0</v>
      </c>
      <c r="S9660">
        <v>0</v>
      </c>
    </row>
    <row r="9661" spans="1:20" x14ac:dyDescent="0.2">
      <c r="A9661" t="s">
        <v>16229</v>
      </c>
      <c r="B9661" t="s">
        <v>16230</v>
      </c>
      <c r="C9661" t="s">
        <v>205</v>
      </c>
      <c r="D9661" t="s">
        <v>1002</v>
      </c>
      <c r="E9661" s="23">
        <v>43525</v>
      </c>
      <c r="F9661">
        <v>0</v>
      </c>
      <c r="G9661">
        <v>0</v>
      </c>
      <c r="I9661">
        <v>0</v>
      </c>
      <c r="J9661">
        <v>0</v>
      </c>
      <c r="L9661">
        <v>0</v>
      </c>
      <c r="N9661">
        <v>0</v>
      </c>
      <c r="P9661">
        <v>0</v>
      </c>
      <c r="Q9661">
        <v>0</v>
      </c>
      <c r="S9661">
        <v>0</v>
      </c>
    </row>
    <row r="9662" spans="1:20" x14ac:dyDescent="0.2">
      <c r="A9662" t="s">
        <v>16406</v>
      </c>
      <c r="B9662" t="s">
        <v>16407</v>
      </c>
      <c r="C9662" t="s">
        <v>204</v>
      </c>
      <c r="D9662" t="s">
        <v>1002</v>
      </c>
      <c r="E9662" s="23">
        <v>43525</v>
      </c>
      <c r="F9662">
        <v>0</v>
      </c>
      <c r="G9662">
        <v>0</v>
      </c>
      <c r="I9662">
        <v>0</v>
      </c>
      <c r="J9662">
        <v>0</v>
      </c>
      <c r="L9662">
        <v>0</v>
      </c>
      <c r="N9662">
        <v>0</v>
      </c>
      <c r="P9662">
        <v>0</v>
      </c>
      <c r="Q9662">
        <v>0</v>
      </c>
      <c r="S9662">
        <v>0</v>
      </c>
    </row>
    <row r="9663" spans="1:20" x14ac:dyDescent="0.2">
      <c r="A9663" t="s">
        <v>16547</v>
      </c>
      <c r="B9663" t="s">
        <v>16548</v>
      </c>
      <c r="C9663" t="s">
        <v>353</v>
      </c>
      <c r="D9663" t="s">
        <v>1002</v>
      </c>
      <c r="E9663" s="23">
        <v>43525</v>
      </c>
      <c r="F9663">
        <v>0</v>
      </c>
      <c r="G9663">
        <v>0</v>
      </c>
      <c r="I9663">
        <v>0</v>
      </c>
      <c r="J9663">
        <v>0</v>
      </c>
      <c r="L9663">
        <v>0</v>
      </c>
      <c r="N9663">
        <v>0</v>
      </c>
      <c r="P9663">
        <v>0</v>
      </c>
      <c r="Q9663">
        <v>0</v>
      </c>
      <c r="S9663">
        <v>0</v>
      </c>
    </row>
    <row r="9664" spans="1:20" x14ac:dyDescent="0.2">
      <c r="A9664" t="s">
        <v>16724</v>
      </c>
      <c r="B9664" t="s">
        <v>16725</v>
      </c>
      <c r="C9664" t="s">
        <v>223</v>
      </c>
      <c r="D9664" t="s">
        <v>1000</v>
      </c>
      <c r="E9664" s="23">
        <v>43525</v>
      </c>
      <c r="F9664">
        <v>6</v>
      </c>
      <c r="G9664">
        <v>6</v>
      </c>
      <c r="I9664">
        <v>54</v>
      </c>
      <c r="J9664">
        <v>66</v>
      </c>
      <c r="L9664">
        <v>66</v>
      </c>
      <c r="N9664">
        <v>54</v>
      </c>
      <c r="P9664">
        <v>0</v>
      </c>
      <c r="Q9664">
        <v>0</v>
      </c>
      <c r="S9664">
        <v>0</v>
      </c>
    </row>
    <row r="9665" spans="1:20" x14ac:dyDescent="0.2">
      <c r="A9665" t="s">
        <v>16903</v>
      </c>
      <c r="B9665" t="s">
        <v>16904</v>
      </c>
      <c r="C9665" t="s">
        <v>224</v>
      </c>
      <c r="D9665" t="s">
        <v>1002</v>
      </c>
      <c r="E9665" s="23">
        <v>43525</v>
      </c>
      <c r="F9665">
        <v>6</v>
      </c>
      <c r="G9665">
        <v>6</v>
      </c>
      <c r="I9665">
        <v>54</v>
      </c>
      <c r="J9665">
        <v>66</v>
      </c>
      <c r="L9665">
        <v>66</v>
      </c>
      <c r="N9665">
        <v>54</v>
      </c>
      <c r="P9665">
        <v>0</v>
      </c>
      <c r="Q9665">
        <v>0</v>
      </c>
      <c r="S9665">
        <v>0</v>
      </c>
    </row>
    <row r="9666" spans="1:20" x14ac:dyDescent="0.2">
      <c r="A9666" t="s">
        <v>17029</v>
      </c>
      <c r="B9666" t="s">
        <v>17030</v>
      </c>
      <c r="C9666" t="s">
        <v>346</v>
      </c>
      <c r="D9666" t="s">
        <v>1000</v>
      </c>
      <c r="E9666" s="23">
        <v>43525</v>
      </c>
      <c r="F9666">
        <v>0</v>
      </c>
      <c r="G9666">
        <v>0</v>
      </c>
      <c r="I9666">
        <v>0</v>
      </c>
      <c r="J9666">
        <v>0</v>
      </c>
      <c r="L9666">
        <v>0</v>
      </c>
      <c r="N9666">
        <v>0</v>
      </c>
      <c r="P9666">
        <v>0</v>
      </c>
      <c r="Q9666">
        <v>0</v>
      </c>
      <c r="S9666">
        <v>0</v>
      </c>
      <c r="T9666">
        <v>0.88636363636363635</v>
      </c>
    </row>
    <row r="9667" spans="1:20" x14ac:dyDescent="0.2">
      <c r="A9667" t="s">
        <v>17125</v>
      </c>
      <c r="B9667" t="s">
        <v>17126</v>
      </c>
      <c r="C9667" t="s">
        <v>345</v>
      </c>
      <c r="D9667" t="s">
        <v>1002</v>
      </c>
      <c r="E9667" s="23">
        <v>43525</v>
      </c>
      <c r="F9667">
        <v>0</v>
      </c>
      <c r="G9667">
        <v>0</v>
      </c>
      <c r="I9667">
        <v>0</v>
      </c>
      <c r="J9667">
        <v>0</v>
      </c>
      <c r="L9667">
        <v>0</v>
      </c>
      <c r="N9667">
        <v>0</v>
      </c>
      <c r="P9667">
        <v>0</v>
      </c>
      <c r="Q9667">
        <v>0</v>
      </c>
      <c r="S9667">
        <v>0</v>
      </c>
      <c r="T9667">
        <v>0.90909090909090906</v>
      </c>
    </row>
    <row r="9668" spans="1:20" x14ac:dyDescent="0.2">
      <c r="A9668" t="s">
        <v>17143</v>
      </c>
      <c r="B9668" t="s">
        <v>17144</v>
      </c>
      <c r="C9668" t="s">
        <v>963</v>
      </c>
      <c r="D9668" t="s">
        <v>1000</v>
      </c>
      <c r="E9668" s="23">
        <v>43525</v>
      </c>
      <c r="F9668">
        <v>0</v>
      </c>
      <c r="G9668">
        <v>0</v>
      </c>
      <c r="I9668">
        <v>0</v>
      </c>
      <c r="J9668">
        <v>0</v>
      </c>
      <c r="L9668">
        <v>0</v>
      </c>
      <c r="N9668">
        <v>0</v>
      </c>
      <c r="P9668">
        <v>0</v>
      </c>
      <c r="Q9668">
        <v>0</v>
      </c>
      <c r="S9668">
        <v>0</v>
      </c>
      <c r="T9668">
        <v>0.97142857142857142</v>
      </c>
    </row>
    <row r="9669" spans="1:20" x14ac:dyDescent="0.2">
      <c r="A9669" t="s">
        <v>17163</v>
      </c>
      <c r="B9669" t="s">
        <v>17164</v>
      </c>
      <c r="C9669" t="s">
        <v>960</v>
      </c>
      <c r="D9669" t="s">
        <v>1002</v>
      </c>
      <c r="E9669" s="23">
        <v>43525</v>
      </c>
      <c r="F9669">
        <v>0</v>
      </c>
      <c r="G9669">
        <v>0</v>
      </c>
      <c r="I9669">
        <v>0</v>
      </c>
      <c r="J9669">
        <v>0</v>
      </c>
      <c r="L9669">
        <v>0</v>
      </c>
      <c r="N9669">
        <v>0</v>
      </c>
      <c r="P9669">
        <v>0</v>
      </c>
      <c r="Q9669">
        <v>0</v>
      </c>
      <c r="S9669">
        <v>0</v>
      </c>
      <c r="T9669">
        <v>0.92500000000000004</v>
      </c>
    </row>
    <row r="9670" spans="1:20" x14ac:dyDescent="0.2">
      <c r="A9670" t="s">
        <v>17340</v>
      </c>
      <c r="B9670" t="s">
        <v>17341</v>
      </c>
      <c r="C9670" t="s">
        <v>225</v>
      </c>
      <c r="D9670" t="s">
        <v>1000</v>
      </c>
      <c r="E9670" s="23">
        <v>43525</v>
      </c>
      <c r="F9670">
        <v>4</v>
      </c>
      <c r="G9670">
        <v>5.5</v>
      </c>
      <c r="I9670">
        <v>37</v>
      </c>
      <c r="J9670">
        <v>44</v>
      </c>
      <c r="L9670">
        <v>62</v>
      </c>
      <c r="N9670">
        <v>36</v>
      </c>
      <c r="P9670">
        <v>0</v>
      </c>
      <c r="Q9670">
        <v>0</v>
      </c>
      <c r="S9670">
        <v>1</v>
      </c>
      <c r="T9670">
        <v>0.89743589743589747</v>
      </c>
    </row>
    <row r="9671" spans="1:20" x14ac:dyDescent="0.2">
      <c r="A9671" t="s">
        <v>17370</v>
      </c>
      <c r="B9671" t="s">
        <v>17371</v>
      </c>
      <c r="C9671" t="s">
        <v>905</v>
      </c>
      <c r="D9671" t="s">
        <v>1002</v>
      </c>
      <c r="E9671" s="23">
        <v>43525</v>
      </c>
      <c r="F9671">
        <v>0</v>
      </c>
      <c r="G9671">
        <v>0</v>
      </c>
      <c r="I9671">
        <v>0</v>
      </c>
      <c r="J9671">
        <v>0</v>
      </c>
      <c r="L9671">
        <v>0</v>
      </c>
      <c r="N9671">
        <v>0</v>
      </c>
      <c r="P9671">
        <v>0</v>
      </c>
      <c r="Q9671">
        <v>0</v>
      </c>
      <c r="S9671">
        <v>0</v>
      </c>
      <c r="T9671">
        <v>0.75510204081632648</v>
      </c>
    </row>
    <row r="9672" spans="1:20" x14ac:dyDescent="0.2">
      <c r="A9672" t="s">
        <v>17547</v>
      </c>
      <c r="B9672" t="s">
        <v>17548</v>
      </c>
      <c r="C9672" t="s">
        <v>226</v>
      </c>
      <c r="D9672" t="s">
        <v>1002</v>
      </c>
      <c r="E9672" s="23">
        <v>43525</v>
      </c>
      <c r="F9672">
        <v>4</v>
      </c>
      <c r="G9672">
        <v>5.5</v>
      </c>
      <c r="I9672">
        <v>37</v>
      </c>
      <c r="J9672">
        <v>44</v>
      </c>
      <c r="L9672">
        <v>62</v>
      </c>
      <c r="N9672">
        <v>36</v>
      </c>
      <c r="P9672">
        <v>0</v>
      </c>
      <c r="Q9672">
        <v>0</v>
      </c>
      <c r="S9672">
        <v>1</v>
      </c>
      <c r="T9672">
        <v>0.875</v>
      </c>
    </row>
    <row r="9673" spans="1:20" x14ac:dyDescent="0.2">
      <c r="A9673" t="s">
        <v>17724</v>
      </c>
      <c r="B9673" t="s">
        <v>17725</v>
      </c>
      <c r="C9673" t="s">
        <v>232</v>
      </c>
      <c r="D9673" t="s">
        <v>1000</v>
      </c>
      <c r="E9673" s="23">
        <v>43525</v>
      </c>
      <c r="F9673">
        <v>8</v>
      </c>
      <c r="G9673">
        <v>8</v>
      </c>
      <c r="I9673">
        <v>115</v>
      </c>
      <c r="J9673">
        <v>91</v>
      </c>
      <c r="L9673">
        <v>91</v>
      </c>
      <c r="N9673">
        <v>109</v>
      </c>
      <c r="P9673">
        <v>6</v>
      </c>
      <c r="Q9673">
        <v>11</v>
      </c>
      <c r="S9673">
        <v>6</v>
      </c>
    </row>
    <row r="9674" spans="1:20" x14ac:dyDescent="0.2">
      <c r="A9674" t="s">
        <v>17744</v>
      </c>
      <c r="B9674" t="s">
        <v>17745</v>
      </c>
      <c r="C9674" t="s">
        <v>961</v>
      </c>
      <c r="D9674" t="s">
        <v>1002</v>
      </c>
      <c r="E9674" s="23">
        <v>43525</v>
      </c>
      <c r="F9674">
        <v>0</v>
      </c>
      <c r="G9674">
        <v>0</v>
      </c>
      <c r="I9674">
        <v>0</v>
      </c>
      <c r="J9674">
        <v>0</v>
      </c>
      <c r="L9674">
        <v>0</v>
      </c>
      <c r="N9674">
        <v>0</v>
      </c>
      <c r="P9674">
        <v>0</v>
      </c>
      <c r="Q9674">
        <v>0</v>
      </c>
      <c r="S9674">
        <v>0</v>
      </c>
    </row>
    <row r="9675" spans="1:20" x14ac:dyDescent="0.2">
      <c r="A9675" t="s">
        <v>17921</v>
      </c>
      <c r="B9675" t="s">
        <v>17922</v>
      </c>
      <c r="C9675" t="s">
        <v>231</v>
      </c>
      <c r="D9675" t="s">
        <v>1002</v>
      </c>
      <c r="E9675" s="23">
        <v>43525</v>
      </c>
      <c r="F9675">
        <v>8</v>
      </c>
      <c r="G9675">
        <v>8</v>
      </c>
      <c r="I9675">
        <v>115</v>
      </c>
      <c r="J9675">
        <v>91</v>
      </c>
      <c r="L9675">
        <v>91</v>
      </c>
      <c r="N9675">
        <v>109</v>
      </c>
      <c r="P9675">
        <v>6</v>
      </c>
      <c r="Q9675">
        <v>11</v>
      </c>
      <c r="S9675">
        <v>6</v>
      </c>
    </row>
    <row r="9676" spans="1:20" x14ac:dyDescent="0.2">
      <c r="A9676" t="s">
        <v>18098</v>
      </c>
      <c r="B9676" t="s">
        <v>18099</v>
      </c>
      <c r="C9676" t="s">
        <v>317</v>
      </c>
      <c r="D9676" t="s">
        <v>1000</v>
      </c>
      <c r="E9676" s="23">
        <v>43525</v>
      </c>
      <c r="F9676">
        <v>11</v>
      </c>
      <c r="G9676">
        <v>11.5</v>
      </c>
      <c r="I9676">
        <v>28</v>
      </c>
      <c r="J9676">
        <v>64</v>
      </c>
      <c r="L9676">
        <v>67</v>
      </c>
      <c r="N9676">
        <v>27</v>
      </c>
      <c r="P9676">
        <v>0</v>
      </c>
      <c r="Q9676">
        <v>0</v>
      </c>
      <c r="S9676">
        <v>1</v>
      </c>
    </row>
    <row r="9677" spans="1:20" x14ac:dyDescent="0.2">
      <c r="A9677" t="s">
        <v>18277</v>
      </c>
      <c r="B9677" t="s">
        <v>18278</v>
      </c>
      <c r="C9677" t="s">
        <v>316</v>
      </c>
      <c r="D9677" t="s">
        <v>1002</v>
      </c>
      <c r="E9677" s="23">
        <v>43525</v>
      </c>
      <c r="F9677">
        <v>6.5</v>
      </c>
      <c r="G9677">
        <v>6</v>
      </c>
      <c r="I9677">
        <v>16</v>
      </c>
      <c r="J9677">
        <v>38</v>
      </c>
      <c r="L9677">
        <v>35</v>
      </c>
      <c r="N9677">
        <v>15</v>
      </c>
      <c r="P9677">
        <v>0</v>
      </c>
      <c r="Q9677">
        <v>0</v>
      </c>
      <c r="S9677">
        <v>1</v>
      </c>
    </row>
    <row r="9678" spans="1:20" x14ac:dyDescent="0.2">
      <c r="A9678" t="s">
        <v>18353</v>
      </c>
      <c r="B9678" t="s">
        <v>18354</v>
      </c>
      <c r="C9678" t="s">
        <v>355</v>
      </c>
      <c r="D9678" t="s">
        <v>1002</v>
      </c>
      <c r="E9678" s="23">
        <v>43525</v>
      </c>
      <c r="F9678">
        <v>4.5</v>
      </c>
      <c r="G9678">
        <v>5.5</v>
      </c>
      <c r="I9678">
        <v>12</v>
      </c>
      <c r="J9678">
        <v>26</v>
      </c>
      <c r="L9678">
        <v>32</v>
      </c>
      <c r="N9678">
        <v>12</v>
      </c>
      <c r="P9678">
        <v>0</v>
      </c>
      <c r="Q9678">
        <v>0</v>
      </c>
      <c r="S9678">
        <v>0</v>
      </c>
      <c r="T9678">
        <v>0.46</v>
      </c>
    </row>
    <row r="9679" spans="1:20" x14ac:dyDescent="0.2">
      <c r="A9679" t="s">
        <v>18530</v>
      </c>
      <c r="B9679" t="s">
        <v>18531</v>
      </c>
      <c r="C9679" t="s">
        <v>214</v>
      </c>
      <c r="D9679" t="s">
        <v>1000</v>
      </c>
      <c r="E9679" s="23">
        <v>43525</v>
      </c>
      <c r="F9679">
        <v>14</v>
      </c>
      <c r="G9679">
        <v>15.5</v>
      </c>
      <c r="I9679">
        <v>86</v>
      </c>
      <c r="J9679">
        <v>119</v>
      </c>
      <c r="L9679">
        <v>138</v>
      </c>
      <c r="N9679">
        <v>57</v>
      </c>
      <c r="O9679">
        <v>1.0249999999999999</v>
      </c>
      <c r="P9679">
        <v>14</v>
      </c>
      <c r="Q9679">
        <v>19</v>
      </c>
      <c r="S9679">
        <v>29</v>
      </c>
      <c r="T9679">
        <v>0.39</v>
      </c>
    </row>
    <row r="9680" spans="1:20" x14ac:dyDescent="0.2">
      <c r="A9680" t="s">
        <v>18709</v>
      </c>
      <c r="B9680" t="s">
        <v>18710</v>
      </c>
      <c r="C9680" t="s">
        <v>215</v>
      </c>
      <c r="D9680" t="s">
        <v>1002</v>
      </c>
      <c r="E9680" s="23">
        <v>43525</v>
      </c>
      <c r="F9680">
        <v>5.5</v>
      </c>
      <c r="G9680">
        <v>6</v>
      </c>
      <c r="I9680">
        <v>27</v>
      </c>
      <c r="J9680">
        <v>35</v>
      </c>
      <c r="L9680">
        <v>40</v>
      </c>
      <c r="N9680">
        <v>20</v>
      </c>
      <c r="O9680">
        <v>1.0249999999999999</v>
      </c>
      <c r="P9680">
        <v>7</v>
      </c>
      <c r="Q9680">
        <v>10</v>
      </c>
      <c r="S9680">
        <v>7</v>
      </c>
      <c r="T9680">
        <v>0.46</v>
      </c>
    </row>
    <row r="9681" spans="1:20" x14ac:dyDescent="0.2">
      <c r="A9681" t="s">
        <v>18886</v>
      </c>
      <c r="B9681" t="s">
        <v>18887</v>
      </c>
      <c r="C9681" t="s">
        <v>216</v>
      </c>
      <c r="D9681" t="s">
        <v>1002</v>
      </c>
      <c r="E9681" s="23">
        <v>43525</v>
      </c>
      <c r="F9681">
        <v>8.5</v>
      </c>
      <c r="G9681">
        <v>9.5</v>
      </c>
      <c r="I9681">
        <v>59</v>
      </c>
      <c r="J9681">
        <v>84</v>
      </c>
      <c r="L9681">
        <v>98</v>
      </c>
      <c r="N9681">
        <v>37</v>
      </c>
      <c r="P9681">
        <v>7</v>
      </c>
      <c r="Q9681">
        <v>9</v>
      </c>
      <c r="S9681">
        <v>22</v>
      </c>
      <c r="T9681">
        <v>0.7</v>
      </c>
    </row>
    <row r="9682" spans="1:20" x14ac:dyDescent="0.2">
      <c r="A9682" t="s">
        <v>19063</v>
      </c>
      <c r="B9682" t="s">
        <v>19064</v>
      </c>
      <c r="C9682" t="s">
        <v>229</v>
      </c>
      <c r="D9682" t="s">
        <v>1002</v>
      </c>
      <c r="E9682" s="23">
        <v>43525</v>
      </c>
      <c r="F9682">
        <v>0</v>
      </c>
      <c r="G9682">
        <v>0</v>
      </c>
      <c r="I9682">
        <v>0</v>
      </c>
      <c r="J9682">
        <v>0</v>
      </c>
      <c r="L9682">
        <v>0</v>
      </c>
      <c r="N9682">
        <v>0</v>
      </c>
      <c r="P9682">
        <v>0</v>
      </c>
      <c r="Q9682">
        <v>0</v>
      </c>
      <c r="S9682">
        <v>0</v>
      </c>
      <c r="T9682">
        <v>0.84</v>
      </c>
    </row>
    <row r="9683" spans="1:20" x14ac:dyDescent="0.2">
      <c r="A9683" t="s">
        <v>19240</v>
      </c>
      <c r="B9683" t="s">
        <v>19241</v>
      </c>
      <c r="C9683" t="s">
        <v>230</v>
      </c>
      <c r="D9683" t="s">
        <v>1000</v>
      </c>
      <c r="E9683" s="23">
        <v>43525</v>
      </c>
      <c r="F9683">
        <v>0</v>
      </c>
      <c r="G9683">
        <v>0</v>
      </c>
      <c r="I9683">
        <v>0</v>
      </c>
      <c r="J9683">
        <v>0</v>
      </c>
      <c r="L9683">
        <v>0</v>
      </c>
      <c r="N9683">
        <v>0</v>
      </c>
      <c r="P9683">
        <v>0</v>
      </c>
      <c r="Q9683">
        <v>0</v>
      </c>
      <c r="S9683">
        <v>0</v>
      </c>
      <c r="T9683">
        <v>0.73</v>
      </c>
    </row>
    <row r="9684" spans="1:20" x14ac:dyDescent="0.2">
      <c r="A9684" t="s">
        <v>19419</v>
      </c>
      <c r="B9684" t="s">
        <v>19420</v>
      </c>
      <c r="C9684" t="s">
        <v>234</v>
      </c>
      <c r="D9684" t="s">
        <v>1000</v>
      </c>
      <c r="E9684" s="23">
        <v>43525</v>
      </c>
      <c r="F9684">
        <v>1.5</v>
      </c>
      <c r="G9684">
        <v>3.5</v>
      </c>
      <c r="I9684">
        <v>25</v>
      </c>
      <c r="J9684">
        <v>18</v>
      </c>
      <c r="L9684">
        <v>46</v>
      </c>
      <c r="N9684">
        <v>24</v>
      </c>
      <c r="P9684">
        <v>0</v>
      </c>
      <c r="Q9684">
        <v>0</v>
      </c>
      <c r="S9684">
        <v>1</v>
      </c>
      <c r="T9684">
        <v>0.73</v>
      </c>
    </row>
    <row r="9685" spans="1:20" x14ac:dyDescent="0.2">
      <c r="A9685" t="s">
        <v>19598</v>
      </c>
      <c r="B9685" t="s">
        <v>19599</v>
      </c>
      <c r="C9685" t="s">
        <v>233</v>
      </c>
      <c r="D9685" t="s">
        <v>1002</v>
      </c>
      <c r="E9685" s="23">
        <v>43525</v>
      </c>
      <c r="F9685">
        <v>1.5</v>
      </c>
      <c r="G9685">
        <v>3.5</v>
      </c>
      <c r="I9685">
        <v>25</v>
      </c>
      <c r="J9685">
        <v>18</v>
      </c>
      <c r="L9685">
        <v>46</v>
      </c>
      <c r="N9685">
        <v>24</v>
      </c>
      <c r="P9685">
        <v>0</v>
      </c>
      <c r="Q9685">
        <v>0</v>
      </c>
      <c r="S9685">
        <v>1</v>
      </c>
    </row>
    <row r="9686" spans="1:20" x14ac:dyDescent="0.2">
      <c r="A9686" t="s">
        <v>19696</v>
      </c>
      <c r="B9686" t="s">
        <v>19697</v>
      </c>
      <c r="C9686" t="s">
        <v>342</v>
      </c>
      <c r="D9686" t="s">
        <v>1000</v>
      </c>
      <c r="E9686" s="23">
        <v>43525</v>
      </c>
      <c r="F9686">
        <v>0</v>
      </c>
      <c r="G9686">
        <v>0</v>
      </c>
      <c r="I9686">
        <v>0</v>
      </c>
      <c r="J9686">
        <v>0</v>
      </c>
      <c r="L9686">
        <v>0</v>
      </c>
      <c r="N9686">
        <v>0</v>
      </c>
      <c r="P9686">
        <v>0</v>
      </c>
      <c r="Q9686">
        <v>0</v>
      </c>
      <c r="S9686">
        <v>0</v>
      </c>
    </row>
    <row r="9687" spans="1:20" x14ac:dyDescent="0.2">
      <c r="A9687" t="s">
        <v>19796</v>
      </c>
      <c r="B9687" t="s">
        <v>19797</v>
      </c>
      <c r="C9687" t="s">
        <v>340</v>
      </c>
      <c r="D9687" t="s">
        <v>1002</v>
      </c>
      <c r="E9687" s="23">
        <v>43525</v>
      </c>
      <c r="F9687">
        <v>0</v>
      </c>
      <c r="G9687">
        <v>0</v>
      </c>
      <c r="I9687">
        <v>0</v>
      </c>
      <c r="J9687">
        <v>0</v>
      </c>
      <c r="L9687">
        <v>0</v>
      </c>
      <c r="N9687">
        <v>0</v>
      </c>
      <c r="P9687">
        <v>0</v>
      </c>
      <c r="Q9687">
        <v>0</v>
      </c>
      <c r="S9687">
        <v>0</v>
      </c>
    </row>
    <row r="9688" spans="1:20" x14ac:dyDescent="0.2">
      <c r="A9688" t="s">
        <v>19973</v>
      </c>
      <c r="B9688" t="s">
        <v>19974</v>
      </c>
      <c r="C9688" t="s">
        <v>220</v>
      </c>
      <c r="D9688" t="s">
        <v>1000</v>
      </c>
      <c r="E9688" s="23">
        <v>43525</v>
      </c>
      <c r="F9688">
        <v>0</v>
      </c>
      <c r="G9688">
        <v>0</v>
      </c>
      <c r="I9688">
        <v>0</v>
      </c>
      <c r="J9688">
        <v>0</v>
      </c>
      <c r="L9688">
        <v>0</v>
      </c>
      <c r="N9688">
        <v>0</v>
      </c>
      <c r="P9688">
        <v>0</v>
      </c>
      <c r="Q9688">
        <v>0</v>
      </c>
      <c r="S9688">
        <v>0</v>
      </c>
    </row>
    <row r="9689" spans="1:20" x14ac:dyDescent="0.2">
      <c r="A9689" t="s">
        <v>20152</v>
      </c>
      <c r="B9689" t="s">
        <v>20153</v>
      </c>
      <c r="C9689" t="s">
        <v>221</v>
      </c>
      <c r="D9689" t="s">
        <v>1002</v>
      </c>
      <c r="E9689" s="23">
        <v>43525</v>
      </c>
      <c r="F9689">
        <v>0</v>
      </c>
      <c r="G9689">
        <v>0</v>
      </c>
      <c r="I9689">
        <v>0</v>
      </c>
      <c r="J9689">
        <v>0</v>
      </c>
      <c r="L9689">
        <v>0</v>
      </c>
      <c r="N9689">
        <v>0</v>
      </c>
      <c r="P9689">
        <v>0</v>
      </c>
      <c r="Q9689">
        <v>0</v>
      </c>
      <c r="S9689">
        <v>0</v>
      </c>
    </row>
    <row r="9690" spans="1:20" x14ac:dyDescent="0.2">
      <c r="A9690" t="s">
        <v>20329</v>
      </c>
      <c r="B9690" t="s">
        <v>20330</v>
      </c>
      <c r="C9690" t="s">
        <v>222</v>
      </c>
      <c r="D9690" t="s">
        <v>1002</v>
      </c>
      <c r="E9690" s="23">
        <v>43525</v>
      </c>
      <c r="F9690">
        <v>0</v>
      </c>
      <c r="G9690">
        <v>0</v>
      </c>
      <c r="I9690">
        <v>0</v>
      </c>
      <c r="J9690">
        <v>0</v>
      </c>
      <c r="L9690">
        <v>0</v>
      </c>
      <c r="N9690">
        <v>0</v>
      </c>
      <c r="P9690">
        <v>0</v>
      </c>
      <c r="Q9690">
        <v>0</v>
      </c>
      <c r="S9690">
        <v>0</v>
      </c>
    </row>
    <row r="9691" spans="1:20" x14ac:dyDescent="0.2">
      <c r="A9691" t="s">
        <v>20506</v>
      </c>
      <c r="B9691" t="s">
        <v>20507</v>
      </c>
      <c r="C9691" t="s">
        <v>211</v>
      </c>
      <c r="D9691" t="s">
        <v>1002</v>
      </c>
      <c r="E9691" s="23">
        <v>43525</v>
      </c>
      <c r="F9691">
        <v>0</v>
      </c>
      <c r="G9691">
        <v>0</v>
      </c>
      <c r="I9691">
        <v>0</v>
      </c>
      <c r="J9691">
        <v>0</v>
      </c>
      <c r="L9691">
        <v>0</v>
      </c>
      <c r="N9691">
        <v>0</v>
      </c>
      <c r="P9691">
        <v>0</v>
      </c>
      <c r="Q9691">
        <v>0</v>
      </c>
      <c r="S9691">
        <v>0</v>
      </c>
    </row>
    <row r="9692" spans="1:20" x14ac:dyDescent="0.2">
      <c r="A9692" t="s">
        <v>20683</v>
      </c>
      <c r="B9692" t="s">
        <v>20684</v>
      </c>
      <c r="C9692" t="s">
        <v>207</v>
      </c>
      <c r="D9692" t="s">
        <v>1000</v>
      </c>
      <c r="E9692" s="23">
        <v>43525</v>
      </c>
      <c r="F9692">
        <v>7.5</v>
      </c>
      <c r="G9692">
        <v>7</v>
      </c>
      <c r="I9692">
        <v>32</v>
      </c>
      <c r="J9692">
        <v>46</v>
      </c>
      <c r="L9692">
        <v>42</v>
      </c>
      <c r="N9692">
        <v>29</v>
      </c>
      <c r="O9692">
        <v>0.5</v>
      </c>
      <c r="P9692">
        <v>2</v>
      </c>
      <c r="Q9692">
        <v>9</v>
      </c>
      <c r="S9692">
        <v>3</v>
      </c>
    </row>
    <row r="9693" spans="1:20" x14ac:dyDescent="0.2">
      <c r="A9693" t="s">
        <v>20927</v>
      </c>
      <c r="B9693" t="s">
        <v>20928</v>
      </c>
      <c r="C9693" t="s">
        <v>210</v>
      </c>
      <c r="D9693" t="s">
        <v>1002</v>
      </c>
      <c r="E9693" s="23">
        <v>43525</v>
      </c>
      <c r="F9693">
        <v>3.5</v>
      </c>
      <c r="G9693">
        <v>4</v>
      </c>
      <c r="I9693">
        <v>20</v>
      </c>
      <c r="J9693">
        <v>23</v>
      </c>
      <c r="L9693">
        <v>24</v>
      </c>
      <c r="N9693">
        <v>18</v>
      </c>
      <c r="O9693">
        <v>0.5</v>
      </c>
      <c r="P9693">
        <v>2</v>
      </c>
      <c r="Q9693">
        <v>8</v>
      </c>
      <c r="S9693">
        <v>2</v>
      </c>
    </row>
    <row r="9694" spans="1:20" x14ac:dyDescent="0.2">
      <c r="A9694" t="s">
        <v>21104</v>
      </c>
      <c r="B9694" t="s">
        <v>21105</v>
      </c>
      <c r="C9694" t="s">
        <v>208</v>
      </c>
      <c r="D9694" t="s">
        <v>1002</v>
      </c>
      <c r="E9694" s="23">
        <v>43525</v>
      </c>
      <c r="F9694">
        <v>2.5</v>
      </c>
      <c r="G9694">
        <v>1.5</v>
      </c>
      <c r="I9694">
        <v>6</v>
      </c>
      <c r="J9694">
        <v>14</v>
      </c>
      <c r="L9694">
        <v>9</v>
      </c>
      <c r="N9694">
        <v>6</v>
      </c>
      <c r="P9694">
        <v>0</v>
      </c>
      <c r="Q9694">
        <v>1</v>
      </c>
      <c r="S9694">
        <v>0</v>
      </c>
    </row>
    <row r="9695" spans="1:20" x14ac:dyDescent="0.2">
      <c r="A9695" t="s">
        <v>21180</v>
      </c>
      <c r="B9695" t="s">
        <v>21181</v>
      </c>
      <c r="C9695" t="s">
        <v>354</v>
      </c>
      <c r="D9695" t="s">
        <v>1002</v>
      </c>
      <c r="E9695" s="23">
        <v>43525</v>
      </c>
      <c r="F9695">
        <v>1.5</v>
      </c>
      <c r="G9695">
        <v>1.5</v>
      </c>
      <c r="I9695">
        <v>6</v>
      </c>
      <c r="J9695">
        <v>9</v>
      </c>
      <c r="L9695">
        <v>9</v>
      </c>
      <c r="N9695">
        <v>5</v>
      </c>
      <c r="P9695">
        <v>0</v>
      </c>
      <c r="Q9695">
        <v>0</v>
      </c>
      <c r="S9695">
        <v>1</v>
      </c>
    </row>
    <row r="9696" spans="1:20" x14ac:dyDescent="0.2">
      <c r="A9696" t="s">
        <v>21359</v>
      </c>
      <c r="B9696" t="s">
        <v>21360</v>
      </c>
      <c r="C9696" t="s">
        <v>213</v>
      </c>
      <c r="D9696" t="s">
        <v>1002</v>
      </c>
      <c r="E9696" s="23">
        <v>43525</v>
      </c>
      <c r="F9696">
        <v>0</v>
      </c>
      <c r="G9696">
        <v>0</v>
      </c>
      <c r="I9696">
        <v>0</v>
      </c>
      <c r="J9696">
        <v>0</v>
      </c>
      <c r="L9696">
        <v>0</v>
      </c>
      <c r="N9696">
        <v>0</v>
      </c>
      <c r="P9696">
        <v>0</v>
      </c>
      <c r="Q9696">
        <v>0</v>
      </c>
      <c r="S9696">
        <v>0</v>
      </c>
    </row>
    <row r="9697" spans="1:19" x14ac:dyDescent="0.2">
      <c r="A9697" t="s">
        <v>21601</v>
      </c>
      <c r="B9697" t="s">
        <v>21602</v>
      </c>
      <c r="C9697" t="s">
        <v>212</v>
      </c>
      <c r="D9697" t="s">
        <v>1000</v>
      </c>
      <c r="E9697" s="23">
        <v>43525</v>
      </c>
      <c r="F9697">
        <v>1.5</v>
      </c>
      <c r="G9697">
        <v>1.5</v>
      </c>
      <c r="I9697">
        <v>5</v>
      </c>
      <c r="J9697">
        <v>8</v>
      </c>
      <c r="L9697">
        <v>8</v>
      </c>
      <c r="N9697">
        <v>5</v>
      </c>
      <c r="P9697">
        <v>0</v>
      </c>
      <c r="Q9697">
        <v>1</v>
      </c>
      <c r="S9697">
        <v>0</v>
      </c>
    </row>
    <row r="9698" spans="1:19" x14ac:dyDescent="0.2">
      <c r="A9698" t="s">
        <v>21633</v>
      </c>
      <c r="B9698" t="s">
        <v>21634</v>
      </c>
      <c r="C9698" t="s">
        <v>900</v>
      </c>
      <c r="D9698" t="s">
        <v>1002</v>
      </c>
      <c r="E9698" s="23">
        <v>43525</v>
      </c>
      <c r="F9698">
        <v>1.5</v>
      </c>
      <c r="G9698">
        <v>1.5</v>
      </c>
      <c r="I9698">
        <v>5</v>
      </c>
      <c r="J9698">
        <v>8</v>
      </c>
      <c r="L9698">
        <v>8</v>
      </c>
      <c r="N9698">
        <v>5</v>
      </c>
      <c r="P9698">
        <v>0</v>
      </c>
      <c r="Q9698">
        <v>1</v>
      </c>
      <c r="S9698">
        <v>0</v>
      </c>
    </row>
    <row r="9699" spans="1:19" x14ac:dyDescent="0.2">
      <c r="A9699" t="s">
        <v>21810</v>
      </c>
      <c r="B9699" t="s">
        <v>21811</v>
      </c>
      <c r="C9699" t="s">
        <v>217</v>
      </c>
      <c r="D9699" t="s">
        <v>1000</v>
      </c>
      <c r="E9699" s="23">
        <v>43525</v>
      </c>
      <c r="F9699">
        <v>0</v>
      </c>
      <c r="G9699">
        <v>0</v>
      </c>
      <c r="I9699">
        <v>0</v>
      </c>
      <c r="J9699">
        <v>0</v>
      </c>
      <c r="L9699">
        <v>0</v>
      </c>
      <c r="N9699">
        <v>0</v>
      </c>
      <c r="P9699">
        <v>0</v>
      </c>
      <c r="Q9699">
        <v>0</v>
      </c>
      <c r="S9699">
        <v>0</v>
      </c>
    </row>
    <row r="9700" spans="1:19" x14ac:dyDescent="0.2">
      <c r="A9700" t="s">
        <v>22054</v>
      </c>
      <c r="B9700" t="s">
        <v>22055</v>
      </c>
      <c r="C9700" t="s">
        <v>218</v>
      </c>
      <c r="D9700" t="s">
        <v>1002</v>
      </c>
      <c r="E9700" s="23">
        <v>43525</v>
      </c>
      <c r="F9700">
        <v>0</v>
      </c>
      <c r="G9700">
        <v>0</v>
      </c>
      <c r="I9700">
        <v>0</v>
      </c>
      <c r="J9700">
        <v>0</v>
      </c>
      <c r="L9700">
        <v>0</v>
      </c>
      <c r="N9700">
        <v>0</v>
      </c>
      <c r="P9700">
        <v>0</v>
      </c>
      <c r="Q9700">
        <v>0</v>
      </c>
      <c r="S9700">
        <v>0</v>
      </c>
    </row>
    <row r="9701" spans="1:19" x14ac:dyDescent="0.2">
      <c r="A9701" t="s">
        <v>22231</v>
      </c>
      <c r="B9701" t="s">
        <v>22232</v>
      </c>
      <c r="C9701" t="s">
        <v>219</v>
      </c>
      <c r="D9701" t="s">
        <v>1002</v>
      </c>
      <c r="E9701" s="23">
        <v>43525</v>
      </c>
      <c r="F9701">
        <v>0</v>
      </c>
      <c r="G9701">
        <v>0</v>
      </c>
      <c r="I9701">
        <v>0</v>
      </c>
      <c r="J9701">
        <v>0</v>
      </c>
      <c r="L9701">
        <v>0</v>
      </c>
      <c r="N9701">
        <v>0</v>
      </c>
      <c r="P9701">
        <v>0</v>
      </c>
      <c r="Q9701">
        <v>0</v>
      </c>
      <c r="S9701">
        <v>0</v>
      </c>
    </row>
    <row r="9702" spans="1:19" x14ac:dyDescent="0.2">
      <c r="A9702" t="s">
        <v>22271</v>
      </c>
      <c r="B9702" t="s">
        <v>22272</v>
      </c>
      <c r="C9702" t="s">
        <v>384</v>
      </c>
      <c r="D9702" t="s">
        <v>1002</v>
      </c>
      <c r="E9702" s="23">
        <v>43525</v>
      </c>
      <c r="F9702">
        <v>0</v>
      </c>
      <c r="G9702">
        <v>0</v>
      </c>
      <c r="I9702">
        <v>0</v>
      </c>
      <c r="J9702">
        <v>0</v>
      </c>
      <c r="L9702">
        <v>0</v>
      </c>
      <c r="N9702">
        <v>0</v>
      </c>
      <c r="P9702">
        <v>0</v>
      </c>
      <c r="Q9702">
        <v>0</v>
      </c>
      <c r="S9702">
        <v>0</v>
      </c>
    </row>
    <row r="9703" spans="1:19" x14ac:dyDescent="0.2">
      <c r="A9703" t="s">
        <v>22311</v>
      </c>
      <c r="B9703" t="s">
        <v>22312</v>
      </c>
      <c r="C9703" t="s">
        <v>387</v>
      </c>
      <c r="D9703" t="s">
        <v>1000</v>
      </c>
      <c r="E9703" s="23">
        <v>43525</v>
      </c>
      <c r="F9703">
        <v>0</v>
      </c>
      <c r="G9703">
        <v>0</v>
      </c>
      <c r="I9703">
        <v>0</v>
      </c>
      <c r="J9703">
        <v>0</v>
      </c>
      <c r="L9703">
        <v>0</v>
      </c>
      <c r="N9703">
        <v>0</v>
      </c>
      <c r="P9703">
        <v>0</v>
      </c>
      <c r="Q9703">
        <v>0</v>
      </c>
      <c r="S9703">
        <v>0</v>
      </c>
    </row>
    <row r="9704" spans="1:19" x14ac:dyDescent="0.2">
      <c r="A9704" t="s">
        <v>22345</v>
      </c>
      <c r="B9704" t="s">
        <v>22346</v>
      </c>
      <c r="C9704" t="s">
        <v>1049</v>
      </c>
      <c r="D9704" t="s">
        <v>1002</v>
      </c>
      <c r="E9704" s="23">
        <v>43525</v>
      </c>
      <c r="F9704">
        <v>0</v>
      </c>
      <c r="G9704">
        <v>0</v>
      </c>
      <c r="I9704">
        <v>0</v>
      </c>
      <c r="J9704">
        <v>0</v>
      </c>
      <c r="L9704">
        <v>0</v>
      </c>
      <c r="N9704">
        <v>0</v>
      </c>
      <c r="P9704">
        <v>0</v>
      </c>
      <c r="Q9704">
        <v>0</v>
      </c>
      <c r="S9704">
        <v>0</v>
      </c>
    </row>
    <row r="9705" spans="1:19" x14ac:dyDescent="0.2">
      <c r="A9705" t="s">
        <v>22385</v>
      </c>
      <c r="B9705" t="s">
        <v>22386</v>
      </c>
      <c r="C9705" t="s">
        <v>385</v>
      </c>
      <c r="D9705" t="s">
        <v>1002</v>
      </c>
      <c r="E9705" s="23">
        <v>43525</v>
      </c>
      <c r="F9705">
        <v>0</v>
      </c>
      <c r="G9705">
        <v>0</v>
      </c>
      <c r="I9705">
        <v>0</v>
      </c>
      <c r="J9705">
        <v>0</v>
      </c>
      <c r="L9705">
        <v>0</v>
      </c>
      <c r="N9705">
        <v>0</v>
      </c>
      <c r="P9705">
        <v>0</v>
      </c>
      <c r="Q9705">
        <v>0</v>
      </c>
      <c r="S9705">
        <v>0</v>
      </c>
    </row>
    <row r="9706" spans="1:19" x14ac:dyDescent="0.2">
      <c r="A9706" t="s">
        <v>1344</v>
      </c>
      <c r="B9706" t="s">
        <v>1345</v>
      </c>
      <c r="C9706" t="s">
        <v>1237</v>
      </c>
      <c r="D9706" t="s">
        <v>1002</v>
      </c>
      <c r="E9706" s="23">
        <v>43556</v>
      </c>
      <c r="F9706">
        <v>32.5</v>
      </c>
      <c r="G9706">
        <v>31</v>
      </c>
      <c r="I9706">
        <v>126</v>
      </c>
      <c r="J9706">
        <v>183</v>
      </c>
      <c r="L9706">
        <v>178</v>
      </c>
      <c r="N9706">
        <v>106</v>
      </c>
      <c r="P9706">
        <v>5</v>
      </c>
      <c r="Q9706">
        <v>10</v>
      </c>
      <c r="S9706">
        <v>20</v>
      </c>
    </row>
    <row r="9707" spans="1:19" x14ac:dyDescent="0.2">
      <c r="A9707" t="s">
        <v>1392</v>
      </c>
      <c r="B9707" t="s">
        <v>1391</v>
      </c>
      <c r="C9707" t="s">
        <v>1237</v>
      </c>
      <c r="D9707" t="s">
        <v>1001</v>
      </c>
      <c r="E9707" s="23">
        <v>43556</v>
      </c>
      <c r="F9707">
        <v>6.5</v>
      </c>
      <c r="G9707">
        <v>8.5</v>
      </c>
      <c r="I9707">
        <v>32</v>
      </c>
      <c r="J9707">
        <v>34</v>
      </c>
      <c r="L9707">
        <v>48</v>
      </c>
      <c r="N9707">
        <v>28</v>
      </c>
      <c r="P9707">
        <v>1</v>
      </c>
      <c r="Q9707">
        <v>3</v>
      </c>
      <c r="S9707">
        <v>4</v>
      </c>
    </row>
    <row r="9708" spans="1:19" x14ac:dyDescent="0.2">
      <c r="A9708" t="s">
        <v>11148</v>
      </c>
      <c r="B9708" t="s">
        <v>11149</v>
      </c>
      <c r="C9708" t="s">
        <v>228</v>
      </c>
      <c r="D9708" t="s">
        <v>1000</v>
      </c>
      <c r="E9708" s="23">
        <v>43556</v>
      </c>
      <c r="F9708">
        <v>0</v>
      </c>
      <c r="G9708">
        <v>0</v>
      </c>
      <c r="I9708">
        <v>0</v>
      </c>
      <c r="J9708">
        <v>0</v>
      </c>
      <c r="L9708">
        <v>0</v>
      </c>
      <c r="N9708">
        <v>0</v>
      </c>
      <c r="P9708">
        <v>0</v>
      </c>
      <c r="Q9708">
        <v>0</v>
      </c>
      <c r="S9708">
        <v>0</v>
      </c>
    </row>
    <row r="9709" spans="1:19" x14ac:dyDescent="0.2">
      <c r="A9709" t="s">
        <v>9401</v>
      </c>
      <c r="B9709" t="s">
        <v>9402</v>
      </c>
      <c r="C9709" t="s">
        <v>211</v>
      </c>
      <c r="D9709" t="s">
        <v>1000</v>
      </c>
      <c r="E9709" s="23">
        <v>43556</v>
      </c>
      <c r="F9709">
        <v>0</v>
      </c>
      <c r="G9709">
        <v>0</v>
      </c>
      <c r="I9709">
        <v>0</v>
      </c>
      <c r="J9709">
        <v>0</v>
      </c>
      <c r="L9709">
        <v>0</v>
      </c>
      <c r="N9709">
        <v>0</v>
      </c>
      <c r="P9709">
        <v>0</v>
      </c>
      <c r="Q9709">
        <v>0</v>
      </c>
      <c r="S9709">
        <v>0</v>
      </c>
    </row>
    <row r="9710" spans="1:19" x14ac:dyDescent="0.2">
      <c r="A9710" t="s">
        <v>8562</v>
      </c>
      <c r="B9710" t="s">
        <v>8563</v>
      </c>
      <c r="C9710" t="s">
        <v>213</v>
      </c>
      <c r="D9710" t="s">
        <v>1000</v>
      </c>
      <c r="E9710" s="23">
        <v>43556</v>
      </c>
      <c r="F9710">
        <v>0</v>
      </c>
      <c r="G9710">
        <v>0</v>
      </c>
      <c r="I9710">
        <v>0</v>
      </c>
      <c r="J9710">
        <v>0</v>
      </c>
      <c r="L9710">
        <v>0</v>
      </c>
      <c r="N9710">
        <v>0</v>
      </c>
      <c r="P9710">
        <v>0</v>
      </c>
      <c r="Q9710">
        <v>0</v>
      </c>
      <c r="S9710">
        <v>0</v>
      </c>
    </row>
    <row r="9711" spans="1:19" x14ac:dyDescent="0.2">
      <c r="A9711" t="s">
        <v>5138</v>
      </c>
      <c r="B9711" t="s">
        <v>5139</v>
      </c>
      <c r="C9711" t="s">
        <v>229</v>
      </c>
      <c r="D9711" t="s">
        <v>1000</v>
      </c>
      <c r="E9711" s="23">
        <v>43556</v>
      </c>
      <c r="F9711">
        <v>0</v>
      </c>
      <c r="G9711">
        <v>0</v>
      </c>
      <c r="I9711">
        <v>0</v>
      </c>
      <c r="J9711">
        <v>0</v>
      </c>
      <c r="L9711">
        <v>0</v>
      </c>
      <c r="N9711">
        <v>0</v>
      </c>
      <c r="P9711">
        <v>0</v>
      </c>
      <c r="Q9711">
        <v>0</v>
      </c>
      <c r="S9711">
        <v>0</v>
      </c>
    </row>
    <row r="9712" spans="1:19" x14ac:dyDescent="0.2">
      <c r="A9712" t="s">
        <v>13258</v>
      </c>
      <c r="B9712" t="s">
        <v>13170</v>
      </c>
      <c r="C9712" t="s">
        <v>1051</v>
      </c>
      <c r="D9712" t="s">
        <v>1002</v>
      </c>
      <c r="E9712" s="23">
        <v>43556</v>
      </c>
      <c r="F9712">
        <v>0</v>
      </c>
      <c r="G9712">
        <v>0</v>
      </c>
      <c r="I9712">
        <v>0</v>
      </c>
      <c r="J9712">
        <v>0</v>
      </c>
      <c r="L9712">
        <v>0</v>
      </c>
      <c r="N9712">
        <v>0</v>
      </c>
      <c r="P9712">
        <v>0</v>
      </c>
      <c r="Q9712">
        <v>0</v>
      </c>
      <c r="S9712">
        <v>0</v>
      </c>
    </row>
    <row r="9713" spans="1:19" x14ac:dyDescent="0.2">
      <c r="A9713" t="s">
        <v>7473</v>
      </c>
      <c r="B9713" t="s">
        <v>7474</v>
      </c>
      <c r="C9713" t="s">
        <v>1048</v>
      </c>
      <c r="D9713" t="s">
        <v>1000</v>
      </c>
      <c r="E9713" s="23">
        <v>43556</v>
      </c>
      <c r="F9713">
        <v>0</v>
      </c>
      <c r="G9713">
        <v>0</v>
      </c>
      <c r="I9713">
        <v>0</v>
      </c>
      <c r="J9713">
        <v>0</v>
      </c>
      <c r="L9713">
        <v>0</v>
      </c>
      <c r="N9713">
        <v>0</v>
      </c>
      <c r="P9713">
        <v>0</v>
      </c>
      <c r="Q9713">
        <v>0</v>
      </c>
      <c r="S9713">
        <v>0</v>
      </c>
    </row>
    <row r="9714" spans="1:19" x14ac:dyDescent="0.2">
      <c r="A9714" t="s">
        <v>5762</v>
      </c>
      <c r="B9714" t="s">
        <v>5763</v>
      </c>
      <c r="C9714" t="s">
        <v>1047</v>
      </c>
      <c r="D9714" t="s">
        <v>1000</v>
      </c>
      <c r="E9714" s="23">
        <v>43556</v>
      </c>
      <c r="F9714">
        <v>3.5</v>
      </c>
      <c r="G9714">
        <v>3.5</v>
      </c>
      <c r="I9714">
        <v>15</v>
      </c>
      <c r="J9714">
        <v>20</v>
      </c>
      <c r="L9714">
        <v>20</v>
      </c>
      <c r="N9714">
        <v>13</v>
      </c>
      <c r="P9714">
        <v>0</v>
      </c>
      <c r="Q9714">
        <v>0</v>
      </c>
      <c r="S9714">
        <v>2</v>
      </c>
    </row>
    <row r="9715" spans="1:19" x14ac:dyDescent="0.2">
      <c r="A9715" t="s">
        <v>12372</v>
      </c>
      <c r="B9715" t="s">
        <v>12373</v>
      </c>
      <c r="C9715" t="s">
        <v>1050</v>
      </c>
      <c r="D9715" t="s">
        <v>1001</v>
      </c>
      <c r="E9715" s="23">
        <v>43556</v>
      </c>
      <c r="F9715">
        <v>1.5</v>
      </c>
      <c r="G9715">
        <v>2.5</v>
      </c>
      <c r="I9715">
        <v>4</v>
      </c>
      <c r="J9715">
        <v>8</v>
      </c>
      <c r="L9715">
        <v>14</v>
      </c>
      <c r="N9715">
        <v>3</v>
      </c>
      <c r="P9715">
        <v>0</v>
      </c>
      <c r="Q9715">
        <v>1</v>
      </c>
      <c r="S9715">
        <v>1</v>
      </c>
    </row>
    <row r="9716" spans="1:19" x14ac:dyDescent="0.2">
      <c r="A9716" t="s">
        <v>10111</v>
      </c>
      <c r="B9716" t="s">
        <v>10112</v>
      </c>
      <c r="C9716" t="s">
        <v>1049</v>
      </c>
      <c r="D9716" t="s">
        <v>1001</v>
      </c>
      <c r="E9716" s="23">
        <v>43556</v>
      </c>
      <c r="F9716">
        <v>0</v>
      </c>
      <c r="G9716">
        <v>0</v>
      </c>
      <c r="I9716">
        <v>0</v>
      </c>
      <c r="J9716">
        <v>0</v>
      </c>
      <c r="L9716">
        <v>0</v>
      </c>
      <c r="N9716">
        <v>0</v>
      </c>
      <c r="P9716">
        <v>0</v>
      </c>
      <c r="Q9716">
        <v>0</v>
      </c>
      <c r="S9716">
        <v>0</v>
      </c>
    </row>
    <row r="9717" spans="1:19" x14ac:dyDescent="0.2">
      <c r="A9717" t="s">
        <v>7443</v>
      </c>
      <c r="B9717" t="s">
        <v>7444</v>
      </c>
      <c r="C9717" t="s">
        <v>1048</v>
      </c>
      <c r="D9717" t="s">
        <v>1001</v>
      </c>
      <c r="E9717" s="23">
        <v>43556</v>
      </c>
      <c r="F9717">
        <v>2</v>
      </c>
      <c r="G9717">
        <v>2.5</v>
      </c>
      <c r="I9717">
        <v>11</v>
      </c>
      <c r="J9717">
        <v>11</v>
      </c>
      <c r="L9717">
        <v>14</v>
      </c>
      <c r="N9717">
        <v>10</v>
      </c>
      <c r="P9717">
        <v>1</v>
      </c>
      <c r="Q9717">
        <v>1</v>
      </c>
      <c r="S9717">
        <v>1</v>
      </c>
    </row>
    <row r="9718" spans="1:19" x14ac:dyDescent="0.2">
      <c r="A9718" t="s">
        <v>5587</v>
      </c>
      <c r="B9718" t="s">
        <v>5588</v>
      </c>
      <c r="C9718" t="s">
        <v>1047</v>
      </c>
      <c r="D9718" t="s">
        <v>1001</v>
      </c>
      <c r="E9718" s="23">
        <v>43556</v>
      </c>
      <c r="F9718">
        <v>0</v>
      </c>
      <c r="G9718">
        <v>0</v>
      </c>
      <c r="I9718">
        <v>0</v>
      </c>
      <c r="J9718">
        <v>0</v>
      </c>
      <c r="L9718">
        <v>0</v>
      </c>
      <c r="N9718">
        <v>0</v>
      </c>
      <c r="P9718">
        <v>0</v>
      </c>
      <c r="Q9718">
        <v>0</v>
      </c>
      <c r="S9718">
        <v>0</v>
      </c>
    </row>
    <row r="9719" spans="1:19" x14ac:dyDescent="0.2">
      <c r="A9719" t="s">
        <v>11451</v>
      </c>
      <c r="B9719" t="s">
        <v>11452</v>
      </c>
      <c r="C9719" t="s">
        <v>959</v>
      </c>
      <c r="D9719" t="s">
        <v>1000</v>
      </c>
      <c r="E9719" s="23">
        <v>43556</v>
      </c>
      <c r="F9719">
        <v>2</v>
      </c>
      <c r="G9719">
        <v>3</v>
      </c>
      <c r="I9719">
        <v>5</v>
      </c>
      <c r="J9719">
        <v>16</v>
      </c>
      <c r="L9719">
        <v>18</v>
      </c>
      <c r="N9719">
        <v>2</v>
      </c>
      <c r="O9719">
        <v>0.625</v>
      </c>
      <c r="P9719">
        <v>0</v>
      </c>
      <c r="Q9719">
        <v>2</v>
      </c>
      <c r="S9719">
        <v>3</v>
      </c>
    </row>
    <row r="9720" spans="1:19" x14ac:dyDescent="0.2">
      <c r="A9720" t="s">
        <v>10639</v>
      </c>
      <c r="B9720" t="s">
        <v>10640</v>
      </c>
      <c r="C9720" t="s">
        <v>205</v>
      </c>
      <c r="D9720" t="s">
        <v>1000</v>
      </c>
      <c r="E9720" s="23">
        <v>43556</v>
      </c>
      <c r="F9720">
        <v>0</v>
      </c>
      <c r="G9720">
        <v>0</v>
      </c>
      <c r="I9720">
        <v>0</v>
      </c>
      <c r="J9720">
        <v>0</v>
      </c>
      <c r="L9720">
        <v>0</v>
      </c>
      <c r="N9720">
        <v>0</v>
      </c>
      <c r="P9720">
        <v>0</v>
      </c>
      <c r="Q9720">
        <v>0</v>
      </c>
      <c r="S9720">
        <v>0</v>
      </c>
    </row>
    <row r="9721" spans="1:19" x14ac:dyDescent="0.2">
      <c r="A9721" t="s">
        <v>10045</v>
      </c>
      <c r="B9721" t="s">
        <v>10046</v>
      </c>
      <c r="C9721" t="s">
        <v>384</v>
      </c>
      <c r="D9721" t="s">
        <v>1000</v>
      </c>
      <c r="E9721" s="23">
        <v>43556</v>
      </c>
      <c r="F9721">
        <v>0</v>
      </c>
      <c r="G9721">
        <v>0</v>
      </c>
      <c r="I9721">
        <v>0</v>
      </c>
      <c r="J9721">
        <v>0</v>
      </c>
      <c r="L9721">
        <v>0</v>
      </c>
      <c r="N9721">
        <v>0</v>
      </c>
      <c r="P9721">
        <v>0</v>
      </c>
      <c r="Q9721">
        <v>0</v>
      </c>
      <c r="S9721">
        <v>0</v>
      </c>
    </row>
    <row r="9722" spans="1:19" x14ac:dyDescent="0.2">
      <c r="A9722" t="s">
        <v>8986</v>
      </c>
      <c r="B9722" t="s">
        <v>8987</v>
      </c>
      <c r="C9722" t="s">
        <v>210</v>
      </c>
      <c r="D9722" t="s">
        <v>1000</v>
      </c>
      <c r="E9722" s="23">
        <v>43556</v>
      </c>
      <c r="F9722">
        <v>3.5</v>
      </c>
      <c r="G9722">
        <v>4</v>
      </c>
      <c r="I9722">
        <v>15</v>
      </c>
      <c r="J9722">
        <v>23</v>
      </c>
      <c r="L9722">
        <v>24</v>
      </c>
      <c r="N9722">
        <v>14</v>
      </c>
      <c r="O9722">
        <v>0.875</v>
      </c>
      <c r="P9722">
        <v>1</v>
      </c>
      <c r="Q9722">
        <v>5</v>
      </c>
      <c r="S9722">
        <v>1</v>
      </c>
    </row>
    <row r="9723" spans="1:19" x14ac:dyDescent="0.2">
      <c r="A9723" t="s">
        <v>6181</v>
      </c>
      <c r="B9723" t="s">
        <v>6182</v>
      </c>
      <c r="C9723" t="s">
        <v>215</v>
      </c>
      <c r="D9723" t="s">
        <v>1000</v>
      </c>
      <c r="E9723" s="23">
        <v>43556</v>
      </c>
      <c r="F9723">
        <v>5.5</v>
      </c>
      <c r="G9723">
        <v>6</v>
      </c>
      <c r="I9723">
        <v>37</v>
      </c>
      <c r="J9723">
        <v>35</v>
      </c>
      <c r="L9723">
        <v>40</v>
      </c>
      <c r="N9723">
        <v>27</v>
      </c>
      <c r="O9723">
        <v>1.0249999999999999</v>
      </c>
      <c r="P9723">
        <v>9</v>
      </c>
      <c r="Q9723">
        <v>9</v>
      </c>
      <c r="S9723">
        <v>10</v>
      </c>
    </row>
    <row r="9724" spans="1:19" x14ac:dyDescent="0.2">
      <c r="A9724" t="s">
        <v>8102</v>
      </c>
      <c r="B9724" t="s">
        <v>8103</v>
      </c>
      <c r="C9724" t="s">
        <v>960</v>
      </c>
      <c r="D9724" t="s">
        <v>1000</v>
      </c>
      <c r="E9724" s="23">
        <v>43556</v>
      </c>
      <c r="F9724">
        <v>0</v>
      </c>
      <c r="G9724">
        <v>0</v>
      </c>
      <c r="I9724">
        <v>0</v>
      </c>
      <c r="J9724">
        <v>0</v>
      </c>
      <c r="L9724">
        <v>0</v>
      </c>
      <c r="N9724">
        <v>0</v>
      </c>
      <c r="P9724">
        <v>0</v>
      </c>
      <c r="Q9724">
        <v>0</v>
      </c>
      <c r="S9724">
        <v>0</v>
      </c>
    </row>
    <row r="9725" spans="1:19" x14ac:dyDescent="0.2">
      <c r="A9725" t="s">
        <v>6971</v>
      </c>
      <c r="B9725" t="s">
        <v>6972</v>
      </c>
      <c r="C9725" t="s">
        <v>961</v>
      </c>
      <c r="D9725" t="s">
        <v>1000</v>
      </c>
      <c r="E9725" s="23">
        <v>43556</v>
      </c>
      <c r="F9725">
        <v>0</v>
      </c>
      <c r="G9725">
        <v>0</v>
      </c>
      <c r="I9725">
        <v>0</v>
      </c>
      <c r="J9725">
        <v>0</v>
      </c>
      <c r="L9725">
        <v>0</v>
      </c>
      <c r="N9725">
        <v>0</v>
      </c>
      <c r="P9725">
        <v>0</v>
      </c>
      <c r="Q9725">
        <v>0</v>
      </c>
      <c r="S9725">
        <v>0</v>
      </c>
    </row>
    <row r="9726" spans="1:19" x14ac:dyDescent="0.2">
      <c r="A9726" t="s">
        <v>3481</v>
      </c>
      <c r="B9726" t="s">
        <v>3482</v>
      </c>
      <c r="C9726" t="s">
        <v>221</v>
      </c>
      <c r="D9726" t="s">
        <v>1000</v>
      </c>
      <c r="E9726" s="23">
        <v>43556</v>
      </c>
      <c r="F9726">
        <v>0</v>
      </c>
      <c r="G9726">
        <v>0</v>
      </c>
      <c r="I9726">
        <v>0</v>
      </c>
      <c r="J9726">
        <v>0</v>
      </c>
      <c r="L9726">
        <v>0</v>
      </c>
      <c r="N9726">
        <v>0</v>
      </c>
      <c r="P9726">
        <v>0</v>
      </c>
      <c r="Q9726">
        <v>0</v>
      </c>
      <c r="S9726">
        <v>0</v>
      </c>
    </row>
    <row r="9727" spans="1:19" x14ac:dyDescent="0.2">
      <c r="A9727" t="s">
        <v>3306</v>
      </c>
      <c r="B9727" t="s">
        <v>3307</v>
      </c>
      <c r="C9727" t="s">
        <v>222</v>
      </c>
      <c r="D9727" t="s">
        <v>1000</v>
      </c>
      <c r="E9727" s="23">
        <v>43556</v>
      </c>
      <c r="F9727">
        <v>0</v>
      </c>
      <c r="G9727">
        <v>0</v>
      </c>
      <c r="I9727">
        <v>0</v>
      </c>
      <c r="J9727">
        <v>0</v>
      </c>
      <c r="L9727">
        <v>0</v>
      </c>
      <c r="N9727">
        <v>0</v>
      </c>
      <c r="P9727">
        <v>0</v>
      </c>
      <c r="Q9727">
        <v>0</v>
      </c>
      <c r="S9727">
        <v>0</v>
      </c>
    </row>
    <row r="9728" spans="1:19" x14ac:dyDescent="0.2">
      <c r="A9728" t="s">
        <v>7351</v>
      </c>
      <c r="B9728" t="s">
        <v>7352</v>
      </c>
      <c r="C9728" t="s">
        <v>1052</v>
      </c>
      <c r="D9728" t="s">
        <v>1000</v>
      </c>
      <c r="E9728" s="23">
        <v>43556</v>
      </c>
      <c r="F9728">
        <v>3.5</v>
      </c>
      <c r="G9728">
        <v>3</v>
      </c>
      <c r="I9728">
        <v>27</v>
      </c>
      <c r="J9728">
        <v>21</v>
      </c>
      <c r="L9728">
        <v>18</v>
      </c>
      <c r="N9728">
        <v>23</v>
      </c>
      <c r="P9728">
        <v>0</v>
      </c>
      <c r="Q9728">
        <v>1</v>
      </c>
      <c r="S9728">
        <v>4</v>
      </c>
    </row>
    <row r="9729" spans="1:20" x14ac:dyDescent="0.2">
      <c r="A9729" t="s">
        <v>5343</v>
      </c>
      <c r="B9729" t="s">
        <v>5344</v>
      </c>
      <c r="C9729" t="s">
        <v>1053</v>
      </c>
      <c r="D9729" t="s">
        <v>1000</v>
      </c>
      <c r="E9729" s="23">
        <v>43556</v>
      </c>
      <c r="F9729">
        <v>3</v>
      </c>
      <c r="G9729">
        <v>2.5</v>
      </c>
      <c r="I9729">
        <v>9</v>
      </c>
      <c r="J9729">
        <v>17</v>
      </c>
      <c r="L9729">
        <v>14</v>
      </c>
      <c r="N9729">
        <v>6</v>
      </c>
      <c r="P9729">
        <v>0</v>
      </c>
      <c r="Q9729">
        <v>0</v>
      </c>
      <c r="S9729">
        <v>3</v>
      </c>
    </row>
    <row r="9730" spans="1:20" x14ac:dyDescent="0.2">
      <c r="A9730" t="s">
        <v>7176</v>
      </c>
      <c r="B9730" t="s">
        <v>7177</v>
      </c>
      <c r="C9730" t="s">
        <v>1052</v>
      </c>
      <c r="D9730" t="s">
        <v>1001</v>
      </c>
      <c r="E9730" s="23">
        <v>43556</v>
      </c>
      <c r="F9730">
        <v>1.5</v>
      </c>
      <c r="G9730">
        <v>1.5</v>
      </c>
      <c r="I9730">
        <v>8</v>
      </c>
      <c r="J9730">
        <v>7</v>
      </c>
      <c r="L9730">
        <v>8</v>
      </c>
      <c r="N9730">
        <v>8</v>
      </c>
      <c r="P9730">
        <v>0</v>
      </c>
      <c r="Q9730">
        <v>1</v>
      </c>
      <c r="S9730">
        <v>0</v>
      </c>
    </row>
    <row r="9731" spans="1:20" x14ac:dyDescent="0.2">
      <c r="A9731" t="s">
        <v>5168</v>
      </c>
      <c r="B9731" t="s">
        <v>5169</v>
      </c>
      <c r="C9731" t="s">
        <v>1053</v>
      </c>
      <c r="D9731" t="s">
        <v>1001</v>
      </c>
      <c r="E9731" s="23">
        <v>43556</v>
      </c>
      <c r="F9731">
        <v>0</v>
      </c>
      <c r="G9731">
        <v>0.5</v>
      </c>
      <c r="I9731">
        <v>0</v>
      </c>
      <c r="J9731">
        <v>0</v>
      </c>
      <c r="L9731">
        <v>3</v>
      </c>
      <c r="N9731">
        <v>0</v>
      </c>
      <c r="P9731">
        <v>0</v>
      </c>
      <c r="Q9731">
        <v>0</v>
      </c>
      <c r="S9731">
        <v>0</v>
      </c>
    </row>
    <row r="9732" spans="1:20" x14ac:dyDescent="0.2">
      <c r="A9732" t="s">
        <v>12666</v>
      </c>
      <c r="B9732" t="s">
        <v>12667</v>
      </c>
      <c r="C9732" t="s">
        <v>1054</v>
      </c>
      <c r="D9732" t="s">
        <v>1001</v>
      </c>
      <c r="E9732" s="23">
        <v>43556</v>
      </c>
      <c r="F9732">
        <v>1.5</v>
      </c>
      <c r="G9732">
        <v>1.5</v>
      </c>
      <c r="I9732">
        <v>9</v>
      </c>
      <c r="J9732">
        <v>8</v>
      </c>
      <c r="L9732">
        <v>9</v>
      </c>
      <c r="N9732">
        <v>7</v>
      </c>
      <c r="P9732">
        <v>0</v>
      </c>
      <c r="Q9732">
        <v>0</v>
      </c>
      <c r="S9732">
        <v>2</v>
      </c>
    </row>
    <row r="9733" spans="1:20" x14ac:dyDescent="0.2">
      <c r="A9733" t="s">
        <v>12342</v>
      </c>
      <c r="B9733" t="s">
        <v>12343</v>
      </c>
      <c r="C9733" t="s">
        <v>200</v>
      </c>
      <c r="D9733" t="s">
        <v>1000</v>
      </c>
      <c r="E9733" s="23">
        <v>43556</v>
      </c>
      <c r="F9733">
        <v>5.5</v>
      </c>
      <c r="G9733">
        <v>4.5</v>
      </c>
      <c r="I9733">
        <v>19</v>
      </c>
      <c r="J9733">
        <v>31</v>
      </c>
      <c r="L9733">
        <v>26</v>
      </c>
      <c r="N9733">
        <v>16</v>
      </c>
      <c r="P9733">
        <v>1</v>
      </c>
      <c r="Q9733">
        <v>1</v>
      </c>
      <c r="S9733">
        <v>3</v>
      </c>
    </row>
    <row r="9734" spans="1:20" x14ac:dyDescent="0.2">
      <c r="A9734" t="s">
        <v>10463</v>
      </c>
      <c r="B9734" t="s">
        <v>10464</v>
      </c>
      <c r="C9734" t="s">
        <v>204</v>
      </c>
      <c r="D9734" t="s">
        <v>1000</v>
      </c>
      <c r="E9734" s="23">
        <v>43556</v>
      </c>
      <c r="F9734">
        <v>0</v>
      </c>
      <c r="G9734">
        <v>0</v>
      </c>
      <c r="I9734">
        <v>0</v>
      </c>
      <c r="J9734">
        <v>0</v>
      </c>
      <c r="L9734">
        <v>0</v>
      </c>
      <c r="N9734">
        <v>0</v>
      </c>
      <c r="P9734">
        <v>0</v>
      </c>
      <c r="Q9734">
        <v>0</v>
      </c>
      <c r="S9734">
        <v>0</v>
      </c>
    </row>
    <row r="9735" spans="1:20" x14ac:dyDescent="0.2">
      <c r="A9735" t="s">
        <v>10007</v>
      </c>
      <c r="B9735" t="s">
        <v>10008</v>
      </c>
      <c r="C9735" t="s">
        <v>385</v>
      </c>
      <c r="D9735" t="s">
        <v>1000</v>
      </c>
      <c r="E9735" s="23">
        <v>43556</v>
      </c>
      <c r="F9735">
        <v>0</v>
      </c>
      <c r="G9735">
        <v>0</v>
      </c>
      <c r="I9735">
        <v>0</v>
      </c>
      <c r="J9735">
        <v>0</v>
      </c>
      <c r="L9735">
        <v>0</v>
      </c>
      <c r="N9735">
        <v>0</v>
      </c>
      <c r="P9735">
        <v>0</v>
      </c>
      <c r="Q9735">
        <v>0</v>
      </c>
      <c r="S9735">
        <v>0</v>
      </c>
    </row>
    <row r="9736" spans="1:20" x14ac:dyDescent="0.2">
      <c r="A9736" t="s">
        <v>8811</v>
      </c>
      <c r="B9736" t="s">
        <v>8812</v>
      </c>
      <c r="C9736" t="s">
        <v>208</v>
      </c>
      <c r="D9736" t="s">
        <v>1000</v>
      </c>
      <c r="E9736" s="23">
        <v>43556</v>
      </c>
      <c r="F9736">
        <v>2.5</v>
      </c>
      <c r="G9736">
        <v>1.5</v>
      </c>
      <c r="I9736">
        <v>4</v>
      </c>
      <c r="J9736">
        <v>14</v>
      </c>
      <c r="L9736">
        <v>9</v>
      </c>
      <c r="N9736">
        <v>4</v>
      </c>
      <c r="P9736">
        <v>1</v>
      </c>
      <c r="Q9736">
        <v>2</v>
      </c>
      <c r="S9736">
        <v>0</v>
      </c>
    </row>
    <row r="9737" spans="1:20" x14ac:dyDescent="0.2">
      <c r="A9737" t="s">
        <v>8146</v>
      </c>
      <c r="B9737" t="s">
        <v>8147</v>
      </c>
      <c r="C9737" t="s">
        <v>900</v>
      </c>
      <c r="D9737" t="s">
        <v>1000</v>
      </c>
      <c r="E9737" s="23">
        <v>43556</v>
      </c>
      <c r="F9737">
        <v>1.5</v>
      </c>
      <c r="G9737">
        <v>1.5</v>
      </c>
      <c r="I9737">
        <v>4</v>
      </c>
      <c r="J9737">
        <v>8</v>
      </c>
      <c r="L9737">
        <v>8</v>
      </c>
      <c r="N9737">
        <v>4</v>
      </c>
      <c r="P9737">
        <v>1</v>
      </c>
      <c r="Q9737">
        <v>1</v>
      </c>
      <c r="S9737">
        <v>0</v>
      </c>
    </row>
    <row r="9738" spans="1:20" x14ac:dyDescent="0.2">
      <c r="A9738" t="s">
        <v>7911</v>
      </c>
      <c r="B9738" t="s">
        <v>7912</v>
      </c>
      <c r="C9738" t="s">
        <v>905</v>
      </c>
      <c r="D9738" t="s">
        <v>1000</v>
      </c>
      <c r="E9738" s="23">
        <v>43556</v>
      </c>
      <c r="F9738">
        <v>0</v>
      </c>
      <c r="G9738">
        <v>0</v>
      </c>
      <c r="I9738">
        <v>0</v>
      </c>
      <c r="J9738">
        <v>0</v>
      </c>
      <c r="L9738">
        <v>0</v>
      </c>
      <c r="N9738">
        <v>0</v>
      </c>
      <c r="P9738">
        <v>0</v>
      </c>
      <c r="Q9738">
        <v>0</v>
      </c>
      <c r="S9738">
        <v>0</v>
      </c>
    </row>
    <row r="9739" spans="1:20" x14ac:dyDescent="0.2">
      <c r="A9739" t="s">
        <v>6605</v>
      </c>
      <c r="B9739" t="s">
        <v>6606</v>
      </c>
      <c r="C9739" t="s">
        <v>316</v>
      </c>
      <c r="D9739" t="s">
        <v>1000</v>
      </c>
      <c r="E9739" s="23">
        <v>43556</v>
      </c>
      <c r="F9739">
        <v>6.5</v>
      </c>
      <c r="G9739">
        <v>6</v>
      </c>
      <c r="I9739">
        <v>16</v>
      </c>
      <c r="J9739">
        <v>38</v>
      </c>
      <c r="L9739">
        <v>35</v>
      </c>
      <c r="N9739">
        <v>12</v>
      </c>
      <c r="P9739">
        <v>1</v>
      </c>
      <c r="Q9739">
        <v>2</v>
      </c>
      <c r="S9739">
        <v>4</v>
      </c>
    </row>
    <row r="9740" spans="1:20" x14ac:dyDescent="0.2">
      <c r="A9740" t="s">
        <v>4198</v>
      </c>
      <c r="B9740" t="s">
        <v>4199</v>
      </c>
      <c r="C9740" t="s">
        <v>218</v>
      </c>
      <c r="D9740" t="s">
        <v>1000</v>
      </c>
      <c r="E9740" s="23">
        <v>43556</v>
      </c>
      <c r="F9740">
        <v>0</v>
      </c>
      <c r="G9740">
        <v>0</v>
      </c>
      <c r="I9740">
        <v>0</v>
      </c>
      <c r="J9740">
        <v>0</v>
      </c>
      <c r="L9740">
        <v>0</v>
      </c>
      <c r="N9740">
        <v>0</v>
      </c>
      <c r="P9740">
        <v>0</v>
      </c>
      <c r="Q9740">
        <v>0</v>
      </c>
      <c r="S9740">
        <v>0</v>
      </c>
    </row>
    <row r="9741" spans="1:20" x14ac:dyDescent="0.2">
      <c r="A9741" t="s">
        <v>12627</v>
      </c>
      <c r="B9741" t="s">
        <v>12628</v>
      </c>
      <c r="C9741" t="s">
        <v>202</v>
      </c>
      <c r="D9741" t="s">
        <v>1000</v>
      </c>
      <c r="E9741" s="23">
        <v>43556</v>
      </c>
      <c r="F9741">
        <v>6</v>
      </c>
      <c r="G9741">
        <v>5</v>
      </c>
      <c r="I9741">
        <v>91</v>
      </c>
      <c r="J9741">
        <v>66</v>
      </c>
      <c r="L9741">
        <v>64</v>
      </c>
      <c r="N9741">
        <v>59</v>
      </c>
      <c r="P9741">
        <v>0</v>
      </c>
      <c r="Q9741">
        <v>0</v>
      </c>
      <c r="S9741">
        <v>32</v>
      </c>
      <c r="T9741">
        <v>0.79166666666666663</v>
      </c>
    </row>
    <row r="9742" spans="1:20" x14ac:dyDescent="0.2">
      <c r="A9742" t="s">
        <v>12452</v>
      </c>
      <c r="B9742" t="s">
        <v>12453</v>
      </c>
      <c r="C9742" t="s">
        <v>347</v>
      </c>
      <c r="D9742" t="s">
        <v>1000</v>
      </c>
      <c r="E9742" s="23">
        <v>43556</v>
      </c>
      <c r="F9742">
        <v>0</v>
      </c>
      <c r="G9742">
        <v>0</v>
      </c>
      <c r="I9742">
        <v>0</v>
      </c>
      <c r="J9742">
        <v>0</v>
      </c>
      <c r="L9742">
        <v>0</v>
      </c>
      <c r="N9742">
        <v>0</v>
      </c>
      <c r="P9742">
        <v>0</v>
      </c>
      <c r="Q9742">
        <v>0</v>
      </c>
      <c r="S9742">
        <v>0</v>
      </c>
      <c r="T9742">
        <v>0.84615384615384615</v>
      </c>
    </row>
    <row r="9743" spans="1:20" x14ac:dyDescent="0.2">
      <c r="A9743" t="s">
        <v>9792</v>
      </c>
      <c r="B9743" t="s">
        <v>9793</v>
      </c>
      <c r="C9743" t="s">
        <v>224</v>
      </c>
      <c r="D9743" t="s">
        <v>1000</v>
      </c>
      <c r="E9743" s="23">
        <v>43556</v>
      </c>
      <c r="F9743">
        <v>5</v>
      </c>
      <c r="G9743">
        <v>6</v>
      </c>
      <c r="I9743">
        <v>57</v>
      </c>
      <c r="J9743">
        <v>55</v>
      </c>
      <c r="L9743">
        <v>66</v>
      </c>
      <c r="N9743">
        <v>55</v>
      </c>
      <c r="P9743">
        <v>0</v>
      </c>
      <c r="Q9743">
        <v>0</v>
      </c>
      <c r="S9743">
        <v>2</v>
      </c>
      <c r="T9743">
        <v>0.58333333333333337</v>
      </c>
    </row>
    <row r="9744" spans="1:20" x14ac:dyDescent="0.2">
      <c r="A9744" t="s">
        <v>9493</v>
      </c>
      <c r="B9744" t="s">
        <v>9494</v>
      </c>
      <c r="C9744" t="s">
        <v>345</v>
      </c>
      <c r="D9744" t="s">
        <v>1000</v>
      </c>
      <c r="E9744" s="23">
        <v>43556</v>
      </c>
      <c r="F9744">
        <v>0</v>
      </c>
      <c r="G9744">
        <v>0</v>
      </c>
      <c r="I9744">
        <v>0</v>
      </c>
      <c r="J9744">
        <v>0</v>
      </c>
      <c r="L9744">
        <v>0</v>
      </c>
      <c r="N9744">
        <v>0</v>
      </c>
      <c r="P9744">
        <v>0</v>
      </c>
      <c r="Q9744">
        <v>0</v>
      </c>
      <c r="S9744">
        <v>0</v>
      </c>
      <c r="T9744">
        <v>0.84615384615384615</v>
      </c>
    </row>
    <row r="9745" spans="1:20" x14ac:dyDescent="0.2">
      <c r="A9745" t="s">
        <v>7885</v>
      </c>
      <c r="B9745" t="s">
        <v>7886</v>
      </c>
      <c r="C9745" t="s">
        <v>226</v>
      </c>
      <c r="D9745" t="s">
        <v>1000</v>
      </c>
      <c r="E9745" s="23">
        <v>43556</v>
      </c>
      <c r="F9745">
        <v>4</v>
      </c>
      <c r="G9745">
        <v>5.5</v>
      </c>
      <c r="I9745">
        <v>36</v>
      </c>
      <c r="J9745">
        <v>44</v>
      </c>
      <c r="L9745">
        <v>62</v>
      </c>
      <c r="N9745">
        <v>34</v>
      </c>
      <c r="P9745">
        <v>1</v>
      </c>
      <c r="Q9745">
        <v>1</v>
      </c>
      <c r="S9745">
        <v>2</v>
      </c>
      <c r="T9745">
        <v>0.8666666666666667</v>
      </c>
    </row>
    <row r="9746" spans="1:20" x14ac:dyDescent="0.2">
      <c r="A9746" t="s">
        <v>6955</v>
      </c>
      <c r="B9746" t="s">
        <v>6956</v>
      </c>
      <c r="C9746" t="s">
        <v>231</v>
      </c>
      <c r="D9746" t="s">
        <v>1000</v>
      </c>
      <c r="E9746" s="23">
        <v>43556</v>
      </c>
      <c r="F9746">
        <v>9.5</v>
      </c>
      <c r="G9746">
        <v>8</v>
      </c>
      <c r="I9746">
        <v>109</v>
      </c>
      <c r="J9746">
        <v>109</v>
      </c>
      <c r="L9746">
        <v>91</v>
      </c>
      <c r="N9746">
        <v>105</v>
      </c>
      <c r="P9746">
        <v>1</v>
      </c>
      <c r="Q9746">
        <v>10</v>
      </c>
      <c r="S9746">
        <v>4</v>
      </c>
      <c r="T9746">
        <v>0.7142857142857143</v>
      </c>
    </row>
    <row r="9747" spans="1:20" x14ac:dyDescent="0.2">
      <c r="A9747" t="s">
        <v>6006</v>
      </c>
      <c r="B9747" t="s">
        <v>6007</v>
      </c>
      <c r="C9747" t="s">
        <v>216</v>
      </c>
      <c r="D9747" t="s">
        <v>1000</v>
      </c>
      <c r="E9747" s="23">
        <v>43556</v>
      </c>
      <c r="F9747">
        <v>8.5</v>
      </c>
      <c r="G9747">
        <v>9.5</v>
      </c>
      <c r="I9747">
        <v>57</v>
      </c>
      <c r="J9747">
        <v>84</v>
      </c>
      <c r="L9747">
        <v>98</v>
      </c>
      <c r="N9747">
        <v>52</v>
      </c>
      <c r="P9747">
        <v>3</v>
      </c>
      <c r="Q9747">
        <v>7</v>
      </c>
      <c r="S9747">
        <v>5</v>
      </c>
      <c r="T9747">
        <v>0.36363636363636365</v>
      </c>
    </row>
    <row r="9748" spans="1:20" x14ac:dyDescent="0.2">
      <c r="A9748" t="s">
        <v>4613</v>
      </c>
      <c r="B9748" t="s">
        <v>4614</v>
      </c>
      <c r="C9748" t="s">
        <v>233</v>
      </c>
      <c r="D9748" t="s">
        <v>1000</v>
      </c>
      <c r="E9748" s="23">
        <v>43556</v>
      </c>
      <c r="F9748">
        <v>1</v>
      </c>
      <c r="G9748">
        <v>3.5</v>
      </c>
      <c r="I9748">
        <v>28</v>
      </c>
      <c r="J9748">
        <v>11</v>
      </c>
      <c r="L9748">
        <v>46</v>
      </c>
      <c r="N9748">
        <v>25</v>
      </c>
      <c r="P9748">
        <v>0</v>
      </c>
      <c r="Q9748">
        <v>0</v>
      </c>
      <c r="S9748">
        <v>3</v>
      </c>
      <c r="T9748">
        <v>0.7</v>
      </c>
    </row>
    <row r="9749" spans="1:20" x14ac:dyDescent="0.2">
      <c r="A9749" t="s">
        <v>4023</v>
      </c>
      <c r="B9749" t="s">
        <v>4024</v>
      </c>
      <c r="C9749" t="s">
        <v>219</v>
      </c>
      <c r="D9749" t="s">
        <v>1000</v>
      </c>
      <c r="E9749" s="23">
        <v>43556</v>
      </c>
      <c r="F9749">
        <v>0</v>
      </c>
      <c r="G9749">
        <v>0</v>
      </c>
      <c r="I9749">
        <v>0</v>
      </c>
      <c r="J9749">
        <v>0</v>
      </c>
      <c r="L9749">
        <v>0</v>
      </c>
      <c r="N9749">
        <v>0</v>
      </c>
      <c r="P9749">
        <v>0</v>
      </c>
      <c r="Q9749">
        <v>0</v>
      </c>
      <c r="S9749">
        <v>0</v>
      </c>
      <c r="T9749">
        <v>0.69230769230769229</v>
      </c>
    </row>
    <row r="9750" spans="1:20" x14ac:dyDescent="0.2">
      <c r="A9750" t="s">
        <v>3752</v>
      </c>
      <c r="B9750" t="s">
        <v>3753</v>
      </c>
      <c r="C9750" t="s">
        <v>340</v>
      </c>
      <c r="D9750" t="s">
        <v>1000</v>
      </c>
      <c r="E9750" s="23">
        <v>43556</v>
      </c>
      <c r="F9750">
        <v>2</v>
      </c>
      <c r="G9750">
        <v>3</v>
      </c>
      <c r="I9750">
        <v>16</v>
      </c>
      <c r="J9750">
        <v>22</v>
      </c>
      <c r="L9750">
        <v>36</v>
      </c>
      <c r="N9750">
        <v>0</v>
      </c>
      <c r="P9750">
        <v>0</v>
      </c>
      <c r="Q9750">
        <v>1</v>
      </c>
      <c r="S9750">
        <v>16</v>
      </c>
      <c r="T9750">
        <v>0.72727272727272729</v>
      </c>
    </row>
    <row r="9751" spans="1:20" x14ac:dyDescent="0.2">
      <c r="A9751" t="s">
        <v>11362</v>
      </c>
      <c r="B9751" t="s">
        <v>11363</v>
      </c>
      <c r="C9751" t="s">
        <v>350</v>
      </c>
      <c r="D9751" t="s">
        <v>1000</v>
      </c>
      <c r="E9751" s="23">
        <v>43556</v>
      </c>
      <c r="F9751">
        <v>0</v>
      </c>
      <c r="G9751">
        <v>0</v>
      </c>
      <c r="I9751">
        <v>0</v>
      </c>
      <c r="J9751">
        <v>0</v>
      </c>
      <c r="L9751">
        <v>0</v>
      </c>
      <c r="N9751">
        <v>0</v>
      </c>
      <c r="P9751">
        <v>0</v>
      </c>
      <c r="Q9751">
        <v>0</v>
      </c>
      <c r="S9751">
        <v>0</v>
      </c>
      <c r="T9751">
        <v>0.53846153846153844</v>
      </c>
    </row>
    <row r="9752" spans="1:20" x14ac:dyDescent="0.2">
      <c r="A9752" t="s">
        <v>11364</v>
      </c>
      <c r="B9752" t="s">
        <v>11365</v>
      </c>
      <c r="C9752" t="s">
        <v>351</v>
      </c>
      <c r="D9752" t="s">
        <v>1000</v>
      </c>
      <c r="E9752" s="23">
        <v>43556</v>
      </c>
      <c r="F9752">
        <v>0</v>
      </c>
      <c r="G9752">
        <v>0</v>
      </c>
      <c r="I9752">
        <v>0</v>
      </c>
      <c r="J9752">
        <v>0</v>
      </c>
      <c r="L9752">
        <v>0</v>
      </c>
      <c r="N9752">
        <v>0</v>
      </c>
      <c r="P9752">
        <v>0</v>
      </c>
      <c r="Q9752">
        <v>0</v>
      </c>
      <c r="S9752">
        <v>0</v>
      </c>
      <c r="T9752">
        <v>0.54545454545454541</v>
      </c>
    </row>
    <row r="9753" spans="1:20" x14ac:dyDescent="0.2">
      <c r="A9753" t="s">
        <v>11222</v>
      </c>
      <c r="B9753" t="s">
        <v>11223</v>
      </c>
      <c r="C9753" t="s">
        <v>352</v>
      </c>
      <c r="D9753" t="s">
        <v>1000</v>
      </c>
      <c r="E9753" s="23">
        <v>43556</v>
      </c>
      <c r="F9753">
        <v>0</v>
      </c>
      <c r="G9753">
        <v>0</v>
      </c>
      <c r="I9753">
        <v>0</v>
      </c>
      <c r="J9753">
        <v>0</v>
      </c>
      <c r="L9753">
        <v>0</v>
      </c>
      <c r="N9753">
        <v>0</v>
      </c>
      <c r="P9753">
        <v>0</v>
      </c>
      <c r="Q9753">
        <v>0</v>
      </c>
      <c r="S9753">
        <v>0</v>
      </c>
      <c r="T9753">
        <v>0.95299999999999996</v>
      </c>
    </row>
    <row r="9754" spans="1:20" x14ac:dyDescent="0.2">
      <c r="A9754" t="s">
        <v>10223</v>
      </c>
      <c r="B9754" t="s">
        <v>10224</v>
      </c>
      <c r="C9754" t="s">
        <v>353</v>
      </c>
      <c r="D9754" t="s">
        <v>1000</v>
      </c>
      <c r="E9754" s="23">
        <v>43556</v>
      </c>
      <c r="F9754">
        <v>0</v>
      </c>
      <c r="G9754">
        <v>0</v>
      </c>
      <c r="I9754">
        <v>0</v>
      </c>
      <c r="J9754">
        <v>0</v>
      </c>
      <c r="L9754">
        <v>0</v>
      </c>
      <c r="N9754">
        <v>0</v>
      </c>
      <c r="P9754">
        <v>0</v>
      </c>
      <c r="Q9754">
        <v>0</v>
      </c>
      <c r="S9754">
        <v>0</v>
      </c>
      <c r="T9754">
        <v>0.95299999999999996</v>
      </c>
    </row>
    <row r="9755" spans="1:20" x14ac:dyDescent="0.2">
      <c r="A9755" t="s">
        <v>10083</v>
      </c>
      <c r="B9755" t="s">
        <v>10084</v>
      </c>
      <c r="C9755" t="s">
        <v>386</v>
      </c>
      <c r="D9755" t="s">
        <v>1000</v>
      </c>
      <c r="E9755" s="23">
        <v>43556</v>
      </c>
      <c r="F9755">
        <v>0</v>
      </c>
      <c r="G9755">
        <v>0</v>
      </c>
      <c r="I9755">
        <v>0</v>
      </c>
      <c r="J9755">
        <v>0</v>
      </c>
      <c r="L9755">
        <v>0</v>
      </c>
      <c r="N9755">
        <v>0</v>
      </c>
      <c r="P9755">
        <v>0</v>
      </c>
      <c r="Q9755">
        <v>0</v>
      </c>
      <c r="S9755">
        <v>0</v>
      </c>
      <c r="T9755">
        <v>0.95</v>
      </c>
    </row>
    <row r="9756" spans="1:20" x14ac:dyDescent="0.2">
      <c r="A9756" t="s">
        <v>8636</v>
      </c>
      <c r="B9756" t="s">
        <v>8637</v>
      </c>
      <c r="C9756" t="s">
        <v>354</v>
      </c>
      <c r="D9756" t="s">
        <v>1000</v>
      </c>
      <c r="E9756" s="23">
        <v>43556</v>
      </c>
      <c r="F9756">
        <v>1.5</v>
      </c>
      <c r="G9756">
        <v>1.5</v>
      </c>
      <c r="I9756">
        <v>8</v>
      </c>
      <c r="J9756">
        <v>9</v>
      </c>
      <c r="L9756">
        <v>9</v>
      </c>
      <c r="N9756">
        <v>6</v>
      </c>
      <c r="P9756">
        <v>0</v>
      </c>
      <c r="Q9756">
        <v>0</v>
      </c>
      <c r="S9756">
        <v>2</v>
      </c>
      <c r="T9756">
        <v>0.95</v>
      </c>
    </row>
    <row r="9757" spans="1:20" x14ac:dyDescent="0.2">
      <c r="A9757" t="s">
        <v>6430</v>
      </c>
      <c r="B9757" t="s">
        <v>6431</v>
      </c>
      <c r="C9757" t="s">
        <v>355</v>
      </c>
      <c r="D9757" t="s">
        <v>1000</v>
      </c>
      <c r="E9757" s="23">
        <v>43556</v>
      </c>
      <c r="F9757">
        <v>4.5</v>
      </c>
      <c r="G9757">
        <v>5.5</v>
      </c>
      <c r="I9757">
        <v>6</v>
      </c>
      <c r="J9757">
        <v>26</v>
      </c>
      <c r="L9757">
        <v>32</v>
      </c>
      <c r="N9757">
        <v>6</v>
      </c>
      <c r="P9757">
        <v>1</v>
      </c>
      <c r="Q9757">
        <v>1</v>
      </c>
      <c r="S9757">
        <v>0</v>
      </c>
      <c r="T9757">
        <v>0.95</v>
      </c>
    </row>
    <row r="9758" spans="1:20" x14ac:dyDescent="0.2">
      <c r="A9758" t="s">
        <v>12168</v>
      </c>
      <c r="B9758" t="s">
        <v>12169</v>
      </c>
      <c r="C9758" t="s">
        <v>1050</v>
      </c>
      <c r="D9758" t="s">
        <v>1002</v>
      </c>
      <c r="E9758" s="23">
        <v>43556</v>
      </c>
      <c r="F9758">
        <v>1.5</v>
      </c>
      <c r="G9758">
        <v>2.5</v>
      </c>
      <c r="I9758">
        <v>4</v>
      </c>
      <c r="J9758">
        <v>8</v>
      </c>
      <c r="L9758">
        <v>14</v>
      </c>
      <c r="N9758">
        <v>3</v>
      </c>
      <c r="P9758">
        <v>0</v>
      </c>
      <c r="Q9758">
        <v>1</v>
      </c>
      <c r="S9758">
        <v>1</v>
      </c>
      <c r="T9758">
        <v>0.95</v>
      </c>
    </row>
    <row r="9759" spans="1:20" x14ac:dyDescent="0.2">
      <c r="A9759" t="s">
        <v>7503</v>
      </c>
      <c r="B9759" t="s">
        <v>7504</v>
      </c>
      <c r="C9759" t="s">
        <v>1048</v>
      </c>
      <c r="D9759" t="s">
        <v>1002</v>
      </c>
      <c r="E9759" s="23">
        <v>43556</v>
      </c>
      <c r="F9759">
        <v>2</v>
      </c>
      <c r="G9759">
        <v>2.5</v>
      </c>
      <c r="I9759">
        <v>11</v>
      </c>
      <c r="J9759">
        <v>11</v>
      </c>
      <c r="L9759">
        <v>14</v>
      </c>
      <c r="N9759">
        <v>10</v>
      </c>
      <c r="P9759">
        <v>1</v>
      </c>
      <c r="Q9759">
        <v>1</v>
      </c>
      <c r="S9759">
        <v>1</v>
      </c>
      <c r="T9759">
        <v>0.875</v>
      </c>
    </row>
    <row r="9760" spans="1:20" x14ac:dyDescent="0.2">
      <c r="A9760" t="s">
        <v>5792</v>
      </c>
      <c r="B9760" t="s">
        <v>5793</v>
      </c>
      <c r="C9760" t="s">
        <v>1047</v>
      </c>
      <c r="D9760" t="s">
        <v>1002</v>
      </c>
      <c r="E9760" s="23">
        <v>43556</v>
      </c>
      <c r="F9760">
        <v>3.5</v>
      </c>
      <c r="G9760">
        <v>3.5</v>
      </c>
      <c r="I9760">
        <v>15</v>
      </c>
      <c r="J9760">
        <v>20</v>
      </c>
      <c r="L9760">
        <v>20</v>
      </c>
      <c r="N9760">
        <v>13</v>
      </c>
      <c r="P9760">
        <v>0</v>
      </c>
      <c r="Q9760">
        <v>0</v>
      </c>
      <c r="S9760">
        <v>2</v>
      </c>
    </row>
    <row r="9761" spans="1:20" x14ac:dyDescent="0.2">
      <c r="A9761" t="s">
        <v>14819</v>
      </c>
      <c r="B9761" t="s">
        <v>14820</v>
      </c>
      <c r="C9761" t="s">
        <v>1054</v>
      </c>
      <c r="D9761" t="s">
        <v>1002</v>
      </c>
      <c r="E9761" s="23">
        <v>43556</v>
      </c>
      <c r="F9761">
        <v>1.5</v>
      </c>
      <c r="G9761">
        <v>1.5</v>
      </c>
      <c r="I9761">
        <v>9</v>
      </c>
      <c r="J9761">
        <v>8</v>
      </c>
      <c r="L9761">
        <v>9</v>
      </c>
      <c r="N9761">
        <v>7</v>
      </c>
      <c r="P9761">
        <v>0</v>
      </c>
      <c r="Q9761">
        <v>0</v>
      </c>
      <c r="S9761">
        <v>2</v>
      </c>
      <c r="T9761">
        <v>0.75</v>
      </c>
    </row>
    <row r="9762" spans="1:20" x14ac:dyDescent="0.2">
      <c r="A9762" t="s">
        <v>7381</v>
      </c>
      <c r="B9762" t="s">
        <v>7382</v>
      </c>
      <c r="C9762" t="s">
        <v>1052</v>
      </c>
      <c r="D9762" t="s">
        <v>1002</v>
      </c>
      <c r="E9762" s="23">
        <v>43556</v>
      </c>
      <c r="F9762">
        <v>5</v>
      </c>
      <c r="G9762">
        <v>4.5</v>
      </c>
      <c r="I9762">
        <v>35</v>
      </c>
      <c r="J9762">
        <v>28</v>
      </c>
      <c r="L9762">
        <v>26</v>
      </c>
      <c r="N9762">
        <v>31</v>
      </c>
      <c r="P9762">
        <v>0</v>
      </c>
      <c r="Q9762">
        <v>2</v>
      </c>
      <c r="S9762">
        <v>4</v>
      </c>
      <c r="T9762">
        <v>0</v>
      </c>
    </row>
    <row r="9763" spans="1:20" x14ac:dyDescent="0.2">
      <c r="A9763" t="s">
        <v>5373</v>
      </c>
      <c r="B9763" t="s">
        <v>5374</v>
      </c>
      <c r="C9763" t="s">
        <v>1053</v>
      </c>
      <c r="D9763" t="s">
        <v>1002</v>
      </c>
      <c r="E9763" s="23">
        <v>43556</v>
      </c>
      <c r="F9763">
        <v>3</v>
      </c>
      <c r="G9763">
        <v>3</v>
      </c>
      <c r="I9763">
        <v>9</v>
      </c>
      <c r="J9763">
        <v>17</v>
      </c>
      <c r="L9763">
        <v>17</v>
      </c>
      <c r="N9763">
        <v>6</v>
      </c>
      <c r="P9763">
        <v>0</v>
      </c>
      <c r="Q9763">
        <v>0</v>
      </c>
      <c r="S9763">
        <v>3</v>
      </c>
      <c r="T9763">
        <v>1</v>
      </c>
    </row>
    <row r="9764" spans="1:20" x14ac:dyDescent="0.2">
      <c r="A9764" t="s">
        <v>7515</v>
      </c>
      <c r="B9764" t="s">
        <v>7514</v>
      </c>
      <c r="C9764" t="s">
        <v>901</v>
      </c>
      <c r="D9764" t="s">
        <v>1000</v>
      </c>
      <c r="E9764" s="23">
        <v>43556</v>
      </c>
      <c r="F9764">
        <v>3.5</v>
      </c>
      <c r="G9764">
        <v>3</v>
      </c>
      <c r="I9764">
        <v>9</v>
      </c>
      <c r="J9764">
        <v>17</v>
      </c>
      <c r="L9764">
        <v>17</v>
      </c>
      <c r="N9764">
        <v>6</v>
      </c>
      <c r="P9764">
        <v>0</v>
      </c>
      <c r="Q9764">
        <v>0</v>
      </c>
      <c r="S9764">
        <v>3</v>
      </c>
      <c r="T9764">
        <v>1</v>
      </c>
    </row>
    <row r="9765" spans="1:20" x14ac:dyDescent="0.2">
      <c r="A9765" t="s">
        <v>7413</v>
      </c>
      <c r="B9765" t="s">
        <v>7414</v>
      </c>
      <c r="C9765" t="s">
        <v>901</v>
      </c>
      <c r="D9765" t="s">
        <v>1001</v>
      </c>
      <c r="E9765" s="23">
        <v>43556</v>
      </c>
      <c r="F9765">
        <v>3.5</v>
      </c>
      <c r="G9765">
        <v>3</v>
      </c>
      <c r="I9765">
        <v>9</v>
      </c>
      <c r="J9765">
        <v>17</v>
      </c>
      <c r="L9765">
        <v>17</v>
      </c>
      <c r="N9765">
        <v>6</v>
      </c>
      <c r="P9765">
        <v>0</v>
      </c>
      <c r="Q9765">
        <v>0</v>
      </c>
      <c r="S9765">
        <v>3</v>
      </c>
    </row>
    <row r="9766" spans="1:20" x14ac:dyDescent="0.2">
      <c r="A9766" t="s">
        <v>5557</v>
      </c>
      <c r="B9766" t="s">
        <v>5558</v>
      </c>
      <c r="C9766" t="s">
        <v>903</v>
      </c>
      <c r="D9766" t="s">
        <v>1000</v>
      </c>
      <c r="E9766" s="23">
        <v>43556</v>
      </c>
      <c r="F9766">
        <v>6.5</v>
      </c>
      <c r="G9766">
        <v>3</v>
      </c>
      <c r="I9766">
        <v>9</v>
      </c>
      <c r="J9766">
        <v>17</v>
      </c>
      <c r="L9766">
        <v>17</v>
      </c>
      <c r="N9766">
        <v>6</v>
      </c>
      <c r="P9766">
        <v>0</v>
      </c>
      <c r="Q9766">
        <v>0</v>
      </c>
      <c r="S9766">
        <v>3</v>
      </c>
      <c r="T9766">
        <v>0.78</v>
      </c>
    </row>
    <row r="9767" spans="1:20" x14ac:dyDescent="0.2">
      <c r="A9767" t="s">
        <v>5403</v>
      </c>
      <c r="B9767" t="s">
        <v>5404</v>
      </c>
      <c r="C9767" t="s">
        <v>903</v>
      </c>
      <c r="D9767" t="s">
        <v>1001</v>
      </c>
      <c r="E9767" s="23">
        <v>43556</v>
      </c>
      <c r="F9767">
        <v>0</v>
      </c>
      <c r="G9767">
        <v>3</v>
      </c>
      <c r="I9767">
        <v>9</v>
      </c>
      <c r="J9767">
        <v>17</v>
      </c>
      <c r="L9767">
        <v>17</v>
      </c>
      <c r="N9767">
        <v>6</v>
      </c>
      <c r="P9767">
        <v>0</v>
      </c>
      <c r="Q9767">
        <v>0</v>
      </c>
      <c r="S9767">
        <v>3</v>
      </c>
      <c r="T9767">
        <v>0.69</v>
      </c>
    </row>
    <row r="9768" spans="1:20" x14ac:dyDescent="0.2">
      <c r="A9768" t="s">
        <v>11933</v>
      </c>
      <c r="B9768" t="s">
        <v>11934</v>
      </c>
      <c r="C9768" t="s">
        <v>198</v>
      </c>
      <c r="D9768" t="s">
        <v>1002</v>
      </c>
      <c r="E9768" s="23">
        <v>43556</v>
      </c>
      <c r="F9768">
        <v>0</v>
      </c>
      <c r="G9768">
        <v>0</v>
      </c>
      <c r="I9768">
        <v>0</v>
      </c>
      <c r="J9768">
        <v>0</v>
      </c>
      <c r="L9768">
        <v>0</v>
      </c>
      <c r="N9768">
        <v>0</v>
      </c>
      <c r="P9768">
        <v>0</v>
      </c>
      <c r="Q9768">
        <v>0</v>
      </c>
      <c r="S9768">
        <v>0</v>
      </c>
      <c r="T9768">
        <v>0.73</v>
      </c>
    </row>
    <row r="9769" spans="1:20" x14ac:dyDescent="0.2">
      <c r="A9769" t="s">
        <v>11935</v>
      </c>
      <c r="B9769" t="s">
        <v>11936</v>
      </c>
      <c r="C9769" t="s">
        <v>962</v>
      </c>
      <c r="D9769" t="s">
        <v>1002</v>
      </c>
      <c r="E9769" s="23">
        <v>43556</v>
      </c>
      <c r="F9769">
        <v>2</v>
      </c>
      <c r="G9769">
        <v>3</v>
      </c>
      <c r="I9769">
        <v>5</v>
      </c>
      <c r="J9769">
        <v>16</v>
      </c>
      <c r="L9769">
        <v>18</v>
      </c>
      <c r="N9769">
        <v>2</v>
      </c>
      <c r="O9769">
        <v>0.625</v>
      </c>
      <c r="P9769">
        <v>0</v>
      </c>
      <c r="Q9769">
        <v>2</v>
      </c>
      <c r="S9769">
        <v>3</v>
      </c>
      <c r="T9769">
        <v>0.43</v>
      </c>
    </row>
    <row r="9770" spans="1:20" x14ac:dyDescent="0.2">
      <c r="A9770" t="s">
        <v>11937</v>
      </c>
      <c r="B9770" t="s">
        <v>11938</v>
      </c>
      <c r="C9770" t="s">
        <v>199</v>
      </c>
      <c r="D9770" t="s">
        <v>1002</v>
      </c>
      <c r="E9770" s="23">
        <v>43556</v>
      </c>
      <c r="F9770">
        <v>14.5</v>
      </c>
      <c r="G9770">
        <v>13.5</v>
      </c>
      <c r="I9770">
        <v>123</v>
      </c>
      <c r="J9770">
        <v>113</v>
      </c>
      <c r="L9770">
        <v>113</v>
      </c>
      <c r="N9770">
        <v>85</v>
      </c>
      <c r="P9770">
        <v>1</v>
      </c>
      <c r="Q9770">
        <v>2</v>
      </c>
      <c r="S9770">
        <v>38</v>
      </c>
      <c r="T9770">
        <v>0.62</v>
      </c>
    </row>
    <row r="9771" spans="1:20" x14ac:dyDescent="0.2">
      <c r="A9771" t="s">
        <v>11939</v>
      </c>
      <c r="B9771" t="s">
        <v>11940</v>
      </c>
      <c r="C9771" t="s">
        <v>348</v>
      </c>
      <c r="D9771" t="s">
        <v>1002</v>
      </c>
      <c r="E9771" s="23">
        <v>43556</v>
      </c>
      <c r="F9771">
        <v>0</v>
      </c>
      <c r="G9771">
        <v>0</v>
      </c>
      <c r="I9771">
        <v>0</v>
      </c>
      <c r="J9771">
        <v>0</v>
      </c>
      <c r="L9771">
        <v>0</v>
      </c>
      <c r="N9771">
        <v>0</v>
      </c>
      <c r="P9771">
        <v>0</v>
      </c>
      <c r="Q9771">
        <v>0</v>
      </c>
      <c r="S9771">
        <v>0</v>
      </c>
      <c r="T9771">
        <v>0.54</v>
      </c>
    </row>
    <row r="9772" spans="1:20" x14ac:dyDescent="0.2">
      <c r="A9772" t="s">
        <v>11941</v>
      </c>
      <c r="B9772" t="s">
        <v>11942</v>
      </c>
      <c r="C9772" t="s">
        <v>357</v>
      </c>
      <c r="D9772" t="s">
        <v>1002</v>
      </c>
      <c r="E9772" s="23">
        <v>43556</v>
      </c>
      <c r="F9772">
        <v>0</v>
      </c>
      <c r="G9772">
        <v>0</v>
      </c>
      <c r="I9772">
        <v>0</v>
      </c>
      <c r="J9772">
        <v>0</v>
      </c>
      <c r="L9772">
        <v>0</v>
      </c>
      <c r="N9772">
        <v>0</v>
      </c>
      <c r="P9772">
        <v>0</v>
      </c>
      <c r="Q9772">
        <v>0</v>
      </c>
      <c r="S9772">
        <v>0</v>
      </c>
      <c r="T9772">
        <v>0.62</v>
      </c>
    </row>
    <row r="9773" spans="1:20" x14ac:dyDescent="0.2">
      <c r="A9773" t="s">
        <v>10989</v>
      </c>
      <c r="B9773" t="s">
        <v>10990</v>
      </c>
      <c r="C9773" t="s">
        <v>227</v>
      </c>
      <c r="D9773" t="s">
        <v>1002</v>
      </c>
      <c r="E9773" s="23">
        <v>43556</v>
      </c>
      <c r="F9773">
        <v>0</v>
      </c>
      <c r="G9773">
        <v>0</v>
      </c>
      <c r="I9773">
        <v>0</v>
      </c>
      <c r="J9773">
        <v>0</v>
      </c>
      <c r="L9773">
        <v>0</v>
      </c>
      <c r="N9773">
        <v>0</v>
      </c>
      <c r="P9773">
        <v>0</v>
      </c>
      <c r="Q9773">
        <v>0</v>
      </c>
      <c r="S9773">
        <v>0</v>
      </c>
      <c r="T9773">
        <v>0.9</v>
      </c>
    </row>
    <row r="9774" spans="1:20" x14ac:dyDescent="0.2">
      <c r="A9774" t="s">
        <v>10814</v>
      </c>
      <c r="B9774" t="s">
        <v>10815</v>
      </c>
      <c r="C9774" t="s">
        <v>203</v>
      </c>
      <c r="D9774" t="s">
        <v>1002</v>
      </c>
      <c r="E9774" s="23">
        <v>43556</v>
      </c>
      <c r="F9774">
        <v>0</v>
      </c>
      <c r="G9774">
        <v>0</v>
      </c>
      <c r="I9774">
        <v>0</v>
      </c>
      <c r="J9774">
        <v>0</v>
      </c>
      <c r="L9774">
        <v>0</v>
      </c>
      <c r="N9774">
        <v>0</v>
      </c>
      <c r="O9774" t="e">
        <v>#DIV/0!</v>
      </c>
      <c r="P9774">
        <v>0</v>
      </c>
      <c r="Q9774">
        <v>0</v>
      </c>
      <c r="S9774">
        <v>0</v>
      </c>
    </row>
    <row r="9775" spans="1:20" x14ac:dyDescent="0.2">
      <c r="A9775" t="s">
        <v>10149</v>
      </c>
      <c r="B9775" t="s">
        <v>10150</v>
      </c>
      <c r="C9775" t="s">
        <v>387</v>
      </c>
      <c r="D9775" t="s">
        <v>1002</v>
      </c>
      <c r="E9775" s="23">
        <v>43556</v>
      </c>
      <c r="F9775">
        <v>0</v>
      </c>
      <c r="G9775">
        <v>0</v>
      </c>
      <c r="I9775">
        <v>0</v>
      </c>
      <c r="J9775">
        <v>0</v>
      </c>
      <c r="L9775">
        <v>0</v>
      </c>
      <c r="N9775">
        <v>0</v>
      </c>
      <c r="P9775">
        <v>0</v>
      </c>
      <c r="Q9775">
        <v>0</v>
      </c>
      <c r="S9775">
        <v>0</v>
      </c>
    </row>
    <row r="9776" spans="1:20" x14ac:dyDescent="0.2">
      <c r="A9776" t="s">
        <v>9967</v>
      </c>
      <c r="B9776" t="s">
        <v>9968</v>
      </c>
      <c r="C9776" t="s">
        <v>223</v>
      </c>
      <c r="D9776" t="s">
        <v>1002</v>
      </c>
      <c r="E9776" s="23">
        <v>43556</v>
      </c>
      <c r="F9776">
        <v>5</v>
      </c>
      <c r="G9776">
        <v>6</v>
      </c>
      <c r="I9776">
        <v>57</v>
      </c>
      <c r="J9776">
        <v>55</v>
      </c>
      <c r="L9776">
        <v>66</v>
      </c>
      <c r="N9776">
        <v>55</v>
      </c>
      <c r="P9776">
        <v>0</v>
      </c>
      <c r="Q9776">
        <v>0</v>
      </c>
      <c r="S9776">
        <v>2</v>
      </c>
    </row>
    <row r="9777" spans="1:19" x14ac:dyDescent="0.2">
      <c r="A9777" t="s">
        <v>9585</v>
      </c>
      <c r="B9777" t="s">
        <v>9586</v>
      </c>
      <c r="C9777" t="s">
        <v>346</v>
      </c>
      <c r="D9777" t="s">
        <v>1002</v>
      </c>
      <c r="E9777" s="23">
        <v>43556</v>
      </c>
      <c r="F9777">
        <v>0</v>
      </c>
      <c r="G9777">
        <v>0</v>
      </c>
      <c r="I9777">
        <v>0</v>
      </c>
      <c r="J9777">
        <v>0</v>
      </c>
      <c r="L9777">
        <v>0</v>
      </c>
      <c r="N9777">
        <v>0</v>
      </c>
      <c r="P9777">
        <v>0</v>
      </c>
      <c r="Q9777">
        <v>0</v>
      </c>
      <c r="S9777">
        <v>0</v>
      </c>
    </row>
    <row r="9778" spans="1:19" x14ac:dyDescent="0.2">
      <c r="A9778" t="s">
        <v>9226</v>
      </c>
      <c r="B9778" t="s">
        <v>9227</v>
      </c>
      <c r="C9778" t="s">
        <v>207</v>
      </c>
      <c r="D9778" t="s">
        <v>1002</v>
      </c>
      <c r="E9778" s="23">
        <v>43556</v>
      </c>
      <c r="F9778">
        <v>7.5</v>
      </c>
      <c r="G9778">
        <v>7</v>
      </c>
      <c r="I9778">
        <v>27</v>
      </c>
      <c r="J9778">
        <v>46</v>
      </c>
      <c r="L9778">
        <v>42</v>
      </c>
      <c r="N9778">
        <v>24</v>
      </c>
      <c r="O9778">
        <v>0.875</v>
      </c>
      <c r="P9778">
        <v>2</v>
      </c>
      <c r="Q9778">
        <v>7</v>
      </c>
      <c r="S9778">
        <v>3</v>
      </c>
    </row>
    <row r="9779" spans="1:19" x14ac:dyDescent="0.2">
      <c r="A9779" t="s">
        <v>8387</v>
      </c>
      <c r="B9779" t="s">
        <v>8388</v>
      </c>
      <c r="C9779" t="s">
        <v>212</v>
      </c>
      <c r="D9779" t="s">
        <v>1002</v>
      </c>
      <c r="E9779" s="23">
        <v>43556</v>
      </c>
      <c r="F9779">
        <v>1.5</v>
      </c>
      <c r="G9779">
        <v>1.5</v>
      </c>
      <c r="I9779">
        <v>4</v>
      </c>
      <c r="J9779">
        <v>8</v>
      </c>
      <c r="L9779">
        <v>8</v>
      </c>
      <c r="N9779">
        <v>4</v>
      </c>
      <c r="P9779">
        <v>1</v>
      </c>
      <c r="Q9779">
        <v>1</v>
      </c>
      <c r="S9779">
        <v>0</v>
      </c>
    </row>
    <row r="9780" spans="1:19" x14ac:dyDescent="0.2">
      <c r="A9780" t="s">
        <v>8118</v>
      </c>
      <c r="B9780" t="s">
        <v>8119</v>
      </c>
      <c r="C9780" t="s">
        <v>963</v>
      </c>
      <c r="D9780" t="s">
        <v>1002</v>
      </c>
      <c r="E9780" s="23">
        <v>43556</v>
      </c>
      <c r="F9780">
        <v>0</v>
      </c>
      <c r="G9780">
        <v>0</v>
      </c>
      <c r="I9780">
        <v>0</v>
      </c>
      <c r="J9780">
        <v>0</v>
      </c>
      <c r="L9780">
        <v>0</v>
      </c>
      <c r="N9780">
        <v>0</v>
      </c>
      <c r="P9780">
        <v>0</v>
      </c>
      <c r="Q9780">
        <v>0</v>
      </c>
      <c r="S9780">
        <v>0</v>
      </c>
    </row>
    <row r="9781" spans="1:19" x14ac:dyDescent="0.2">
      <c r="A9781" t="s">
        <v>8086</v>
      </c>
      <c r="B9781" t="s">
        <v>8087</v>
      </c>
      <c r="C9781" t="s">
        <v>225</v>
      </c>
      <c r="D9781" t="s">
        <v>1002</v>
      </c>
      <c r="E9781" s="23">
        <v>43556</v>
      </c>
      <c r="F9781">
        <v>4</v>
      </c>
      <c r="G9781">
        <v>5.5</v>
      </c>
      <c r="I9781">
        <v>36</v>
      </c>
      <c r="J9781">
        <v>44</v>
      </c>
      <c r="L9781">
        <v>62</v>
      </c>
      <c r="N9781">
        <v>34</v>
      </c>
      <c r="P9781">
        <v>1</v>
      </c>
      <c r="Q9781">
        <v>1</v>
      </c>
      <c r="S9781">
        <v>2</v>
      </c>
    </row>
    <row r="9782" spans="1:19" x14ac:dyDescent="0.2">
      <c r="A9782" t="s">
        <v>7698</v>
      </c>
      <c r="B9782" t="s">
        <v>7699</v>
      </c>
      <c r="C9782" t="s">
        <v>901</v>
      </c>
      <c r="D9782" t="s">
        <v>1002</v>
      </c>
      <c r="E9782" s="23">
        <v>43556</v>
      </c>
      <c r="F9782">
        <v>7</v>
      </c>
      <c r="G9782">
        <v>7</v>
      </c>
      <c r="I9782">
        <v>46</v>
      </c>
      <c r="J9782">
        <v>39</v>
      </c>
      <c r="L9782">
        <v>40</v>
      </c>
      <c r="N9782">
        <v>41</v>
      </c>
      <c r="P9782">
        <v>1</v>
      </c>
      <c r="Q9782">
        <v>3</v>
      </c>
      <c r="S9782">
        <v>5</v>
      </c>
    </row>
    <row r="9783" spans="1:19" x14ac:dyDescent="0.2">
      <c r="A9783" t="s">
        <v>7146</v>
      </c>
      <c r="B9783" t="s">
        <v>7147</v>
      </c>
      <c r="C9783" t="s">
        <v>232</v>
      </c>
      <c r="D9783" t="s">
        <v>1002</v>
      </c>
      <c r="E9783" s="23">
        <v>43556</v>
      </c>
      <c r="F9783">
        <v>9.5</v>
      </c>
      <c r="G9783">
        <v>8</v>
      </c>
      <c r="I9783">
        <v>109</v>
      </c>
      <c r="J9783">
        <v>109</v>
      </c>
      <c r="L9783">
        <v>91</v>
      </c>
      <c r="N9783">
        <v>105</v>
      </c>
      <c r="P9783">
        <v>1</v>
      </c>
      <c r="Q9783">
        <v>10</v>
      </c>
      <c r="S9783">
        <v>4</v>
      </c>
    </row>
    <row r="9784" spans="1:19" x14ac:dyDescent="0.2">
      <c r="A9784" t="s">
        <v>6780</v>
      </c>
      <c r="B9784" t="s">
        <v>6781</v>
      </c>
      <c r="C9784" t="s">
        <v>317</v>
      </c>
      <c r="D9784" t="s">
        <v>1002</v>
      </c>
      <c r="E9784" s="23">
        <v>43556</v>
      </c>
      <c r="F9784">
        <v>11</v>
      </c>
      <c r="G9784">
        <v>11.5</v>
      </c>
      <c r="I9784">
        <v>22</v>
      </c>
      <c r="J9784">
        <v>64</v>
      </c>
      <c r="L9784">
        <v>67</v>
      </c>
      <c r="N9784">
        <v>18</v>
      </c>
      <c r="P9784">
        <v>2</v>
      </c>
      <c r="Q9784">
        <v>3</v>
      </c>
      <c r="S9784">
        <v>4</v>
      </c>
    </row>
    <row r="9785" spans="1:19" x14ac:dyDescent="0.2">
      <c r="A9785" t="s">
        <v>6356</v>
      </c>
      <c r="B9785" t="s">
        <v>6357</v>
      </c>
      <c r="C9785" t="s">
        <v>214</v>
      </c>
      <c r="D9785" t="s">
        <v>1002</v>
      </c>
      <c r="E9785" s="23">
        <v>43556</v>
      </c>
      <c r="F9785">
        <v>14</v>
      </c>
      <c r="G9785">
        <v>15.5</v>
      </c>
      <c r="I9785">
        <v>94</v>
      </c>
      <c r="J9785">
        <v>119</v>
      </c>
      <c r="L9785">
        <v>138</v>
      </c>
      <c r="N9785">
        <v>79</v>
      </c>
      <c r="O9785">
        <v>1.0249999999999999</v>
      </c>
      <c r="P9785">
        <v>12</v>
      </c>
      <c r="Q9785">
        <v>16</v>
      </c>
      <c r="S9785">
        <v>15</v>
      </c>
    </row>
    <row r="9786" spans="1:19" x14ac:dyDescent="0.2">
      <c r="A9786" t="s">
        <v>5810</v>
      </c>
      <c r="B9786" t="s">
        <v>5811</v>
      </c>
      <c r="C9786" t="s">
        <v>903</v>
      </c>
      <c r="D9786" t="s">
        <v>1002</v>
      </c>
      <c r="E9786" s="23">
        <v>43556</v>
      </c>
      <c r="F9786">
        <v>6.5</v>
      </c>
      <c r="G9786">
        <v>6.5</v>
      </c>
      <c r="I9786">
        <v>24</v>
      </c>
      <c r="J9786">
        <v>37</v>
      </c>
      <c r="L9786">
        <v>37</v>
      </c>
      <c r="N9786">
        <v>19</v>
      </c>
      <c r="P9786">
        <v>0</v>
      </c>
      <c r="Q9786">
        <v>0</v>
      </c>
      <c r="S9786">
        <v>5</v>
      </c>
    </row>
    <row r="9787" spans="1:19" x14ac:dyDescent="0.2">
      <c r="A9787" t="s">
        <v>4963</v>
      </c>
      <c r="B9787" t="s">
        <v>4964</v>
      </c>
      <c r="C9787" t="s">
        <v>230</v>
      </c>
      <c r="D9787" t="s">
        <v>1002</v>
      </c>
      <c r="E9787" s="23">
        <v>43556</v>
      </c>
      <c r="F9787">
        <v>0</v>
      </c>
      <c r="G9787">
        <v>0</v>
      </c>
      <c r="I9787">
        <v>0</v>
      </c>
      <c r="J9787">
        <v>0</v>
      </c>
      <c r="L9787">
        <v>0</v>
      </c>
      <c r="N9787">
        <v>0</v>
      </c>
      <c r="P9787">
        <v>0</v>
      </c>
      <c r="Q9787">
        <v>0</v>
      </c>
      <c r="S9787">
        <v>0</v>
      </c>
    </row>
    <row r="9788" spans="1:19" x14ac:dyDescent="0.2">
      <c r="A9788" t="s">
        <v>4788</v>
      </c>
      <c r="B9788" t="s">
        <v>4789</v>
      </c>
      <c r="C9788" t="s">
        <v>234</v>
      </c>
      <c r="D9788" t="s">
        <v>1002</v>
      </c>
      <c r="E9788" s="23">
        <v>43556</v>
      </c>
      <c r="F9788">
        <v>1</v>
      </c>
      <c r="G9788">
        <v>3.5</v>
      </c>
      <c r="I9788">
        <v>28</v>
      </c>
      <c r="J9788">
        <v>11</v>
      </c>
      <c r="L9788">
        <v>46</v>
      </c>
      <c r="N9788">
        <v>25</v>
      </c>
      <c r="P9788">
        <v>0</v>
      </c>
      <c r="Q9788">
        <v>0</v>
      </c>
      <c r="S9788">
        <v>3</v>
      </c>
    </row>
    <row r="9789" spans="1:19" x14ac:dyDescent="0.2">
      <c r="A9789" t="s">
        <v>4438</v>
      </c>
      <c r="B9789" t="s">
        <v>4439</v>
      </c>
      <c r="C9789" t="s">
        <v>217</v>
      </c>
      <c r="D9789" t="s">
        <v>1002</v>
      </c>
      <c r="E9789" s="23">
        <v>43556</v>
      </c>
      <c r="F9789">
        <v>0</v>
      </c>
      <c r="G9789">
        <v>0</v>
      </c>
      <c r="I9789">
        <v>0</v>
      </c>
      <c r="J9789">
        <v>0</v>
      </c>
      <c r="L9789">
        <v>0</v>
      </c>
      <c r="N9789">
        <v>0</v>
      </c>
      <c r="P9789">
        <v>0</v>
      </c>
      <c r="Q9789">
        <v>0</v>
      </c>
      <c r="S9789">
        <v>0</v>
      </c>
    </row>
    <row r="9790" spans="1:19" x14ac:dyDescent="0.2">
      <c r="A9790" t="s">
        <v>3848</v>
      </c>
      <c r="B9790" t="s">
        <v>3849</v>
      </c>
      <c r="C9790" t="s">
        <v>342</v>
      </c>
      <c r="D9790" t="s">
        <v>1002</v>
      </c>
      <c r="E9790" s="23">
        <v>43556</v>
      </c>
      <c r="F9790">
        <v>2</v>
      </c>
      <c r="G9790">
        <v>3</v>
      </c>
      <c r="I9790">
        <v>16</v>
      </c>
      <c r="J9790">
        <v>22</v>
      </c>
      <c r="L9790">
        <v>36</v>
      </c>
      <c r="N9790">
        <v>0</v>
      </c>
      <c r="P9790">
        <v>0</v>
      </c>
      <c r="Q9790">
        <v>1</v>
      </c>
      <c r="S9790">
        <v>16</v>
      </c>
    </row>
    <row r="9791" spans="1:19" x14ac:dyDescent="0.2">
      <c r="A9791" t="s">
        <v>3656</v>
      </c>
      <c r="B9791" t="s">
        <v>3657</v>
      </c>
      <c r="C9791" t="s">
        <v>220</v>
      </c>
      <c r="D9791" t="s">
        <v>1002</v>
      </c>
      <c r="E9791" s="23">
        <v>43556</v>
      </c>
      <c r="F9791">
        <v>0</v>
      </c>
      <c r="G9791">
        <v>0</v>
      </c>
      <c r="I9791">
        <v>0</v>
      </c>
      <c r="J9791">
        <v>0</v>
      </c>
      <c r="L9791">
        <v>0</v>
      </c>
      <c r="N9791">
        <v>0</v>
      </c>
      <c r="P9791">
        <v>0</v>
      </c>
      <c r="Q9791">
        <v>0</v>
      </c>
      <c r="S9791">
        <v>0</v>
      </c>
    </row>
    <row r="9792" spans="1:19" x14ac:dyDescent="0.2">
      <c r="A9792" t="s">
        <v>3131</v>
      </c>
      <c r="B9792" t="s">
        <v>3132</v>
      </c>
      <c r="C9792" t="s">
        <v>242</v>
      </c>
      <c r="D9792" t="s">
        <v>1000</v>
      </c>
      <c r="E9792" s="23">
        <v>43556</v>
      </c>
      <c r="F9792">
        <v>0</v>
      </c>
      <c r="G9792">
        <v>0</v>
      </c>
      <c r="I9792">
        <v>0</v>
      </c>
      <c r="J9792">
        <v>0</v>
      </c>
      <c r="L9792">
        <v>0</v>
      </c>
      <c r="N9792">
        <v>0</v>
      </c>
      <c r="P9792">
        <v>0</v>
      </c>
      <c r="Q9792">
        <v>0</v>
      </c>
      <c r="S9792">
        <v>0</v>
      </c>
    </row>
    <row r="9793" spans="1:19" x14ac:dyDescent="0.2">
      <c r="A9793" t="s">
        <v>2956</v>
      </c>
      <c r="B9793" t="s">
        <v>2957</v>
      </c>
      <c r="C9793" t="s">
        <v>2724</v>
      </c>
      <c r="D9793" t="s">
        <v>1000</v>
      </c>
      <c r="E9793" s="23">
        <v>43556</v>
      </c>
      <c r="F9793">
        <v>3.5</v>
      </c>
      <c r="G9793">
        <v>3.5</v>
      </c>
      <c r="I9793">
        <v>15</v>
      </c>
      <c r="J9793">
        <v>20</v>
      </c>
      <c r="L9793">
        <v>20</v>
      </c>
      <c r="N9793">
        <v>13</v>
      </c>
      <c r="P9793">
        <v>0</v>
      </c>
      <c r="Q9793">
        <v>0</v>
      </c>
      <c r="S9793">
        <v>2</v>
      </c>
    </row>
    <row r="9794" spans="1:19" x14ac:dyDescent="0.2">
      <c r="A9794" t="s">
        <v>2783</v>
      </c>
      <c r="B9794" t="s">
        <v>2784</v>
      </c>
      <c r="C9794" t="s">
        <v>2724</v>
      </c>
      <c r="D9794" t="s">
        <v>1001</v>
      </c>
      <c r="E9794" s="23">
        <v>43556</v>
      </c>
      <c r="F9794">
        <v>3.5</v>
      </c>
      <c r="G9794">
        <v>5</v>
      </c>
      <c r="I9794">
        <v>15</v>
      </c>
      <c r="J9794">
        <v>19</v>
      </c>
      <c r="L9794">
        <v>28</v>
      </c>
      <c r="N9794">
        <v>13</v>
      </c>
      <c r="P9794">
        <v>1</v>
      </c>
      <c r="Q9794">
        <v>2</v>
      </c>
      <c r="S9794">
        <v>2</v>
      </c>
    </row>
    <row r="9795" spans="1:19" x14ac:dyDescent="0.2">
      <c r="A9795" t="s">
        <v>2749</v>
      </c>
      <c r="B9795" t="s">
        <v>2750</v>
      </c>
      <c r="C9795" t="s">
        <v>2724</v>
      </c>
      <c r="D9795" t="s">
        <v>1002</v>
      </c>
      <c r="E9795" s="23">
        <v>43556</v>
      </c>
      <c r="F9795">
        <v>7</v>
      </c>
      <c r="G9795">
        <v>8.5</v>
      </c>
      <c r="I9795">
        <v>30</v>
      </c>
      <c r="J9795">
        <v>39</v>
      </c>
      <c r="L9795">
        <v>48</v>
      </c>
      <c r="N9795">
        <v>26</v>
      </c>
      <c r="P9795">
        <v>1</v>
      </c>
      <c r="Q9795">
        <v>2</v>
      </c>
      <c r="S9795">
        <v>4</v>
      </c>
    </row>
    <row r="9796" spans="1:19" x14ac:dyDescent="0.2">
      <c r="A9796" t="s">
        <v>2711</v>
      </c>
      <c r="B9796" t="s">
        <v>2712</v>
      </c>
      <c r="C9796" t="s">
        <v>237</v>
      </c>
      <c r="D9796" t="s">
        <v>1000</v>
      </c>
      <c r="E9796" s="23">
        <v>43556</v>
      </c>
      <c r="F9796">
        <v>11</v>
      </c>
      <c r="G9796">
        <v>13</v>
      </c>
      <c r="I9796">
        <v>57</v>
      </c>
      <c r="J9796">
        <v>74</v>
      </c>
      <c r="L9796">
        <v>82</v>
      </c>
      <c r="N9796">
        <v>43</v>
      </c>
      <c r="O9796">
        <v>0.84166666666666667</v>
      </c>
      <c r="P9796">
        <v>10</v>
      </c>
      <c r="Q9796">
        <v>16</v>
      </c>
      <c r="S9796">
        <v>14</v>
      </c>
    </row>
    <row r="9797" spans="1:19" x14ac:dyDescent="0.2">
      <c r="A9797" t="s">
        <v>2536</v>
      </c>
      <c r="B9797" t="s">
        <v>2537</v>
      </c>
      <c r="C9797" t="s">
        <v>238</v>
      </c>
      <c r="D9797" t="s">
        <v>1000</v>
      </c>
      <c r="E9797" s="23">
        <v>43556</v>
      </c>
      <c r="F9797">
        <v>0</v>
      </c>
      <c r="G9797">
        <v>0</v>
      </c>
      <c r="I9797">
        <v>0</v>
      </c>
      <c r="J9797">
        <v>0</v>
      </c>
      <c r="L9797">
        <v>0</v>
      </c>
      <c r="N9797">
        <v>0</v>
      </c>
      <c r="P9797">
        <v>0</v>
      </c>
      <c r="Q9797">
        <v>0</v>
      </c>
      <c r="S9797">
        <v>0</v>
      </c>
    </row>
    <row r="9798" spans="1:19" x14ac:dyDescent="0.2">
      <c r="A9798" t="s">
        <v>2363</v>
      </c>
      <c r="B9798" t="s">
        <v>2364</v>
      </c>
      <c r="C9798" t="s">
        <v>239</v>
      </c>
      <c r="D9798" t="s">
        <v>1000</v>
      </c>
      <c r="E9798" s="23">
        <v>43556</v>
      </c>
      <c r="F9798">
        <v>0</v>
      </c>
      <c r="G9798">
        <v>0</v>
      </c>
      <c r="I9798">
        <v>0</v>
      </c>
      <c r="J9798">
        <v>0</v>
      </c>
      <c r="L9798">
        <v>0</v>
      </c>
      <c r="N9798">
        <v>0</v>
      </c>
      <c r="P9798">
        <v>0</v>
      </c>
      <c r="Q9798">
        <v>0</v>
      </c>
      <c r="S9798">
        <v>0</v>
      </c>
    </row>
    <row r="9799" spans="1:19" x14ac:dyDescent="0.2">
      <c r="A9799" t="s">
        <v>2188</v>
      </c>
      <c r="B9799" t="s">
        <v>2189</v>
      </c>
      <c r="C9799" t="s">
        <v>1988</v>
      </c>
      <c r="D9799" t="s">
        <v>1000</v>
      </c>
      <c r="E9799" s="23">
        <v>43556</v>
      </c>
      <c r="F9799">
        <v>6.5</v>
      </c>
      <c r="G9799">
        <v>5.5</v>
      </c>
      <c r="I9799">
        <v>36</v>
      </c>
      <c r="J9799">
        <v>38</v>
      </c>
      <c r="L9799">
        <v>32</v>
      </c>
      <c r="N9799">
        <v>29</v>
      </c>
      <c r="P9799">
        <v>0</v>
      </c>
      <c r="Q9799">
        <v>1</v>
      </c>
      <c r="S9799">
        <v>7</v>
      </c>
    </row>
    <row r="9800" spans="1:19" x14ac:dyDescent="0.2">
      <c r="A9800" t="s">
        <v>2013</v>
      </c>
      <c r="B9800" t="s">
        <v>2014</v>
      </c>
      <c r="C9800" t="s">
        <v>1988</v>
      </c>
      <c r="D9800" t="s">
        <v>1001</v>
      </c>
      <c r="E9800" s="23">
        <v>43556</v>
      </c>
      <c r="F9800">
        <v>3</v>
      </c>
      <c r="G9800">
        <v>3.5</v>
      </c>
      <c r="I9800">
        <v>17</v>
      </c>
      <c r="J9800">
        <v>15</v>
      </c>
      <c r="L9800">
        <v>20</v>
      </c>
      <c r="N9800">
        <v>15</v>
      </c>
      <c r="P9800">
        <v>0</v>
      </c>
      <c r="Q9800">
        <v>1</v>
      </c>
      <c r="S9800">
        <v>2</v>
      </c>
    </row>
    <row r="9801" spans="1:19" x14ac:dyDescent="0.2">
      <c r="A9801" t="s">
        <v>1980</v>
      </c>
      <c r="B9801" t="s">
        <v>1981</v>
      </c>
      <c r="C9801" t="s">
        <v>1988</v>
      </c>
      <c r="D9801" t="s">
        <v>1002</v>
      </c>
      <c r="E9801" s="23">
        <v>43556</v>
      </c>
      <c r="F9801">
        <v>9.5</v>
      </c>
      <c r="G9801">
        <v>9</v>
      </c>
      <c r="I9801">
        <v>53</v>
      </c>
      <c r="J9801">
        <v>53</v>
      </c>
      <c r="L9801">
        <v>52</v>
      </c>
      <c r="N9801">
        <v>44</v>
      </c>
      <c r="P9801">
        <v>0</v>
      </c>
      <c r="Q9801">
        <v>2</v>
      </c>
      <c r="S9801">
        <v>9</v>
      </c>
    </row>
    <row r="9802" spans="1:19" x14ac:dyDescent="0.2">
      <c r="A9802" t="s">
        <v>1948</v>
      </c>
      <c r="B9802" t="s">
        <v>1949</v>
      </c>
      <c r="C9802" t="s">
        <v>966</v>
      </c>
      <c r="D9802" t="s">
        <v>1000</v>
      </c>
      <c r="E9802" s="23">
        <v>43556</v>
      </c>
      <c r="F9802">
        <v>0</v>
      </c>
      <c r="G9802">
        <v>0</v>
      </c>
      <c r="I9802">
        <v>0</v>
      </c>
      <c r="J9802">
        <v>0</v>
      </c>
      <c r="L9802">
        <v>0</v>
      </c>
      <c r="N9802">
        <v>0</v>
      </c>
      <c r="P9802">
        <v>0</v>
      </c>
      <c r="Q9802">
        <v>0</v>
      </c>
      <c r="S9802">
        <v>0</v>
      </c>
    </row>
    <row r="9803" spans="1:19" x14ac:dyDescent="0.2">
      <c r="A9803" t="s">
        <v>1940</v>
      </c>
      <c r="B9803" t="s">
        <v>1941</v>
      </c>
      <c r="C9803" t="s">
        <v>240</v>
      </c>
      <c r="D9803" t="s">
        <v>1000</v>
      </c>
      <c r="E9803" s="23">
        <v>43556</v>
      </c>
      <c r="F9803">
        <v>16</v>
      </c>
      <c r="G9803">
        <v>13.5</v>
      </c>
      <c r="I9803">
        <v>43</v>
      </c>
      <c r="J9803">
        <v>91</v>
      </c>
      <c r="L9803">
        <v>78</v>
      </c>
      <c r="N9803">
        <v>36</v>
      </c>
      <c r="P9803">
        <v>4</v>
      </c>
      <c r="Q9803">
        <v>6</v>
      </c>
      <c r="S9803">
        <v>7</v>
      </c>
    </row>
    <row r="9804" spans="1:19" x14ac:dyDescent="0.2">
      <c r="A9804" t="s">
        <v>1765</v>
      </c>
      <c r="B9804" t="s">
        <v>1766</v>
      </c>
      <c r="C9804" t="s">
        <v>241</v>
      </c>
      <c r="D9804" t="s">
        <v>1000</v>
      </c>
      <c r="E9804" s="23">
        <v>43556</v>
      </c>
      <c r="F9804">
        <v>36</v>
      </c>
      <c r="G9804">
        <v>40.5</v>
      </c>
      <c r="I9804">
        <v>394</v>
      </c>
      <c r="J9804">
        <v>391</v>
      </c>
      <c r="L9804">
        <v>463</v>
      </c>
      <c r="N9804">
        <v>330</v>
      </c>
      <c r="P9804">
        <v>5</v>
      </c>
      <c r="Q9804">
        <v>19</v>
      </c>
      <c r="S9804">
        <v>64</v>
      </c>
    </row>
    <row r="9805" spans="1:19" x14ac:dyDescent="0.2">
      <c r="A9805" t="s">
        <v>1590</v>
      </c>
      <c r="B9805" t="s">
        <v>1591</v>
      </c>
      <c r="C9805" t="s">
        <v>318</v>
      </c>
      <c r="D9805" t="s">
        <v>1000</v>
      </c>
      <c r="E9805" s="23">
        <v>43556</v>
      </c>
      <c r="F9805">
        <v>6</v>
      </c>
      <c r="G9805">
        <v>7</v>
      </c>
      <c r="I9805">
        <v>14</v>
      </c>
      <c r="J9805">
        <v>35</v>
      </c>
      <c r="L9805">
        <v>41</v>
      </c>
      <c r="N9805">
        <v>12</v>
      </c>
      <c r="P9805">
        <v>1</v>
      </c>
      <c r="Q9805">
        <v>1</v>
      </c>
      <c r="S9805">
        <v>2</v>
      </c>
    </row>
    <row r="9806" spans="1:19" x14ac:dyDescent="0.2">
      <c r="A9806" t="s">
        <v>1480</v>
      </c>
      <c r="B9806" t="s">
        <v>1481</v>
      </c>
      <c r="C9806" t="s">
        <v>896</v>
      </c>
      <c r="D9806" t="s">
        <v>1000</v>
      </c>
      <c r="E9806" s="23">
        <v>43556</v>
      </c>
      <c r="F9806">
        <v>79</v>
      </c>
      <c r="G9806">
        <v>83</v>
      </c>
      <c r="I9806">
        <v>559</v>
      </c>
      <c r="J9806">
        <v>649</v>
      </c>
      <c r="L9806">
        <v>716</v>
      </c>
      <c r="N9806">
        <v>463</v>
      </c>
      <c r="O9806">
        <v>0.84166666666666667</v>
      </c>
      <c r="P9806">
        <v>20</v>
      </c>
      <c r="Q9806">
        <v>43</v>
      </c>
      <c r="S9806">
        <v>96</v>
      </c>
    </row>
    <row r="9807" spans="1:19" x14ac:dyDescent="0.2">
      <c r="A9807" t="s">
        <v>1439</v>
      </c>
      <c r="B9807" t="s">
        <v>1440</v>
      </c>
      <c r="C9807" t="s">
        <v>899</v>
      </c>
      <c r="D9807" t="s">
        <v>1001</v>
      </c>
      <c r="E9807" s="23">
        <v>43556</v>
      </c>
      <c r="F9807">
        <v>6.5</v>
      </c>
      <c r="G9807">
        <v>8.5</v>
      </c>
      <c r="I9807">
        <v>32</v>
      </c>
      <c r="J9807">
        <v>34</v>
      </c>
      <c r="L9807">
        <v>48</v>
      </c>
      <c r="N9807">
        <v>28</v>
      </c>
      <c r="O9807" t="s">
        <v>904</v>
      </c>
      <c r="P9807">
        <v>1</v>
      </c>
      <c r="Q9807">
        <v>3</v>
      </c>
      <c r="S9807">
        <v>4</v>
      </c>
    </row>
    <row r="9808" spans="1:19" x14ac:dyDescent="0.2">
      <c r="A9808" t="s">
        <v>1144</v>
      </c>
      <c r="B9808" t="s">
        <v>1232</v>
      </c>
      <c r="C9808" t="s">
        <v>235</v>
      </c>
      <c r="D9808" t="s">
        <v>1002</v>
      </c>
      <c r="E9808" s="23">
        <v>43556</v>
      </c>
      <c r="F9808">
        <v>85.5</v>
      </c>
      <c r="G9808">
        <v>91.5</v>
      </c>
      <c r="H9808">
        <v>0</v>
      </c>
      <c r="I9808">
        <v>591</v>
      </c>
      <c r="J9808">
        <v>683</v>
      </c>
      <c r="L9808">
        <v>764</v>
      </c>
      <c r="M9808">
        <v>0</v>
      </c>
      <c r="N9808">
        <v>491</v>
      </c>
      <c r="O9808">
        <v>0.84166666666666667</v>
      </c>
      <c r="P9808">
        <v>21</v>
      </c>
      <c r="Q9808">
        <v>46</v>
      </c>
      <c r="R9808">
        <v>0</v>
      </c>
      <c r="S9808">
        <v>100</v>
      </c>
    </row>
    <row r="9809" spans="1:19" x14ac:dyDescent="0.2">
      <c r="A9809" t="s">
        <v>1379</v>
      </c>
      <c r="B9809" t="s">
        <v>1380</v>
      </c>
      <c r="C9809" t="s">
        <v>1237</v>
      </c>
      <c r="D9809" t="s">
        <v>1000</v>
      </c>
      <c r="E9809" s="23">
        <v>43556</v>
      </c>
      <c r="F9809">
        <v>26</v>
      </c>
      <c r="G9809">
        <v>22.5</v>
      </c>
      <c r="I9809">
        <v>94</v>
      </c>
      <c r="J9809">
        <v>149</v>
      </c>
      <c r="L9809">
        <v>130</v>
      </c>
      <c r="N9809">
        <v>78</v>
      </c>
      <c r="P9809">
        <v>4</v>
      </c>
      <c r="Q9809">
        <v>7</v>
      </c>
      <c r="S9809">
        <v>16</v>
      </c>
    </row>
    <row r="9810" spans="1:19" x14ac:dyDescent="0.2">
      <c r="A9810" t="s">
        <v>12140</v>
      </c>
      <c r="B9810" t="s">
        <v>12141</v>
      </c>
      <c r="C9810" t="s">
        <v>1051</v>
      </c>
      <c r="D9810" t="s">
        <v>1000</v>
      </c>
      <c r="E9810" s="23">
        <v>43556</v>
      </c>
      <c r="F9810">
        <v>0</v>
      </c>
      <c r="G9810">
        <v>0</v>
      </c>
      <c r="I9810">
        <v>0</v>
      </c>
      <c r="J9810">
        <v>0</v>
      </c>
      <c r="L9810">
        <v>0</v>
      </c>
      <c r="N9810">
        <v>0</v>
      </c>
      <c r="P9810">
        <v>0</v>
      </c>
      <c r="Q9810">
        <v>0</v>
      </c>
      <c r="S9810">
        <v>0</v>
      </c>
    </row>
    <row r="9811" spans="1:19" x14ac:dyDescent="0.2">
      <c r="A9811" t="s">
        <v>13329</v>
      </c>
      <c r="B9811" t="s">
        <v>13330</v>
      </c>
      <c r="C9811" t="s">
        <v>350</v>
      </c>
      <c r="D9811" t="s">
        <v>1002</v>
      </c>
      <c r="E9811" s="23">
        <v>43556</v>
      </c>
      <c r="F9811">
        <v>0</v>
      </c>
      <c r="G9811">
        <v>0</v>
      </c>
      <c r="I9811">
        <v>0</v>
      </c>
      <c r="J9811">
        <v>0</v>
      </c>
      <c r="L9811">
        <v>0</v>
      </c>
      <c r="N9811">
        <v>0</v>
      </c>
      <c r="P9811">
        <v>0</v>
      </c>
      <c r="Q9811">
        <v>0</v>
      </c>
      <c r="S9811">
        <v>0</v>
      </c>
    </row>
    <row r="9812" spans="1:19" x14ac:dyDescent="0.2">
      <c r="A9812" t="s">
        <v>13506</v>
      </c>
      <c r="B9812" t="s">
        <v>13507</v>
      </c>
      <c r="C9812" t="s">
        <v>242</v>
      </c>
      <c r="D9812" t="s">
        <v>1002</v>
      </c>
      <c r="E9812" s="23">
        <v>43556</v>
      </c>
      <c r="F9812">
        <v>0</v>
      </c>
      <c r="G9812">
        <v>0</v>
      </c>
      <c r="I9812">
        <v>0</v>
      </c>
      <c r="J9812">
        <v>0</v>
      </c>
      <c r="L9812">
        <v>0</v>
      </c>
      <c r="N9812">
        <v>0</v>
      </c>
      <c r="P9812">
        <v>0</v>
      </c>
      <c r="Q9812">
        <v>0</v>
      </c>
      <c r="S9812">
        <v>0</v>
      </c>
    </row>
    <row r="9813" spans="1:19" x14ac:dyDescent="0.2">
      <c r="A9813" t="s">
        <v>13683</v>
      </c>
      <c r="B9813" t="s">
        <v>13684</v>
      </c>
      <c r="C9813" t="s">
        <v>237</v>
      </c>
      <c r="D9813" t="s">
        <v>1002</v>
      </c>
      <c r="E9813" s="23">
        <v>43556</v>
      </c>
      <c r="F9813">
        <v>11</v>
      </c>
      <c r="G9813">
        <v>13</v>
      </c>
      <c r="I9813">
        <v>57</v>
      </c>
      <c r="J9813">
        <v>74</v>
      </c>
      <c r="L9813">
        <v>82</v>
      </c>
      <c r="N9813">
        <v>43</v>
      </c>
      <c r="O9813">
        <v>0.84166666666666667</v>
      </c>
      <c r="P9813">
        <v>10</v>
      </c>
      <c r="Q9813">
        <v>16</v>
      </c>
      <c r="S9813">
        <v>14</v>
      </c>
    </row>
    <row r="9814" spans="1:19" x14ac:dyDescent="0.2">
      <c r="A9814" t="s">
        <v>13858</v>
      </c>
      <c r="B9814" t="s">
        <v>13859</v>
      </c>
      <c r="C9814" t="s">
        <v>238</v>
      </c>
      <c r="D9814" t="s">
        <v>1002</v>
      </c>
      <c r="E9814" s="23">
        <v>43556</v>
      </c>
      <c r="F9814">
        <v>0</v>
      </c>
      <c r="G9814">
        <v>0</v>
      </c>
      <c r="I9814">
        <v>0</v>
      </c>
      <c r="J9814">
        <v>0</v>
      </c>
      <c r="L9814">
        <v>0</v>
      </c>
      <c r="N9814">
        <v>0</v>
      </c>
      <c r="P9814">
        <v>0</v>
      </c>
      <c r="Q9814">
        <v>0</v>
      </c>
      <c r="S9814">
        <v>0</v>
      </c>
    </row>
    <row r="9815" spans="1:19" x14ac:dyDescent="0.2">
      <c r="A9815" t="s">
        <v>14035</v>
      </c>
      <c r="B9815" t="s">
        <v>14036</v>
      </c>
      <c r="C9815" t="s">
        <v>239</v>
      </c>
      <c r="D9815" t="s">
        <v>1002</v>
      </c>
      <c r="E9815" s="23">
        <v>43556</v>
      </c>
      <c r="F9815">
        <v>0</v>
      </c>
      <c r="G9815">
        <v>0</v>
      </c>
      <c r="I9815">
        <v>0</v>
      </c>
      <c r="J9815">
        <v>0</v>
      </c>
      <c r="L9815">
        <v>0</v>
      </c>
      <c r="N9815">
        <v>0</v>
      </c>
      <c r="P9815">
        <v>0</v>
      </c>
      <c r="Q9815">
        <v>0</v>
      </c>
      <c r="S9815">
        <v>0</v>
      </c>
    </row>
    <row r="9816" spans="1:19" x14ac:dyDescent="0.2">
      <c r="A9816" t="s">
        <v>14045</v>
      </c>
      <c r="B9816" t="s">
        <v>14046</v>
      </c>
      <c r="C9816" t="s">
        <v>966</v>
      </c>
      <c r="D9816" t="s">
        <v>1002</v>
      </c>
      <c r="E9816" s="23">
        <v>43556</v>
      </c>
      <c r="F9816">
        <v>0</v>
      </c>
      <c r="G9816">
        <v>0</v>
      </c>
      <c r="I9816">
        <v>0</v>
      </c>
      <c r="J9816">
        <v>0</v>
      </c>
      <c r="L9816">
        <v>0</v>
      </c>
      <c r="N9816">
        <v>0</v>
      </c>
      <c r="P9816">
        <v>0</v>
      </c>
      <c r="Q9816">
        <v>0</v>
      </c>
      <c r="S9816">
        <v>0</v>
      </c>
    </row>
    <row r="9817" spans="1:19" x14ac:dyDescent="0.2">
      <c r="A9817" t="s">
        <v>14222</v>
      </c>
      <c r="B9817" t="s">
        <v>14223</v>
      </c>
      <c r="C9817" t="s">
        <v>240</v>
      </c>
      <c r="D9817" t="s">
        <v>1002</v>
      </c>
      <c r="E9817" s="23">
        <v>43556</v>
      </c>
      <c r="F9817">
        <v>16</v>
      </c>
      <c r="G9817">
        <v>13.5</v>
      </c>
      <c r="I9817">
        <v>43</v>
      </c>
      <c r="J9817">
        <v>91</v>
      </c>
      <c r="L9817">
        <v>78</v>
      </c>
      <c r="N9817">
        <v>36</v>
      </c>
      <c r="P9817">
        <v>4</v>
      </c>
      <c r="Q9817">
        <v>6</v>
      </c>
      <c r="S9817">
        <v>7</v>
      </c>
    </row>
    <row r="9818" spans="1:19" x14ac:dyDescent="0.2">
      <c r="A9818" t="s">
        <v>14399</v>
      </c>
      <c r="B9818" t="s">
        <v>14400</v>
      </c>
      <c r="C9818" t="s">
        <v>241</v>
      </c>
      <c r="D9818" t="s">
        <v>1002</v>
      </c>
      <c r="E9818" s="23">
        <v>43556</v>
      </c>
      <c r="F9818">
        <v>36</v>
      </c>
      <c r="G9818">
        <v>40.5</v>
      </c>
      <c r="I9818">
        <v>394</v>
      </c>
      <c r="J9818">
        <v>391</v>
      </c>
      <c r="L9818">
        <v>463</v>
      </c>
      <c r="N9818">
        <v>330</v>
      </c>
      <c r="P9818">
        <v>5</v>
      </c>
      <c r="Q9818">
        <v>19</v>
      </c>
      <c r="S9818">
        <v>64</v>
      </c>
    </row>
    <row r="9819" spans="1:19" x14ac:dyDescent="0.2">
      <c r="A9819" t="s">
        <v>14511</v>
      </c>
      <c r="B9819" t="s">
        <v>14512</v>
      </c>
      <c r="C9819" t="s">
        <v>318</v>
      </c>
      <c r="D9819" t="s">
        <v>1002</v>
      </c>
      <c r="E9819" s="23">
        <v>43556</v>
      </c>
      <c r="F9819">
        <v>6</v>
      </c>
      <c r="G9819">
        <v>7</v>
      </c>
      <c r="I9819">
        <v>14</v>
      </c>
      <c r="J9819">
        <v>35</v>
      </c>
      <c r="L9819">
        <v>41</v>
      </c>
      <c r="N9819">
        <v>12</v>
      </c>
      <c r="P9819">
        <v>1</v>
      </c>
      <c r="Q9819">
        <v>1</v>
      </c>
      <c r="S9819">
        <v>2</v>
      </c>
    </row>
    <row r="9820" spans="1:19" x14ac:dyDescent="0.2">
      <c r="A9820" t="s">
        <v>14531</v>
      </c>
      <c r="B9820" t="s">
        <v>14532</v>
      </c>
      <c r="C9820" t="s">
        <v>962</v>
      </c>
      <c r="D9820" t="s">
        <v>1000</v>
      </c>
      <c r="E9820" s="23">
        <v>43556</v>
      </c>
      <c r="F9820">
        <v>2</v>
      </c>
      <c r="G9820">
        <v>3</v>
      </c>
      <c r="I9820">
        <v>5</v>
      </c>
      <c r="J9820">
        <v>16</v>
      </c>
      <c r="L9820">
        <v>18</v>
      </c>
      <c r="N9820">
        <v>2</v>
      </c>
      <c r="O9820">
        <v>0.625</v>
      </c>
      <c r="P9820">
        <v>0</v>
      </c>
      <c r="Q9820">
        <v>2</v>
      </c>
      <c r="S9820">
        <v>3</v>
      </c>
    </row>
    <row r="9821" spans="1:19" x14ac:dyDescent="0.2">
      <c r="A9821" t="s">
        <v>14551</v>
      </c>
      <c r="B9821" t="s">
        <v>14552</v>
      </c>
      <c r="C9821" t="s">
        <v>959</v>
      </c>
      <c r="D9821" t="s">
        <v>1002</v>
      </c>
      <c r="E9821" s="23">
        <v>43556</v>
      </c>
      <c r="F9821">
        <v>2</v>
      </c>
      <c r="G9821">
        <v>3</v>
      </c>
      <c r="I9821">
        <v>5</v>
      </c>
      <c r="J9821">
        <v>16</v>
      </c>
      <c r="L9821">
        <v>18</v>
      </c>
      <c r="N9821">
        <v>2</v>
      </c>
      <c r="O9821">
        <v>0.625</v>
      </c>
      <c r="P9821">
        <v>0</v>
      </c>
      <c r="Q9821">
        <v>2</v>
      </c>
      <c r="S9821">
        <v>3</v>
      </c>
    </row>
    <row r="9822" spans="1:19" x14ac:dyDescent="0.2">
      <c r="A9822" t="s">
        <v>14728</v>
      </c>
      <c r="B9822" t="s">
        <v>14729</v>
      </c>
      <c r="C9822" t="s">
        <v>199</v>
      </c>
      <c r="D9822" t="s">
        <v>1000</v>
      </c>
      <c r="E9822" s="23">
        <v>43556</v>
      </c>
      <c r="F9822">
        <v>14.5</v>
      </c>
      <c r="G9822">
        <v>13.5</v>
      </c>
      <c r="I9822">
        <v>123</v>
      </c>
      <c r="J9822">
        <v>113</v>
      </c>
      <c r="L9822">
        <v>113</v>
      </c>
      <c r="N9822">
        <v>85</v>
      </c>
      <c r="P9822">
        <v>1</v>
      </c>
      <c r="Q9822">
        <v>2</v>
      </c>
      <c r="S9822">
        <v>38</v>
      </c>
    </row>
    <row r="9823" spans="1:19" x14ac:dyDescent="0.2">
      <c r="A9823" t="s">
        <v>14994</v>
      </c>
      <c r="B9823" t="s">
        <v>14995</v>
      </c>
      <c r="C9823" t="s">
        <v>200</v>
      </c>
      <c r="D9823" t="s">
        <v>1002</v>
      </c>
      <c r="E9823" s="23">
        <v>43556</v>
      </c>
      <c r="F9823">
        <v>5.5</v>
      </c>
      <c r="G9823">
        <v>4.5</v>
      </c>
      <c r="I9823">
        <v>19</v>
      </c>
      <c r="J9823">
        <v>31</v>
      </c>
      <c r="L9823">
        <v>26</v>
      </c>
      <c r="N9823">
        <v>16</v>
      </c>
      <c r="P9823">
        <v>1</v>
      </c>
      <c r="Q9823">
        <v>1</v>
      </c>
      <c r="S9823">
        <v>3</v>
      </c>
    </row>
    <row r="9824" spans="1:19" x14ac:dyDescent="0.2">
      <c r="A9824" t="s">
        <v>15171</v>
      </c>
      <c r="B9824" t="s">
        <v>15172</v>
      </c>
      <c r="C9824" t="s">
        <v>202</v>
      </c>
      <c r="D9824" t="s">
        <v>1002</v>
      </c>
      <c r="E9824" s="23">
        <v>43556</v>
      </c>
      <c r="F9824">
        <v>6</v>
      </c>
      <c r="G9824">
        <v>5</v>
      </c>
      <c r="I9824">
        <v>91</v>
      </c>
      <c r="J9824">
        <v>66</v>
      </c>
      <c r="L9824">
        <v>64</v>
      </c>
      <c r="N9824">
        <v>59</v>
      </c>
      <c r="P9824">
        <v>0</v>
      </c>
      <c r="Q9824">
        <v>0</v>
      </c>
      <c r="S9824">
        <v>32</v>
      </c>
    </row>
    <row r="9825" spans="1:20" x14ac:dyDescent="0.2">
      <c r="A9825" t="s">
        <v>15253</v>
      </c>
      <c r="B9825" t="s">
        <v>15254</v>
      </c>
      <c r="C9825" t="s">
        <v>348</v>
      </c>
      <c r="D9825" t="s">
        <v>1000</v>
      </c>
      <c r="E9825" s="23">
        <v>43556</v>
      </c>
      <c r="F9825">
        <v>0</v>
      </c>
      <c r="G9825">
        <v>0</v>
      </c>
      <c r="I9825">
        <v>0</v>
      </c>
      <c r="J9825">
        <v>0</v>
      </c>
      <c r="L9825">
        <v>0</v>
      </c>
      <c r="N9825">
        <v>0</v>
      </c>
      <c r="P9825">
        <v>0</v>
      </c>
      <c r="Q9825">
        <v>0</v>
      </c>
      <c r="S9825">
        <v>0</v>
      </c>
    </row>
    <row r="9826" spans="1:20" x14ac:dyDescent="0.2">
      <c r="A9826" t="s">
        <v>15337</v>
      </c>
      <c r="B9826" t="s">
        <v>15338</v>
      </c>
      <c r="C9826" t="s">
        <v>347</v>
      </c>
      <c r="D9826" t="s">
        <v>1002</v>
      </c>
      <c r="E9826" s="23">
        <v>43556</v>
      </c>
      <c r="F9826">
        <v>0</v>
      </c>
      <c r="G9826">
        <v>0</v>
      </c>
      <c r="I9826">
        <v>0</v>
      </c>
      <c r="J9826">
        <v>0</v>
      </c>
      <c r="L9826">
        <v>0</v>
      </c>
      <c r="N9826">
        <v>0</v>
      </c>
      <c r="P9826">
        <v>0</v>
      </c>
      <c r="Q9826">
        <v>0</v>
      </c>
      <c r="S9826">
        <v>0</v>
      </c>
    </row>
    <row r="9827" spans="1:20" x14ac:dyDescent="0.2">
      <c r="A9827" t="s">
        <v>15413</v>
      </c>
      <c r="B9827" t="s">
        <v>15414</v>
      </c>
      <c r="C9827" t="s">
        <v>351</v>
      </c>
      <c r="D9827" t="s">
        <v>1002</v>
      </c>
      <c r="E9827" s="23">
        <v>43556</v>
      </c>
      <c r="F9827">
        <v>0</v>
      </c>
      <c r="G9827">
        <v>0</v>
      </c>
      <c r="I9827">
        <v>0</v>
      </c>
      <c r="J9827">
        <v>0</v>
      </c>
      <c r="L9827">
        <v>0</v>
      </c>
      <c r="N9827">
        <v>0</v>
      </c>
      <c r="P9827">
        <v>0</v>
      </c>
      <c r="Q9827">
        <v>0</v>
      </c>
      <c r="S9827">
        <v>0</v>
      </c>
    </row>
    <row r="9828" spans="1:20" x14ac:dyDescent="0.2">
      <c r="A9828" t="s">
        <v>15459</v>
      </c>
      <c r="B9828" t="s">
        <v>15460</v>
      </c>
      <c r="C9828" t="s">
        <v>357</v>
      </c>
      <c r="D9828" t="s">
        <v>1000</v>
      </c>
      <c r="E9828" s="23">
        <v>43556</v>
      </c>
      <c r="F9828">
        <v>0</v>
      </c>
      <c r="G9828">
        <v>0</v>
      </c>
      <c r="I9828">
        <v>0</v>
      </c>
      <c r="J9828">
        <v>0</v>
      </c>
      <c r="L9828">
        <v>0</v>
      </c>
      <c r="N9828">
        <v>0</v>
      </c>
      <c r="P9828">
        <v>0</v>
      </c>
      <c r="Q9828">
        <v>0</v>
      </c>
      <c r="S9828">
        <v>0</v>
      </c>
    </row>
    <row r="9829" spans="1:20" x14ac:dyDescent="0.2">
      <c r="A9829" t="s">
        <v>15537</v>
      </c>
      <c r="B9829" t="s">
        <v>15538</v>
      </c>
      <c r="C9829" t="s">
        <v>352</v>
      </c>
      <c r="D9829" t="s">
        <v>1002</v>
      </c>
      <c r="E9829" s="23">
        <v>43556</v>
      </c>
      <c r="F9829">
        <v>0</v>
      </c>
      <c r="G9829">
        <v>0</v>
      </c>
      <c r="I9829">
        <v>0</v>
      </c>
      <c r="J9829">
        <v>0</v>
      </c>
      <c r="L9829">
        <v>0</v>
      </c>
      <c r="N9829">
        <v>0</v>
      </c>
      <c r="P9829">
        <v>0</v>
      </c>
      <c r="Q9829">
        <v>0</v>
      </c>
      <c r="S9829">
        <v>0</v>
      </c>
    </row>
    <row r="9830" spans="1:20" x14ac:dyDescent="0.2">
      <c r="A9830" t="s">
        <v>15698</v>
      </c>
      <c r="B9830" t="s">
        <v>15699</v>
      </c>
      <c r="C9830" t="s">
        <v>228</v>
      </c>
      <c r="D9830" t="s">
        <v>1002</v>
      </c>
      <c r="E9830" s="23">
        <v>43556</v>
      </c>
      <c r="F9830">
        <v>0</v>
      </c>
      <c r="G9830">
        <v>0</v>
      </c>
      <c r="I9830">
        <v>0</v>
      </c>
      <c r="J9830">
        <v>0</v>
      </c>
      <c r="L9830">
        <v>0</v>
      </c>
      <c r="N9830">
        <v>0</v>
      </c>
      <c r="P9830">
        <v>0</v>
      </c>
      <c r="Q9830">
        <v>0</v>
      </c>
      <c r="S9830">
        <v>0</v>
      </c>
      <c r="T9830">
        <v>0.79166666666666663</v>
      </c>
    </row>
    <row r="9831" spans="1:20" x14ac:dyDescent="0.2">
      <c r="A9831" t="s">
        <v>15875</v>
      </c>
      <c r="B9831" t="s">
        <v>15876</v>
      </c>
      <c r="C9831" t="s">
        <v>227</v>
      </c>
      <c r="D9831" t="s">
        <v>1000</v>
      </c>
      <c r="E9831" s="23">
        <v>43556</v>
      </c>
      <c r="F9831">
        <v>0</v>
      </c>
      <c r="G9831">
        <v>0</v>
      </c>
      <c r="I9831">
        <v>0</v>
      </c>
      <c r="J9831">
        <v>0</v>
      </c>
      <c r="L9831">
        <v>0</v>
      </c>
      <c r="N9831">
        <v>0</v>
      </c>
      <c r="P9831">
        <v>0</v>
      </c>
      <c r="Q9831">
        <v>0</v>
      </c>
      <c r="S9831">
        <v>0</v>
      </c>
    </row>
    <row r="9832" spans="1:20" x14ac:dyDescent="0.2">
      <c r="A9832" t="s">
        <v>16052</v>
      </c>
      <c r="B9832" t="s">
        <v>16053</v>
      </c>
      <c r="C9832" t="s">
        <v>203</v>
      </c>
      <c r="D9832" t="s">
        <v>1000</v>
      </c>
      <c r="E9832" s="23">
        <v>43556</v>
      </c>
      <c r="F9832">
        <v>0</v>
      </c>
      <c r="G9832">
        <v>0</v>
      </c>
      <c r="I9832">
        <v>0</v>
      </c>
      <c r="J9832">
        <v>0</v>
      </c>
      <c r="L9832">
        <v>0</v>
      </c>
      <c r="N9832">
        <v>0</v>
      </c>
      <c r="O9832" t="e">
        <v>#DIV/0!</v>
      </c>
      <c r="P9832">
        <v>0</v>
      </c>
      <c r="Q9832">
        <v>0</v>
      </c>
      <c r="S9832">
        <v>0</v>
      </c>
      <c r="T9832" t="e">
        <v>#DIV/0!</v>
      </c>
    </row>
    <row r="9833" spans="1:20" x14ac:dyDescent="0.2">
      <c r="A9833" t="s">
        <v>16231</v>
      </c>
      <c r="B9833" t="s">
        <v>16232</v>
      </c>
      <c r="C9833" t="s">
        <v>205</v>
      </c>
      <c r="D9833" t="s">
        <v>1002</v>
      </c>
      <c r="E9833" s="23">
        <v>43556</v>
      </c>
      <c r="F9833">
        <v>0</v>
      </c>
      <c r="G9833">
        <v>0</v>
      </c>
      <c r="I9833">
        <v>0</v>
      </c>
      <c r="J9833">
        <v>0</v>
      </c>
      <c r="L9833">
        <v>0</v>
      </c>
      <c r="N9833">
        <v>0</v>
      </c>
      <c r="P9833">
        <v>0</v>
      </c>
      <c r="Q9833">
        <v>0</v>
      </c>
      <c r="S9833">
        <v>0</v>
      </c>
    </row>
    <row r="9834" spans="1:20" x14ac:dyDescent="0.2">
      <c r="A9834" t="s">
        <v>16408</v>
      </c>
      <c r="B9834" t="s">
        <v>16409</v>
      </c>
      <c r="C9834" t="s">
        <v>204</v>
      </c>
      <c r="D9834" t="s">
        <v>1002</v>
      </c>
      <c r="E9834" s="23">
        <v>43556</v>
      </c>
      <c r="F9834">
        <v>0</v>
      </c>
      <c r="G9834">
        <v>0</v>
      </c>
      <c r="I9834">
        <v>0</v>
      </c>
      <c r="J9834">
        <v>0</v>
      </c>
      <c r="L9834">
        <v>0</v>
      </c>
      <c r="N9834">
        <v>0</v>
      </c>
      <c r="P9834">
        <v>0</v>
      </c>
      <c r="Q9834">
        <v>0</v>
      </c>
      <c r="S9834">
        <v>0</v>
      </c>
      <c r="T9834" t="e">
        <v>#DIV/0!</v>
      </c>
    </row>
    <row r="9835" spans="1:20" x14ac:dyDescent="0.2">
      <c r="A9835" t="s">
        <v>16549</v>
      </c>
      <c r="B9835" t="s">
        <v>16550</v>
      </c>
      <c r="C9835" t="s">
        <v>353</v>
      </c>
      <c r="D9835" t="s">
        <v>1002</v>
      </c>
      <c r="E9835" s="23">
        <v>43556</v>
      </c>
      <c r="F9835">
        <v>0</v>
      </c>
      <c r="G9835">
        <v>0</v>
      </c>
      <c r="I9835">
        <v>0</v>
      </c>
      <c r="J9835">
        <v>0</v>
      </c>
      <c r="L9835">
        <v>0</v>
      </c>
      <c r="N9835">
        <v>0</v>
      </c>
      <c r="P9835">
        <v>0</v>
      </c>
      <c r="Q9835">
        <v>0</v>
      </c>
      <c r="S9835">
        <v>0</v>
      </c>
    </row>
    <row r="9836" spans="1:20" x14ac:dyDescent="0.2">
      <c r="A9836" t="s">
        <v>16726</v>
      </c>
      <c r="B9836" t="s">
        <v>16727</v>
      </c>
      <c r="C9836" t="s">
        <v>223</v>
      </c>
      <c r="D9836" t="s">
        <v>1000</v>
      </c>
      <c r="E9836" s="23">
        <v>43556</v>
      </c>
      <c r="F9836">
        <v>5</v>
      </c>
      <c r="G9836">
        <v>6</v>
      </c>
      <c r="I9836">
        <v>57</v>
      </c>
      <c r="J9836">
        <v>55</v>
      </c>
      <c r="L9836">
        <v>66</v>
      </c>
      <c r="N9836">
        <v>55</v>
      </c>
      <c r="P9836">
        <v>0</v>
      </c>
      <c r="Q9836">
        <v>0</v>
      </c>
      <c r="S9836">
        <v>2</v>
      </c>
    </row>
    <row r="9837" spans="1:20" x14ac:dyDescent="0.2">
      <c r="A9837" t="s">
        <v>16905</v>
      </c>
      <c r="B9837" t="s">
        <v>16906</v>
      </c>
      <c r="C9837" t="s">
        <v>224</v>
      </c>
      <c r="D9837" t="s">
        <v>1002</v>
      </c>
      <c r="E9837" s="23">
        <v>43556</v>
      </c>
      <c r="F9837">
        <v>5</v>
      </c>
      <c r="G9837">
        <v>6</v>
      </c>
      <c r="I9837">
        <v>57</v>
      </c>
      <c r="J9837">
        <v>55</v>
      </c>
      <c r="L9837">
        <v>66</v>
      </c>
      <c r="N9837">
        <v>55</v>
      </c>
      <c r="P9837">
        <v>0</v>
      </c>
      <c r="Q9837">
        <v>0</v>
      </c>
      <c r="S9837">
        <v>2</v>
      </c>
      <c r="T9837" t="e">
        <v>#DIV/0!</v>
      </c>
    </row>
    <row r="9838" spans="1:20" x14ac:dyDescent="0.2">
      <c r="A9838" t="s">
        <v>17031</v>
      </c>
      <c r="B9838" t="s">
        <v>17032</v>
      </c>
      <c r="C9838" t="s">
        <v>346</v>
      </c>
      <c r="D9838" t="s">
        <v>1000</v>
      </c>
      <c r="E9838" s="23">
        <v>43556</v>
      </c>
      <c r="F9838">
        <v>0</v>
      </c>
      <c r="G9838">
        <v>0</v>
      </c>
      <c r="I9838">
        <v>0</v>
      </c>
      <c r="J9838">
        <v>0</v>
      </c>
      <c r="L9838">
        <v>0</v>
      </c>
      <c r="N9838">
        <v>0</v>
      </c>
      <c r="P9838">
        <v>0</v>
      </c>
      <c r="Q9838">
        <v>0</v>
      </c>
      <c r="S9838">
        <v>0</v>
      </c>
      <c r="T9838" t="e">
        <v>#DIV/0!</v>
      </c>
    </row>
    <row r="9839" spans="1:20" x14ac:dyDescent="0.2">
      <c r="A9839" t="s">
        <v>17127</v>
      </c>
      <c r="B9839" t="s">
        <v>17128</v>
      </c>
      <c r="C9839" t="s">
        <v>345</v>
      </c>
      <c r="D9839" t="s">
        <v>1002</v>
      </c>
      <c r="E9839" s="23">
        <v>43556</v>
      </c>
      <c r="F9839">
        <v>0</v>
      </c>
      <c r="G9839">
        <v>0</v>
      </c>
      <c r="I9839">
        <v>0</v>
      </c>
      <c r="J9839">
        <v>0</v>
      </c>
      <c r="L9839">
        <v>0</v>
      </c>
      <c r="N9839">
        <v>0</v>
      </c>
      <c r="P9839">
        <v>0</v>
      </c>
      <c r="Q9839">
        <v>0</v>
      </c>
      <c r="S9839">
        <v>0</v>
      </c>
    </row>
    <row r="9840" spans="1:20" x14ac:dyDescent="0.2">
      <c r="A9840" t="s">
        <v>17145</v>
      </c>
      <c r="B9840" t="s">
        <v>17146</v>
      </c>
      <c r="C9840" t="s">
        <v>963</v>
      </c>
      <c r="D9840" t="s">
        <v>1000</v>
      </c>
      <c r="E9840" s="23">
        <v>43556</v>
      </c>
      <c r="F9840">
        <v>0</v>
      </c>
      <c r="G9840">
        <v>0</v>
      </c>
      <c r="I9840">
        <v>0</v>
      </c>
      <c r="J9840">
        <v>0</v>
      </c>
      <c r="L9840">
        <v>0</v>
      </c>
      <c r="N9840">
        <v>0</v>
      </c>
      <c r="P9840">
        <v>0</v>
      </c>
      <c r="Q9840">
        <v>0</v>
      </c>
      <c r="S9840">
        <v>0</v>
      </c>
    </row>
    <row r="9841" spans="1:20" x14ac:dyDescent="0.2">
      <c r="A9841" t="s">
        <v>17165</v>
      </c>
      <c r="B9841" t="s">
        <v>17166</v>
      </c>
      <c r="C9841" t="s">
        <v>960</v>
      </c>
      <c r="D9841" t="s">
        <v>1002</v>
      </c>
      <c r="E9841" s="23">
        <v>43556</v>
      </c>
      <c r="F9841">
        <v>0</v>
      </c>
      <c r="G9841">
        <v>0</v>
      </c>
      <c r="I9841">
        <v>0</v>
      </c>
      <c r="J9841">
        <v>0</v>
      </c>
      <c r="L9841">
        <v>0</v>
      </c>
      <c r="N9841">
        <v>0</v>
      </c>
      <c r="P9841">
        <v>0</v>
      </c>
      <c r="Q9841">
        <v>0</v>
      </c>
      <c r="S9841">
        <v>0</v>
      </c>
    </row>
    <row r="9842" spans="1:20" x14ac:dyDescent="0.2">
      <c r="A9842" t="s">
        <v>17342</v>
      </c>
      <c r="B9842" t="s">
        <v>17343</v>
      </c>
      <c r="C9842" t="s">
        <v>225</v>
      </c>
      <c r="D9842" t="s">
        <v>1000</v>
      </c>
      <c r="E9842" s="23">
        <v>43556</v>
      </c>
      <c r="F9842">
        <v>4</v>
      </c>
      <c r="G9842">
        <v>5.5</v>
      </c>
      <c r="I9842">
        <v>36</v>
      </c>
      <c r="J9842">
        <v>44</v>
      </c>
      <c r="L9842">
        <v>62</v>
      </c>
      <c r="N9842">
        <v>34</v>
      </c>
      <c r="P9842">
        <v>1</v>
      </c>
      <c r="Q9842">
        <v>1</v>
      </c>
      <c r="S9842">
        <v>2</v>
      </c>
    </row>
    <row r="9843" spans="1:20" x14ac:dyDescent="0.2">
      <c r="A9843" t="s">
        <v>17372</v>
      </c>
      <c r="B9843" t="s">
        <v>17373</v>
      </c>
      <c r="C9843" t="s">
        <v>905</v>
      </c>
      <c r="D9843" t="s">
        <v>1002</v>
      </c>
      <c r="E9843" s="23">
        <v>43556</v>
      </c>
      <c r="F9843">
        <v>0</v>
      </c>
      <c r="G9843">
        <v>0</v>
      </c>
      <c r="I9843">
        <v>0</v>
      </c>
      <c r="J9843">
        <v>0</v>
      </c>
      <c r="L9843">
        <v>0</v>
      </c>
      <c r="N9843">
        <v>0</v>
      </c>
      <c r="P9843">
        <v>0</v>
      </c>
      <c r="Q9843">
        <v>0</v>
      </c>
      <c r="S9843">
        <v>0</v>
      </c>
    </row>
    <row r="9844" spans="1:20" x14ac:dyDescent="0.2">
      <c r="A9844" t="s">
        <v>17549</v>
      </c>
      <c r="B9844" t="s">
        <v>17550</v>
      </c>
      <c r="C9844" t="s">
        <v>226</v>
      </c>
      <c r="D9844" t="s">
        <v>1002</v>
      </c>
      <c r="E9844" s="23">
        <v>43556</v>
      </c>
      <c r="F9844">
        <v>4</v>
      </c>
      <c r="G9844">
        <v>5.5</v>
      </c>
      <c r="I9844">
        <v>36</v>
      </c>
      <c r="J9844">
        <v>44</v>
      </c>
      <c r="L9844">
        <v>62</v>
      </c>
      <c r="N9844">
        <v>34</v>
      </c>
      <c r="P9844">
        <v>1</v>
      </c>
      <c r="Q9844">
        <v>1</v>
      </c>
      <c r="S9844">
        <v>2</v>
      </c>
    </row>
    <row r="9845" spans="1:20" x14ac:dyDescent="0.2">
      <c r="A9845" t="s">
        <v>17726</v>
      </c>
      <c r="B9845" t="s">
        <v>17727</v>
      </c>
      <c r="C9845" t="s">
        <v>232</v>
      </c>
      <c r="D9845" t="s">
        <v>1000</v>
      </c>
      <c r="E9845" s="23">
        <v>43556</v>
      </c>
      <c r="F9845">
        <v>9.5</v>
      </c>
      <c r="G9845">
        <v>8</v>
      </c>
      <c r="I9845">
        <v>109</v>
      </c>
      <c r="J9845">
        <v>109</v>
      </c>
      <c r="L9845">
        <v>91</v>
      </c>
      <c r="N9845">
        <v>105</v>
      </c>
      <c r="P9845">
        <v>1</v>
      </c>
      <c r="Q9845">
        <v>10</v>
      </c>
      <c r="S9845">
        <v>4</v>
      </c>
      <c r="T9845" t="e">
        <v>#DIV/0!</v>
      </c>
    </row>
    <row r="9846" spans="1:20" x14ac:dyDescent="0.2">
      <c r="A9846" t="s">
        <v>17746</v>
      </c>
      <c r="B9846" t="s">
        <v>17747</v>
      </c>
      <c r="C9846" t="s">
        <v>961</v>
      </c>
      <c r="D9846" t="s">
        <v>1002</v>
      </c>
      <c r="E9846" s="23">
        <v>43556</v>
      </c>
      <c r="F9846">
        <v>0</v>
      </c>
      <c r="G9846">
        <v>0</v>
      </c>
      <c r="I9846">
        <v>0</v>
      </c>
      <c r="J9846">
        <v>0</v>
      </c>
      <c r="L9846">
        <v>0</v>
      </c>
      <c r="N9846">
        <v>0</v>
      </c>
      <c r="P9846">
        <v>0</v>
      </c>
      <c r="Q9846">
        <v>0</v>
      </c>
      <c r="S9846">
        <v>0</v>
      </c>
      <c r="T9846" t="e">
        <v>#DIV/0!</v>
      </c>
    </row>
    <row r="9847" spans="1:20" x14ac:dyDescent="0.2">
      <c r="A9847" t="s">
        <v>17923</v>
      </c>
      <c r="B9847" t="s">
        <v>17924</v>
      </c>
      <c r="C9847" t="s">
        <v>231</v>
      </c>
      <c r="D9847" t="s">
        <v>1002</v>
      </c>
      <c r="E9847" s="23">
        <v>43556</v>
      </c>
      <c r="F9847">
        <v>9.5</v>
      </c>
      <c r="G9847">
        <v>8</v>
      </c>
      <c r="I9847">
        <v>109</v>
      </c>
      <c r="J9847">
        <v>109</v>
      </c>
      <c r="L9847">
        <v>91</v>
      </c>
      <c r="N9847">
        <v>105</v>
      </c>
      <c r="P9847">
        <v>1</v>
      </c>
      <c r="Q9847">
        <v>10</v>
      </c>
      <c r="S9847">
        <v>4</v>
      </c>
      <c r="T9847" t="e">
        <v>#DIV/0!</v>
      </c>
    </row>
    <row r="9848" spans="1:20" x14ac:dyDescent="0.2">
      <c r="A9848" t="s">
        <v>18100</v>
      </c>
      <c r="B9848" t="s">
        <v>18101</v>
      </c>
      <c r="C9848" t="s">
        <v>317</v>
      </c>
      <c r="D9848" t="s">
        <v>1000</v>
      </c>
      <c r="E9848" s="23">
        <v>43556</v>
      </c>
      <c r="F9848">
        <v>11</v>
      </c>
      <c r="G9848">
        <v>11.5</v>
      </c>
      <c r="I9848">
        <v>22</v>
      </c>
      <c r="J9848">
        <v>64</v>
      </c>
      <c r="L9848">
        <v>67</v>
      </c>
      <c r="N9848">
        <v>18</v>
      </c>
      <c r="P9848">
        <v>2</v>
      </c>
      <c r="Q9848">
        <v>3</v>
      </c>
      <c r="S9848">
        <v>4</v>
      </c>
      <c r="T9848">
        <v>0.77239999999999998</v>
      </c>
    </row>
    <row r="9849" spans="1:20" x14ac:dyDescent="0.2">
      <c r="A9849" t="s">
        <v>18279</v>
      </c>
      <c r="B9849" t="s">
        <v>18280</v>
      </c>
      <c r="C9849" t="s">
        <v>316</v>
      </c>
      <c r="D9849" t="s">
        <v>1002</v>
      </c>
      <c r="E9849" s="23">
        <v>43556</v>
      </c>
      <c r="F9849">
        <v>6.5</v>
      </c>
      <c r="G9849">
        <v>6</v>
      </c>
      <c r="I9849">
        <v>16</v>
      </c>
      <c r="J9849">
        <v>38</v>
      </c>
      <c r="L9849">
        <v>35</v>
      </c>
      <c r="N9849">
        <v>12</v>
      </c>
      <c r="P9849">
        <v>1</v>
      </c>
      <c r="Q9849">
        <v>2</v>
      </c>
      <c r="S9849">
        <v>4</v>
      </c>
      <c r="T9849">
        <v>0.71563636363636363</v>
      </c>
    </row>
    <row r="9850" spans="1:20" x14ac:dyDescent="0.2">
      <c r="A9850" t="s">
        <v>18355</v>
      </c>
      <c r="B9850" t="s">
        <v>18356</v>
      </c>
      <c r="C9850" t="s">
        <v>355</v>
      </c>
      <c r="D9850" t="s">
        <v>1002</v>
      </c>
      <c r="E9850" s="23">
        <v>43556</v>
      </c>
      <c r="F9850">
        <v>4.5</v>
      </c>
      <c r="G9850">
        <v>5.5</v>
      </c>
      <c r="I9850">
        <v>6</v>
      </c>
      <c r="J9850">
        <v>26</v>
      </c>
      <c r="L9850">
        <v>32</v>
      </c>
      <c r="N9850">
        <v>6</v>
      </c>
      <c r="P9850">
        <v>1</v>
      </c>
      <c r="Q9850">
        <v>1</v>
      </c>
      <c r="S9850">
        <v>0</v>
      </c>
      <c r="T9850">
        <v>0.77508333333333335</v>
      </c>
    </row>
    <row r="9851" spans="1:20" x14ac:dyDescent="0.2">
      <c r="A9851" t="s">
        <v>18532</v>
      </c>
      <c r="B9851" t="s">
        <v>18533</v>
      </c>
      <c r="C9851" t="s">
        <v>214</v>
      </c>
      <c r="D9851" t="s">
        <v>1000</v>
      </c>
      <c r="E9851" s="23">
        <v>43556</v>
      </c>
      <c r="F9851">
        <v>14</v>
      </c>
      <c r="G9851">
        <v>15.5</v>
      </c>
      <c r="I9851">
        <v>94</v>
      </c>
      <c r="J9851">
        <v>119</v>
      </c>
      <c r="L9851">
        <v>138</v>
      </c>
      <c r="N9851">
        <v>79</v>
      </c>
      <c r="O9851">
        <v>1.0249999999999999</v>
      </c>
      <c r="P9851">
        <v>12</v>
      </c>
      <c r="Q9851">
        <v>16</v>
      </c>
      <c r="S9851">
        <v>15</v>
      </c>
      <c r="T9851">
        <v>0.81357142857142861</v>
      </c>
    </row>
    <row r="9852" spans="1:20" x14ac:dyDescent="0.2">
      <c r="A9852" t="s">
        <v>18711</v>
      </c>
      <c r="B9852" t="s">
        <v>18712</v>
      </c>
      <c r="C9852" t="s">
        <v>215</v>
      </c>
      <c r="D9852" t="s">
        <v>1002</v>
      </c>
      <c r="E9852" s="23">
        <v>43556</v>
      </c>
      <c r="F9852">
        <v>5.5</v>
      </c>
      <c r="G9852">
        <v>6</v>
      </c>
      <c r="I9852">
        <v>37</v>
      </c>
      <c r="J9852">
        <v>35</v>
      </c>
      <c r="L9852">
        <v>40</v>
      </c>
      <c r="N9852">
        <v>27</v>
      </c>
      <c r="O9852">
        <v>1.0249999999999999</v>
      </c>
      <c r="P9852">
        <v>9</v>
      </c>
      <c r="Q9852">
        <v>9</v>
      </c>
      <c r="S9852">
        <v>10</v>
      </c>
      <c r="T9852">
        <v>0.76300000000000001</v>
      </c>
    </row>
    <row r="9853" spans="1:20" x14ac:dyDescent="0.2">
      <c r="A9853" t="s">
        <v>18888</v>
      </c>
      <c r="B9853" t="s">
        <v>18889</v>
      </c>
      <c r="C9853" t="s">
        <v>216</v>
      </c>
      <c r="D9853" t="s">
        <v>1002</v>
      </c>
      <c r="E9853" s="23">
        <v>43556</v>
      </c>
      <c r="F9853">
        <v>8.5</v>
      </c>
      <c r="G9853">
        <v>9.5</v>
      </c>
      <c r="I9853">
        <v>57</v>
      </c>
      <c r="J9853">
        <v>84</v>
      </c>
      <c r="L9853">
        <v>98</v>
      </c>
      <c r="N9853">
        <v>52</v>
      </c>
      <c r="P9853">
        <v>3</v>
      </c>
      <c r="Q9853">
        <v>7</v>
      </c>
      <c r="S9853">
        <v>5</v>
      </c>
      <c r="T9853">
        <v>0.76800000000000002</v>
      </c>
    </row>
    <row r="9854" spans="1:20" x14ac:dyDescent="0.2">
      <c r="A9854" t="s">
        <v>19065</v>
      </c>
      <c r="B9854" t="s">
        <v>19066</v>
      </c>
      <c r="C9854" t="s">
        <v>229</v>
      </c>
      <c r="D9854" t="s">
        <v>1002</v>
      </c>
      <c r="E9854" s="23">
        <v>43556</v>
      </c>
      <c r="F9854">
        <v>0</v>
      </c>
      <c r="G9854">
        <v>0</v>
      </c>
      <c r="I9854">
        <v>0</v>
      </c>
      <c r="J9854">
        <v>0</v>
      </c>
      <c r="L9854">
        <v>0</v>
      </c>
      <c r="N9854">
        <v>0</v>
      </c>
      <c r="P9854">
        <v>0</v>
      </c>
      <c r="Q9854">
        <v>0</v>
      </c>
      <c r="S9854">
        <v>0</v>
      </c>
      <c r="T9854">
        <v>0.77499999999999991</v>
      </c>
    </row>
    <row r="9855" spans="1:20" x14ac:dyDescent="0.2">
      <c r="A9855" t="s">
        <v>19242</v>
      </c>
      <c r="B9855" t="s">
        <v>19243</v>
      </c>
      <c r="C9855" t="s">
        <v>230</v>
      </c>
      <c r="D9855" t="s">
        <v>1000</v>
      </c>
      <c r="E9855" s="23">
        <v>43556</v>
      </c>
      <c r="F9855">
        <v>0</v>
      </c>
      <c r="G9855">
        <v>0</v>
      </c>
      <c r="I9855">
        <v>0</v>
      </c>
      <c r="J9855">
        <v>0</v>
      </c>
      <c r="L9855">
        <v>0</v>
      </c>
      <c r="N9855">
        <v>0</v>
      </c>
      <c r="P9855">
        <v>0</v>
      </c>
      <c r="Q9855">
        <v>0</v>
      </c>
      <c r="S9855">
        <v>0</v>
      </c>
      <c r="T9855">
        <v>0.77499999999999991</v>
      </c>
    </row>
    <row r="9856" spans="1:20" x14ac:dyDescent="0.2">
      <c r="A9856" t="s">
        <v>19421</v>
      </c>
      <c r="B9856" t="s">
        <v>19422</v>
      </c>
      <c r="C9856" t="s">
        <v>234</v>
      </c>
      <c r="D9856" t="s">
        <v>1000</v>
      </c>
      <c r="E9856" s="23">
        <v>43556</v>
      </c>
      <c r="F9856">
        <v>1</v>
      </c>
      <c r="G9856">
        <v>3.5</v>
      </c>
      <c r="I9856">
        <v>28</v>
      </c>
      <c r="J9856">
        <v>11</v>
      </c>
      <c r="L9856">
        <v>46</v>
      </c>
      <c r="N9856">
        <v>25</v>
      </c>
      <c r="P9856">
        <v>0</v>
      </c>
      <c r="Q9856">
        <v>0</v>
      </c>
      <c r="S9856">
        <v>3</v>
      </c>
      <c r="T9856">
        <v>0.79</v>
      </c>
    </row>
    <row r="9857" spans="1:20" x14ac:dyDescent="0.2">
      <c r="A9857" t="s">
        <v>19600</v>
      </c>
      <c r="B9857" t="s">
        <v>19601</v>
      </c>
      <c r="C9857" t="s">
        <v>233</v>
      </c>
      <c r="D9857" t="s">
        <v>1002</v>
      </c>
      <c r="E9857" s="23">
        <v>43556</v>
      </c>
      <c r="F9857">
        <v>1</v>
      </c>
      <c r="G9857">
        <v>3.5</v>
      </c>
      <c r="I9857">
        <v>28</v>
      </c>
      <c r="J9857">
        <v>11</v>
      </c>
      <c r="L9857">
        <v>46</v>
      </c>
      <c r="N9857">
        <v>25</v>
      </c>
      <c r="P9857">
        <v>0</v>
      </c>
      <c r="Q9857">
        <v>0</v>
      </c>
      <c r="S9857">
        <v>3</v>
      </c>
      <c r="T9857">
        <v>0.8</v>
      </c>
    </row>
    <row r="9858" spans="1:20" x14ac:dyDescent="0.2">
      <c r="A9858" t="s">
        <v>19698</v>
      </c>
      <c r="B9858" t="s">
        <v>19699</v>
      </c>
      <c r="C9858" t="s">
        <v>342</v>
      </c>
      <c r="D9858" t="s">
        <v>1000</v>
      </c>
      <c r="E9858" s="23">
        <v>43556</v>
      </c>
      <c r="F9858">
        <v>2</v>
      </c>
      <c r="G9858">
        <v>3</v>
      </c>
      <c r="I9858">
        <v>16</v>
      </c>
      <c r="J9858">
        <v>22</v>
      </c>
      <c r="L9858">
        <v>36</v>
      </c>
      <c r="N9858">
        <v>0</v>
      </c>
      <c r="P9858">
        <v>0</v>
      </c>
      <c r="Q9858">
        <v>1</v>
      </c>
      <c r="S9858">
        <v>16</v>
      </c>
      <c r="T9858">
        <v>0.8</v>
      </c>
    </row>
    <row r="9859" spans="1:20" x14ac:dyDescent="0.2">
      <c r="A9859" t="s">
        <v>19798</v>
      </c>
      <c r="B9859" t="s">
        <v>19799</v>
      </c>
      <c r="C9859" t="s">
        <v>340</v>
      </c>
      <c r="D9859" t="s">
        <v>1002</v>
      </c>
      <c r="E9859" s="23">
        <v>43556</v>
      </c>
      <c r="F9859">
        <v>2</v>
      </c>
      <c r="G9859">
        <v>3</v>
      </c>
      <c r="I9859">
        <v>16</v>
      </c>
      <c r="J9859">
        <v>22</v>
      </c>
      <c r="L9859">
        <v>36</v>
      </c>
      <c r="N9859">
        <v>0</v>
      </c>
      <c r="P9859">
        <v>0</v>
      </c>
      <c r="Q9859">
        <v>1</v>
      </c>
      <c r="S9859">
        <v>16</v>
      </c>
      <c r="T9859">
        <v>0.84499999999999997</v>
      </c>
    </row>
    <row r="9860" spans="1:20" x14ac:dyDescent="0.2">
      <c r="A9860" t="s">
        <v>19975</v>
      </c>
      <c r="B9860" t="s">
        <v>19976</v>
      </c>
      <c r="C9860" t="s">
        <v>220</v>
      </c>
      <c r="D9860" t="s">
        <v>1000</v>
      </c>
      <c r="E9860" s="23">
        <v>43556</v>
      </c>
      <c r="F9860">
        <v>0</v>
      </c>
      <c r="G9860">
        <v>0</v>
      </c>
      <c r="I9860">
        <v>0</v>
      </c>
      <c r="J9860">
        <v>0</v>
      </c>
      <c r="L9860">
        <v>0</v>
      </c>
      <c r="N9860">
        <v>0</v>
      </c>
      <c r="P9860">
        <v>0</v>
      </c>
      <c r="Q9860">
        <v>0</v>
      </c>
      <c r="S9860">
        <v>0</v>
      </c>
    </row>
    <row r="9861" spans="1:20" x14ac:dyDescent="0.2">
      <c r="A9861" t="s">
        <v>20154</v>
      </c>
      <c r="B9861" t="s">
        <v>20155</v>
      </c>
      <c r="C9861" t="s">
        <v>221</v>
      </c>
      <c r="D9861" t="s">
        <v>1002</v>
      </c>
      <c r="E9861" s="23">
        <v>43556</v>
      </c>
      <c r="F9861">
        <v>0</v>
      </c>
      <c r="G9861">
        <v>0</v>
      </c>
      <c r="I9861">
        <v>0</v>
      </c>
      <c r="J9861">
        <v>0</v>
      </c>
      <c r="L9861">
        <v>0</v>
      </c>
      <c r="N9861">
        <v>0</v>
      </c>
      <c r="P9861">
        <v>0</v>
      </c>
      <c r="Q9861">
        <v>0</v>
      </c>
      <c r="S9861">
        <v>0</v>
      </c>
    </row>
    <row r="9862" spans="1:20" x14ac:dyDescent="0.2">
      <c r="A9862" t="s">
        <v>20331</v>
      </c>
      <c r="B9862" t="s">
        <v>20332</v>
      </c>
      <c r="C9862" t="s">
        <v>222</v>
      </c>
      <c r="D9862" t="s">
        <v>1002</v>
      </c>
      <c r="E9862" s="23">
        <v>43556</v>
      </c>
      <c r="F9862">
        <v>0</v>
      </c>
      <c r="G9862">
        <v>0</v>
      </c>
      <c r="I9862">
        <v>0</v>
      </c>
      <c r="J9862">
        <v>0</v>
      </c>
      <c r="L9862">
        <v>0</v>
      </c>
      <c r="N9862">
        <v>0</v>
      </c>
      <c r="P9862">
        <v>0</v>
      </c>
      <c r="Q9862">
        <v>0</v>
      </c>
      <c r="S9862">
        <v>0</v>
      </c>
    </row>
    <row r="9863" spans="1:20" x14ac:dyDescent="0.2">
      <c r="A9863" t="s">
        <v>20508</v>
      </c>
      <c r="B9863" t="s">
        <v>20509</v>
      </c>
      <c r="C9863" t="s">
        <v>211</v>
      </c>
      <c r="D9863" t="s">
        <v>1002</v>
      </c>
      <c r="E9863" s="23">
        <v>43556</v>
      </c>
      <c r="F9863">
        <v>0</v>
      </c>
      <c r="G9863">
        <v>0</v>
      </c>
      <c r="I9863">
        <v>0</v>
      </c>
      <c r="J9863">
        <v>0</v>
      </c>
      <c r="L9863">
        <v>0</v>
      </c>
      <c r="N9863">
        <v>0</v>
      </c>
      <c r="P9863">
        <v>0</v>
      </c>
      <c r="Q9863">
        <v>0</v>
      </c>
      <c r="S9863">
        <v>0</v>
      </c>
    </row>
    <row r="9864" spans="1:20" x14ac:dyDescent="0.2">
      <c r="A9864" t="s">
        <v>20685</v>
      </c>
      <c r="B9864" t="s">
        <v>20686</v>
      </c>
      <c r="C9864" t="s">
        <v>207</v>
      </c>
      <c r="D9864" t="s">
        <v>1000</v>
      </c>
      <c r="E9864" s="23">
        <v>43556</v>
      </c>
      <c r="F9864">
        <v>7.5</v>
      </c>
      <c r="G9864">
        <v>7</v>
      </c>
      <c r="I9864">
        <v>27</v>
      </c>
      <c r="J9864">
        <v>46</v>
      </c>
      <c r="L9864">
        <v>42</v>
      </c>
      <c r="N9864">
        <v>24</v>
      </c>
      <c r="O9864">
        <v>0.875</v>
      </c>
      <c r="P9864">
        <v>2</v>
      </c>
      <c r="Q9864">
        <v>7</v>
      </c>
      <c r="S9864">
        <v>3</v>
      </c>
    </row>
    <row r="9865" spans="1:20" x14ac:dyDescent="0.2">
      <c r="A9865" t="s">
        <v>20929</v>
      </c>
      <c r="B9865" t="s">
        <v>20930</v>
      </c>
      <c r="C9865" t="s">
        <v>210</v>
      </c>
      <c r="D9865" t="s">
        <v>1002</v>
      </c>
      <c r="E9865" s="23">
        <v>43556</v>
      </c>
      <c r="F9865">
        <v>3.5</v>
      </c>
      <c r="G9865">
        <v>4</v>
      </c>
      <c r="I9865">
        <v>15</v>
      </c>
      <c r="J9865">
        <v>23</v>
      </c>
      <c r="L9865">
        <v>24</v>
      </c>
      <c r="N9865">
        <v>14</v>
      </c>
      <c r="O9865">
        <v>0.875</v>
      </c>
      <c r="P9865">
        <v>1</v>
      </c>
      <c r="Q9865">
        <v>5</v>
      </c>
      <c r="S9865">
        <v>1</v>
      </c>
    </row>
    <row r="9866" spans="1:20" x14ac:dyDescent="0.2">
      <c r="A9866" t="s">
        <v>21106</v>
      </c>
      <c r="B9866" t="s">
        <v>21107</v>
      </c>
      <c r="C9866" t="s">
        <v>208</v>
      </c>
      <c r="D9866" t="s">
        <v>1002</v>
      </c>
      <c r="E9866" s="23">
        <v>43556</v>
      </c>
      <c r="F9866">
        <v>2.5</v>
      </c>
      <c r="G9866">
        <v>1.5</v>
      </c>
      <c r="I9866">
        <v>4</v>
      </c>
      <c r="J9866">
        <v>14</v>
      </c>
      <c r="L9866">
        <v>9</v>
      </c>
      <c r="N9866">
        <v>4</v>
      </c>
      <c r="P9866">
        <v>1</v>
      </c>
      <c r="Q9866">
        <v>2</v>
      </c>
      <c r="S9866">
        <v>0</v>
      </c>
    </row>
    <row r="9867" spans="1:20" x14ac:dyDescent="0.2">
      <c r="A9867" t="s">
        <v>21182</v>
      </c>
      <c r="B9867" t="s">
        <v>21183</v>
      </c>
      <c r="C9867" t="s">
        <v>354</v>
      </c>
      <c r="D9867" t="s">
        <v>1002</v>
      </c>
      <c r="E9867" s="23">
        <v>43556</v>
      </c>
      <c r="F9867">
        <v>1.5</v>
      </c>
      <c r="G9867">
        <v>1.5</v>
      </c>
      <c r="I9867">
        <v>8</v>
      </c>
      <c r="J9867">
        <v>9</v>
      </c>
      <c r="L9867">
        <v>9</v>
      </c>
      <c r="N9867">
        <v>6</v>
      </c>
      <c r="P9867">
        <v>0</v>
      </c>
      <c r="Q9867">
        <v>0</v>
      </c>
      <c r="S9867">
        <v>2</v>
      </c>
    </row>
    <row r="9868" spans="1:20" x14ac:dyDescent="0.2">
      <c r="A9868" t="s">
        <v>21361</v>
      </c>
      <c r="B9868" t="s">
        <v>21362</v>
      </c>
      <c r="C9868" t="s">
        <v>213</v>
      </c>
      <c r="D9868" t="s">
        <v>1002</v>
      </c>
      <c r="E9868" s="23">
        <v>43556</v>
      </c>
      <c r="F9868">
        <v>0</v>
      </c>
      <c r="G9868">
        <v>0</v>
      </c>
      <c r="I9868">
        <v>0</v>
      </c>
      <c r="J9868">
        <v>0</v>
      </c>
      <c r="L9868">
        <v>0</v>
      </c>
      <c r="N9868">
        <v>0</v>
      </c>
      <c r="P9868">
        <v>0</v>
      </c>
      <c r="Q9868">
        <v>0</v>
      </c>
      <c r="S9868">
        <v>0</v>
      </c>
    </row>
    <row r="9869" spans="1:20" x14ac:dyDescent="0.2">
      <c r="A9869" t="s">
        <v>21603</v>
      </c>
      <c r="B9869" t="s">
        <v>21604</v>
      </c>
      <c r="C9869" t="s">
        <v>212</v>
      </c>
      <c r="D9869" t="s">
        <v>1000</v>
      </c>
      <c r="E9869" s="23">
        <v>43556</v>
      </c>
      <c r="F9869">
        <v>1.5</v>
      </c>
      <c r="G9869">
        <v>1.5</v>
      </c>
      <c r="I9869">
        <v>4</v>
      </c>
      <c r="J9869">
        <v>8</v>
      </c>
      <c r="L9869">
        <v>8</v>
      </c>
      <c r="N9869">
        <v>4</v>
      </c>
      <c r="P9869">
        <v>1</v>
      </c>
      <c r="Q9869">
        <v>1</v>
      </c>
      <c r="S9869">
        <v>0</v>
      </c>
    </row>
    <row r="9870" spans="1:20" x14ac:dyDescent="0.2">
      <c r="A9870" t="s">
        <v>21635</v>
      </c>
      <c r="B9870" t="s">
        <v>21636</v>
      </c>
      <c r="C9870" t="s">
        <v>900</v>
      </c>
      <c r="D9870" t="s">
        <v>1002</v>
      </c>
      <c r="E9870" s="23">
        <v>43556</v>
      </c>
      <c r="F9870">
        <v>1.5</v>
      </c>
      <c r="G9870">
        <v>1.5</v>
      </c>
      <c r="I9870">
        <v>4</v>
      </c>
      <c r="J9870">
        <v>8</v>
      </c>
      <c r="L9870">
        <v>8</v>
      </c>
      <c r="N9870">
        <v>4</v>
      </c>
      <c r="P9870">
        <v>1</v>
      </c>
      <c r="Q9870">
        <v>1</v>
      </c>
      <c r="S9870">
        <v>0</v>
      </c>
    </row>
    <row r="9871" spans="1:20" x14ac:dyDescent="0.2">
      <c r="A9871" t="s">
        <v>21812</v>
      </c>
      <c r="B9871" t="s">
        <v>21813</v>
      </c>
      <c r="C9871" t="s">
        <v>217</v>
      </c>
      <c r="D9871" t="s">
        <v>1000</v>
      </c>
      <c r="E9871" s="23">
        <v>43556</v>
      </c>
      <c r="F9871">
        <v>0</v>
      </c>
      <c r="G9871">
        <v>0</v>
      </c>
      <c r="I9871">
        <v>0</v>
      </c>
      <c r="J9871">
        <v>0</v>
      </c>
      <c r="L9871">
        <v>0</v>
      </c>
      <c r="N9871">
        <v>0</v>
      </c>
      <c r="P9871">
        <v>0</v>
      </c>
      <c r="Q9871">
        <v>0</v>
      </c>
      <c r="S9871">
        <v>0</v>
      </c>
    </row>
    <row r="9872" spans="1:20" x14ac:dyDescent="0.2">
      <c r="A9872" t="s">
        <v>22056</v>
      </c>
      <c r="B9872" t="s">
        <v>22057</v>
      </c>
      <c r="C9872" t="s">
        <v>218</v>
      </c>
      <c r="D9872" t="s">
        <v>1002</v>
      </c>
      <c r="E9872" s="23">
        <v>43556</v>
      </c>
      <c r="F9872">
        <v>0</v>
      </c>
      <c r="G9872">
        <v>0</v>
      </c>
      <c r="I9872">
        <v>0</v>
      </c>
      <c r="J9872">
        <v>0</v>
      </c>
      <c r="L9872">
        <v>0</v>
      </c>
      <c r="N9872">
        <v>0</v>
      </c>
      <c r="P9872">
        <v>0</v>
      </c>
      <c r="Q9872">
        <v>0</v>
      </c>
      <c r="S9872">
        <v>0</v>
      </c>
    </row>
    <row r="9873" spans="1:19" x14ac:dyDescent="0.2">
      <c r="A9873" t="s">
        <v>22233</v>
      </c>
      <c r="B9873" t="s">
        <v>22234</v>
      </c>
      <c r="C9873" t="s">
        <v>219</v>
      </c>
      <c r="D9873" t="s">
        <v>1002</v>
      </c>
      <c r="E9873" s="23">
        <v>43556</v>
      </c>
      <c r="F9873">
        <v>0</v>
      </c>
      <c r="G9873">
        <v>0</v>
      </c>
      <c r="I9873">
        <v>0</v>
      </c>
      <c r="J9873">
        <v>0</v>
      </c>
      <c r="L9873">
        <v>0</v>
      </c>
      <c r="N9873">
        <v>0</v>
      </c>
      <c r="P9873">
        <v>0</v>
      </c>
      <c r="Q9873">
        <v>0</v>
      </c>
      <c r="S9873">
        <v>0</v>
      </c>
    </row>
    <row r="9874" spans="1:19" x14ac:dyDescent="0.2">
      <c r="A9874" t="s">
        <v>22273</v>
      </c>
      <c r="B9874" t="s">
        <v>22274</v>
      </c>
      <c r="C9874" t="s">
        <v>384</v>
      </c>
      <c r="D9874" t="s">
        <v>1002</v>
      </c>
      <c r="E9874" s="23">
        <v>43556</v>
      </c>
      <c r="F9874">
        <v>0</v>
      </c>
      <c r="G9874">
        <v>0</v>
      </c>
      <c r="I9874">
        <v>0</v>
      </c>
      <c r="J9874">
        <v>0</v>
      </c>
      <c r="L9874">
        <v>0</v>
      </c>
      <c r="N9874">
        <v>0</v>
      </c>
      <c r="P9874">
        <v>0</v>
      </c>
      <c r="Q9874">
        <v>0</v>
      </c>
      <c r="S9874">
        <v>0</v>
      </c>
    </row>
    <row r="9875" spans="1:19" x14ac:dyDescent="0.2">
      <c r="A9875" t="s">
        <v>22313</v>
      </c>
      <c r="B9875" t="s">
        <v>22314</v>
      </c>
      <c r="C9875" t="s">
        <v>387</v>
      </c>
      <c r="D9875" t="s">
        <v>1000</v>
      </c>
      <c r="E9875" s="23">
        <v>43556</v>
      </c>
      <c r="F9875">
        <v>0</v>
      </c>
      <c r="G9875">
        <v>0</v>
      </c>
      <c r="I9875">
        <v>0</v>
      </c>
      <c r="J9875">
        <v>0</v>
      </c>
      <c r="L9875">
        <v>0</v>
      </c>
      <c r="N9875">
        <v>0</v>
      </c>
      <c r="P9875">
        <v>0</v>
      </c>
      <c r="Q9875">
        <v>0</v>
      </c>
      <c r="S9875">
        <v>0</v>
      </c>
    </row>
    <row r="9876" spans="1:19" x14ac:dyDescent="0.2">
      <c r="A9876" t="s">
        <v>22347</v>
      </c>
      <c r="B9876" t="s">
        <v>22348</v>
      </c>
      <c r="C9876" t="s">
        <v>1049</v>
      </c>
      <c r="D9876" t="s">
        <v>1002</v>
      </c>
      <c r="E9876" s="23">
        <v>43556</v>
      </c>
      <c r="F9876">
        <v>0</v>
      </c>
      <c r="G9876">
        <v>0</v>
      </c>
      <c r="I9876">
        <v>0</v>
      </c>
      <c r="J9876">
        <v>0</v>
      </c>
      <c r="L9876">
        <v>0</v>
      </c>
      <c r="N9876">
        <v>0</v>
      </c>
      <c r="P9876">
        <v>0</v>
      </c>
      <c r="Q9876">
        <v>0</v>
      </c>
      <c r="S9876">
        <v>0</v>
      </c>
    </row>
    <row r="9877" spans="1:19" x14ac:dyDescent="0.2">
      <c r="A9877" t="s">
        <v>22387</v>
      </c>
      <c r="B9877" t="s">
        <v>22388</v>
      </c>
      <c r="C9877" t="s">
        <v>385</v>
      </c>
      <c r="D9877" t="s">
        <v>1002</v>
      </c>
      <c r="E9877" s="23">
        <v>43556</v>
      </c>
      <c r="F9877">
        <v>0</v>
      </c>
      <c r="G9877">
        <v>0</v>
      </c>
      <c r="I9877">
        <v>0</v>
      </c>
      <c r="J9877">
        <v>0</v>
      </c>
      <c r="L9877">
        <v>0</v>
      </c>
      <c r="N9877">
        <v>0</v>
      </c>
      <c r="P9877">
        <v>0</v>
      </c>
      <c r="Q9877">
        <v>0</v>
      </c>
      <c r="S9877">
        <v>0</v>
      </c>
    </row>
    <row r="9878" spans="1:19" x14ac:dyDescent="0.2">
      <c r="A9878" t="s">
        <v>1346</v>
      </c>
      <c r="B9878" t="s">
        <v>1347</v>
      </c>
      <c r="C9878" t="s">
        <v>1237</v>
      </c>
      <c r="D9878" t="s">
        <v>1002</v>
      </c>
      <c r="E9878" s="23">
        <v>43586</v>
      </c>
      <c r="F9878">
        <v>32.5</v>
      </c>
      <c r="G9878">
        <v>33</v>
      </c>
      <c r="I9878">
        <v>125</v>
      </c>
      <c r="J9878">
        <v>183</v>
      </c>
      <c r="L9878">
        <v>189</v>
      </c>
      <c r="N9878">
        <v>111</v>
      </c>
      <c r="P9878">
        <v>7</v>
      </c>
      <c r="Q9878">
        <v>17</v>
      </c>
      <c r="S9878">
        <v>14</v>
      </c>
    </row>
    <row r="9879" spans="1:19" x14ac:dyDescent="0.2">
      <c r="A9879" t="s">
        <v>1390</v>
      </c>
      <c r="B9879" t="s">
        <v>1389</v>
      </c>
      <c r="C9879" t="s">
        <v>1237</v>
      </c>
      <c r="D9879" t="s">
        <v>1001</v>
      </c>
      <c r="E9879" s="23">
        <v>43586</v>
      </c>
      <c r="F9879">
        <v>5.5</v>
      </c>
      <c r="G9879">
        <v>8.5</v>
      </c>
      <c r="I9879">
        <v>30</v>
      </c>
      <c r="J9879">
        <v>28</v>
      </c>
      <c r="L9879">
        <v>48</v>
      </c>
      <c r="N9879">
        <v>28</v>
      </c>
      <c r="P9879">
        <v>3</v>
      </c>
      <c r="Q9879">
        <v>4</v>
      </c>
      <c r="S9879">
        <v>2</v>
      </c>
    </row>
    <row r="9880" spans="1:19" x14ac:dyDescent="0.2">
      <c r="A9880" t="s">
        <v>11150</v>
      </c>
      <c r="B9880" t="s">
        <v>11151</v>
      </c>
      <c r="C9880" t="s">
        <v>228</v>
      </c>
      <c r="D9880" t="s">
        <v>1000</v>
      </c>
      <c r="E9880" s="23">
        <v>43586</v>
      </c>
      <c r="F9880">
        <v>0</v>
      </c>
      <c r="G9880">
        <v>0</v>
      </c>
      <c r="I9880">
        <v>0</v>
      </c>
      <c r="J9880">
        <v>0</v>
      </c>
      <c r="L9880">
        <v>0</v>
      </c>
      <c r="N9880">
        <v>0</v>
      </c>
      <c r="P9880">
        <v>0</v>
      </c>
      <c r="Q9880">
        <v>0</v>
      </c>
      <c r="S9880">
        <v>0</v>
      </c>
    </row>
    <row r="9881" spans="1:19" x14ac:dyDescent="0.2">
      <c r="A9881" t="s">
        <v>9403</v>
      </c>
      <c r="B9881" t="s">
        <v>9404</v>
      </c>
      <c r="C9881" t="s">
        <v>211</v>
      </c>
      <c r="D9881" t="s">
        <v>1000</v>
      </c>
      <c r="E9881" s="23">
        <v>43586</v>
      </c>
      <c r="F9881">
        <v>0</v>
      </c>
      <c r="G9881">
        <v>0</v>
      </c>
      <c r="I9881">
        <v>0</v>
      </c>
      <c r="J9881">
        <v>0</v>
      </c>
      <c r="L9881">
        <v>0</v>
      </c>
      <c r="N9881">
        <v>0</v>
      </c>
      <c r="P9881">
        <v>0</v>
      </c>
      <c r="Q9881">
        <v>0</v>
      </c>
      <c r="S9881">
        <v>0</v>
      </c>
    </row>
    <row r="9882" spans="1:19" x14ac:dyDescent="0.2">
      <c r="A9882" t="s">
        <v>8564</v>
      </c>
      <c r="B9882" t="s">
        <v>8565</v>
      </c>
      <c r="C9882" t="s">
        <v>213</v>
      </c>
      <c r="D9882" t="s">
        <v>1000</v>
      </c>
      <c r="E9882" s="23">
        <v>43586</v>
      </c>
      <c r="F9882">
        <v>0</v>
      </c>
      <c r="G9882">
        <v>0</v>
      </c>
      <c r="I9882">
        <v>0</v>
      </c>
      <c r="J9882">
        <v>0</v>
      </c>
      <c r="L9882">
        <v>0</v>
      </c>
      <c r="N9882">
        <v>0</v>
      </c>
      <c r="P9882">
        <v>0</v>
      </c>
      <c r="Q9882">
        <v>0</v>
      </c>
      <c r="S9882">
        <v>0</v>
      </c>
    </row>
    <row r="9883" spans="1:19" x14ac:dyDescent="0.2">
      <c r="A9883" t="s">
        <v>5140</v>
      </c>
      <c r="B9883" t="s">
        <v>5141</v>
      </c>
      <c r="C9883" t="s">
        <v>229</v>
      </c>
      <c r="D9883" t="s">
        <v>1000</v>
      </c>
      <c r="E9883" s="23">
        <v>43586</v>
      </c>
      <c r="F9883">
        <v>0</v>
      </c>
      <c r="G9883">
        <v>0</v>
      </c>
      <c r="I9883">
        <v>0</v>
      </c>
      <c r="J9883">
        <v>0</v>
      </c>
      <c r="L9883">
        <v>0</v>
      </c>
      <c r="N9883">
        <v>0</v>
      </c>
      <c r="P9883">
        <v>0</v>
      </c>
      <c r="Q9883">
        <v>0</v>
      </c>
      <c r="S9883">
        <v>0</v>
      </c>
    </row>
    <row r="9884" spans="1:19" x14ac:dyDescent="0.2">
      <c r="A9884" t="s">
        <v>13259</v>
      </c>
      <c r="B9884" t="s">
        <v>13171</v>
      </c>
      <c r="C9884" t="s">
        <v>1051</v>
      </c>
      <c r="D9884" t="s">
        <v>1002</v>
      </c>
      <c r="E9884" s="23">
        <v>43586</v>
      </c>
      <c r="F9884">
        <v>0</v>
      </c>
      <c r="G9884">
        <v>0</v>
      </c>
      <c r="I9884">
        <v>0</v>
      </c>
      <c r="J9884">
        <v>0</v>
      </c>
      <c r="L9884">
        <v>0</v>
      </c>
      <c r="N9884">
        <v>0</v>
      </c>
      <c r="P9884">
        <v>0</v>
      </c>
      <c r="Q9884">
        <v>0</v>
      </c>
      <c r="S9884">
        <v>0</v>
      </c>
    </row>
    <row r="9885" spans="1:19" x14ac:dyDescent="0.2">
      <c r="A9885" t="s">
        <v>7475</v>
      </c>
      <c r="B9885" t="s">
        <v>7476</v>
      </c>
      <c r="C9885" t="s">
        <v>1048</v>
      </c>
      <c r="D9885" t="s">
        <v>1000</v>
      </c>
      <c r="E9885" s="23">
        <v>43586</v>
      </c>
      <c r="F9885">
        <v>0</v>
      </c>
      <c r="G9885">
        <v>0</v>
      </c>
      <c r="I9885">
        <v>0</v>
      </c>
      <c r="J9885">
        <v>0</v>
      </c>
      <c r="L9885">
        <v>0</v>
      </c>
      <c r="N9885">
        <v>0</v>
      </c>
      <c r="P9885">
        <v>0</v>
      </c>
      <c r="Q9885">
        <v>0</v>
      </c>
      <c r="S9885">
        <v>0</v>
      </c>
    </row>
    <row r="9886" spans="1:19" x14ac:dyDescent="0.2">
      <c r="A9886" t="s">
        <v>5764</v>
      </c>
      <c r="B9886" t="s">
        <v>5765</v>
      </c>
      <c r="C9886" t="s">
        <v>1047</v>
      </c>
      <c r="D9886" t="s">
        <v>1000</v>
      </c>
      <c r="E9886" s="23">
        <v>43586</v>
      </c>
      <c r="F9886">
        <v>3.5</v>
      </c>
      <c r="G9886">
        <v>3.5</v>
      </c>
      <c r="I9886">
        <v>15</v>
      </c>
      <c r="J9886">
        <v>20</v>
      </c>
      <c r="L9886">
        <v>20</v>
      </c>
      <c r="N9886">
        <v>14</v>
      </c>
      <c r="P9886">
        <v>1</v>
      </c>
      <c r="Q9886">
        <v>1</v>
      </c>
      <c r="S9886">
        <v>1</v>
      </c>
    </row>
    <row r="9887" spans="1:19" x14ac:dyDescent="0.2">
      <c r="A9887" t="s">
        <v>12374</v>
      </c>
      <c r="B9887" t="s">
        <v>12375</v>
      </c>
      <c r="C9887" t="s">
        <v>1050</v>
      </c>
      <c r="D9887" t="s">
        <v>1001</v>
      </c>
      <c r="E9887" s="23">
        <v>43586</v>
      </c>
      <c r="F9887">
        <v>1</v>
      </c>
      <c r="G9887">
        <v>2.5</v>
      </c>
      <c r="I9887">
        <v>4</v>
      </c>
      <c r="J9887">
        <v>5</v>
      </c>
      <c r="L9887">
        <v>14</v>
      </c>
      <c r="N9887">
        <v>4</v>
      </c>
      <c r="P9887">
        <v>0</v>
      </c>
      <c r="Q9887">
        <v>0</v>
      </c>
      <c r="S9887">
        <v>0</v>
      </c>
    </row>
    <row r="9888" spans="1:19" x14ac:dyDescent="0.2">
      <c r="A9888" t="s">
        <v>10113</v>
      </c>
      <c r="B9888" t="s">
        <v>10114</v>
      </c>
      <c r="C9888" t="s">
        <v>1049</v>
      </c>
      <c r="D9888" t="s">
        <v>1001</v>
      </c>
      <c r="E9888" s="23">
        <v>43586</v>
      </c>
      <c r="F9888">
        <v>0</v>
      </c>
      <c r="G9888">
        <v>0</v>
      </c>
      <c r="I9888">
        <v>0</v>
      </c>
      <c r="J9888">
        <v>0</v>
      </c>
      <c r="L9888">
        <v>0</v>
      </c>
      <c r="N9888">
        <v>0</v>
      </c>
      <c r="P9888">
        <v>0</v>
      </c>
      <c r="Q9888">
        <v>0</v>
      </c>
      <c r="S9888">
        <v>0</v>
      </c>
    </row>
    <row r="9889" spans="1:20" x14ac:dyDescent="0.2">
      <c r="A9889" t="s">
        <v>7445</v>
      </c>
      <c r="B9889" t="s">
        <v>7446</v>
      </c>
      <c r="C9889" t="s">
        <v>1048</v>
      </c>
      <c r="D9889" t="s">
        <v>1001</v>
      </c>
      <c r="E9889" s="23">
        <v>43586</v>
      </c>
      <c r="F9889">
        <v>2</v>
      </c>
      <c r="G9889">
        <v>2.5</v>
      </c>
      <c r="I9889">
        <v>10</v>
      </c>
      <c r="J9889">
        <v>11</v>
      </c>
      <c r="L9889">
        <v>14</v>
      </c>
      <c r="N9889">
        <v>10</v>
      </c>
      <c r="P9889">
        <v>1</v>
      </c>
      <c r="Q9889">
        <v>1</v>
      </c>
      <c r="S9889">
        <v>0</v>
      </c>
    </row>
    <row r="9890" spans="1:20" x14ac:dyDescent="0.2">
      <c r="A9890" t="s">
        <v>5589</v>
      </c>
      <c r="B9890" t="s">
        <v>5590</v>
      </c>
      <c r="C9890" t="s">
        <v>1047</v>
      </c>
      <c r="D9890" t="s">
        <v>1001</v>
      </c>
      <c r="E9890" s="23">
        <v>43586</v>
      </c>
      <c r="F9890">
        <v>0</v>
      </c>
      <c r="G9890">
        <v>0</v>
      </c>
      <c r="I9890">
        <v>0</v>
      </c>
      <c r="J9890">
        <v>0</v>
      </c>
      <c r="L9890">
        <v>0</v>
      </c>
      <c r="N9890">
        <v>0</v>
      </c>
      <c r="P9890">
        <v>0</v>
      </c>
      <c r="Q9890">
        <v>0</v>
      </c>
      <c r="S9890">
        <v>0</v>
      </c>
    </row>
    <row r="9891" spans="1:20" x14ac:dyDescent="0.2">
      <c r="A9891" t="s">
        <v>11453</v>
      </c>
      <c r="B9891" t="s">
        <v>11454</v>
      </c>
      <c r="C9891" t="s">
        <v>959</v>
      </c>
      <c r="D9891" t="s">
        <v>1000</v>
      </c>
      <c r="E9891" s="23">
        <v>43586</v>
      </c>
      <c r="F9891">
        <v>2</v>
      </c>
      <c r="G9891">
        <v>3</v>
      </c>
      <c r="I9891">
        <v>8</v>
      </c>
      <c r="J9891">
        <v>16</v>
      </c>
      <c r="L9891">
        <v>18</v>
      </c>
      <c r="N9891">
        <v>5</v>
      </c>
      <c r="O9891">
        <v>0.75</v>
      </c>
      <c r="P9891">
        <v>0</v>
      </c>
      <c r="Q9891">
        <v>0</v>
      </c>
      <c r="S9891">
        <v>3</v>
      </c>
    </row>
    <row r="9892" spans="1:20" x14ac:dyDescent="0.2">
      <c r="A9892" t="s">
        <v>10641</v>
      </c>
      <c r="B9892" t="s">
        <v>10642</v>
      </c>
      <c r="C9892" t="s">
        <v>205</v>
      </c>
      <c r="D9892" t="s">
        <v>1000</v>
      </c>
      <c r="E9892" s="23">
        <v>43586</v>
      </c>
      <c r="F9892">
        <v>0</v>
      </c>
      <c r="G9892">
        <v>0</v>
      </c>
      <c r="I9892">
        <v>0</v>
      </c>
      <c r="J9892">
        <v>0</v>
      </c>
      <c r="L9892">
        <v>0</v>
      </c>
      <c r="N9892">
        <v>0</v>
      </c>
      <c r="P9892">
        <v>0</v>
      </c>
      <c r="Q9892">
        <v>0</v>
      </c>
      <c r="S9892">
        <v>0</v>
      </c>
    </row>
    <row r="9893" spans="1:20" x14ac:dyDescent="0.2">
      <c r="A9893" t="s">
        <v>10047</v>
      </c>
      <c r="B9893" t="s">
        <v>10048</v>
      </c>
      <c r="C9893" t="s">
        <v>384</v>
      </c>
      <c r="D9893" t="s">
        <v>1000</v>
      </c>
      <c r="E9893" s="23">
        <v>43586</v>
      </c>
      <c r="F9893">
        <v>0</v>
      </c>
      <c r="G9893">
        <v>0</v>
      </c>
      <c r="I9893">
        <v>0</v>
      </c>
      <c r="J9893">
        <v>0</v>
      </c>
      <c r="L9893">
        <v>0</v>
      </c>
      <c r="N9893">
        <v>0</v>
      </c>
      <c r="P9893">
        <v>0</v>
      </c>
      <c r="Q9893">
        <v>0</v>
      </c>
      <c r="S9893">
        <v>0</v>
      </c>
    </row>
    <row r="9894" spans="1:20" x14ac:dyDescent="0.2">
      <c r="A9894" t="s">
        <v>8988</v>
      </c>
      <c r="B9894" t="s">
        <v>8989</v>
      </c>
      <c r="C9894" t="s">
        <v>210</v>
      </c>
      <c r="D9894" t="s">
        <v>1000</v>
      </c>
      <c r="E9894" s="23">
        <v>43586</v>
      </c>
      <c r="F9894">
        <v>3.5</v>
      </c>
      <c r="G9894">
        <v>4</v>
      </c>
      <c r="I9894">
        <v>17</v>
      </c>
      <c r="J9894">
        <v>23</v>
      </c>
      <c r="L9894">
        <v>24</v>
      </c>
      <c r="N9894">
        <v>13</v>
      </c>
      <c r="O9894">
        <v>1.125</v>
      </c>
      <c r="P9894">
        <v>0</v>
      </c>
      <c r="Q9894">
        <v>1</v>
      </c>
      <c r="S9894">
        <v>4</v>
      </c>
    </row>
    <row r="9895" spans="1:20" x14ac:dyDescent="0.2">
      <c r="A9895" t="s">
        <v>6183</v>
      </c>
      <c r="B9895" t="s">
        <v>6184</v>
      </c>
      <c r="C9895" t="s">
        <v>215</v>
      </c>
      <c r="D9895" t="s">
        <v>1000</v>
      </c>
      <c r="E9895" s="23">
        <v>43586</v>
      </c>
      <c r="F9895">
        <v>4.5</v>
      </c>
      <c r="G9895">
        <v>6</v>
      </c>
      <c r="I9895">
        <v>23</v>
      </c>
      <c r="J9895">
        <v>29</v>
      </c>
      <c r="L9895">
        <v>40</v>
      </c>
      <c r="N9895">
        <v>18</v>
      </c>
      <c r="O9895">
        <v>1.05</v>
      </c>
      <c r="P9895">
        <v>5</v>
      </c>
      <c r="Q9895">
        <v>6</v>
      </c>
      <c r="S9895">
        <v>5</v>
      </c>
    </row>
    <row r="9896" spans="1:20" x14ac:dyDescent="0.2">
      <c r="A9896" t="s">
        <v>8104</v>
      </c>
      <c r="B9896" t="s">
        <v>8105</v>
      </c>
      <c r="C9896" t="s">
        <v>960</v>
      </c>
      <c r="D9896" t="s">
        <v>1000</v>
      </c>
      <c r="E9896" s="23">
        <v>43586</v>
      </c>
      <c r="F9896">
        <v>0</v>
      </c>
      <c r="G9896">
        <v>0</v>
      </c>
      <c r="I9896">
        <v>0</v>
      </c>
      <c r="J9896">
        <v>0</v>
      </c>
      <c r="L9896">
        <v>0</v>
      </c>
      <c r="N9896">
        <v>0</v>
      </c>
      <c r="P9896">
        <v>0</v>
      </c>
      <c r="Q9896">
        <v>0</v>
      </c>
      <c r="S9896">
        <v>0</v>
      </c>
    </row>
    <row r="9897" spans="1:20" x14ac:dyDescent="0.2">
      <c r="A9897" t="s">
        <v>6973</v>
      </c>
      <c r="B9897" t="s">
        <v>6974</v>
      </c>
      <c r="C9897" t="s">
        <v>961</v>
      </c>
      <c r="D9897" t="s">
        <v>1000</v>
      </c>
      <c r="E9897" s="23">
        <v>43586</v>
      </c>
      <c r="F9897">
        <v>0</v>
      </c>
      <c r="G9897">
        <v>0</v>
      </c>
      <c r="I9897">
        <v>0</v>
      </c>
      <c r="J9897">
        <v>0</v>
      </c>
      <c r="L9897">
        <v>0</v>
      </c>
      <c r="N9897">
        <v>0</v>
      </c>
      <c r="P9897">
        <v>0</v>
      </c>
      <c r="Q9897">
        <v>0</v>
      </c>
      <c r="S9897">
        <v>0</v>
      </c>
    </row>
    <row r="9898" spans="1:20" x14ac:dyDescent="0.2">
      <c r="A9898" t="s">
        <v>3483</v>
      </c>
      <c r="B9898" t="s">
        <v>3484</v>
      </c>
      <c r="C9898" t="s">
        <v>221</v>
      </c>
      <c r="D9898" t="s">
        <v>1000</v>
      </c>
      <c r="E9898" s="23">
        <v>43586</v>
      </c>
      <c r="F9898">
        <v>0</v>
      </c>
      <c r="G9898">
        <v>0</v>
      </c>
      <c r="I9898">
        <v>0</v>
      </c>
      <c r="J9898">
        <v>0</v>
      </c>
      <c r="L9898">
        <v>0</v>
      </c>
      <c r="N9898">
        <v>0</v>
      </c>
      <c r="P9898">
        <v>0</v>
      </c>
      <c r="Q9898">
        <v>0</v>
      </c>
      <c r="S9898">
        <v>0</v>
      </c>
    </row>
    <row r="9899" spans="1:20" x14ac:dyDescent="0.2">
      <c r="A9899" t="s">
        <v>3308</v>
      </c>
      <c r="B9899" t="s">
        <v>3309</v>
      </c>
      <c r="C9899" t="s">
        <v>222</v>
      </c>
      <c r="D9899" t="s">
        <v>1000</v>
      </c>
      <c r="E9899" s="23">
        <v>43586</v>
      </c>
      <c r="F9899">
        <v>0</v>
      </c>
      <c r="G9899">
        <v>0</v>
      </c>
      <c r="I9899">
        <v>0</v>
      </c>
      <c r="J9899">
        <v>0</v>
      </c>
      <c r="L9899">
        <v>0</v>
      </c>
      <c r="N9899">
        <v>0</v>
      </c>
      <c r="P9899">
        <v>0</v>
      </c>
      <c r="Q9899">
        <v>0</v>
      </c>
      <c r="S9899">
        <v>0</v>
      </c>
    </row>
    <row r="9900" spans="1:20" x14ac:dyDescent="0.2">
      <c r="A9900" t="s">
        <v>7353</v>
      </c>
      <c r="B9900" t="s">
        <v>7354</v>
      </c>
      <c r="C9900" t="s">
        <v>1052</v>
      </c>
      <c r="D9900" t="s">
        <v>1000</v>
      </c>
      <c r="E9900" s="23">
        <v>43586</v>
      </c>
      <c r="F9900">
        <v>3.5</v>
      </c>
      <c r="G9900">
        <v>3</v>
      </c>
      <c r="I9900">
        <v>19</v>
      </c>
      <c r="J9900">
        <v>21</v>
      </c>
      <c r="L9900">
        <v>18</v>
      </c>
      <c r="N9900">
        <v>16</v>
      </c>
      <c r="P9900">
        <v>2</v>
      </c>
      <c r="Q9900">
        <v>11</v>
      </c>
      <c r="S9900">
        <v>3</v>
      </c>
    </row>
    <row r="9901" spans="1:20" x14ac:dyDescent="0.2">
      <c r="A9901" t="s">
        <v>5345</v>
      </c>
      <c r="B9901" t="s">
        <v>5346</v>
      </c>
      <c r="C9901" t="s">
        <v>1053</v>
      </c>
      <c r="D9901" t="s">
        <v>1000</v>
      </c>
      <c r="E9901" s="23">
        <v>43586</v>
      </c>
      <c r="F9901">
        <v>3</v>
      </c>
      <c r="G9901">
        <v>2.5</v>
      </c>
      <c r="I9901">
        <v>10</v>
      </c>
      <c r="J9901">
        <v>17</v>
      </c>
      <c r="L9901">
        <v>14</v>
      </c>
      <c r="N9901">
        <v>9</v>
      </c>
      <c r="P9901">
        <v>0</v>
      </c>
      <c r="Q9901">
        <v>0</v>
      </c>
      <c r="S9901">
        <v>1</v>
      </c>
    </row>
    <row r="9902" spans="1:20" x14ac:dyDescent="0.2">
      <c r="A9902" t="s">
        <v>7178</v>
      </c>
      <c r="B9902" t="s">
        <v>7179</v>
      </c>
      <c r="C9902" t="s">
        <v>1052</v>
      </c>
      <c r="D9902" t="s">
        <v>1001</v>
      </c>
      <c r="E9902" s="23">
        <v>43586</v>
      </c>
      <c r="F9902">
        <v>1.5</v>
      </c>
      <c r="G9902">
        <v>1.5</v>
      </c>
      <c r="I9902">
        <v>6</v>
      </c>
      <c r="J9902">
        <v>7</v>
      </c>
      <c r="L9902">
        <v>8</v>
      </c>
      <c r="N9902">
        <v>5</v>
      </c>
      <c r="P9902">
        <v>2</v>
      </c>
      <c r="Q9902">
        <v>3</v>
      </c>
      <c r="S9902">
        <v>1</v>
      </c>
      <c r="T9902">
        <v>1</v>
      </c>
    </row>
    <row r="9903" spans="1:20" x14ac:dyDescent="0.2">
      <c r="A9903" t="s">
        <v>5170</v>
      </c>
      <c r="B9903" t="s">
        <v>5171</v>
      </c>
      <c r="C9903" t="s">
        <v>1053</v>
      </c>
      <c r="D9903" t="s">
        <v>1001</v>
      </c>
      <c r="E9903" s="23">
        <v>43586</v>
      </c>
      <c r="F9903">
        <v>0</v>
      </c>
      <c r="G9903">
        <v>0.5</v>
      </c>
      <c r="I9903">
        <v>0</v>
      </c>
      <c r="J9903">
        <v>0</v>
      </c>
      <c r="L9903">
        <v>3</v>
      </c>
      <c r="N9903">
        <v>0</v>
      </c>
      <c r="P9903">
        <v>0</v>
      </c>
      <c r="Q9903">
        <v>0</v>
      </c>
      <c r="S9903">
        <v>0</v>
      </c>
      <c r="T9903">
        <v>0</v>
      </c>
    </row>
    <row r="9904" spans="1:20" x14ac:dyDescent="0.2">
      <c r="A9904" t="s">
        <v>12668</v>
      </c>
      <c r="B9904" t="s">
        <v>12669</v>
      </c>
      <c r="C9904" t="s">
        <v>1054</v>
      </c>
      <c r="D9904" t="s">
        <v>1001</v>
      </c>
      <c r="E9904" s="23">
        <v>43586</v>
      </c>
      <c r="F9904">
        <v>1</v>
      </c>
      <c r="G9904">
        <v>1.5</v>
      </c>
      <c r="I9904">
        <v>10</v>
      </c>
      <c r="J9904">
        <v>5</v>
      </c>
      <c r="L9904">
        <v>9</v>
      </c>
      <c r="N9904">
        <v>9</v>
      </c>
      <c r="P9904">
        <v>0</v>
      </c>
      <c r="Q9904">
        <v>0</v>
      </c>
      <c r="S9904">
        <v>1</v>
      </c>
      <c r="T9904">
        <v>0</v>
      </c>
    </row>
    <row r="9905" spans="1:20" x14ac:dyDescent="0.2">
      <c r="A9905" t="s">
        <v>12344</v>
      </c>
      <c r="B9905" t="s">
        <v>12345</v>
      </c>
      <c r="C9905" t="s">
        <v>200</v>
      </c>
      <c r="D9905" t="s">
        <v>1000</v>
      </c>
      <c r="E9905" s="23">
        <v>43586</v>
      </c>
      <c r="F9905">
        <v>5</v>
      </c>
      <c r="G9905">
        <v>4.5</v>
      </c>
      <c r="I9905">
        <v>23</v>
      </c>
      <c r="J9905">
        <v>29</v>
      </c>
      <c r="L9905">
        <v>26</v>
      </c>
      <c r="N9905">
        <v>19</v>
      </c>
      <c r="P9905">
        <v>0</v>
      </c>
      <c r="Q9905">
        <v>0</v>
      </c>
      <c r="S9905">
        <v>4</v>
      </c>
      <c r="T9905">
        <v>0.5</v>
      </c>
    </row>
    <row r="9906" spans="1:20" x14ac:dyDescent="0.2">
      <c r="A9906" t="s">
        <v>10465</v>
      </c>
      <c r="B9906" t="s">
        <v>10466</v>
      </c>
      <c r="C9906" t="s">
        <v>204</v>
      </c>
      <c r="D9906" t="s">
        <v>1000</v>
      </c>
      <c r="E9906" s="23">
        <v>43586</v>
      </c>
      <c r="F9906">
        <v>0</v>
      </c>
      <c r="G9906">
        <v>0</v>
      </c>
      <c r="I9906">
        <v>0</v>
      </c>
      <c r="J9906">
        <v>0</v>
      </c>
      <c r="L9906">
        <v>0</v>
      </c>
      <c r="N9906">
        <v>0</v>
      </c>
      <c r="P9906">
        <v>0</v>
      </c>
      <c r="Q9906">
        <v>0</v>
      </c>
      <c r="S9906">
        <v>0</v>
      </c>
      <c r="T9906">
        <v>0.5</v>
      </c>
    </row>
    <row r="9907" spans="1:20" x14ac:dyDescent="0.2">
      <c r="A9907" t="s">
        <v>10009</v>
      </c>
      <c r="B9907" t="s">
        <v>10010</v>
      </c>
      <c r="C9907" t="s">
        <v>385</v>
      </c>
      <c r="D9907" t="s">
        <v>1000</v>
      </c>
      <c r="E9907" s="23">
        <v>43586</v>
      </c>
      <c r="F9907">
        <v>0</v>
      </c>
      <c r="G9907">
        <v>0</v>
      </c>
      <c r="I9907">
        <v>0</v>
      </c>
      <c r="J9907">
        <v>0</v>
      </c>
      <c r="L9907">
        <v>0</v>
      </c>
      <c r="N9907">
        <v>0</v>
      </c>
      <c r="P9907">
        <v>0</v>
      </c>
      <c r="Q9907">
        <v>0</v>
      </c>
      <c r="S9907">
        <v>0</v>
      </c>
      <c r="T9907">
        <v>0.75</v>
      </c>
    </row>
    <row r="9908" spans="1:20" x14ac:dyDescent="0.2">
      <c r="A9908" t="s">
        <v>8813</v>
      </c>
      <c r="B9908" t="s">
        <v>8814</v>
      </c>
      <c r="C9908" t="s">
        <v>208</v>
      </c>
      <c r="D9908" t="s">
        <v>1000</v>
      </c>
      <c r="E9908" s="23">
        <v>43586</v>
      </c>
      <c r="F9908">
        <v>2.5</v>
      </c>
      <c r="G9908">
        <v>1.5</v>
      </c>
      <c r="I9908">
        <v>4</v>
      </c>
      <c r="J9908">
        <v>14</v>
      </c>
      <c r="L9908">
        <v>9</v>
      </c>
      <c r="N9908">
        <v>4</v>
      </c>
      <c r="P9908">
        <v>0</v>
      </c>
      <c r="Q9908">
        <v>0</v>
      </c>
      <c r="S9908">
        <v>0</v>
      </c>
      <c r="T9908">
        <v>0.83333333333333337</v>
      </c>
    </row>
    <row r="9909" spans="1:20" x14ac:dyDescent="0.2">
      <c r="A9909" t="s">
        <v>8148</v>
      </c>
      <c r="B9909" t="s">
        <v>8149</v>
      </c>
      <c r="C9909" t="s">
        <v>900</v>
      </c>
      <c r="D9909" t="s">
        <v>1000</v>
      </c>
      <c r="E9909" s="23">
        <v>43586</v>
      </c>
      <c r="F9909">
        <v>1.5</v>
      </c>
      <c r="G9909">
        <v>1.5</v>
      </c>
      <c r="I9909">
        <v>5</v>
      </c>
      <c r="J9909">
        <v>8</v>
      </c>
      <c r="L9909">
        <v>8</v>
      </c>
      <c r="N9909">
        <v>4</v>
      </c>
      <c r="P9909">
        <v>0</v>
      </c>
      <c r="Q9909">
        <v>0</v>
      </c>
      <c r="S9909">
        <v>1</v>
      </c>
      <c r="T9909">
        <v>0.4</v>
      </c>
    </row>
    <row r="9910" spans="1:20" x14ac:dyDescent="0.2">
      <c r="A9910" t="s">
        <v>7913</v>
      </c>
      <c r="B9910" t="s">
        <v>7914</v>
      </c>
      <c r="C9910" t="s">
        <v>905</v>
      </c>
      <c r="D9910" t="s">
        <v>1000</v>
      </c>
      <c r="E9910" s="23">
        <v>43586</v>
      </c>
      <c r="F9910">
        <v>2</v>
      </c>
      <c r="G9910">
        <v>2</v>
      </c>
      <c r="I9910">
        <v>2</v>
      </c>
      <c r="J9910">
        <v>11</v>
      </c>
      <c r="L9910">
        <v>11</v>
      </c>
      <c r="N9910">
        <v>2</v>
      </c>
      <c r="P9910">
        <v>0</v>
      </c>
      <c r="Q9910">
        <v>0</v>
      </c>
      <c r="S9910">
        <v>0</v>
      </c>
      <c r="T9910">
        <v>0.25</v>
      </c>
    </row>
    <row r="9911" spans="1:20" x14ac:dyDescent="0.2">
      <c r="A9911" t="s">
        <v>6607</v>
      </c>
      <c r="B9911" t="s">
        <v>6608</v>
      </c>
      <c r="C9911" t="s">
        <v>316</v>
      </c>
      <c r="D9911" t="s">
        <v>1000</v>
      </c>
      <c r="E9911" s="23">
        <v>43586</v>
      </c>
      <c r="F9911">
        <v>6</v>
      </c>
      <c r="G9911">
        <v>6</v>
      </c>
      <c r="I9911">
        <v>17</v>
      </c>
      <c r="J9911">
        <v>35</v>
      </c>
      <c r="L9911">
        <v>35</v>
      </c>
      <c r="N9911">
        <v>15</v>
      </c>
      <c r="P9911">
        <v>1</v>
      </c>
      <c r="Q9911">
        <v>1</v>
      </c>
      <c r="S9911">
        <v>2</v>
      </c>
      <c r="T9911">
        <v>0.38461538461538464</v>
      </c>
    </row>
    <row r="9912" spans="1:20" x14ac:dyDescent="0.2">
      <c r="A9912" t="s">
        <v>4200</v>
      </c>
      <c r="B9912" t="s">
        <v>4201</v>
      </c>
      <c r="C9912" t="s">
        <v>218</v>
      </c>
      <c r="D9912" t="s">
        <v>1000</v>
      </c>
      <c r="E9912" s="23">
        <v>43586</v>
      </c>
      <c r="F9912">
        <v>0</v>
      </c>
      <c r="G9912">
        <v>0</v>
      </c>
      <c r="I9912">
        <v>0</v>
      </c>
      <c r="J9912">
        <v>0</v>
      </c>
      <c r="L9912">
        <v>0</v>
      </c>
      <c r="N9912">
        <v>0</v>
      </c>
      <c r="P9912">
        <v>0</v>
      </c>
      <c r="Q9912">
        <v>0</v>
      </c>
      <c r="S9912">
        <v>0</v>
      </c>
      <c r="T9912">
        <v>0.4</v>
      </c>
    </row>
    <row r="9913" spans="1:20" x14ac:dyDescent="0.2">
      <c r="A9913" t="s">
        <v>12629</v>
      </c>
      <c r="B9913" t="s">
        <v>12630</v>
      </c>
      <c r="C9913" t="s">
        <v>202</v>
      </c>
      <c r="D9913" t="s">
        <v>1000</v>
      </c>
      <c r="E9913" s="23">
        <v>43586</v>
      </c>
      <c r="F9913">
        <v>8</v>
      </c>
      <c r="G9913">
        <v>5</v>
      </c>
      <c r="I9913">
        <v>105</v>
      </c>
      <c r="J9913">
        <v>88</v>
      </c>
      <c r="L9913">
        <v>64</v>
      </c>
      <c r="N9913">
        <v>88</v>
      </c>
      <c r="P9913">
        <v>0</v>
      </c>
      <c r="Q9913">
        <v>0</v>
      </c>
      <c r="S9913">
        <v>17</v>
      </c>
      <c r="T9913">
        <v>0.61538461538461542</v>
      </c>
    </row>
    <row r="9914" spans="1:20" x14ac:dyDescent="0.2">
      <c r="A9914" t="s">
        <v>12454</v>
      </c>
      <c r="B9914" t="s">
        <v>12455</v>
      </c>
      <c r="C9914" t="s">
        <v>347</v>
      </c>
      <c r="D9914" t="s">
        <v>1000</v>
      </c>
      <c r="E9914" s="23">
        <v>43586</v>
      </c>
      <c r="F9914">
        <v>0</v>
      </c>
      <c r="G9914">
        <v>0</v>
      </c>
      <c r="I9914">
        <v>0</v>
      </c>
      <c r="J9914">
        <v>0</v>
      </c>
      <c r="L9914">
        <v>0</v>
      </c>
      <c r="N9914">
        <v>0</v>
      </c>
      <c r="P9914">
        <v>0</v>
      </c>
      <c r="Q9914">
        <v>0</v>
      </c>
      <c r="S9914">
        <v>0</v>
      </c>
      <c r="T9914">
        <v>0.23076923076923078</v>
      </c>
    </row>
    <row r="9915" spans="1:20" x14ac:dyDescent="0.2">
      <c r="A9915" t="s">
        <v>9794</v>
      </c>
      <c r="B9915" t="s">
        <v>9795</v>
      </c>
      <c r="C9915" t="s">
        <v>224</v>
      </c>
      <c r="D9915" t="s">
        <v>1000</v>
      </c>
      <c r="E9915" s="23">
        <v>43586</v>
      </c>
      <c r="F9915">
        <v>5</v>
      </c>
      <c r="G9915">
        <v>6</v>
      </c>
      <c r="I9915">
        <v>53</v>
      </c>
      <c r="J9915">
        <v>55</v>
      </c>
      <c r="L9915">
        <v>66</v>
      </c>
      <c r="N9915">
        <v>52</v>
      </c>
      <c r="P9915">
        <v>0</v>
      </c>
      <c r="Q9915">
        <v>0</v>
      </c>
      <c r="S9915">
        <v>1</v>
      </c>
      <c r="T9915">
        <v>0.60869565217391308</v>
      </c>
    </row>
    <row r="9916" spans="1:20" x14ac:dyDescent="0.2">
      <c r="A9916" t="s">
        <v>9495</v>
      </c>
      <c r="B9916" t="s">
        <v>9496</v>
      </c>
      <c r="C9916" t="s">
        <v>345</v>
      </c>
      <c r="D9916" t="s">
        <v>1000</v>
      </c>
      <c r="E9916" s="23">
        <v>43586</v>
      </c>
      <c r="F9916">
        <v>0</v>
      </c>
      <c r="G9916">
        <v>0</v>
      </c>
      <c r="I9916">
        <v>0</v>
      </c>
      <c r="J9916">
        <v>0</v>
      </c>
      <c r="L9916">
        <v>0</v>
      </c>
      <c r="N9916">
        <v>0</v>
      </c>
      <c r="P9916">
        <v>0</v>
      </c>
      <c r="Q9916">
        <v>0</v>
      </c>
      <c r="S9916">
        <v>0</v>
      </c>
      <c r="T9916">
        <v>0.42857142857142855</v>
      </c>
    </row>
    <row r="9917" spans="1:20" x14ac:dyDescent="0.2">
      <c r="A9917" t="s">
        <v>7887</v>
      </c>
      <c r="B9917" t="s">
        <v>7888</v>
      </c>
      <c r="C9917" t="s">
        <v>226</v>
      </c>
      <c r="D9917" t="s">
        <v>1000</v>
      </c>
      <c r="E9917" s="23">
        <v>43586</v>
      </c>
      <c r="F9917">
        <v>4</v>
      </c>
      <c r="G9917">
        <v>5.5</v>
      </c>
      <c r="I9917">
        <v>36</v>
      </c>
      <c r="J9917">
        <v>44</v>
      </c>
      <c r="L9917">
        <v>62</v>
      </c>
      <c r="N9917">
        <v>36</v>
      </c>
      <c r="P9917">
        <v>0</v>
      </c>
      <c r="Q9917">
        <v>0</v>
      </c>
      <c r="S9917">
        <v>0</v>
      </c>
      <c r="T9917">
        <v>0.56000000000000005</v>
      </c>
    </row>
    <row r="9918" spans="1:20" x14ac:dyDescent="0.2">
      <c r="A9918" t="s">
        <v>6957</v>
      </c>
      <c r="B9918" t="s">
        <v>6958</v>
      </c>
      <c r="C9918" t="s">
        <v>231</v>
      </c>
      <c r="D9918" t="s">
        <v>1000</v>
      </c>
      <c r="E9918" s="23">
        <v>43586</v>
      </c>
      <c r="F9918">
        <v>9.5</v>
      </c>
      <c r="G9918">
        <v>8</v>
      </c>
      <c r="I9918">
        <v>88</v>
      </c>
      <c r="J9918">
        <v>109</v>
      </c>
      <c r="L9918">
        <v>91</v>
      </c>
      <c r="N9918">
        <v>88</v>
      </c>
      <c r="P9918">
        <v>0</v>
      </c>
      <c r="Q9918">
        <v>20</v>
      </c>
      <c r="S9918">
        <v>0</v>
      </c>
      <c r="T9918">
        <v>0.73913043478260865</v>
      </c>
    </row>
    <row r="9919" spans="1:20" x14ac:dyDescent="0.2">
      <c r="A9919" t="s">
        <v>6008</v>
      </c>
      <c r="B9919" t="s">
        <v>6009</v>
      </c>
      <c r="C9919" t="s">
        <v>216</v>
      </c>
      <c r="D9919" t="s">
        <v>1000</v>
      </c>
      <c r="E9919" s="23">
        <v>43586</v>
      </c>
      <c r="F9919">
        <v>9.5</v>
      </c>
      <c r="G9919">
        <v>9.5</v>
      </c>
      <c r="I9919">
        <v>59</v>
      </c>
      <c r="J9919">
        <v>95</v>
      </c>
      <c r="L9919">
        <v>98</v>
      </c>
      <c r="N9919">
        <v>48</v>
      </c>
      <c r="P9919">
        <v>6</v>
      </c>
      <c r="Q9919">
        <v>8</v>
      </c>
      <c r="S9919">
        <v>11</v>
      </c>
      <c r="T9919">
        <v>0.94444444444444442</v>
      </c>
    </row>
    <row r="9920" spans="1:20" x14ac:dyDescent="0.2">
      <c r="A9920" t="s">
        <v>4615</v>
      </c>
      <c r="B9920" t="s">
        <v>4616</v>
      </c>
      <c r="C9920" t="s">
        <v>233</v>
      </c>
      <c r="D9920" t="s">
        <v>1000</v>
      </c>
      <c r="E9920" s="23">
        <v>43586</v>
      </c>
      <c r="F9920">
        <v>1</v>
      </c>
      <c r="G9920">
        <v>3.5</v>
      </c>
      <c r="I9920">
        <v>20</v>
      </c>
      <c r="J9920">
        <v>11</v>
      </c>
      <c r="L9920">
        <v>46</v>
      </c>
      <c r="N9920">
        <v>17</v>
      </c>
      <c r="P9920">
        <v>9</v>
      </c>
      <c r="Q9920">
        <v>11</v>
      </c>
      <c r="S9920">
        <v>3</v>
      </c>
    </row>
    <row r="9921" spans="1:20" x14ac:dyDescent="0.2">
      <c r="A9921" t="s">
        <v>4025</v>
      </c>
      <c r="B9921" t="s">
        <v>4026</v>
      </c>
      <c r="C9921" t="s">
        <v>219</v>
      </c>
      <c r="D9921" t="s">
        <v>1000</v>
      </c>
      <c r="E9921" s="23">
        <v>43586</v>
      </c>
      <c r="F9921">
        <v>0</v>
      </c>
      <c r="G9921">
        <v>0</v>
      </c>
      <c r="I9921">
        <v>0</v>
      </c>
      <c r="J9921">
        <v>0</v>
      </c>
      <c r="L9921">
        <v>0</v>
      </c>
      <c r="N9921">
        <v>0</v>
      </c>
      <c r="P9921">
        <v>0</v>
      </c>
      <c r="Q9921">
        <v>0</v>
      </c>
      <c r="S9921">
        <v>0</v>
      </c>
    </row>
    <row r="9922" spans="1:20" x14ac:dyDescent="0.2">
      <c r="A9922" t="s">
        <v>3754</v>
      </c>
      <c r="B9922" t="s">
        <v>3755</v>
      </c>
      <c r="C9922" t="s">
        <v>340</v>
      </c>
      <c r="D9922" t="s">
        <v>1000</v>
      </c>
      <c r="E9922" s="23">
        <v>43586</v>
      </c>
      <c r="F9922">
        <v>2</v>
      </c>
      <c r="G9922">
        <v>3</v>
      </c>
      <c r="I9922">
        <v>16</v>
      </c>
      <c r="J9922">
        <v>22</v>
      </c>
      <c r="L9922">
        <v>36</v>
      </c>
      <c r="N9922">
        <v>13</v>
      </c>
      <c r="P9922">
        <v>1</v>
      </c>
      <c r="Q9922">
        <v>3</v>
      </c>
      <c r="S9922">
        <v>3</v>
      </c>
    </row>
    <row r="9923" spans="1:20" x14ac:dyDescent="0.2">
      <c r="A9923" t="s">
        <v>11366</v>
      </c>
      <c r="B9923" t="s">
        <v>11367</v>
      </c>
      <c r="C9923" t="s">
        <v>350</v>
      </c>
      <c r="D9923" t="s">
        <v>1000</v>
      </c>
      <c r="E9923" s="23">
        <v>43586</v>
      </c>
      <c r="F9923">
        <v>0</v>
      </c>
      <c r="G9923">
        <v>0</v>
      </c>
      <c r="I9923">
        <v>0</v>
      </c>
      <c r="J9923">
        <v>0</v>
      </c>
      <c r="L9923">
        <v>0</v>
      </c>
      <c r="N9923">
        <v>0</v>
      </c>
      <c r="P9923">
        <v>0</v>
      </c>
      <c r="Q9923">
        <v>0</v>
      </c>
      <c r="S9923">
        <v>0</v>
      </c>
    </row>
    <row r="9924" spans="1:20" x14ac:dyDescent="0.2">
      <c r="A9924" t="s">
        <v>11368</v>
      </c>
      <c r="B9924" t="s">
        <v>11369</v>
      </c>
      <c r="C9924" t="s">
        <v>351</v>
      </c>
      <c r="D9924" t="s">
        <v>1000</v>
      </c>
      <c r="E9924" s="23">
        <v>43586</v>
      </c>
      <c r="F9924">
        <v>0</v>
      </c>
      <c r="G9924">
        <v>0</v>
      </c>
      <c r="I9924">
        <v>0</v>
      </c>
      <c r="J9924">
        <v>0</v>
      </c>
      <c r="L9924">
        <v>0</v>
      </c>
      <c r="N9924">
        <v>0</v>
      </c>
      <c r="P9924">
        <v>0</v>
      </c>
      <c r="Q9924">
        <v>0</v>
      </c>
      <c r="S9924">
        <v>0</v>
      </c>
    </row>
    <row r="9925" spans="1:20" x14ac:dyDescent="0.2">
      <c r="A9925" t="s">
        <v>11224</v>
      </c>
      <c r="B9925" t="s">
        <v>11225</v>
      </c>
      <c r="C9925" t="s">
        <v>352</v>
      </c>
      <c r="D9925" t="s">
        <v>1000</v>
      </c>
      <c r="E9925" s="23">
        <v>43586</v>
      </c>
      <c r="F9925">
        <v>0</v>
      </c>
      <c r="G9925">
        <v>0</v>
      </c>
      <c r="I9925">
        <v>0</v>
      </c>
      <c r="J9925">
        <v>0</v>
      </c>
      <c r="L9925">
        <v>0</v>
      </c>
      <c r="N9925">
        <v>0</v>
      </c>
      <c r="P9925">
        <v>0</v>
      </c>
      <c r="Q9925">
        <v>0</v>
      </c>
      <c r="S9925">
        <v>0</v>
      </c>
    </row>
    <row r="9926" spans="1:20" x14ac:dyDescent="0.2">
      <c r="A9926" t="s">
        <v>10225</v>
      </c>
      <c r="B9926" t="s">
        <v>10226</v>
      </c>
      <c r="C9926" t="s">
        <v>353</v>
      </c>
      <c r="D9926" t="s">
        <v>1000</v>
      </c>
      <c r="E9926" s="23">
        <v>43586</v>
      </c>
      <c r="F9926">
        <v>0</v>
      </c>
      <c r="G9926">
        <v>0</v>
      </c>
      <c r="I9926">
        <v>0</v>
      </c>
      <c r="J9926">
        <v>0</v>
      </c>
      <c r="L9926">
        <v>0</v>
      </c>
      <c r="N9926">
        <v>0</v>
      </c>
      <c r="P9926">
        <v>0</v>
      </c>
      <c r="Q9926">
        <v>0</v>
      </c>
      <c r="S9926">
        <v>0</v>
      </c>
    </row>
    <row r="9927" spans="1:20" x14ac:dyDescent="0.2">
      <c r="A9927" t="s">
        <v>10085</v>
      </c>
      <c r="B9927" t="s">
        <v>10086</v>
      </c>
      <c r="C9927" t="s">
        <v>386</v>
      </c>
      <c r="D9927" t="s">
        <v>1000</v>
      </c>
      <c r="E9927" s="23">
        <v>43586</v>
      </c>
      <c r="F9927">
        <v>0</v>
      </c>
      <c r="G9927">
        <v>0</v>
      </c>
      <c r="I9927">
        <v>0</v>
      </c>
      <c r="J9927">
        <v>0</v>
      </c>
      <c r="L9927">
        <v>0</v>
      </c>
      <c r="N9927">
        <v>0</v>
      </c>
      <c r="P9927">
        <v>0</v>
      </c>
      <c r="Q9927">
        <v>0</v>
      </c>
      <c r="S9927">
        <v>0</v>
      </c>
    </row>
    <row r="9928" spans="1:20" x14ac:dyDescent="0.2">
      <c r="A9928" t="s">
        <v>8638</v>
      </c>
      <c r="B9928" t="s">
        <v>8639</v>
      </c>
      <c r="C9928" t="s">
        <v>354</v>
      </c>
      <c r="D9928" t="s">
        <v>1000</v>
      </c>
      <c r="E9928" s="23">
        <v>43586</v>
      </c>
      <c r="F9928">
        <v>1.5</v>
      </c>
      <c r="G9928">
        <v>1.5</v>
      </c>
      <c r="I9928">
        <v>8</v>
      </c>
      <c r="J9928">
        <v>9</v>
      </c>
      <c r="L9928">
        <v>9</v>
      </c>
      <c r="N9928">
        <v>8</v>
      </c>
      <c r="P9928">
        <v>0</v>
      </c>
      <c r="Q9928">
        <v>0</v>
      </c>
      <c r="S9928">
        <v>0</v>
      </c>
    </row>
    <row r="9929" spans="1:20" x14ac:dyDescent="0.2">
      <c r="A9929" t="s">
        <v>6432</v>
      </c>
      <c r="B9929" t="s">
        <v>6433</v>
      </c>
      <c r="C9929" t="s">
        <v>355</v>
      </c>
      <c r="D9929" t="s">
        <v>1000</v>
      </c>
      <c r="E9929" s="23">
        <v>43586</v>
      </c>
      <c r="F9929">
        <v>3</v>
      </c>
      <c r="G9929">
        <v>5.5</v>
      </c>
      <c r="I9929">
        <v>6</v>
      </c>
      <c r="J9929">
        <v>17</v>
      </c>
      <c r="L9929">
        <v>32</v>
      </c>
      <c r="N9929">
        <v>6</v>
      </c>
      <c r="P9929">
        <v>0</v>
      </c>
      <c r="Q9929">
        <v>0</v>
      </c>
      <c r="S9929">
        <v>0</v>
      </c>
    </row>
    <row r="9930" spans="1:20" x14ac:dyDescent="0.2">
      <c r="A9930" t="s">
        <v>12170</v>
      </c>
      <c r="B9930" t="s">
        <v>12171</v>
      </c>
      <c r="C9930" t="s">
        <v>1050</v>
      </c>
      <c r="D9930" t="s">
        <v>1002</v>
      </c>
      <c r="E9930" s="23">
        <v>43586</v>
      </c>
      <c r="F9930">
        <v>1</v>
      </c>
      <c r="G9930">
        <v>2.5</v>
      </c>
      <c r="I9930">
        <v>4</v>
      </c>
      <c r="J9930">
        <v>5</v>
      </c>
      <c r="L9930">
        <v>14</v>
      </c>
      <c r="N9930">
        <v>4</v>
      </c>
      <c r="P9930">
        <v>0</v>
      </c>
      <c r="Q9930">
        <v>0</v>
      </c>
      <c r="S9930">
        <v>0</v>
      </c>
    </row>
    <row r="9931" spans="1:20" x14ac:dyDescent="0.2">
      <c r="A9931" t="s">
        <v>7505</v>
      </c>
      <c r="B9931" t="s">
        <v>7506</v>
      </c>
      <c r="C9931" t="s">
        <v>1048</v>
      </c>
      <c r="D9931" t="s">
        <v>1002</v>
      </c>
      <c r="E9931" s="23">
        <v>43586</v>
      </c>
      <c r="F9931">
        <v>2</v>
      </c>
      <c r="G9931">
        <v>2.5</v>
      </c>
      <c r="I9931">
        <v>10</v>
      </c>
      <c r="J9931">
        <v>11</v>
      </c>
      <c r="L9931">
        <v>14</v>
      </c>
      <c r="N9931">
        <v>10</v>
      </c>
      <c r="P9931">
        <v>1</v>
      </c>
      <c r="Q9931">
        <v>1</v>
      </c>
      <c r="S9931">
        <v>0</v>
      </c>
    </row>
    <row r="9932" spans="1:20" x14ac:dyDescent="0.2">
      <c r="A9932" t="s">
        <v>5794</v>
      </c>
      <c r="B9932" t="s">
        <v>5795</v>
      </c>
      <c r="C9932" t="s">
        <v>1047</v>
      </c>
      <c r="D9932" t="s">
        <v>1002</v>
      </c>
      <c r="E9932" s="23">
        <v>43586</v>
      </c>
      <c r="F9932">
        <v>3.5</v>
      </c>
      <c r="G9932">
        <v>3.5</v>
      </c>
      <c r="I9932">
        <v>15</v>
      </c>
      <c r="J9932">
        <v>20</v>
      </c>
      <c r="L9932">
        <v>20</v>
      </c>
      <c r="N9932">
        <v>14</v>
      </c>
      <c r="P9932">
        <v>1</v>
      </c>
      <c r="Q9932">
        <v>1</v>
      </c>
      <c r="S9932">
        <v>1</v>
      </c>
    </row>
    <row r="9933" spans="1:20" x14ac:dyDescent="0.2">
      <c r="A9933" t="s">
        <v>14821</v>
      </c>
      <c r="B9933" t="s">
        <v>14822</v>
      </c>
      <c r="C9933" t="s">
        <v>1054</v>
      </c>
      <c r="D9933" t="s">
        <v>1002</v>
      </c>
      <c r="E9933" s="23">
        <v>43586</v>
      </c>
      <c r="F9933">
        <v>1</v>
      </c>
      <c r="G9933">
        <v>1.5</v>
      </c>
      <c r="I9933">
        <v>10</v>
      </c>
      <c r="J9933">
        <v>5</v>
      </c>
      <c r="L9933">
        <v>9</v>
      </c>
      <c r="N9933">
        <v>9</v>
      </c>
      <c r="P9933">
        <v>0</v>
      </c>
      <c r="Q9933">
        <v>0</v>
      </c>
      <c r="S9933">
        <v>1</v>
      </c>
    </row>
    <row r="9934" spans="1:20" x14ac:dyDescent="0.2">
      <c r="A9934" t="s">
        <v>7383</v>
      </c>
      <c r="B9934" t="s">
        <v>7384</v>
      </c>
      <c r="C9934" t="s">
        <v>1052</v>
      </c>
      <c r="D9934" t="s">
        <v>1002</v>
      </c>
      <c r="E9934" s="23">
        <v>43586</v>
      </c>
      <c r="F9934">
        <v>5</v>
      </c>
      <c r="G9934">
        <v>4.5</v>
      </c>
      <c r="I9934">
        <v>25</v>
      </c>
      <c r="J9934">
        <v>28</v>
      </c>
      <c r="L9934">
        <v>26</v>
      </c>
      <c r="N9934">
        <v>21</v>
      </c>
      <c r="P9934">
        <v>4</v>
      </c>
      <c r="Q9934">
        <v>14</v>
      </c>
      <c r="S9934">
        <v>4</v>
      </c>
    </row>
    <row r="9935" spans="1:20" x14ac:dyDescent="0.2">
      <c r="A9935" t="s">
        <v>5375</v>
      </c>
      <c r="B9935" t="s">
        <v>5376</v>
      </c>
      <c r="C9935" t="s">
        <v>1053</v>
      </c>
      <c r="D9935" t="s">
        <v>1002</v>
      </c>
      <c r="E9935" s="23">
        <v>43586</v>
      </c>
      <c r="F9935">
        <v>3</v>
      </c>
      <c r="G9935">
        <v>3</v>
      </c>
      <c r="I9935">
        <v>10</v>
      </c>
      <c r="J9935">
        <v>17</v>
      </c>
      <c r="L9935">
        <v>17</v>
      </c>
      <c r="N9935">
        <v>9</v>
      </c>
      <c r="P9935">
        <v>0</v>
      </c>
      <c r="Q9935">
        <v>0</v>
      </c>
      <c r="S9935">
        <v>1</v>
      </c>
      <c r="T9935">
        <v>1</v>
      </c>
    </row>
    <row r="9936" spans="1:20" x14ac:dyDescent="0.2">
      <c r="A9936" t="s">
        <v>7516</v>
      </c>
      <c r="B9936" t="s">
        <v>7513</v>
      </c>
      <c r="C9936" t="s">
        <v>901</v>
      </c>
      <c r="D9936" t="s">
        <v>1000</v>
      </c>
      <c r="E9936" s="23">
        <v>43586</v>
      </c>
      <c r="F9936">
        <v>3.5</v>
      </c>
      <c r="G9936">
        <v>3</v>
      </c>
      <c r="I9936">
        <v>10</v>
      </c>
      <c r="J9936">
        <v>17</v>
      </c>
      <c r="L9936">
        <v>17</v>
      </c>
      <c r="N9936">
        <v>9</v>
      </c>
      <c r="P9936">
        <v>0</v>
      </c>
      <c r="Q9936">
        <v>0</v>
      </c>
      <c r="S9936">
        <v>1</v>
      </c>
      <c r="T9936">
        <v>0</v>
      </c>
    </row>
    <row r="9937" spans="1:20" x14ac:dyDescent="0.2">
      <c r="A9937" t="s">
        <v>7415</v>
      </c>
      <c r="B9937" t="s">
        <v>7416</v>
      </c>
      <c r="C9937" t="s">
        <v>901</v>
      </c>
      <c r="D9937" t="s">
        <v>1001</v>
      </c>
      <c r="E9937" s="23">
        <v>43586</v>
      </c>
      <c r="F9937">
        <v>3.5</v>
      </c>
      <c r="G9937">
        <v>3</v>
      </c>
      <c r="I9937">
        <v>10</v>
      </c>
      <c r="J9937">
        <v>17</v>
      </c>
      <c r="L9937">
        <v>17</v>
      </c>
      <c r="N9937">
        <v>9</v>
      </c>
      <c r="P9937">
        <v>0</v>
      </c>
      <c r="Q9937">
        <v>0</v>
      </c>
      <c r="S9937">
        <v>1</v>
      </c>
      <c r="T9937">
        <v>0</v>
      </c>
    </row>
    <row r="9938" spans="1:20" x14ac:dyDescent="0.2">
      <c r="A9938" t="s">
        <v>5559</v>
      </c>
      <c r="B9938" t="s">
        <v>5560</v>
      </c>
      <c r="C9938" t="s">
        <v>903</v>
      </c>
      <c r="D9938" t="s">
        <v>1000</v>
      </c>
      <c r="E9938" s="23">
        <v>43586</v>
      </c>
      <c r="F9938">
        <v>6.5</v>
      </c>
      <c r="G9938">
        <v>3</v>
      </c>
      <c r="I9938">
        <v>10</v>
      </c>
      <c r="J9938">
        <v>17</v>
      </c>
      <c r="L9938">
        <v>17</v>
      </c>
      <c r="N9938">
        <v>9</v>
      </c>
      <c r="P9938">
        <v>0</v>
      </c>
      <c r="Q9938">
        <v>0</v>
      </c>
      <c r="S9938">
        <v>1</v>
      </c>
      <c r="T9938">
        <v>0.5</v>
      </c>
    </row>
    <row r="9939" spans="1:20" x14ac:dyDescent="0.2">
      <c r="A9939" t="s">
        <v>5405</v>
      </c>
      <c r="B9939" t="s">
        <v>5406</v>
      </c>
      <c r="C9939" t="s">
        <v>903</v>
      </c>
      <c r="D9939" t="s">
        <v>1001</v>
      </c>
      <c r="E9939" s="23">
        <v>43586</v>
      </c>
      <c r="F9939">
        <v>0</v>
      </c>
      <c r="G9939">
        <v>3</v>
      </c>
      <c r="I9939">
        <v>10</v>
      </c>
      <c r="J9939">
        <v>17</v>
      </c>
      <c r="L9939">
        <v>17</v>
      </c>
      <c r="N9939">
        <v>9</v>
      </c>
      <c r="P9939">
        <v>0</v>
      </c>
      <c r="Q9939">
        <v>0</v>
      </c>
      <c r="S9939">
        <v>1</v>
      </c>
      <c r="T9939">
        <v>0.5</v>
      </c>
    </row>
    <row r="9940" spans="1:20" x14ac:dyDescent="0.2">
      <c r="A9940" t="s">
        <v>11943</v>
      </c>
      <c r="B9940" t="s">
        <v>11944</v>
      </c>
      <c r="C9940" t="s">
        <v>198</v>
      </c>
      <c r="D9940" t="s">
        <v>1002</v>
      </c>
      <c r="E9940" s="23">
        <v>43586</v>
      </c>
      <c r="F9940">
        <v>0</v>
      </c>
      <c r="G9940">
        <v>0</v>
      </c>
      <c r="I9940">
        <v>0</v>
      </c>
      <c r="J9940">
        <v>0</v>
      </c>
      <c r="L9940">
        <v>0</v>
      </c>
      <c r="N9940">
        <v>0</v>
      </c>
      <c r="P9940">
        <v>0</v>
      </c>
      <c r="Q9940">
        <v>0</v>
      </c>
      <c r="S9940">
        <v>0</v>
      </c>
      <c r="T9940">
        <v>0.75</v>
      </c>
    </row>
    <row r="9941" spans="1:20" x14ac:dyDescent="0.2">
      <c r="A9941" t="s">
        <v>11945</v>
      </c>
      <c r="B9941" t="s">
        <v>11946</v>
      </c>
      <c r="C9941" t="s">
        <v>962</v>
      </c>
      <c r="D9941" t="s">
        <v>1002</v>
      </c>
      <c r="E9941" s="23">
        <v>43586</v>
      </c>
      <c r="F9941">
        <v>2</v>
      </c>
      <c r="G9941">
        <v>3</v>
      </c>
      <c r="I9941">
        <v>8</v>
      </c>
      <c r="J9941">
        <v>16</v>
      </c>
      <c r="L9941">
        <v>18</v>
      </c>
      <c r="N9941">
        <v>5</v>
      </c>
      <c r="O9941">
        <v>0.75</v>
      </c>
      <c r="P9941">
        <v>0</v>
      </c>
      <c r="Q9941">
        <v>0</v>
      </c>
      <c r="S9941">
        <v>3</v>
      </c>
      <c r="T9941">
        <v>0.83333333333333337</v>
      </c>
    </row>
    <row r="9942" spans="1:20" x14ac:dyDescent="0.2">
      <c r="A9942" t="s">
        <v>11947</v>
      </c>
      <c r="B9942" t="s">
        <v>11948</v>
      </c>
      <c r="C9942" t="s">
        <v>199</v>
      </c>
      <c r="D9942" t="s">
        <v>1002</v>
      </c>
      <c r="E9942" s="23">
        <v>43586</v>
      </c>
      <c r="F9942">
        <v>15</v>
      </c>
      <c r="G9942">
        <v>13.5</v>
      </c>
      <c r="I9942">
        <v>142</v>
      </c>
      <c r="J9942">
        <v>127</v>
      </c>
      <c r="L9942">
        <v>113</v>
      </c>
      <c r="N9942">
        <v>120</v>
      </c>
      <c r="P9942">
        <v>0</v>
      </c>
      <c r="Q9942">
        <v>0</v>
      </c>
      <c r="S9942">
        <v>22</v>
      </c>
      <c r="T9942">
        <v>0.4</v>
      </c>
    </row>
    <row r="9943" spans="1:20" x14ac:dyDescent="0.2">
      <c r="A9943" t="s">
        <v>11949</v>
      </c>
      <c r="B9943" t="s">
        <v>11950</v>
      </c>
      <c r="C9943" t="s">
        <v>348</v>
      </c>
      <c r="D9943" t="s">
        <v>1002</v>
      </c>
      <c r="E9943" s="23">
        <v>43586</v>
      </c>
      <c r="F9943">
        <v>0</v>
      </c>
      <c r="G9943">
        <v>0</v>
      </c>
      <c r="I9943">
        <v>0</v>
      </c>
      <c r="J9943">
        <v>0</v>
      </c>
      <c r="L9943">
        <v>0</v>
      </c>
      <c r="N9943">
        <v>0</v>
      </c>
      <c r="P9943">
        <v>0</v>
      </c>
      <c r="Q9943">
        <v>0</v>
      </c>
      <c r="S9943">
        <v>0</v>
      </c>
      <c r="T9943">
        <v>0.25</v>
      </c>
    </row>
    <row r="9944" spans="1:20" x14ac:dyDescent="0.2">
      <c r="A9944" t="s">
        <v>11951</v>
      </c>
      <c r="B9944" t="s">
        <v>11952</v>
      </c>
      <c r="C9944" t="s">
        <v>357</v>
      </c>
      <c r="D9944" t="s">
        <v>1002</v>
      </c>
      <c r="E9944" s="23">
        <v>43586</v>
      </c>
      <c r="F9944">
        <v>0</v>
      </c>
      <c r="G9944">
        <v>0</v>
      </c>
      <c r="I9944">
        <v>0</v>
      </c>
      <c r="J9944">
        <v>0</v>
      </c>
      <c r="L9944">
        <v>0</v>
      </c>
      <c r="N9944">
        <v>0</v>
      </c>
      <c r="P9944">
        <v>0</v>
      </c>
      <c r="Q9944">
        <v>0</v>
      </c>
      <c r="S9944">
        <v>0</v>
      </c>
      <c r="T9944">
        <v>0.38461538461538464</v>
      </c>
    </row>
    <row r="9945" spans="1:20" x14ac:dyDescent="0.2">
      <c r="A9945" t="s">
        <v>10991</v>
      </c>
      <c r="B9945" t="s">
        <v>10992</v>
      </c>
      <c r="C9945" t="s">
        <v>227</v>
      </c>
      <c r="D9945" t="s">
        <v>1002</v>
      </c>
      <c r="E9945" s="23">
        <v>43586</v>
      </c>
      <c r="F9945">
        <v>0</v>
      </c>
      <c r="G9945">
        <v>0</v>
      </c>
      <c r="I9945">
        <v>0</v>
      </c>
      <c r="J9945">
        <v>0</v>
      </c>
      <c r="L9945">
        <v>0</v>
      </c>
      <c r="N9945">
        <v>0</v>
      </c>
      <c r="P9945">
        <v>0</v>
      </c>
      <c r="Q9945">
        <v>0</v>
      </c>
      <c r="S9945">
        <v>0</v>
      </c>
      <c r="T9945">
        <v>0.4</v>
      </c>
    </row>
    <row r="9946" spans="1:20" x14ac:dyDescent="0.2">
      <c r="A9946" t="s">
        <v>10816</v>
      </c>
      <c r="B9946" t="s">
        <v>10817</v>
      </c>
      <c r="C9946" t="s">
        <v>203</v>
      </c>
      <c r="D9946" t="s">
        <v>1002</v>
      </c>
      <c r="E9946" s="23">
        <v>43586</v>
      </c>
      <c r="F9946">
        <v>0</v>
      </c>
      <c r="G9946">
        <v>0</v>
      </c>
      <c r="I9946">
        <v>0</v>
      </c>
      <c r="J9946">
        <v>0</v>
      </c>
      <c r="L9946">
        <v>0</v>
      </c>
      <c r="N9946">
        <v>0</v>
      </c>
      <c r="O9946" t="e">
        <v>#DIV/0!</v>
      </c>
      <c r="P9946">
        <v>0</v>
      </c>
      <c r="Q9946">
        <v>0</v>
      </c>
      <c r="S9946">
        <v>0</v>
      </c>
      <c r="T9946">
        <v>0.61538461538461542</v>
      </c>
    </row>
    <row r="9947" spans="1:20" x14ac:dyDescent="0.2">
      <c r="A9947" t="s">
        <v>10151</v>
      </c>
      <c r="B9947" t="s">
        <v>10152</v>
      </c>
      <c r="C9947" t="s">
        <v>387</v>
      </c>
      <c r="D9947" t="s">
        <v>1002</v>
      </c>
      <c r="E9947" s="23">
        <v>43586</v>
      </c>
      <c r="F9947">
        <v>0</v>
      </c>
      <c r="G9947">
        <v>0</v>
      </c>
      <c r="I9947">
        <v>0</v>
      </c>
      <c r="J9947">
        <v>0</v>
      </c>
      <c r="L9947">
        <v>0</v>
      </c>
      <c r="N9947">
        <v>0</v>
      </c>
      <c r="P9947">
        <v>0</v>
      </c>
      <c r="Q9947">
        <v>0</v>
      </c>
      <c r="S9947">
        <v>0</v>
      </c>
      <c r="T9947">
        <v>0.23076923076923078</v>
      </c>
    </row>
    <row r="9948" spans="1:20" x14ac:dyDescent="0.2">
      <c r="A9948" t="s">
        <v>9969</v>
      </c>
      <c r="B9948" t="s">
        <v>9970</v>
      </c>
      <c r="C9948" t="s">
        <v>223</v>
      </c>
      <c r="D9948" t="s">
        <v>1002</v>
      </c>
      <c r="E9948" s="23">
        <v>43586</v>
      </c>
      <c r="F9948">
        <v>5</v>
      </c>
      <c r="G9948">
        <v>6</v>
      </c>
      <c r="I9948">
        <v>53</v>
      </c>
      <c r="J9948">
        <v>55</v>
      </c>
      <c r="L9948">
        <v>66</v>
      </c>
      <c r="N9948">
        <v>52</v>
      </c>
      <c r="P9948">
        <v>0</v>
      </c>
      <c r="Q9948">
        <v>0</v>
      </c>
      <c r="S9948">
        <v>1</v>
      </c>
      <c r="T9948">
        <v>0.60869565217391308</v>
      </c>
    </row>
    <row r="9949" spans="1:20" x14ac:dyDescent="0.2">
      <c r="A9949" t="s">
        <v>9587</v>
      </c>
      <c r="B9949" t="s">
        <v>9588</v>
      </c>
      <c r="C9949" t="s">
        <v>346</v>
      </c>
      <c r="D9949" t="s">
        <v>1002</v>
      </c>
      <c r="E9949" s="23">
        <v>43586</v>
      </c>
      <c r="F9949">
        <v>0</v>
      </c>
      <c r="G9949">
        <v>0</v>
      </c>
      <c r="I9949">
        <v>0</v>
      </c>
      <c r="J9949">
        <v>0</v>
      </c>
      <c r="L9949">
        <v>0</v>
      </c>
      <c r="N9949">
        <v>0</v>
      </c>
      <c r="P9949">
        <v>0</v>
      </c>
      <c r="Q9949">
        <v>0</v>
      </c>
      <c r="S9949">
        <v>0</v>
      </c>
      <c r="T9949">
        <v>0.42857142857142855</v>
      </c>
    </row>
    <row r="9950" spans="1:20" x14ac:dyDescent="0.2">
      <c r="A9950" t="s">
        <v>9228</v>
      </c>
      <c r="B9950" t="s">
        <v>9229</v>
      </c>
      <c r="C9950" t="s">
        <v>207</v>
      </c>
      <c r="D9950" t="s">
        <v>1002</v>
      </c>
      <c r="E9950" s="23">
        <v>43586</v>
      </c>
      <c r="F9950">
        <v>7.5</v>
      </c>
      <c r="G9950">
        <v>7</v>
      </c>
      <c r="I9950">
        <v>29</v>
      </c>
      <c r="J9950">
        <v>46</v>
      </c>
      <c r="L9950">
        <v>42</v>
      </c>
      <c r="N9950">
        <v>25</v>
      </c>
      <c r="O9950">
        <v>1.125</v>
      </c>
      <c r="P9950">
        <v>0</v>
      </c>
      <c r="Q9950">
        <v>1</v>
      </c>
      <c r="S9950">
        <v>4</v>
      </c>
      <c r="T9950">
        <v>0.56000000000000005</v>
      </c>
    </row>
    <row r="9951" spans="1:20" x14ac:dyDescent="0.2">
      <c r="A9951" t="s">
        <v>8389</v>
      </c>
      <c r="B9951" t="s">
        <v>8390</v>
      </c>
      <c r="C9951" t="s">
        <v>212</v>
      </c>
      <c r="D9951" t="s">
        <v>1002</v>
      </c>
      <c r="E9951" s="23">
        <v>43586</v>
      </c>
      <c r="F9951">
        <v>1.5</v>
      </c>
      <c r="G9951">
        <v>1.5</v>
      </c>
      <c r="I9951">
        <v>5</v>
      </c>
      <c r="J9951">
        <v>8</v>
      </c>
      <c r="L9951">
        <v>8</v>
      </c>
      <c r="N9951">
        <v>4</v>
      </c>
      <c r="P9951">
        <v>0</v>
      </c>
      <c r="Q9951">
        <v>0</v>
      </c>
      <c r="S9951">
        <v>1</v>
      </c>
      <c r="T9951">
        <v>0.73913043478260865</v>
      </c>
    </row>
    <row r="9952" spans="1:20" x14ac:dyDescent="0.2">
      <c r="A9952" t="s">
        <v>8120</v>
      </c>
      <c r="B9952" t="s">
        <v>8121</v>
      </c>
      <c r="C9952" t="s">
        <v>963</v>
      </c>
      <c r="D9952" t="s">
        <v>1002</v>
      </c>
      <c r="E9952" s="23">
        <v>43586</v>
      </c>
      <c r="F9952">
        <v>0</v>
      </c>
      <c r="G9952">
        <v>0</v>
      </c>
      <c r="I9952">
        <v>0</v>
      </c>
      <c r="J9952">
        <v>0</v>
      </c>
      <c r="L9952">
        <v>0</v>
      </c>
      <c r="N9952">
        <v>0</v>
      </c>
      <c r="P9952">
        <v>0</v>
      </c>
      <c r="Q9952">
        <v>0</v>
      </c>
      <c r="S9952">
        <v>0</v>
      </c>
      <c r="T9952">
        <v>0.94444444444444442</v>
      </c>
    </row>
    <row r="9953" spans="1:20" x14ac:dyDescent="0.2">
      <c r="A9953" t="s">
        <v>8088</v>
      </c>
      <c r="B9953" t="s">
        <v>8089</v>
      </c>
      <c r="C9953" t="s">
        <v>225</v>
      </c>
      <c r="D9953" t="s">
        <v>1002</v>
      </c>
      <c r="E9953" s="23">
        <v>43586</v>
      </c>
      <c r="F9953">
        <v>6</v>
      </c>
      <c r="G9953">
        <v>7.5</v>
      </c>
      <c r="I9953">
        <v>38</v>
      </c>
      <c r="J9953">
        <v>55</v>
      </c>
      <c r="L9953">
        <v>73</v>
      </c>
      <c r="N9953">
        <v>38</v>
      </c>
      <c r="P9953">
        <v>0</v>
      </c>
      <c r="Q9953">
        <v>0</v>
      </c>
      <c r="S9953">
        <v>0</v>
      </c>
      <c r="T9953">
        <v>1.2250000000000001</v>
      </c>
    </row>
    <row r="9954" spans="1:20" x14ac:dyDescent="0.2">
      <c r="A9954" t="s">
        <v>7700</v>
      </c>
      <c r="B9954" t="s">
        <v>7701</v>
      </c>
      <c r="C9954" t="s">
        <v>901</v>
      </c>
      <c r="D9954" t="s">
        <v>1002</v>
      </c>
      <c r="E9954" s="23">
        <v>43586</v>
      </c>
      <c r="F9954">
        <v>7</v>
      </c>
      <c r="G9954">
        <v>7</v>
      </c>
      <c r="I9954">
        <v>35</v>
      </c>
      <c r="J9954">
        <v>39</v>
      </c>
      <c r="L9954">
        <v>40</v>
      </c>
      <c r="N9954">
        <v>31</v>
      </c>
      <c r="P9954">
        <v>5</v>
      </c>
      <c r="Q9954">
        <v>15</v>
      </c>
      <c r="S9954">
        <v>4</v>
      </c>
    </row>
    <row r="9955" spans="1:20" x14ac:dyDescent="0.2">
      <c r="A9955" t="s">
        <v>7148</v>
      </c>
      <c r="B9955" t="s">
        <v>7149</v>
      </c>
      <c r="C9955" t="s">
        <v>232</v>
      </c>
      <c r="D9955" t="s">
        <v>1002</v>
      </c>
      <c r="E9955" s="23">
        <v>43586</v>
      </c>
      <c r="F9955">
        <v>9.5</v>
      </c>
      <c r="G9955">
        <v>8</v>
      </c>
      <c r="I9955">
        <v>88</v>
      </c>
      <c r="J9955">
        <v>109</v>
      </c>
      <c r="L9955">
        <v>91</v>
      </c>
      <c r="N9955">
        <v>88</v>
      </c>
      <c r="P9955">
        <v>0</v>
      </c>
      <c r="Q9955">
        <v>20</v>
      </c>
      <c r="S9955">
        <v>0</v>
      </c>
    </row>
    <row r="9956" spans="1:20" x14ac:dyDescent="0.2">
      <c r="A9956" t="s">
        <v>6782</v>
      </c>
      <c r="B9956" t="s">
        <v>6783</v>
      </c>
      <c r="C9956" t="s">
        <v>317</v>
      </c>
      <c r="D9956" t="s">
        <v>1002</v>
      </c>
      <c r="E9956" s="23">
        <v>43586</v>
      </c>
      <c r="F9956">
        <v>9</v>
      </c>
      <c r="G9956">
        <v>11.5</v>
      </c>
      <c r="I9956">
        <v>23</v>
      </c>
      <c r="J9956">
        <v>52</v>
      </c>
      <c r="L9956">
        <v>67</v>
      </c>
      <c r="N9956">
        <v>21</v>
      </c>
      <c r="P9956">
        <v>1</v>
      </c>
      <c r="Q9956">
        <v>1</v>
      </c>
      <c r="S9956">
        <v>2</v>
      </c>
    </row>
    <row r="9957" spans="1:20" x14ac:dyDescent="0.2">
      <c r="A9957" t="s">
        <v>6358</v>
      </c>
      <c r="B9957" t="s">
        <v>6359</v>
      </c>
      <c r="C9957" t="s">
        <v>214</v>
      </c>
      <c r="D9957" t="s">
        <v>1002</v>
      </c>
      <c r="E9957" s="23">
        <v>43586</v>
      </c>
      <c r="F9957">
        <v>14</v>
      </c>
      <c r="G9957">
        <v>15.5</v>
      </c>
      <c r="I9957">
        <v>82</v>
      </c>
      <c r="J9957">
        <v>124</v>
      </c>
      <c r="L9957">
        <v>138</v>
      </c>
      <c r="N9957">
        <v>66</v>
      </c>
      <c r="O9957">
        <v>1.05</v>
      </c>
      <c r="P9957">
        <v>11</v>
      </c>
      <c r="Q9957">
        <v>14</v>
      </c>
      <c r="S9957">
        <v>16</v>
      </c>
    </row>
    <row r="9958" spans="1:20" x14ac:dyDescent="0.2">
      <c r="A9958" t="s">
        <v>5812</v>
      </c>
      <c r="B9958" t="s">
        <v>5813</v>
      </c>
      <c r="C9958" t="s">
        <v>903</v>
      </c>
      <c r="D9958" t="s">
        <v>1002</v>
      </c>
      <c r="E9958" s="23">
        <v>43586</v>
      </c>
      <c r="F9958">
        <v>6.5</v>
      </c>
      <c r="G9958">
        <v>6.5</v>
      </c>
      <c r="I9958">
        <v>25</v>
      </c>
      <c r="J9958">
        <v>37</v>
      </c>
      <c r="L9958">
        <v>37</v>
      </c>
      <c r="N9958">
        <v>23</v>
      </c>
      <c r="P9958">
        <v>1</v>
      </c>
      <c r="Q9958">
        <v>1</v>
      </c>
      <c r="S9958">
        <v>2</v>
      </c>
    </row>
    <row r="9959" spans="1:20" x14ac:dyDescent="0.2">
      <c r="A9959" t="s">
        <v>4965</v>
      </c>
      <c r="B9959" t="s">
        <v>4966</v>
      </c>
      <c r="C9959" t="s">
        <v>230</v>
      </c>
      <c r="D9959" t="s">
        <v>1002</v>
      </c>
      <c r="E9959" s="23">
        <v>43586</v>
      </c>
      <c r="F9959">
        <v>0</v>
      </c>
      <c r="G9959">
        <v>0</v>
      </c>
      <c r="I9959">
        <v>0</v>
      </c>
      <c r="J9959">
        <v>0</v>
      </c>
      <c r="L9959">
        <v>0</v>
      </c>
      <c r="N9959">
        <v>0</v>
      </c>
      <c r="P9959">
        <v>0</v>
      </c>
      <c r="Q9959">
        <v>0</v>
      </c>
      <c r="S9959">
        <v>0</v>
      </c>
    </row>
    <row r="9960" spans="1:20" x14ac:dyDescent="0.2">
      <c r="A9960" t="s">
        <v>4790</v>
      </c>
      <c r="B9960" t="s">
        <v>4791</v>
      </c>
      <c r="C9960" t="s">
        <v>234</v>
      </c>
      <c r="D9960" t="s">
        <v>1002</v>
      </c>
      <c r="E9960" s="23">
        <v>43586</v>
      </c>
      <c r="F9960">
        <v>1</v>
      </c>
      <c r="G9960">
        <v>3.5</v>
      </c>
      <c r="I9960">
        <v>20</v>
      </c>
      <c r="J9960">
        <v>11</v>
      </c>
      <c r="L9960">
        <v>46</v>
      </c>
      <c r="N9960">
        <v>17</v>
      </c>
      <c r="P9960">
        <v>9</v>
      </c>
      <c r="Q9960">
        <v>11</v>
      </c>
      <c r="S9960">
        <v>3</v>
      </c>
    </row>
    <row r="9961" spans="1:20" x14ac:dyDescent="0.2">
      <c r="A9961" t="s">
        <v>4440</v>
      </c>
      <c r="B9961" t="s">
        <v>4441</v>
      </c>
      <c r="C9961" t="s">
        <v>217</v>
      </c>
      <c r="D9961" t="s">
        <v>1002</v>
      </c>
      <c r="E9961" s="23">
        <v>43586</v>
      </c>
      <c r="F9961">
        <v>0</v>
      </c>
      <c r="G9961">
        <v>0</v>
      </c>
      <c r="I9961">
        <v>0</v>
      </c>
      <c r="J9961">
        <v>0</v>
      </c>
      <c r="L9961">
        <v>0</v>
      </c>
      <c r="N9961">
        <v>0</v>
      </c>
      <c r="P9961">
        <v>0</v>
      </c>
      <c r="Q9961">
        <v>0</v>
      </c>
      <c r="S9961">
        <v>0</v>
      </c>
    </row>
    <row r="9962" spans="1:20" x14ac:dyDescent="0.2">
      <c r="A9962" t="s">
        <v>3850</v>
      </c>
      <c r="B9962" t="s">
        <v>3851</v>
      </c>
      <c r="C9962" t="s">
        <v>342</v>
      </c>
      <c r="D9962" t="s">
        <v>1002</v>
      </c>
      <c r="E9962" s="23">
        <v>43586</v>
      </c>
      <c r="F9962">
        <v>2</v>
      </c>
      <c r="G9962">
        <v>3</v>
      </c>
      <c r="I9962">
        <v>16</v>
      </c>
      <c r="J9962">
        <v>22</v>
      </c>
      <c r="L9962">
        <v>36</v>
      </c>
      <c r="N9962">
        <v>13</v>
      </c>
      <c r="P9962">
        <v>1</v>
      </c>
      <c r="Q9962">
        <v>3</v>
      </c>
      <c r="S9962">
        <v>3</v>
      </c>
    </row>
    <row r="9963" spans="1:20" x14ac:dyDescent="0.2">
      <c r="A9963" t="s">
        <v>3658</v>
      </c>
      <c r="B9963" t="s">
        <v>3659</v>
      </c>
      <c r="C9963" t="s">
        <v>220</v>
      </c>
      <c r="D9963" t="s">
        <v>1002</v>
      </c>
      <c r="E9963" s="23">
        <v>43586</v>
      </c>
      <c r="F9963">
        <v>0</v>
      </c>
      <c r="G9963">
        <v>0</v>
      </c>
      <c r="I9963">
        <v>0</v>
      </c>
      <c r="J9963">
        <v>0</v>
      </c>
      <c r="L9963">
        <v>0</v>
      </c>
      <c r="N9963">
        <v>0</v>
      </c>
      <c r="P9963">
        <v>0</v>
      </c>
      <c r="Q9963">
        <v>0</v>
      </c>
      <c r="S9963">
        <v>0</v>
      </c>
    </row>
    <row r="9964" spans="1:20" x14ac:dyDescent="0.2">
      <c r="A9964" t="s">
        <v>3133</v>
      </c>
      <c r="B9964" t="s">
        <v>3134</v>
      </c>
      <c r="C9964" t="s">
        <v>242</v>
      </c>
      <c r="D9964" t="s">
        <v>1000</v>
      </c>
      <c r="E9964" s="23">
        <v>43586</v>
      </c>
      <c r="F9964">
        <v>0</v>
      </c>
      <c r="G9964">
        <v>0</v>
      </c>
      <c r="I9964">
        <v>0</v>
      </c>
      <c r="J9964">
        <v>0</v>
      </c>
      <c r="L9964">
        <v>0</v>
      </c>
      <c r="N9964">
        <v>0</v>
      </c>
      <c r="P9964">
        <v>0</v>
      </c>
      <c r="Q9964">
        <v>0</v>
      </c>
      <c r="S9964">
        <v>0</v>
      </c>
    </row>
    <row r="9965" spans="1:20" x14ac:dyDescent="0.2">
      <c r="A9965" t="s">
        <v>2958</v>
      </c>
      <c r="B9965" t="s">
        <v>2959</v>
      </c>
      <c r="C9965" t="s">
        <v>2724</v>
      </c>
      <c r="D9965" t="s">
        <v>1000</v>
      </c>
      <c r="E9965" s="23">
        <v>43586</v>
      </c>
      <c r="F9965">
        <v>3.5</v>
      </c>
      <c r="G9965">
        <v>3.5</v>
      </c>
      <c r="I9965">
        <v>15</v>
      </c>
      <c r="J9965">
        <v>20</v>
      </c>
      <c r="L9965">
        <v>20</v>
      </c>
      <c r="N9965">
        <v>14</v>
      </c>
      <c r="P9965">
        <v>1</v>
      </c>
      <c r="Q9965">
        <v>1</v>
      </c>
      <c r="S9965">
        <v>1</v>
      </c>
    </row>
    <row r="9966" spans="1:20" x14ac:dyDescent="0.2">
      <c r="A9966" t="s">
        <v>2785</v>
      </c>
      <c r="B9966" t="s">
        <v>2786</v>
      </c>
      <c r="C9966" t="s">
        <v>2724</v>
      </c>
      <c r="D9966" t="s">
        <v>1001</v>
      </c>
      <c r="E9966" s="23">
        <v>43586</v>
      </c>
      <c r="F9966">
        <v>3</v>
      </c>
      <c r="G9966">
        <v>5</v>
      </c>
      <c r="I9966">
        <v>14</v>
      </c>
      <c r="J9966">
        <v>16</v>
      </c>
      <c r="L9966">
        <v>28</v>
      </c>
      <c r="N9966">
        <v>14</v>
      </c>
      <c r="P9966">
        <v>1</v>
      </c>
      <c r="Q9966">
        <v>1</v>
      </c>
      <c r="S9966">
        <v>0</v>
      </c>
    </row>
    <row r="9967" spans="1:20" x14ac:dyDescent="0.2">
      <c r="A9967" t="s">
        <v>2751</v>
      </c>
      <c r="B9967" t="s">
        <v>2752</v>
      </c>
      <c r="C9967" t="s">
        <v>2724</v>
      </c>
      <c r="D9967" t="s">
        <v>1002</v>
      </c>
      <c r="E9967" s="23">
        <v>43586</v>
      </c>
      <c r="F9967">
        <v>6.5</v>
      </c>
      <c r="G9967">
        <v>8.5</v>
      </c>
      <c r="I9967">
        <v>29</v>
      </c>
      <c r="J9967">
        <v>36</v>
      </c>
      <c r="L9967">
        <v>48</v>
      </c>
      <c r="N9967">
        <v>28</v>
      </c>
      <c r="P9967">
        <v>2</v>
      </c>
      <c r="Q9967">
        <v>2</v>
      </c>
      <c r="S9967">
        <v>1</v>
      </c>
    </row>
    <row r="9968" spans="1:20" x14ac:dyDescent="0.2">
      <c r="A9968" t="s">
        <v>2713</v>
      </c>
      <c r="B9968" t="s">
        <v>2714</v>
      </c>
      <c r="C9968" t="s">
        <v>237</v>
      </c>
      <c r="D9968" t="s">
        <v>1000</v>
      </c>
      <c r="E9968" s="23">
        <v>43586</v>
      </c>
      <c r="F9968">
        <v>10</v>
      </c>
      <c r="G9968">
        <v>13</v>
      </c>
      <c r="I9968">
        <v>48</v>
      </c>
      <c r="J9968">
        <v>68</v>
      </c>
      <c r="L9968">
        <v>82</v>
      </c>
      <c r="N9968">
        <v>36</v>
      </c>
      <c r="O9968">
        <v>0.97499999999999998</v>
      </c>
      <c r="P9968">
        <v>5</v>
      </c>
      <c r="Q9968">
        <v>7</v>
      </c>
      <c r="S9968">
        <v>12</v>
      </c>
    </row>
    <row r="9969" spans="1:20" x14ac:dyDescent="0.2">
      <c r="A9969" t="s">
        <v>2538</v>
      </c>
      <c r="B9969" t="s">
        <v>2539</v>
      </c>
      <c r="C9969" t="s">
        <v>238</v>
      </c>
      <c r="D9969" t="s">
        <v>1000</v>
      </c>
      <c r="E9969" s="23">
        <v>43586</v>
      </c>
      <c r="F9969">
        <v>0</v>
      </c>
      <c r="G9969">
        <v>0</v>
      </c>
      <c r="I9969">
        <v>0</v>
      </c>
      <c r="J9969">
        <v>0</v>
      </c>
      <c r="L9969">
        <v>0</v>
      </c>
      <c r="N9969">
        <v>0</v>
      </c>
      <c r="P9969">
        <v>0</v>
      </c>
      <c r="Q9969">
        <v>0</v>
      </c>
      <c r="S9969">
        <v>0</v>
      </c>
    </row>
    <row r="9970" spans="1:20" x14ac:dyDescent="0.2">
      <c r="A9970" t="s">
        <v>2365</v>
      </c>
      <c r="B9970" t="s">
        <v>2366</v>
      </c>
      <c r="C9970" t="s">
        <v>239</v>
      </c>
      <c r="D9970" t="s">
        <v>1000</v>
      </c>
      <c r="E9970" s="23">
        <v>43586</v>
      </c>
      <c r="F9970">
        <v>0</v>
      </c>
      <c r="G9970">
        <v>0</v>
      </c>
      <c r="I9970">
        <v>0</v>
      </c>
      <c r="J9970">
        <v>0</v>
      </c>
      <c r="L9970">
        <v>0</v>
      </c>
      <c r="N9970">
        <v>0</v>
      </c>
      <c r="P9970">
        <v>0</v>
      </c>
      <c r="Q9970">
        <v>0</v>
      </c>
      <c r="S9970">
        <v>0</v>
      </c>
    </row>
    <row r="9971" spans="1:20" x14ac:dyDescent="0.2">
      <c r="A9971" t="s">
        <v>2190</v>
      </c>
      <c r="B9971" t="s">
        <v>2191</v>
      </c>
      <c r="C9971" t="s">
        <v>1988</v>
      </c>
      <c r="D9971" t="s">
        <v>1000</v>
      </c>
      <c r="E9971" s="23">
        <v>43586</v>
      </c>
      <c r="F9971">
        <v>6.5</v>
      </c>
      <c r="G9971">
        <v>5.5</v>
      </c>
      <c r="I9971">
        <v>29</v>
      </c>
      <c r="J9971">
        <v>38</v>
      </c>
      <c r="L9971">
        <v>32</v>
      </c>
      <c r="N9971">
        <v>25</v>
      </c>
      <c r="P9971">
        <v>2</v>
      </c>
      <c r="Q9971">
        <v>11</v>
      </c>
      <c r="S9971">
        <v>4</v>
      </c>
    </row>
    <row r="9972" spans="1:20" x14ac:dyDescent="0.2">
      <c r="A9972" t="s">
        <v>2015</v>
      </c>
      <c r="B9972" t="s">
        <v>2016</v>
      </c>
      <c r="C9972" t="s">
        <v>1988</v>
      </c>
      <c r="D9972" t="s">
        <v>1001</v>
      </c>
      <c r="E9972" s="23">
        <v>43586</v>
      </c>
      <c r="F9972">
        <v>2.5</v>
      </c>
      <c r="G9972">
        <v>3.5</v>
      </c>
      <c r="I9972">
        <v>16</v>
      </c>
      <c r="J9972">
        <v>12</v>
      </c>
      <c r="L9972">
        <v>20</v>
      </c>
      <c r="N9972">
        <v>14</v>
      </c>
      <c r="P9972">
        <v>2</v>
      </c>
      <c r="Q9972">
        <v>3</v>
      </c>
      <c r="S9972">
        <v>2</v>
      </c>
    </row>
    <row r="9973" spans="1:20" x14ac:dyDescent="0.2">
      <c r="A9973" t="s">
        <v>1982</v>
      </c>
      <c r="B9973" t="s">
        <v>1983</v>
      </c>
      <c r="C9973" t="s">
        <v>1988</v>
      </c>
      <c r="D9973" t="s">
        <v>1002</v>
      </c>
      <c r="E9973" s="23">
        <v>43586</v>
      </c>
      <c r="F9973">
        <v>9</v>
      </c>
      <c r="G9973">
        <v>9</v>
      </c>
      <c r="I9973">
        <v>45</v>
      </c>
      <c r="J9973">
        <v>50</v>
      </c>
      <c r="L9973">
        <v>52</v>
      </c>
      <c r="N9973">
        <v>39</v>
      </c>
      <c r="P9973">
        <v>4</v>
      </c>
      <c r="Q9973">
        <v>14</v>
      </c>
      <c r="S9973">
        <v>6</v>
      </c>
    </row>
    <row r="9974" spans="1:20" x14ac:dyDescent="0.2">
      <c r="A9974" t="s">
        <v>1950</v>
      </c>
      <c r="B9974" t="s">
        <v>1951</v>
      </c>
      <c r="C9974" t="s">
        <v>966</v>
      </c>
      <c r="D9974" t="s">
        <v>1000</v>
      </c>
      <c r="E9974" s="23">
        <v>43586</v>
      </c>
      <c r="F9974">
        <v>0</v>
      </c>
      <c r="G9974">
        <v>0</v>
      </c>
      <c r="I9974">
        <v>0</v>
      </c>
      <c r="J9974">
        <v>0</v>
      </c>
      <c r="L9974">
        <v>0</v>
      </c>
      <c r="N9974">
        <v>0</v>
      </c>
      <c r="P9974">
        <v>0</v>
      </c>
      <c r="Q9974">
        <v>0</v>
      </c>
      <c r="S9974">
        <v>0</v>
      </c>
    </row>
    <row r="9975" spans="1:20" x14ac:dyDescent="0.2">
      <c r="A9975" t="s">
        <v>1942</v>
      </c>
      <c r="B9975" t="s">
        <v>1943</v>
      </c>
      <c r="C9975" t="s">
        <v>240</v>
      </c>
      <c r="D9975" t="s">
        <v>1000</v>
      </c>
      <c r="E9975" s="23">
        <v>43586</v>
      </c>
      <c r="F9975">
        <v>17</v>
      </c>
      <c r="G9975">
        <v>15.5</v>
      </c>
      <c r="I9975">
        <v>51</v>
      </c>
      <c r="J9975">
        <v>97</v>
      </c>
      <c r="L9975">
        <v>89</v>
      </c>
      <c r="N9975">
        <v>44</v>
      </c>
      <c r="P9975">
        <v>1</v>
      </c>
      <c r="Q9975">
        <v>1</v>
      </c>
      <c r="S9975">
        <v>7</v>
      </c>
    </row>
    <row r="9976" spans="1:20" x14ac:dyDescent="0.2">
      <c r="A9976" t="s">
        <v>1767</v>
      </c>
      <c r="B9976" t="s">
        <v>1768</v>
      </c>
      <c r="C9976" t="s">
        <v>241</v>
      </c>
      <c r="D9976" t="s">
        <v>1000</v>
      </c>
      <c r="E9976" s="23">
        <v>43586</v>
      </c>
      <c r="F9976">
        <v>39</v>
      </c>
      <c r="G9976">
        <v>40.5</v>
      </c>
      <c r="I9976">
        <v>377</v>
      </c>
      <c r="J9976">
        <v>424</v>
      </c>
      <c r="L9976">
        <v>463</v>
      </c>
      <c r="N9976">
        <v>342</v>
      </c>
      <c r="P9976">
        <v>16</v>
      </c>
      <c r="Q9976">
        <v>42</v>
      </c>
      <c r="S9976">
        <v>35</v>
      </c>
      <c r="T9976">
        <v>7.6923076923076927E-2</v>
      </c>
    </row>
    <row r="9977" spans="1:20" x14ac:dyDescent="0.2">
      <c r="A9977" t="s">
        <v>1592</v>
      </c>
      <c r="B9977" t="s">
        <v>1593</v>
      </c>
      <c r="C9977" t="s">
        <v>318</v>
      </c>
      <c r="D9977" t="s">
        <v>1000</v>
      </c>
      <c r="E9977" s="23">
        <v>43586</v>
      </c>
      <c r="F9977">
        <v>4.5</v>
      </c>
      <c r="G9977">
        <v>7</v>
      </c>
      <c r="I9977">
        <v>14</v>
      </c>
      <c r="J9977">
        <v>26</v>
      </c>
      <c r="L9977">
        <v>41</v>
      </c>
      <c r="N9977">
        <v>14</v>
      </c>
      <c r="P9977">
        <v>0</v>
      </c>
      <c r="Q9977">
        <v>0</v>
      </c>
      <c r="S9977">
        <v>0</v>
      </c>
      <c r="T9977">
        <v>7.0000000000000007E-2</v>
      </c>
    </row>
    <row r="9978" spans="1:20" x14ac:dyDescent="0.2">
      <c r="A9978" t="s">
        <v>1482</v>
      </c>
      <c r="B9978" t="s">
        <v>1483</v>
      </c>
      <c r="C9978" t="s">
        <v>896</v>
      </c>
      <c r="D9978" t="s">
        <v>1000</v>
      </c>
      <c r="E9978" s="23">
        <v>43586</v>
      </c>
      <c r="F9978">
        <v>80.5</v>
      </c>
      <c r="G9978">
        <v>85</v>
      </c>
      <c r="I9978">
        <v>534</v>
      </c>
      <c r="J9978">
        <v>673</v>
      </c>
      <c r="L9978">
        <v>727</v>
      </c>
      <c r="N9978">
        <v>475</v>
      </c>
      <c r="O9978">
        <v>0.97499999999999998</v>
      </c>
      <c r="P9978">
        <v>25</v>
      </c>
      <c r="Q9978">
        <v>62</v>
      </c>
      <c r="S9978">
        <v>59</v>
      </c>
      <c r="T9978">
        <v>7.0000000000000007E-2</v>
      </c>
    </row>
    <row r="9979" spans="1:20" x14ac:dyDescent="0.2">
      <c r="A9979" t="s">
        <v>1441</v>
      </c>
      <c r="B9979" t="s">
        <v>1442</v>
      </c>
      <c r="C9979" t="s">
        <v>899</v>
      </c>
      <c r="D9979" t="s">
        <v>1001</v>
      </c>
      <c r="E9979" s="23">
        <v>43586</v>
      </c>
      <c r="F9979">
        <v>5.5</v>
      </c>
      <c r="G9979">
        <v>8.5</v>
      </c>
      <c r="I9979">
        <v>30</v>
      </c>
      <c r="J9979">
        <v>28</v>
      </c>
      <c r="L9979">
        <v>48</v>
      </c>
      <c r="N9979">
        <v>28</v>
      </c>
      <c r="O9979" t="s">
        <v>904</v>
      </c>
      <c r="P9979">
        <v>3</v>
      </c>
      <c r="Q9979">
        <v>4</v>
      </c>
      <c r="S9979">
        <v>2</v>
      </c>
      <c r="T9979">
        <v>0.18</v>
      </c>
    </row>
    <row r="9980" spans="1:20" x14ac:dyDescent="0.2">
      <c r="A9980" t="s">
        <v>1145</v>
      </c>
      <c r="B9980" t="s">
        <v>1233</v>
      </c>
      <c r="C9980" t="s">
        <v>235</v>
      </c>
      <c r="D9980" t="s">
        <v>1002</v>
      </c>
      <c r="E9980" s="23">
        <v>43586</v>
      </c>
      <c r="F9980">
        <v>86</v>
      </c>
      <c r="G9980">
        <v>93.5</v>
      </c>
      <c r="H9980">
        <v>0</v>
      </c>
      <c r="I9980">
        <v>564</v>
      </c>
      <c r="J9980">
        <v>701</v>
      </c>
      <c r="L9980">
        <v>775</v>
      </c>
      <c r="M9980">
        <v>0</v>
      </c>
      <c r="N9980">
        <v>503</v>
      </c>
      <c r="O9980">
        <v>0.97499999999999998</v>
      </c>
      <c r="P9980">
        <v>28</v>
      </c>
      <c r="Q9980">
        <v>66</v>
      </c>
      <c r="R9980">
        <v>0</v>
      </c>
      <c r="S9980">
        <v>61</v>
      </c>
      <c r="T9980">
        <v>0</v>
      </c>
    </row>
    <row r="9981" spans="1:20" x14ac:dyDescent="0.2">
      <c r="A9981" t="s">
        <v>1381</v>
      </c>
      <c r="B9981" t="s">
        <v>1382</v>
      </c>
      <c r="C9981" t="s">
        <v>1237</v>
      </c>
      <c r="D9981" t="s">
        <v>1000</v>
      </c>
      <c r="E9981" s="23">
        <v>43586</v>
      </c>
      <c r="F9981">
        <v>27</v>
      </c>
      <c r="G9981">
        <v>24.5</v>
      </c>
      <c r="I9981">
        <v>95</v>
      </c>
      <c r="J9981">
        <v>155</v>
      </c>
      <c r="L9981">
        <v>141</v>
      </c>
      <c r="N9981">
        <v>83</v>
      </c>
      <c r="P9981">
        <v>4</v>
      </c>
      <c r="Q9981">
        <v>13</v>
      </c>
      <c r="S9981">
        <v>12</v>
      </c>
      <c r="T9981">
        <v>0</v>
      </c>
    </row>
    <row r="9982" spans="1:20" x14ac:dyDescent="0.2">
      <c r="A9982" t="s">
        <v>12142</v>
      </c>
      <c r="B9982" t="s">
        <v>12143</v>
      </c>
      <c r="C9982" t="s">
        <v>1051</v>
      </c>
      <c r="D9982" t="s">
        <v>1000</v>
      </c>
      <c r="E9982" s="23">
        <v>43586</v>
      </c>
      <c r="F9982">
        <v>0</v>
      </c>
      <c r="G9982">
        <v>0</v>
      </c>
      <c r="I9982">
        <v>0</v>
      </c>
      <c r="J9982">
        <v>0</v>
      </c>
      <c r="L9982">
        <v>0</v>
      </c>
      <c r="N9982">
        <v>0</v>
      </c>
      <c r="P9982">
        <v>0</v>
      </c>
      <c r="Q9982">
        <v>0</v>
      </c>
      <c r="S9982">
        <v>0</v>
      </c>
      <c r="T9982">
        <v>0.2</v>
      </c>
    </row>
    <row r="9983" spans="1:20" x14ac:dyDescent="0.2">
      <c r="A9983" t="s">
        <v>13331</v>
      </c>
      <c r="B9983" t="s">
        <v>13332</v>
      </c>
      <c r="C9983" t="s">
        <v>350</v>
      </c>
      <c r="D9983" t="s">
        <v>1002</v>
      </c>
      <c r="E9983" s="23">
        <v>43586</v>
      </c>
      <c r="F9983">
        <v>0</v>
      </c>
      <c r="G9983">
        <v>0</v>
      </c>
      <c r="I9983">
        <v>0</v>
      </c>
      <c r="J9983">
        <v>0</v>
      </c>
      <c r="L9983">
        <v>0</v>
      </c>
      <c r="N9983">
        <v>0</v>
      </c>
      <c r="P9983">
        <v>0</v>
      </c>
      <c r="Q9983">
        <v>0</v>
      </c>
      <c r="S9983">
        <v>0</v>
      </c>
      <c r="T9983">
        <v>0.44</v>
      </c>
    </row>
    <row r="9984" spans="1:20" x14ac:dyDescent="0.2">
      <c r="A9984" t="s">
        <v>13508</v>
      </c>
      <c r="B9984" t="s">
        <v>13509</v>
      </c>
      <c r="C9984" t="s">
        <v>242</v>
      </c>
      <c r="D9984" t="s">
        <v>1002</v>
      </c>
      <c r="E9984" s="23">
        <v>43586</v>
      </c>
      <c r="F9984">
        <v>0</v>
      </c>
      <c r="G9984">
        <v>0</v>
      </c>
      <c r="I9984">
        <v>0</v>
      </c>
      <c r="J9984">
        <v>0</v>
      </c>
      <c r="L9984">
        <v>0</v>
      </c>
      <c r="N9984">
        <v>0</v>
      </c>
      <c r="P9984">
        <v>0</v>
      </c>
      <c r="Q9984">
        <v>0</v>
      </c>
      <c r="S9984">
        <v>0</v>
      </c>
      <c r="T9984">
        <v>0.33</v>
      </c>
    </row>
    <row r="9985" spans="1:20" x14ac:dyDescent="0.2">
      <c r="A9985" t="s">
        <v>13685</v>
      </c>
      <c r="B9985" t="s">
        <v>13686</v>
      </c>
      <c r="C9985" t="s">
        <v>237</v>
      </c>
      <c r="D9985" t="s">
        <v>1002</v>
      </c>
      <c r="E9985" s="23">
        <v>43586</v>
      </c>
      <c r="F9985">
        <v>10</v>
      </c>
      <c r="G9985">
        <v>13</v>
      </c>
      <c r="I9985">
        <v>48</v>
      </c>
      <c r="J9985">
        <v>68</v>
      </c>
      <c r="L9985">
        <v>82</v>
      </c>
      <c r="N9985">
        <v>36</v>
      </c>
      <c r="O9985">
        <v>0.97499999999999998</v>
      </c>
      <c r="P9985">
        <v>5</v>
      </c>
      <c r="Q9985">
        <v>7</v>
      </c>
      <c r="S9985">
        <v>12</v>
      </c>
      <c r="T9985">
        <v>0.5</v>
      </c>
    </row>
    <row r="9986" spans="1:20" x14ac:dyDescent="0.2">
      <c r="A9986" t="s">
        <v>13860</v>
      </c>
      <c r="B9986" t="s">
        <v>13861</v>
      </c>
      <c r="C9986" t="s">
        <v>238</v>
      </c>
      <c r="D9986" t="s">
        <v>1002</v>
      </c>
      <c r="E9986" s="23">
        <v>43586</v>
      </c>
      <c r="F9986">
        <v>0</v>
      </c>
      <c r="G9986">
        <v>0</v>
      </c>
      <c r="I9986">
        <v>0</v>
      </c>
      <c r="J9986">
        <v>0</v>
      </c>
      <c r="L9986">
        <v>0</v>
      </c>
      <c r="N9986">
        <v>0</v>
      </c>
      <c r="P9986">
        <v>0</v>
      </c>
      <c r="Q9986">
        <v>0</v>
      </c>
      <c r="S9986">
        <v>0</v>
      </c>
    </row>
    <row r="9987" spans="1:20" x14ac:dyDescent="0.2">
      <c r="A9987" t="s">
        <v>14037</v>
      </c>
      <c r="B9987" t="s">
        <v>14038</v>
      </c>
      <c r="C9987" t="s">
        <v>239</v>
      </c>
      <c r="D9987" t="s">
        <v>1002</v>
      </c>
      <c r="E9987" s="23">
        <v>43586</v>
      </c>
      <c r="F9987">
        <v>0</v>
      </c>
      <c r="G9987">
        <v>0</v>
      </c>
      <c r="I9987">
        <v>0</v>
      </c>
      <c r="J9987">
        <v>0</v>
      </c>
      <c r="L9987">
        <v>0</v>
      </c>
      <c r="N9987">
        <v>0</v>
      </c>
      <c r="P9987">
        <v>0</v>
      </c>
      <c r="Q9987">
        <v>0</v>
      </c>
      <c r="S9987">
        <v>0</v>
      </c>
    </row>
    <row r="9988" spans="1:20" x14ac:dyDescent="0.2">
      <c r="A9988" t="s">
        <v>14047</v>
      </c>
      <c r="B9988" t="s">
        <v>14048</v>
      </c>
      <c r="C9988" t="s">
        <v>966</v>
      </c>
      <c r="D9988" t="s">
        <v>1002</v>
      </c>
      <c r="E9988" s="23">
        <v>43586</v>
      </c>
      <c r="F9988">
        <v>0</v>
      </c>
      <c r="G9988">
        <v>0</v>
      </c>
      <c r="I9988">
        <v>0</v>
      </c>
      <c r="J9988">
        <v>0</v>
      </c>
      <c r="L9988">
        <v>0</v>
      </c>
      <c r="N9988">
        <v>0</v>
      </c>
      <c r="P9988">
        <v>0</v>
      </c>
      <c r="Q9988">
        <v>0</v>
      </c>
      <c r="S9988">
        <v>0</v>
      </c>
    </row>
    <row r="9989" spans="1:20" x14ac:dyDescent="0.2">
      <c r="A9989" t="s">
        <v>14224</v>
      </c>
      <c r="B9989" t="s">
        <v>14225</v>
      </c>
      <c r="C9989" t="s">
        <v>240</v>
      </c>
      <c r="D9989" t="s">
        <v>1002</v>
      </c>
      <c r="E9989" s="23">
        <v>43586</v>
      </c>
      <c r="F9989">
        <v>17</v>
      </c>
      <c r="G9989">
        <v>15.5</v>
      </c>
      <c r="I9989">
        <v>51</v>
      </c>
      <c r="J9989">
        <v>97</v>
      </c>
      <c r="L9989">
        <v>89</v>
      </c>
      <c r="N9989">
        <v>44</v>
      </c>
      <c r="P9989">
        <v>1</v>
      </c>
      <c r="Q9989">
        <v>1</v>
      </c>
      <c r="S9989">
        <v>7</v>
      </c>
    </row>
    <row r="9990" spans="1:20" x14ac:dyDescent="0.2">
      <c r="A9990" t="s">
        <v>14401</v>
      </c>
      <c r="B9990" t="s">
        <v>14402</v>
      </c>
      <c r="C9990" t="s">
        <v>241</v>
      </c>
      <c r="D9990" t="s">
        <v>1002</v>
      </c>
      <c r="E9990" s="23">
        <v>43586</v>
      </c>
      <c r="F9990">
        <v>39</v>
      </c>
      <c r="G9990">
        <v>40.5</v>
      </c>
      <c r="I9990">
        <v>377</v>
      </c>
      <c r="J9990">
        <v>424</v>
      </c>
      <c r="L9990">
        <v>463</v>
      </c>
      <c r="N9990">
        <v>342</v>
      </c>
      <c r="P9990">
        <v>16</v>
      </c>
      <c r="Q9990">
        <v>42</v>
      </c>
      <c r="S9990">
        <v>35</v>
      </c>
    </row>
    <row r="9991" spans="1:20" x14ac:dyDescent="0.2">
      <c r="A9991" t="s">
        <v>14513</v>
      </c>
      <c r="B9991" t="s">
        <v>14514</v>
      </c>
      <c r="C9991" t="s">
        <v>318</v>
      </c>
      <c r="D9991" t="s">
        <v>1002</v>
      </c>
      <c r="E9991" s="23">
        <v>43586</v>
      </c>
      <c r="F9991">
        <v>4.5</v>
      </c>
      <c r="G9991">
        <v>7</v>
      </c>
      <c r="I9991">
        <v>14</v>
      </c>
      <c r="J9991">
        <v>26</v>
      </c>
      <c r="L9991">
        <v>41</v>
      </c>
      <c r="N9991">
        <v>14</v>
      </c>
      <c r="P9991">
        <v>0</v>
      </c>
      <c r="Q9991">
        <v>0</v>
      </c>
      <c r="S9991">
        <v>0</v>
      </c>
    </row>
    <row r="9992" spans="1:20" x14ac:dyDescent="0.2">
      <c r="A9992" t="s">
        <v>14533</v>
      </c>
      <c r="B9992" t="s">
        <v>14534</v>
      </c>
      <c r="C9992" t="s">
        <v>962</v>
      </c>
      <c r="D9992" t="s">
        <v>1000</v>
      </c>
      <c r="E9992" s="23">
        <v>43586</v>
      </c>
      <c r="F9992">
        <v>2</v>
      </c>
      <c r="G9992">
        <v>3</v>
      </c>
      <c r="I9992">
        <v>8</v>
      </c>
      <c r="J9992">
        <v>16</v>
      </c>
      <c r="L9992">
        <v>18</v>
      </c>
      <c r="N9992">
        <v>5</v>
      </c>
      <c r="O9992">
        <v>0.75</v>
      </c>
      <c r="P9992">
        <v>0</v>
      </c>
      <c r="Q9992">
        <v>0</v>
      </c>
      <c r="S9992">
        <v>3</v>
      </c>
    </row>
    <row r="9993" spans="1:20" x14ac:dyDescent="0.2">
      <c r="A9993" t="s">
        <v>14553</v>
      </c>
      <c r="B9993" t="s">
        <v>14554</v>
      </c>
      <c r="C9993" t="s">
        <v>959</v>
      </c>
      <c r="D9993" t="s">
        <v>1002</v>
      </c>
      <c r="E9993" s="23">
        <v>43586</v>
      </c>
      <c r="F9993">
        <v>2</v>
      </c>
      <c r="G9993">
        <v>3</v>
      </c>
      <c r="I9993">
        <v>8</v>
      </c>
      <c r="J9993">
        <v>16</v>
      </c>
      <c r="L9993">
        <v>18</v>
      </c>
      <c r="N9993">
        <v>5</v>
      </c>
      <c r="O9993">
        <v>0.75</v>
      </c>
      <c r="P9993">
        <v>0</v>
      </c>
      <c r="Q9993">
        <v>0</v>
      </c>
      <c r="S9993">
        <v>3</v>
      </c>
    </row>
    <row r="9994" spans="1:20" x14ac:dyDescent="0.2">
      <c r="A9994" t="s">
        <v>14730</v>
      </c>
      <c r="B9994" t="s">
        <v>14731</v>
      </c>
      <c r="C9994" t="s">
        <v>199</v>
      </c>
      <c r="D9994" t="s">
        <v>1000</v>
      </c>
      <c r="E9994" s="23">
        <v>43586</v>
      </c>
      <c r="F9994">
        <v>15</v>
      </c>
      <c r="G9994">
        <v>13.5</v>
      </c>
      <c r="I9994">
        <v>142</v>
      </c>
      <c r="J9994">
        <v>127</v>
      </c>
      <c r="L9994">
        <v>113</v>
      </c>
      <c r="N9994">
        <v>120</v>
      </c>
      <c r="P9994">
        <v>0</v>
      </c>
      <c r="Q9994">
        <v>0</v>
      </c>
      <c r="S9994">
        <v>22</v>
      </c>
    </row>
    <row r="9995" spans="1:20" x14ac:dyDescent="0.2">
      <c r="A9995" t="s">
        <v>14996</v>
      </c>
      <c r="B9995" t="s">
        <v>14997</v>
      </c>
      <c r="C9995" t="s">
        <v>200</v>
      </c>
      <c r="D9995" t="s">
        <v>1002</v>
      </c>
      <c r="E9995" s="23">
        <v>43586</v>
      </c>
      <c r="F9995">
        <v>5</v>
      </c>
      <c r="G9995">
        <v>4.5</v>
      </c>
      <c r="I9995">
        <v>23</v>
      </c>
      <c r="J9995">
        <v>29</v>
      </c>
      <c r="L9995">
        <v>26</v>
      </c>
      <c r="N9995">
        <v>19</v>
      </c>
      <c r="P9995">
        <v>0</v>
      </c>
      <c r="Q9995">
        <v>0</v>
      </c>
      <c r="S9995">
        <v>4</v>
      </c>
    </row>
    <row r="9996" spans="1:20" x14ac:dyDescent="0.2">
      <c r="A9996" t="s">
        <v>15173</v>
      </c>
      <c r="B9996" t="s">
        <v>15174</v>
      </c>
      <c r="C9996" t="s">
        <v>202</v>
      </c>
      <c r="D9996" t="s">
        <v>1002</v>
      </c>
      <c r="E9996" s="23">
        <v>43586</v>
      </c>
      <c r="F9996">
        <v>8</v>
      </c>
      <c r="G9996">
        <v>5</v>
      </c>
      <c r="I9996">
        <v>105</v>
      </c>
      <c r="J9996">
        <v>88</v>
      </c>
      <c r="L9996">
        <v>64</v>
      </c>
      <c r="N9996">
        <v>88</v>
      </c>
      <c r="P9996">
        <v>0</v>
      </c>
      <c r="Q9996">
        <v>0</v>
      </c>
      <c r="S9996">
        <v>17</v>
      </c>
    </row>
    <row r="9997" spans="1:20" x14ac:dyDescent="0.2">
      <c r="A9997" t="s">
        <v>15255</v>
      </c>
      <c r="B9997" t="s">
        <v>15256</v>
      </c>
      <c r="C9997" t="s">
        <v>348</v>
      </c>
      <c r="D9997" t="s">
        <v>1000</v>
      </c>
      <c r="E9997" s="23">
        <v>43586</v>
      </c>
      <c r="F9997">
        <v>0</v>
      </c>
      <c r="G9997">
        <v>0</v>
      </c>
      <c r="I9997">
        <v>0</v>
      </c>
      <c r="J9997">
        <v>0</v>
      </c>
      <c r="L9997">
        <v>0</v>
      </c>
      <c r="N9997">
        <v>0</v>
      </c>
      <c r="P9997">
        <v>0</v>
      </c>
      <c r="Q9997">
        <v>0</v>
      </c>
      <c r="S9997">
        <v>0</v>
      </c>
    </row>
    <row r="9998" spans="1:20" x14ac:dyDescent="0.2">
      <c r="A9998" t="s">
        <v>15339</v>
      </c>
      <c r="B9998" t="s">
        <v>15340</v>
      </c>
      <c r="C9998" t="s">
        <v>347</v>
      </c>
      <c r="D9998" t="s">
        <v>1002</v>
      </c>
      <c r="E9998" s="23">
        <v>43586</v>
      </c>
      <c r="F9998">
        <v>0</v>
      </c>
      <c r="G9998">
        <v>0</v>
      </c>
      <c r="I9998">
        <v>0</v>
      </c>
      <c r="J9998">
        <v>0</v>
      </c>
      <c r="L9998">
        <v>0</v>
      </c>
      <c r="N9998">
        <v>0</v>
      </c>
      <c r="P9998">
        <v>0</v>
      </c>
      <c r="Q9998">
        <v>0</v>
      </c>
      <c r="S9998">
        <v>0</v>
      </c>
    </row>
    <row r="9999" spans="1:20" x14ac:dyDescent="0.2">
      <c r="A9999" t="s">
        <v>15415</v>
      </c>
      <c r="B9999" t="s">
        <v>15416</v>
      </c>
      <c r="C9999" t="s">
        <v>351</v>
      </c>
      <c r="D9999" t="s">
        <v>1002</v>
      </c>
      <c r="E9999" s="23">
        <v>43586</v>
      </c>
      <c r="F9999">
        <v>0</v>
      </c>
      <c r="G9999">
        <v>0</v>
      </c>
      <c r="I9999">
        <v>0</v>
      </c>
      <c r="J9999">
        <v>0</v>
      </c>
      <c r="L9999">
        <v>0</v>
      </c>
      <c r="N9999">
        <v>0</v>
      </c>
      <c r="P9999">
        <v>0</v>
      </c>
      <c r="Q9999">
        <v>0</v>
      </c>
      <c r="S9999">
        <v>0</v>
      </c>
    </row>
    <row r="10000" spans="1:20" x14ac:dyDescent="0.2">
      <c r="A10000" t="s">
        <v>15461</v>
      </c>
      <c r="B10000" t="s">
        <v>15462</v>
      </c>
      <c r="C10000" t="s">
        <v>357</v>
      </c>
      <c r="D10000" t="s">
        <v>1000</v>
      </c>
      <c r="E10000" s="23">
        <v>43586</v>
      </c>
      <c r="F10000">
        <v>0</v>
      </c>
      <c r="G10000">
        <v>0</v>
      </c>
      <c r="I10000">
        <v>0</v>
      </c>
      <c r="J10000">
        <v>0</v>
      </c>
      <c r="L10000">
        <v>0</v>
      </c>
      <c r="N10000">
        <v>0</v>
      </c>
      <c r="P10000">
        <v>0</v>
      </c>
      <c r="Q10000">
        <v>0</v>
      </c>
      <c r="S10000">
        <v>0</v>
      </c>
    </row>
    <row r="10001" spans="1:19" x14ac:dyDescent="0.2">
      <c r="A10001" t="s">
        <v>15539</v>
      </c>
      <c r="B10001" t="s">
        <v>15540</v>
      </c>
      <c r="C10001" t="s">
        <v>352</v>
      </c>
      <c r="D10001" t="s">
        <v>1002</v>
      </c>
      <c r="E10001" s="23">
        <v>43586</v>
      </c>
      <c r="F10001">
        <v>0</v>
      </c>
      <c r="G10001">
        <v>0</v>
      </c>
      <c r="I10001">
        <v>0</v>
      </c>
      <c r="J10001">
        <v>0</v>
      </c>
      <c r="L10001">
        <v>0</v>
      </c>
      <c r="N10001">
        <v>0</v>
      </c>
      <c r="P10001">
        <v>0</v>
      </c>
      <c r="Q10001">
        <v>0</v>
      </c>
      <c r="S10001">
        <v>0</v>
      </c>
    </row>
    <row r="10002" spans="1:19" x14ac:dyDescent="0.2">
      <c r="A10002" t="s">
        <v>15700</v>
      </c>
      <c r="B10002" t="s">
        <v>15701</v>
      </c>
      <c r="C10002" t="s">
        <v>228</v>
      </c>
      <c r="D10002" t="s">
        <v>1002</v>
      </c>
      <c r="E10002" s="23">
        <v>43586</v>
      </c>
      <c r="F10002">
        <v>0</v>
      </c>
      <c r="G10002">
        <v>0</v>
      </c>
      <c r="I10002">
        <v>0</v>
      </c>
      <c r="J10002">
        <v>0</v>
      </c>
      <c r="L10002">
        <v>0</v>
      </c>
      <c r="N10002">
        <v>0</v>
      </c>
      <c r="P10002">
        <v>0</v>
      </c>
      <c r="Q10002">
        <v>0</v>
      </c>
      <c r="S10002">
        <v>0</v>
      </c>
    </row>
    <row r="10003" spans="1:19" x14ac:dyDescent="0.2">
      <c r="A10003" t="s">
        <v>15877</v>
      </c>
      <c r="B10003" t="s">
        <v>15878</v>
      </c>
      <c r="C10003" t="s">
        <v>227</v>
      </c>
      <c r="D10003" t="s">
        <v>1000</v>
      </c>
      <c r="E10003" s="23">
        <v>43586</v>
      </c>
      <c r="F10003">
        <v>0</v>
      </c>
      <c r="G10003">
        <v>0</v>
      </c>
      <c r="I10003">
        <v>0</v>
      </c>
      <c r="J10003">
        <v>0</v>
      </c>
      <c r="L10003">
        <v>0</v>
      </c>
      <c r="N10003">
        <v>0</v>
      </c>
      <c r="P10003">
        <v>0</v>
      </c>
      <c r="Q10003">
        <v>0</v>
      </c>
      <c r="S10003">
        <v>0</v>
      </c>
    </row>
    <row r="10004" spans="1:19" x14ac:dyDescent="0.2">
      <c r="A10004" t="s">
        <v>16054</v>
      </c>
      <c r="B10004" t="s">
        <v>16055</v>
      </c>
      <c r="C10004" t="s">
        <v>203</v>
      </c>
      <c r="D10004" t="s">
        <v>1000</v>
      </c>
      <c r="E10004" s="23">
        <v>43586</v>
      </c>
      <c r="F10004">
        <v>0</v>
      </c>
      <c r="G10004">
        <v>0</v>
      </c>
      <c r="I10004">
        <v>0</v>
      </c>
      <c r="J10004">
        <v>0</v>
      </c>
      <c r="L10004">
        <v>0</v>
      </c>
      <c r="N10004">
        <v>0</v>
      </c>
      <c r="O10004" t="e">
        <v>#DIV/0!</v>
      </c>
      <c r="P10004">
        <v>0</v>
      </c>
      <c r="Q10004">
        <v>0</v>
      </c>
      <c r="S10004">
        <v>0</v>
      </c>
    </row>
    <row r="10005" spans="1:19" x14ac:dyDescent="0.2">
      <c r="A10005" t="s">
        <v>16233</v>
      </c>
      <c r="B10005" t="s">
        <v>16234</v>
      </c>
      <c r="C10005" t="s">
        <v>205</v>
      </c>
      <c r="D10005" t="s">
        <v>1002</v>
      </c>
      <c r="E10005" s="23">
        <v>43586</v>
      </c>
      <c r="F10005">
        <v>0</v>
      </c>
      <c r="G10005">
        <v>0</v>
      </c>
      <c r="I10005">
        <v>0</v>
      </c>
      <c r="J10005">
        <v>0</v>
      </c>
      <c r="L10005">
        <v>0</v>
      </c>
      <c r="N10005">
        <v>0</v>
      </c>
      <c r="P10005">
        <v>0</v>
      </c>
      <c r="Q10005">
        <v>0</v>
      </c>
      <c r="S10005">
        <v>0</v>
      </c>
    </row>
    <row r="10006" spans="1:19" x14ac:dyDescent="0.2">
      <c r="A10006" t="s">
        <v>16410</v>
      </c>
      <c r="B10006" t="s">
        <v>16411</v>
      </c>
      <c r="C10006" t="s">
        <v>204</v>
      </c>
      <c r="D10006" t="s">
        <v>1002</v>
      </c>
      <c r="E10006" s="23">
        <v>43586</v>
      </c>
      <c r="F10006">
        <v>0</v>
      </c>
      <c r="G10006">
        <v>0</v>
      </c>
      <c r="I10006">
        <v>0</v>
      </c>
      <c r="J10006">
        <v>0</v>
      </c>
      <c r="L10006">
        <v>0</v>
      </c>
      <c r="N10006">
        <v>0</v>
      </c>
      <c r="P10006">
        <v>0</v>
      </c>
      <c r="Q10006">
        <v>0</v>
      </c>
      <c r="S10006">
        <v>0</v>
      </c>
    </row>
    <row r="10007" spans="1:19" x14ac:dyDescent="0.2">
      <c r="A10007" t="s">
        <v>16551</v>
      </c>
      <c r="B10007" t="s">
        <v>16552</v>
      </c>
      <c r="C10007" t="s">
        <v>353</v>
      </c>
      <c r="D10007" t="s">
        <v>1002</v>
      </c>
      <c r="E10007" s="23">
        <v>43586</v>
      </c>
      <c r="F10007">
        <v>0</v>
      </c>
      <c r="G10007">
        <v>0</v>
      </c>
      <c r="I10007">
        <v>0</v>
      </c>
      <c r="J10007">
        <v>0</v>
      </c>
      <c r="L10007">
        <v>0</v>
      </c>
      <c r="N10007">
        <v>0</v>
      </c>
      <c r="P10007">
        <v>0</v>
      </c>
      <c r="Q10007">
        <v>0</v>
      </c>
      <c r="S10007">
        <v>0</v>
      </c>
    </row>
    <row r="10008" spans="1:19" x14ac:dyDescent="0.2">
      <c r="A10008" t="s">
        <v>16728</v>
      </c>
      <c r="B10008" t="s">
        <v>16729</v>
      </c>
      <c r="C10008" t="s">
        <v>223</v>
      </c>
      <c r="D10008" t="s">
        <v>1000</v>
      </c>
      <c r="E10008" s="23">
        <v>43586</v>
      </c>
      <c r="F10008">
        <v>5</v>
      </c>
      <c r="G10008">
        <v>6</v>
      </c>
      <c r="I10008">
        <v>53</v>
      </c>
      <c r="J10008">
        <v>55</v>
      </c>
      <c r="L10008">
        <v>66</v>
      </c>
      <c r="N10008">
        <v>52</v>
      </c>
      <c r="P10008">
        <v>0</v>
      </c>
      <c r="Q10008">
        <v>0</v>
      </c>
      <c r="S10008">
        <v>1</v>
      </c>
    </row>
    <row r="10009" spans="1:19" x14ac:dyDescent="0.2">
      <c r="A10009" t="s">
        <v>16907</v>
      </c>
      <c r="B10009" t="s">
        <v>16908</v>
      </c>
      <c r="C10009" t="s">
        <v>224</v>
      </c>
      <c r="D10009" t="s">
        <v>1002</v>
      </c>
      <c r="E10009" s="23">
        <v>43586</v>
      </c>
      <c r="F10009">
        <v>5</v>
      </c>
      <c r="G10009">
        <v>6</v>
      </c>
      <c r="I10009">
        <v>53</v>
      </c>
      <c r="J10009">
        <v>55</v>
      </c>
      <c r="L10009">
        <v>66</v>
      </c>
      <c r="N10009">
        <v>52</v>
      </c>
      <c r="P10009">
        <v>0</v>
      </c>
      <c r="Q10009">
        <v>0</v>
      </c>
      <c r="S10009">
        <v>1</v>
      </c>
    </row>
    <row r="10010" spans="1:19" x14ac:dyDescent="0.2">
      <c r="A10010" t="s">
        <v>17033</v>
      </c>
      <c r="B10010" t="s">
        <v>17034</v>
      </c>
      <c r="C10010" t="s">
        <v>346</v>
      </c>
      <c r="D10010" t="s">
        <v>1000</v>
      </c>
      <c r="E10010" s="23">
        <v>43586</v>
      </c>
      <c r="F10010">
        <v>0</v>
      </c>
      <c r="G10010">
        <v>0</v>
      </c>
      <c r="I10010">
        <v>0</v>
      </c>
      <c r="J10010">
        <v>0</v>
      </c>
      <c r="L10010">
        <v>0</v>
      </c>
      <c r="N10010">
        <v>0</v>
      </c>
      <c r="P10010">
        <v>0</v>
      </c>
      <c r="Q10010">
        <v>0</v>
      </c>
      <c r="S10010">
        <v>0</v>
      </c>
    </row>
    <row r="10011" spans="1:19" x14ac:dyDescent="0.2">
      <c r="A10011" t="s">
        <v>17129</v>
      </c>
      <c r="B10011" t="s">
        <v>17130</v>
      </c>
      <c r="C10011" t="s">
        <v>345</v>
      </c>
      <c r="D10011" t="s">
        <v>1002</v>
      </c>
      <c r="E10011" s="23">
        <v>43586</v>
      </c>
      <c r="F10011">
        <v>0</v>
      </c>
      <c r="G10011">
        <v>0</v>
      </c>
      <c r="I10011">
        <v>0</v>
      </c>
      <c r="J10011">
        <v>0</v>
      </c>
      <c r="L10011">
        <v>0</v>
      </c>
      <c r="N10011">
        <v>0</v>
      </c>
      <c r="P10011">
        <v>0</v>
      </c>
      <c r="Q10011">
        <v>0</v>
      </c>
      <c r="S10011">
        <v>0</v>
      </c>
    </row>
    <row r="10012" spans="1:19" x14ac:dyDescent="0.2">
      <c r="A10012" t="s">
        <v>17147</v>
      </c>
      <c r="B10012" t="s">
        <v>17148</v>
      </c>
      <c r="C10012" t="s">
        <v>963</v>
      </c>
      <c r="D10012" t="s">
        <v>1000</v>
      </c>
      <c r="E10012" s="23">
        <v>43586</v>
      </c>
      <c r="F10012">
        <v>0</v>
      </c>
      <c r="G10012">
        <v>0</v>
      </c>
      <c r="I10012">
        <v>0</v>
      </c>
      <c r="J10012">
        <v>0</v>
      </c>
      <c r="L10012">
        <v>0</v>
      </c>
      <c r="N10012">
        <v>0</v>
      </c>
      <c r="P10012">
        <v>0</v>
      </c>
      <c r="Q10012">
        <v>0</v>
      </c>
      <c r="S10012">
        <v>0</v>
      </c>
    </row>
    <row r="10013" spans="1:19" x14ac:dyDescent="0.2">
      <c r="A10013" t="s">
        <v>17167</v>
      </c>
      <c r="B10013" t="s">
        <v>17168</v>
      </c>
      <c r="C10013" t="s">
        <v>960</v>
      </c>
      <c r="D10013" t="s">
        <v>1002</v>
      </c>
      <c r="E10013" s="23">
        <v>43586</v>
      </c>
      <c r="F10013">
        <v>0</v>
      </c>
      <c r="G10013">
        <v>0</v>
      </c>
      <c r="I10013">
        <v>0</v>
      </c>
      <c r="J10013">
        <v>0</v>
      </c>
      <c r="L10013">
        <v>0</v>
      </c>
      <c r="N10013">
        <v>0</v>
      </c>
      <c r="P10013">
        <v>0</v>
      </c>
      <c r="Q10013">
        <v>0</v>
      </c>
      <c r="S10013">
        <v>0</v>
      </c>
    </row>
    <row r="10014" spans="1:19" x14ac:dyDescent="0.2">
      <c r="A10014" t="s">
        <v>17344</v>
      </c>
      <c r="B10014" t="s">
        <v>17345</v>
      </c>
      <c r="C10014" t="s">
        <v>225</v>
      </c>
      <c r="D10014" t="s">
        <v>1000</v>
      </c>
      <c r="E10014" s="23">
        <v>43586</v>
      </c>
      <c r="F10014">
        <v>6</v>
      </c>
      <c r="G10014">
        <v>7.5</v>
      </c>
      <c r="I10014">
        <v>38</v>
      </c>
      <c r="J10014">
        <v>55</v>
      </c>
      <c r="L10014">
        <v>73</v>
      </c>
      <c r="N10014">
        <v>38</v>
      </c>
      <c r="P10014">
        <v>0</v>
      </c>
      <c r="Q10014">
        <v>0</v>
      </c>
      <c r="S10014">
        <v>0</v>
      </c>
    </row>
    <row r="10015" spans="1:19" x14ac:dyDescent="0.2">
      <c r="A10015" t="s">
        <v>17374</v>
      </c>
      <c r="B10015" t="s">
        <v>17375</v>
      </c>
      <c r="C10015" t="s">
        <v>905</v>
      </c>
      <c r="D10015" t="s">
        <v>1002</v>
      </c>
      <c r="E10015" s="23">
        <v>43586</v>
      </c>
      <c r="F10015">
        <v>2</v>
      </c>
      <c r="G10015">
        <v>2</v>
      </c>
      <c r="I10015">
        <v>2</v>
      </c>
      <c r="J10015">
        <v>11</v>
      </c>
      <c r="L10015">
        <v>11</v>
      </c>
      <c r="N10015">
        <v>2</v>
      </c>
      <c r="P10015">
        <v>0</v>
      </c>
      <c r="Q10015">
        <v>0</v>
      </c>
      <c r="S10015">
        <v>0</v>
      </c>
    </row>
    <row r="10016" spans="1:19" x14ac:dyDescent="0.2">
      <c r="A10016" t="s">
        <v>17551</v>
      </c>
      <c r="B10016" t="s">
        <v>17552</v>
      </c>
      <c r="C10016" t="s">
        <v>226</v>
      </c>
      <c r="D10016" t="s">
        <v>1002</v>
      </c>
      <c r="E10016" s="23">
        <v>43586</v>
      </c>
      <c r="F10016">
        <v>4</v>
      </c>
      <c r="G10016">
        <v>5.5</v>
      </c>
      <c r="I10016">
        <v>36</v>
      </c>
      <c r="J10016">
        <v>44</v>
      </c>
      <c r="L10016">
        <v>62</v>
      </c>
      <c r="N10016">
        <v>36</v>
      </c>
      <c r="P10016">
        <v>0</v>
      </c>
      <c r="Q10016">
        <v>0</v>
      </c>
      <c r="S10016">
        <v>0</v>
      </c>
    </row>
    <row r="10017" spans="1:20" x14ac:dyDescent="0.2">
      <c r="A10017" t="s">
        <v>17728</v>
      </c>
      <c r="B10017" t="s">
        <v>17729</v>
      </c>
      <c r="C10017" t="s">
        <v>232</v>
      </c>
      <c r="D10017" t="s">
        <v>1000</v>
      </c>
      <c r="E10017" s="23">
        <v>43586</v>
      </c>
      <c r="F10017">
        <v>9.5</v>
      </c>
      <c r="G10017">
        <v>8</v>
      </c>
      <c r="I10017">
        <v>88</v>
      </c>
      <c r="J10017">
        <v>109</v>
      </c>
      <c r="L10017">
        <v>91</v>
      </c>
      <c r="N10017">
        <v>88</v>
      </c>
      <c r="P10017">
        <v>0</v>
      </c>
      <c r="Q10017">
        <v>20</v>
      </c>
      <c r="S10017">
        <v>0</v>
      </c>
    </row>
    <row r="10018" spans="1:20" x14ac:dyDescent="0.2">
      <c r="A10018" t="s">
        <v>17748</v>
      </c>
      <c r="B10018" t="s">
        <v>17749</v>
      </c>
      <c r="C10018" t="s">
        <v>961</v>
      </c>
      <c r="D10018" t="s">
        <v>1002</v>
      </c>
      <c r="E10018" s="23">
        <v>43586</v>
      </c>
      <c r="F10018">
        <v>0</v>
      </c>
      <c r="G10018">
        <v>0</v>
      </c>
      <c r="I10018">
        <v>0</v>
      </c>
      <c r="J10018">
        <v>0</v>
      </c>
      <c r="L10018">
        <v>0</v>
      </c>
      <c r="N10018">
        <v>0</v>
      </c>
      <c r="P10018">
        <v>0</v>
      </c>
      <c r="Q10018">
        <v>0</v>
      </c>
      <c r="S10018">
        <v>0</v>
      </c>
    </row>
    <row r="10019" spans="1:20" x14ac:dyDescent="0.2">
      <c r="A10019" t="s">
        <v>17925</v>
      </c>
      <c r="B10019" t="s">
        <v>17926</v>
      </c>
      <c r="C10019" t="s">
        <v>231</v>
      </c>
      <c r="D10019" t="s">
        <v>1002</v>
      </c>
      <c r="E10019" s="23">
        <v>43586</v>
      </c>
      <c r="F10019">
        <v>9.5</v>
      </c>
      <c r="G10019">
        <v>8</v>
      </c>
      <c r="I10019">
        <v>88</v>
      </c>
      <c r="J10019">
        <v>109</v>
      </c>
      <c r="L10019">
        <v>91</v>
      </c>
      <c r="N10019">
        <v>88</v>
      </c>
      <c r="P10019">
        <v>0</v>
      </c>
      <c r="Q10019">
        <v>20</v>
      </c>
      <c r="S10019">
        <v>0</v>
      </c>
      <c r="T10019">
        <v>0.83333333333333337</v>
      </c>
    </row>
    <row r="10020" spans="1:20" x14ac:dyDescent="0.2">
      <c r="A10020" t="s">
        <v>18102</v>
      </c>
      <c r="B10020" t="s">
        <v>18103</v>
      </c>
      <c r="C10020" t="s">
        <v>317</v>
      </c>
      <c r="D10020" t="s">
        <v>1000</v>
      </c>
      <c r="E10020" s="23">
        <v>43586</v>
      </c>
      <c r="F10020">
        <v>9</v>
      </c>
      <c r="G10020">
        <v>11.5</v>
      </c>
      <c r="I10020">
        <v>23</v>
      </c>
      <c r="J10020">
        <v>52</v>
      </c>
      <c r="L10020">
        <v>67</v>
      </c>
      <c r="N10020">
        <v>21</v>
      </c>
      <c r="P10020">
        <v>1</v>
      </c>
      <c r="Q10020">
        <v>1</v>
      </c>
      <c r="S10020">
        <v>2</v>
      </c>
      <c r="T10020">
        <v>1</v>
      </c>
    </row>
    <row r="10021" spans="1:20" x14ac:dyDescent="0.2">
      <c r="A10021" t="s">
        <v>18281</v>
      </c>
      <c r="B10021" t="s">
        <v>18282</v>
      </c>
      <c r="C10021" t="s">
        <v>316</v>
      </c>
      <c r="D10021" t="s">
        <v>1002</v>
      </c>
      <c r="E10021" s="23">
        <v>43586</v>
      </c>
      <c r="F10021">
        <v>6</v>
      </c>
      <c r="G10021">
        <v>6</v>
      </c>
      <c r="I10021">
        <v>17</v>
      </c>
      <c r="J10021">
        <v>35</v>
      </c>
      <c r="L10021">
        <v>35</v>
      </c>
      <c r="N10021">
        <v>15</v>
      </c>
      <c r="P10021">
        <v>1</v>
      </c>
      <c r="Q10021">
        <v>1</v>
      </c>
      <c r="S10021">
        <v>2</v>
      </c>
      <c r="T10021">
        <v>1.0999999999999999</v>
      </c>
    </row>
    <row r="10022" spans="1:20" x14ac:dyDescent="0.2">
      <c r="A10022" t="s">
        <v>18357</v>
      </c>
      <c r="B10022" t="s">
        <v>18358</v>
      </c>
      <c r="C10022" t="s">
        <v>355</v>
      </c>
      <c r="D10022" t="s">
        <v>1002</v>
      </c>
      <c r="E10022" s="23">
        <v>43586</v>
      </c>
      <c r="F10022">
        <v>3</v>
      </c>
      <c r="G10022">
        <v>5.5</v>
      </c>
      <c r="I10022">
        <v>6</v>
      </c>
      <c r="J10022">
        <v>17</v>
      </c>
      <c r="L10022">
        <v>32</v>
      </c>
      <c r="N10022">
        <v>6</v>
      </c>
      <c r="P10022">
        <v>0</v>
      </c>
      <c r="Q10022">
        <v>0</v>
      </c>
      <c r="S10022">
        <v>0</v>
      </c>
      <c r="T10022">
        <v>0.79999999999999993</v>
      </c>
    </row>
    <row r="10023" spans="1:20" x14ac:dyDescent="0.2">
      <c r="A10023" t="s">
        <v>18534</v>
      </c>
      <c r="B10023" t="s">
        <v>18535</v>
      </c>
      <c r="C10023" t="s">
        <v>214</v>
      </c>
      <c r="D10023" t="s">
        <v>1000</v>
      </c>
      <c r="E10023" s="23">
        <v>43586</v>
      </c>
      <c r="F10023">
        <v>14</v>
      </c>
      <c r="G10023">
        <v>15.5</v>
      </c>
      <c r="I10023">
        <v>82</v>
      </c>
      <c r="J10023">
        <v>124</v>
      </c>
      <c r="L10023">
        <v>138</v>
      </c>
      <c r="N10023">
        <v>66</v>
      </c>
      <c r="O10023">
        <v>1.05</v>
      </c>
      <c r="P10023">
        <v>11</v>
      </c>
      <c r="Q10023">
        <v>14</v>
      </c>
      <c r="S10023">
        <v>16</v>
      </c>
      <c r="T10023">
        <v>1</v>
      </c>
    </row>
    <row r="10024" spans="1:20" x14ac:dyDescent="0.2">
      <c r="A10024" t="s">
        <v>18713</v>
      </c>
      <c r="B10024" t="s">
        <v>18714</v>
      </c>
      <c r="C10024" t="s">
        <v>215</v>
      </c>
      <c r="D10024" t="s">
        <v>1002</v>
      </c>
      <c r="E10024" s="23">
        <v>43586</v>
      </c>
      <c r="F10024">
        <v>4.5</v>
      </c>
      <c r="G10024">
        <v>6</v>
      </c>
      <c r="I10024">
        <v>23</v>
      </c>
      <c r="J10024">
        <v>29</v>
      </c>
      <c r="L10024">
        <v>40</v>
      </c>
      <c r="N10024">
        <v>18</v>
      </c>
      <c r="O10024">
        <v>1.05</v>
      </c>
      <c r="P10024">
        <v>5</v>
      </c>
      <c r="Q10024">
        <v>6</v>
      </c>
      <c r="S10024">
        <v>5</v>
      </c>
      <c r="T10024">
        <v>1.1333333333333333</v>
      </c>
    </row>
    <row r="10025" spans="1:20" x14ac:dyDescent="0.2">
      <c r="A10025" t="s">
        <v>18890</v>
      </c>
      <c r="B10025" t="s">
        <v>18891</v>
      </c>
      <c r="C10025" t="s">
        <v>216</v>
      </c>
      <c r="D10025" t="s">
        <v>1002</v>
      </c>
      <c r="E10025" s="23">
        <v>43586</v>
      </c>
      <c r="F10025">
        <v>9.5</v>
      </c>
      <c r="G10025">
        <v>9.5</v>
      </c>
      <c r="I10025">
        <v>59</v>
      </c>
      <c r="J10025">
        <v>95</v>
      </c>
      <c r="L10025">
        <v>98</v>
      </c>
      <c r="N10025">
        <v>48</v>
      </c>
      <c r="P10025">
        <v>6</v>
      </c>
      <c r="Q10025">
        <v>8</v>
      </c>
      <c r="S10025">
        <v>11</v>
      </c>
      <c r="T10025">
        <v>1.4333333333333333</v>
      </c>
    </row>
    <row r="10026" spans="1:20" x14ac:dyDescent="0.2">
      <c r="A10026" t="s">
        <v>19067</v>
      </c>
      <c r="B10026" t="s">
        <v>19068</v>
      </c>
      <c r="C10026" t="s">
        <v>229</v>
      </c>
      <c r="D10026" t="s">
        <v>1002</v>
      </c>
      <c r="E10026" s="23">
        <v>43586</v>
      </c>
      <c r="F10026">
        <v>0</v>
      </c>
      <c r="G10026">
        <v>0</v>
      </c>
      <c r="I10026">
        <v>0</v>
      </c>
      <c r="J10026">
        <v>0</v>
      </c>
      <c r="L10026">
        <v>0</v>
      </c>
      <c r="N10026">
        <v>0</v>
      </c>
      <c r="P10026">
        <v>0</v>
      </c>
      <c r="Q10026">
        <v>0</v>
      </c>
      <c r="S10026">
        <v>0</v>
      </c>
      <c r="T10026">
        <v>1.0666666666666667</v>
      </c>
    </row>
    <row r="10027" spans="1:20" x14ac:dyDescent="0.2">
      <c r="A10027" t="s">
        <v>19244</v>
      </c>
      <c r="B10027" t="s">
        <v>19245</v>
      </c>
      <c r="C10027" t="s">
        <v>230</v>
      </c>
      <c r="D10027" t="s">
        <v>1000</v>
      </c>
      <c r="E10027" s="23">
        <v>43586</v>
      </c>
      <c r="F10027">
        <v>0</v>
      </c>
      <c r="G10027">
        <v>0</v>
      </c>
      <c r="I10027">
        <v>0</v>
      </c>
      <c r="J10027">
        <v>0</v>
      </c>
      <c r="L10027">
        <v>0</v>
      </c>
      <c r="N10027">
        <v>0</v>
      </c>
      <c r="P10027">
        <v>0</v>
      </c>
      <c r="Q10027">
        <v>0</v>
      </c>
      <c r="S10027">
        <v>0</v>
      </c>
      <c r="T10027">
        <v>0.93333333333333324</v>
      </c>
    </row>
    <row r="10028" spans="1:20" x14ac:dyDescent="0.2">
      <c r="A10028" t="s">
        <v>19423</v>
      </c>
      <c r="B10028" t="s">
        <v>19424</v>
      </c>
      <c r="C10028" t="s">
        <v>234</v>
      </c>
      <c r="D10028" t="s">
        <v>1000</v>
      </c>
      <c r="E10028" s="23">
        <v>43586</v>
      </c>
      <c r="F10028">
        <v>1</v>
      </c>
      <c r="G10028">
        <v>3.5</v>
      </c>
      <c r="I10028">
        <v>20</v>
      </c>
      <c r="J10028">
        <v>11</v>
      </c>
      <c r="L10028">
        <v>46</v>
      </c>
      <c r="N10028">
        <v>17</v>
      </c>
      <c r="P10028">
        <v>9</v>
      </c>
      <c r="Q10028">
        <v>11</v>
      </c>
      <c r="S10028">
        <v>3</v>
      </c>
      <c r="T10028">
        <v>1.0666666666666667</v>
      </c>
    </row>
    <row r="10029" spans="1:20" x14ac:dyDescent="0.2">
      <c r="A10029" t="s">
        <v>19602</v>
      </c>
      <c r="B10029" t="s">
        <v>19603</v>
      </c>
      <c r="C10029" t="s">
        <v>233</v>
      </c>
      <c r="D10029" t="s">
        <v>1002</v>
      </c>
      <c r="E10029" s="23">
        <v>43586</v>
      </c>
      <c r="F10029">
        <v>1</v>
      </c>
      <c r="G10029">
        <v>3.5</v>
      </c>
      <c r="I10029">
        <v>20</v>
      </c>
      <c r="J10029">
        <v>11</v>
      </c>
      <c r="L10029">
        <v>46</v>
      </c>
      <c r="N10029">
        <v>17</v>
      </c>
      <c r="P10029">
        <v>9</v>
      </c>
      <c r="Q10029">
        <v>11</v>
      </c>
      <c r="S10029">
        <v>3</v>
      </c>
      <c r="T10029">
        <v>0.8666666666666667</v>
      </c>
    </row>
    <row r="10030" spans="1:20" x14ac:dyDescent="0.2">
      <c r="A10030" t="s">
        <v>19700</v>
      </c>
      <c r="B10030" t="s">
        <v>19701</v>
      </c>
      <c r="C10030" t="s">
        <v>342</v>
      </c>
      <c r="D10030" t="s">
        <v>1000</v>
      </c>
      <c r="E10030" s="23">
        <v>43586</v>
      </c>
      <c r="F10030">
        <v>2</v>
      </c>
      <c r="G10030">
        <v>3</v>
      </c>
      <c r="I10030">
        <v>16</v>
      </c>
      <c r="J10030">
        <v>22</v>
      </c>
      <c r="L10030">
        <v>36</v>
      </c>
      <c r="N10030">
        <v>13</v>
      </c>
      <c r="P10030">
        <v>1</v>
      </c>
      <c r="Q10030">
        <v>3</v>
      </c>
      <c r="S10030">
        <v>3</v>
      </c>
      <c r="T10030">
        <v>1.2666666666666666</v>
      </c>
    </row>
    <row r="10031" spans="1:20" x14ac:dyDescent="0.2">
      <c r="A10031" t="s">
        <v>19800</v>
      </c>
      <c r="B10031" t="s">
        <v>19801</v>
      </c>
      <c r="C10031" t="s">
        <v>340</v>
      </c>
      <c r="D10031" t="s">
        <v>1002</v>
      </c>
      <c r="E10031" s="23">
        <v>43586</v>
      </c>
      <c r="F10031">
        <v>2</v>
      </c>
      <c r="G10031">
        <v>3</v>
      </c>
      <c r="I10031">
        <v>16</v>
      </c>
      <c r="J10031">
        <v>22</v>
      </c>
      <c r="L10031">
        <v>36</v>
      </c>
      <c r="N10031">
        <v>13</v>
      </c>
      <c r="P10031">
        <v>1</v>
      </c>
      <c r="Q10031">
        <v>3</v>
      </c>
      <c r="S10031">
        <v>3</v>
      </c>
      <c r="T10031">
        <v>1.2333333333333334</v>
      </c>
    </row>
    <row r="10032" spans="1:20" x14ac:dyDescent="0.2">
      <c r="A10032" t="s">
        <v>19977</v>
      </c>
      <c r="B10032" t="s">
        <v>19978</v>
      </c>
      <c r="C10032" t="s">
        <v>220</v>
      </c>
      <c r="D10032" t="s">
        <v>1000</v>
      </c>
      <c r="E10032" s="23">
        <v>43586</v>
      </c>
      <c r="F10032">
        <v>0</v>
      </c>
      <c r="G10032">
        <v>0</v>
      </c>
      <c r="I10032">
        <v>0</v>
      </c>
      <c r="J10032">
        <v>0</v>
      </c>
      <c r="L10032">
        <v>0</v>
      </c>
      <c r="N10032">
        <v>0</v>
      </c>
      <c r="P10032">
        <v>0</v>
      </c>
      <c r="Q10032">
        <v>0</v>
      </c>
      <c r="S10032">
        <v>0</v>
      </c>
      <c r="T10032">
        <v>1.1666666666666667</v>
      </c>
    </row>
    <row r="10033" spans="1:20" x14ac:dyDescent="0.2">
      <c r="A10033" t="s">
        <v>20156</v>
      </c>
      <c r="B10033" t="s">
        <v>20157</v>
      </c>
      <c r="C10033" t="s">
        <v>221</v>
      </c>
      <c r="D10033" t="s">
        <v>1002</v>
      </c>
      <c r="E10033" s="23">
        <v>43586</v>
      </c>
      <c r="F10033">
        <v>0</v>
      </c>
      <c r="G10033">
        <v>0</v>
      </c>
      <c r="I10033">
        <v>0</v>
      </c>
      <c r="J10033">
        <v>0</v>
      </c>
      <c r="L10033">
        <v>0</v>
      </c>
      <c r="N10033">
        <v>0</v>
      </c>
      <c r="P10033">
        <v>0</v>
      </c>
      <c r="Q10033">
        <v>0</v>
      </c>
      <c r="S10033">
        <v>0</v>
      </c>
      <c r="T10033">
        <v>1.1666666666666667</v>
      </c>
    </row>
    <row r="10034" spans="1:20" x14ac:dyDescent="0.2">
      <c r="A10034" t="s">
        <v>20333</v>
      </c>
      <c r="B10034" t="s">
        <v>20334</v>
      </c>
      <c r="C10034" t="s">
        <v>222</v>
      </c>
      <c r="D10034" t="s">
        <v>1002</v>
      </c>
      <c r="E10034" s="23">
        <v>43586</v>
      </c>
      <c r="F10034">
        <v>0</v>
      </c>
      <c r="G10034">
        <v>0</v>
      </c>
      <c r="I10034">
        <v>0</v>
      </c>
      <c r="J10034">
        <v>0</v>
      </c>
      <c r="L10034">
        <v>0</v>
      </c>
      <c r="N10034">
        <v>0</v>
      </c>
      <c r="P10034">
        <v>0</v>
      </c>
      <c r="Q10034">
        <v>0</v>
      </c>
      <c r="S10034">
        <v>0</v>
      </c>
      <c r="T10034">
        <v>1.3666666666666665</v>
      </c>
    </row>
    <row r="10035" spans="1:20" x14ac:dyDescent="0.2">
      <c r="A10035" t="s">
        <v>20510</v>
      </c>
      <c r="B10035" t="s">
        <v>20511</v>
      </c>
      <c r="C10035" t="s">
        <v>211</v>
      </c>
      <c r="D10035" t="s">
        <v>1002</v>
      </c>
      <c r="E10035" s="23">
        <v>43586</v>
      </c>
      <c r="F10035">
        <v>0</v>
      </c>
      <c r="G10035">
        <v>0</v>
      </c>
      <c r="I10035">
        <v>0</v>
      </c>
      <c r="J10035">
        <v>0</v>
      </c>
      <c r="L10035">
        <v>0</v>
      </c>
      <c r="N10035">
        <v>0</v>
      </c>
      <c r="P10035">
        <v>0</v>
      </c>
      <c r="Q10035">
        <v>0</v>
      </c>
      <c r="S10035">
        <v>0</v>
      </c>
      <c r="T10035">
        <v>1.3</v>
      </c>
    </row>
    <row r="10036" spans="1:20" x14ac:dyDescent="0.2">
      <c r="A10036" t="s">
        <v>20687</v>
      </c>
      <c r="B10036" t="s">
        <v>20688</v>
      </c>
      <c r="C10036" t="s">
        <v>207</v>
      </c>
      <c r="D10036" t="s">
        <v>1000</v>
      </c>
      <c r="E10036" s="23">
        <v>43586</v>
      </c>
      <c r="F10036">
        <v>7.5</v>
      </c>
      <c r="G10036">
        <v>7</v>
      </c>
      <c r="I10036">
        <v>29</v>
      </c>
      <c r="J10036">
        <v>46</v>
      </c>
      <c r="L10036">
        <v>42</v>
      </c>
      <c r="N10036">
        <v>25</v>
      </c>
      <c r="O10036">
        <v>1.125</v>
      </c>
      <c r="P10036">
        <v>0</v>
      </c>
      <c r="Q10036">
        <v>1</v>
      </c>
      <c r="S10036">
        <v>4</v>
      </c>
      <c r="T10036">
        <v>1.4666666666666668</v>
      </c>
    </row>
    <row r="10037" spans="1:20" x14ac:dyDescent="0.2">
      <c r="A10037" t="s">
        <v>20931</v>
      </c>
      <c r="B10037" t="s">
        <v>20932</v>
      </c>
      <c r="C10037" t="s">
        <v>210</v>
      </c>
      <c r="D10037" t="s">
        <v>1002</v>
      </c>
      <c r="E10037" s="23">
        <v>43586</v>
      </c>
      <c r="F10037">
        <v>3.5</v>
      </c>
      <c r="G10037">
        <v>4</v>
      </c>
      <c r="I10037">
        <v>17</v>
      </c>
      <c r="J10037">
        <v>23</v>
      </c>
      <c r="L10037">
        <v>24</v>
      </c>
      <c r="N10037">
        <v>13</v>
      </c>
      <c r="O10037">
        <v>1.125</v>
      </c>
      <c r="P10037">
        <v>0</v>
      </c>
      <c r="Q10037">
        <v>1</v>
      </c>
      <c r="S10037">
        <v>4</v>
      </c>
      <c r="T10037">
        <v>1.5666666666666667</v>
      </c>
    </row>
    <row r="10038" spans="1:20" x14ac:dyDescent="0.2">
      <c r="A10038" t="s">
        <v>21108</v>
      </c>
      <c r="B10038" t="s">
        <v>21109</v>
      </c>
      <c r="C10038" t="s">
        <v>208</v>
      </c>
      <c r="D10038" t="s">
        <v>1002</v>
      </c>
      <c r="E10038" s="23">
        <v>43586</v>
      </c>
      <c r="F10038">
        <v>2.5</v>
      </c>
      <c r="G10038">
        <v>1.5</v>
      </c>
      <c r="I10038">
        <v>4</v>
      </c>
      <c r="J10038">
        <v>14</v>
      </c>
      <c r="L10038">
        <v>9</v>
      </c>
      <c r="N10038">
        <v>4</v>
      </c>
      <c r="P10038">
        <v>0</v>
      </c>
      <c r="Q10038">
        <v>0</v>
      </c>
      <c r="S10038">
        <v>0</v>
      </c>
      <c r="T10038">
        <v>1.5666666666666667</v>
      </c>
    </row>
    <row r="10039" spans="1:20" x14ac:dyDescent="0.2">
      <c r="A10039" t="s">
        <v>21184</v>
      </c>
      <c r="B10039" t="s">
        <v>21185</v>
      </c>
      <c r="C10039" t="s">
        <v>354</v>
      </c>
      <c r="D10039" t="s">
        <v>1002</v>
      </c>
      <c r="E10039" s="23">
        <v>43586</v>
      </c>
      <c r="F10039">
        <v>1.5</v>
      </c>
      <c r="G10039">
        <v>1.5</v>
      </c>
      <c r="I10039">
        <v>8</v>
      </c>
      <c r="J10039">
        <v>9</v>
      </c>
      <c r="L10039">
        <v>9</v>
      </c>
      <c r="N10039">
        <v>8</v>
      </c>
      <c r="P10039">
        <v>0</v>
      </c>
      <c r="Q10039">
        <v>0</v>
      </c>
      <c r="S10039">
        <v>0</v>
      </c>
      <c r="T10039">
        <v>1.4333333333333333</v>
      </c>
    </row>
    <row r="10040" spans="1:20" x14ac:dyDescent="0.2">
      <c r="A10040" t="s">
        <v>21363</v>
      </c>
      <c r="B10040" t="s">
        <v>21364</v>
      </c>
      <c r="C10040" t="s">
        <v>213</v>
      </c>
      <c r="D10040" t="s">
        <v>1002</v>
      </c>
      <c r="E10040" s="23">
        <v>43586</v>
      </c>
      <c r="F10040">
        <v>0</v>
      </c>
      <c r="G10040">
        <v>0</v>
      </c>
      <c r="I10040">
        <v>0</v>
      </c>
      <c r="J10040">
        <v>0</v>
      </c>
      <c r="L10040">
        <v>0</v>
      </c>
      <c r="N10040">
        <v>0</v>
      </c>
      <c r="P10040">
        <v>0</v>
      </c>
      <c r="Q10040">
        <v>0</v>
      </c>
      <c r="S10040">
        <v>0</v>
      </c>
      <c r="T10040">
        <v>1.4333333333333333</v>
      </c>
    </row>
    <row r="10041" spans="1:20" x14ac:dyDescent="0.2">
      <c r="A10041" t="s">
        <v>21605</v>
      </c>
      <c r="B10041" t="s">
        <v>21606</v>
      </c>
      <c r="C10041" t="s">
        <v>212</v>
      </c>
      <c r="D10041" t="s">
        <v>1000</v>
      </c>
      <c r="E10041" s="23">
        <v>43586</v>
      </c>
      <c r="F10041">
        <v>1.5</v>
      </c>
      <c r="G10041">
        <v>1.5</v>
      </c>
      <c r="I10041">
        <v>5</v>
      </c>
      <c r="J10041">
        <v>8</v>
      </c>
      <c r="L10041">
        <v>8</v>
      </c>
      <c r="N10041">
        <v>4</v>
      </c>
      <c r="P10041">
        <v>0</v>
      </c>
      <c r="Q10041">
        <v>0</v>
      </c>
      <c r="S10041">
        <v>1</v>
      </c>
      <c r="T10041">
        <v>1.2666666666666666</v>
      </c>
    </row>
    <row r="10042" spans="1:20" x14ac:dyDescent="0.2">
      <c r="A10042" t="s">
        <v>21637</v>
      </c>
      <c r="B10042" t="s">
        <v>21638</v>
      </c>
      <c r="C10042" t="s">
        <v>900</v>
      </c>
      <c r="D10042" t="s">
        <v>1002</v>
      </c>
      <c r="E10042" s="23">
        <v>43586</v>
      </c>
      <c r="F10042">
        <v>1.5</v>
      </c>
      <c r="G10042">
        <v>1.5</v>
      </c>
      <c r="I10042">
        <v>5</v>
      </c>
      <c r="J10042">
        <v>8</v>
      </c>
      <c r="L10042">
        <v>8</v>
      </c>
      <c r="N10042">
        <v>4</v>
      </c>
      <c r="P10042">
        <v>0</v>
      </c>
      <c r="Q10042">
        <v>0</v>
      </c>
      <c r="S10042">
        <v>1</v>
      </c>
      <c r="T10042">
        <v>0.91874999999999996</v>
      </c>
    </row>
    <row r="10043" spans="1:20" x14ac:dyDescent="0.2">
      <c r="A10043" t="s">
        <v>21814</v>
      </c>
      <c r="B10043" t="s">
        <v>21815</v>
      </c>
      <c r="C10043" t="s">
        <v>217</v>
      </c>
      <c r="D10043" t="s">
        <v>1000</v>
      </c>
      <c r="E10043" s="23">
        <v>43586</v>
      </c>
      <c r="F10043">
        <v>0</v>
      </c>
      <c r="G10043">
        <v>0</v>
      </c>
      <c r="I10043">
        <v>0</v>
      </c>
      <c r="J10043">
        <v>0</v>
      </c>
      <c r="L10043">
        <v>0</v>
      </c>
      <c r="N10043">
        <v>0</v>
      </c>
      <c r="P10043">
        <v>0</v>
      </c>
      <c r="Q10043">
        <v>0</v>
      </c>
      <c r="S10043">
        <v>0</v>
      </c>
      <c r="T10043">
        <v>0.84615384615384615</v>
      </c>
    </row>
    <row r="10044" spans="1:20" x14ac:dyDescent="0.2">
      <c r="A10044" t="s">
        <v>22058</v>
      </c>
      <c r="B10044" t="s">
        <v>22059</v>
      </c>
      <c r="C10044" t="s">
        <v>218</v>
      </c>
      <c r="D10044" t="s">
        <v>1002</v>
      </c>
      <c r="E10044" s="23">
        <v>43586</v>
      </c>
      <c r="F10044">
        <v>0</v>
      </c>
      <c r="G10044">
        <v>0</v>
      </c>
      <c r="I10044">
        <v>0</v>
      </c>
      <c r="J10044">
        <v>0</v>
      </c>
      <c r="L10044">
        <v>0</v>
      </c>
      <c r="N10044">
        <v>0</v>
      </c>
      <c r="P10044">
        <v>0</v>
      </c>
      <c r="Q10044">
        <v>0</v>
      </c>
      <c r="S10044">
        <v>0</v>
      </c>
      <c r="T10044">
        <v>0.58333333333333337</v>
      </c>
    </row>
    <row r="10045" spans="1:20" x14ac:dyDescent="0.2">
      <c r="A10045" t="s">
        <v>22235</v>
      </c>
      <c r="B10045" t="s">
        <v>22236</v>
      </c>
      <c r="C10045" t="s">
        <v>219</v>
      </c>
      <c r="D10045" t="s">
        <v>1002</v>
      </c>
      <c r="E10045" s="23">
        <v>43586</v>
      </c>
      <c r="F10045">
        <v>0</v>
      </c>
      <c r="G10045">
        <v>0</v>
      </c>
      <c r="I10045">
        <v>0</v>
      </c>
      <c r="J10045">
        <v>0</v>
      </c>
      <c r="L10045">
        <v>0</v>
      </c>
      <c r="N10045">
        <v>0</v>
      </c>
      <c r="P10045">
        <v>0</v>
      </c>
      <c r="Q10045">
        <v>0</v>
      </c>
      <c r="S10045">
        <v>0</v>
      </c>
      <c r="T10045">
        <v>0.84615384615384615</v>
      </c>
    </row>
    <row r="10046" spans="1:20" x14ac:dyDescent="0.2">
      <c r="A10046" t="s">
        <v>22275</v>
      </c>
      <c r="B10046" t="s">
        <v>22276</v>
      </c>
      <c r="C10046" t="s">
        <v>384</v>
      </c>
      <c r="D10046" t="s">
        <v>1002</v>
      </c>
      <c r="E10046" s="23">
        <v>43586</v>
      </c>
      <c r="F10046">
        <v>0</v>
      </c>
      <c r="G10046">
        <v>0</v>
      </c>
      <c r="I10046">
        <v>0</v>
      </c>
      <c r="J10046">
        <v>0</v>
      </c>
      <c r="L10046">
        <v>0</v>
      </c>
      <c r="N10046">
        <v>0</v>
      </c>
      <c r="P10046">
        <v>0</v>
      </c>
      <c r="Q10046">
        <v>0</v>
      </c>
      <c r="S10046">
        <v>0</v>
      </c>
      <c r="T10046">
        <v>0.8666666666666667</v>
      </c>
    </row>
    <row r="10047" spans="1:20" x14ac:dyDescent="0.2">
      <c r="A10047" t="s">
        <v>22315</v>
      </c>
      <c r="B10047" t="s">
        <v>22316</v>
      </c>
      <c r="C10047" t="s">
        <v>387</v>
      </c>
      <c r="D10047" t="s">
        <v>1000</v>
      </c>
      <c r="E10047" s="23">
        <v>43586</v>
      </c>
      <c r="F10047">
        <v>0</v>
      </c>
      <c r="G10047">
        <v>0</v>
      </c>
      <c r="I10047">
        <v>0</v>
      </c>
      <c r="J10047">
        <v>0</v>
      </c>
      <c r="L10047">
        <v>0</v>
      </c>
      <c r="N10047">
        <v>0</v>
      </c>
      <c r="P10047">
        <v>0</v>
      </c>
      <c r="Q10047">
        <v>0</v>
      </c>
      <c r="S10047">
        <v>0</v>
      </c>
      <c r="T10047">
        <v>0.7142857142857143</v>
      </c>
    </row>
    <row r="10048" spans="1:20" x14ac:dyDescent="0.2">
      <c r="A10048" t="s">
        <v>22349</v>
      </c>
      <c r="B10048" t="s">
        <v>22350</v>
      </c>
      <c r="C10048" t="s">
        <v>1049</v>
      </c>
      <c r="D10048" t="s">
        <v>1002</v>
      </c>
      <c r="E10048" s="23">
        <v>43586</v>
      </c>
      <c r="F10048">
        <v>0</v>
      </c>
      <c r="G10048">
        <v>0</v>
      </c>
      <c r="I10048">
        <v>0</v>
      </c>
      <c r="J10048">
        <v>0</v>
      </c>
      <c r="L10048">
        <v>0</v>
      </c>
      <c r="N10048">
        <v>0</v>
      </c>
      <c r="P10048">
        <v>0</v>
      </c>
      <c r="Q10048">
        <v>0</v>
      </c>
      <c r="S10048">
        <v>0</v>
      </c>
      <c r="T10048">
        <v>0.36363636363636365</v>
      </c>
    </row>
    <row r="10049" spans="1:20" x14ac:dyDescent="0.2">
      <c r="A10049" t="s">
        <v>22389</v>
      </c>
      <c r="B10049" t="s">
        <v>22390</v>
      </c>
      <c r="C10049" t="s">
        <v>385</v>
      </c>
      <c r="D10049" t="s">
        <v>1002</v>
      </c>
      <c r="E10049" s="23">
        <v>43586</v>
      </c>
      <c r="F10049">
        <v>0</v>
      </c>
      <c r="G10049">
        <v>0</v>
      </c>
      <c r="I10049">
        <v>0</v>
      </c>
      <c r="J10049">
        <v>0</v>
      </c>
      <c r="L10049">
        <v>0</v>
      </c>
      <c r="N10049">
        <v>0</v>
      </c>
      <c r="P10049">
        <v>0</v>
      </c>
      <c r="Q10049">
        <v>0</v>
      </c>
      <c r="S10049">
        <v>0</v>
      </c>
      <c r="T10049">
        <v>1.06</v>
      </c>
    </row>
    <row r="10050" spans="1:20" x14ac:dyDescent="0.2">
      <c r="A10050" t="s">
        <v>1348</v>
      </c>
      <c r="B10050" t="s">
        <v>1349</v>
      </c>
      <c r="C10050" t="s">
        <v>1237</v>
      </c>
      <c r="D10050" t="s">
        <v>1002</v>
      </c>
      <c r="E10050" s="23">
        <v>43617</v>
      </c>
      <c r="F10050">
        <v>32</v>
      </c>
      <c r="G10050">
        <v>33</v>
      </c>
      <c r="I10050">
        <v>118</v>
      </c>
      <c r="J10050">
        <v>180</v>
      </c>
      <c r="L10050">
        <v>189</v>
      </c>
      <c r="N10050">
        <v>104</v>
      </c>
      <c r="P10050">
        <v>6</v>
      </c>
      <c r="Q10050">
        <v>13</v>
      </c>
      <c r="S10050">
        <v>14</v>
      </c>
      <c r="T10050">
        <v>1.06</v>
      </c>
    </row>
    <row r="10051" spans="1:20" x14ac:dyDescent="0.2">
      <c r="A10051" t="s">
        <v>1387</v>
      </c>
      <c r="B10051" t="s">
        <v>1388</v>
      </c>
      <c r="C10051" t="s">
        <v>1237</v>
      </c>
      <c r="D10051" t="s">
        <v>1001</v>
      </c>
      <c r="E10051" s="23">
        <v>43617</v>
      </c>
      <c r="F10051">
        <v>5.5</v>
      </c>
      <c r="G10051">
        <v>8.5</v>
      </c>
      <c r="I10051">
        <v>23</v>
      </c>
      <c r="J10051">
        <v>28</v>
      </c>
      <c r="L10051">
        <v>48</v>
      </c>
      <c r="N10051">
        <v>22</v>
      </c>
      <c r="P10051">
        <v>2</v>
      </c>
      <c r="Q10051">
        <v>5</v>
      </c>
      <c r="S10051">
        <v>1</v>
      </c>
    </row>
    <row r="10052" spans="1:20" x14ac:dyDescent="0.2">
      <c r="A10052" t="s">
        <v>11152</v>
      </c>
      <c r="B10052" t="s">
        <v>11153</v>
      </c>
      <c r="C10052" t="s">
        <v>228</v>
      </c>
      <c r="D10052" t="s">
        <v>1000</v>
      </c>
      <c r="E10052" s="23">
        <v>43617</v>
      </c>
      <c r="F10052">
        <v>0</v>
      </c>
      <c r="G10052">
        <v>0</v>
      </c>
      <c r="I10052">
        <v>0</v>
      </c>
      <c r="J10052">
        <v>0</v>
      </c>
      <c r="L10052">
        <v>0</v>
      </c>
      <c r="N10052">
        <v>0</v>
      </c>
      <c r="P10052">
        <v>0</v>
      </c>
      <c r="Q10052">
        <v>0</v>
      </c>
      <c r="S10052">
        <v>0</v>
      </c>
    </row>
    <row r="10053" spans="1:20" x14ac:dyDescent="0.2">
      <c r="A10053" t="s">
        <v>9405</v>
      </c>
      <c r="B10053" t="s">
        <v>9406</v>
      </c>
      <c r="C10053" t="s">
        <v>211</v>
      </c>
      <c r="D10053" t="s">
        <v>1000</v>
      </c>
      <c r="E10053" s="23">
        <v>43617</v>
      </c>
      <c r="F10053">
        <v>0</v>
      </c>
      <c r="G10053">
        <v>0</v>
      </c>
      <c r="I10053">
        <v>0</v>
      </c>
      <c r="J10053">
        <v>0</v>
      </c>
      <c r="L10053">
        <v>0</v>
      </c>
      <c r="N10053">
        <v>0</v>
      </c>
      <c r="P10053">
        <v>0</v>
      </c>
      <c r="Q10053">
        <v>0</v>
      </c>
      <c r="S10053">
        <v>0</v>
      </c>
    </row>
    <row r="10054" spans="1:20" x14ac:dyDescent="0.2">
      <c r="A10054" t="s">
        <v>8566</v>
      </c>
      <c r="B10054" t="s">
        <v>8567</v>
      </c>
      <c r="C10054" t="s">
        <v>213</v>
      </c>
      <c r="D10054" t="s">
        <v>1000</v>
      </c>
      <c r="E10054" s="23">
        <v>43617</v>
      </c>
      <c r="F10054">
        <v>0</v>
      </c>
      <c r="G10054">
        <v>0</v>
      </c>
      <c r="I10054">
        <v>0</v>
      </c>
      <c r="J10054">
        <v>0</v>
      </c>
      <c r="L10054">
        <v>0</v>
      </c>
      <c r="N10054">
        <v>0</v>
      </c>
      <c r="P10054">
        <v>0</v>
      </c>
      <c r="Q10054">
        <v>0</v>
      </c>
      <c r="S10054">
        <v>0</v>
      </c>
    </row>
    <row r="10055" spans="1:20" x14ac:dyDescent="0.2">
      <c r="A10055" t="s">
        <v>5142</v>
      </c>
      <c r="B10055" t="s">
        <v>5143</v>
      </c>
      <c r="C10055" t="s">
        <v>229</v>
      </c>
      <c r="D10055" t="s">
        <v>1000</v>
      </c>
      <c r="E10055" s="23">
        <v>43617</v>
      </c>
      <c r="F10055">
        <v>0</v>
      </c>
      <c r="G10055">
        <v>0</v>
      </c>
      <c r="I10055">
        <v>0</v>
      </c>
      <c r="J10055">
        <v>0</v>
      </c>
      <c r="L10055">
        <v>0</v>
      </c>
      <c r="N10055">
        <v>0</v>
      </c>
      <c r="P10055">
        <v>0</v>
      </c>
      <c r="Q10055">
        <v>0</v>
      </c>
      <c r="S10055">
        <v>0</v>
      </c>
    </row>
    <row r="10056" spans="1:20" x14ac:dyDescent="0.2">
      <c r="A10056" t="s">
        <v>13260</v>
      </c>
      <c r="B10056" t="s">
        <v>13172</v>
      </c>
      <c r="C10056" t="s">
        <v>1051</v>
      </c>
      <c r="D10056" t="s">
        <v>1002</v>
      </c>
      <c r="E10056" s="23">
        <v>43617</v>
      </c>
      <c r="F10056">
        <v>0</v>
      </c>
      <c r="G10056">
        <v>0</v>
      </c>
      <c r="I10056">
        <v>0</v>
      </c>
      <c r="J10056">
        <v>0</v>
      </c>
      <c r="L10056">
        <v>0</v>
      </c>
      <c r="N10056">
        <v>0</v>
      </c>
      <c r="P10056">
        <v>0</v>
      </c>
      <c r="Q10056">
        <v>0</v>
      </c>
      <c r="S10056">
        <v>0</v>
      </c>
    </row>
    <row r="10057" spans="1:20" x14ac:dyDescent="0.2">
      <c r="A10057" t="s">
        <v>7477</v>
      </c>
      <c r="B10057" t="s">
        <v>7478</v>
      </c>
      <c r="C10057" t="s">
        <v>1048</v>
      </c>
      <c r="D10057" t="s">
        <v>1000</v>
      </c>
      <c r="E10057" s="23">
        <v>43617</v>
      </c>
      <c r="F10057">
        <v>0</v>
      </c>
      <c r="G10057">
        <v>0</v>
      </c>
      <c r="I10057">
        <v>0</v>
      </c>
      <c r="J10057">
        <v>0</v>
      </c>
      <c r="L10057">
        <v>0</v>
      </c>
      <c r="N10057">
        <v>0</v>
      </c>
      <c r="P10057">
        <v>0</v>
      </c>
      <c r="Q10057">
        <v>0</v>
      </c>
      <c r="S10057">
        <v>0</v>
      </c>
    </row>
    <row r="10058" spans="1:20" x14ac:dyDescent="0.2">
      <c r="A10058" t="s">
        <v>5766</v>
      </c>
      <c r="B10058" t="s">
        <v>5767</v>
      </c>
      <c r="C10058" t="s">
        <v>1047</v>
      </c>
      <c r="D10058" t="s">
        <v>1000</v>
      </c>
      <c r="E10058" s="23">
        <v>43617</v>
      </c>
      <c r="F10058">
        <v>3.5</v>
      </c>
      <c r="G10058">
        <v>3.5</v>
      </c>
      <c r="I10058">
        <v>15</v>
      </c>
      <c r="J10058">
        <v>20</v>
      </c>
      <c r="L10058">
        <v>20</v>
      </c>
      <c r="N10058">
        <v>15</v>
      </c>
      <c r="P10058">
        <v>0</v>
      </c>
      <c r="Q10058">
        <v>0</v>
      </c>
      <c r="S10058">
        <v>0</v>
      </c>
    </row>
    <row r="10059" spans="1:20" x14ac:dyDescent="0.2">
      <c r="A10059" t="s">
        <v>12376</v>
      </c>
      <c r="B10059" t="s">
        <v>12377</v>
      </c>
      <c r="C10059" t="s">
        <v>1050</v>
      </c>
      <c r="D10059" t="s">
        <v>1001</v>
      </c>
      <c r="E10059" s="23">
        <v>43617</v>
      </c>
      <c r="F10059">
        <v>1</v>
      </c>
      <c r="G10059">
        <v>2.5</v>
      </c>
      <c r="I10059">
        <v>4</v>
      </c>
      <c r="J10059">
        <v>5</v>
      </c>
      <c r="L10059">
        <v>14</v>
      </c>
      <c r="N10059">
        <v>4</v>
      </c>
      <c r="P10059">
        <v>0</v>
      </c>
      <c r="Q10059">
        <v>0</v>
      </c>
      <c r="S10059">
        <v>0</v>
      </c>
    </row>
    <row r="10060" spans="1:20" x14ac:dyDescent="0.2">
      <c r="A10060" t="s">
        <v>10115</v>
      </c>
      <c r="B10060" t="s">
        <v>10116</v>
      </c>
      <c r="C10060" t="s">
        <v>1049</v>
      </c>
      <c r="D10060" t="s">
        <v>1001</v>
      </c>
      <c r="E10060" s="23">
        <v>43617</v>
      </c>
      <c r="F10060">
        <v>0</v>
      </c>
      <c r="G10060">
        <v>0</v>
      </c>
      <c r="I10060">
        <v>0</v>
      </c>
      <c r="J10060">
        <v>0</v>
      </c>
      <c r="L10060">
        <v>0</v>
      </c>
      <c r="N10060">
        <v>0</v>
      </c>
      <c r="P10060">
        <v>0</v>
      </c>
      <c r="Q10060">
        <v>0</v>
      </c>
      <c r="S10060">
        <v>0</v>
      </c>
    </row>
    <row r="10061" spans="1:20" x14ac:dyDescent="0.2">
      <c r="A10061" t="s">
        <v>7447</v>
      </c>
      <c r="B10061" t="s">
        <v>7448</v>
      </c>
      <c r="C10061" t="s">
        <v>1048</v>
      </c>
      <c r="D10061" t="s">
        <v>1001</v>
      </c>
      <c r="E10061" s="23">
        <v>43617</v>
      </c>
      <c r="F10061">
        <v>2</v>
      </c>
      <c r="G10061">
        <v>2.5</v>
      </c>
      <c r="I10061">
        <v>8</v>
      </c>
      <c r="J10061">
        <v>11</v>
      </c>
      <c r="L10061">
        <v>14</v>
      </c>
      <c r="N10061">
        <v>8</v>
      </c>
      <c r="P10061">
        <v>1</v>
      </c>
      <c r="Q10061">
        <v>1</v>
      </c>
      <c r="S10061">
        <v>0</v>
      </c>
    </row>
    <row r="10062" spans="1:20" x14ac:dyDescent="0.2">
      <c r="A10062" t="s">
        <v>5591</v>
      </c>
      <c r="B10062" t="s">
        <v>5592</v>
      </c>
      <c r="C10062" t="s">
        <v>1047</v>
      </c>
      <c r="D10062" t="s">
        <v>1001</v>
      </c>
      <c r="E10062" s="23">
        <v>43617</v>
      </c>
      <c r="F10062">
        <v>0</v>
      </c>
      <c r="G10062">
        <v>0</v>
      </c>
      <c r="I10062">
        <v>0</v>
      </c>
      <c r="J10062">
        <v>0</v>
      </c>
      <c r="L10062">
        <v>0</v>
      </c>
      <c r="N10062">
        <v>0</v>
      </c>
      <c r="P10062">
        <v>0</v>
      </c>
      <c r="Q10062">
        <v>0</v>
      </c>
      <c r="S10062">
        <v>0</v>
      </c>
      <c r="T10062">
        <v>0.8</v>
      </c>
    </row>
    <row r="10063" spans="1:20" x14ac:dyDescent="0.2">
      <c r="A10063" t="s">
        <v>11455</v>
      </c>
      <c r="B10063" t="s">
        <v>11456</v>
      </c>
      <c r="C10063" t="s">
        <v>959</v>
      </c>
      <c r="D10063" t="s">
        <v>1000</v>
      </c>
      <c r="E10063" s="23">
        <v>43617</v>
      </c>
      <c r="F10063">
        <v>2</v>
      </c>
      <c r="G10063">
        <v>3</v>
      </c>
      <c r="I10063">
        <v>8</v>
      </c>
      <c r="J10063">
        <v>16</v>
      </c>
      <c r="L10063">
        <v>18</v>
      </c>
      <c r="N10063">
        <v>8</v>
      </c>
      <c r="O10063">
        <v>0.83</v>
      </c>
      <c r="P10063">
        <v>0</v>
      </c>
      <c r="Q10063">
        <v>0</v>
      </c>
      <c r="S10063">
        <v>0</v>
      </c>
    </row>
    <row r="10064" spans="1:20" x14ac:dyDescent="0.2">
      <c r="A10064" t="s">
        <v>10643</v>
      </c>
      <c r="B10064" t="s">
        <v>10644</v>
      </c>
      <c r="C10064" t="s">
        <v>205</v>
      </c>
      <c r="D10064" t="s">
        <v>1000</v>
      </c>
      <c r="E10064" s="23">
        <v>43617</v>
      </c>
      <c r="F10064">
        <v>0</v>
      </c>
      <c r="G10064">
        <v>0</v>
      </c>
      <c r="I10064">
        <v>0</v>
      </c>
      <c r="J10064">
        <v>0</v>
      </c>
      <c r="L10064">
        <v>0</v>
      </c>
      <c r="N10064">
        <v>0</v>
      </c>
      <c r="P10064">
        <v>0</v>
      </c>
      <c r="Q10064">
        <v>0</v>
      </c>
      <c r="S10064">
        <v>0</v>
      </c>
    </row>
    <row r="10065" spans="1:20" x14ac:dyDescent="0.2">
      <c r="A10065" t="s">
        <v>10049</v>
      </c>
      <c r="B10065" t="s">
        <v>10050</v>
      </c>
      <c r="C10065" t="s">
        <v>384</v>
      </c>
      <c r="D10065" t="s">
        <v>1000</v>
      </c>
      <c r="E10065" s="23">
        <v>43617</v>
      </c>
      <c r="F10065">
        <v>0</v>
      </c>
      <c r="G10065">
        <v>0</v>
      </c>
      <c r="I10065">
        <v>0</v>
      </c>
      <c r="J10065">
        <v>0</v>
      </c>
      <c r="L10065">
        <v>0</v>
      </c>
      <c r="N10065">
        <v>0</v>
      </c>
      <c r="P10065">
        <v>0</v>
      </c>
      <c r="Q10065">
        <v>0</v>
      </c>
      <c r="S10065">
        <v>0</v>
      </c>
    </row>
    <row r="10066" spans="1:20" x14ac:dyDescent="0.2">
      <c r="A10066" t="s">
        <v>8990</v>
      </c>
      <c r="B10066" t="s">
        <v>8991</v>
      </c>
      <c r="C10066" t="s">
        <v>210</v>
      </c>
      <c r="D10066" t="s">
        <v>1000</v>
      </c>
      <c r="E10066" s="23">
        <v>43617</v>
      </c>
      <c r="F10066">
        <v>3.5</v>
      </c>
      <c r="G10066">
        <v>4</v>
      </c>
      <c r="I10066">
        <v>14</v>
      </c>
      <c r="J10066">
        <v>23</v>
      </c>
      <c r="L10066">
        <v>24</v>
      </c>
      <c r="N10066">
        <v>13</v>
      </c>
      <c r="O10066">
        <v>1.05</v>
      </c>
      <c r="P10066">
        <v>3</v>
      </c>
      <c r="Q10066">
        <v>4</v>
      </c>
      <c r="S10066">
        <v>1</v>
      </c>
      <c r="T10066">
        <v>0.92</v>
      </c>
    </row>
    <row r="10067" spans="1:20" x14ac:dyDescent="0.2">
      <c r="A10067" t="s">
        <v>6185</v>
      </c>
      <c r="B10067" t="s">
        <v>6186</v>
      </c>
      <c r="C10067" t="s">
        <v>215</v>
      </c>
      <c r="D10067" t="s">
        <v>1000</v>
      </c>
      <c r="E10067" s="23">
        <v>43617</v>
      </c>
      <c r="F10067">
        <v>4.5</v>
      </c>
      <c r="G10067">
        <v>6</v>
      </c>
      <c r="I10067">
        <v>22</v>
      </c>
      <c r="J10067">
        <v>29</v>
      </c>
      <c r="L10067">
        <v>40</v>
      </c>
      <c r="N10067">
        <v>15</v>
      </c>
      <c r="O10067">
        <v>1.1299999999999999</v>
      </c>
      <c r="P10067">
        <v>5</v>
      </c>
      <c r="Q10067">
        <v>6</v>
      </c>
      <c r="S10067">
        <v>7</v>
      </c>
      <c r="T10067">
        <v>0.92</v>
      </c>
    </row>
    <row r="10068" spans="1:20" x14ac:dyDescent="0.2">
      <c r="A10068" t="s">
        <v>8106</v>
      </c>
      <c r="B10068" t="s">
        <v>8107</v>
      </c>
      <c r="C10068" t="s">
        <v>960</v>
      </c>
      <c r="D10068" t="s">
        <v>1000</v>
      </c>
      <c r="E10068" s="23">
        <v>43617</v>
      </c>
      <c r="F10068">
        <v>0</v>
      </c>
      <c r="G10068">
        <v>0</v>
      </c>
      <c r="I10068">
        <v>0</v>
      </c>
      <c r="J10068">
        <v>0</v>
      </c>
      <c r="L10068">
        <v>0</v>
      </c>
      <c r="N10068">
        <v>0</v>
      </c>
      <c r="P10068">
        <v>0</v>
      </c>
      <c r="Q10068">
        <v>0</v>
      </c>
      <c r="S10068">
        <v>0</v>
      </c>
      <c r="T10068">
        <v>1</v>
      </c>
    </row>
    <row r="10069" spans="1:20" x14ac:dyDescent="0.2">
      <c r="A10069" t="s">
        <v>6975</v>
      </c>
      <c r="B10069" t="s">
        <v>6976</v>
      </c>
      <c r="C10069" t="s">
        <v>961</v>
      </c>
      <c r="D10069" t="s">
        <v>1000</v>
      </c>
      <c r="E10069" s="23">
        <v>43617</v>
      </c>
      <c r="F10069">
        <v>0</v>
      </c>
      <c r="G10069">
        <v>0</v>
      </c>
      <c r="I10069">
        <v>0</v>
      </c>
      <c r="J10069">
        <v>0</v>
      </c>
      <c r="L10069">
        <v>0</v>
      </c>
      <c r="N10069">
        <v>0</v>
      </c>
      <c r="P10069">
        <v>0</v>
      </c>
      <c r="Q10069">
        <v>0</v>
      </c>
      <c r="S10069">
        <v>0</v>
      </c>
      <c r="T10069">
        <v>0.96</v>
      </c>
    </row>
    <row r="10070" spans="1:20" x14ac:dyDescent="0.2">
      <c r="A10070" t="s">
        <v>3485</v>
      </c>
      <c r="B10070" t="s">
        <v>3486</v>
      </c>
      <c r="C10070" t="s">
        <v>221</v>
      </c>
      <c r="D10070" t="s">
        <v>1000</v>
      </c>
      <c r="E10070" s="23">
        <v>43617</v>
      </c>
      <c r="F10070">
        <v>0</v>
      </c>
      <c r="G10070">
        <v>0</v>
      </c>
      <c r="I10070">
        <v>0</v>
      </c>
      <c r="J10070">
        <v>0</v>
      </c>
      <c r="L10070">
        <v>0</v>
      </c>
      <c r="N10070">
        <v>0</v>
      </c>
      <c r="P10070">
        <v>0</v>
      </c>
      <c r="Q10070">
        <v>0</v>
      </c>
      <c r="S10070">
        <v>0</v>
      </c>
      <c r="T10070">
        <v>1</v>
      </c>
    </row>
    <row r="10071" spans="1:20" x14ac:dyDescent="0.2">
      <c r="A10071" t="s">
        <v>3310</v>
      </c>
      <c r="B10071" t="s">
        <v>3311</v>
      </c>
      <c r="C10071" t="s">
        <v>222</v>
      </c>
      <c r="D10071" t="s">
        <v>1000</v>
      </c>
      <c r="E10071" s="23">
        <v>43617</v>
      </c>
      <c r="F10071">
        <v>0</v>
      </c>
      <c r="G10071">
        <v>0</v>
      </c>
      <c r="I10071">
        <v>0</v>
      </c>
      <c r="J10071">
        <v>0</v>
      </c>
      <c r="L10071">
        <v>0</v>
      </c>
      <c r="N10071">
        <v>0</v>
      </c>
      <c r="P10071">
        <v>0</v>
      </c>
      <c r="Q10071">
        <v>0</v>
      </c>
      <c r="S10071">
        <v>0</v>
      </c>
      <c r="T10071">
        <v>0.92</v>
      </c>
    </row>
    <row r="10072" spans="1:20" x14ac:dyDescent="0.2">
      <c r="A10072" t="s">
        <v>7355</v>
      </c>
      <c r="B10072" t="s">
        <v>7356</v>
      </c>
      <c r="C10072" t="s">
        <v>1052</v>
      </c>
      <c r="D10072" t="s">
        <v>1000</v>
      </c>
      <c r="E10072" s="23">
        <v>43617</v>
      </c>
      <c r="F10072">
        <v>3.5</v>
      </c>
      <c r="G10072">
        <v>3</v>
      </c>
      <c r="I10072">
        <v>22</v>
      </c>
      <c r="J10072">
        <v>21</v>
      </c>
      <c r="L10072">
        <v>18</v>
      </c>
      <c r="N10072">
        <v>17</v>
      </c>
      <c r="P10072">
        <v>0</v>
      </c>
      <c r="Q10072">
        <v>3</v>
      </c>
      <c r="S10072">
        <v>5</v>
      </c>
      <c r="T10072">
        <v>0.91</v>
      </c>
    </row>
    <row r="10073" spans="1:20" x14ac:dyDescent="0.2">
      <c r="A10073" t="s">
        <v>5347</v>
      </c>
      <c r="B10073" t="s">
        <v>5348</v>
      </c>
      <c r="C10073" t="s">
        <v>1053</v>
      </c>
      <c r="D10073" t="s">
        <v>1000</v>
      </c>
      <c r="E10073" s="23">
        <v>43617</v>
      </c>
      <c r="F10073">
        <v>3</v>
      </c>
      <c r="G10073">
        <v>2.5</v>
      </c>
      <c r="I10073">
        <v>9</v>
      </c>
      <c r="J10073">
        <v>17</v>
      </c>
      <c r="L10073">
        <v>14</v>
      </c>
      <c r="N10073">
        <v>8</v>
      </c>
      <c r="P10073">
        <v>0</v>
      </c>
      <c r="Q10073">
        <v>0</v>
      </c>
      <c r="S10073">
        <v>1</v>
      </c>
      <c r="T10073">
        <v>0.86</v>
      </c>
    </row>
    <row r="10074" spans="1:20" x14ac:dyDescent="0.2">
      <c r="A10074" t="s">
        <v>7180</v>
      </c>
      <c r="B10074" t="s">
        <v>7181</v>
      </c>
      <c r="C10074" t="s">
        <v>1052</v>
      </c>
      <c r="D10074" t="s">
        <v>1001</v>
      </c>
      <c r="E10074" s="23">
        <v>43617</v>
      </c>
      <c r="F10074">
        <v>1.5</v>
      </c>
      <c r="G10074">
        <v>1.5</v>
      </c>
      <c r="I10074">
        <v>3</v>
      </c>
      <c r="J10074">
        <v>7</v>
      </c>
      <c r="L10074">
        <v>8</v>
      </c>
      <c r="N10074">
        <v>2</v>
      </c>
      <c r="P10074">
        <v>1</v>
      </c>
      <c r="Q10074">
        <v>2</v>
      </c>
      <c r="S10074">
        <v>1</v>
      </c>
      <c r="T10074">
        <v>0.91</v>
      </c>
    </row>
    <row r="10075" spans="1:20" x14ac:dyDescent="0.2">
      <c r="A10075" t="s">
        <v>5172</v>
      </c>
      <c r="B10075" t="s">
        <v>5173</v>
      </c>
      <c r="C10075" t="s">
        <v>1053</v>
      </c>
      <c r="D10075" t="s">
        <v>1001</v>
      </c>
      <c r="E10075" s="23">
        <v>43617</v>
      </c>
      <c r="F10075">
        <v>0</v>
      </c>
      <c r="G10075">
        <v>0.5</v>
      </c>
      <c r="I10075">
        <v>0</v>
      </c>
      <c r="J10075">
        <v>0</v>
      </c>
      <c r="L10075">
        <v>3</v>
      </c>
      <c r="N10075">
        <v>0</v>
      </c>
      <c r="P10075">
        <v>0</v>
      </c>
      <c r="Q10075">
        <v>0</v>
      </c>
      <c r="S10075">
        <v>0</v>
      </c>
    </row>
    <row r="10076" spans="1:20" x14ac:dyDescent="0.2">
      <c r="A10076" t="s">
        <v>12670</v>
      </c>
      <c r="B10076" t="s">
        <v>12671</v>
      </c>
      <c r="C10076" t="s">
        <v>1054</v>
      </c>
      <c r="D10076" t="s">
        <v>1001</v>
      </c>
      <c r="E10076" s="23">
        <v>43617</v>
      </c>
      <c r="F10076">
        <v>1</v>
      </c>
      <c r="G10076">
        <v>1.5</v>
      </c>
      <c r="I10076">
        <v>8</v>
      </c>
      <c r="J10076">
        <v>5</v>
      </c>
      <c r="L10076">
        <v>9</v>
      </c>
      <c r="N10076">
        <v>8</v>
      </c>
      <c r="P10076">
        <v>0</v>
      </c>
      <c r="Q10076">
        <v>2</v>
      </c>
      <c r="S10076">
        <v>0</v>
      </c>
    </row>
    <row r="10077" spans="1:20" x14ac:dyDescent="0.2">
      <c r="A10077" t="s">
        <v>12346</v>
      </c>
      <c r="B10077" t="s">
        <v>12347</v>
      </c>
      <c r="C10077" t="s">
        <v>200</v>
      </c>
      <c r="D10077" t="s">
        <v>1000</v>
      </c>
      <c r="E10077" s="23">
        <v>43617</v>
      </c>
      <c r="F10077">
        <v>4.5</v>
      </c>
      <c r="G10077">
        <v>4.5</v>
      </c>
      <c r="I10077">
        <v>25</v>
      </c>
      <c r="J10077">
        <v>26</v>
      </c>
      <c r="L10077">
        <v>26</v>
      </c>
      <c r="N10077">
        <v>20</v>
      </c>
      <c r="P10077">
        <v>1</v>
      </c>
      <c r="Q10077">
        <v>1</v>
      </c>
      <c r="S10077">
        <v>5</v>
      </c>
    </row>
    <row r="10078" spans="1:20" x14ac:dyDescent="0.2">
      <c r="A10078" t="s">
        <v>10467</v>
      </c>
      <c r="B10078" t="s">
        <v>10468</v>
      </c>
      <c r="C10078" t="s">
        <v>204</v>
      </c>
      <c r="D10078" t="s">
        <v>1000</v>
      </c>
      <c r="E10078" s="23">
        <v>43617</v>
      </c>
      <c r="F10078">
        <v>0</v>
      </c>
      <c r="G10078">
        <v>0</v>
      </c>
      <c r="I10078">
        <v>0</v>
      </c>
      <c r="J10078">
        <v>0</v>
      </c>
      <c r="L10078">
        <v>0</v>
      </c>
      <c r="N10078">
        <v>0</v>
      </c>
      <c r="P10078">
        <v>0</v>
      </c>
      <c r="Q10078">
        <v>0</v>
      </c>
      <c r="S10078">
        <v>0</v>
      </c>
    </row>
    <row r="10079" spans="1:20" x14ac:dyDescent="0.2">
      <c r="A10079" t="s">
        <v>10011</v>
      </c>
      <c r="B10079" t="s">
        <v>10012</v>
      </c>
      <c r="C10079" t="s">
        <v>385</v>
      </c>
      <c r="D10079" t="s">
        <v>1000</v>
      </c>
      <c r="E10079" s="23">
        <v>43617</v>
      </c>
      <c r="F10079">
        <v>0</v>
      </c>
      <c r="G10079">
        <v>0</v>
      </c>
      <c r="I10079">
        <v>0</v>
      </c>
      <c r="J10079">
        <v>0</v>
      </c>
      <c r="L10079">
        <v>0</v>
      </c>
      <c r="N10079">
        <v>0</v>
      </c>
      <c r="P10079">
        <v>0</v>
      </c>
      <c r="Q10079">
        <v>0</v>
      </c>
      <c r="S10079">
        <v>0</v>
      </c>
    </row>
    <row r="10080" spans="1:20" x14ac:dyDescent="0.2">
      <c r="A10080" t="s">
        <v>8815</v>
      </c>
      <c r="B10080" t="s">
        <v>8816</v>
      </c>
      <c r="C10080" t="s">
        <v>208</v>
      </c>
      <c r="D10080" t="s">
        <v>1000</v>
      </c>
      <c r="E10080" s="23">
        <v>43617</v>
      </c>
      <c r="F10080">
        <v>2.5</v>
      </c>
      <c r="G10080">
        <v>1.5</v>
      </c>
      <c r="I10080">
        <v>3</v>
      </c>
      <c r="J10080">
        <v>14</v>
      </c>
      <c r="L10080">
        <v>9</v>
      </c>
      <c r="N10080">
        <v>3</v>
      </c>
      <c r="P10080">
        <v>1</v>
      </c>
      <c r="Q10080">
        <v>1</v>
      </c>
      <c r="S10080">
        <v>0</v>
      </c>
    </row>
    <row r="10081" spans="1:19" x14ac:dyDescent="0.2">
      <c r="A10081" t="s">
        <v>8150</v>
      </c>
      <c r="B10081" t="s">
        <v>8151</v>
      </c>
      <c r="C10081" t="s">
        <v>900</v>
      </c>
      <c r="D10081" t="s">
        <v>1000</v>
      </c>
      <c r="E10081" s="23">
        <v>43617</v>
      </c>
      <c r="F10081">
        <v>1.5</v>
      </c>
      <c r="G10081">
        <v>1.5</v>
      </c>
      <c r="I10081">
        <v>3</v>
      </c>
      <c r="J10081">
        <v>8</v>
      </c>
      <c r="L10081">
        <v>8</v>
      </c>
      <c r="N10081">
        <v>3</v>
      </c>
      <c r="P10081">
        <v>0</v>
      </c>
      <c r="Q10081">
        <v>1</v>
      </c>
      <c r="S10081">
        <v>0</v>
      </c>
    </row>
    <row r="10082" spans="1:19" x14ac:dyDescent="0.2">
      <c r="A10082" t="s">
        <v>7915</v>
      </c>
      <c r="B10082" t="s">
        <v>7916</v>
      </c>
      <c r="C10082" t="s">
        <v>905</v>
      </c>
      <c r="D10082" t="s">
        <v>1000</v>
      </c>
      <c r="E10082" s="23">
        <v>43617</v>
      </c>
      <c r="F10082">
        <v>2</v>
      </c>
      <c r="G10082">
        <v>2</v>
      </c>
      <c r="I10082">
        <v>2</v>
      </c>
      <c r="J10082">
        <v>11</v>
      </c>
      <c r="L10082">
        <v>11</v>
      </c>
      <c r="N10082">
        <v>2</v>
      </c>
      <c r="P10082">
        <v>0</v>
      </c>
      <c r="Q10082">
        <v>0</v>
      </c>
      <c r="S10082">
        <v>0</v>
      </c>
    </row>
    <row r="10083" spans="1:19" x14ac:dyDescent="0.2">
      <c r="A10083" t="s">
        <v>6609</v>
      </c>
      <c r="B10083" t="s">
        <v>6610</v>
      </c>
      <c r="C10083" t="s">
        <v>316</v>
      </c>
      <c r="D10083" t="s">
        <v>1000</v>
      </c>
      <c r="E10083" s="23">
        <v>43617</v>
      </c>
      <c r="F10083">
        <v>6</v>
      </c>
      <c r="G10083">
        <v>6</v>
      </c>
      <c r="I10083">
        <v>16</v>
      </c>
      <c r="J10083">
        <v>35</v>
      </c>
      <c r="L10083">
        <v>35</v>
      </c>
      <c r="N10083">
        <v>14</v>
      </c>
      <c r="P10083">
        <v>2</v>
      </c>
      <c r="Q10083">
        <v>2</v>
      </c>
      <c r="S10083">
        <v>2</v>
      </c>
    </row>
    <row r="10084" spans="1:19" x14ac:dyDescent="0.2">
      <c r="A10084" t="s">
        <v>4202</v>
      </c>
      <c r="B10084" t="s">
        <v>4203</v>
      </c>
      <c r="C10084" t="s">
        <v>218</v>
      </c>
      <c r="D10084" t="s">
        <v>1000</v>
      </c>
      <c r="E10084" s="23">
        <v>43617</v>
      </c>
      <c r="F10084">
        <v>0</v>
      </c>
      <c r="G10084">
        <v>0</v>
      </c>
      <c r="I10084">
        <v>0</v>
      </c>
      <c r="J10084">
        <v>0</v>
      </c>
      <c r="L10084">
        <v>0</v>
      </c>
      <c r="N10084">
        <v>0</v>
      </c>
      <c r="P10084">
        <v>0</v>
      </c>
      <c r="Q10084">
        <v>0</v>
      </c>
      <c r="S10084">
        <v>0</v>
      </c>
    </row>
    <row r="10085" spans="1:19" x14ac:dyDescent="0.2">
      <c r="A10085" t="s">
        <v>12631</v>
      </c>
      <c r="B10085" t="s">
        <v>12632</v>
      </c>
      <c r="C10085" t="s">
        <v>202</v>
      </c>
      <c r="D10085" t="s">
        <v>1000</v>
      </c>
      <c r="E10085" s="23">
        <v>43617</v>
      </c>
      <c r="F10085">
        <v>8</v>
      </c>
      <c r="G10085">
        <v>5</v>
      </c>
      <c r="I10085">
        <v>107</v>
      </c>
      <c r="J10085">
        <v>88</v>
      </c>
      <c r="L10085">
        <v>64</v>
      </c>
      <c r="N10085">
        <v>105</v>
      </c>
      <c r="P10085">
        <v>0</v>
      </c>
      <c r="Q10085">
        <v>0</v>
      </c>
      <c r="S10085">
        <v>2</v>
      </c>
    </row>
    <row r="10086" spans="1:19" x14ac:dyDescent="0.2">
      <c r="A10086" t="s">
        <v>12456</v>
      </c>
      <c r="B10086" t="s">
        <v>12457</v>
      </c>
      <c r="C10086" t="s">
        <v>347</v>
      </c>
      <c r="D10086" t="s">
        <v>1000</v>
      </c>
      <c r="E10086" s="23">
        <v>43617</v>
      </c>
      <c r="F10086">
        <v>0</v>
      </c>
      <c r="G10086">
        <v>0</v>
      </c>
      <c r="I10086">
        <v>0</v>
      </c>
      <c r="J10086">
        <v>0</v>
      </c>
      <c r="L10086">
        <v>0</v>
      </c>
      <c r="N10086">
        <v>0</v>
      </c>
      <c r="P10086">
        <v>0</v>
      </c>
      <c r="Q10086">
        <v>0</v>
      </c>
      <c r="S10086">
        <v>0</v>
      </c>
    </row>
    <row r="10087" spans="1:19" x14ac:dyDescent="0.2">
      <c r="A10087" t="s">
        <v>9796</v>
      </c>
      <c r="B10087" t="s">
        <v>9797</v>
      </c>
      <c r="C10087" t="s">
        <v>224</v>
      </c>
      <c r="D10087" t="s">
        <v>1000</v>
      </c>
      <c r="E10087" s="23">
        <v>43617</v>
      </c>
      <c r="F10087">
        <v>6</v>
      </c>
      <c r="G10087">
        <v>6</v>
      </c>
      <c r="I10087">
        <v>52</v>
      </c>
      <c r="J10087">
        <v>66</v>
      </c>
      <c r="L10087">
        <v>66</v>
      </c>
      <c r="N10087">
        <v>52</v>
      </c>
      <c r="P10087">
        <v>0</v>
      </c>
      <c r="Q10087">
        <v>0</v>
      </c>
      <c r="S10087">
        <v>0</v>
      </c>
    </row>
    <row r="10088" spans="1:19" x14ac:dyDescent="0.2">
      <c r="A10088" t="s">
        <v>9497</v>
      </c>
      <c r="B10088" t="s">
        <v>9498</v>
      </c>
      <c r="C10088" t="s">
        <v>345</v>
      </c>
      <c r="D10088" t="s">
        <v>1000</v>
      </c>
      <c r="E10088" s="23">
        <v>43617</v>
      </c>
      <c r="F10088">
        <v>0</v>
      </c>
      <c r="G10088">
        <v>0</v>
      </c>
      <c r="I10088">
        <v>0</v>
      </c>
      <c r="J10088">
        <v>0</v>
      </c>
      <c r="L10088">
        <v>0</v>
      </c>
      <c r="N10088">
        <v>0</v>
      </c>
      <c r="P10088">
        <v>0</v>
      </c>
      <c r="Q10088">
        <v>0</v>
      </c>
      <c r="S10088">
        <v>0</v>
      </c>
    </row>
    <row r="10089" spans="1:19" x14ac:dyDescent="0.2">
      <c r="A10089" t="s">
        <v>7889</v>
      </c>
      <c r="B10089" t="s">
        <v>7890</v>
      </c>
      <c r="C10089" t="s">
        <v>226</v>
      </c>
      <c r="D10089" t="s">
        <v>1000</v>
      </c>
      <c r="E10089" s="23">
        <v>43617</v>
      </c>
      <c r="F10089">
        <v>4</v>
      </c>
      <c r="G10089">
        <v>5.5</v>
      </c>
      <c r="I10089">
        <v>36</v>
      </c>
      <c r="J10089">
        <v>44</v>
      </c>
      <c r="L10089">
        <v>62</v>
      </c>
      <c r="N10089">
        <v>36</v>
      </c>
      <c r="P10089">
        <v>0</v>
      </c>
      <c r="Q10089">
        <v>0</v>
      </c>
      <c r="S10089">
        <v>0</v>
      </c>
    </row>
    <row r="10090" spans="1:19" x14ac:dyDescent="0.2">
      <c r="A10090" t="s">
        <v>6959</v>
      </c>
      <c r="B10090" t="s">
        <v>6960</v>
      </c>
      <c r="C10090" t="s">
        <v>231</v>
      </c>
      <c r="D10090" t="s">
        <v>1000</v>
      </c>
      <c r="E10090" s="23">
        <v>43617</v>
      </c>
      <c r="F10090">
        <v>11.5</v>
      </c>
      <c r="G10090">
        <v>8</v>
      </c>
      <c r="I10090">
        <v>114</v>
      </c>
      <c r="J10090">
        <v>131</v>
      </c>
      <c r="L10090">
        <v>91</v>
      </c>
      <c r="N10090">
        <v>86</v>
      </c>
      <c r="P10090">
        <v>0</v>
      </c>
      <c r="Q10090">
        <v>2</v>
      </c>
      <c r="S10090">
        <v>28</v>
      </c>
    </row>
    <row r="10091" spans="1:19" x14ac:dyDescent="0.2">
      <c r="A10091" t="s">
        <v>6010</v>
      </c>
      <c r="B10091" t="s">
        <v>6011</v>
      </c>
      <c r="C10091" t="s">
        <v>216</v>
      </c>
      <c r="D10091" t="s">
        <v>1000</v>
      </c>
      <c r="E10091" s="23">
        <v>43617</v>
      </c>
      <c r="F10091">
        <v>9</v>
      </c>
      <c r="G10091">
        <v>9.5</v>
      </c>
      <c r="I10091">
        <v>65</v>
      </c>
      <c r="J10091">
        <v>90</v>
      </c>
      <c r="L10091">
        <v>98</v>
      </c>
      <c r="N10091">
        <v>54</v>
      </c>
      <c r="P10091">
        <v>3</v>
      </c>
      <c r="Q10091">
        <v>5</v>
      </c>
      <c r="S10091">
        <v>11</v>
      </c>
    </row>
    <row r="10092" spans="1:19" x14ac:dyDescent="0.2">
      <c r="A10092" t="s">
        <v>4617</v>
      </c>
      <c r="B10092" t="s">
        <v>4618</v>
      </c>
      <c r="C10092" t="s">
        <v>233</v>
      </c>
      <c r="D10092" t="s">
        <v>1000</v>
      </c>
      <c r="E10092" s="23">
        <v>43617</v>
      </c>
      <c r="F10092">
        <v>0</v>
      </c>
      <c r="G10092">
        <v>0</v>
      </c>
      <c r="I10092">
        <v>0</v>
      </c>
      <c r="J10092">
        <v>0</v>
      </c>
      <c r="L10092">
        <v>0</v>
      </c>
      <c r="N10092">
        <v>0</v>
      </c>
      <c r="P10092">
        <v>0</v>
      </c>
      <c r="Q10092">
        <v>0</v>
      </c>
      <c r="S10092">
        <v>0</v>
      </c>
    </row>
    <row r="10093" spans="1:19" x14ac:dyDescent="0.2">
      <c r="A10093" t="s">
        <v>4027</v>
      </c>
      <c r="B10093" t="s">
        <v>4028</v>
      </c>
      <c r="C10093" t="s">
        <v>219</v>
      </c>
      <c r="D10093" t="s">
        <v>1000</v>
      </c>
      <c r="E10093" s="23">
        <v>43617</v>
      </c>
      <c r="F10093">
        <v>0</v>
      </c>
      <c r="G10093">
        <v>0</v>
      </c>
      <c r="I10093">
        <v>0</v>
      </c>
      <c r="J10093">
        <v>0</v>
      </c>
      <c r="L10093">
        <v>0</v>
      </c>
      <c r="N10093">
        <v>0</v>
      </c>
      <c r="P10093">
        <v>0</v>
      </c>
      <c r="Q10093">
        <v>0</v>
      </c>
      <c r="S10093">
        <v>0</v>
      </c>
    </row>
    <row r="10094" spans="1:19" x14ac:dyDescent="0.2">
      <c r="A10094" t="s">
        <v>3756</v>
      </c>
      <c r="B10094" t="s">
        <v>3757</v>
      </c>
      <c r="C10094" t="s">
        <v>340</v>
      </c>
      <c r="D10094" t="s">
        <v>1000</v>
      </c>
      <c r="E10094" s="23">
        <v>43617</v>
      </c>
      <c r="F10094">
        <v>2</v>
      </c>
      <c r="G10094">
        <v>3</v>
      </c>
      <c r="I10094">
        <v>18</v>
      </c>
      <c r="J10094">
        <v>22</v>
      </c>
      <c r="L10094">
        <v>36</v>
      </c>
      <c r="N10094">
        <v>15</v>
      </c>
      <c r="P10094">
        <v>0</v>
      </c>
      <c r="Q10094">
        <v>1</v>
      </c>
      <c r="S10094">
        <v>3</v>
      </c>
    </row>
    <row r="10095" spans="1:19" x14ac:dyDescent="0.2">
      <c r="A10095" t="s">
        <v>11370</v>
      </c>
      <c r="B10095" t="s">
        <v>11371</v>
      </c>
      <c r="C10095" t="s">
        <v>350</v>
      </c>
      <c r="D10095" t="s">
        <v>1000</v>
      </c>
      <c r="E10095" s="23">
        <v>43617</v>
      </c>
      <c r="F10095">
        <v>0</v>
      </c>
      <c r="G10095">
        <v>0</v>
      </c>
      <c r="I10095">
        <v>0</v>
      </c>
      <c r="J10095">
        <v>0</v>
      </c>
      <c r="L10095">
        <v>0</v>
      </c>
      <c r="N10095">
        <v>0</v>
      </c>
      <c r="P10095">
        <v>0</v>
      </c>
      <c r="Q10095">
        <v>0</v>
      </c>
      <c r="S10095">
        <v>0</v>
      </c>
    </row>
    <row r="10096" spans="1:19" x14ac:dyDescent="0.2">
      <c r="A10096" t="s">
        <v>11372</v>
      </c>
      <c r="B10096" t="s">
        <v>11373</v>
      </c>
      <c r="C10096" t="s">
        <v>351</v>
      </c>
      <c r="D10096" t="s">
        <v>1000</v>
      </c>
      <c r="E10096" s="23">
        <v>43617</v>
      </c>
      <c r="F10096">
        <v>0</v>
      </c>
      <c r="G10096">
        <v>0</v>
      </c>
      <c r="I10096">
        <v>0</v>
      </c>
      <c r="J10096">
        <v>0</v>
      </c>
      <c r="L10096">
        <v>0</v>
      </c>
      <c r="N10096">
        <v>0</v>
      </c>
      <c r="P10096">
        <v>0</v>
      </c>
      <c r="Q10096">
        <v>0</v>
      </c>
      <c r="S10096">
        <v>0</v>
      </c>
    </row>
    <row r="10097" spans="1:20" x14ac:dyDescent="0.2">
      <c r="A10097" t="s">
        <v>11226</v>
      </c>
      <c r="B10097" t="s">
        <v>11227</v>
      </c>
      <c r="C10097" t="s">
        <v>352</v>
      </c>
      <c r="D10097" t="s">
        <v>1000</v>
      </c>
      <c r="E10097" s="23">
        <v>43617</v>
      </c>
      <c r="F10097">
        <v>0</v>
      </c>
      <c r="G10097">
        <v>0</v>
      </c>
      <c r="I10097">
        <v>0</v>
      </c>
      <c r="J10097">
        <v>0</v>
      </c>
      <c r="L10097">
        <v>0</v>
      </c>
      <c r="N10097">
        <v>0</v>
      </c>
      <c r="P10097">
        <v>0</v>
      </c>
      <c r="Q10097">
        <v>0</v>
      </c>
      <c r="S10097">
        <v>0</v>
      </c>
    </row>
    <row r="10098" spans="1:20" x14ac:dyDescent="0.2">
      <c r="A10098" t="s">
        <v>10227</v>
      </c>
      <c r="B10098" t="s">
        <v>10228</v>
      </c>
      <c r="C10098" t="s">
        <v>353</v>
      </c>
      <c r="D10098" t="s">
        <v>1000</v>
      </c>
      <c r="E10098" s="23">
        <v>43617</v>
      </c>
      <c r="F10098">
        <v>0</v>
      </c>
      <c r="G10098">
        <v>0</v>
      </c>
      <c r="I10098">
        <v>0</v>
      </c>
      <c r="J10098">
        <v>0</v>
      </c>
      <c r="L10098">
        <v>0</v>
      </c>
      <c r="N10098">
        <v>0</v>
      </c>
      <c r="P10098">
        <v>0</v>
      </c>
      <c r="Q10098">
        <v>0</v>
      </c>
      <c r="S10098">
        <v>0</v>
      </c>
      <c r="T10098">
        <v>0.83</v>
      </c>
    </row>
    <row r="10099" spans="1:20" x14ac:dyDescent="0.2">
      <c r="A10099" t="s">
        <v>10087</v>
      </c>
      <c r="B10099" t="s">
        <v>10088</v>
      </c>
      <c r="C10099" t="s">
        <v>386</v>
      </c>
      <c r="D10099" t="s">
        <v>1000</v>
      </c>
      <c r="E10099" s="23">
        <v>43617</v>
      </c>
      <c r="F10099">
        <v>0</v>
      </c>
      <c r="G10099">
        <v>0</v>
      </c>
      <c r="I10099">
        <v>0</v>
      </c>
      <c r="J10099">
        <v>0</v>
      </c>
      <c r="L10099">
        <v>0</v>
      </c>
      <c r="N10099">
        <v>0</v>
      </c>
      <c r="P10099">
        <v>0</v>
      </c>
      <c r="Q10099">
        <v>0</v>
      </c>
      <c r="S10099">
        <v>0</v>
      </c>
      <c r="T10099">
        <v>0.83</v>
      </c>
    </row>
    <row r="10100" spans="1:20" x14ac:dyDescent="0.2">
      <c r="A10100" t="s">
        <v>8640</v>
      </c>
      <c r="B10100" t="s">
        <v>8641</v>
      </c>
      <c r="C10100" t="s">
        <v>354</v>
      </c>
      <c r="D10100" t="s">
        <v>1000</v>
      </c>
      <c r="E10100" s="23">
        <v>43617</v>
      </c>
      <c r="F10100">
        <v>1.5</v>
      </c>
      <c r="G10100">
        <v>1.5</v>
      </c>
      <c r="I10100">
        <v>8</v>
      </c>
      <c r="J10100">
        <v>9</v>
      </c>
      <c r="L10100">
        <v>9</v>
      </c>
      <c r="N10100">
        <v>8</v>
      </c>
      <c r="P10100">
        <v>0</v>
      </c>
      <c r="Q10100">
        <v>0</v>
      </c>
      <c r="S10100">
        <v>0</v>
      </c>
      <c r="T10100">
        <v>0.83</v>
      </c>
    </row>
    <row r="10101" spans="1:20" x14ac:dyDescent="0.2">
      <c r="A10101" t="s">
        <v>6434</v>
      </c>
      <c r="B10101" t="s">
        <v>6435</v>
      </c>
      <c r="C10101" t="s">
        <v>355</v>
      </c>
      <c r="D10101" t="s">
        <v>1000</v>
      </c>
      <c r="E10101" s="23">
        <v>43617</v>
      </c>
      <c r="F10101">
        <v>3</v>
      </c>
      <c r="G10101">
        <v>5.5</v>
      </c>
      <c r="I10101">
        <v>6</v>
      </c>
      <c r="J10101">
        <v>17</v>
      </c>
      <c r="L10101">
        <v>32</v>
      </c>
      <c r="N10101">
        <v>6</v>
      </c>
      <c r="P10101">
        <v>0</v>
      </c>
      <c r="Q10101">
        <v>0</v>
      </c>
      <c r="S10101">
        <v>0</v>
      </c>
      <c r="T10101" t="e">
        <v>#DIV/0!</v>
      </c>
    </row>
    <row r="10102" spans="1:20" x14ac:dyDescent="0.2">
      <c r="A10102" t="s">
        <v>7507</v>
      </c>
      <c r="B10102" t="s">
        <v>7508</v>
      </c>
      <c r="C10102" t="s">
        <v>1048</v>
      </c>
      <c r="D10102" t="s">
        <v>1002</v>
      </c>
      <c r="E10102" s="23">
        <v>43617</v>
      </c>
      <c r="F10102">
        <v>2</v>
      </c>
      <c r="G10102">
        <v>2.5</v>
      </c>
      <c r="I10102">
        <v>8</v>
      </c>
      <c r="J10102">
        <v>11</v>
      </c>
      <c r="L10102">
        <v>14</v>
      </c>
      <c r="N10102">
        <v>8</v>
      </c>
      <c r="P10102">
        <v>1</v>
      </c>
      <c r="Q10102">
        <v>1</v>
      </c>
      <c r="S10102">
        <v>0</v>
      </c>
      <c r="T10102" t="e">
        <v>#DIV/0!</v>
      </c>
    </row>
    <row r="10103" spans="1:20" x14ac:dyDescent="0.2">
      <c r="A10103" t="s">
        <v>5796</v>
      </c>
      <c r="B10103" t="s">
        <v>5797</v>
      </c>
      <c r="C10103" t="s">
        <v>1047</v>
      </c>
      <c r="D10103" t="s">
        <v>1002</v>
      </c>
      <c r="E10103" s="23">
        <v>43617</v>
      </c>
      <c r="F10103">
        <v>3.5</v>
      </c>
      <c r="G10103">
        <v>3.5</v>
      </c>
      <c r="I10103">
        <v>15</v>
      </c>
      <c r="J10103">
        <v>20</v>
      </c>
      <c r="L10103">
        <v>20</v>
      </c>
      <c r="N10103">
        <v>15</v>
      </c>
      <c r="P10103">
        <v>0</v>
      </c>
      <c r="Q10103">
        <v>0</v>
      </c>
      <c r="S10103">
        <v>0</v>
      </c>
      <c r="T10103" t="e">
        <v>#DIV/0!</v>
      </c>
    </row>
    <row r="10104" spans="1:20" x14ac:dyDescent="0.2">
      <c r="A10104" t="s">
        <v>12172</v>
      </c>
      <c r="B10104" t="s">
        <v>12173</v>
      </c>
      <c r="C10104" t="s">
        <v>1050</v>
      </c>
      <c r="D10104" t="s">
        <v>1002</v>
      </c>
      <c r="E10104" s="23">
        <v>43617</v>
      </c>
      <c r="F10104">
        <v>1</v>
      </c>
      <c r="G10104">
        <v>2.5</v>
      </c>
      <c r="I10104">
        <v>4</v>
      </c>
      <c r="J10104">
        <v>5</v>
      </c>
      <c r="L10104">
        <v>14</v>
      </c>
      <c r="N10104">
        <v>4</v>
      </c>
      <c r="P10104">
        <v>0</v>
      </c>
      <c r="Q10104">
        <v>0</v>
      </c>
      <c r="S10104">
        <v>0</v>
      </c>
      <c r="T10104" t="e">
        <v>#DIV/0!</v>
      </c>
    </row>
    <row r="10105" spans="1:20" x14ac:dyDescent="0.2">
      <c r="A10105" t="s">
        <v>14823</v>
      </c>
      <c r="B10105" t="s">
        <v>14824</v>
      </c>
      <c r="C10105" t="s">
        <v>1054</v>
      </c>
      <c r="D10105" t="s">
        <v>1002</v>
      </c>
      <c r="E10105" s="23">
        <v>43617</v>
      </c>
      <c r="F10105">
        <v>1</v>
      </c>
      <c r="G10105">
        <v>1.5</v>
      </c>
      <c r="I10105">
        <v>8</v>
      </c>
      <c r="J10105">
        <v>5</v>
      </c>
      <c r="L10105">
        <v>9</v>
      </c>
      <c r="N10105">
        <v>8</v>
      </c>
      <c r="P10105">
        <v>0</v>
      </c>
      <c r="Q10105">
        <v>2</v>
      </c>
      <c r="S10105">
        <v>0</v>
      </c>
      <c r="T10105" t="e">
        <v>#DIV/0!</v>
      </c>
    </row>
    <row r="10106" spans="1:20" x14ac:dyDescent="0.2">
      <c r="A10106" t="s">
        <v>7385</v>
      </c>
      <c r="B10106" t="s">
        <v>7386</v>
      </c>
      <c r="C10106" t="s">
        <v>1052</v>
      </c>
      <c r="D10106" t="s">
        <v>1002</v>
      </c>
      <c r="E10106" s="23">
        <v>43617</v>
      </c>
      <c r="F10106">
        <v>5</v>
      </c>
      <c r="G10106">
        <v>4.5</v>
      </c>
      <c r="I10106">
        <v>25</v>
      </c>
      <c r="J10106">
        <v>28</v>
      </c>
      <c r="L10106">
        <v>26</v>
      </c>
      <c r="N10106">
        <v>19</v>
      </c>
      <c r="P10106">
        <v>1</v>
      </c>
      <c r="Q10106">
        <v>5</v>
      </c>
      <c r="S10106">
        <v>6</v>
      </c>
      <c r="T10106">
        <v>0.46</v>
      </c>
    </row>
    <row r="10107" spans="1:20" x14ac:dyDescent="0.2">
      <c r="A10107" t="s">
        <v>5377</v>
      </c>
      <c r="B10107" t="s">
        <v>5378</v>
      </c>
      <c r="C10107" t="s">
        <v>1053</v>
      </c>
      <c r="D10107" t="s">
        <v>1002</v>
      </c>
      <c r="E10107" s="23">
        <v>43617</v>
      </c>
      <c r="F10107">
        <v>3</v>
      </c>
      <c r="G10107">
        <v>3</v>
      </c>
      <c r="I10107">
        <v>9</v>
      </c>
      <c r="J10107">
        <v>17</v>
      </c>
      <c r="L10107">
        <v>17</v>
      </c>
      <c r="N10107">
        <v>8</v>
      </c>
      <c r="P10107">
        <v>0</v>
      </c>
      <c r="Q10107">
        <v>0</v>
      </c>
      <c r="S10107">
        <v>1</v>
      </c>
      <c r="T10107">
        <v>0.39</v>
      </c>
    </row>
    <row r="10108" spans="1:20" x14ac:dyDescent="0.2">
      <c r="A10108" t="s">
        <v>7517</v>
      </c>
      <c r="B10108" t="s">
        <v>7512</v>
      </c>
      <c r="C10108" t="s">
        <v>901</v>
      </c>
      <c r="D10108" t="s">
        <v>1000</v>
      </c>
      <c r="E10108" s="23">
        <v>43617</v>
      </c>
      <c r="F10108">
        <v>3.5</v>
      </c>
      <c r="G10108">
        <v>3</v>
      </c>
      <c r="I10108">
        <v>9</v>
      </c>
      <c r="J10108">
        <v>17</v>
      </c>
      <c r="L10108">
        <v>17</v>
      </c>
      <c r="N10108">
        <v>8</v>
      </c>
      <c r="P10108">
        <v>0</v>
      </c>
      <c r="Q10108">
        <v>0</v>
      </c>
      <c r="S10108">
        <v>1</v>
      </c>
      <c r="T10108">
        <v>0.46</v>
      </c>
    </row>
    <row r="10109" spans="1:20" x14ac:dyDescent="0.2">
      <c r="A10109" t="s">
        <v>7417</v>
      </c>
      <c r="B10109" t="s">
        <v>7418</v>
      </c>
      <c r="C10109" t="s">
        <v>901</v>
      </c>
      <c r="D10109" t="s">
        <v>1001</v>
      </c>
      <c r="E10109" s="23">
        <v>43617</v>
      </c>
      <c r="F10109">
        <v>3.5</v>
      </c>
      <c r="G10109">
        <v>3</v>
      </c>
      <c r="I10109">
        <v>9</v>
      </c>
      <c r="J10109">
        <v>17</v>
      </c>
      <c r="L10109">
        <v>17</v>
      </c>
      <c r="N10109">
        <v>8</v>
      </c>
      <c r="P10109">
        <v>0</v>
      </c>
      <c r="Q10109">
        <v>0</v>
      </c>
      <c r="S10109">
        <v>1</v>
      </c>
      <c r="T10109">
        <v>0.7</v>
      </c>
    </row>
    <row r="10110" spans="1:20" x14ac:dyDescent="0.2">
      <c r="A10110" t="s">
        <v>5561</v>
      </c>
      <c r="B10110" t="s">
        <v>5562</v>
      </c>
      <c r="C10110" t="s">
        <v>903</v>
      </c>
      <c r="D10110" t="s">
        <v>1000</v>
      </c>
      <c r="E10110" s="23">
        <v>43617</v>
      </c>
      <c r="F10110">
        <v>6.5</v>
      </c>
      <c r="G10110">
        <v>3</v>
      </c>
      <c r="I10110">
        <v>9</v>
      </c>
      <c r="J10110">
        <v>17</v>
      </c>
      <c r="L10110">
        <v>17</v>
      </c>
      <c r="N10110">
        <v>8</v>
      </c>
      <c r="P10110">
        <v>0</v>
      </c>
      <c r="Q10110">
        <v>0</v>
      </c>
      <c r="S10110">
        <v>1</v>
      </c>
      <c r="T10110">
        <v>0.84</v>
      </c>
    </row>
    <row r="10111" spans="1:20" x14ac:dyDescent="0.2">
      <c r="A10111" t="s">
        <v>5407</v>
      </c>
      <c r="B10111" t="s">
        <v>5408</v>
      </c>
      <c r="C10111" t="s">
        <v>903</v>
      </c>
      <c r="D10111" t="s">
        <v>1001</v>
      </c>
      <c r="E10111" s="23">
        <v>43617</v>
      </c>
      <c r="F10111">
        <v>0</v>
      </c>
      <c r="G10111">
        <v>3</v>
      </c>
      <c r="I10111">
        <v>9</v>
      </c>
      <c r="J10111">
        <v>17</v>
      </c>
      <c r="L10111">
        <v>17</v>
      </c>
      <c r="N10111">
        <v>8</v>
      </c>
      <c r="P10111">
        <v>0</v>
      </c>
      <c r="Q10111">
        <v>0</v>
      </c>
      <c r="S10111">
        <v>1</v>
      </c>
      <c r="T10111">
        <v>0.73</v>
      </c>
    </row>
    <row r="10112" spans="1:20" x14ac:dyDescent="0.2">
      <c r="A10112" t="s">
        <v>11953</v>
      </c>
      <c r="B10112" t="s">
        <v>11954</v>
      </c>
      <c r="C10112" t="s">
        <v>198</v>
      </c>
      <c r="D10112" t="s">
        <v>1002</v>
      </c>
      <c r="E10112" s="23">
        <v>43617</v>
      </c>
      <c r="F10112">
        <v>0</v>
      </c>
      <c r="G10112">
        <v>0</v>
      </c>
      <c r="I10112">
        <v>0</v>
      </c>
      <c r="J10112">
        <v>0</v>
      </c>
      <c r="L10112">
        <v>0</v>
      </c>
      <c r="N10112">
        <v>0</v>
      </c>
      <c r="P10112">
        <v>0</v>
      </c>
      <c r="Q10112">
        <v>0</v>
      </c>
      <c r="S10112">
        <v>0</v>
      </c>
      <c r="T10112">
        <v>0.73</v>
      </c>
    </row>
    <row r="10113" spans="1:19" x14ac:dyDescent="0.2">
      <c r="A10113" t="s">
        <v>11955</v>
      </c>
      <c r="B10113" t="s">
        <v>11956</v>
      </c>
      <c r="C10113" t="s">
        <v>962</v>
      </c>
      <c r="D10113" t="s">
        <v>1002</v>
      </c>
      <c r="E10113" s="23">
        <v>43617</v>
      </c>
      <c r="F10113">
        <v>2</v>
      </c>
      <c r="G10113">
        <v>3</v>
      </c>
      <c r="I10113">
        <v>8</v>
      </c>
      <c r="J10113">
        <v>16</v>
      </c>
      <c r="L10113">
        <v>18</v>
      </c>
      <c r="N10113">
        <v>8</v>
      </c>
      <c r="P10113">
        <v>0</v>
      </c>
      <c r="Q10113">
        <v>0</v>
      </c>
      <c r="S10113">
        <v>0</v>
      </c>
    </row>
    <row r="10114" spans="1:19" x14ac:dyDescent="0.2">
      <c r="A10114" t="s">
        <v>11957</v>
      </c>
      <c r="B10114" t="s">
        <v>11958</v>
      </c>
      <c r="C10114" t="s">
        <v>199</v>
      </c>
      <c r="D10114" t="s">
        <v>1002</v>
      </c>
      <c r="E10114" s="23">
        <v>43617</v>
      </c>
      <c r="F10114">
        <v>14.5</v>
      </c>
      <c r="G10114">
        <v>13.5</v>
      </c>
      <c r="I10114">
        <v>144</v>
      </c>
      <c r="J10114">
        <v>124</v>
      </c>
      <c r="L10114">
        <v>113</v>
      </c>
      <c r="N10114">
        <v>137</v>
      </c>
      <c r="P10114">
        <v>1</v>
      </c>
      <c r="Q10114">
        <v>3</v>
      </c>
      <c r="S10114">
        <v>7</v>
      </c>
    </row>
    <row r="10115" spans="1:19" x14ac:dyDescent="0.2">
      <c r="A10115" t="s">
        <v>11959</v>
      </c>
      <c r="B10115" t="s">
        <v>11960</v>
      </c>
      <c r="C10115" t="s">
        <v>348</v>
      </c>
      <c r="D10115" t="s">
        <v>1002</v>
      </c>
      <c r="E10115" s="23">
        <v>43617</v>
      </c>
      <c r="F10115">
        <v>0</v>
      </c>
      <c r="G10115">
        <v>0</v>
      </c>
      <c r="I10115">
        <v>0</v>
      </c>
      <c r="J10115">
        <v>0</v>
      </c>
      <c r="L10115">
        <v>0</v>
      </c>
      <c r="N10115">
        <v>0</v>
      </c>
      <c r="P10115">
        <v>0</v>
      </c>
      <c r="Q10115">
        <v>0</v>
      </c>
      <c r="S10115">
        <v>0</v>
      </c>
    </row>
    <row r="10116" spans="1:19" x14ac:dyDescent="0.2">
      <c r="A10116" t="s">
        <v>11961</v>
      </c>
      <c r="B10116" t="s">
        <v>11962</v>
      </c>
      <c r="C10116" t="s">
        <v>357</v>
      </c>
      <c r="D10116" t="s">
        <v>1002</v>
      </c>
      <c r="E10116" s="23">
        <v>43617</v>
      </c>
      <c r="F10116">
        <v>0</v>
      </c>
      <c r="G10116">
        <v>0</v>
      </c>
      <c r="I10116">
        <v>0</v>
      </c>
      <c r="J10116">
        <v>0</v>
      </c>
      <c r="L10116">
        <v>0</v>
      </c>
      <c r="N10116">
        <v>0</v>
      </c>
      <c r="P10116">
        <v>0</v>
      </c>
      <c r="Q10116">
        <v>0</v>
      </c>
      <c r="S10116">
        <v>0</v>
      </c>
    </row>
    <row r="10117" spans="1:19" x14ac:dyDescent="0.2">
      <c r="A10117" t="s">
        <v>10993</v>
      </c>
      <c r="B10117" t="s">
        <v>10994</v>
      </c>
      <c r="C10117" t="s">
        <v>227</v>
      </c>
      <c r="D10117" t="s">
        <v>1002</v>
      </c>
      <c r="E10117" s="23">
        <v>43617</v>
      </c>
      <c r="F10117">
        <v>0</v>
      </c>
      <c r="G10117">
        <v>0</v>
      </c>
      <c r="I10117">
        <v>0</v>
      </c>
      <c r="J10117">
        <v>0</v>
      </c>
      <c r="L10117">
        <v>0</v>
      </c>
      <c r="N10117">
        <v>0</v>
      </c>
      <c r="P10117">
        <v>0</v>
      </c>
      <c r="Q10117">
        <v>0</v>
      </c>
      <c r="S10117">
        <v>0</v>
      </c>
    </row>
    <row r="10118" spans="1:19" x14ac:dyDescent="0.2">
      <c r="A10118" t="s">
        <v>10818</v>
      </c>
      <c r="B10118" t="s">
        <v>10819</v>
      </c>
      <c r="C10118" t="s">
        <v>203</v>
      </c>
      <c r="D10118" t="s">
        <v>1002</v>
      </c>
      <c r="E10118" s="23">
        <v>43617</v>
      </c>
      <c r="F10118">
        <v>0</v>
      </c>
      <c r="G10118">
        <v>0</v>
      </c>
      <c r="I10118">
        <v>0</v>
      </c>
      <c r="J10118">
        <v>0</v>
      </c>
      <c r="L10118">
        <v>0</v>
      </c>
      <c r="N10118">
        <v>0</v>
      </c>
      <c r="O10118" t="e">
        <v>#DIV/0!</v>
      </c>
      <c r="P10118">
        <v>0</v>
      </c>
      <c r="Q10118">
        <v>0</v>
      </c>
      <c r="S10118">
        <v>0</v>
      </c>
    </row>
    <row r="10119" spans="1:19" x14ac:dyDescent="0.2">
      <c r="A10119" t="s">
        <v>10153</v>
      </c>
      <c r="B10119" t="s">
        <v>10154</v>
      </c>
      <c r="C10119" t="s">
        <v>387</v>
      </c>
      <c r="D10119" t="s">
        <v>1002</v>
      </c>
      <c r="E10119" s="23">
        <v>43617</v>
      </c>
      <c r="F10119">
        <v>0</v>
      </c>
      <c r="G10119">
        <v>0</v>
      </c>
      <c r="I10119">
        <v>0</v>
      </c>
      <c r="J10119">
        <v>0</v>
      </c>
      <c r="L10119">
        <v>0</v>
      </c>
      <c r="N10119">
        <v>0</v>
      </c>
      <c r="P10119">
        <v>0</v>
      </c>
      <c r="Q10119">
        <v>0</v>
      </c>
      <c r="S10119">
        <v>0</v>
      </c>
    </row>
    <row r="10120" spans="1:19" x14ac:dyDescent="0.2">
      <c r="A10120" t="s">
        <v>9971</v>
      </c>
      <c r="B10120" t="s">
        <v>9972</v>
      </c>
      <c r="C10120" t="s">
        <v>223</v>
      </c>
      <c r="D10120" t="s">
        <v>1002</v>
      </c>
      <c r="E10120" s="23">
        <v>43617</v>
      </c>
      <c r="F10120">
        <v>6</v>
      </c>
      <c r="G10120">
        <v>6</v>
      </c>
      <c r="I10120">
        <v>52</v>
      </c>
      <c r="J10120">
        <v>66</v>
      </c>
      <c r="L10120">
        <v>66</v>
      </c>
      <c r="N10120">
        <v>52</v>
      </c>
      <c r="P10120">
        <v>0</v>
      </c>
      <c r="Q10120">
        <v>0</v>
      </c>
      <c r="S10120">
        <v>0</v>
      </c>
    </row>
    <row r="10121" spans="1:19" x14ac:dyDescent="0.2">
      <c r="A10121" t="s">
        <v>9589</v>
      </c>
      <c r="B10121" t="s">
        <v>9590</v>
      </c>
      <c r="C10121" t="s">
        <v>346</v>
      </c>
      <c r="D10121" t="s">
        <v>1002</v>
      </c>
      <c r="E10121" s="23">
        <v>43617</v>
      </c>
      <c r="F10121">
        <v>0</v>
      </c>
      <c r="G10121">
        <v>0</v>
      </c>
      <c r="I10121">
        <v>0</v>
      </c>
      <c r="J10121">
        <v>0</v>
      </c>
      <c r="L10121">
        <v>0</v>
      </c>
      <c r="N10121">
        <v>0</v>
      </c>
      <c r="P10121">
        <v>0</v>
      </c>
      <c r="Q10121">
        <v>0</v>
      </c>
      <c r="S10121">
        <v>0</v>
      </c>
    </row>
    <row r="10122" spans="1:19" x14ac:dyDescent="0.2">
      <c r="A10122" t="s">
        <v>9230</v>
      </c>
      <c r="B10122" t="s">
        <v>9231</v>
      </c>
      <c r="C10122" t="s">
        <v>207</v>
      </c>
      <c r="D10122" t="s">
        <v>1002</v>
      </c>
      <c r="E10122" s="23">
        <v>43617</v>
      </c>
      <c r="F10122">
        <v>7.5</v>
      </c>
      <c r="G10122">
        <v>7</v>
      </c>
      <c r="I10122">
        <v>25</v>
      </c>
      <c r="J10122">
        <v>46</v>
      </c>
      <c r="L10122">
        <v>42</v>
      </c>
      <c r="N10122">
        <v>24</v>
      </c>
      <c r="O10122">
        <v>1.05</v>
      </c>
      <c r="P10122">
        <v>4</v>
      </c>
      <c r="Q10122">
        <v>5</v>
      </c>
      <c r="S10122">
        <v>1</v>
      </c>
    </row>
    <row r="10123" spans="1:19" x14ac:dyDescent="0.2">
      <c r="A10123" t="s">
        <v>8391</v>
      </c>
      <c r="B10123" t="s">
        <v>8392</v>
      </c>
      <c r="C10123" t="s">
        <v>212</v>
      </c>
      <c r="D10123" t="s">
        <v>1002</v>
      </c>
      <c r="E10123" s="23">
        <v>43617</v>
      </c>
      <c r="F10123">
        <v>1.5</v>
      </c>
      <c r="G10123">
        <v>1.5</v>
      </c>
      <c r="I10123">
        <v>3</v>
      </c>
      <c r="J10123">
        <v>8</v>
      </c>
      <c r="L10123">
        <v>8</v>
      </c>
      <c r="N10123">
        <v>3</v>
      </c>
      <c r="P10123">
        <v>0</v>
      </c>
      <c r="Q10123">
        <v>1</v>
      </c>
      <c r="S10123">
        <v>0</v>
      </c>
    </row>
    <row r="10124" spans="1:19" x14ac:dyDescent="0.2">
      <c r="A10124" t="s">
        <v>8122</v>
      </c>
      <c r="B10124" t="s">
        <v>8123</v>
      </c>
      <c r="C10124" t="s">
        <v>963</v>
      </c>
      <c r="D10124" t="s">
        <v>1002</v>
      </c>
      <c r="E10124" s="23">
        <v>43617</v>
      </c>
      <c r="F10124">
        <v>0</v>
      </c>
      <c r="G10124">
        <v>0</v>
      </c>
      <c r="I10124">
        <v>0</v>
      </c>
      <c r="J10124">
        <v>0</v>
      </c>
      <c r="L10124">
        <v>0</v>
      </c>
      <c r="N10124">
        <v>0</v>
      </c>
      <c r="P10124">
        <v>0</v>
      </c>
      <c r="Q10124">
        <v>0</v>
      </c>
      <c r="S10124">
        <v>0</v>
      </c>
    </row>
    <row r="10125" spans="1:19" x14ac:dyDescent="0.2">
      <c r="A10125" t="s">
        <v>8090</v>
      </c>
      <c r="B10125" t="s">
        <v>8091</v>
      </c>
      <c r="C10125" t="s">
        <v>225</v>
      </c>
      <c r="D10125" t="s">
        <v>1002</v>
      </c>
      <c r="E10125" s="23">
        <v>43617</v>
      </c>
      <c r="F10125">
        <v>6</v>
      </c>
      <c r="G10125">
        <v>7.5</v>
      </c>
      <c r="I10125">
        <v>38</v>
      </c>
      <c r="J10125">
        <v>55</v>
      </c>
      <c r="L10125">
        <v>73</v>
      </c>
      <c r="N10125">
        <v>38</v>
      </c>
      <c r="P10125">
        <v>0</v>
      </c>
      <c r="Q10125">
        <v>0</v>
      </c>
      <c r="S10125">
        <v>0</v>
      </c>
    </row>
    <row r="10126" spans="1:19" x14ac:dyDescent="0.2">
      <c r="A10126" t="s">
        <v>7702</v>
      </c>
      <c r="B10126" t="s">
        <v>7703</v>
      </c>
      <c r="C10126" t="s">
        <v>901</v>
      </c>
      <c r="D10126" t="s">
        <v>1002</v>
      </c>
      <c r="E10126" s="23">
        <v>43617</v>
      </c>
      <c r="F10126">
        <v>7</v>
      </c>
      <c r="G10126">
        <v>7</v>
      </c>
      <c r="I10126">
        <v>33</v>
      </c>
      <c r="J10126">
        <v>39</v>
      </c>
      <c r="L10126">
        <v>40</v>
      </c>
      <c r="N10126">
        <v>27</v>
      </c>
      <c r="P10126">
        <v>2</v>
      </c>
      <c r="Q10126">
        <v>6</v>
      </c>
      <c r="S10126">
        <v>6</v>
      </c>
    </row>
    <row r="10127" spans="1:19" x14ac:dyDescent="0.2">
      <c r="A10127" t="s">
        <v>7150</v>
      </c>
      <c r="B10127" t="s">
        <v>7151</v>
      </c>
      <c r="C10127" t="s">
        <v>232</v>
      </c>
      <c r="D10127" t="s">
        <v>1002</v>
      </c>
      <c r="E10127" s="23">
        <v>43617</v>
      </c>
      <c r="F10127">
        <v>11.5</v>
      </c>
      <c r="G10127">
        <v>8</v>
      </c>
      <c r="I10127">
        <v>114</v>
      </c>
      <c r="J10127">
        <v>131</v>
      </c>
      <c r="L10127">
        <v>91</v>
      </c>
      <c r="N10127">
        <v>86</v>
      </c>
      <c r="P10127">
        <v>0</v>
      </c>
      <c r="Q10127">
        <v>2</v>
      </c>
      <c r="S10127">
        <v>28</v>
      </c>
    </row>
    <row r="10128" spans="1:19" x14ac:dyDescent="0.2">
      <c r="A10128" t="s">
        <v>6784</v>
      </c>
      <c r="B10128" t="s">
        <v>6785</v>
      </c>
      <c r="C10128" t="s">
        <v>317</v>
      </c>
      <c r="D10128" t="s">
        <v>1002</v>
      </c>
      <c r="E10128" s="23">
        <v>43617</v>
      </c>
      <c r="F10128">
        <v>9</v>
      </c>
      <c r="G10128">
        <v>11.5</v>
      </c>
      <c r="I10128">
        <v>22</v>
      </c>
      <c r="J10128">
        <v>52</v>
      </c>
      <c r="L10128">
        <v>67</v>
      </c>
      <c r="N10128">
        <v>20</v>
      </c>
      <c r="P10128">
        <v>2</v>
      </c>
      <c r="Q10128">
        <v>2</v>
      </c>
      <c r="S10128">
        <v>2</v>
      </c>
    </row>
    <row r="10129" spans="1:19" x14ac:dyDescent="0.2">
      <c r="A10129" t="s">
        <v>6360</v>
      </c>
      <c r="B10129" t="s">
        <v>6361</v>
      </c>
      <c r="C10129" t="s">
        <v>214</v>
      </c>
      <c r="D10129" t="s">
        <v>1002</v>
      </c>
      <c r="E10129" s="23">
        <v>43617</v>
      </c>
      <c r="F10129">
        <v>13.5</v>
      </c>
      <c r="G10129">
        <v>15.5</v>
      </c>
      <c r="I10129">
        <v>87</v>
      </c>
      <c r="J10129">
        <v>119</v>
      </c>
      <c r="L10129">
        <v>138</v>
      </c>
      <c r="N10129">
        <v>69</v>
      </c>
      <c r="O10129">
        <v>1.1299999999999999</v>
      </c>
      <c r="P10129">
        <v>8</v>
      </c>
      <c r="Q10129">
        <v>11</v>
      </c>
      <c r="S10129">
        <v>18</v>
      </c>
    </row>
    <row r="10130" spans="1:19" x14ac:dyDescent="0.2">
      <c r="A10130" t="s">
        <v>5814</v>
      </c>
      <c r="B10130" t="s">
        <v>5815</v>
      </c>
      <c r="C10130" t="s">
        <v>903</v>
      </c>
      <c r="D10130" t="s">
        <v>1002</v>
      </c>
      <c r="E10130" s="23">
        <v>43617</v>
      </c>
      <c r="F10130">
        <v>6.5</v>
      </c>
      <c r="G10130">
        <v>6.5</v>
      </c>
      <c r="I10130">
        <v>24</v>
      </c>
      <c r="J10130">
        <v>37</v>
      </c>
      <c r="L10130">
        <v>37</v>
      </c>
      <c r="N10130">
        <v>23</v>
      </c>
      <c r="P10130">
        <v>0</v>
      </c>
      <c r="Q10130">
        <v>0</v>
      </c>
      <c r="S10130">
        <v>1</v>
      </c>
    </row>
    <row r="10131" spans="1:19" x14ac:dyDescent="0.2">
      <c r="A10131" t="s">
        <v>4967</v>
      </c>
      <c r="B10131" t="s">
        <v>4968</v>
      </c>
      <c r="C10131" t="s">
        <v>230</v>
      </c>
      <c r="D10131" t="s">
        <v>1002</v>
      </c>
      <c r="E10131" s="23">
        <v>43617</v>
      </c>
      <c r="F10131">
        <v>0</v>
      </c>
      <c r="G10131">
        <v>0</v>
      </c>
      <c r="I10131">
        <v>0</v>
      </c>
      <c r="J10131">
        <v>0</v>
      </c>
      <c r="L10131">
        <v>0</v>
      </c>
      <c r="N10131">
        <v>0</v>
      </c>
      <c r="P10131">
        <v>0</v>
      </c>
      <c r="Q10131">
        <v>0</v>
      </c>
      <c r="S10131">
        <v>0</v>
      </c>
    </row>
    <row r="10132" spans="1:19" x14ac:dyDescent="0.2">
      <c r="A10132" t="s">
        <v>4792</v>
      </c>
      <c r="B10132" t="s">
        <v>4793</v>
      </c>
      <c r="C10132" t="s">
        <v>234</v>
      </c>
      <c r="D10132" t="s">
        <v>1002</v>
      </c>
      <c r="E10132" s="23">
        <v>43617</v>
      </c>
      <c r="F10132">
        <v>0</v>
      </c>
      <c r="G10132">
        <v>0</v>
      </c>
      <c r="I10132">
        <v>0</v>
      </c>
      <c r="J10132">
        <v>0</v>
      </c>
      <c r="L10132">
        <v>0</v>
      </c>
      <c r="N10132">
        <v>0</v>
      </c>
      <c r="P10132">
        <v>0</v>
      </c>
      <c r="Q10132">
        <v>0</v>
      </c>
      <c r="S10132">
        <v>0</v>
      </c>
    </row>
    <row r="10133" spans="1:19" x14ac:dyDescent="0.2">
      <c r="A10133" t="s">
        <v>4442</v>
      </c>
      <c r="B10133" t="s">
        <v>4443</v>
      </c>
      <c r="C10133" t="s">
        <v>217</v>
      </c>
      <c r="D10133" t="s">
        <v>1002</v>
      </c>
      <c r="E10133" s="23">
        <v>43617</v>
      </c>
      <c r="F10133">
        <v>0</v>
      </c>
      <c r="G10133">
        <v>0</v>
      </c>
      <c r="I10133">
        <v>0</v>
      </c>
      <c r="J10133">
        <v>0</v>
      </c>
      <c r="L10133">
        <v>0</v>
      </c>
      <c r="N10133">
        <v>0</v>
      </c>
      <c r="P10133">
        <v>0</v>
      </c>
      <c r="Q10133">
        <v>0</v>
      </c>
      <c r="S10133">
        <v>0</v>
      </c>
    </row>
    <row r="10134" spans="1:19" x14ac:dyDescent="0.2">
      <c r="A10134" t="s">
        <v>3852</v>
      </c>
      <c r="B10134" t="s">
        <v>3853</v>
      </c>
      <c r="C10134" t="s">
        <v>342</v>
      </c>
      <c r="D10134" t="s">
        <v>1002</v>
      </c>
      <c r="E10134" s="23">
        <v>43617</v>
      </c>
      <c r="F10134">
        <v>2</v>
      </c>
      <c r="G10134">
        <v>3</v>
      </c>
      <c r="I10134">
        <v>18</v>
      </c>
      <c r="J10134">
        <v>22</v>
      </c>
      <c r="L10134">
        <v>36</v>
      </c>
      <c r="N10134">
        <v>15</v>
      </c>
      <c r="P10134">
        <v>0</v>
      </c>
      <c r="Q10134">
        <v>1</v>
      </c>
      <c r="S10134">
        <v>3</v>
      </c>
    </row>
    <row r="10135" spans="1:19" x14ac:dyDescent="0.2">
      <c r="A10135" t="s">
        <v>3660</v>
      </c>
      <c r="B10135" t="s">
        <v>3661</v>
      </c>
      <c r="C10135" t="s">
        <v>220</v>
      </c>
      <c r="D10135" t="s">
        <v>1002</v>
      </c>
      <c r="E10135" s="23">
        <v>43617</v>
      </c>
      <c r="F10135">
        <v>0</v>
      </c>
      <c r="G10135">
        <v>0</v>
      </c>
      <c r="I10135">
        <v>0</v>
      </c>
      <c r="J10135">
        <v>0</v>
      </c>
      <c r="L10135">
        <v>0</v>
      </c>
      <c r="N10135">
        <v>0</v>
      </c>
      <c r="P10135">
        <v>0</v>
      </c>
      <c r="Q10135">
        <v>0</v>
      </c>
      <c r="S10135">
        <v>0</v>
      </c>
    </row>
    <row r="10136" spans="1:19" x14ac:dyDescent="0.2">
      <c r="A10136" t="s">
        <v>3135</v>
      </c>
      <c r="B10136" t="s">
        <v>3136</v>
      </c>
      <c r="C10136" t="s">
        <v>242</v>
      </c>
      <c r="D10136" t="s">
        <v>1000</v>
      </c>
      <c r="E10136" s="23">
        <v>43617</v>
      </c>
      <c r="F10136">
        <v>0</v>
      </c>
      <c r="G10136">
        <v>0</v>
      </c>
      <c r="I10136">
        <v>0</v>
      </c>
      <c r="J10136">
        <v>0</v>
      </c>
      <c r="L10136">
        <v>0</v>
      </c>
      <c r="N10136">
        <v>0</v>
      </c>
      <c r="P10136">
        <v>0</v>
      </c>
      <c r="Q10136">
        <v>0</v>
      </c>
      <c r="S10136">
        <v>0</v>
      </c>
    </row>
    <row r="10137" spans="1:19" x14ac:dyDescent="0.2">
      <c r="A10137" t="s">
        <v>2960</v>
      </c>
      <c r="B10137" t="s">
        <v>2961</v>
      </c>
      <c r="C10137" t="s">
        <v>2724</v>
      </c>
      <c r="D10137" t="s">
        <v>1000</v>
      </c>
      <c r="E10137" s="23">
        <v>43617</v>
      </c>
      <c r="F10137">
        <v>3.5</v>
      </c>
      <c r="G10137">
        <v>3.5</v>
      </c>
      <c r="I10137">
        <v>15</v>
      </c>
      <c r="J10137">
        <v>20</v>
      </c>
      <c r="L10137">
        <v>20</v>
      </c>
      <c r="N10137">
        <v>15</v>
      </c>
      <c r="P10137">
        <v>0</v>
      </c>
      <c r="Q10137">
        <v>0</v>
      </c>
      <c r="S10137">
        <v>0</v>
      </c>
    </row>
    <row r="10138" spans="1:19" x14ac:dyDescent="0.2">
      <c r="A10138" t="s">
        <v>2787</v>
      </c>
      <c r="B10138" t="s">
        <v>2788</v>
      </c>
      <c r="C10138" t="s">
        <v>2724</v>
      </c>
      <c r="D10138" t="s">
        <v>1001</v>
      </c>
      <c r="E10138" s="23">
        <v>43617</v>
      </c>
      <c r="F10138">
        <v>3</v>
      </c>
      <c r="G10138">
        <v>5</v>
      </c>
      <c r="I10138">
        <v>12</v>
      </c>
      <c r="J10138">
        <v>16</v>
      </c>
      <c r="L10138">
        <v>28</v>
      </c>
      <c r="N10138">
        <v>12</v>
      </c>
      <c r="P10138">
        <v>1</v>
      </c>
      <c r="Q10138">
        <v>1</v>
      </c>
      <c r="S10138">
        <v>0</v>
      </c>
    </row>
    <row r="10139" spans="1:19" x14ac:dyDescent="0.2">
      <c r="A10139" t="s">
        <v>2753</v>
      </c>
      <c r="B10139" t="s">
        <v>2754</v>
      </c>
      <c r="C10139" t="s">
        <v>2724</v>
      </c>
      <c r="D10139" t="s">
        <v>1002</v>
      </c>
      <c r="E10139" s="23">
        <v>43617</v>
      </c>
      <c r="F10139">
        <v>6.5</v>
      </c>
      <c r="G10139">
        <v>8.5</v>
      </c>
      <c r="I10139">
        <v>27</v>
      </c>
      <c r="J10139">
        <v>36</v>
      </c>
      <c r="L10139">
        <v>48</v>
      </c>
      <c r="N10139">
        <v>27</v>
      </c>
      <c r="P10139">
        <v>1</v>
      </c>
      <c r="Q10139">
        <v>1</v>
      </c>
      <c r="S10139">
        <v>0</v>
      </c>
    </row>
    <row r="10140" spans="1:19" x14ac:dyDescent="0.2">
      <c r="A10140" t="s">
        <v>2715</v>
      </c>
      <c r="B10140" t="s">
        <v>2716</v>
      </c>
      <c r="C10140" t="s">
        <v>237</v>
      </c>
      <c r="D10140" t="s">
        <v>1000</v>
      </c>
      <c r="E10140" s="23">
        <v>43617</v>
      </c>
      <c r="F10140">
        <v>10</v>
      </c>
      <c r="G10140">
        <v>13</v>
      </c>
      <c r="I10140">
        <v>44</v>
      </c>
      <c r="J10140">
        <v>68</v>
      </c>
      <c r="L10140">
        <v>82</v>
      </c>
      <c r="N10140">
        <v>36</v>
      </c>
      <c r="O10140">
        <v>1.0033333333333332</v>
      </c>
      <c r="P10140">
        <v>8</v>
      </c>
      <c r="Q10140">
        <v>10</v>
      </c>
      <c r="S10140">
        <v>8</v>
      </c>
    </row>
    <row r="10141" spans="1:19" x14ac:dyDescent="0.2">
      <c r="A10141" t="s">
        <v>2540</v>
      </c>
      <c r="B10141" t="s">
        <v>2541</v>
      </c>
      <c r="C10141" t="s">
        <v>238</v>
      </c>
      <c r="D10141" t="s">
        <v>1000</v>
      </c>
      <c r="E10141" s="23">
        <v>43617</v>
      </c>
      <c r="F10141">
        <v>0</v>
      </c>
      <c r="G10141">
        <v>0</v>
      </c>
      <c r="I10141">
        <v>0</v>
      </c>
      <c r="J10141">
        <v>0</v>
      </c>
      <c r="L10141">
        <v>0</v>
      </c>
      <c r="N10141">
        <v>0</v>
      </c>
      <c r="P10141">
        <v>0</v>
      </c>
      <c r="Q10141">
        <v>0</v>
      </c>
      <c r="S10141">
        <v>0</v>
      </c>
    </row>
    <row r="10142" spans="1:19" x14ac:dyDescent="0.2">
      <c r="A10142" t="s">
        <v>2367</v>
      </c>
      <c r="B10142" t="s">
        <v>2368</v>
      </c>
      <c r="C10142" t="s">
        <v>239</v>
      </c>
      <c r="D10142" t="s">
        <v>1000</v>
      </c>
      <c r="E10142" s="23">
        <v>43617</v>
      </c>
      <c r="F10142">
        <v>0</v>
      </c>
      <c r="G10142">
        <v>0</v>
      </c>
      <c r="I10142">
        <v>0</v>
      </c>
      <c r="J10142">
        <v>0</v>
      </c>
      <c r="L10142">
        <v>0</v>
      </c>
      <c r="N10142">
        <v>0</v>
      </c>
      <c r="P10142">
        <v>0</v>
      </c>
      <c r="Q10142">
        <v>0</v>
      </c>
      <c r="S10142">
        <v>0</v>
      </c>
    </row>
    <row r="10143" spans="1:19" x14ac:dyDescent="0.2">
      <c r="A10143" t="s">
        <v>2192</v>
      </c>
      <c r="B10143" t="s">
        <v>2193</v>
      </c>
      <c r="C10143" t="s">
        <v>1988</v>
      </c>
      <c r="D10143" t="s">
        <v>1000</v>
      </c>
      <c r="E10143" s="23">
        <v>43617</v>
      </c>
      <c r="F10143">
        <v>6.5</v>
      </c>
      <c r="G10143">
        <v>5.5</v>
      </c>
      <c r="I10143">
        <v>31</v>
      </c>
      <c r="J10143">
        <v>38</v>
      </c>
      <c r="L10143">
        <v>32</v>
      </c>
      <c r="N10143">
        <v>25</v>
      </c>
      <c r="P10143">
        <v>0</v>
      </c>
      <c r="Q10143">
        <v>3</v>
      </c>
      <c r="S10143">
        <v>6</v>
      </c>
    </row>
    <row r="10144" spans="1:19" x14ac:dyDescent="0.2">
      <c r="A10144" t="s">
        <v>2017</v>
      </c>
      <c r="B10144" t="s">
        <v>2018</v>
      </c>
      <c r="C10144" t="s">
        <v>1988</v>
      </c>
      <c r="D10144" t="s">
        <v>1001</v>
      </c>
      <c r="E10144" s="23">
        <v>43617</v>
      </c>
      <c r="F10144">
        <v>2.5</v>
      </c>
      <c r="G10144">
        <v>3.5</v>
      </c>
      <c r="I10144">
        <v>11</v>
      </c>
      <c r="J10144">
        <v>12</v>
      </c>
      <c r="L10144">
        <v>20</v>
      </c>
      <c r="N10144">
        <v>10</v>
      </c>
      <c r="P10144">
        <v>1</v>
      </c>
      <c r="Q10144">
        <v>4</v>
      </c>
      <c r="S10144">
        <v>1</v>
      </c>
    </row>
    <row r="10145" spans="1:20" x14ac:dyDescent="0.2">
      <c r="A10145" t="s">
        <v>1984</v>
      </c>
      <c r="B10145" t="s">
        <v>1985</v>
      </c>
      <c r="C10145" t="s">
        <v>1988</v>
      </c>
      <c r="D10145" t="s">
        <v>1002</v>
      </c>
      <c r="E10145" s="23">
        <v>43617</v>
      </c>
      <c r="F10145">
        <v>9</v>
      </c>
      <c r="G10145">
        <v>9</v>
      </c>
      <c r="I10145">
        <v>42</v>
      </c>
      <c r="J10145">
        <v>50</v>
      </c>
      <c r="L10145">
        <v>52</v>
      </c>
      <c r="N10145">
        <v>35</v>
      </c>
      <c r="P10145">
        <v>1</v>
      </c>
      <c r="Q10145">
        <v>7</v>
      </c>
      <c r="S10145">
        <v>7</v>
      </c>
    </row>
    <row r="10146" spans="1:20" x14ac:dyDescent="0.2">
      <c r="A10146" t="s">
        <v>1952</v>
      </c>
      <c r="B10146" t="s">
        <v>1953</v>
      </c>
      <c r="C10146" t="s">
        <v>966</v>
      </c>
      <c r="D10146" t="s">
        <v>1000</v>
      </c>
      <c r="E10146" s="23">
        <v>43617</v>
      </c>
      <c r="F10146">
        <v>0</v>
      </c>
      <c r="G10146">
        <v>0</v>
      </c>
      <c r="I10146">
        <v>0</v>
      </c>
      <c r="J10146">
        <v>0</v>
      </c>
      <c r="L10146">
        <v>0</v>
      </c>
      <c r="N10146">
        <v>0</v>
      </c>
      <c r="P10146">
        <v>0</v>
      </c>
      <c r="Q10146">
        <v>0</v>
      </c>
      <c r="S10146">
        <v>0</v>
      </c>
      <c r="T10146">
        <v>0.625</v>
      </c>
    </row>
    <row r="10147" spans="1:20" x14ac:dyDescent="0.2">
      <c r="A10147" t="s">
        <v>1944</v>
      </c>
      <c r="B10147" t="s">
        <v>1945</v>
      </c>
      <c r="C10147" t="s">
        <v>240</v>
      </c>
      <c r="D10147" t="s">
        <v>1000</v>
      </c>
      <c r="E10147" s="23">
        <v>43617</v>
      </c>
      <c r="F10147">
        <v>16.5</v>
      </c>
      <c r="G10147">
        <v>15.5</v>
      </c>
      <c r="I10147">
        <v>49</v>
      </c>
      <c r="J10147">
        <v>94</v>
      </c>
      <c r="L10147">
        <v>89</v>
      </c>
      <c r="N10147">
        <v>42</v>
      </c>
      <c r="P10147">
        <v>4</v>
      </c>
      <c r="Q10147">
        <v>5</v>
      </c>
      <c r="S10147">
        <v>7</v>
      </c>
      <c r="T10147">
        <v>0.75</v>
      </c>
    </row>
    <row r="10148" spans="1:20" x14ac:dyDescent="0.2">
      <c r="A10148" t="s">
        <v>1769</v>
      </c>
      <c r="B10148" t="s">
        <v>1770</v>
      </c>
      <c r="C10148" t="s">
        <v>241</v>
      </c>
      <c r="D10148" t="s">
        <v>1000</v>
      </c>
      <c r="E10148" s="23">
        <v>43617</v>
      </c>
      <c r="F10148">
        <v>40.5</v>
      </c>
      <c r="G10148">
        <v>37</v>
      </c>
      <c r="I10148">
        <v>392</v>
      </c>
      <c r="J10148">
        <v>441</v>
      </c>
      <c r="L10148">
        <v>417</v>
      </c>
      <c r="N10148">
        <v>348</v>
      </c>
      <c r="P10148">
        <v>3</v>
      </c>
      <c r="Q10148">
        <v>8</v>
      </c>
      <c r="S10148">
        <v>44</v>
      </c>
      <c r="T10148">
        <v>0.82499999999999996</v>
      </c>
    </row>
    <row r="10149" spans="1:20" x14ac:dyDescent="0.2">
      <c r="A10149" t="s">
        <v>1594</v>
      </c>
      <c r="B10149" t="s">
        <v>1595</v>
      </c>
      <c r="C10149" t="s">
        <v>318</v>
      </c>
      <c r="D10149" t="s">
        <v>1000</v>
      </c>
      <c r="E10149" s="23">
        <v>43617</v>
      </c>
      <c r="F10149">
        <v>4.5</v>
      </c>
      <c r="G10149">
        <v>7</v>
      </c>
      <c r="I10149">
        <v>14</v>
      </c>
      <c r="J10149">
        <v>26</v>
      </c>
      <c r="L10149">
        <v>41</v>
      </c>
      <c r="N10149">
        <v>14</v>
      </c>
      <c r="P10149">
        <v>0</v>
      </c>
      <c r="Q10149">
        <v>0</v>
      </c>
      <c r="S10149">
        <v>0</v>
      </c>
      <c r="T10149">
        <v>0.6</v>
      </c>
    </row>
    <row r="10150" spans="1:20" x14ac:dyDescent="0.2">
      <c r="A10150" t="s">
        <v>1484</v>
      </c>
      <c r="B10150" t="s">
        <v>1485</v>
      </c>
      <c r="C10150" t="s">
        <v>896</v>
      </c>
      <c r="D10150" t="s">
        <v>1000</v>
      </c>
      <c r="E10150" s="23">
        <v>43617</v>
      </c>
      <c r="F10150">
        <v>81.5</v>
      </c>
      <c r="G10150">
        <v>81.5</v>
      </c>
      <c r="I10150">
        <v>545</v>
      </c>
      <c r="J10150">
        <v>687</v>
      </c>
      <c r="L10150">
        <v>681</v>
      </c>
      <c r="N10150">
        <v>480</v>
      </c>
      <c r="O10150">
        <v>1.0033333333333332</v>
      </c>
      <c r="P10150">
        <v>15</v>
      </c>
      <c r="Q10150">
        <v>26</v>
      </c>
      <c r="S10150">
        <v>65</v>
      </c>
      <c r="T10150">
        <v>0.75</v>
      </c>
    </row>
    <row r="10151" spans="1:20" x14ac:dyDescent="0.2">
      <c r="A10151" t="s">
        <v>1443</v>
      </c>
      <c r="B10151" t="s">
        <v>1444</v>
      </c>
      <c r="C10151" t="s">
        <v>899</v>
      </c>
      <c r="D10151" t="s">
        <v>1001</v>
      </c>
      <c r="E10151" s="23">
        <v>43617</v>
      </c>
      <c r="F10151">
        <v>5.5</v>
      </c>
      <c r="G10151">
        <v>8.5</v>
      </c>
      <c r="I10151">
        <v>23</v>
      </c>
      <c r="J10151">
        <v>28</v>
      </c>
      <c r="L10151">
        <v>48</v>
      </c>
      <c r="N10151">
        <v>22</v>
      </c>
      <c r="O10151" t="s">
        <v>904</v>
      </c>
      <c r="P10151">
        <v>2</v>
      </c>
      <c r="Q10151">
        <v>5</v>
      </c>
      <c r="S10151">
        <v>1</v>
      </c>
      <c r="T10151">
        <v>0.85</v>
      </c>
    </row>
    <row r="10152" spans="1:20" x14ac:dyDescent="0.2">
      <c r="A10152" t="s">
        <v>1146</v>
      </c>
      <c r="B10152" t="s">
        <v>1234</v>
      </c>
      <c r="C10152" t="s">
        <v>235</v>
      </c>
      <c r="D10152" t="s">
        <v>1002</v>
      </c>
      <c r="E10152" s="23">
        <v>43617</v>
      </c>
      <c r="F10152">
        <v>87</v>
      </c>
      <c r="G10152">
        <v>90</v>
      </c>
      <c r="H10152">
        <v>0</v>
      </c>
      <c r="I10152">
        <v>568</v>
      </c>
      <c r="J10152">
        <v>715</v>
      </c>
      <c r="L10152">
        <v>729</v>
      </c>
      <c r="M10152">
        <v>0</v>
      </c>
      <c r="N10152">
        <v>502</v>
      </c>
      <c r="O10152">
        <v>1.0033333333333332</v>
      </c>
      <c r="P10152">
        <v>17</v>
      </c>
      <c r="Q10152">
        <v>31</v>
      </c>
      <c r="R10152">
        <v>0</v>
      </c>
      <c r="S10152">
        <v>66</v>
      </c>
      <c r="T10152">
        <v>1.075</v>
      </c>
    </row>
    <row r="10153" spans="1:20" x14ac:dyDescent="0.2">
      <c r="A10153" t="s">
        <v>1383</v>
      </c>
      <c r="B10153" t="s">
        <v>1384</v>
      </c>
      <c r="C10153" t="s">
        <v>1237</v>
      </c>
      <c r="D10153" t="s">
        <v>1000</v>
      </c>
      <c r="E10153" s="23">
        <v>43617</v>
      </c>
      <c r="F10153">
        <v>26.5</v>
      </c>
      <c r="G10153">
        <v>24.5</v>
      </c>
      <c r="I10153">
        <v>95</v>
      </c>
      <c r="J10153">
        <v>152</v>
      </c>
      <c r="L10153">
        <v>141</v>
      </c>
      <c r="N10153">
        <v>82</v>
      </c>
      <c r="P10153">
        <v>4</v>
      </c>
      <c r="Q10153">
        <v>8</v>
      </c>
      <c r="S10153">
        <v>13</v>
      </c>
      <c r="T10153">
        <v>0.8</v>
      </c>
    </row>
    <row r="10154" spans="1:20" x14ac:dyDescent="0.2">
      <c r="A10154" t="s">
        <v>12144</v>
      </c>
      <c r="B10154" t="s">
        <v>12145</v>
      </c>
      <c r="C10154" t="s">
        <v>1051</v>
      </c>
      <c r="D10154" t="s">
        <v>1000</v>
      </c>
      <c r="E10154" s="23">
        <v>43617</v>
      </c>
      <c r="F10154">
        <v>0</v>
      </c>
      <c r="G10154">
        <v>0</v>
      </c>
      <c r="I10154">
        <v>0</v>
      </c>
      <c r="J10154">
        <v>0</v>
      </c>
      <c r="L10154">
        <v>0</v>
      </c>
      <c r="N10154">
        <v>0</v>
      </c>
      <c r="P10154">
        <v>0</v>
      </c>
      <c r="Q10154">
        <v>0</v>
      </c>
      <c r="S10154">
        <v>0</v>
      </c>
      <c r="T10154">
        <v>0.7</v>
      </c>
    </row>
    <row r="10155" spans="1:20" x14ac:dyDescent="0.2">
      <c r="A10155" t="s">
        <v>13333</v>
      </c>
      <c r="B10155" t="s">
        <v>13334</v>
      </c>
      <c r="C10155" t="s">
        <v>350</v>
      </c>
      <c r="D10155" t="s">
        <v>1002</v>
      </c>
      <c r="E10155" s="23">
        <v>43617</v>
      </c>
      <c r="F10155">
        <v>0</v>
      </c>
      <c r="G10155">
        <v>0</v>
      </c>
      <c r="I10155">
        <v>0</v>
      </c>
      <c r="J10155">
        <v>0</v>
      </c>
      <c r="L10155">
        <v>0</v>
      </c>
      <c r="N10155">
        <v>0</v>
      </c>
      <c r="P10155">
        <v>0</v>
      </c>
      <c r="Q10155">
        <v>0</v>
      </c>
      <c r="S10155">
        <v>0</v>
      </c>
      <c r="T10155">
        <v>0.8</v>
      </c>
    </row>
    <row r="10156" spans="1:20" x14ac:dyDescent="0.2">
      <c r="A10156" t="s">
        <v>13510</v>
      </c>
      <c r="B10156" t="s">
        <v>13511</v>
      </c>
      <c r="C10156" t="s">
        <v>242</v>
      </c>
      <c r="D10156" t="s">
        <v>1002</v>
      </c>
      <c r="E10156" s="23">
        <v>43617</v>
      </c>
      <c r="F10156">
        <v>0</v>
      </c>
      <c r="G10156">
        <v>0</v>
      </c>
      <c r="I10156">
        <v>0</v>
      </c>
      <c r="J10156">
        <v>0</v>
      </c>
      <c r="L10156">
        <v>0</v>
      </c>
      <c r="N10156">
        <v>0</v>
      </c>
      <c r="P10156">
        <v>0</v>
      </c>
      <c r="Q10156">
        <v>0</v>
      </c>
      <c r="S10156">
        <v>0</v>
      </c>
      <c r="T10156">
        <v>0.65</v>
      </c>
    </row>
    <row r="10157" spans="1:20" x14ac:dyDescent="0.2">
      <c r="A10157" t="s">
        <v>13687</v>
      </c>
      <c r="B10157" t="s">
        <v>13688</v>
      </c>
      <c r="C10157" t="s">
        <v>237</v>
      </c>
      <c r="D10157" t="s">
        <v>1002</v>
      </c>
      <c r="E10157" s="23">
        <v>43617</v>
      </c>
      <c r="F10157">
        <v>10</v>
      </c>
      <c r="G10157">
        <v>13</v>
      </c>
      <c r="I10157">
        <v>44</v>
      </c>
      <c r="J10157">
        <v>68</v>
      </c>
      <c r="L10157">
        <v>82</v>
      </c>
      <c r="N10157">
        <v>36</v>
      </c>
      <c r="O10157">
        <v>1.0033333333333332</v>
      </c>
      <c r="P10157">
        <v>8</v>
      </c>
      <c r="Q10157">
        <v>10</v>
      </c>
      <c r="S10157">
        <v>8</v>
      </c>
      <c r="T10157">
        <v>0.95</v>
      </c>
    </row>
    <row r="10158" spans="1:20" x14ac:dyDescent="0.2">
      <c r="A10158" t="s">
        <v>13862</v>
      </c>
      <c r="B10158" t="s">
        <v>13863</v>
      </c>
      <c r="C10158" t="s">
        <v>238</v>
      </c>
      <c r="D10158" t="s">
        <v>1002</v>
      </c>
      <c r="E10158" s="23">
        <v>43617</v>
      </c>
      <c r="F10158">
        <v>0</v>
      </c>
      <c r="G10158">
        <v>0</v>
      </c>
      <c r="I10158">
        <v>0</v>
      </c>
      <c r="J10158">
        <v>0</v>
      </c>
      <c r="L10158">
        <v>0</v>
      </c>
      <c r="N10158">
        <v>0</v>
      </c>
      <c r="P10158">
        <v>0</v>
      </c>
      <c r="Q10158">
        <v>0</v>
      </c>
      <c r="S10158">
        <v>0</v>
      </c>
      <c r="T10158">
        <v>0.92500000000000004</v>
      </c>
    </row>
    <row r="10159" spans="1:20" x14ac:dyDescent="0.2">
      <c r="A10159" t="s">
        <v>14039</v>
      </c>
      <c r="B10159" t="s">
        <v>14040</v>
      </c>
      <c r="C10159" t="s">
        <v>239</v>
      </c>
      <c r="D10159" t="s">
        <v>1002</v>
      </c>
      <c r="E10159" s="23">
        <v>43617</v>
      </c>
      <c r="F10159">
        <v>0</v>
      </c>
      <c r="G10159">
        <v>0</v>
      </c>
      <c r="I10159">
        <v>0</v>
      </c>
      <c r="J10159">
        <v>0</v>
      </c>
      <c r="L10159">
        <v>0</v>
      </c>
      <c r="N10159">
        <v>0</v>
      </c>
      <c r="P10159">
        <v>0</v>
      </c>
      <c r="Q10159">
        <v>0</v>
      </c>
      <c r="S10159">
        <v>0</v>
      </c>
      <c r="T10159">
        <v>0.875</v>
      </c>
    </row>
    <row r="10160" spans="1:20" x14ac:dyDescent="0.2">
      <c r="A10160" t="s">
        <v>14049</v>
      </c>
      <c r="B10160" t="s">
        <v>14050</v>
      </c>
      <c r="C10160" t="s">
        <v>966</v>
      </c>
      <c r="D10160" t="s">
        <v>1002</v>
      </c>
      <c r="E10160" s="23">
        <v>43617</v>
      </c>
      <c r="F10160">
        <v>0</v>
      </c>
      <c r="G10160">
        <v>0</v>
      </c>
      <c r="I10160">
        <v>0</v>
      </c>
      <c r="J10160">
        <v>0</v>
      </c>
      <c r="L10160">
        <v>0</v>
      </c>
      <c r="N10160">
        <v>0</v>
      </c>
      <c r="P10160">
        <v>0</v>
      </c>
      <c r="Q10160">
        <v>0</v>
      </c>
      <c r="S10160">
        <v>0</v>
      </c>
      <c r="T10160">
        <v>0.875</v>
      </c>
    </row>
    <row r="10161" spans="1:20" x14ac:dyDescent="0.2">
      <c r="A10161" t="s">
        <v>14226</v>
      </c>
      <c r="B10161" t="s">
        <v>14227</v>
      </c>
      <c r="C10161" t="s">
        <v>240</v>
      </c>
      <c r="D10161" t="s">
        <v>1002</v>
      </c>
      <c r="E10161" s="23">
        <v>43617</v>
      </c>
      <c r="F10161">
        <v>16.5</v>
      </c>
      <c r="G10161">
        <v>15.5</v>
      </c>
      <c r="I10161">
        <v>49</v>
      </c>
      <c r="J10161">
        <v>94</v>
      </c>
      <c r="L10161">
        <v>89</v>
      </c>
      <c r="N10161">
        <v>42</v>
      </c>
      <c r="P10161">
        <v>4</v>
      </c>
      <c r="Q10161">
        <v>5</v>
      </c>
      <c r="S10161">
        <v>7</v>
      </c>
      <c r="T10161">
        <v>1.0249999999999999</v>
      </c>
    </row>
    <row r="10162" spans="1:20" x14ac:dyDescent="0.2">
      <c r="A10162" t="s">
        <v>14403</v>
      </c>
      <c r="B10162" t="s">
        <v>14404</v>
      </c>
      <c r="C10162" t="s">
        <v>241</v>
      </c>
      <c r="D10162" t="s">
        <v>1002</v>
      </c>
      <c r="E10162" s="23">
        <v>43617</v>
      </c>
      <c r="F10162">
        <v>40.5</v>
      </c>
      <c r="G10162">
        <v>37</v>
      </c>
      <c r="I10162">
        <v>392</v>
      </c>
      <c r="J10162">
        <v>441</v>
      </c>
      <c r="L10162">
        <v>417</v>
      </c>
      <c r="N10162">
        <v>348</v>
      </c>
      <c r="P10162">
        <v>3</v>
      </c>
      <c r="Q10162">
        <v>8</v>
      </c>
      <c r="S10162">
        <v>44</v>
      </c>
      <c r="T10162">
        <v>0.97500000000000009</v>
      </c>
    </row>
    <row r="10163" spans="1:20" x14ac:dyDescent="0.2">
      <c r="A10163" t="s">
        <v>14515</v>
      </c>
      <c r="B10163" t="s">
        <v>14516</v>
      </c>
      <c r="C10163" t="s">
        <v>318</v>
      </c>
      <c r="D10163" t="s">
        <v>1002</v>
      </c>
      <c r="E10163" s="23">
        <v>43617</v>
      </c>
      <c r="F10163">
        <v>4.5</v>
      </c>
      <c r="G10163">
        <v>7</v>
      </c>
      <c r="I10163">
        <v>14</v>
      </c>
      <c r="J10163">
        <v>26</v>
      </c>
      <c r="L10163">
        <v>41</v>
      </c>
      <c r="N10163">
        <v>14</v>
      </c>
      <c r="P10163">
        <v>0</v>
      </c>
      <c r="Q10163">
        <v>0</v>
      </c>
      <c r="S10163">
        <v>0</v>
      </c>
      <c r="T10163">
        <v>1.1000000000000001</v>
      </c>
    </row>
    <row r="10164" spans="1:20" x14ac:dyDescent="0.2">
      <c r="A10164" t="s">
        <v>14535</v>
      </c>
      <c r="B10164" t="s">
        <v>14536</v>
      </c>
      <c r="C10164" t="s">
        <v>962</v>
      </c>
      <c r="D10164" t="s">
        <v>1000</v>
      </c>
      <c r="E10164" s="23">
        <v>43617</v>
      </c>
      <c r="F10164">
        <v>2</v>
      </c>
      <c r="G10164">
        <v>3</v>
      </c>
      <c r="I10164">
        <v>8</v>
      </c>
      <c r="J10164">
        <v>16</v>
      </c>
      <c r="L10164">
        <v>18</v>
      </c>
      <c r="N10164">
        <v>8</v>
      </c>
      <c r="O10164">
        <v>0.83</v>
      </c>
      <c r="P10164">
        <v>0</v>
      </c>
      <c r="Q10164">
        <v>0</v>
      </c>
      <c r="S10164">
        <v>0</v>
      </c>
      <c r="T10164">
        <v>1.175</v>
      </c>
    </row>
    <row r="10165" spans="1:20" x14ac:dyDescent="0.2">
      <c r="A10165" t="s">
        <v>14555</v>
      </c>
      <c r="B10165" t="s">
        <v>14556</v>
      </c>
      <c r="C10165" t="s">
        <v>959</v>
      </c>
      <c r="D10165" t="s">
        <v>1002</v>
      </c>
      <c r="E10165" s="23">
        <v>43617</v>
      </c>
      <c r="F10165">
        <v>2</v>
      </c>
      <c r="G10165">
        <v>3</v>
      </c>
      <c r="I10165">
        <v>8</v>
      </c>
      <c r="J10165">
        <v>16</v>
      </c>
      <c r="L10165">
        <v>18</v>
      </c>
      <c r="N10165">
        <v>8</v>
      </c>
      <c r="P10165">
        <v>0</v>
      </c>
      <c r="Q10165">
        <v>0</v>
      </c>
      <c r="S10165">
        <v>0</v>
      </c>
      <c r="T10165">
        <v>1.175</v>
      </c>
    </row>
    <row r="10166" spans="1:20" x14ac:dyDescent="0.2">
      <c r="A10166" t="s">
        <v>14732</v>
      </c>
      <c r="B10166" t="s">
        <v>14733</v>
      </c>
      <c r="C10166" t="s">
        <v>199</v>
      </c>
      <c r="D10166" t="s">
        <v>1000</v>
      </c>
      <c r="E10166" s="23">
        <v>43617</v>
      </c>
      <c r="F10166">
        <v>14.5</v>
      </c>
      <c r="G10166">
        <v>13.5</v>
      </c>
      <c r="I10166">
        <v>144</v>
      </c>
      <c r="J10166">
        <v>124</v>
      </c>
      <c r="L10166">
        <v>113</v>
      </c>
      <c r="N10166">
        <v>137</v>
      </c>
      <c r="P10166">
        <v>1</v>
      </c>
      <c r="Q10166">
        <v>3</v>
      </c>
      <c r="S10166">
        <v>7</v>
      </c>
      <c r="T10166">
        <v>1.075</v>
      </c>
    </row>
    <row r="10167" spans="1:20" x14ac:dyDescent="0.2">
      <c r="A10167" t="s">
        <v>14998</v>
      </c>
      <c r="B10167" t="s">
        <v>14999</v>
      </c>
      <c r="C10167" t="s">
        <v>200</v>
      </c>
      <c r="D10167" t="s">
        <v>1002</v>
      </c>
      <c r="E10167" s="23">
        <v>43617</v>
      </c>
      <c r="F10167">
        <v>4.5</v>
      </c>
      <c r="G10167">
        <v>4.5</v>
      </c>
      <c r="I10167">
        <v>25</v>
      </c>
      <c r="J10167">
        <v>26</v>
      </c>
      <c r="L10167">
        <v>26</v>
      </c>
      <c r="N10167">
        <v>20</v>
      </c>
      <c r="P10167">
        <v>1</v>
      </c>
      <c r="Q10167">
        <v>1</v>
      </c>
      <c r="S10167">
        <v>5</v>
      </c>
      <c r="T10167">
        <v>1.075</v>
      </c>
    </row>
    <row r="10168" spans="1:20" x14ac:dyDescent="0.2">
      <c r="A10168" t="s">
        <v>15175</v>
      </c>
      <c r="B10168" t="s">
        <v>15176</v>
      </c>
      <c r="C10168" t="s">
        <v>202</v>
      </c>
      <c r="D10168" t="s">
        <v>1002</v>
      </c>
      <c r="E10168" s="23">
        <v>43617</v>
      </c>
      <c r="F10168">
        <v>8</v>
      </c>
      <c r="G10168">
        <v>5</v>
      </c>
      <c r="I10168">
        <v>107</v>
      </c>
      <c r="J10168">
        <v>88</v>
      </c>
      <c r="L10168">
        <v>64</v>
      </c>
      <c r="N10168">
        <v>105</v>
      </c>
      <c r="P10168">
        <v>0</v>
      </c>
      <c r="Q10168">
        <v>0</v>
      </c>
      <c r="S10168">
        <v>2</v>
      </c>
      <c r="T10168">
        <v>0.95</v>
      </c>
    </row>
    <row r="10169" spans="1:20" x14ac:dyDescent="0.2">
      <c r="A10169" t="s">
        <v>15257</v>
      </c>
      <c r="B10169" t="s">
        <v>15258</v>
      </c>
      <c r="C10169" t="s">
        <v>348</v>
      </c>
      <c r="D10169" t="s">
        <v>1000</v>
      </c>
      <c r="E10169" s="23">
        <v>43617</v>
      </c>
      <c r="F10169">
        <v>0</v>
      </c>
      <c r="G10169">
        <v>0</v>
      </c>
      <c r="I10169">
        <v>0</v>
      </c>
      <c r="J10169">
        <v>0</v>
      </c>
      <c r="L10169">
        <v>0</v>
      </c>
      <c r="N10169">
        <v>0</v>
      </c>
      <c r="P10169">
        <v>0</v>
      </c>
      <c r="Q10169">
        <v>0</v>
      </c>
      <c r="S10169">
        <v>0</v>
      </c>
    </row>
    <row r="10170" spans="1:20" x14ac:dyDescent="0.2">
      <c r="A10170" t="s">
        <v>15341</v>
      </c>
      <c r="B10170" t="s">
        <v>15342</v>
      </c>
      <c r="C10170" t="s">
        <v>347</v>
      </c>
      <c r="D10170" t="s">
        <v>1002</v>
      </c>
      <c r="E10170" s="23">
        <v>43617</v>
      </c>
      <c r="F10170">
        <v>0</v>
      </c>
      <c r="G10170">
        <v>0</v>
      </c>
      <c r="I10170">
        <v>0</v>
      </c>
      <c r="J10170">
        <v>0</v>
      </c>
      <c r="L10170">
        <v>0</v>
      </c>
      <c r="N10170">
        <v>0</v>
      </c>
      <c r="P10170">
        <v>0</v>
      </c>
      <c r="Q10170">
        <v>0</v>
      </c>
      <c r="S10170">
        <v>0</v>
      </c>
      <c r="T10170">
        <v>1</v>
      </c>
    </row>
    <row r="10171" spans="1:20" x14ac:dyDescent="0.2">
      <c r="A10171" t="s">
        <v>15417</v>
      </c>
      <c r="B10171" t="s">
        <v>15418</v>
      </c>
      <c r="C10171" t="s">
        <v>351</v>
      </c>
      <c r="D10171" t="s">
        <v>1002</v>
      </c>
      <c r="E10171" s="23">
        <v>43617</v>
      </c>
      <c r="F10171">
        <v>0</v>
      </c>
      <c r="G10171">
        <v>0</v>
      </c>
      <c r="I10171">
        <v>0</v>
      </c>
      <c r="J10171">
        <v>0</v>
      </c>
      <c r="L10171">
        <v>0</v>
      </c>
      <c r="N10171">
        <v>0</v>
      </c>
      <c r="P10171">
        <v>0</v>
      </c>
      <c r="Q10171">
        <v>0</v>
      </c>
      <c r="S10171">
        <v>0</v>
      </c>
      <c r="T10171">
        <v>1</v>
      </c>
    </row>
    <row r="10172" spans="1:20" x14ac:dyDescent="0.2">
      <c r="A10172" t="s">
        <v>15463</v>
      </c>
      <c r="B10172" t="s">
        <v>15464</v>
      </c>
      <c r="C10172" t="s">
        <v>357</v>
      </c>
      <c r="D10172" t="s">
        <v>1000</v>
      </c>
      <c r="E10172" s="23">
        <v>43617</v>
      </c>
      <c r="F10172">
        <v>0</v>
      </c>
      <c r="G10172">
        <v>0</v>
      </c>
      <c r="I10172">
        <v>0</v>
      </c>
      <c r="J10172">
        <v>0</v>
      </c>
      <c r="L10172">
        <v>0</v>
      </c>
      <c r="N10172">
        <v>0</v>
      </c>
      <c r="P10172">
        <v>0</v>
      </c>
      <c r="Q10172">
        <v>0</v>
      </c>
      <c r="S10172">
        <v>0</v>
      </c>
      <c r="T10172">
        <v>1</v>
      </c>
    </row>
    <row r="10173" spans="1:20" x14ac:dyDescent="0.2">
      <c r="A10173" t="s">
        <v>15541</v>
      </c>
      <c r="B10173" t="s">
        <v>15542</v>
      </c>
      <c r="C10173" t="s">
        <v>352</v>
      </c>
      <c r="D10173" t="s">
        <v>1002</v>
      </c>
      <c r="E10173" s="23">
        <v>43617</v>
      </c>
      <c r="F10173">
        <v>0</v>
      </c>
      <c r="G10173">
        <v>0</v>
      </c>
      <c r="I10173">
        <v>0</v>
      </c>
      <c r="J10173">
        <v>0</v>
      </c>
      <c r="L10173">
        <v>0</v>
      </c>
      <c r="N10173">
        <v>0</v>
      </c>
      <c r="P10173">
        <v>0</v>
      </c>
      <c r="Q10173">
        <v>0</v>
      </c>
      <c r="S10173">
        <v>0</v>
      </c>
    </row>
    <row r="10174" spans="1:20" x14ac:dyDescent="0.2">
      <c r="A10174" t="s">
        <v>15702</v>
      </c>
      <c r="B10174" t="s">
        <v>15703</v>
      </c>
      <c r="C10174" t="s">
        <v>228</v>
      </c>
      <c r="D10174" t="s">
        <v>1002</v>
      </c>
      <c r="E10174" s="23">
        <v>43617</v>
      </c>
      <c r="F10174">
        <v>0</v>
      </c>
      <c r="G10174">
        <v>0</v>
      </c>
      <c r="I10174">
        <v>0</v>
      </c>
      <c r="J10174">
        <v>0</v>
      </c>
      <c r="L10174">
        <v>0</v>
      </c>
      <c r="N10174">
        <v>0</v>
      </c>
      <c r="P10174">
        <v>0</v>
      </c>
      <c r="Q10174">
        <v>0</v>
      </c>
      <c r="S10174">
        <v>0</v>
      </c>
    </row>
    <row r="10175" spans="1:20" x14ac:dyDescent="0.2">
      <c r="A10175" t="s">
        <v>15879</v>
      </c>
      <c r="B10175" t="s">
        <v>15880</v>
      </c>
      <c r="C10175" t="s">
        <v>227</v>
      </c>
      <c r="D10175" t="s">
        <v>1000</v>
      </c>
      <c r="E10175" s="23">
        <v>43617</v>
      </c>
      <c r="F10175">
        <v>0</v>
      </c>
      <c r="G10175">
        <v>0</v>
      </c>
      <c r="I10175">
        <v>0</v>
      </c>
      <c r="J10175">
        <v>0</v>
      </c>
      <c r="L10175">
        <v>0</v>
      </c>
      <c r="N10175">
        <v>0</v>
      </c>
      <c r="P10175">
        <v>0</v>
      </c>
      <c r="Q10175">
        <v>0</v>
      </c>
      <c r="S10175">
        <v>0</v>
      </c>
    </row>
    <row r="10176" spans="1:20" x14ac:dyDescent="0.2">
      <c r="A10176" t="s">
        <v>16056</v>
      </c>
      <c r="B10176" t="s">
        <v>16057</v>
      </c>
      <c r="C10176" t="s">
        <v>203</v>
      </c>
      <c r="D10176" t="s">
        <v>1000</v>
      </c>
      <c r="E10176" s="23">
        <v>43617</v>
      </c>
      <c r="F10176">
        <v>0</v>
      </c>
      <c r="G10176">
        <v>0</v>
      </c>
      <c r="I10176">
        <v>0</v>
      </c>
      <c r="J10176">
        <v>0</v>
      </c>
      <c r="L10176">
        <v>0</v>
      </c>
      <c r="N10176">
        <v>0</v>
      </c>
      <c r="O10176" t="e">
        <v>#DIV/0!</v>
      </c>
      <c r="P10176">
        <v>0</v>
      </c>
      <c r="Q10176">
        <v>0</v>
      </c>
      <c r="S10176">
        <v>0</v>
      </c>
    </row>
    <row r="10177" spans="1:20" x14ac:dyDescent="0.2">
      <c r="A10177" t="s">
        <v>16235</v>
      </c>
      <c r="B10177" t="s">
        <v>16236</v>
      </c>
      <c r="C10177" t="s">
        <v>205</v>
      </c>
      <c r="D10177" t="s">
        <v>1002</v>
      </c>
      <c r="E10177" s="23">
        <v>43617</v>
      </c>
      <c r="F10177">
        <v>0</v>
      </c>
      <c r="G10177">
        <v>0</v>
      </c>
      <c r="I10177">
        <v>0</v>
      </c>
      <c r="J10177">
        <v>0</v>
      </c>
      <c r="L10177">
        <v>0</v>
      </c>
      <c r="N10177">
        <v>0</v>
      </c>
      <c r="P10177">
        <v>0</v>
      </c>
      <c r="Q10177">
        <v>0</v>
      </c>
      <c r="S10177">
        <v>0</v>
      </c>
      <c r="T10177">
        <v>1</v>
      </c>
    </row>
    <row r="10178" spans="1:20" x14ac:dyDescent="0.2">
      <c r="A10178" t="s">
        <v>16412</v>
      </c>
      <c r="B10178" t="s">
        <v>16413</v>
      </c>
      <c r="C10178" t="s">
        <v>204</v>
      </c>
      <c r="D10178" t="s">
        <v>1002</v>
      </c>
      <c r="E10178" s="23">
        <v>43617</v>
      </c>
      <c r="F10178">
        <v>0</v>
      </c>
      <c r="G10178">
        <v>0</v>
      </c>
      <c r="I10178">
        <v>0</v>
      </c>
      <c r="J10178">
        <v>0</v>
      </c>
      <c r="L10178">
        <v>0</v>
      </c>
      <c r="N10178">
        <v>0</v>
      </c>
      <c r="P10178">
        <v>0</v>
      </c>
      <c r="Q10178">
        <v>0</v>
      </c>
      <c r="S10178">
        <v>0</v>
      </c>
      <c r="T10178">
        <v>0.66666666666666663</v>
      </c>
    </row>
    <row r="10179" spans="1:20" x14ac:dyDescent="0.2">
      <c r="A10179" t="s">
        <v>16553</v>
      </c>
      <c r="B10179" t="s">
        <v>16554</v>
      </c>
      <c r="C10179" t="s">
        <v>353</v>
      </c>
      <c r="D10179" t="s">
        <v>1002</v>
      </c>
      <c r="E10179" s="23">
        <v>43617</v>
      </c>
      <c r="F10179">
        <v>0</v>
      </c>
      <c r="G10179">
        <v>0</v>
      </c>
      <c r="I10179">
        <v>0</v>
      </c>
      <c r="J10179">
        <v>0</v>
      </c>
      <c r="L10179">
        <v>0</v>
      </c>
      <c r="N10179">
        <v>0</v>
      </c>
      <c r="P10179">
        <v>0</v>
      </c>
      <c r="Q10179">
        <v>0</v>
      </c>
      <c r="S10179">
        <v>0</v>
      </c>
      <c r="T10179">
        <v>0.83333333333333337</v>
      </c>
    </row>
    <row r="10180" spans="1:20" x14ac:dyDescent="0.2">
      <c r="A10180" t="s">
        <v>16730</v>
      </c>
      <c r="B10180" t="s">
        <v>16731</v>
      </c>
      <c r="C10180" t="s">
        <v>223</v>
      </c>
      <c r="D10180" t="s">
        <v>1000</v>
      </c>
      <c r="E10180" s="23">
        <v>43617</v>
      </c>
      <c r="F10180">
        <v>6</v>
      </c>
      <c r="G10180">
        <v>6</v>
      </c>
      <c r="I10180">
        <v>52</v>
      </c>
      <c r="J10180">
        <v>66</v>
      </c>
      <c r="L10180">
        <v>66</v>
      </c>
      <c r="N10180">
        <v>52</v>
      </c>
      <c r="P10180">
        <v>0</v>
      </c>
      <c r="Q10180">
        <v>0</v>
      </c>
      <c r="S10180">
        <v>0</v>
      </c>
      <c r="T10180">
        <v>0.5</v>
      </c>
    </row>
    <row r="10181" spans="1:20" x14ac:dyDescent="0.2">
      <c r="A10181" t="s">
        <v>16909</v>
      </c>
      <c r="B10181" t="s">
        <v>16910</v>
      </c>
      <c r="C10181" t="s">
        <v>224</v>
      </c>
      <c r="D10181" t="s">
        <v>1002</v>
      </c>
      <c r="E10181" s="23">
        <v>43617</v>
      </c>
      <c r="F10181">
        <v>6</v>
      </c>
      <c r="G10181">
        <v>6</v>
      </c>
      <c r="I10181">
        <v>52</v>
      </c>
      <c r="J10181">
        <v>66</v>
      </c>
      <c r="L10181">
        <v>66</v>
      </c>
      <c r="N10181">
        <v>52</v>
      </c>
      <c r="P10181">
        <v>0</v>
      </c>
      <c r="Q10181">
        <v>0</v>
      </c>
      <c r="S10181">
        <v>0</v>
      </c>
      <c r="T10181">
        <v>0.88888888888888884</v>
      </c>
    </row>
    <row r="10182" spans="1:20" x14ac:dyDescent="0.2">
      <c r="A10182" t="s">
        <v>17035</v>
      </c>
      <c r="B10182" t="s">
        <v>17036</v>
      </c>
      <c r="C10182" t="s">
        <v>346</v>
      </c>
      <c r="D10182" t="s">
        <v>1000</v>
      </c>
      <c r="E10182" s="23">
        <v>43617</v>
      </c>
      <c r="F10182">
        <v>0</v>
      </c>
      <c r="G10182">
        <v>0</v>
      </c>
      <c r="I10182">
        <v>0</v>
      </c>
      <c r="J10182">
        <v>0</v>
      </c>
      <c r="L10182">
        <v>0</v>
      </c>
      <c r="N10182">
        <v>0</v>
      </c>
      <c r="P10182">
        <v>0</v>
      </c>
      <c r="Q10182">
        <v>0</v>
      </c>
      <c r="S10182">
        <v>0</v>
      </c>
      <c r="T10182">
        <v>0.66666666666666663</v>
      </c>
    </row>
    <row r="10183" spans="1:20" x14ac:dyDescent="0.2">
      <c r="A10183" t="s">
        <v>17131</v>
      </c>
      <c r="B10183" t="s">
        <v>17132</v>
      </c>
      <c r="C10183" t="s">
        <v>345</v>
      </c>
      <c r="D10183" t="s">
        <v>1002</v>
      </c>
      <c r="E10183" s="23">
        <v>43617</v>
      </c>
      <c r="F10183">
        <v>0</v>
      </c>
      <c r="G10183">
        <v>0</v>
      </c>
      <c r="I10183">
        <v>0</v>
      </c>
      <c r="J10183">
        <v>0</v>
      </c>
      <c r="L10183">
        <v>0</v>
      </c>
      <c r="N10183">
        <v>0</v>
      </c>
      <c r="P10183">
        <v>0</v>
      </c>
      <c r="Q10183">
        <v>0</v>
      </c>
      <c r="S10183">
        <v>0</v>
      </c>
      <c r="T10183">
        <v>0.875</v>
      </c>
    </row>
    <row r="10184" spans="1:20" x14ac:dyDescent="0.2">
      <c r="A10184" t="s">
        <v>17149</v>
      </c>
      <c r="B10184" t="s">
        <v>17150</v>
      </c>
      <c r="C10184" t="s">
        <v>963</v>
      </c>
      <c r="D10184" t="s">
        <v>1000</v>
      </c>
      <c r="E10184" s="23">
        <v>43617</v>
      </c>
      <c r="F10184">
        <v>0</v>
      </c>
      <c r="G10184">
        <v>0</v>
      </c>
      <c r="I10184">
        <v>0</v>
      </c>
      <c r="J10184">
        <v>0</v>
      </c>
      <c r="L10184">
        <v>0</v>
      </c>
      <c r="N10184">
        <v>0</v>
      </c>
      <c r="P10184">
        <v>0</v>
      </c>
      <c r="Q10184">
        <v>0</v>
      </c>
      <c r="S10184">
        <v>0</v>
      </c>
      <c r="T10184">
        <v>1</v>
      </c>
    </row>
    <row r="10185" spans="1:20" x14ac:dyDescent="0.2">
      <c r="A10185" t="s">
        <v>17169</v>
      </c>
      <c r="B10185" t="s">
        <v>17170</v>
      </c>
      <c r="C10185" t="s">
        <v>960</v>
      </c>
      <c r="D10185" t="s">
        <v>1002</v>
      </c>
      <c r="E10185" s="23">
        <v>43617</v>
      </c>
      <c r="F10185">
        <v>0</v>
      </c>
      <c r="G10185">
        <v>0</v>
      </c>
      <c r="I10185">
        <v>0</v>
      </c>
      <c r="J10185">
        <v>0</v>
      </c>
      <c r="L10185">
        <v>0</v>
      </c>
      <c r="N10185">
        <v>0</v>
      </c>
      <c r="P10185">
        <v>0</v>
      </c>
      <c r="Q10185">
        <v>0</v>
      </c>
      <c r="S10185">
        <v>0</v>
      </c>
      <c r="T10185">
        <v>0.625</v>
      </c>
    </row>
    <row r="10186" spans="1:20" x14ac:dyDescent="0.2">
      <c r="A10186" t="s">
        <v>17346</v>
      </c>
      <c r="B10186" t="s">
        <v>17347</v>
      </c>
      <c r="C10186" t="s">
        <v>225</v>
      </c>
      <c r="D10186" t="s">
        <v>1000</v>
      </c>
      <c r="E10186" s="23">
        <v>43617</v>
      </c>
      <c r="F10186">
        <v>6</v>
      </c>
      <c r="G10186">
        <v>7.5</v>
      </c>
      <c r="I10186">
        <v>38</v>
      </c>
      <c r="J10186">
        <v>55</v>
      </c>
      <c r="L10186">
        <v>73</v>
      </c>
      <c r="N10186">
        <v>38</v>
      </c>
      <c r="P10186">
        <v>0</v>
      </c>
      <c r="Q10186">
        <v>0</v>
      </c>
      <c r="S10186">
        <v>0</v>
      </c>
      <c r="T10186">
        <v>1</v>
      </c>
    </row>
    <row r="10187" spans="1:20" x14ac:dyDescent="0.2">
      <c r="A10187" t="s">
        <v>17376</v>
      </c>
      <c r="B10187" t="s">
        <v>17377</v>
      </c>
      <c r="C10187" t="s">
        <v>905</v>
      </c>
      <c r="D10187" t="s">
        <v>1002</v>
      </c>
      <c r="E10187" s="23">
        <v>43617</v>
      </c>
      <c r="F10187">
        <v>2</v>
      </c>
      <c r="G10187">
        <v>2</v>
      </c>
      <c r="I10187">
        <v>2</v>
      </c>
      <c r="J10187">
        <v>11</v>
      </c>
      <c r="L10187">
        <v>11</v>
      </c>
      <c r="N10187">
        <v>2</v>
      </c>
      <c r="P10187">
        <v>0</v>
      </c>
      <c r="Q10187">
        <v>0</v>
      </c>
      <c r="S10187">
        <v>0</v>
      </c>
      <c r="T10187">
        <v>0.5</v>
      </c>
    </row>
    <row r="10188" spans="1:20" x14ac:dyDescent="0.2">
      <c r="A10188" t="s">
        <v>17553</v>
      </c>
      <c r="B10188" t="s">
        <v>17554</v>
      </c>
      <c r="C10188" t="s">
        <v>226</v>
      </c>
      <c r="D10188" t="s">
        <v>1002</v>
      </c>
      <c r="E10188" s="23">
        <v>43617</v>
      </c>
      <c r="F10188">
        <v>4</v>
      </c>
      <c r="G10188">
        <v>5.5</v>
      </c>
      <c r="I10188">
        <v>36</v>
      </c>
      <c r="J10188">
        <v>44</v>
      </c>
      <c r="L10188">
        <v>62</v>
      </c>
      <c r="N10188">
        <v>36</v>
      </c>
      <c r="P10188">
        <v>0</v>
      </c>
      <c r="Q10188">
        <v>0</v>
      </c>
      <c r="S10188">
        <v>0</v>
      </c>
      <c r="T10188">
        <v>0.77777777777777779</v>
      </c>
    </row>
    <row r="10189" spans="1:20" x14ac:dyDescent="0.2">
      <c r="A10189" t="s">
        <v>17730</v>
      </c>
      <c r="B10189" t="s">
        <v>17731</v>
      </c>
      <c r="C10189" t="s">
        <v>232</v>
      </c>
      <c r="D10189" t="s">
        <v>1000</v>
      </c>
      <c r="E10189" s="23">
        <v>43617</v>
      </c>
      <c r="F10189">
        <v>11.5</v>
      </c>
      <c r="G10189">
        <v>8</v>
      </c>
      <c r="I10189">
        <v>114</v>
      </c>
      <c r="J10189">
        <v>131</v>
      </c>
      <c r="L10189">
        <v>91</v>
      </c>
      <c r="N10189">
        <v>86</v>
      </c>
      <c r="P10189">
        <v>0</v>
      </c>
      <c r="Q10189">
        <v>2</v>
      </c>
      <c r="S10189">
        <v>28</v>
      </c>
      <c r="T10189">
        <v>0.33333333333333331</v>
      </c>
    </row>
    <row r="10190" spans="1:20" x14ac:dyDescent="0.2">
      <c r="A10190" t="s">
        <v>17750</v>
      </c>
      <c r="B10190" t="s">
        <v>17751</v>
      </c>
      <c r="C10190" t="s">
        <v>961</v>
      </c>
      <c r="D10190" t="s">
        <v>1002</v>
      </c>
      <c r="E10190" s="23">
        <v>43617</v>
      </c>
      <c r="F10190">
        <v>0</v>
      </c>
      <c r="G10190">
        <v>0</v>
      </c>
      <c r="I10190">
        <v>0</v>
      </c>
      <c r="J10190">
        <v>0</v>
      </c>
      <c r="L10190">
        <v>0</v>
      </c>
      <c r="N10190">
        <v>0</v>
      </c>
      <c r="P10190">
        <v>0</v>
      </c>
      <c r="Q10190">
        <v>0</v>
      </c>
      <c r="S10190">
        <v>0</v>
      </c>
      <c r="T10190">
        <v>1</v>
      </c>
    </row>
    <row r="10191" spans="1:20" x14ac:dyDescent="0.2">
      <c r="A10191" t="s">
        <v>17927</v>
      </c>
      <c r="B10191" t="s">
        <v>17928</v>
      </c>
      <c r="C10191" t="s">
        <v>231</v>
      </c>
      <c r="D10191" t="s">
        <v>1002</v>
      </c>
      <c r="E10191" s="23">
        <v>43617</v>
      </c>
      <c r="F10191">
        <v>11.5</v>
      </c>
      <c r="G10191">
        <v>8</v>
      </c>
      <c r="I10191">
        <v>114</v>
      </c>
      <c r="J10191">
        <v>131</v>
      </c>
      <c r="L10191">
        <v>91</v>
      </c>
      <c r="N10191">
        <v>86</v>
      </c>
      <c r="P10191">
        <v>0</v>
      </c>
      <c r="Q10191">
        <v>2</v>
      </c>
      <c r="S10191">
        <v>28</v>
      </c>
      <c r="T10191">
        <v>1</v>
      </c>
    </row>
    <row r="10192" spans="1:20" x14ac:dyDescent="0.2">
      <c r="A10192" t="s">
        <v>18104</v>
      </c>
      <c r="B10192" t="s">
        <v>18105</v>
      </c>
      <c r="C10192" t="s">
        <v>317</v>
      </c>
      <c r="D10192" t="s">
        <v>1000</v>
      </c>
      <c r="E10192" s="23">
        <v>43617</v>
      </c>
      <c r="F10192">
        <v>9</v>
      </c>
      <c r="G10192">
        <v>11.5</v>
      </c>
      <c r="I10192">
        <v>22</v>
      </c>
      <c r="J10192">
        <v>52</v>
      </c>
      <c r="L10192">
        <v>67</v>
      </c>
      <c r="N10192">
        <v>20</v>
      </c>
      <c r="P10192">
        <v>2</v>
      </c>
      <c r="Q10192">
        <v>2</v>
      </c>
      <c r="S10192">
        <v>2</v>
      </c>
      <c r="T10192">
        <v>1</v>
      </c>
    </row>
    <row r="10193" spans="1:20" x14ac:dyDescent="0.2">
      <c r="A10193" t="s">
        <v>18283</v>
      </c>
      <c r="B10193" t="s">
        <v>18284</v>
      </c>
      <c r="C10193" t="s">
        <v>316</v>
      </c>
      <c r="D10193" t="s">
        <v>1002</v>
      </c>
      <c r="E10193" s="23">
        <v>43617</v>
      </c>
      <c r="F10193">
        <v>6</v>
      </c>
      <c r="G10193">
        <v>6</v>
      </c>
      <c r="I10193">
        <v>16</v>
      </c>
      <c r="J10193">
        <v>35</v>
      </c>
      <c r="L10193">
        <v>35</v>
      </c>
      <c r="N10193">
        <v>14</v>
      </c>
      <c r="P10193">
        <v>2</v>
      </c>
      <c r="Q10193">
        <v>2</v>
      </c>
      <c r="S10193">
        <v>2</v>
      </c>
      <c r="T10193">
        <v>0.88</v>
      </c>
    </row>
    <row r="10194" spans="1:20" x14ac:dyDescent="0.2">
      <c r="A10194" t="s">
        <v>18359</v>
      </c>
      <c r="B10194" t="s">
        <v>18360</v>
      </c>
      <c r="C10194" t="s">
        <v>355</v>
      </c>
      <c r="D10194" t="s">
        <v>1002</v>
      </c>
      <c r="E10194" s="23">
        <v>43617</v>
      </c>
      <c r="F10194">
        <v>3</v>
      </c>
      <c r="G10194">
        <v>5.5</v>
      </c>
      <c r="I10194">
        <v>6</v>
      </c>
      <c r="J10194">
        <v>17</v>
      </c>
      <c r="L10194">
        <v>32</v>
      </c>
      <c r="N10194">
        <v>6</v>
      </c>
      <c r="P10194">
        <v>0</v>
      </c>
      <c r="Q10194">
        <v>0</v>
      </c>
      <c r="S10194">
        <v>0</v>
      </c>
      <c r="T10194">
        <v>0.9</v>
      </c>
    </row>
    <row r="10195" spans="1:20" x14ac:dyDescent="0.2">
      <c r="A10195" t="s">
        <v>18536</v>
      </c>
      <c r="B10195" t="s">
        <v>18537</v>
      </c>
      <c r="C10195" t="s">
        <v>214</v>
      </c>
      <c r="D10195" t="s">
        <v>1000</v>
      </c>
      <c r="E10195" s="23">
        <v>43617</v>
      </c>
      <c r="F10195">
        <v>13.5</v>
      </c>
      <c r="G10195">
        <v>15.5</v>
      </c>
      <c r="I10195">
        <v>87</v>
      </c>
      <c r="J10195">
        <v>119</v>
      </c>
      <c r="L10195">
        <v>138</v>
      </c>
      <c r="N10195">
        <v>69</v>
      </c>
      <c r="O10195">
        <v>1.1299999999999999</v>
      </c>
      <c r="P10195">
        <v>8</v>
      </c>
      <c r="Q10195">
        <v>11</v>
      </c>
      <c r="S10195">
        <v>18</v>
      </c>
      <c r="T10195">
        <v>0.9</v>
      </c>
    </row>
    <row r="10196" spans="1:20" x14ac:dyDescent="0.2">
      <c r="A10196" t="s">
        <v>18715</v>
      </c>
      <c r="B10196" t="s">
        <v>18716</v>
      </c>
      <c r="C10196" t="s">
        <v>215</v>
      </c>
      <c r="D10196" t="s">
        <v>1002</v>
      </c>
      <c r="E10196" s="23">
        <v>43617</v>
      </c>
      <c r="F10196">
        <v>4.5</v>
      </c>
      <c r="G10196">
        <v>6</v>
      </c>
      <c r="I10196">
        <v>22</v>
      </c>
      <c r="J10196">
        <v>29</v>
      </c>
      <c r="L10196">
        <v>40</v>
      </c>
      <c r="N10196">
        <v>15</v>
      </c>
      <c r="O10196">
        <v>1.1299999999999999</v>
      </c>
      <c r="P10196">
        <v>5</v>
      </c>
      <c r="Q10196">
        <v>6</v>
      </c>
      <c r="S10196">
        <v>7</v>
      </c>
      <c r="T10196">
        <v>1</v>
      </c>
    </row>
    <row r="10197" spans="1:20" x14ac:dyDescent="0.2">
      <c r="A10197" t="s">
        <v>18892</v>
      </c>
      <c r="B10197" t="s">
        <v>18893</v>
      </c>
      <c r="C10197" t="s">
        <v>216</v>
      </c>
      <c r="D10197" t="s">
        <v>1002</v>
      </c>
      <c r="E10197" s="23">
        <v>43617</v>
      </c>
      <c r="F10197">
        <v>9</v>
      </c>
      <c r="G10197">
        <v>9.5</v>
      </c>
      <c r="I10197">
        <v>65</v>
      </c>
      <c r="J10197">
        <v>90</v>
      </c>
      <c r="L10197">
        <v>98</v>
      </c>
      <c r="N10197">
        <v>54</v>
      </c>
      <c r="P10197">
        <v>3</v>
      </c>
      <c r="Q10197">
        <v>5</v>
      </c>
      <c r="S10197">
        <v>11</v>
      </c>
      <c r="T10197">
        <v>0.82</v>
      </c>
    </row>
    <row r="10198" spans="1:20" x14ac:dyDescent="0.2">
      <c r="A10198" t="s">
        <v>19069</v>
      </c>
      <c r="B10198" t="s">
        <v>19070</v>
      </c>
      <c r="C10198" t="s">
        <v>229</v>
      </c>
      <c r="D10198" t="s">
        <v>1002</v>
      </c>
      <c r="E10198" s="23">
        <v>43617</v>
      </c>
      <c r="F10198">
        <v>0</v>
      </c>
      <c r="G10198">
        <v>0</v>
      </c>
      <c r="I10198">
        <v>0</v>
      </c>
      <c r="J10198">
        <v>0</v>
      </c>
      <c r="L10198">
        <v>0</v>
      </c>
      <c r="N10198">
        <v>0</v>
      </c>
      <c r="P10198">
        <v>0</v>
      </c>
      <c r="Q10198">
        <v>0</v>
      </c>
      <c r="S10198">
        <v>0</v>
      </c>
      <c r="T10198">
        <v>0.69</v>
      </c>
    </row>
    <row r="10199" spans="1:20" x14ac:dyDescent="0.2">
      <c r="A10199" t="s">
        <v>19246</v>
      </c>
      <c r="B10199" t="s">
        <v>19247</v>
      </c>
      <c r="C10199" t="s">
        <v>230</v>
      </c>
      <c r="D10199" t="s">
        <v>1000</v>
      </c>
      <c r="E10199" s="23">
        <v>43617</v>
      </c>
      <c r="F10199">
        <v>0</v>
      </c>
      <c r="G10199">
        <v>0</v>
      </c>
      <c r="I10199">
        <v>0</v>
      </c>
      <c r="J10199">
        <v>0</v>
      </c>
      <c r="L10199">
        <v>0</v>
      </c>
      <c r="N10199">
        <v>0</v>
      </c>
      <c r="P10199">
        <v>0</v>
      </c>
      <c r="Q10199">
        <v>0</v>
      </c>
      <c r="S10199">
        <v>0</v>
      </c>
      <c r="T10199">
        <v>0.71</v>
      </c>
    </row>
    <row r="10200" spans="1:20" x14ac:dyDescent="0.2">
      <c r="A10200" t="s">
        <v>19425</v>
      </c>
      <c r="B10200" t="s">
        <v>19426</v>
      </c>
      <c r="C10200" t="s">
        <v>234</v>
      </c>
      <c r="D10200" t="s">
        <v>1000</v>
      </c>
      <c r="E10200" s="23">
        <v>43617</v>
      </c>
      <c r="F10200">
        <v>0</v>
      </c>
      <c r="G10200">
        <v>0</v>
      </c>
      <c r="I10200">
        <v>0</v>
      </c>
      <c r="J10200">
        <v>0</v>
      </c>
      <c r="L10200">
        <v>0</v>
      </c>
      <c r="N10200">
        <v>0</v>
      </c>
      <c r="P10200">
        <v>0</v>
      </c>
      <c r="Q10200">
        <v>0</v>
      </c>
      <c r="S10200">
        <v>0</v>
      </c>
      <c r="T10200">
        <v>0.73</v>
      </c>
    </row>
    <row r="10201" spans="1:20" x14ac:dyDescent="0.2">
      <c r="A10201" t="s">
        <v>19604</v>
      </c>
      <c r="B10201" t="s">
        <v>19605</v>
      </c>
      <c r="C10201" t="s">
        <v>233</v>
      </c>
      <c r="D10201" t="s">
        <v>1002</v>
      </c>
      <c r="E10201" s="23">
        <v>43617</v>
      </c>
      <c r="F10201">
        <v>0</v>
      </c>
      <c r="G10201">
        <v>0</v>
      </c>
      <c r="I10201">
        <v>0</v>
      </c>
      <c r="J10201">
        <v>0</v>
      </c>
      <c r="L10201">
        <v>0</v>
      </c>
      <c r="N10201">
        <v>0</v>
      </c>
      <c r="P10201">
        <v>0</v>
      </c>
      <c r="Q10201">
        <v>0</v>
      </c>
      <c r="S10201">
        <v>0</v>
      </c>
      <c r="T10201">
        <v>0.6</v>
      </c>
    </row>
    <row r="10202" spans="1:20" x14ac:dyDescent="0.2">
      <c r="A10202" t="s">
        <v>19702</v>
      </c>
      <c r="B10202" t="s">
        <v>19703</v>
      </c>
      <c r="C10202" t="s">
        <v>342</v>
      </c>
      <c r="D10202" t="s">
        <v>1000</v>
      </c>
      <c r="E10202" s="23">
        <v>43617</v>
      </c>
      <c r="F10202">
        <v>2</v>
      </c>
      <c r="G10202">
        <v>3</v>
      </c>
      <c r="I10202">
        <v>18</v>
      </c>
      <c r="J10202">
        <v>22</v>
      </c>
      <c r="L10202">
        <v>36</v>
      </c>
      <c r="N10202">
        <v>15</v>
      </c>
      <c r="P10202">
        <v>0</v>
      </c>
      <c r="Q10202">
        <v>1</v>
      </c>
      <c r="S10202">
        <v>3</v>
      </c>
    </row>
    <row r="10203" spans="1:20" x14ac:dyDescent="0.2">
      <c r="A10203" t="s">
        <v>19802</v>
      </c>
      <c r="B10203" t="s">
        <v>19803</v>
      </c>
      <c r="C10203" t="s">
        <v>340</v>
      </c>
      <c r="D10203" t="s">
        <v>1002</v>
      </c>
      <c r="E10203" s="23">
        <v>43617</v>
      </c>
      <c r="F10203">
        <v>2</v>
      </c>
      <c r="G10203">
        <v>3</v>
      </c>
      <c r="I10203">
        <v>18</v>
      </c>
      <c r="J10203">
        <v>22</v>
      </c>
      <c r="L10203">
        <v>36</v>
      </c>
      <c r="N10203">
        <v>15</v>
      </c>
      <c r="P10203">
        <v>0</v>
      </c>
      <c r="Q10203">
        <v>1</v>
      </c>
      <c r="S10203">
        <v>3</v>
      </c>
    </row>
    <row r="10204" spans="1:20" x14ac:dyDescent="0.2">
      <c r="A10204" t="s">
        <v>19979</v>
      </c>
      <c r="B10204" t="s">
        <v>19980</v>
      </c>
      <c r="C10204" t="s">
        <v>220</v>
      </c>
      <c r="D10204" t="s">
        <v>1000</v>
      </c>
      <c r="E10204" s="23">
        <v>43617</v>
      </c>
      <c r="F10204">
        <v>0</v>
      </c>
      <c r="G10204">
        <v>0</v>
      </c>
      <c r="I10204">
        <v>0</v>
      </c>
      <c r="J10204">
        <v>0</v>
      </c>
      <c r="L10204">
        <v>0</v>
      </c>
      <c r="N10204">
        <v>0</v>
      </c>
      <c r="P10204">
        <v>0</v>
      </c>
      <c r="Q10204">
        <v>0</v>
      </c>
      <c r="S10204">
        <v>0</v>
      </c>
    </row>
    <row r="10205" spans="1:20" x14ac:dyDescent="0.2">
      <c r="A10205" t="s">
        <v>20158</v>
      </c>
      <c r="B10205" t="s">
        <v>20159</v>
      </c>
      <c r="C10205" t="s">
        <v>221</v>
      </c>
      <c r="D10205" t="s">
        <v>1002</v>
      </c>
      <c r="E10205" s="23">
        <v>43617</v>
      </c>
      <c r="F10205">
        <v>0</v>
      </c>
      <c r="G10205">
        <v>0</v>
      </c>
      <c r="I10205">
        <v>0</v>
      </c>
      <c r="J10205">
        <v>0</v>
      </c>
      <c r="L10205">
        <v>0</v>
      </c>
      <c r="N10205">
        <v>0</v>
      </c>
      <c r="P10205">
        <v>0</v>
      </c>
      <c r="Q10205">
        <v>0</v>
      </c>
      <c r="S10205">
        <v>0</v>
      </c>
    </row>
    <row r="10206" spans="1:20" x14ac:dyDescent="0.2">
      <c r="A10206" t="s">
        <v>20335</v>
      </c>
      <c r="B10206" t="s">
        <v>20336</v>
      </c>
      <c r="C10206" t="s">
        <v>222</v>
      </c>
      <c r="D10206" t="s">
        <v>1002</v>
      </c>
      <c r="E10206" s="23">
        <v>43617</v>
      </c>
      <c r="F10206">
        <v>0</v>
      </c>
      <c r="G10206">
        <v>0</v>
      </c>
      <c r="I10206">
        <v>0</v>
      </c>
      <c r="J10206">
        <v>0</v>
      </c>
      <c r="L10206">
        <v>0</v>
      </c>
      <c r="N10206">
        <v>0</v>
      </c>
      <c r="P10206">
        <v>0</v>
      </c>
      <c r="Q10206">
        <v>0</v>
      </c>
      <c r="S10206">
        <v>0</v>
      </c>
    </row>
    <row r="10207" spans="1:20" x14ac:dyDescent="0.2">
      <c r="A10207" t="s">
        <v>20512</v>
      </c>
      <c r="B10207" t="s">
        <v>20513</v>
      </c>
      <c r="C10207" t="s">
        <v>211</v>
      </c>
      <c r="D10207" t="s">
        <v>1002</v>
      </c>
      <c r="E10207" s="23">
        <v>43617</v>
      </c>
      <c r="F10207">
        <v>0</v>
      </c>
      <c r="G10207">
        <v>0</v>
      </c>
      <c r="I10207">
        <v>0</v>
      </c>
      <c r="J10207">
        <v>0</v>
      </c>
      <c r="L10207">
        <v>0</v>
      </c>
      <c r="N10207">
        <v>0</v>
      </c>
      <c r="P10207">
        <v>0</v>
      </c>
      <c r="Q10207">
        <v>0</v>
      </c>
      <c r="S10207">
        <v>0</v>
      </c>
    </row>
    <row r="10208" spans="1:20" x14ac:dyDescent="0.2">
      <c r="A10208" t="s">
        <v>20689</v>
      </c>
      <c r="B10208" t="s">
        <v>20690</v>
      </c>
      <c r="C10208" t="s">
        <v>207</v>
      </c>
      <c r="D10208" t="s">
        <v>1000</v>
      </c>
      <c r="E10208" s="23">
        <v>43617</v>
      </c>
      <c r="F10208">
        <v>7.5</v>
      </c>
      <c r="G10208">
        <v>7</v>
      </c>
      <c r="I10208">
        <v>25</v>
      </c>
      <c r="J10208">
        <v>46</v>
      </c>
      <c r="L10208">
        <v>42</v>
      </c>
      <c r="N10208">
        <v>24</v>
      </c>
      <c r="O10208">
        <v>1.05</v>
      </c>
      <c r="P10208">
        <v>4</v>
      </c>
      <c r="Q10208">
        <v>5</v>
      </c>
      <c r="S10208">
        <v>1</v>
      </c>
    </row>
    <row r="10209" spans="1:19" x14ac:dyDescent="0.2">
      <c r="A10209" t="s">
        <v>20933</v>
      </c>
      <c r="B10209" t="s">
        <v>20934</v>
      </c>
      <c r="C10209" t="s">
        <v>210</v>
      </c>
      <c r="D10209" t="s">
        <v>1002</v>
      </c>
      <c r="E10209" s="23">
        <v>43617</v>
      </c>
      <c r="F10209">
        <v>3.5</v>
      </c>
      <c r="G10209">
        <v>4</v>
      </c>
      <c r="I10209">
        <v>14</v>
      </c>
      <c r="J10209">
        <v>23</v>
      </c>
      <c r="L10209">
        <v>24</v>
      </c>
      <c r="N10209">
        <v>13</v>
      </c>
      <c r="O10209">
        <v>1.05</v>
      </c>
      <c r="P10209">
        <v>3</v>
      </c>
      <c r="Q10209">
        <v>4</v>
      </c>
      <c r="S10209">
        <v>1</v>
      </c>
    </row>
    <row r="10210" spans="1:19" x14ac:dyDescent="0.2">
      <c r="A10210" t="s">
        <v>21110</v>
      </c>
      <c r="B10210" t="s">
        <v>21111</v>
      </c>
      <c r="C10210" t="s">
        <v>208</v>
      </c>
      <c r="D10210" t="s">
        <v>1002</v>
      </c>
      <c r="E10210" s="23">
        <v>43617</v>
      </c>
      <c r="F10210">
        <v>2.5</v>
      </c>
      <c r="G10210">
        <v>1.5</v>
      </c>
      <c r="I10210">
        <v>3</v>
      </c>
      <c r="J10210">
        <v>14</v>
      </c>
      <c r="L10210">
        <v>9</v>
      </c>
      <c r="N10210">
        <v>3</v>
      </c>
      <c r="P10210">
        <v>1</v>
      </c>
      <c r="Q10210">
        <v>1</v>
      </c>
      <c r="S10210">
        <v>0</v>
      </c>
    </row>
    <row r="10211" spans="1:19" x14ac:dyDescent="0.2">
      <c r="A10211" t="s">
        <v>21186</v>
      </c>
      <c r="B10211" t="s">
        <v>21187</v>
      </c>
      <c r="C10211" t="s">
        <v>354</v>
      </c>
      <c r="D10211" t="s">
        <v>1002</v>
      </c>
      <c r="E10211" s="23">
        <v>43617</v>
      </c>
      <c r="F10211">
        <v>1.5</v>
      </c>
      <c r="G10211">
        <v>1.5</v>
      </c>
      <c r="I10211">
        <v>8</v>
      </c>
      <c r="J10211">
        <v>9</v>
      </c>
      <c r="L10211">
        <v>9</v>
      </c>
      <c r="N10211">
        <v>8</v>
      </c>
      <c r="P10211">
        <v>0</v>
      </c>
      <c r="Q10211">
        <v>0</v>
      </c>
      <c r="S10211">
        <v>0</v>
      </c>
    </row>
    <row r="10212" spans="1:19" x14ac:dyDescent="0.2">
      <c r="A10212" t="s">
        <v>21365</v>
      </c>
      <c r="B10212" t="s">
        <v>21366</v>
      </c>
      <c r="C10212" t="s">
        <v>213</v>
      </c>
      <c r="D10212" t="s">
        <v>1002</v>
      </c>
      <c r="E10212" s="23">
        <v>43617</v>
      </c>
      <c r="F10212">
        <v>0</v>
      </c>
      <c r="G10212">
        <v>0</v>
      </c>
      <c r="I10212">
        <v>0</v>
      </c>
      <c r="J10212">
        <v>0</v>
      </c>
      <c r="L10212">
        <v>0</v>
      </c>
      <c r="N10212">
        <v>0</v>
      </c>
      <c r="P10212">
        <v>0</v>
      </c>
      <c r="Q10212">
        <v>0</v>
      </c>
      <c r="S10212">
        <v>0</v>
      </c>
    </row>
    <row r="10213" spans="1:19" x14ac:dyDescent="0.2">
      <c r="A10213" t="s">
        <v>21607</v>
      </c>
      <c r="B10213" t="s">
        <v>21608</v>
      </c>
      <c r="C10213" t="s">
        <v>212</v>
      </c>
      <c r="D10213" t="s">
        <v>1000</v>
      </c>
      <c r="E10213" s="23">
        <v>43617</v>
      </c>
      <c r="F10213">
        <v>1.5</v>
      </c>
      <c r="G10213">
        <v>1.5</v>
      </c>
      <c r="I10213">
        <v>3</v>
      </c>
      <c r="J10213">
        <v>8</v>
      </c>
      <c r="L10213">
        <v>8</v>
      </c>
      <c r="N10213">
        <v>3</v>
      </c>
      <c r="P10213">
        <v>0</v>
      </c>
      <c r="Q10213">
        <v>1</v>
      </c>
      <c r="S10213">
        <v>0</v>
      </c>
    </row>
    <row r="10214" spans="1:19" x14ac:dyDescent="0.2">
      <c r="A10214" t="s">
        <v>21639</v>
      </c>
      <c r="B10214" t="s">
        <v>21640</v>
      </c>
      <c r="C10214" t="s">
        <v>900</v>
      </c>
      <c r="D10214" t="s">
        <v>1002</v>
      </c>
      <c r="E10214" s="23">
        <v>43617</v>
      </c>
      <c r="F10214">
        <v>1.5</v>
      </c>
      <c r="G10214">
        <v>1.5</v>
      </c>
      <c r="I10214">
        <v>3</v>
      </c>
      <c r="J10214">
        <v>8</v>
      </c>
      <c r="L10214">
        <v>8</v>
      </c>
      <c r="N10214">
        <v>3</v>
      </c>
      <c r="P10214">
        <v>0</v>
      </c>
      <c r="Q10214">
        <v>1</v>
      </c>
      <c r="S10214">
        <v>0</v>
      </c>
    </row>
    <row r="10215" spans="1:19" x14ac:dyDescent="0.2">
      <c r="A10215" t="s">
        <v>21816</v>
      </c>
      <c r="B10215" t="s">
        <v>21817</v>
      </c>
      <c r="C10215" t="s">
        <v>217</v>
      </c>
      <c r="D10215" t="s">
        <v>1000</v>
      </c>
      <c r="E10215" s="23">
        <v>43617</v>
      </c>
      <c r="F10215">
        <v>0</v>
      </c>
      <c r="G10215">
        <v>0</v>
      </c>
      <c r="I10215">
        <v>0</v>
      </c>
      <c r="J10215">
        <v>0</v>
      </c>
      <c r="L10215">
        <v>0</v>
      </c>
      <c r="N10215">
        <v>0</v>
      </c>
      <c r="P10215">
        <v>0</v>
      </c>
      <c r="Q10215">
        <v>0</v>
      </c>
      <c r="S10215">
        <v>0</v>
      </c>
    </row>
    <row r="10216" spans="1:19" x14ac:dyDescent="0.2">
      <c r="A10216" t="s">
        <v>22060</v>
      </c>
      <c r="B10216" t="s">
        <v>22061</v>
      </c>
      <c r="C10216" t="s">
        <v>218</v>
      </c>
      <c r="D10216" t="s">
        <v>1002</v>
      </c>
      <c r="E10216" s="23">
        <v>43617</v>
      </c>
      <c r="F10216">
        <v>0</v>
      </c>
      <c r="G10216">
        <v>0</v>
      </c>
      <c r="I10216">
        <v>0</v>
      </c>
      <c r="J10216">
        <v>0</v>
      </c>
      <c r="L10216">
        <v>0</v>
      </c>
      <c r="N10216">
        <v>0</v>
      </c>
      <c r="P10216">
        <v>0</v>
      </c>
      <c r="Q10216">
        <v>0</v>
      </c>
      <c r="S10216">
        <v>0</v>
      </c>
    </row>
    <row r="10217" spans="1:19" x14ac:dyDescent="0.2">
      <c r="A10217" t="s">
        <v>22237</v>
      </c>
      <c r="B10217" t="s">
        <v>22238</v>
      </c>
      <c r="C10217" t="s">
        <v>219</v>
      </c>
      <c r="D10217" t="s">
        <v>1002</v>
      </c>
      <c r="E10217" s="23">
        <v>43617</v>
      </c>
      <c r="F10217">
        <v>0</v>
      </c>
      <c r="G10217">
        <v>0</v>
      </c>
      <c r="I10217">
        <v>0</v>
      </c>
      <c r="J10217">
        <v>0</v>
      </c>
      <c r="L10217">
        <v>0</v>
      </c>
      <c r="N10217">
        <v>0</v>
      </c>
      <c r="P10217">
        <v>0</v>
      </c>
      <c r="Q10217">
        <v>0</v>
      </c>
      <c r="S10217">
        <v>0</v>
      </c>
    </row>
    <row r="10218" spans="1:19" x14ac:dyDescent="0.2">
      <c r="A10218" t="s">
        <v>22277</v>
      </c>
      <c r="B10218" t="s">
        <v>22278</v>
      </c>
      <c r="C10218" t="s">
        <v>384</v>
      </c>
      <c r="D10218" t="s">
        <v>1002</v>
      </c>
      <c r="E10218" s="23">
        <v>43617</v>
      </c>
      <c r="F10218">
        <v>0</v>
      </c>
      <c r="G10218">
        <v>0</v>
      </c>
      <c r="I10218">
        <v>0</v>
      </c>
      <c r="J10218">
        <v>0</v>
      </c>
      <c r="L10218">
        <v>0</v>
      </c>
      <c r="N10218">
        <v>0</v>
      </c>
      <c r="P10218">
        <v>0</v>
      </c>
      <c r="Q10218">
        <v>0</v>
      </c>
      <c r="S10218">
        <v>0</v>
      </c>
    </row>
    <row r="10219" spans="1:19" x14ac:dyDescent="0.2">
      <c r="A10219" t="s">
        <v>22317</v>
      </c>
      <c r="B10219" t="s">
        <v>22318</v>
      </c>
      <c r="C10219" t="s">
        <v>387</v>
      </c>
      <c r="D10219" t="s">
        <v>1000</v>
      </c>
      <c r="E10219" s="23">
        <v>43617</v>
      </c>
      <c r="F10219">
        <v>0</v>
      </c>
      <c r="G10219">
        <v>0</v>
      </c>
      <c r="I10219">
        <v>0</v>
      </c>
      <c r="J10219">
        <v>0</v>
      </c>
      <c r="L10219">
        <v>0</v>
      </c>
      <c r="N10219">
        <v>0</v>
      </c>
      <c r="P10219">
        <v>0</v>
      </c>
      <c r="Q10219">
        <v>0</v>
      </c>
      <c r="S10219">
        <v>0</v>
      </c>
    </row>
    <row r="10220" spans="1:19" x14ac:dyDescent="0.2">
      <c r="A10220" t="s">
        <v>22351</v>
      </c>
      <c r="B10220" t="s">
        <v>22352</v>
      </c>
      <c r="C10220" t="s">
        <v>1049</v>
      </c>
      <c r="D10220" t="s">
        <v>1002</v>
      </c>
      <c r="E10220" s="23">
        <v>43617</v>
      </c>
      <c r="F10220">
        <v>0</v>
      </c>
      <c r="G10220">
        <v>0</v>
      </c>
      <c r="I10220">
        <v>0</v>
      </c>
      <c r="J10220">
        <v>0</v>
      </c>
      <c r="L10220">
        <v>0</v>
      </c>
      <c r="N10220">
        <v>0</v>
      </c>
      <c r="P10220">
        <v>0</v>
      </c>
      <c r="Q10220">
        <v>0</v>
      </c>
      <c r="S10220">
        <v>0</v>
      </c>
    </row>
    <row r="10221" spans="1:19" x14ac:dyDescent="0.2">
      <c r="A10221" t="s">
        <v>22391</v>
      </c>
      <c r="B10221" t="s">
        <v>22392</v>
      </c>
      <c r="C10221" t="s">
        <v>385</v>
      </c>
      <c r="D10221" t="s">
        <v>1002</v>
      </c>
      <c r="E10221" s="23">
        <v>43617</v>
      </c>
      <c r="F10221">
        <v>0</v>
      </c>
      <c r="G10221">
        <v>0</v>
      </c>
      <c r="I10221">
        <v>0</v>
      </c>
      <c r="J10221">
        <v>0</v>
      </c>
      <c r="L10221">
        <v>0</v>
      </c>
      <c r="N10221">
        <v>0</v>
      </c>
      <c r="P10221">
        <v>0</v>
      </c>
      <c r="Q10221">
        <v>0</v>
      </c>
      <c r="S10221">
        <v>0</v>
      </c>
    </row>
    <row r="10222" spans="1:19" x14ac:dyDescent="0.2">
      <c r="A10222" t="s">
        <v>1350</v>
      </c>
      <c r="B10222" t="s">
        <v>1351</v>
      </c>
      <c r="C10222" t="s">
        <v>1237</v>
      </c>
      <c r="D10222" t="s">
        <v>1002</v>
      </c>
      <c r="E10222" s="23">
        <v>43647</v>
      </c>
      <c r="F10222">
        <v>33</v>
      </c>
      <c r="G10222">
        <v>33</v>
      </c>
      <c r="I10222">
        <v>119</v>
      </c>
      <c r="J10222">
        <v>186</v>
      </c>
      <c r="L10222">
        <v>189</v>
      </c>
      <c r="N10222">
        <v>101</v>
      </c>
      <c r="P10222">
        <v>9</v>
      </c>
      <c r="Q10222">
        <v>11</v>
      </c>
      <c r="S10222">
        <v>18</v>
      </c>
    </row>
    <row r="10223" spans="1:19" x14ac:dyDescent="0.2">
      <c r="A10223" t="s">
        <v>1353</v>
      </c>
      <c r="B10223" t="s">
        <v>1352</v>
      </c>
      <c r="C10223" t="s">
        <v>1237</v>
      </c>
      <c r="D10223" t="s">
        <v>1001</v>
      </c>
      <c r="E10223" s="23">
        <v>43647</v>
      </c>
      <c r="F10223">
        <v>5.5</v>
      </c>
      <c r="G10223">
        <v>8.5</v>
      </c>
      <c r="I10223">
        <v>26</v>
      </c>
      <c r="J10223">
        <v>28</v>
      </c>
      <c r="L10223">
        <v>48</v>
      </c>
      <c r="N10223">
        <v>23</v>
      </c>
      <c r="P10223">
        <v>0</v>
      </c>
      <c r="Q10223">
        <v>0</v>
      </c>
      <c r="S10223">
        <v>3</v>
      </c>
    </row>
    <row r="10224" spans="1:19" x14ac:dyDescent="0.2">
      <c r="A10224" t="s">
        <v>11154</v>
      </c>
      <c r="B10224" t="s">
        <v>11155</v>
      </c>
      <c r="C10224" t="s">
        <v>228</v>
      </c>
      <c r="D10224" t="s">
        <v>1000</v>
      </c>
      <c r="E10224" s="23">
        <v>43647</v>
      </c>
      <c r="F10224">
        <v>0</v>
      </c>
      <c r="G10224">
        <v>0</v>
      </c>
      <c r="I10224">
        <v>0</v>
      </c>
      <c r="J10224">
        <v>0</v>
      </c>
      <c r="L10224">
        <v>0</v>
      </c>
      <c r="N10224">
        <v>0</v>
      </c>
      <c r="P10224">
        <v>0</v>
      </c>
      <c r="Q10224">
        <v>0</v>
      </c>
      <c r="S10224">
        <v>0</v>
      </c>
    </row>
    <row r="10225" spans="1:20" x14ac:dyDescent="0.2">
      <c r="A10225" t="s">
        <v>9407</v>
      </c>
      <c r="B10225" t="s">
        <v>9408</v>
      </c>
      <c r="C10225" t="s">
        <v>211</v>
      </c>
      <c r="D10225" t="s">
        <v>1000</v>
      </c>
      <c r="E10225" s="23">
        <v>43647</v>
      </c>
      <c r="F10225">
        <v>0</v>
      </c>
      <c r="G10225">
        <v>0</v>
      </c>
      <c r="I10225">
        <v>0</v>
      </c>
      <c r="J10225">
        <v>0</v>
      </c>
      <c r="L10225">
        <v>0</v>
      </c>
      <c r="N10225">
        <v>0</v>
      </c>
      <c r="P10225">
        <v>0</v>
      </c>
      <c r="Q10225">
        <v>0</v>
      </c>
      <c r="S10225">
        <v>0</v>
      </c>
    </row>
    <row r="10226" spans="1:20" x14ac:dyDescent="0.2">
      <c r="A10226" t="s">
        <v>8568</v>
      </c>
      <c r="B10226" t="s">
        <v>8569</v>
      </c>
      <c r="C10226" t="s">
        <v>213</v>
      </c>
      <c r="D10226" t="s">
        <v>1000</v>
      </c>
      <c r="E10226" s="23">
        <v>43647</v>
      </c>
      <c r="F10226">
        <v>0</v>
      </c>
      <c r="G10226">
        <v>0</v>
      </c>
      <c r="I10226">
        <v>0</v>
      </c>
      <c r="J10226">
        <v>0</v>
      </c>
      <c r="L10226">
        <v>0</v>
      </c>
      <c r="N10226">
        <v>0</v>
      </c>
      <c r="P10226">
        <v>0</v>
      </c>
      <c r="Q10226">
        <v>0</v>
      </c>
      <c r="S10226">
        <v>0</v>
      </c>
    </row>
    <row r="10227" spans="1:20" x14ac:dyDescent="0.2">
      <c r="A10227" t="s">
        <v>5144</v>
      </c>
      <c r="B10227" t="s">
        <v>5145</v>
      </c>
      <c r="C10227" t="s">
        <v>229</v>
      </c>
      <c r="D10227" t="s">
        <v>1000</v>
      </c>
      <c r="E10227" s="23">
        <v>43647</v>
      </c>
      <c r="F10227">
        <v>0</v>
      </c>
      <c r="G10227">
        <v>0</v>
      </c>
      <c r="I10227">
        <v>0</v>
      </c>
      <c r="J10227">
        <v>0</v>
      </c>
      <c r="L10227">
        <v>0</v>
      </c>
      <c r="N10227">
        <v>0</v>
      </c>
      <c r="P10227">
        <v>0</v>
      </c>
      <c r="Q10227">
        <v>0</v>
      </c>
      <c r="S10227">
        <v>0</v>
      </c>
    </row>
    <row r="10228" spans="1:20" x14ac:dyDescent="0.2">
      <c r="A10228" t="s">
        <v>13261</v>
      </c>
      <c r="B10228" t="s">
        <v>13173</v>
      </c>
      <c r="C10228" t="s">
        <v>1051</v>
      </c>
      <c r="D10228" t="s">
        <v>1002</v>
      </c>
      <c r="E10228" s="23">
        <v>43647</v>
      </c>
      <c r="F10228">
        <v>0</v>
      </c>
      <c r="G10228">
        <v>0</v>
      </c>
      <c r="I10228">
        <v>0</v>
      </c>
      <c r="J10228">
        <v>0</v>
      </c>
      <c r="L10228">
        <v>0</v>
      </c>
      <c r="N10228">
        <v>0</v>
      </c>
      <c r="P10228">
        <v>0</v>
      </c>
      <c r="Q10228">
        <v>0</v>
      </c>
      <c r="S10228">
        <v>0</v>
      </c>
    </row>
    <row r="10229" spans="1:20" x14ac:dyDescent="0.2">
      <c r="A10229" t="s">
        <v>7479</v>
      </c>
      <c r="B10229" t="s">
        <v>7480</v>
      </c>
      <c r="C10229" t="s">
        <v>1048</v>
      </c>
      <c r="D10229" t="s">
        <v>1000</v>
      </c>
      <c r="E10229" s="23">
        <v>43647</v>
      </c>
      <c r="F10229">
        <v>0</v>
      </c>
      <c r="G10229">
        <v>0</v>
      </c>
      <c r="I10229">
        <v>0</v>
      </c>
      <c r="J10229">
        <v>0</v>
      </c>
      <c r="L10229">
        <v>0</v>
      </c>
      <c r="N10229">
        <v>0</v>
      </c>
      <c r="P10229">
        <v>0</v>
      </c>
      <c r="Q10229">
        <v>0</v>
      </c>
      <c r="S10229">
        <v>0</v>
      </c>
    </row>
    <row r="10230" spans="1:20" x14ac:dyDescent="0.2">
      <c r="A10230" t="s">
        <v>5768</v>
      </c>
      <c r="B10230" t="s">
        <v>5769</v>
      </c>
      <c r="C10230" t="s">
        <v>1047</v>
      </c>
      <c r="D10230" t="s">
        <v>1000</v>
      </c>
      <c r="E10230" s="23">
        <v>43647</v>
      </c>
      <c r="F10230">
        <v>3.5</v>
      </c>
      <c r="G10230">
        <v>3.5</v>
      </c>
      <c r="I10230">
        <v>16</v>
      </c>
      <c r="J10230">
        <v>20</v>
      </c>
      <c r="L10230">
        <v>20</v>
      </c>
      <c r="N10230">
        <v>14</v>
      </c>
      <c r="P10230">
        <v>1</v>
      </c>
      <c r="Q10230">
        <v>1</v>
      </c>
      <c r="S10230">
        <v>2</v>
      </c>
    </row>
    <row r="10231" spans="1:20" x14ac:dyDescent="0.2">
      <c r="A10231" t="s">
        <v>12378</v>
      </c>
      <c r="B10231" t="s">
        <v>12379</v>
      </c>
      <c r="C10231" t="s">
        <v>1050</v>
      </c>
      <c r="D10231" t="s">
        <v>1001</v>
      </c>
      <c r="E10231" s="23">
        <v>43647</v>
      </c>
      <c r="F10231">
        <v>1</v>
      </c>
      <c r="G10231">
        <v>2.5</v>
      </c>
      <c r="I10231">
        <v>4</v>
      </c>
      <c r="J10231">
        <v>5</v>
      </c>
      <c r="L10231">
        <v>14</v>
      </c>
      <c r="N10231">
        <v>4</v>
      </c>
      <c r="P10231">
        <v>0</v>
      </c>
      <c r="Q10231">
        <v>0</v>
      </c>
      <c r="S10231">
        <v>0</v>
      </c>
    </row>
    <row r="10232" spans="1:20" x14ac:dyDescent="0.2">
      <c r="A10232" t="s">
        <v>10117</v>
      </c>
      <c r="B10232" t="s">
        <v>10118</v>
      </c>
      <c r="C10232" t="s">
        <v>1049</v>
      </c>
      <c r="D10232" t="s">
        <v>1001</v>
      </c>
      <c r="E10232" s="23">
        <v>43647</v>
      </c>
      <c r="F10232">
        <v>0</v>
      </c>
      <c r="G10232">
        <v>0</v>
      </c>
      <c r="I10232">
        <v>0</v>
      </c>
      <c r="J10232">
        <v>0</v>
      </c>
      <c r="L10232">
        <v>0</v>
      </c>
      <c r="N10232">
        <v>0</v>
      </c>
      <c r="P10232">
        <v>0</v>
      </c>
      <c r="Q10232">
        <v>0</v>
      </c>
      <c r="S10232">
        <v>0</v>
      </c>
    </row>
    <row r="10233" spans="1:20" x14ac:dyDescent="0.2">
      <c r="A10233" t="s">
        <v>7449</v>
      </c>
      <c r="B10233" t="s">
        <v>7450</v>
      </c>
      <c r="C10233" t="s">
        <v>1048</v>
      </c>
      <c r="D10233" t="s">
        <v>1001</v>
      </c>
      <c r="E10233" s="23">
        <v>43647</v>
      </c>
      <c r="F10233">
        <v>2</v>
      </c>
      <c r="G10233">
        <v>2.5</v>
      </c>
      <c r="I10233">
        <v>8</v>
      </c>
      <c r="J10233">
        <v>11</v>
      </c>
      <c r="L10233">
        <v>14</v>
      </c>
      <c r="N10233">
        <v>8</v>
      </c>
      <c r="P10233">
        <v>0</v>
      </c>
      <c r="Q10233">
        <v>0</v>
      </c>
      <c r="S10233">
        <v>0</v>
      </c>
    </row>
    <row r="10234" spans="1:20" x14ac:dyDescent="0.2">
      <c r="A10234" t="s">
        <v>5593</v>
      </c>
      <c r="B10234" t="s">
        <v>5594</v>
      </c>
      <c r="C10234" t="s">
        <v>1047</v>
      </c>
      <c r="D10234" t="s">
        <v>1001</v>
      </c>
      <c r="E10234" s="23">
        <v>43647</v>
      </c>
      <c r="F10234">
        <v>0</v>
      </c>
      <c r="G10234">
        <v>0</v>
      </c>
      <c r="I10234">
        <v>0</v>
      </c>
      <c r="J10234">
        <v>0</v>
      </c>
      <c r="L10234">
        <v>0</v>
      </c>
      <c r="N10234">
        <v>0</v>
      </c>
      <c r="P10234">
        <v>0</v>
      </c>
      <c r="Q10234">
        <v>0</v>
      </c>
      <c r="S10234">
        <v>0</v>
      </c>
    </row>
    <row r="10235" spans="1:20" x14ac:dyDescent="0.2">
      <c r="A10235" t="s">
        <v>11457</v>
      </c>
      <c r="B10235" t="s">
        <v>11458</v>
      </c>
      <c r="C10235" t="s">
        <v>959</v>
      </c>
      <c r="D10235" t="s">
        <v>1000</v>
      </c>
      <c r="E10235" s="23">
        <v>43647</v>
      </c>
      <c r="F10235">
        <v>2</v>
      </c>
      <c r="G10235">
        <v>3</v>
      </c>
      <c r="I10235">
        <v>3</v>
      </c>
      <c r="J10235">
        <v>16</v>
      </c>
      <c r="L10235">
        <v>18</v>
      </c>
      <c r="N10235">
        <v>3</v>
      </c>
      <c r="O10235">
        <v>0.57999999999999996</v>
      </c>
      <c r="P10235">
        <v>2</v>
      </c>
      <c r="Q10235">
        <v>5</v>
      </c>
      <c r="S10235">
        <v>0</v>
      </c>
    </row>
    <row r="10236" spans="1:20" x14ac:dyDescent="0.2">
      <c r="A10236" t="s">
        <v>10645</v>
      </c>
      <c r="B10236" t="s">
        <v>10646</v>
      </c>
      <c r="C10236" t="s">
        <v>205</v>
      </c>
      <c r="D10236" t="s">
        <v>1000</v>
      </c>
      <c r="E10236" s="23">
        <v>43647</v>
      </c>
      <c r="F10236">
        <v>0</v>
      </c>
      <c r="G10236">
        <v>0</v>
      </c>
      <c r="I10236">
        <v>0</v>
      </c>
      <c r="J10236">
        <v>0</v>
      </c>
      <c r="L10236">
        <v>0</v>
      </c>
      <c r="N10236">
        <v>0</v>
      </c>
      <c r="P10236">
        <v>0</v>
      </c>
      <c r="Q10236">
        <v>0</v>
      </c>
      <c r="S10236">
        <v>0</v>
      </c>
    </row>
    <row r="10237" spans="1:20" x14ac:dyDescent="0.2">
      <c r="A10237" t="s">
        <v>10051</v>
      </c>
      <c r="B10237" t="s">
        <v>10052</v>
      </c>
      <c r="C10237" t="s">
        <v>384</v>
      </c>
      <c r="D10237" t="s">
        <v>1000</v>
      </c>
      <c r="E10237" s="23">
        <v>43647</v>
      </c>
      <c r="F10237">
        <v>0</v>
      </c>
      <c r="G10237">
        <v>0</v>
      </c>
      <c r="I10237">
        <v>0</v>
      </c>
      <c r="J10237">
        <v>0</v>
      </c>
      <c r="L10237">
        <v>0</v>
      </c>
      <c r="N10237">
        <v>0</v>
      </c>
      <c r="P10237">
        <v>0</v>
      </c>
      <c r="Q10237">
        <v>0</v>
      </c>
      <c r="S10237">
        <v>0</v>
      </c>
    </row>
    <row r="10238" spans="1:20" x14ac:dyDescent="0.2">
      <c r="A10238" t="s">
        <v>8992</v>
      </c>
      <c r="B10238" t="s">
        <v>8993</v>
      </c>
      <c r="C10238" t="s">
        <v>210</v>
      </c>
      <c r="D10238" t="s">
        <v>1000</v>
      </c>
      <c r="E10238" s="23">
        <v>43647</v>
      </c>
      <c r="F10238">
        <v>3.5</v>
      </c>
      <c r="G10238">
        <v>4</v>
      </c>
      <c r="I10238">
        <v>8</v>
      </c>
      <c r="J10238">
        <v>23</v>
      </c>
      <c r="L10238">
        <v>24</v>
      </c>
      <c r="N10238">
        <v>5</v>
      </c>
      <c r="O10238">
        <v>1</v>
      </c>
      <c r="P10238">
        <v>4</v>
      </c>
      <c r="Q10238">
        <v>5</v>
      </c>
      <c r="S10238">
        <v>3</v>
      </c>
    </row>
    <row r="10239" spans="1:20" x14ac:dyDescent="0.2">
      <c r="A10239" t="s">
        <v>6187</v>
      </c>
      <c r="B10239" t="s">
        <v>6188</v>
      </c>
      <c r="C10239" t="s">
        <v>215</v>
      </c>
      <c r="D10239" t="s">
        <v>1000</v>
      </c>
      <c r="E10239" s="23">
        <v>43647</v>
      </c>
      <c r="F10239">
        <v>5</v>
      </c>
      <c r="G10239">
        <v>6</v>
      </c>
      <c r="I10239">
        <v>25</v>
      </c>
      <c r="J10239">
        <v>38</v>
      </c>
      <c r="L10239">
        <v>40</v>
      </c>
      <c r="N10239">
        <v>12</v>
      </c>
      <c r="O10239">
        <v>1.05</v>
      </c>
      <c r="P10239">
        <v>7</v>
      </c>
      <c r="Q10239">
        <v>8</v>
      </c>
      <c r="S10239">
        <v>13</v>
      </c>
    </row>
    <row r="10240" spans="1:20" x14ac:dyDescent="0.2">
      <c r="A10240" t="s">
        <v>8108</v>
      </c>
      <c r="B10240" t="s">
        <v>8109</v>
      </c>
      <c r="C10240" t="s">
        <v>960</v>
      </c>
      <c r="D10240" t="s">
        <v>1000</v>
      </c>
      <c r="E10240" s="23">
        <v>43647</v>
      </c>
      <c r="F10240">
        <v>4</v>
      </c>
      <c r="G10240">
        <v>3</v>
      </c>
      <c r="I10240">
        <v>2</v>
      </c>
      <c r="J10240">
        <v>17</v>
      </c>
      <c r="L10240">
        <v>12</v>
      </c>
      <c r="N10240">
        <v>2</v>
      </c>
      <c r="P10240">
        <v>0</v>
      </c>
      <c r="Q10240">
        <v>0</v>
      </c>
      <c r="S10240">
        <v>0</v>
      </c>
      <c r="T10240">
        <v>0.43888888888888888</v>
      </c>
    </row>
    <row r="10241" spans="1:20" x14ac:dyDescent="0.2">
      <c r="A10241" t="s">
        <v>6977</v>
      </c>
      <c r="B10241" t="s">
        <v>6978</v>
      </c>
      <c r="C10241" t="s">
        <v>961</v>
      </c>
      <c r="D10241" t="s">
        <v>1000</v>
      </c>
      <c r="E10241" s="23">
        <v>43647</v>
      </c>
      <c r="F10241">
        <v>4</v>
      </c>
      <c r="G10241">
        <v>3</v>
      </c>
      <c r="I10241">
        <v>13</v>
      </c>
      <c r="J10241">
        <v>17</v>
      </c>
      <c r="L10241">
        <v>15</v>
      </c>
      <c r="N10241">
        <v>13</v>
      </c>
      <c r="P10241">
        <v>2</v>
      </c>
      <c r="Q10241">
        <v>2</v>
      </c>
      <c r="S10241">
        <v>0</v>
      </c>
      <c r="T10241">
        <v>0.63500000000000001</v>
      </c>
    </row>
    <row r="10242" spans="1:20" x14ac:dyDescent="0.2">
      <c r="A10242" t="s">
        <v>3487</v>
      </c>
      <c r="B10242" t="s">
        <v>3488</v>
      </c>
      <c r="C10242" t="s">
        <v>221</v>
      </c>
      <c r="D10242" t="s">
        <v>1000</v>
      </c>
      <c r="E10242" s="23">
        <v>43647</v>
      </c>
      <c r="F10242">
        <v>0</v>
      </c>
      <c r="G10242">
        <v>0</v>
      </c>
      <c r="I10242">
        <v>0</v>
      </c>
      <c r="J10242">
        <v>0</v>
      </c>
      <c r="L10242">
        <v>0</v>
      </c>
      <c r="N10242">
        <v>0</v>
      </c>
      <c r="P10242">
        <v>0</v>
      </c>
      <c r="Q10242">
        <v>0</v>
      </c>
      <c r="S10242">
        <v>0</v>
      </c>
      <c r="T10242">
        <v>0.37545454545454543</v>
      </c>
    </row>
    <row r="10243" spans="1:20" x14ac:dyDescent="0.2">
      <c r="A10243" t="s">
        <v>3312</v>
      </c>
      <c r="B10243" t="s">
        <v>3313</v>
      </c>
      <c r="C10243" t="s">
        <v>222</v>
      </c>
      <c r="D10243" t="s">
        <v>1000</v>
      </c>
      <c r="E10243" s="23">
        <v>43647</v>
      </c>
      <c r="F10243">
        <v>0</v>
      </c>
      <c r="G10243">
        <v>0</v>
      </c>
      <c r="I10243">
        <v>0</v>
      </c>
      <c r="J10243">
        <v>0</v>
      </c>
      <c r="L10243">
        <v>0</v>
      </c>
      <c r="N10243">
        <v>0</v>
      </c>
      <c r="P10243">
        <v>0</v>
      </c>
      <c r="Q10243">
        <v>0</v>
      </c>
      <c r="S10243">
        <v>0</v>
      </c>
      <c r="T10243">
        <v>0.11363636363636363</v>
      </c>
    </row>
    <row r="10244" spans="1:20" x14ac:dyDescent="0.2">
      <c r="A10244" t="s">
        <v>7357</v>
      </c>
      <c r="B10244" t="s">
        <v>7358</v>
      </c>
      <c r="C10244" t="s">
        <v>1052</v>
      </c>
      <c r="D10244" t="s">
        <v>1000</v>
      </c>
      <c r="E10244" s="23">
        <v>43647</v>
      </c>
      <c r="F10244">
        <v>3.5</v>
      </c>
      <c r="G10244">
        <v>3</v>
      </c>
      <c r="I10244">
        <v>16</v>
      </c>
      <c r="J10244">
        <v>21</v>
      </c>
      <c r="L10244">
        <v>18</v>
      </c>
      <c r="N10244">
        <v>15</v>
      </c>
      <c r="P10244">
        <v>3</v>
      </c>
      <c r="Q10244">
        <v>5</v>
      </c>
      <c r="S10244">
        <v>1</v>
      </c>
      <c r="T10244">
        <v>0.11363636363636363</v>
      </c>
    </row>
    <row r="10245" spans="1:20" x14ac:dyDescent="0.2">
      <c r="A10245" t="s">
        <v>5349</v>
      </c>
      <c r="B10245" t="s">
        <v>5350</v>
      </c>
      <c r="C10245" t="s">
        <v>1053</v>
      </c>
      <c r="D10245" t="s">
        <v>1000</v>
      </c>
      <c r="E10245" s="23">
        <v>43647</v>
      </c>
      <c r="F10245">
        <v>3</v>
      </c>
      <c r="G10245">
        <v>2.5</v>
      </c>
      <c r="I10245">
        <v>9</v>
      </c>
      <c r="J10245">
        <v>17</v>
      </c>
      <c r="L10245">
        <v>14</v>
      </c>
      <c r="N10245">
        <v>6</v>
      </c>
      <c r="P10245">
        <v>1</v>
      </c>
      <c r="Q10245">
        <v>1</v>
      </c>
      <c r="S10245">
        <v>3</v>
      </c>
      <c r="T10245">
        <v>0.11363636363636363</v>
      </c>
    </row>
    <row r="10246" spans="1:20" x14ac:dyDescent="0.2">
      <c r="A10246" t="s">
        <v>7182</v>
      </c>
      <c r="B10246" t="s">
        <v>7183</v>
      </c>
      <c r="C10246" t="s">
        <v>1052</v>
      </c>
      <c r="D10246" t="s">
        <v>1001</v>
      </c>
      <c r="E10246" s="23">
        <v>43647</v>
      </c>
      <c r="F10246">
        <v>1.5</v>
      </c>
      <c r="G10246">
        <v>1.5</v>
      </c>
      <c r="I10246">
        <v>5</v>
      </c>
      <c r="J10246">
        <v>7</v>
      </c>
      <c r="L10246">
        <v>8</v>
      </c>
      <c r="N10246">
        <v>3</v>
      </c>
      <c r="P10246">
        <v>0</v>
      </c>
      <c r="Q10246">
        <v>0</v>
      </c>
      <c r="S10246">
        <v>2</v>
      </c>
      <c r="T10246">
        <v>0.11363636363636363</v>
      </c>
    </row>
    <row r="10247" spans="1:20" x14ac:dyDescent="0.2">
      <c r="A10247" t="s">
        <v>5174</v>
      </c>
      <c r="B10247" t="s">
        <v>5175</v>
      </c>
      <c r="C10247" t="s">
        <v>1053</v>
      </c>
      <c r="D10247" t="s">
        <v>1001</v>
      </c>
      <c r="E10247" s="23">
        <v>43647</v>
      </c>
      <c r="F10247">
        <v>0</v>
      </c>
      <c r="G10247">
        <v>0.5</v>
      </c>
      <c r="I10247">
        <v>0</v>
      </c>
      <c r="J10247">
        <v>0</v>
      </c>
      <c r="L10247">
        <v>3</v>
      </c>
      <c r="N10247">
        <v>0</v>
      </c>
      <c r="P10247">
        <v>0</v>
      </c>
      <c r="Q10247">
        <v>0</v>
      </c>
      <c r="S10247">
        <v>0</v>
      </c>
      <c r="T10247">
        <v>0</v>
      </c>
    </row>
    <row r="10248" spans="1:20" x14ac:dyDescent="0.2">
      <c r="A10248" t="s">
        <v>12672</v>
      </c>
      <c r="B10248" t="s">
        <v>12673</v>
      </c>
      <c r="C10248" t="s">
        <v>1054</v>
      </c>
      <c r="D10248" t="s">
        <v>1001</v>
      </c>
      <c r="E10248" s="23">
        <v>43647</v>
      </c>
      <c r="F10248">
        <v>1</v>
      </c>
      <c r="G10248">
        <v>1.5</v>
      </c>
      <c r="I10248">
        <v>9</v>
      </c>
      <c r="J10248">
        <v>5</v>
      </c>
      <c r="L10248">
        <v>9</v>
      </c>
      <c r="N10248">
        <v>8</v>
      </c>
      <c r="P10248">
        <v>0</v>
      </c>
      <c r="Q10248">
        <v>0</v>
      </c>
      <c r="S10248">
        <v>1</v>
      </c>
      <c r="T10248">
        <v>0</v>
      </c>
    </row>
    <row r="10249" spans="1:20" x14ac:dyDescent="0.2">
      <c r="A10249" t="s">
        <v>12348</v>
      </c>
      <c r="B10249" t="s">
        <v>12349</v>
      </c>
      <c r="C10249" t="s">
        <v>200</v>
      </c>
      <c r="D10249" t="s">
        <v>1000</v>
      </c>
      <c r="E10249" s="23">
        <v>43647</v>
      </c>
      <c r="F10249">
        <v>5</v>
      </c>
      <c r="G10249">
        <v>4.5</v>
      </c>
      <c r="I10249">
        <v>26</v>
      </c>
      <c r="J10249">
        <v>29</v>
      </c>
      <c r="L10249">
        <v>26</v>
      </c>
      <c r="N10249">
        <v>24</v>
      </c>
      <c r="P10249">
        <v>0</v>
      </c>
      <c r="Q10249">
        <v>0</v>
      </c>
      <c r="S10249">
        <v>2</v>
      </c>
      <c r="T10249">
        <v>0</v>
      </c>
    </row>
    <row r="10250" spans="1:20" x14ac:dyDescent="0.2">
      <c r="A10250" t="s">
        <v>10469</v>
      </c>
      <c r="B10250" t="s">
        <v>10470</v>
      </c>
      <c r="C10250" t="s">
        <v>204</v>
      </c>
      <c r="D10250" t="s">
        <v>1000</v>
      </c>
      <c r="E10250" s="23">
        <v>43647</v>
      </c>
      <c r="F10250">
        <v>0</v>
      </c>
      <c r="G10250">
        <v>0</v>
      </c>
      <c r="I10250">
        <v>0</v>
      </c>
      <c r="J10250">
        <v>0</v>
      </c>
      <c r="L10250">
        <v>0</v>
      </c>
      <c r="N10250">
        <v>0</v>
      </c>
      <c r="P10250">
        <v>0</v>
      </c>
      <c r="Q10250">
        <v>0</v>
      </c>
      <c r="S10250">
        <v>0</v>
      </c>
      <c r="T10250">
        <v>0.54545454545454541</v>
      </c>
    </row>
    <row r="10251" spans="1:20" x14ac:dyDescent="0.2">
      <c r="A10251" t="s">
        <v>10013</v>
      </c>
      <c r="B10251" t="s">
        <v>10014</v>
      </c>
      <c r="C10251" t="s">
        <v>385</v>
      </c>
      <c r="D10251" t="s">
        <v>1000</v>
      </c>
      <c r="E10251" s="23">
        <v>43647</v>
      </c>
      <c r="F10251">
        <v>0</v>
      </c>
      <c r="G10251">
        <v>0</v>
      </c>
      <c r="I10251">
        <v>0</v>
      </c>
      <c r="J10251">
        <v>0</v>
      </c>
      <c r="L10251">
        <v>0</v>
      </c>
      <c r="N10251">
        <v>0</v>
      </c>
      <c r="P10251">
        <v>0</v>
      </c>
      <c r="Q10251">
        <v>0</v>
      </c>
      <c r="S10251">
        <v>0</v>
      </c>
      <c r="T10251">
        <v>0.54545454545454541</v>
      </c>
    </row>
    <row r="10252" spans="1:20" x14ac:dyDescent="0.2">
      <c r="A10252" t="s">
        <v>8817</v>
      </c>
      <c r="B10252" t="s">
        <v>8818</v>
      </c>
      <c r="C10252" t="s">
        <v>208</v>
      </c>
      <c r="D10252" t="s">
        <v>1000</v>
      </c>
      <c r="E10252" s="23">
        <v>43647</v>
      </c>
      <c r="F10252">
        <v>2</v>
      </c>
      <c r="G10252">
        <v>1.5</v>
      </c>
      <c r="I10252">
        <v>3</v>
      </c>
      <c r="J10252">
        <v>11</v>
      </c>
      <c r="L10252">
        <v>9</v>
      </c>
      <c r="N10252">
        <v>1</v>
      </c>
      <c r="P10252">
        <v>2</v>
      </c>
      <c r="Q10252">
        <v>2</v>
      </c>
      <c r="S10252">
        <v>2</v>
      </c>
      <c r="T10252">
        <v>0.54545454545454541</v>
      </c>
    </row>
    <row r="10253" spans="1:20" x14ac:dyDescent="0.2">
      <c r="A10253" t="s">
        <v>8152</v>
      </c>
      <c r="B10253" t="s">
        <v>8153</v>
      </c>
      <c r="C10253" t="s">
        <v>900</v>
      </c>
      <c r="D10253" t="s">
        <v>1000</v>
      </c>
      <c r="E10253" s="23">
        <v>43647</v>
      </c>
      <c r="F10253">
        <v>2.5</v>
      </c>
      <c r="G10253">
        <v>1.5</v>
      </c>
      <c r="I10253">
        <v>5</v>
      </c>
      <c r="J10253">
        <v>14</v>
      </c>
      <c r="L10253">
        <v>8</v>
      </c>
      <c r="N10253">
        <v>2</v>
      </c>
      <c r="P10253">
        <v>1</v>
      </c>
      <c r="Q10253">
        <v>1</v>
      </c>
      <c r="S10253">
        <v>3</v>
      </c>
      <c r="T10253">
        <v>0.54545454545454541</v>
      </c>
    </row>
    <row r="10254" spans="1:20" x14ac:dyDescent="0.2">
      <c r="A10254" t="s">
        <v>7917</v>
      </c>
      <c r="B10254" t="s">
        <v>7918</v>
      </c>
      <c r="C10254" t="s">
        <v>905</v>
      </c>
      <c r="D10254" t="s">
        <v>1000</v>
      </c>
      <c r="E10254" s="23">
        <v>43647</v>
      </c>
      <c r="F10254">
        <v>2</v>
      </c>
      <c r="G10254">
        <v>2</v>
      </c>
      <c r="I10254">
        <v>2</v>
      </c>
      <c r="J10254">
        <v>11</v>
      </c>
      <c r="L10254">
        <v>11</v>
      </c>
      <c r="N10254">
        <v>2</v>
      </c>
      <c r="P10254">
        <v>0</v>
      </c>
      <c r="Q10254">
        <v>0</v>
      </c>
      <c r="S10254">
        <v>0</v>
      </c>
      <c r="T10254">
        <v>0.54545454545454541</v>
      </c>
    </row>
    <row r="10255" spans="1:20" x14ac:dyDescent="0.2">
      <c r="A10255" t="s">
        <v>6611</v>
      </c>
      <c r="B10255" t="s">
        <v>6612</v>
      </c>
      <c r="C10255" t="s">
        <v>316</v>
      </c>
      <c r="D10255" t="s">
        <v>1000</v>
      </c>
      <c r="E10255" s="23">
        <v>43647</v>
      </c>
      <c r="F10255">
        <v>6</v>
      </c>
      <c r="G10255">
        <v>6</v>
      </c>
      <c r="I10255">
        <v>16</v>
      </c>
      <c r="J10255">
        <v>35</v>
      </c>
      <c r="L10255">
        <v>35</v>
      </c>
      <c r="N10255">
        <v>14</v>
      </c>
      <c r="P10255">
        <v>1</v>
      </c>
      <c r="Q10255">
        <v>1</v>
      </c>
      <c r="S10255">
        <v>2</v>
      </c>
      <c r="T10255">
        <v>0.92500000000000004</v>
      </c>
    </row>
    <row r="10256" spans="1:20" x14ac:dyDescent="0.2">
      <c r="A10256" t="s">
        <v>4204</v>
      </c>
      <c r="B10256" t="s">
        <v>4205</v>
      </c>
      <c r="C10256" t="s">
        <v>218</v>
      </c>
      <c r="D10256" t="s">
        <v>1000</v>
      </c>
      <c r="E10256" s="23">
        <v>43647</v>
      </c>
      <c r="F10256">
        <v>0</v>
      </c>
      <c r="G10256">
        <v>0</v>
      </c>
      <c r="I10256">
        <v>0</v>
      </c>
      <c r="J10256">
        <v>0</v>
      </c>
      <c r="L10256">
        <v>0</v>
      </c>
      <c r="N10256">
        <v>0</v>
      </c>
      <c r="P10256">
        <v>0</v>
      </c>
      <c r="Q10256">
        <v>0</v>
      </c>
      <c r="S10256">
        <v>0</v>
      </c>
      <c r="T10256">
        <v>0.92500000000000004</v>
      </c>
    </row>
    <row r="10257" spans="1:20" x14ac:dyDescent="0.2">
      <c r="A10257" t="s">
        <v>12633</v>
      </c>
      <c r="B10257" t="s">
        <v>12634</v>
      </c>
      <c r="C10257" t="s">
        <v>202</v>
      </c>
      <c r="D10257" t="s">
        <v>1000</v>
      </c>
      <c r="E10257" s="23">
        <v>43647</v>
      </c>
      <c r="F10257">
        <v>8</v>
      </c>
      <c r="G10257">
        <v>5</v>
      </c>
      <c r="I10257">
        <v>113</v>
      </c>
      <c r="J10257">
        <v>88</v>
      </c>
      <c r="L10257">
        <v>64</v>
      </c>
      <c r="N10257">
        <v>106</v>
      </c>
      <c r="P10257">
        <v>0</v>
      </c>
      <c r="Q10257">
        <v>0</v>
      </c>
      <c r="S10257">
        <v>7</v>
      </c>
      <c r="T10257">
        <v>0.89444444444444449</v>
      </c>
    </row>
    <row r="10258" spans="1:20" x14ac:dyDescent="0.2">
      <c r="A10258" t="s">
        <v>12458</v>
      </c>
      <c r="B10258" t="s">
        <v>12459</v>
      </c>
      <c r="C10258" t="s">
        <v>347</v>
      </c>
      <c r="D10258" t="s">
        <v>1000</v>
      </c>
      <c r="E10258" s="23">
        <v>43647</v>
      </c>
      <c r="F10258">
        <v>0</v>
      </c>
      <c r="G10258">
        <v>0</v>
      </c>
      <c r="I10258">
        <v>0</v>
      </c>
      <c r="J10258">
        <v>0</v>
      </c>
      <c r="L10258">
        <v>0</v>
      </c>
      <c r="N10258">
        <v>0</v>
      </c>
      <c r="P10258">
        <v>0</v>
      </c>
      <c r="Q10258">
        <v>0</v>
      </c>
      <c r="S10258">
        <v>0</v>
      </c>
    </row>
    <row r="10259" spans="1:20" x14ac:dyDescent="0.2">
      <c r="A10259" t="s">
        <v>9798</v>
      </c>
      <c r="B10259" t="s">
        <v>9799</v>
      </c>
      <c r="C10259" t="s">
        <v>224</v>
      </c>
      <c r="D10259" t="s">
        <v>1000</v>
      </c>
      <c r="E10259" s="23">
        <v>43647</v>
      </c>
      <c r="F10259">
        <v>6</v>
      </c>
      <c r="G10259">
        <v>6</v>
      </c>
      <c r="I10259">
        <v>49</v>
      </c>
      <c r="J10259">
        <v>66</v>
      </c>
      <c r="L10259">
        <v>66</v>
      </c>
      <c r="N10259">
        <v>49</v>
      </c>
      <c r="P10259">
        <v>0</v>
      </c>
      <c r="Q10259">
        <v>0</v>
      </c>
      <c r="S10259">
        <v>0</v>
      </c>
    </row>
    <row r="10260" spans="1:20" x14ac:dyDescent="0.2">
      <c r="A10260" t="s">
        <v>9499</v>
      </c>
      <c r="B10260" t="s">
        <v>9500</v>
      </c>
      <c r="C10260" t="s">
        <v>345</v>
      </c>
      <c r="D10260" t="s">
        <v>1000</v>
      </c>
      <c r="E10260" s="23">
        <v>43647</v>
      </c>
      <c r="F10260">
        <v>0</v>
      </c>
      <c r="G10260">
        <v>0</v>
      </c>
      <c r="I10260">
        <v>0</v>
      </c>
      <c r="J10260">
        <v>0</v>
      </c>
      <c r="L10260">
        <v>0</v>
      </c>
      <c r="N10260">
        <v>0</v>
      </c>
      <c r="P10260">
        <v>0</v>
      </c>
      <c r="Q10260">
        <v>0</v>
      </c>
      <c r="S10260">
        <v>0</v>
      </c>
    </row>
    <row r="10261" spans="1:20" x14ac:dyDescent="0.2">
      <c r="A10261" t="s">
        <v>7891</v>
      </c>
      <c r="B10261" t="s">
        <v>7892</v>
      </c>
      <c r="C10261" t="s">
        <v>226</v>
      </c>
      <c r="D10261" t="s">
        <v>1000</v>
      </c>
      <c r="E10261" s="23">
        <v>43647</v>
      </c>
      <c r="F10261">
        <v>4</v>
      </c>
      <c r="G10261">
        <v>5.5</v>
      </c>
      <c r="I10261">
        <v>32</v>
      </c>
      <c r="J10261">
        <v>44</v>
      </c>
      <c r="L10261">
        <v>62</v>
      </c>
      <c r="N10261">
        <v>32</v>
      </c>
      <c r="P10261">
        <v>0</v>
      </c>
      <c r="Q10261">
        <v>4</v>
      </c>
      <c r="S10261">
        <v>0</v>
      </c>
    </row>
    <row r="10262" spans="1:20" x14ac:dyDescent="0.2">
      <c r="A10262" t="s">
        <v>6961</v>
      </c>
      <c r="B10262" t="s">
        <v>6962</v>
      </c>
      <c r="C10262" t="s">
        <v>231</v>
      </c>
      <c r="D10262" t="s">
        <v>1000</v>
      </c>
      <c r="E10262" s="23">
        <v>43647</v>
      </c>
      <c r="F10262">
        <v>11.5</v>
      </c>
      <c r="G10262">
        <v>8</v>
      </c>
      <c r="I10262">
        <v>116</v>
      </c>
      <c r="J10262">
        <v>131</v>
      </c>
      <c r="L10262">
        <v>91</v>
      </c>
      <c r="N10262">
        <v>107</v>
      </c>
      <c r="P10262">
        <v>1</v>
      </c>
      <c r="Q10262">
        <v>6</v>
      </c>
      <c r="S10262">
        <v>9</v>
      </c>
    </row>
    <row r="10263" spans="1:20" x14ac:dyDescent="0.2">
      <c r="A10263" t="s">
        <v>6012</v>
      </c>
      <c r="B10263" t="s">
        <v>6013</v>
      </c>
      <c r="C10263" t="s">
        <v>216</v>
      </c>
      <c r="D10263" t="s">
        <v>1000</v>
      </c>
      <c r="E10263" s="23">
        <v>43647</v>
      </c>
      <c r="F10263">
        <v>8.5</v>
      </c>
      <c r="G10263">
        <v>9.5</v>
      </c>
      <c r="I10263">
        <v>64</v>
      </c>
      <c r="J10263">
        <v>84</v>
      </c>
      <c r="L10263">
        <v>98</v>
      </c>
      <c r="N10263">
        <v>56</v>
      </c>
      <c r="P10263">
        <v>7</v>
      </c>
      <c r="Q10263">
        <v>8</v>
      </c>
      <c r="S10263">
        <v>8</v>
      </c>
    </row>
    <row r="10264" spans="1:20" x14ac:dyDescent="0.2">
      <c r="A10264" t="s">
        <v>4619</v>
      </c>
      <c r="B10264" t="s">
        <v>4620</v>
      </c>
      <c r="C10264" t="s">
        <v>233</v>
      </c>
      <c r="D10264" t="s">
        <v>1000</v>
      </c>
      <c r="E10264" s="23">
        <v>43647</v>
      </c>
      <c r="F10264">
        <v>0</v>
      </c>
      <c r="G10264">
        <v>0</v>
      </c>
      <c r="I10264">
        <v>0</v>
      </c>
      <c r="J10264">
        <v>0</v>
      </c>
      <c r="L10264">
        <v>0</v>
      </c>
      <c r="N10264">
        <v>0</v>
      </c>
      <c r="P10264">
        <v>0</v>
      </c>
      <c r="Q10264">
        <v>0</v>
      </c>
      <c r="S10264">
        <v>0</v>
      </c>
    </row>
    <row r="10265" spans="1:20" x14ac:dyDescent="0.2">
      <c r="A10265" t="s">
        <v>4029</v>
      </c>
      <c r="B10265" t="s">
        <v>4030</v>
      </c>
      <c r="C10265" t="s">
        <v>219</v>
      </c>
      <c r="D10265" t="s">
        <v>1000</v>
      </c>
      <c r="E10265" s="23">
        <v>43647</v>
      </c>
      <c r="F10265">
        <v>0</v>
      </c>
      <c r="G10265">
        <v>0</v>
      </c>
      <c r="I10265">
        <v>0</v>
      </c>
      <c r="J10265">
        <v>0</v>
      </c>
      <c r="L10265">
        <v>0</v>
      </c>
      <c r="N10265">
        <v>0</v>
      </c>
      <c r="P10265">
        <v>0</v>
      </c>
      <c r="Q10265">
        <v>0</v>
      </c>
      <c r="S10265">
        <v>0</v>
      </c>
    </row>
    <row r="10266" spans="1:20" x14ac:dyDescent="0.2">
      <c r="A10266" t="s">
        <v>3758</v>
      </c>
      <c r="B10266" t="s">
        <v>3759</v>
      </c>
      <c r="C10266" t="s">
        <v>340</v>
      </c>
      <c r="D10266" t="s">
        <v>1000</v>
      </c>
      <c r="E10266" s="23">
        <v>43647</v>
      </c>
      <c r="F10266">
        <v>2</v>
      </c>
      <c r="G10266">
        <v>3</v>
      </c>
      <c r="I10266">
        <v>22</v>
      </c>
      <c r="J10266">
        <v>22</v>
      </c>
      <c r="L10266">
        <v>36</v>
      </c>
      <c r="N10266">
        <v>18</v>
      </c>
      <c r="P10266">
        <v>0</v>
      </c>
      <c r="Q10266">
        <v>0</v>
      </c>
      <c r="S10266">
        <v>4</v>
      </c>
    </row>
    <row r="10267" spans="1:20" x14ac:dyDescent="0.2">
      <c r="A10267" t="s">
        <v>11374</v>
      </c>
      <c r="B10267" t="s">
        <v>11375</v>
      </c>
      <c r="C10267" t="s">
        <v>350</v>
      </c>
      <c r="D10267" t="s">
        <v>1000</v>
      </c>
      <c r="E10267" s="23">
        <v>43647</v>
      </c>
      <c r="F10267">
        <v>0</v>
      </c>
      <c r="G10267">
        <v>0</v>
      </c>
      <c r="I10267">
        <v>0</v>
      </c>
      <c r="J10267">
        <v>0</v>
      </c>
      <c r="L10267">
        <v>0</v>
      </c>
      <c r="N10267">
        <v>0</v>
      </c>
      <c r="P10267">
        <v>0</v>
      </c>
      <c r="Q10267">
        <v>0</v>
      </c>
      <c r="S10267">
        <v>0</v>
      </c>
    </row>
    <row r="10268" spans="1:20" x14ac:dyDescent="0.2">
      <c r="A10268" t="s">
        <v>11376</v>
      </c>
      <c r="B10268" t="s">
        <v>11377</v>
      </c>
      <c r="C10268" t="s">
        <v>351</v>
      </c>
      <c r="D10268" t="s">
        <v>1000</v>
      </c>
      <c r="E10268" s="23">
        <v>43647</v>
      </c>
      <c r="F10268">
        <v>0</v>
      </c>
      <c r="G10268">
        <v>0</v>
      </c>
      <c r="I10268">
        <v>0</v>
      </c>
      <c r="J10268">
        <v>0</v>
      </c>
      <c r="L10268">
        <v>0</v>
      </c>
      <c r="N10268">
        <v>0</v>
      </c>
      <c r="P10268">
        <v>0</v>
      </c>
      <c r="Q10268">
        <v>0</v>
      </c>
      <c r="S10268">
        <v>0</v>
      </c>
    </row>
    <row r="10269" spans="1:20" x14ac:dyDescent="0.2">
      <c r="A10269" t="s">
        <v>11228</v>
      </c>
      <c r="B10269" t="s">
        <v>11229</v>
      </c>
      <c r="C10269" t="s">
        <v>352</v>
      </c>
      <c r="D10269" t="s">
        <v>1000</v>
      </c>
      <c r="E10269" s="23">
        <v>43647</v>
      </c>
      <c r="F10269">
        <v>0</v>
      </c>
      <c r="G10269">
        <v>0</v>
      </c>
      <c r="I10269">
        <v>0</v>
      </c>
      <c r="J10269">
        <v>0</v>
      </c>
      <c r="L10269">
        <v>0</v>
      </c>
      <c r="N10269">
        <v>0</v>
      </c>
      <c r="P10269">
        <v>0</v>
      </c>
      <c r="Q10269">
        <v>0</v>
      </c>
      <c r="S10269">
        <v>0</v>
      </c>
    </row>
    <row r="10270" spans="1:20" x14ac:dyDescent="0.2">
      <c r="A10270" t="s">
        <v>10229</v>
      </c>
      <c r="B10270" t="s">
        <v>10230</v>
      </c>
      <c r="C10270" t="s">
        <v>353</v>
      </c>
      <c r="D10270" t="s">
        <v>1000</v>
      </c>
      <c r="E10270" s="23">
        <v>43647</v>
      </c>
      <c r="F10270">
        <v>0</v>
      </c>
      <c r="G10270">
        <v>0</v>
      </c>
      <c r="I10270">
        <v>0</v>
      </c>
      <c r="J10270">
        <v>0</v>
      </c>
      <c r="L10270">
        <v>0</v>
      </c>
      <c r="N10270">
        <v>0</v>
      </c>
      <c r="P10270">
        <v>0</v>
      </c>
      <c r="Q10270">
        <v>0</v>
      </c>
      <c r="S10270">
        <v>0</v>
      </c>
    </row>
    <row r="10271" spans="1:20" x14ac:dyDescent="0.2">
      <c r="A10271" t="s">
        <v>10089</v>
      </c>
      <c r="B10271" t="s">
        <v>10090</v>
      </c>
      <c r="C10271" t="s">
        <v>386</v>
      </c>
      <c r="D10271" t="s">
        <v>1000</v>
      </c>
      <c r="E10271" s="23">
        <v>43647</v>
      </c>
      <c r="F10271">
        <v>0</v>
      </c>
      <c r="G10271">
        <v>0</v>
      </c>
      <c r="I10271">
        <v>0</v>
      </c>
      <c r="J10271">
        <v>0</v>
      </c>
      <c r="L10271">
        <v>0</v>
      </c>
      <c r="N10271">
        <v>0</v>
      </c>
      <c r="P10271">
        <v>0</v>
      </c>
      <c r="Q10271">
        <v>0</v>
      </c>
      <c r="S10271">
        <v>0</v>
      </c>
    </row>
    <row r="10272" spans="1:20" x14ac:dyDescent="0.2">
      <c r="A10272" t="s">
        <v>8642</v>
      </c>
      <c r="B10272" t="s">
        <v>8643</v>
      </c>
      <c r="C10272" t="s">
        <v>354</v>
      </c>
      <c r="D10272" t="s">
        <v>1000</v>
      </c>
      <c r="E10272" s="23">
        <v>43647</v>
      </c>
      <c r="F10272">
        <v>1.5</v>
      </c>
      <c r="G10272">
        <v>1.5</v>
      </c>
      <c r="I10272">
        <v>8</v>
      </c>
      <c r="J10272">
        <v>9</v>
      </c>
      <c r="L10272">
        <v>9</v>
      </c>
      <c r="N10272">
        <v>8</v>
      </c>
      <c r="P10272">
        <v>0</v>
      </c>
      <c r="Q10272">
        <v>0</v>
      </c>
      <c r="S10272">
        <v>0</v>
      </c>
    </row>
    <row r="10273" spans="1:19" x14ac:dyDescent="0.2">
      <c r="A10273" t="s">
        <v>6436</v>
      </c>
      <c r="B10273" t="s">
        <v>6437</v>
      </c>
      <c r="C10273" t="s">
        <v>355</v>
      </c>
      <c r="D10273" t="s">
        <v>1000</v>
      </c>
      <c r="E10273" s="23">
        <v>43647</v>
      </c>
      <c r="F10273">
        <v>3</v>
      </c>
      <c r="G10273">
        <v>5.5</v>
      </c>
      <c r="I10273">
        <v>6</v>
      </c>
      <c r="J10273">
        <v>17</v>
      </c>
      <c r="L10273">
        <v>32</v>
      </c>
      <c r="N10273">
        <v>6</v>
      </c>
      <c r="P10273">
        <v>0</v>
      </c>
      <c r="Q10273">
        <v>0</v>
      </c>
      <c r="S10273">
        <v>0</v>
      </c>
    </row>
    <row r="10274" spans="1:19" x14ac:dyDescent="0.2">
      <c r="A10274" t="s">
        <v>7509</v>
      </c>
      <c r="B10274" t="s">
        <v>7510</v>
      </c>
      <c r="C10274" t="s">
        <v>1048</v>
      </c>
      <c r="D10274" t="s">
        <v>1002</v>
      </c>
      <c r="E10274" s="23">
        <v>43647</v>
      </c>
      <c r="F10274">
        <v>2</v>
      </c>
      <c r="G10274">
        <v>2.5</v>
      </c>
      <c r="I10274">
        <v>8</v>
      </c>
      <c r="J10274">
        <v>11</v>
      </c>
      <c r="L10274">
        <v>14</v>
      </c>
      <c r="N10274">
        <v>8</v>
      </c>
      <c r="P10274">
        <v>0</v>
      </c>
      <c r="Q10274">
        <v>0</v>
      </c>
      <c r="S10274">
        <v>0</v>
      </c>
    </row>
    <row r="10275" spans="1:19" x14ac:dyDescent="0.2">
      <c r="A10275" t="s">
        <v>5798</v>
      </c>
      <c r="B10275" t="s">
        <v>5799</v>
      </c>
      <c r="C10275" t="s">
        <v>1047</v>
      </c>
      <c r="D10275" t="s">
        <v>1002</v>
      </c>
      <c r="E10275" s="23">
        <v>43647</v>
      </c>
      <c r="F10275">
        <v>3.5</v>
      </c>
      <c r="G10275">
        <v>3.5</v>
      </c>
      <c r="I10275">
        <v>16</v>
      </c>
      <c r="J10275">
        <v>20</v>
      </c>
      <c r="L10275">
        <v>20</v>
      </c>
      <c r="N10275">
        <v>14</v>
      </c>
      <c r="P10275">
        <v>1</v>
      </c>
      <c r="Q10275">
        <v>1</v>
      </c>
      <c r="S10275">
        <v>2</v>
      </c>
    </row>
    <row r="10276" spans="1:19" x14ac:dyDescent="0.2">
      <c r="A10276" t="s">
        <v>12174</v>
      </c>
      <c r="B10276" t="s">
        <v>12175</v>
      </c>
      <c r="C10276" t="s">
        <v>1050</v>
      </c>
      <c r="D10276" t="s">
        <v>1002</v>
      </c>
      <c r="E10276" s="23">
        <v>43647</v>
      </c>
      <c r="F10276">
        <v>1</v>
      </c>
      <c r="G10276">
        <v>2.5</v>
      </c>
      <c r="I10276">
        <v>4</v>
      </c>
      <c r="J10276">
        <v>5</v>
      </c>
      <c r="L10276">
        <v>14</v>
      </c>
      <c r="N10276">
        <v>4</v>
      </c>
      <c r="P10276">
        <v>0</v>
      </c>
      <c r="Q10276">
        <v>0</v>
      </c>
      <c r="S10276">
        <v>0</v>
      </c>
    </row>
    <row r="10277" spans="1:19" x14ac:dyDescent="0.2">
      <c r="A10277" t="s">
        <v>14825</v>
      </c>
      <c r="B10277" t="s">
        <v>14826</v>
      </c>
      <c r="C10277" t="s">
        <v>1054</v>
      </c>
      <c r="D10277" t="s">
        <v>1002</v>
      </c>
      <c r="E10277" s="23">
        <v>43647</v>
      </c>
      <c r="F10277">
        <v>1</v>
      </c>
      <c r="G10277">
        <v>1.5</v>
      </c>
      <c r="I10277">
        <v>9</v>
      </c>
      <c r="J10277">
        <v>5</v>
      </c>
      <c r="L10277">
        <v>9</v>
      </c>
      <c r="N10277">
        <v>8</v>
      </c>
      <c r="P10277">
        <v>0</v>
      </c>
      <c r="Q10277">
        <v>0</v>
      </c>
      <c r="S10277">
        <v>1</v>
      </c>
    </row>
    <row r="10278" spans="1:19" x14ac:dyDescent="0.2">
      <c r="A10278" t="s">
        <v>7387</v>
      </c>
      <c r="B10278" t="s">
        <v>7388</v>
      </c>
      <c r="C10278" t="s">
        <v>1052</v>
      </c>
      <c r="D10278" t="s">
        <v>1002</v>
      </c>
      <c r="E10278" s="23">
        <v>43647</v>
      </c>
      <c r="F10278">
        <v>5</v>
      </c>
      <c r="G10278">
        <v>4.5</v>
      </c>
      <c r="I10278">
        <v>21</v>
      </c>
      <c r="J10278">
        <v>28</v>
      </c>
      <c r="L10278">
        <v>26</v>
      </c>
      <c r="N10278">
        <v>18</v>
      </c>
      <c r="P10278">
        <v>3</v>
      </c>
      <c r="Q10278">
        <v>5</v>
      </c>
      <c r="S10278">
        <v>3</v>
      </c>
    </row>
    <row r="10279" spans="1:19" x14ac:dyDescent="0.2">
      <c r="A10279" t="s">
        <v>5379</v>
      </c>
      <c r="B10279" t="s">
        <v>5380</v>
      </c>
      <c r="C10279" t="s">
        <v>1053</v>
      </c>
      <c r="D10279" t="s">
        <v>1002</v>
      </c>
      <c r="E10279" s="23">
        <v>43647</v>
      </c>
      <c r="F10279">
        <v>3</v>
      </c>
      <c r="G10279">
        <v>3</v>
      </c>
      <c r="I10279">
        <v>9</v>
      </c>
      <c r="J10279">
        <v>17</v>
      </c>
      <c r="L10279">
        <v>17</v>
      </c>
      <c r="N10279">
        <v>6</v>
      </c>
      <c r="P10279">
        <v>1</v>
      </c>
      <c r="Q10279">
        <v>1</v>
      </c>
      <c r="S10279">
        <v>3</v>
      </c>
    </row>
    <row r="10280" spans="1:19" x14ac:dyDescent="0.2">
      <c r="A10280" t="s">
        <v>7518</v>
      </c>
      <c r="B10280" t="s">
        <v>7511</v>
      </c>
      <c r="C10280" t="s">
        <v>901</v>
      </c>
      <c r="D10280" t="s">
        <v>1000</v>
      </c>
      <c r="E10280" s="23">
        <v>43647</v>
      </c>
      <c r="F10280">
        <v>3.5</v>
      </c>
      <c r="G10280">
        <v>3</v>
      </c>
      <c r="I10280">
        <v>9</v>
      </c>
      <c r="J10280">
        <v>17</v>
      </c>
      <c r="L10280">
        <v>17</v>
      </c>
      <c r="N10280">
        <v>6</v>
      </c>
      <c r="P10280">
        <v>1</v>
      </c>
      <c r="Q10280">
        <v>1</v>
      </c>
      <c r="S10280">
        <v>3</v>
      </c>
    </row>
    <row r="10281" spans="1:19" x14ac:dyDescent="0.2">
      <c r="A10281" t="s">
        <v>7410</v>
      </c>
      <c r="B10281" t="s">
        <v>7409</v>
      </c>
      <c r="C10281" t="s">
        <v>901</v>
      </c>
      <c r="D10281" t="s">
        <v>1001</v>
      </c>
      <c r="E10281" s="23">
        <v>43647</v>
      </c>
      <c r="F10281">
        <v>3.5</v>
      </c>
      <c r="G10281">
        <v>3</v>
      </c>
      <c r="I10281">
        <v>9</v>
      </c>
      <c r="J10281">
        <v>17</v>
      </c>
      <c r="L10281">
        <v>17</v>
      </c>
      <c r="N10281">
        <v>6</v>
      </c>
      <c r="P10281">
        <v>1</v>
      </c>
      <c r="Q10281">
        <v>1</v>
      </c>
      <c r="S10281">
        <v>3</v>
      </c>
    </row>
    <row r="10282" spans="1:19" x14ac:dyDescent="0.2">
      <c r="A10282" t="s">
        <v>5563</v>
      </c>
      <c r="B10282" t="s">
        <v>5564</v>
      </c>
      <c r="C10282" t="s">
        <v>903</v>
      </c>
      <c r="D10282" t="s">
        <v>1000</v>
      </c>
      <c r="E10282" s="23">
        <v>43647</v>
      </c>
      <c r="F10282">
        <v>6.5</v>
      </c>
      <c r="G10282">
        <v>3</v>
      </c>
      <c r="I10282">
        <v>9</v>
      </c>
      <c r="J10282">
        <v>17</v>
      </c>
      <c r="L10282">
        <v>17</v>
      </c>
      <c r="N10282">
        <v>6</v>
      </c>
      <c r="P10282">
        <v>1</v>
      </c>
      <c r="Q10282">
        <v>1</v>
      </c>
      <c r="S10282">
        <v>3</v>
      </c>
    </row>
    <row r="10283" spans="1:19" x14ac:dyDescent="0.2">
      <c r="A10283" t="s">
        <v>5409</v>
      </c>
      <c r="B10283" t="s">
        <v>5410</v>
      </c>
      <c r="C10283" t="s">
        <v>903</v>
      </c>
      <c r="D10283" t="s">
        <v>1001</v>
      </c>
      <c r="E10283" s="23">
        <v>43647</v>
      </c>
      <c r="F10283">
        <v>0</v>
      </c>
      <c r="G10283">
        <v>3</v>
      </c>
      <c r="I10283">
        <v>9</v>
      </c>
      <c r="J10283">
        <v>17</v>
      </c>
      <c r="L10283">
        <v>17</v>
      </c>
      <c r="N10283">
        <v>6</v>
      </c>
      <c r="P10283">
        <v>1</v>
      </c>
      <c r="Q10283">
        <v>1</v>
      </c>
      <c r="S10283">
        <v>3</v>
      </c>
    </row>
    <row r="10284" spans="1:19" x14ac:dyDescent="0.2">
      <c r="A10284" t="s">
        <v>11963</v>
      </c>
      <c r="B10284" t="s">
        <v>11964</v>
      </c>
      <c r="C10284" t="s">
        <v>198</v>
      </c>
      <c r="D10284" t="s">
        <v>1002</v>
      </c>
      <c r="E10284" s="23">
        <v>43647</v>
      </c>
      <c r="F10284">
        <v>0</v>
      </c>
      <c r="G10284">
        <v>0</v>
      </c>
      <c r="I10284">
        <v>0</v>
      </c>
      <c r="J10284">
        <v>0</v>
      </c>
      <c r="L10284">
        <v>0</v>
      </c>
      <c r="N10284">
        <v>0</v>
      </c>
      <c r="P10284">
        <v>0</v>
      </c>
      <c r="Q10284">
        <v>0</v>
      </c>
      <c r="S10284">
        <v>0</v>
      </c>
    </row>
    <row r="10285" spans="1:19" x14ac:dyDescent="0.2">
      <c r="A10285" t="s">
        <v>11965</v>
      </c>
      <c r="B10285" t="s">
        <v>11966</v>
      </c>
      <c r="C10285" t="s">
        <v>962</v>
      </c>
      <c r="D10285" t="s">
        <v>1002</v>
      </c>
      <c r="E10285" s="23">
        <v>43647</v>
      </c>
      <c r="F10285">
        <v>2</v>
      </c>
      <c r="G10285">
        <v>3</v>
      </c>
      <c r="I10285">
        <v>3</v>
      </c>
      <c r="J10285">
        <v>16</v>
      </c>
      <c r="L10285">
        <v>18</v>
      </c>
      <c r="N10285">
        <v>3</v>
      </c>
      <c r="P10285">
        <v>2</v>
      </c>
      <c r="Q10285">
        <v>5</v>
      </c>
      <c r="S10285">
        <v>0</v>
      </c>
    </row>
    <row r="10286" spans="1:19" x14ac:dyDescent="0.2">
      <c r="A10286" t="s">
        <v>11967</v>
      </c>
      <c r="B10286" t="s">
        <v>11968</v>
      </c>
      <c r="C10286" t="s">
        <v>199</v>
      </c>
      <c r="D10286" t="s">
        <v>1002</v>
      </c>
      <c r="E10286" s="23">
        <v>43647</v>
      </c>
      <c r="F10286">
        <v>15</v>
      </c>
      <c r="G10286">
        <v>13.5</v>
      </c>
      <c r="I10286">
        <v>152</v>
      </c>
      <c r="J10286">
        <v>127</v>
      </c>
      <c r="L10286">
        <v>113</v>
      </c>
      <c r="N10286">
        <v>142</v>
      </c>
      <c r="P10286">
        <v>0</v>
      </c>
      <c r="Q10286">
        <v>0</v>
      </c>
      <c r="S10286">
        <v>10</v>
      </c>
    </row>
    <row r="10287" spans="1:19" x14ac:dyDescent="0.2">
      <c r="A10287" t="s">
        <v>11969</v>
      </c>
      <c r="B10287" t="s">
        <v>11970</v>
      </c>
      <c r="C10287" t="s">
        <v>348</v>
      </c>
      <c r="D10287" t="s">
        <v>1002</v>
      </c>
      <c r="E10287" s="23">
        <v>43647</v>
      </c>
      <c r="F10287">
        <v>0</v>
      </c>
      <c r="G10287">
        <v>0</v>
      </c>
      <c r="I10287">
        <v>0</v>
      </c>
      <c r="J10287">
        <v>0</v>
      </c>
      <c r="L10287">
        <v>0</v>
      </c>
      <c r="N10287">
        <v>0</v>
      </c>
      <c r="P10287">
        <v>0</v>
      </c>
      <c r="Q10287">
        <v>0</v>
      </c>
      <c r="S10287">
        <v>0</v>
      </c>
    </row>
    <row r="10288" spans="1:19" x14ac:dyDescent="0.2">
      <c r="A10288" t="s">
        <v>11971</v>
      </c>
      <c r="B10288" t="s">
        <v>11972</v>
      </c>
      <c r="C10288" t="s">
        <v>357</v>
      </c>
      <c r="D10288" t="s">
        <v>1002</v>
      </c>
      <c r="E10288" s="23">
        <v>43647</v>
      </c>
      <c r="F10288">
        <v>0</v>
      </c>
      <c r="G10288">
        <v>0</v>
      </c>
      <c r="I10288">
        <v>0</v>
      </c>
      <c r="J10288">
        <v>0</v>
      </c>
      <c r="L10288">
        <v>0</v>
      </c>
      <c r="N10288">
        <v>0</v>
      </c>
      <c r="P10288">
        <v>0</v>
      </c>
      <c r="Q10288">
        <v>0</v>
      </c>
      <c r="S10288">
        <v>0</v>
      </c>
    </row>
    <row r="10289" spans="1:20" x14ac:dyDescent="0.2">
      <c r="A10289" t="s">
        <v>10995</v>
      </c>
      <c r="B10289" t="s">
        <v>10996</v>
      </c>
      <c r="C10289" t="s">
        <v>227</v>
      </c>
      <c r="D10289" t="s">
        <v>1002</v>
      </c>
      <c r="E10289" s="23">
        <v>43647</v>
      </c>
      <c r="F10289">
        <v>0</v>
      </c>
      <c r="G10289">
        <v>0</v>
      </c>
      <c r="I10289">
        <v>0</v>
      </c>
      <c r="J10289">
        <v>0</v>
      </c>
      <c r="L10289">
        <v>0</v>
      </c>
      <c r="N10289">
        <v>0</v>
      </c>
      <c r="P10289">
        <v>0</v>
      </c>
      <c r="Q10289">
        <v>0</v>
      </c>
      <c r="S10289">
        <v>0</v>
      </c>
    </row>
    <row r="10290" spans="1:20" x14ac:dyDescent="0.2">
      <c r="A10290" t="s">
        <v>10820</v>
      </c>
      <c r="B10290" t="s">
        <v>10821</v>
      </c>
      <c r="C10290" t="s">
        <v>203</v>
      </c>
      <c r="D10290" t="s">
        <v>1002</v>
      </c>
      <c r="E10290" s="23">
        <v>43647</v>
      </c>
      <c r="F10290">
        <v>0</v>
      </c>
      <c r="G10290">
        <v>0</v>
      </c>
      <c r="I10290">
        <v>0</v>
      </c>
      <c r="J10290">
        <v>0</v>
      </c>
      <c r="L10290">
        <v>0</v>
      </c>
      <c r="N10290">
        <v>0</v>
      </c>
      <c r="O10290" t="e">
        <v>#DIV/0!</v>
      </c>
      <c r="P10290">
        <v>0</v>
      </c>
      <c r="Q10290">
        <v>0</v>
      </c>
      <c r="S10290">
        <v>0</v>
      </c>
    </row>
    <row r="10291" spans="1:20" x14ac:dyDescent="0.2">
      <c r="A10291" t="s">
        <v>10155</v>
      </c>
      <c r="B10291" t="s">
        <v>10156</v>
      </c>
      <c r="C10291" t="s">
        <v>387</v>
      </c>
      <c r="D10291" t="s">
        <v>1002</v>
      </c>
      <c r="E10291" s="23">
        <v>43647</v>
      </c>
      <c r="F10291">
        <v>0</v>
      </c>
      <c r="G10291">
        <v>0</v>
      </c>
      <c r="I10291">
        <v>0</v>
      </c>
      <c r="J10291">
        <v>0</v>
      </c>
      <c r="L10291">
        <v>0</v>
      </c>
      <c r="N10291">
        <v>0</v>
      </c>
      <c r="P10291">
        <v>0</v>
      </c>
      <c r="Q10291">
        <v>0</v>
      </c>
      <c r="S10291">
        <v>0</v>
      </c>
      <c r="T10291">
        <v>0.65833333333333333</v>
      </c>
    </row>
    <row r="10292" spans="1:20" x14ac:dyDescent="0.2">
      <c r="A10292" t="s">
        <v>9973</v>
      </c>
      <c r="B10292" t="s">
        <v>9974</v>
      </c>
      <c r="C10292" t="s">
        <v>223</v>
      </c>
      <c r="D10292" t="s">
        <v>1002</v>
      </c>
      <c r="E10292" s="23">
        <v>43647</v>
      </c>
      <c r="F10292">
        <v>6</v>
      </c>
      <c r="G10292">
        <v>6</v>
      </c>
      <c r="I10292">
        <v>49</v>
      </c>
      <c r="J10292">
        <v>66</v>
      </c>
      <c r="L10292">
        <v>66</v>
      </c>
      <c r="N10292">
        <v>49</v>
      </c>
      <c r="P10292">
        <v>0</v>
      </c>
      <c r="Q10292">
        <v>0</v>
      </c>
      <c r="S10292">
        <v>0</v>
      </c>
    </row>
    <row r="10293" spans="1:20" x14ac:dyDescent="0.2">
      <c r="A10293" t="s">
        <v>9591</v>
      </c>
      <c r="B10293" t="s">
        <v>9592</v>
      </c>
      <c r="C10293" t="s">
        <v>346</v>
      </c>
      <c r="D10293" t="s">
        <v>1002</v>
      </c>
      <c r="E10293" s="23">
        <v>43647</v>
      </c>
      <c r="F10293">
        <v>0</v>
      </c>
      <c r="G10293">
        <v>0</v>
      </c>
      <c r="I10293">
        <v>0</v>
      </c>
      <c r="J10293">
        <v>0</v>
      </c>
      <c r="L10293">
        <v>0</v>
      </c>
      <c r="N10293">
        <v>0</v>
      </c>
      <c r="P10293">
        <v>0</v>
      </c>
      <c r="Q10293">
        <v>0</v>
      </c>
      <c r="S10293">
        <v>0</v>
      </c>
    </row>
    <row r="10294" spans="1:20" x14ac:dyDescent="0.2">
      <c r="A10294" t="s">
        <v>9232</v>
      </c>
      <c r="B10294" t="s">
        <v>9233</v>
      </c>
      <c r="C10294" t="s">
        <v>207</v>
      </c>
      <c r="D10294" t="s">
        <v>1002</v>
      </c>
      <c r="E10294" s="23">
        <v>43647</v>
      </c>
      <c r="F10294">
        <v>7</v>
      </c>
      <c r="G10294">
        <v>7</v>
      </c>
      <c r="I10294">
        <v>19</v>
      </c>
      <c r="J10294">
        <v>43</v>
      </c>
      <c r="L10294">
        <v>42</v>
      </c>
      <c r="N10294">
        <v>14</v>
      </c>
      <c r="O10294">
        <v>1</v>
      </c>
      <c r="P10294">
        <v>6</v>
      </c>
      <c r="Q10294">
        <v>7</v>
      </c>
      <c r="S10294">
        <v>5</v>
      </c>
    </row>
    <row r="10295" spans="1:20" x14ac:dyDescent="0.2">
      <c r="A10295" t="s">
        <v>8393</v>
      </c>
      <c r="B10295" t="s">
        <v>8394</v>
      </c>
      <c r="C10295" t="s">
        <v>212</v>
      </c>
      <c r="D10295" t="s">
        <v>1002</v>
      </c>
      <c r="E10295" s="23">
        <v>43647</v>
      </c>
      <c r="F10295">
        <v>2.5</v>
      </c>
      <c r="G10295">
        <v>1.5</v>
      </c>
      <c r="I10295">
        <v>5</v>
      </c>
      <c r="J10295">
        <v>14</v>
      </c>
      <c r="L10295">
        <v>8</v>
      </c>
      <c r="N10295">
        <v>2</v>
      </c>
      <c r="P10295">
        <v>1</v>
      </c>
      <c r="Q10295">
        <v>1</v>
      </c>
      <c r="S10295">
        <v>3</v>
      </c>
    </row>
    <row r="10296" spans="1:20" x14ac:dyDescent="0.2">
      <c r="A10296" t="s">
        <v>8124</v>
      </c>
      <c r="B10296" t="s">
        <v>8125</v>
      </c>
      <c r="C10296" t="s">
        <v>963</v>
      </c>
      <c r="D10296" t="s">
        <v>1002</v>
      </c>
      <c r="E10296" s="23">
        <v>43647</v>
      </c>
      <c r="F10296">
        <v>4</v>
      </c>
      <c r="G10296">
        <v>3</v>
      </c>
      <c r="I10296">
        <v>2</v>
      </c>
      <c r="J10296">
        <v>17</v>
      </c>
      <c r="L10296">
        <v>12</v>
      </c>
      <c r="N10296">
        <v>2</v>
      </c>
      <c r="P10296">
        <v>0</v>
      </c>
      <c r="Q10296">
        <v>0</v>
      </c>
      <c r="S10296">
        <v>0</v>
      </c>
    </row>
    <row r="10297" spans="1:20" x14ac:dyDescent="0.2">
      <c r="A10297" t="s">
        <v>8092</v>
      </c>
      <c r="B10297" t="s">
        <v>8093</v>
      </c>
      <c r="C10297" t="s">
        <v>225</v>
      </c>
      <c r="D10297" t="s">
        <v>1002</v>
      </c>
      <c r="E10297" s="23">
        <v>43647</v>
      </c>
      <c r="F10297">
        <v>6</v>
      </c>
      <c r="G10297">
        <v>7.5</v>
      </c>
      <c r="I10297">
        <v>34</v>
      </c>
      <c r="J10297">
        <v>55</v>
      </c>
      <c r="L10297">
        <v>73</v>
      </c>
      <c r="N10297">
        <v>34</v>
      </c>
      <c r="P10297">
        <v>0</v>
      </c>
      <c r="Q10297">
        <v>4</v>
      </c>
      <c r="S10297">
        <v>0</v>
      </c>
    </row>
    <row r="10298" spans="1:20" x14ac:dyDescent="0.2">
      <c r="A10298" t="s">
        <v>7704</v>
      </c>
      <c r="B10298" t="s">
        <v>7705</v>
      </c>
      <c r="C10298" t="s">
        <v>901</v>
      </c>
      <c r="D10298" t="s">
        <v>1002</v>
      </c>
      <c r="E10298" s="23">
        <v>43647</v>
      </c>
      <c r="F10298">
        <v>7</v>
      </c>
      <c r="G10298">
        <v>7</v>
      </c>
      <c r="I10298">
        <v>29</v>
      </c>
      <c r="J10298">
        <v>39</v>
      </c>
      <c r="L10298">
        <v>40</v>
      </c>
      <c r="N10298">
        <v>26</v>
      </c>
      <c r="P10298">
        <v>3</v>
      </c>
      <c r="Q10298">
        <v>5</v>
      </c>
      <c r="S10298">
        <v>3</v>
      </c>
      <c r="T10298" t="e">
        <v>#DIV/0!</v>
      </c>
    </row>
    <row r="10299" spans="1:20" x14ac:dyDescent="0.2">
      <c r="A10299" t="s">
        <v>7152</v>
      </c>
      <c r="B10299" t="s">
        <v>7153</v>
      </c>
      <c r="C10299" t="s">
        <v>232</v>
      </c>
      <c r="D10299" t="s">
        <v>1002</v>
      </c>
      <c r="E10299" s="23">
        <v>43647</v>
      </c>
      <c r="F10299">
        <v>15.5</v>
      </c>
      <c r="G10299">
        <v>11</v>
      </c>
      <c r="I10299">
        <v>129</v>
      </c>
      <c r="J10299">
        <v>148</v>
      </c>
      <c r="L10299">
        <v>106</v>
      </c>
      <c r="N10299">
        <v>120</v>
      </c>
      <c r="P10299">
        <v>3</v>
      </c>
      <c r="Q10299">
        <v>8</v>
      </c>
      <c r="S10299">
        <v>9</v>
      </c>
      <c r="T10299" t="e">
        <v>#DIV/0!</v>
      </c>
    </row>
    <row r="10300" spans="1:20" x14ac:dyDescent="0.2">
      <c r="A10300" t="s">
        <v>6786</v>
      </c>
      <c r="B10300" t="s">
        <v>6787</v>
      </c>
      <c r="C10300" t="s">
        <v>317</v>
      </c>
      <c r="D10300" t="s">
        <v>1002</v>
      </c>
      <c r="E10300" s="23">
        <v>43647</v>
      </c>
      <c r="F10300">
        <v>9</v>
      </c>
      <c r="G10300">
        <v>11.5</v>
      </c>
      <c r="I10300">
        <v>22</v>
      </c>
      <c r="J10300">
        <v>52</v>
      </c>
      <c r="L10300">
        <v>67</v>
      </c>
      <c r="N10300">
        <v>20</v>
      </c>
      <c r="P10300">
        <v>1</v>
      </c>
      <c r="Q10300">
        <v>1</v>
      </c>
      <c r="S10300">
        <v>2</v>
      </c>
    </row>
    <row r="10301" spans="1:20" x14ac:dyDescent="0.2">
      <c r="A10301" t="s">
        <v>6362</v>
      </c>
      <c r="B10301" t="s">
        <v>6363</v>
      </c>
      <c r="C10301" t="s">
        <v>214</v>
      </c>
      <c r="D10301" t="s">
        <v>1002</v>
      </c>
      <c r="E10301" s="23">
        <v>43647</v>
      </c>
      <c r="F10301">
        <v>13.5</v>
      </c>
      <c r="G10301">
        <v>15.5</v>
      </c>
      <c r="I10301">
        <v>89</v>
      </c>
      <c r="J10301">
        <v>122</v>
      </c>
      <c r="L10301">
        <v>138</v>
      </c>
      <c r="N10301">
        <v>68</v>
      </c>
      <c r="O10301">
        <v>1.05</v>
      </c>
      <c r="P10301">
        <v>14</v>
      </c>
      <c r="Q10301">
        <v>16</v>
      </c>
      <c r="S10301">
        <v>21</v>
      </c>
    </row>
    <row r="10302" spans="1:20" x14ac:dyDescent="0.2">
      <c r="A10302" t="s">
        <v>5816</v>
      </c>
      <c r="B10302" t="s">
        <v>5817</v>
      </c>
      <c r="C10302" t="s">
        <v>903</v>
      </c>
      <c r="D10302" t="s">
        <v>1002</v>
      </c>
      <c r="E10302" s="23">
        <v>43647</v>
      </c>
      <c r="F10302">
        <v>6.5</v>
      </c>
      <c r="G10302">
        <v>6.5</v>
      </c>
      <c r="I10302">
        <v>25</v>
      </c>
      <c r="J10302">
        <v>37</v>
      </c>
      <c r="L10302">
        <v>37</v>
      </c>
      <c r="N10302">
        <v>20</v>
      </c>
      <c r="P10302">
        <v>2</v>
      </c>
      <c r="Q10302">
        <v>2</v>
      </c>
      <c r="S10302">
        <v>5</v>
      </c>
    </row>
    <row r="10303" spans="1:20" x14ac:dyDescent="0.2">
      <c r="A10303" t="s">
        <v>4969</v>
      </c>
      <c r="B10303" t="s">
        <v>4970</v>
      </c>
      <c r="C10303" t="s">
        <v>230</v>
      </c>
      <c r="D10303" t="s">
        <v>1002</v>
      </c>
      <c r="E10303" s="23">
        <v>43647</v>
      </c>
      <c r="F10303">
        <v>0</v>
      </c>
      <c r="G10303">
        <v>0</v>
      </c>
      <c r="I10303">
        <v>0</v>
      </c>
      <c r="J10303">
        <v>0</v>
      </c>
      <c r="L10303">
        <v>0</v>
      </c>
      <c r="N10303">
        <v>0</v>
      </c>
      <c r="P10303">
        <v>0</v>
      </c>
      <c r="Q10303">
        <v>0</v>
      </c>
      <c r="S10303">
        <v>0</v>
      </c>
    </row>
    <row r="10304" spans="1:20" x14ac:dyDescent="0.2">
      <c r="A10304" t="s">
        <v>4794</v>
      </c>
      <c r="B10304" t="s">
        <v>4795</v>
      </c>
      <c r="C10304" t="s">
        <v>234</v>
      </c>
      <c r="D10304" t="s">
        <v>1002</v>
      </c>
      <c r="E10304" s="23">
        <v>43647</v>
      </c>
      <c r="F10304">
        <v>0</v>
      </c>
      <c r="G10304">
        <v>0</v>
      </c>
      <c r="I10304">
        <v>0</v>
      </c>
      <c r="J10304">
        <v>0</v>
      </c>
      <c r="L10304">
        <v>0</v>
      </c>
      <c r="N10304">
        <v>0</v>
      </c>
      <c r="P10304">
        <v>0</v>
      </c>
      <c r="Q10304">
        <v>0</v>
      </c>
      <c r="S10304">
        <v>0</v>
      </c>
    </row>
    <row r="10305" spans="1:20" x14ac:dyDescent="0.2">
      <c r="A10305" t="s">
        <v>4444</v>
      </c>
      <c r="B10305" t="s">
        <v>4445</v>
      </c>
      <c r="C10305" t="s">
        <v>217</v>
      </c>
      <c r="D10305" t="s">
        <v>1002</v>
      </c>
      <c r="E10305" s="23">
        <v>43647</v>
      </c>
      <c r="F10305">
        <v>0</v>
      </c>
      <c r="G10305">
        <v>0</v>
      </c>
      <c r="I10305">
        <v>0</v>
      </c>
      <c r="J10305">
        <v>0</v>
      </c>
      <c r="L10305">
        <v>0</v>
      </c>
      <c r="N10305">
        <v>0</v>
      </c>
      <c r="P10305">
        <v>0</v>
      </c>
      <c r="Q10305">
        <v>0</v>
      </c>
      <c r="S10305">
        <v>0</v>
      </c>
    </row>
    <row r="10306" spans="1:20" x14ac:dyDescent="0.2">
      <c r="A10306" t="s">
        <v>3854</v>
      </c>
      <c r="B10306" t="s">
        <v>3855</v>
      </c>
      <c r="C10306" t="s">
        <v>342</v>
      </c>
      <c r="D10306" t="s">
        <v>1002</v>
      </c>
      <c r="E10306" s="23">
        <v>43647</v>
      </c>
      <c r="F10306">
        <v>2</v>
      </c>
      <c r="G10306">
        <v>3</v>
      </c>
      <c r="I10306">
        <v>22</v>
      </c>
      <c r="J10306">
        <v>22</v>
      </c>
      <c r="L10306">
        <v>36</v>
      </c>
      <c r="N10306">
        <v>18</v>
      </c>
      <c r="P10306">
        <v>0</v>
      </c>
      <c r="Q10306">
        <v>0</v>
      </c>
      <c r="S10306">
        <v>4</v>
      </c>
      <c r="T10306" t="e">
        <v>#DIV/0!</v>
      </c>
    </row>
    <row r="10307" spans="1:20" x14ac:dyDescent="0.2">
      <c r="A10307" t="s">
        <v>3662</v>
      </c>
      <c r="B10307" t="s">
        <v>3663</v>
      </c>
      <c r="C10307" t="s">
        <v>220</v>
      </c>
      <c r="D10307" t="s">
        <v>1002</v>
      </c>
      <c r="E10307" s="23">
        <v>43647</v>
      </c>
      <c r="F10307">
        <v>0</v>
      </c>
      <c r="G10307">
        <v>0</v>
      </c>
      <c r="I10307">
        <v>0</v>
      </c>
      <c r="J10307">
        <v>0</v>
      </c>
      <c r="L10307">
        <v>0</v>
      </c>
      <c r="N10307">
        <v>0</v>
      </c>
      <c r="P10307">
        <v>0</v>
      </c>
      <c r="Q10307">
        <v>0</v>
      </c>
      <c r="S10307">
        <v>0</v>
      </c>
      <c r="T10307" t="e">
        <v>#DIV/0!</v>
      </c>
    </row>
    <row r="10308" spans="1:20" x14ac:dyDescent="0.2">
      <c r="A10308" t="s">
        <v>3137</v>
      </c>
      <c r="B10308" t="s">
        <v>3138</v>
      </c>
      <c r="C10308" t="s">
        <v>242</v>
      </c>
      <c r="D10308" t="s">
        <v>1000</v>
      </c>
      <c r="E10308" s="23">
        <v>43647</v>
      </c>
      <c r="F10308">
        <v>0</v>
      </c>
      <c r="G10308">
        <v>0</v>
      </c>
      <c r="I10308">
        <v>0</v>
      </c>
      <c r="J10308">
        <v>0</v>
      </c>
      <c r="L10308">
        <v>0</v>
      </c>
      <c r="N10308">
        <v>0</v>
      </c>
      <c r="P10308">
        <v>0</v>
      </c>
      <c r="Q10308">
        <v>0</v>
      </c>
      <c r="S10308">
        <v>0</v>
      </c>
      <c r="T10308" t="e">
        <v>#DIV/0!</v>
      </c>
    </row>
    <row r="10309" spans="1:20" x14ac:dyDescent="0.2">
      <c r="A10309" t="s">
        <v>2962</v>
      </c>
      <c r="B10309" t="s">
        <v>2963</v>
      </c>
      <c r="C10309" t="s">
        <v>2724</v>
      </c>
      <c r="D10309" t="s">
        <v>1000</v>
      </c>
      <c r="E10309" s="23">
        <v>43647</v>
      </c>
      <c r="F10309">
        <v>3.5</v>
      </c>
      <c r="G10309">
        <v>3.5</v>
      </c>
      <c r="I10309">
        <v>16</v>
      </c>
      <c r="J10309">
        <v>20</v>
      </c>
      <c r="L10309">
        <v>20</v>
      </c>
      <c r="N10309">
        <v>14</v>
      </c>
      <c r="P10309">
        <v>1</v>
      </c>
      <c r="Q10309">
        <v>1</v>
      </c>
      <c r="S10309">
        <v>2</v>
      </c>
    </row>
    <row r="10310" spans="1:20" x14ac:dyDescent="0.2">
      <c r="A10310" t="s">
        <v>2758</v>
      </c>
      <c r="B10310" t="s">
        <v>2757</v>
      </c>
      <c r="C10310" t="s">
        <v>2724</v>
      </c>
      <c r="D10310" t="s">
        <v>1001</v>
      </c>
      <c r="E10310" s="23">
        <v>43647</v>
      </c>
      <c r="F10310">
        <v>3</v>
      </c>
      <c r="G10310">
        <v>5</v>
      </c>
      <c r="I10310">
        <v>12</v>
      </c>
      <c r="J10310">
        <v>16</v>
      </c>
      <c r="L10310">
        <v>28</v>
      </c>
      <c r="N10310">
        <v>12</v>
      </c>
      <c r="P10310">
        <v>0</v>
      </c>
      <c r="Q10310">
        <v>0</v>
      </c>
      <c r="S10310">
        <v>0</v>
      </c>
    </row>
    <row r="10311" spans="1:20" x14ac:dyDescent="0.2">
      <c r="A10311" t="s">
        <v>2755</v>
      </c>
      <c r="B10311" t="s">
        <v>2756</v>
      </c>
      <c r="C10311" t="s">
        <v>2724</v>
      </c>
      <c r="D10311" t="s">
        <v>1002</v>
      </c>
      <c r="E10311" s="23">
        <v>43647</v>
      </c>
      <c r="F10311">
        <v>6.5</v>
      </c>
      <c r="G10311">
        <v>8.5</v>
      </c>
      <c r="I10311">
        <v>28</v>
      </c>
      <c r="J10311">
        <v>36</v>
      </c>
      <c r="L10311">
        <v>48</v>
      </c>
      <c r="N10311">
        <v>26</v>
      </c>
      <c r="P10311">
        <v>1</v>
      </c>
      <c r="Q10311">
        <v>1</v>
      </c>
      <c r="S10311">
        <v>2</v>
      </c>
    </row>
    <row r="10312" spans="1:20" x14ac:dyDescent="0.2">
      <c r="A10312" t="s">
        <v>2717</v>
      </c>
      <c r="B10312" t="s">
        <v>2718</v>
      </c>
      <c r="C10312" t="s">
        <v>237</v>
      </c>
      <c r="D10312" t="s">
        <v>1000</v>
      </c>
      <c r="E10312" s="23">
        <v>43647</v>
      </c>
      <c r="F10312">
        <v>10.5</v>
      </c>
      <c r="G10312">
        <v>13</v>
      </c>
      <c r="I10312">
        <v>36</v>
      </c>
      <c r="J10312">
        <v>77</v>
      </c>
      <c r="L10312">
        <v>82</v>
      </c>
      <c r="N10312">
        <v>20</v>
      </c>
      <c r="O10312">
        <v>0.87666666666666659</v>
      </c>
      <c r="P10312">
        <v>13</v>
      </c>
      <c r="Q10312">
        <v>18</v>
      </c>
      <c r="S10312">
        <v>16</v>
      </c>
    </row>
    <row r="10313" spans="1:20" x14ac:dyDescent="0.2">
      <c r="A10313" t="s">
        <v>2542</v>
      </c>
      <c r="B10313" t="s">
        <v>2543</v>
      </c>
      <c r="C10313" t="s">
        <v>238</v>
      </c>
      <c r="D10313" t="s">
        <v>1000</v>
      </c>
      <c r="E10313" s="23">
        <v>43647</v>
      </c>
      <c r="F10313">
        <v>8</v>
      </c>
      <c r="G10313">
        <v>6</v>
      </c>
      <c r="I10313">
        <v>15</v>
      </c>
      <c r="J10313">
        <v>34</v>
      </c>
      <c r="L10313">
        <v>27</v>
      </c>
      <c r="N10313">
        <v>15</v>
      </c>
      <c r="P10313">
        <v>2</v>
      </c>
      <c r="Q10313">
        <v>2</v>
      </c>
      <c r="S10313">
        <v>0</v>
      </c>
    </row>
    <row r="10314" spans="1:20" x14ac:dyDescent="0.2">
      <c r="A10314" t="s">
        <v>2369</v>
      </c>
      <c r="B10314" t="s">
        <v>2370</v>
      </c>
      <c r="C10314" t="s">
        <v>239</v>
      </c>
      <c r="D10314" t="s">
        <v>1000</v>
      </c>
      <c r="E10314" s="23">
        <v>43647</v>
      </c>
      <c r="F10314">
        <v>0</v>
      </c>
      <c r="G10314">
        <v>0</v>
      </c>
      <c r="I10314">
        <v>0</v>
      </c>
      <c r="J10314">
        <v>0</v>
      </c>
      <c r="L10314">
        <v>0</v>
      </c>
      <c r="N10314">
        <v>0</v>
      </c>
      <c r="P10314">
        <v>0</v>
      </c>
      <c r="Q10314">
        <v>0</v>
      </c>
      <c r="S10314">
        <v>0</v>
      </c>
    </row>
    <row r="10315" spans="1:20" x14ac:dyDescent="0.2">
      <c r="A10315" t="s">
        <v>2194</v>
      </c>
      <c r="B10315" t="s">
        <v>2195</v>
      </c>
      <c r="C10315" t="s">
        <v>1988</v>
      </c>
      <c r="D10315" t="s">
        <v>1000</v>
      </c>
      <c r="E10315" s="23">
        <v>43647</v>
      </c>
      <c r="F10315">
        <v>6.5</v>
      </c>
      <c r="G10315">
        <v>5.5</v>
      </c>
      <c r="I10315">
        <v>25</v>
      </c>
      <c r="J10315">
        <v>38</v>
      </c>
      <c r="L10315">
        <v>32</v>
      </c>
      <c r="N10315">
        <v>21</v>
      </c>
      <c r="P10315">
        <v>4</v>
      </c>
      <c r="Q10315">
        <v>6</v>
      </c>
      <c r="S10315">
        <v>4</v>
      </c>
    </row>
    <row r="10316" spans="1:20" x14ac:dyDescent="0.2">
      <c r="A10316" t="s">
        <v>2019</v>
      </c>
      <c r="B10316" t="s">
        <v>2020</v>
      </c>
      <c r="C10316" t="s">
        <v>1988</v>
      </c>
      <c r="D10316" t="s">
        <v>1001</v>
      </c>
      <c r="E10316" s="23">
        <v>43647</v>
      </c>
      <c r="F10316">
        <v>2.5</v>
      </c>
      <c r="G10316">
        <v>3.5</v>
      </c>
      <c r="I10316">
        <v>14</v>
      </c>
      <c r="J10316">
        <v>12</v>
      </c>
      <c r="L10316">
        <v>20</v>
      </c>
      <c r="N10316">
        <v>11</v>
      </c>
      <c r="P10316">
        <v>0</v>
      </c>
      <c r="Q10316">
        <v>0</v>
      </c>
      <c r="S10316">
        <v>3</v>
      </c>
    </row>
    <row r="10317" spans="1:20" x14ac:dyDescent="0.2">
      <c r="A10317" t="s">
        <v>1986</v>
      </c>
      <c r="B10317" t="s">
        <v>1987</v>
      </c>
      <c r="C10317" t="s">
        <v>1988</v>
      </c>
      <c r="D10317" t="s">
        <v>1002</v>
      </c>
      <c r="E10317" s="23">
        <v>43647</v>
      </c>
      <c r="F10317">
        <v>9</v>
      </c>
      <c r="G10317">
        <v>9</v>
      </c>
      <c r="I10317">
        <v>39</v>
      </c>
      <c r="J10317">
        <v>50</v>
      </c>
      <c r="L10317">
        <v>52</v>
      </c>
      <c r="N10317">
        <v>32</v>
      </c>
      <c r="P10317">
        <v>4</v>
      </c>
      <c r="Q10317">
        <v>6</v>
      </c>
      <c r="S10317">
        <v>7</v>
      </c>
    </row>
    <row r="10318" spans="1:20" x14ac:dyDescent="0.2">
      <c r="A10318" t="s">
        <v>1954</v>
      </c>
      <c r="B10318" t="s">
        <v>1955</v>
      </c>
      <c r="C10318" t="s">
        <v>966</v>
      </c>
      <c r="D10318" t="s">
        <v>1000</v>
      </c>
      <c r="E10318" s="23">
        <v>43647</v>
      </c>
      <c r="F10318">
        <v>0</v>
      </c>
      <c r="G10318">
        <v>0</v>
      </c>
      <c r="I10318">
        <v>0</v>
      </c>
      <c r="J10318">
        <v>0</v>
      </c>
      <c r="L10318">
        <v>0</v>
      </c>
      <c r="N10318">
        <v>0</v>
      </c>
      <c r="P10318">
        <v>0</v>
      </c>
      <c r="Q10318">
        <v>0</v>
      </c>
      <c r="S10318">
        <v>0</v>
      </c>
    </row>
    <row r="10319" spans="1:20" x14ac:dyDescent="0.2">
      <c r="A10319" t="s">
        <v>1946</v>
      </c>
      <c r="B10319" t="s">
        <v>1947</v>
      </c>
      <c r="C10319" t="s">
        <v>240</v>
      </c>
      <c r="D10319" t="s">
        <v>1000</v>
      </c>
      <c r="E10319" s="23">
        <v>43647</v>
      </c>
      <c r="F10319">
        <v>17.5</v>
      </c>
      <c r="G10319">
        <v>15.5</v>
      </c>
      <c r="I10319">
        <v>52</v>
      </c>
      <c r="J10319">
        <v>100</v>
      </c>
      <c r="L10319">
        <v>89</v>
      </c>
      <c r="N10319">
        <v>43</v>
      </c>
      <c r="P10319">
        <v>4</v>
      </c>
      <c r="Q10319">
        <v>4</v>
      </c>
      <c r="S10319">
        <v>9</v>
      </c>
    </row>
    <row r="10320" spans="1:20" x14ac:dyDescent="0.2">
      <c r="A10320" t="s">
        <v>1771</v>
      </c>
      <c r="B10320" t="s">
        <v>1772</v>
      </c>
      <c r="C10320" t="s">
        <v>241</v>
      </c>
      <c r="D10320" t="s">
        <v>1000</v>
      </c>
      <c r="E10320" s="23">
        <v>43647</v>
      </c>
      <c r="F10320">
        <v>40</v>
      </c>
      <c r="G10320">
        <v>37</v>
      </c>
      <c r="I10320">
        <v>396</v>
      </c>
      <c r="J10320">
        <v>435</v>
      </c>
      <c r="L10320">
        <v>417</v>
      </c>
      <c r="N10320">
        <v>368</v>
      </c>
      <c r="P10320">
        <v>8</v>
      </c>
      <c r="Q10320">
        <v>18</v>
      </c>
      <c r="S10320">
        <v>28</v>
      </c>
    </row>
    <row r="10321" spans="1:19" x14ac:dyDescent="0.2">
      <c r="A10321" t="s">
        <v>1596</v>
      </c>
      <c r="B10321" t="s">
        <v>1597</v>
      </c>
      <c r="C10321" t="s">
        <v>318</v>
      </c>
      <c r="D10321" t="s">
        <v>1000</v>
      </c>
      <c r="E10321" s="23">
        <v>43647</v>
      </c>
      <c r="F10321">
        <v>4.5</v>
      </c>
      <c r="G10321">
        <v>7</v>
      </c>
      <c r="I10321">
        <v>14</v>
      </c>
      <c r="J10321">
        <v>26</v>
      </c>
      <c r="L10321">
        <v>41</v>
      </c>
      <c r="N10321">
        <v>14</v>
      </c>
      <c r="P10321">
        <v>0</v>
      </c>
      <c r="Q10321">
        <v>0</v>
      </c>
      <c r="S10321">
        <v>0</v>
      </c>
    </row>
    <row r="10322" spans="1:19" x14ac:dyDescent="0.2">
      <c r="A10322" t="s">
        <v>1486</v>
      </c>
      <c r="B10322" t="s">
        <v>1487</v>
      </c>
      <c r="C10322" t="s">
        <v>896</v>
      </c>
      <c r="D10322" t="s">
        <v>1000</v>
      </c>
      <c r="E10322" s="23">
        <v>43647</v>
      </c>
      <c r="F10322">
        <v>90.5</v>
      </c>
      <c r="G10322">
        <v>87.5</v>
      </c>
      <c r="I10322">
        <v>554</v>
      </c>
      <c r="J10322">
        <v>730</v>
      </c>
      <c r="L10322">
        <v>708</v>
      </c>
      <c r="N10322">
        <v>495</v>
      </c>
      <c r="O10322">
        <v>0.87666666666666659</v>
      </c>
      <c r="P10322">
        <v>32</v>
      </c>
      <c r="Q10322">
        <v>49</v>
      </c>
      <c r="S10322">
        <v>59</v>
      </c>
    </row>
    <row r="10323" spans="1:19" x14ac:dyDescent="0.2">
      <c r="A10323" t="s">
        <v>1445</v>
      </c>
      <c r="B10323" t="s">
        <v>1446</v>
      </c>
      <c r="C10323" t="s">
        <v>899</v>
      </c>
      <c r="D10323" t="s">
        <v>1001</v>
      </c>
      <c r="E10323" s="23">
        <v>43647</v>
      </c>
      <c r="F10323">
        <v>5.5</v>
      </c>
      <c r="G10323">
        <v>8.5</v>
      </c>
      <c r="I10323">
        <v>26</v>
      </c>
      <c r="J10323">
        <v>28</v>
      </c>
      <c r="L10323">
        <v>48</v>
      </c>
      <c r="N10323">
        <v>23</v>
      </c>
      <c r="O10323" t="s">
        <v>904</v>
      </c>
      <c r="P10323">
        <v>0</v>
      </c>
      <c r="Q10323">
        <v>0</v>
      </c>
      <c r="S10323">
        <v>3</v>
      </c>
    </row>
    <row r="10324" spans="1:19" x14ac:dyDescent="0.2">
      <c r="A10324" t="s">
        <v>1147</v>
      </c>
      <c r="B10324" t="s">
        <v>1235</v>
      </c>
      <c r="C10324" t="s">
        <v>235</v>
      </c>
      <c r="D10324" t="s">
        <v>1002</v>
      </c>
      <c r="E10324" s="23">
        <v>43647</v>
      </c>
      <c r="F10324">
        <v>96</v>
      </c>
      <c r="G10324">
        <v>96</v>
      </c>
      <c r="H10324">
        <v>0</v>
      </c>
      <c r="I10324">
        <v>580</v>
      </c>
      <c r="J10324">
        <v>758</v>
      </c>
      <c r="L10324">
        <v>756</v>
      </c>
      <c r="M10324">
        <v>0</v>
      </c>
      <c r="N10324">
        <v>518</v>
      </c>
      <c r="O10324">
        <v>0.87666666666666659</v>
      </c>
      <c r="P10324">
        <v>32</v>
      </c>
      <c r="Q10324">
        <v>49</v>
      </c>
      <c r="R10324">
        <v>0</v>
      </c>
      <c r="S10324">
        <v>62</v>
      </c>
    </row>
    <row r="10325" spans="1:19" x14ac:dyDescent="0.2">
      <c r="A10325" t="s">
        <v>1385</v>
      </c>
      <c r="B10325" t="s">
        <v>1386</v>
      </c>
      <c r="C10325" t="s">
        <v>1237</v>
      </c>
      <c r="D10325" t="s">
        <v>1000</v>
      </c>
      <c r="E10325" s="23">
        <v>43647</v>
      </c>
      <c r="F10325">
        <v>27.5</v>
      </c>
      <c r="G10325">
        <v>24.5</v>
      </c>
      <c r="I10325">
        <v>93</v>
      </c>
      <c r="J10325">
        <v>158</v>
      </c>
      <c r="L10325">
        <v>141</v>
      </c>
      <c r="N10325">
        <v>78</v>
      </c>
      <c r="P10325">
        <v>9</v>
      </c>
      <c r="Q10325">
        <v>11</v>
      </c>
      <c r="S10325">
        <v>15</v>
      </c>
    </row>
    <row r="10326" spans="1:19" x14ac:dyDescent="0.2">
      <c r="A10326" t="s">
        <v>12146</v>
      </c>
      <c r="B10326" t="s">
        <v>12147</v>
      </c>
      <c r="C10326" t="s">
        <v>1051</v>
      </c>
      <c r="D10326" t="s">
        <v>1000</v>
      </c>
      <c r="E10326" s="23">
        <v>43647</v>
      </c>
      <c r="F10326">
        <v>0</v>
      </c>
      <c r="G10326">
        <v>0</v>
      </c>
      <c r="I10326">
        <v>0</v>
      </c>
      <c r="J10326">
        <v>0</v>
      </c>
      <c r="L10326">
        <v>0</v>
      </c>
      <c r="N10326">
        <v>0</v>
      </c>
      <c r="P10326">
        <v>0</v>
      </c>
      <c r="Q10326">
        <v>0</v>
      </c>
      <c r="S10326">
        <v>0</v>
      </c>
    </row>
    <row r="10327" spans="1:19" x14ac:dyDescent="0.2">
      <c r="A10327" t="s">
        <v>13335</v>
      </c>
      <c r="B10327" t="s">
        <v>13336</v>
      </c>
      <c r="C10327" t="s">
        <v>350</v>
      </c>
      <c r="D10327" t="s">
        <v>1002</v>
      </c>
      <c r="E10327" s="23">
        <v>43647</v>
      </c>
      <c r="F10327">
        <v>0</v>
      </c>
      <c r="G10327">
        <v>0</v>
      </c>
      <c r="I10327">
        <v>0</v>
      </c>
      <c r="J10327">
        <v>0</v>
      </c>
      <c r="L10327">
        <v>0</v>
      </c>
      <c r="N10327">
        <v>0</v>
      </c>
      <c r="P10327">
        <v>0</v>
      </c>
      <c r="Q10327">
        <v>0</v>
      </c>
      <c r="S10327">
        <v>0</v>
      </c>
    </row>
    <row r="10328" spans="1:19" x14ac:dyDescent="0.2">
      <c r="A10328" t="s">
        <v>13512</v>
      </c>
      <c r="B10328" t="s">
        <v>13513</v>
      </c>
      <c r="C10328" t="s">
        <v>242</v>
      </c>
      <c r="D10328" t="s">
        <v>1002</v>
      </c>
      <c r="E10328" s="23">
        <v>43647</v>
      </c>
      <c r="F10328">
        <v>0</v>
      </c>
      <c r="G10328">
        <v>0</v>
      </c>
      <c r="I10328">
        <v>0</v>
      </c>
      <c r="J10328">
        <v>0</v>
      </c>
      <c r="L10328">
        <v>0</v>
      </c>
      <c r="N10328">
        <v>0</v>
      </c>
      <c r="P10328">
        <v>0</v>
      </c>
      <c r="Q10328">
        <v>0</v>
      </c>
      <c r="S10328">
        <v>0</v>
      </c>
    </row>
    <row r="10329" spans="1:19" x14ac:dyDescent="0.2">
      <c r="A10329" t="s">
        <v>13689</v>
      </c>
      <c r="B10329" t="s">
        <v>13690</v>
      </c>
      <c r="C10329" t="s">
        <v>237</v>
      </c>
      <c r="D10329" t="s">
        <v>1002</v>
      </c>
      <c r="E10329" s="23">
        <v>43647</v>
      </c>
      <c r="F10329">
        <v>10.5</v>
      </c>
      <c r="G10329">
        <v>13</v>
      </c>
      <c r="I10329">
        <v>36</v>
      </c>
      <c r="J10329">
        <v>77</v>
      </c>
      <c r="L10329">
        <v>82</v>
      </c>
      <c r="N10329">
        <v>20</v>
      </c>
      <c r="O10329">
        <v>0.87666666666666659</v>
      </c>
      <c r="P10329">
        <v>13</v>
      </c>
      <c r="Q10329">
        <v>18</v>
      </c>
      <c r="S10329">
        <v>16</v>
      </c>
    </row>
    <row r="10330" spans="1:19" x14ac:dyDescent="0.2">
      <c r="A10330" t="s">
        <v>13864</v>
      </c>
      <c r="B10330" t="s">
        <v>13865</v>
      </c>
      <c r="C10330" t="s">
        <v>238</v>
      </c>
      <c r="D10330" t="s">
        <v>1002</v>
      </c>
      <c r="E10330" s="23">
        <v>43647</v>
      </c>
      <c r="F10330">
        <v>8</v>
      </c>
      <c r="G10330">
        <v>6</v>
      </c>
      <c r="I10330">
        <v>15</v>
      </c>
      <c r="J10330">
        <v>34</v>
      </c>
      <c r="L10330">
        <v>27</v>
      </c>
      <c r="N10330">
        <v>15</v>
      </c>
      <c r="P10330">
        <v>2</v>
      </c>
      <c r="Q10330">
        <v>2</v>
      </c>
      <c r="S10330">
        <v>0</v>
      </c>
    </row>
    <row r="10331" spans="1:19" x14ac:dyDescent="0.2">
      <c r="A10331" t="s">
        <v>14041</v>
      </c>
      <c r="B10331" t="s">
        <v>14042</v>
      </c>
      <c r="C10331" t="s">
        <v>239</v>
      </c>
      <c r="D10331" t="s">
        <v>1002</v>
      </c>
      <c r="E10331" s="23">
        <v>43647</v>
      </c>
      <c r="F10331">
        <v>0</v>
      </c>
      <c r="G10331">
        <v>0</v>
      </c>
      <c r="I10331">
        <v>0</v>
      </c>
      <c r="J10331">
        <v>0</v>
      </c>
      <c r="L10331">
        <v>0</v>
      </c>
      <c r="N10331">
        <v>0</v>
      </c>
      <c r="P10331">
        <v>0</v>
      </c>
      <c r="Q10331">
        <v>0</v>
      </c>
      <c r="S10331">
        <v>0</v>
      </c>
    </row>
    <row r="10332" spans="1:19" x14ac:dyDescent="0.2">
      <c r="A10332" t="s">
        <v>14051</v>
      </c>
      <c r="B10332" t="s">
        <v>14052</v>
      </c>
      <c r="C10332" t="s">
        <v>966</v>
      </c>
      <c r="D10332" t="s">
        <v>1002</v>
      </c>
      <c r="E10332" s="23">
        <v>43647</v>
      </c>
      <c r="F10332">
        <v>0</v>
      </c>
      <c r="G10332">
        <v>0</v>
      </c>
      <c r="I10332">
        <v>0</v>
      </c>
      <c r="J10332">
        <v>0</v>
      </c>
      <c r="L10332">
        <v>0</v>
      </c>
      <c r="N10332">
        <v>0</v>
      </c>
      <c r="P10332">
        <v>0</v>
      </c>
      <c r="Q10332">
        <v>0</v>
      </c>
      <c r="S10332">
        <v>0</v>
      </c>
    </row>
    <row r="10333" spans="1:19" x14ac:dyDescent="0.2">
      <c r="A10333" t="s">
        <v>14228</v>
      </c>
      <c r="B10333" t="s">
        <v>14229</v>
      </c>
      <c r="C10333" t="s">
        <v>240</v>
      </c>
      <c r="D10333" t="s">
        <v>1002</v>
      </c>
      <c r="E10333" s="23">
        <v>43647</v>
      </c>
      <c r="F10333">
        <v>17.5</v>
      </c>
      <c r="G10333">
        <v>15.5</v>
      </c>
      <c r="I10333">
        <v>52</v>
      </c>
      <c r="J10333">
        <v>100</v>
      </c>
      <c r="L10333">
        <v>89</v>
      </c>
      <c r="N10333">
        <v>43</v>
      </c>
      <c r="P10333">
        <v>4</v>
      </c>
      <c r="Q10333">
        <v>4</v>
      </c>
      <c r="S10333">
        <v>9</v>
      </c>
    </row>
    <row r="10334" spans="1:19" x14ac:dyDescent="0.2">
      <c r="A10334" t="s">
        <v>14405</v>
      </c>
      <c r="B10334" t="s">
        <v>14406</v>
      </c>
      <c r="C10334" t="s">
        <v>241</v>
      </c>
      <c r="D10334" t="s">
        <v>1002</v>
      </c>
      <c r="E10334" s="23">
        <v>43647</v>
      </c>
      <c r="F10334">
        <v>40</v>
      </c>
      <c r="G10334">
        <v>37</v>
      </c>
      <c r="I10334">
        <v>396</v>
      </c>
      <c r="J10334">
        <v>435</v>
      </c>
      <c r="L10334">
        <v>417</v>
      </c>
      <c r="N10334">
        <v>368</v>
      </c>
      <c r="P10334">
        <v>8</v>
      </c>
      <c r="Q10334">
        <v>18</v>
      </c>
      <c r="S10334">
        <v>28</v>
      </c>
    </row>
    <row r="10335" spans="1:19" x14ac:dyDescent="0.2">
      <c r="A10335" t="s">
        <v>14517</v>
      </c>
      <c r="B10335" t="s">
        <v>14518</v>
      </c>
      <c r="C10335" t="s">
        <v>318</v>
      </c>
      <c r="D10335" t="s">
        <v>1002</v>
      </c>
      <c r="E10335" s="23">
        <v>43647</v>
      </c>
      <c r="F10335">
        <v>4.5</v>
      </c>
      <c r="G10335">
        <v>7</v>
      </c>
      <c r="I10335">
        <v>14</v>
      </c>
      <c r="J10335">
        <v>26</v>
      </c>
      <c r="L10335">
        <v>41</v>
      </c>
      <c r="N10335">
        <v>14</v>
      </c>
      <c r="P10335">
        <v>0</v>
      </c>
      <c r="Q10335">
        <v>0</v>
      </c>
      <c r="S10335">
        <v>0</v>
      </c>
    </row>
    <row r="10336" spans="1:19" x14ac:dyDescent="0.2">
      <c r="A10336" t="s">
        <v>14537</v>
      </c>
      <c r="B10336" t="s">
        <v>14538</v>
      </c>
      <c r="C10336" t="s">
        <v>962</v>
      </c>
      <c r="D10336" t="s">
        <v>1000</v>
      </c>
      <c r="E10336" s="23">
        <v>43647</v>
      </c>
      <c r="F10336">
        <v>2</v>
      </c>
      <c r="G10336">
        <v>3</v>
      </c>
      <c r="I10336">
        <v>3</v>
      </c>
      <c r="J10336">
        <v>16</v>
      </c>
      <c r="L10336">
        <v>18</v>
      </c>
      <c r="N10336">
        <v>3</v>
      </c>
      <c r="O10336">
        <v>0.57999999999999996</v>
      </c>
      <c r="P10336">
        <v>2</v>
      </c>
      <c r="Q10336">
        <v>5</v>
      </c>
      <c r="S10336">
        <v>0</v>
      </c>
    </row>
    <row r="10337" spans="1:19" x14ac:dyDescent="0.2">
      <c r="A10337" t="s">
        <v>14557</v>
      </c>
      <c r="B10337" t="s">
        <v>14558</v>
      </c>
      <c r="C10337" t="s">
        <v>959</v>
      </c>
      <c r="D10337" t="s">
        <v>1002</v>
      </c>
      <c r="E10337" s="23">
        <v>43647</v>
      </c>
      <c r="F10337">
        <v>2</v>
      </c>
      <c r="G10337">
        <v>3</v>
      </c>
      <c r="I10337">
        <v>3</v>
      </c>
      <c r="J10337">
        <v>16</v>
      </c>
      <c r="L10337">
        <v>18</v>
      </c>
      <c r="N10337">
        <v>3</v>
      </c>
      <c r="P10337">
        <v>2</v>
      </c>
      <c r="Q10337">
        <v>5</v>
      </c>
      <c r="S10337">
        <v>0</v>
      </c>
    </row>
    <row r="10338" spans="1:19" x14ac:dyDescent="0.2">
      <c r="A10338" t="s">
        <v>14734</v>
      </c>
      <c r="B10338" t="s">
        <v>14735</v>
      </c>
      <c r="C10338" t="s">
        <v>199</v>
      </c>
      <c r="D10338" t="s">
        <v>1000</v>
      </c>
      <c r="E10338" s="23">
        <v>43647</v>
      </c>
      <c r="F10338">
        <v>15</v>
      </c>
      <c r="G10338">
        <v>13.5</v>
      </c>
      <c r="I10338">
        <v>152</v>
      </c>
      <c r="J10338">
        <v>127</v>
      </c>
      <c r="L10338">
        <v>113</v>
      </c>
      <c r="N10338">
        <v>142</v>
      </c>
      <c r="P10338">
        <v>0</v>
      </c>
      <c r="Q10338">
        <v>0</v>
      </c>
      <c r="S10338">
        <v>10</v>
      </c>
    </row>
    <row r="10339" spans="1:19" x14ac:dyDescent="0.2">
      <c r="A10339" t="s">
        <v>15000</v>
      </c>
      <c r="B10339" t="s">
        <v>15001</v>
      </c>
      <c r="C10339" t="s">
        <v>200</v>
      </c>
      <c r="D10339" t="s">
        <v>1002</v>
      </c>
      <c r="E10339" s="23">
        <v>43647</v>
      </c>
      <c r="F10339">
        <v>5</v>
      </c>
      <c r="G10339">
        <v>4.5</v>
      </c>
      <c r="I10339">
        <v>26</v>
      </c>
      <c r="J10339">
        <v>29</v>
      </c>
      <c r="L10339">
        <v>26</v>
      </c>
      <c r="N10339">
        <v>24</v>
      </c>
      <c r="P10339">
        <v>0</v>
      </c>
      <c r="Q10339">
        <v>0</v>
      </c>
      <c r="S10339">
        <v>2</v>
      </c>
    </row>
    <row r="10340" spans="1:19" x14ac:dyDescent="0.2">
      <c r="A10340" t="s">
        <v>15177</v>
      </c>
      <c r="B10340" t="s">
        <v>15178</v>
      </c>
      <c r="C10340" t="s">
        <v>202</v>
      </c>
      <c r="D10340" t="s">
        <v>1002</v>
      </c>
      <c r="E10340" s="23">
        <v>43647</v>
      </c>
      <c r="F10340">
        <v>8</v>
      </c>
      <c r="G10340">
        <v>5</v>
      </c>
      <c r="I10340">
        <v>113</v>
      </c>
      <c r="J10340">
        <v>88</v>
      </c>
      <c r="L10340">
        <v>64</v>
      </c>
      <c r="N10340">
        <v>106</v>
      </c>
      <c r="P10340">
        <v>0</v>
      </c>
      <c r="Q10340">
        <v>0</v>
      </c>
      <c r="S10340">
        <v>7</v>
      </c>
    </row>
    <row r="10341" spans="1:19" x14ac:dyDescent="0.2">
      <c r="A10341" t="s">
        <v>15259</v>
      </c>
      <c r="B10341" t="s">
        <v>15260</v>
      </c>
      <c r="C10341" t="s">
        <v>348</v>
      </c>
      <c r="D10341" t="s">
        <v>1000</v>
      </c>
      <c r="E10341" s="23">
        <v>43647</v>
      </c>
      <c r="F10341">
        <v>0</v>
      </c>
      <c r="G10341">
        <v>0</v>
      </c>
      <c r="I10341">
        <v>0</v>
      </c>
      <c r="J10341">
        <v>0</v>
      </c>
      <c r="L10341">
        <v>0</v>
      </c>
      <c r="N10341">
        <v>0</v>
      </c>
      <c r="P10341">
        <v>0</v>
      </c>
      <c r="Q10341">
        <v>0</v>
      </c>
      <c r="S10341">
        <v>0</v>
      </c>
    </row>
    <row r="10342" spans="1:19" x14ac:dyDescent="0.2">
      <c r="A10342" t="s">
        <v>15343</v>
      </c>
      <c r="B10342" t="s">
        <v>15344</v>
      </c>
      <c r="C10342" t="s">
        <v>347</v>
      </c>
      <c r="D10342" t="s">
        <v>1002</v>
      </c>
      <c r="E10342" s="23">
        <v>43647</v>
      </c>
      <c r="F10342">
        <v>0</v>
      </c>
      <c r="G10342">
        <v>0</v>
      </c>
      <c r="I10342">
        <v>0</v>
      </c>
      <c r="J10342">
        <v>0</v>
      </c>
      <c r="L10342">
        <v>0</v>
      </c>
      <c r="N10342">
        <v>0</v>
      </c>
      <c r="P10342">
        <v>0</v>
      </c>
      <c r="Q10342">
        <v>0</v>
      </c>
      <c r="S10342">
        <v>0</v>
      </c>
    </row>
    <row r="10343" spans="1:19" x14ac:dyDescent="0.2">
      <c r="A10343" t="s">
        <v>15419</v>
      </c>
      <c r="B10343" t="s">
        <v>15420</v>
      </c>
      <c r="C10343" t="s">
        <v>351</v>
      </c>
      <c r="D10343" t="s">
        <v>1002</v>
      </c>
      <c r="E10343" s="23">
        <v>43647</v>
      </c>
      <c r="F10343">
        <v>0</v>
      </c>
      <c r="G10343">
        <v>0</v>
      </c>
      <c r="I10343">
        <v>0</v>
      </c>
      <c r="J10343">
        <v>0</v>
      </c>
      <c r="L10343">
        <v>0</v>
      </c>
      <c r="N10343">
        <v>0</v>
      </c>
      <c r="P10343">
        <v>0</v>
      </c>
      <c r="Q10343">
        <v>0</v>
      </c>
      <c r="S10343">
        <v>0</v>
      </c>
    </row>
    <row r="10344" spans="1:19" x14ac:dyDescent="0.2">
      <c r="A10344" t="s">
        <v>15465</v>
      </c>
      <c r="B10344" t="s">
        <v>15466</v>
      </c>
      <c r="C10344" t="s">
        <v>357</v>
      </c>
      <c r="D10344" t="s">
        <v>1000</v>
      </c>
      <c r="E10344" s="23">
        <v>43647</v>
      </c>
      <c r="F10344">
        <v>0</v>
      </c>
      <c r="G10344">
        <v>0</v>
      </c>
      <c r="I10344">
        <v>0</v>
      </c>
      <c r="J10344">
        <v>0</v>
      </c>
      <c r="L10344">
        <v>0</v>
      </c>
      <c r="N10344">
        <v>0</v>
      </c>
      <c r="P10344">
        <v>0</v>
      </c>
      <c r="Q10344">
        <v>0</v>
      </c>
      <c r="S10344">
        <v>0</v>
      </c>
    </row>
    <row r="10345" spans="1:19" x14ac:dyDescent="0.2">
      <c r="A10345" t="s">
        <v>15543</v>
      </c>
      <c r="B10345" t="s">
        <v>15544</v>
      </c>
      <c r="C10345" t="s">
        <v>352</v>
      </c>
      <c r="D10345" t="s">
        <v>1002</v>
      </c>
      <c r="E10345" s="23">
        <v>43647</v>
      </c>
      <c r="F10345">
        <v>0</v>
      </c>
      <c r="G10345">
        <v>0</v>
      </c>
      <c r="I10345">
        <v>0</v>
      </c>
      <c r="J10345">
        <v>0</v>
      </c>
      <c r="L10345">
        <v>0</v>
      </c>
      <c r="N10345">
        <v>0</v>
      </c>
      <c r="P10345">
        <v>0</v>
      </c>
      <c r="Q10345">
        <v>0</v>
      </c>
      <c r="S10345">
        <v>0</v>
      </c>
    </row>
    <row r="10346" spans="1:19" x14ac:dyDescent="0.2">
      <c r="A10346" t="s">
        <v>15704</v>
      </c>
      <c r="B10346" t="s">
        <v>15705</v>
      </c>
      <c r="C10346" t="s">
        <v>228</v>
      </c>
      <c r="D10346" t="s">
        <v>1002</v>
      </c>
      <c r="E10346" s="23">
        <v>43647</v>
      </c>
      <c r="F10346">
        <v>0</v>
      </c>
      <c r="G10346">
        <v>0</v>
      </c>
      <c r="I10346">
        <v>0</v>
      </c>
      <c r="J10346">
        <v>0</v>
      </c>
      <c r="L10346">
        <v>0</v>
      </c>
      <c r="N10346">
        <v>0</v>
      </c>
      <c r="P10346">
        <v>0</v>
      </c>
      <c r="Q10346">
        <v>0</v>
      </c>
      <c r="S10346">
        <v>0</v>
      </c>
    </row>
    <row r="10347" spans="1:19" x14ac:dyDescent="0.2">
      <c r="A10347" t="s">
        <v>15881</v>
      </c>
      <c r="B10347" t="s">
        <v>15882</v>
      </c>
      <c r="C10347" t="s">
        <v>227</v>
      </c>
      <c r="D10347" t="s">
        <v>1000</v>
      </c>
      <c r="E10347" s="23">
        <v>43647</v>
      </c>
      <c r="F10347">
        <v>0</v>
      </c>
      <c r="G10347">
        <v>0</v>
      </c>
      <c r="I10347">
        <v>0</v>
      </c>
      <c r="J10347">
        <v>0</v>
      </c>
      <c r="L10347">
        <v>0</v>
      </c>
      <c r="N10347">
        <v>0</v>
      </c>
      <c r="P10347">
        <v>0</v>
      </c>
      <c r="Q10347">
        <v>0</v>
      </c>
      <c r="S10347">
        <v>0</v>
      </c>
    </row>
    <row r="10348" spans="1:19" x14ac:dyDescent="0.2">
      <c r="A10348" t="s">
        <v>16058</v>
      </c>
      <c r="B10348" t="s">
        <v>16059</v>
      </c>
      <c r="C10348" t="s">
        <v>203</v>
      </c>
      <c r="D10348" t="s">
        <v>1000</v>
      </c>
      <c r="E10348" s="23">
        <v>43647</v>
      </c>
      <c r="F10348">
        <v>0</v>
      </c>
      <c r="G10348">
        <v>0</v>
      </c>
      <c r="I10348">
        <v>0</v>
      </c>
      <c r="J10348">
        <v>0</v>
      </c>
      <c r="L10348">
        <v>0</v>
      </c>
      <c r="N10348">
        <v>0</v>
      </c>
      <c r="O10348" t="e">
        <v>#DIV/0!</v>
      </c>
      <c r="P10348">
        <v>0</v>
      </c>
      <c r="Q10348">
        <v>0</v>
      </c>
      <c r="S10348">
        <v>0</v>
      </c>
    </row>
    <row r="10349" spans="1:19" x14ac:dyDescent="0.2">
      <c r="A10349" t="s">
        <v>16237</v>
      </c>
      <c r="B10349" t="s">
        <v>16238</v>
      </c>
      <c r="C10349" t="s">
        <v>205</v>
      </c>
      <c r="D10349" t="s">
        <v>1002</v>
      </c>
      <c r="E10349" s="23">
        <v>43647</v>
      </c>
      <c r="F10349">
        <v>0</v>
      </c>
      <c r="G10349">
        <v>0</v>
      </c>
      <c r="I10349">
        <v>0</v>
      </c>
      <c r="J10349">
        <v>0</v>
      </c>
      <c r="L10349">
        <v>0</v>
      </c>
      <c r="N10349">
        <v>0</v>
      </c>
      <c r="P10349">
        <v>0</v>
      </c>
      <c r="Q10349">
        <v>0</v>
      </c>
      <c r="S10349">
        <v>0</v>
      </c>
    </row>
    <row r="10350" spans="1:19" x14ac:dyDescent="0.2">
      <c r="A10350" t="s">
        <v>16414</v>
      </c>
      <c r="B10350" t="s">
        <v>16415</v>
      </c>
      <c r="C10350" t="s">
        <v>204</v>
      </c>
      <c r="D10350" t="s">
        <v>1002</v>
      </c>
      <c r="E10350" s="23">
        <v>43647</v>
      </c>
      <c r="F10350">
        <v>0</v>
      </c>
      <c r="G10350">
        <v>0</v>
      </c>
      <c r="I10350">
        <v>0</v>
      </c>
      <c r="J10350">
        <v>0</v>
      </c>
      <c r="L10350">
        <v>0</v>
      </c>
      <c r="N10350">
        <v>0</v>
      </c>
      <c r="P10350">
        <v>0</v>
      </c>
      <c r="Q10350">
        <v>0</v>
      </c>
      <c r="S10350">
        <v>0</v>
      </c>
    </row>
    <row r="10351" spans="1:19" x14ac:dyDescent="0.2">
      <c r="A10351" t="s">
        <v>16555</v>
      </c>
      <c r="B10351" t="s">
        <v>16556</v>
      </c>
      <c r="C10351" t="s">
        <v>353</v>
      </c>
      <c r="D10351" t="s">
        <v>1002</v>
      </c>
      <c r="E10351" s="23">
        <v>43647</v>
      </c>
      <c r="F10351">
        <v>0</v>
      </c>
      <c r="G10351">
        <v>0</v>
      </c>
      <c r="I10351">
        <v>0</v>
      </c>
      <c r="J10351">
        <v>0</v>
      </c>
      <c r="L10351">
        <v>0</v>
      </c>
      <c r="N10351">
        <v>0</v>
      </c>
      <c r="P10351">
        <v>0</v>
      </c>
      <c r="Q10351">
        <v>0</v>
      </c>
      <c r="S10351">
        <v>0</v>
      </c>
    </row>
    <row r="10352" spans="1:19" x14ac:dyDescent="0.2">
      <c r="A10352" t="s">
        <v>16732</v>
      </c>
      <c r="B10352" t="s">
        <v>16733</v>
      </c>
      <c r="C10352" t="s">
        <v>223</v>
      </c>
      <c r="D10352" t="s">
        <v>1000</v>
      </c>
      <c r="E10352" s="23">
        <v>43647</v>
      </c>
      <c r="F10352">
        <v>6</v>
      </c>
      <c r="G10352">
        <v>6</v>
      </c>
      <c r="I10352">
        <v>49</v>
      </c>
      <c r="J10352">
        <v>66</v>
      </c>
      <c r="L10352">
        <v>66</v>
      </c>
      <c r="N10352">
        <v>49</v>
      </c>
      <c r="P10352">
        <v>0</v>
      </c>
      <c r="Q10352">
        <v>0</v>
      </c>
      <c r="S10352">
        <v>0</v>
      </c>
    </row>
    <row r="10353" spans="1:20" x14ac:dyDescent="0.2">
      <c r="A10353" t="s">
        <v>16911</v>
      </c>
      <c r="B10353" t="s">
        <v>16912</v>
      </c>
      <c r="C10353" t="s">
        <v>224</v>
      </c>
      <c r="D10353" t="s">
        <v>1002</v>
      </c>
      <c r="E10353" s="23">
        <v>43647</v>
      </c>
      <c r="F10353">
        <v>6</v>
      </c>
      <c r="G10353">
        <v>6</v>
      </c>
      <c r="I10353">
        <v>49</v>
      </c>
      <c r="J10353">
        <v>66</v>
      </c>
      <c r="L10353">
        <v>66</v>
      </c>
      <c r="N10353">
        <v>49</v>
      </c>
      <c r="P10353">
        <v>0</v>
      </c>
      <c r="Q10353">
        <v>0</v>
      </c>
      <c r="S10353">
        <v>0</v>
      </c>
    </row>
    <row r="10354" spans="1:20" x14ac:dyDescent="0.2">
      <c r="A10354" t="s">
        <v>17037</v>
      </c>
      <c r="B10354" t="s">
        <v>17038</v>
      </c>
      <c r="C10354" t="s">
        <v>346</v>
      </c>
      <c r="D10354" t="s">
        <v>1000</v>
      </c>
      <c r="E10354" s="23">
        <v>43647</v>
      </c>
      <c r="F10354">
        <v>0</v>
      </c>
      <c r="G10354">
        <v>0</v>
      </c>
      <c r="I10354">
        <v>0</v>
      </c>
      <c r="J10354">
        <v>0</v>
      </c>
      <c r="L10354">
        <v>0</v>
      </c>
      <c r="N10354">
        <v>0</v>
      </c>
      <c r="P10354">
        <v>0</v>
      </c>
      <c r="Q10354">
        <v>0</v>
      </c>
      <c r="S10354">
        <v>0</v>
      </c>
    </row>
    <row r="10355" spans="1:20" x14ac:dyDescent="0.2">
      <c r="A10355" t="s">
        <v>17133</v>
      </c>
      <c r="B10355" t="s">
        <v>17134</v>
      </c>
      <c r="C10355" t="s">
        <v>345</v>
      </c>
      <c r="D10355" t="s">
        <v>1002</v>
      </c>
      <c r="E10355" s="23">
        <v>43647</v>
      </c>
      <c r="F10355">
        <v>0</v>
      </c>
      <c r="G10355">
        <v>0</v>
      </c>
      <c r="I10355">
        <v>0</v>
      </c>
      <c r="J10355">
        <v>0</v>
      </c>
      <c r="L10355">
        <v>0</v>
      </c>
      <c r="N10355">
        <v>0</v>
      </c>
      <c r="P10355">
        <v>0</v>
      </c>
      <c r="Q10355">
        <v>0</v>
      </c>
      <c r="S10355">
        <v>0</v>
      </c>
    </row>
    <row r="10356" spans="1:20" x14ac:dyDescent="0.2">
      <c r="A10356" t="s">
        <v>17151</v>
      </c>
      <c r="B10356" t="s">
        <v>17152</v>
      </c>
      <c r="C10356" t="s">
        <v>963</v>
      </c>
      <c r="D10356" t="s">
        <v>1000</v>
      </c>
      <c r="E10356" s="23">
        <v>43647</v>
      </c>
      <c r="F10356">
        <v>4</v>
      </c>
      <c r="G10356">
        <v>3</v>
      </c>
      <c r="I10356">
        <v>2</v>
      </c>
      <c r="J10356">
        <v>17</v>
      </c>
      <c r="L10356">
        <v>12</v>
      </c>
      <c r="N10356">
        <v>2</v>
      </c>
      <c r="P10356">
        <v>0</v>
      </c>
      <c r="Q10356">
        <v>0</v>
      </c>
      <c r="S10356">
        <v>0</v>
      </c>
    </row>
    <row r="10357" spans="1:20" x14ac:dyDescent="0.2">
      <c r="A10357" t="s">
        <v>17171</v>
      </c>
      <c r="B10357" t="s">
        <v>17172</v>
      </c>
      <c r="C10357" t="s">
        <v>960</v>
      </c>
      <c r="D10357" t="s">
        <v>1002</v>
      </c>
      <c r="E10357" s="23">
        <v>43647</v>
      </c>
      <c r="F10357">
        <v>4</v>
      </c>
      <c r="G10357">
        <v>3</v>
      </c>
      <c r="I10357">
        <v>2</v>
      </c>
      <c r="J10357">
        <v>17</v>
      </c>
      <c r="L10357">
        <v>12</v>
      </c>
      <c r="N10357">
        <v>2</v>
      </c>
      <c r="P10357">
        <v>0</v>
      </c>
      <c r="Q10357">
        <v>0</v>
      </c>
      <c r="S10357">
        <v>0</v>
      </c>
    </row>
    <row r="10358" spans="1:20" x14ac:dyDescent="0.2">
      <c r="A10358" t="s">
        <v>17348</v>
      </c>
      <c r="B10358" t="s">
        <v>17349</v>
      </c>
      <c r="C10358" t="s">
        <v>225</v>
      </c>
      <c r="D10358" t="s">
        <v>1000</v>
      </c>
      <c r="E10358" s="23">
        <v>43647</v>
      </c>
      <c r="F10358">
        <v>6</v>
      </c>
      <c r="G10358">
        <v>7.5</v>
      </c>
      <c r="I10358">
        <v>34</v>
      </c>
      <c r="J10358">
        <v>55</v>
      </c>
      <c r="L10358">
        <v>73</v>
      </c>
      <c r="N10358">
        <v>34</v>
      </c>
      <c r="P10358">
        <v>0</v>
      </c>
      <c r="Q10358">
        <v>4</v>
      </c>
      <c r="S10358">
        <v>0</v>
      </c>
    </row>
    <row r="10359" spans="1:20" x14ac:dyDescent="0.2">
      <c r="A10359" t="s">
        <v>17378</v>
      </c>
      <c r="B10359" t="s">
        <v>17379</v>
      </c>
      <c r="C10359" t="s">
        <v>905</v>
      </c>
      <c r="D10359" t="s">
        <v>1002</v>
      </c>
      <c r="E10359" s="23">
        <v>43647</v>
      </c>
      <c r="F10359">
        <v>2</v>
      </c>
      <c r="G10359">
        <v>2</v>
      </c>
      <c r="I10359">
        <v>2</v>
      </c>
      <c r="J10359">
        <v>11</v>
      </c>
      <c r="L10359">
        <v>11</v>
      </c>
      <c r="N10359">
        <v>2</v>
      </c>
      <c r="P10359">
        <v>0</v>
      </c>
      <c r="Q10359">
        <v>0</v>
      </c>
      <c r="S10359">
        <v>0</v>
      </c>
    </row>
    <row r="10360" spans="1:20" x14ac:dyDescent="0.2">
      <c r="A10360" t="s">
        <v>17555</v>
      </c>
      <c r="B10360" t="s">
        <v>17556</v>
      </c>
      <c r="C10360" t="s">
        <v>226</v>
      </c>
      <c r="D10360" t="s">
        <v>1002</v>
      </c>
      <c r="E10360" s="23">
        <v>43647</v>
      </c>
      <c r="F10360">
        <v>4</v>
      </c>
      <c r="G10360">
        <v>5.5</v>
      </c>
      <c r="I10360">
        <v>32</v>
      </c>
      <c r="J10360">
        <v>44</v>
      </c>
      <c r="L10360">
        <v>62</v>
      </c>
      <c r="N10360">
        <v>32</v>
      </c>
      <c r="P10360">
        <v>0</v>
      </c>
      <c r="Q10360">
        <v>4</v>
      </c>
      <c r="S10360">
        <v>0</v>
      </c>
    </row>
    <row r="10361" spans="1:20" x14ac:dyDescent="0.2">
      <c r="A10361" t="s">
        <v>17732</v>
      </c>
      <c r="B10361" t="s">
        <v>17733</v>
      </c>
      <c r="C10361" t="s">
        <v>232</v>
      </c>
      <c r="D10361" t="s">
        <v>1000</v>
      </c>
      <c r="E10361" s="23">
        <v>43647</v>
      </c>
      <c r="F10361">
        <v>15.5</v>
      </c>
      <c r="G10361">
        <v>11</v>
      </c>
      <c r="I10361">
        <v>129</v>
      </c>
      <c r="J10361">
        <v>148</v>
      </c>
      <c r="L10361">
        <v>106</v>
      </c>
      <c r="N10361">
        <v>120</v>
      </c>
      <c r="P10361">
        <v>3</v>
      </c>
      <c r="Q10361">
        <v>8</v>
      </c>
      <c r="S10361">
        <v>9</v>
      </c>
    </row>
    <row r="10362" spans="1:20" x14ac:dyDescent="0.2">
      <c r="A10362" t="s">
        <v>17752</v>
      </c>
      <c r="B10362" t="s">
        <v>17753</v>
      </c>
      <c r="C10362" t="s">
        <v>961</v>
      </c>
      <c r="D10362" t="s">
        <v>1002</v>
      </c>
      <c r="E10362" s="23">
        <v>43647</v>
      </c>
      <c r="F10362">
        <v>4</v>
      </c>
      <c r="G10362">
        <v>3</v>
      </c>
      <c r="I10362">
        <v>13</v>
      </c>
      <c r="J10362">
        <v>17</v>
      </c>
      <c r="L10362">
        <v>15</v>
      </c>
      <c r="N10362">
        <v>13</v>
      </c>
      <c r="P10362">
        <v>2</v>
      </c>
      <c r="Q10362">
        <v>2</v>
      </c>
      <c r="S10362">
        <v>0</v>
      </c>
    </row>
    <row r="10363" spans="1:20" x14ac:dyDescent="0.2">
      <c r="A10363" t="s">
        <v>17929</v>
      </c>
      <c r="B10363" t="s">
        <v>17930</v>
      </c>
      <c r="C10363" t="s">
        <v>231</v>
      </c>
      <c r="D10363" t="s">
        <v>1002</v>
      </c>
      <c r="E10363" s="23">
        <v>43647</v>
      </c>
      <c r="F10363">
        <v>11.5</v>
      </c>
      <c r="G10363">
        <v>8</v>
      </c>
      <c r="I10363">
        <v>116</v>
      </c>
      <c r="J10363">
        <v>131</v>
      </c>
      <c r="L10363">
        <v>91</v>
      </c>
      <c r="N10363">
        <v>107</v>
      </c>
      <c r="P10363">
        <v>1</v>
      </c>
      <c r="Q10363">
        <v>6</v>
      </c>
      <c r="S10363">
        <v>9</v>
      </c>
      <c r="T10363">
        <v>0</v>
      </c>
    </row>
    <row r="10364" spans="1:20" x14ac:dyDescent="0.2">
      <c r="A10364" t="s">
        <v>18106</v>
      </c>
      <c r="B10364" t="s">
        <v>18107</v>
      </c>
      <c r="C10364" t="s">
        <v>317</v>
      </c>
      <c r="D10364" t="s">
        <v>1000</v>
      </c>
      <c r="E10364" s="23">
        <v>43647</v>
      </c>
      <c r="F10364">
        <v>9</v>
      </c>
      <c r="G10364">
        <v>11.5</v>
      </c>
      <c r="I10364">
        <v>22</v>
      </c>
      <c r="J10364">
        <v>52</v>
      </c>
      <c r="L10364">
        <v>67</v>
      </c>
      <c r="N10364">
        <v>20</v>
      </c>
      <c r="P10364">
        <v>1</v>
      </c>
      <c r="Q10364">
        <v>1</v>
      </c>
      <c r="S10364">
        <v>2</v>
      </c>
      <c r="T10364">
        <v>0</v>
      </c>
    </row>
    <row r="10365" spans="1:20" x14ac:dyDescent="0.2">
      <c r="A10365" t="s">
        <v>18285</v>
      </c>
      <c r="B10365" t="s">
        <v>18286</v>
      </c>
      <c r="C10365" t="s">
        <v>316</v>
      </c>
      <c r="D10365" t="s">
        <v>1002</v>
      </c>
      <c r="E10365" s="23">
        <v>43647</v>
      </c>
      <c r="F10365">
        <v>6</v>
      </c>
      <c r="G10365">
        <v>6</v>
      </c>
      <c r="I10365">
        <v>16</v>
      </c>
      <c r="J10365">
        <v>35</v>
      </c>
      <c r="L10365">
        <v>35</v>
      </c>
      <c r="N10365">
        <v>14</v>
      </c>
      <c r="P10365">
        <v>1</v>
      </c>
      <c r="Q10365">
        <v>1</v>
      </c>
      <c r="S10365">
        <v>2</v>
      </c>
      <c r="T10365">
        <v>0.82499999999999996</v>
      </c>
    </row>
    <row r="10366" spans="1:20" x14ac:dyDescent="0.2">
      <c r="A10366" t="s">
        <v>18361</v>
      </c>
      <c r="B10366" t="s">
        <v>18362</v>
      </c>
      <c r="C10366" t="s">
        <v>355</v>
      </c>
      <c r="D10366" t="s">
        <v>1002</v>
      </c>
      <c r="E10366" s="23">
        <v>43647</v>
      </c>
      <c r="F10366">
        <v>3</v>
      </c>
      <c r="G10366">
        <v>5.5</v>
      </c>
      <c r="I10366">
        <v>6</v>
      </c>
      <c r="J10366">
        <v>17</v>
      </c>
      <c r="L10366">
        <v>32</v>
      </c>
      <c r="N10366">
        <v>6</v>
      </c>
      <c r="P10366">
        <v>0</v>
      </c>
      <c r="Q10366">
        <v>0</v>
      </c>
      <c r="S10366">
        <v>0</v>
      </c>
      <c r="T10366">
        <v>0.82499999999999996</v>
      </c>
    </row>
    <row r="10367" spans="1:20" x14ac:dyDescent="0.2">
      <c r="A10367" t="s">
        <v>18538</v>
      </c>
      <c r="B10367" t="s">
        <v>18539</v>
      </c>
      <c r="C10367" t="s">
        <v>214</v>
      </c>
      <c r="D10367" t="s">
        <v>1000</v>
      </c>
      <c r="E10367" s="23">
        <v>43647</v>
      </c>
      <c r="F10367">
        <v>13.5</v>
      </c>
      <c r="G10367">
        <v>15.5</v>
      </c>
      <c r="I10367">
        <v>89</v>
      </c>
      <c r="J10367">
        <v>122</v>
      </c>
      <c r="L10367">
        <v>138</v>
      </c>
      <c r="N10367">
        <v>68</v>
      </c>
      <c r="O10367">
        <v>1.05</v>
      </c>
      <c r="P10367">
        <v>14</v>
      </c>
      <c r="Q10367">
        <v>16</v>
      </c>
      <c r="S10367">
        <v>21</v>
      </c>
      <c r="T10367">
        <v>0.82499999999999996</v>
      </c>
    </row>
    <row r="10368" spans="1:20" x14ac:dyDescent="0.2">
      <c r="A10368" t="s">
        <v>18717</v>
      </c>
      <c r="B10368" t="s">
        <v>18718</v>
      </c>
      <c r="C10368" t="s">
        <v>215</v>
      </c>
      <c r="D10368" t="s">
        <v>1002</v>
      </c>
      <c r="E10368" s="23">
        <v>43647</v>
      </c>
      <c r="F10368">
        <v>5</v>
      </c>
      <c r="G10368">
        <v>6</v>
      </c>
      <c r="I10368">
        <v>25</v>
      </c>
      <c r="J10368">
        <v>38</v>
      </c>
      <c r="L10368">
        <v>40</v>
      </c>
      <c r="N10368">
        <v>12</v>
      </c>
      <c r="O10368">
        <v>1.05</v>
      </c>
      <c r="P10368">
        <v>7</v>
      </c>
      <c r="Q10368">
        <v>8</v>
      </c>
      <c r="S10368">
        <v>13</v>
      </c>
      <c r="T10368">
        <v>0.84399999999999997</v>
      </c>
    </row>
    <row r="10369" spans="1:20" x14ac:dyDescent="0.2">
      <c r="A10369" t="s">
        <v>18894</v>
      </c>
      <c r="B10369" t="s">
        <v>18895</v>
      </c>
      <c r="C10369" t="s">
        <v>216</v>
      </c>
      <c r="D10369" t="s">
        <v>1002</v>
      </c>
      <c r="E10369" s="23">
        <v>43647</v>
      </c>
      <c r="F10369">
        <v>8.5</v>
      </c>
      <c r="G10369">
        <v>9.5</v>
      </c>
      <c r="I10369">
        <v>64</v>
      </c>
      <c r="J10369">
        <v>84</v>
      </c>
      <c r="L10369">
        <v>98</v>
      </c>
      <c r="N10369">
        <v>56</v>
      </c>
      <c r="P10369">
        <v>7</v>
      </c>
      <c r="Q10369">
        <v>8</v>
      </c>
      <c r="S10369">
        <v>8</v>
      </c>
      <c r="T10369">
        <v>0.84399999999999997</v>
      </c>
    </row>
    <row r="10370" spans="1:20" x14ac:dyDescent="0.2">
      <c r="A10370" t="s">
        <v>19071</v>
      </c>
      <c r="B10370" t="s">
        <v>19072</v>
      </c>
      <c r="C10370" t="s">
        <v>229</v>
      </c>
      <c r="D10370" t="s">
        <v>1002</v>
      </c>
      <c r="E10370" s="23">
        <v>43647</v>
      </c>
      <c r="F10370">
        <v>0</v>
      </c>
      <c r="G10370">
        <v>0</v>
      </c>
      <c r="I10370">
        <v>0</v>
      </c>
      <c r="J10370">
        <v>0</v>
      </c>
      <c r="L10370">
        <v>0</v>
      </c>
      <c r="N10370">
        <v>0</v>
      </c>
      <c r="P10370">
        <v>0</v>
      </c>
      <c r="Q10370">
        <v>0</v>
      </c>
      <c r="S10370">
        <v>0</v>
      </c>
      <c r="T10370">
        <v>0.84399999999999997</v>
      </c>
    </row>
    <row r="10371" spans="1:20" x14ac:dyDescent="0.2">
      <c r="A10371" t="s">
        <v>19248</v>
      </c>
      <c r="B10371" t="s">
        <v>19249</v>
      </c>
      <c r="C10371" t="s">
        <v>230</v>
      </c>
      <c r="D10371" t="s">
        <v>1000</v>
      </c>
      <c r="E10371" s="23">
        <v>43647</v>
      </c>
      <c r="F10371">
        <v>0</v>
      </c>
      <c r="G10371">
        <v>0</v>
      </c>
      <c r="I10371">
        <v>0</v>
      </c>
      <c r="J10371">
        <v>0</v>
      </c>
      <c r="L10371">
        <v>0</v>
      </c>
      <c r="N10371">
        <v>0</v>
      </c>
      <c r="P10371">
        <v>0</v>
      </c>
      <c r="Q10371">
        <v>0</v>
      </c>
      <c r="S10371">
        <v>0</v>
      </c>
      <c r="T10371">
        <v>0</v>
      </c>
    </row>
    <row r="10372" spans="1:20" x14ac:dyDescent="0.2">
      <c r="A10372" t="s">
        <v>19427</v>
      </c>
      <c r="B10372" t="s">
        <v>19428</v>
      </c>
      <c r="C10372" t="s">
        <v>234</v>
      </c>
      <c r="D10372" t="s">
        <v>1000</v>
      </c>
      <c r="E10372" s="23">
        <v>43647</v>
      </c>
      <c r="F10372">
        <v>0</v>
      </c>
      <c r="G10372">
        <v>0</v>
      </c>
      <c r="I10372">
        <v>0</v>
      </c>
      <c r="J10372">
        <v>0</v>
      </c>
      <c r="L10372">
        <v>0</v>
      </c>
      <c r="N10372">
        <v>0</v>
      </c>
      <c r="P10372">
        <v>0</v>
      </c>
      <c r="Q10372">
        <v>0</v>
      </c>
      <c r="S10372">
        <v>0</v>
      </c>
      <c r="T10372">
        <v>0.75</v>
      </c>
    </row>
    <row r="10373" spans="1:20" x14ac:dyDescent="0.2">
      <c r="A10373" t="s">
        <v>19606</v>
      </c>
      <c r="B10373" t="s">
        <v>19607</v>
      </c>
      <c r="C10373" t="s">
        <v>233</v>
      </c>
      <c r="D10373" t="s">
        <v>1002</v>
      </c>
      <c r="E10373" s="23">
        <v>43647</v>
      </c>
      <c r="F10373">
        <v>0</v>
      </c>
      <c r="G10373">
        <v>0</v>
      </c>
      <c r="I10373">
        <v>0</v>
      </c>
      <c r="J10373">
        <v>0</v>
      </c>
      <c r="L10373">
        <v>0</v>
      </c>
      <c r="N10373">
        <v>0</v>
      </c>
      <c r="P10373">
        <v>0</v>
      </c>
      <c r="Q10373">
        <v>0</v>
      </c>
      <c r="S10373">
        <v>0</v>
      </c>
      <c r="T10373">
        <v>0.75</v>
      </c>
    </row>
    <row r="10374" spans="1:20" x14ac:dyDescent="0.2">
      <c r="A10374" t="s">
        <v>19704</v>
      </c>
      <c r="B10374" t="s">
        <v>19705</v>
      </c>
      <c r="C10374" t="s">
        <v>342</v>
      </c>
      <c r="D10374" t="s">
        <v>1000</v>
      </c>
      <c r="E10374" s="23">
        <v>43647</v>
      </c>
      <c r="F10374">
        <v>2</v>
      </c>
      <c r="G10374">
        <v>3</v>
      </c>
      <c r="I10374">
        <v>22</v>
      </c>
      <c r="J10374">
        <v>22</v>
      </c>
      <c r="L10374">
        <v>36</v>
      </c>
      <c r="N10374">
        <v>18</v>
      </c>
      <c r="P10374">
        <v>0</v>
      </c>
      <c r="Q10374">
        <v>0</v>
      </c>
      <c r="S10374">
        <v>4</v>
      </c>
      <c r="T10374">
        <v>0.75</v>
      </c>
    </row>
    <row r="10375" spans="1:20" x14ac:dyDescent="0.2">
      <c r="A10375" t="s">
        <v>19804</v>
      </c>
      <c r="B10375" t="s">
        <v>19805</v>
      </c>
      <c r="C10375" t="s">
        <v>340</v>
      </c>
      <c r="D10375" t="s">
        <v>1002</v>
      </c>
      <c r="E10375" s="23">
        <v>43647</v>
      </c>
      <c r="F10375">
        <v>2</v>
      </c>
      <c r="G10375">
        <v>3</v>
      </c>
      <c r="I10375">
        <v>22</v>
      </c>
      <c r="J10375">
        <v>22</v>
      </c>
      <c r="L10375">
        <v>36</v>
      </c>
      <c r="N10375">
        <v>18</v>
      </c>
      <c r="P10375">
        <v>0</v>
      </c>
      <c r="Q10375">
        <v>0</v>
      </c>
      <c r="S10375">
        <v>4</v>
      </c>
      <c r="T10375">
        <v>1</v>
      </c>
    </row>
    <row r="10376" spans="1:20" x14ac:dyDescent="0.2">
      <c r="A10376" t="s">
        <v>19981</v>
      </c>
      <c r="B10376" t="s">
        <v>19982</v>
      </c>
      <c r="C10376" t="s">
        <v>220</v>
      </c>
      <c r="D10376" t="s">
        <v>1000</v>
      </c>
      <c r="E10376" s="23">
        <v>43647</v>
      </c>
      <c r="F10376">
        <v>0</v>
      </c>
      <c r="G10376">
        <v>0</v>
      </c>
      <c r="I10376">
        <v>0</v>
      </c>
      <c r="J10376">
        <v>0</v>
      </c>
      <c r="L10376">
        <v>0</v>
      </c>
      <c r="N10376">
        <v>0</v>
      </c>
      <c r="P10376">
        <v>0</v>
      </c>
      <c r="Q10376">
        <v>0</v>
      </c>
      <c r="S10376">
        <v>0</v>
      </c>
      <c r="T10376">
        <v>1</v>
      </c>
    </row>
    <row r="10377" spans="1:20" x14ac:dyDescent="0.2">
      <c r="A10377" t="s">
        <v>20160</v>
      </c>
      <c r="B10377" t="s">
        <v>20161</v>
      </c>
      <c r="C10377" t="s">
        <v>221</v>
      </c>
      <c r="D10377" t="s">
        <v>1002</v>
      </c>
      <c r="E10377" s="23">
        <v>43647</v>
      </c>
      <c r="F10377">
        <v>0</v>
      </c>
      <c r="G10377">
        <v>0</v>
      </c>
      <c r="I10377">
        <v>0</v>
      </c>
      <c r="J10377">
        <v>0</v>
      </c>
      <c r="L10377">
        <v>0</v>
      </c>
      <c r="N10377">
        <v>0</v>
      </c>
      <c r="P10377">
        <v>0</v>
      </c>
      <c r="Q10377">
        <v>0</v>
      </c>
      <c r="S10377">
        <v>0</v>
      </c>
      <c r="T10377">
        <v>0.77700000000000002</v>
      </c>
    </row>
    <row r="10378" spans="1:20" x14ac:dyDescent="0.2">
      <c r="A10378" t="s">
        <v>20337</v>
      </c>
      <c r="B10378" t="s">
        <v>20338</v>
      </c>
      <c r="C10378" t="s">
        <v>222</v>
      </c>
      <c r="D10378" t="s">
        <v>1002</v>
      </c>
      <c r="E10378" s="23">
        <v>43647</v>
      </c>
      <c r="F10378">
        <v>0</v>
      </c>
      <c r="G10378">
        <v>0</v>
      </c>
      <c r="I10378">
        <v>0</v>
      </c>
      <c r="J10378">
        <v>0</v>
      </c>
      <c r="L10378">
        <v>0</v>
      </c>
      <c r="N10378">
        <v>0</v>
      </c>
      <c r="P10378">
        <v>0</v>
      </c>
      <c r="Q10378">
        <v>0</v>
      </c>
      <c r="S10378">
        <v>0</v>
      </c>
      <c r="T10378">
        <v>0.77700000000000002</v>
      </c>
    </row>
    <row r="10379" spans="1:20" x14ac:dyDescent="0.2">
      <c r="A10379" t="s">
        <v>20514</v>
      </c>
      <c r="B10379" t="s">
        <v>20515</v>
      </c>
      <c r="C10379" t="s">
        <v>211</v>
      </c>
      <c r="D10379" t="s">
        <v>1002</v>
      </c>
      <c r="E10379" s="23">
        <v>43647</v>
      </c>
      <c r="F10379">
        <v>0</v>
      </c>
      <c r="G10379">
        <v>0</v>
      </c>
      <c r="I10379">
        <v>0</v>
      </c>
      <c r="J10379">
        <v>0</v>
      </c>
      <c r="L10379">
        <v>0</v>
      </c>
      <c r="N10379">
        <v>0</v>
      </c>
      <c r="P10379">
        <v>0</v>
      </c>
      <c r="Q10379">
        <v>0</v>
      </c>
      <c r="S10379">
        <v>0</v>
      </c>
      <c r="T10379">
        <v>0.77700000000000002</v>
      </c>
    </row>
    <row r="10380" spans="1:20" x14ac:dyDescent="0.2">
      <c r="A10380" t="s">
        <v>20691</v>
      </c>
      <c r="B10380" t="s">
        <v>20692</v>
      </c>
      <c r="C10380" t="s">
        <v>207</v>
      </c>
      <c r="D10380" t="s">
        <v>1000</v>
      </c>
      <c r="E10380" s="23">
        <v>43647</v>
      </c>
      <c r="F10380">
        <v>7</v>
      </c>
      <c r="G10380">
        <v>7</v>
      </c>
      <c r="I10380">
        <v>19</v>
      </c>
      <c r="J10380">
        <v>43</v>
      </c>
      <c r="L10380">
        <v>42</v>
      </c>
      <c r="N10380">
        <v>14</v>
      </c>
      <c r="O10380">
        <v>1</v>
      </c>
      <c r="P10380">
        <v>6</v>
      </c>
      <c r="Q10380">
        <v>7</v>
      </c>
      <c r="S10380">
        <v>5</v>
      </c>
      <c r="T10380">
        <v>0.81945000000000001</v>
      </c>
    </row>
    <row r="10381" spans="1:20" x14ac:dyDescent="0.2">
      <c r="A10381" t="s">
        <v>20935</v>
      </c>
      <c r="B10381" t="s">
        <v>20936</v>
      </c>
      <c r="C10381" t="s">
        <v>210</v>
      </c>
      <c r="D10381" t="s">
        <v>1002</v>
      </c>
      <c r="E10381" s="23">
        <v>43647</v>
      </c>
      <c r="F10381">
        <v>3.5</v>
      </c>
      <c r="G10381">
        <v>4</v>
      </c>
      <c r="I10381">
        <v>8</v>
      </c>
      <c r="J10381">
        <v>23</v>
      </c>
      <c r="L10381">
        <v>24</v>
      </c>
      <c r="N10381">
        <v>5</v>
      </c>
      <c r="O10381">
        <v>1</v>
      </c>
      <c r="P10381">
        <v>4</v>
      </c>
      <c r="Q10381">
        <v>5</v>
      </c>
      <c r="S10381">
        <v>3</v>
      </c>
      <c r="T10381">
        <v>0.78498999999999997</v>
      </c>
    </row>
    <row r="10382" spans="1:20" x14ac:dyDescent="0.2">
      <c r="A10382" t="s">
        <v>21112</v>
      </c>
      <c r="B10382" t="s">
        <v>21113</v>
      </c>
      <c r="C10382" t="s">
        <v>208</v>
      </c>
      <c r="D10382" t="s">
        <v>1002</v>
      </c>
      <c r="E10382" s="23">
        <v>43647</v>
      </c>
      <c r="F10382">
        <v>2</v>
      </c>
      <c r="G10382">
        <v>1.5</v>
      </c>
      <c r="I10382">
        <v>3</v>
      </c>
      <c r="J10382">
        <v>11</v>
      </c>
      <c r="L10382">
        <v>9</v>
      </c>
      <c r="N10382">
        <v>1</v>
      </c>
      <c r="P10382">
        <v>2</v>
      </c>
      <c r="Q10382">
        <v>2</v>
      </c>
      <c r="S10382">
        <v>2</v>
      </c>
      <c r="T10382">
        <v>0.79347999999999996</v>
      </c>
    </row>
    <row r="10383" spans="1:20" x14ac:dyDescent="0.2">
      <c r="A10383" t="s">
        <v>21188</v>
      </c>
      <c r="B10383" t="s">
        <v>21189</v>
      </c>
      <c r="C10383" t="s">
        <v>354</v>
      </c>
      <c r="D10383" t="s">
        <v>1002</v>
      </c>
      <c r="E10383" s="23">
        <v>43647</v>
      </c>
      <c r="F10383">
        <v>1.5</v>
      </c>
      <c r="G10383">
        <v>1.5</v>
      </c>
      <c r="I10383">
        <v>8</v>
      </c>
      <c r="J10383">
        <v>9</v>
      </c>
      <c r="L10383">
        <v>9</v>
      </c>
      <c r="N10383">
        <v>8</v>
      </c>
      <c r="P10383">
        <v>0</v>
      </c>
      <c r="Q10383">
        <v>0</v>
      </c>
      <c r="S10383">
        <v>0</v>
      </c>
      <c r="T10383">
        <v>0.80400000000000005</v>
      </c>
    </row>
    <row r="10384" spans="1:20" x14ac:dyDescent="0.2">
      <c r="A10384" t="s">
        <v>21367</v>
      </c>
      <c r="B10384" t="s">
        <v>21368</v>
      </c>
      <c r="C10384" t="s">
        <v>213</v>
      </c>
      <c r="D10384" t="s">
        <v>1002</v>
      </c>
      <c r="E10384" s="23">
        <v>43647</v>
      </c>
      <c r="F10384">
        <v>0</v>
      </c>
      <c r="G10384">
        <v>0</v>
      </c>
      <c r="I10384">
        <v>0</v>
      </c>
      <c r="J10384">
        <v>0</v>
      </c>
      <c r="L10384">
        <v>0</v>
      </c>
      <c r="N10384">
        <v>0</v>
      </c>
      <c r="P10384">
        <v>0</v>
      </c>
      <c r="Q10384">
        <v>0</v>
      </c>
      <c r="S10384">
        <v>0</v>
      </c>
      <c r="T10384">
        <v>0.82040000000000002</v>
      </c>
    </row>
    <row r="10385" spans="1:20" x14ac:dyDescent="0.2">
      <c r="A10385" t="s">
        <v>21609</v>
      </c>
      <c r="B10385" t="s">
        <v>21610</v>
      </c>
      <c r="C10385" t="s">
        <v>212</v>
      </c>
      <c r="D10385" t="s">
        <v>1000</v>
      </c>
      <c r="E10385" s="23">
        <v>43647</v>
      </c>
      <c r="F10385">
        <v>2.5</v>
      </c>
      <c r="G10385">
        <v>1.5</v>
      </c>
      <c r="I10385">
        <v>5</v>
      </c>
      <c r="J10385">
        <v>14</v>
      </c>
      <c r="L10385">
        <v>8</v>
      </c>
      <c r="N10385">
        <v>2</v>
      </c>
      <c r="P10385">
        <v>1</v>
      </c>
      <c r="Q10385">
        <v>1</v>
      </c>
      <c r="S10385">
        <v>3</v>
      </c>
      <c r="T10385">
        <v>0.84099999999999997</v>
      </c>
    </row>
    <row r="10386" spans="1:20" x14ac:dyDescent="0.2">
      <c r="A10386" t="s">
        <v>21641</v>
      </c>
      <c r="B10386" t="s">
        <v>21642</v>
      </c>
      <c r="C10386" t="s">
        <v>900</v>
      </c>
      <c r="D10386" t="s">
        <v>1002</v>
      </c>
      <c r="E10386" s="23">
        <v>43647</v>
      </c>
      <c r="F10386">
        <v>2.5</v>
      </c>
      <c r="G10386">
        <v>1.5</v>
      </c>
      <c r="I10386">
        <v>5</v>
      </c>
      <c r="J10386">
        <v>14</v>
      </c>
      <c r="L10386">
        <v>8</v>
      </c>
      <c r="N10386">
        <v>2</v>
      </c>
      <c r="P10386">
        <v>1</v>
      </c>
      <c r="Q10386">
        <v>1</v>
      </c>
      <c r="S10386">
        <v>3</v>
      </c>
      <c r="T10386">
        <v>0.83425000000000005</v>
      </c>
    </row>
    <row r="10387" spans="1:20" x14ac:dyDescent="0.2">
      <c r="A10387" t="s">
        <v>21818</v>
      </c>
      <c r="B10387" t="s">
        <v>21819</v>
      </c>
      <c r="C10387" t="s">
        <v>217</v>
      </c>
      <c r="D10387" t="s">
        <v>1000</v>
      </c>
      <c r="E10387" s="23">
        <v>43647</v>
      </c>
      <c r="F10387">
        <v>0</v>
      </c>
      <c r="G10387">
        <v>0</v>
      </c>
      <c r="I10387">
        <v>0</v>
      </c>
      <c r="J10387">
        <v>0</v>
      </c>
      <c r="L10387">
        <v>0</v>
      </c>
      <c r="N10387">
        <v>0</v>
      </c>
      <c r="P10387">
        <v>0</v>
      </c>
      <c r="Q10387">
        <v>0</v>
      </c>
      <c r="S10387">
        <v>0</v>
      </c>
      <c r="T10387">
        <v>0.83425000000000005</v>
      </c>
    </row>
    <row r="10388" spans="1:20" x14ac:dyDescent="0.2">
      <c r="A10388" t="s">
        <v>22062</v>
      </c>
      <c r="B10388" t="s">
        <v>22063</v>
      </c>
      <c r="C10388" t="s">
        <v>218</v>
      </c>
      <c r="D10388" t="s">
        <v>1002</v>
      </c>
      <c r="E10388" s="23">
        <v>43647</v>
      </c>
      <c r="F10388">
        <v>0</v>
      </c>
      <c r="G10388">
        <v>0</v>
      </c>
      <c r="I10388">
        <v>0</v>
      </c>
      <c r="J10388">
        <v>0</v>
      </c>
      <c r="L10388">
        <v>0</v>
      </c>
      <c r="N10388">
        <v>0</v>
      </c>
      <c r="P10388">
        <v>0</v>
      </c>
      <c r="Q10388">
        <v>0</v>
      </c>
      <c r="S10388">
        <v>0</v>
      </c>
      <c r="T10388">
        <v>0.76400000000000001</v>
      </c>
    </row>
    <row r="10389" spans="1:20" x14ac:dyDescent="0.2">
      <c r="A10389" t="s">
        <v>22239</v>
      </c>
      <c r="B10389" t="s">
        <v>22240</v>
      </c>
      <c r="C10389" t="s">
        <v>219</v>
      </c>
      <c r="D10389" t="s">
        <v>1002</v>
      </c>
      <c r="E10389" s="23">
        <v>43647</v>
      </c>
      <c r="F10389">
        <v>0</v>
      </c>
      <c r="G10389">
        <v>0</v>
      </c>
      <c r="I10389">
        <v>0</v>
      </c>
      <c r="J10389">
        <v>0</v>
      </c>
      <c r="L10389">
        <v>0</v>
      </c>
      <c r="N10389">
        <v>0</v>
      </c>
      <c r="P10389">
        <v>0</v>
      </c>
      <c r="Q10389">
        <v>0</v>
      </c>
      <c r="S10389">
        <v>0</v>
      </c>
      <c r="T10389">
        <v>0.80769999999999997</v>
      </c>
    </row>
    <row r="10390" spans="1:20" x14ac:dyDescent="0.2">
      <c r="A10390" t="s">
        <v>22279</v>
      </c>
      <c r="B10390" t="s">
        <v>22280</v>
      </c>
      <c r="C10390" t="s">
        <v>384</v>
      </c>
      <c r="D10390" t="s">
        <v>1002</v>
      </c>
      <c r="E10390" s="23">
        <v>43647</v>
      </c>
      <c r="F10390">
        <v>0</v>
      </c>
      <c r="G10390">
        <v>0</v>
      </c>
      <c r="I10390">
        <v>0</v>
      </c>
      <c r="J10390">
        <v>0</v>
      </c>
      <c r="L10390">
        <v>0</v>
      </c>
      <c r="N10390">
        <v>0</v>
      </c>
      <c r="P10390">
        <v>0</v>
      </c>
      <c r="Q10390">
        <v>0</v>
      </c>
      <c r="S10390">
        <v>0</v>
      </c>
      <c r="T10390">
        <v>0.8216</v>
      </c>
    </row>
    <row r="10391" spans="1:20" x14ac:dyDescent="0.2">
      <c r="A10391" t="s">
        <v>22319</v>
      </c>
      <c r="B10391" t="s">
        <v>22320</v>
      </c>
      <c r="C10391" t="s">
        <v>387</v>
      </c>
      <c r="D10391" t="s">
        <v>1000</v>
      </c>
      <c r="E10391" s="23">
        <v>43647</v>
      </c>
      <c r="F10391">
        <v>0</v>
      </c>
      <c r="G10391">
        <v>0</v>
      </c>
      <c r="I10391">
        <v>0</v>
      </c>
      <c r="J10391">
        <v>0</v>
      </c>
      <c r="L10391">
        <v>0</v>
      </c>
      <c r="N10391">
        <v>0</v>
      </c>
      <c r="P10391">
        <v>0</v>
      </c>
      <c r="Q10391">
        <v>0</v>
      </c>
      <c r="S10391">
        <v>0</v>
      </c>
      <c r="T10391">
        <v>0.84860000000000002</v>
      </c>
    </row>
    <row r="10392" spans="1:20" x14ac:dyDescent="0.2">
      <c r="A10392" t="s">
        <v>22353</v>
      </c>
      <c r="B10392" t="s">
        <v>22354</v>
      </c>
      <c r="C10392" t="s">
        <v>1049</v>
      </c>
      <c r="D10392" t="s">
        <v>1002</v>
      </c>
      <c r="E10392" s="23">
        <v>43647</v>
      </c>
      <c r="F10392">
        <v>0</v>
      </c>
      <c r="G10392">
        <v>0</v>
      </c>
      <c r="I10392">
        <v>0</v>
      </c>
      <c r="J10392">
        <v>0</v>
      </c>
      <c r="L10392">
        <v>0</v>
      </c>
      <c r="N10392">
        <v>0</v>
      </c>
      <c r="P10392">
        <v>0</v>
      </c>
      <c r="Q10392">
        <v>0</v>
      </c>
      <c r="S10392">
        <v>0</v>
      </c>
      <c r="T10392">
        <v>0.83450000000000002</v>
      </c>
    </row>
    <row r="10393" spans="1:20" x14ac:dyDescent="0.2">
      <c r="A10393" t="s">
        <v>22393</v>
      </c>
      <c r="B10393" t="s">
        <v>22394</v>
      </c>
      <c r="C10393" t="s">
        <v>385</v>
      </c>
      <c r="D10393" t="s">
        <v>1002</v>
      </c>
      <c r="E10393" s="23">
        <v>43647</v>
      </c>
      <c r="F10393">
        <v>0</v>
      </c>
      <c r="G10393">
        <v>0</v>
      </c>
      <c r="I10393">
        <v>0</v>
      </c>
      <c r="J10393">
        <v>0</v>
      </c>
      <c r="L10393">
        <v>0</v>
      </c>
      <c r="N10393">
        <v>0</v>
      </c>
      <c r="P10393">
        <v>0</v>
      </c>
      <c r="Q10393">
        <v>0</v>
      </c>
      <c r="S10393">
        <v>0</v>
      </c>
      <c r="T10393">
        <v>0.78369999999999995</v>
      </c>
    </row>
    <row r="10394" spans="1:20" x14ac:dyDescent="0.2">
      <c r="A10394" t="str">
        <f>C10394&amp;" "&amp;D10394&amp;"Aug-19"</f>
        <v>Adoptions TogetherAll CombinedAug-19</v>
      </c>
      <c r="B10394" t="s">
        <v>12735</v>
      </c>
      <c r="C10394" t="s">
        <v>198</v>
      </c>
      <c r="D10394" t="s">
        <v>1002</v>
      </c>
      <c r="E10394" s="23">
        <v>43678</v>
      </c>
      <c r="F10394">
        <v>0</v>
      </c>
      <c r="G10394">
        <v>0</v>
      </c>
      <c r="I10394">
        <v>0</v>
      </c>
      <c r="J10394">
        <v>0</v>
      </c>
      <c r="L10394">
        <v>0</v>
      </c>
      <c r="N10394">
        <v>0</v>
      </c>
      <c r="P10394">
        <v>0</v>
      </c>
      <c r="Q10394">
        <v>0</v>
      </c>
      <c r="S10394">
        <v>0</v>
      </c>
      <c r="T10394">
        <v>0.83299999999999996</v>
      </c>
    </row>
    <row r="10395" spans="1:20" x14ac:dyDescent="0.2">
      <c r="A10395" t="s">
        <v>13262</v>
      </c>
      <c r="B10395" t="s">
        <v>13174</v>
      </c>
      <c r="C10395" t="s">
        <v>1051</v>
      </c>
      <c r="D10395" t="s">
        <v>1002</v>
      </c>
      <c r="E10395" s="23">
        <v>43678</v>
      </c>
      <c r="F10395">
        <v>0</v>
      </c>
      <c r="G10395">
        <v>0</v>
      </c>
      <c r="I10395">
        <v>0</v>
      </c>
      <c r="J10395">
        <v>0</v>
      </c>
      <c r="L10395">
        <v>0</v>
      </c>
      <c r="N10395">
        <v>0</v>
      </c>
      <c r="P10395">
        <v>0</v>
      </c>
      <c r="Q10395">
        <v>0</v>
      </c>
      <c r="S10395">
        <v>0</v>
      </c>
      <c r="T10395">
        <v>0.83299999999999996</v>
      </c>
    </row>
    <row r="10396" spans="1:20" x14ac:dyDescent="0.2">
      <c r="A10396" t="str">
        <f>C10396&amp;" "&amp;D10396&amp;"Aug-19"</f>
        <v>Adoptions TogetherTST FFAug-19</v>
      </c>
      <c r="B10396" t="s">
        <v>12716</v>
      </c>
      <c r="C10396" t="s">
        <v>350</v>
      </c>
      <c r="D10396" t="s">
        <v>1000</v>
      </c>
      <c r="E10396" s="23">
        <v>43678</v>
      </c>
      <c r="F10396">
        <v>0</v>
      </c>
      <c r="G10396">
        <v>0</v>
      </c>
      <c r="I10396">
        <v>0</v>
      </c>
      <c r="J10396">
        <v>0</v>
      </c>
      <c r="L10396">
        <v>0</v>
      </c>
      <c r="N10396">
        <v>0</v>
      </c>
      <c r="P10396">
        <v>0</v>
      </c>
      <c r="Q10396">
        <v>0</v>
      </c>
      <c r="S10396">
        <v>0</v>
      </c>
      <c r="T10396">
        <v>1</v>
      </c>
    </row>
    <row r="10397" spans="1:20" x14ac:dyDescent="0.2">
      <c r="A10397" t="s">
        <v>13337</v>
      </c>
      <c r="B10397" t="s">
        <v>13338</v>
      </c>
      <c r="C10397" t="s">
        <v>350</v>
      </c>
      <c r="D10397" t="s">
        <v>1002</v>
      </c>
      <c r="E10397" s="23">
        <v>43678</v>
      </c>
      <c r="F10397">
        <v>0</v>
      </c>
      <c r="G10397">
        <v>0</v>
      </c>
      <c r="I10397">
        <v>0</v>
      </c>
      <c r="J10397">
        <v>0</v>
      </c>
      <c r="L10397">
        <v>0</v>
      </c>
      <c r="N10397">
        <v>0</v>
      </c>
      <c r="P10397">
        <v>0</v>
      </c>
      <c r="Q10397">
        <v>0</v>
      </c>
      <c r="S10397">
        <v>0</v>
      </c>
    </row>
    <row r="10398" spans="1:20" x14ac:dyDescent="0.2">
      <c r="A10398" t="str">
        <f>C10398&amp;" "&amp;D10398&amp;"Aug-19"</f>
        <v>All A-CRA ProvidersA-CRA FFAug-19</v>
      </c>
      <c r="B10398" t="s">
        <v>12759</v>
      </c>
      <c r="C10398" t="s">
        <v>242</v>
      </c>
      <c r="D10398" t="s">
        <v>1000</v>
      </c>
      <c r="E10398" s="23">
        <v>43678</v>
      </c>
      <c r="F10398">
        <v>0</v>
      </c>
      <c r="G10398">
        <v>0</v>
      </c>
      <c r="I10398">
        <v>0</v>
      </c>
      <c r="J10398">
        <v>0</v>
      </c>
      <c r="L10398">
        <v>0</v>
      </c>
      <c r="N10398">
        <v>0</v>
      </c>
      <c r="P10398">
        <v>0</v>
      </c>
      <c r="Q10398">
        <v>0</v>
      </c>
      <c r="S10398">
        <v>0</v>
      </c>
    </row>
    <row r="10399" spans="1:20" x14ac:dyDescent="0.2">
      <c r="A10399" t="s">
        <v>13514</v>
      </c>
      <c r="B10399" t="s">
        <v>13515</v>
      </c>
      <c r="C10399" t="s">
        <v>242</v>
      </c>
      <c r="D10399" t="s">
        <v>1002</v>
      </c>
      <c r="E10399" s="23">
        <v>43678</v>
      </c>
      <c r="F10399">
        <v>0</v>
      </c>
      <c r="G10399">
        <v>0</v>
      </c>
      <c r="I10399">
        <v>0</v>
      </c>
      <c r="J10399">
        <v>0</v>
      </c>
      <c r="L10399">
        <v>0</v>
      </c>
      <c r="N10399">
        <v>0</v>
      </c>
      <c r="P10399">
        <v>0</v>
      </c>
      <c r="Q10399">
        <v>0</v>
      </c>
      <c r="S10399">
        <v>0</v>
      </c>
    </row>
    <row r="10400" spans="1:20" x14ac:dyDescent="0.2">
      <c r="A10400" t="str">
        <f>C10400&amp;" "&amp;D10400&amp;"Aug-19"</f>
        <v>All CPP-FV ProvidersCPP-FV FFAug-19</v>
      </c>
      <c r="B10400" t="s">
        <v>12760</v>
      </c>
      <c r="C10400" t="s">
        <v>2724</v>
      </c>
      <c r="D10400" t="s">
        <v>1000</v>
      </c>
      <c r="E10400" s="23">
        <v>43678</v>
      </c>
      <c r="F10400">
        <v>3.5</v>
      </c>
      <c r="G10400">
        <v>3.5</v>
      </c>
      <c r="I10400">
        <v>18</v>
      </c>
      <c r="J10400">
        <v>20</v>
      </c>
      <c r="L10400">
        <v>20</v>
      </c>
      <c r="N10400">
        <v>16</v>
      </c>
      <c r="P10400">
        <v>0</v>
      </c>
      <c r="Q10400">
        <v>0</v>
      </c>
      <c r="S10400">
        <v>2</v>
      </c>
    </row>
    <row r="10401" spans="1:20" x14ac:dyDescent="0.2">
      <c r="A10401" t="str">
        <f>C10401&amp;" "&amp;D10401&amp;"Aug-19"</f>
        <v>All CPP-FV ProvidersCPP-FV DCSAug-19</v>
      </c>
      <c r="B10401" t="s">
        <v>12761</v>
      </c>
      <c r="C10401" t="s">
        <v>2724</v>
      </c>
      <c r="D10401" t="s">
        <v>1001</v>
      </c>
      <c r="E10401" s="23">
        <v>43678</v>
      </c>
      <c r="F10401">
        <v>3</v>
      </c>
      <c r="G10401">
        <v>5</v>
      </c>
      <c r="I10401">
        <v>16</v>
      </c>
      <c r="J10401">
        <v>16</v>
      </c>
      <c r="L10401">
        <v>28</v>
      </c>
      <c r="N10401">
        <v>11</v>
      </c>
      <c r="P10401">
        <v>1</v>
      </c>
      <c r="Q10401">
        <v>1</v>
      </c>
      <c r="S10401">
        <v>5</v>
      </c>
    </row>
    <row r="10402" spans="1:20" x14ac:dyDescent="0.2">
      <c r="A10402" t="str">
        <f>C10402&amp;" "&amp;D10402&amp;"Aug-19"</f>
        <v>All CPP-FV ProvidersCPP-FV CombinedAug-19</v>
      </c>
      <c r="B10402" t="s">
        <v>12762</v>
      </c>
      <c r="C10402" t="s">
        <v>2724</v>
      </c>
      <c r="D10402" t="s">
        <v>1002</v>
      </c>
      <c r="E10402" s="23">
        <v>43678</v>
      </c>
      <c r="F10402">
        <v>6.5</v>
      </c>
      <c r="G10402">
        <v>8.5</v>
      </c>
      <c r="I10402">
        <v>34</v>
      </c>
      <c r="J10402">
        <v>36</v>
      </c>
      <c r="L10402">
        <v>48</v>
      </c>
      <c r="N10402">
        <v>27</v>
      </c>
      <c r="P10402">
        <v>1</v>
      </c>
      <c r="Q10402">
        <v>1</v>
      </c>
      <c r="S10402">
        <v>7</v>
      </c>
    </row>
    <row r="10403" spans="1:20" x14ac:dyDescent="0.2">
      <c r="A10403" t="str">
        <f>C10403&amp;" "&amp;D10403&amp;"Aug-19"</f>
        <v>All FFT ProvidersFFT FFAug-19</v>
      </c>
      <c r="B10403" t="s">
        <v>12763</v>
      </c>
      <c r="C10403" t="s">
        <v>237</v>
      </c>
      <c r="D10403" t="s">
        <v>1000</v>
      </c>
      <c r="E10403" s="23">
        <v>43678</v>
      </c>
      <c r="F10403">
        <v>9.5</v>
      </c>
      <c r="G10403">
        <v>13</v>
      </c>
      <c r="I10403">
        <v>35</v>
      </c>
      <c r="J10403">
        <v>63</v>
      </c>
      <c r="L10403">
        <v>82</v>
      </c>
      <c r="N10403">
        <v>25</v>
      </c>
      <c r="P10403">
        <v>6</v>
      </c>
      <c r="Q10403">
        <v>9</v>
      </c>
      <c r="S10403">
        <v>10</v>
      </c>
      <c r="T10403">
        <v>0.48055555555555557</v>
      </c>
    </row>
    <row r="10404" spans="1:20" x14ac:dyDescent="0.2">
      <c r="A10404" t="s">
        <v>13691</v>
      </c>
      <c r="B10404" t="s">
        <v>13692</v>
      </c>
      <c r="C10404" t="s">
        <v>237</v>
      </c>
      <c r="D10404" t="s">
        <v>1002</v>
      </c>
      <c r="E10404" s="23">
        <v>43678</v>
      </c>
      <c r="F10404">
        <v>9.5</v>
      </c>
      <c r="G10404">
        <v>13</v>
      </c>
      <c r="I10404">
        <v>35</v>
      </c>
      <c r="J10404">
        <v>63</v>
      </c>
      <c r="L10404">
        <v>82</v>
      </c>
      <c r="N10404">
        <v>25</v>
      </c>
      <c r="P10404">
        <v>6</v>
      </c>
      <c r="Q10404">
        <v>9</v>
      </c>
      <c r="S10404">
        <v>10</v>
      </c>
      <c r="T10404">
        <v>0.60863697705802966</v>
      </c>
    </row>
    <row r="10405" spans="1:20" x14ac:dyDescent="0.2">
      <c r="A10405" t="str">
        <f>C10405&amp;" "&amp;D10405&amp;"Aug-19"</f>
        <v>All MST ProvidersMST FFAug-19</v>
      </c>
      <c r="B10405" t="s">
        <v>12764</v>
      </c>
      <c r="C10405" t="s">
        <v>238</v>
      </c>
      <c r="D10405" t="s">
        <v>1000</v>
      </c>
      <c r="E10405" s="23">
        <v>43678</v>
      </c>
      <c r="F10405">
        <v>9</v>
      </c>
      <c r="G10405">
        <v>6</v>
      </c>
      <c r="I10405">
        <v>17</v>
      </c>
      <c r="J10405">
        <v>39</v>
      </c>
      <c r="L10405">
        <v>27</v>
      </c>
      <c r="N10405">
        <v>12</v>
      </c>
      <c r="P10405">
        <v>3</v>
      </c>
      <c r="Q10405">
        <v>3</v>
      </c>
      <c r="S10405">
        <v>5</v>
      </c>
      <c r="T10405">
        <v>0.66931818181818181</v>
      </c>
    </row>
    <row r="10406" spans="1:20" x14ac:dyDescent="0.2">
      <c r="A10406" t="s">
        <v>13866</v>
      </c>
      <c r="B10406" t="s">
        <v>13867</v>
      </c>
      <c r="C10406" t="s">
        <v>238</v>
      </c>
      <c r="D10406" t="s">
        <v>1002</v>
      </c>
      <c r="E10406" s="23">
        <v>43678</v>
      </c>
      <c r="F10406">
        <v>9</v>
      </c>
      <c r="G10406">
        <v>6</v>
      </c>
      <c r="I10406">
        <v>17</v>
      </c>
      <c r="J10406">
        <v>39</v>
      </c>
      <c r="L10406">
        <v>27</v>
      </c>
      <c r="N10406">
        <v>12</v>
      </c>
      <c r="P10406">
        <v>3</v>
      </c>
      <c r="Q10406">
        <v>3</v>
      </c>
      <c r="S10406">
        <v>5</v>
      </c>
      <c r="T10406">
        <v>0.53435897435897439</v>
      </c>
    </row>
    <row r="10407" spans="1:20" x14ac:dyDescent="0.2">
      <c r="A10407" t="str">
        <f>C10407&amp;" "&amp;D10407&amp;"Aug-19"</f>
        <v>All MST-PSB ProvidersMST-PSB FFAug-19</v>
      </c>
      <c r="B10407" t="s">
        <v>12765</v>
      </c>
      <c r="C10407" t="s">
        <v>239</v>
      </c>
      <c r="D10407" t="s">
        <v>1000</v>
      </c>
      <c r="E10407" s="23">
        <v>43678</v>
      </c>
      <c r="F10407">
        <v>0</v>
      </c>
      <c r="G10407">
        <v>0</v>
      </c>
      <c r="I10407">
        <v>0</v>
      </c>
      <c r="J10407">
        <v>0</v>
      </c>
      <c r="L10407">
        <v>0</v>
      </c>
      <c r="N10407">
        <v>0</v>
      </c>
      <c r="P10407">
        <v>0</v>
      </c>
      <c r="Q10407">
        <v>0</v>
      </c>
      <c r="S10407">
        <v>0</v>
      </c>
      <c r="T10407">
        <v>0.59469696969696972</v>
      </c>
    </row>
    <row r="10408" spans="1:20" x14ac:dyDescent="0.2">
      <c r="A10408" t="s">
        <v>14043</v>
      </c>
      <c r="B10408" t="s">
        <v>14044</v>
      </c>
      <c r="C10408" t="s">
        <v>239</v>
      </c>
      <c r="D10408" t="s">
        <v>1002</v>
      </c>
      <c r="E10408" s="23">
        <v>43678</v>
      </c>
      <c r="F10408">
        <v>0</v>
      </c>
      <c r="G10408">
        <v>0</v>
      </c>
      <c r="I10408">
        <v>0</v>
      </c>
      <c r="J10408">
        <v>0</v>
      </c>
      <c r="L10408">
        <v>0</v>
      </c>
      <c r="N10408">
        <v>0</v>
      </c>
      <c r="P10408">
        <v>0</v>
      </c>
      <c r="Q10408">
        <v>0</v>
      </c>
      <c r="S10408">
        <v>0</v>
      </c>
      <c r="T10408">
        <v>0.69305555555555554</v>
      </c>
    </row>
    <row r="10409" spans="1:20" x14ac:dyDescent="0.2">
      <c r="A10409" t="str">
        <f>C10409&amp;" "&amp;D10409&amp;"Aug-19"</f>
        <v>All PCIT ProvidersPCIT FFAug-19</v>
      </c>
      <c r="B10409" t="s">
        <v>12766</v>
      </c>
      <c r="C10409" t="s">
        <v>1988</v>
      </c>
      <c r="D10409" t="s">
        <v>1000</v>
      </c>
      <c r="E10409" s="23">
        <v>43678</v>
      </c>
      <c r="F10409">
        <v>6.5</v>
      </c>
      <c r="G10409">
        <v>5.5</v>
      </c>
      <c r="I10409">
        <v>24</v>
      </c>
      <c r="J10409">
        <v>38</v>
      </c>
      <c r="L10409">
        <v>32</v>
      </c>
      <c r="N10409">
        <v>23</v>
      </c>
      <c r="P10409">
        <v>1</v>
      </c>
      <c r="Q10409">
        <v>1</v>
      </c>
      <c r="S10409">
        <v>1</v>
      </c>
      <c r="T10409">
        <v>0.65416666666666656</v>
      </c>
    </row>
    <row r="10410" spans="1:20" x14ac:dyDescent="0.2">
      <c r="A10410" t="str">
        <f>C10410&amp;" "&amp;D10410&amp;"Aug-19"</f>
        <v>All PCIT ProvidersPCIT DCSAug-19</v>
      </c>
      <c r="B10410" t="s">
        <v>12767</v>
      </c>
      <c r="C10410" t="s">
        <v>1988</v>
      </c>
      <c r="D10410" t="s">
        <v>1001</v>
      </c>
      <c r="E10410" s="23">
        <v>43678</v>
      </c>
      <c r="F10410">
        <v>2.5</v>
      </c>
      <c r="G10410">
        <v>3.5</v>
      </c>
      <c r="I10410">
        <v>13</v>
      </c>
      <c r="J10410">
        <v>12</v>
      </c>
      <c r="L10410">
        <v>20</v>
      </c>
      <c r="N10410">
        <v>12</v>
      </c>
      <c r="P10410">
        <v>0</v>
      </c>
      <c r="Q10410">
        <v>2</v>
      </c>
      <c r="S10410">
        <v>1</v>
      </c>
      <c r="T10410">
        <v>0.68149038461538458</v>
      </c>
    </row>
    <row r="10411" spans="1:20" x14ac:dyDescent="0.2">
      <c r="A10411" t="str">
        <f>C10411&amp;" "&amp;D10411&amp;"Aug-19"</f>
        <v>All PCIT ProvidersPCIT CombinedAug-19</v>
      </c>
      <c r="B10411" t="s">
        <v>12768</v>
      </c>
      <c r="C10411" t="s">
        <v>1988</v>
      </c>
      <c r="D10411" t="s">
        <v>1002</v>
      </c>
      <c r="E10411" s="23">
        <v>43678</v>
      </c>
      <c r="F10411">
        <v>9</v>
      </c>
      <c r="G10411">
        <v>9</v>
      </c>
      <c r="I10411">
        <v>37</v>
      </c>
      <c r="J10411">
        <v>50</v>
      </c>
      <c r="L10411">
        <v>52</v>
      </c>
      <c r="N10411">
        <v>35</v>
      </c>
      <c r="P10411">
        <v>1</v>
      </c>
      <c r="Q10411">
        <v>3</v>
      </c>
      <c r="S10411">
        <v>2</v>
      </c>
      <c r="T10411">
        <v>0.62393162393162394</v>
      </c>
    </row>
    <row r="10412" spans="1:20" x14ac:dyDescent="0.2">
      <c r="A10412" t="str">
        <f>C10412&amp;" "&amp;D10412&amp;"Aug-19"</f>
        <v>All SFCR ProvidersSFCR FFAug-19</v>
      </c>
      <c r="B10412" t="s">
        <v>12769</v>
      </c>
      <c r="C10412" t="s">
        <v>966</v>
      </c>
      <c r="D10412" t="s">
        <v>1000</v>
      </c>
      <c r="E10412" s="23">
        <v>43678</v>
      </c>
      <c r="F10412">
        <v>0</v>
      </c>
      <c r="G10412">
        <v>0</v>
      </c>
      <c r="I10412">
        <v>0</v>
      </c>
      <c r="J10412">
        <v>0</v>
      </c>
      <c r="L10412">
        <v>0</v>
      </c>
      <c r="N10412">
        <v>0</v>
      </c>
      <c r="P10412">
        <v>0</v>
      </c>
      <c r="Q10412">
        <v>0</v>
      </c>
      <c r="S10412">
        <v>0</v>
      </c>
      <c r="T10412">
        <v>0.46625188536953238</v>
      </c>
    </row>
    <row r="10413" spans="1:20" x14ac:dyDescent="0.2">
      <c r="A10413" t="s">
        <v>14053</v>
      </c>
      <c r="B10413" t="s">
        <v>14054</v>
      </c>
      <c r="C10413" t="s">
        <v>966</v>
      </c>
      <c r="D10413" t="s">
        <v>1002</v>
      </c>
      <c r="E10413" s="23">
        <v>43678</v>
      </c>
      <c r="F10413">
        <v>0</v>
      </c>
      <c r="G10413">
        <v>0</v>
      </c>
      <c r="I10413">
        <v>0</v>
      </c>
      <c r="J10413">
        <v>0</v>
      </c>
      <c r="L10413">
        <v>0</v>
      </c>
      <c r="N10413">
        <v>0</v>
      </c>
      <c r="P10413">
        <v>0</v>
      </c>
      <c r="Q10413">
        <v>0</v>
      </c>
      <c r="S10413">
        <v>0</v>
      </c>
      <c r="T10413">
        <v>0.73459383753501395</v>
      </c>
    </row>
    <row r="10414" spans="1:20" x14ac:dyDescent="0.2">
      <c r="A10414" t="str">
        <f>C10414&amp;" "&amp;D10414&amp;"Aug-19"</f>
        <v>All TF-CBT ProvidersTF-CBT FFAug-19</v>
      </c>
      <c r="B10414" t="s">
        <v>12770</v>
      </c>
      <c r="C10414" t="s">
        <v>240</v>
      </c>
      <c r="D10414" t="s">
        <v>1000</v>
      </c>
      <c r="E10414" s="23">
        <v>43678</v>
      </c>
      <c r="F10414">
        <v>18</v>
      </c>
      <c r="G10414">
        <v>15.5</v>
      </c>
      <c r="I10414">
        <v>51</v>
      </c>
      <c r="J10414">
        <v>103</v>
      </c>
      <c r="L10414">
        <v>89</v>
      </c>
      <c r="N10414">
        <v>48</v>
      </c>
      <c r="P10414">
        <v>2</v>
      </c>
      <c r="Q10414">
        <v>2</v>
      </c>
      <c r="S10414">
        <v>3</v>
      </c>
      <c r="T10414">
        <v>0.76118708791208789</v>
      </c>
    </row>
    <row r="10415" spans="1:20" x14ac:dyDescent="0.2">
      <c r="A10415" t="s">
        <v>14230</v>
      </c>
      <c r="B10415" t="s">
        <v>14231</v>
      </c>
      <c r="C10415" t="s">
        <v>240</v>
      </c>
      <c r="D10415" t="s">
        <v>1002</v>
      </c>
      <c r="E10415" s="23">
        <v>43678</v>
      </c>
      <c r="F10415">
        <v>18</v>
      </c>
      <c r="G10415">
        <v>15.5</v>
      </c>
      <c r="I10415">
        <v>51</v>
      </c>
      <c r="J10415">
        <v>103</v>
      </c>
      <c r="L10415">
        <v>89</v>
      </c>
      <c r="N10415">
        <v>48</v>
      </c>
      <c r="P10415">
        <v>2</v>
      </c>
      <c r="Q10415">
        <v>2</v>
      </c>
      <c r="S10415">
        <v>3</v>
      </c>
      <c r="T10415">
        <v>0.76053179944416427</v>
      </c>
    </row>
    <row r="10416" spans="1:20" x14ac:dyDescent="0.2">
      <c r="A10416" t="str">
        <f>C10416&amp;" "&amp;D10416&amp;"Aug-19"</f>
        <v>All TIP ProvidersTIP FFAug-19</v>
      </c>
      <c r="B10416" t="s">
        <v>12771</v>
      </c>
      <c r="C10416" t="s">
        <v>241</v>
      </c>
      <c r="D10416" t="s">
        <v>1000</v>
      </c>
      <c r="E10416" s="23">
        <v>43678</v>
      </c>
      <c r="F10416">
        <v>41</v>
      </c>
      <c r="G10416">
        <v>37</v>
      </c>
      <c r="I10416">
        <v>400</v>
      </c>
      <c r="J10416">
        <v>446</v>
      </c>
      <c r="L10416">
        <v>417</v>
      </c>
      <c r="N10416">
        <v>373</v>
      </c>
      <c r="P10416">
        <v>4</v>
      </c>
      <c r="Q10416">
        <v>10</v>
      </c>
      <c r="S10416">
        <v>27</v>
      </c>
      <c r="T10416">
        <v>0.67869149234602355</v>
      </c>
    </row>
    <row r="10417" spans="1:20" x14ac:dyDescent="0.2">
      <c r="A10417" t="s">
        <v>14407</v>
      </c>
      <c r="B10417" t="s">
        <v>14408</v>
      </c>
      <c r="C10417" t="s">
        <v>241</v>
      </c>
      <c r="D10417" t="s">
        <v>1002</v>
      </c>
      <c r="E10417" s="23">
        <v>43678</v>
      </c>
      <c r="F10417">
        <v>41</v>
      </c>
      <c r="G10417">
        <v>37</v>
      </c>
      <c r="I10417">
        <v>400</v>
      </c>
      <c r="J10417">
        <v>446</v>
      </c>
      <c r="L10417">
        <v>417</v>
      </c>
      <c r="N10417">
        <v>373</v>
      </c>
      <c r="P10417">
        <v>4</v>
      </c>
      <c r="Q10417">
        <v>10</v>
      </c>
      <c r="S10417">
        <v>27</v>
      </c>
      <c r="T10417">
        <v>0.65051962967674382</v>
      </c>
    </row>
    <row r="10418" spans="1:20" x14ac:dyDescent="0.2">
      <c r="A10418" t="str">
        <f>C10418&amp;" "&amp;D10418&amp;"Aug-19"</f>
        <v>All TST ProvidersTST FFAug-19</v>
      </c>
      <c r="B10418" t="s">
        <v>12772</v>
      </c>
      <c r="C10418" t="s">
        <v>318</v>
      </c>
      <c r="D10418" t="s">
        <v>1000</v>
      </c>
      <c r="E10418" s="23">
        <v>43678</v>
      </c>
      <c r="F10418">
        <v>4</v>
      </c>
      <c r="G10418">
        <v>7</v>
      </c>
      <c r="I10418">
        <v>16</v>
      </c>
      <c r="J10418">
        <v>23</v>
      </c>
      <c r="L10418">
        <v>41</v>
      </c>
      <c r="N10418">
        <v>15</v>
      </c>
      <c r="P10418">
        <v>0</v>
      </c>
      <c r="Q10418">
        <v>0</v>
      </c>
      <c r="S10418">
        <v>1</v>
      </c>
      <c r="T10418">
        <v>0.78</v>
      </c>
    </row>
    <row r="10419" spans="1:20" x14ac:dyDescent="0.2">
      <c r="A10419" t="s">
        <v>14519</v>
      </c>
      <c r="B10419" t="s">
        <v>14520</v>
      </c>
      <c r="C10419" t="s">
        <v>318</v>
      </c>
      <c r="D10419" t="s">
        <v>1002</v>
      </c>
      <c r="E10419" s="23">
        <v>43678</v>
      </c>
      <c r="F10419">
        <v>4</v>
      </c>
      <c r="G10419">
        <v>7</v>
      </c>
      <c r="I10419">
        <v>16</v>
      </c>
      <c r="J10419">
        <v>23</v>
      </c>
      <c r="L10419">
        <v>41</v>
      </c>
      <c r="N10419">
        <v>15</v>
      </c>
      <c r="P10419">
        <v>0</v>
      </c>
      <c r="Q10419">
        <v>0</v>
      </c>
      <c r="S10419">
        <v>1</v>
      </c>
      <c r="T10419">
        <v>0.7107633276805787</v>
      </c>
    </row>
    <row r="10420" spans="1:20" x14ac:dyDescent="0.2">
      <c r="A10420" t="str">
        <f>C10420&amp;" "&amp;D10420&amp;"Aug-19"</f>
        <v>AllAll CombinedAug-19</v>
      </c>
      <c r="B10420" t="s">
        <v>12920</v>
      </c>
      <c r="C10420" t="s">
        <v>235</v>
      </c>
      <c r="D10420" t="s">
        <v>1002</v>
      </c>
      <c r="E10420" s="23">
        <v>43678</v>
      </c>
      <c r="F10420">
        <v>97</v>
      </c>
      <c r="G10420">
        <v>96</v>
      </c>
      <c r="I10420">
        <v>590</v>
      </c>
      <c r="J10420">
        <v>760</v>
      </c>
      <c r="L10420">
        <v>756</v>
      </c>
      <c r="N10420">
        <v>535</v>
      </c>
      <c r="P10420">
        <v>17</v>
      </c>
      <c r="Q10420">
        <v>28</v>
      </c>
      <c r="S10420">
        <v>55</v>
      </c>
      <c r="T10420">
        <v>0.66170363797692988</v>
      </c>
    </row>
    <row r="10421" spans="1:20" x14ac:dyDescent="0.2">
      <c r="A10421" t="str">
        <f>C10421&amp;" "&amp;D10421&amp;"Aug-19"</f>
        <v>CatholicAll CombinedAug-19</v>
      </c>
      <c r="B10421" t="s">
        <v>12736</v>
      </c>
      <c r="C10421" t="s">
        <v>962</v>
      </c>
      <c r="D10421" t="s">
        <v>1002</v>
      </c>
      <c r="E10421" s="23">
        <v>43678</v>
      </c>
      <c r="F10421">
        <v>1.5</v>
      </c>
      <c r="G10421">
        <v>3</v>
      </c>
      <c r="I10421">
        <v>0</v>
      </c>
      <c r="J10421">
        <v>11</v>
      </c>
      <c r="L10421">
        <v>18</v>
      </c>
      <c r="N10421">
        <v>0</v>
      </c>
      <c r="P10421">
        <v>0</v>
      </c>
      <c r="Q10421">
        <v>2</v>
      </c>
      <c r="S10421">
        <v>0</v>
      </c>
      <c r="T10421">
        <v>0.68226190476190485</v>
      </c>
    </row>
    <row r="10422" spans="1:20" x14ac:dyDescent="0.2">
      <c r="A10422" t="s">
        <v>14539</v>
      </c>
      <c r="B10422" t="s">
        <v>14540</v>
      </c>
      <c r="C10422" t="s">
        <v>962</v>
      </c>
      <c r="D10422" t="s">
        <v>1000</v>
      </c>
      <c r="E10422" s="23">
        <v>43678</v>
      </c>
      <c r="F10422">
        <v>1.5</v>
      </c>
      <c r="G10422">
        <v>3</v>
      </c>
      <c r="I10422">
        <v>0</v>
      </c>
      <c r="J10422">
        <v>11</v>
      </c>
      <c r="L10422">
        <v>18</v>
      </c>
      <c r="N10422">
        <v>0</v>
      </c>
      <c r="O10422">
        <v>0.63</v>
      </c>
      <c r="P10422">
        <v>0</v>
      </c>
      <c r="Q10422">
        <v>2</v>
      </c>
      <c r="S10422">
        <v>0</v>
      </c>
      <c r="T10422">
        <v>0.70621726190476186</v>
      </c>
    </row>
    <row r="10423" spans="1:20" x14ac:dyDescent="0.2">
      <c r="A10423" t="str">
        <f>C10423&amp;" "&amp;D10423&amp;"Aug-19"</f>
        <v>CatholicFFT FFAug-19</v>
      </c>
      <c r="B10423" t="s">
        <v>12684</v>
      </c>
      <c r="C10423" t="s">
        <v>959</v>
      </c>
      <c r="D10423" t="s">
        <v>1000</v>
      </c>
      <c r="E10423" s="23">
        <v>43678</v>
      </c>
      <c r="F10423">
        <v>1.5</v>
      </c>
      <c r="G10423">
        <v>3</v>
      </c>
      <c r="I10423">
        <v>0</v>
      </c>
      <c r="J10423">
        <v>11</v>
      </c>
      <c r="L10423">
        <v>18</v>
      </c>
      <c r="N10423">
        <v>0</v>
      </c>
      <c r="O10423">
        <v>0.63</v>
      </c>
      <c r="P10423">
        <v>0</v>
      </c>
      <c r="Q10423">
        <v>2</v>
      </c>
      <c r="S10423">
        <v>0</v>
      </c>
      <c r="T10423">
        <v>0.69</v>
      </c>
    </row>
    <row r="10424" spans="1:20" x14ac:dyDescent="0.2">
      <c r="A10424" t="s">
        <v>14559</v>
      </c>
      <c r="B10424" t="s">
        <v>14560</v>
      </c>
      <c r="C10424" t="s">
        <v>959</v>
      </c>
      <c r="D10424" t="s">
        <v>1002</v>
      </c>
      <c r="E10424" s="23">
        <v>43678</v>
      </c>
      <c r="F10424">
        <v>1.5</v>
      </c>
      <c r="G10424">
        <v>3</v>
      </c>
      <c r="I10424">
        <v>0</v>
      </c>
      <c r="J10424">
        <v>11</v>
      </c>
      <c r="L10424">
        <v>18</v>
      </c>
      <c r="N10424">
        <v>0</v>
      </c>
      <c r="P10424">
        <v>0</v>
      </c>
      <c r="Q10424">
        <v>2</v>
      </c>
      <c r="S10424">
        <v>0</v>
      </c>
      <c r="T10424">
        <v>0.65427083333333313</v>
      </c>
    </row>
    <row r="10425" spans="1:20" x14ac:dyDescent="0.2">
      <c r="A10425" t="str">
        <f t="shared" ref="A10425:A10432" si="0">C10425&amp;" "&amp;D10425&amp;"Aug-19"</f>
        <v>Community ConnectionsAll FFAug-19</v>
      </c>
      <c r="B10425" t="s">
        <v>12729</v>
      </c>
      <c r="C10425" t="s">
        <v>199</v>
      </c>
      <c r="D10425" t="s">
        <v>1000</v>
      </c>
      <c r="E10425" s="23">
        <v>43678</v>
      </c>
      <c r="F10425">
        <v>13.5</v>
      </c>
      <c r="G10425">
        <v>9.5</v>
      </c>
      <c r="I10425">
        <v>141</v>
      </c>
      <c r="J10425">
        <v>120</v>
      </c>
      <c r="L10425">
        <v>90</v>
      </c>
      <c r="N10425">
        <v>139</v>
      </c>
      <c r="P10425">
        <v>0</v>
      </c>
      <c r="Q10425">
        <v>0</v>
      </c>
      <c r="S10425">
        <v>2</v>
      </c>
      <c r="T10425">
        <v>0.66416666666666657</v>
      </c>
    </row>
    <row r="10426" spans="1:20" x14ac:dyDescent="0.2">
      <c r="A10426" t="str">
        <f t="shared" si="0"/>
        <v>Community ConnectionsAll DCSAug-19</v>
      </c>
      <c r="B10426" t="s">
        <v>12730</v>
      </c>
      <c r="C10426" t="s">
        <v>199</v>
      </c>
      <c r="D10426" t="s">
        <v>1001</v>
      </c>
      <c r="E10426" s="23">
        <v>43678</v>
      </c>
      <c r="F10426">
        <v>2</v>
      </c>
      <c r="G10426">
        <v>4</v>
      </c>
      <c r="I10426">
        <v>13</v>
      </c>
      <c r="J10426">
        <v>10</v>
      </c>
      <c r="L10426">
        <v>23</v>
      </c>
      <c r="N10426">
        <v>11</v>
      </c>
      <c r="P10426">
        <v>0</v>
      </c>
      <c r="Q10426">
        <v>2</v>
      </c>
      <c r="S10426">
        <v>2</v>
      </c>
      <c r="T10426">
        <v>0.58590277777777777</v>
      </c>
    </row>
    <row r="10427" spans="1:20" x14ac:dyDescent="0.2">
      <c r="A10427" t="str">
        <f t="shared" si="0"/>
        <v>Community ConnectionsAll CombinedAug-19</v>
      </c>
      <c r="B10427" t="s">
        <v>12737</v>
      </c>
      <c r="C10427" t="s">
        <v>199</v>
      </c>
      <c r="D10427" t="s">
        <v>1002</v>
      </c>
      <c r="E10427" s="23">
        <v>43678</v>
      </c>
      <c r="F10427">
        <v>15.5</v>
      </c>
      <c r="G10427">
        <v>13.5</v>
      </c>
      <c r="I10427">
        <v>154</v>
      </c>
      <c r="J10427">
        <v>130</v>
      </c>
      <c r="L10427">
        <v>113</v>
      </c>
      <c r="N10427">
        <v>150</v>
      </c>
      <c r="P10427">
        <v>0</v>
      </c>
      <c r="Q10427">
        <v>2</v>
      </c>
      <c r="S10427">
        <v>4</v>
      </c>
      <c r="T10427">
        <v>0.6004166666666666</v>
      </c>
    </row>
    <row r="10428" spans="1:20" x14ac:dyDescent="0.2">
      <c r="A10428" t="str">
        <f t="shared" si="0"/>
        <v>Community ConnectionsCPP-FV DCSAug-19</v>
      </c>
      <c r="B10428" t="s">
        <v>12680</v>
      </c>
      <c r="C10428" t="s">
        <v>1050</v>
      </c>
      <c r="D10428" t="s">
        <v>1001</v>
      </c>
      <c r="E10428" s="23">
        <v>43678</v>
      </c>
      <c r="F10428">
        <v>1</v>
      </c>
      <c r="G10428">
        <v>2.5</v>
      </c>
      <c r="I10428">
        <v>5</v>
      </c>
      <c r="J10428">
        <v>5</v>
      </c>
      <c r="L10428">
        <v>14</v>
      </c>
      <c r="N10428">
        <v>4</v>
      </c>
      <c r="P10428">
        <v>0</v>
      </c>
      <c r="Q10428">
        <v>0</v>
      </c>
      <c r="S10428">
        <v>1</v>
      </c>
      <c r="T10428">
        <v>0.57152777777777775</v>
      </c>
    </row>
    <row r="10429" spans="1:20" x14ac:dyDescent="0.2">
      <c r="A10429" t="str">
        <f t="shared" si="0"/>
        <v>Community ConnectionsCPP-FV CombinedAug-19</v>
      </c>
      <c r="B10429" t="s">
        <v>12725</v>
      </c>
      <c r="C10429" t="s">
        <v>1050</v>
      </c>
      <c r="D10429" t="s">
        <v>1002</v>
      </c>
      <c r="E10429" s="23">
        <v>43678</v>
      </c>
      <c r="F10429">
        <v>1</v>
      </c>
      <c r="G10429">
        <v>2.5</v>
      </c>
      <c r="I10429">
        <v>5</v>
      </c>
      <c r="J10429">
        <v>5</v>
      </c>
      <c r="L10429">
        <v>14</v>
      </c>
      <c r="N10429">
        <v>4</v>
      </c>
      <c r="P10429">
        <v>0</v>
      </c>
      <c r="Q10429">
        <v>0</v>
      </c>
      <c r="S10429">
        <v>1</v>
      </c>
    </row>
    <row r="10430" spans="1:20" x14ac:dyDescent="0.2">
      <c r="A10430" t="str">
        <f t="shared" si="0"/>
        <v>Community ConnectionsPCIT DCSAug-19</v>
      </c>
      <c r="B10430" t="s">
        <v>12697</v>
      </c>
      <c r="C10430" t="s">
        <v>1054</v>
      </c>
      <c r="D10430" t="s">
        <v>1001</v>
      </c>
      <c r="E10430" s="23">
        <v>43678</v>
      </c>
      <c r="F10430">
        <v>1</v>
      </c>
      <c r="G10430">
        <v>1.5</v>
      </c>
      <c r="I10430">
        <v>8</v>
      </c>
      <c r="J10430">
        <v>5</v>
      </c>
      <c r="L10430">
        <v>9</v>
      </c>
      <c r="N10430">
        <v>7</v>
      </c>
      <c r="P10430">
        <v>0</v>
      </c>
      <c r="Q10430">
        <v>2</v>
      </c>
      <c r="S10430">
        <v>1</v>
      </c>
    </row>
    <row r="10431" spans="1:20" x14ac:dyDescent="0.2">
      <c r="A10431" t="str">
        <f t="shared" si="0"/>
        <v>Community ConnectionsPCIT CombinedAug-19</v>
      </c>
      <c r="B10431" t="s">
        <v>12726</v>
      </c>
      <c r="C10431" t="s">
        <v>1054</v>
      </c>
      <c r="D10431" t="s">
        <v>1002</v>
      </c>
      <c r="E10431" s="23">
        <v>43678</v>
      </c>
      <c r="F10431">
        <v>1</v>
      </c>
      <c r="G10431">
        <v>1.5</v>
      </c>
      <c r="I10431">
        <v>8</v>
      </c>
      <c r="J10431">
        <v>5</v>
      </c>
      <c r="L10431">
        <v>9</v>
      </c>
      <c r="N10431">
        <v>7</v>
      </c>
      <c r="P10431">
        <v>0</v>
      </c>
      <c r="Q10431">
        <v>2</v>
      </c>
      <c r="S10431">
        <v>1</v>
      </c>
    </row>
    <row r="10432" spans="1:20" x14ac:dyDescent="0.2">
      <c r="A10432" t="str">
        <f t="shared" si="0"/>
        <v>Community ConnectionsTF-CBT FFAug-19</v>
      </c>
      <c r="B10432" t="s">
        <v>12698</v>
      </c>
      <c r="C10432" t="s">
        <v>200</v>
      </c>
      <c r="D10432" t="s">
        <v>1000</v>
      </c>
      <c r="E10432" s="23">
        <v>43678</v>
      </c>
      <c r="F10432">
        <v>5.5</v>
      </c>
      <c r="G10432">
        <v>4.5</v>
      </c>
      <c r="I10432">
        <v>27</v>
      </c>
      <c r="J10432">
        <v>32</v>
      </c>
      <c r="L10432">
        <v>26</v>
      </c>
      <c r="N10432">
        <v>26</v>
      </c>
      <c r="P10432">
        <v>0</v>
      </c>
      <c r="Q10432">
        <v>0</v>
      </c>
      <c r="S10432">
        <v>1</v>
      </c>
    </row>
    <row r="10433" spans="1:19" x14ac:dyDescent="0.2">
      <c r="A10433" t="s">
        <v>15002</v>
      </c>
      <c r="B10433" t="s">
        <v>15003</v>
      </c>
      <c r="C10433" t="s">
        <v>200</v>
      </c>
      <c r="D10433" t="s">
        <v>1002</v>
      </c>
      <c r="E10433" s="23">
        <v>43678</v>
      </c>
      <c r="F10433">
        <v>5.5</v>
      </c>
      <c r="G10433">
        <v>4.5</v>
      </c>
      <c r="I10433">
        <v>27</v>
      </c>
      <c r="J10433">
        <v>32</v>
      </c>
      <c r="L10433">
        <v>26</v>
      </c>
      <c r="N10433">
        <v>26</v>
      </c>
      <c r="P10433">
        <v>0</v>
      </c>
      <c r="Q10433">
        <v>0</v>
      </c>
      <c r="S10433">
        <v>1</v>
      </c>
    </row>
    <row r="10434" spans="1:19" x14ac:dyDescent="0.2">
      <c r="A10434" t="str">
        <f>C10434&amp;" "&amp;D10434&amp;"Aug-19"</f>
        <v>Community ConnectionsTIP FFAug-19</v>
      </c>
      <c r="B10434" t="s">
        <v>12706</v>
      </c>
      <c r="C10434" t="s">
        <v>202</v>
      </c>
      <c r="D10434" t="s">
        <v>1000</v>
      </c>
      <c r="E10434" s="23">
        <v>43678</v>
      </c>
      <c r="F10434">
        <v>8</v>
      </c>
      <c r="G10434">
        <v>5</v>
      </c>
      <c r="I10434">
        <v>114</v>
      </c>
      <c r="J10434">
        <v>88</v>
      </c>
      <c r="L10434">
        <v>64</v>
      </c>
      <c r="N10434">
        <v>113</v>
      </c>
      <c r="P10434">
        <v>0</v>
      </c>
      <c r="Q10434">
        <v>0</v>
      </c>
      <c r="S10434">
        <v>1</v>
      </c>
    </row>
    <row r="10435" spans="1:19" x14ac:dyDescent="0.2">
      <c r="A10435" t="s">
        <v>15179</v>
      </c>
      <c r="B10435" t="s">
        <v>15180</v>
      </c>
      <c r="C10435" t="s">
        <v>202</v>
      </c>
      <c r="D10435" t="s">
        <v>1002</v>
      </c>
      <c r="E10435" s="23">
        <v>43678</v>
      </c>
      <c r="F10435">
        <v>8</v>
      </c>
      <c r="G10435">
        <v>5</v>
      </c>
      <c r="I10435">
        <v>114</v>
      </c>
      <c r="J10435">
        <v>88</v>
      </c>
      <c r="L10435">
        <v>64</v>
      </c>
      <c r="N10435">
        <v>113</v>
      </c>
      <c r="P10435">
        <v>0</v>
      </c>
      <c r="Q10435">
        <v>0</v>
      </c>
      <c r="S10435">
        <v>1</v>
      </c>
    </row>
    <row r="10436" spans="1:19" x14ac:dyDescent="0.2">
      <c r="A10436" t="str">
        <f>C10436&amp;" "&amp;D10436&amp;"Aug-19"</f>
        <v>ContemporaryAll CombinedAug-19</v>
      </c>
      <c r="B10436" t="s">
        <v>12738</v>
      </c>
      <c r="C10436" t="s">
        <v>348</v>
      </c>
      <c r="D10436" t="s">
        <v>1002</v>
      </c>
      <c r="E10436" s="23">
        <v>43678</v>
      </c>
      <c r="F10436">
        <v>0</v>
      </c>
      <c r="G10436">
        <v>0</v>
      </c>
      <c r="I10436">
        <v>0</v>
      </c>
      <c r="J10436">
        <v>0</v>
      </c>
      <c r="L10436">
        <v>0</v>
      </c>
      <c r="N10436">
        <v>0</v>
      </c>
      <c r="P10436">
        <v>0</v>
      </c>
      <c r="Q10436">
        <v>0</v>
      </c>
      <c r="S10436">
        <v>0</v>
      </c>
    </row>
    <row r="10437" spans="1:19" x14ac:dyDescent="0.2">
      <c r="A10437" t="s">
        <v>15261</v>
      </c>
      <c r="B10437" t="s">
        <v>15262</v>
      </c>
      <c r="C10437" t="s">
        <v>348</v>
      </c>
      <c r="D10437" t="s">
        <v>1000</v>
      </c>
      <c r="E10437" s="23">
        <v>43678</v>
      </c>
      <c r="F10437">
        <v>0</v>
      </c>
      <c r="G10437">
        <v>0</v>
      </c>
      <c r="I10437">
        <v>0</v>
      </c>
      <c r="J10437">
        <v>0</v>
      </c>
      <c r="L10437">
        <v>0</v>
      </c>
      <c r="N10437">
        <v>0</v>
      </c>
      <c r="P10437">
        <v>0</v>
      </c>
      <c r="Q10437">
        <v>0</v>
      </c>
      <c r="S10437">
        <v>0</v>
      </c>
    </row>
    <row r="10438" spans="1:19" x14ac:dyDescent="0.2">
      <c r="A10438" t="str">
        <f>C10438&amp;" "&amp;D10438&amp;"Aug-19"</f>
        <v>ContemporaryTIP FFAug-19</v>
      </c>
      <c r="B10438" t="s">
        <v>12707</v>
      </c>
      <c r="C10438" t="s">
        <v>347</v>
      </c>
      <c r="D10438" t="s">
        <v>1000</v>
      </c>
      <c r="E10438" s="23">
        <v>43678</v>
      </c>
      <c r="F10438">
        <v>0</v>
      </c>
      <c r="G10438">
        <v>0</v>
      </c>
      <c r="I10438">
        <v>0</v>
      </c>
      <c r="J10438">
        <v>0</v>
      </c>
      <c r="L10438">
        <v>0</v>
      </c>
      <c r="N10438">
        <v>0</v>
      </c>
      <c r="P10438">
        <v>0</v>
      </c>
      <c r="Q10438">
        <v>0</v>
      </c>
      <c r="S10438">
        <v>0</v>
      </c>
    </row>
    <row r="10439" spans="1:19" x14ac:dyDescent="0.2">
      <c r="A10439" t="s">
        <v>15345</v>
      </c>
      <c r="B10439" t="s">
        <v>15346</v>
      </c>
      <c r="C10439" t="s">
        <v>347</v>
      </c>
      <c r="D10439" t="s">
        <v>1002</v>
      </c>
      <c r="E10439" s="23">
        <v>43678</v>
      </c>
      <c r="F10439">
        <v>0</v>
      </c>
      <c r="G10439">
        <v>0</v>
      </c>
      <c r="I10439">
        <v>0</v>
      </c>
      <c r="J10439">
        <v>0</v>
      </c>
      <c r="L10439">
        <v>0</v>
      </c>
      <c r="N10439">
        <v>0</v>
      </c>
      <c r="P10439">
        <v>0</v>
      </c>
      <c r="Q10439">
        <v>0</v>
      </c>
      <c r="S10439">
        <v>0</v>
      </c>
    </row>
    <row r="10440" spans="1:19" x14ac:dyDescent="0.2">
      <c r="A10440" t="str">
        <f>C10440&amp;" "&amp;D10440&amp;"Aug-19"</f>
        <v>ContemporaryTST FFAug-19</v>
      </c>
      <c r="B10440" t="s">
        <v>12717</v>
      </c>
      <c r="C10440" t="s">
        <v>351</v>
      </c>
      <c r="D10440" t="s">
        <v>1000</v>
      </c>
      <c r="E10440" s="23">
        <v>43678</v>
      </c>
      <c r="F10440">
        <v>0</v>
      </c>
      <c r="G10440">
        <v>0</v>
      </c>
      <c r="I10440">
        <v>0</v>
      </c>
      <c r="J10440">
        <v>0</v>
      </c>
      <c r="L10440">
        <v>0</v>
      </c>
      <c r="N10440">
        <v>0</v>
      </c>
      <c r="P10440">
        <v>0</v>
      </c>
      <c r="Q10440">
        <v>0</v>
      </c>
      <c r="S10440">
        <v>0</v>
      </c>
    </row>
    <row r="10441" spans="1:19" x14ac:dyDescent="0.2">
      <c r="A10441" t="s">
        <v>15421</v>
      </c>
      <c r="B10441" t="s">
        <v>15422</v>
      </c>
      <c r="C10441" t="s">
        <v>351</v>
      </c>
      <c r="D10441" t="s">
        <v>1002</v>
      </c>
      <c r="E10441" s="23">
        <v>43678</v>
      </c>
      <c r="F10441">
        <v>0</v>
      </c>
      <c r="G10441">
        <v>0</v>
      </c>
      <c r="I10441">
        <v>0</v>
      </c>
      <c r="J10441">
        <v>0</v>
      </c>
      <c r="L10441">
        <v>0</v>
      </c>
      <c r="N10441">
        <v>0</v>
      </c>
      <c r="P10441">
        <v>0</v>
      </c>
      <c r="Q10441">
        <v>0</v>
      </c>
      <c r="S10441">
        <v>0</v>
      </c>
    </row>
    <row r="10442" spans="1:19" x14ac:dyDescent="0.2">
      <c r="A10442" t="str">
        <f>C10442&amp;" "&amp;D10442&amp;"Aug-19"</f>
        <v>DC Seed ProvidersAll DCSAug-19</v>
      </c>
      <c r="B10442" t="s">
        <v>22397</v>
      </c>
      <c r="C10442" t="s">
        <v>899</v>
      </c>
      <c r="D10442" t="s">
        <v>1001</v>
      </c>
      <c r="E10442" s="23">
        <v>43678</v>
      </c>
      <c r="F10442">
        <v>5.5</v>
      </c>
      <c r="G10442">
        <v>8.5</v>
      </c>
      <c r="I10442">
        <v>29</v>
      </c>
      <c r="J10442">
        <v>28</v>
      </c>
      <c r="L10442">
        <v>48</v>
      </c>
      <c r="N10442">
        <v>23</v>
      </c>
      <c r="O10442" t="s">
        <v>904</v>
      </c>
      <c r="P10442">
        <v>1</v>
      </c>
      <c r="Q10442">
        <v>3</v>
      </c>
      <c r="S10442">
        <v>6</v>
      </c>
    </row>
    <row r="10443" spans="1:19" x14ac:dyDescent="0.2">
      <c r="A10443" t="str">
        <f>C10443&amp;" "&amp;D10443&amp;"Aug-19"</f>
        <v>Families First ProvidersAll FFAug-19</v>
      </c>
      <c r="B10443" t="s">
        <v>21192</v>
      </c>
      <c r="C10443" t="s">
        <v>896</v>
      </c>
      <c r="D10443" t="s">
        <v>1000</v>
      </c>
      <c r="E10443" s="23">
        <v>43678</v>
      </c>
      <c r="F10443">
        <v>91.5</v>
      </c>
      <c r="G10443">
        <v>87.5</v>
      </c>
      <c r="I10443">
        <v>561</v>
      </c>
      <c r="J10443">
        <v>732</v>
      </c>
      <c r="L10443">
        <v>708</v>
      </c>
      <c r="N10443">
        <v>512</v>
      </c>
      <c r="O10443" t="s">
        <v>904</v>
      </c>
      <c r="P10443">
        <v>16</v>
      </c>
      <c r="Q10443">
        <v>25</v>
      </c>
      <c r="S10443">
        <v>49</v>
      </c>
    </row>
    <row r="10444" spans="1:19" x14ac:dyDescent="0.2">
      <c r="A10444" t="str">
        <f>C10444&amp;" "&amp;D10444&amp;"Aug-19"</f>
        <v>Family MattersAll CombinedAug-19</v>
      </c>
      <c r="B10444" t="s">
        <v>12739</v>
      </c>
      <c r="C10444" t="s">
        <v>357</v>
      </c>
      <c r="D10444" t="s">
        <v>1002</v>
      </c>
      <c r="E10444" s="23">
        <v>43678</v>
      </c>
      <c r="F10444">
        <v>0</v>
      </c>
      <c r="G10444">
        <v>0</v>
      </c>
      <c r="I10444">
        <v>0</v>
      </c>
      <c r="J10444">
        <v>0</v>
      </c>
      <c r="L10444">
        <v>0</v>
      </c>
      <c r="N10444">
        <v>0</v>
      </c>
      <c r="P10444">
        <v>0</v>
      </c>
      <c r="Q10444">
        <v>0</v>
      </c>
      <c r="S10444">
        <v>0</v>
      </c>
    </row>
    <row r="10445" spans="1:19" x14ac:dyDescent="0.2">
      <c r="A10445" t="s">
        <v>15467</v>
      </c>
      <c r="B10445" t="s">
        <v>15468</v>
      </c>
      <c r="C10445" t="s">
        <v>357</v>
      </c>
      <c r="D10445" t="s">
        <v>1000</v>
      </c>
      <c r="E10445" s="23">
        <v>43678</v>
      </c>
      <c r="F10445">
        <v>0</v>
      </c>
      <c r="G10445">
        <v>0</v>
      </c>
      <c r="I10445">
        <v>0</v>
      </c>
      <c r="J10445">
        <v>0</v>
      </c>
      <c r="L10445">
        <v>0</v>
      </c>
      <c r="N10445">
        <v>0</v>
      </c>
      <c r="P10445">
        <v>0</v>
      </c>
      <c r="Q10445">
        <v>0</v>
      </c>
      <c r="S10445">
        <v>0</v>
      </c>
    </row>
    <row r="10446" spans="1:19" x14ac:dyDescent="0.2">
      <c r="A10446" t="str">
        <f>C10446&amp;" "&amp;D10446&amp;"Aug-19"</f>
        <v>Family MattersTST FFAug-19</v>
      </c>
      <c r="B10446" t="s">
        <v>12718</v>
      </c>
      <c r="C10446" t="s">
        <v>352</v>
      </c>
      <c r="D10446" t="s">
        <v>1000</v>
      </c>
      <c r="E10446" s="23">
        <v>43678</v>
      </c>
      <c r="F10446">
        <v>0</v>
      </c>
      <c r="G10446">
        <v>0</v>
      </c>
      <c r="I10446">
        <v>0</v>
      </c>
      <c r="J10446">
        <v>0</v>
      </c>
      <c r="L10446">
        <v>0</v>
      </c>
      <c r="N10446">
        <v>0</v>
      </c>
      <c r="P10446">
        <v>0</v>
      </c>
      <c r="Q10446">
        <v>0</v>
      </c>
      <c r="S10446">
        <v>0</v>
      </c>
    </row>
    <row r="10447" spans="1:19" x14ac:dyDescent="0.2">
      <c r="A10447" t="s">
        <v>15545</v>
      </c>
      <c r="B10447" t="s">
        <v>15546</v>
      </c>
      <c r="C10447" t="s">
        <v>352</v>
      </c>
      <c r="D10447" t="s">
        <v>1002</v>
      </c>
      <c r="E10447" s="23">
        <v>43678</v>
      </c>
      <c r="F10447">
        <v>0</v>
      </c>
      <c r="G10447">
        <v>0</v>
      </c>
      <c r="I10447">
        <v>0</v>
      </c>
      <c r="J10447">
        <v>0</v>
      </c>
      <c r="L10447">
        <v>0</v>
      </c>
      <c r="N10447">
        <v>0</v>
      </c>
      <c r="P10447">
        <v>0</v>
      </c>
      <c r="Q10447">
        <v>0</v>
      </c>
      <c r="S10447">
        <v>0</v>
      </c>
    </row>
    <row r="10448" spans="1:19" x14ac:dyDescent="0.2">
      <c r="A10448" t="str">
        <f>C10448&amp;" "&amp;D10448&amp;"Aug-19"</f>
        <v>Federal CityA-CRA FFAug-19</v>
      </c>
      <c r="B10448" t="s">
        <v>12674</v>
      </c>
      <c r="C10448" t="s">
        <v>228</v>
      </c>
      <c r="D10448" t="s">
        <v>1000</v>
      </c>
      <c r="E10448" s="23">
        <v>43678</v>
      </c>
      <c r="F10448">
        <v>0</v>
      </c>
      <c r="G10448">
        <v>0</v>
      </c>
      <c r="I10448">
        <v>0</v>
      </c>
      <c r="J10448">
        <v>0</v>
      </c>
      <c r="L10448">
        <v>0</v>
      </c>
      <c r="N10448">
        <v>0</v>
      </c>
      <c r="P10448">
        <v>0</v>
      </c>
      <c r="Q10448">
        <v>0</v>
      </c>
      <c r="S10448">
        <v>0</v>
      </c>
    </row>
    <row r="10449" spans="1:20" x14ac:dyDescent="0.2">
      <c r="A10449" t="s">
        <v>15706</v>
      </c>
      <c r="B10449" t="s">
        <v>15707</v>
      </c>
      <c r="C10449" t="s">
        <v>228</v>
      </c>
      <c r="D10449" t="s">
        <v>1002</v>
      </c>
      <c r="E10449" s="23">
        <v>43678</v>
      </c>
      <c r="F10449">
        <v>0</v>
      </c>
      <c r="G10449">
        <v>0</v>
      </c>
      <c r="I10449">
        <v>0</v>
      </c>
      <c r="J10449">
        <v>0</v>
      </c>
      <c r="L10449">
        <v>0</v>
      </c>
      <c r="N10449">
        <v>0</v>
      </c>
      <c r="P10449">
        <v>0</v>
      </c>
      <c r="Q10449">
        <v>0</v>
      </c>
      <c r="S10449">
        <v>0</v>
      </c>
    </row>
    <row r="10450" spans="1:20" x14ac:dyDescent="0.2">
      <c r="A10450" t="str">
        <f>C10450&amp;" "&amp;D10450&amp;"Aug-19"</f>
        <v>Federal CityAll CombinedAug-19</v>
      </c>
      <c r="B10450" t="s">
        <v>12740</v>
      </c>
      <c r="C10450" t="s">
        <v>227</v>
      </c>
      <c r="D10450" t="s">
        <v>1002</v>
      </c>
      <c r="E10450" s="23">
        <v>43678</v>
      </c>
      <c r="F10450">
        <v>0</v>
      </c>
      <c r="G10450">
        <v>0</v>
      </c>
      <c r="I10450">
        <v>0</v>
      </c>
      <c r="J10450">
        <v>0</v>
      </c>
      <c r="L10450">
        <v>0</v>
      </c>
      <c r="N10450">
        <v>0</v>
      </c>
      <c r="P10450">
        <v>0</v>
      </c>
      <c r="Q10450">
        <v>0</v>
      </c>
      <c r="S10450">
        <v>0</v>
      </c>
    </row>
    <row r="10451" spans="1:20" x14ac:dyDescent="0.2">
      <c r="A10451" t="s">
        <v>15883</v>
      </c>
      <c r="B10451" t="s">
        <v>15884</v>
      </c>
      <c r="C10451" t="s">
        <v>227</v>
      </c>
      <c r="D10451" t="s">
        <v>1000</v>
      </c>
      <c r="E10451" s="23">
        <v>43678</v>
      </c>
      <c r="F10451">
        <v>0</v>
      </c>
      <c r="G10451">
        <v>0</v>
      </c>
      <c r="I10451">
        <v>0</v>
      </c>
      <c r="J10451">
        <v>0</v>
      </c>
      <c r="L10451">
        <v>0</v>
      </c>
      <c r="N10451">
        <v>0</v>
      </c>
      <c r="P10451">
        <v>0</v>
      </c>
      <c r="Q10451">
        <v>0</v>
      </c>
      <c r="S10451">
        <v>0</v>
      </c>
    </row>
    <row r="10452" spans="1:20" x14ac:dyDescent="0.2">
      <c r="A10452" t="str">
        <f>C10452&amp;" "&amp;D10452&amp;"Aug-19"</f>
        <v>First Home CareAll CombinedAug-19</v>
      </c>
      <c r="B10452" t="s">
        <v>12741</v>
      </c>
      <c r="C10452" t="s">
        <v>203</v>
      </c>
      <c r="D10452" t="s">
        <v>1002</v>
      </c>
      <c r="E10452" s="23">
        <v>43678</v>
      </c>
      <c r="F10452">
        <v>0</v>
      </c>
      <c r="G10452">
        <v>0</v>
      </c>
      <c r="I10452">
        <v>0</v>
      </c>
      <c r="J10452">
        <v>0</v>
      </c>
      <c r="L10452">
        <v>0</v>
      </c>
      <c r="N10452">
        <v>0</v>
      </c>
      <c r="P10452">
        <v>0</v>
      </c>
      <c r="Q10452">
        <v>0</v>
      </c>
      <c r="S10452">
        <v>0</v>
      </c>
    </row>
    <row r="10453" spans="1:20" x14ac:dyDescent="0.2">
      <c r="A10453" t="s">
        <v>16060</v>
      </c>
      <c r="B10453" t="s">
        <v>16061</v>
      </c>
      <c r="C10453" t="s">
        <v>203</v>
      </c>
      <c r="D10453" t="s">
        <v>1000</v>
      </c>
      <c r="E10453" s="23">
        <v>43678</v>
      </c>
      <c r="F10453">
        <v>0</v>
      </c>
      <c r="G10453">
        <v>0</v>
      </c>
      <c r="I10453">
        <v>0</v>
      </c>
      <c r="J10453">
        <v>0</v>
      </c>
      <c r="L10453">
        <v>0</v>
      </c>
      <c r="N10453">
        <v>0</v>
      </c>
      <c r="P10453">
        <v>0</v>
      </c>
      <c r="Q10453">
        <v>0</v>
      </c>
      <c r="S10453">
        <v>0</v>
      </c>
      <c r="T10453">
        <v>0</v>
      </c>
    </row>
    <row r="10454" spans="1:20" x14ac:dyDescent="0.2">
      <c r="A10454" t="str">
        <f>C10454&amp;" "&amp;D10454&amp;"Aug-19"</f>
        <v>First Home CareFFT FFAug-19</v>
      </c>
      <c r="B10454" t="s">
        <v>12685</v>
      </c>
      <c r="C10454" t="s">
        <v>205</v>
      </c>
      <c r="D10454" t="s">
        <v>1000</v>
      </c>
      <c r="E10454" s="23">
        <v>43678</v>
      </c>
      <c r="F10454">
        <v>0</v>
      </c>
      <c r="G10454">
        <v>0</v>
      </c>
      <c r="I10454">
        <v>0</v>
      </c>
      <c r="J10454">
        <v>0</v>
      </c>
      <c r="L10454">
        <v>0</v>
      </c>
      <c r="N10454">
        <v>0</v>
      </c>
      <c r="P10454">
        <v>0</v>
      </c>
      <c r="Q10454">
        <v>0</v>
      </c>
      <c r="S10454">
        <v>0</v>
      </c>
      <c r="T10454">
        <v>0</v>
      </c>
    </row>
    <row r="10455" spans="1:20" x14ac:dyDescent="0.2">
      <c r="A10455" t="s">
        <v>16239</v>
      </c>
      <c r="B10455" t="s">
        <v>16240</v>
      </c>
      <c r="C10455" t="s">
        <v>205</v>
      </c>
      <c r="D10455" t="s">
        <v>1002</v>
      </c>
      <c r="E10455" s="23">
        <v>43678</v>
      </c>
      <c r="F10455">
        <v>0</v>
      </c>
      <c r="G10455">
        <v>0</v>
      </c>
      <c r="I10455">
        <v>0</v>
      </c>
      <c r="J10455">
        <v>0</v>
      </c>
      <c r="L10455">
        <v>0</v>
      </c>
      <c r="N10455">
        <v>0</v>
      </c>
      <c r="P10455">
        <v>0</v>
      </c>
      <c r="Q10455">
        <v>0</v>
      </c>
      <c r="S10455">
        <v>0</v>
      </c>
      <c r="T10455">
        <v>0</v>
      </c>
    </row>
    <row r="10456" spans="1:20" x14ac:dyDescent="0.2">
      <c r="A10456" t="str">
        <f>C10456&amp;" "&amp;D10456&amp;"Aug-19"</f>
        <v>First Home CareTF-CBT FFAug-19</v>
      </c>
      <c r="B10456" t="s">
        <v>12699</v>
      </c>
      <c r="C10456" t="s">
        <v>204</v>
      </c>
      <c r="D10456" t="s">
        <v>1000</v>
      </c>
      <c r="E10456" s="23">
        <v>43678</v>
      </c>
      <c r="F10456">
        <v>0</v>
      </c>
      <c r="G10456">
        <v>0</v>
      </c>
      <c r="I10456">
        <v>0</v>
      </c>
      <c r="J10456">
        <v>0</v>
      </c>
      <c r="L10456">
        <v>0</v>
      </c>
      <c r="N10456">
        <v>0</v>
      </c>
      <c r="P10456">
        <v>0</v>
      </c>
      <c r="Q10456">
        <v>0</v>
      </c>
      <c r="S10456">
        <v>0</v>
      </c>
      <c r="T10456">
        <v>0</v>
      </c>
    </row>
    <row r="10457" spans="1:20" x14ac:dyDescent="0.2">
      <c r="A10457" t="s">
        <v>16416</v>
      </c>
      <c r="B10457" t="s">
        <v>16417</v>
      </c>
      <c r="C10457" t="s">
        <v>204</v>
      </c>
      <c r="D10457" t="s">
        <v>1002</v>
      </c>
      <c r="E10457" s="23">
        <v>43678</v>
      </c>
      <c r="F10457">
        <v>0</v>
      </c>
      <c r="G10457">
        <v>0</v>
      </c>
      <c r="I10457">
        <v>0</v>
      </c>
      <c r="J10457">
        <v>0</v>
      </c>
      <c r="L10457">
        <v>0</v>
      </c>
      <c r="N10457">
        <v>0</v>
      </c>
      <c r="P10457">
        <v>0</v>
      </c>
      <c r="Q10457">
        <v>0</v>
      </c>
      <c r="S10457">
        <v>0</v>
      </c>
      <c r="T10457">
        <v>0</v>
      </c>
    </row>
    <row r="10458" spans="1:20" x14ac:dyDescent="0.2">
      <c r="A10458" t="str">
        <f>C10458&amp;" "&amp;D10458&amp;"Aug-19"</f>
        <v>First Home CareTST FFAug-19</v>
      </c>
      <c r="B10458" t="s">
        <v>12719</v>
      </c>
      <c r="C10458" t="s">
        <v>353</v>
      </c>
      <c r="D10458" t="s">
        <v>1000</v>
      </c>
      <c r="E10458" s="23">
        <v>43678</v>
      </c>
      <c r="F10458">
        <v>0</v>
      </c>
      <c r="G10458">
        <v>0</v>
      </c>
      <c r="I10458">
        <v>0</v>
      </c>
      <c r="J10458">
        <v>0</v>
      </c>
      <c r="L10458">
        <v>0</v>
      </c>
      <c r="N10458">
        <v>0</v>
      </c>
      <c r="P10458">
        <v>0</v>
      </c>
      <c r="Q10458">
        <v>0</v>
      </c>
      <c r="S10458">
        <v>0</v>
      </c>
      <c r="T10458">
        <v>0.96399999999999997</v>
      </c>
    </row>
    <row r="10459" spans="1:20" x14ac:dyDescent="0.2">
      <c r="A10459" t="s">
        <v>16557</v>
      </c>
      <c r="B10459" t="s">
        <v>16558</v>
      </c>
      <c r="C10459" t="s">
        <v>353</v>
      </c>
      <c r="D10459" t="s">
        <v>1002</v>
      </c>
      <c r="E10459" s="23">
        <v>43678</v>
      </c>
      <c r="F10459">
        <v>0</v>
      </c>
      <c r="G10459">
        <v>0</v>
      </c>
      <c r="I10459">
        <v>0</v>
      </c>
      <c r="J10459">
        <v>0</v>
      </c>
      <c r="L10459">
        <v>0</v>
      </c>
      <c r="N10459">
        <v>0</v>
      </c>
      <c r="P10459">
        <v>0</v>
      </c>
      <c r="Q10459">
        <v>0</v>
      </c>
      <c r="S10459">
        <v>0</v>
      </c>
      <c r="T10459">
        <v>0.96399999999999997</v>
      </c>
    </row>
    <row r="10460" spans="1:20" x14ac:dyDescent="0.2">
      <c r="A10460" t="str">
        <f>C10460&amp;" "&amp;D10460&amp;"Aug-19"</f>
        <v>Foundations for Home &amp; CommunityAll CombinedAug-19</v>
      </c>
      <c r="B10460" t="s">
        <v>12742</v>
      </c>
      <c r="C10460" t="s">
        <v>387</v>
      </c>
      <c r="D10460" t="s">
        <v>1002</v>
      </c>
      <c r="E10460" s="23">
        <v>43678</v>
      </c>
      <c r="F10460">
        <v>0</v>
      </c>
      <c r="G10460">
        <v>0</v>
      </c>
      <c r="I10460">
        <v>0</v>
      </c>
      <c r="J10460">
        <v>0</v>
      </c>
      <c r="L10460">
        <v>0</v>
      </c>
      <c r="N10460">
        <v>0</v>
      </c>
      <c r="P10460">
        <v>0</v>
      </c>
      <c r="Q10460">
        <v>0</v>
      </c>
      <c r="S10460">
        <v>0</v>
      </c>
      <c r="T10460">
        <v>0.96399999999999997</v>
      </c>
    </row>
    <row r="10461" spans="1:20" x14ac:dyDescent="0.2">
      <c r="A10461" t="s">
        <v>22321</v>
      </c>
      <c r="B10461" t="s">
        <v>22322</v>
      </c>
      <c r="C10461" t="s">
        <v>387</v>
      </c>
      <c r="D10461" t="s">
        <v>1000</v>
      </c>
      <c r="E10461" s="23">
        <v>43678</v>
      </c>
      <c r="F10461">
        <v>0</v>
      </c>
      <c r="G10461">
        <v>0</v>
      </c>
      <c r="I10461">
        <v>0</v>
      </c>
      <c r="J10461">
        <v>0</v>
      </c>
      <c r="L10461">
        <v>0</v>
      </c>
      <c r="N10461">
        <v>0</v>
      </c>
      <c r="P10461">
        <v>0</v>
      </c>
      <c r="Q10461">
        <v>0</v>
      </c>
      <c r="S10461">
        <v>0</v>
      </c>
      <c r="T10461">
        <v>0</v>
      </c>
    </row>
    <row r="10462" spans="1:20" x14ac:dyDescent="0.2">
      <c r="A10462" t="str">
        <f>C10462&amp;" "&amp;D10462&amp;"Aug-19"</f>
        <v>Foundations for Home &amp; CommunityCPP-FV DCSAug-19</v>
      </c>
      <c r="B10462" t="s">
        <v>12681</v>
      </c>
      <c r="C10462" t="s">
        <v>1049</v>
      </c>
      <c r="D10462" t="s">
        <v>1001</v>
      </c>
      <c r="E10462" s="23">
        <v>43678</v>
      </c>
      <c r="F10462">
        <v>0</v>
      </c>
      <c r="G10462">
        <v>0</v>
      </c>
      <c r="I10462">
        <v>0</v>
      </c>
      <c r="J10462">
        <v>0</v>
      </c>
      <c r="L10462">
        <v>0</v>
      </c>
      <c r="N10462">
        <v>0</v>
      </c>
      <c r="P10462">
        <v>0</v>
      </c>
      <c r="Q10462">
        <v>0</v>
      </c>
      <c r="S10462">
        <v>0</v>
      </c>
      <c r="T10462">
        <v>1</v>
      </c>
    </row>
    <row r="10463" spans="1:20" x14ac:dyDescent="0.2">
      <c r="A10463" t="s">
        <v>22355</v>
      </c>
      <c r="B10463" t="s">
        <v>22356</v>
      </c>
      <c r="C10463" t="s">
        <v>1049</v>
      </c>
      <c r="D10463" t="s">
        <v>1002</v>
      </c>
      <c r="E10463" s="23">
        <v>43678</v>
      </c>
      <c r="F10463">
        <v>0</v>
      </c>
      <c r="G10463">
        <v>0</v>
      </c>
      <c r="I10463">
        <v>0</v>
      </c>
      <c r="J10463">
        <v>0</v>
      </c>
      <c r="L10463">
        <v>0</v>
      </c>
      <c r="N10463">
        <v>0</v>
      </c>
      <c r="P10463">
        <v>0</v>
      </c>
      <c r="Q10463">
        <v>0</v>
      </c>
      <c r="S10463">
        <v>0</v>
      </c>
      <c r="T10463">
        <v>1</v>
      </c>
    </row>
    <row r="10464" spans="1:20" x14ac:dyDescent="0.2">
      <c r="A10464" t="str">
        <f>C10464&amp;" "&amp;D10464&amp;"Aug-19"</f>
        <v>Foundations for Home &amp; CommunityFFT FFAug-19</v>
      </c>
      <c r="B10464" t="s">
        <v>12686</v>
      </c>
      <c r="C10464" t="s">
        <v>384</v>
      </c>
      <c r="D10464" t="s">
        <v>1000</v>
      </c>
      <c r="E10464" s="23">
        <v>43678</v>
      </c>
      <c r="F10464">
        <v>0</v>
      </c>
      <c r="G10464">
        <v>0</v>
      </c>
      <c r="I10464">
        <v>0</v>
      </c>
      <c r="J10464">
        <v>0</v>
      </c>
      <c r="L10464">
        <v>0</v>
      </c>
      <c r="N10464">
        <v>0</v>
      </c>
      <c r="P10464">
        <v>0</v>
      </c>
      <c r="Q10464">
        <v>0</v>
      </c>
      <c r="S10464">
        <v>0</v>
      </c>
      <c r="T10464">
        <v>1</v>
      </c>
    </row>
    <row r="10465" spans="1:20" x14ac:dyDescent="0.2">
      <c r="A10465" t="s">
        <v>22281</v>
      </c>
      <c r="B10465" t="s">
        <v>22282</v>
      </c>
      <c r="C10465" t="s">
        <v>384</v>
      </c>
      <c r="D10465" t="s">
        <v>1002</v>
      </c>
      <c r="E10465" s="23">
        <v>43678</v>
      </c>
      <c r="F10465">
        <v>0</v>
      </c>
      <c r="G10465">
        <v>0</v>
      </c>
      <c r="I10465">
        <v>0</v>
      </c>
      <c r="J10465">
        <v>0</v>
      </c>
      <c r="L10465">
        <v>0</v>
      </c>
      <c r="N10465">
        <v>0</v>
      </c>
      <c r="P10465">
        <v>0</v>
      </c>
      <c r="Q10465">
        <v>0</v>
      </c>
      <c r="S10465">
        <v>0</v>
      </c>
      <c r="T10465">
        <v>0.83</v>
      </c>
    </row>
    <row r="10466" spans="1:20" x14ac:dyDescent="0.2">
      <c r="A10466" t="str">
        <f>C10466&amp;" "&amp;D10466&amp;"Aug-19"</f>
        <v>Foundations for Home &amp; CommunityTF-CBT FFAug-19</v>
      </c>
      <c r="B10466" t="s">
        <v>12700</v>
      </c>
      <c r="C10466" t="s">
        <v>385</v>
      </c>
      <c r="D10466" t="s">
        <v>1000</v>
      </c>
      <c r="E10466" s="23">
        <v>43678</v>
      </c>
      <c r="F10466">
        <v>0</v>
      </c>
      <c r="G10466">
        <v>0</v>
      </c>
      <c r="I10466">
        <v>0</v>
      </c>
      <c r="J10466">
        <v>0</v>
      </c>
      <c r="L10466">
        <v>0</v>
      </c>
      <c r="N10466">
        <v>0</v>
      </c>
      <c r="P10466">
        <v>0</v>
      </c>
      <c r="Q10466">
        <v>0</v>
      </c>
      <c r="S10466">
        <v>0</v>
      </c>
      <c r="T10466">
        <v>0.83</v>
      </c>
    </row>
    <row r="10467" spans="1:20" x14ac:dyDescent="0.2">
      <c r="A10467" t="s">
        <v>22395</v>
      </c>
      <c r="B10467" t="s">
        <v>22396</v>
      </c>
      <c r="C10467" t="s">
        <v>385</v>
      </c>
      <c r="D10467" t="s">
        <v>1002</v>
      </c>
      <c r="E10467" s="23">
        <v>43678</v>
      </c>
      <c r="F10467">
        <v>0</v>
      </c>
      <c r="G10467">
        <v>0</v>
      </c>
      <c r="I10467">
        <v>0</v>
      </c>
      <c r="J10467">
        <v>0</v>
      </c>
      <c r="L10467">
        <v>0</v>
      </c>
      <c r="N10467">
        <v>0</v>
      </c>
      <c r="P10467">
        <v>0</v>
      </c>
      <c r="Q10467">
        <v>0</v>
      </c>
      <c r="S10467">
        <v>0</v>
      </c>
      <c r="T10467">
        <v>0.89</v>
      </c>
    </row>
    <row r="10468" spans="1:20" x14ac:dyDescent="0.2">
      <c r="A10468" t="str">
        <f>C10468&amp;" "&amp;D10468&amp;"Aug-19"</f>
        <v>Foundations for Home &amp; CommunityTST FFAug-19</v>
      </c>
      <c r="B10468" t="s">
        <v>12720</v>
      </c>
      <c r="C10468" t="s">
        <v>386</v>
      </c>
      <c r="D10468" t="s">
        <v>1000</v>
      </c>
      <c r="E10468" s="23">
        <v>43678</v>
      </c>
      <c r="F10468">
        <v>0</v>
      </c>
      <c r="G10468">
        <v>0</v>
      </c>
      <c r="I10468">
        <v>0</v>
      </c>
      <c r="J10468">
        <v>0</v>
      </c>
      <c r="L10468">
        <v>0</v>
      </c>
      <c r="N10468">
        <v>0</v>
      </c>
      <c r="P10468">
        <v>0</v>
      </c>
      <c r="Q10468">
        <v>0</v>
      </c>
      <c r="S10468">
        <v>0</v>
      </c>
      <c r="T10468">
        <v>0.89</v>
      </c>
    </row>
    <row r="10469" spans="1:20" x14ac:dyDescent="0.2">
      <c r="A10469" t="str">
        <f>C10469&amp;" "&amp;D10469&amp;"Aug-19"</f>
        <v>FPSAll CombinedAug-19</v>
      </c>
      <c r="B10469" t="s">
        <v>12743</v>
      </c>
      <c r="C10469" t="s">
        <v>223</v>
      </c>
      <c r="D10469" t="s">
        <v>1002</v>
      </c>
      <c r="E10469" s="23">
        <v>43678</v>
      </c>
      <c r="F10469">
        <v>6</v>
      </c>
      <c r="G10469">
        <v>6</v>
      </c>
      <c r="I10469">
        <v>48</v>
      </c>
      <c r="J10469">
        <v>66</v>
      </c>
      <c r="L10469">
        <v>66</v>
      </c>
      <c r="N10469">
        <v>48</v>
      </c>
      <c r="P10469">
        <v>0</v>
      </c>
      <c r="Q10469">
        <v>0</v>
      </c>
      <c r="S10469">
        <v>0</v>
      </c>
      <c r="T10469">
        <v>0.89</v>
      </c>
    </row>
    <row r="10470" spans="1:20" x14ac:dyDescent="0.2">
      <c r="A10470" t="s">
        <v>16734</v>
      </c>
      <c r="B10470" t="s">
        <v>16735</v>
      </c>
      <c r="C10470" t="s">
        <v>223</v>
      </c>
      <c r="D10470" t="s">
        <v>1000</v>
      </c>
      <c r="E10470" s="23">
        <v>43678</v>
      </c>
      <c r="F10470">
        <v>6</v>
      </c>
      <c r="G10470">
        <v>6</v>
      </c>
      <c r="I10470">
        <v>48</v>
      </c>
      <c r="J10470">
        <v>66</v>
      </c>
      <c r="L10470">
        <v>66</v>
      </c>
      <c r="N10470">
        <v>48</v>
      </c>
      <c r="P10470">
        <v>0</v>
      </c>
      <c r="Q10470">
        <v>0</v>
      </c>
      <c r="S10470">
        <v>0</v>
      </c>
      <c r="T10470">
        <v>1</v>
      </c>
    </row>
    <row r="10471" spans="1:20" x14ac:dyDescent="0.2">
      <c r="A10471" t="str">
        <f>C10471&amp;" "&amp;D10471&amp;"Aug-19"</f>
        <v>FPSTIP FFAug-19</v>
      </c>
      <c r="B10471" t="s">
        <v>12708</v>
      </c>
      <c r="C10471" t="s">
        <v>224</v>
      </c>
      <c r="D10471" t="s">
        <v>1000</v>
      </c>
      <c r="E10471" s="23">
        <v>43678</v>
      </c>
      <c r="F10471">
        <v>6</v>
      </c>
      <c r="G10471">
        <v>6</v>
      </c>
      <c r="I10471">
        <v>48</v>
      </c>
      <c r="J10471">
        <v>66</v>
      </c>
      <c r="L10471">
        <v>66</v>
      </c>
      <c r="N10471">
        <v>48</v>
      </c>
      <c r="P10471">
        <v>0</v>
      </c>
      <c r="Q10471">
        <v>0</v>
      </c>
      <c r="S10471">
        <v>0</v>
      </c>
      <c r="T10471">
        <v>0.97599999999999998</v>
      </c>
    </row>
    <row r="10472" spans="1:20" x14ac:dyDescent="0.2">
      <c r="A10472" t="s">
        <v>16913</v>
      </c>
      <c r="B10472" t="s">
        <v>16914</v>
      </c>
      <c r="C10472" t="s">
        <v>224</v>
      </c>
      <c r="D10472" t="s">
        <v>1002</v>
      </c>
      <c r="E10472" s="23">
        <v>43678</v>
      </c>
      <c r="F10472">
        <v>6</v>
      </c>
      <c r="G10472">
        <v>6</v>
      </c>
      <c r="I10472">
        <v>48</v>
      </c>
      <c r="J10472">
        <v>66</v>
      </c>
      <c r="L10472">
        <v>66</v>
      </c>
      <c r="N10472">
        <v>48</v>
      </c>
      <c r="P10472">
        <v>0</v>
      </c>
      <c r="Q10472">
        <v>0</v>
      </c>
      <c r="S10472">
        <v>0</v>
      </c>
      <c r="T10472">
        <v>0.98599999999999999</v>
      </c>
    </row>
    <row r="10473" spans="1:20" x14ac:dyDescent="0.2">
      <c r="A10473" t="str">
        <f>C10473&amp;" "&amp;D10473&amp;"Aug-19"</f>
        <v>Green DoorAll CombinedAug-19</v>
      </c>
      <c r="B10473" t="s">
        <v>12744</v>
      </c>
      <c r="C10473" t="s">
        <v>346</v>
      </c>
      <c r="D10473" t="s">
        <v>1002</v>
      </c>
      <c r="E10473" s="23">
        <v>43678</v>
      </c>
      <c r="F10473">
        <v>0</v>
      </c>
      <c r="G10473">
        <v>0</v>
      </c>
      <c r="I10473">
        <v>0</v>
      </c>
      <c r="J10473">
        <v>0</v>
      </c>
      <c r="L10473">
        <v>0</v>
      </c>
      <c r="N10473">
        <v>0</v>
      </c>
      <c r="P10473">
        <v>0</v>
      </c>
      <c r="Q10473">
        <v>0</v>
      </c>
      <c r="S10473">
        <v>0</v>
      </c>
      <c r="T10473">
        <v>0.98499999999999999</v>
      </c>
    </row>
    <row r="10474" spans="1:20" x14ac:dyDescent="0.2">
      <c r="A10474" t="s">
        <v>17039</v>
      </c>
      <c r="B10474" t="s">
        <v>17040</v>
      </c>
      <c r="C10474" t="s">
        <v>346</v>
      </c>
      <c r="D10474" t="s">
        <v>1000</v>
      </c>
      <c r="E10474" s="23">
        <v>43678</v>
      </c>
      <c r="F10474">
        <v>0</v>
      </c>
      <c r="G10474">
        <v>0</v>
      </c>
      <c r="I10474">
        <v>0</v>
      </c>
      <c r="J10474">
        <v>0</v>
      </c>
      <c r="L10474">
        <v>0</v>
      </c>
      <c r="N10474">
        <v>0</v>
      </c>
      <c r="P10474">
        <v>0</v>
      </c>
      <c r="Q10474">
        <v>0</v>
      </c>
      <c r="S10474">
        <v>0</v>
      </c>
      <c r="T10474">
        <v>0.98540000000000005</v>
      </c>
    </row>
    <row r="10475" spans="1:20" x14ac:dyDescent="0.2">
      <c r="A10475" t="str">
        <f>C10475&amp;" "&amp;D10475&amp;"Aug-19"</f>
        <v>Green DoorTIP FFAug-19</v>
      </c>
      <c r="B10475" t="s">
        <v>12709</v>
      </c>
      <c r="C10475" t="s">
        <v>345</v>
      </c>
      <c r="D10475" t="s">
        <v>1000</v>
      </c>
      <c r="E10475" s="23">
        <v>43678</v>
      </c>
      <c r="F10475">
        <v>0</v>
      </c>
      <c r="G10475">
        <v>0</v>
      </c>
      <c r="I10475">
        <v>0</v>
      </c>
      <c r="J10475">
        <v>0</v>
      </c>
      <c r="L10475">
        <v>0</v>
      </c>
      <c r="N10475">
        <v>0</v>
      </c>
      <c r="P10475">
        <v>0</v>
      </c>
      <c r="Q10475">
        <v>0</v>
      </c>
      <c r="S10475">
        <v>0</v>
      </c>
      <c r="T10475">
        <v>0.96599999999999997</v>
      </c>
    </row>
    <row r="10476" spans="1:20" x14ac:dyDescent="0.2">
      <c r="A10476" t="s">
        <v>17135</v>
      </c>
      <c r="B10476" t="s">
        <v>17136</v>
      </c>
      <c r="C10476" t="s">
        <v>345</v>
      </c>
      <c r="D10476" t="s">
        <v>1002</v>
      </c>
      <c r="E10476" s="23">
        <v>43678</v>
      </c>
      <c r="F10476">
        <v>0</v>
      </c>
      <c r="G10476">
        <v>0</v>
      </c>
      <c r="I10476">
        <v>0</v>
      </c>
      <c r="J10476">
        <v>0</v>
      </c>
      <c r="L10476">
        <v>0</v>
      </c>
      <c r="N10476">
        <v>0</v>
      </c>
      <c r="P10476">
        <v>0</v>
      </c>
      <c r="Q10476">
        <v>0</v>
      </c>
      <c r="S10476">
        <v>0</v>
      </c>
      <c r="T10476">
        <v>0.91700000000000004</v>
      </c>
    </row>
    <row r="10477" spans="1:20" x14ac:dyDescent="0.2">
      <c r="A10477" t="str">
        <f>C10477&amp;" "&amp;D10477&amp;"Aug-19"</f>
        <v>HillcrestA-CRA FFAug-19</v>
      </c>
      <c r="B10477" t="s">
        <v>12675</v>
      </c>
      <c r="C10477" t="s">
        <v>211</v>
      </c>
      <c r="D10477" t="s">
        <v>1000</v>
      </c>
      <c r="E10477" s="23">
        <v>43678</v>
      </c>
      <c r="F10477">
        <v>0</v>
      </c>
      <c r="G10477">
        <v>0</v>
      </c>
      <c r="I10477">
        <v>0</v>
      </c>
      <c r="J10477">
        <v>0</v>
      </c>
      <c r="L10477">
        <v>0</v>
      </c>
      <c r="N10477">
        <v>0</v>
      </c>
      <c r="P10477">
        <v>0</v>
      </c>
      <c r="Q10477">
        <v>0</v>
      </c>
      <c r="S10477">
        <v>0</v>
      </c>
      <c r="T10477">
        <v>0.745</v>
      </c>
    </row>
    <row r="10478" spans="1:20" x14ac:dyDescent="0.2">
      <c r="A10478" t="s">
        <v>20516</v>
      </c>
      <c r="B10478" t="s">
        <v>20517</v>
      </c>
      <c r="C10478" t="s">
        <v>211</v>
      </c>
      <c r="D10478" t="s">
        <v>1002</v>
      </c>
      <c r="E10478" s="23">
        <v>43678</v>
      </c>
      <c r="F10478">
        <v>0</v>
      </c>
      <c r="G10478">
        <v>0</v>
      </c>
      <c r="I10478">
        <v>0</v>
      </c>
      <c r="J10478">
        <v>0</v>
      </c>
      <c r="L10478">
        <v>0</v>
      </c>
      <c r="N10478">
        <v>0</v>
      </c>
      <c r="P10478">
        <v>0</v>
      </c>
      <c r="Q10478">
        <v>0</v>
      </c>
      <c r="S10478">
        <v>0</v>
      </c>
      <c r="T10478">
        <v>0.628</v>
      </c>
    </row>
    <row r="10479" spans="1:20" x14ac:dyDescent="0.2">
      <c r="A10479" t="str">
        <f>C10479&amp;" "&amp;D10479&amp;"Aug-19"</f>
        <v>HillcrestAll CombinedAug-19</v>
      </c>
      <c r="B10479" t="s">
        <v>12745</v>
      </c>
      <c r="C10479" t="s">
        <v>207</v>
      </c>
      <c r="D10479" t="s">
        <v>1002</v>
      </c>
      <c r="E10479" s="23">
        <v>43678</v>
      </c>
      <c r="F10479">
        <v>5.5</v>
      </c>
      <c r="G10479">
        <v>7</v>
      </c>
      <c r="I10479">
        <v>15</v>
      </c>
      <c r="J10479">
        <v>32</v>
      </c>
      <c r="L10479">
        <v>42</v>
      </c>
      <c r="N10479">
        <v>13</v>
      </c>
      <c r="P10479">
        <v>2</v>
      </c>
      <c r="Q10479">
        <v>3</v>
      </c>
      <c r="S10479">
        <v>2</v>
      </c>
      <c r="T10479">
        <v>0.56499999999999995</v>
      </c>
    </row>
    <row r="10480" spans="1:20" x14ac:dyDescent="0.2">
      <c r="A10480" t="s">
        <v>20693</v>
      </c>
      <c r="B10480" t="s">
        <v>20694</v>
      </c>
      <c r="C10480" t="s">
        <v>207</v>
      </c>
      <c r="D10480" t="s">
        <v>1000</v>
      </c>
      <c r="E10480" s="23">
        <v>43678</v>
      </c>
      <c r="F10480">
        <v>5.5</v>
      </c>
      <c r="G10480">
        <v>7</v>
      </c>
      <c r="I10480">
        <v>15</v>
      </c>
      <c r="J10480">
        <v>32</v>
      </c>
      <c r="L10480">
        <v>42</v>
      </c>
      <c r="N10480">
        <v>13</v>
      </c>
      <c r="P10480">
        <v>2</v>
      </c>
      <c r="Q10480">
        <v>3</v>
      </c>
      <c r="S10480">
        <v>2</v>
      </c>
      <c r="T10480">
        <v>0.56999999999999995</v>
      </c>
    </row>
    <row r="10481" spans="1:20" x14ac:dyDescent="0.2">
      <c r="A10481" t="str">
        <f>C10481&amp;" "&amp;D10481&amp;"Aug-19"</f>
        <v>HillcrestFFT FFAug-19</v>
      </c>
      <c r="B10481" t="s">
        <v>12687</v>
      </c>
      <c r="C10481" t="s">
        <v>210</v>
      </c>
      <c r="D10481" t="s">
        <v>1000</v>
      </c>
      <c r="E10481" s="23">
        <v>43678</v>
      </c>
      <c r="F10481">
        <v>2</v>
      </c>
      <c r="G10481">
        <v>4</v>
      </c>
      <c r="I10481">
        <v>6</v>
      </c>
      <c r="J10481">
        <v>12</v>
      </c>
      <c r="L10481">
        <v>24</v>
      </c>
      <c r="N10481">
        <v>5</v>
      </c>
      <c r="O10481">
        <v>1.25</v>
      </c>
      <c r="P10481">
        <v>1</v>
      </c>
      <c r="Q10481">
        <v>2</v>
      </c>
      <c r="S10481">
        <v>1</v>
      </c>
      <c r="T10481">
        <v>0.61399999999999999</v>
      </c>
    </row>
    <row r="10482" spans="1:20" x14ac:dyDescent="0.2">
      <c r="A10482" t="s">
        <v>20937</v>
      </c>
      <c r="B10482" t="s">
        <v>20938</v>
      </c>
      <c r="C10482" t="s">
        <v>210</v>
      </c>
      <c r="D10482" t="s">
        <v>1002</v>
      </c>
      <c r="E10482" s="23">
        <v>43678</v>
      </c>
      <c r="F10482">
        <v>2</v>
      </c>
      <c r="G10482">
        <v>4</v>
      </c>
      <c r="I10482">
        <v>6</v>
      </c>
      <c r="J10482">
        <v>12</v>
      </c>
      <c r="L10482">
        <v>24</v>
      </c>
      <c r="N10482">
        <v>5</v>
      </c>
      <c r="O10482">
        <v>1.25</v>
      </c>
      <c r="P10482">
        <v>1</v>
      </c>
      <c r="Q10482">
        <v>2</v>
      </c>
      <c r="S10482">
        <v>1</v>
      </c>
      <c r="T10482">
        <v>0.66900000000000004</v>
      </c>
    </row>
    <row r="10483" spans="1:20" x14ac:dyDescent="0.2">
      <c r="A10483" t="str">
        <f>C10483&amp;" "&amp;D10483&amp;"Aug-19"</f>
        <v>HillcrestTF-CBT FFAug-19</v>
      </c>
      <c r="B10483" t="s">
        <v>12701</v>
      </c>
      <c r="C10483" t="s">
        <v>208</v>
      </c>
      <c r="D10483" t="s">
        <v>1000</v>
      </c>
      <c r="E10483" s="23">
        <v>43678</v>
      </c>
      <c r="F10483">
        <v>2</v>
      </c>
      <c r="G10483">
        <v>1.5</v>
      </c>
      <c r="I10483">
        <v>0</v>
      </c>
      <c r="J10483">
        <v>11</v>
      </c>
      <c r="L10483">
        <v>9</v>
      </c>
      <c r="N10483">
        <v>0</v>
      </c>
      <c r="P10483">
        <v>1</v>
      </c>
      <c r="Q10483">
        <v>1</v>
      </c>
      <c r="S10483">
        <v>0</v>
      </c>
      <c r="T10483">
        <v>0.67900000000000005</v>
      </c>
    </row>
    <row r="10484" spans="1:20" x14ac:dyDescent="0.2">
      <c r="A10484" t="s">
        <v>21114</v>
      </c>
      <c r="B10484" t="s">
        <v>21115</v>
      </c>
      <c r="C10484" t="s">
        <v>208</v>
      </c>
      <c r="D10484" t="s">
        <v>1002</v>
      </c>
      <c r="E10484" s="23">
        <v>43678</v>
      </c>
      <c r="F10484">
        <v>2</v>
      </c>
      <c r="G10484">
        <v>1.5</v>
      </c>
      <c r="I10484">
        <v>0</v>
      </c>
      <c r="J10484">
        <v>11</v>
      </c>
      <c r="L10484">
        <v>9</v>
      </c>
      <c r="N10484">
        <v>0</v>
      </c>
      <c r="P10484">
        <v>1</v>
      </c>
      <c r="Q10484">
        <v>1</v>
      </c>
      <c r="S10484">
        <v>0</v>
      </c>
      <c r="T10484">
        <v>0.71699999999999997</v>
      </c>
    </row>
    <row r="10485" spans="1:20" x14ac:dyDescent="0.2">
      <c r="A10485" t="str">
        <f>C10485&amp;" "&amp;D10485&amp;"Aug-19"</f>
        <v>HillcrestTST FFAug-19</v>
      </c>
      <c r="B10485" t="s">
        <v>12721</v>
      </c>
      <c r="C10485" t="s">
        <v>354</v>
      </c>
      <c r="D10485" t="s">
        <v>1000</v>
      </c>
      <c r="E10485" s="23">
        <v>43678</v>
      </c>
      <c r="F10485">
        <v>1.5</v>
      </c>
      <c r="G10485">
        <v>1.5</v>
      </c>
      <c r="I10485">
        <v>9</v>
      </c>
      <c r="J10485">
        <v>9</v>
      </c>
      <c r="L10485">
        <v>9</v>
      </c>
      <c r="N10485">
        <v>8</v>
      </c>
      <c r="P10485">
        <v>0</v>
      </c>
      <c r="Q10485">
        <v>0</v>
      </c>
      <c r="S10485">
        <v>1</v>
      </c>
      <c r="T10485">
        <v>0.74</v>
      </c>
    </row>
    <row r="10486" spans="1:20" x14ac:dyDescent="0.2">
      <c r="A10486" t="s">
        <v>21190</v>
      </c>
      <c r="B10486" t="s">
        <v>21191</v>
      </c>
      <c r="C10486" t="s">
        <v>354</v>
      </c>
      <c r="D10486" t="s">
        <v>1002</v>
      </c>
      <c r="E10486" s="23">
        <v>43678</v>
      </c>
      <c r="F10486">
        <v>1.5</v>
      </c>
      <c r="G10486">
        <v>1.5</v>
      </c>
      <c r="I10486">
        <v>9</v>
      </c>
      <c r="J10486">
        <v>9</v>
      </c>
      <c r="L10486">
        <v>9</v>
      </c>
      <c r="N10486">
        <v>8</v>
      </c>
      <c r="P10486">
        <v>0</v>
      </c>
      <c r="Q10486">
        <v>0</v>
      </c>
      <c r="S10486">
        <v>1</v>
      </c>
      <c r="T10486">
        <v>0</v>
      </c>
    </row>
    <row r="10487" spans="1:20" x14ac:dyDescent="0.2">
      <c r="A10487" t="str">
        <f>C10487&amp;" "&amp;D10487&amp;"Aug-19"</f>
        <v>LAYCA-CRA FFAug-19</v>
      </c>
      <c r="B10487" t="s">
        <v>12676</v>
      </c>
      <c r="C10487" t="s">
        <v>213</v>
      </c>
      <c r="D10487" t="s">
        <v>1000</v>
      </c>
      <c r="E10487" s="23">
        <v>43678</v>
      </c>
      <c r="F10487">
        <v>0</v>
      </c>
      <c r="G10487">
        <v>0</v>
      </c>
      <c r="I10487">
        <v>0</v>
      </c>
      <c r="J10487">
        <v>0</v>
      </c>
      <c r="L10487">
        <v>0</v>
      </c>
      <c r="N10487">
        <v>0</v>
      </c>
      <c r="P10487">
        <v>0</v>
      </c>
      <c r="Q10487">
        <v>0</v>
      </c>
      <c r="S10487">
        <v>0</v>
      </c>
      <c r="T10487">
        <v>0</v>
      </c>
    </row>
    <row r="10488" spans="1:20" x14ac:dyDescent="0.2">
      <c r="A10488" t="s">
        <v>21369</v>
      </c>
      <c r="B10488" t="s">
        <v>21370</v>
      </c>
      <c r="C10488" t="s">
        <v>213</v>
      </c>
      <c r="D10488" t="s">
        <v>1002</v>
      </c>
      <c r="E10488" s="23">
        <v>43678</v>
      </c>
      <c r="F10488">
        <v>0</v>
      </c>
      <c r="G10488">
        <v>0</v>
      </c>
      <c r="I10488">
        <v>0</v>
      </c>
      <c r="J10488">
        <v>0</v>
      </c>
      <c r="L10488">
        <v>0</v>
      </c>
      <c r="N10488">
        <v>0</v>
      </c>
      <c r="P10488">
        <v>0</v>
      </c>
      <c r="Q10488">
        <v>0</v>
      </c>
      <c r="S10488">
        <v>0</v>
      </c>
      <c r="T10488">
        <v>0</v>
      </c>
    </row>
    <row r="10489" spans="1:20" x14ac:dyDescent="0.2">
      <c r="A10489" t="str">
        <f>C10489&amp;" "&amp;D10489&amp;"Aug-19"</f>
        <v>LAYCAll CombinedAug-19</v>
      </c>
      <c r="B10489" t="s">
        <v>12746</v>
      </c>
      <c r="C10489" t="s">
        <v>212</v>
      </c>
      <c r="D10489" t="s">
        <v>1002</v>
      </c>
      <c r="E10489" s="23">
        <v>43678</v>
      </c>
      <c r="F10489">
        <v>2.5</v>
      </c>
      <c r="G10489">
        <v>1.5</v>
      </c>
      <c r="I10489">
        <v>5</v>
      </c>
      <c r="J10489">
        <v>14</v>
      </c>
      <c r="L10489">
        <v>8</v>
      </c>
      <c r="N10489">
        <v>4</v>
      </c>
      <c r="P10489">
        <v>1</v>
      </c>
      <c r="Q10489">
        <v>1</v>
      </c>
      <c r="S10489">
        <v>1</v>
      </c>
      <c r="T10489">
        <v>0</v>
      </c>
    </row>
    <row r="10490" spans="1:20" x14ac:dyDescent="0.2">
      <c r="A10490" t="s">
        <v>21611</v>
      </c>
      <c r="B10490" t="s">
        <v>21612</v>
      </c>
      <c r="C10490" t="s">
        <v>212</v>
      </c>
      <c r="D10490" t="s">
        <v>1000</v>
      </c>
      <c r="E10490" s="23">
        <v>43678</v>
      </c>
      <c r="F10490">
        <v>2.5</v>
      </c>
      <c r="G10490">
        <v>1.5</v>
      </c>
      <c r="I10490">
        <v>5</v>
      </c>
      <c r="J10490">
        <v>14</v>
      </c>
      <c r="L10490">
        <v>8</v>
      </c>
      <c r="N10490">
        <v>4</v>
      </c>
      <c r="P10490">
        <v>1</v>
      </c>
      <c r="Q10490">
        <v>1</v>
      </c>
      <c r="S10490">
        <v>1</v>
      </c>
      <c r="T10490">
        <v>0</v>
      </c>
    </row>
    <row r="10491" spans="1:20" x14ac:dyDescent="0.2">
      <c r="A10491" t="str">
        <f>C10491&amp;" "&amp;D10491&amp;"Aug-19"</f>
        <v>LAYCTF-CBT FFAug-19</v>
      </c>
      <c r="B10491" t="s">
        <v>12702</v>
      </c>
      <c r="C10491" t="s">
        <v>900</v>
      </c>
      <c r="D10491" t="s">
        <v>1000</v>
      </c>
      <c r="E10491" s="23">
        <v>43678</v>
      </c>
      <c r="F10491">
        <v>2.5</v>
      </c>
      <c r="G10491">
        <v>1.5</v>
      </c>
      <c r="I10491">
        <v>5</v>
      </c>
      <c r="J10491">
        <v>14</v>
      </c>
      <c r="L10491">
        <v>8</v>
      </c>
      <c r="N10491">
        <v>4</v>
      </c>
      <c r="P10491">
        <v>1</v>
      </c>
      <c r="Q10491">
        <v>1</v>
      </c>
      <c r="S10491">
        <v>1</v>
      </c>
      <c r="T10491">
        <v>0</v>
      </c>
    </row>
    <row r="10492" spans="1:20" x14ac:dyDescent="0.2">
      <c r="A10492" t="s">
        <v>21643</v>
      </c>
      <c r="B10492" t="s">
        <v>21644</v>
      </c>
      <c r="C10492" t="s">
        <v>900</v>
      </c>
      <c r="D10492" t="s">
        <v>1002</v>
      </c>
      <c r="E10492" s="23">
        <v>43678</v>
      </c>
      <c r="F10492">
        <v>2.5</v>
      </c>
      <c r="G10492">
        <v>1.5</v>
      </c>
      <c r="I10492">
        <v>5</v>
      </c>
      <c r="J10492">
        <v>14</v>
      </c>
      <c r="L10492">
        <v>8</v>
      </c>
      <c r="N10492">
        <v>4</v>
      </c>
      <c r="P10492">
        <v>1</v>
      </c>
      <c r="Q10492">
        <v>1</v>
      </c>
      <c r="S10492">
        <v>1</v>
      </c>
      <c r="T10492">
        <v>0</v>
      </c>
    </row>
    <row r="10493" spans="1:20" x14ac:dyDescent="0.2">
      <c r="A10493" t="str">
        <f>C10493&amp;" "&amp;D10493&amp;"Aug-19"</f>
        <v>LCSAll CombinedAug-19</v>
      </c>
      <c r="B10493" t="s">
        <v>12747</v>
      </c>
      <c r="C10493" t="s">
        <v>963</v>
      </c>
      <c r="D10493" t="s">
        <v>1002</v>
      </c>
      <c r="E10493" s="23">
        <v>43678</v>
      </c>
      <c r="F10493">
        <v>4</v>
      </c>
      <c r="G10493">
        <v>3</v>
      </c>
      <c r="I10493">
        <v>5</v>
      </c>
      <c r="J10493">
        <v>17</v>
      </c>
      <c r="L10493">
        <v>12</v>
      </c>
      <c r="N10493">
        <v>3</v>
      </c>
      <c r="P10493">
        <v>0</v>
      </c>
      <c r="Q10493">
        <v>0</v>
      </c>
      <c r="S10493">
        <v>2</v>
      </c>
      <c r="T10493">
        <v>0</v>
      </c>
    </row>
    <row r="10494" spans="1:20" x14ac:dyDescent="0.2">
      <c r="A10494" t="s">
        <v>17153</v>
      </c>
      <c r="B10494" t="s">
        <v>17154</v>
      </c>
      <c r="C10494" t="s">
        <v>963</v>
      </c>
      <c r="D10494" t="s">
        <v>1000</v>
      </c>
      <c r="E10494" s="23">
        <v>43678</v>
      </c>
      <c r="F10494">
        <v>4</v>
      </c>
      <c r="G10494">
        <v>3</v>
      </c>
      <c r="I10494">
        <v>5</v>
      </c>
      <c r="J10494">
        <v>17</v>
      </c>
      <c r="L10494">
        <v>12</v>
      </c>
      <c r="N10494">
        <v>3</v>
      </c>
      <c r="P10494">
        <v>0</v>
      </c>
      <c r="Q10494">
        <v>0</v>
      </c>
      <c r="S10494">
        <v>2</v>
      </c>
      <c r="T10494">
        <v>0</v>
      </c>
    </row>
    <row r="10495" spans="1:20" x14ac:dyDescent="0.2">
      <c r="A10495" t="str">
        <f>C10495&amp;" "&amp;D10495&amp;"Aug-19"</f>
        <v>LCSMST FFAug-19</v>
      </c>
      <c r="B10495" t="s">
        <v>12689</v>
      </c>
      <c r="C10495" t="s">
        <v>960</v>
      </c>
      <c r="D10495" t="s">
        <v>1000</v>
      </c>
      <c r="E10495" s="23">
        <v>43678</v>
      </c>
      <c r="F10495">
        <v>4</v>
      </c>
      <c r="G10495">
        <v>3</v>
      </c>
      <c r="I10495">
        <v>5</v>
      </c>
      <c r="J10495">
        <v>17</v>
      </c>
      <c r="L10495">
        <v>12</v>
      </c>
      <c r="N10495">
        <v>3</v>
      </c>
      <c r="P10495">
        <v>0</v>
      </c>
      <c r="Q10495">
        <v>0</v>
      </c>
      <c r="S10495">
        <v>2</v>
      </c>
      <c r="T10495">
        <v>0</v>
      </c>
    </row>
    <row r="10496" spans="1:20" x14ac:dyDescent="0.2">
      <c r="A10496" t="s">
        <v>17173</v>
      </c>
      <c r="B10496" t="s">
        <v>17174</v>
      </c>
      <c r="C10496" t="s">
        <v>960</v>
      </c>
      <c r="D10496" t="s">
        <v>1002</v>
      </c>
      <c r="E10496" s="23">
        <v>43678</v>
      </c>
      <c r="F10496">
        <v>4</v>
      </c>
      <c r="G10496">
        <v>3</v>
      </c>
      <c r="I10496">
        <v>5</v>
      </c>
      <c r="J10496">
        <v>17</v>
      </c>
      <c r="L10496">
        <v>12</v>
      </c>
      <c r="N10496">
        <v>3</v>
      </c>
      <c r="P10496">
        <v>0</v>
      </c>
      <c r="Q10496">
        <v>0</v>
      </c>
      <c r="S10496">
        <v>2</v>
      </c>
      <c r="T10496">
        <v>0</v>
      </c>
    </row>
    <row r="10497" spans="1:20" x14ac:dyDescent="0.2">
      <c r="A10497" t="str">
        <f>C10497&amp;" "&amp;D10497&amp;"Aug-19"</f>
        <v>LESAll CombinedAug-19</v>
      </c>
      <c r="B10497" t="s">
        <v>12748</v>
      </c>
      <c r="C10497" t="s">
        <v>225</v>
      </c>
      <c r="D10497" t="s">
        <v>1002</v>
      </c>
      <c r="E10497" s="23">
        <v>43678</v>
      </c>
      <c r="F10497">
        <v>6</v>
      </c>
      <c r="G10497">
        <v>7.5</v>
      </c>
      <c r="I10497">
        <v>21</v>
      </c>
      <c r="J10497">
        <v>55</v>
      </c>
      <c r="L10497">
        <v>73</v>
      </c>
      <c r="N10497">
        <v>21</v>
      </c>
      <c r="P10497">
        <v>0</v>
      </c>
      <c r="Q10497">
        <v>0</v>
      </c>
      <c r="S10497">
        <v>0</v>
      </c>
      <c r="T10497">
        <v>0</v>
      </c>
    </row>
    <row r="10498" spans="1:20" x14ac:dyDescent="0.2">
      <c r="A10498" t="s">
        <v>17350</v>
      </c>
      <c r="B10498" t="s">
        <v>17351</v>
      </c>
      <c r="C10498" t="s">
        <v>225</v>
      </c>
      <c r="D10498" t="s">
        <v>1000</v>
      </c>
      <c r="E10498" s="23">
        <v>43678</v>
      </c>
      <c r="F10498">
        <v>6</v>
      </c>
      <c r="G10498">
        <v>7.5</v>
      </c>
      <c r="I10498">
        <v>21</v>
      </c>
      <c r="J10498">
        <v>55</v>
      </c>
      <c r="L10498">
        <v>73</v>
      </c>
      <c r="N10498">
        <v>21</v>
      </c>
      <c r="P10498">
        <v>0</v>
      </c>
      <c r="Q10498">
        <v>0</v>
      </c>
      <c r="S10498">
        <v>0</v>
      </c>
      <c r="T10498">
        <v>0</v>
      </c>
    </row>
    <row r="10499" spans="1:20" x14ac:dyDescent="0.2">
      <c r="A10499" t="str">
        <f>C10499&amp;" "&amp;D10499&amp;"Aug-19"</f>
        <v>LESTF-CBT FFAug-19</v>
      </c>
      <c r="B10499" t="s">
        <v>12703</v>
      </c>
      <c r="C10499" t="s">
        <v>905</v>
      </c>
      <c r="D10499" t="s">
        <v>1000</v>
      </c>
      <c r="E10499" s="23">
        <v>43678</v>
      </c>
      <c r="F10499">
        <v>2</v>
      </c>
      <c r="G10499">
        <v>2</v>
      </c>
      <c r="I10499">
        <v>2</v>
      </c>
      <c r="J10499">
        <v>11</v>
      </c>
      <c r="L10499">
        <v>11</v>
      </c>
      <c r="N10499">
        <v>2</v>
      </c>
      <c r="P10499">
        <v>0</v>
      </c>
      <c r="Q10499">
        <v>0</v>
      </c>
      <c r="S10499">
        <v>0</v>
      </c>
      <c r="T10499">
        <v>0</v>
      </c>
    </row>
    <row r="10500" spans="1:20" x14ac:dyDescent="0.2">
      <c r="A10500" t="s">
        <v>17380</v>
      </c>
      <c r="B10500" t="s">
        <v>17381</v>
      </c>
      <c r="C10500" t="s">
        <v>905</v>
      </c>
      <c r="D10500" t="s">
        <v>1002</v>
      </c>
      <c r="E10500" s="23">
        <v>43678</v>
      </c>
      <c r="F10500">
        <v>2</v>
      </c>
      <c r="G10500">
        <v>2</v>
      </c>
      <c r="I10500">
        <v>2</v>
      </c>
      <c r="J10500">
        <v>11</v>
      </c>
      <c r="L10500">
        <v>11</v>
      </c>
      <c r="N10500">
        <v>2</v>
      </c>
      <c r="P10500">
        <v>0</v>
      </c>
      <c r="Q10500">
        <v>0</v>
      </c>
      <c r="S10500">
        <v>0</v>
      </c>
      <c r="T10500">
        <v>0.85000000000000009</v>
      </c>
    </row>
    <row r="10501" spans="1:20" x14ac:dyDescent="0.2">
      <c r="A10501" t="str">
        <f>C10501&amp;" "&amp;D10501&amp;"Aug-19"</f>
        <v>LESTIP FFAug-19</v>
      </c>
      <c r="B10501" t="s">
        <v>12710</v>
      </c>
      <c r="C10501" t="s">
        <v>226</v>
      </c>
      <c r="D10501" t="s">
        <v>1000</v>
      </c>
      <c r="E10501" s="23">
        <v>43678</v>
      </c>
      <c r="F10501">
        <v>4</v>
      </c>
      <c r="G10501">
        <v>5.5</v>
      </c>
      <c r="I10501">
        <v>19</v>
      </c>
      <c r="J10501">
        <v>44</v>
      </c>
      <c r="L10501">
        <v>62</v>
      </c>
      <c r="N10501">
        <v>19</v>
      </c>
      <c r="P10501">
        <v>0</v>
      </c>
      <c r="Q10501">
        <v>0</v>
      </c>
      <c r="S10501">
        <v>0</v>
      </c>
      <c r="T10501">
        <v>0.85000000000000009</v>
      </c>
    </row>
    <row r="10502" spans="1:20" x14ac:dyDescent="0.2">
      <c r="A10502" t="s">
        <v>17557</v>
      </c>
      <c r="B10502" t="s">
        <v>17558</v>
      </c>
      <c r="C10502" t="s">
        <v>226</v>
      </c>
      <c r="D10502" t="s">
        <v>1002</v>
      </c>
      <c r="E10502" s="23">
        <v>43678</v>
      </c>
      <c r="F10502">
        <v>4</v>
      </c>
      <c r="G10502">
        <v>5.5</v>
      </c>
      <c r="I10502">
        <v>19</v>
      </c>
      <c r="J10502">
        <v>44</v>
      </c>
      <c r="L10502">
        <v>62</v>
      </c>
      <c r="N10502">
        <v>19</v>
      </c>
      <c r="P10502">
        <v>0</v>
      </c>
      <c r="Q10502">
        <v>0</v>
      </c>
      <c r="S10502">
        <v>0</v>
      </c>
      <c r="T10502">
        <v>0.625</v>
      </c>
    </row>
    <row r="10503" spans="1:20" x14ac:dyDescent="0.2">
      <c r="A10503" t="str">
        <f t="shared" ref="A10503:A10512" si="1">C10503&amp;" "&amp;D10503&amp;"Aug-19"</f>
        <v>Marys CenterAll FFAug-19</v>
      </c>
      <c r="B10503" t="s">
        <v>12731</v>
      </c>
      <c r="C10503" t="s">
        <v>901</v>
      </c>
      <c r="D10503" t="s">
        <v>1000</v>
      </c>
      <c r="E10503" s="23">
        <v>43678</v>
      </c>
      <c r="F10503">
        <v>3.5</v>
      </c>
      <c r="G10503">
        <v>3</v>
      </c>
      <c r="I10503">
        <v>15</v>
      </c>
      <c r="J10503">
        <v>21</v>
      </c>
      <c r="L10503">
        <v>18</v>
      </c>
      <c r="N10503">
        <v>15</v>
      </c>
      <c r="P10503">
        <v>1</v>
      </c>
      <c r="Q10503">
        <v>1</v>
      </c>
      <c r="S10503">
        <v>0</v>
      </c>
      <c r="T10503">
        <v>0.625</v>
      </c>
    </row>
    <row r="10504" spans="1:20" x14ac:dyDescent="0.2">
      <c r="A10504" t="str">
        <f t="shared" si="1"/>
        <v>Marys CenterAll DCSAug-19</v>
      </c>
      <c r="B10504" t="s">
        <v>12732</v>
      </c>
      <c r="C10504" t="s">
        <v>901</v>
      </c>
      <c r="D10504" t="s">
        <v>1001</v>
      </c>
      <c r="E10504" s="23">
        <v>43678</v>
      </c>
      <c r="F10504">
        <v>3.5</v>
      </c>
      <c r="G10504">
        <v>4</v>
      </c>
      <c r="I10504">
        <v>16</v>
      </c>
      <c r="J10504">
        <v>18</v>
      </c>
      <c r="L10504">
        <v>22</v>
      </c>
      <c r="N10504">
        <v>12</v>
      </c>
      <c r="P10504">
        <v>1</v>
      </c>
      <c r="Q10504">
        <v>1</v>
      </c>
      <c r="S10504">
        <v>4</v>
      </c>
      <c r="T10504">
        <v>0.625</v>
      </c>
    </row>
    <row r="10505" spans="1:20" x14ac:dyDescent="0.2">
      <c r="A10505" t="str">
        <f t="shared" si="1"/>
        <v>Marys CenterAll CombinedAug-19</v>
      </c>
      <c r="B10505" t="s">
        <v>12749</v>
      </c>
      <c r="C10505" t="s">
        <v>901</v>
      </c>
      <c r="D10505" t="s">
        <v>1002</v>
      </c>
      <c r="E10505" s="23">
        <v>43678</v>
      </c>
      <c r="F10505">
        <v>7</v>
      </c>
      <c r="G10505">
        <v>7</v>
      </c>
      <c r="I10505">
        <v>31</v>
      </c>
      <c r="J10505">
        <v>39</v>
      </c>
      <c r="L10505">
        <v>40</v>
      </c>
      <c r="N10505">
        <v>27</v>
      </c>
      <c r="P10505">
        <v>2</v>
      </c>
      <c r="Q10505">
        <v>2</v>
      </c>
      <c r="S10505">
        <v>4</v>
      </c>
      <c r="T10505">
        <v>0.625</v>
      </c>
    </row>
    <row r="10506" spans="1:20" x14ac:dyDescent="0.2">
      <c r="A10506" t="str">
        <f t="shared" si="1"/>
        <v>Marys CenterCPP-FV FFAug-19</v>
      </c>
      <c r="B10506" t="s">
        <v>12678</v>
      </c>
      <c r="C10506" t="s">
        <v>1048</v>
      </c>
      <c r="D10506" t="s">
        <v>1000</v>
      </c>
      <c r="E10506" s="23">
        <v>43678</v>
      </c>
      <c r="F10506">
        <v>0</v>
      </c>
      <c r="G10506">
        <v>0</v>
      </c>
      <c r="I10506">
        <v>0</v>
      </c>
      <c r="J10506">
        <v>0</v>
      </c>
      <c r="L10506">
        <v>0</v>
      </c>
      <c r="N10506">
        <v>0</v>
      </c>
      <c r="P10506">
        <v>0</v>
      </c>
      <c r="Q10506">
        <v>0</v>
      </c>
      <c r="S10506">
        <v>0</v>
      </c>
      <c r="T10506">
        <v>0.625</v>
      </c>
    </row>
    <row r="10507" spans="1:20" x14ac:dyDescent="0.2">
      <c r="A10507" t="str">
        <f t="shared" si="1"/>
        <v>Marys CenterCPP-FV DCSAug-19</v>
      </c>
      <c r="B10507" t="s">
        <v>12682</v>
      </c>
      <c r="C10507" t="s">
        <v>1048</v>
      </c>
      <c r="D10507" t="s">
        <v>1001</v>
      </c>
      <c r="E10507" s="23">
        <v>43678</v>
      </c>
      <c r="F10507">
        <v>2</v>
      </c>
      <c r="G10507">
        <v>2.5</v>
      </c>
      <c r="I10507">
        <v>11</v>
      </c>
      <c r="J10507">
        <v>11</v>
      </c>
      <c r="L10507">
        <v>14</v>
      </c>
      <c r="N10507">
        <v>7</v>
      </c>
      <c r="P10507">
        <v>1</v>
      </c>
      <c r="Q10507">
        <v>1</v>
      </c>
      <c r="S10507">
        <v>4</v>
      </c>
      <c r="T10507">
        <v>0</v>
      </c>
    </row>
    <row r="10508" spans="1:20" x14ac:dyDescent="0.2">
      <c r="A10508" t="str">
        <f t="shared" si="1"/>
        <v>Marys CenterCPP-FV CombinedAug-19</v>
      </c>
      <c r="B10508" t="s">
        <v>12723</v>
      </c>
      <c r="C10508" t="s">
        <v>1048</v>
      </c>
      <c r="D10508" t="s">
        <v>1002</v>
      </c>
      <c r="E10508" s="23">
        <v>43678</v>
      </c>
      <c r="F10508">
        <v>2</v>
      </c>
      <c r="G10508">
        <v>2.5</v>
      </c>
      <c r="I10508">
        <v>11</v>
      </c>
      <c r="J10508">
        <v>11</v>
      </c>
      <c r="L10508">
        <v>14</v>
      </c>
      <c r="N10508">
        <v>7</v>
      </c>
      <c r="P10508">
        <v>1</v>
      </c>
      <c r="Q10508">
        <v>1</v>
      </c>
      <c r="S10508">
        <v>4</v>
      </c>
      <c r="T10508">
        <v>0</v>
      </c>
    </row>
    <row r="10509" spans="1:20" x14ac:dyDescent="0.2">
      <c r="A10509" t="str">
        <f t="shared" si="1"/>
        <v>Marys CenterPCIT FFAug-19</v>
      </c>
      <c r="B10509" t="s">
        <v>12693</v>
      </c>
      <c r="C10509" t="s">
        <v>1052</v>
      </c>
      <c r="D10509" t="s">
        <v>1000</v>
      </c>
      <c r="E10509" s="23">
        <v>43678</v>
      </c>
      <c r="F10509">
        <v>3.5</v>
      </c>
      <c r="G10509">
        <v>3</v>
      </c>
      <c r="I10509">
        <v>15</v>
      </c>
      <c r="J10509">
        <v>21</v>
      </c>
      <c r="L10509">
        <v>18</v>
      </c>
      <c r="N10509">
        <v>15</v>
      </c>
      <c r="P10509">
        <v>1</v>
      </c>
      <c r="Q10509">
        <v>1</v>
      </c>
      <c r="S10509">
        <v>0</v>
      </c>
      <c r="T10509">
        <v>0</v>
      </c>
    </row>
    <row r="10510" spans="1:20" x14ac:dyDescent="0.2">
      <c r="A10510" t="str">
        <f t="shared" si="1"/>
        <v>Marys CenterPCIT DCSAug-19</v>
      </c>
      <c r="B10510" t="s">
        <v>12695</v>
      </c>
      <c r="C10510" t="s">
        <v>1052</v>
      </c>
      <c r="D10510" t="s">
        <v>1001</v>
      </c>
      <c r="E10510" s="23">
        <v>43678</v>
      </c>
      <c r="F10510">
        <v>1.5</v>
      </c>
      <c r="G10510">
        <v>1.5</v>
      </c>
      <c r="I10510">
        <v>5</v>
      </c>
      <c r="J10510">
        <v>7</v>
      </c>
      <c r="L10510">
        <v>8</v>
      </c>
      <c r="N10510">
        <v>5</v>
      </c>
      <c r="P10510">
        <v>0</v>
      </c>
      <c r="Q10510">
        <v>0</v>
      </c>
      <c r="S10510">
        <v>0</v>
      </c>
      <c r="T10510">
        <v>0</v>
      </c>
    </row>
    <row r="10511" spans="1:20" x14ac:dyDescent="0.2">
      <c r="A10511" t="str">
        <f t="shared" si="1"/>
        <v>Marys CenterPCIT CombinedAug-19</v>
      </c>
      <c r="B10511" t="s">
        <v>12727</v>
      </c>
      <c r="C10511" t="s">
        <v>1052</v>
      </c>
      <c r="D10511" t="s">
        <v>1002</v>
      </c>
      <c r="E10511" s="23">
        <v>43678</v>
      </c>
      <c r="F10511">
        <v>5</v>
      </c>
      <c r="G10511">
        <v>4.5</v>
      </c>
      <c r="I10511">
        <v>20</v>
      </c>
      <c r="J10511">
        <v>28</v>
      </c>
      <c r="L10511">
        <v>26</v>
      </c>
      <c r="N10511">
        <v>20</v>
      </c>
      <c r="P10511">
        <v>1</v>
      </c>
      <c r="Q10511">
        <v>1</v>
      </c>
      <c r="S10511">
        <v>0</v>
      </c>
      <c r="T10511">
        <v>0</v>
      </c>
    </row>
    <row r="10512" spans="1:20" x14ac:dyDescent="0.2">
      <c r="A10512" t="str">
        <f t="shared" si="1"/>
        <v>MBI HSAll CombinedAug-19</v>
      </c>
      <c r="B10512" t="s">
        <v>12750</v>
      </c>
      <c r="C10512" t="s">
        <v>232</v>
      </c>
      <c r="D10512" t="s">
        <v>1002</v>
      </c>
      <c r="E10512" s="23">
        <v>43678</v>
      </c>
      <c r="F10512">
        <v>17</v>
      </c>
      <c r="G10512">
        <v>11</v>
      </c>
      <c r="I10512">
        <v>146</v>
      </c>
      <c r="J10512">
        <v>157</v>
      </c>
      <c r="L10512">
        <v>106</v>
      </c>
      <c r="N10512">
        <v>123</v>
      </c>
      <c r="P10512">
        <v>3</v>
      </c>
      <c r="Q10512">
        <v>5</v>
      </c>
      <c r="S10512">
        <v>23</v>
      </c>
      <c r="T10512">
        <v>0</v>
      </c>
    </row>
    <row r="10513" spans="1:20" x14ac:dyDescent="0.2">
      <c r="A10513" t="s">
        <v>17734</v>
      </c>
      <c r="B10513" t="s">
        <v>17735</v>
      </c>
      <c r="C10513" t="s">
        <v>232</v>
      </c>
      <c r="D10513" t="s">
        <v>1000</v>
      </c>
      <c r="E10513" s="23">
        <v>43678</v>
      </c>
      <c r="F10513">
        <v>17</v>
      </c>
      <c r="G10513">
        <v>11</v>
      </c>
      <c r="I10513">
        <v>146</v>
      </c>
      <c r="J10513">
        <v>157</v>
      </c>
      <c r="L10513">
        <v>106</v>
      </c>
      <c r="N10513">
        <v>123</v>
      </c>
      <c r="P10513">
        <v>3</v>
      </c>
      <c r="Q10513">
        <v>5</v>
      </c>
      <c r="S10513">
        <v>23</v>
      </c>
      <c r="T10513">
        <v>0</v>
      </c>
    </row>
    <row r="10514" spans="1:20" x14ac:dyDescent="0.2">
      <c r="A10514" t="str">
        <f>C10514&amp;" "&amp;D10514&amp;"Aug-19"</f>
        <v>MBI HSMST FFAug-19</v>
      </c>
      <c r="B10514" t="s">
        <v>12690</v>
      </c>
      <c r="C10514" t="s">
        <v>961</v>
      </c>
      <c r="D10514" t="s">
        <v>1000</v>
      </c>
      <c r="E10514" s="23">
        <v>43678</v>
      </c>
      <c r="F10514">
        <v>5</v>
      </c>
      <c r="G10514">
        <v>3</v>
      </c>
      <c r="I10514">
        <v>12</v>
      </c>
      <c r="J10514">
        <v>22</v>
      </c>
      <c r="L10514">
        <v>15</v>
      </c>
      <c r="N10514">
        <v>9</v>
      </c>
      <c r="P10514">
        <v>3</v>
      </c>
      <c r="Q10514">
        <v>3</v>
      </c>
      <c r="S10514">
        <v>3</v>
      </c>
      <c r="T10514">
        <v>0</v>
      </c>
    </row>
    <row r="10515" spans="1:20" x14ac:dyDescent="0.2">
      <c r="A10515" t="s">
        <v>17754</v>
      </c>
      <c r="B10515" t="s">
        <v>17755</v>
      </c>
      <c r="C10515" t="s">
        <v>961</v>
      </c>
      <c r="D10515" t="s">
        <v>1002</v>
      </c>
      <c r="E10515" s="23">
        <v>43678</v>
      </c>
      <c r="F10515">
        <v>5</v>
      </c>
      <c r="G10515">
        <v>3</v>
      </c>
      <c r="I10515">
        <v>12</v>
      </c>
      <c r="J10515">
        <v>22</v>
      </c>
      <c r="L10515">
        <v>15</v>
      </c>
      <c r="N10515">
        <v>9</v>
      </c>
      <c r="P10515">
        <v>3</v>
      </c>
      <c r="Q10515">
        <v>3</v>
      </c>
      <c r="S10515">
        <v>3</v>
      </c>
      <c r="T10515">
        <v>0.97857142857142865</v>
      </c>
    </row>
    <row r="10516" spans="1:20" x14ac:dyDescent="0.2">
      <c r="A10516" t="str">
        <f>C10516&amp;" "&amp;D10516&amp;"Aug-19"</f>
        <v>MBI HSTIP FFAug-19</v>
      </c>
      <c r="B10516" t="s">
        <v>12711</v>
      </c>
      <c r="C10516" t="s">
        <v>231</v>
      </c>
      <c r="D10516" t="s">
        <v>1000</v>
      </c>
      <c r="E10516" s="23">
        <v>43678</v>
      </c>
      <c r="F10516">
        <v>12</v>
      </c>
      <c r="G10516">
        <v>8</v>
      </c>
      <c r="I10516">
        <v>134</v>
      </c>
      <c r="J10516">
        <v>135</v>
      </c>
      <c r="L10516">
        <v>91</v>
      </c>
      <c r="N10516">
        <v>114</v>
      </c>
      <c r="P10516">
        <v>0</v>
      </c>
      <c r="Q10516">
        <v>2</v>
      </c>
      <c r="S10516">
        <v>20</v>
      </c>
      <c r="T10516">
        <v>0.97857142857142865</v>
      </c>
    </row>
    <row r="10517" spans="1:20" x14ac:dyDescent="0.2">
      <c r="A10517" t="s">
        <v>17931</v>
      </c>
      <c r="B10517" t="s">
        <v>17932</v>
      </c>
      <c r="C10517" t="s">
        <v>231</v>
      </c>
      <c r="D10517" t="s">
        <v>1002</v>
      </c>
      <c r="E10517" s="23">
        <v>43678</v>
      </c>
      <c r="F10517">
        <v>12</v>
      </c>
      <c r="G10517">
        <v>8</v>
      </c>
      <c r="I10517">
        <v>134</v>
      </c>
      <c r="J10517">
        <v>135</v>
      </c>
      <c r="L10517">
        <v>91</v>
      </c>
      <c r="N10517">
        <v>114</v>
      </c>
      <c r="P10517">
        <v>0</v>
      </c>
      <c r="Q10517">
        <v>2</v>
      </c>
      <c r="S10517">
        <v>20</v>
      </c>
      <c r="T10517">
        <v>0.97857142857142865</v>
      </c>
    </row>
    <row r="10518" spans="1:20" x14ac:dyDescent="0.2">
      <c r="A10518" t="str">
        <f>C10518&amp;" "&amp;D10518&amp;"Aug-19"</f>
        <v>MD Family ResourcesAll CombinedAug-19</v>
      </c>
      <c r="B10518" t="s">
        <v>12751</v>
      </c>
      <c r="C10518" t="s">
        <v>317</v>
      </c>
      <c r="D10518" t="s">
        <v>1002</v>
      </c>
      <c r="E10518" s="23">
        <v>43678</v>
      </c>
      <c r="F10518">
        <v>8.5</v>
      </c>
      <c r="G10518">
        <v>11.5</v>
      </c>
      <c r="I10518">
        <v>24</v>
      </c>
      <c r="J10518">
        <v>49</v>
      </c>
      <c r="L10518">
        <v>67</v>
      </c>
      <c r="N10518">
        <v>23</v>
      </c>
      <c r="P10518">
        <v>0</v>
      </c>
      <c r="Q10518">
        <v>0</v>
      </c>
      <c r="S10518">
        <v>1</v>
      </c>
      <c r="T10518">
        <v>0.98</v>
      </c>
    </row>
    <row r="10519" spans="1:20" x14ac:dyDescent="0.2">
      <c r="A10519" t="s">
        <v>18108</v>
      </c>
      <c r="B10519" t="s">
        <v>18109</v>
      </c>
      <c r="C10519" t="s">
        <v>317</v>
      </c>
      <c r="D10519" t="s">
        <v>1000</v>
      </c>
      <c r="E10519" s="23">
        <v>43678</v>
      </c>
      <c r="F10519">
        <v>8.5</v>
      </c>
      <c r="G10519">
        <v>11.5</v>
      </c>
      <c r="I10519">
        <v>24</v>
      </c>
      <c r="J10519">
        <v>49</v>
      </c>
      <c r="L10519">
        <v>67</v>
      </c>
      <c r="N10519">
        <v>23</v>
      </c>
      <c r="P10519">
        <v>0</v>
      </c>
      <c r="Q10519">
        <v>0</v>
      </c>
      <c r="S10519">
        <v>1</v>
      </c>
      <c r="T10519">
        <v>1.2250000000000001</v>
      </c>
    </row>
    <row r="10520" spans="1:20" x14ac:dyDescent="0.2">
      <c r="A10520" t="str">
        <f>C10520&amp;" "&amp;D10520&amp;"Aug-19"</f>
        <v>MD Family ResourcesTF-CBT FFAug-19</v>
      </c>
      <c r="B10520" t="s">
        <v>12704</v>
      </c>
      <c r="C10520" t="s">
        <v>316</v>
      </c>
      <c r="D10520" t="s">
        <v>1000</v>
      </c>
      <c r="E10520" s="23">
        <v>43678</v>
      </c>
      <c r="F10520">
        <v>6</v>
      </c>
      <c r="G10520">
        <v>6</v>
      </c>
      <c r="I10520">
        <v>17</v>
      </c>
      <c r="J10520">
        <v>35</v>
      </c>
      <c r="L10520">
        <v>35</v>
      </c>
      <c r="N10520">
        <v>16</v>
      </c>
      <c r="P10520">
        <v>0</v>
      </c>
      <c r="Q10520">
        <v>0</v>
      </c>
      <c r="S10520">
        <v>1</v>
      </c>
      <c r="T10520">
        <v>0.9458333333333333</v>
      </c>
    </row>
    <row r="10521" spans="1:20" x14ac:dyDescent="0.2">
      <c r="A10521" t="s">
        <v>18287</v>
      </c>
      <c r="B10521" t="s">
        <v>18288</v>
      </c>
      <c r="C10521" t="s">
        <v>316</v>
      </c>
      <c r="D10521" t="s">
        <v>1002</v>
      </c>
      <c r="E10521" s="23">
        <v>43678</v>
      </c>
      <c r="F10521">
        <v>6</v>
      </c>
      <c r="G10521">
        <v>6</v>
      </c>
      <c r="I10521">
        <v>17</v>
      </c>
      <c r="J10521">
        <v>35</v>
      </c>
      <c r="L10521">
        <v>35</v>
      </c>
      <c r="N10521">
        <v>16</v>
      </c>
      <c r="P10521">
        <v>0</v>
      </c>
      <c r="Q10521">
        <v>0</v>
      </c>
      <c r="S10521">
        <v>1</v>
      </c>
      <c r="T10521">
        <v>0.96875</v>
      </c>
    </row>
    <row r="10522" spans="1:20" x14ac:dyDescent="0.2">
      <c r="A10522" t="str">
        <f>C10522&amp;" "&amp;D10522&amp;"Aug-19"</f>
        <v>MD Family ResourcesTST FFAug-19</v>
      </c>
      <c r="B10522" t="s">
        <v>12722</v>
      </c>
      <c r="C10522" t="s">
        <v>355</v>
      </c>
      <c r="D10522" t="s">
        <v>1000</v>
      </c>
      <c r="E10522" s="23">
        <v>43678</v>
      </c>
      <c r="F10522">
        <v>2.5</v>
      </c>
      <c r="G10522">
        <v>5.5</v>
      </c>
      <c r="I10522">
        <v>7</v>
      </c>
      <c r="J10522">
        <v>14</v>
      </c>
      <c r="L10522">
        <v>32</v>
      </c>
      <c r="N10522">
        <v>7</v>
      </c>
      <c r="P10522">
        <v>0</v>
      </c>
      <c r="Q10522">
        <v>0</v>
      </c>
      <c r="S10522">
        <v>0</v>
      </c>
      <c r="T10522">
        <v>1.0662500000000001</v>
      </c>
    </row>
    <row r="10523" spans="1:20" x14ac:dyDescent="0.2">
      <c r="A10523" t="s">
        <v>18363</v>
      </c>
      <c r="B10523" t="s">
        <v>18364</v>
      </c>
      <c r="C10523" t="s">
        <v>355</v>
      </c>
      <c r="D10523" t="s">
        <v>1002</v>
      </c>
      <c r="E10523" s="23">
        <v>43678</v>
      </c>
      <c r="F10523">
        <v>2.5</v>
      </c>
      <c r="G10523">
        <v>5.5</v>
      </c>
      <c r="I10523">
        <v>7</v>
      </c>
      <c r="J10523">
        <v>14</v>
      </c>
      <c r="L10523">
        <v>32</v>
      </c>
      <c r="N10523">
        <v>7</v>
      </c>
      <c r="P10523">
        <v>0</v>
      </c>
      <c r="Q10523">
        <v>0</v>
      </c>
      <c r="S10523">
        <v>0</v>
      </c>
      <c r="T10523">
        <v>1.0383333333333333</v>
      </c>
    </row>
    <row r="10524" spans="1:20" x14ac:dyDescent="0.2">
      <c r="A10524" t="str">
        <f>C10524&amp;" "&amp;D10524&amp;"Aug-19"</f>
        <v>PASSAll CombinedAug-19</v>
      </c>
      <c r="B10524" t="s">
        <v>12752</v>
      </c>
      <c r="C10524" t="s">
        <v>214</v>
      </c>
      <c r="D10524" t="s">
        <v>1002</v>
      </c>
      <c r="E10524" s="23">
        <v>43678</v>
      </c>
      <c r="F10524">
        <v>14.5</v>
      </c>
      <c r="G10524">
        <v>15.5</v>
      </c>
      <c r="I10524">
        <v>91</v>
      </c>
      <c r="J10524">
        <v>124</v>
      </c>
      <c r="L10524">
        <v>138</v>
      </c>
      <c r="N10524">
        <v>77</v>
      </c>
      <c r="P10524">
        <v>8</v>
      </c>
      <c r="Q10524">
        <v>9</v>
      </c>
      <c r="S10524">
        <v>14</v>
      </c>
      <c r="T10524">
        <v>1.0553571428571429</v>
      </c>
    </row>
    <row r="10525" spans="1:20" x14ac:dyDescent="0.2">
      <c r="A10525" t="s">
        <v>18540</v>
      </c>
      <c r="B10525" t="s">
        <v>18541</v>
      </c>
      <c r="C10525" t="s">
        <v>214</v>
      </c>
      <c r="D10525" t="s">
        <v>1000</v>
      </c>
      <c r="E10525" s="23">
        <v>43678</v>
      </c>
      <c r="F10525">
        <v>14.5</v>
      </c>
      <c r="G10525">
        <v>15.5</v>
      </c>
      <c r="I10525">
        <v>91</v>
      </c>
      <c r="J10525">
        <v>124</v>
      </c>
      <c r="L10525">
        <v>138</v>
      </c>
      <c r="N10525">
        <v>77</v>
      </c>
      <c r="P10525">
        <v>8</v>
      </c>
      <c r="Q10525">
        <v>9</v>
      </c>
      <c r="S10525">
        <v>14</v>
      </c>
      <c r="T10525">
        <v>0.68173076923076925</v>
      </c>
    </row>
    <row r="10526" spans="1:20" x14ac:dyDescent="0.2">
      <c r="A10526" t="str">
        <f>C10526&amp;" "&amp;D10526&amp;"Aug-19"</f>
        <v>PASSFFT FFAug-19</v>
      </c>
      <c r="B10526" t="s">
        <v>12688</v>
      </c>
      <c r="C10526" t="s">
        <v>215</v>
      </c>
      <c r="D10526" t="s">
        <v>1000</v>
      </c>
      <c r="E10526" s="23">
        <v>43678</v>
      </c>
      <c r="F10526">
        <v>6</v>
      </c>
      <c r="G10526">
        <v>6</v>
      </c>
      <c r="I10526">
        <v>29</v>
      </c>
      <c r="J10526">
        <v>40</v>
      </c>
      <c r="L10526">
        <v>40</v>
      </c>
      <c r="N10526">
        <v>20</v>
      </c>
      <c r="O10526">
        <v>1.08</v>
      </c>
      <c r="P10526">
        <v>5</v>
      </c>
      <c r="Q10526">
        <v>5</v>
      </c>
      <c r="S10526">
        <v>9</v>
      </c>
      <c r="T10526">
        <v>0.7</v>
      </c>
    </row>
    <row r="10527" spans="1:20" x14ac:dyDescent="0.2">
      <c r="A10527" t="s">
        <v>18719</v>
      </c>
      <c r="B10527" t="s">
        <v>18720</v>
      </c>
      <c r="C10527" t="s">
        <v>215</v>
      </c>
      <c r="D10527" t="s">
        <v>1002</v>
      </c>
      <c r="E10527" s="23">
        <v>43678</v>
      </c>
      <c r="F10527">
        <v>6</v>
      </c>
      <c r="G10527">
        <v>6</v>
      </c>
      <c r="I10527">
        <v>29</v>
      </c>
      <c r="J10527">
        <v>40</v>
      </c>
      <c r="L10527">
        <v>40</v>
      </c>
      <c r="N10527">
        <v>20</v>
      </c>
      <c r="O10527">
        <v>1.08</v>
      </c>
      <c r="P10527">
        <v>5</v>
      </c>
      <c r="Q10527">
        <v>5</v>
      </c>
      <c r="S10527">
        <v>9</v>
      </c>
      <c r="T10527">
        <v>0.69230769230769229</v>
      </c>
    </row>
    <row r="10528" spans="1:20" x14ac:dyDescent="0.2">
      <c r="A10528" t="str">
        <f>C10528&amp;" "&amp;D10528&amp;"Aug-19"</f>
        <v>PASSTIP FFAug-19</v>
      </c>
      <c r="B10528" t="s">
        <v>12712</v>
      </c>
      <c r="C10528" t="s">
        <v>216</v>
      </c>
      <c r="D10528" t="s">
        <v>1000</v>
      </c>
      <c r="E10528" s="23">
        <v>43678</v>
      </c>
      <c r="F10528">
        <v>8.5</v>
      </c>
      <c r="G10528">
        <v>9.5</v>
      </c>
      <c r="I10528">
        <v>62</v>
      </c>
      <c r="J10528">
        <v>84</v>
      </c>
      <c r="L10528">
        <v>98</v>
      </c>
      <c r="N10528">
        <v>57</v>
      </c>
      <c r="P10528">
        <v>3</v>
      </c>
      <c r="Q10528">
        <v>4</v>
      </c>
      <c r="S10528">
        <v>5</v>
      </c>
      <c r="T10528">
        <v>0.75357142857142856</v>
      </c>
    </row>
    <row r="10529" spans="1:20" x14ac:dyDescent="0.2">
      <c r="A10529" t="s">
        <v>18896</v>
      </c>
      <c r="B10529" t="s">
        <v>18897</v>
      </c>
      <c r="C10529" t="s">
        <v>216</v>
      </c>
      <c r="D10529" t="s">
        <v>1002</v>
      </c>
      <c r="E10529" s="23">
        <v>43678</v>
      </c>
      <c r="F10529">
        <v>8.5</v>
      </c>
      <c r="G10529">
        <v>9.5</v>
      </c>
      <c r="I10529">
        <v>62</v>
      </c>
      <c r="J10529">
        <v>84</v>
      </c>
      <c r="L10529">
        <v>98</v>
      </c>
      <c r="N10529">
        <v>57</v>
      </c>
      <c r="P10529">
        <v>3</v>
      </c>
      <c r="Q10529">
        <v>4</v>
      </c>
      <c r="S10529">
        <v>5</v>
      </c>
      <c r="T10529">
        <v>0.71785714285714286</v>
      </c>
    </row>
    <row r="10530" spans="1:20" x14ac:dyDescent="0.2">
      <c r="A10530" t="str">
        <f t="shared" ref="A10530:A10539" si="2">C10530&amp;" "&amp;D10530&amp;"Aug-19"</f>
        <v>PIECEAll FFAug-19</v>
      </c>
      <c r="B10530" t="s">
        <v>12733</v>
      </c>
      <c r="C10530" t="s">
        <v>903</v>
      </c>
      <c r="D10530" t="s">
        <v>1000</v>
      </c>
      <c r="E10530" s="23">
        <v>43678</v>
      </c>
      <c r="F10530">
        <v>6.5</v>
      </c>
      <c r="G10530">
        <v>6</v>
      </c>
      <c r="I10530">
        <v>27</v>
      </c>
      <c r="J10530">
        <v>37</v>
      </c>
      <c r="L10530">
        <v>34</v>
      </c>
      <c r="N10530">
        <v>24</v>
      </c>
      <c r="P10530">
        <v>0</v>
      </c>
      <c r="Q10530">
        <v>0</v>
      </c>
      <c r="S10530">
        <v>3</v>
      </c>
      <c r="T10530">
        <v>0.65689655172413797</v>
      </c>
    </row>
    <row r="10531" spans="1:20" x14ac:dyDescent="0.2">
      <c r="A10531" t="str">
        <f t="shared" si="2"/>
        <v>PIECEAll DCSAug-19</v>
      </c>
      <c r="B10531" t="s">
        <v>12734</v>
      </c>
      <c r="C10531" t="s">
        <v>903</v>
      </c>
      <c r="D10531" t="s">
        <v>1001</v>
      </c>
      <c r="E10531" s="23">
        <v>43678</v>
      </c>
      <c r="F10531">
        <v>0</v>
      </c>
      <c r="G10531">
        <v>0.5</v>
      </c>
      <c r="I10531">
        <v>0</v>
      </c>
      <c r="J10531">
        <v>0</v>
      </c>
      <c r="L10531">
        <v>3</v>
      </c>
      <c r="N10531">
        <v>0</v>
      </c>
      <c r="P10531">
        <v>0</v>
      </c>
      <c r="Q10531">
        <v>0</v>
      </c>
      <c r="S10531">
        <v>0</v>
      </c>
      <c r="T10531">
        <v>0.68803846153846149</v>
      </c>
    </row>
    <row r="10532" spans="1:20" x14ac:dyDescent="0.2">
      <c r="A10532" t="str">
        <f t="shared" si="2"/>
        <v>PIECEAll CombinedAug-19</v>
      </c>
      <c r="B10532" t="s">
        <v>12753</v>
      </c>
      <c r="C10532" t="s">
        <v>903</v>
      </c>
      <c r="D10532" t="s">
        <v>1002</v>
      </c>
      <c r="E10532" s="23">
        <v>43678</v>
      </c>
      <c r="F10532">
        <v>6.5</v>
      </c>
      <c r="G10532">
        <v>6.5</v>
      </c>
      <c r="I10532">
        <v>27</v>
      </c>
      <c r="J10532">
        <v>37</v>
      </c>
      <c r="L10532">
        <v>37</v>
      </c>
      <c r="N10532">
        <v>24</v>
      </c>
      <c r="P10532">
        <v>0</v>
      </c>
      <c r="Q10532">
        <v>0</v>
      </c>
      <c r="S10532">
        <v>3</v>
      </c>
      <c r="T10532">
        <v>0.66168518518518515</v>
      </c>
    </row>
    <row r="10533" spans="1:20" x14ac:dyDescent="0.2">
      <c r="A10533" t="str">
        <f t="shared" si="2"/>
        <v>PIECECPP-FV FFAug-19</v>
      </c>
      <c r="B10533" t="s">
        <v>12679</v>
      </c>
      <c r="C10533" t="s">
        <v>1047</v>
      </c>
      <c r="D10533" t="s">
        <v>1000</v>
      </c>
      <c r="E10533" s="23">
        <v>43678</v>
      </c>
      <c r="F10533">
        <v>3.5</v>
      </c>
      <c r="G10533">
        <v>3.5</v>
      </c>
      <c r="I10533">
        <v>18</v>
      </c>
      <c r="J10533">
        <v>20</v>
      </c>
      <c r="L10533">
        <v>20</v>
      </c>
      <c r="N10533">
        <v>16</v>
      </c>
      <c r="P10533">
        <v>0</v>
      </c>
      <c r="Q10533">
        <v>0</v>
      </c>
      <c r="S10533">
        <v>2</v>
      </c>
      <c r="T10533">
        <v>0.66018518518518521</v>
      </c>
    </row>
    <row r="10534" spans="1:20" x14ac:dyDescent="0.2">
      <c r="A10534" t="str">
        <f t="shared" si="2"/>
        <v>PIECECPP-FV DCSAug-19</v>
      </c>
      <c r="B10534" t="s">
        <v>12683</v>
      </c>
      <c r="C10534" t="s">
        <v>1047</v>
      </c>
      <c r="D10534" t="s">
        <v>1001</v>
      </c>
      <c r="E10534" s="23">
        <v>43678</v>
      </c>
      <c r="F10534">
        <v>0</v>
      </c>
      <c r="G10534">
        <v>0</v>
      </c>
      <c r="I10534">
        <v>0</v>
      </c>
      <c r="J10534">
        <v>0</v>
      </c>
      <c r="L10534">
        <v>0</v>
      </c>
      <c r="N10534">
        <v>0</v>
      </c>
      <c r="P10534">
        <v>0</v>
      </c>
      <c r="Q10534">
        <v>0</v>
      </c>
      <c r="S10534">
        <v>0</v>
      </c>
      <c r="T10534">
        <v>0.73815789473684212</v>
      </c>
    </row>
    <row r="10535" spans="1:20" x14ac:dyDescent="0.2">
      <c r="A10535" t="str">
        <f t="shared" si="2"/>
        <v>PIECECPP-FV CombinedAug-19</v>
      </c>
      <c r="B10535" t="s">
        <v>12724</v>
      </c>
      <c r="C10535" t="s">
        <v>1047</v>
      </c>
      <c r="D10535" t="s">
        <v>1002</v>
      </c>
      <c r="E10535" s="23">
        <v>43678</v>
      </c>
      <c r="F10535">
        <v>3.5</v>
      </c>
      <c r="G10535">
        <v>3.5</v>
      </c>
      <c r="I10535">
        <v>18</v>
      </c>
      <c r="J10535">
        <v>20</v>
      </c>
      <c r="L10535">
        <v>20</v>
      </c>
      <c r="N10535">
        <v>16</v>
      </c>
      <c r="P10535">
        <v>0</v>
      </c>
      <c r="Q10535">
        <v>0</v>
      </c>
      <c r="S10535">
        <v>2</v>
      </c>
      <c r="T10535">
        <v>0.72499999999999998</v>
      </c>
    </row>
    <row r="10536" spans="1:20" x14ac:dyDescent="0.2">
      <c r="A10536" t="str">
        <f t="shared" si="2"/>
        <v>PIECEPCIT FFAug-19</v>
      </c>
      <c r="B10536" t="s">
        <v>12694</v>
      </c>
      <c r="C10536" t="s">
        <v>1053</v>
      </c>
      <c r="D10536" t="s">
        <v>1000</v>
      </c>
      <c r="E10536" s="23">
        <v>43678</v>
      </c>
      <c r="F10536">
        <v>3</v>
      </c>
      <c r="G10536">
        <v>2.5</v>
      </c>
      <c r="I10536">
        <v>9</v>
      </c>
      <c r="J10536">
        <v>17</v>
      </c>
      <c r="L10536">
        <v>14</v>
      </c>
      <c r="N10536">
        <v>8</v>
      </c>
      <c r="P10536">
        <v>0</v>
      </c>
      <c r="Q10536">
        <v>0</v>
      </c>
      <c r="S10536">
        <v>1</v>
      </c>
      <c r="T10536">
        <v>0.75</v>
      </c>
    </row>
    <row r="10537" spans="1:20" x14ac:dyDescent="0.2">
      <c r="A10537" t="str">
        <f t="shared" si="2"/>
        <v>PIECEPCIT DCSAug-19</v>
      </c>
      <c r="B10537" t="s">
        <v>12696</v>
      </c>
      <c r="C10537" t="s">
        <v>1053</v>
      </c>
      <c r="D10537" t="s">
        <v>1001</v>
      </c>
      <c r="E10537" s="23">
        <v>43678</v>
      </c>
      <c r="F10537">
        <v>0</v>
      </c>
      <c r="G10537">
        <v>0.5</v>
      </c>
      <c r="I10537">
        <v>0</v>
      </c>
      <c r="J10537">
        <v>0</v>
      </c>
      <c r="L10537">
        <v>3</v>
      </c>
      <c r="N10537">
        <v>0</v>
      </c>
      <c r="P10537">
        <v>0</v>
      </c>
      <c r="Q10537">
        <v>0</v>
      </c>
      <c r="S10537">
        <v>0</v>
      </c>
    </row>
    <row r="10538" spans="1:20" x14ac:dyDescent="0.2">
      <c r="A10538" t="str">
        <f t="shared" si="2"/>
        <v>PIECEPCIT CombinedAug-19</v>
      </c>
      <c r="B10538" t="s">
        <v>12728</v>
      </c>
      <c r="C10538" t="s">
        <v>1053</v>
      </c>
      <c r="D10538" t="s">
        <v>1002</v>
      </c>
      <c r="E10538" s="23">
        <v>43678</v>
      </c>
      <c r="F10538">
        <v>3</v>
      </c>
      <c r="G10538">
        <v>3</v>
      </c>
      <c r="I10538">
        <v>9</v>
      </c>
      <c r="J10538">
        <v>17</v>
      </c>
      <c r="L10538">
        <v>17</v>
      </c>
      <c r="N10538">
        <v>8</v>
      </c>
      <c r="P10538">
        <v>0</v>
      </c>
      <c r="Q10538">
        <v>0</v>
      </c>
      <c r="S10538">
        <v>1</v>
      </c>
    </row>
    <row r="10539" spans="1:20" x14ac:dyDescent="0.2">
      <c r="A10539" t="str">
        <f t="shared" si="2"/>
        <v>RiversideA-CRA FFAug-19</v>
      </c>
      <c r="B10539" t="s">
        <v>12677</v>
      </c>
      <c r="C10539" t="s">
        <v>229</v>
      </c>
      <c r="D10539" t="s">
        <v>1000</v>
      </c>
      <c r="E10539" s="23">
        <v>43678</v>
      </c>
      <c r="F10539">
        <v>0</v>
      </c>
      <c r="G10539">
        <v>0</v>
      </c>
      <c r="I10539">
        <v>0</v>
      </c>
      <c r="J10539">
        <v>0</v>
      </c>
      <c r="L10539">
        <v>0</v>
      </c>
      <c r="N10539">
        <v>0</v>
      </c>
      <c r="P10539">
        <v>0</v>
      </c>
      <c r="Q10539">
        <v>0</v>
      </c>
      <c r="S10539">
        <v>0</v>
      </c>
      <c r="T10539">
        <v>0.17647058823529413</v>
      </c>
    </row>
    <row r="10540" spans="1:20" x14ac:dyDescent="0.2">
      <c r="A10540" t="s">
        <v>19073</v>
      </c>
      <c r="B10540" t="s">
        <v>19074</v>
      </c>
      <c r="C10540" t="s">
        <v>229</v>
      </c>
      <c r="D10540" t="s">
        <v>1002</v>
      </c>
      <c r="E10540" s="23">
        <v>43678</v>
      </c>
      <c r="F10540">
        <v>0</v>
      </c>
      <c r="G10540">
        <v>0</v>
      </c>
      <c r="I10540">
        <v>0</v>
      </c>
      <c r="J10540">
        <v>0</v>
      </c>
      <c r="L10540">
        <v>0</v>
      </c>
      <c r="N10540">
        <v>0</v>
      </c>
      <c r="P10540">
        <v>0</v>
      </c>
      <c r="Q10540">
        <v>0</v>
      </c>
      <c r="S10540">
        <v>0</v>
      </c>
      <c r="T10540">
        <v>0.17647058823529413</v>
      </c>
    </row>
    <row r="10541" spans="1:20" x14ac:dyDescent="0.2">
      <c r="A10541" t="str">
        <f>C10541&amp;" "&amp;D10541&amp;"Aug-19"</f>
        <v>RiversideAll CombinedAug-19</v>
      </c>
      <c r="B10541" t="s">
        <v>12754</v>
      </c>
      <c r="C10541" t="s">
        <v>230</v>
      </c>
      <c r="D10541" t="s">
        <v>1002</v>
      </c>
      <c r="E10541" s="23">
        <v>43678</v>
      </c>
      <c r="F10541">
        <v>0</v>
      </c>
      <c r="G10541">
        <v>0</v>
      </c>
      <c r="I10541">
        <v>0</v>
      </c>
      <c r="J10541">
        <v>0</v>
      </c>
      <c r="L10541">
        <v>0</v>
      </c>
      <c r="N10541">
        <v>0</v>
      </c>
      <c r="P10541">
        <v>0</v>
      </c>
      <c r="Q10541">
        <v>0</v>
      </c>
      <c r="S10541">
        <v>0</v>
      </c>
      <c r="T10541">
        <v>0.1</v>
      </c>
    </row>
    <row r="10542" spans="1:20" x14ac:dyDescent="0.2">
      <c r="A10542" t="s">
        <v>19250</v>
      </c>
      <c r="B10542" t="s">
        <v>19251</v>
      </c>
      <c r="C10542" t="s">
        <v>230</v>
      </c>
      <c r="D10542" t="s">
        <v>1000</v>
      </c>
      <c r="E10542" s="23">
        <v>43678</v>
      </c>
      <c r="F10542">
        <v>0</v>
      </c>
      <c r="G10542">
        <v>0</v>
      </c>
      <c r="I10542">
        <v>0</v>
      </c>
      <c r="J10542">
        <v>0</v>
      </c>
      <c r="L10542">
        <v>0</v>
      </c>
      <c r="N10542">
        <v>0</v>
      </c>
      <c r="P10542">
        <v>0</v>
      </c>
      <c r="Q10542">
        <v>0</v>
      </c>
      <c r="S10542">
        <v>0</v>
      </c>
      <c r="T10542">
        <v>0.53333333333333333</v>
      </c>
    </row>
    <row r="10543" spans="1:20" x14ac:dyDescent="0.2">
      <c r="A10543" t="str">
        <f>C10543&amp;" "&amp;D10543&amp;"Aug-19"</f>
        <v>TFCCAll CombinedAug-19</v>
      </c>
      <c r="B10543" t="s">
        <v>12755</v>
      </c>
      <c r="C10543" t="s">
        <v>234</v>
      </c>
      <c r="D10543" t="s">
        <v>1002</v>
      </c>
      <c r="E10543" s="23">
        <v>43678</v>
      </c>
      <c r="F10543">
        <v>0</v>
      </c>
      <c r="G10543">
        <v>0</v>
      </c>
      <c r="I10543">
        <v>0</v>
      </c>
      <c r="J10543">
        <v>0</v>
      </c>
      <c r="L10543">
        <v>0</v>
      </c>
      <c r="N10543">
        <v>0</v>
      </c>
      <c r="P10543">
        <v>0</v>
      </c>
      <c r="Q10543">
        <v>0</v>
      </c>
      <c r="S10543">
        <v>0</v>
      </c>
      <c r="T10543">
        <v>0.47</v>
      </c>
    </row>
    <row r="10544" spans="1:20" x14ac:dyDescent="0.2">
      <c r="A10544" t="s">
        <v>19429</v>
      </c>
      <c r="B10544" t="s">
        <v>19430</v>
      </c>
      <c r="C10544" t="s">
        <v>234</v>
      </c>
      <c r="D10544" t="s">
        <v>1000</v>
      </c>
      <c r="E10544" s="23">
        <v>43678</v>
      </c>
      <c r="F10544">
        <v>0</v>
      </c>
      <c r="G10544">
        <v>0</v>
      </c>
      <c r="I10544">
        <v>0</v>
      </c>
      <c r="J10544">
        <v>0</v>
      </c>
      <c r="L10544">
        <v>0</v>
      </c>
      <c r="N10544">
        <v>0</v>
      </c>
      <c r="P10544">
        <v>0</v>
      </c>
      <c r="Q10544">
        <v>0</v>
      </c>
      <c r="S10544">
        <v>0</v>
      </c>
      <c r="T10544">
        <v>0.6</v>
      </c>
    </row>
    <row r="10545" spans="1:20" x14ac:dyDescent="0.2">
      <c r="A10545" t="str">
        <f>C10545&amp;" "&amp;D10545&amp;"Aug-19"</f>
        <v>TFCCTIP FFAug-19</v>
      </c>
      <c r="B10545" t="s">
        <v>12713</v>
      </c>
      <c r="C10545" t="s">
        <v>233</v>
      </c>
      <c r="D10545" t="s">
        <v>1000</v>
      </c>
      <c r="E10545" s="23">
        <v>43678</v>
      </c>
      <c r="F10545">
        <v>0</v>
      </c>
      <c r="G10545">
        <v>0</v>
      </c>
      <c r="I10545">
        <v>0</v>
      </c>
      <c r="J10545">
        <v>0</v>
      </c>
      <c r="L10545">
        <v>0</v>
      </c>
      <c r="N10545">
        <v>0</v>
      </c>
      <c r="P10545">
        <v>0</v>
      </c>
      <c r="Q10545">
        <v>0</v>
      </c>
      <c r="S10545">
        <v>0</v>
      </c>
      <c r="T10545">
        <v>0.6</v>
      </c>
    </row>
    <row r="10546" spans="1:20" x14ac:dyDescent="0.2">
      <c r="A10546" t="s">
        <v>19608</v>
      </c>
      <c r="B10546" t="s">
        <v>19609</v>
      </c>
      <c r="C10546" t="s">
        <v>233</v>
      </c>
      <c r="D10546" t="s">
        <v>1002</v>
      </c>
      <c r="E10546" s="23">
        <v>43678</v>
      </c>
      <c r="F10546">
        <v>0</v>
      </c>
      <c r="G10546">
        <v>0</v>
      </c>
      <c r="I10546">
        <v>0</v>
      </c>
      <c r="J10546">
        <v>0</v>
      </c>
      <c r="L10546">
        <v>0</v>
      </c>
      <c r="N10546">
        <v>0</v>
      </c>
      <c r="P10546">
        <v>0</v>
      </c>
      <c r="Q10546">
        <v>0</v>
      </c>
      <c r="S10546">
        <v>0</v>
      </c>
      <c r="T10546">
        <v>0.31</v>
      </c>
    </row>
    <row r="10547" spans="1:20" x14ac:dyDescent="0.2">
      <c r="A10547" t="s">
        <v>13080</v>
      </c>
      <c r="B10547" t="s">
        <v>13082</v>
      </c>
      <c r="C10547" t="s">
        <v>1237</v>
      </c>
      <c r="D10547" t="s">
        <v>1002</v>
      </c>
      <c r="E10547" s="23">
        <v>43678</v>
      </c>
      <c r="F10547">
        <v>33.5</v>
      </c>
      <c r="G10547">
        <v>33</v>
      </c>
      <c r="I10547">
        <v>122</v>
      </c>
      <c r="J10547">
        <v>189</v>
      </c>
      <c r="L10547">
        <v>189</v>
      </c>
      <c r="N10547">
        <v>110</v>
      </c>
      <c r="P10547">
        <v>4</v>
      </c>
      <c r="Q10547">
        <v>6</v>
      </c>
      <c r="S10547">
        <v>12</v>
      </c>
      <c r="T10547">
        <v>0.33</v>
      </c>
    </row>
    <row r="10548" spans="1:20" x14ac:dyDescent="0.2">
      <c r="A10548" t="s">
        <v>13079</v>
      </c>
      <c r="B10548" t="s">
        <v>13078</v>
      </c>
      <c r="C10548" t="s">
        <v>1237</v>
      </c>
      <c r="D10548" t="s">
        <v>1001</v>
      </c>
      <c r="E10548" s="23">
        <v>43678</v>
      </c>
      <c r="F10548">
        <v>5.5</v>
      </c>
      <c r="G10548">
        <v>8.5</v>
      </c>
      <c r="I10548">
        <v>29</v>
      </c>
      <c r="J10548">
        <v>28</v>
      </c>
      <c r="L10548">
        <v>48</v>
      </c>
      <c r="N10548">
        <v>23</v>
      </c>
      <c r="P10548">
        <v>1</v>
      </c>
      <c r="Q10548">
        <v>3</v>
      </c>
      <c r="S10548">
        <v>6</v>
      </c>
      <c r="T10548">
        <v>0.31</v>
      </c>
    </row>
    <row r="10549" spans="1:20" x14ac:dyDescent="0.2">
      <c r="A10549" t="s">
        <v>13077</v>
      </c>
      <c r="B10549" t="s">
        <v>13075</v>
      </c>
      <c r="C10549" t="s">
        <v>1237</v>
      </c>
      <c r="D10549" t="s">
        <v>1000</v>
      </c>
      <c r="E10549" s="23">
        <v>43678</v>
      </c>
      <c r="F10549">
        <v>28</v>
      </c>
      <c r="G10549">
        <v>24.5</v>
      </c>
      <c r="I10549">
        <v>93</v>
      </c>
      <c r="J10549">
        <v>161</v>
      </c>
      <c r="L10549">
        <v>141</v>
      </c>
      <c r="N10549">
        <v>87</v>
      </c>
      <c r="P10549">
        <v>3</v>
      </c>
      <c r="Q10549">
        <v>3</v>
      </c>
      <c r="S10549">
        <v>6</v>
      </c>
      <c r="T10549">
        <v>0.28999999999999998</v>
      </c>
    </row>
    <row r="10550" spans="1:20" x14ac:dyDescent="0.2">
      <c r="A10550" t="str">
        <f>C10550&amp;" "&amp;D10550&amp;"Aug-19"</f>
        <v>UniversalAll CombinedAug-19</v>
      </c>
      <c r="B10550" t="s">
        <v>12756</v>
      </c>
      <c r="C10550" t="s">
        <v>217</v>
      </c>
      <c r="D10550" t="s">
        <v>1002</v>
      </c>
      <c r="E10550" s="23">
        <v>43678</v>
      </c>
      <c r="F10550">
        <v>0</v>
      </c>
      <c r="G10550">
        <v>0</v>
      </c>
      <c r="I10550">
        <v>0</v>
      </c>
      <c r="J10550">
        <v>0</v>
      </c>
      <c r="L10550">
        <v>0</v>
      </c>
      <c r="N10550">
        <v>0</v>
      </c>
      <c r="P10550">
        <v>0</v>
      </c>
      <c r="Q10550">
        <v>0</v>
      </c>
      <c r="S10550">
        <v>0</v>
      </c>
      <c r="T10550">
        <v>0.25</v>
      </c>
    </row>
    <row r="10551" spans="1:20" x14ac:dyDescent="0.2">
      <c r="A10551" t="s">
        <v>21820</v>
      </c>
      <c r="B10551" t="s">
        <v>21821</v>
      </c>
      <c r="C10551" t="s">
        <v>217</v>
      </c>
      <c r="D10551" t="s">
        <v>1000</v>
      </c>
      <c r="E10551" s="23">
        <v>43678</v>
      </c>
      <c r="F10551">
        <v>0</v>
      </c>
      <c r="G10551">
        <v>0</v>
      </c>
      <c r="I10551">
        <v>0</v>
      </c>
      <c r="J10551">
        <v>0</v>
      </c>
      <c r="L10551">
        <v>0</v>
      </c>
      <c r="N10551">
        <v>0</v>
      </c>
      <c r="P10551">
        <v>0</v>
      </c>
      <c r="Q10551">
        <v>0</v>
      </c>
      <c r="S10551">
        <v>0</v>
      </c>
      <c r="T10551">
        <v>0.25</v>
      </c>
    </row>
    <row r="10552" spans="1:20" x14ac:dyDescent="0.2">
      <c r="A10552" t="str">
        <f>C10552&amp;" "&amp;D10552&amp;"Aug-19"</f>
        <v>UniversalTF-CBT FFAug-19</v>
      </c>
      <c r="B10552" t="s">
        <v>12705</v>
      </c>
      <c r="C10552" t="s">
        <v>218</v>
      </c>
      <c r="D10552" t="s">
        <v>1000</v>
      </c>
      <c r="E10552" s="23">
        <v>43678</v>
      </c>
      <c r="F10552">
        <v>0</v>
      </c>
      <c r="G10552">
        <v>0</v>
      </c>
      <c r="I10552">
        <v>0</v>
      </c>
      <c r="J10552">
        <v>0</v>
      </c>
      <c r="L10552">
        <v>0</v>
      </c>
      <c r="N10552">
        <v>0</v>
      </c>
      <c r="P10552">
        <v>0</v>
      </c>
      <c r="Q10552">
        <v>0</v>
      </c>
      <c r="S10552">
        <v>0</v>
      </c>
    </row>
    <row r="10553" spans="1:20" x14ac:dyDescent="0.2">
      <c r="A10553" t="s">
        <v>22064</v>
      </c>
      <c r="B10553" t="s">
        <v>22065</v>
      </c>
      <c r="C10553" t="s">
        <v>218</v>
      </c>
      <c r="D10553" t="s">
        <v>1002</v>
      </c>
      <c r="E10553" s="23">
        <v>43678</v>
      </c>
      <c r="F10553">
        <v>0</v>
      </c>
      <c r="G10553">
        <v>0</v>
      </c>
      <c r="I10553">
        <v>0</v>
      </c>
      <c r="J10553">
        <v>0</v>
      </c>
      <c r="L10553">
        <v>0</v>
      </c>
      <c r="N10553">
        <v>0</v>
      </c>
      <c r="P10553">
        <v>0</v>
      </c>
      <c r="Q10553">
        <v>0</v>
      </c>
      <c r="S10553">
        <v>0</v>
      </c>
    </row>
    <row r="10554" spans="1:20" x14ac:dyDescent="0.2">
      <c r="A10554" t="str">
        <f>C10554&amp;" "&amp;D10554&amp;"Aug-19"</f>
        <v>UniversalTIP FFAug-19</v>
      </c>
      <c r="B10554" t="s">
        <v>12714</v>
      </c>
      <c r="C10554" t="s">
        <v>219</v>
      </c>
      <c r="D10554" t="s">
        <v>1000</v>
      </c>
      <c r="E10554" s="23">
        <v>43678</v>
      </c>
      <c r="F10554">
        <v>0</v>
      </c>
      <c r="G10554">
        <v>0</v>
      </c>
      <c r="I10554">
        <v>0</v>
      </c>
      <c r="J10554">
        <v>0</v>
      </c>
      <c r="L10554">
        <v>0</v>
      </c>
      <c r="N10554">
        <v>0</v>
      </c>
      <c r="P10554">
        <v>0</v>
      </c>
      <c r="Q10554">
        <v>0</v>
      </c>
      <c r="S10554">
        <v>0</v>
      </c>
    </row>
    <row r="10555" spans="1:20" x14ac:dyDescent="0.2">
      <c r="A10555" t="s">
        <v>22241</v>
      </c>
      <c r="B10555" t="s">
        <v>22242</v>
      </c>
      <c r="C10555" t="s">
        <v>219</v>
      </c>
      <c r="D10555" t="s">
        <v>1002</v>
      </c>
      <c r="E10555" s="23">
        <v>43678</v>
      </c>
      <c r="F10555">
        <v>0</v>
      </c>
      <c r="G10555">
        <v>0</v>
      </c>
      <c r="I10555">
        <v>0</v>
      </c>
      <c r="J10555">
        <v>0</v>
      </c>
      <c r="L10555">
        <v>0</v>
      </c>
      <c r="N10555">
        <v>0</v>
      </c>
      <c r="P10555">
        <v>0</v>
      </c>
      <c r="Q10555">
        <v>0</v>
      </c>
      <c r="S10555">
        <v>0</v>
      </c>
    </row>
    <row r="10556" spans="1:20" x14ac:dyDescent="0.2">
      <c r="A10556" t="str">
        <f>C10556&amp;" "&amp;D10556&amp;"Aug-19"</f>
        <v>Wayne CenterAll CombinedAug-19</v>
      </c>
      <c r="B10556" t="s">
        <v>12757</v>
      </c>
      <c r="C10556" t="s">
        <v>342</v>
      </c>
      <c r="D10556" t="s">
        <v>1002</v>
      </c>
      <c r="E10556" s="23">
        <v>43678</v>
      </c>
      <c r="F10556">
        <v>2.5</v>
      </c>
      <c r="G10556">
        <v>3</v>
      </c>
      <c r="I10556">
        <v>23</v>
      </c>
      <c r="J10556">
        <v>29</v>
      </c>
      <c r="L10556">
        <v>36</v>
      </c>
      <c r="N10556">
        <v>22</v>
      </c>
      <c r="P10556">
        <v>1</v>
      </c>
      <c r="Q10556">
        <v>4</v>
      </c>
      <c r="S10556">
        <v>1</v>
      </c>
    </row>
    <row r="10557" spans="1:20" x14ac:dyDescent="0.2">
      <c r="A10557" t="s">
        <v>19706</v>
      </c>
      <c r="B10557" t="s">
        <v>19707</v>
      </c>
      <c r="C10557" t="s">
        <v>342</v>
      </c>
      <c r="D10557" t="s">
        <v>1000</v>
      </c>
      <c r="E10557" s="23">
        <v>43678</v>
      </c>
      <c r="F10557">
        <v>2.5</v>
      </c>
      <c r="G10557">
        <v>3</v>
      </c>
      <c r="I10557">
        <v>23</v>
      </c>
      <c r="J10557">
        <v>29</v>
      </c>
      <c r="L10557">
        <v>36</v>
      </c>
      <c r="N10557">
        <v>22</v>
      </c>
      <c r="P10557">
        <v>1</v>
      </c>
      <c r="Q10557">
        <v>4</v>
      </c>
      <c r="S10557">
        <v>1</v>
      </c>
    </row>
    <row r="10558" spans="1:20" x14ac:dyDescent="0.2">
      <c r="A10558" t="str">
        <f>C10558&amp;" "&amp;D10558&amp;"Aug-19"</f>
        <v>Wayne CenterTIP FFAug-19</v>
      </c>
      <c r="B10558" t="s">
        <v>12715</v>
      </c>
      <c r="C10558" t="s">
        <v>340</v>
      </c>
      <c r="D10558" t="s">
        <v>1000</v>
      </c>
      <c r="E10558" s="23">
        <v>43678</v>
      </c>
      <c r="F10558">
        <v>2.5</v>
      </c>
      <c r="G10558">
        <v>3</v>
      </c>
      <c r="I10558">
        <v>23</v>
      </c>
      <c r="J10558">
        <v>29</v>
      </c>
      <c r="L10558">
        <v>36</v>
      </c>
      <c r="N10558">
        <v>22</v>
      </c>
      <c r="P10558">
        <v>1</v>
      </c>
      <c r="Q10558">
        <v>4</v>
      </c>
      <c r="S10558">
        <v>1</v>
      </c>
    </row>
    <row r="10559" spans="1:20" x14ac:dyDescent="0.2">
      <c r="A10559" t="s">
        <v>19806</v>
      </c>
      <c r="B10559" t="s">
        <v>19807</v>
      </c>
      <c r="C10559" t="s">
        <v>340</v>
      </c>
      <c r="D10559" t="s">
        <v>1002</v>
      </c>
      <c r="E10559" s="23">
        <v>43678</v>
      </c>
      <c r="F10559">
        <v>2.5</v>
      </c>
      <c r="G10559">
        <v>3</v>
      </c>
      <c r="I10559">
        <v>23</v>
      </c>
      <c r="J10559">
        <v>29</v>
      </c>
      <c r="L10559">
        <v>36</v>
      </c>
      <c r="N10559">
        <v>22</v>
      </c>
      <c r="P10559">
        <v>1</v>
      </c>
      <c r="Q10559">
        <v>4</v>
      </c>
      <c r="S10559">
        <v>1</v>
      </c>
    </row>
    <row r="10560" spans="1:20" x14ac:dyDescent="0.2">
      <c r="A10560" t="str">
        <f>C10560&amp;" "&amp;D10560&amp;"Aug-19"</f>
        <v>Youth VillagesAll CombinedAug-19</v>
      </c>
      <c r="B10560" t="s">
        <v>12758</v>
      </c>
      <c r="C10560" t="s">
        <v>220</v>
      </c>
      <c r="D10560" t="s">
        <v>1002</v>
      </c>
      <c r="E10560" s="23">
        <v>43678</v>
      </c>
      <c r="F10560">
        <v>0</v>
      </c>
      <c r="G10560">
        <v>0</v>
      </c>
      <c r="I10560">
        <v>0</v>
      </c>
      <c r="J10560">
        <v>0</v>
      </c>
      <c r="L10560">
        <v>0</v>
      </c>
      <c r="N10560">
        <v>0</v>
      </c>
      <c r="P10560">
        <v>0</v>
      </c>
      <c r="Q10560">
        <v>0</v>
      </c>
      <c r="S10560">
        <v>0</v>
      </c>
    </row>
    <row r="10561" spans="1:19" x14ac:dyDescent="0.2">
      <c r="A10561" t="s">
        <v>19983</v>
      </c>
      <c r="B10561" t="s">
        <v>19984</v>
      </c>
      <c r="C10561" t="s">
        <v>220</v>
      </c>
      <c r="D10561" t="s">
        <v>1000</v>
      </c>
      <c r="E10561" s="23">
        <v>43678</v>
      </c>
      <c r="F10561">
        <v>0</v>
      </c>
      <c r="G10561">
        <v>0</v>
      </c>
      <c r="I10561">
        <v>0</v>
      </c>
      <c r="J10561">
        <v>0</v>
      </c>
      <c r="L10561">
        <v>0</v>
      </c>
      <c r="N10561">
        <v>0</v>
      </c>
      <c r="P10561">
        <v>0</v>
      </c>
      <c r="Q10561">
        <v>0</v>
      </c>
      <c r="S10561">
        <v>0</v>
      </c>
    </row>
    <row r="10562" spans="1:19" x14ac:dyDescent="0.2">
      <c r="A10562" t="str">
        <f>C10562&amp;" "&amp;D10562&amp;"Aug-19"</f>
        <v>Youth VillagesMST FFAug-19</v>
      </c>
      <c r="B10562" t="s">
        <v>12691</v>
      </c>
      <c r="C10562" t="s">
        <v>221</v>
      </c>
      <c r="D10562" t="s">
        <v>1000</v>
      </c>
      <c r="E10562" s="23">
        <v>43678</v>
      </c>
      <c r="F10562">
        <v>0</v>
      </c>
      <c r="G10562">
        <v>0</v>
      </c>
      <c r="I10562">
        <v>0</v>
      </c>
      <c r="J10562">
        <v>0</v>
      </c>
      <c r="L10562">
        <v>0</v>
      </c>
      <c r="N10562">
        <v>0</v>
      </c>
      <c r="P10562">
        <v>0</v>
      </c>
      <c r="Q10562">
        <v>0</v>
      </c>
      <c r="S10562">
        <v>0</v>
      </c>
    </row>
    <row r="10563" spans="1:19" x14ac:dyDescent="0.2">
      <c r="A10563" t="s">
        <v>20162</v>
      </c>
      <c r="B10563" t="s">
        <v>20163</v>
      </c>
      <c r="C10563" t="s">
        <v>221</v>
      </c>
      <c r="D10563" t="s">
        <v>1002</v>
      </c>
      <c r="E10563" s="23">
        <v>43678</v>
      </c>
      <c r="F10563">
        <v>0</v>
      </c>
      <c r="G10563">
        <v>0</v>
      </c>
      <c r="I10563">
        <v>0</v>
      </c>
      <c r="J10563">
        <v>0</v>
      </c>
      <c r="L10563">
        <v>0</v>
      </c>
      <c r="N10563">
        <v>0</v>
      </c>
      <c r="P10563">
        <v>0</v>
      </c>
      <c r="Q10563">
        <v>0</v>
      </c>
      <c r="S10563">
        <v>0</v>
      </c>
    </row>
    <row r="10564" spans="1:19" x14ac:dyDescent="0.2">
      <c r="A10564" t="str">
        <f>C10564&amp;" "&amp;D10564&amp;"Aug-19"</f>
        <v>Youth VillagesMST-PSB FFAug-19</v>
      </c>
      <c r="B10564" t="s">
        <v>12692</v>
      </c>
      <c r="C10564" t="s">
        <v>222</v>
      </c>
      <c r="D10564" t="s">
        <v>1000</v>
      </c>
      <c r="E10564" s="23">
        <v>43678</v>
      </c>
      <c r="F10564">
        <v>0</v>
      </c>
      <c r="G10564">
        <v>0</v>
      </c>
      <c r="I10564">
        <v>0</v>
      </c>
      <c r="J10564">
        <v>0</v>
      </c>
      <c r="L10564">
        <v>0</v>
      </c>
      <c r="N10564">
        <v>0</v>
      </c>
      <c r="P10564">
        <v>0</v>
      </c>
      <c r="Q10564">
        <v>0</v>
      </c>
      <c r="S10564">
        <v>0</v>
      </c>
    </row>
    <row r="10565" spans="1:19" x14ac:dyDescent="0.2">
      <c r="A10565" t="s">
        <v>20339</v>
      </c>
      <c r="B10565" t="s">
        <v>20340</v>
      </c>
      <c r="C10565" t="s">
        <v>222</v>
      </c>
      <c r="D10565" t="s">
        <v>1002</v>
      </c>
      <c r="E10565" s="23">
        <v>43678</v>
      </c>
      <c r="F10565">
        <v>0</v>
      </c>
      <c r="G10565">
        <v>0</v>
      </c>
      <c r="I10565">
        <v>0</v>
      </c>
      <c r="J10565">
        <v>0</v>
      </c>
      <c r="L10565">
        <v>0</v>
      </c>
      <c r="N10565">
        <v>0</v>
      </c>
      <c r="P10565">
        <v>0</v>
      </c>
      <c r="Q10565">
        <v>0</v>
      </c>
      <c r="S10565">
        <v>0</v>
      </c>
    </row>
    <row r="10566" spans="1:19" x14ac:dyDescent="0.2">
      <c r="A10566" t="s">
        <v>12922</v>
      </c>
      <c r="B10566" t="s">
        <v>12773</v>
      </c>
      <c r="C10566" t="s">
        <v>228</v>
      </c>
      <c r="D10566" t="s">
        <v>1000</v>
      </c>
      <c r="E10566" s="23">
        <v>43709</v>
      </c>
      <c r="F10566">
        <v>0</v>
      </c>
      <c r="G10566">
        <v>0</v>
      </c>
      <c r="I10566">
        <v>0</v>
      </c>
      <c r="J10566">
        <v>0</v>
      </c>
      <c r="L10566">
        <v>0</v>
      </c>
      <c r="N10566">
        <v>0</v>
      </c>
      <c r="P10566">
        <v>0</v>
      </c>
      <c r="Q10566">
        <v>0</v>
      </c>
      <c r="S10566">
        <v>0</v>
      </c>
    </row>
    <row r="10567" spans="1:19" x14ac:dyDescent="0.2">
      <c r="A10567" t="s">
        <v>12923</v>
      </c>
      <c r="B10567" t="s">
        <v>12774</v>
      </c>
      <c r="C10567" t="s">
        <v>211</v>
      </c>
      <c r="D10567" t="s">
        <v>1000</v>
      </c>
      <c r="E10567" s="23">
        <v>43709</v>
      </c>
      <c r="F10567">
        <v>0</v>
      </c>
      <c r="G10567">
        <v>0</v>
      </c>
      <c r="I10567">
        <v>0</v>
      </c>
      <c r="J10567">
        <v>0</v>
      </c>
      <c r="L10567">
        <v>0</v>
      </c>
      <c r="N10567">
        <v>0</v>
      </c>
      <c r="P10567">
        <v>0</v>
      </c>
      <c r="Q10567">
        <v>0</v>
      </c>
      <c r="S10567">
        <v>0</v>
      </c>
    </row>
    <row r="10568" spans="1:19" x14ac:dyDescent="0.2">
      <c r="A10568" t="s">
        <v>12924</v>
      </c>
      <c r="B10568" t="s">
        <v>12775</v>
      </c>
      <c r="C10568" t="s">
        <v>213</v>
      </c>
      <c r="D10568" t="s">
        <v>1000</v>
      </c>
      <c r="E10568" s="23">
        <v>43709</v>
      </c>
      <c r="F10568">
        <v>0</v>
      </c>
      <c r="G10568">
        <v>0</v>
      </c>
      <c r="I10568">
        <v>0</v>
      </c>
      <c r="J10568">
        <v>0</v>
      </c>
      <c r="L10568">
        <v>0</v>
      </c>
      <c r="N10568">
        <v>0</v>
      </c>
      <c r="P10568">
        <v>0</v>
      </c>
      <c r="Q10568">
        <v>0</v>
      </c>
      <c r="S10568">
        <v>0</v>
      </c>
    </row>
    <row r="10569" spans="1:19" x14ac:dyDescent="0.2">
      <c r="A10569" t="s">
        <v>12925</v>
      </c>
      <c r="B10569" t="s">
        <v>12776</v>
      </c>
      <c r="C10569" t="s">
        <v>229</v>
      </c>
      <c r="D10569" t="s">
        <v>1000</v>
      </c>
      <c r="E10569" s="23">
        <v>43709</v>
      </c>
      <c r="F10569">
        <v>0</v>
      </c>
      <c r="G10569">
        <v>0</v>
      </c>
      <c r="I10569">
        <v>0</v>
      </c>
      <c r="J10569">
        <v>0</v>
      </c>
      <c r="L10569">
        <v>0</v>
      </c>
      <c r="N10569">
        <v>0</v>
      </c>
      <c r="P10569">
        <v>0</v>
      </c>
      <c r="Q10569">
        <v>0</v>
      </c>
      <c r="S10569">
        <v>0</v>
      </c>
    </row>
    <row r="10570" spans="1:19" x14ac:dyDescent="0.2">
      <c r="A10570" t="s">
        <v>12926</v>
      </c>
      <c r="B10570" t="s">
        <v>22398</v>
      </c>
      <c r="C10570" t="s">
        <v>1051</v>
      </c>
      <c r="D10570" t="s">
        <v>1000</v>
      </c>
      <c r="E10570" s="23">
        <v>43709</v>
      </c>
      <c r="F10570">
        <v>0</v>
      </c>
      <c r="G10570">
        <v>0</v>
      </c>
      <c r="I10570">
        <v>0</v>
      </c>
      <c r="J10570">
        <v>0</v>
      </c>
      <c r="L10570">
        <v>0</v>
      </c>
      <c r="N10570">
        <v>0</v>
      </c>
      <c r="P10570">
        <v>0</v>
      </c>
      <c r="Q10570">
        <v>0</v>
      </c>
      <c r="S10570">
        <v>0</v>
      </c>
    </row>
    <row r="10571" spans="1:19" x14ac:dyDescent="0.2">
      <c r="A10571" t="s">
        <v>12927</v>
      </c>
      <c r="B10571" t="s">
        <v>12777</v>
      </c>
      <c r="C10571" t="s">
        <v>1048</v>
      </c>
      <c r="D10571" t="s">
        <v>1000</v>
      </c>
      <c r="E10571" s="23">
        <v>43709</v>
      </c>
      <c r="F10571">
        <v>0</v>
      </c>
      <c r="G10571">
        <v>0</v>
      </c>
      <c r="I10571">
        <v>2</v>
      </c>
      <c r="J10571">
        <v>0</v>
      </c>
      <c r="L10571">
        <v>0</v>
      </c>
      <c r="N10571">
        <v>0</v>
      </c>
      <c r="P10571">
        <v>0</v>
      </c>
      <c r="Q10571">
        <v>0</v>
      </c>
      <c r="S10571">
        <v>2</v>
      </c>
    </row>
    <row r="10572" spans="1:19" x14ac:dyDescent="0.2">
      <c r="A10572" t="s">
        <v>12928</v>
      </c>
      <c r="B10572" t="s">
        <v>12778</v>
      </c>
      <c r="C10572" t="s">
        <v>1047</v>
      </c>
      <c r="D10572" t="s">
        <v>1000</v>
      </c>
      <c r="E10572" s="23">
        <v>43709</v>
      </c>
      <c r="F10572">
        <v>3.5</v>
      </c>
      <c r="G10572">
        <v>3.5</v>
      </c>
      <c r="I10572">
        <v>18</v>
      </c>
      <c r="J10572">
        <v>20</v>
      </c>
      <c r="L10572">
        <v>20</v>
      </c>
      <c r="N10572">
        <v>18</v>
      </c>
      <c r="P10572">
        <v>0</v>
      </c>
      <c r="Q10572">
        <v>0</v>
      </c>
      <c r="S10572">
        <v>0</v>
      </c>
    </row>
    <row r="10573" spans="1:19" x14ac:dyDescent="0.2">
      <c r="A10573" t="s">
        <v>12929</v>
      </c>
      <c r="B10573" t="s">
        <v>12779</v>
      </c>
      <c r="C10573" t="s">
        <v>1050</v>
      </c>
      <c r="D10573" t="s">
        <v>1001</v>
      </c>
      <c r="E10573" s="23">
        <v>43709</v>
      </c>
      <c r="F10573">
        <v>1</v>
      </c>
      <c r="G10573">
        <v>2.5</v>
      </c>
      <c r="I10573">
        <v>5</v>
      </c>
      <c r="J10573">
        <v>5</v>
      </c>
      <c r="L10573">
        <v>14</v>
      </c>
      <c r="N10573">
        <v>5</v>
      </c>
      <c r="P10573">
        <v>0</v>
      </c>
      <c r="Q10573">
        <v>0</v>
      </c>
      <c r="S10573">
        <v>0</v>
      </c>
    </row>
    <row r="10574" spans="1:19" x14ac:dyDescent="0.2">
      <c r="A10574" t="s">
        <v>12930</v>
      </c>
      <c r="B10574" t="s">
        <v>12780</v>
      </c>
      <c r="C10574" t="s">
        <v>1049</v>
      </c>
      <c r="D10574" t="s">
        <v>1001</v>
      </c>
      <c r="E10574" s="23">
        <v>43709</v>
      </c>
      <c r="F10574">
        <v>0</v>
      </c>
      <c r="G10574">
        <v>0</v>
      </c>
      <c r="I10574">
        <v>0</v>
      </c>
      <c r="J10574">
        <v>0</v>
      </c>
      <c r="L10574">
        <v>0</v>
      </c>
      <c r="N10574">
        <v>0</v>
      </c>
      <c r="P10574">
        <v>0</v>
      </c>
      <c r="Q10574">
        <v>0</v>
      </c>
      <c r="S10574">
        <v>0</v>
      </c>
    </row>
    <row r="10575" spans="1:19" x14ac:dyDescent="0.2">
      <c r="A10575" t="s">
        <v>12931</v>
      </c>
      <c r="B10575" t="s">
        <v>12781</v>
      </c>
      <c r="C10575" t="s">
        <v>1048</v>
      </c>
      <c r="D10575" t="s">
        <v>1001</v>
      </c>
      <c r="E10575" s="23">
        <v>43709</v>
      </c>
      <c r="F10575">
        <v>2</v>
      </c>
      <c r="G10575">
        <v>2.5</v>
      </c>
      <c r="I10575">
        <v>12</v>
      </c>
      <c r="J10575">
        <v>11</v>
      </c>
      <c r="L10575">
        <v>14</v>
      </c>
      <c r="N10575">
        <v>8</v>
      </c>
      <c r="P10575">
        <v>2</v>
      </c>
      <c r="Q10575">
        <v>3</v>
      </c>
      <c r="S10575">
        <v>4</v>
      </c>
    </row>
    <row r="10576" spans="1:19" x14ac:dyDescent="0.2">
      <c r="A10576" t="s">
        <v>12932</v>
      </c>
      <c r="B10576" t="s">
        <v>12782</v>
      </c>
      <c r="C10576" t="s">
        <v>1047</v>
      </c>
      <c r="D10576" t="s">
        <v>1001</v>
      </c>
      <c r="E10576" s="23">
        <v>43709</v>
      </c>
      <c r="F10576">
        <v>0</v>
      </c>
      <c r="G10576">
        <v>0</v>
      </c>
      <c r="I10576">
        <v>0</v>
      </c>
      <c r="J10576">
        <v>0</v>
      </c>
      <c r="L10576">
        <v>0</v>
      </c>
      <c r="N10576">
        <v>0</v>
      </c>
      <c r="P10576">
        <v>0</v>
      </c>
      <c r="Q10576">
        <v>0</v>
      </c>
      <c r="S10576">
        <v>0</v>
      </c>
    </row>
    <row r="10577" spans="1:19" x14ac:dyDescent="0.2">
      <c r="A10577" t="s">
        <v>12933</v>
      </c>
      <c r="B10577" t="s">
        <v>12783</v>
      </c>
      <c r="C10577" t="s">
        <v>959</v>
      </c>
      <c r="D10577" t="s">
        <v>1000</v>
      </c>
      <c r="E10577" s="23">
        <v>43709</v>
      </c>
      <c r="F10577">
        <v>1</v>
      </c>
      <c r="G10577">
        <v>3</v>
      </c>
      <c r="I10577">
        <v>0</v>
      </c>
      <c r="J10577">
        <v>6</v>
      </c>
      <c r="L10577">
        <v>18</v>
      </c>
      <c r="N10577">
        <v>0</v>
      </c>
      <c r="O10577">
        <v>0.75</v>
      </c>
      <c r="P10577">
        <v>0</v>
      </c>
      <c r="Q10577">
        <v>1</v>
      </c>
      <c r="S10577">
        <v>0</v>
      </c>
    </row>
    <row r="10578" spans="1:19" x14ac:dyDescent="0.2">
      <c r="A10578" t="s">
        <v>12934</v>
      </c>
      <c r="B10578" t="s">
        <v>12784</v>
      </c>
      <c r="C10578" t="s">
        <v>205</v>
      </c>
      <c r="D10578" t="s">
        <v>1000</v>
      </c>
      <c r="E10578" s="23">
        <v>43709</v>
      </c>
      <c r="F10578">
        <v>0</v>
      </c>
      <c r="G10578">
        <v>0</v>
      </c>
      <c r="I10578">
        <v>0</v>
      </c>
      <c r="J10578">
        <v>0</v>
      </c>
      <c r="L10578">
        <v>0</v>
      </c>
      <c r="N10578">
        <v>0</v>
      </c>
      <c r="P10578">
        <v>0</v>
      </c>
      <c r="Q10578">
        <v>0</v>
      </c>
      <c r="S10578">
        <v>0</v>
      </c>
    </row>
    <row r="10579" spans="1:19" x14ac:dyDescent="0.2">
      <c r="A10579" t="s">
        <v>12935</v>
      </c>
      <c r="B10579" t="s">
        <v>12785</v>
      </c>
      <c r="C10579" t="s">
        <v>384</v>
      </c>
      <c r="D10579" t="s">
        <v>1000</v>
      </c>
      <c r="E10579" s="23">
        <v>43709</v>
      </c>
      <c r="F10579">
        <v>0</v>
      </c>
      <c r="G10579">
        <v>0</v>
      </c>
      <c r="I10579">
        <v>0</v>
      </c>
      <c r="J10579">
        <v>0</v>
      </c>
      <c r="L10579">
        <v>0</v>
      </c>
      <c r="N10579">
        <v>0</v>
      </c>
      <c r="P10579">
        <v>0</v>
      </c>
      <c r="Q10579">
        <v>0</v>
      </c>
      <c r="S10579">
        <v>0</v>
      </c>
    </row>
    <row r="10580" spans="1:19" x14ac:dyDescent="0.2">
      <c r="A10580" t="s">
        <v>12936</v>
      </c>
      <c r="B10580" t="s">
        <v>12786</v>
      </c>
      <c r="C10580" t="s">
        <v>210</v>
      </c>
      <c r="D10580" t="s">
        <v>1000</v>
      </c>
      <c r="E10580" s="23">
        <v>43709</v>
      </c>
      <c r="F10580">
        <v>2</v>
      </c>
      <c r="G10580">
        <v>4</v>
      </c>
      <c r="I10580">
        <v>8</v>
      </c>
      <c r="J10580">
        <v>12</v>
      </c>
      <c r="L10580">
        <v>24</v>
      </c>
      <c r="N10580">
        <v>5</v>
      </c>
      <c r="O10580">
        <v>0.88</v>
      </c>
      <c r="P10580">
        <v>0</v>
      </c>
      <c r="Q10580">
        <v>0</v>
      </c>
      <c r="S10580">
        <v>3</v>
      </c>
    </row>
    <row r="10581" spans="1:19" x14ac:dyDescent="0.2">
      <c r="A10581" t="s">
        <v>12937</v>
      </c>
      <c r="B10581" t="s">
        <v>12787</v>
      </c>
      <c r="C10581" t="s">
        <v>215</v>
      </c>
      <c r="D10581" t="s">
        <v>1000</v>
      </c>
      <c r="E10581" s="23">
        <v>43709</v>
      </c>
      <c r="F10581">
        <v>6.5</v>
      </c>
      <c r="G10581">
        <v>6</v>
      </c>
      <c r="I10581">
        <v>33</v>
      </c>
      <c r="J10581">
        <v>41</v>
      </c>
      <c r="L10581">
        <v>40</v>
      </c>
      <c r="N10581">
        <v>27</v>
      </c>
      <c r="O10581">
        <v>1.1000000000000001</v>
      </c>
      <c r="P10581">
        <v>1</v>
      </c>
      <c r="Q10581">
        <v>1</v>
      </c>
      <c r="S10581">
        <v>6</v>
      </c>
    </row>
    <row r="10582" spans="1:19" x14ac:dyDescent="0.2">
      <c r="A10582" t="s">
        <v>12938</v>
      </c>
      <c r="B10582" t="s">
        <v>12788</v>
      </c>
      <c r="C10582" t="s">
        <v>960</v>
      </c>
      <c r="D10582" t="s">
        <v>1000</v>
      </c>
      <c r="E10582" s="23">
        <v>43709</v>
      </c>
      <c r="F10582">
        <v>4</v>
      </c>
      <c r="G10582">
        <v>3</v>
      </c>
      <c r="I10582">
        <v>5</v>
      </c>
      <c r="J10582">
        <v>17</v>
      </c>
      <c r="L10582">
        <v>12</v>
      </c>
      <c r="N10582">
        <v>5</v>
      </c>
      <c r="P10582">
        <v>0</v>
      </c>
      <c r="Q10582">
        <v>0</v>
      </c>
      <c r="S10582">
        <v>0</v>
      </c>
    </row>
    <row r="10583" spans="1:19" x14ac:dyDescent="0.2">
      <c r="A10583" t="s">
        <v>12939</v>
      </c>
      <c r="B10583" t="s">
        <v>12789</v>
      </c>
      <c r="C10583" t="s">
        <v>961</v>
      </c>
      <c r="D10583" t="s">
        <v>1000</v>
      </c>
      <c r="E10583" s="23">
        <v>43709</v>
      </c>
      <c r="F10583">
        <v>4</v>
      </c>
      <c r="G10583">
        <v>3</v>
      </c>
      <c r="I10583">
        <v>9</v>
      </c>
      <c r="J10583">
        <v>17</v>
      </c>
      <c r="L10583">
        <v>15</v>
      </c>
      <c r="N10583">
        <v>5</v>
      </c>
      <c r="P10583">
        <v>6</v>
      </c>
      <c r="Q10583">
        <v>6</v>
      </c>
      <c r="S10583">
        <v>4</v>
      </c>
    </row>
    <row r="10584" spans="1:19" x14ac:dyDescent="0.2">
      <c r="A10584" t="s">
        <v>12940</v>
      </c>
      <c r="B10584" t="s">
        <v>12790</v>
      </c>
      <c r="C10584" t="s">
        <v>221</v>
      </c>
      <c r="D10584" t="s">
        <v>1000</v>
      </c>
      <c r="E10584" s="23">
        <v>43709</v>
      </c>
      <c r="F10584">
        <v>0</v>
      </c>
      <c r="G10584">
        <v>0</v>
      </c>
      <c r="I10584">
        <v>0</v>
      </c>
      <c r="J10584">
        <v>0</v>
      </c>
      <c r="L10584">
        <v>0</v>
      </c>
      <c r="N10584">
        <v>0</v>
      </c>
      <c r="P10584">
        <v>0</v>
      </c>
      <c r="Q10584">
        <v>0</v>
      </c>
      <c r="S10584">
        <v>0</v>
      </c>
    </row>
    <row r="10585" spans="1:19" x14ac:dyDescent="0.2">
      <c r="A10585" t="s">
        <v>12941</v>
      </c>
      <c r="B10585" t="s">
        <v>12791</v>
      </c>
      <c r="C10585" t="s">
        <v>222</v>
      </c>
      <c r="D10585" t="s">
        <v>1000</v>
      </c>
      <c r="E10585" s="23">
        <v>43709</v>
      </c>
      <c r="F10585">
        <v>0</v>
      </c>
      <c r="G10585">
        <v>0</v>
      </c>
      <c r="I10585">
        <v>0</v>
      </c>
      <c r="J10585">
        <v>0</v>
      </c>
      <c r="L10585">
        <v>0</v>
      </c>
      <c r="N10585">
        <v>0</v>
      </c>
      <c r="P10585">
        <v>0</v>
      </c>
      <c r="Q10585">
        <v>0</v>
      </c>
      <c r="S10585">
        <v>0</v>
      </c>
    </row>
    <row r="10586" spans="1:19" x14ac:dyDescent="0.2">
      <c r="A10586" t="s">
        <v>12942</v>
      </c>
      <c r="B10586" t="s">
        <v>12792</v>
      </c>
      <c r="C10586" t="s">
        <v>1052</v>
      </c>
      <c r="D10586" t="s">
        <v>1000</v>
      </c>
      <c r="E10586" s="23">
        <v>43709</v>
      </c>
      <c r="F10586">
        <v>3.5</v>
      </c>
      <c r="G10586">
        <v>3</v>
      </c>
      <c r="I10586">
        <v>16</v>
      </c>
      <c r="J10586">
        <v>21</v>
      </c>
      <c r="L10586">
        <v>18</v>
      </c>
      <c r="N10586">
        <v>15</v>
      </c>
      <c r="P10586">
        <v>0</v>
      </c>
      <c r="Q10586">
        <v>0</v>
      </c>
      <c r="S10586">
        <v>1</v>
      </c>
    </row>
    <row r="10587" spans="1:19" x14ac:dyDescent="0.2">
      <c r="A10587" t="s">
        <v>12943</v>
      </c>
      <c r="B10587" t="s">
        <v>12793</v>
      </c>
      <c r="C10587" t="s">
        <v>1053</v>
      </c>
      <c r="D10587" t="s">
        <v>1000</v>
      </c>
      <c r="E10587" s="23">
        <v>43709</v>
      </c>
      <c r="F10587">
        <v>3</v>
      </c>
      <c r="G10587">
        <v>2.5</v>
      </c>
      <c r="I10587">
        <v>9</v>
      </c>
      <c r="J10587">
        <v>17</v>
      </c>
      <c r="L10587">
        <v>14</v>
      </c>
      <c r="N10587">
        <v>9</v>
      </c>
      <c r="P10587">
        <v>0</v>
      </c>
      <c r="Q10587">
        <v>0</v>
      </c>
      <c r="S10587">
        <v>0</v>
      </c>
    </row>
    <row r="10588" spans="1:19" x14ac:dyDescent="0.2">
      <c r="A10588" t="s">
        <v>12944</v>
      </c>
      <c r="B10588" t="s">
        <v>12794</v>
      </c>
      <c r="C10588" t="s">
        <v>1052</v>
      </c>
      <c r="D10588" t="s">
        <v>1001</v>
      </c>
      <c r="E10588" s="23">
        <v>43709</v>
      </c>
      <c r="F10588">
        <v>1.5</v>
      </c>
      <c r="G10588">
        <v>1.5</v>
      </c>
      <c r="I10588">
        <v>9</v>
      </c>
      <c r="J10588">
        <v>7</v>
      </c>
      <c r="L10588">
        <v>8</v>
      </c>
      <c r="N10588">
        <v>5</v>
      </c>
      <c r="P10588">
        <v>0</v>
      </c>
      <c r="Q10588">
        <v>0</v>
      </c>
      <c r="S10588">
        <v>4</v>
      </c>
    </row>
    <row r="10589" spans="1:19" x14ac:dyDescent="0.2">
      <c r="A10589" t="s">
        <v>12945</v>
      </c>
      <c r="B10589" t="s">
        <v>12795</v>
      </c>
      <c r="C10589" t="s">
        <v>1053</v>
      </c>
      <c r="D10589" t="s">
        <v>1001</v>
      </c>
      <c r="E10589" s="23">
        <v>43709</v>
      </c>
      <c r="F10589">
        <v>0</v>
      </c>
      <c r="G10589">
        <v>0.5</v>
      </c>
      <c r="I10589">
        <v>0</v>
      </c>
      <c r="J10589">
        <v>0</v>
      </c>
      <c r="L10589">
        <v>3</v>
      </c>
      <c r="N10589">
        <v>0</v>
      </c>
      <c r="P10589">
        <v>0</v>
      </c>
      <c r="Q10589">
        <v>0</v>
      </c>
      <c r="S10589">
        <v>0</v>
      </c>
    </row>
    <row r="10590" spans="1:19" x14ac:dyDescent="0.2">
      <c r="A10590" t="s">
        <v>12946</v>
      </c>
      <c r="B10590" t="s">
        <v>12796</v>
      </c>
      <c r="C10590" t="s">
        <v>1054</v>
      </c>
      <c r="D10590" t="s">
        <v>1001</v>
      </c>
      <c r="E10590" s="23">
        <v>43709</v>
      </c>
      <c r="F10590">
        <v>1</v>
      </c>
      <c r="G10590">
        <v>1.5</v>
      </c>
      <c r="I10590">
        <v>4</v>
      </c>
      <c r="J10590">
        <v>5</v>
      </c>
      <c r="L10590">
        <v>9</v>
      </c>
      <c r="N10590">
        <v>4</v>
      </c>
      <c r="P10590">
        <v>0</v>
      </c>
      <c r="Q10590">
        <v>4</v>
      </c>
      <c r="S10590">
        <v>0</v>
      </c>
    </row>
    <row r="10591" spans="1:19" x14ac:dyDescent="0.2">
      <c r="A10591" t="s">
        <v>12947</v>
      </c>
      <c r="B10591" t="s">
        <v>12797</v>
      </c>
      <c r="C10591" t="s">
        <v>200</v>
      </c>
      <c r="D10591" t="s">
        <v>1000</v>
      </c>
      <c r="E10591" s="23">
        <v>43709</v>
      </c>
      <c r="F10591">
        <v>5.5</v>
      </c>
      <c r="G10591">
        <v>4.5</v>
      </c>
      <c r="I10591">
        <v>12</v>
      </c>
      <c r="J10591">
        <v>32</v>
      </c>
      <c r="L10591">
        <v>26</v>
      </c>
      <c r="N10591">
        <v>11</v>
      </c>
      <c r="P10591">
        <v>2</v>
      </c>
      <c r="Q10591">
        <v>8</v>
      </c>
      <c r="S10591">
        <v>1</v>
      </c>
    </row>
    <row r="10592" spans="1:19" x14ac:dyDescent="0.2">
      <c r="A10592" t="s">
        <v>12948</v>
      </c>
      <c r="B10592" t="s">
        <v>12798</v>
      </c>
      <c r="C10592" t="s">
        <v>204</v>
      </c>
      <c r="D10592" t="s">
        <v>1000</v>
      </c>
      <c r="E10592" s="23">
        <v>43709</v>
      </c>
      <c r="F10592">
        <v>0</v>
      </c>
      <c r="G10592">
        <v>0</v>
      </c>
      <c r="I10592">
        <v>0</v>
      </c>
      <c r="J10592">
        <v>0</v>
      </c>
      <c r="L10592">
        <v>0</v>
      </c>
      <c r="N10592">
        <v>0</v>
      </c>
      <c r="P10592">
        <v>0</v>
      </c>
      <c r="Q10592">
        <v>0</v>
      </c>
      <c r="S10592">
        <v>0</v>
      </c>
    </row>
    <row r="10593" spans="1:19" x14ac:dyDescent="0.2">
      <c r="A10593" t="s">
        <v>12949</v>
      </c>
      <c r="B10593" t="s">
        <v>12799</v>
      </c>
      <c r="C10593" t="s">
        <v>385</v>
      </c>
      <c r="D10593" t="s">
        <v>1000</v>
      </c>
      <c r="E10593" s="23">
        <v>43709</v>
      </c>
      <c r="F10593">
        <v>0</v>
      </c>
      <c r="G10593">
        <v>0</v>
      </c>
      <c r="I10593">
        <v>0</v>
      </c>
      <c r="J10593">
        <v>0</v>
      </c>
      <c r="L10593">
        <v>0</v>
      </c>
      <c r="N10593">
        <v>0</v>
      </c>
      <c r="P10593">
        <v>0</v>
      </c>
      <c r="Q10593">
        <v>0</v>
      </c>
      <c r="S10593">
        <v>0</v>
      </c>
    </row>
    <row r="10594" spans="1:19" x14ac:dyDescent="0.2">
      <c r="A10594" t="s">
        <v>12950</v>
      </c>
      <c r="B10594" t="s">
        <v>12800</v>
      </c>
      <c r="C10594" t="s">
        <v>208</v>
      </c>
      <c r="D10594" t="s">
        <v>1000</v>
      </c>
      <c r="E10594" s="23">
        <v>43709</v>
      </c>
      <c r="F10594">
        <v>1.5</v>
      </c>
      <c r="G10594">
        <v>1.5</v>
      </c>
      <c r="I10594">
        <v>0</v>
      </c>
      <c r="J10594">
        <v>8</v>
      </c>
      <c r="L10594">
        <v>9</v>
      </c>
      <c r="N10594">
        <v>0</v>
      </c>
      <c r="P10594">
        <v>0</v>
      </c>
      <c r="Q10594">
        <v>0</v>
      </c>
      <c r="S10594">
        <v>0</v>
      </c>
    </row>
    <row r="10595" spans="1:19" x14ac:dyDescent="0.2">
      <c r="A10595" t="s">
        <v>12951</v>
      </c>
      <c r="B10595" t="s">
        <v>12801</v>
      </c>
      <c r="C10595" t="s">
        <v>900</v>
      </c>
      <c r="D10595" t="s">
        <v>1000</v>
      </c>
      <c r="E10595" s="23">
        <v>43709</v>
      </c>
      <c r="F10595">
        <v>2</v>
      </c>
      <c r="G10595">
        <v>1.5</v>
      </c>
      <c r="I10595">
        <v>6</v>
      </c>
      <c r="J10595">
        <v>11</v>
      </c>
      <c r="L10595">
        <v>8</v>
      </c>
      <c r="N10595">
        <v>5</v>
      </c>
      <c r="P10595">
        <v>0</v>
      </c>
      <c r="Q10595">
        <v>0</v>
      </c>
      <c r="S10595">
        <v>1</v>
      </c>
    </row>
    <row r="10596" spans="1:19" x14ac:dyDescent="0.2">
      <c r="A10596" t="s">
        <v>12952</v>
      </c>
      <c r="B10596" t="s">
        <v>12802</v>
      </c>
      <c r="C10596" t="s">
        <v>905</v>
      </c>
      <c r="D10596" t="s">
        <v>1000</v>
      </c>
      <c r="E10596" s="23">
        <v>43709</v>
      </c>
      <c r="F10596">
        <v>2</v>
      </c>
      <c r="G10596">
        <v>2</v>
      </c>
      <c r="I10596">
        <v>1</v>
      </c>
      <c r="J10596">
        <v>11</v>
      </c>
      <c r="L10596">
        <v>11</v>
      </c>
      <c r="N10596">
        <v>1</v>
      </c>
      <c r="P10596">
        <v>1</v>
      </c>
      <c r="Q10596">
        <v>1</v>
      </c>
      <c r="S10596">
        <v>0</v>
      </c>
    </row>
    <row r="10597" spans="1:19" x14ac:dyDescent="0.2">
      <c r="A10597" t="s">
        <v>12953</v>
      </c>
      <c r="B10597" t="s">
        <v>12803</v>
      </c>
      <c r="C10597" t="s">
        <v>316</v>
      </c>
      <c r="D10597" t="s">
        <v>1000</v>
      </c>
      <c r="E10597" s="23">
        <v>43709</v>
      </c>
      <c r="F10597">
        <v>6</v>
      </c>
      <c r="G10597">
        <v>6</v>
      </c>
      <c r="I10597">
        <v>19</v>
      </c>
      <c r="J10597">
        <v>35</v>
      </c>
      <c r="L10597">
        <v>35</v>
      </c>
      <c r="N10597">
        <v>17</v>
      </c>
      <c r="P10597">
        <v>0</v>
      </c>
      <c r="Q10597">
        <v>0</v>
      </c>
      <c r="S10597">
        <v>2</v>
      </c>
    </row>
    <row r="10598" spans="1:19" x14ac:dyDescent="0.2">
      <c r="A10598" t="s">
        <v>12954</v>
      </c>
      <c r="B10598" t="s">
        <v>12804</v>
      </c>
      <c r="C10598" t="s">
        <v>218</v>
      </c>
      <c r="D10598" t="s">
        <v>1000</v>
      </c>
      <c r="E10598" s="23">
        <v>43709</v>
      </c>
      <c r="F10598">
        <v>0</v>
      </c>
      <c r="G10598">
        <v>0</v>
      </c>
      <c r="I10598">
        <v>0</v>
      </c>
      <c r="J10598">
        <v>0</v>
      </c>
      <c r="L10598">
        <v>0</v>
      </c>
      <c r="N10598">
        <v>0</v>
      </c>
      <c r="P10598">
        <v>0</v>
      </c>
      <c r="Q10598">
        <v>0</v>
      </c>
      <c r="S10598">
        <v>0</v>
      </c>
    </row>
    <row r="10599" spans="1:19" x14ac:dyDescent="0.2">
      <c r="A10599" t="s">
        <v>12955</v>
      </c>
      <c r="B10599" t="s">
        <v>12805</v>
      </c>
      <c r="C10599" t="s">
        <v>202</v>
      </c>
      <c r="D10599" t="s">
        <v>1000</v>
      </c>
      <c r="E10599" s="23">
        <v>43709</v>
      </c>
      <c r="F10599">
        <v>15.5</v>
      </c>
      <c r="G10599">
        <v>5</v>
      </c>
      <c r="I10599">
        <v>95</v>
      </c>
      <c r="J10599">
        <v>172</v>
      </c>
      <c r="L10599">
        <v>64</v>
      </c>
      <c r="N10599">
        <v>81</v>
      </c>
      <c r="P10599">
        <v>12</v>
      </c>
      <c r="Q10599">
        <v>30</v>
      </c>
      <c r="S10599">
        <v>14</v>
      </c>
    </row>
    <row r="10600" spans="1:19" x14ac:dyDescent="0.2">
      <c r="A10600" t="s">
        <v>12956</v>
      </c>
      <c r="B10600" t="s">
        <v>12806</v>
      </c>
      <c r="C10600" t="s">
        <v>347</v>
      </c>
      <c r="D10600" t="s">
        <v>1000</v>
      </c>
      <c r="E10600" s="23">
        <v>43709</v>
      </c>
      <c r="F10600">
        <v>0</v>
      </c>
      <c r="G10600">
        <v>0</v>
      </c>
      <c r="I10600">
        <v>0</v>
      </c>
      <c r="J10600">
        <v>0</v>
      </c>
      <c r="L10600">
        <v>0</v>
      </c>
      <c r="N10600">
        <v>0</v>
      </c>
      <c r="P10600">
        <v>0</v>
      </c>
      <c r="Q10600">
        <v>0</v>
      </c>
      <c r="S10600">
        <v>0</v>
      </c>
    </row>
    <row r="10601" spans="1:19" x14ac:dyDescent="0.2">
      <c r="A10601" t="s">
        <v>12957</v>
      </c>
      <c r="B10601" t="s">
        <v>12807</v>
      </c>
      <c r="C10601" t="s">
        <v>224</v>
      </c>
      <c r="D10601" t="s">
        <v>1000</v>
      </c>
      <c r="E10601" s="23">
        <v>43709</v>
      </c>
      <c r="F10601">
        <v>6</v>
      </c>
      <c r="G10601">
        <v>6</v>
      </c>
      <c r="I10601">
        <v>31</v>
      </c>
      <c r="J10601">
        <v>66</v>
      </c>
      <c r="L10601">
        <v>66</v>
      </c>
      <c r="N10601">
        <v>31</v>
      </c>
      <c r="P10601">
        <v>0</v>
      </c>
      <c r="Q10601">
        <v>0</v>
      </c>
      <c r="S10601">
        <v>0</v>
      </c>
    </row>
    <row r="10602" spans="1:19" x14ac:dyDescent="0.2">
      <c r="A10602" t="s">
        <v>12958</v>
      </c>
      <c r="B10602" t="s">
        <v>12808</v>
      </c>
      <c r="C10602" t="s">
        <v>345</v>
      </c>
      <c r="D10602" t="s">
        <v>1000</v>
      </c>
      <c r="E10602" s="23">
        <v>43709</v>
      </c>
      <c r="F10602">
        <v>0</v>
      </c>
      <c r="G10602">
        <v>0</v>
      </c>
      <c r="I10602">
        <v>0</v>
      </c>
      <c r="J10602">
        <v>0</v>
      </c>
      <c r="L10602">
        <v>0</v>
      </c>
      <c r="N10602">
        <v>0</v>
      </c>
      <c r="P10602">
        <v>0</v>
      </c>
      <c r="Q10602">
        <v>0</v>
      </c>
      <c r="S10602">
        <v>0</v>
      </c>
    </row>
    <row r="10603" spans="1:19" x14ac:dyDescent="0.2">
      <c r="A10603" t="s">
        <v>12959</v>
      </c>
      <c r="B10603" t="s">
        <v>12809</v>
      </c>
      <c r="C10603" t="s">
        <v>226</v>
      </c>
      <c r="D10603" t="s">
        <v>1000</v>
      </c>
      <c r="E10603" s="23">
        <v>43709</v>
      </c>
      <c r="F10603">
        <v>5</v>
      </c>
      <c r="G10603">
        <v>5.5</v>
      </c>
      <c r="I10603">
        <v>13</v>
      </c>
      <c r="J10603">
        <v>55</v>
      </c>
      <c r="L10603">
        <v>62</v>
      </c>
      <c r="N10603">
        <v>13</v>
      </c>
      <c r="P10603">
        <v>0</v>
      </c>
      <c r="Q10603">
        <v>0</v>
      </c>
      <c r="S10603">
        <v>0</v>
      </c>
    </row>
    <row r="10604" spans="1:19" x14ac:dyDescent="0.2">
      <c r="A10604" t="s">
        <v>12960</v>
      </c>
      <c r="B10604" t="s">
        <v>12810</v>
      </c>
      <c r="C10604" t="s">
        <v>231</v>
      </c>
      <c r="D10604" t="s">
        <v>1000</v>
      </c>
      <c r="E10604" s="23">
        <v>43709</v>
      </c>
      <c r="F10604">
        <v>12</v>
      </c>
      <c r="G10604">
        <v>8</v>
      </c>
      <c r="I10604">
        <v>142</v>
      </c>
      <c r="J10604">
        <v>135</v>
      </c>
      <c r="L10604">
        <v>91</v>
      </c>
      <c r="N10604">
        <v>125</v>
      </c>
      <c r="P10604">
        <v>1</v>
      </c>
      <c r="Q10604">
        <v>8</v>
      </c>
      <c r="S10604">
        <v>17</v>
      </c>
    </row>
    <row r="10605" spans="1:19" x14ac:dyDescent="0.2">
      <c r="A10605" t="s">
        <v>12961</v>
      </c>
      <c r="B10605" t="s">
        <v>12811</v>
      </c>
      <c r="C10605" t="s">
        <v>216</v>
      </c>
      <c r="D10605" t="s">
        <v>1000</v>
      </c>
      <c r="E10605" s="23">
        <v>43709</v>
      </c>
      <c r="F10605">
        <v>9.5</v>
      </c>
      <c r="G10605">
        <v>9.5</v>
      </c>
      <c r="I10605">
        <v>57</v>
      </c>
      <c r="J10605">
        <v>95</v>
      </c>
      <c r="L10605">
        <v>98</v>
      </c>
      <c r="N10605">
        <v>50</v>
      </c>
      <c r="P10605">
        <v>10</v>
      </c>
      <c r="Q10605">
        <v>12</v>
      </c>
      <c r="S10605">
        <v>7</v>
      </c>
    </row>
    <row r="10606" spans="1:19" x14ac:dyDescent="0.2">
      <c r="A10606" t="s">
        <v>12962</v>
      </c>
      <c r="B10606" t="s">
        <v>12812</v>
      </c>
      <c r="C10606" t="s">
        <v>233</v>
      </c>
      <c r="D10606" t="s">
        <v>1000</v>
      </c>
      <c r="E10606" s="23">
        <v>43709</v>
      </c>
      <c r="F10606">
        <v>0</v>
      </c>
      <c r="G10606">
        <v>0</v>
      </c>
      <c r="I10606">
        <v>0</v>
      </c>
      <c r="J10606">
        <v>0</v>
      </c>
      <c r="L10606">
        <v>0</v>
      </c>
      <c r="N10606">
        <v>0</v>
      </c>
      <c r="P10606">
        <v>0</v>
      </c>
      <c r="Q10606">
        <v>0</v>
      </c>
      <c r="S10606">
        <v>0</v>
      </c>
    </row>
    <row r="10607" spans="1:19" x14ac:dyDescent="0.2">
      <c r="A10607" t="s">
        <v>12963</v>
      </c>
      <c r="B10607" t="s">
        <v>12813</v>
      </c>
      <c r="C10607" t="s">
        <v>219</v>
      </c>
      <c r="D10607" t="s">
        <v>1000</v>
      </c>
      <c r="E10607" s="23">
        <v>43709</v>
      </c>
      <c r="F10607">
        <v>0</v>
      </c>
      <c r="G10607">
        <v>0</v>
      </c>
      <c r="I10607">
        <v>0</v>
      </c>
      <c r="J10607">
        <v>0</v>
      </c>
      <c r="L10607">
        <v>0</v>
      </c>
      <c r="N10607">
        <v>0</v>
      </c>
      <c r="P10607">
        <v>0</v>
      </c>
      <c r="Q10607">
        <v>0</v>
      </c>
      <c r="S10607">
        <v>0</v>
      </c>
    </row>
    <row r="10608" spans="1:19" x14ac:dyDescent="0.2">
      <c r="A10608" t="s">
        <v>12964</v>
      </c>
      <c r="B10608" t="s">
        <v>12814</v>
      </c>
      <c r="C10608" t="s">
        <v>340</v>
      </c>
      <c r="D10608" t="s">
        <v>1000</v>
      </c>
      <c r="E10608" s="23">
        <v>43709</v>
      </c>
      <c r="F10608">
        <v>2.5</v>
      </c>
      <c r="G10608">
        <v>3</v>
      </c>
      <c r="I10608">
        <v>28</v>
      </c>
      <c r="J10608">
        <v>29</v>
      </c>
      <c r="L10608">
        <v>36</v>
      </c>
      <c r="N10608">
        <v>23</v>
      </c>
      <c r="P10608">
        <v>0</v>
      </c>
      <c r="Q10608">
        <v>1</v>
      </c>
      <c r="S10608">
        <v>5</v>
      </c>
    </row>
    <row r="10609" spans="1:19" x14ac:dyDescent="0.2">
      <c r="A10609" t="s">
        <v>12965</v>
      </c>
      <c r="B10609" t="s">
        <v>12815</v>
      </c>
      <c r="C10609" t="s">
        <v>350</v>
      </c>
      <c r="D10609" t="s">
        <v>1000</v>
      </c>
      <c r="E10609" s="23">
        <v>43709</v>
      </c>
      <c r="F10609">
        <v>0</v>
      </c>
      <c r="G10609">
        <v>0</v>
      </c>
      <c r="I10609">
        <v>0</v>
      </c>
      <c r="J10609">
        <v>0</v>
      </c>
      <c r="L10609">
        <v>0</v>
      </c>
      <c r="N10609">
        <v>0</v>
      </c>
      <c r="P10609">
        <v>0</v>
      </c>
      <c r="Q10609">
        <v>0</v>
      </c>
      <c r="S10609">
        <v>0</v>
      </c>
    </row>
    <row r="10610" spans="1:19" x14ac:dyDescent="0.2">
      <c r="A10610" t="s">
        <v>12966</v>
      </c>
      <c r="B10610" t="s">
        <v>12816</v>
      </c>
      <c r="C10610" t="s">
        <v>351</v>
      </c>
      <c r="D10610" t="s">
        <v>1000</v>
      </c>
      <c r="E10610" s="23">
        <v>43709</v>
      </c>
      <c r="F10610">
        <v>0</v>
      </c>
      <c r="G10610">
        <v>0</v>
      </c>
      <c r="I10610">
        <v>0</v>
      </c>
      <c r="J10610">
        <v>0</v>
      </c>
      <c r="L10610">
        <v>0</v>
      </c>
      <c r="N10610">
        <v>0</v>
      </c>
      <c r="P10610">
        <v>0</v>
      </c>
      <c r="Q10610">
        <v>0</v>
      </c>
      <c r="S10610">
        <v>0</v>
      </c>
    </row>
    <row r="10611" spans="1:19" x14ac:dyDescent="0.2">
      <c r="A10611" t="s">
        <v>12967</v>
      </c>
      <c r="B10611" t="s">
        <v>12817</v>
      </c>
      <c r="C10611" t="s">
        <v>352</v>
      </c>
      <c r="D10611" t="s">
        <v>1000</v>
      </c>
      <c r="E10611" s="23">
        <v>43709</v>
      </c>
      <c r="F10611">
        <v>0</v>
      </c>
      <c r="G10611">
        <v>0</v>
      </c>
      <c r="I10611">
        <v>0</v>
      </c>
      <c r="J10611">
        <v>0</v>
      </c>
      <c r="L10611">
        <v>0</v>
      </c>
      <c r="N10611">
        <v>0</v>
      </c>
      <c r="P10611">
        <v>0</v>
      </c>
      <c r="Q10611">
        <v>0</v>
      </c>
      <c r="S10611">
        <v>0</v>
      </c>
    </row>
    <row r="10612" spans="1:19" x14ac:dyDescent="0.2">
      <c r="A10612" t="s">
        <v>12968</v>
      </c>
      <c r="B10612" t="s">
        <v>12818</v>
      </c>
      <c r="C10612" t="s">
        <v>353</v>
      </c>
      <c r="D10612" t="s">
        <v>1000</v>
      </c>
      <c r="E10612" s="23">
        <v>43709</v>
      </c>
      <c r="F10612">
        <v>0</v>
      </c>
      <c r="G10612">
        <v>0</v>
      </c>
      <c r="I10612">
        <v>0</v>
      </c>
      <c r="J10612">
        <v>0</v>
      </c>
      <c r="L10612">
        <v>0</v>
      </c>
      <c r="N10612">
        <v>0</v>
      </c>
      <c r="P10612">
        <v>0</v>
      </c>
      <c r="Q10612">
        <v>0</v>
      </c>
      <c r="S10612">
        <v>0</v>
      </c>
    </row>
    <row r="10613" spans="1:19" x14ac:dyDescent="0.2">
      <c r="A10613" t="s">
        <v>12969</v>
      </c>
      <c r="B10613" t="s">
        <v>12819</v>
      </c>
      <c r="C10613" t="s">
        <v>386</v>
      </c>
      <c r="D10613" t="s">
        <v>1000</v>
      </c>
      <c r="E10613" s="23">
        <v>43709</v>
      </c>
      <c r="F10613">
        <v>0</v>
      </c>
      <c r="G10613">
        <v>0</v>
      </c>
      <c r="I10613">
        <v>0</v>
      </c>
      <c r="J10613">
        <v>0</v>
      </c>
      <c r="L10613">
        <v>0</v>
      </c>
      <c r="N10613">
        <v>0</v>
      </c>
      <c r="P10613">
        <v>0</v>
      </c>
      <c r="Q10613">
        <v>0</v>
      </c>
      <c r="S10613">
        <v>0</v>
      </c>
    </row>
    <row r="10614" spans="1:19" x14ac:dyDescent="0.2">
      <c r="A10614" t="s">
        <v>12970</v>
      </c>
      <c r="B10614" t="s">
        <v>12820</v>
      </c>
      <c r="C10614" t="s">
        <v>354</v>
      </c>
      <c r="D10614" t="s">
        <v>1000</v>
      </c>
      <c r="E10614" s="23">
        <v>43709</v>
      </c>
      <c r="F10614">
        <v>1.5</v>
      </c>
      <c r="G10614">
        <v>1.5</v>
      </c>
      <c r="I10614">
        <v>9</v>
      </c>
      <c r="J10614">
        <v>9</v>
      </c>
      <c r="L10614">
        <v>9</v>
      </c>
      <c r="N10614">
        <v>9</v>
      </c>
      <c r="P10614">
        <v>0</v>
      </c>
      <c r="Q10614">
        <v>0</v>
      </c>
      <c r="S10614">
        <v>0</v>
      </c>
    </row>
    <row r="10615" spans="1:19" x14ac:dyDescent="0.2">
      <c r="A10615" t="s">
        <v>12971</v>
      </c>
      <c r="B10615" t="s">
        <v>12821</v>
      </c>
      <c r="C10615" t="s">
        <v>355</v>
      </c>
      <c r="D10615" t="s">
        <v>1000</v>
      </c>
      <c r="E10615" s="23">
        <v>43709</v>
      </c>
      <c r="F10615">
        <v>2</v>
      </c>
      <c r="G10615">
        <v>5.5</v>
      </c>
      <c r="I10615">
        <v>5</v>
      </c>
      <c r="J10615">
        <v>11</v>
      </c>
      <c r="L10615">
        <v>32</v>
      </c>
      <c r="N10615">
        <v>5</v>
      </c>
      <c r="P10615">
        <v>0</v>
      </c>
      <c r="Q10615">
        <v>0</v>
      </c>
      <c r="S10615">
        <v>0</v>
      </c>
    </row>
    <row r="10616" spans="1:19" x14ac:dyDescent="0.2">
      <c r="A10616" t="s">
        <v>12972</v>
      </c>
      <c r="B10616" t="s">
        <v>12822</v>
      </c>
      <c r="C10616" t="s">
        <v>228</v>
      </c>
      <c r="D10616" t="s">
        <v>1002</v>
      </c>
      <c r="E10616" s="23">
        <v>43709</v>
      </c>
      <c r="F10616">
        <v>0</v>
      </c>
      <c r="G10616">
        <v>0</v>
      </c>
      <c r="I10616">
        <v>0</v>
      </c>
      <c r="J10616">
        <v>0</v>
      </c>
      <c r="L10616">
        <v>0</v>
      </c>
      <c r="N10616">
        <v>0</v>
      </c>
      <c r="P10616">
        <v>0</v>
      </c>
      <c r="Q10616">
        <v>0</v>
      </c>
      <c r="S10616">
        <v>0</v>
      </c>
    </row>
    <row r="10617" spans="1:19" x14ac:dyDescent="0.2">
      <c r="A10617" t="s">
        <v>12973</v>
      </c>
      <c r="B10617" t="s">
        <v>12823</v>
      </c>
      <c r="C10617" t="s">
        <v>211</v>
      </c>
      <c r="D10617" t="s">
        <v>1002</v>
      </c>
      <c r="E10617" s="23">
        <v>43709</v>
      </c>
      <c r="F10617">
        <v>0</v>
      </c>
      <c r="G10617">
        <v>0</v>
      </c>
      <c r="I10617">
        <v>0</v>
      </c>
      <c r="J10617">
        <v>0</v>
      </c>
      <c r="L10617">
        <v>0</v>
      </c>
      <c r="N10617">
        <v>0</v>
      </c>
      <c r="P10617">
        <v>0</v>
      </c>
      <c r="Q10617">
        <v>0</v>
      </c>
      <c r="S10617">
        <v>0</v>
      </c>
    </row>
    <row r="10618" spans="1:19" x14ac:dyDescent="0.2">
      <c r="A10618" t="s">
        <v>12974</v>
      </c>
      <c r="B10618" t="s">
        <v>12824</v>
      </c>
      <c r="C10618" t="s">
        <v>213</v>
      </c>
      <c r="D10618" t="s">
        <v>1002</v>
      </c>
      <c r="E10618" s="23">
        <v>43709</v>
      </c>
      <c r="F10618">
        <v>0</v>
      </c>
      <c r="G10618">
        <v>0</v>
      </c>
      <c r="I10618">
        <v>0</v>
      </c>
      <c r="J10618">
        <v>0</v>
      </c>
      <c r="L10618">
        <v>0</v>
      </c>
      <c r="N10618">
        <v>0</v>
      </c>
      <c r="P10618">
        <v>0</v>
      </c>
      <c r="Q10618">
        <v>0</v>
      </c>
      <c r="S10618">
        <v>0</v>
      </c>
    </row>
    <row r="10619" spans="1:19" x14ac:dyDescent="0.2">
      <c r="A10619" t="s">
        <v>12975</v>
      </c>
      <c r="B10619" t="s">
        <v>12825</v>
      </c>
      <c r="C10619" t="s">
        <v>229</v>
      </c>
      <c r="D10619" t="s">
        <v>1002</v>
      </c>
      <c r="E10619" s="23">
        <v>43709</v>
      </c>
      <c r="F10619">
        <v>0</v>
      </c>
      <c r="G10619">
        <v>0</v>
      </c>
      <c r="I10619">
        <v>0</v>
      </c>
      <c r="J10619">
        <v>0</v>
      </c>
      <c r="L10619">
        <v>0</v>
      </c>
      <c r="N10619">
        <v>0</v>
      </c>
      <c r="P10619">
        <v>0</v>
      </c>
      <c r="Q10619">
        <v>0</v>
      </c>
      <c r="S10619">
        <v>0</v>
      </c>
    </row>
    <row r="10620" spans="1:19" x14ac:dyDescent="0.2">
      <c r="A10620" t="s">
        <v>12976</v>
      </c>
      <c r="B10620" t="s">
        <v>12826</v>
      </c>
      <c r="C10620" t="s">
        <v>1051</v>
      </c>
      <c r="D10620" t="s">
        <v>1002</v>
      </c>
      <c r="E10620" s="23">
        <v>43709</v>
      </c>
      <c r="F10620">
        <v>0</v>
      </c>
      <c r="G10620">
        <v>0</v>
      </c>
      <c r="I10620">
        <v>0</v>
      </c>
      <c r="J10620">
        <v>0</v>
      </c>
      <c r="L10620">
        <v>0</v>
      </c>
      <c r="N10620">
        <v>0</v>
      </c>
      <c r="P10620">
        <v>0</v>
      </c>
      <c r="Q10620">
        <v>0</v>
      </c>
      <c r="S10620">
        <v>0</v>
      </c>
    </row>
    <row r="10621" spans="1:19" x14ac:dyDescent="0.2">
      <c r="A10621" t="s">
        <v>12977</v>
      </c>
      <c r="B10621" t="s">
        <v>12827</v>
      </c>
      <c r="C10621" t="s">
        <v>1049</v>
      </c>
      <c r="D10621" t="s">
        <v>1002</v>
      </c>
      <c r="E10621" s="23">
        <v>43709</v>
      </c>
      <c r="F10621">
        <v>0</v>
      </c>
      <c r="G10621">
        <v>0</v>
      </c>
      <c r="I10621">
        <v>0</v>
      </c>
      <c r="J10621">
        <v>0</v>
      </c>
      <c r="L10621">
        <v>0</v>
      </c>
      <c r="N10621">
        <v>0</v>
      </c>
      <c r="P10621">
        <v>0</v>
      </c>
      <c r="Q10621">
        <v>0</v>
      </c>
      <c r="S10621">
        <v>0</v>
      </c>
    </row>
    <row r="10622" spans="1:19" x14ac:dyDescent="0.2">
      <c r="A10622" t="s">
        <v>12978</v>
      </c>
      <c r="B10622" t="s">
        <v>12828</v>
      </c>
      <c r="C10622" t="s">
        <v>959</v>
      </c>
      <c r="D10622" t="s">
        <v>1002</v>
      </c>
      <c r="E10622" s="23">
        <v>43709</v>
      </c>
      <c r="F10622">
        <v>1</v>
      </c>
      <c r="G10622">
        <v>3</v>
      </c>
      <c r="I10622">
        <v>0</v>
      </c>
      <c r="J10622">
        <v>6</v>
      </c>
      <c r="L10622">
        <v>18</v>
      </c>
      <c r="N10622">
        <v>0</v>
      </c>
      <c r="P10622">
        <v>0</v>
      </c>
      <c r="Q10622">
        <v>1</v>
      </c>
      <c r="S10622">
        <v>0</v>
      </c>
    </row>
    <row r="10623" spans="1:19" x14ac:dyDescent="0.2">
      <c r="A10623" t="s">
        <v>12979</v>
      </c>
      <c r="B10623" t="s">
        <v>12829</v>
      </c>
      <c r="C10623" t="s">
        <v>205</v>
      </c>
      <c r="D10623" t="s">
        <v>1002</v>
      </c>
      <c r="E10623" s="23">
        <v>43709</v>
      </c>
      <c r="F10623">
        <v>0</v>
      </c>
      <c r="G10623">
        <v>0</v>
      </c>
      <c r="I10623">
        <v>0</v>
      </c>
      <c r="J10623">
        <v>0</v>
      </c>
      <c r="L10623">
        <v>0</v>
      </c>
      <c r="N10623">
        <v>0</v>
      </c>
      <c r="P10623">
        <v>0</v>
      </c>
      <c r="Q10623">
        <v>0</v>
      </c>
      <c r="S10623">
        <v>0</v>
      </c>
    </row>
    <row r="10624" spans="1:19" x14ac:dyDescent="0.2">
      <c r="A10624" t="s">
        <v>12980</v>
      </c>
      <c r="B10624" t="s">
        <v>12830</v>
      </c>
      <c r="C10624" t="s">
        <v>384</v>
      </c>
      <c r="D10624" t="s">
        <v>1002</v>
      </c>
      <c r="E10624" s="23">
        <v>43709</v>
      </c>
      <c r="F10624">
        <v>0</v>
      </c>
      <c r="G10624">
        <v>0</v>
      </c>
      <c r="I10624">
        <v>0</v>
      </c>
      <c r="J10624">
        <v>0</v>
      </c>
      <c r="L10624">
        <v>0</v>
      </c>
      <c r="N10624">
        <v>0</v>
      </c>
      <c r="P10624">
        <v>0</v>
      </c>
      <c r="Q10624">
        <v>0</v>
      </c>
      <c r="S10624">
        <v>0</v>
      </c>
    </row>
    <row r="10625" spans="1:19" x14ac:dyDescent="0.2">
      <c r="A10625" t="s">
        <v>12981</v>
      </c>
      <c r="B10625" t="s">
        <v>12831</v>
      </c>
      <c r="C10625" t="s">
        <v>210</v>
      </c>
      <c r="D10625" t="s">
        <v>1002</v>
      </c>
      <c r="E10625" s="23">
        <v>43709</v>
      </c>
      <c r="F10625">
        <v>2</v>
      </c>
      <c r="G10625">
        <v>4</v>
      </c>
      <c r="I10625">
        <v>8</v>
      </c>
      <c r="J10625">
        <v>12</v>
      </c>
      <c r="L10625">
        <v>24</v>
      </c>
      <c r="N10625">
        <v>5</v>
      </c>
      <c r="P10625">
        <v>0</v>
      </c>
      <c r="Q10625">
        <v>0</v>
      </c>
      <c r="S10625">
        <v>3</v>
      </c>
    </row>
    <row r="10626" spans="1:19" x14ac:dyDescent="0.2">
      <c r="A10626" t="s">
        <v>12982</v>
      </c>
      <c r="B10626" t="s">
        <v>12832</v>
      </c>
      <c r="C10626" t="s">
        <v>215</v>
      </c>
      <c r="D10626" t="s">
        <v>1002</v>
      </c>
      <c r="E10626" s="23">
        <v>43709</v>
      </c>
      <c r="F10626">
        <v>6.5</v>
      </c>
      <c r="G10626">
        <v>6</v>
      </c>
      <c r="I10626">
        <v>33</v>
      </c>
      <c r="J10626">
        <v>41</v>
      </c>
      <c r="L10626">
        <v>40</v>
      </c>
      <c r="N10626">
        <v>27</v>
      </c>
      <c r="P10626">
        <v>1</v>
      </c>
      <c r="Q10626">
        <v>1</v>
      </c>
      <c r="S10626">
        <v>6</v>
      </c>
    </row>
    <row r="10627" spans="1:19" x14ac:dyDescent="0.2">
      <c r="A10627" t="s">
        <v>12983</v>
      </c>
      <c r="B10627" t="s">
        <v>12833</v>
      </c>
      <c r="C10627" t="s">
        <v>960</v>
      </c>
      <c r="D10627" t="s">
        <v>1002</v>
      </c>
      <c r="E10627" s="23">
        <v>43709</v>
      </c>
      <c r="F10627">
        <v>4</v>
      </c>
      <c r="G10627">
        <v>3</v>
      </c>
      <c r="I10627">
        <v>5</v>
      </c>
      <c r="J10627">
        <v>17</v>
      </c>
      <c r="L10627">
        <v>12</v>
      </c>
      <c r="N10627">
        <v>5</v>
      </c>
      <c r="P10627">
        <v>0</v>
      </c>
      <c r="Q10627">
        <v>0</v>
      </c>
      <c r="S10627">
        <v>0</v>
      </c>
    </row>
    <row r="10628" spans="1:19" x14ac:dyDescent="0.2">
      <c r="A10628" t="s">
        <v>12984</v>
      </c>
      <c r="B10628" t="s">
        <v>12834</v>
      </c>
      <c r="C10628" t="s">
        <v>961</v>
      </c>
      <c r="D10628" t="s">
        <v>1002</v>
      </c>
      <c r="E10628" s="23">
        <v>43709</v>
      </c>
      <c r="F10628">
        <v>4</v>
      </c>
      <c r="G10628">
        <v>3</v>
      </c>
      <c r="I10628">
        <v>9</v>
      </c>
      <c r="J10628">
        <v>17</v>
      </c>
      <c r="L10628">
        <v>15</v>
      </c>
      <c r="N10628">
        <v>5</v>
      </c>
      <c r="P10628">
        <v>6</v>
      </c>
      <c r="Q10628">
        <v>6</v>
      </c>
      <c r="S10628">
        <v>4</v>
      </c>
    </row>
    <row r="10629" spans="1:19" x14ac:dyDescent="0.2">
      <c r="A10629" t="s">
        <v>12985</v>
      </c>
      <c r="B10629" t="s">
        <v>12835</v>
      </c>
      <c r="C10629" t="s">
        <v>221</v>
      </c>
      <c r="D10629" t="s">
        <v>1002</v>
      </c>
      <c r="E10629" s="23">
        <v>43709</v>
      </c>
      <c r="F10629">
        <v>0</v>
      </c>
      <c r="G10629">
        <v>0</v>
      </c>
      <c r="I10629">
        <v>0</v>
      </c>
      <c r="J10629">
        <v>0</v>
      </c>
      <c r="L10629">
        <v>0</v>
      </c>
      <c r="N10629">
        <v>0</v>
      </c>
      <c r="P10629">
        <v>0</v>
      </c>
      <c r="Q10629">
        <v>0</v>
      </c>
      <c r="S10629">
        <v>0</v>
      </c>
    </row>
    <row r="10630" spans="1:19" x14ac:dyDescent="0.2">
      <c r="A10630" t="s">
        <v>12986</v>
      </c>
      <c r="B10630" t="s">
        <v>12836</v>
      </c>
      <c r="C10630" t="s">
        <v>222</v>
      </c>
      <c r="D10630" t="s">
        <v>1002</v>
      </c>
      <c r="E10630" s="23">
        <v>43709</v>
      </c>
      <c r="F10630">
        <v>0</v>
      </c>
      <c r="G10630">
        <v>0</v>
      </c>
      <c r="I10630">
        <v>0</v>
      </c>
      <c r="J10630">
        <v>0</v>
      </c>
      <c r="L10630">
        <v>0</v>
      </c>
      <c r="N10630">
        <v>0</v>
      </c>
      <c r="P10630">
        <v>0</v>
      </c>
      <c r="Q10630">
        <v>0</v>
      </c>
      <c r="S10630">
        <v>0</v>
      </c>
    </row>
    <row r="10631" spans="1:19" x14ac:dyDescent="0.2">
      <c r="A10631" t="s">
        <v>12987</v>
      </c>
      <c r="B10631" t="s">
        <v>12837</v>
      </c>
      <c r="C10631" t="s">
        <v>200</v>
      </c>
      <c r="D10631" t="s">
        <v>1002</v>
      </c>
      <c r="E10631" s="23">
        <v>43709</v>
      </c>
      <c r="F10631">
        <v>5.5</v>
      </c>
      <c r="G10631">
        <v>4.5</v>
      </c>
      <c r="I10631">
        <v>12</v>
      </c>
      <c r="J10631">
        <v>32</v>
      </c>
      <c r="L10631">
        <v>26</v>
      </c>
      <c r="N10631">
        <v>11</v>
      </c>
      <c r="P10631">
        <v>2</v>
      </c>
      <c r="Q10631">
        <v>8</v>
      </c>
      <c r="S10631">
        <v>1</v>
      </c>
    </row>
    <row r="10632" spans="1:19" x14ac:dyDescent="0.2">
      <c r="A10632" t="s">
        <v>12988</v>
      </c>
      <c r="B10632" t="s">
        <v>12838</v>
      </c>
      <c r="C10632" t="s">
        <v>204</v>
      </c>
      <c r="D10632" t="s">
        <v>1002</v>
      </c>
      <c r="E10632" s="23">
        <v>43709</v>
      </c>
      <c r="F10632">
        <v>0</v>
      </c>
      <c r="G10632">
        <v>0</v>
      </c>
      <c r="I10632">
        <v>0</v>
      </c>
      <c r="J10632">
        <v>0</v>
      </c>
      <c r="L10632">
        <v>0</v>
      </c>
      <c r="N10632">
        <v>0</v>
      </c>
      <c r="P10632">
        <v>0</v>
      </c>
      <c r="Q10632">
        <v>0</v>
      </c>
      <c r="S10632">
        <v>0</v>
      </c>
    </row>
    <row r="10633" spans="1:19" x14ac:dyDescent="0.2">
      <c r="A10633" t="s">
        <v>12989</v>
      </c>
      <c r="B10633" t="s">
        <v>12839</v>
      </c>
      <c r="C10633" t="s">
        <v>385</v>
      </c>
      <c r="D10633" t="s">
        <v>1002</v>
      </c>
      <c r="E10633" s="23">
        <v>43709</v>
      </c>
      <c r="F10633">
        <v>0</v>
      </c>
      <c r="G10633">
        <v>0</v>
      </c>
      <c r="I10633">
        <v>0</v>
      </c>
      <c r="J10633">
        <v>0</v>
      </c>
      <c r="L10633">
        <v>0</v>
      </c>
      <c r="N10633">
        <v>0</v>
      </c>
      <c r="P10633">
        <v>0</v>
      </c>
      <c r="Q10633">
        <v>0</v>
      </c>
      <c r="S10633">
        <v>0</v>
      </c>
    </row>
    <row r="10634" spans="1:19" x14ac:dyDescent="0.2">
      <c r="A10634" t="s">
        <v>12990</v>
      </c>
      <c r="B10634" t="s">
        <v>12840</v>
      </c>
      <c r="C10634" t="s">
        <v>208</v>
      </c>
      <c r="D10634" t="s">
        <v>1002</v>
      </c>
      <c r="E10634" s="23">
        <v>43709</v>
      </c>
      <c r="F10634">
        <v>1.5</v>
      </c>
      <c r="G10634">
        <v>1.5</v>
      </c>
      <c r="I10634">
        <v>0</v>
      </c>
      <c r="J10634">
        <v>8</v>
      </c>
      <c r="L10634">
        <v>9</v>
      </c>
      <c r="N10634">
        <v>0</v>
      </c>
      <c r="P10634">
        <v>0</v>
      </c>
      <c r="Q10634">
        <v>0</v>
      </c>
      <c r="S10634">
        <v>0</v>
      </c>
    </row>
    <row r="10635" spans="1:19" x14ac:dyDescent="0.2">
      <c r="A10635" t="s">
        <v>12991</v>
      </c>
      <c r="B10635" t="s">
        <v>12841</v>
      </c>
      <c r="C10635" t="s">
        <v>900</v>
      </c>
      <c r="D10635" t="s">
        <v>1002</v>
      </c>
      <c r="E10635" s="23">
        <v>43709</v>
      </c>
      <c r="F10635">
        <v>2</v>
      </c>
      <c r="G10635">
        <v>1.5</v>
      </c>
      <c r="I10635">
        <v>6</v>
      </c>
      <c r="J10635">
        <v>11</v>
      </c>
      <c r="L10635">
        <v>8</v>
      </c>
      <c r="N10635">
        <v>5</v>
      </c>
      <c r="P10635">
        <v>0</v>
      </c>
      <c r="Q10635">
        <v>0</v>
      </c>
      <c r="S10635">
        <v>1</v>
      </c>
    </row>
    <row r="10636" spans="1:19" x14ac:dyDescent="0.2">
      <c r="A10636" t="s">
        <v>12992</v>
      </c>
      <c r="B10636" t="s">
        <v>12842</v>
      </c>
      <c r="C10636" t="s">
        <v>905</v>
      </c>
      <c r="D10636" t="s">
        <v>1002</v>
      </c>
      <c r="E10636" s="23">
        <v>43709</v>
      </c>
      <c r="F10636">
        <v>2</v>
      </c>
      <c r="G10636">
        <v>2</v>
      </c>
      <c r="I10636">
        <v>1</v>
      </c>
      <c r="J10636">
        <v>11</v>
      </c>
      <c r="L10636">
        <v>11</v>
      </c>
      <c r="N10636">
        <v>1</v>
      </c>
      <c r="P10636">
        <v>1</v>
      </c>
      <c r="Q10636">
        <v>1</v>
      </c>
      <c r="S10636">
        <v>0</v>
      </c>
    </row>
    <row r="10637" spans="1:19" x14ac:dyDescent="0.2">
      <c r="A10637" t="s">
        <v>12993</v>
      </c>
      <c r="B10637" t="s">
        <v>12843</v>
      </c>
      <c r="C10637" t="s">
        <v>316</v>
      </c>
      <c r="D10637" t="s">
        <v>1002</v>
      </c>
      <c r="E10637" s="23">
        <v>43709</v>
      </c>
      <c r="F10637">
        <v>6</v>
      </c>
      <c r="G10637">
        <v>6</v>
      </c>
      <c r="I10637">
        <v>19</v>
      </c>
      <c r="J10637">
        <v>35</v>
      </c>
      <c r="L10637">
        <v>35</v>
      </c>
      <c r="N10637">
        <v>17</v>
      </c>
      <c r="P10637">
        <v>0</v>
      </c>
      <c r="Q10637">
        <v>0</v>
      </c>
      <c r="S10637">
        <v>2</v>
      </c>
    </row>
    <row r="10638" spans="1:19" x14ac:dyDescent="0.2">
      <c r="A10638" t="s">
        <v>12994</v>
      </c>
      <c r="B10638" t="s">
        <v>12844</v>
      </c>
      <c r="C10638" t="s">
        <v>218</v>
      </c>
      <c r="D10638" t="s">
        <v>1002</v>
      </c>
      <c r="E10638" s="23">
        <v>43709</v>
      </c>
      <c r="F10638">
        <v>0</v>
      </c>
      <c r="G10638">
        <v>0</v>
      </c>
      <c r="I10638">
        <v>0</v>
      </c>
      <c r="J10638">
        <v>0</v>
      </c>
      <c r="L10638">
        <v>0</v>
      </c>
      <c r="N10638">
        <v>0</v>
      </c>
      <c r="P10638">
        <v>0</v>
      </c>
      <c r="Q10638">
        <v>0</v>
      </c>
      <c r="S10638">
        <v>0</v>
      </c>
    </row>
    <row r="10639" spans="1:19" x14ac:dyDescent="0.2">
      <c r="A10639" t="s">
        <v>12995</v>
      </c>
      <c r="B10639" t="s">
        <v>12845</v>
      </c>
      <c r="C10639" t="s">
        <v>202</v>
      </c>
      <c r="D10639" t="s">
        <v>1002</v>
      </c>
      <c r="E10639" s="23">
        <v>43709</v>
      </c>
      <c r="F10639">
        <v>15.5</v>
      </c>
      <c r="G10639">
        <v>5</v>
      </c>
      <c r="I10639">
        <v>95</v>
      </c>
      <c r="J10639">
        <v>172</v>
      </c>
      <c r="L10639">
        <v>64</v>
      </c>
      <c r="N10639">
        <v>81</v>
      </c>
      <c r="P10639">
        <v>12</v>
      </c>
      <c r="Q10639">
        <v>30</v>
      </c>
      <c r="S10639">
        <v>14</v>
      </c>
    </row>
    <row r="10640" spans="1:19" x14ac:dyDescent="0.2">
      <c r="A10640" t="s">
        <v>12996</v>
      </c>
      <c r="B10640" t="s">
        <v>12846</v>
      </c>
      <c r="C10640" t="s">
        <v>347</v>
      </c>
      <c r="D10640" t="s">
        <v>1002</v>
      </c>
      <c r="E10640" s="23">
        <v>43709</v>
      </c>
      <c r="F10640">
        <v>0</v>
      </c>
      <c r="G10640">
        <v>0</v>
      </c>
      <c r="I10640">
        <v>0</v>
      </c>
      <c r="J10640">
        <v>0</v>
      </c>
      <c r="L10640">
        <v>0</v>
      </c>
      <c r="N10640">
        <v>0</v>
      </c>
      <c r="P10640">
        <v>0</v>
      </c>
      <c r="Q10640">
        <v>0</v>
      </c>
      <c r="S10640">
        <v>0</v>
      </c>
    </row>
    <row r="10641" spans="1:19" x14ac:dyDescent="0.2">
      <c r="A10641" t="s">
        <v>12997</v>
      </c>
      <c r="B10641" t="s">
        <v>12847</v>
      </c>
      <c r="C10641" t="s">
        <v>224</v>
      </c>
      <c r="D10641" t="s">
        <v>1002</v>
      </c>
      <c r="E10641" s="23">
        <v>43709</v>
      </c>
      <c r="F10641">
        <v>6</v>
      </c>
      <c r="G10641">
        <v>6</v>
      </c>
      <c r="I10641">
        <v>31</v>
      </c>
      <c r="J10641">
        <v>66</v>
      </c>
      <c r="L10641">
        <v>66</v>
      </c>
      <c r="N10641">
        <v>31</v>
      </c>
      <c r="P10641">
        <v>0</v>
      </c>
      <c r="Q10641">
        <v>0</v>
      </c>
      <c r="S10641">
        <v>0</v>
      </c>
    </row>
    <row r="10642" spans="1:19" x14ac:dyDescent="0.2">
      <c r="A10642" t="s">
        <v>12998</v>
      </c>
      <c r="B10642" t="s">
        <v>12848</v>
      </c>
      <c r="C10642" t="s">
        <v>345</v>
      </c>
      <c r="D10642" t="s">
        <v>1002</v>
      </c>
      <c r="E10642" s="23">
        <v>43709</v>
      </c>
      <c r="F10642">
        <v>0</v>
      </c>
      <c r="G10642">
        <v>0</v>
      </c>
      <c r="I10642">
        <v>0</v>
      </c>
      <c r="J10642">
        <v>0</v>
      </c>
      <c r="L10642">
        <v>0</v>
      </c>
      <c r="N10642">
        <v>0</v>
      </c>
      <c r="P10642">
        <v>0</v>
      </c>
      <c r="Q10642">
        <v>0</v>
      </c>
      <c r="S10642">
        <v>0</v>
      </c>
    </row>
    <row r="10643" spans="1:19" x14ac:dyDescent="0.2">
      <c r="A10643" t="s">
        <v>12999</v>
      </c>
      <c r="B10643" t="s">
        <v>12849</v>
      </c>
      <c r="C10643" t="s">
        <v>226</v>
      </c>
      <c r="D10643" t="s">
        <v>1002</v>
      </c>
      <c r="E10643" s="23">
        <v>43709</v>
      </c>
      <c r="F10643">
        <v>5</v>
      </c>
      <c r="G10643">
        <v>5.5</v>
      </c>
      <c r="I10643">
        <v>13</v>
      </c>
      <c r="J10643">
        <v>55</v>
      </c>
      <c r="L10643">
        <v>62</v>
      </c>
      <c r="N10643">
        <v>13</v>
      </c>
      <c r="P10643">
        <v>0</v>
      </c>
      <c r="Q10643">
        <v>0</v>
      </c>
      <c r="S10643">
        <v>0</v>
      </c>
    </row>
    <row r="10644" spans="1:19" x14ac:dyDescent="0.2">
      <c r="A10644" t="s">
        <v>13000</v>
      </c>
      <c r="B10644" t="s">
        <v>12850</v>
      </c>
      <c r="C10644" t="s">
        <v>231</v>
      </c>
      <c r="D10644" t="s">
        <v>1002</v>
      </c>
      <c r="E10644" s="23">
        <v>43709</v>
      </c>
      <c r="F10644">
        <v>12</v>
      </c>
      <c r="G10644">
        <v>8</v>
      </c>
      <c r="I10644">
        <v>142</v>
      </c>
      <c r="J10644">
        <v>135</v>
      </c>
      <c r="L10644">
        <v>91</v>
      </c>
      <c r="N10644">
        <v>125</v>
      </c>
      <c r="P10644">
        <v>1</v>
      </c>
      <c r="Q10644">
        <v>8</v>
      </c>
      <c r="S10644">
        <v>17</v>
      </c>
    </row>
    <row r="10645" spans="1:19" x14ac:dyDescent="0.2">
      <c r="A10645" t="s">
        <v>13001</v>
      </c>
      <c r="B10645" t="s">
        <v>12851</v>
      </c>
      <c r="C10645" t="s">
        <v>216</v>
      </c>
      <c r="D10645" t="s">
        <v>1002</v>
      </c>
      <c r="E10645" s="23">
        <v>43709</v>
      </c>
      <c r="F10645">
        <v>9.5</v>
      </c>
      <c r="G10645">
        <v>9.5</v>
      </c>
      <c r="I10645">
        <v>57</v>
      </c>
      <c r="J10645">
        <v>95</v>
      </c>
      <c r="L10645">
        <v>98</v>
      </c>
      <c r="N10645">
        <v>50</v>
      </c>
      <c r="P10645">
        <v>10</v>
      </c>
      <c r="Q10645">
        <v>12</v>
      </c>
      <c r="S10645">
        <v>7</v>
      </c>
    </row>
    <row r="10646" spans="1:19" x14ac:dyDescent="0.2">
      <c r="A10646" t="s">
        <v>13002</v>
      </c>
      <c r="B10646" t="s">
        <v>12852</v>
      </c>
      <c r="C10646" t="s">
        <v>233</v>
      </c>
      <c r="D10646" t="s">
        <v>1002</v>
      </c>
      <c r="E10646" s="23">
        <v>43709</v>
      </c>
      <c r="F10646">
        <v>0</v>
      </c>
      <c r="G10646">
        <v>0</v>
      </c>
      <c r="I10646">
        <v>0</v>
      </c>
      <c r="J10646">
        <v>0</v>
      </c>
      <c r="L10646">
        <v>0</v>
      </c>
      <c r="N10646">
        <v>0</v>
      </c>
      <c r="P10646">
        <v>0</v>
      </c>
      <c r="Q10646">
        <v>0</v>
      </c>
      <c r="S10646">
        <v>0</v>
      </c>
    </row>
    <row r="10647" spans="1:19" x14ac:dyDescent="0.2">
      <c r="A10647" t="s">
        <v>13003</v>
      </c>
      <c r="B10647" t="s">
        <v>12853</v>
      </c>
      <c r="C10647" t="s">
        <v>219</v>
      </c>
      <c r="D10647" t="s">
        <v>1002</v>
      </c>
      <c r="E10647" s="23">
        <v>43709</v>
      </c>
      <c r="F10647">
        <v>0</v>
      </c>
      <c r="G10647">
        <v>0</v>
      </c>
      <c r="I10647">
        <v>0</v>
      </c>
      <c r="J10647">
        <v>0</v>
      </c>
      <c r="L10647">
        <v>0</v>
      </c>
      <c r="N10647">
        <v>0</v>
      </c>
      <c r="P10647">
        <v>0</v>
      </c>
      <c r="Q10647">
        <v>0</v>
      </c>
      <c r="S10647">
        <v>0</v>
      </c>
    </row>
    <row r="10648" spans="1:19" x14ac:dyDescent="0.2">
      <c r="A10648" t="s">
        <v>13004</v>
      </c>
      <c r="B10648" t="s">
        <v>12854</v>
      </c>
      <c r="C10648" t="s">
        <v>340</v>
      </c>
      <c r="D10648" t="s">
        <v>1002</v>
      </c>
      <c r="E10648" s="23">
        <v>43709</v>
      </c>
      <c r="F10648">
        <v>2.5</v>
      </c>
      <c r="G10648">
        <v>3</v>
      </c>
      <c r="I10648">
        <v>28</v>
      </c>
      <c r="J10648">
        <v>29</v>
      </c>
      <c r="L10648">
        <v>36</v>
      </c>
      <c r="N10648">
        <v>23</v>
      </c>
      <c r="P10648">
        <v>0</v>
      </c>
      <c r="Q10648">
        <v>1</v>
      </c>
      <c r="S10648">
        <v>5</v>
      </c>
    </row>
    <row r="10649" spans="1:19" x14ac:dyDescent="0.2">
      <c r="A10649" t="s">
        <v>13005</v>
      </c>
      <c r="B10649" t="s">
        <v>12855</v>
      </c>
      <c r="C10649" t="s">
        <v>350</v>
      </c>
      <c r="D10649" t="s">
        <v>1002</v>
      </c>
      <c r="E10649" s="23">
        <v>43709</v>
      </c>
      <c r="F10649">
        <v>0</v>
      </c>
      <c r="G10649">
        <v>0</v>
      </c>
      <c r="I10649">
        <v>0</v>
      </c>
      <c r="J10649">
        <v>0</v>
      </c>
      <c r="L10649">
        <v>0</v>
      </c>
      <c r="N10649">
        <v>0</v>
      </c>
      <c r="P10649">
        <v>0</v>
      </c>
      <c r="Q10649">
        <v>0</v>
      </c>
      <c r="S10649">
        <v>0</v>
      </c>
    </row>
    <row r="10650" spans="1:19" x14ac:dyDescent="0.2">
      <c r="A10650" t="s">
        <v>13006</v>
      </c>
      <c r="B10650" t="s">
        <v>12856</v>
      </c>
      <c r="C10650" t="s">
        <v>351</v>
      </c>
      <c r="D10650" t="s">
        <v>1002</v>
      </c>
      <c r="E10650" s="23">
        <v>43709</v>
      </c>
      <c r="F10650">
        <v>0</v>
      </c>
      <c r="G10650">
        <v>0</v>
      </c>
      <c r="I10650">
        <v>0</v>
      </c>
      <c r="J10650">
        <v>0</v>
      </c>
      <c r="L10650">
        <v>0</v>
      </c>
      <c r="N10650">
        <v>0</v>
      </c>
      <c r="P10650">
        <v>0</v>
      </c>
      <c r="Q10650">
        <v>0</v>
      </c>
      <c r="S10650">
        <v>0</v>
      </c>
    </row>
    <row r="10651" spans="1:19" x14ac:dyDescent="0.2">
      <c r="A10651" t="s">
        <v>13007</v>
      </c>
      <c r="B10651" t="s">
        <v>12857</v>
      </c>
      <c r="C10651" t="s">
        <v>352</v>
      </c>
      <c r="D10651" t="s">
        <v>1002</v>
      </c>
      <c r="E10651" s="23">
        <v>43709</v>
      </c>
      <c r="F10651">
        <v>0</v>
      </c>
      <c r="G10651">
        <v>0</v>
      </c>
      <c r="I10651">
        <v>0</v>
      </c>
      <c r="J10651">
        <v>0</v>
      </c>
      <c r="L10651">
        <v>0</v>
      </c>
      <c r="N10651">
        <v>0</v>
      </c>
      <c r="P10651">
        <v>0</v>
      </c>
      <c r="Q10651">
        <v>0</v>
      </c>
      <c r="S10651">
        <v>0</v>
      </c>
    </row>
    <row r="10652" spans="1:19" x14ac:dyDescent="0.2">
      <c r="A10652" t="s">
        <v>13008</v>
      </c>
      <c r="B10652" t="s">
        <v>12858</v>
      </c>
      <c r="C10652" t="s">
        <v>353</v>
      </c>
      <c r="D10652" t="s">
        <v>1002</v>
      </c>
      <c r="E10652" s="23">
        <v>43709</v>
      </c>
      <c r="F10652">
        <v>0</v>
      </c>
      <c r="G10652">
        <v>0</v>
      </c>
      <c r="I10652">
        <v>0</v>
      </c>
      <c r="J10652">
        <v>0</v>
      </c>
      <c r="L10652">
        <v>0</v>
      </c>
      <c r="N10652">
        <v>0</v>
      </c>
      <c r="P10652">
        <v>0</v>
      </c>
      <c r="Q10652">
        <v>0</v>
      </c>
      <c r="S10652">
        <v>0</v>
      </c>
    </row>
    <row r="10653" spans="1:19" x14ac:dyDescent="0.2">
      <c r="A10653" t="s">
        <v>13009</v>
      </c>
      <c r="B10653" t="s">
        <v>12859</v>
      </c>
      <c r="C10653" t="s">
        <v>386</v>
      </c>
      <c r="D10653" t="s">
        <v>1002</v>
      </c>
      <c r="E10653" s="23">
        <v>43709</v>
      </c>
      <c r="F10653">
        <v>0</v>
      </c>
      <c r="G10653">
        <v>0</v>
      </c>
      <c r="I10653">
        <v>0</v>
      </c>
      <c r="J10653">
        <v>0</v>
      </c>
      <c r="L10653">
        <v>0</v>
      </c>
      <c r="N10653">
        <v>0</v>
      </c>
      <c r="P10653">
        <v>0</v>
      </c>
      <c r="Q10653">
        <v>0</v>
      </c>
      <c r="S10653">
        <v>0</v>
      </c>
    </row>
    <row r="10654" spans="1:19" x14ac:dyDescent="0.2">
      <c r="A10654" t="s">
        <v>13010</v>
      </c>
      <c r="B10654" t="s">
        <v>12860</v>
      </c>
      <c r="C10654" t="s">
        <v>354</v>
      </c>
      <c r="D10654" t="s">
        <v>1002</v>
      </c>
      <c r="E10654" s="23">
        <v>43709</v>
      </c>
      <c r="F10654">
        <v>1.5</v>
      </c>
      <c r="G10654">
        <v>1.5</v>
      </c>
      <c r="I10654">
        <v>9</v>
      </c>
      <c r="J10654">
        <v>9</v>
      </c>
      <c r="L10654">
        <v>9</v>
      </c>
      <c r="N10654">
        <v>9</v>
      </c>
      <c r="P10654">
        <v>0</v>
      </c>
      <c r="Q10654">
        <v>0</v>
      </c>
      <c r="S10654">
        <v>0</v>
      </c>
    </row>
    <row r="10655" spans="1:19" x14ac:dyDescent="0.2">
      <c r="A10655" t="s">
        <v>13011</v>
      </c>
      <c r="B10655" t="s">
        <v>12861</v>
      </c>
      <c r="C10655" t="s">
        <v>355</v>
      </c>
      <c r="D10655" t="s">
        <v>1002</v>
      </c>
      <c r="E10655" s="23">
        <v>43709</v>
      </c>
      <c r="F10655">
        <v>2</v>
      </c>
      <c r="G10655">
        <v>5.5</v>
      </c>
      <c r="I10655">
        <v>5</v>
      </c>
      <c r="J10655">
        <v>11</v>
      </c>
      <c r="L10655">
        <v>32</v>
      </c>
      <c r="N10655">
        <v>5</v>
      </c>
      <c r="P10655">
        <v>0</v>
      </c>
      <c r="Q10655">
        <v>0</v>
      </c>
      <c r="S10655">
        <v>0</v>
      </c>
    </row>
    <row r="10656" spans="1:19" x14ac:dyDescent="0.2">
      <c r="A10656" t="s">
        <v>13012</v>
      </c>
      <c r="B10656" t="s">
        <v>12862</v>
      </c>
      <c r="C10656" t="s">
        <v>1048</v>
      </c>
      <c r="D10656" t="s">
        <v>1002</v>
      </c>
      <c r="E10656" s="23">
        <v>43709</v>
      </c>
      <c r="F10656">
        <v>2</v>
      </c>
      <c r="G10656">
        <v>2.5</v>
      </c>
      <c r="I10656">
        <v>14</v>
      </c>
      <c r="J10656">
        <v>11</v>
      </c>
      <c r="L10656">
        <v>14</v>
      </c>
      <c r="N10656">
        <v>8</v>
      </c>
      <c r="P10656">
        <v>2</v>
      </c>
      <c r="Q10656">
        <v>3</v>
      </c>
      <c r="S10656">
        <v>6</v>
      </c>
    </row>
    <row r="10657" spans="1:19" x14ac:dyDescent="0.2">
      <c r="A10657" t="s">
        <v>13013</v>
      </c>
      <c r="B10657" t="s">
        <v>12863</v>
      </c>
      <c r="C10657" t="s">
        <v>1047</v>
      </c>
      <c r="D10657" t="s">
        <v>1002</v>
      </c>
      <c r="E10657" s="23">
        <v>43709</v>
      </c>
      <c r="F10657">
        <v>3.5</v>
      </c>
      <c r="G10657">
        <v>3.5</v>
      </c>
      <c r="I10657">
        <v>18</v>
      </c>
      <c r="J10657">
        <v>20</v>
      </c>
      <c r="L10657">
        <v>20</v>
      </c>
      <c r="N10657">
        <v>18</v>
      </c>
      <c r="P10657">
        <v>0</v>
      </c>
      <c r="Q10657">
        <v>0</v>
      </c>
      <c r="S10657">
        <v>0</v>
      </c>
    </row>
    <row r="10658" spans="1:19" x14ac:dyDescent="0.2">
      <c r="A10658" t="s">
        <v>13014</v>
      </c>
      <c r="B10658" t="s">
        <v>12864</v>
      </c>
      <c r="C10658" t="s">
        <v>1050</v>
      </c>
      <c r="D10658" t="s">
        <v>1002</v>
      </c>
      <c r="E10658" s="23">
        <v>43709</v>
      </c>
      <c r="F10658">
        <v>1</v>
      </c>
      <c r="G10658">
        <v>2.5</v>
      </c>
      <c r="I10658">
        <v>5</v>
      </c>
      <c r="J10658">
        <v>5</v>
      </c>
      <c r="L10658">
        <v>14</v>
      </c>
      <c r="N10658">
        <v>5</v>
      </c>
      <c r="P10658">
        <v>0</v>
      </c>
      <c r="Q10658">
        <v>0</v>
      </c>
      <c r="S10658">
        <v>0</v>
      </c>
    </row>
    <row r="10659" spans="1:19" x14ac:dyDescent="0.2">
      <c r="A10659" t="s">
        <v>13015</v>
      </c>
      <c r="B10659" t="s">
        <v>12865</v>
      </c>
      <c r="C10659" t="s">
        <v>1054</v>
      </c>
      <c r="D10659" t="s">
        <v>1002</v>
      </c>
      <c r="E10659" s="23">
        <v>43709</v>
      </c>
      <c r="F10659">
        <v>1</v>
      </c>
      <c r="G10659">
        <v>1.5</v>
      </c>
      <c r="I10659">
        <v>4</v>
      </c>
      <c r="J10659">
        <v>5</v>
      </c>
      <c r="L10659">
        <v>9</v>
      </c>
      <c r="N10659">
        <v>4</v>
      </c>
      <c r="P10659">
        <v>0</v>
      </c>
      <c r="Q10659">
        <v>4</v>
      </c>
      <c r="S10659">
        <v>0</v>
      </c>
    </row>
    <row r="10660" spans="1:19" x14ac:dyDescent="0.2">
      <c r="A10660" t="s">
        <v>13016</v>
      </c>
      <c r="B10660" t="s">
        <v>12866</v>
      </c>
      <c r="C10660" t="s">
        <v>1052</v>
      </c>
      <c r="D10660" t="s">
        <v>1002</v>
      </c>
      <c r="E10660" s="23">
        <v>43709</v>
      </c>
      <c r="F10660">
        <v>5</v>
      </c>
      <c r="G10660">
        <v>4.5</v>
      </c>
      <c r="I10660">
        <v>25</v>
      </c>
      <c r="J10660">
        <v>28</v>
      </c>
      <c r="L10660">
        <v>26</v>
      </c>
      <c r="N10660">
        <v>20</v>
      </c>
      <c r="P10660">
        <v>0</v>
      </c>
      <c r="Q10660">
        <v>0</v>
      </c>
      <c r="S10660">
        <v>5</v>
      </c>
    </row>
    <row r="10661" spans="1:19" x14ac:dyDescent="0.2">
      <c r="A10661" t="s">
        <v>13017</v>
      </c>
      <c r="B10661" t="s">
        <v>12867</v>
      </c>
      <c r="C10661" t="s">
        <v>1053</v>
      </c>
      <c r="D10661" t="s">
        <v>1002</v>
      </c>
      <c r="E10661" s="23">
        <v>43709</v>
      </c>
      <c r="F10661">
        <v>3</v>
      </c>
      <c r="G10661">
        <v>3</v>
      </c>
      <c r="I10661">
        <v>9</v>
      </c>
      <c r="J10661">
        <v>17</v>
      </c>
      <c r="L10661">
        <v>17</v>
      </c>
      <c r="N10661">
        <v>9</v>
      </c>
      <c r="P10661">
        <v>0</v>
      </c>
      <c r="Q10661">
        <v>0</v>
      </c>
      <c r="S10661">
        <v>0</v>
      </c>
    </row>
    <row r="10662" spans="1:19" x14ac:dyDescent="0.2">
      <c r="A10662" t="s">
        <v>14541</v>
      </c>
      <c r="B10662" t="s">
        <v>14542</v>
      </c>
      <c r="C10662" t="s">
        <v>962</v>
      </c>
      <c r="D10662" t="s">
        <v>1000</v>
      </c>
      <c r="E10662" s="23">
        <v>43709</v>
      </c>
      <c r="F10662">
        <v>1</v>
      </c>
      <c r="G10662">
        <v>3</v>
      </c>
      <c r="I10662">
        <v>0</v>
      </c>
      <c r="J10662">
        <v>6</v>
      </c>
      <c r="L10662">
        <v>18</v>
      </c>
      <c r="N10662">
        <v>0</v>
      </c>
      <c r="P10662">
        <v>0</v>
      </c>
      <c r="Q10662">
        <v>1</v>
      </c>
      <c r="S10662">
        <v>0</v>
      </c>
    </row>
    <row r="10663" spans="1:19" x14ac:dyDescent="0.2">
      <c r="A10663" t="s">
        <v>15263</v>
      </c>
      <c r="B10663" t="s">
        <v>15264</v>
      </c>
      <c r="C10663" t="s">
        <v>348</v>
      </c>
      <c r="D10663" t="s">
        <v>1000</v>
      </c>
      <c r="E10663" s="23">
        <v>43709</v>
      </c>
      <c r="F10663">
        <v>0</v>
      </c>
      <c r="G10663">
        <v>0</v>
      </c>
      <c r="I10663">
        <v>0</v>
      </c>
      <c r="J10663">
        <v>0</v>
      </c>
      <c r="L10663">
        <v>0</v>
      </c>
      <c r="N10663">
        <v>0</v>
      </c>
      <c r="P10663">
        <v>0</v>
      </c>
      <c r="Q10663">
        <v>0</v>
      </c>
      <c r="S10663">
        <v>0</v>
      </c>
    </row>
    <row r="10664" spans="1:19" x14ac:dyDescent="0.2">
      <c r="A10664" t="s">
        <v>15469</v>
      </c>
      <c r="B10664" t="s">
        <v>15470</v>
      </c>
      <c r="C10664" t="s">
        <v>357</v>
      </c>
      <c r="D10664" t="s">
        <v>1000</v>
      </c>
      <c r="E10664" s="23">
        <v>43709</v>
      </c>
      <c r="F10664">
        <v>0</v>
      </c>
      <c r="G10664">
        <v>0</v>
      </c>
      <c r="I10664">
        <v>0</v>
      </c>
      <c r="J10664">
        <v>0</v>
      </c>
      <c r="L10664">
        <v>0</v>
      </c>
      <c r="N10664">
        <v>0</v>
      </c>
      <c r="P10664">
        <v>0</v>
      </c>
      <c r="Q10664">
        <v>0</v>
      </c>
      <c r="S10664">
        <v>0</v>
      </c>
    </row>
    <row r="10665" spans="1:19" x14ac:dyDescent="0.2">
      <c r="A10665" t="s">
        <v>22401</v>
      </c>
      <c r="B10665" t="s">
        <v>22400</v>
      </c>
      <c r="C10665" t="s">
        <v>22399</v>
      </c>
      <c r="D10665" t="s">
        <v>1000</v>
      </c>
      <c r="E10665" s="23">
        <v>43709</v>
      </c>
      <c r="F10665">
        <v>0</v>
      </c>
      <c r="G10665">
        <v>0</v>
      </c>
      <c r="I10665">
        <v>0</v>
      </c>
      <c r="J10665">
        <v>0</v>
      </c>
      <c r="L10665">
        <v>0</v>
      </c>
      <c r="N10665">
        <v>0</v>
      </c>
      <c r="P10665">
        <v>0</v>
      </c>
      <c r="Q10665">
        <v>0</v>
      </c>
      <c r="S10665">
        <v>0</v>
      </c>
    </row>
    <row r="10666" spans="1:19" x14ac:dyDescent="0.2">
      <c r="A10666" t="s">
        <v>16062</v>
      </c>
      <c r="B10666" t="s">
        <v>16063</v>
      </c>
      <c r="C10666" t="s">
        <v>203</v>
      </c>
      <c r="D10666" t="s">
        <v>1000</v>
      </c>
      <c r="E10666" s="23">
        <v>43709</v>
      </c>
      <c r="F10666">
        <v>0</v>
      </c>
      <c r="G10666">
        <v>0</v>
      </c>
      <c r="I10666">
        <v>0</v>
      </c>
      <c r="J10666">
        <v>0</v>
      </c>
      <c r="L10666">
        <v>0</v>
      </c>
      <c r="N10666">
        <v>0</v>
      </c>
      <c r="P10666">
        <v>0</v>
      </c>
      <c r="Q10666">
        <v>0</v>
      </c>
      <c r="S10666">
        <v>0</v>
      </c>
    </row>
    <row r="10667" spans="1:19" x14ac:dyDescent="0.2">
      <c r="A10667" t="s">
        <v>22323</v>
      </c>
      <c r="B10667" t="s">
        <v>22324</v>
      </c>
      <c r="C10667" t="s">
        <v>387</v>
      </c>
      <c r="D10667" t="s">
        <v>1000</v>
      </c>
      <c r="E10667" s="23">
        <v>43709</v>
      </c>
      <c r="F10667">
        <v>0</v>
      </c>
      <c r="G10667">
        <v>0</v>
      </c>
      <c r="I10667">
        <v>0</v>
      </c>
      <c r="J10667">
        <v>0</v>
      </c>
      <c r="L10667">
        <v>0</v>
      </c>
      <c r="N10667">
        <v>0</v>
      </c>
      <c r="P10667">
        <v>0</v>
      </c>
      <c r="Q10667">
        <v>0</v>
      </c>
      <c r="S10667">
        <v>0</v>
      </c>
    </row>
    <row r="10668" spans="1:19" x14ac:dyDescent="0.2">
      <c r="A10668" t="s">
        <v>16736</v>
      </c>
      <c r="B10668" t="s">
        <v>16737</v>
      </c>
      <c r="C10668" t="s">
        <v>223</v>
      </c>
      <c r="D10668" t="s">
        <v>1000</v>
      </c>
      <c r="E10668" s="23">
        <v>43709</v>
      </c>
      <c r="F10668">
        <v>6</v>
      </c>
      <c r="G10668">
        <v>6</v>
      </c>
      <c r="I10668">
        <v>31</v>
      </c>
      <c r="J10668">
        <v>66</v>
      </c>
      <c r="L10668">
        <v>66</v>
      </c>
      <c r="N10668">
        <v>31</v>
      </c>
      <c r="P10668">
        <v>0</v>
      </c>
      <c r="Q10668">
        <v>0</v>
      </c>
      <c r="S10668">
        <v>0</v>
      </c>
    </row>
    <row r="10669" spans="1:19" x14ac:dyDescent="0.2">
      <c r="A10669" t="s">
        <v>17041</v>
      </c>
      <c r="B10669" t="s">
        <v>17042</v>
      </c>
      <c r="C10669" t="s">
        <v>346</v>
      </c>
      <c r="D10669" t="s">
        <v>1000</v>
      </c>
      <c r="E10669" s="23">
        <v>43709</v>
      </c>
      <c r="F10669">
        <v>0</v>
      </c>
      <c r="G10669">
        <v>0</v>
      </c>
      <c r="I10669">
        <v>0</v>
      </c>
      <c r="J10669">
        <v>0</v>
      </c>
      <c r="L10669">
        <v>0</v>
      </c>
      <c r="N10669">
        <v>0</v>
      </c>
      <c r="P10669">
        <v>0</v>
      </c>
      <c r="Q10669">
        <v>0</v>
      </c>
      <c r="S10669">
        <v>0</v>
      </c>
    </row>
    <row r="10670" spans="1:19" x14ac:dyDescent="0.2">
      <c r="A10670" t="s">
        <v>20695</v>
      </c>
      <c r="B10670" t="s">
        <v>20696</v>
      </c>
      <c r="C10670" t="s">
        <v>207</v>
      </c>
      <c r="D10670" t="s">
        <v>1000</v>
      </c>
      <c r="E10670" s="23">
        <v>43709</v>
      </c>
      <c r="F10670">
        <v>5</v>
      </c>
      <c r="G10670">
        <v>7</v>
      </c>
      <c r="I10670">
        <v>17</v>
      </c>
      <c r="J10670">
        <v>29</v>
      </c>
      <c r="L10670">
        <v>42</v>
      </c>
      <c r="N10670">
        <v>14</v>
      </c>
      <c r="P10670">
        <v>0</v>
      </c>
      <c r="Q10670">
        <v>0</v>
      </c>
      <c r="S10670">
        <v>3</v>
      </c>
    </row>
    <row r="10671" spans="1:19" x14ac:dyDescent="0.2">
      <c r="A10671" t="s">
        <v>21613</v>
      </c>
      <c r="B10671" t="s">
        <v>21614</v>
      </c>
      <c r="C10671" t="s">
        <v>212</v>
      </c>
      <c r="D10671" t="s">
        <v>1000</v>
      </c>
      <c r="E10671" s="23">
        <v>43709</v>
      </c>
      <c r="F10671">
        <v>2</v>
      </c>
      <c r="G10671">
        <v>1.5</v>
      </c>
      <c r="I10671">
        <v>6</v>
      </c>
      <c r="J10671">
        <v>11</v>
      </c>
      <c r="L10671">
        <v>8</v>
      </c>
      <c r="N10671">
        <v>5</v>
      </c>
      <c r="P10671">
        <v>0</v>
      </c>
      <c r="Q10671">
        <v>0</v>
      </c>
      <c r="S10671">
        <v>1</v>
      </c>
    </row>
    <row r="10672" spans="1:19" x14ac:dyDescent="0.2">
      <c r="A10672" t="s">
        <v>17155</v>
      </c>
      <c r="B10672" t="s">
        <v>17156</v>
      </c>
      <c r="C10672" t="s">
        <v>963</v>
      </c>
      <c r="D10672" t="s">
        <v>1000</v>
      </c>
      <c r="E10672" s="23">
        <v>43709</v>
      </c>
      <c r="F10672">
        <v>4</v>
      </c>
      <c r="G10672">
        <v>3</v>
      </c>
      <c r="I10672">
        <v>5</v>
      </c>
      <c r="J10672">
        <v>17</v>
      </c>
      <c r="L10672">
        <v>12</v>
      </c>
      <c r="N10672">
        <v>5</v>
      </c>
      <c r="P10672">
        <v>0</v>
      </c>
      <c r="Q10672">
        <v>0</v>
      </c>
      <c r="S10672">
        <v>0</v>
      </c>
    </row>
    <row r="10673" spans="1:19" x14ac:dyDescent="0.2">
      <c r="A10673" t="s">
        <v>17352</v>
      </c>
      <c r="B10673" t="s">
        <v>17353</v>
      </c>
      <c r="C10673" t="s">
        <v>225</v>
      </c>
      <c r="D10673" t="s">
        <v>1000</v>
      </c>
      <c r="E10673" s="23">
        <v>43709</v>
      </c>
      <c r="F10673">
        <v>7</v>
      </c>
      <c r="G10673">
        <v>7.5</v>
      </c>
      <c r="I10673">
        <v>14</v>
      </c>
      <c r="J10673">
        <v>66</v>
      </c>
      <c r="L10673">
        <v>73</v>
      </c>
      <c r="N10673">
        <v>14</v>
      </c>
      <c r="P10673">
        <v>1</v>
      </c>
      <c r="Q10673">
        <v>1</v>
      </c>
      <c r="S10673">
        <v>0</v>
      </c>
    </row>
    <row r="10674" spans="1:19" x14ac:dyDescent="0.2">
      <c r="A10674" t="s">
        <v>17736</v>
      </c>
      <c r="B10674" t="s">
        <v>17737</v>
      </c>
      <c r="C10674" t="s">
        <v>232</v>
      </c>
      <c r="D10674" t="s">
        <v>1000</v>
      </c>
      <c r="E10674" s="23">
        <v>43709</v>
      </c>
      <c r="F10674">
        <v>16</v>
      </c>
      <c r="G10674">
        <v>11</v>
      </c>
      <c r="I10674">
        <v>151</v>
      </c>
      <c r="J10674">
        <v>152</v>
      </c>
      <c r="L10674">
        <v>106</v>
      </c>
      <c r="N10674">
        <v>130</v>
      </c>
      <c r="P10674">
        <v>7</v>
      </c>
      <c r="Q10674">
        <v>14</v>
      </c>
      <c r="S10674">
        <v>21</v>
      </c>
    </row>
    <row r="10675" spans="1:19" x14ac:dyDescent="0.2">
      <c r="A10675" t="s">
        <v>18110</v>
      </c>
      <c r="B10675" t="s">
        <v>18111</v>
      </c>
      <c r="C10675" t="s">
        <v>317</v>
      </c>
      <c r="D10675" t="s">
        <v>1000</v>
      </c>
      <c r="E10675" s="23">
        <v>43709</v>
      </c>
      <c r="F10675">
        <v>8</v>
      </c>
      <c r="G10675">
        <v>11.5</v>
      </c>
      <c r="I10675">
        <v>24</v>
      </c>
      <c r="J10675">
        <v>46</v>
      </c>
      <c r="L10675">
        <v>67</v>
      </c>
      <c r="N10675">
        <v>22</v>
      </c>
      <c r="P10675">
        <v>0</v>
      </c>
      <c r="Q10675">
        <v>0</v>
      </c>
      <c r="S10675">
        <v>2</v>
      </c>
    </row>
    <row r="10676" spans="1:19" x14ac:dyDescent="0.2">
      <c r="A10676" t="s">
        <v>18542</v>
      </c>
      <c r="B10676" t="s">
        <v>18543</v>
      </c>
      <c r="C10676" t="s">
        <v>214</v>
      </c>
      <c r="D10676" t="s">
        <v>1000</v>
      </c>
      <c r="E10676" s="23">
        <v>43709</v>
      </c>
      <c r="F10676">
        <v>16</v>
      </c>
      <c r="G10676">
        <v>15.5</v>
      </c>
      <c r="I10676">
        <v>90</v>
      </c>
      <c r="J10676">
        <v>136</v>
      </c>
      <c r="L10676">
        <v>138</v>
      </c>
      <c r="N10676">
        <v>77</v>
      </c>
      <c r="P10676">
        <v>11</v>
      </c>
      <c r="Q10676">
        <v>13</v>
      </c>
      <c r="S10676">
        <v>13</v>
      </c>
    </row>
    <row r="10677" spans="1:19" x14ac:dyDescent="0.2">
      <c r="A10677" t="s">
        <v>19252</v>
      </c>
      <c r="B10677" t="s">
        <v>19253</v>
      </c>
      <c r="C10677" t="s">
        <v>230</v>
      </c>
      <c r="D10677" t="s">
        <v>1000</v>
      </c>
      <c r="E10677" s="23">
        <v>43709</v>
      </c>
      <c r="F10677">
        <v>0</v>
      </c>
      <c r="G10677">
        <v>0</v>
      </c>
      <c r="I10677">
        <v>0</v>
      </c>
      <c r="J10677">
        <v>0</v>
      </c>
      <c r="L10677">
        <v>0</v>
      </c>
      <c r="N10677">
        <v>0</v>
      </c>
      <c r="P10677">
        <v>0</v>
      </c>
      <c r="Q10677">
        <v>0</v>
      </c>
      <c r="S10677">
        <v>0</v>
      </c>
    </row>
    <row r="10678" spans="1:19" x14ac:dyDescent="0.2">
      <c r="A10678" t="s">
        <v>19431</v>
      </c>
      <c r="B10678" t="s">
        <v>19432</v>
      </c>
      <c r="C10678" t="s">
        <v>234</v>
      </c>
      <c r="D10678" t="s">
        <v>1000</v>
      </c>
      <c r="E10678" s="23">
        <v>43709</v>
      </c>
      <c r="F10678">
        <v>0</v>
      </c>
      <c r="G10678">
        <v>0</v>
      </c>
      <c r="I10678">
        <v>0</v>
      </c>
      <c r="J10678">
        <v>0</v>
      </c>
      <c r="L10678">
        <v>0</v>
      </c>
      <c r="N10678">
        <v>0</v>
      </c>
      <c r="P10678">
        <v>0</v>
      </c>
      <c r="Q10678">
        <v>0</v>
      </c>
      <c r="S10678">
        <v>0</v>
      </c>
    </row>
    <row r="10679" spans="1:19" x14ac:dyDescent="0.2">
      <c r="A10679" t="s">
        <v>21822</v>
      </c>
      <c r="B10679" t="s">
        <v>21823</v>
      </c>
      <c r="C10679" t="s">
        <v>217</v>
      </c>
      <c r="D10679" t="s">
        <v>1000</v>
      </c>
      <c r="E10679" s="23">
        <v>43709</v>
      </c>
      <c r="F10679">
        <v>0</v>
      </c>
      <c r="G10679">
        <v>0</v>
      </c>
      <c r="I10679">
        <v>0</v>
      </c>
      <c r="J10679">
        <v>0</v>
      </c>
      <c r="L10679">
        <v>0</v>
      </c>
      <c r="N10679">
        <v>0</v>
      </c>
      <c r="P10679">
        <v>0</v>
      </c>
      <c r="Q10679">
        <v>0</v>
      </c>
      <c r="S10679">
        <v>0</v>
      </c>
    </row>
    <row r="10680" spans="1:19" x14ac:dyDescent="0.2">
      <c r="A10680" t="s">
        <v>19708</v>
      </c>
      <c r="B10680" t="s">
        <v>19709</v>
      </c>
      <c r="C10680" t="s">
        <v>342</v>
      </c>
      <c r="D10680" t="s">
        <v>1000</v>
      </c>
      <c r="E10680" s="23">
        <v>43709</v>
      </c>
      <c r="F10680">
        <v>2.5</v>
      </c>
      <c r="G10680">
        <v>3</v>
      </c>
      <c r="I10680">
        <v>28</v>
      </c>
      <c r="J10680">
        <v>29</v>
      </c>
      <c r="L10680">
        <v>36</v>
      </c>
      <c r="N10680">
        <v>23</v>
      </c>
      <c r="P10680">
        <v>0</v>
      </c>
      <c r="Q10680">
        <v>1</v>
      </c>
      <c r="S10680">
        <v>5</v>
      </c>
    </row>
    <row r="10681" spans="1:19" x14ac:dyDescent="0.2">
      <c r="A10681" t="s">
        <v>19985</v>
      </c>
      <c r="B10681" t="s">
        <v>19986</v>
      </c>
      <c r="C10681" t="s">
        <v>220</v>
      </c>
      <c r="D10681" t="s">
        <v>1000</v>
      </c>
      <c r="E10681" s="23">
        <v>43709</v>
      </c>
      <c r="F10681">
        <v>0</v>
      </c>
      <c r="G10681">
        <v>0</v>
      </c>
      <c r="I10681">
        <v>0</v>
      </c>
      <c r="J10681">
        <v>0</v>
      </c>
      <c r="L10681">
        <v>0</v>
      </c>
      <c r="N10681">
        <v>0</v>
      </c>
      <c r="P10681">
        <v>0</v>
      </c>
      <c r="Q10681">
        <v>0</v>
      </c>
      <c r="S10681">
        <v>0</v>
      </c>
    </row>
    <row r="10682" spans="1:19" x14ac:dyDescent="0.2">
      <c r="A10682" t="s">
        <v>13018</v>
      </c>
      <c r="B10682" t="s">
        <v>12868</v>
      </c>
      <c r="C10682" t="s">
        <v>199</v>
      </c>
      <c r="D10682" t="s">
        <v>1000</v>
      </c>
      <c r="E10682" s="23">
        <v>43709</v>
      </c>
      <c r="F10682">
        <v>21</v>
      </c>
      <c r="G10682">
        <v>9.5</v>
      </c>
      <c r="I10682">
        <v>107</v>
      </c>
      <c r="J10682">
        <v>204</v>
      </c>
      <c r="L10682">
        <v>90</v>
      </c>
      <c r="N10682">
        <v>92</v>
      </c>
      <c r="P10682">
        <v>14</v>
      </c>
      <c r="Q10682">
        <v>38</v>
      </c>
      <c r="S10682">
        <v>15</v>
      </c>
    </row>
    <row r="10683" spans="1:19" x14ac:dyDescent="0.2">
      <c r="A10683" t="s">
        <v>13019</v>
      </c>
      <c r="B10683" t="s">
        <v>12869</v>
      </c>
      <c r="C10683" t="s">
        <v>199</v>
      </c>
      <c r="D10683" t="s">
        <v>1001</v>
      </c>
      <c r="E10683" s="23">
        <v>43709</v>
      </c>
      <c r="F10683">
        <v>2</v>
      </c>
      <c r="G10683">
        <v>4</v>
      </c>
      <c r="I10683">
        <v>9</v>
      </c>
      <c r="J10683">
        <v>10</v>
      </c>
      <c r="L10683">
        <v>23</v>
      </c>
      <c r="N10683">
        <v>9</v>
      </c>
      <c r="P10683">
        <v>0</v>
      </c>
      <c r="Q10683">
        <v>4</v>
      </c>
      <c r="S10683">
        <v>0</v>
      </c>
    </row>
    <row r="10684" spans="1:19" x14ac:dyDescent="0.2">
      <c r="A10684" t="s">
        <v>13020</v>
      </c>
      <c r="B10684" t="s">
        <v>12870</v>
      </c>
      <c r="C10684" t="s">
        <v>901</v>
      </c>
      <c r="D10684" t="s">
        <v>1000</v>
      </c>
      <c r="E10684" s="23">
        <v>43709</v>
      </c>
      <c r="F10684">
        <v>3.5</v>
      </c>
      <c r="G10684">
        <v>3</v>
      </c>
      <c r="I10684">
        <v>18</v>
      </c>
      <c r="J10684">
        <v>21</v>
      </c>
      <c r="L10684">
        <v>18</v>
      </c>
      <c r="N10684">
        <v>15</v>
      </c>
      <c r="P10684">
        <v>0</v>
      </c>
      <c r="Q10684">
        <v>0</v>
      </c>
      <c r="S10684">
        <v>3</v>
      </c>
    </row>
    <row r="10685" spans="1:19" x14ac:dyDescent="0.2">
      <c r="A10685" t="s">
        <v>13021</v>
      </c>
      <c r="B10685" t="s">
        <v>12871</v>
      </c>
      <c r="C10685" t="s">
        <v>901</v>
      </c>
      <c r="D10685" t="s">
        <v>1001</v>
      </c>
      <c r="E10685" s="23">
        <v>43709</v>
      </c>
      <c r="F10685">
        <v>3.5</v>
      </c>
      <c r="G10685">
        <v>4</v>
      </c>
      <c r="I10685">
        <v>21</v>
      </c>
      <c r="J10685">
        <v>18</v>
      </c>
      <c r="L10685">
        <v>22</v>
      </c>
      <c r="N10685">
        <v>13</v>
      </c>
      <c r="P10685">
        <v>2</v>
      </c>
      <c r="Q10685">
        <v>3</v>
      </c>
      <c r="S10685">
        <v>8</v>
      </c>
    </row>
    <row r="10686" spans="1:19" x14ac:dyDescent="0.2">
      <c r="A10686" t="s">
        <v>13022</v>
      </c>
      <c r="B10686" t="s">
        <v>12872</v>
      </c>
      <c r="C10686" t="s">
        <v>903</v>
      </c>
      <c r="D10686" t="s">
        <v>1000</v>
      </c>
      <c r="E10686" s="23">
        <v>43709</v>
      </c>
      <c r="F10686">
        <v>6.5</v>
      </c>
      <c r="G10686">
        <v>6</v>
      </c>
      <c r="I10686">
        <v>27</v>
      </c>
      <c r="J10686">
        <v>37</v>
      </c>
      <c r="L10686">
        <v>34</v>
      </c>
      <c r="N10686">
        <v>27</v>
      </c>
      <c r="P10686">
        <v>0</v>
      </c>
      <c r="Q10686">
        <v>0</v>
      </c>
      <c r="S10686">
        <v>0</v>
      </c>
    </row>
    <row r="10687" spans="1:19" x14ac:dyDescent="0.2">
      <c r="A10687" t="s">
        <v>13023</v>
      </c>
      <c r="B10687" t="s">
        <v>12873</v>
      </c>
      <c r="C10687" t="s">
        <v>903</v>
      </c>
      <c r="D10687" t="s">
        <v>1001</v>
      </c>
      <c r="E10687" s="23">
        <v>43709</v>
      </c>
      <c r="F10687">
        <v>0</v>
      </c>
      <c r="G10687">
        <v>0.5</v>
      </c>
      <c r="I10687">
        <v>0</v>
      </c>
      <c r="J10687">
        <v>0</v>
      </c>
      <c r="L10687">
        <v>3</v>
      </c>
      <c r="N10687">
        <v>0</v>
      </c>
      <c r="P10687">
        <v>0</v>
      </c>
      <c r="Q10687">
        <v>0</v>
      </c>
      <c r="S10687">
        <v>0</v>
      </c>
    </row>
    <row r="10688" spans="1:19" x14ac:dyDescent="0.2">
      <c r="A10688" t="s">
        <v>13024</v>
      </c>
      <c r="B10688" t="s">
        <v>12874</v>
      </c>
      <c r="C10688" t="s">
        <v>198</v>
      </c>
      <c r="D10688" t="s">
        <v>1002</v>
      </c>
      <c r="E10688" s="23">
        <v>43709</v>
      </c>
      <c r="F10688">
        <v>0</v>
      </c>
      <c r="G10688">
        <v>0</v>
      </c>
      <c r="I10688">
        <v>0</v>
      </c>
      <c r="J10688">
        <v>0</v>
      </c>
      <c r="L10688">
        <v>0</v>
      </c>
      <c r="N10688">
        <v>0</v>
      </c>
      <c r="P10688">
        <v>0</v>
      </c>
      <c r="Q10688">
        <v>0</v>
      </c>
      <c r="S10688">
        <v>0</v>
      </c>
    </row>
    <row r="10689" spans="1:19" x14ac:dyDescent="0.2">
      <c r="A10689" t="s">
        <v>13025</v>
      </c>
      <c r="B10689" t="s">
        <v>12875</v>
      </c>
      <c r="C10689" t="s">
        <v>962</v>
      </c>
      <c r="D10689" t="s">
        <v>1002</v>
      </c>
      <c r="E10689" s="23">
        <v>43709</v>
      </c>
      <c r="F10689">
        <v>1</v>
      </c>
      <c r="G10689">
        <v>3</v>
      </c>
      <c r="I10689">
        <v>0</v>
      </c>
      <c r="J10689">
        <v>6</v>
      </c>
      <c r="L10689">
        <v>18</v>
      </c>
      <c r="N10689">
        <v>0</v>
      </c>
      <c r="P10689">
        <v>0</v>
      </c>
      <c r="Q10689">
        <v>1</v>
      </c>
      <c r="S10689">
        <v>0</v>
      </c>
    </row>
    <row r="10690" spans="1:19" x14ac:dyDescent="0.2">
      <c r="A10690" t="s">
        <v>13026</v>
      </c>
      <c r="B10690" t="s">
        <v>12876</v>
      </c>
      <c r="C10690" t="s">
        <v>199</v>
      </c>
      <c r="D10690" t="s">
        <v>1002</v>
      </c>
      <c r="E10690" s="23">
        <v>43709</v>
      </c>
      <c r="F10690">
        <v>23</v>
      </c>
      <c r="G10690">
        <v>13.5</v>
      </c>
      <c r="I10690">
        <v>116</v>
      </c>
      <c r="J10690">
        <v>214</v>
      </c>
      <c r="L10690">
        <v>113</v>
      </c>
      <c r="N10690">
        <v>101</v>
      </c>
      <c r="P10690">
        <v>14</v>
      </c>
      <c r="Q10690">
        <v>42</v>
      </c>
      <c r="S10690">
        <v>15</v>
      </c>
    </row>
    <row r="10691" spans="1:19" x14ac:dyDescent="0.2">
      <c r="A10691" t="s">
        <v>13027</v>
      </c>
      <c r="B10691" t="s">
        <v>12877</v>
      </c>
      <c r="C10691" t="s">
        <v>348</v>
      </c>
      <c r="D10691" t="s">
        <v>1002</v>
      </c>
      <c r="E10691" s="23">
        <v>43709</v>
      </c>
      <c r="F10691">
        <v>0</v>
      </c>
      <c r="G10691">
        <v>0</v>
      </c>
      <c r="I10691">
        <v>0</v>
      </c>
      <c r="J10691">
        <v>0</v>
      </c>
      <c r="L10691">
        <v>0</v>
      </c>
      <c r="N10691">
        <v>0</v>
      </c>
      <c r="P10691">
        <v>0</v>
      </c>
      <c r="Q10691">
        <v>0</v>
      </c>
      <c r="S10691">
        <v>0</v>
      </c>
    </row>
    <row r="10692" spans="1:19" x14ac:dyDescent="0.2">
      <c r="A10692" t="s">
        <v>13028</v>
      </c>
      <c r="B10692" t="s">
        <v>12878</v>
      </c>
      <c r="C10692" t="s">
        <v>357</v>
      </c>
      <c r="D10692" t="s">
        <v>1002</v>
      </c>
      <c r="E10692" s="23">
        <v>43709</v>
      </c>
      <c r="F10692">
        <v>0</v>
      </c>
      <c r="G10692">
        <v>0</v>
      </c>
      <c r="I10692">
        <v>0</v>
      </c>
      <c r="J10692">
        <v>0</v>
      </c>
      <c r="L10692">
        <v>0</v>
      </c>
      <c r="N10692">
        <v>0</v>
      </c>
      <c r="P10692">
        <v>0</v>
      </c>
      <c r="Q10692">
        <v>0</v>
      </c>
      <c r="S10692">
        <v>0</v>
      </c>
    </row>
    <row r="10693" spans="1:19" x14ac:dyDescent="0.2">
      <c r="A10693" t="s">
        <v>13029</v>
      </c>
      <c r="B10693" t="s">
        <v>12879</v>
      </c>
      <c r="C10693" t="s">
        <v>227</v>
      </c>
      <c r="D10693" t="s">
        <v>1002</v>
      </c>
      <c r="E10693" s="23">
        <v>43709</v>
      </c>
      <c r="F10693">
        <v>0</v>
      </c>
      <c r="G10693">
        <v>0</v>
      </c>
      <c r="I10693">
        <v>0</v>
      </c>
      <c r="J10693">
        <v>0</v>
      </c>
      <c r="L10693">
        <v>0</v>
      </c>
      <c r="N10693">
        <v>0</v>
      </c>
      <c r="P10693">
        <v>0</v>
      </c>
      <c r="Q10693">
        <v>0</v>
      </c>
      <c r="S10693">
        <v>0</v>
      </c>
    </row>
    <row r="10694" spans="1:19" x14ac:dyDescent="0.2">
      <c r="A10694" t="s">
        <v>13030</v>
      </c>
      <c r="B10694" t="s">
        <v>12880</v>
      </c>
      <c r="C10694" t="s">
        <v>203</v>
      </c>
      <c r="D10694" t="s">
        <v>1002</v>
      </c>
      <c r="E10694" s="23">
        <v>43709</v>
      </c>
      <c r="F10694">
        <v>0</v>
      </c>
      <c r="G10694">
        <v>0</v>
      </c>
      <c r="I10694">
        <v>0</v>
      </c>
      <c r="J10694">
        <v>0</v>
      </c>
      <c r="L10694">
        <v>0</v>
      </c>
      <c r="N10694">
        <v>0</v>
      </c>
      <c r="P10694">
        <v>0</v>
      </c>
      <c r="Q10694">
        <v>0</v>
      </c>
      <c r="S10694">
        <v>0</v>
      </c>
    </row>
    <row r="10695" spans="1:19" x14ac:dyDescent="0.2">
      <c r="A10695" t="s">
        <v>13031</v>
      </c>
      <c r="B10695" t="s">
        <v>12881</v>
      </c>
      <c r="C10695" t="s">
        <v>387</v>
      </c>
      <c r="D10695" t="s">
        <v>1002</v>
      </c>
      <c r="E10695" s="23">
        <v>43709</v>
      </c>
      <c r="F10695">
        <v>0</v>
      </c>
      <c r="G10695">
        <v>0</v>
      </c>
      <c r="I10695">
        <v>0</v>
      </c>
      <c r="J10695">
        <v>0</v>
      </c>
      <c r="L10695">
        <v>0</v>
      </c>
      <c r="N10695">
        <v>0</v>
      </c>
      <c r="P10695">
        <v>0</v>
      </c>
      <c r="Q10695">
        <v>0</v>
      </c>
      <c r="S10695">
        <v>0</v>
      </c>
    </row>
    <row r="10696" spans="1:19" x14ac:dyDescent="0.2">
      <c r="A10696" t="s">
        <v>13032</v>
      </c>
      <c r="B10696" t="s">
        <v>12882</v>
      </c>
      <c r="C10696" t="s">
        <v>223</v>
      </c>
      <c r="D10696" t="s">
        <v>1002</v>
      </c>
      <c r="E10696" s="23">
        <v>43709</v>
      </c>
      <c r="F10696">
        <v>6</v>
      </c>
      <c r="G10696">
        <v>6</v>
      </c>
      <c r="I10696">
        <v>31</v>
      </c>
      <c r="J10696">
        <v>66</v>
      </c>
      <c r="L10696">
        <v>66</v>
      </c>
      <c r="N10696">
        <v>31</v>
      </c>
      <c r="P10696">
        <v>0</v>
      </c>
      <c r="Q10696">
        <v>0</v>
      </c>
      <c r="S10696">
        <v>0</v>
      </c>
    </row>
    <row r="10697" spans="1:19" x14ac:dyDescent="0.2">
      <c r="A10697" t="s">
        <v>13033</v>
      </c>
      <c r="B10697" t="s">
        <v>12883</v>
      </c>
      <c r="C10697" t="s">
        <v>346</v>
      </c>
      <c r="D10697" t="s">
        <v>1002</v>
      </c>
      <c r="E10697" s="23">
        <v>43709</v>
      </c>
      <c r="F10697">
        <v>0</v>
      </c>
      <c r="G10697">
        <v>0</v>
      </c>
      <c r="I10697">
        <v>0</v>
      </c>
      <c r="J10697">
        <v>0</v>
      </c>
      <c r="L10697">
        <v>0</v>
      </c>
      <c r="N10697">
        <v>0</v>
      </c>
      <c r="P10697">
        <v>0</v>
      </c>
      <c r="Q10697">
        <v>0</v>
      </c>
      <c r="S10697">
        <v>0</v>
      </c>
    </row>
    <row r="10698" spans="1:19" x14ac:dyDescent="0.2">
      <c r="A10698" t="s">
        <v>13034</v>
      </c>
      <c r="B10698" t="s">
        <v>12884</v>
      </c>
      <c r="C10698" t="s">
        <v>207</v>
      </c>
      <c r="D10698" t="s">
        <v>1002</v>
      </c>
      <c r="E10698" s="23">
        <v>43709</v>
      </c>
      <c r="F10698">
        <v>5</v>
      </c>
      <c r="G10698">
        <v>7</v>
      </c>
      <c r="I10698">
        <v>17</v>
      </c>
      <c r="J10698">
        <v>29</v>
      </c>
      <c r="L10698">
        <v>42</v>
      </c>
      <c r="N10698">
        <v>14</v>
      </c>
      <c r="P10698">
        <v>0</v>
      </c>
      <c r="Q10698">
        <v>0</v>
      </c>
      <c r="S10698">
        <v>3</v>
      </c>
    </row>
    <row r="10699" spans="1:19" x14ac:dyDescent="0.2">
      <c r="A10699" t="s">
        <v>13035</v>
      </c>
      <c r="B10699" t="s">
        <v>12885</v>
      </c>
      <c r="C10699" t="s">
        <v>212</v>
      </c>
      <c r="D10699" t="s">
        <v>1002</v>
      </c>
      <c r="E10699" s="23">
        <v>43709</v>
      </c>
      <c r="F10699">
        <v>2</v>
      </c>
      <c r="G10699">
        <v>1.5</v>
      </c>
      <c r="I10699">
        <v>6</v>
      </c>
      <c r="J10699">
        <v>11</v>
      </c>
      <c r="L10699">
        <v>8</v>
      </c>
      <c r="N10699">
        <v>5</v>
      </c>
      <c r="P10699">
        <v>0</v>
      </c>
      <c r="Q10699">
        <v>0</v>
      </c>
      <c r="S10699">
        <v>1</v>
      </c>
    </row>
    <row r="10700" spans="1:19" x14ac:dyDescent="0.2">
      <c r="A10700" t="s">
        <v>13036</v>
      </c>
      <c r="B10700" t="s">
        <v>12886</v>
      </c>
      <c r="C10700" t="s">
        <v>963</v>
      </c>
      <c r="D10700" t="s">
        <v>1002</v>
      </c>
      <c r="E10700" s="23">
        <v>43709</v>
      </c>
      <c r="F10700">
        <v>4</v>
      </c>
      <c r="G10700">
        <v>3</v>
      </c>
      <c r="I10700">
        <v>5</v>
      </c>
      <c r="J10700">
        <v>17</v>
      </c>
      <c r="L10700">
        <v>12</v>
      </c>
      <c r="N10700">
        <v>5</v>
      </c>
      <c r="P10700">
        <v>0</v>
      </c>
      <c r="Q10700">
        <v>0</v>
      </c>
      <c r="S10700">
        <v>0</v>
      </c>
    </row>
    <row r="10701" spans="1:19" x14ac:dyDescent="0.2">
      <c r="A10701" t="s">
        <v>13037</v>
      </c>
      <c r="B10701" t="s">
        <v>12887</v>
      </c>
      <c r="C10701" t="s">
        <v>225</v>
      </c>
      <c r="D10701" t="s">
        <v>1002</v>
      </c>
      <c r="E10701" s="23">
        <v>43709</v>
      </c>
      <c r="F10701">
        <v>7</v>
      </c>
      <c r="G10701">
        <v>7.5</v>
      </c>
      <c r="I10701">
        <v>14</v>
      </c>
      <c r="J10701">
        <v>66</v>
      </c>
      <c r="L10701">
        <v>73</v>
      </c>
      <c r="N10701">
        <v>14</v>
      </c>
      <c r="P10701">
        <v>1</v>
      </c>
      <c r="Q10701">
        <v>1</v>
      </c>
      <c r="S10701">
        <v>0</v>
      </c>
    </row>
    <row r="10702" spans="1:19" x14ac:dyDescent="0.2">
      <c r="A10702" t="s">
        <v>13038</v>
      </c>
      <c r="B10702" t="s">
        <v>12888</v>
      </c>
      <c r="C10702" t="s">
        <v>901</v>
      </c>
      <c r="D10702" t="s">
        <v>1002</v>
      </c>
      <c r="E10702" s="23">
        <v>43709</v>
      </c>
      <c r="F10702">
        <v>7</v>
      </c>
      <c r="G10702">
        <v>7</v>
      </c>
      <c r="I10702">
        <v>39</v>
      </c>
      <c r="J10702">
        <v>39</v>
      </c>
      <c r="L10702">
        <v>40</v>
      </c>
      <c r="N10702">
        <v>28</v>
      </c>
      <c r="P10702">
        <v>2</v>
      </c>
      <c r="Q10702">
        <v>3</v>
      </c>
      <c r="S10702">
        <v>11</v>
      </c>
    </row>
    <row r="10703" spans="1:19" x14ac:dyDescent="0.2">
      <c r="A10703" t="s">
        <v>13039</v>
      </c>
      <c r="B10703" t="s">
        <v>12889</v>
      </c>
      <c r="C10703" t="s">
        <v>232</v>
      </c>
      <c r="D10703" t="s">
        <v>1002</v>
      </c>
      <c r="E10703" s="23">
        <v>43709</v>
      </c>
      <c r="F10703">
        <v>16</v>
      </c>
      <c r="G10703">
        <v>11</v>
      </c>
      <c r="I10703">
        <v>151</v>
      </c>
      <c r="J10703">
        <v>152</v>
      </c>
      <c r="L10703">
        <v>106</v>
      </c>
      <c r="N10703">
        <v>130</v>
      </c>
      <c r="P10703">
        <v>7</v>
      </c>
      <c r="Q10703">
        <v>14</v>
      </c>
      <c r="S10703">
        <v>21</v>
      </c>
    </row>
    <row r="10704" spans="1:19" x14ac:dyDescent="0.2">
      <c r="A10704" t="s">
        <v>13040</v>
      </c>
      <c r="B10704" t="s">
        <v>12890</v>
      </c>
      <c r="C10704" t="s">
        <v>317</v>
      </c>
      <c r="D10704" t="s">
        <v>1002</v>
      </c>
      <c r="E10704" s="23">
        <v>43709</v>
      </c>
      <c r="F10704">
        <v>8</v>
      </c>
      <c r="G10704">
        <v>11.5</v>
      </c>
      <c r="I10704">
        <v>24</v>
      </c>
      <c r="J10704">
        <v>46</v>
      </c>
      <c r="L10704">
        <v>67</v>
      </c>
      <c r="N10704">
        <v>22</v>
      </c>
      <c r="P10704">
        <v>0</v>
      </c>
      <c r="Q10704">
        <v>0</v>
      </c>
      <c r="S10704">
        <v>2</v>
      </c>
    </row>
    <row r="10705" spans="1:19" x14ac:dyDescent="0.2">
      <c r="A10705" t="s">
        <v>13041</v>
      </c>
      <c r="B10705" t="s">
        <v>12891</v>
      </c>
      <c r="C10705" t="s">
        <v>214</v>
      </c>
      <c r="D10705" t="s">
        <v>1002</v>
      </c>
      <c r="E10705" s="23">
        <v>43709</v>
      </c>
      <c r="F10705">
        <v>16</v>
      </c>
      <c r="G10705">
        <v>15.5</v>
      </c>
      <c r="I10705">
        <v>90</v>
      </c>
      <c r="J10705">
        <v>136</v>
      </c>
      <c r="L10705">
        <v>138</v>
      </c>
      <c r="N10705">
        <v>77</v>
      </c>
      <c r="P10705">
        <v>11</v>
      </c>
      <c r="Q10705">
        <v>13</v>
      </c>
      <c r="S10705">
        <v>13</v>
      </c>
    </row>
    <row r="10706" spans="1:19" x14ac:dyDescent="0.2">
      <c r="A10706" t="s">
        <v>13042</v>
      </c>
      <c r="B10706" t="s">
        <v>12892</v>
      </c>
      <c r="C10706" t="s">
        <v>903</v>
      </c>
      <c r="D10706" t="s">
        <v>1002</v>
      </c>
      <c r="E10706" s="23">
        <v>43709</v>
      </c>
      <c r="F10706">
        <v>6.5</v>
      </c>
      <c r="G10706">
        <v>6.5</v>
      </c>
      <c r="I10706">
        <v>27</v>
      </c>
      <c r="J10706">
        <v>37</v>
      </c>
      <c r="L10706">
        <v>37</v>
      </c>
      <c r="N10706">
        <v>27</v>
      </c>
      <c r="P10706">
        <v>0</v>
      </c>
      <c r="Q10706">
        <v>0</v>
      </c>
      <c r="S10706">
        <v>0</v>
      </c>
    </row>
    <row r="10707" spans="1:19" x14ac:dyDescent="0.2">
      <c r="A10707" t="s">
        <v>13043</v>
      </c>
      <c r="B10707" t="s">
        <v>12893</v>
      </c>
      <c r="C10707" t="s">
        <v>230</v>
      </c>
      <c r="D10707" t="s">
        <v>1002</v>
      </c>
      <c r="E10707" s="23">
        <v>43709</v>
      </c>
      <c r="F10707">
        <v>0</v>
      </c>
      <c r="G10707">
        <v>0</v>
      </c>
      <c r="I10707">
        <v>0</v>
      </c>
      <c r="J10707">
        <v>0</v>
      </c>
      <c r="L10707">
        <v>0</v>
      </c>
      <c r="N10707">
        <v>0</v>
      </c>
      <c r="P10707">
        <v>0</v>
      </c>
      <c r="Q10707">
        <v>0</v>
      </c>
      <c r="S10707">
        <v>0</v>
      </c>
    </row>
    <row r="10708" spans="1:19" x14ac:dyDescent="0.2">
      <c r="A10708" t="s">
        <v>13044</v>
      </c>
      <c r="B10708" t="s">
        <v>12894</v>
      </c>
      <c r="C10708" t="s">
        <v>234</v>
      </c>
      <c r="D10708" t="s">
        <v>1002</v>
      </c>
      <c r="E10708" s="23">
        <v>43709</v>
      </c>
      <c r="F10708">
        <v>0</v>
      </c>
      <c r="G10708">
        <v>0</v>
      </c>
      <c r="I10708">
        <v>0</v>
      </c>
      <c r="J10708">
        <v>0</v>
      </c>
      <c r="L10708">
        <v>0</v>
      </c>
      <c r="N10708">
        <v>0</v>
      </c>
      <c r="P10708">
        <v>0</v>
      </c>
      <c r="Q10708">
        <v>0</v>
      </c>
      <c r="S10708">
        <v>0</v>
      </c>
    </row>
    <row r="10709" spans="1:19" x14ac:dyDescent="0.2">
      <c r="A10709" t="s">
        <v>13045</v>
      </c>
      <c r="B10709" t="s">
        <v>12895</v>
      </c>
      <c r="C10709" t="s">
        <v>217</v>
      </c>
      <c r="D10709" t="s">
        <v>1002</v>
      </c>
      <c r="E10709" s="23">
        <v>43709</v>
      </c>
      <c r="F10709">
        <v>0</v>
      </c>
      <c r="G10709">
        <v>0</v>
      </c>
      <c r="I10709">
        <v>0</v>
      </c>
      <c r="J10709">
        <v>0</v>
      </c>
      <c r="L10709">
        <v>0</v>
      </c>
      <c r="N10709">
        <v>0</v>
      </c>
      <c r="P10709">
        <v>0</v>
      </c>
      <c r="Q10709">
        <v>0</v>
      </c>
      <c r="S10709">
        <v>0</v>
      </c>
    </row>
    <row r="10710" spans="1:19" x14ac:dyDescent="0.2">
      <c r="A10710" t="s">
        <v>13046</v>
      </c>
      <c r="B10710" t="s">
        <v>12896</v>
      </c>
      <c r="C10710" t="s">
        <v>342</v>
      </c>
      <c r="D10710" t="s">
        <v>1002</v>
      </c>
      <c r="E10710" s="23">
        <v>43709</v>
      </c>
      <c r="F10710">
        <v>2.5</v>
      </c>
      <c r="G10710">
        <v>3</v>
      </c>
      <c r="I10710">
        <v>28</v>
      </c>
      <c r="J10710">
        <v>29</v>
      </c>
      <c r="L10710">
        <v>36</v>
      </c>
      <c r="N10710">
        <v>23</v>
      </c>
      <c r="P10710">
        <v>0</v>
      </c>
      <c r="Q10710">
        <v>1</v>
      </c>
      <c r="S10710">
        <v>5</v>
      </c>
    </row>
    <row r="10711" spans="1:19" x14ac:dyDescent="0.2">
      <c r="A10711" t="s">
        <v>13047</v>
      </c>
      <c r="B10711" t="s">
        <v>12897</v>
      </c>
      <c r="C10711" t="s">
        <v>220</v>
      </c>
      <c r="D10711" t="s">
        <v>1002</v>
      </c>
      <c r="E10711" s="23">
        <v>43709</v>
      </c>
      <c r="F10711">
        <v>0</v>
      </c>
      <c r="G10711">
        <v>0</v>
      </c>
      <c r="I10711">
        <v>0</v>
      </c>
      <c r="J10711">
        <v>0</v>
      </c>
      <c r="L10711">
        <v>0</v>
      </c>
      <c r="N10711">
        <v>0</v>
      </c>
      <c r="P10711">
        <v>0</v>
      </c>
      <c r="Q10711">
        <v>0</v>
      </c>
      <c r="S10711">
        <v>0</v>
      </c>
    </row>
    <row r="10712" spans="1:19" x14ac:dyDescent="0.2">
      <c r="A10712" t="s">
        <v>13048</v>
      </c>
      <c r="B10712" t="s">
        <v>12898</v>
      </c>
      <c r="C10712" t="s">
        <v>242</v>
      </c>
      <c r="D10712" t="s">
        <v>1000</v>
      </c>
      <c r="E10712" s="23">
        <v>43709</v>
      </c>
      <c r="F10712">
        <v>0</v>
      </c>
      <c r="G10712">
        <v>0</v>
      </c>
      <c r="I10712">
        <v>0</v>
      </c>
      <c r="J10712">
        <v>0</v>
      </c>
      <c r="L10712">
        <v>0</v>
      </c>
      <c r="N10712">
        <v>0</v>
      </c>
      <c r="P10712">
        <v>0</v>
      </c>
      <c r="Q10712">
        <v>0</v>
      </c>
      <c r="S10712">
        <v>0</v>
      </c>
    </row>
    <row r="10713" spans="1:19" x14ac:dyDescent="0.2">
      <c r="A10713" t="s">
        <v>13049</v>
      </c>
      <c r="B10713" t="s">
        <v>12899</v>
      </c>
      <c r="C10713" t="s">
        <v>242</v>
      </c>
      <c r="D10713" t="s">
        <v>1002</v>
      </c>
      <c r="E10713" s="23">
        <v>43709</v>
      </c>
      <c r="F10713">
        <v>0</v>
      </c>
      <c r="G10713">
        <v>0</v>
      </c>
      <c r="I10713">
        <v>0</v>
      </c>
      <c r="J10713">
        <v>0</v>
      </c>
      <c r="L10713">
        <v>0</v>
      </c>
      <c r="N10713">
        <v>0</v>
      </c>
      <c r="P10713">
        <v>0</v>
      </c>
      <c r="Q10713">
        <v>0</v>
      </c>
      <c r="S10713">
        <v>0</v>
      </c>
    </row>
    <row r="10714" spans="1:19" x14ac:dyDescent="0.2">
      <c r="A10714" t="s">
        <v>13050</v>
      </c>
      <c r="B10714" t="s">
        <v>12900</v>
      </c>
      <c r="C10714" t="s">
        <v>2724</v>
      </c>
      <c r="D10714" t="s">
        <v>1000</v>
      </c>
      <c r="E10714" s="23">
        <v>43709</v>
      </c>
      <c r="F10714">
        <v>3.5</v>
      </c>
      <c r="G10714">
        <v>3.5</v>
      </c>
      <c r="I10714">
        <v>20</v>
      </c>
      <c r="J10714">
        <v>20</v>
      </c>
      <c r="L10714">
        <v>20</v>
      </c>
      <c r="N10714">
        <v>18</v>
      </c>
      <c r="P10714">
        <v>0</v>
      </c>
      <c r="Q10714">
        <v>0</v>
      </c>
      <c r="S10714">
        <v>2</v>
      </c>
    </row>
    <row r="10715" spans="1:19" x14ac:dyDescent="0.2">
      <c r="A10715" t="s">
        <v>13051</v>
      </c>
      <c r="B10715" t="s">
        <v>12901</v>
      </c>
      <c r="C10715" t="s">
        <v>2724</v>
      </c>
      <c r="D10715" t="s">
        <v>1001</v>
      </c>
      <c r="E10715" s="23">
        <v>43709</v>
      </c>
      <c r="F10715">
        <v>3</v>
      </c>
      <c r="G10715">
        <v>5</v>
      </c>
      <c r="I10715">
        <v>17</v>
      </c>
      <c r="J10715">
        <v>16</v>
      </c>
      <c r="L10715">
        <v>28</v>
      </c>
      <c r="N10715">
        <v>13</v>
      </c>
      <c r="P10715">
        <v>2</v>
      </c>
      <c r="Q10715">
        <v>3</v>
      </c>
      <c r="S10715">
        <v>4</v>
      </c>
    </row>
    <row r="10716" spans="1:19" x14ac:dyDescent="0.2">
      <c r="A10716" t="s">
        <v>13052</v>
      </c>
      <c r="B10716" t="s">
        <v>12902</v>
      </c>
      <c r="C10716" t="s">
        <v>2724</v>
      </c>
      <c r="D10716" t="s">
        <v>1002</v>
      </c>
      <c r="E10716" s="23">
        <v>43709</v>
      </c>
      <c r="F10716">
        <v>6.5</v>
      </c>
      <c r="G10716">
        <v>8.5</v>
      </c>
      <c r="I10716">
        <v>37</v>
      </c>
      <c r="J10716">
        <v>36</v>
      </c>
      <c r="L10716">
        <v>48</v>
      </c>
      <c r="N10716">
        <v>31</v>
      </c>
      <c r="P10716">
        <v>2</v>
      </c>
      <c r="Q10716">
        <v>3</v>
      </c>
      <c r="S10716">
        <v>6</v>
      </c>
    </row>
    <row r="10717" spans="1:19" x14ac:dyDescent="0.2">
      <c r="A10717" t="s">
        <v>13053</v>
      </c>
      <c r="B10717" t="s">
        <v>12903</v>
      </c>
      <c r="C10717" t="s">
        <v>237</v>
      </c>
      <c r="D10717" t="s">
        <v>1000</v>
      </c>
      <c r="E10717" s="23">
        <v>43709</v>
      </c>
      <c r="F10717">
        <v>9.5</v>
      </c>
      <c r="G10717">
        <v>13</v>
      </c>
      <c r="I10717">
        <v>41</v>
      </c>
      <c r="J10717">
        <v>59</v>
      </c>
      <c r="L10717">
        <v>82</v>
      </c>
      <c r="N10717">
        <v>32</v>
      </c>
      <c r="P10717">
        <v>1</v>
      </c>
      <c r="Q10717">
        <v>2</v>
      </c>
      <c r="S10717">
        <v>9</v>
      </c>
    </row>
    <row r="10718" spans="1:19" x14ac:dyDescent="0.2">
      <c r="A10718" t="s">
        <v>13054</v>
      </c>
      <c r="B10718" t="s">
        <v>12904</v>
      </c>
      <c r="C10718" t="s">
        <v>237</v>
      </c>
      <c r="D10718" t="s">
        <v>1002</v>
      </c>
      <c r="E10718" s="23">
        <v>43709</v>
      </c>
      <c r="F10718">
        <v>9.5</v>
      </c>
      <c r="G10718">
        <v>13</v>
      </c>
      <c r="I10718">
        <v>41</v>
      </c>
      <c r="J10718">
        <v>59</v>
      </c>
      <c r="L10718">
        <v>82</v>
      </c>
      <c r="N10718">
        <v>32</v>
      </c>
      <c r="P10718">
        <v>1</v>
      </c>
      <c r="Q10718">
        <v>2</v>
      </c>
      <c r="S10718">
        <v>9</v>
      </c>
    </row>
    <row r="10719" spans="1:19" x14ac:dyDescent="0.2">
      <c r="A10719" t="s">
        <v>13055</v>
      </c>
      <c r="B10719" t="s">
        <v>12905</v>
      </c>
      <c r="C10719" t="s">
        <v>238</v>
      </c>
      <c r="D10719" t="s">
        <v>1000</v>
      </c>
      <c r="E10719" s="23">
        <v>43709</v>
      </c>
      <c r="F10719">
        <v>8</v>
      </c>
      <c r="G10719">
        <v>6</v>
      </c>
      <c r="I10719">
        <v>14</v>
      </c>
      <c r="J10719">
        <v>34</v>
      </c>
      <c r="L10719">
        <v>27</v>
      </c>
      <c r="N10719">
        <v>10</v>
      </c>
      <c r="P10719">
        <v>6</v>
      </c>
      <c r="Q10719">
        <v>6</v>
      </c>
      <c r="S10719">
        <v>4</v>
      </c>
    </row>
    <row r="10720" spans="1:19" x14ac:dyDescent="0.2">
      <c r="A10720" t="s">
        <v>13056</v>
      </c>
      <c r="B10720" t="s">
        <v>12906</v>
      </c>
      <c r="C10720" t="s">
        <v>238</v>
      </c>
      <c r="D10720" t="s">
        <v>1002</v>
      </c>
      <c r="E10720" s="23">
        <v>43709</v>
      </c>
      <c r="F10720">
        <v>8</v>
      </c>
      <c r="G10720">
        <v>6</v>
      </c>
      <c r="I10720">
        <v>14</v>
      </c>
      <c r="J10720">
        <v>34</v>
      </c>
      <c r="L10720">
        <v>27</v>
      </c>
      <c r="N10720">
        <v>10</v>
      </c>
      <c r="P10720">
        <v>6</v>
      </c>
      <c r="Q10720">
        <v>6</v>
      </c>
      <c r="S10720">
        <v>4</v>
      </c>
    </row>
    <row r="10721" spans="1:19" x14ac:dyDescent="0.2">
      <c r="A10721" t="s">
        <v>13057</v>
      </c>
      <c r="B10721" t="s">
        <v>12907</v>
      </c>
      <c r="C10721" t="s">
        <v>239</v>
      </c>
      <c r="D10721" t="s">
        <v>1000</v>
      </c>
      <c r="E10721" s="23">
        <v>43709</v>
      </c>
      <c r="F10721">
        <v>0</v>
      </c>
      <c r="G10721">
        <v>0</v>
      </c>
      <c r="I10721">
        <v>0</v>
      </c>
      <c r="J10721">
        <v>0</v>
      </c>
      <c r="L10721">
        <v>0</v>
      </c>
      <c r="N10721">
        <v>0</v>
      </c>
      <c r="P10721">
        <v>0</v>
      </c>
      <c r="Q10721">
        <v>0</v>
      </c>
      <c r="S10721">
        <v>0</v>
      </c>
    </row>
    <row r="10722" spans="1:19" x14ac:dyDescent="0.2">
      <c r="A10722" t="s">
        <v>13058</v>
      </c>
      <c r="B10722" t="s">
        <v>12908</v>
      </c>
      <c r="C10722" t="s">
        <v>239</v>
      </c>
      <c r="D10722" t="s">
        <v>1002</v>
      </c>
      <c r="E10722" s="23">
        <v>43709</v>
      </c>
      <c r="F10722">
        <v>0</v>
      </c>
      <c r="G10722">
        <v>0</v>
      </c>
      <c r="I10722">
        <v>0</v>
      </c>
      <c r="J10722">
        <v>0</v>
      </c>
      <c r="L10722">
        <v>0</v>
      </c>
      <c r="N10722">
        <v>0</v>
      </c>
      <c r="P10722">
        <v>0</v>
      </c>
      <c r="Q10722">
        <v>0</v>
      </c>
      <c r="S10722">
        <v>0</v>
      </c>
    </row>
    <row r="10723" spans="1:19" x14ac:dyDescent="0.2">
      <c r="A10723" t="s">
        <v>13059</v>
      </c>
      <c r="B10723" t="s">
        <v>12909</v>
      </c>
      <c r="C10723" t="s">
        <v>1988</v>
      </c>
      <c r="D10723" t="s">
        <v>1000</v>
      </c>
      <c r="E10723" s="23">
        <v>43709</v>
      </c>
      <c r="F10723">
        <v>6.5</v>
      </c>
      <c r="G10723">
        <v>5.5</v>
      </c>
      <c r="I10723">
        <v>25</v>
      </c>
      <c r="J10723">
        <v>38</v>
      </c>
      <c r="L10723">
        <v>32</v>
      </c>
      <c r="N10723">
        <v>24</v>
      </c>
      <c r="P10723">
        <v>0</v>
      </c>
      <c r="Q10723">
        <v>0</v>
      </c>
      <c r="S10723">
        <v>1</v>
      </c>
    </row>
    <row r="10724" spans="1:19" x14ac:dyDescent="0.2">
      <c r="A10724" t="s">
        <v>13060</v>
      </c>
      <c r="B10724" t="s">
        <v>12910</v>
      </c>
      <c r="C10724" t="s">
        <v>1988</v>
      </c>
      <c r="D10724" t="s">
        <v>1001</v>
      </c>
      <c r="E10724" s="23">
        <v>43709</v>
      </c>
      <c r="F10724">
        <v>2.5</v>
      </c>
      <c r="G10724">
        <v>3.5</v>
      </c>
      <c r="I10724">
        <v>13</v>
      </c>
      <c r="J10724">
        <v>12</v>
      </c>
      <c r="L10724">
        <v>20</v>
      </c>
      <c r="N10724">
        <v>9</v>
      </c>
      <c r="P10724">
        <v>0</v>
      </c>
      <c r="Q10724">
        <v>4</v>
      </c>
      <c r="S10724">
        <v>4</v>
      </c>
    </row>
    <row r="10725" spans="1:19" x14ac:dyDescent="0.2">
      <c r="A10725" t="s">
        <v>13061</v>
      </c>
      <c r="B10725" t="s">
        <v>12911</v>
      </c>
      <c r="C10725" t="s">
        <v>1988</v>
      </c>
      <c r="D10725" t="s">
        <v>1002</v>
      </c>
      <c r="E10725" s="23">
        <v>43709</v>
      </c>
      <c r="F10725">
        <v>9</v>
      </c>
      <c r="G10725">
        <v>9</v>
      </c>
      <c r="I10725">
        <v>38</v>
      </c>
      <c r="J10725">
        <v>50</v>
      </c>
      <c r="L10725">
        <v>52</v>
      </c>
      <c r="N10725">
        <v>33</v>
      </c>
      <c r="P10725">
        <v>0</v>
      </c>
      <c r="Q10725">
        <v>4</v>
      </c>
      <c r="S10725">
        <v>5</v>
      </c>
    </row>
    <row r="10726" spans="1:19" x14ac:dyDescent="0.2">
      <c r="A10726" t="s">
        <v>13062</v>
      </c>
      <c r="B10726" t="s">
        <v>12912</v>
      </c>
      <c r="C10726" t="s">
        <v>966</v>
      </c>
      <c r="D10726" t="s">
        <v>1000</v>
      </c>
      <c r="E10726" s="23">
        <v>43709</v>
      </c>
      <c r="F10726">
        <v>0</v>
      </c>
      <c r="G10726">
        <v>0</v>
      </c>
      <c r="I10726">
        <v>0</v>
      </c>
      <c r="J10726">
        <v>0</v>
      </c>
      <c r="L10726">
        <v>0</v>
      </c>
      <c r="N10726">
        <v>0</v>
      </c>
      <c r="P10726">
        <v>0</v>
      </c>
      <c r="Q10726">
        <v>0</v>
      </c>
      <c r="S10726">
        <v>0</v>
      </c>
    </row>
    <row r="10727" spans="1:19" x14ac:dyDescent="0.2">
      <c r="A10727" t="s">
        <v>13063</v>
      </c>
      <c r="B10727" t="s">
        <v>12913</v>
      </c>
      <c r="C10727" t="s">
        <v>966</v>
      </c>
      <c r="D10727" t="s">
        <v>1002</v>
      </c>
      <c r="E10727" s="23">
        <v>43709</v>
      </c>
      <c r="F10727">
        <v>0</v>
      </c>
      <c r="G10727">
        <v>0</v>
      </c>
      <c r="I10727">
        <v>0</v>
      </c>
      <c r="J10727">
        <v>0</v>
      </c>
      <c r="L10727">
        <v>0</v>
      </c>
      <c r="N10727">
        <v>0</v>
      </c>
      <c r="P10727">
        <v>0</v>
      </c>
      <c r="Q10727">
        <v>0</v>
      </c>
      <c r="S10727">
        <v>0</v>
      </c>
    </row>
    <row r="10728" spans="1:19" x14ac:dyDescent="0.2">
      <c r="A10728" t="s">
        <v>13064</v>
      </c>
      <c r="B10728" t="s">
        <v>12914</v>
      </c>
      <c r="C10728" t="s">
        <v>240</v>
      </c>
      <c r="D10728" t="s">
        <v>1000</v>
      </c>
      <c r="E10728" s="23">
        <v>43709</v>
      </c>
      <c r="F10728">
        <v>17</v>
      </c>
      <c r="G10728">
        <v>15.5</v>
      </c>
      <c r="I10728">
        <v>38</v>
      </c>
      <c r="J10728">
        <v>97</v>
      </c>
      <c r="L10728">
        <v>89</v>
      </c>
      <c r="N10728">
        <v>34</v>
      </c>
      <c r="P10728">
        <v>3</v>
      </c>
      <c r="Q10728">
        <v>9</v>
      </c>
      <c r="S10728">
        <v>4</v>
      </c>
    </row>
    <row r="10729" spans="1:19" x14ac:dyDescent="0.2">
      <c r="A10729" t="s">
        <v>13065</v>
      </c>
      <c r="B10729" t="s">
        <v>12915</v>
      </c>
      <c r="C10729" t="s">
        <v>240</v>
      </c>
      <c r="D10729" t="s">
        <v>1002</v>
      </c>
      <c r="E10729" s="23">
        <v>43709</v>
      </c>
      <c r="F10729">
        <v>17</v>
      </c>
      <c r="G10729">
        <v>15.5</v>
      </c>
      <c r="I10729">
        <v>38</v>
      </c>
      <c r="J10729">
        <v>97</v>
      </c>
      <c r="L10729">
        <v>89</v>
      </c>
      <c r="N10729">
        <v>34</v>
      </c>
      <c r="P10729">
        <v>3</v>
      </c>
      <c r="Q10729">
        <v>9</v>
      </c>
      <c r="S10729">
        <v>4</v>
      </c>
    </row>
    <row r="10730" spans="1:19" x14ac:dyDescent="0.2">
      <c r="A10730" t="s">
        <v>13066</v>
      </c>
      <c r="B10730" t="s">
        <v>12916</v>
      </c>
      <c r="C10730" t="s">
        <v>241</v>
      </c>
      <c r="D10730" t="s">
        <v>1000</v>
      </c>
      <c r="E10730" s="23">
        <v>43709</v>
      </c>
      <c r="F10730">
        <v>50.5</v>
      </c>
      <c r="G10730">
        <v>37</v>
      </c>
      <c r="I10730">
        <v>366</v>
      </c>
      <c r="J10730">
        <v>552</v>
      </c>
      <c r="L10730">
        <v>417</v>
      </c>
      <c r="N10730">
        <v>323</v>
      </c>
      <c r="P10730">
        <v>23</v>
      </c>
      <c r="Q10730">
        <v>51</v>
      </c>
      <c r="S10730">
        <v>43</v>
      </c>
    </row>
    <row r="10731" spans="1:19" x14ac:dyDescent="0.2">
      <c r="A10731" t="s">
        <v>13067</v>
      </c>
      <c r="B10731" t="s">
        <v>12917</v>
      </c>
      <c r="C10731" t="s">
        <v>241</v>
      </c>
      <c r="D10731" t="s">
        <v>1002</v>
      </c>
      <c r="E10731" s="23">
        <v>43709</v>
      </c>
      <c r="F10731">
        <v>50.5</v>
      </c>
      <c r="G10731">
        <v>37</v>
      </c>
      <c r="I10731">
        <v>366</v>
      </c>
      <c r="J10731">
        <v>552</v>
      </c>
      <c r="L10731">
        <v>417</v>
      </c>
      <c r="N10731">
        <v>323</v>
      </c>
      <c r="P10731">
        <v>23</v>
      </c>
      <c r="Q10731">
        <v>51</v>
      </c>
      <c r="S10731">
        <v>43</v>
      </c>
    </row>
    <row r="10732" spans="1:19" x14ac:dyDescent="0.2">
      <c r="A10732" t="s">
        <v>13068</v>
      </c>
      <c r="B10732" t="s">
        <v>12918</v>
      </c>
      <c r="C10732" t="s">
        <v>318</v>
      </c>
      <c r="D10732" t="s">
        <v>1000</v>
      </c>
      <c r="E10732" s="23">
        <v>43709</v>
      </c>
      <c r="F10732">
        <v>3.5</v>
      </c>
      <c r="G10732">
        <v>7</v>
      </c>
      <c r="I10732">
        <v>14</v>
      </c>
      <c r="J10732">
        <v>20</v>
      </c>
      <c r="L10732">
        <v>41</v>
      </c>
      <c r="N10732">
        <v>14</v>
      </c>
      <c r="P10732">
        <v>0</v>
      </c>
      <c r="Q10732">
        <v>0</v>
      </c>
      <c r="S10732">
        <v>0</v>
      </c>
    </row>
    <row r="10733" spans="1:19" x14ac:dyDescent="0.2">
      <c r="A10733" t="s">
        <v>13069</v>
      </c>
      <c r="B10733" t="s">
        <v>12919</v>
      </c>
      <c r="C10733" t="s">
        <v>318</v>
      </c>
      <c r="D10733" t="s">
        <v>1002</v>
      </c>
      <c r="E10733" s="23">
        <v>43709</v>
      </c>
      <c r="F10733">
        <v>3.5</v>
      </c>
      <c r="G10733">
        <v>7</v>
      </c>
      <c r="I10733">
        <v>14</v>
      </c>
      <c r="J10733">
        <v>20</v>
      </c>
      <c r="L10733">
        <v>41</v>
      </c>
      <c r="N10733">
        <v>14</v>
      </c>
      <c r="P10733">
        <v>0</v>
      </c>
      <c r="Q10733">
        <v>0</v>
      </c>
      <c r="S10733">
        <v>0</v>
      </c>
    </row>
    <row r="10734" spans="1:19" x14ac:dyDescent="0.2">
      <c r="A10734" t="s">
        <v>21193</v>
      </c>
      <c r="B10734" t="s">
        <v>13074</v>
      </c>
      <c r="C10734" t="s">
        <v>896</v>
      </c>
      <c r="D10734" t="s">
        <v>1000</v>
      </c>
      <c r="E10734" s="23">
        <v>43709</v>
      </c>
      <c r="F10734">
        <v>98.5</v>
      </c>
      <c r="G10734">
        <v>87.5</v>
      </c>
      <c r="I10734">
        <v>518</v>
      </c>
      <c r="J10734">
        <v>820</v>
      </c>
      <c r="L10734">
        <v>708</v>
      </c>
      <c r="N10734">
        <v>455</v>
      </c>
      <c r="O10734" t="s">
        <v>904</v>
      </c>
      <c r="P10734">
        <v>33</v>
      </c>
      <c r="Q10734">
        <v>68</v>
      </c>
      <c r="S10734">
        <v>63</v>
      </c>
    </row>
    <row r="10735" spans="1:19" x14ac:dyDescent="0.2">
      <c r="A10735" t="s">
        <v>22402</v>
      </c>
      <c r="B10735" t="s">
        <v>13073</v>
      </c>
      <c r="C10735" t="s">
        <v>899</v>
      </c>
      <c r="D10735" t="s">
        <v>1001</v>
      </c>
      <c r="E10735" s="23">
        <v>43709</v>
      </c>
      <c r="F10735">
        <v>5.5</v>
      </c>
      <c r="G10735">
        <v>8.5</v>
      </c>
      <c r="I10735">
        <v>30</v>
      </c>
      <c r="J10735">
        <v>28</v>
      </c>
      <c r="L10735">
        <v>48</v>
      </c>
      <c r="N10735">
        <v>22</v>
      </c>
      <c r="O10735" t="s">
        <v>904</v>
      </c>
      <c r="P10735">
        <v>2</v>
      </c>
      <c r="Q10735">
        <v>7</v>
      </c>
      <c r="S10735">
        <v>8</v>
      </c>
    </row>
    <row r="10736" spans="1:19" x14ac:dyDescent="0.2">
      <c r="A10736" t="s">
        <v>13076</v>
      </c>
      <c r="B10736" t="s">
        <v>13072</v>
      </c>
      <c r="C10736" t="s">
        <v>1237</v>
      </c>
      <c r="D10736" t="s">
        <v>1000</v>
      </c>
      <c r="E10736" s="23">
        <v>43709</v>
      </c>
      <c r="F10736">
        <v>27</v>
      </c>
      <c r="G10736">
        <v>24.5</v>
      </c>
      <c r="I10736">
        <v>83</v>
      </c>
      <c r="J10736">
        <v>155</v>
      </c>
      <c r="L10736">
        <v>141</v>
      </c>
      <c r="N10736">
        <v>76</v>
      </c>
      <c r="P10736">
        <v>3</v>
      </c>
      <c r="Q10736">
        <v>9</v>
      </c>
      <c r="S10736">
        <v>7</v>
      </c>
    </row>
    <row r="10737" spans="1:19" x14ac:dyDescent="0.2">
      <c r="A10737" t="s">
        <v>22403</v>
      </c>
      <c r="B10737" t="s">
        <v>13071</v>
      </c>
      <c r="C10737" t="s">
        <v>1237</v>
      </c>
      <c r="D10737" t="s">
        <v>1001</v>
      </c>
      <c r="E10737" s="23">
        <v>43709</v>
      </c>
      <c r="F10737">
        <v>5.5</v>
      </c>
      <c r="G10737">
        <v>8.5</v>
      </c>
      <c r="I10737">
        <v>30</v>
      </c>
      <c r="J10737">
        <v>28</v>
      </c>
      <c r="L10737">
        <v>48</v>
      </c>
      <c r="N10737">
        <v>22</v>
      </c>
      <c r="P10737">
        <v>2</v>
      </c>
      <c r="Q10737">
        <v>7</v>
      </c>
      <c r="S10737">
        <v>8</v>
      </c>
    </row>
    <row r="10738" spans="1:19" x14ac:dyDescent="0.2">
      <c r="A10738" t="s">
        <v>13081</v>
      </c>
      <c r="B10738" t="s">
        <v>13070</v>
      </c>
      <c r="C10738" t="s">
        <v>1237</v>
      </c>
      <c r="D10738" t="s">
        <v>1002</v>
      </c>
      <c r="E10738" s="23">
        <v>43709</v>
      </c>
      <c r="F10738">
        <v>32.5</v>
      </c>
      <c r="G10738">
        <v>33</v>
      </c>
      <c r="I10738">
        <v>113</v>
      </c>
      <c r="J10738">
        <v>183</v>
      </c>
      <c r="L10738">
        <v>189</v>
      </c>
      <c r="N10738">
        <v>98</v>
      </c>
      <c r="P10738">
        <v>5</v>
      </c>
      <c r="Q10738">
        <v>16</v>
      </c>
      <c r="S10738">
        <v>15</v>
      </c>
    </row>
    <row r="10739" spans="1:19" x14ac:dyDescent="0.2">
      <c r="A10739" t="s">
        <v>14522</v>
      </c>
      <c r="B10739" t="s">
        <v>12921</v>
      </c>
      <c r="C10739" t="s">
        <v>235</v>
      </c>
      <c r="D10739" t="s">
        <v>1002</v>
      </c>
      <c r="E10739" s="23">
        <v>43709</v>
      </c>
      <c r="F10739">
        <v>104</v>
      </c>
      <c r="G10739">
        <v>96</v>
      </c>
      <c r="I10739">
        <v>548</v>
      </c>
      <c r="J10739">
        <v>848</v>
      </c>
      <c r="L10739">
        <v>756</v>
      </c>
      <c r="N10739">
        <v>477</v>
      </c>
      <c r="P10739">
        <v>35</v>
      </c>
      <c r="Q10739">
        <v>75</v>
      </c>
      <c r="S10739">
        <v>71</v>
      </c>
    </row>
    <row r="10740" spans="1:19" x14ac:dyDescent="0.2">
      <c r="A10740" t="s">
        <v>22578</v>
      </c>
      <c r="B10740" t="s">
        <v>22404</v>
      </c>
      <c r="C10740" t="s">
        <v>228</v>
      </c>
      <c r="D10740" t="s">
        <v>1000</v>
      </c>
      <c r="E10740" s="23">
        <v>43739</v>
      </c>
      <c r="F10740">
        <v>0</v>
      </c>
      <c r="G10740">
        <v>0</v>
      </c>
      <c r="I10740">
        <v>0</v>
      </c>
      <c r="J10740">
        <v>0</v>
      </c>
      <c r="L10740">
        <v>0</v>
      </c>
      <c r="N10740">
        <v>0</v>
      </c>
      <c r="P10740">
        <v>0</v>
      </c>
      <c r="Q10740">
        <v>0</v>
      </c>
      <c r="S10740">
        <v>0</v>
      </c>
    </row>
    <row r="10741" spans="1:19" x14ac:dyDescent="0.2">
      <c r="A10741" t="s">
        <v>22579</v>
      </c>
      <c r="B10741" t="s">
        <v>22405</v>
      </c>
      <c r="C10741" t="s">
        <v>211</v>
      </c>
      <c r="D10741" t="s">
        <v>1000</v>
      </c>
      <c r="E10741" s="23">
        <v>43739</v>
      </c>
      <c r="F10741">
        <v>0</v>
      </c>
      <c r="G10741">
        <v>0</v>
      </c>
      <c r="I10741">
        <v>0</v>
      </c>
      <c r="J10741">
        <v>0</v>
      </c>
      <c r="L10741">
        <v>0</v>
      </c>
      <c r="N10741">
        <v>0</v>
      </c>
      <c r="P10741">
        <v>0</v>
      </c>
      <c r="Q10741">
        <v>0</v>
      </c>
      <c r="S10741">
        <v>0</v>
      </c>
    </row>
    <row r="10742" spans="1:19" x14ac:dyDescent="0.2">
      <c r="A10742" t="s">
        <v>22580</v>
      </c>
      <c r="B10742" t="s">
        <v>22406</v>
      </c>
      <c r="C10742" t="s">
        <v>213</v>
      </c>
      <c r="D10742" t="s">
        <v>1000</v>
      </c>
      <c r="E10742" s="23">
        <v>43739</v>
      </c>
      <c r="F10742">
        <v>0</v>
      </c>
      <c r="G10742">
        <v>0</v>
      </c>
      <c r="I10742">
        <v>0</v>
      </c>
      <c r="J10742">
        <v>0</v>
      </c>
      <c r="L10742">
        <v>0</v>
      </c>
      <c r="N10742">
        <v>0</v>
      </c>
      <c r="P10742">
        <v>0</v>
      </c>
      <c r="Q10742">
        <v>0</v>
      </c>
      <c r="S10742">
        <v>0</v>
      </c>
    </row>
    <row r="10743" spans="1:19" x14ac:dyDescent="0.2">
      <c r="A10743" t="s">
        <v>22581</v>
      </c>
      <c r="B10743" t="s">
        <v>22407</v>
      </c>
      <c r="C10743" t="s">
        <v>229</v>
      </c>
      <c r="D10743" t="s">
        <v>1000</v>
      </c>
      <c r="E10743" s="23">
        <v>43739</v>
      </c>
      <c r="F10743">
        <v>0</v>
      </c>
      <c r="G10743">
        <v>0</v>
      </c>
      <c r="I10743">
        <v>0</v>
      </c>
      <c r="J10743">
        <v>0</v>
      </c>
      <c r="L10743">
        <v>0</v>
      </c>
      <c r="N10743">
        <v>0</v>
      </c>
      <c r="P10743">
        <v>0</v>
      </c>
      <c r="Q10743">
        <v>0</v>
      </c>
      <c r="S10743">
        <v>0</v>
      </c>
    </row>
    <row r="10744" spans="1:19" x14ac:dyDescent="0.2">
      <c r="A10744" t="s">
        <v>22582</v>
      </c>
      <c r="B10744" t="s">
        <v>22408</v>
      </c>
      <c r="C10744" t="s">
        <v>1051</v>
      </c>
      <c r="D10744" t="s">
        <v>1000</v>
      </c>
      <c r="E10744" s="23">
        <v>43739</v>
      </c>
      <c r="F10744">
        <v>0</v>
      </c>
      <c r="G10744">
        <v>0</v>
      </c>
      <c r="I10744">
        <v>0</v>
      </c>
      <c r="J10744">
        <v>0</v>
      </c>
      <c r="L10744">
        <v>0</v>
      </c>
      <c r="N10744">
        <v>0</v>
      </c>
      <c r="P10744">
        <v>0</v>
      </c>
      <c r="Q10744">
        <v>0</v>
      </c>
      <c r="S10744">
        <v>0</v>
      </c>
    </row>
    <row r="10745" spans="1:19" x14ac:dyDescent="0.2">
      <c r="A10745" t="s">
        <v>22583</v>
      </c>
      <c r="B10745" t="s">
        <v>22409</v>
      </c>
      <c r="C10745" t="s">
        <v>1048</v>
      </c>
      <c r="D10745" t="s">
        <v>1000</v>
      </c>
      <c r="E10745" s="23">
        <v>43739</v>
      </c>
      <c r="F10745">
        <v>0</v>
      </c>
      <c r="G10745">
        <v>0</v>
      </c>
      <c r="I10745">
        <v>0</v>
      </c>
      <c r="J10745">
        <v>0</v>
      </c>
      <c r="L10745">
        <v>0</v>
      </c>
      <c r="N10745">
        <v>0</v>
      </c>
      <c r="P10745">
        <v>0</v>
      </c>
      <c r="Q10745">
        <v>0</v>
      </c>
      <c r="S10745">
        <v>0</v>
      </c>
    </row>
    <row r="10746" spans="1:19" x14ac:dyDescent="0.2">
      <c r="A10746" t="s">
        <v>22584</v>
      </c>
      <c r="B10746" t="s">
        <v>22410</v>
      </c>
      <c r="C10746" t="s">
        <v>1047</v>
      </c>
      <c r="D10746" t="s">
        <v>1000</v>
      </c>
      <c r="E10746" s="23">
        <v>43739</v>
      </c>
      <c r="F10746">
        <v>3.5</v>
      </c>
      <c r="G10746">
        <v>3</v>
      </c>
      <c r="I10746">
        <v>18</v>
      </c>
      <c r="J10746">
        <v>20</v>
      </c>
      <c r="L10746">
        <v>16</v>
      </c>
      <c r="N10746">
        <v>18</v>
      </c>
      <c r="P10746">
        <v>0</v>
      </c>
      <c r="Q10746">
        <v>0</v>
      </c>
      <c r="S10746">
        <v>0</v>
      </c>
    </row>
    <row r="10747" spans="1:19" x14ac:dyDescent="0.2">
      <c r="A10747" t="s">
        <v>22585</v>
      </c>
      <c r="B10747" t="s">
        <v>22411</v>
      </c>
      <c r="C10747" t="s">
        <v>1050</v>
      </c>
      <c r="D10747" t="s">
        <v>1001</v>
      </c>
      <c r="E10747" s="23">
        <v>43739</v>
      </c>
      <c r="F10747">
        <v>1</v>
      </c>
      <c r="G10747">
        <v>1.5</v>
      </c>
      <c r="I10747">
        <v>3</v>
      </c>
      <c r="J10747">
        <v>5</v>
      </c>
      <c r="L10747">
        <v>8</v>
      </c>
      <c r="N10747">
        <v>3</v>
      </c>
      <c r="P10747">
        <v>0</v>
      </c>
      <c r="Q10747">
        <v>2</v>
      </c>
      <c r="S10747">
        <v>0</v>
      </c>
    </row>
    <row r="10748" spans="1:19" x14ac:dyDescent="0.2">
      <c r="A10748" t="s">
        <v>22586</v>
      </c>
      <c r="B10748" t="s">
        <v>22412</v>
      </c>
      <c r="C10748" t="s">
        <v>1049</v>
      </c>
      <c r="D10748" t="s">
        <v>1001</v>
      </c>
      <c r="E10748" s="23">
        <v>43739</v>
      </c>
      <c r="F10748">
        <v>0</v>
      </c>
      <c r="G10748">
        <v>0</v>
      </c>
      <c r="I10748">
        <v>0</v>
      </c>
      <c r="J10748">
        <v>0</v>
      </c>
      <c r="L10748">
        <v>0</v>
      </c>
      <c r="N10748">
        <v>0</v>
      </c>
      <c r="P10748">
        <v>0</v>
      </c>
      <c r="Q10748">
        <v>0</v>
      </c>
      <c r="S10748">
        <v>0</v>
      </c>
    </row>
    <row r="10749" spans="1:19" x14ac:dyDescent="0.2">
      <c r="A10749" t="s">
        <v>22587</v>
      </c>
      <c r="B10749" t="s">
        <v>22413</v>
      </c>
      <c r="C10749" t="s">
        <v>1048</v>
      </c>
      <c r="D10749" t="s">
        <v>1001</v>
      </c>
      <c r="E10749" s="23">
        <v>43739</v>
      </c>
      <c r="F10749">
        <v>2</v>
      </c>
      <c r="G10749">
        <v>2</v>
      </c>
      <c r="I10749">
        <v>12</v>
      </c>
      <c r="J10749">
        <v>11</v>
      </c>
      <c r="L10749">
        <v>10</v>
      </c>
      <c r="N10749">
        <v>11</v>
      </c>
      <c r="P10749">
        <v>1</v>
      </c>
      <c r="Q10749">
        <v>3</v>
      </c>
      <c r="S10749">
        <v>1</v>
      </c>
    </row>
    <row r="10750" spans="1:19" x14ac:dyDescent="0.2">
      <c r="A10750" t="s">
        <v>22588</v>
      </c>
      <c r="B10750" t="s">
        <v>22414</v>
      </c>
      <c r="C10750" t="s">
        <v>1047</v>
      </c>
      <c r="D10750" t="s">
        <v>1001</v>
      </c>
      <c r="E10750" s="23">
        <v>43739</v>
      </c>
      <c r="F10750">
        <v>0</v>
      </c>
      <c r="G10750">
        <v>0</v>
      </c>
      <c r="I10750">
        <v>0</v>
      </c>
      <c r="J10750">
        <v>0</v>
      </c>
      <c r="L10750">
        <v>0</v>
      </c>
      <c r="N10750">
        <v>0</v>
      </c>
      <c r="P10750">
        <v>0</v>
      </c>
      <c r="Q10750">
        <v>0</v>
      </c>
      <c r="S10750">
        <v>0</v>
      </c>
    </row>
    <row r="10751" spans="1:19" x14ac:dyDescent="0.2">
      <c r="A10751" t="s">
        <v>22589</v>
      </c>
      <c r="B10751" t="s">
        <v>22415</v>
      </c>
      <c r="C10751" t="s">
        <v>959</v>
      </c>
      <c r="D10751" t="s">
        <v>1000</v>
      </c>
      <c r="E10751" s="23">
        <v>43739</v>
      </c>
      <c r="F10751">
        <v>0</v>
      </c>
      <c r="G10751">
        <v>0</v>
      </c>
      <c r="I10751">
        <v>0</v>
      </c>
      <c r="J10751">
        <v>0</v>
      </c>
      <c r="L10751">
        <v>0</v>
      </c>
      <c r="N10751">
        <v>0</v>
      </c>
      <c r="P10751">
        <v>0</v>
      </c>
      <c r="Q10751">
        <v>0</v>
      </c>
      <c r="S10751">
        <v>0</v>
      </c>
    </row>
    <row r="10752" spans="1:19" x14ac:dyDescent="0.2">
      <c r="A10752" t="s">
        <v>22590</v>
      </c>
      <c r="B10752" t="s">
        <v>22416</v>
      </c>
      <c r="C10752" t="s">
        <v>205</v>
      </c>
      <c r="D10752" t="s">
        <v>1000</v>
      </c>
      <c r="E10752" s="23">
        <v>43739</v>
      </c>
      <c r="F10752">
        <v>0</v>
      </c>
      <c r="G10752">
        <v>0</v>
      </c>
      <c r="I10752">
        <v>0</v>
      </c>
      <c r="J10752">
        <v>0</v>
      </c>
      <c r="L10752">
        <v>0</v>
      </c>
      <c r="N10752">
        <v>0</v>
      </c>
      <c r="P10752">
        <v>0</v>
      </c>
      <c r="Q10752">
        <v>0</v>
      </c>
      <c r="S10752">
        <v>0</v>
      </c>
    </row>
    <row r="10753" spans="1:19" x14ac:dyDescent="0.2">
      <c r="A10753" t="s">
        <v>22591</v>
      </c>
      <c r="B10753" t="s">
        <v>22417</v>
      </c>
      <c r="C10753" t="s">
        <v>384</v>
      </c>
      <c r="D10753" t="s">
        <v>1000</v>
      </c>
      <c r="E10753" s="23">
        <v>43739</v>
      </c>
      <c r="F10753">
        <v>0</v>
      </c>
      <c r="G10753">
        <v>0</v>
      </c>
      <c r="I10753">
        <v>0</v>
      </c>
      <c r="J10753">
        <v>0</v>
      </c>
      <c r="L10753">
        <v>0</v>
      </c>
      <c r="N10753">
        <v>0</v>
      </c>
      <c r="P10753">
        <v>0</v>
      </c>
      <c r="Q10753">
        <v>0</v>
      </c>
      <c r="S10753">
        <v>0</v>
      </c>
    </row>
    <row r="10754" spans="1:19" x14ac:dyDescent="0.2">
      <c r="A10754" t="s">
        <v>22592</v>
      </c>
      <c r="B10754" t="s">
        <v>22418</v>
      </c>
      <c r="C10754" t="s">
        <v>210</v>
      </c>
      <c r="D10754" t="s">
        <v>1000</v>
      </c>
      <c r="E10754" s="23">
        <v>43739</v>
      </c>
      <c r="F10754">
        <v>2</v>
      </c>
      <c r="G10754">
        <v>4</v>
      </c>
      <c r="I10754">
        <v>3</v>
      </c>
      <c r="J10754">
        <v>12</v>
      </c>
      <c r="L10754">
        <v>24</v>
      </c>
      <c r="N10754">
        <v>3</v>
      </c>
      <c r="O10754">
        <v>1.1299999999999999</v>
      </c>
      <c r="P10754">
        <v>0</v>
      </c>
      <c r="Q10754">
        <v>2</v>
      </c>
      <c r="S10754">
        <v>0</v>
      </c>
    </row>
    <row r="10755" spans="1:19" x14ac:dyDescent="0.2">
      <c r="A10755" t="s">
        <v>22593</v>
      </c>
      <c r="B10755" t="s">
        <v>22419</v>
      </c>
      <c r="C10755" t="s">
        <v>215</v>
      </c>
      <c r="D10755" t="s">
        <v>1000</v>
      </c>
      <c r="E10755" s="23">
        <v>43739</v>
      </c>
      <c r="F10755">
        <v>6</v>
      </c>
      <c r="G10755">
        <v>6</v>
      </c>
      <c r="I10755">
        <v>34</v>
      </c>
      <c r="J10755">
        <v>36</v>
      </c>
      <c r="L10755">
        <v>36</v>
      </c>
      <c r="N10755">
        <v>21</v>
      </c>
      <c r="O10755">
        <v>1.1000000000000001</v>
      </c>
      <c r="P10755">
        <v>8</v>
      </c>
      <c r="Q10755">
        <v>9</v>
      </c>
      <c r="S10755">
        <v>13</v>
      </c>
    </row>
    <row r="10756" spans="1:19" x14ac:dyDescent="0.2">
      <c r="A10756" t="s">
        <v>22594</v>
      </c>
      <c r="B10756" t="s">
        <v>22420</v>
      </c>
      <c r="C10756" t="s">
        <v>960</v>
      </c>
      <c r="D10756" t="s">
        <v>1000</v>
      </c>
      <c r="E10756" s="23">
        <v>43739</v>
      </c>
      <c r="F10756">
        <v>3</v>
      </c>
      <c r="G10756">
        <v>3</v>
      </c>
      <c r="I10756">
        <v>7</v>
      </c>
      <c r="J10756">
        <v>12</v>
      </c>
      <c r="L10756">
        <v>15</v>
      </c>
      <c r="N10756">
        <v>4</v>
      </c>
      <c r="P10756">
        <v>3</v>
      </c>
      <c r="Q10756">
        <v>3</v>
      </c>
      <c r="S10756">
        <v>3</v>
      </c>
    </row>
    <row r="10757" spans="1:19" x14ac:dyDescent="0.2">
      <c r="A10757" t="s">
        <v>22595</v>
      </c>
      <c r="B10757" t="s">
        <v>22421</v>
      </c>
      <c r="C10757" t="s">
        <v>961</v>
      </c>
      <c r="D10757" t="s">
        <v>1000</v>
      </c>
      <c r="E10757" s="23">
        <v>43739</v>
      </c>
      <c r="F10757">
        <v>3</v>
      </c>
      <c r="G10757">
        <v>3</v>
      </c>
      <c r="I10757">
        <v>8</v>
      </c>
      <c r="J10757">
        <v>12</v>
      </c>
      <c r="L10757">
        <v>15</v>
      </c>
      <c r="N10757">
        <v>8</v>
      </c>
      <c r="P10757">
        <v>0</v>
      </c>
      <c r="Q10757">
        <v>0</v>
      </c>
      <c r="S10757">
        <v>0</v>
      </c>
    </row>
    <row r="10758" spans="1:19" x14ac:dyDescent="0.2">
      <c r="A10758" t="s">
        <v>22596</v>
      </c>
      <c r="B10758" t="s">
        <v>22422</v>
      </c>
      <c r="C10758" t="s">
        <v>221</v>
      </c>
      <c r="D10758" t="s">
        <v>1000</v>
      </c>
      <c r="E10758" s="23">
        <v>43739</v>
      </c>
      <c r="F10758">
        <v>0</v>
      </c>
      <c r="G10758">
        <v>0</v>
      </c>
      <c r="I10758">
        <v>0</v>
      </c>
      <c r="J10758">
        <v>0</v>
      </c>
      <c r="L10758">
        <v>0</v>
      </c>
      <c r="N10758">
        <v>0</v>
      </c>
      <c r="P10758">
        <v>0</v>
      </c>
      <c r="Q10758">
        <v>0</v>
      </c>
      <c r="S10758">
        <v>0</v>
      </c>
    </row>
    <row r="10759" spans="1:19" x14ac:dyDescent="0.2">
      <c r="A10759" t="s">
        <v>22597</v>
      </c>
      <c r="B10759" t="s">
        <v>22423</v>
      </c>
      <c r="C10759" t="s">
        <v>222</v>
      </c>
      <c r="D10759" t="s">
        <v>1000</v>
      </c>
      <c r="E10759" s="23">
        <v>43739</v>
      </c>
      <c r="F10759">
        <v>0</v>
      </c>
      <c r="G10759">
        <v>0</v>
      </c>
      <c r="I10759">
        <v>0</v>
      </c>
      <c r="J10759">
        <v>0</v>
      </c>
      <c r="L10759">
        <v>0</v>
      </c>
      <c r="N10759">
        <v>0</v>
      </c>
      <c r="P10759">
        <v>0</v>
      </c>
      <c r="Q10759">
        <v>0</v>
      </c>
      <c r="S10759">
        <v>0</v>
      </c>
    </row>
    <row r="10760" spans="1:19" x14ac:dyDescent="0.2">
      <c r="A10760" t="s">
        <v>22598</v>
      </c>
      <c r="B10760" t="s">
        <v>22424</v>
      </c>
      <c r="C10760" t="s">
        <v>1052</v>
      </c>
      <c r="D10760" t="s">
        <v>1000</v>
      </c>
      <c r="E10760" s="23">
        <v>43739</v>
      </c>
      <c r="F10760">
        <v>3.5</v>
      </c>
      <c r="G10760">
        <v>3</v>
      </c>
      <c r="I10760">
        <v>15</v>
      </c>
      <c r="J10760">
        <v>21</v>
      </c>
      <c r="L10760">
        <v>18</v>
      </c>
      <c r="N10760">
        <v>12</v>
      </c>
      <c r="P10760">
        <v>1</v>
      </c>
      <c r="Q10760">
        <v>4</v>
      </c>
      <c r="S10760">
        <v>3</v>
      </c>
    </row>
    <row r="10761" spans="1:19" x14ac:dyDescent="0.2">
      <c r="A10761" t="s">
        <v>22599</v>
      </c>
      <c r="B10761" t="s">
        <v>22425</v>
      </c>
      <c r="C10761" t="s">
        <v>1053</v>
      </c>
      <c r="D10761" t="s">
        <v>1000</v>
      </c>
      <c r="E10761" s="23">
        <v>43739</v>
      </c>
      <c r="F10761">
        <v>3</v>
      </c>
      <c r="G10761">
        <v>2</v>
      </c>
      <c r="I10761">
        <v>12</v>
      </c>
      <c r="J10761">
        <v>17</v>
      </c>
      <c r="L10761">
        <v>11</v>
      </c>
      <c r="N10761">
        <v>6</v>
      </c>
      <c r="P10761">
        <v>0</v>
      </c>
      <c r="Q10761">
        <v>0</v>
      </c>
      <c r="S10761">
        <v>6</v>
      </c>
    </row>
    <row r="10762" spans="1:19" x14ac:dyDescent="0.2">
      <c r="A10762" t="s">
        <v>22600</v>
      </c>
      <c r="B10762" t="s">
        <v>22426</v>
      </c>
      <c r="C10762" t="s">
        <v>1052</v>
      </c>
      <c r="D10762" t="s">
        <v>1001</v>
      </c>
      <c r="E10762" s="23">
        <v>43739</v>
      </c>
      <c r="F10762">
        <v>1.5</v>
      </c>
      <c r="G10762">
        <v>1.5</v>
      </c>
      <c r="I10762">
        <v>8</v>
      </c>
      <c r="J10762">
        <v>7</v>
      </c>
      <c r="L10762">
        <v>8</v>
      </c>
      <c r="N10762">
        <v>8</v>
      </c>
      <c r="P10762">
        <v>0</v>
      </c>
      <c r="Q10762">
        <v>1</v>
      </c>
      <c r="S10762">
        <v>0</v>
      </c>
    </row>
    <row r="10763" spans="1:19" x14ac:dyDescent="0.2">
      <c r="A10763" t="s">
        <v>22601</v>
      </c>
      <c r="B10763" t="s">
        <v>22427</v>
      </c>
      <c r="C10763" t="s">
        <v>1053</v>
      </c>
      <c r="D10763" t="s">
        <v>1001</v>
      </c>
      <c r="E10763" s="23">
        <v>43739</v>
      </c>
      <c r="F10763">
        <v>0</v>
      </c>
      <c r="G10763">
        <v>0</v>
      </c>
      <c r="I10763">
        <v>0</v>
      </c>
      <c r="J10763">
        <v>0</v>
      </c>
      <c r="L10763">
        <v>0</v>
      </c>
      <c r="N10763">
        <v>0</v>
      </c>
      <c r="P10763">
        <v>0</v>
      </c>
      <c r="Q10763">
        <v>0</v>
      </c>
      <c r="S10763">
        <v>0</v>
      </c>
    </row>
    <row r="10764" spans="1:19" x14ac:dyDescent="0.2">
      <c r="A10764" t="s">
        <v>22602</v>
      </c>
      <c r="B10764" t="s">
        <v>22428</v>
      </c>
      <c r="C10764" t="s">
        <v>1054</v>
      </c>
      <c r="D10764" t="s">
        <v>1001</v>
      </c>
      <c r="E10764" s="23">
        <v>43739</v>
      </c>
      <c r="F10764">
        <v>2.5</v>
      </c>
      <c r="G10764">
        <v>2</v>
      </c>
      <c r="I10764">
        <v>6</v>
      </c>
      <c r="J10764">
        <v>14</v>
      </c>
      <c r="L10764">
        <v>11</v>
      </c>
      <c r="N10764">
        <v>3</v>
      </c>
      <c r="P10764">
        <v>0</v>
      </c>
      <c r="Q10764">
        <v>1</v>
      </c>
      <c r="S10764">
        <v>3</v>
      </c>
    </row>
    <row r="10765" spans="1:19" x14ac:dyDescent="0.2">
      <c r="A10765" t="s">
        <v>22603</v>
      </c>
      <c r="B10765" t="s">
        <v>22429</v>
      </c>
      <c r="C10765" t="s">
        <v>200</v>
      </c>
      <c r="D10765" t="s">
        <v>1000</v>
      </c>
      <c r="E10765" s="23">
        <v>43739</v>
      </c>
      <c r="F10765">
        <v>3.5</v>
      </c>
      <c r="G10765">
        <v>3.5</v>
      </c>
      <c r="I10765">
        <v>6</v>
      </c>
      <c r="J10765">
        <v>20</v>
      </c>
      <c r="L10765">
        <v>20</v>
      </c>
      <c r="N10765">
        <v>6</v>
      </c>
      <c r="P10765">
        <v>3</v>
      </c>
      <c r="Q10765">
        <v>6</v>
      </c>
      <c r="S10765">
        <v>0</v>
      </c>
    </row>
    <row r="10766" spans="1:19" x14ac:dyDescent="0.2">
      <c r="A10766" t="s">
        <v>22604</v>
      </c>
      <c r="B10766" t="s">
        <v>22430</v>
      </c>
      <c r="C10766" t="s">
        <v>204</v>
      </c>
      <c r="D10766" t="s">
        <v>1000</v>
      </c>
      <c r="E10766" s="23">
        <v>43739</v>
      </c>
      <c r="F10766">
        <v>0</v>
      </c>
      <c r="G10766">
        <v>0</v>
      </c>
      <c r="I10766">
        <v>0</v>
      </c>
      <c r="J10766">
        <v>0</v>
      </c>
      <c r="L10766">
        <v>0</v>
      </c>
      <c r="N10766">
        <v>0</v>
      </c>
      <c r="P10766">
        <v>0</v>
      </c>
      <c r="Q10766">
        <v>0</v>
      </c>
      <c r="S10766">
        <v>0</v>
      </c>
    </row>
    <row r="10767" spans="1:19" x14ac:dyDescent="0.2">
      <c r="A10767" t="s">
        <v>22605</v>
      </c>
      <c r="B10767" t="s">
        <v>22431</v>
      </c>
      <c r="C10767" t="s">
        <v>385</v>
      </c>
      <c r="D10767" t="s">
        <v>1000</v>
      </c>
      <c r="E10767" s="23">
        <v>43739</v>
      </c>
      <c r="F10767">
        <v>0</v>
      </c>
      <c r="G10767">
        <v>0</v>
      </c>
      <c r="I10767">
        <v>0</v>
      </c>
      <c r="J10767">
        <v>0</v>
      </c>
      <c r="L10767">
        <v>0</v>
      </c>
      <c r="N10767">
        <v>0</v>
      </c>
      <c r="P10767">
        <v>0</v>
      </c>
      <c r="Q10767">
        <v>0</v>
      </c>
      <c r="S10767">
        <v>0</v>
      </c>
    </row>
    <row r="10768" spans="1:19" x14ac:dyDescent="0.2">
      <c r="A10768" t="s">
        <v>22606</v>
      </c>
      <c r="B10768" t="s">
        <v>22432</v>
      </c>
      <c r="C10768" t="s">
        <v>208</v>
      </c>
      <c r="D10768" t="s">
        <v>1000</v>
      </c>
      <c r="E10768" s="23">
        <v>43739</v>
      </c>
      <c r="F10768">
        <v>2</v>
      </c>
      <c r="G10768">
        <v>1.5</v>
      </c>
      <c r="I10768">
        <v>0</v>
      </c>
      <c r="J10768">
        <v>11</v>
      </c>
      <c r="L10768">
        <v>9</v>
      </c>
      <c r="N10768">
        <v>0</v>
      </c>
      <c r="P10768">
        <v>0</v>
      </c>
      <c r="Q10768">
        <v>0</v>
      </c>
      <c r="S10768">
        <v>0</v>
      </c>
    </row>
    <row r="10769" spans="1:19" x14ac:dyDescent="0.2">
      <c r="A10769" t="s">
        <v>22607</v>
      </c>
      <c r="B10769" t="s">
        <v>22433</v>
      </c>
      <c r="C10769" t="s">
        <v>900</v>
      </c>
      <c r="D10769" t="s">
        <v>1000</v>
      </c>
      <c r="E10769" s="23">
        <v>43739</v>
      </c>
      <c r="F10769">
        <v>2.5</v>
      </c>
      <c r="G10769">
        <v>4</v>
      </c>
      <c r="I10769">
        <v>6</v>
      </c>
      <c r="J10769">
        <v>14</v>
      </c>
      <c r="L10769">
        <v>23</v>
      </c>
      <c r="N10769">
        <v>5</v>
      </c>
      <c r="P10769">
        <v>0</v>
      </c>
      <c r="Q10769">
        <v>1</v>
      </c>
      <c r="S10769">
        <v>1</v>
      </c>
    </row>
    <row r="10770" spans="1:19" x14ac:dyDescent="0.2">
      <c r="A10770" t="s">
        <v>22608</v>
      </c>
      <c r="B10770" t="s">
        <v>22434</v>
      </c>
      <c r="C10770" t="s">
        <v>905</v>
      </c>
      <c r="D10770" t="s">
        <v>1000</v>
      </c>
      <c r="E10770" s="23">
        <v>43739</v>
      </c>
      <c r="F10770">
        <v>2</v>
      </c>
      <c r="G10770">
        <v>2</v>
      </c>
      <c r="I10770">
        <v>0</v>
      </c>
      <c r="J10770">
        <v>11</v>
      </c>
      <c r="L10770">
        <v>11</v>
      </c>
      <c r="N10770">
        <v>0</v>
      </c>
      <c r="P10770">
        <v>0</v>
      </c>
      <c r="Q10770">
        <v>1</v>
      </c>
      <c r="S10770">
        <v>0</v>
      </c>
    </row>
    <row r="10771" spans="1:19" x14ac:dyDescent="0.2">
      <c r="A10771" t="s">
        <v>22609</v>
      </c>
      <c r="B10771" t="s">
        <v>22435</v>
      </c>
      <c r="C10771" t="s">
        <v>316</v>
      </c>
      <c r="D10771" t="s">
        <v>1000</v>
      </c>
      <c r="E10771" s="23">
        <v>43739</v>
      </c>
      <c r="F10771">
        <v>6</v>
      </c>
      <c r="G10771">
        <v>6.5</v>
      </c>
      <c r="I10771">
        <v>19</v>
      </c>
      <c r="J10771">
        <v>35</v>
      </c>
      <c r="L10771">
        <v>37</v>
      </c>
      <c r="N10771">
        <v>19</v>
      </c>
      <c r="P10771">
        <v>0</v>
      </c>
      <c r="Q10771">
        <v>0</v>
      </c>
      <c r="S10771">
        <v>0</v>
      </c>
    </row>
    <row r="10772" spans="1:19" x14ac:dyDescent="0.2">
      <c r="A10772" t="s">
        <v>22610</v>
      </c>
      <c r="B10772" t="s">
        <v>22436</v>
      </c>
      <c r="C10772" t="s">
        <v>218</v>
      </c>
      <c r="D10772" t="s">
        <v>1000</v>
      </c>
      <c r="E10772" s="23">
        <v>43739</v>
      </c>
      <c r="F10772">
        <v>0</v>
      </c>
      <c r="G10772">
        <v>0</v>
      </c>
      <c r="I10772">
        <v>0</v>
      </c>
      <c r="J10772">
        <v>0</v>
      </c>
      <c r="L10772">
        <v>0</v>
      </c>
      <c r="N10772">
        <v>0</v>
      </c>
      <c r="P10772">
        <v>0</v>
      </c>
      <c r="Q10772">
        <v>0</v>
      </c>
      <c r="S10772">
        <v>0</v>
      </c>
    </row>
    <row r="10773" spans="1:19" x14ac:dyDescent="0.2">
      <c r="A10773" t="s">
        <v>22611</v>
      </c>
      <c r="B10773" t="s">
        <v>22437</v>
      </c>
      <c r="C10773" t="s">
        <v>202</v>
      </c>
      <c r="D10773" t="s">
        <v>1000</v>
      </c>
      <c r="E10773" s="23">
        <v>43739</v>
      </c>
      <c r="F10773">
        <v>13.5</v>
      </c>
      <c r="G10773">
        <v>15.5</v>
      </c>
      <c r="I10773">
        <v>92</v>
      </c>
      <c r="J10773">
        <v>150</v>
      </c>
      <c r="L10773">
        <v>172</v>
      </c>
      <c r="N10773">
        <v>91</v>
      </c>
      <c r="P10773">
        <v>1</v>
      </c>
      <c r="Q10773">
        <v>4</v>
      </c>
      <c r="S10773">
        <v>1</v>
      </c>
    </row>
    <row r="10774" spans="1:19" x14ac:dyDescent="0.2">
      <c r="A10774" t="s">
        <v>22612</v>
      </c>
      <c r="B10774" t="s">
        <v>22438</v>
      </c>
      <c r="C10774" t="s">
        <v>347</v>
      </c>
      <c r="D10774" t="s">
        <v>1000</v>
      </c>
      <c r="E10774" s="23">
        <v>43739</v>
      </c>
      <c r="F10774">
        <v>0</v>
      </c>
      <c r="G10774">
        <v>0</v>
      </c>
      <c r="I10774">
        <v>0</v>
      </c>
      <c r="J10774">
        <v>0</v>
      </c>
      <c r="L10774">
        <v>0</v>
      </c>
      <c r="N10774">
        <v>0</v>
      </c>
      <c r="P10774">
        <v>0</v>
      </c>
      <c r="Q10774">
        <v>0</v>
      </c>
      <c r="S10774">
        <v>0</v>
      </c>
    </row>
    <row r="10775" spans="1:19" x14ac:dyDescent="0.2">
      <c r="A10775" t="s">
        <v>22613</v>
      </c>
      <c r="B10775" t="s">
        <v>22439</v>
      </c>
      <c r="C10775" t="s">
        <v>224</v>
      </c>
      <c r="D10775" t="s">
        <v>1000</v>
      </c>
      <c r="E10775" s="23">
        <v>43739</v>
      </c>
      <c r="F10775">
        <v>6</v>
      </c>
      <c r="G10775">
        <v>5</v>
      </c>
      <c r="I10775">
        <v>30</v>
      </c>
      <c r="J10775">
        <v>66</v>
      </c>
      <c r="L10775">
        <v>55</v>
      </c>
      <c r="N10775">
        <v>30</v>
      </c>
      <c r="P10775">
        <v>0</v>
      </c>
      <c r="Q10775">
        <v>0</v>
      </c>
      <c r="S10775">
        <v>0</v>
      </c>
    </row>
    <row r="10776" spans="1:19" x14ac:dyDescent="0.2">
      <c r="A10776" t="s">
        <v>22614</v>
      </c>
      <c r="B10776" t="s">
        <v>22440</v>
      </c>
      <c r="C10776" t="s">
        <v>345</v>
      </c>
      <c r="D10776" t="s">
        <v>1000</v>
      </c>
      <c r="E10776" s="23">
        <v>43739</v>
      </c>
      <c r="F10776">
        <v>0</v>
      </c>
      <c r="G10776">
        <v>0</v>
      </c>
      <c r="I10776">
        <v>0</v>
      </c>
      <c r="J10776">
        <v>0</v>
      </c>
      <c r="L10776">
        <v>0</v>
      </c>
      <c r="N10776">
        <v>0</v>
      </c>
      <c r="P10776">
        <v>0</v>
      </c>
      <c r="Q10776">
        <v>0</v>
      </c>
      <c r="S10776">
        <v>0</v>
      </c>
    </row>
    <row r="10777" spans="1:19" x14ac:dyDescent="0.2">
      <c r="A10777" t="s">
        <v>22615</v>
      </c>
      <c r="B10777" t="s">
        <v>22441</v>
      </c>
      <c r="C10777" t="s">
        <v>226</v>
      </c>
      <c r="D10777" t="s">
        <v>1000</v>
      </c>
      <c r="E10777" s="23">
        <v>43739</v>
      </c>
      <c r="F10777">
        <v>4</v>
      </c>
      <c r="G10777">
        <v>4</v>
      </c>
      <c r="I10777">
        <v>13</v>
      </c>
      <c r="J10777">
        <v>44</v>
      </c>
      <c r="L10777">
        <v>44</v>
      </c>
      <c r="N10777">
        <v>13</v>
      </c>
      <c r="P10777">
        <v>0</v>
      </c>
      <c r="Q10777">
        <v>0</v>
      </c>
      <c r="S10777">
        <v>0</v>
      </c>
    </row>
    <row r="10778" spans="1:19" x14ac:dyDescent="0.2">
      <c r="A10778" t="s">
        <v>22616</v>
      </c>
      <c r="B10778" t="s">
        <v>22442</v>
      </c>
      <c r="C10778" t="s">
        <v>231</v>
      </c>
      <c r="D10778" t="s">
        <v>1000</v>
      </c>
      <c r="E10778" s="23">
        <v>43739</v>
      </c>
      <c r="F10778">
        <v>12</v>
      </c>
      <c r="G10778">
        <v>11.5</v>
      </c>
      <c r="I10778">
        <v>131</v>
      </c>
      <c r="J10778">
        <v>135</v>
      </c>
      <c r="L10778">
        <v>128</v>
      </c>
      <c r="N10778">
        <v>120</v>
      </c>
      <c r="P10778">
        <v>0</v>
      </c>
      <c r="Q10778">
        <v>15</v>
      </c>
      <c r="S10778">
        <v>11</v>
      </c>
    </row>
    <row r="10779" spans="1:19" x14ac:dyDescent="0.2">
      <c r="A10779" t="s">
        <v>22617</v>
      </c>
      <c r="B10779" t="s">
        <v>22443</v>
      </c>
      <c r="C10779" t="s">
        <v>216</v>
      </c>
      <c r="D10779" t="s">
        <v>1000</v>
      </c>
      <c r="E10779" s="23">
        <v>43739</v>
      </c>
      <c r="F10779">
        <v>10</v>
      </c>
      <c r="G10779">
        <v>9.5</v>
      </c>
      <c r="I10779">
        <v>57</v>
      </c>
      <c r="J10779">
        <v>97</v>
      </c>
      <c r="L10779">
        <v>95</v>
      </c>
      <c r="N10779">
        <v>44</v>
      </c>
      <c r="P10779">
        <v>11</v>
      </c>
      <c r="Q10779">
        <v>13</v>
      </c>
      <c r="S10779">
        <v>13</v>
      </c>
    </row>
    <row r="10780" spans="1:19" x14ac:dyDescent="0.2">
      <c r="A10780" t="s">
        <v>22618</v>
      </c>
      <c r="B10780" t="s">
        <v>22444</v>
      </c>
      <c r="C10780" t="s">
        <v>233</v>
      </c>
      <c r="D10780" t="s">
        <v>1000</v>
      </c>
      <c r="E10780" s="23">
        <v>43739</v>
      </c>
      <c r="F10780">
        <v>0</v>
      </c>
      <c r="G10780">
        <v>0</v>
      </c>
      <c r="I10780">
        <v>0</v>
      </c>
      <c r="J10780">
        <v>0</v>
      </c>
      <c r="L10780">
        <v>0</v>
      </c>
      <c r="N10780">
        <v>0</v>
      </c>
      <c r="P10780">
        <v>0</v>
      </c>
      <c r="Q10780">
        <v>0</v>
      </c>
      <c r="S10780">
        <v>0</v>
      </c>
    </row>
    <row r="10781" spans="1:19" x14ac:dyDescent="0.2">
      <c r="A10781" t="s">
        <v>22619</v>
      </c>
      <c r="B10781" t="s">
        <v>22445</v>
      </c>
      <c r="C10781" t="s">
        <v>219</v>
      </c>
      <c r="D10781" t="s">
        <v>1000</v>
      </c>
      <c r="E10781" s="23">
        <v>43739</v>
      </c>
      <c r="F10781">
        <v>0</v>
      </c>
      <c r="G10781">
        <v>0</v>
      </c>
      <c r="I10781">
        <v>0</v>
      </c>
      <c r="J10781">
        <v>0</v>
      </c>
      <c r="L10781">
        <v>0</v>
      </c>
      <c r="N10781">
        <v>0</v>
      </c>
      <c r="P10781">
        <v>0</v>
      </c>
      <c r="Q10781">
        <v>0</v>
      </c>
      <c r="S10781">
        <v>0</v>
      </c>
    </row>
    <row r="10782" spans="1:19" x14ac:dyDescent="0.2">
      <c r="A10782" t="s">
        <v>22620</v>
      </c>
      <c r="B10782" t="s">
        <v>22446</v>
      </c>
      <c r="C10782" t="s">
        <v>340</v>
      </c>
      <c r="D10782" t="s">
        <v>1000</v>
      </c>
      <c r="E10782" s="23">
        <v>43739</v>
      </c>
      <c r="F10782">
        <v>2.5</v>
      </c>
      <c r="G10782">
        <v>3</v>
      </c>
      <c r="I10782">
        <v>28</v>
      </c>
      <c r="J10782">
        <v>29</v>
      </c>
      <c r="L10782">
        <v>36</v>
      </c>
      <c r="N10782">
        <v>26</v>
      </c>
      <c r="P10782">
        <v>0</v>
      </c>
      <c r="Q10782">
        <v>1</v>
      </c>
      <c r="S10782">
        <v>2</v>
      </c>
    </row>
    <row r="10783" spans="1:19" x14ac:dyDescent="0.2">
      <c r="A10783" t="s">
        <v>22621</v>
      </c>
      <c r="B10783" t="s">
        <v>22447</v>
      </c>
      <c r="C10783" t="s">
        <v>350</v>
      </c>
      <c r="D10783" t="s">
        <v>1000</v>
      </c>
      <c r="E10783" s="23">
        <v>43739</v>
      </c>
      <c r="F10783">
        <v>0</v>
      </c>
      <c r="G10783">
        <v>0</v>
      </c>
      <c r="I10783">
        <v>0</v>
      </c>
      <c r="J10783">
        <v>0</v>
      </c>
      <c r="L10783">
        <v>0</v>
      </c>
      <c r="N10783">
        <v>0</v>
      </c>
      <c r="P10783">
        <v>0</v>
      </c>
      <c r="Q10783">
        <v>0</v>
      </c>
      <c r="S10783">
        <v>0</v>
      </c>
    </row>
    <row r="10784" spans="1:19" x14ac:dyDescent="0.2">
      <c r="A10784" t="s">
        <v>22622</v>
      </c>
      <c r="B10784" t="s">
        <v>22448</v>
      </c>
      <c r="C10784" t="s">
        <v>351</v>
      </c>
      <c r="D10784" t="s">
        <v>1000</v>
      </c>
      <c r="E10784" s="23">
        <v>43739</v>
      </c>
      <c r="F10784">
        <v>0</v>
      </c>
      <c r="G10784">
        <v>0</v>
      </c>
      <c r="I10784">
        <v>0</v>
      </c>
      <c r="J10784">
        <v>0</v>
      </c>
      <c r="L10784">
        <v>0</v>
      </c>
      <c r="N10784">
        <v>0</v>
      </c>
      <c r="P10784">
        <v>0</v>
      </c>
      <c r="Q10784">
        <v>0</v>
      </c>
      <c r="S10784">
        <v>0</v>
      </c>
    </row>
    <row r="10785" spans="1:19" x14ac:dyDescent="0.2">
      <c r="A10785" t="s">
        <v>22623</v>
      </c>
      <c r="B10785" t="s">
        <v>22449</v>
      </c>
      <c r="C10785" t="s">
        <v>352</v>
      </c>
      <c r="D10785" t="s">
        <v>1000</v>
      </c>
      <c r="E10785" s="23">
        <v>43739</v>
      </c>
      <c r="F10785">
        <v>0</v>
      </c>
      <c r="G10785">
        <v>0</v>
      </c>
      <c r="I10785">
        <v>0</v>
      </c>
      <c r="J10785">
        <v>0</v>
      </c>
      <c r="L10785">
        <v>0</v>
      </c>
      <c r="N10785">
        <v>0</v>
      </c>
      <c r="P10785">
        <v>0</v>
      </c>
      <c r="Q10785">
        <v>0</v>
      </c>
      <c r="S10785">
        <v>0</v>
      </c>
    </row>
    <row r="10786" spans="1:19" x14ac:dyDescent="0.2">
      <c r="A10786" t="s">
        <v>22624</v>
      </c>
      <c r="B10786" t="s">
        <v>22450</v>
      </c>
      <c r="C10786" t="s">
        <v>353</v>
      </c>
      <c r="D10786" t="s">
        <v>1000</v>
      </c>
      <c r="E10786" s="23">
        <v>43739</v>
      </c>
      <c r="F10786">
        <v>0</v>
      </c>
      <c r="G10786">
        <v>0</v>
      </c>
      <c r="I10786">
        <v>0</v>
      </c>
      <c r="J10786">
        <v>0</v>
      </c>
      <c r="L10786">
        <v>0</v>
      </c>
      <c r="N10786">
        <v>0</v>
      </c>
      <c r="P10786">
        <v>0</v>
      </c>
      <c r="Q10786">
        <v>0</v>
      </c>
      <c r="S10786">
        <v>0</v>
      </c>
    </row>
    <row r="10787" spans="1:19" x14ac:dyDescent="0.2">
      <c r="A10787" t="s">
        <v>22625</v>
      </c>
      <c r="B10787" t="s">
        <v>22451</v>
      </c>
      <c r="C10787" t="s">
        <v>386</v>
      </c>
      <c r="D10787" t="s">
        <v>1000</v>
      </c>
      <c r="E10787" s="23">
        <v>43739</v>
      </c>
      <c r="F10787">
        <v>0</v>
      </c>
      <c r="G10787">
        <v>0</v>
      </c>
      <c r="I10787">
        <v>0</v>
      </c>
      <c r="J10787">
        <v>0</v>
      </c>
      <c r="L10787">
        <v>0</v>
      </c>
      <c r="N10787">
        <v>0</v>
      </c>
      <c r="P10787">
        <v>0</v>
      </c>
      <c r="Q10787">
        <v>0</v>
      </c>
      <c r="S10787">
        <v>0</v>
      </c>
    </row>
    <row r="10788" spans="1:19" x14ac:dyDescent="0.2">
      <c r="A10788" t="s">
        <v>22626</v>
      </c>
      <c r="B10788" t="s">
        <v>22452</v>
      </c>
      <c r="C10788" t="s">
        <v>354</v>
      </c>
      <c r="D10788" t="s">
        <v>1000</v>
      </c>
      <c r="E10788" s="23">
        <v>43739</v>
      </c>
      <c r="F10788">
        <v>1.5</v>
      </c>
      <c r="G10788">
        <v>1.5</v>
      </c>
      <c r="I10788">
        <v>9</v>
      </c>
      <c r="J10788">
        <v>9</v>
      </c>
      <c r="L10788">
        <v>9</v>
      </c>
      <c r="N10788">
        <v>9</v>
      </c>
      <c r="P10788">
        <v>0</v>
      </c>
      <c r="Q10788">
        <v>0</v>
      </c>
      <c r="S10788">
        <v>0</v>
      </c>
    </row>
    <row r="10789" spans="1:19" x14ac:dyDescent="0.2">
      <c r="A10789" t="s">
        <v>22627</v>
      </c>
      <c r="B10789" t="s">
        <v>22453</v>
      </c>
      <c r="C10789" t="s">
        <v>355</v>
      </c>
      <c r="D10789" t="s">
        <v>1000</v>
      </c>
      <c r="E10789" s="23">
        <v>43739</v>
      </c>
      <c r="F10789">
        <v>2</v>
      </c>
      <c r="G10789">
        <v>1</v>
      </c>
      <c r="I10789">
        <v>5</v>
      </c>
      <c r="J10789">
        <v>11</v>
      </c>
      <c r="L10789">
        <v>6</v>
      </c>
      <c r="N10789">
        <v>5</v>
      </c>
      <c r="P10789">
        <v>0</v>
      </c>
      <c r="Q10789">
        <v>0</v>
      </c>
      <c r="S10789">
        <v>0</v>
      </c>
    </row>
    <row r="10790" spans="1:19" x14ac:dyDescent="0.2">
      <c r="A10790" t="s">
        <v>22628</v>
      </c>
      <c r="B10790" t="s">
        <v>22454</v>
      </c>
      <c r="C10790" t="s">
        <v>228</v>
      </c>
      <c r="D10790" t="s">
        <v>1002</v>
      </c>
      <c r="E10790" s="23">
        <v>43739</v>
      </c>
      <c r="F10790">
        <v>0</v>
      </c>
      <c r="G10790">
        <v>0</v>
      </c>
      <c r="I10790">
        <v>0</v>
      </c>
      <c r="J10790">
        <v>0</v>
      </c>
      <c r="L10790">
        <v>0</v>
      </c>
      <c r="N10790">
        <v>0</v>
      </c>
      <c r="P10790">
        <v>0</v>
      </c>
      <c r="Q10790">
        <v>0</v>
      </c>
      <c r="S10790">
        <v>0</v>
      </c>
    </row>
    <row r="10791" spans="1:19" x14ac:dyDescent="0.2">
      <c r="A10791" t="s">
        <v>22629</v>
      </c>
      <c r="B10791" t="s">
        <v>22455</v>
      </c>
      <c r="C10791" t="s">
        <v>211</v>
      </c>
      <c r="D10791" t="s">
        <v>1002</v>
      </c>
      <c r="E10791" s="23">
        <v>43739</v>
      </c>
      <c r="F10791">
        <v>0</v>
      </c>
      <c r="G10791">
        <v>0</v>
      </c>
      <c r="I10791">
        <v>0</v>
      </c>
      <c r="J10791">
        <v>0</v>
      </c>
      <c r="L10791">
        <v>0</v>
      </c>
      <c r="N10791">
        <v>0</v>
      </c>
      <c r="P10791">
        <v>0</v>
      </c>
      <c r="Q10791">
        <v>0</v>
      </c>
      <c r="S10791">
        <v>0</v>
      </c>
    </row>
    <row r="10792" spans="1:19" x14ac:dyDescent="0.2">
      <c r="A10792" t="s">
        <v>22630</v>
      </c>
      <c r="B10792" t="s">
        <v>22456</v>
      </c>
      <c r="C10792" t="s">
        <v>213</v>
      </c>
      <c r="D10792" t="s">
        <v>1002</v>
      </c>
      <c r="E10792" s="23">
        <v>43739</v>
      </c>
      <c r="F10792">
        <v>0</v>
      </c>
      <c r="G10792">
        <v>0</v>
      </c>
      <c r="I10792">
        <v>0</v>
      </c>
      <c r="J10792">
        <v>0</v>
      </c>
      <c r="L10792">
        <v>0</v>
      </c>
      <c r="N10792">
        <v>0</v>
      </c>
      <c r="P10792">
        <v>0</v>
      </c>
      <c r="Q10792">
        <v>0</v>
      </c>
      <c r="S10792">
        <v>0</v>
      </c>
    </row>
    <row r="10793" spans="1:19" x14ac:dyDescent="0.2">
      <c r="A10793" t="s">
        <v>22631</v>
      </c>
      <c r="B10793" t="s">
        <v>22457</v>
      </c>
      <c r="C10793" t="s">
        <v>229</v>
      </c>
      <c r="D10793" t="s">
        <v>1002</v>
      </c>
      <c r="E10793" s="23">
        <v>43739</v>
      </c>
      <c r="F10793">
        <v>0</v>
      </c>
      <c r="G10793">
        <v>0</v>
      </c>
      <c r="I10793">
        <v>0</v>
      </c>
      <c r="J10793">
        <v>0</v>
      </c>
      <c r="L10793">
        <v>0</v>
      </c>
      <c r="N10793">
        <v>0</v>
      </c>
      <c r="P10793">
        <v>0</v>
      </c>
      <c r="Q10793">
        <v>0</v>
      </c>
      <c r="S10793">
        <v>0</v>
      </c>
    </row>
    <row r="10794" spans="1:19" x14ac:dyDescent="0.2">
      <c r="A10794" t="s">
        <v>22632</v>
      </c>
      <c r="B10794" t="s">
        <v>22458</v>
      </c>
      <c r="C10794" t="s">
        <v>1051</v>
      </c>
      <c r="D10794" t="s">
        <v>1002</v>
      </c>
      <c r="E10794" s="23">
        <v>43739</v>
      </c>
      <c r="F10794">
        <v>0</v>
      </c>
      <c r="G10794">
        <v>0</v>
      </c>
      <c r="I10794">
        <v>0</v>
      </c>
      <c r="J10794">
        <v>0</v>
      </c>
      <c r="L10794">
        <v>0</v>
      </c>
      <c r="N10794">
        <v>0</v>
      </c>
      <c r="P10794">
        <v>0</v>
      </c>
      <c r="Q10794">
        <v>0</v>
      </c>
      <c r="S10794">
        <v>0</v>
      </c>
    </row>
    <row r="10795" spans="1:19" x14ac:dyDescent="0.2">
      <c r="A10795" t="s">
        <v>22633</v>
      </c>
      <c r="B10795" t="s">
        <v>22459</v>
      </c>
      <c r="C10795" t="s">
        <v>1049</v>
      </c>
      <c r="D10795" t="s">
        <v>1002</v>
      </c>
      <c r="E10795" s="23">
        <v>43739</v>
      </c>
      <c r="F10795">
        <v>0</v>
      </c>
      <c r="G10795">
        <v>0</v>
      </c>
      <c r="I10795">
        <v>0</v>
      </c>
      <c r="J10795">
        <v>0</v>
      </c>
      <c r="L10795">
        <v>0</v>
      </c>
      <c r="N10795">
        <v>0</v>
      </c>
      <c r="P10795">
        <v>0</v>
      </c>
      <c r="Q10795">
        <v>0</v>
      </c>
      <c r="S10795">
        <v>0</v>
      </c>
    </row>
    <row r="10796" spans="1:19" x14ac:dyDescent="0.2">
      <c r="A10796" t="s">
        <v>22634</v>
      </c>
      <c r="B10796" t="s">
        <v>22460</v>
      </c>
      <c r="C10796" t="s">
        <v>959</v>
      </c>
      <c r="D10796" t="s">
        <v>1002</v>
      </c>
      <c r="E10796" s="23">
        <v>43739</v>
      </c>
      <c r="F10796">
        <v>0</v>
      </c>
      <c r="G10796">
        <v>0</v>
      </c>
      <c r="I10796">
        <v>0</v>
      </c>
      <c r="J10796">
        <v>0</v>
      </c>
      <c r="L10796">
        <v>0</v>
      </c>
      <c r="N10796">
        <v>0</v>
      </c>
      <c r="P10796">
        <v>0</v>
      </c>
      <c r="Q10796">
        <v>0</v>
      </c>
      <c r="S10796">
        <v>0</v>
      </c>
    </row>
    <row r="10797" spans="1:19" x14ac:dyDescent="0.2">
      <c r="A10797" t="s">
        <v>22635</v>
      </c>
      <c r="B10797" t="s">
        <v>22461</v>
      </c>
      <c r="C10797" t="s">
        <v>205</v>
      </c>
      <c r="D10797" t="s">
        <v>1002</v>
      </c>
      <c r="E10797" s="23">
        <v>43739</v>
      </c>
      <c r="F10797">
        <v>0</v>
      </c>
      <c r="G10797">
        <v>0</v>
      </c>
      <c r="I10797">
        <v>0</v>
      </c>
      <c r="J10797">
        <v>0</v>
      </c>
      <c r="L10797">
        <v>0</v>
      </c>
      <c r="N10797">
        <v>0</v>
      </c>
      <c r="P10797">
        <v>0</v>
      </c>
      <c r="Q10797">
        <v>0</v>
      </c>
      <c r="S10797">
        <v>0</v>
      </c>
    </row>
    <row r="10798" spans="1:19" x14ac:dyDescent="0.2">
      <c r="A10798" t="s">
        <v>22636</v>
      </c>
      <c r="B10798" t="s">
        <v>22462</v>
      </c>
      <c r="C10798" t="s">
        <v>384</v>
      </c>
      <c r="D10798" t="s">
        <v>1002</v>
      </c>
      <c r="E10798" s="23">
        <v>43739</v>
      </c>
      <c r="F10798">
        <v>0</v>
      </c>
      <c r="G10798">
        <v>0</v>
      </c>
      <c r="I10798">
        <v>0</v>
      </c>
      <c r="J10798">
        <v>0</v>
      </c>
      <c r="L10798">
        <v>0</v>
      </c>
      <c r="N10798">
        <v>0</v>
      </c>
      <c r="P10798">
        <v>0</v>
      </c>
      <c r="Q10798">
        <v>0</v>
      </c>
      <c r="S10798">
        <v>0</v>
      </c>
    </row>
    <row r="10799" spans="1:19" x14ac:dyDescent="0.2">
      <c r="A10799" t="s">
        <v>22637</v>
      </c>
      <c r="B10799" t="s">
        <v>22463</v>
      </c>
      <c r="C10799" t="s">
        <v>210</v>
      </c>
      <c r="D10799" t="s">
        <v>1002</v>
      </c>
      <c r="E10799" s="23">
        <v>43739</v>
      </c>
      <c r="F10799">
        <v>2</v>
      </c>
      <c r="G10799">
        <v>4</v>
      </c>
      <c r="I10799">
        <v>3</v>
      </c>
      <c r="J10799">
        <v>12</v>
      </c>
      <c r="L10799">
        <v>24</v>
      </c>
      <c r="N10799">
        <v>3</v>
      </c>
      <c r="P10799">
        <v>0</v>
      </c>
      <c r="Q10799">
        <v>2</v>
      </c>
      <c r="S10799">
        <v>0</v>
      </c>
    </row>
    <row r="10800" spans="1:19" x14ac:dyDescent="0.2">
      <c r="A10800" t="s">
        <v>22638</v>
      </c>
      <c r="B10800" t="s">
        <v>22464</v>
      </c>
      <c r="C10800" t="s">
        <v>215</v>
      </c>
      <c r="D10800" t="s">
        <v>1002</v>
      </c>
      <c r="E10800" s="23">
        <v>43739</v>
      </c>
      <c r="F10800">
        <v>6</v>
      </c>
      <c r="G10800">
        <v>6</v>
      </c>
      <c r="I10800">
        <v>34</v>
      </c>
      <c r="J10800">
        <v>36</v>
      </c>
      <c r="L10800">
        <v>36</v>
      </c>
      <c r="N10800">
        <v>21</v>
      </c>
      <c r="P10800">
        <v>8</v>
      </c>
      <c r="Q10800">
        <v>9</v>
      </c>
      <c r="S10800">
        <v>13</v>
      </c>
    </row>
    <row r="10801" spans="1:19" x14ac:dyDescent="0.2">
      <c r="A10801" t="s">
        <v>22639</v>
      </c>
      <c r="B10801" t="s">
        <v>22465</v>
      </c>
      <c r="C10801" t="s">
        <v>960</v>
      </c>
      <c r="D10801" t="s">
        <v>1002</v>
      </c>
      <c r="E10801" s="23">
        <v>43739</v>
      </c>
      <c r="F10801">
        <v>3</v>
      </c>
      <c r="G10801">
        <v>3</v>
      </c>
      <c r="I10801">
        <v>7</v>
      </c>
      <c r="J10801">
        <v>12</v>
      </c>
      <c r="L10801">
        <v>15</v>
      </c>
      <c r="N10801">
        <v>4</v>
      </c>
      <c r="P10801">
        <v>3</v>
      </c>
      <c r="Q10801">
        <v>3</v>
      </c>
      <c r="S10801">
        <v>3</v>
      </c>
    </row>
    <row r="10802" spans="1:19" x14ac:dyDescent="0.2">
      <c r="A10802" t="s">
        <v>22640</v>
      </c>
      <c r="B10802" t="s">
        <v>22466</v>
      </c>
      <c r="C10802" t="s">
        <v>961</v>
      </c>
      <c r="D10802" t="s">
        <v>1002</v>
      </c>
      <c r="E10802" s="23">
        <v>43739</v>
      </c>
      <c r="F10802">
        <v>3</v>
      </c>
      <c r="G10802">
        <v>3</v>
      </c>
      <c r="I10802">
        <v>8</v>
      </c>
      <c r="J10802">
        <v>12</v>
      </c>
      <c r="L10802">
        <v>15</v>
      </c>
      <c r="N10802">
        <v>8</v>
      </c>
      <c r="P10802">
        <v>0</v>
      </c>
      <c r="Q10802">
        <v>0</v>
      </c>
      <c r="S10802">
        <v>0</v>
      </c>
    </row>
    <row r="10803" spans="1:19" x14ac:dyDescent="0.2">
      <c r="A10803" t="s">
        <v>22641</v>
      </c>
      <c r="B10803" t="s">
        <v>22467</v>
      </c>
      <c r="C10803" t="s">
        <v>221</v>
      </c>
      <c r="D10803" t="s">
        <v>1002</v>
      </c>
      <c r="E10803" s="23">
        <v>43739</v>
      </c>
      <c r="F10803">
        <v>0</v>
      </c>
      <c r="G10803">
        <v>0</v>
      </c>
      <c r="I10803">
        <v>0</v>
      </c>
      <c r="J10803">
        <v>0</v>
      </c>
      <c r="L10803">
        <v>0</v>
      </c>
      <c r="N10803">
        <v>0</v>
      </c>
      <c r="P10803">
        <v>0</v>
      </c>
      <c r="Q10803">
        <v>0</v>
      </c>
      <c r="S10803">
        <v>0</v>
      </c>
    </row>
    <row r="10804" spans="1:19" x14ac:dyDescent="0.2">
      <c r="A10804" t="s">
        <v>22642</v>
      </c>
      <c r="B10804" t="s">
        <v>22468</v>
      </c>
      <c r="C10804" t="s">
        <v>222</v>
      </c>
      <c r="D10804" t="s">
        <v>1002</v>
      </c>
      <c r="E10804" s="23">
        <v>43739</v>
      </c>
      <c r="F10804">
        <v>0</v>
      </c>
      <c r="G10804">
        <v>0</v>
      </c>
      <c r="I10804">
        <v>0</v>
      </c>
      <c r="J10804">
        <v>0</v>
      </c>
      <c r="L10804">
        <v>0</v>
      </c>
      <c r="N10804">
        <v>0</v>
      </c>
      <c r="P10804">
        <v>0</v>
      </c>
      <c r="Q10804">
        <v>0</v>
      </c>
      <c r="S10804">
        <v>0</v>
      </c>
    </row>
    <row r="10805" spans="1:19" x14ac:dyDescent="0.2">
      <c r="A10805" t="s">
        <v>22643</v>
      </c>
      <c r="B10805" t="s">
        <v>22469</v>
      </c>
      <c r="C10805" t="s">
        <v>200</v>
      </c>
      <c r="D10805" t="s">
        <v>1002</v>
      </c>
      <c r="E10805" s="23">
        <v>43739</v>
      </c>
      <c r="F10805">
        <v>3.5</v>
      </c>
      <c r="G10805">
        <v>3.5</v>
      </c>
      <c r="I10805">
        <v>6</v>
      </c>
      <c r="J10805">
        <v>20</v>
      </c>
      <c r="L10805">
        <v>20</v>
      </c>
      <c r="N10805">
        <v>6</v>
      </c>
      <c r="P10805">
        <v>3</v>
      </c>
      <c r="Q10805">
        <v>6</v>
      </c>
      <c r="S10805">
        <v>0</v>
      </c>
    </row>
    <row r="10806" spans="1:19" x14ac:dyDescent="0.2">
      <c r="A10806" t="s">
        <v>22644</v>
      </c>
      <c r="B10806" t="s">
        <v>22470</v>
      </c>
      <c r="C10806" t="s">
        <v>204</v>
      </c>
      <c r="D10806" t="s">
        <v>1002</v>
      </c>
      <c r="E10806" s="23">
        <v>43739</v>
      </c>
      <c r="F10806">
        <v>0</v>
      </c>
      <c r="G10806">
        <v>0</v>
      </c>
      <c r="I10806">
        <v>0</v>
      </c>
      <c r="J10806">
        <v>0</v>
      </c>
      <c r="L10806">
        <v>0</v>
      </c>
      <c r="N10806">
        <v>0</v>
      </c>
      <c r="P10806">
        <v>0</v>
      </c>
      <c r="Q10806">
        <v>0</v>
      </c>
      <c r="S10806">
        <v>0</v>
      </c>
    </row>
    <row r="10807" spans="1:19" x14ac:dyDescent="0.2">
      <c r="A10807" t="s">
        <v>22645</v>
      </c>
      <c r="B10807" t="s">
        <v>22471</v>
      </c>
      <c r="C10807" t="s">
        <v>385</v>
      </c>
      <c r="D10807" t="s">
        <v>1002</v>
      </c>
      <c r="E10807" s="23">
        <v>43739</v>
      </c>
      <c r="F10807">
        <v>0</v>
      </c>
      <c r="G10807">
        <v>0</v>
      </c>
      <c r="I10807">
        <v>0</v>
      </c>
      <c r="J10807">
        <v>0</v>
      </c>
      <c r="L10807">
        <v>0</v>
      </c>
      <c r="N10807">
        <v>0</v>
      </c>
      <c r="P10807">
        <v>0</v>
      </c>
      <c r="Q10807">
        <v>0</v>
      </c>
      <c r="S10807">
        <v>0</v>
      </c>
    </row>
    <row r="10808" spans="1:19" x14ac:dyDescent="0.2">
      <c r="A10808" t="s">
        <v>22646</v>
      </c>
      <c r="B10808" t="s">
        <v>22472</v>
      </c>
      <c r="C10808" t="s">
        <v>208</v>
      </c>
      <c r="D10808" t="s">
        <v>1002</v>
      </c>
      <c r="E10808" s="23">
        <v>43739</v>
      </c>
      <c r="F10808">
        <v>2</v>
      </c>
      <c r="G10808">
        <v>1.5</v>
      </c>
      <c r="I10808">
        <v>0</v>
      </c>
      <c r="J10808">
        <v>11</v>
      </c>
      <c r="L10808">
        <v>9</v>
      </c>
      <c r="N10808">
        <v>0</v>
      </c>
      <c r="P10808">
        <v>0</v>
      </c>
      <c r="Q10808">
        <v>0</v>
      </c>
      <c r="S10808">
        <v>0</v>
      </c>
    </row>
    <row r="10809" spans="1:19" x14ac:dyDescent="0.2">
      <c r="A10809" t="s">
        <v>22647</v>
      </c>
      <c r="B10809" t="s">
        <v>22473</v>
      </c>
      <c r="C10809" t="s">
        <v>900</v>
      </c>
      <c r="D10809" t="s">
        <v>1002</v>
      </c>
      <c r="E10809" s="23">
        <v>43739</v>
      </c>
      <c r="F10809">
        <v>2.5</v>
      </c>
      <c r="G10809">
        <v>4</v>
      </c>
      <c r="I10809">
        <v>6</v>
      </c>
      <c r="J10809">
        <v>14</v>
      </c>
      <c r="L10809">
        <v>23</v>
      </c>
      <c r="N10809">
        <v>5</v>
      </c>
      <c r="P10809">
        <v>0</v>
      </c>
      <c r="Q10809">
        <v>1</v>
      </c>
      <c r="S10809">
        <v>1</v>
      </c>
    </row>
    <row r="10810" spans="1:19" x14ac:dyDescent="0.2">
      <c r="A10810" t="s">
        <v>22648</v>
      </c>
      <c r="B10810" t="s">
        <v>22474</v>
      </c>
      <c r="C10810" t="s">
        <v>905</v>
      </c>
      <c r="D10810" t="s">
        <v>1002</v>
      </c>
      <c r="E10810" s="23">
        <v>43739</v>
      </c>
      <c r="F10810">
        <v>2</v>
      </c>
      <c r="G10810">
        <v>2</v>
      </c>
      <c r="I10810">
        <v>0</v>
      </c>
      <c r="J10810">
        <v>11</v>
      </c>
      <c r="L10810">
        <v>11</v>
      </c>
      <c r="N10810">
        <v>0</v>
      </c>
      <c r="P10810">
        <v>0</v>
      </c>
      <c r="Q10810">
        <v>1</v>
      </c>
      <c r="S10810">
        <v>0</v>
      </c>
    </row>
    <row r="10811" spans="1:19" x14ac:dyDescent="0.2">
      <c r="A10811" t="s">
        <v>22649</v>
      </c>
      <c r="B10811" t="s">
        <v>22475</v>
      </c>
      <c r="C10811" t="s">
        <v>316</v>
      </c>
      <c r="D10811" t="s">
        <v>1002</v>
      </c>
      <c r="E10811" s="23">
        <v>43739</v>
      </c>
      <c r="F10811">
        <v>6</v>
      </c>
      <c r="G10811">
        <v>6.5</v>
      </c>
      <c r="I10811">
        <v>19</v>
      </c>
      <c r="J10811">
        <v>35</v>
      </c>
      <c r="L10811">
        <v>37</v>
      </c>
      <c r="N10811">
        <v>19</v>
      </c>
      <c r="P10811">
        <v>0</v>
      </c>
      <c r="Q10811">
        <v>0</v>
      </c>
      <c r="S10811">
        <v>0</v>
      </c>
    </row>
    <row r="10812" spans="1:19" x14ac:dyDescent="0.2">
      <c r="A10812" t="s">
        <v>22650</v>
      </c>
      <c r="B10812" t="s">
        <v>22476</v>
      </c>
      <c r="C10812" t="s">
        <v>218</v>
      </c>
      <c r="D10812" t="s">
        <v>1002</v>
      </c>
      <c r="E10812" s="23">
        <v>43739</v>
      </c>
      <c r="F10812">
        <v>0</v>
      </c>
      <c r="G10812">
        <v>0</v>
      </c>
      <c r="I10812">
        <v>0</v>
      </c>
      <c r="J10812">
        <v>0</v>
      </c>
      <c r="L10812">
        <v>0</v>
      </c>
      <c r="N10812">
        <v>0</v>
      </c>
      <c r="P10812">
        <v>0</v>
      </c>
      <c r="Q10812">
        <v>0</v>
      </c>
      <c r="S10812">
        <v>0</v>
      </c>
    </row>
    <row r="10813" spans="1:19" x14ac:dyDescent="0.2">
      <c r="A10813" t="s">
        <v>22651</v>
      </c>
      <c r="B10813" t="s">
        <v>22477</v>
      </c>
      <c r="C10813" t="s">
        <v>202</v>
      </c>
      <c r="D10813" t="s">
        <v>1002</v>
      </c>
      <c r="E10813" s="23">
        <v>43739</v>
      </c>
      <c r="F10813">
        <v>13.5</v>
      </c>
      <c r="G10813">
        <v>15.5</v>
      </c>
      <c r="I10813">
        <v>92</v>
      </c>
      <c r="J10813">
        <v>150</v>
      </c>
      <c r="L10813">
        <v>172</v>
      </c>
      <c r="N10813">
        <v>91</v>
      </c>
      <c r="P10813">
        <v>1</v>
      </c>
      <c r="Q10813">
        <v>4</v>
      </c>
      <c r="S10813">
        <v>1</v>
      </c>
    </row>
    <row r="10814" spans="1:19" x14ac:dyDescent="0.2">
      <c r="A10814" t="s">
        <v>22652</v>
      </c>
      <c r="B10814" t="s">
        <v>22478</v>
      </c>
      <c r="C10814" t="s">
        <v>347</v>
      </c>
      <c r="D10814" t="s">
        <v>1002</v>
      </c>
      <c r="E10814" s="23">
        <v>43739</v>
      </c>
      <c r="F10814">
        <v>0</v>
      </c>
      <c r="G10814">
        <v>0</v>
      </c>
      <c r="I10814">
        <v>0</v>
      </c>
      <c r="J10814">
        <v>0</v>
      </c>
      <c r="L10814">
        <v>0</v>
      </c>
      <c r="N10814">
        <v>0</v>
      </c>
      <c r="P10814">
        <v>0</v>
      </c>
      <c r="Q10814">
        <v>0</v>
      </c>
      <c r="S10814">
        <v>0</v>
      </c>
    </row>
    <row r="10815" spans="1:19" x14ac:dyDescent="0.2">
      <c r="A10815" t="s">
        <v>22653</v>
      </c>
      <c r="B10815" t="s">
        <v>22479</v>
      </c>
      <c r="C10815" t="s">
        <v>224</v>
      </c>
      <c r="D10815" t="s">
        <v>1002</v>
      </c>
      <c r="E10815" s="23">
        <v>43739</v>
      </c>
      <c r="F10815">
        <v>6</v>
      </c>
      <c r="G10815">
        <v>5</v>
      </c>
      <c r="I10815">
        <v>30</v>
      </c>
      <c r="J10815">
        <v>66</v>
      </c>
      <c r="L10815">
        <v>55</v>
      </c>
      <c r="N10815">
        <v>30</v>
      </c>
      <c r="P10815">
        <v>0</v>
      </c>
      <c r="Q10815">
        <v>0</v>
      </c>
      <c r="S10815">
        <v>0</v>
      </c>
    </row>
    <row r="10816" spans="1:19" x14ac:dyDescent="0.2">
      <c r="A10816" t="s">
        <v>22654</v>
      </c>
      <c r="B10816" t="s">
        <v>22480</v>
      </c>
      <c r="C10816" t="s">
        <v>345</v>
      </c>
      <c r="D10816" t="s">
        <v>1002</v>
      </c>
      <c r="E10816" s="23">
        <v>43739</v>
      </c>
      <c r="F10816">
        <v>0</v>
      </c>
      <c r="G10816">
        <v>0</v>
      </c>
      <c r="I10816">
        <v>0</v>
      </c>
      <c r="J10816">
        <v>0</v>
      </c>
      <c r="L10816">
        <v>0</v>
      </c>
      <c r="N10816">
        <v>0</v>
      </c>
      <c r="P10816">
        <v>0</v>
      </c>
      <c r="Q10816">
        <v>0</v>
      </c>
      <c r="S10816">
        <v>0</v>
      </c>
    </row>
    <row r="10817" spans="1:19" x14ac:dyDescent="0.2">
      <c r="A10817" t="s">
        <v>22655</v>
      </c>
      <c r="B10817" t="s">
        <v>22481</v>
      </c>
      <c r="C10817" t="s">
        <v>226</v>
      </c>
      <c r="D10817" t="s">
        <v>1002</v>
      </c>
      <c r="E10817" s="23">
        <v>43739</v>
      </c>
      <c r="F10817">
        <v>4</v>
      </c>
      <c r="G10817">
        <v>4</v>
      </c>
      <c r="I10817">
        <v>13</v>
      </c>
      <c r="J10817">
        <v>44</v>
      </c>
      <c r="L10817">
        <v>44</v>
      </c>
      <c r="N10817">
        <v>13</v>
      </c>
      <c r="P10817">
        <v>0</v>
      </c>
      <c r="Q10817">
        <v>0</v>
      </c>
      <c r="S10817">
        <v>0</v>
      </c>
    </row>
    <row r="10818" spans="1:19" x14ac:dyDescent="0.2">
      <c r="A10818" t="s">
        <v>22656</v>
      </c>
      <c r="B10818" t="s">
        <v>22482</v>
      </c>
      <c r="C10818" t="s">
        <v>231</v>
      </c>
      <c r="D10818" t="s">
        <v>1002</v>
      </c>
      <c r="E10818" s="23">
        <v>43739</v>
      </c>
      <c r="F10818">
        <v>12</v>
      </c>
      <c r="G10818">
        <v>11.5</v>
      </c>
      <c r="I10818">
        <v>131</v>
      </c>
      <c r="J10818">
        <v>135</v>
      </c>
      <c r="L10818">
        <v>128</v>
      </c>
      <c r="N10818">
        <v>120</v>
      </c>
      <c r="P10818">
        <v>0</v>
      </c>
      <c r="Q10818">
        <v>15</v>
      </c>
      <c r="S10818">
        <v>11</v>
      </c>
    </row>
    <row r="10819" spans="1:19" x14ac:dyDescent="0.2">
      <c r="A10819" t="s">
        <v>22657</v>
      </c>
      <c r="B10819" t="s">
        <v>22483</v>
      </c>
      <c r="C10819" t="s">
        <v>216</v>
      </c>
      <c r="D10819" t="s">
        <v>1002</v>
      </c>
      <c r="E10819" s="23">
        <v>43739</v>
      </c>
      <c r="F10819">
        <v>10</v>
      </c>
      <c r="G10819">
        <v>9.5</v>
      </c>
      <c r="I10819">
        <v>57</v>
      </c>
      <c r="J10819">
        <v>97</v>
      </c>
      <c r="L10819">
        <v>95</v>
      </c>
      <c r="N10819">
        <v>44</v>
      </c>
      <c r="P10819">
        <v>11</v>
      </c>
      <c r="Q10819">
        <v>13</v>
      </c>
      <c r="S10819">
        <v>13</v>
      </c>
    </row>
    <row r="10820" spans="1:19" x14ac:dyDescent="0.2">
      <c r="A10820" t="s">
        <v>22658</v>
      </c>
      <c r="B10820" t="s">
        <v>22484</v>
      </c>
      <c r="C10820" t="s">
        <v>233</v>
      </c>
      <c r="D10820" t="s">
        <v>1002</v>
      </c>
      <c r="E10820" s="23">
        <v>43739</v>
      </c>
      <c r="F10820">
        <v>0</v>
      </c>
      <c r="G10820">
        <v>0</v>
      </c>
      <c r="I10820">
        <v>0</v>
      </c>
      <c r="J10820">
        <v>0</v>
      </c>
      <c r="L10820">
        <v>0</v>
      </c>
      <c r="N10820">
        <v>0</v>
      </c>
      <c r="P10820">
        <v>0</v>
      </c>
      <c r="Q10820">
        <v>0</v>
      </c>
      <c r="S10820">
        <v>0</v>
      </c>
    </row>
    <row r="10821" spans="1:19" x14ac:dyDescent="0.2">
      <c r="A10821" t="s">
        <v>22659</v>
      </c>
      <c r="B10821" t="s">
        <v>22485</v>
      </c>
      <c r="C10821" t="s">
        <v>219</v>
      </c>
      <c r="D10821" t="s">
        <v>1002</v>
      </c>
      <c r="E10821" s="23">
        <v>43739</v>
      </c>
      <c r="F10821">
        <v>0</v>
      </c>
      <c r="G10821">
        <v>0</v>
      </c>
      <c r="I10821">
        <v>0</v>
      </c>
      <c r="J10821">
        <v>0</v>
      </c>
      <c r="L10821">
        <v>0</v>
      </c>
      <c r="N10821">
        <v>0</v>
      </c>
      <c r="P10821">
        <v>0</v>
      </c>
      <c r="Q10821">
        <v>0</v>
      </c>
      <c r="S10821">
        <v>0</v>
      </c>
    </row>
    <row r="10822" spans="1:19" x14ac:dyDescent="0.2">
      <c r="A10822" t="s">
        <v>22660</v>
      </c>
      <c r="B10822" t="s">
        <v>22486</v>
      </c>
      <c r="C10822" t="s">
        <v>340</v>
      </c>
      <c r="D10822" t="s">
        <v>1002</v>
      </c>
      <c r="E10822" s="23">
        <v>43739</v>
      </c>
      <c r="F10822">
        <v>2.5</v>
      </c>
      <c r="G10822">
        <v>3</v>
      </c>
      <c r="I10822">
        <v>28</v>
      </c>
      <c r="J10822">
        <v>29</v>
      </c>
      <c r="L10822">
        <v>36</v>
      </c>
      <c r="N10822">
        <v>26</v>
      </c>
      <c r="P10822">
        <v>0</v>
      </c>
      <c r="Q10822">
        <v>1</v>
      </c>
      <c r="S10822">
        <v>2</v>
      </c>
    </row>
    <row r="10823" spans="1:19" x14ac:dyDescent="0.2">
      <c r="A10823" t="s">
        <v>22661</v>
      </c>
      <c r="B10823" t="s">
        <v>22487</v>
      </c>
      <c r="C10823" t="s">
        <v>350</v>
      </c>
      <c r="D10823" t="s">
        <v>1002</v>
      </c>
      <c r="E10823" s="23">
        <v>43739</v>
      </c>
      <c r="F10823">
        <v>0</v>
      </c>
      <c r="G10823">
        <v>0</v>
      </c>
      <c r="I10823">
        <v>0</v>
      </c>
      <c r="J10823">
        <v>0</v>
      </c>
      <c r="L10823">
        <v>0</v>
      </c>
      <c r="N10823">
        <v>0</v>
      </c>
      <c r="P10823">
        <v>0</v>
      </c>
      <c r="Q10823">
        <v>0</v>
      </c>
      <c r="S10823">
        <v>0</v>
      </c>
    </row>
    <row r="10824" spans="1:19" x14ac:dyDescent="0.2">
      <c r="A10824" t="s">
        <v>22662</v>
      </c>
      <c r="B10824" t="s">
        <v>22488</v>
      </c>
      <c r="C10824" t="s">
        <v>351</v>
      </c>
      <c r="D10824" t="s">
        <v>1002</v>
      </c>
      <c r="E10824" s="23">
        <v>43739</v>
      </c>
      <c r="F10824">
        <v>0</v>
      </c>
      <c r="G10824">
        <v>0</v>
      </c>
      <c r="I10824">
        <v>0</v>
      </c>
      <c r="J10824">
        <v>0</v>
      </c>
      <c r="L10824">
        <v>0</v>
      </c>
      <c r="N10824">
        <v>0</v>
      </c>
      <c r="P10824">
        <v>0</v>
      </c>
      <c r="Q10824">
        <v>0</v>
      </c>
      <c r="S10824">
        <v>0</v>
      </c>
    </row>
    <row r="10825" spans="1:19" x14ac:dyDescent="0.2">
      <c r="A10825" t="s">
        <v>22663</v>
      </c>
      <c r="B10825" t="s">
        <v>22489</v>
      </c>
      <c r="C10825" t="s">
        <v>352</v>
      </c>
      <c r="D10825" t="s">
        <v>1002</v>
      </c>
      <c r="E10825" s="23">
        <v>43739</v>
      </c>
      <c r="F10825">
        <v>0</v>
      </c>
      <c r="G10825">
        <v>0</v>
      </c>
      <c r="I10825">
        <v>0</v>
      </c>
      <c r="J10825">
        <v>0</v>
      </c>
      <c r="L10825">
        <v>0</v>
      </c>
      <c r="N10825">
        <v>0</v>
      </c>
      <c r="P10825">
        <v>0</v>
      </c>
      <c r="Q10825">
        <v>0</v>
      </c>
      <c r="S10825">
        <v>0</v>
      </c>
    </row>
    <row r="10826" spans="1:19" x14ac:dyDescent="0.2">
      <c r="A10826" t="s">
        <v>22664</v>
      </c>
      <c r="B10826" t="s">
        <v>22490</v>
      </c>
      <c r="C10826" t="s">
        <v>353</v>
      </c>
      <c r="D10826" t="s">
        <v>1002</v>
      </c>
      <c r="E10826" s="23">
        <v>43739</v>
      </c>
      <c r="F10826">
        <v>0</v>
      </c>
      <c r="G10826">
        <v>0</v>
      </c>
      <c r="I10826">
        <v>0</v>
      </c>
      <c r="J10826">
        <v>0</v>
      </c>
      <c r="L10826">
        <v>0</v>
      </c>
      <c r="N10826">
        <v>0</v>
      </c>
      <c r="P10826">
        <v>0</v>
      </c>
      <c r="Q10826">
        <v>0</v>
      </c>
      <c r="S10826">
        <v>0</v>
      </c>
    </row>
    <row r="10827" spans="1:19" x14ac:dyDescent="0.2">
      <c r="A10827" t="s">
        <v>22665</v>
      </c>
      <c r="B10827" t="s">
        <v>22491</v>
      </c>
      <c r="C10827" t="s">
        <v>386</v>
      </c>
      <c r="D10827" t="s">
        <v>1002</v>
      </c>
      <c r="E10827" s="23">
        <v>43739</v>
      </c>
      <c r="F10827">
        <v>0</v>
      </c>
      <c r="G10827">
        <v>0</v>
      </c>
      <c r="I10827">
        <v>0</v>
      </c>
      <c r="J10827">
        <v>0</v>
      </c>
      <c r="L10827">
        <v>0</v>
      </c>
      <c r="N10827">
        <v>0</v>
      </c>
      <c r="P10827">
        <v>0</v>
      </c>
      <c r="Q10827">
        <v>0</v>
      </c>
      <c r="S10827">
        <v>0</v>
      </c>
    </row>
    <row r="10828" spans="1:19" x14ac:dyDescent="0.2">
      <c r="A10828" t="s">
        <v>22666</v>
      </c>
      <c r="B10828" t="s">
        <v>22492</v>
      </c>
      <c r="C10828" t="s">
        <v>354</v>
      </c>
      <c r="D10828" t="s">
        <v>1002</v>
      </c>
      <c r="E10828" s="23">
        <v>43739</v>
      </c>
      <c r="F10828">
        <v>1.5</v>
      </c>
      <c r="G10828">
        <v>1.5</v>
      </c>
      <c r="I10828">
        <v>9</v>
      </c>
      <c r="J10828">
        <v>9</v>
      </c>
      <c r="L10828">
        <v>9</v>
      </c>
      <c r="N10828">
        <v>9</v>
      </c>
      <c r="P10828">
        <v>0</v>
      </c>
      <c r="Q10828">
        <v>0</v>
      </c>
      <c r="S10828">
        <v>0</v>
      </c>
    </row>
    <row r="10829" spans="1:19" x14ac:dyDescent="0.2">
      <c r="A10829" t="s">
        <v>22667</v>
      </c>
      <c r="B10829" t="s">
        <v>22493</v>
      </c>
      <c r="C10829" t="s">
        <v>355</v>
      </c>
      <c r="D10829" t="s">
        <v>1002</v>
      </c>
      <c r="E10829" s="23">
        <v>43739</v>
      </c>
      <c r="F10829">
        <v>2</v>
      </c>
      <c r="G10829">
        <v>1</v>
      </c>
      <c r="I10829">
        <v>5</v>
      </c>
      <c r="J10829">
        <v>11</v>
      </c>
      <c r="L10829">
        <v>6</v>
      </c>
      <c r="N10829">
        <v>5</v>
      </c>
      <c r="P10829">
        <v>0</v>
      </c>
      <c r="Q10829">
        <v>0</v>
      </c>
      <c r="S10829">
        <v>0</v>
      </c>
    </row>
    <row r="10830" spans="1:19" x14ac:dyDescent="0.2">
      <c r="A10830" t="s">
        <v>22668</v>
      </c>
      <c r="B10830" t="s">
        <v>22494</v>
      </c>
      <c r="C10830" t="s">
        <v>1048</v>
      </c>
      <c r="D10830" t="s">
        <v>1002</v>
      </c>
      <c r="E10830" s="23">
        <v>43739</v>
      </c>
      <c r="F10830">
        <v>2</v>
      </c>
      <c r="G10830">
        <v>2</v>
      </c>
      <c r="I10830">
        <v>12</v>
      </c>
      <c r="J10830">
        <v>11</v>
      </c>
      <c r="L10830">
        <v>10</v>
      </c>
      <c r="N10830">
        <v>11</v>
      </c>
      <c r="P10830">
        <v>1</v>
      </c>
      <c r="Q10830">
        <v>3</v>
      </c>
      <c r="S10830">
        <v>1</v>
      </c>
    </row>
    <row r="10831" spans="1:19" x14ac:dyDescent="0.2">
      <c r="A10831" t="s">
        <v>22669</v>
      </c>
      <c r="B10831" t="s">
        <v>22495</v>
      </c>
      <c r="C10831" t="s">
        <v>1047</v>
      </c>
      <c r="D10831" t="s">
        <v>1002</v>
      </c>
      <c r="E10831" s="23">
        <v>43739</v>
      </c>
      <c r="F10831">
        <v>3.5</v>
      </c>
      <c r="G10831">
        <v>3</v>
      </c>
      <c r="I10831">
        <v>18</v>
      </c>
      <c r="J10831">
        <v>20</v>
      </c>
      <c r="L10831">
        <v>16</v>
      </c>
      <c r="N10831">
        <v>18</v>
      </c>
      <c r="P10831">
        <v>0</v>
      </c>
      <c r="Q10831">
        <v>0</v>
      </c>
      <c r="S10831">
        <v>0</v>
      </c>
    </row>
    <row r="10832" spans="1:19" x14ac:dyDescent="0.2">
      <c r="A10832" t="s">
        <v>22670</v>
      </c>
      <c r="B10832" t="s">
        <v>22496</v>
      </c>
      <c r="C10832" t="s">
        <v>1050</v>
      </c>
      <c r="D10832" t="s">
        <v>1002</v>
      </c>
      <c r="E10832" s="23">
        <v>43739</v>
      </c>
      <c r="F10832">
        <v>1</v>
      </c>
      <c r="G10832">
        <v>1.5</v>
      </c>
      <c r="I10832">
        <v>3</v>
      </c>
      <c r="J10832">
        <v>5</v>
      </c>
      <c r="L10832">
        <v>8</v>
      </c>
      <c r="N10832">
        <v>3</v>
      </c>
      <c r="P10832">
        <v>0</v>
      </c>
      <c r="Q10832">
        <v>2</v>
      </c>
      <c r="S10832">
        <v>0</v>
      </c>
    </row>
    <row r="10833" spans="1:19" x14ac:dyDescent="0.2">
      <c r="A10833" t="s">
        <v>22671</v>
      </c>
      <c r="B10833" t="s">
        <v>22497</v>
      </c>
      <c r="C10833" t="s">
        <v>1054</v>
      </c>
      <c r="D10833" t="s">
        <v>1002</v>
      </c>
      <c r="E10833" s="23">
        <v>43739</v>
      </c>
      <c r="F10833">
        <v>2.5</v>
      </c>
      <c r="G10833">
        <v>2</v>
      </c>
      <c r="I10833">
        <v>6</v>
      </c>
      <c r="J10833">
        <v>14</v>
      </c>
      <c r="L10833">
        <v>11</v>
      </c>
      <c r="N10833">
        <v>3</v>
      </c>
      <c r="P10833">
        <v>0</v>
      </c>
      <c r="Q10833">
        <v>1</v>
      </c>
      <c r="S10833">
        <v>3</v>
      </c>
    </row>
    <row r="10834" spans="1:19" x14ac:dyDescent="0.2">
      <c r="A10834" t="s">
        <v>22672</v>
      </c>
      <c r="B10834" t="s">
        <v>22498</v>
      </c>
      <c r="C10834" t="s">
        <v>1052</v>
      </c>
      <c r="D10834" t="s">
        <v>1002</v>
      </c>
      <c r="E10834" s="23">
        <v>43739</v>
      </c>
      <c r="F10834">
        <v>5</v>
      </c>
      <c r="G10834">
        <v>4.5</v>
      </c>
      <c r="I10834">
        <v>23</v>
      </c>
      <c r="J10834">
        <v>28</v>
      </c>
      <c r="L10834">
        <v>26</v>
      </c>
      <c r="N10834">
        <v>20</v>
      </c>
      <c r="P10834">
        <v>1</v>
      </c>
      <c r="Q10834">
        <v>5</v>
      </c>
      <c r="S10834">
        <v>3</v>
      </c>
    </row>
    <row r="10835" spans="1:19" x14ac:dyDescent="0.2">
      <c r="A10835" t="s">
        <v>22673</v>
      </c>
      <c r="B10835" t="s">
        <v>22499</v>
      </c>
      <c r="C10835" t="s">
        <v>1053</v>
      </c>
      <c r="D10835" t="s">
        <v>1002</v>
      </c>
      <c r="E10835" s="23">
        <v>43739</v>
      </c>
      <c r="F10835">
        <v>3</v>
      </c>
      <c r="G10835">
        <v>2</v>
      </c>
      <c r="I10835">
        <v>12</v>
      </c>
      <c r="J10835">
        <v>17</v>
      </c>
      <c r="L10835">
        <v>11</v>
      </c>
      <c r="N10835">
        <v>6</v>
      </c>
      <c r="P10835">
        <v>0</v>
      </c>
      <c r="Q10835">
        <v>0</v>
      </c>
      <c r="S10835">
        <v>6</v>
      </c>
    </row>
    <row r="10836" spans="1:19" x14ac:dyDescent="0.2">
      <c r="A10836" t="s">
        <v>22674</v>
      </c>
      <c r="B10836" t="s">
        <v>22500</v>
      </c>
      <c r="C10836" t="s">
        <v>962</v>
      </c>
      <c r="D10836" t="s">
        <v>1000</v>
      </c>
      <c r="E10836" s="23">
        <v>43739</v>
      </c>
      <c r="F10836">
        <v>0</v>
      </c>
      <c r="G10836">
        <v>0</v>
      </c>
      <c r="I10836">
        <v>0</v>
      </c>
      <c r="J10836">
        <v>0</v>
      </c>
      <c r="L10836">
        <v>0</v>
      </c>
      <c r="N10836">
        <v>0</v>
      </c>
      <c r="P10836">
        <v>0</v>
      </c>
      <c r="Q10836">
        <v>0</v>
      </c>
      <c r="S10836">
        <v>0</v>
      </c>
    </row>
    <row r="10837" spans="1:19" x14ac:dyDescent="0.2">
      <c r="A10837" t="s">
        <v>22675</v>
      </c>
      <c r="B10837" t="s">
        <v>22501</v>
      </c>
      <c r="C10837" t="s">
        <v>348</v>
      </c>
      <c r="D10837" t="s">
        <v>1000</v>
      </c>
      <c r="E10837" s="23">
        <v>43739</v>
      </c>
      <c r="F10837">
        <v>0</v>
      </c>
      <c r="G10837">
        <v>0</v>
      </c>
      <c r="I10837">
        <v>0</v>
      </c>
      <c r="J10837">
        <v>0</v>
      </c>
      <c r="L10837">
        <v>0</v>
      </c>
      <c r="N10837">
        <v>0</v>
      </c>
      <c r="P10837">
        <v>0</v>
      </c>
      <c r="Q10837">
        <v>0</v>
      </c>
      <c r="S10837">
        <v>0</v>
      </c>
    </row>
    <row r="10838" spans="1:19" x14ac:dyDescent="0.2">
      <c r="A10838" t="s">
        <v>22676</v>
      </c>
      <c r="B10838" t="s">
        <v>22502</v>
      </c>
      <c r="C10838" t="s">
        <v>357</v>
      </c>
      <c r="D10838" t="s">
        <v>1000</v>
      </c>
      <c r="E10838" s="23">
        <v>43739</v>
      </c>
      <c r="F10838">
        <v>0</v>
      </c>
      <c r="G10838">
        <v>0</v>
      </c>
      <c r="I10838">
        <v>0</v>
      </c>
      <c r="J10838">
        <v>0</v>
      </c>
      <c r="L10838">
        <v>0</v>
      </c>
      <c r="N10838">
        <v>0</v>
      </c>
      <c r="P10838">
        <v>0</v>
      </c>
      <c r="Q10838">
        <v>0</v>
      </c>
      <c r="S10838">
        <v>0</v>
      </c>
    </row>
    <row r="10839" spans="1:19" x14ac:dyDescent="0.2">
      <c r="A10839" t="s">
        <v>22677</v>
      </c>
      <c r="B10839" t="s">
        <v>22503</v>
      </c>
      <c r="C10839" t="s">
        <v>22399</v>
      </c>
      <c r="D10839" t="s">
        <v>1000</v>
      </c>
      <c r="E10839" s="23">
        <v>43739</v>
      </c>
      <c r="F10839">
        <v>0</v>
      </c>
      <c r="G10839">
        <v>0</v>
      </c>
      <c r="I10839">
        <v>0</v>
      </c>
      <c r="J10839">
        <v>0</v>
      </c>
      <c r="L10839">
        <v>0</v>
      </c>
      <c r="N10839">
        <v>0</v>
      </c>
      <c r="P10839">
        <v>0</v>
      </c>
      <c r="Q10839">
        <v>0</v>
      </c>
      <c r="S10839">
        <v>0</v>
      </c>
    </row>
    <row r="10840" spans="1:19" x14ac:dyDescent="0.2">
      <c r="A10840" t="s">
        <v>22678</v>
      </c>
      <c r="B10840" t="s">
        <v>22504</v>
      </c>
      <c r="C10840" t="s">
        <v>203</v>
      </c>
      <c r="D10840" t="s">
        <v>1000</v>
      </c>
      <c r="E10840" s="23">
        <v>43739</v>
      </c>
      <c r="F10840">
        <v>0</v>
      </c>
      <c r="G10840">
        <v>0</v>
      </c>
      <c r="I10840">
        <v>0</v>
      </c>
      <c r="J10840">
        <v>0</v>
      </c>
      <c r="L10840">
        <v>0</v>
      </c>
      <c r="N10840">
        <v>0</v>
      </c>
      <c r="P10840">
        <v>0</v>
      </c>
      <c r="Q10840">
        <v>0</v>
      </c>
      <c r="S10840">
        <v>0</v>
      </c>
    </row>
    <row r="10841" spans="1:19" x14ac:dyDescent="0.2">
      <c r="A10841" t="s">
        <v>22679</v>
      </c>
      <c r="B10841" t="s">
        <v>22505</v>
      </c>
      <c r="C10841" t="s">
        <v>387</v>
      </c>
      <c r="D10841" t="s">
        <v>1000</v>
      </c>
      <c r="E10841" s="23">
        <v>43739</v>
      </c>
      <c r="F10841">
        <v>0</v>
      </c>
      <c r="G10841">
        <v>0</v>
      </c>
      <c r="I10841">
        <v>0</v>
      </c>
      <c r="J10841">
        <v>0</v>
      </c>
      <c r="L10841">
        <v>0</v>
      </c>
      <c r="N10841">
        <v>0</v>
      </c>
      <c r="P10841">
        <v>0</v>
      </c>
      <c r="Q10841">
        <v>0</v>
      </c>
      <c r="S10841">
        <v>0</v>
      </c>
    </row>
    <row r="10842" spans="1:19" x14ac:dyDescent="0.2">
      <c r="A10842" t="s">
        <v>22680</v>
      </c>
      <c r="B10842" t="s">
        <v>22506</v>
      </c>
      <c r="C10842" t="s">
        <v>223</v>
      </c>
      <c r="D10842" t="s">
        <v>1000</v>
      </c>
      <c r="E10842" s="23">
        <v>43739</v>
      </c>
      <c r="F10842">
        <v>6</v>
      </c>
      <c r="G10842">
        <v>5</v>
      </c>
      <c r="I10842">
        <v>30</v>
      </c>
      <c r="J10842">
        <v>66</v>
      </c>
      <c r="L10842">
        <v>55</v>
      </c>
      <c r="N10842">
        <v>30</v>
      </c>
      <c r="P10842">
        <v>0</v>
      </c>
      <c r="Q10842">
        <v>0</v>
      </c>
      <c r="S10842">
        <v>0</v>
      </c>
    </row>
    <row r="10843" spans="1:19" x14ac:dyDescent="0.2">
      <c r="A10843" t="s">
        <v>22681</v>
      </c>
      <c r="B10843" t="s">
        <v>22507</v>
      </c>
      <c r="C10843" t="s">
        <v>346</v>
      </c>
      <c r="D10843" t="s">
        <v>1000</v>
      </c>
      <c r="E10843" s="23">
        <v>43739</v>
      </c>
      <c r="F10843">
        <v>0</v>
      </c>
      <c r="G10843">
        <v>0</v>
      </c>
      <c r="I10843">
        <v>0</v>
      </c>
      <c r="J10843">
        <v>0</v>
      </c>
      <c r="L10843">
        <v>0</v>
      </c>
      <c r="N10843">
        <v>0</v>
      </c>
      <c r="P10843">
        <v>0</v>
      </c>
      <c r="Q10843">
        <v>0</v>
      </c>
      <c r="S10843">
        <v>0</v>
      </c>
    </row>
    <row r="10844" spans="1:19" x14ac:dyDescent="0.2">
      <c r="A10844" t="s">
        <v>22682</v>
      </c>
      <c r="B10844" t="s">
        <v>22508</v>
      </c>
      <c r="C10844" t="s">
        <v>207</v>
      </c>
      <c r="D10844" t="s">
        <v>1000</v>
      </c>
      <c r="E10844" s="23">
        <v>43739</v>
      </c>
      <c r="F10844">
        <v>5.5</v>
      </c>
      <c r="G10844">
        <v>7</v>
      </c>
      <c r="I10844">
        <v>12</v>
      </c>
      <c r="J10844">
        <v>32</v>
      </c>
      <c r="L10844">
        <v>42</v>
      </c>
      <c r="N10844">
        <v>12</v>
      </c>
      <c r="P10844">
        <v>0</v>
      </c>
      <c r="Q10844">
        <v>2</v>
      </c>
      <c r="S10844">
        <v>0</v>
      </c>
    </row>
    <row r="10845" spans="1:19" x14ac:dyDescent="0.2">
      <c r="A10845" t="s">
        <v>22683</v>
      </c>
      <c r="B10845" t="s">
        <v>22509</v>
      </c>
      <c r="C10845" t="s">
        <v>212</v>
      </c>
      <c r="D10845" t="s">
        <v>1000</v>
      </c>
      <c r="E10845" s="23">
        <v>43739</v>
      </c>
      <c r="F10845">
        <v>2.5</v>
      </c>
      <c r="G10845">
        <v>4</v>
      </c>
      <c r="I10845">
        <v>6</v>
      </c>
      <c r="J10845">
        <v>14</v>
      </c>
      <c r="L10845">
        <v>23</v>
      </c>
      <c r="N10845">
        <v>5</v>
      </c>
      <c r="P10845">
        <v>0</v>
      </c>
      <c r="Q10845">
        <v>1</v>
      </c>
      <c r="S10845">
        <v>1</v>
      </c>
    </row>
    <row r="10846" spans="1:19" x14ac:dyDescent="0.2">
      <c r="A10846" t="s">
        <v>22684</v>
      </c>
      <c r="B10846" t="s">
        <v>22510</v>
      </c>
      <c r="C10846" t="s">
        <v>963</v>
      </c>
      <c r="D10846" t="s">
        <v>1000</v>
      </c>
      <c r="E10846" s="23">
        <v>43739</v>
      </c>
      <c r="F10846">
        <v>3</v>
      </c>
      <c r="G10846">
        <v>3</v>
      </c>
      <c r="I10846">
        <v>7</v>
      </c>
      <c r="J10846">
        <v>12</v>
      </c>
      <c r="L10846">
        <v>15</v>
      </c>
      <c r="N10846">
        <v>4</v>
      </c>
      <c r="P10846">
        <v>3</v>
      </c>
      <c r="Q10846">
        <v>3</v>
      </c>
      <c r="S10846">
        <v>3</v>
      </c>
    </row>
    <row r="10847" spans="1:19" x14ac:dyDescent="0.2">
      <c r="A10847" t="s">
        <v>22685</v>
      </c>
      <c r="B10847" t="s">
        <v>22511</v>
      </c>
      <c r="C10847" t="s">
        <v>225</v>
      </c>
      <c r="D10847" t="s">
        <v>1000</v>
      </c>
      <c r="E10847" s="23">
        <v>43739</v>
      </c>
      <c r="F10847">
        <v>6</v>
      </c>
      <c r="G10847">
        <v>6</v>
      </c>
      <c r="I10847">
        <v>13</v>
      </c>
      <c r="J10847">
        <v>55</v>
      </c>
      <c r="L10847">
        <v>55</v>
      </c>
      <c r="N10847">
        <v>13</v>
      </c>
      <c r="P10847">
        <v>0</v>
      </c>
      <c r="Q10847">
        <v>1</v>
      </c>
      <c r="S10847">
        <v>0</v>
      </c>
    </row>
    <row r="10848" spans="1:19" x14ac:dyDescent="0.2">
      <c r="A10848" t="s">
        <v>22686</v>
      </c>
      <c r="B10848" t="s">
        <v>22512</v>
      </c>
      <c r="C10848" t="s">
        <v>232</v>
      </c>
      <c r="D10848" t="s">
        <v>1000</v>
      </c>
      <c r="E10848" s="23">
        <v>43739</v>
      </c>
      <c r="F10848">
        <v>15</v>
      </c>
      <c r="G10848">
        <v>14.5</v>
      </c>
      <c r="I10848">
        <v>139</v>
      </c>
      <c r="J10848">
        <v>147</v>
      </c>
      <c r="L10848">
        <v>143</v>
      </c>
      <c r="N10848">
        <v>128</v>
      </c>
      <c r="P10848">
        <v>0</v>
      </c>
      <c r="Q10848">
        <v>15</v>
      </c>
      <c r="S10848">
        <v>11</v>
      </c>
    </row>
    <row r="10849" spans="1:19" x14ac:dyDescent="0.2">
      <c r="A10849" t="s">
        <v>22687</v>
      </c>
      <c r="B10849" t="s">
        <v>22513</v>
      </c>
      <c r="C10849" t="s">
        <v>317</v>
      </c>
      <c r="D10849" t="s">
        <v>1000</v>
      </c>
      <c r="E10849" s="23">
        <v>43739</v>
      </c>
      <c r="F10849">
        <v>8</v>
      </c>
      <c r="G10849">
        <v>7.5</v>
      </c>
      <c r="I10849">
        <v>24</v>
      </c>
      <c r="J10849">
        <v>46</v>
      </c>
      <c r="L10849">
        <v>43</v>
      </c>
      <c r="N10849">
        <v>24</v>
      </c>
      <c r="P10849">
        <v>0</v>
      </c>
      <c r="Q10849">
        <v>0</v>
      </c>
      <c r="S10849">
        <v>0</v>
      </c>
    </row>
    <row r="10850" spans="1:19" x14ac:dyDescent="0.2">
      <c r="A10850" t="s">
        <v>22688</v>
      </c>
      <c r="B10850" t="s">
        <v>22514</v>
      </c>
      <c r="C10850" t="s">
        <v>214</v>
      </c>
      <c r="D10850" t="s">
        <v>1000</v>
      </c>
      <c r="E10850" s="23">
        <v>43739</v>
      </c>
      <c r="F10850">
        <v>16</v>
      </c>
      <c r="G10850">
        <v>15.5</v>
      </c>
      <c r="I10850">
        <v>91</v>
      </c>
      <c r="J10850">
        <v>133</v>
      </c>
      <c r="L10850">
        <v>131</v>
      </c>
      <c r="N10850">
        <v>65</v>
      </c>
      <c r="P10850">
        <v>19</v>
      </c>
      <c r="Q10850">
        <v>22</v>
      </c>
      <c r="S10850">
        <v>26</v>
      </c>
    </row>
    <row r="10851" spans="1:19" x14ac:dyDescent="0.2">
      <c r="A10851" t="s">
        <v>22689</v>
      </c>
      <c r="B10851" t="s">
        <v>22515</v>
      </c>
      <c r="C10851" t="s">
        <v>230</v>
      </c>
      <c r="D10851" t="s">
        <v>1000</v>
      </c>
      <c r="E10851" s="23">
        <v>43739</v>
      </c>
      <c r="F10851">
        <v>0</v>
      </c>
      <c r="G10851">
        <v>0</v>
      </c>
      <c r="I10851">
        <v>0</v>
      </c>
      <c r="J10851">
        <v>0</v>
      </c>
      <c r="L10851">
        <v>0</v>
      </c>
      <c r="N10851">
        <v>0</v>
      </c>
      <c r="P10851">
        <v>0</v>
      </c>
      <c r="Q10851">
        <v>0</v>
      </c>
      <c r="S10851">
        <v>0</v>
      </c>
    </row>
    <row r="10852" spans="1:19" x14ac:dyDescent="0.2">
      <c r="A10852" t="s">
        <v>22690</v>
      </c>
      <c r="B10852" t="s">
        <v>22516</v>
      </c>
      <c r="C10852" t="s">
        <v>234</v>
      </c>
      <c r="D10852" t="s">
        <v>1000</v>
      </c>
      <c r="E10852" s="23">
        <v>43739</v>
      </c>
      <c r="F10852">
        <v>0</v>
      </c>
      <c r="G10852">
        <v>0</v>
      </c>
      <c r="I10852">
        <v>0</v>
      </c>
      <c r="J10852">
        <v>0</v>
      </c>
      <c r="L10852">
        <v>0</v>
      </c>
      <c r="N10852">
        <v>0</v>
      </c>
      <c r="P10852">
        <v>0</v>
      </c>
      <c r="Q10852">
        <v>0</v>
      </c>
      <c r="S10852">
        <v>0</v>
      </c>
    </row>
    <row r="10853" spans="1:19" x14ac:dyDescent="0.2">
      <c r="A10853" t="s">
        <v>22691</v>
      </c>
      <c r="B10853" t="s">
        <v>22517</v>
      </c>
      <c r="C10853" t="s">
        <v>217</v>
      </c>
      <c r="D10853" t="s">
        <v>1000</v>
      </c>
      <c r="E10853" s="23">
        <v>43739</v>
      </c>
      <c r="F10853">
        <v>0</v>
      </c>
      <c r="G10853">
        <v>0</v>
      </c>
      <c r="I10853">
        <v>0</v>
      </c>
      <c r="J10853">
        <v>0</v>
      </c>
      <c r="L10853">
        <v>0</v>
      </c>
      <c r="N10853">
        <v>0</v>
      </c>
      <c r="P10853">
        <v>0</v>
      </c>
      <c r="Q10853">
        <v>0</v>
      </c>
      <c r="S10853">
        <v>0</v>
      </c>
    </row>
    <row r="10854" spans="1:19" x14ac:dyDescent="0.2">
      <c r="A10854" t="s">
        <v>22692</v>
      </c>
      <c r="B10854" t="s">
        <v>22518</v>
      </c>
      <c r="C10854" t="s">
        <v>342</v>
      </c>
      <c r="D10854" t="s">
        <v>1000</v>
      </c>
      <c r="E10854" s="23">
        <v>43739</v>
      </c>
      <c r="F10854">
        <v>2.5</v>
      </c>
      <c r="G10854">
        <v>3</v>
      </c>
      <c r="I10854">
        <v>28</v>
      </c>
      <c r="J10854">
        <v>29</v>
      </c>
      <c r="L10854">
        <v>36</v>
      </c>
      <c r="N10854">
        <v>26</v>
      </c>
      <c r="P10854">
        <v>0</v>
      </c>
      <c r="Q10854">
        <v>1</v>
      </c>
      <c r="S10854">
        <v>2</v>
      </c>
    </row>
    <row r="10855" spans="1:19" x14ac:dyDescent="0.2">
      <c r="A10855" t="s">
        <v>22693</v>
      </c>
      <c r="B10855" t="s">
        <v>22519</v>
      </c>
      <c r="C10855" t="s">
        <v>220</v>
      </c>
      <c r="D10855" t="s">
        <v>1000</v>
      </c>
      <c r="E10855" s="23">
        <v>43739</v>
      </c>
      <c r="F10855">
        <v>0</v>
      </c>
      <c r="G10855">
        <v>0</v>
      </c>
      <c r="I10855">
        <v>0</v>
      </c>
      <c r="J10855">
        <v>0</v>
      </c>
      <c r="L10855">
        <v>0</v>
      </c>
      <c r="N10855">
        <v>0</v>
      </c>
      <c r="P10855">
        <v>0</v>
      </c>
      <c r="Q10855">
        <v>0</v>
      </c>
      <c r="S10855">
        <v>0</v>
      </c>
    </row>
    <row r="10856" spans="1:19" x14ac:dyDescent="0.2">
      <c r="A10856" t="s">
        <v>22694</v>
      </c>
      <c r="B10856" t="s">
        <v>22520</v>
      </c>
      <c r="C10856" t="s">
        <v>199</v>
      </c>
      <c r="D10856" t="s">
        <v>1000</v>
      </c>
      <c r="E10856" s="23">
        <v>43739</v>
      </c>
      <c r="F10856">
        <v>17</v>
      </c>
      <c r="G10856">
        <v>19</v>
      </c>
      <c r="I10856">
        <v>98</v>
      </c>
      <c r="J10856">
        <v>170</v>
      </c>
      <c r="L10856">
        <v>192</v>
      </c>
      <c r="N10856">
        <v>97</v>
      </c>
      <c r="P10856">
        <v>4</v>
      </c>
      <c r="Q10856">
        <v>10</v>
      </c>
      <c r="S10856">
        <v>1</v>
      </c>
    </row>
    <row r="10857" spans="1:19" x14ac:dyDescent="0.2">
      <c r="A10857" t="s">
        <v>22695</v>
      </c>
      <c r="B10857" t="s">
        <v>22521</v>
      </c>
      <c r="C10857" t="s">
        <v>199</v>
      </c>
      <c r="D10857" t="s">
        <v>1001</v>
      </c>
      <c r="E10857" s="23">
        <v>43739</v>
      </c>
      <c r="F10857">
        <v>3.5</v>
      </c>
      <c r="G10857">
        <v>3.5</v>
      </c>
      <c r="I10857">
        <v>9</v>
      </c>
      <c r="J10857">
        <v>19</v>
      </c>
      <c r="L10857">
        <v>19</v>
      </c>
      <c r="N10857">
        <v>6</v>
      </c>
      <c r="P10857">
        <v>0</v>
      </c>
      <c r="Q10857">
        <v>3</v>
      </c>
      <c r="S10857">
        <v>3</v>
      </c>
    </row>
    <row r="10858" spans="1:19" x14ac:dyDescent="0.2">
      <c r="A10858" t="s">
        <v>22696</v>
      </c>
      <c r="B10858" t="s">
        <v>22522</v>
      </c>
      <c r="C10858" t="s">
        <v>901</v>
      </c>
      <c r="D10858" t="s">
        <v>1000</v>
      </c>
      <c r="E10858" s="23">
        <v>43739</v>
      </c>
      <c r="F10858">
        <v>3.5</v>
      </c>
      <c r="G10858">
        <v>3</v>
      </c>
      <c r="I10858">
        <v>15</v>
      </c>
      <c r="J10858">
        <v>21</v>
      </c>
      <c r="L10858">
        <v>18</v>
      </c>
      <c r="N10858">
        <v>12</v>
      </c>
      <c r="P10858">
        <v>1</v>
      </c>
      <c r="Q10858">
        <v>4</v>
      </c>
      <c r="S10858">
        <v>3</v>
      </c>
    </row>
    <row r="10859" spans="1:19" x14ac:dyDescent="0.2">
      <c r="A10859" t="s">
        <v>22697</v>
      </c>
      <c r="B10859" t="s">
        <v>22523</v>
      </c>
      <c r="C10859" t="s">
        <v>901</v>
      </c>
      <c r="D10859" t="s">
        <v>1001</v>
      </c>
      <c r="E10859" s="23">
        <v>43739</v>
      </c>
      <c r="F10859">
        <v>3.5</v>
      </c>
      <c r="G10859">
        <v>3.5</v>
      </c>
      <c r="I10859">
        <v>20</v>
      </c>
      <c r="J10859">
        <v>18</v>
      </c>
      <c r="L10859">
        <v>18</v>
      </c>
      <c r="N10859">
        <v>19</v>
      </c>
      <c r="P10859">
        <v>1</v>
      </c>
      <c r="Q10859">
        <v>4</v>
      </c>
      <c r="S10859">
        <v>1</v>
      </c>
    </row>
    <row r="10860" spans="1:19" x14ac:dyDescent="0.2">
      <c r="A10860" t="s">
        <v>22698</v>
      </c>
      <c r="B10860" t="s">
        <v>22524</v>
      </c>
      <c r="C10860" t="s">
        <v>903</v>
      </c>
      <c r="D10860" t="s">
        <v>1000</v>
      </c>
      <c r="E10860" s="23">
        <v>43739</v>
      </c>
      <c r="F10860">
        <v>6.5</v>
      </c>
      <c r="G10860">
        <v>5</v>
      </c>
      <c r="I10860">
        <v>30</v>
      </c>
      <c r="J10860">
        <v>37</v>
      </c>
      <c r="L10860">
        <v>27</v>
      </c>
      <c r="N10860">
        <v>24</v>
      </c>
      <c r="P10860">
        <v>0</v>
      </c>
      <c r="Q10860">
        <v>0</v>
      </c>
      <c r="S10860">
        <v>6</v>
      </c>
    </row>
    <row r="10861" spans="1:19" x14ac:dyDescent="0.2">
      <c r="A10861" t="s">
        <v>22699</v>
      </c>
      <c r="B10861" t="s">
        <v>22525</v>
      </c>
      <c r="C10861" t="s">
        <v>903</v>
      </c>
      <c r="D10861" t="s">
        <v>1001</v>
      </c>
      <c r="E10861" s="23">
        <v>43739</v>
      </c>
      <c r="F10861">
        <v>0</v>
      </c>
      <c r="G10861">
        <v>0</v>
      </c>
      <c r="I10861">
        <v>0</v>
      </c>
      <c r="J10861">
        <v>0</v>
      </c>
      <c r="L10861">
        <v>0</v>
      </c>
      <c r="N10861">
        <v>0</v>
      </c>
      <c r="P10861">
        <v>0</v>
      </c>
      <c r="Q10861">
        <v>0</v>
      </c>
      <c r="S10861">
        <v>0</v>
      </c>
    </row>
    <row r="10862" spans="1:19" x14ac:dyDescent="0.2">
      <c r="A10862" t="s">
        <v>22700</v>
      </c>
      <c r="B10862" t="s">
        <v>22526</v>
      </c>
      <c r="C10862" t="s">
        <v>198</v>
      </c>
      <c r="D10862" t="s">
        <v>1002</v>
      </c>
      <c r="E10862" s="23">
        <v>43739</v>
      </c>
      <c r="F10862">
        <v>0</v>
      </c>
      <c r="G10862">
        <v>0</v>
      </c>
      <c r="I10862">
        <v>0</v>
      </c>
      <c r="J10862">
        <v>0</v>
      </c>
      <c r="L10862">
        <v>0</v>
      </c>
      <c r="N10862">
        <v>0</v>
      </c>
      <c r="P10862">
        <v>0</v>
      </c>
      <c r="Q10862">
        <v>0</v>
      </c>
      <c r="S10862">
        <v>0</v>
      </c>
    </row>
    <row r="10863" spans="1:19" x14ac:dyDescent="0.2">
      <c r="A10863" t="s">
        <v>22701</v>
      </c>
      <c r="B10863" t="s">
        <v>22527</v>
      </c>
      <c r="C10863" t="s">
        <v>962</v>
      </c>
      <c r="D10863" t="s">
        <v>1002</v>
      </c>
      <c r="E10863" s="23">
        <v>43739</v>
      </c>
      <c r="F10863">
        <v>0</v>
      </c>
      <c r="G10863">
        <v>0</v>
      </c>
      <c r="I10863">
        <v>0</v>
      </c>
      <c r="J10863">
        <v>0</v>
      </c>
      <c r="L10863">
        <v>0</v>
      </c>
      <c r="N10863">
        <v>0</v>
      </c>
      <c r="P10863">
        <v>0</v>
      </c>
      <c r="Q10863">
        <v>0</v>
      </c>
      <c r="S10863">
        <v>0</v>
      </c>
    </row>
    <row r="10864" spans="1:19" x14ac:dyDescent="0.2">
      <c r="A10864" t="s">
        <v>22702</v>
      </c>
      <c r="B10864" t="s">
        <v>22528</v>
      </c>
      <c r="C10864" t="s">
        <v>199</v>
      </c>
      <c r="D10864" t="s">
        <v>1002</v>
      </c>
      <c r="E10864" s="23">
        <v>43739</v>
      </c>
      <c r="F10864">
        <v>20.5</v>
      </c>
      <c r="G10864">
        <v>22.5</v>
      </c>
      <c r="I10864">
        <v>107</v>
      </c>
      <c r="J10864">
        <v>189</v>
      </c>
      <c r="L10864">
        <v>211</v>
      </c>
      <c r="N10864">
        <v>103</v>
      </c>
      <c r="P10864">
        <v>4</v>
      </c>
      <c r="Q10864">
        <v>13</v>
      </c>
      <c r="S10864">
        <v>4</v>
      </c>
    </row>
    <row r="10865" spans="1:19" x14ac:dyDescent="0.2">
      <c r="A10865" t="s">
        <v>22703</v>
      </c>
      <c r="B10865" t="s">
        <v>22529</v>
      </c>
      <c r="C10865" t="s">
        <v>348</v>
      </c>
      <c r="D10865" t="s">
        <v>1002</v>
      </c>
      <c r="E10865" s="23">
        <v>43739</v>
      </c>
      <c r="F10865">
        <v>0</v>
      </c>
      <c r="G10865">
        <v>0</v>
      </c>
      <c r="I10865">
        <v>0</v>
      </c>
      <c r="J10865">
        <v>0</v>
      </c>
      <c r="L10865">
        <v>0</v>
      </c>
      <c r="N10865">
        <v>0</v>
      </c>
      <c r="P10865">
        <v>0</v>
      </c>
      <c r="Q10865">
        <v>0</v>
      </c>
      <c r="S10865">
        <v>0</v>
      </c>
    </row>
    <row r="10866" spans="1:19" x14ac:dyDescent="0.2">
      <c r="A10866" t="s">
        <v>22704</v>
      </c>
      <c r="B10866" t="s">
        <v>22530</v>
      </c>
      <c r="C10866" t="s">
        <v>357</v>
      </c>
      <c r="D10866" t="s">
        <v>1002</v>
      </c>
      <c r="E10866" s="23">
        <v>43739</v>
      </c>
      <c r="F10866">
        <v>0</v>
      </c>
      <c r="G10866">
        <v>0</v>
      </c>
      <c r="I10866">
        <v>0</v>
      </c>
      <c r="J10866">
        <v>0</v>
      </c>
      <c r="L10866">
        <v>0</v>
      </c>
      <c r="N10866">
        <v>0</v>
      </c>
      <c r="P10866">
        <v>0</v>
      </c>
      <c r="Q10866">
        <v>0</v>
      </c>
      <c r="S10866">
        <v>0</v>
      </c>
    </row>
    <row r="10867" spans="1:19" x14ac:dyDescent="0.2">
      <c r="A10867" t="s">
        <v>22705</v>
      </c>
      <c r="B10867" t="s">
        <v>22531</v>
      </c>
      <c r="C10867" t="s">
        <v>227</v>
      </c>
      <c r="D10867" t="s">
        <v>1002</v>
      </c>
      <c r="E10867" s="23">
        <v>43739</v>
      </c>
      <c r="F10867">
        <v>0</v>
      </c>
      <c r="G10867">
        <v>0</v>
      </c>
      <c r="I10867">
        <v>0</v>
      </c>
      <c r="J10867">
        <v>0</v>
      </c>
      <c r="L10867">
        <v>0</v>
      </c>
      <c r="N10867">
        <v>0</v>
      </c>
      <c r="P10867">
        <v>0</v>
      </c>
      <c r="Q10867">
        <v>0</v>
      </c>
      <c r="S10867">
        <v>0</v>
      </c>
    </row>
    <row r="10868" spans="1:19" x14ac:dyDescent="0.2">
      <c r="A10868" t="s">
        <v>22706</v>
      </c>
      <c r="B10868" t="s">
        <v>22532</v>
      </c>
      <c r="C10868" t="s">
        <v>203</v>
      </c>
      <c r="D10868" t="s">
        <v>1002</v>
      </c>
      <c r="E10868" s="23">
        <v>43739</v>
      </c>
      <c r="F10868">
        <v>0</v>
      </c>
      <c r="G10868">
        <v>0</v>
      </c>
      <c r="I10868">
        <v>0</v>
      </c>
      <c r="J10868">
        <v>0</v>
      </c>
      <c r="L10868">
        <v>0</v>
      </c>
      <c r="N10868">
        <v>0</v>
      </c>
      <c r="P10868">
        <v>0</v>
      </c>
      <c r="Q10868">
        <v>0</v>
      </c>
      <c r="S10868">
        <v>0</v>
      </c>
    </row>
    <row r="10869" spans="1:19" x14ac:dyDescent="0.2">
      <c r="A10869" t="s">
        <v>22707</v>
      </c>
      <c r="B10869" t="s">
        <v>22533</v>
      </c>
      <c r="C10869" t="s">
        <v>387</v>
      </c>
      <c r="D10869" t="s">
        <v>1002</v>
      </c>
      <c r="E10869" s="23">
        <v>43739</v>
      </c>
      <c r="F10869">
        <v>0</v>
      </c>
      <c r="G10869">
        <v>0</v>
      </c>
      <c r="I10869">
        <v>0</v>
      </c>
      <c r="J10869">
        <v>0</v>
      </c>
      <c r="L10869">
        <v>0</v>
      </c>
      <c r="N10869">
        <v>0</v>
      </c>
      <c r="P10869">
        <v>0</v>
      </c>
      <c r="Q10869">
        <v>0</v>
      </c>
      <c r="S10869">
        <v>0</v>
      </c>
    </row>
    <row r="10870" spans="1:19" x14ac:dyDescent="0.2">
      <c r="A10870" t="s">
        <v>22708</v>
      </c>
      <c r="B10870" t="s">
        <v>22534</v>
      </c>
      <c r="C10870" t="s">
        <v>223</v>
      </c>
      <c r="D10870" t="s">
        <v>1002</v>
      </c>
      <c r="E10870" s="23">
        <v>43739</v>
      </c>
      <c r="F10870">
        <v>6</v>
      </c>
      <c r="G10870">
        <v>5</v>
      </c>
      <c r="I10870">
        <v>30</v>
      </c>
      <c r="J10870">
        <v>66</v>
      </c>
      <c r="L10870">
        <v>55</v>
      </c>
      <c r="N10870">
        <v>30</v>
      </c>
      <c r="P10870">
        <v>0</v>
      </c>
      <c r="Q10870">
        <v>0</v>
      </c>
      <c r="S10870">
        <v>0</v>
      </c>
    </row>
    <row r="10871" spans="1:19" x14ac:dyDescent="0.2">
      <c r="A10871" t="s">
        <v>22709</v>
      </c>
      <c r="B10871" t="s">
        <v>22535</v>
      </c>
      <c r="C10871" t="s">
        <v>346</v>
      </c>
      <c r="D10871" t="s">
        <v>1002</v>
      </c>
      <c r="E10871" s="23">
        <v>43739</v>
      </c>
      <c r="F10871">
        <v>0</v>
      </c>
      <c r="G10871">
        <v>0</v>
      </c>
      <c r="I10871">
        <v>0</v>
      </c>
      <c r="J10871">
        <v>0</v>
      </c>
      <c r="L10871">
        <v>0</v>
      </c>
      <c r="N10871">
        <v>0</v>
      </c>
      <c r="P10871">
        <v>0</v>
      </c>
      <c r="Q10871">
        <v>0</v>
      </c>
      <c r="S10871">
        <v>0</v>
      </c>
    </row>
    <row r="10872" spans="1:19" x14ac:dyDescent="0.2">
      <c r="A10872" t="s">
        <v>22710</v>
      </c>
      <c r="B10872" t="s">
        <v>22536</v>
      </c>
      <c r="C10872" t="s">
        <v>207</v>
      </c>
      <c r="D10872" t="s">
        <v>1002</v>
      </c>
      <c r="E10872" s="23">
        <v>43739</v>
      </c>
      <c r="F10872">
        <v>5.5</v>
      </c>
      <c r="G10872">
        <v>7</v>
      </c>
      <c r="I10872">
        <v>12</v>
      </c>
      <c r="J10872">
        <v>32</v>
      </c>
      <c r="L10872">
        <v>42</v>
      </c>
      <c r="N10872">
        <v>12</v>
      </c>
      <c r="P10872">
        <v>0</v>
      </c>
      <c r="Q10872">
        <v>2</v>
      </c>
      <c r="S10872">
        <v>0</v>
      </c>
    </row>
    <row r="10873" spans="1:19" x14ac:dyDescent="0.2">
      <c r="A10873" t="s">
        <v>22711</v>
      </c>
      <c r="B10873" t="s">
        <v>22537</v>
      </c>
      <c r="C10873" t="s">
        <v>212</v>
      </c>
      <c r="D10873" t="s">
        <v>1002</v>
      </c>
      <c r="E10873" s="23">
        <v>43739</v>
      </c>
      <c r="F10873">
        <v>2.5</v>
      </c>
      <c r="G10873">
        <v>4</v>
      </c>
      <c r="I10873">
        <v>6</v>
      </c>
      <c r="J10873">
        <v>14</v>
      </c>
      <c r="L10873">
        <v>23</v>
      </c>
      <c r="N10873">
        <v>5</v>
      </c>
      <c r="P10873">
        <v>0</v>
      </c>
      <c r="Q10873">
        <v>1</v>
      </c>
      <c r="S10873">
        <v>1</v>
      </c>
    </row>
    <row r="10874" spans="1:19" x14ac:dyDescent="0.2">
      <c r="A10874" t="s">
        <v>22712</v>
      </c>
      <c r="B10874" t="s">
        <v>22538</v>
      </c>
      <c r="C10874" t="s">
        <v>963</v>
      </c>
      <c r="D10874" t="s">
        <v>1002</v>
      </c>
      <c r="E10874" s="23">
        <v>43739</v>
      </c>
      <c r="F10874">
        <v>3</v>
      </c>
      <c r="G10874">
        <v>3</v>
      </c>
      <c r="I10874">
        <v>7</v>
      </c>
      <c r="J10874">
        <v>12</v>
      </c>
      <c r="L10874">
        <v>15</v>
      </c>
      <c r="N10874">
        <v>4</v>
      </c>
      <c r="P10874">
        <v>3</v>
      </c>
      <c r="Q10874">
        <v>3</v>
      </c>
      <c r="S10874">
        <v>3</v>
      </c>
    </row>
    <row r="10875" spans="1:19" x14ac:dyDescent="0.2">
      <c r="A10875" t="s">
        <v>22713</v>
      </c>
      <c r="B10875" t="s">
        <v>22539</v>
      </c>
      <c r="C10875" t="s">
        <v>225</v>
      </c>
      <c r="D10875" t="s">
        <v>1002</v>
      </c>
      <c r="E10875" s="23">
        <v>43739</v>
      </c>
      <c r="F10875">
        <v>6</v>
      </c>
      <c r="G10875">
        <v>6</v>
      </c>
      <c r="I10875">
        <v>13</v>
      </c>
      <c r="J10875">
        <v>55</v>
      </c>
      <c r="L10875">
        <v>55</v>
      </c>
      <c r="N10875">
        <v>13</v>
      </c>
      <c r="P10875">
        <v>0</v>
      </c>
      <c r="Q10875">
        <v>1</v>
      </c>
      <c r="S10875">
        <v>0</v>
      </c>
    </row>
    <row r="10876" spans="1:19" x14ac:dyDescent="0.2">
      <c r="A10876" t="s">
        <v>22714</v>
      </c>
      <c r="B10876" t="s">
        <v>22540</v>
      </c>
      <c r="C10876" t="s">
        <v>901</v>
      </c>
      <c r="D10876" t="s">
        <v>1002</v>
      </c>
      <c r="E10876" s="23">
        <v>43739</v>
      </c>
      <c r="F10876">
        <v>7</v>
      </c>
      <c r="G10876">
        <v>6.5</v>
      </c>
      <c r="I10876">
        <v>35</v>
      </c>
      <c r="J10876">
        <v>39</v>
      </c>
      <c r="L10876">
        <v>36</v>
      </c>
      <c r="N10876">
        <v>31</v>
      </c>
      <c r="P10876">
        <v>2</v>
      </c>
      <c r="Q10876">
        <v>8</v>
      </c>
      <c r="S10876">
        <v>4</v>
      </c>
    </row>
    <row r="10877" spans="1:19" x14ac:dyDescent="0.2">
      <c r="A10877" t="s">
        <v>22715</v>
      </c>
      <c r="B10877" t="s">
        <v>22541</v>
      </c>
      <c r="C10877" t="s">
        <v>232</v>
      </c>
      <c r="D10877" t="s">
        <v>1002</v>
      </c>
      <c r="E10877" s="23">
        <v>43739</v>
      </c>
      <c r="F10877">
        <v>15</v>
      </c>
      <c r="G10877">
        <v>14.5</v>
      </c>
      <c r="I10877">
        <v>139</v>
      </c>
      <c r="J10877">
        <v>147</v>
      </c>
      <c r="L10877">
        <v>143</v>
      </c>
      <c r="N10877">
        <v>128</v>
      </c>
      <c r="P10877">
        <v>0</v>
      </c>
      <c r="Q10877">
        <v>15</v>
      </c>
      <c r="S10877">
        <v>11</v>
      </c>
    </row>
    <row r="10878" spans="1:19" x14ac:dyDescent="0.2">
      <c r="A10878" t="s">
        <v>22716</v>
      </c>
      <c r="B10878" t="s">
        <v>22542</v>
      </c>
      <c r="C10878" t="s">
        <v>317</v>
      </c>
      <c r="D10878" t="s">
        <v>1002</v>
      </c>
      <c r="E10878" s="23">
        <v>43739</v>
      </c>
      <c r="F10878">
        <v>8</v>
      </c>
      <c r="G10878">
        <v>7.5</v>
      </c>
      <c r="I10878">
        <v>24</v>
      </c>
      <c r="J10878">
        <v>46</v>
      </c>
      <c r="L10878">
        <v>43</v>
      </c>
      <c r="N10878">
        <v>24</v>
      </c>
      <c r="P10878">
        <v>0</v>
      </c>
      <c r="Q10878">
        <v>0</v>
      </c>
      <c r="S10878">
        <v>0</v>
      </c>
    </row>
    <row r="10879" spans="1:19" x14ac:dyDescent="0.2">
      <c r="A10879" t="s">
        <v>22717</v>
      </c>
      <c r="B10879" t="s">
        <v>22543</v>
      </c>
      <c r="C10879" t="s">
        <v>214</v>
      </c>
      <c r="D10879" t="s">
        <v>1002</v>
      </c>
      <c r="E10879" s="23">
        <v>43739</v>
      </c>
      <c r="F10879">
        <v>16</v>
      </c>
      <c r="G10879">
        <v>15.5</v>
      </c>
      <c r="I10879">
        <v>91</v>
      </c>
      <c r="J10879">
        <v>133</v>
      </c>
      <c r="L10879">
        <v>131</v>
      </c>
      <c r="N10879">
        <v>65</v>
      </c>
      <c r="P10879">
        <v>19</v>
      </c>
      <c r="Q10879">
        <v>22</v>
      </c>
      <c r="S10879">
        <v>26</v>
      </c>
    </row>
    <row r="10880" spans="1:19" x14ac:dyDescent="0.2">
      <c r="A10880" t="s">
        <v>22718</v>
      </c>
      <c r="B10880" t="s">
        <v>22544</v>
      </c>
      <c r="C10880" t="s">
        <v>903</v>
      </c>
      <c r="D10880" t="s">
        <v>1002</v>
      </c>
      <c r="E10880" s="23">
        <v>43739</v>
      </c>
      <c r="F10880">
        <v>6.5</v>
      </c>
      <c r="G10880">
        <v>5</v>
      </c>
      <c r="I10880">
        <v>30</v>
      </c>
      <c r="J10880">
        <v>37</v>
      </c>
      <c r="L10880">
        <v>27</v>
      </c>
      <c r="N10880">
        <v>24</v>
      </c>
      <c r="P10880">
        <v>0</v>
      </c>
      <c r="Q10880">
        <v>0</v>
      </c>
      <c r="S10880">
        <v>6</v>
      </c>
    </row>
    <row r="10881" spans="1:19" x14ac:dyDescent="0.2">
      <c r="A10881" t="s">
        <v>22719</v>
      </c>
      <c r="B10881" t="s">
        <v>22545</v>
      </c>
      <c r="C10881" t="s">
        <v>230</v>
      </c>
      <c r="D10881" t="s">
        <v>1002</v>
      </c>
      <c r="E10881" s="23">
        <v>43739</v>
      </c>
      <c r="F10881">
        <v>0</v>
      </c>
      <c r="G10881">
        <v>0</v>
      </c>
      <c r="I10881">
        <v>0</v>
      </c>
      <c r="J10881">
        <v>0</v>
      </c>
      <c r="L10881">
        <v>0</v>
      </c>
      <c r="N10881">
        <v>0</v>
      </c>
      <c r="P10881">
        <v>0</v>
      </c>
      <c r="Q10881">
        <v>0</v>
      </c>
      <c r="S10881">
        <v>0</v>
      </c>
    </row>
    <row r="10882" spans="1:19" x14ac:dyDescent="0.2">
      <c r="A10882" t="s">
        <v>22720</v>
      </c>
      <c r="B10882" t="s">
        <v>22546</v>
      </c>
      <c r="C10882" t="s">
        <v>234</v>
      </c>
      <c r="D10882" t="s">
        <v>1002</v>
      </c>
      <c r="E10882" s="23">
        <v>43739</v>
      </c>
      <c r="F10882">
        <v>0</v>
      </c>
      <c r="G10882">
        <v>0</v>
      </c>
      <c r="I10882">
        <v>0</v>
      </c>
      <c r="J10882">
        <v>0</v>
      </c>
      <c r="L10882">
        <v>0</v>
      </c>
      <c r="N10882">
        <v>0</v>
      </c>
      <c r="P10882">
        <v>0</v>
      </c>
      <c r="Q10882">
        <v>0</v>
      </c>
      <c r="S10882">
        <v>0</v>
      </c>
    </row>
    <row r="10883" spans="1:19" x14ac:dyDescent="0.2">
      <c r="A10883" t="s">
        <v>22721</v>
      </c>
      <c r="B10883" t="s">
        <v>22547</v>
      </c>
      <c r="C10883" t="s">
        <v>217</v>
      </c>
      <c r="D10883" t="s">
        <v>1002</v>
      </c>
      <c r="E10883" s="23">
        <v>43739</v>
      </c>
      <c r="F10883">
        <v>0</v>
      </c>
      <c r="G10883">
        <v>0</v>
      </c>
      <c r="I10883">
        <v>0</v>
      </c>
      <c r="J10883">
        <v>0</v>
      </c>
      <c r="L10883">
        <v>0</v>
      </c>
      <c r="N10883">
        <v>0</v>
      </c>
      <c r="P10883">
        <v>0</v>
      </c>
      <c r="Q10883">
        <v>0</v>
      </c>
      <c r="S10883">
        <v>0</v>
      </c>
    </row>
    <row r="10884" spans="1:19" x14ac:dyDescent="0.2">
      <c r="A10884" t="s">
        <v>22722</v>
      </c>
      <c r="B10884" t="s">
        <v>22548</v>
      </c>
      <c r="C10884" t="s">
        <v>342</v>
      </c>
      <c r="D10884" t="s">
        <v>1002</v>
      </c>
      <c r="E10884" s="23">
        <v>43739</v>
      </c>
      <c r="F10884">
        <v>2.5</v>
      </c>
      <c r="G10884">
        <v>3</v>
      </c>
      <c r="I10884">
        <v>28</v>
      </c>
      <c r="J10884">
        <v>29</v>
      </c>
      <c r="L10884">
        <v>36</v>
      </c>
      <c r="N10884">
        <v>26</v>
      </c>
      <c r="P10884">
        <v>0</v>
      </c>
      <c r="Q10884">
        <v>1</v>
      </c>
      <c r="S10884">
        <v>2</v>
      </c>
    </row>
    <row r="10885" spans="1:19" x14ac:dyDescent="0.2">
      <c r="A10885" t="s">
        <v>22723</v>
      </c>
      <c r="B10885" t="s">
        <v>22549</v>
      </c>
      <c r="C10885" t="s">
        <v>220</v>
      </c>
      <c r="D10885" t="s">
        <v>1002</v>
      </c>
      <c r="E10885" s="23">
        <v>43739</v>
      </c>
      <c r="F10885">
        <v>0</v>
      </c>
      <c r="G10885">
        <v>0</v>
      </c>
      <c r="I10885">
        <v>0</v>
      </c>
      <c r="J10885">
        <v>0</v>
      </c>
      <c r="L10885">
        <v>0</v>
      </c>
      <c r="N10885">
        <v>0</v>
      </c>
      <c r="P10885">
        <v>0</v>
      </c>
      <c r="Q10885">
        <v>0</v>
      </c>
      <c r="S10885">
        <v>0</v>
      </c>
    </row>
    <row r="10886" spans="1:19" x14ac:dyDescent="0.2">
      <c r="A10886" t="s">
        <v>22724</v>
      </c>
      <c r="B10886" t="s">
        <v>22550</v>
      </c>
      <c r="C10886" t="s">
        <v>242</v>
      </c>
      <c r="D10886" t="s">
        <v>1000</v>
      </c>
      <c r="E10886" s="23">
        <v>43739</v>
      </c>
      <c r="F10886">
        <v>0</v>
      </c>
      <c r="G10886">
        <v>0</v>
      </c>
      <c r="I10886">
        <v>0</v>
      </c>
      <c r="J10886">
        <v>0</v>
      </c>
      <c r="L10886">
        <v>0</v>
      </c>
      <c r="N10886">
        <v>0</v>
      </c>
      <c r="P10886">
        <v>0</v>
      </c>
      <c r="Q10886">
        <v>0</v>
      </c>
      <c r="S10886">
        <v>0</v>
      </c>
    </row>
    <row r="10887" spans="1:19" x14ac:dyDescent="0.2">
      <c r="A10887" t="s">
        <v>22725</v>
      </c>
      <c r="B10887" t="s">
        <v>22551</v>
      </c>
      <c r="C10887" t="s">
        <v>242</v>
      </c>
      <c r="D10887" t="s">
        <v>1002</v>
      </c>
      <c r="E10887" s="23">
        <v>43739</v>
      </c>
      <c r="F10887">
        <v>0</v>
      </c>
      <c r="G10887">
        <v>0</v>
      </c>
      <c r="I10887">
        <v>0</v>
      </c>
      <c r="J10887">
        <v>0</v>
      </c>
      <c r="L10887">
        <v>0</v>
      </c>
      <c r="N10887">
        <v>0</v>
      </c>
      <c r="P10887">
        <v>0</v>
      </c>
      <c r="Q10887">
        <v>0</v>
      </c>
      <c r="S10887">
        <v>0</v>
      </c>
    </row>
    <row r="10888" spans="1:19" x14ac:dyDescent="0.2">
      <c r="A10888" t="s">
        <v>22726</v>
      </c>
      <c r="B10888" t="s">
        <v>22552</v>
      </c>
      <c r="C10888" t="s">
        <v>2724</v>
      </c>
      <c r="D10888" t="s">
        <v>1000</v>
      </c>
      <c r="E10888" s="23">
        <v>43739</v>
      </c>
      <c r="F10888">
        <v>3.5</v>
      </c>
      <c r="G10888">
        <v>3</v>
      </c>
      <c r="I10888">
        <v>18</v>
      </c>
      <c r="J10888">
        <v>20</v>
      </c>
      <c r="L10888">
        <v>16</v>
      </c>
      <c r="N10888">
        <v>18</v>
      </c>
      <c r="P10888">
        <v>0</v>
      </c>
      <c r="Q10888">
        <v>0</v>
      </c>
      <c r="S10888">
        <v>0</v>
      </c>
    </row>
    <row r="10889" spans="1:19" x14ac:dyDescent="0.2">
      <c r="A10889" t="s">
        <v>22727</v>
      </c>
      <c r="B10889" t="s">
        <v>22553</v>
      </c>
      <c r="C10889" t="s">
        <v>2724</v>
      </c>
      <c r="D10889" t="s">
        <v>1001</v>
      </c>
      <c r="E10889" s="23">
        <v>43739</v>
      </c>
      <c r="F10889">
        <v>3</v>
      </c>
      <c r="G10889">
        <v>3.5</v>
      </c>
      <c r="I10889">
        <v>15</v>
      </c>
      <c r="J10889">
        <v>16</v>
      </c>
      <c r="L10889">
        <v>18</v>
      </c>
      <c r="N10889">
        <v>14</v>
      </c>
      <c r="P10889">
        <v>1</v>
      </c>
      <c r="Q10889">
        <v>5</v>
      </c>
      <c r="S10889">
        <v>1</v>
      </c>
    </row>
    <row r="10890" spans="1:19" x14ac:dyDescent="0.2">
      <c r="A10890" t="s">
        <v>22728</v>
      </c>
      <c r="B10890" t="s">
        <v>22554</v>
      </c>
      <c r="C10890" t="s">
        <v>2724</v>
      </c>
      <c r="D10890" t="s">
        <v>1002</v>
      </c>
      <c r="E10890" s="23">
        <v>43739</v>
      </c>
      <c r="F10890">
        <v>6.5</v>
      </c>
      <c r="G10890">
        <v>6.5</v>
      </c>
      <c r="I10890">
        <v>33</v>
      </c>
      <c r="J10890">
        <v>36</v>
      </c>
      <c r="L10890">
        <v>34</v>
      </c>
      <c r="N10890">
        <v>32</v>
      </c>
      <c r="P10890">
        <v>1</v>
      </c>
      <c r="Q10890">
        <v>5</v>
      </c>
      <c r="S10890">
        <v>1</v>
      </c>
    </row>
    <row r="10891" spans="1:19" x14ac:dyDescent="0.2">
      <c r="A10891" t="s">
        <v>22729</v>
      </c>
      <c r="B10891" t="s">
        <v>22555</v>
      </c>
      <c r="C10891" t="s">
        <v>237</v>
      </c>
      <c r="D10891" t="s">
        <v>1000</v>
      </c>
      <c r="E10891" s="23">
        <v>43739</v>
      </c>
      <c r="F10891">
        <v>8</v>
      </c>
      <c r="G10891">
        <v>10</v>
      </c>
      <c r="I10891">
        <v>37</v>
      </c>
      <c r="J10891">
        <v>48</v>
      </c>
      <c r="L10891">
        <v>60</v>
      </c>
      <c r="N10891">
        <v>24</v>
      </c>
      <c r="P10891">
        <v>8</v>
      </c>
      <c r="Q10891">
        <v>11</v>
      </c>
      <c r="S10891">
        <v>13</v>
      </c>
    </row>
    <row r="10892" spans="1:19" x14ac:dyDescent="0.2">
      <c r="A10892" t="s">
        <v>22730</v>
      </c>
      <c r="B10892" t="s">
        <v>22556</v>
      </c>
      <c r="C10892" t="s">
        <v>237</v>
      </c>
      <c r="D10892" t="s">
        <v>1002</v>
      </c>
      <c r="E10892" s="23">
        <v>43739</v>
      </c>
      <c r="F10892">
        <v>8</v>
      </c>
      <c r="G10892">
        <v>10</v>
      </c>
      <c r="I10892">
        <v>37</v>
      </c>
      <c r="J10892">
        <v>48</v>
      </c>
      <c r="L10892">
        <v>60</v>
      </c>
      <c r="N10892">
        <v>24</v>
      </c>
      <c r="P10892">
        <v>8</v>
      </c>
      <c r="Q10892">
        <v>11</v>
      </c>
      <c r="S10892">
        <v>13</v>
      </c>
    </row>
    <row r="10893" spans="1:19" x14ac:dyDescent="0.2">
      <c r="A10893" t="s">
        <v>22731</v>
      </c>
      <c r="B10893" t="s">
        <v>22557</v>
      </c>
      <c r="C10893" t="s">
        <v>238</v>
      </c>
      <c r="D10893" t="s">
        <v>1000</v>
      </c>
      <c r="E10893" s="23">
        <v>43739</v>
      </c>
      <c r="F10893">
        <v>6</v>
      </c>
      <c r="G10893">
        <v>6</v>
      </c>
      <c r="I10893">
        <v>15</v>
      </c>
      <c r="J10893">
        <v>24</v>
      </c>
      <c r="L10893">
        <v>30</v>
      </c>
      <c r="N10893">
        <v>12</v>
      </c>
      <c r="P10893">
        <v>3</v>
      </c>
      <c r="Q10893">
        <v>3</v>
      </c>
      <c r="S10893">
        <v>3</v>
      </c>
    </row>
    <row r="10894" spans="1:19" x14ac:dyDescent="0.2">
      <c r="A10894" t="s">
        <v>22732</v>
      </c>
      <c r="B10894" t="s">
        <v>22558</v>
      </c>
      <c r="C10894" t="s">
        <v>238</v>
      </c>
      <c r="D10894" t="s">
        <v>1002</v>
      </c>
      <c r="E10894" s="23">
        <v>43739</v>
      </c>
      <c r="F10894">
        <v>6</v>
      </c>
      <c r="G10894">
        <v>6</v>
      </c>
      <c r="I10894">
        <v>15</v>
      </c>
      <c r="J10894">
        <v>24</v>
      </c>
      <c r="L10894">
        <v>30</v>
      </c>
      <c r="N10894">
        <v>12</v>
      </c>
      <c r="P10894">
        <v>3</v>
      </c>
      <c r="Q10894">
        <v>3</v>
      </c>
      <c r="S10894">
        <v>3</v>
      </c>
    </row>
    <row r="10895" spans="1:19" x14ac:dyDescent="0.2">
      <c r="A10895" t="s">
        <v>22733</v>
      </c>
      <c r="B10895" t="s">
        <v>22559</v>
      </c>
      <c r="C10895" t="s">
        <v>239</v>
      </c>
      <c r="D10895" t="s">
        <v>1000</v>
      </c>
      <c r="E10895" s="23">
        <v>43739</v>
      </c>
      <c r="F10895">
        <v>0</v>
      </c>
      <c r="G10895">
        <v>0</v>
      </c>
      <c r="I10895">
        <v>0</v>
      </c>
      <c r="J10895">
        <v>0</v>
      </c>
      <c r="L10895">
        <v>0</v>
      </c>
      <c r="N10895">
        <v>0</v>
      </c>
      <c r="P10895">
        <v>0</v>
      </c>
      <c r="Q10895">
        <v>0</v>
      </c>
      <c r="S10895">
        <v>0</v>
      </c>
    </row>
    <row r="10896" spans="1:19" x14ac:dyDescent="0.2">
      <c r="A10896" t="s">
        <v>22734</v>
      </c>
      <c r="B10896" t="s">
        <v>22560</v>
      </c>
      <c r="C10896" t="s">
        <v>239</v>
      </c>
      <c r="D10896" t="s">
        <v>1002</v>
      </c>
      <c r="E10896" s="23">
        <v>43739</v>
      </c>
      <c r="F10896">
        <v>0</v>
      </c>
      <c r="G10896">
        <v>0</v>
      </c>
      <c r="I10896">
        <v>0</v>
      </c>
      <c r="J10896">
        <v>0</v>
      </c>
      <c r="L10896">
        <v>0</v>
      </c>
      <c r="N10896">
        <v>0</v>
      </c>
      <c r="P10896">
        <v>0</v>
      </c>
      <c r="Q10896">
        <v>0</v>
      </c>
      <c r="S10896">
        <v>0</v>
      </c>
    </row>
    <row r="10897" spans="1:19" x14ac:dyDescent="0.2">
      <c r="A10897" t="s">
        <v>22735</v>
      </c>
      <c r="B10897" t="s">
        <v>22561</v>
      </c>
      <c r="C10897" t="s">
        <v>1988</v>
      </c>
      <c r="D10897" t="s">
        <v>1000</v>
      </c>
      <c r="E10897" s="23">
        <v>43739</v>
      </c>
      <c r="F10897">
        <v>6.5</v>
      </c>
      <c r="G10897">
        <v>5</v>
      </c>
      <c r="I10897">
        <v>27</v>
      </c>
      <c r="J10897">
        <v>38</v>
      </c>
      <c r="L10897">
        <v>29</v>
      </c>
      <c r="N10897">
        <v>18</v>
      </c>
      <c r="P10897">
        <v>1</v>
      </c>
      <c r="Q10897">
        <v>4</v>
      </c>
      <c r="S10897">
        <v>9</v>
      </c>
    </row>
    <row r="10898" spans="1:19" x14ac:dyDescent="0.2">
      <c r="A10898" t="s">
        <v>22736</v>
      </c>
      <c r="B10898" t="s">
        <v>22562</v>
      </c>
      <c r="C10898" t="s">
        <v>1988</v>
      </c>
      <c r="D10898" t="s">
        <v>1001</v>
      </c>
      <c r="E10898" s="23">
        <v>43739</v>
      </c>
      <c r="F10898">
        <v>4</v>
      </c>
      <c r="G10898">
        <v>3.5</v>
      </c>
      <c r="I10898">
        <v>14</v>
      </c>
      <c r="J10898">
        <v>21</v>
      </c>
      <c r="L10898">
        <v>19</v>
      </c>
      <c r="N10898">
        <v>11</v>
      </c>
      <c r="P10898">
        <v>0</v>
      </c>
      <c r="Q10898">
        <v>2</v>
      </c>
      <c r="S10898">
        <v>3</v>
      </c>
    </row>
    <row r="10899" spans="1:19" x14ac:dyDescent="0.2">
      <c r="A10899" t="s">
        <v>22737</v>
      </c>
      <c r="B10899" t="s">
        <v>22563</v>
      </c>
      <c r="C10899" t="s">
        <v>1988</v>
      </c>
      <c r="D10899" t="s">
        <v>1002</v>
      </c>
      <c r="E10899" s="23">
        <v>43739</v>
      </c>
      <c r="F10899">
        <v>10.5</v>
      </c>
      <c r="G10899">
        <v>8.5</v>
      </c>
      <c r="I10899">
        <v>41</v>
      </c>
      <c r="J10899">
        <v>59</v>
      </c>
      <c r="L10899">
        <v>48</v>
      </c>
      <c r="N10899">
        <v>29</v>
      </c>
      <c r="P10899">
        <v>1</v>
      </c>
      <c r="Q10899">
        <v>6</v>
      </c>
      <c r="S10899">
        <v>12</v>
      </c>
    </row>
    <row r="10900" spans="1:19" x14ac:dyDescent="0.2">
      <c r="A10900" t="s">
        <v>22738</v>
      </c>
      <c r="B10900" t="s">
        <v>22564</v>
      </c>
      <c r="C10900" t="s">
        <v>966</v>
      </c>
      <c r="D10900" t="s">
        <v>1000</v>
      </c>
      <c r="E10900" s="23">
        <v>43739</v>
      </c>
      <c r="F10900">
        <v>0</v>
      </c>
      <c r="G10900">
        <v>0</v>
      </c>
      <c r="I10900">
        <v>0</v>
      </c>
      <c r="J10900">
        <v>0</v>
      </c>
      <c r="L10900">
        <v>0</v>
      </c>
      <c r="N10900">
        <v>0</v>
      </c>
      <c r="P10900">
        <v>0</v>
      </c>
      <c r="Q10900">
        <v>0</v>
      </c>
      <c r="S10900">
        <v>0</v>
      </c>
    </row>
    <row r="10901" spans="1:19" x14ac:dyDescent="0.2">
      <c r="A10901" t="s">
        <v>22739</v>
      </c>
      <c r="B10901" t="s">
        <v>22565</v>
      </c>
      <c r="C10901" t="s">
        <v>966</v>
      </c>
      <c r="D10901" t="s">
        <v>1002</v>
      </c>
      <c r="E10901" s="23">
        <v>43739</v>
      </c>
      <c r="F10901">
        <v>0</v>
      </c>
      <c r="G10901">
        <v>0</v>
      </c>
      <c r="I10901">
        <v>0</v>
      </c>
      <c r="J10901">
        <v>0</v>
      </c>
      <c r="L10901">
        <v>0</v>
      </c>
      <c r="N10901">
        <v>0</v>
      </c>
      <c r="P10901">
        <v>0</v>
      </c>
      <c r="Q10901">
        <v>0</v>
      </c>
      <c r="S10901">
        <v>0</v>
      </c>
    </row>
    <row r="10902" spans="1:19" x14ac:dyDescent="0.2">
      <c r="A10902" t="s">
        <v>22740</v>
      </c>
      <c r="B10902" t="s">
        <v>22566</v>
      </c>
      <c r="C10902" t="s">
        <v>240</v>
      </c>
      <c r="D10902" t="s">
        <v>1000</v>
      </c>
      <c r="E10902" s="23">
        <v>43739</v>
      </c>
      <c r="F10902">
        <v>16</v>
      </c>
      <c r="G10902">
        <v>17.5</v>
      </c>
      <c r="I10902">
        <v>31</v>
      </c>
      <c r="J10902">
        <v>91</v>
      </c>
      <c r="L10902">
        <v>100</v>
      </c>
      <c r="N10902">
        <v>30</v>
      </c>
      <c r="P10902">
        <v>3</v>
      </c>
      <c r="Q10902">
        <v>8</v>
      </c>
      <c r="S10902">
        <v>1</v>
      </c>
    </row>
    <row r="10903" spans="1:19" x14ac:dyDescent="0.2">
      <c r="A10903" t="s">
        <v>22741</v>
      </c>
      <c r="B10903" t="s">
        <v>22567</v>
      </c>
      <c r="C10903" t="s">
        <v>240</v>
      </c>
      <c r="D10903" t="s">
        <v>1002</v>
      </c>
      <c r="E10903" s="23">
        <v>43739</v>
      </c>
      <c r="F10903">
        <v>16</v>
      </c>
      <c r="G10903">
        <v>17.5</v>
      </c>
      <c r="I10903">
        <v>31</v>
      </c>
      <c r="J10903">
        <v>91</v>
      </c>
      <c r="L10903">
        <v>100</v>
      </c>
      <c r="N10903">
        <v>30</v>
      </c>
      <c r="P10903">
        <v>3</v>
      </c>
      <c r="Q10903">
        <v>8</v>
      </c>
      <c r="S10903">
        <v>1</v>
      </c>
    </row>
    <row r="10904" spans="1:19" x14ac:dyDescent="0.2">
      <c r="A10904" t="s">
        <v>22742</v>
      </c>
      <c r="B10904" t="s">
        <v>22568</v>
      </c>
      <c r="C10904" t="s">
        <v>241</v>
      </c>
      <c r="D10904" t="s">
        <v>1000</v>
      </c>
      <c r="E10904" s="23">
        <v>43739</v>
      </c>
      <c r="F10904">
        <v>48</v>
      </c>
      <c r="G10904">
        <v>48.5</v>
      </c>
      <c r="I10904">
        <v>351</v>
      </c>
      <c r="J10904">
        <v>521</v>
      </c>
      <c r="L10904">
        <v>530</v>
      </c>
      <c r="N10904">
        <v>324</v>
      </c>
      <c r="P10904">
        <v>12</v>
      </c>
      <c r="Q10904">
        <v>33</v>
      </c>
      <c r="S10904">
        <v>27</v>
      </c>
    </row>
    <row r="10905" spans="1:19" x14ac:dyDescent="0.2">
      <c r="A10905" t="s">
        <v>22743</v>
      </c>
      <c r="B10905" t="s">
        <v>22569</v>
      </c>
      <c r="C10905" t="s">
        <v>241</v>
      </c>
      <c r="D10905" t="s">
        <v>1002</v>
      </c>
      <c r="E10905" s="23">
        <v>43739</v>
      </c>
      <c r="F10905">
        <v>48</v>
      </c>
      <c r="G10905">
        <v>48.5</v>
      </c>
      <c r="I10905">
        <v>351</v>
      </c>
      <c r="J10905">
        <v>521</v>
      </c>
      <c r="L10905">
        <v>530</v>
      </c>
      <c r="N10905">
        <v>324</v>
      </c>
      <c r="P10905">
        <v>12</v>
      </c>
      <c r="Q10905">
        <v>33</v>
      </c>
      <c r="S10905">
        <v>27</v>
      </c>
    </row>
    <row r="10906" spans="1:19" x14ac:dyDescent="0.2">
      <c r="A10906" t="s">
        <v>22744</v>
      </c>
      <c r="B10906" t="s">
        <v>22570</v>
      </c>
      <c r="C10906" t="s">
        <v>318</v>
      </c>
      <c r="D10906" t="s">
        <v>1000</v>
      </c>
      <c r="E10906" s="23">
        <v>43739</v>
      </c>
      <c r="F10906">
        <v>3.5</v>
      </c>
      <c r="G10906">
        <v>2.5</v>
      </c>
      <c r="I10906">
        <v>14</v>
      </c>
      <c r="J10906">
        <v>20</v>
      </c>
      <c r="L10906">
        <v>15</v>
      </c>
      <c r="N10906">
        <v>14</v>
      </c>
      <c r="P10906">
        <v>0</v>
      </c>
      <c r="Q10906">
        <v>0</v>
      </c>
      <c r="S10906">
        <v>0</v>
      </c>
    </row>
    <row r="10907" spans="1:19" x14ac:dyDescent="0.2">
      <c r="A10907" t="s">
        <v>22745</v>
      </c>
      <c r="B10907" t="s">
        <v>22571</v>
      </c>
      <c r="C10907" t="s">
        <v>318</v>
      </c>
      <c r="D10907" t="s">
        <v>1002</v>
      </c>
      <c r="E10907" s="23">
        <v>43739</v>
      </c>
      <c r="F10907">
        <v>3.5</v>
      </c>
      <c r="G10907">
        <v>2.5</v>
      </c>
      <c r="I10907">
        <v>14</v>
      </c>
      <c r="J10907">
        <v>20</v>
      </c>
      <c r="L10907">
        <v>15</v>
      </c>
      <c r="N10907">
        <v>14</v>
      </c>
      <c r="P10907">
        <v>0</v>
      </c>
      <c r="Q10907">
        <v>0</v>
      </c>
      <c r="S10907">
        <v>0</v>
      </c>
    </row>
    <row r="10908" spans="1:19" x14ac:dyDescent="0.2">
      <c r="A10908" t="s">
        <v>22746</v>
      </c>
      <c r="B10908" t="s">
        <v>22572</v>
      </c>
      <c r="C10908" t="s">
        <v>896</v>
      </c>
      <c r="D10908" t="s">
        <v>1000</v>
      </c>
      <c r="E10908" s="23">
        <v>43739</v>
      </c>
      <c r="F10908">
        <v>91.5</v>
      </c>
      <c r="G10908">
        <v>92.5</v>
      </c>
      <c r="I10908">
        <v>493</v>
      </c>
      <c r="J10908">
        <v>762</v>
      </c>
      <c r="L10908">
        <v>780</v>
      </c>
      <c r="N10908">
        <v>440</v>
      </c>
      <c r="O10908" t="s">
        <v>904</v>
      </c>
      <c r="P10908">
        <v>27</v>
      </c>
      <c r="Q10908">
        <v>59</v>
      </c>
      <c r="S10908">
        <v>53</v>
      </c>
    </row>
    <row r="10909" spans="1:19" x14ac:dyDescent="0.2">
      <c r="A10909" t="s">
        <v>22747</v>
      </c>
      <c r="B10909" t="s">
        <v>22573</v>
      </c>
      <c r="C10909" t="s">
        <v>899</v>
      </c>
      <c r="D10909" t="s">
        <v>1001</v>
      </c>
      <c r="E10909" s="23">
        <v>43739</v>
      </c>
      <c r="F10909">
        <v>7</v>
      </c>
      <c r="G10909">
        <v>7</v>
      </c>
      <c r="I10909">
        <v>29</v>
      </c>
      <c r="J10909">
        <v>37</v>
      </c>
      <c r="L10909">
        <v>37</v>
      </c>
      <c r="N10909">
        <v>25</v>
      </c>
      <c r="O10909" t="s">
        <v>904</v>
      </c>
      <c r="P10909">
        <v>1</v>
      </c>
      <c r="Q10909">
        <v>7</v>
      </c>
      <c r="S10909">
        <v>4</v>
      </c>
    </row>
    <row r="10910" spans="1:19" x14ac:dyDescent="0.2">
      <c r="A10910" t="s">
        <v>22748</v>
      </c>
      <c r="B10910" t="s">
        <v>22574</v>
      </c>
      <c r="C10910" t="s">
        <v>1237</v>
      </c>
      <c r="D10910" t="s">
        <v>1000</v>
      </c>
      <c r="E10910" s="23">
        <v>43739</v>
      </c>
      <c r="F10910">
        <v>26</v>
      </c>
      <c r="G10910">
        <v>25.5</v>
      </c>
      <c r="I10910">
        <v>76</v>
      </c>
      <c r="J10910">
        <v>149</v>
      </c>
      <c r="L10910">
        <v>145</v>
      </c>
      <c r="N10910">
        <v>66</v>
      </c>
      <c r="P10910">
        <v>4</v>
      </c>
      <c r="Q10910">
        <v>12</v>
      </c>
      <c r="S10910">
        <v>10</v>
      </c>
    </row>
    <row r="10911" spans="1:19" x14ac:dyDescent="0.2">
      <c r="A10911" t="s">
        <v>22749</v>
      </c>
      <c r="B10911" t="s">
        <v>22575</v>
      </c>
      <c r="C10911" t="s">
        <v>1237</v>
      </c>
      <c r="D10911" t="s">
        <v>1001</v>
      </c>
      <c r="E10911" s="23">
        <v>43739</v>
      </c>
      <c r="F10911">
        <v>7</v>
      </c>
      <c r="G10911">
        <v>7</v>
      </c>
      <c r="I10911">
        <v>29</v>
      </c>
      <c r="J10911">
        <v>37</v>
      </c>
      <c r="L10911">
        <v>37</v>
      </c>
      <c r="N10911">
        <v>25</v>
      </c>
      <c r="P10911">
        <v>1</v>
      </c>
      <c r="Q10911">
        <v>7</v>
      </c>
      <c r="S10911">
        <v>4</v>
      </c>
    </row>
    <row r="10912" spans="1:19" x14ac:dyDescent="0.2">
      <c r="A10912" t="s">
        <v>22750</v>
      </c>
      <c r="B10912" t="s">
        <v>22576</v>
      </c>
      <c r="C10912" t="s">
        <v>1237</v>
      </c>
      <c r="D10912" t="s">
        <v>1002</v>
      </c>
      <c r="E10912" s="23">
        <v>43739</v>
      </c>
      <c r="F10912">
        <v>33</v>
      </c>
      <c r="G10912">
        <v>32.5</v>
      </c>
      <c r="I10912">
        <v>105</v>
      </c>
      <c r="J10912">
        <v>186</v>
      </c>
      <c r="L10912">
        <v>182</v>
      </c>
      <c r="N10912">
        <v>91</v>
      </c>
      <c r="P10912">
        <v>5</v>
      </c>
      <c r="Q10912">
        <v>19</v>
      </c>
      <c r="S10912">
        <v>14</v>
      </c>
    </row>
    <row r="10913" spans="1:19" x14ac:dyDescent="0.2">
      <c r="A10913" t="s">
        <v>22751</v>
      </c>
      <c r="B10913" t="s">
        <v>22577</v>
      </c>
      <c r="C10913" t="s">
        <v>235</v>
      </c>
      <c r="D10913" t="s">
        <v>1002</v>
      </c>
      <c r="E10913" s="23">
        <v>43739</v>
      </c>
      <c r="F10913">
        <v>98.5</v>
      </c>
      <c r="G10913">
        <v>99.5</v>
      </c>
      <c r="I10913">
        <v>522</v>
      </c>
      <c r="J10913">
        <v>799</v>
      </c>
      <c r="L10913">
        <v>817</v>
      </c>
      <c r="N10913">
        <v>465</v>
      </c>
      <c r="P10913">
        <v>28</v>
      </c>
      <c r="Q10913">
        <v>66</v>
      </c>
      <c r="S10913">
        <v>57</v>
      </c>
    </row>
    <row r="10914" spans="1:19" x14ac:dyDescent="0.2">
      <c r="A10914" t="s">
        <v>22926</v>
      </c>
      <c r="B10914" t="s">
        <v>22752</v>
      </c>
      <c r="C10914" t="s">
        <v>228</v>
      </c>
      <c r="D10914" t="s">
        <v>1000</v>
      </c>
      <c r="E10914" s="23">
        <v>43770</v>
      </c>
      <c r="F10914">
        <v>0</v>
      </c>
      <c r="G10914">
        <v>0</v>
      </c>
      <c r="I10914">
        <v>0</v>
      </c>
      <c r="J10914">
        <v>0</v>
      </c>
      <c r="L10914">
        <v>0</v>
      </c>
      <c r="N10914">
        <v>0</v>
      </c>
      <c r="P10914">
        <v>0</v>
      </c>
      <c r="Q10914">
        <v>0</v>
      </c>
      <c r="S10914">
        <v>0</v>
      </c>
    </row>
    <row r="10915" spans="1:19" x14ac:dyDescent="0.2">
      <c r="A10915" t="s">
        <v>22927</v>
      </c>
      <c r="B10915" t="s">
        <v>22753</v>
      </c>
      <c r="C10915" t="s">
        <v>211</v>
      </c>
      <c r="D10915" t="s">
        <v>1000</v>
      </c>
      <c r="E10915" s="23">
        <v>43770</v>
      </c>
      <c r="F10915">
        <v>0</v>
      </c>
      <c r="G10915">
        <v>0</v>
      </c>
      <c r="I10915">
        <v>0</v>
      </c>
      <c r="J10915">
        <v>0</v>
      </c>
      <c r="L10915">
        <v>0</v>
      </c>
      <c r="N10915">
        <v>0</v>
      </c>
      <c r="P10915">
        <v>0</v>
      </c>
      <c r="Q10915">
        <v>0</v>
      </c>
      <c r="S10915">
        <v>0</v>
      </c>
    </row>
    <row r="10916" spans="1:19" x14ac:dyDescent="0.2">
      <c r="A10916" t="s">
        <v>22928</v>
      </c>
      <c r="B10916" t="s">
        <v>22754</v>
      </c>
      <c r="C10916" t="s">
        <v>213</v>
      </c>
      <c r="D10916" t="s">
        <v>1000</v>
      </c>
      <c r="E10916" s="23">
        <v>43770</v>
      </c>
      <c r="F10916">
        <v>0</v>
      </c>
      <c r="G10916">
        <v>0</v>
      </c>
      <c r="I10916">
        <v>0</v>
      </c>
      <c r="J10916">
        <v>0</v>
      </c>
      <c r="L10916">
        <v>0</v>
      </c>
      <c r="N10916">
        <v>0</v>
      </c>
      <c r="P10916">
        <v>0</v>
      </c>
      <c r="Q10916">
        <v>0</v>
      </c>
      <c r="S10916">
        <v>0</v>
      </c>
    </row>
    <row r="10917" spans="1:19" x14ac:dyDescent="0.2">
      <c r="A10917" t="s">
        <v>22929</v>
      </c>
      <c r="B10917" t="s">
        <v>22755</v>
      </c>
      <c r="C10917" t="s">
        <v>229</v>
      </c>
      <c r="D10917" t="s">
        <v>1000</v>
      </c>
      <c r="E10917" s="23">
        <v>43770</v>
      </c>
      <c r="F10917">
        <v>0</v>
      </c>
      <c r="G10917">
        <v>0</v>
      </c>
      <c r="I10917">
        <v>0</v>
      </c>
      <c r="J10917">
        <v>0</v>
      </c>
      <c r="L10917">
        <v>0</v>
      </c>
      <c r="N10917">
        <v>0</v>
      </c>
      <c r="P10917">
        <v>0</v>
      </c>
      <c r="Q10917">
        <v>0</v>
      </c>
      <c r="S10917">
        <v>0</v>
      </c>
    </row>
    <row r="10918" spans="1:19" x14ac:dyDescent="0.2">
      <c r="A10918" t="s">
        <v>22930</v>
      </c>
      <c r="B10918" t="s">
        <v>22756</v>
      </c>
      <c r="C10918" t="s">
        <v>1051</v>
      </c>
      <c r="D10918" t="s">
        <v>1000</v>
      </c>
      <c r="E10918" s="23">
        <v>43770</v>
      </c>
      <c r="F10918">
        <v>0</v>
      </c>
      <c r="G10918">
        <v>0</v>
      </c>
      <c r="I10918">
        <v>0</v>
      </c>
      <c r="J10918">
        <v>0</v>
      </c>
      <c r="L10918">
        <v>0</v>
      </c>
      <c r="N10918">
        <v>0</v>
      </c>
      <c r="P10918">
        <v>0</v>
      </c>
      <c r="Q10918">
        <v>0</v>
      </c>
      <c r="S10918">
        <v>0</v>
      </c>
    </row>
    <row r="10919" spans="1:19" x14ac:dyDescent="0.2">
      <c r="A10919" t="s">
        <v>22931</v>
      </c>
      <c r="B10919" t="s">
        <v>22757</v>
      </c>
      <c r="C10919" t="s">
        <v>1048</v>
      </c>
      <c r="D10919" t="s">
        <v>1000</v>
      </c>
      <c r="E10919" s="23">
        <v>43770</v>
      </c>
      <c r="F10919">
        <v>0</v>
      </c>
      <c r="G10919">
        <v>0</v>
      </c>
      <c r="I10919">
        <v>0</v>
      </c>
      <c r="J10919">
        <v>0</v>
      </c>
      <c r="L10919">
        <v>0</v>
      </c>
      <c r="N10919">
        <v>0</v>
      </c>
      <c r="P10919">
        <v>0</v>
      </c>
      <c r="Q10919">
        <v>0</v>
      </c>
      <c r="S10919">
        <v>0</v>
      </c>
    </row>
    <row r="10920" spans="1:19" x14ac:dyDescent="0.2">
      <c r="A10920" t="s">
        <v>22932</v>
      </c>
      <c r="B10920" t="s">
        <v>22758</v>
      </c>
      <c r="C10920" t="s">
        <v>1047</v>
      </c>
      <c r="D10920" t="s">
        <v>1000</v>
      </c>
      <c r="E10920" s="23">
        <v>43770</v>
      </c>
      <c r="F10920">
        <v>3.5</v>
      </c>
      <c r="G10920">
        <v>3</v>
      </c>
      <c r="I10920">
        <v>15</v>
      </c>
      <c r="J10920">
        <v>20</v>
      </c>
      <c r="L10920">
        <v>16</v>
      </c>
      <c r="N10920">
        <v>15</v>
      </c>
      <c r="P10920">
        <v>1</v>
      </c>
      <c r="Q10920">
        <v>1</v>
      </c>
      <c r="S10920">
        <v>0</v>
      </c>
    </row>
    <row r="10921" spans="1:19" x14ac:dyDescent="0.2">
      <c r="A10921" t="s">
        <v>22933</v>
      </c>
      <c r="B10921" t="s">
        <v>22759</v>
      </c>
      <c r="C10921" t="s">
        <v>1050</v>
      </c>
      <c r="D10921" t="s">
        <v>1001</v>
      </c>
      <c r="E10921" s="23">
        <v>43770</v>
      </c>
      <c r="F10921">
        <v>1.5</v>
      </c>
      <c r="G10921">
        <v>1.5</v>
      </c>
      <c r="I10921">
        <v>3</v>
      </c>
      <c r="J10921">
        <v>8</v>
      </c>
      <c r="L10921">
        <v>8</v>
      </c>
      <c r="N10921">
        <v>3</v>
      </c>
      <c r="P10921">
        <v>0</v>
      </c>
      <c r="Q10921">
        <v>0</v>
      </c>
      <c r="S10921">
        <v>0</v>
      </c>
    </row>
    <row r="10922" spans="1:19" x14ac:dyDescent="0.2">
      <c r="A10922" t="s">
        <v>22934</v>
      </c>
      <c r="B10922" t="s">
        <v>22760</v>
      </c>
      <c r="C10922" t="s">
        <v>1049</v>
      </c>
      <c r="D10922" t="s">
        <v>1001</v>
      </c>
      <c r="E10922" s="23">
        <v>43770</v>
      </c>
      <c r="F10922">
        <v>0</v>
      </c>
      <c r="G10922">
        <v>0</v>
      </c>
      <c r="I10922">
        <v>0</v>
      </c>
      <c r="J10922">
        <v>0</v>
      </c>
      <c r="L10922">
        <v>0</v>
      </c>
      <c r="N10922">
        <v>0</v>
      </c>
      <c r="P10922">
        <v>0</v>
      </c>
      <c r="Q10922">
        <v>0</v>
      </c>
      <c r="S10922">
        <v>0</v>
      </c>
    </row>
    <row r="10923" spans="1:19" x14ac:dyDescent="0.2">
      <c r="A10923" t="s">
        <v>22935</v>
      </c>
      <c r="B10923" t="s">
        <v>22761</v>
      </c>
      <c r="C10923" t="s">
        <v>1048</v>
      </c>
      <c r="D10923" t="s">
        <v>1001</v>
      </c>
      <c r="E10923" s="23">
        <v>43770</v>
      </c>
      <c r="F10923">
        <v>2</v>
      </c>
      <c r="G10923">
        <v>2</v>
      </c>
      <c r="I10923">
        <v>14</v>
      </c>
      <c r="J10923">
        <v>11</v>
      </c>
      <c r="L10923">
        <v>10</v>
      </c>
      <c r="N10923">
        <v>12</v>
      </c>
      <c r="P10923">
        <v>0</v>
      </c>
      <c r="Q10923">
        <v>0</v>
      </c>
      <c r="S10923">
        <v>2</v>
      </c>
    </row>
    <row r="10924" spans="1:19" x14ac:dyDescent="0.2">
      <c r="A10924" t="s">
        <v>22936</v>
      </c>
      <c r="B10924" t="s">
        <v>22762</v>
      </c>
      <c r="C10924" t="s">
        <v>1047</v>
      </c>
      <c r="D10924" t="s">
        <v>1001</v>
      </c>
      <c r="E10924" s="23">
        <v>43770</v>
      </c>
      <c r="F10924">
        <v>0</v>
      </c>
      <c r="G10924">
        <v>0</v>
      </c>
      <c r="I10924">
        <v>0</v>
      </c>
      <c r="J10924">
        <v>0</v>
      </c>
      <c r="L10924">
        <v>0</v>
      </c>
      <c r="N10924">
        <v>0</v>
      </c>
      <c r="P10924">
        <v>0</v>
      </c>
      <c r="Q10924">
        <v>0</v>
      </c>
      <c r="S10924">
        <v>0</v>
      </c>
    </row>
    <row r="10925" spans="1:19" x14ac:dyDescent="0.2">
      <c r="A10925" t="s">
        <v>22937</v>
      </c>
      <c r="B10925" t="s">
        <v>22763</v>
      </c>
      <c r="C10925" t="s">
        <v>959</v>
      </c>
      <c r="D10925" t="s">
        <v>1000</v>
      </c>
      <c r="E10925" s="23">
        <v>43770</v>
      </c>
      <c r="F10925">
        <v>0</v>
      </c>
      <c r="G10925">
        <v>0</v>
      </c>
      <c r="I10925">
        <v>0</v>
      </c>
      <c r="J10925">
        <v>0</v>
      </c>
      <c r="L10925">
        <v>0</v>
      </c>
      <c r="N10925">
        <v>0</v>
      </c>
      <c r="P10925">
        <v>0</v>
      </c>
      <c r="Q10925">
        <v>0</v>
      </c>
      <c r="S10925">
        <v>0</v>
      </c>
    </row>
    <row r="10926" spans="1:19" x14ac:dyDescent="0.2">
      <c r="A10926" t="s">
        <v>22938</v>
      </c>
      <c r="B10926" t="s">
        <v>22764</v>
      </c>
      <c r="C10926" t="s">
        <v>205</v>
      </c>
      <c r="D10926" t="s">
        <v>1000</v>
      </c>
      <c r="E10926" s="23">
        <v>43770</v>
      </c>
      <c r="F10926">
        <v>0</v>
      </c>
      <c r="G10926">
        <v>0</v>
      </c>
      <c r="I10926">
        <v>0</v>
      </c>
      <c r="J10926">
        <v>0</v>
      </c>
      <c r="L10926">
        <v>0</v>
      </c>
      <c r="N10926">
        <v>0</v>
      </c>
      <c r="P10926">
        <v>0</v>
      </c>
      <c r="Q10926">
        <v>0</v>
      </c>
      <c r="S10926">
        <v>0</v>
      </c>
    </row>
    <row r="10927" spans="1:19" x14ac:dyDescent="0.2">
      <c r="A10927" t="s">
        <v>22939</v>
      </c>
      <c r="B10927" t="s">
        <v>22765</v>
      </c>
      <c r="C10927" t="s">
        <v>384</v>
      </c>
      <c r="D10927" t="s">
        <v>1000</v>
      </c>
      <c r="E10927" s="23">
        <v>43770</v>
      </c>
      <c r="F10927">
        <v>0</v>
      </c>
      <c r="G10927">
        <v>0</v>
      </c>
      <c r="I10927">
        <v>0</v>
      </c>
      <c r="J10927">
        <v>0</v>
      </c>
      <c r="L10927">
        <v>0</v>
      </c>
      <c r="N10927">
        <v>0</v>
      </c>
      <c r="P10927">
        <v>0</v>
      </c>
      <c r="Q10927">
        <v>0</v>
      </c>
      <c r="S10927">
        <v>0</v>
      </c>
    </row>
    <row r="10928" spans="1:19" x14ac:dyDescent="0.2">
      <c r="A10928" t="s">
        <v>22940</v>
      </c>
      <c r="B10928" t="s">
        <v>22766</v>
      </c>
      <c r="C10928" t="s">
        <v>210</v>
      </c>
      <c r="D10928" t="s">
        <v>1000</v>
      </c>
      <c r="E10928" s="23">
        <v>43770</v>
      </c>
      <c r="F10928">
        <v>2</v>
      </c>
      <c r="G10928">
        <v>4</v>
      </c>
      <c r="I10928">
        <v>3</v>
      </c>
      <c r="J10928">
        <v>12</v>
      </c>
      <c r="L10928">
        <v>24</v>
      </c>
      <c r="N10928">
        <v>3</v>
      </c>
      <c r="O10928">
        <v>1.25</v>
      </c>
      <c r="P10928">
        <v>0</v>
      </c>
      <c r="Q10928">
        <v>0</v>
      </c>
      <c r="S10928">
        <v>0</v>
      </c>
    </row>
    <row r="10929" spans="1:19" x14ac:dyDescent="0.2">
      <c r="A10929" t="s">
        <v>22941</v>
      </c>
      <c r="B10929" t="s">
        <v>22767</v>
      </c>
      <c r="C10929" t="s">
        <v>215</v>
      </c>
      <c r="D10929" t="s">
        <v>1000</v>
      </c>
      <c r="E10929" s="23">
        <v>43770</v>
      </c>
      <c r="F10929">
        <v>6</v>
      </c>
      <c r="G10929">
        <v>6</v>
      </c>
      <c r="I10929">
        <v>34</v>
      </c>
      <c r="J10929">
        <v>36</v>
      </c>
      <c r="L10929">
        <v>36</v>
      </c>
      <c r="N10929">
        <v>21</v>
      </c>
      <c r="O10929">
        <v>1.25</v>
      </c>
      <c r="P10929">
        <v>8</v>
      </c>
      <c r="Q10929">
        <v>10</v>
      </c>
      <c r="S10929">
        <v>13</v>
      </c>
    </row>
    <row r="10930" spans="1:19" x14ac:dyDescent="0.2">
      <c r="A10930" t="s">
        <v>22942</v>
      </c>
      <c r="B10930" t="s">
        <v>22768</v>
      </c>
      <c r="C10930" t="s">
        <v>960</v>
      </c>
      <c r="D10930" t="s">
        <v>1000</v>
      </c>
      <c r="E10930" s="23">
        <v>43770</v>
      </c>
      <c r="F10930">
        <v>3</v>
      </c>
      <c r="G10930">
        <v>3</v>
      </c>
      <c r="I10930">
        <v>4</v>
      </c>
      <c r="J10930">
        <v>12</v>
      </c>
      <c r="L10930">
        <v>15</v>
      </c>
      <c r="N10930">
        <v>3</v>
      </c>
      <c r="P10930">
        <v>1</v>
      </c>
      <c r="Q10930">
        <v>3</v>
      </c>
      <c r="S10930">
        <v>1</v>
      </c>
    </row>
    <row r="10931" spans="1:19" x14ac:dyDescent="0.2">
      <c r="A10931" t="s">
        <v>22943</v>
      </c>
      <c r="B10931" t="s">
        <v>22769</v>
      </c>
      <c r="C10931" t="s">
        <v>961</v>
      </c>
      <c r="D10931" t="s">
        <v>1000</v>
      </c>
      <c r="E10931" s="23">
        <v>43770</v>
      </c>
      <c r="F10931">
        <v>3</v>
      </c>
      <c r="G10931">
        <v>3</v>
      </c>
      <c r="I10931">
        <v>8</v>
      </c>
      <c r="J10931">
        <v>12</v>
      </c>
      <c r="L10931">
        <v>15</v>
      </c>
      <c r="N10931">
        <v>7</v>
      </c>
      <c r="P10931">
        <v>1</v>
      </c>
      <c r="Q10931">
        <v>1</v>
      </c>
      <c r="S10931">
        <v>1</v>
      </c>
    </row>
    <row r="10932" spans="1:19" x14ac:dyDescent="0.2">
      <c r="A10932" t="s">
        <v>22944</v>
      </c>
      <c r="B10932" t="s">
        <v>22770</v>
      </c>
      <c r="C10932" t="s">
        <v>221</v>
      </c>
      <c r="D10932" t="s">
        <v>1000</v>
      </c>
      <c r="E10932" s="23">
        <v>43770</v>
      </c>
      <c r="F10932">
        <v>0</v>
      </c>
      <c r="G10932">
        <v>0</v>
      </c>
      <c r="I10932">
        <v>0</v>
      </c>
      <c r="J10932">
        <v>0</v>
      </c>
      <c r="L10932">
        <v>0</v>
      </c>
      <c r="N10932">
        <v>0</v>
      </c>
      <c r="P10932">
        <v>0</v>
      </c>
      <c r="Q10932">
        <v>0</v>
      </c>
      <c r="S10932">
        <v>0</v>
      </c>
    </row>
    <row r="10933" spans="1:19" x14ac:dyDescent="0.2">
      <c r="A10933" t="s">
        <v>22945</v>
      </c>
      <c r="B10933" t="s">
        <v>22771</v>
      </c>
      <c r="C10933" t="s">
        <v>222</v>
      </c>
      <c r="D10933" t="s">
        <v>1000</v>
      </c>
      <c r="E10933" s="23">
        <v>43770</v>
      </c>
      <c r="F10933">
        <v>0</v>
      </c>
      <c r="G10933">
        <v>0</v>
      </c>
      <c r="I10933">
        <v>0</v>
      </c>
      <c r="J10933">
        <v>0</v>
      </c>
      <c r="L10933">
        <v>0</v>
      </c>
      <c r="N10933">
        <v>0</v>
      </c>
      <c r="P10933">
        <v>0</v>
      </c>
      <c r="Q10933">
        <v>0</v>
      </c>
      <c r="S10933">
        <v>0</v>
      </c>
    </row>
    <row r="10934" spans="1:19" x14ac:dyDescent="0.2">
      <c r="A10934" t="s">
        <v>22946</v>
      </c>
      <c r="B10934" t="s">
        <v>22772</v>
      </c>
      <c r="C10934" t="s">
        <v>1052</v>
      </c>
      <c r="D10934" t="s">
        <v>1000</v>
      </c>
      <c r="E10934" s="23">
        <v>43770</v>
      </c>
      <c r="F10934">
        <v>3.5</v>
      </c>
      <c r="G10934">
        <v>3</v>
      </c>
      <c r="I10934">
        <v>12</v>
      </c>
      <c r="J10934">
        <v>21</v>
      </c>
      <c r="L10934">
        <v>18</v>
      </c>
      <c r="N10934">
        <v>11</v>
      </c>
      <c r="P10934">
        <v>4</v>
      </c>
      <c r="Q10934">
        <v>4</v>
      </c>
      <c r="S10934">
        <v>1</v>
      </c>
    </row>
    <row r="10935" spans="1:19" x14ac:dyDescent="0.2">
      <c r="A10935" t="s">
        <v>22947</v>
      </c>
      <c r="B10935" t="s">
        <v>22773</v>
      </c>
      <c r="C10935" t="s">
        <v>1053</v>
      </c>
      <c r="D10935" t="s">
        <v>1000</v>
      </c>
      <c r="E10935" s="23">
        <v>43770</v>
      </c>
      <c r="F10935">
        <v>3</v>
      </c>
      <c r="G10935">
        <v>2</v>
      </c>
      <c r="I10935">
        <v>11</v>
      </c>
      <c r="J10935">
        <v>17</v>
      </c>
      <c r="L10935">
        <v>11</v>
      </c>
      <c r="N10935">
        <v>10</v>
      </c>
      <c r="P10935">
        <v>0</v>
      </c>
      <c r="Q10935">
        <v>0</v>
      </c>
      <c r="S10935">
        <v>1</v>
      </c>
    </row>
    <row r="10936" spans="1:19" x14ac:dyDescent="0.2">
      <c r="A10936" t="s">
        <v>22948</v>
      </c>
      <c r="B10936" t="s">
        <v>22774</v>
      </c>
      <c r="C10936" t="s">
        <v>1052</v>
      </c>
      <c r="D10936" t="s">
        <v>1001</v>
      </c>
      <c r="E10936" s="23">
        <v>43770</v>
      </c>
      <c r="F10936">
        <v>1.5</v>
      </c>
      <c r="G10936">
        <v>1.5</v>
      </c>
      <c r="I10936">
        <v>9</v>
      </c>
      <c r="J10936">
        <v>7</v>
      </c>
      <c r="L10936">
        <v>8</v>
      </c>
      <c r="N10936">
        <v>8</v>
      </c>
      <c r="P10936">
        <v>0</v>
      </c>
      <c r="Q10936">
        <v>0</v>
      </c>
      <c r="S10936">
        <v>1</v>
      </c>
    </row>
    <row r="10937" spans="1:19" x14ac:dyDescent="0.2">
      <c r="A10937" t="s">
        <v>22949</v>
      </c>
      <c r="B10937" t="s">
        <v>22775</v>
      </c>
      <c r="C10937" t="s">
        <v>1053</v>
      </c>
      <c r="D10937" t="s">
        <v>1001</v>
      </c>
      <c r="E10937" s="23">
        <v>43770</v>
      </c>
      <c r="F10937">
        <v>0</v>
      </c>
      <c r="G10937">
        <v>0</v>
      </c>
      <c r="I10937">
        <v>0</v>
      </c>
      <c r="J10937">
        <v>0</v>
      </c>
      <c r="L10937">
        <v>0</v>
      </c>
      <c r="N10937">
        <v>0</v>
      </c>
      <c r="P10937">
        <v>0</v>
      </c>
      <c r="Q10937">
        <v>0</v>
      </c>
      <c r="S10937">
        <v>0</v>
      </c>
    </row>
    <row r="10938" spans="1:19" x14ac:dyDescent="0.2">
      <c r="A10938" t="s">
        <v>22950</v>
      </c>
      <c r="B10938" t="s">
        <v>22776</v>
      </c>
      <c r="C10938" t="s">
        <v>1054</v>
      </c>
      <c r="D10938" t="s">
        <v>1001</v>
      </c>
      <c r="E10938" s="23">
        <v>43770</v>
      </c>
      <c r="F10938">
        <v>2</v>
      </c>
      <c r="G10938">
        <v>2</v>
      </c>
      <c r="I10938">
        <v>4</v>
      </c>
      <c r="J10938">
        <v>11</v>
      </c>
      <c r="L10938">
        <v>11</v>
      </c>
      <c r="N10938">
        <v>4</v>
      </c>
      <c r="P10938">
        <v>0</v>
      </c>
      <c r="Q10938">
        <v>2</v>
      </c>
      <c r="S10938">
        <v>0</v>
      </c>
    </row>
    <row r="10939" spans="1:19" x14ac:dyDescent="0.2">
      <c r="A10939" t="s">
        <v>22951</v>
      </c>
      <c r="B10939" t="s">
        <v>22777</v>
      </c>
      <c r="C10939" t="s">
        <v>200</v>
      </c>
      <c r="D10939" t="s">
        <v>1000</v>
      </c>
      <c r="E10939" s="23">
        <v>43770</v>
      </c>
      <c r="F10939">
        <v>2.5</v>
      </c>
      <c r="G10939">
        <v>3.5</v>
      </c>
      <c r="I10939">
        <v>4</v>
      </c>
      <c r="J10939">
        <v>14</v>
      </c>
      <c r="L10939">
        <v>20</v>
      </c>
      <c r="N10939">
        <v>4</v>
      </c>
      <c r="P10939">
        <v>1</v>
      </c>
      <c r="Q10939">
        <v>2</v>
      </c>
      <c r="S10939">
        <v>0</v>
      </c>
    </row>
    <row r="10940" spans="1:19" x14ac:dyDescent="0.2">
      <c r="A10940" t="s">
        <v>22952</v>
      </c>
      <c r="B10940" t="s">
        <v>22778</v>
      </c>
      <c r="C10940" t="s">
        <v>204</v>
      </c>
      <c r="D10940" t="s">
        <v>1000</v>
      </c>
      <c r="E10940" s="23">
        <v>43770</v>
      </c>
      <c r="F10940">
        <v>0</v>
      </c>
      <c r="G10940">
        <v>0</v>
      </c>
      <c r="I10940">
        <v>0</v>
      </c>
      <c r="J10940">
        <v>0</v>
      </c>
      <c r="L10940">
        <v>0</v>
      </c>
      <c r="N10940">
        <v>0</v>
      </c>
      <c r="P10940">
        <v>0</v>
      </c>
      <c r="Q10940">
        <v>0</v>
      </c>
      <c r="S10940">
        <v>0</v>
      </c>
    </row>
    <row r="10941" spans="1:19" x14ac:dyDescent="0.2">
      <c r="A10941" t="s">
        <v>22953</v>
      </c>
      <c r="B10941" t="s">
        <v>22779</v>
      </c>
      <c r="C10941" t="s">
        <v>385</v>
      </c>
      <c r="D10941" t="s">
        <v>1000</v>
      </c>
      <c r="E10941" s="23">
        <v>43770</v>
      </c>
      <c r="F10941">
        <v>0</v>
      </c>
      <c r="G10941">
        <v>0</v>
      </c>
      <c r="I10941">
        <v>0</v>
      </c>
      <c r="J10941">
        <v>0</v>
      </c>
      <c r="L10941">
        <v>0</v>
      </c>
      <c r="N10941">
        <v>0</v>
      </c>
      <c r="P10941">
        <v>0</v>
      </c>
      <c r="Q10941">
        <v>0</v>
      </c>
      <c r="S10941">
        <v>0</v>
      </c>
    </row>
    <row r="10942" spans="1:19" x14ac:dyDescent="0.2">
      <c r="A10942" t="s">
        <v>22954</v>
      </c>
      <c r="B10942" t="s">
        <v>22780</v>
      </c>
      <c r="C10942" t="s">
        <v>208</v>
      </c>
      <c r="D10942" t="s">
        <v>1000</v>
      </c>
      <c r="E10942" s="23">
        <v>43770</v>
      </c>
      <c r="F10942">
        <v>2</v>
      </c>
      <c r="G10942">
        <v>1.5</v>
      </c>
      <c r="I10942">
        <v>0</v>
      </c>
      <c r="J10942">
        <v>11</v>
      </c>
      <c r="L10942">
        <v>9</v>
      </c>
      <c r="N10942">
        <v>0</v>
      </c>
      <c r="P10942">
        <v>0</v>
      </c>
      <c r="Q10942">
        <v>0</v>
      </c>
      <c r="S10942">
        <v>0</v>
      </c>
    </row>
    <row r="10943" spans="1:19" x14ac:dyDescent="0.2">
      <c r="A10943" t="s">
        <v>22955</v>
      </c>
      <c r="B10943" t="s">
        <v>22781</v>
      </c>
      <c r="C10943" t="s">
        <v>900</v>
      </c>
      <c r="D10943" t="s">
        <v>1000</v>
      </c>
      <c r="E10943" s="23">
        <v>43770</v>
      </c>
      <c r="F10943">
        <v>2.5</v>
      </c>
      <c r="G10943">
        <v>4</v>
      </c>
      <c r="I10943">
        <v>8</v>
      </c>
      <c r="J10943">
        <v>14</v>
      </c>
      <c r="L10943">
        <v>23</v>
      </c>
      <c r="N10943">
        <v>5</v>
      </c>
      <c r="P10943">
        <v>1</v>
      </c>
      <c r="Q10943">
        <v>1</v>
      </c>
      <c r="S10943">
        <v>3</v>
      </c>
    </row>
    <row r="10944" spans="1:19" x14ac:dyDescent="0.2">
      <c r="A10944" t="s">
        <v>22956</v>
      </c>
      <c r="B10944" t="s">
        <v>22782</v>
      </c>
      <c r="C10944" t="s">
        <v>905</v>
      </c>
      <c r="D10944" t="s">
        <v>1000</v>
      </c>
      <c r="E10944" s="23">
        <v>43770</v>
      </c>
      <c r="F10944">
        <v>2</v>
      </c>
      <c r="G10944">
        <v>2</v>
      </c>
      <c r="I10944">
        <v>0</v>
      </c>
      <c r="J10944">
        <v>11</v>
      </c>
      <c r="L10944">
        <v>11</v>
      </c>
      <c r="N10944">
        <v>0</v>
      </c>
      <c r="P10944">
        <v>0</v>
      </c>
      <c r="Q10944">
        <v>0</v>
      </c>
      <c r="S10944">
        <v>0</v>
      </c>
    </row>
    <row r="10945" spans="1:19" x14ac:dyDescent="0.2">
      <c r="A10945" t="s">
        <v>22957</v>
      </c>
      <c r="B10945" t="s">
        <v>22783</v>
      </c>
      <c r="C10945" t="s">
        <v>316</v>
      </c>
      <c r="D10945" t="s">
        <v>1000</v>
      </c>
      <c r="E10945" s="23">
        <v>43770</v>
      </c>
      <c r="F10945">
        <v>6</v>
      </c>
      <c r="G10945">
        <v>6.5</v>
      </c>
      <c r="I10945">
        <v>19</v>
      </c>
      <c r="J10945">
        <v>35</v>
      </c>
      <c r="L10945">
        <v>37</v>
      </c>
      <c r="N10945">
        <v>19</v>
      </c>
      <c r="P10945">
        <v>0</v>
      </c>
      <c r="Q10945">
        <v>0</v>
      </c>
      <c r="S10945">
        <v>0</v>
      </c>
    </row>
    <row r="10946" spans="1:19" x14ac:dyDescent="0.2">
      <c r="A10946" t="s">
        <v>22958</v>
      </c>
      <c r="B10946" t="s">
        <v>22784</v>
      </c>
      <c r="C10946" t="s">
        <v>218</v>
      </c>
      <c r="D10946" t="s">
        <v>1000</v>
      </c>
      <c r="E10946" s="23">
        <v>43770</v>
      </c>
      <c r="F10946">
        <v>0</v>
      </c>
      <c r="G10946">
        <v>0</v>
      </c>
      <c r="I10946">
        <v>0</v>
      </c>
      <c r="J10946">
        <v>0</v>
      </c>
      <c r="L10946">
        <v>0</v>
      </c>
      <c r="N10946">
        <v>0</v>
      </c>
      <c r="P10946">
        <v>0</v>
      </c>
      <c r="Q10946">
        <v>0</v>
      </c>
      <c r="S10946">
        <v>0</v>
      </c>
    </row>
    <row r="10947" spans="1:19" x14ac:dyDescent="0.2">
      <c r="A10947" t="s">
        <v>22959</v>
      </c>
      <c r="B10947" t="s">
        <v>22785</v>
      </c>
      <c r="C10947" t="s">
        <v>202</v>
      </c>
      <c r="D10947" t="s">
        <v>1000</v>
      </c>
      <c r="E10947" s="23">
        <v>43770</v>
      </c>
      <c r="F10947">
        <v>14.5</v>
      </c>
      <c r="G10947">
        <v>15.5</v>
      </c>
      <c r="I10947">
        <v>100</v>
      </c>
      <c r="J10947">
        <v>161</v>
      </c>
      <c r="L10947">
        <v>172</v>
      </c>
      <c r="N10947">
        <v>92</v>
      </c>
      <c r="P10947">
        <v>0</v>
      </c>
      <c r="Q10947">
        <v>0</v>
      </c>
      <c r="S10947">
        <v>8</v>
      </c>
    </row>
    <row r="10948" spans="1:19" x14ac:dyDescent="0.2">
      <c r="A10948" t="s">
        <v>22960</v>
      </c>
      <c r="B10948" t="s">
        <v>22786</v>
      </c>
      <c r="C10948" t="s">
        <v>347</v>
      </c>
      <c r="D10948" t="s">
        <v>1000</v>
      </c>
      <c r="E10948" s="23">
        <v>43770</v>
      </c>
      <c r="F10948">
        <v>0</v>
      </c>
      <c r="G10948">
        <v>0</v>
      </c>
      <c r="I10948">
        <v>0</v>
      </c>
      <c r="J10948">
        <v>0</v>
      </c>
      <c r="L10948">
        <v>0</v>
      </c>
      <c r="N10948">
        <v>0</v>
      </c>
      <c r="P10948">
        <v>0</v>
      </c>
      <c r="Q10948">
        <v>0</v>
      </c>
      <c r="S10948">
        <v>0</v>
      </c>
    </row>
    <row r="10949" spans="1:19" x14ac:dyDescent="0.2">
      <c r="A10949" t="s">
        <v>22961</v>
      </c>
      <c r="B10949" t="s">
        <v>22787</v>
      </c>
      <c r="C10949" t="s">
        <v>224</v>
      </c>
      <c r="D10949" t="s">
        <v>1000</v>
      </c>
      <c r="E10949" s="23">
        <v>43770</v>
      </c>
      <c r="F10949">
        <v>6</v>
      </c>
      <c r="G10949">
        <v>5</v>
      </c>
      <c r="I10949">
        <v>30</v>
      </c>
      <c r="J10949">
        <v>66</v>
      </c>
      <c r="L10949">
        <v>55</v>
      </c>
      <c r="N10949">
        <v>30</v>
      </c>
      <c r="P10949">
        <v>0</v>
      </c>
      <c r="Q10949">
        <v>0</v>
      </c>
      <c r="S10949">
        <v>0</v>
      </c>
    </row>
    <row r="10950" spans="1:19" x14ac:dyDescent="0.2">
      <c r="A10950" t="s">
        <v>22962</v>
      </c>
      <c r="B10950" t="s">
        <v>22788</v>
      </c>
      <c r="C10950" t="s">
        <v>345</v>
      </c>
      <c r="D10950" t="s">
        <v>1000</v>
      </c>
      <c r="E10950" s="23">
        <v>43770</v>
      </c>
      <c r="F10950">
        <v>0</v>
      </c>
      <c r="G10950">
        <v>0</v>
      </c>
      <c r="I10950">
        <v>0</v>
      </c>
      <c r="J10950">
        <v>0</v>
      </c>
      <c r="L10950">
        <v>0</v>
      </c>
      <c r="N10950">
        <v>0</v>
      </c>
      <c r="P10950">
        <v>0</v>
      </c>
      <c r="Q10950">
        <v>0</v>
      </c>
      <c r="S10950">
        <v>0</v>
      </c>
    </row>
    <row r="10951" spans="1:19" x14ac:dyDescent="0.2">
      <c r="A10951" t="s">
        <v>22963</v>
      </c>
      <c r="B10951" t="s">
        <v>22789</v>
      </c>
      <c r="C10951" t="s">
        <v>226</v>
      </c>
      <c r="D10951" t="s">
        <v>1000</v>
      </c>
      <c r="E10951" s="23">
        <v>43770</v>
      </c>
      <c r="F10951">
        <v>3</v>
      </c>
      <c r="G10951">
        <v>4</v>
      </c>
      <c r="I10951">
        <v>0</v>
      </c>
      <c r="J10951">
        <v>33</v>
      </c>
      <c r="L10951">
        <v>44</v>
      </c>
      <c r="N10951">
        <v>0</v>
      </c>
      <c r="P10951">
        <v>0</v>
      </c>
      <c r="Q10951">
        <v>13</v>
      </c>
      <c r="S10951">
        <v>0</v>
      </c>
    </row>
    <row r="10952" spans="1:19" x14ac:dyDescent="0.2">
      <c r="A10952" t="s">
        <v>22964</v>
      </c>
      <c r="B10952" t="s">
        <v>22790</v>
      </c>
      <c r="C10952" t="s">
        <v>231</v>
      </c>
      <c r="D10952" t="s">
        <v>1000</v>
      </c>
      <c r="E10952" s="23">
        <v>43770</v>
      </c>
      <c r="F10952">
        <v>12</v>
      </c>
      <c r="G10952">
        <v>11.5</v>
      </c>
      <c r="I10952">
        <v>146</v>
      </c>
      <c r="J10952">
        <v>135</v>
      </c>
      <c r="L10952">
        <v>128</v>
      </c>
      <c r="N10952">
        <v>129</v>
      </c>
      <c r="P10952">
        <v>0</v>
      </c>
      <c r="Q10952">
        <v>2</v>
      </c>
      <c r="S10952">
        <v>17</v>
      </c>
    </row>
    <row r="10953" spans="1:19" x14ac:dyDescent="0.2">
      <c r="A10953" t="s">
        <v>22965</v>
      </c>
      <c r="B10953" t="s">
        <v>22791</v>
      </c>
      <c r="C10953" t="s">
        <v>216</v>
      </c>
      <c r="D10953" t="s">
        <v>1000</v>
      </c>
      <c r="E10953" s="23">
        <v>43770</v>
      </c>
      <c r="F10953">
        <v>9</v>
      </c>
      <c r="G10953">
        <v>9.5</v>
      </c>
      <c r="I10953">
        <v>64</v>
      </c>
      <c r="J10953">
        <v>90</v>
      </c>
      <c r="L10953">
        <v>95</v>
      </c>
      <c r="N10953">
        <v>50</v>
      </c>
      <c r="P10953">
        <v>5</v>
      </c>
      <c r="Q10953">
        <v>7</v>
      </c>
      <c r="S10953">
        <v>14</v>
      </c>
    </row>
    <row r="10954" spans="1:19" x14ac:dyDescent="0.2">
      <c r="A10954" t="s">
        <v>22966</v>
      </c>
      <c r="B10954" t="s">
        <v>22792</v>
      </c>
      <c r="C10954" t="s">
        <v>233</v>
      </c>
      <c r="D10954" t="s">
        <v>1000</v>
      </c>
      <c r="E10954" s="23">
        <v>43770</v>
      </c>
      <c r="F10954">
        <v>0</v>
      </c>
      <c r="G10954">
        <v>0</v>
      </c>
      <c r="I10954">
        <v>0</v>
      </c>
      <c r="J10954">
        <v>0</v>
      </c>
      <c r="L10954">
        <v>0</v>
      </c>
      <c r="N10954">
        <v>0</v>
      </c>
      <c r="P10954">
        <v>0</v>
      </c>
      <c r="Q10954">
        <v>0</v>
      </c>
      <c r="S10954">
        <v>0</v>
      </c>
    </row>
    <row r="10955" spans="1:19" x14ac:dyDescent="0.2">
      <c r="A10955" t="s">
        <v>22967</v>
      </c>
      <c r="B10955" t="s">
        <v>22793</v>
      </c>
      <c r="C10955" t="s">
        <v>219</v>
      </c>
      <c r="D10955" t="s">
        <v>1000</v>
      </c>
      <c r="E10955" s="23">
        <v>43770</v>
      </c>
      <c r="F10955">
        <v>0</v>
      </c>
      <c r="G10955">
        <v>0</v>
      </c>
      <c r="I10955">
        <v>0</v>
      </c>
      <c r="J10955">
        <v>0</v>
      </c>
      <c r="L10955">
        <v>0</v>
      </c>
      <c r="N10955">
        <v>0</v>
      </c>
      <c r="P10955">
        <v>0</v>
      </c>
      <c r="Q10955">
        <v>0</v>
      </c>
      <c r="S10955">
        <v>0</v>
      </c>
    </row>
    <row r="10956" spans="1:19" x14ac:dyDescent="0.2">
      <c r="A10956" t="s">
        <v>22968</v>
      </c>
      <c r="B10956" t="s">
        <v>22794</v>
      </c>
      <c r="C10956" t="s">
        <v>340</v>
      </c>
      <c r="D10956" t="s">
        <v>1000</v>
      </c>
      <c r="E10956" s="23">
        <v>43770</v>
      </c>
      <c r="F10956">
        <v>2.5</v>
      </c>
      <c r="G10956">
        <v>3</v>
      </c>
      <c r="I10956">
        <v>27</v>
      </c>
      <c r="J10956">
        <v>29</v>
      </c>
      <c r="L10956">
        <v>36</v>
      </c>
      <c r="N10956">
        <v>24</v>
      </c>
      <c r="P10956">
        <v>2</v>
      </c>
      <c r="Q10956">
        <v>4</v>
      </c>
      <c r="S10956">
        <v>3</v>
      </c>
    </row>
    <row r="10957" spans="1:19" x14ac:dyDescent="0.2">
      <c r="A10957" t="s">
        <v>22969</v>
      </c>
      <c r="B10957" t="s">
        <v>22795</v>
      </c>
      <c r="C10957" t="s">
        <v>350</v>
      </c>
      <c r="D10957" t="s">
        <v>1000</v>
      </c>
      <c r="E10957" s="23">
        <v>43770</v>
      </c>
      <c r="F10957">
        <v>0</v>
      </c>
      <c r="G10957">
        <v>0</v>
      </c>
      <c r="I10957">
        <v>0</v>
      </c>
      <c r="J10957">
        <v>0</v>
      </c>
      <c r="L10957">
        <v>0</v>
      </c>
      <c r="N10957">
        <v>0</v>
      </c>
      <c r="P10957">
        <v>0</v>
      </c>
      <c r="Q10957">
        <v>0</v>
      </c>
      <c r="S10957">
        <v>0</v>
      </c>
    </row>
    <row r="10958" spans="1:19" x14ac:dyDescent="0.2">
      <c r="A10958" t="s">
        <v>22970</v>
      </c>
      <c r="B10958" t="s">
        <v>22796</v>
      </c>
      <c r="C10958" t="s">
        <v>351</v>
      </c>
      <c r="D10958" t="s">
        <v>1000</v>
      </c>
      <c r="E10958" s="23">
        <v>43770</v>
      </c>
      <c r="F10958">
        <v>0</v>
      </c>
      <c r="G10958">
        <v>0</v>
      </c>
      <c r="I10958">
        <v>0</v>
      </c>
      <c r="J10958">
        <v>0</v>
      </c>
      <c r="L10958">
        <v>0</v>
      </c>
      <c r="N10958">
        <v>0</v>
      </c>
      <c r="P10958">
        <v>0</v>
      </c>
      <c r="Q10958">
        <v>0</v>
      </c>
      <c r="S10958">
        <v>0</v>
      </c>
    </row>
    <row r="10959" spans="1:19" x14ac:dyDescent="0.2">
      <c r="A10959" t="s">
        <v>22971</v>
      </c>
      <c r="B10959" t="s">
        <v>22797</v>
      </c>
      <c r="C10959" t="s">
        <v>352</v>
      </c>
      <c r="D10959" t="s">
        <v>1000</v>
      </c>
      <c r="E10959" s="23">
        <v>43770</v>
      </c>
      <c r="F10959">
        <v>0</v>
      </c>
      <c r="G10959">
        <v>0</v>
      </c>
      <c r="I10959">
        <v>0</v>
      </c>
      <c r="J10959">
        <v>0</v>
      </c>
      <c r="L10959">
        <v>0</v>
      </c>
      <c r="N10959">
        <v>0</v>
      </c>
      <c r="P10959">
        <v>0</v>
      </c>
      <c r="Q10959">
        <v>0</v>
      </c>
      <c r="S10959">
        <v>0</v>
      </c>
    </row>
    <row r="10960" spans="1:19" x14ac:dyDescent="0.2">
      <c r="A10960" t="s">
        <v>22972</v>
      </c>
      <c r="B10960" t="s">
        <v>22798</v>
      </c>
      <c r="C10960" t="s">
        <v>353</v>
      </c>
      <c r="D10960" t="s">
        <v>1000</v>
      </c>
      <c r="E10960" s="23">
        <v>43770</v>
      </c>
      <c r="F10960">
        <v>0</v>
      </c>
      <c r="G10960">
        <v>0</v>
      </c>
      <c r="I10960">
        <v>0</v>
      </c>
      <c r="J10960">
        <v>0</v>
      </c>
      <c r="L10960">
        <v>0</v>
      </c>
      <c r="N10960">
        <v>0</v>
      </c>
      <c r="P10960">
        <v>0</v>
      </c>
      <c r="Q10960">
        <v>0</v>
      </c>
      <c r="S10960">
        <v>0</v>
      </c>
    </row>
    <row r="10961" spans="1:19" x14ac:dyDescent="0.2">
      <c r="A10961" t="s">
        <v>22973</v>
      </c>
      <c r="B10961" t="s">
        <v>22799</v>
      </c>
      <c r="C10961" t="s">
        <v>386</v>
      </c>
      <c r="D10961" t="s">
        <v>1000</v>
      </c>
      <c r="E10961" s="23">
        <v>43770</v>
      </c>
      <c r="F10961">
        <v>0</v>
      </c>
      <c r="G10961">
        <v>0</v>
      </c>
      <c r="I10961">
        <v>0</v>
      </c>
      <c r="J10961">
        <v>0</v>
      </c>
      <c r="L10961">
        <v>0</v>
      </c>
      <c r="N10961">
        <v>0</v>
      </c>
      <c r="P10961">
        <v>0</v>
      </c>
      <c r="Q10961">
        <v>0</v>
      </c>
      <c r="S10961">
        <v>0</v>
      </c>
    </row>
    <row r="10962" spans="1:19" x14ac:dyDescent="0.2">
      <c r="A10962" t="s">
        <v>22974</v>
      </c>
      <c r="B10962" t="s">
        <v>22800</v>
      </c>
      <c r="C10962" t="s">
        <v>354</v>
      </c>
      <c r="D10962" t="s">
        <v>1000</v>
      </c>
      <c r="E10962" s="23">
        <v>43770</v>
      </c>
      <c r="F10962">
        <v>1.5</v>
      </c>
      <c r="G10962">
        <v>1.5</v>
      </c>
      <c r="I10962">
        <v>9</v>
      </c>
      <c r="J10962">
        <v>9</v>
      </c>
      <c r="L10962">
        <v>9</v>
      </c>
      <c r="N10962">
        <v>9</v>
      </c>
      <c r="P10962">
        <v>0</v>
      </c>
      <c r="Q10962">
        <v>0</v>
      </c>
      <c r="S10962">
        <v>0</v>
      </c>
    </row>
    <row r="10963" spans="1:19" x14ac:dyDescent="0.2">
      <c r="A10963" t="s">
        <v>22975</v>
      </c>
      <c r="B10963" t="s">
        <v>22801</v>
      </c>
      <c r="C10963" t="s">
        <v>355</v>
      </c>
      <c r="D10963" t="s">
        <v>1000</v>
      </c>
      <c r="E10963" s="23">
        <v>43770</v>
      </c>
      <c r="F10963">
        <v>2</v>
      </c>
      <c r="G10963">
        <v>1</v>
      </c>
      <c r="I10963">
        <v>5</v>
      </c>
      <c r="J10963">
        <v>11</v>
      </c>
      <c r="L10963">
        <v>6</v>
      </c>
      <c r="N10963">
        <v>5</v>
      </c>
      <c r="P10963">
        <v>0</v>
      </c>
      <c r="Q10963">
        <v>0</v>
      </c>
      <c r="S10963">
        <v>0</v>
      </c>
    </row>
    <row r="10964" spans="1:19" x14ac:dyDescent="0.2">
      <c r="A10964" t="s">
        <v>22976</v>
      </c>
      <c r="B10964" t="s">
        <v>22802</v>
      </c>
      <c r="C10964" t="s">
        <v>228</v>
      </c>
      <c r="D10964" t="s">
        <v>1002</v>
      </c>
      <c r="E10964" s="23">
        <v>43770</v>
      </c>
      <c r="F10964">
        <v>0</v>
      </c>
      <c r="G10964">
        <v>0</v>
      </c>
      <c r="I10964">
        <v>0</v>
      </c>
      <c r="J10964">
        <v>0</v>
      </c>
      <c r="L10964">
        <v>0</v>
      </c>
      <c r="N10964">
        <v>0</v>
      </c>
      <c r="P10964">
        <v>0</v>
      </c>
      <c r="Q10964">
        <v>0</v>
      </c>
      <c r="S10964">
        <v>0</v>
      </c>
    </row>
    <row r="10965" spans="1:19" x14ac:dyDescent="0.2">
      <c r="A10965" t="s">
        <v>22977</v>
      </c>
      <c r="B10965" t="s">
        <v>22803</v>
      </c>
      <c r="C10965" t="s">
        <v>211</v>
      </c>
      <c r="D10965" t="s">
        <v>1002</v>
      </c>
      <c r="E10965" s="23">
        <v>43770</v>
      </c>
      <c r="F10965">
        <v>0</v>
      </c>
      <c r="G10965">
        <v>0</v>
      </c>
      <c r="I10965">
        <v>0</v>
      </c>
      <c r="J10965">
        <v>0</v>
      </c>
      <c r="L10965">
        <v>0</v>
      </c>
      <c r="N10965">
        <v>0</v>
      </c>
      <c r="P10965">
        <v>0</v>
      </c>
      <c r="Q10965">
        <v>0</v>
      </c>
      <c r="S10965">
        <v>0</v>
      </c>
    </row>
    <row r="10966" spans="1:19" x14ac:dyDescent="0.2">
      <c r="A10966" t="s">
        <v>22978</v>
      </c>
      <c r="B10966" t="s">
        <v>22804</v>
      </c>
      <c r="C10966" t="s">
        <v>213</v>
      </c>
      <c r="D10966" t="s">
        <v>1002</v>
      </c>
      <c r="E10966" s="23">
        <v>43770</v>
      </c>
      <c r="F10966">
        <v>0</v>
      </c>
      <c r="G10966">
        <v>0</v>
      </c>
      <c r="I10966">
        <v>0</v>
      </c>
      <c r="J10966">
        <v>0</v>
      </c>
      <c r="L10966">
        <v>0</v>
      </c>
      <c r="N10966">
        <v>0</v>
      </c>
      <c r="P10966">
        <v>0</v>
      </c>
      <c r="Q10966">
        <v>0</v>
      </c>
      <c r="S10966">
        <v>0</v>
      </c>
    </row>
    <row r="10967" spans="1:19" x14ac:dyDescent="0.2">
      <c r="A10967" t="s">
        <v>22979</v>
      </c>
      <c r="B10967" t="s">
        <v>22805</v>
      </c>
      <c r="C10967" t="s">
        <v>229</v>
      </c>
      <c r="D10967" t="s">
        <v>1002</v>
      </c>
      <c r="E10967" s="23">
        <v>43770</v>
      </c>
      <c r="F10967">
        <v>0</v>
      </c>
      <c r="G10967">
        <v>0</v>
      </c>
      <c r="I10967">
        <v>0</v>
      </c>
      <c r="J10967">
        <v>0</v>
      </c>
      <c r="L10967">
        <v>0</v>
      </c>
      <c r="N10967">
        <v>0</v>
      </c>
      <c r="P10967">
        <v>0</v>
      </c>
      <c r="Q10967">
        <v>0</v>
      </c>
      <c r="S10967">
        <v>0</v>
      </c>
    </row>
    <row r="10968" spans="1:19" x14ac:dyDescent="0.2">
      <c r="A10968" t="s">
        <v>22980</v>
      </c>
      <c r="B10968" t="s">
        <v>22806</v>
      </c>
      <c r="C10968" t="s">
        <v>1051</v>
      </c>
      <c r="D10968" t="s">
        <v>1002</v>
      </c>
      <c r="E10968" s="23">
        <v>43770</v>
      </c>
      <c r="F10968">
        <v>0</v>
      </c>
      <c r="G10968">
        <v>0</v>
      </c>
      <c r="I10968">
        <v>0</v>
      </c>
      <c r="J10968">
        <v>0</v>
      </c>
      <c r="L10968">
        <v>0</v>
      </c>
      <c r="N10968">
        <v>0</v>
      </c>
      <c r="P10968">
        <v>0</v>
      </c>
      <c r="Q10968">
        <v>0</v>
      </c>
      <c r="S10968">
        <v>0</v>
      </c>
    </row>
    <row r="10969" spans="1:19" x14ac:dyDescent="0.2">
      <c r="A10969" t="s">
        <v>22981</v>
      </c>
      <c r="B10969" t="s">
        <v>22807</v>
      </c>
      <c r="C10969" t="s">
        <v>1049</v>
      </c>
      <c r="D10969" t="s">
        <v>1002</v>
      </c>
      <c r="E10969" s="23">
        <v>43770</v>
      </c>
      <c r="F10969">
        <v>0</v>
      </c>
      <c r="G10969">
        <v>0</v>
      </c>
      <c r="I10969">
        <v>0</v>
      </c>
      <c r="J10969">
        <v>0</v>
      </c>
      <c r="L10969">
        <v>0</v>
      </c>
      <c r="N10969">
        <v>0</v>
      </c>
      <c r="P10969">
        <v>0</v>
      </c>
      <c r="Q10969">
        <v>0</v>
      </c>
      <c r="S10969">
        <v>0</v>
      </c>
    </row>
    <row r="10970" spans="1:19" x14ac:dyDescent="0.2">
      <c r="A10970" t="s">
        <v>22982</v>
      </c>
      <c r="B10970" t="s">
        <v>22808</v>
      </c>
      <c r="C10970" t="s">
        <v>959</v>
      </c>
      <c r="D10970" t="s">
        <v>1002</v>
      </c>
      <c r="E10970" s="23">
        <v>43770</v>
      </c>
      <c r="F10970">
        <v>0</v>
      </c>
      <c r="G10970">
        <v>0</v>
      </c>
      <c r="I10970">
        <v>0</v>
      </c>
      <c r="J10970">
        <v>0</v>
      </c>
      <c r="L10970">
        <v>0</v>
      </c>
      <c r="N10970">
        <v>0</v>
      </c>
      <c r="P10970">
        <v>0</v>
      </c>
      <c r="Q10970">
        <v>0</v>
      </c>
      <c r="S10970">
        <v>0</v>
      </c>
    </row>
    <row r="10971" spans="1:19" x14ac:dyDescent="0.2">
      <c r="A10971" t="s">
        <v>22983</v>
      </c>
      <c r="B10971" t="s">
        <v>22809</v>
      </c>
      <c r="C10971" t="s">
        <v>205</v>
      </c>
      <c r="D10971" t="s">
        <v>1002</v>
      </c>
      <c r="E10971" s="23">
        <v>43770</v>
      </c>
      <c r="F10971">
        <v>0</v>
      </c>
      <c r="G10971">
        <v>0</v>
      </c>
      <c r="I10971">
        <v>0</v>
      </c>
      <c r="J10971">
        <v>0</v>
      </c>
      <c r="L10971">
        <v>0</v>
      </c>
      <c r="N10971">
        <v>0</v>
      </c>
      <c r="P10971">
        <v>0</v>
      </c>
      <c r="Q10971">
        <v>0</v>
      </c>
      <c r="S10971">
        <v>0</v>
      </c>
    </row>
    <row r="10972" spans="1:19" x14ac:dyDescent="0.2">
      <c r="A10972" t="s">
        <v>22984</v>
      </c>
      <c r="B10972" t="s">
        <v>22810</v>
      </c>
      <c r="C10972" t="s">
        <v>384</v>
      </c>
      <c r="D10972" t="s">
        <v>1002</v>
      </c>
      <c r="E10972" s="23">
        <v>43770</v>
      </c>
      <c r="F10972">
        <v>0</v>
      </c>
      <c r="G10972">
        <v>0</v>
      </c>
      <c r="I10972">
        <v>0</v>
      </c>
      <c r="J10972">
        <v>0</v>
      </c>
      <c r="L10972">
        <v>0</v>
      </c>
      <c r="N10972">
        <v>0</v>
      </c>
      <c r="P10972">
        <v>0</v>
      </c>
      <c r="Q10972">
        <v>0</v>
      </c>
      <c r="S10972">
        <v>0</v>
      </c>
    </row>
    <row r="10973" spans="1:19" x14ac:dyDescent="0.2">
      <c r="A10973" t="s">
        <v>22985</v>
      </c>
      <c r="B10973" t="s">
        <v>22811</v>
      </c>
      <c r="C10973" t="s">
        <v>210</v>
      </c>
      <c r="D10973" t="s">
        <v>1002</v>
      </c>
      <c r="E10973" s="23">
        <v>43770</v>
      </c>
      <c r="F10973">
        <v>2</v>
      </c>
      <c r="G10973">
        <v>4</v>
      </c>
      <c r="I10973">
        <v>3</v>
      </c>
      <c r="J10973">
        <v>12</v>
      </c>
      <c r="L10973">
        <v>24</v>
      </c>
      <c r="N10973">
        <v>3</v>
      </c>
      <c r="P10973">
        <v>0</v>
      </c>
      <c r="Q10973">
        <v>0</v>
      </c>
      <c r="S10973">
        <v>0</v>
      </c>
    </row>
    <row r="10974" spans="1:19" x14ac:dyDescent="0.2">
      <c r="A10974" t="s">
        <v>22986</v>
      </c>
      <c r="B10974" t="s">
        <v>22812</v>
      </c>
      <c r="C10974" t="s">
        <v>215</v>
      </c>
      <c r="D10974" t="s">
        <v>1002</v>
      </c>
      <c r="E10974" s="23">
        <v>43770</v>
      </c>
      <c r="F10974">
        <v>6</v>
      </c>
      <c r="G10974">
        <v>6</v>
      </c>
      <c r="I10974">
        <v>34</v>
      </c>
      <c r="J10974">
        <v>36</v>
      </c>
      <c r="L10974">
        <v>36</v>
      </c>
      <c r="N10974">
        <v>21</v>
      </c>
      <c r="P10974">
        <v>8</v>
      </c>
      <c r="Q10974">
        <v>10</v>
      </c>
      <c r="S10974">
        <v>13</v>
      </c>
    </row>
    <row r="10975" spans="1:19" x14ac:dyDescent="0.2">
      <c r="A10975" t="s">
        <v>22987</v>
      </c>
      <c r="B10975" t="s">
        <v>22813</v>
      </c>
      <c r="C10975" t="s">
        <v>960</v>
      </c>
      <c r="D10975" t="s">
        <v>1002</v>
      </c>
      <c r="E10975" s="23">
        <v>43770</v>
      </c>
      <c r="F10975">
        <v>3</v>
      </c>
      <c r="G10975">
        <v>3</v>
      </c>
      <c r="I10975">
        <v>4</v>
      </c>
      <c r="J10975">
        <v>12</v>
      </c>
      <c r="L10975">
        <v>15</v>
      </c>
      <c r="N10975">
        <v>3</v>
      </c>
      <c r="P10975">
        <v>1</v>
      </c>
      <c r="Q10975">
        <v>3</v>
      </c>
      <c r="S10975">
        <v>1</v>
      </c>
    </row>
    <row r="10976" spans="1:19" x14ac:dyDescent="0.2">
      <c r="A10976" t="s">
        <v>22988</v>
      </c>
      <c r="B10976" t="s">
        <v>22814</v>
      </c>
      <c r="C10976" t="s">
        <v>961</v>
      </c>
      <c r="D10976" t="s">
        <v>1002</v>
      </c>
      <c r="E10976" s="23">
        <v>43770</v>
      </c>
      <c r="F10976">
        <v>3</v>
      </c>
      <c r="G10976">
        <v>3</v>
      </c>
      <c r="I10976">
        <v>8</v>
      </c>
      <c r="J10976">
        <v>12</v>
      </c>
      <c r="L10976">
        <v>15</v>
      </c>
      <c r="N10976">
        <v>7</v>
      </c>
      <c r="P10976">
        <v>1</v>
      </c>
      <c r="Q10976">
        <v>1</v>
      </c>
      <c r="S10976">
        <v>1</v>
      </c>
    </row>
    <row r="10977" spans="1:19" x14ac:dyDescent="0.2">
      <c r="A10977" t="s">
        <v>22989</v>
      </c>
      <c r="B10977" t="s">
        <v>22815</v>
      </c>
      <c r="C10977" t="s">
        <v>221</v>
      </c>
      <c r="D10977" t="s">
        <v>1002</v>
      </c>
      <c r="E10977" s="23">
        <v>43770</v>
      </c>
      <c r="F10977">
        <v>0</v>
      </c>
      <c r="G10977">
        <v>0</v>
      </c>
      <c r="I10977">
        <v>0</v>
      </c>
      <c r="J10977">
        <v>0</v>
      </c>
      <c r="L10977">
        <v>0</v>
      </c>
      <c r="N10977">
        <v>0</v>
      </c>
      <c r="P10977">
        <v>0</v>
      </c>
      <c r="Q10977">
        <v>0</v>
      </c>
      <c r="S10977">
        <v>0</v>
      </c>
    </row>
    <row r="10978" spans="1:19" x14ac:dyDescent="0.2">
      <c r="A10978" t="s">
        <v>22990</v>
      </c>
      <c r="B10978" t="s">
        <v>22816</v>
      </c>
      <c r="C10978" t="s">
        <v>222</v>
      </c>
      <c r="D10978" t="s">
        <v>1002</v>
      </c>
      <c r="E10978" s="23">
        <v>43770</v>
      </c>
      <c r="F10978">
        <v>0</v>
      </c>
      <c r="G10978">
        <v>0</v>
      </c>
      <c r="I10978">
        <v>0</v>
      </c>
      <c r="J10978">
        <v>0</v>
      </c>
      <c r="L10978">
        <v>0</v>
      </c>
      <c r="N10978">
        <v>0</v>
      </c>
      <c r="P10978">
        <v>0</v>
      </c>
      <c r="Q10978">
        <v>0</v>
      </c>
      <c r="S10978">
        <v>0</v>
      </c>
    </row>
    <row r="10979" spans="1:19" x14ac:dyDescent="0.2">
      <c r="A10979" t="s">
        <v>22991</v>
      </c>
      <c r="B10979" t="s">
        <v>22817</v>
      </c>
      <c r="C10979" t="s">
        <v>200</v>
      </c>
      <c r="D10979" t="s">
        <v>1002</v>
      </c>
      <c r="E10979" s="23">
        <v>43770</v>
      </c>
      <c r="F10979">
        <v>2.5</v>
      </c>
      <c r="G10979">
        <v>3.5</v>
      </c>
      <c r="I10979">
        <v>4</v>
      </c>
      <c r="J10979">
        <v>14</v>
      </c>
      <c r="L10979">
        <v>20</v>
      </c>
      <c r="N10979">
        <v>4</v>
      </c>
      <c r="P10979">
        <v>1</v>
      </c>
      <c r="Q10979">
        <v>2</v>
      </c>
      <c r="S10979">
        <v>0</v>
      </c>
    </row>
    <row r="10980" spans="1:19" x14ac:dyDescent="0.2">
      <c r="A10980" t="s">
        <v>22992</v>
      </c>
      <c r="B10980" t="s">
        <v>22818</v>
      </c>
      <c r="C10980" t="s">
        <v>204</v>
      </c>
      <c r="D10980" t="s">
        <v>1002</v>
      </c>
      <c r="E10980" s="23">
        <v>43770</v>
      </c>
      <c r="F10980">
        <v>0</v>
      </c>
      <c r="G10980">
        <v>0</v>
      </c>
      <c r="I10980">
        <v>0</v>
      </c>
      <c r="J10980">
        <v>0</v>
      </c>
      <c r="L10980">
        <v>0</v>
      </c>
      <c r="N10980">
        <v>0</v>
      </c>
      <c r="P10980">
        <v>0</v>
      </c>
      <c r="Q10980">
        <v>0</v>
      </c>
      <c r="S10980">
        <v>0</v>
      </c>
    </row>
    <row r="10981" spans="1:19" x14ac:dyDescent="0.2">
      <c r="A10981" t="s">
        <v>22993</v>
      </c>
      <c r="B10981" t="s">
        <v>22819</v>
      </c>
      <c r="C10981" t="s">
        <v>385</v>
      </c>
      <c r="D10981" t="s">
        <v>1002</v>
      </c>
      <c r="E10981" s="23">
        <v>43770</v>
      </c>
      <c r="F10981">
        <v>0</v>
      </c>
      <c r="G10981">
        <v>0</v>
      </c>
      <c r="I10981">
        <v>0</v>
      </c>
      <c r="J10981">
        <v>0</v>
      </c>
      <c r="L10981">
        <v>0</v>
      </c>
      <c r="N10981">
        <v>0</v>
      </c>
      <c r="P10981">
        <v>0</v>
      </c>
      <c r="Q10981">
        <v>0</v>
      </c>
      <c r="S10981">
        <v>0</v>
      </c>
    </row>
    <row r="10982" spans="1:19" x14ac:dyDescent="0.2">
      <c r="A10982" t="s">
        <v>22994</v>
      </c>
      <c r="B10982" t="s">
        <v>22820</v>
      </c>
      <c r="C10982" t="s">
        <v>208</v>
      </c>
      <c r="D10982" t="s">
        <v>1002</v>
      </c>
      <c r="E10982" s="23">
        <v>43770</v>
      </c>
      <c r="F10982">
        <v>2</v>
      </c>
      <c r="G10982">
        <v>1.5</v>
      </c>
      <c r="I10982">
        <v>0</v>
      </c>
      <c r="J10982">
        <v>11</v>
      </c>
      <c r="L10982">
        <v>9</v>
      </c>
      <c r="N10982">
        <v>0</v>
      </c>
      <c r="P10982">
        <v>0</v>
      </c>
      <c r="Q10982">
        <v>0</v>
      </c>
      <c r="S10982">
        <v>0</v>
      </c>
    </row>
    <row r="10983" spans="1:19" x14ac:dyDescent="0.2">
      <c r="A10983" t="s">
        <v>22995</v>
      </c>
      <c r="B10983" t="s">
        <v>22821</v>
      </c>
      <c r="C10983" t="s">
        <v>900</v>
      </c>
      <c r="D10983" t="s">
        <v>1002</v>
      </c>
      <c r="E10983" s="23">
        <v>43770</v>
      </c>
      <c r="F10983">
        <v>2.5</v>
      </c>
      <c r="G10983">
        <v>4</v>
      </c>
      <c r="I10983">
        <v>8</v>
      </c>
      <c r="J10983">
        <v>14</v>
      </c>
      <c r="L10983">
        <v>23</v>
      </c>
      <c r="N10983">
        <v>5</v>
      </c>
      <c r="P10983">
        <v>1</v>
      </c>
      <c r="Q10983">
        <v>1</v>
      </c>
      <c r="S10983">
        <v>3</v>
      </c>
    </row>
    <row r="10984" spans="1:19" x14ac:dyDescent="0.2">
      <c r="A10984" t="s">
        <v>22996</v>
      </c>
      <c r="B10984" t="s">
        <v>22822</v>
      </c>
      <c r="C10984" t="s">
        <v>905</v>
      </c>
      <c r="D10984" t="s">
        <v>1002</v>
      </c>
      <c r="E10984" s="23">
        <v>43770</v>
      </c>
      <c r="F10984">
        <v>2</v>
      </c>
      <c r="G10984">
        <v>2</v>
      </c>
      <c r="I10984">
        <v>0</v>
      </c>
      <c r="J10984">
        <v>11</v>
      </c>
      <c r="L10984">
        <v>11</v>
      </c>
      <c r="N10984">
        <v>0</v>
      </c>
      <c r="P10984">
        <v>0</v>
      </c>
      <c r="Q10984">
        <v>0</v>
      </c>
      <c r="S10984">
        <v>0</v>
      </c>
    </row>
    <row r="10985" spans="1:19" x14ac:dyDescent="0.2">
      <c r="A10985" t="s">
        <v>22997</v>
      </c>
      <c r="B10985" t="s">
        <v>22823</v>
      </c>
      <c r="C10985" t="s">
        <v>316</v>
      </c>
      <c r="D10985" t="s">
        <v>1002</v>
      </c>
      <c r="E10985" s="23">
        <v>43770</v>
      </c>
      <c r="F10985">
        <v>6</v>
      </c>
      <c r="G10985">
        <v>6.5</v>
      </c>
      <c r="I10985">
        <v>19</v>
      </c>
      <c r="J10985">
        <v>35</v>
      </c>
      <c r="L10985">
        <v>37</v>
      </c>
      <c r="N10985">
        <v>19</v>
      </c>
      <c r="P10985">
        <v>0</v>
      </c>
      <c r="Q10985">
        <v>0</v>
      </c>
      <c r="S10985">
        <v>0</v>
      </c>
    </row>
    <row r="10986" spans="1:19" x14ac:dyDescent="0.2">
      <c r="A10986" t="s">
        <v>22998</v>
      </c>
      <c r="B10986" t="s">
        <v>22824</v>
      </c>
      <c r="C10986" t="s">
        <v>218</v>
      </c>
      <c r="D10986" t="s">
        <v>1002</v>
      </c>
      <c r="E10986" s="23">
        <v>43770</v>
      </c>
      <c r="F10986">
        <v>0</v>
      </c>
      <c r="G10986">
        <v>0</v>
      </c>
      <c r="I10986">
        <v>0</v>
      </c>
      <c r="J10986">
        <v>0</v>
      </c>
      <c r="L10986">
        <v>0</v>
      </c>
      <c r="N10986">
        <v>0</v>
      </c>
      <c r="P10986">
        <v>0</v>
      </c>
      <c r="Q10986">
        <v>0</v>
      </c>
      <c r="S10986">
        <v>0</v>
      </c>
    </row>
    <row r="10987" spans="1:19" x14ac:dyDescent="0.2">
      <c r="A10987" t="s">
        <v>22999</v>
      </c>
      <c r="B10987" t="s">
        <v>22825</v>
      </c>
      <c r="C10987" t="s">
        <v>202</v>
      </c>
      <c r="D10987" t="s">
        <v>1002</v>
      </c>
      <c r="E10987" s="23">
        <v>43770</v>
      </c>
      <c r="F10987">
        <v>14.5</v>
      </c>
      <c r="G10987">
        <v>15.5</v>
      </c>
      <c r="I10987">
        <v>100</v>
      </c>
      <c r="J10987">
        <v>161</v>
      </c>
      <c r="L10987">
        <v>172</v>
      </c>
      <c r="N10987">
        <v>92</v>
      </c>
      <c r="P10987">
        <v>0</v>
      </c>
      <c r="Q10987">
        <v>0</v>
      </c>
      <c r="S10987">
        <v>8</v>
      </c>
    </row>
    <row r="10988" spans="1:19" x14ac:dyDescent="0.2">
      <c r="A10988" t="s">
        <v>23000</v>
      </c>
      <c r="B10988" t="s">
        <v>22826</v>
      </c>
      <c r="C10988" t="s">
        <v>347</v>
      </c>
      <c r="D10988" t="s">
        <v>1002</v>
      </c>
      <c r="E10988" s="23">
        <v>43770</v>
      </c>
      <c r="F10988">
        <v>0</v>
      </c>
      <c r="G10988">
        <v>0</v>
      </c>
      <c r="I10988">
        <v>0</v>
      </c>
      <c r="J10988">
        <v>0</v>
      </c>
      <c r="L10988">
        <v>0</v>
      </c>
      <c r="N10988">
        <v>0</v>
      </c>
      <c r="P10988">
        <v>0</v>
      </c>
      <c r="Q10988">
        <v>0</v>
      </c>
      <c r="S10988">
        <v>0</v>
      </c>
    </row>
    <row r="10989" spans="1:19" x14ac:dyDescent="0.2">
      <c r="A10989" t="s">
        <v>23001</v>
      </c>
      <c r="B10989" t="s">
        <v>22827</v>
      </c>
      <c r="C10989" t="s">
        <v>224</v>
      </c>
      <c r="D10989" t="s">
        <v>1002</v>
      </c>
      <c r="E10989" s="23">
        <v>43770</v>
      </c>
      <c r="F10989">
        <v>6</v>
      </c>
      <c r="G10989">
        <v>5</v>
      </c>
      <c r="I10989">
        <v>30</v>
      </c>
      <c r="J10989">
        <v>66</v>
      </c>
      <c r="L10989">
        <v>55</v>
      </c>
      <c r="N10989">
        <v>30</v>
      </c>
      <c r="P10989">
        <v>0</v>
      </c>
      <c r="Q10989">
        <v>0</v>
      </c>
      <c r="S10989">
        <v>0</v>
      </c>
    </row>
    <row r="10990" spans="1:19" x14ac:dyDescent="0.2">
      <c r="A10990" t="s">
        <v>23002</v>
      </c>
      <c r="B10990" t="s">
        <v>22828</v>
      </c>
      <c r="C10990" t="s">
        <v>345</v>
      </c>
      <c r="D10990" t="s">
        <v>1002</v>
      </c>
      <c r="E10990" s="23">
        <v>43770</v>
      </c>
      <c r="F10990">
        <v>0</v>
      </c>
      <c r="G10990">
        <v>0</v>
      </c>
      <c r="I10990">
        <v>0</v>
      </c>
      <c r="J10990">
        <v>0</v>
      </c>
      <c r="L10990">
        <v>0</v>
      </c>
      <c r="N10990">
        <v>0</v>
      </c>
      <c r="P10990">
        <v>0</v>
      </c>
      <c r="Q10990">
        <v>0</v>
      </c>
      <c r="S10990">
        <v>0</v>
      </c>
    </row>
    <row r="10991" spans="1:19" x14ac:dyDescent="0.2">
      <c r="A10991" t="s">
        <v>23003</v>
      </c>
      <c r="B10991" t="s">
        <v>22829</v>
      </c>
      <c r="C10991" t="s">
        <v>226</v>
      </c>
      <c r="D10991" t="s">
        <v>1002</v>
      </c>
      <c r="E10991" s="23">
        <v>43770</v>
      </c>
      <c r="F10991">
        <v>3</v>
      </c>
      <c r="G10991">
        <v>4</v>
      </c>
      <c r="I10991">
        <v>0</v>
      </c>
      <c r="J10991">
        <v>33</v>
      </c>
      <c r="L10991">
        <v>44</v>
      </c>
      <c r="N10991">
        <v>0</v>
      </c>
      <c r="P10991">
        <v>0</v>
      </c>
      <c r="Q10991">
        <v>13</v>
      </c>
      <c r="S10991">
        <v>0</v>
      </c>
    </row>
    <row r="10992" spans="1:19" x14ac:dyDescent="0.2">
      <c r="A10992" t="s">
        <v>23004</v>
      </c>
      <c r="B10992" t="s">
        <v>22830</v>
      </c>
      <c r="C10992" t="s">
        <v>231</v>
      </c>
      <c r="D10992" t="s">
        <v>1002</v>
      </c>
      <c r="E10992" s="23">
        <v>43770</v>
      </c>
      <c r="F10992">
        <v>12</v>
      </c>
      <c r="G10992">
        <v>11.5</v>
      </c>
      <c r="I10992">
        <v>146</v>
      </c>
      <c r="J10992">
        <v>135</v>
      </c>
      <c r="L10992">
        <v>128</v>
      </c>
      <c r="N10992">
        <v>129</v>
      </c>
      <c r="P10992">
        <v>0</v>
      </c>
      <c r="Q10992">
        <v>2</v>
      </c>
      <c r="S10992">
        <v>17</v>
      </c>
    </row>
    <row r="10993" spans="1:19" x14ac:dyDescent="0.2">
      <c r="A10993" t="s">
        <v>23005</v>
      </c>
      <c r="B10993" t="s">
        <v>22831</v>
      </c>
      <c r="C10993" t="s">
        <v>216</v>
      </c>
      <c r="D10993" t="s">
        <v>1002</v>
      </c>
      <c r="E10993" s="23">
        <v>43770</v>
      </c>
      <c r="F10993">
        <v>9</v>
      </c>
      <c r="G10993">
        <v>9.5</v>
      </c>
      <c r="I10993">
        <v>64</v>
      </c>
      <c r="J10993">
        <v>90</v>
      </c>
      <c r="L10993">
        <v>95</v>
      </c>
      <c r="N10993">
        <v>50</v>
      </c>
      <c r="P10993">
        <v>5</v>
      </c>
      <c r="Q10993">
        <v>7</v>
      </c>
      <c r="S10993">
        <v>14</v>
      </c>
    </row>
    <row r="10994" spans="1:19" x14ac:dyDescent="0.2">
      <c r="A10994" t="s">
        <v>23006</v>
      </c>
      <c r="B10994" t="s">
        <v>22832</v>
      </c>
      <c r="C10994" t="s">
        <v>233</v>
      </c>
      <c r="D10994" t="s">
        <v>1002</v>
      </c>
      <c r="E10994" s="23">
        <v>43770</v>
      </c>
      <c r="F10994">
        <v>0</v>
      </c>
      <c r="G10994">
        <v>0</v>
      </c>
      <c r="I10994">
        <v>0</v>
      </c>
      <c r="J10994">
        <v>0</v>
      </c>
      <c r="L10994">
        <v>0</v>
      </c>
      <c r="N10994">
        <v>0</v>
      </c>
      <c r="P10994">
        <v>0</v>
      </c>
      <c r="Q10994">
        <v>0</v>
      </c>
      <c r="S10994">
        <v>0</v>
      </c>
    </row>
    <row r="10995" spans="1:19" x14ac:dyDescent="0.2">
      <c r="A10995" t="s">
        <v>23007</v>
      </c>
      <c r="B10995" t="s">
        <v>22833</v>
      </c>
      <c r="C10995" t="s">
        <v>219</v>
      </c>
      <c r="D10995" t="s">
        <v>1002</v>
      </c>
      <c r="E10995" s="23">
        <v>43770</v>
      </c>
      <c r="F10995">
        <v>0</v>
      </c>
      <c r="G10995">
        <v>0</v>
      </c>
      <c r="I10995">
        <v>0</v>
      </c>
      <c r="J10995">
        <v>0</v>
      </c>
      <c r="L10995">
        <v>0</v>
      </c>
      <c r="N10995">
        <v>0</v>
      </c>
      <c r="P10995">
        <v>0</v>
      </c>
      <c r="Q10995">
        <v>0</v>
      </c>
      <c r="S10995">
        <v>0</v>
      </c>
    </row>
    <row r="10996" spans="1:19" x14ac:dyDescent="0.2">
      <c r="A10996" t="s">
        <v>23008</v>
      </c>
      <c r="B10996" t="s">
        <v>22834</v>
      </c>
      <c r="C10996" t="s">
        <v>340</v>
      </c>
      <c r="D10996" t="s">
        <v>1002</v>
      </c>
      <c r="E10996" s="23">
        <v>43770</v>
      </c>
      <c r="F10996">
        <v>2.5</v>
      </c>
      <c r="G10996">
        <v>3</v>
      </c>
      <c r="I10996">
        <v>27</v>
      </c>
      <c r="J10996">
        <v>29</v>
      </c>
      <c r="L10996">
        <v>36</v>
      </c>
      <c r="N10996">
        <v>24</v>
      </c>
      <c r="P10996">
        <v>2</v>
      </c>
      <c r="Q10996">
        <v>4</v>
      </c>
      <c r="S10996">
        <v>3</v>
      </c>
    </row>
    <row r="10997" spans="1:19" x14ac:dyDescent="0.2">
      <c r="A10997" t="s">
        <v>23009</v>
      </c>
      <c r="B10997" t="s">
        <v>22835</v>
      </c>
      <c r="C10997" t="s">
        <v>350</v>
      </c>
      <c r="D10997" t="s">
        <v>1002</v>
      </c>
      <c r="E10997" s="23">
        <v>43770</v>
      </c>
      <c r="F10997">
        <v>0</v>
      </c>
      <c r="G10997">
        <v>0</v>
      </c>
      <c r="I10997">
        <v>0</v>
      </c>
      <c r="J10997">
        <v>0</v>
      </c>
      <c r="L10997">
        <v>0</v>
      </c>
      <c r="N10997">
        <v>0</v>
      </c>
      <c r="P10997">
        <v>0</v>
      </c>
      <c r="Q10997">
        <v>0</v>
      </c>
      <c r="S10997">
        <v>0</v>
      </c>
    </row>
    <row r="10998" spans="1:19" x14ac:dyDescent="0.2">
      <c r="A10998" t="s">
        <v>23010</v>
      </c>
      <c r="B10998" t="s">
        <v>22836</v>
      </c>
      <c r="C10998" t="s">
        <v>351</v>
      </c>
      <c r="D10998" t="s">
        <v>1002</v>
      </c>
      <c r="E10998" s="23">
        <v>43770</v>
      </c>
      <c r="F10998">
        <v>0</v>
      </c>
      <c r="G10998">
        <v>0</v>
      </c>
      <c r="I10998">
        <v>0</v>
      </c>
      <c r="J10998">
        <v>0</v>
      </c>
      <c r="L10998">
        <v>0</v>
      </c>
      <c r="N10998">
        <v>0</v>
      </c>
      <c r="P10998">
        <v>0</v>
      </c>
      <c r="Q10998">
        <v>0</v>
      </c>
      <c r="S10998">
        <v>0</v>
      </c>
    </row>
    <row r="10999" spans="1:19" x14ac:dyDescent="0.2">
      <c r="A10999" t="s">
        <v>23011</v>
      </c>
      <c r="B10999" t="s">
        <v>22837</v>
      </c>
      <c r="C10999" t="s">
        <v>352</v>
      </c>
      <c r="D10999" t="s">
        <v>1002</v>
      </c>
      <c r="E10999" s="23">
        <v>43770</v>
      </c>
      <c r="F10999">
        <v>0</v>
      </c>
      <c r="G10999">
        <v>0</v>
      </c>
      <c r="I10999">
        <v>0</v>
      </c>
      <c r="J10999">
        <v>0</v>
      </c>
      <c r="L10999">
        <v>0</v>
      </c>
      <c r="N10999">
        <v>0</v>
      </c>
      <c r="P10999">
        <v>0</v>
      </c>
      <c r="Q10999">
        <v>0</v>
      </c>
      <c r="S10999">
        <v>0</v>
      </c>
    </row>
    <row r="11000" spans="1:19" x14ac:dyDescent="0.2">
      <c r="A11000" t="s">
        <v>23012</v>
      </c>
      <c r="B11000" t="s">
        <v>22838</v>
      </c>
      <c r="C11000" t="s">
        <v>353</v>
      </c>
      <c r="D11000" t="s">
        <v>1002</v>
      </c>
      <c r="E11000" s="23">
        <v>43770</v>
      </c>
      <c r="F11000">
        <v>0</v>
      </c>
      <c r="G11000">
        <v>0</v>
      </c>
      <c r="I11000">
        <v>0</v>
      </c>
      <c r="J11000">
        <v>0</v>
      </c>
      <c r="L11000">
        <v>0</v>
      </c>
      <c r="N11000">
        <v>0</v>
      </c>
      <c r="P11000">
        <v>0</v>
      </c>
      <c r="Q11000">
        <v>0</v>
      </c>
      <c r="S11000">
        <v>0</v>
      </c>
    </row>
    <row r="11001" spans="1:19" x14ac:dyDescent="0.2">
      <c r="A11001" t="s">
        <v>23013</v>
      </c>
      <c r="B11001" t="s">
        <v>22839</v>
      </c>
      <c r="C11001" t="s">
        <v>386</v>
      </c>
      <c r="D11001" t="s">
        <v>1002</v>
      </c>
      <c r="E11001" s="23">
        <v>43770</v>
      </c>
      <c r="F11001">
        <v>0</v>
      </c>
      <c r="G11001">
        <v>0</v>
      </c>
      <c r="I11001">
        <v>0</v>
      </c>
      <c r="J11001">
        <v>0</v>
      </c>
      <c r="L11001">
        <v>0</v>
      </c>
      <c r="N11001">
        <v>0</v>
      </c>
      <c r="P11001">
        <v>0</v>
      </c>
      <c r="Q11001">
        <v>0</v>
      </c>
      <c r="S11001">
        <v>0</v>
      </c>
    </row>
    <row r="11002" spans="1:19" x14ac:dyDescent="0.2">
      <c r="A11002" t="s">
        <v>23014</v>
      </c>
      <c r="B11002" t="s">
        <v>22840</v>
      </c>
      <c r="C11002" t="s">
        <v>354</v>
      </c>
      <c r="D11002" t="s">
        <v>1002</v>
      </c>
      <c r="E11002" s="23">
        <v>43770</v>
      </c>
      <c r="F11002">
        <v>1.5</v>
      </c>
      <c r="G11002">
        <v>1.5</v>
      </c>
      <c r="I11002">
        <v>9</v>
      </c>
      <c r="J11002">
        <v>9</v>
      </c>
      <c r="L11002">
        <v>9</v>
      </c>
      <c r="N11002">
        <v>9</v>
      </c>
      <c r="P11002">
        <v>0</v>
      </c>
      <c r="Q11002">
        <v>0</v>
      </c>
      <c r="S11002">
        <v>0</v>
      </c>
    </row>
    <row r="11003" spans="1:19" x14ac:dyDescent="0.2">
      <c r="A11003" t="s">
        <v>23015</v>
      </c>
      <c r="B11003" t="s">
        <v>22841</v>
      </c>
      <c r="C11003" t="s">
        <v>355</v>
      </c>
      <c r="D11003" t="s">
        <v>1002</v>
      </c>
      <c r="E11003" s="23">
        <v>43770</v>
      </c>
      <c r="F11003">
        <v>2</v>
      </c>
      <c r="G11003">
        <v>1</v>
      </c>
      <c r="I11003">
        <v>5</v>
      </c>
      <c r="J11003">
        <v>11</v>
      </c>
      <c r="L11003">
        <v>6</v>
      </c>
      <c r="N11003">
        <v>5</v>
      </c>
      <c r="P11003">
        <v>0</v>
      </c>
      <c r="Q11003">
        <v>0</v>
      </c>
      <c r="S11003">
        <v>0</v>
      </c>
    </row>
    <row r="11004" spans="1:19" x14ac:dyDescent="0.2">
      <c r="A11004" t="s">
        <v>23016</v>
      </c>
      <c r="B11004" t="s">
        <v>22842</v>
      </c>
      <c r="C11004" t="s">
        <v>1048</v>
      </c>
      <c r="D11004" t="s">
        <v>1002</v>
      </c>
      <c r="E11004" s="23">
        <v>43770</v>
      </c>
      <c r="F11004">
        <v>2</v>
      </c>
      <c r="G11004">
        <v>2</v>
      </c>
      <c r="I11004">
        <v>14</v>
      </c>
      <c r="J11004">
        <v>11</v>
      </c>
      <c r="L11004">
        <v>10</v>
      </c>
      <c r="N11004">
        <v>12</v>
      </c>
      <c r="P11004">
        <v>0</v>
      </c>
      <c r="Q11004">
        <v>0</v>
      </c>
      <c r="S11004">
        <v>2</v>
      </c>
    </row>
    <row r="11005" spans="1:19" x14ac:dyDescent="0.2">
      <c r="A11005" t="s">
        <v>23017</v>
      </c>
      <c r="B11005" t="s">
        <v>22843</v>
      </c>
      <c r="C11005" t="s">
        <v>1047</v>
      </c>
      <c r="D11005" t="s">
        <v>1002</v>
      </c>
      <c r="E11005" s="23">
        <v>43770</v>
      </c>
      <c r="F11005">
        <v>3.5</v>
      </c>
      <c r="G11005">
        <v>3</v>
      </c>
      <c r="I11005">
        <v>15</v>
      </c>
      <c r="J11005">
        <v>20</v>
      </c>
      <c r="L11005">
        <v>16</v>
      </c>
      <c r="N11005">
        <v>15</v>
      </c>
      <c r="P11005">
        <v>1</v>
      </c>
      <c r="Q11005">
        <v>1</v>
      </c>
      <c r="S11005">
        <v>0</v>
      </c>
    </row>
    <row r="11006" spans="1:19" x14ac:dyDescent="0.2">
      <c r="A11006" t="s">
        <v>23018</v>
      </c>
      <c r="B11006" t="s">
        <v>22844</v>
      </c>
      <c r="C11006" t="s">
        <v>1050</v>
      </c>
      <c r="D11006" t="s">
        <v>1002</v>
      </c>
      <c r="E11006" s="23">
        <v>43770</v>
      </c>
      <c r="F11006">
        <v>1.5</v>
      </c>
      <c r="G11006">
        <v>1.5</v>
      </c>
      <c r="I11006">
        <v>3</v>
      </c>
      <c r="J11006">
        <v>8</v>
      </c>
      <c r="L11006">
        <v>8</v>
      </c>
      <c r="N11006">
        <v>3</v>
      </c>
      <c r="P11006">
        <v>0</v>
      </c>
      <c r="Q11006">
        <v>0</v>
      </c>
      <c r="S11006">
        <v>0</v>
      </c>
    </row>
    <row r="11007" spans="1:19" x14ac:dyDescent="0.2">
      <c r="A11007" t="s">
        <v>23019</v>
      </c>
      <c r="B11007" t="s">
        <v>22845</v>
      </c>
      <c r="C11007" t="s">
        <v>1054</v>
      </c>
      <c r="D11007" t="s">
        <v>1002</v>
      </c>
      <c r="E11007" s="23">
        <v>43770</v>
      </c>
      <c r="F11007">
        <v>2</v>
      </c>
      <c r="G11007">
        <v>2</v>
      </c>
      <c r="I11007">
        <v>4</v>
      </c>
      <c r="J11007">
        <v>11</v>
      </c>
      <c r="L11007">
        <v>11</v>
      </c>
      <c r="N11007">
        <v>4</v>
      </c>
      <c r="P11007">
        <v>0</v>
      </c>
      <c r="Q11007">
        <v>2</v>
      </c>
      <c r="S11007">
        <v>0</v>
      </c>
    </row>
    <row r="11008" spans="1:19" x14ac:dyDescent="0.2">
      <c r="A11008" t="s">
        <v>23020</v>
      </c>
      <c r="B11008" t="s">
        <v>22846</v>
      </c>
      <c r="C11008" t="s">
        <v>1052</v>
      </c>
      <c r="D11008" t="s">
        <v>1002</v>
      </c>
      <c r="E11008" s="23">
        <v>43770</v>
      </c>
      <c r="F11008">
        <v>5</v>
      </c>
      <c r="G11008">
        <v>4.5</v>
      </c>
      <c r="I11008">
        <v>21</v>
      </c>
      <c r="J11008">
        <v>28</v>
      </c>
      <c r="L11008">
        <v>26</v>
      </c>
      <c r="N11008">
        <v>19</v>
      </c>
      <c r="P11008">
        <v>4</v>
      </c>
      <c r="Q11008">
        <v>4</v>
      </c>
      <c r="S11008">
        <v>2</v>
      </c>
    </row>
    <row r="11009" spans="1:19" x14ac:dyDescent="0.2">
      <c r="A11009" t="s">
        <v>23021</v>
      </c>
      <c r="B11009" t="s">
        <v>22847</v>
      </c>
      <c r="C11009" t="s">
        <v>1053</v>
      </c>
      <c r="D11009" t="s">
        <v>1002</v>
      </c>
      <c r="E11009" s="23">
        <v>43770</v>
      </c>
      <c r="F11009">
        <v>3</v>
      </c>
      <c r="G11009">
        <v>2</v>
      </c>
      <c r="I11009">
        <v>11</v>
      </c>
      <c r="J11009">
        <v>17</v>
      </c>
      <c r="L11009">
        <v>11</v>
      </c>
      <c r="N11009">
        <v>10</v>
      </c>
      <c r="P11009">
        <v>0</v>
      </c>
      <c r="Q11009">
        <v>0</v>
      </c>
      <c r="S11009">
        <v>1</v>
      </c>
    </row>
    <row r="11010" spans="1:19" x14ac:dyDescent="0.2">
      <c r="A11010" t="s">
        <v>23022</v>
      </c>
      <c r="B11010" t="s">
        <v>22848</v>
      </c>
      <c r="C11010" t="s">
        <v>962</v>
      </c>
      <c r="D11010" t="s">
        <v>1000</v>
      </c>
      <c r="E11010" s="23">
        <v>43770</v>
      </c>
      <c r="F11010">
        <v>0</v>
      </c>
      <c r="G11010">
        <v>0</v>
      </c>
      <c r="I11010">
        <v>0</v>
      </c>
      <c r="J11010">
        <v>0</v>
      </c>
      <c r="L11010">
        <v>0</v>
      </c>
      <c r="N11010">
        <v>0</v>
      </c>
      <c r="P11010">
        <v>0</v>
      </c>
      <c r="Q11010">
        <v>0</v>
      </c>
      <c r="S11010">
        <v>0</v>
      </c>
    </row>
    <row r="11011" spans="1:19" x14ac:dyDescent="0.2">
      <c r="A11011" t="s">
        <v>23023</v>
      </c>
      <c r="B11011" t="s">
        <v>22849</v>
      </c>
      <c r="C11011" t="s">
        <v>348</v>
      </c>
      <c r="D11011" t="s">
        <v>1000</v>
      </c>
      <c r="E11011" s="23">
        <v>43770</v>
      </c>
      <c r="F11011">
        <v>0</v>
      </c>
      <c r="G11011">
        <v>0</v>
      </c>
      <c r="I11011">
        <v>0</v>
      </c>
      <c r="J11011">
        <v>0</v>
      </c>
      <c r="L11011">
        <v>0</v>
      </c>
      <c r="N11011">
        <v>0</v>
      </c>
      <c r="P11011">
        <v>0</v>
      </c>
      <c r="Q11011">
        <v>0</v>
      </c>
      <c r="S11011">
        <v>0</v>
      </c>
    </row>
    <row r="11012" spans="1:19" x14ac:dyDescent="0.2">
      <c r="A11012" t="s">
        <v>23024</v>
      </c>
      <c r="B11012" t="s">
        <v>22850</v>
      </c>
      <c r="C11012" t="s">
        <v>357</v>
      </c>
      <c r="D11012" t="s">
        <v>1000</v>
      </c>
      <c r="E11012" s="23">
        <v>43770</v>
      </c>
      <c r="F11012">
        <v>0</v>
      </c>
      <c r="G11012">
        <v>0</v>
      </c>
      <c r="I11012">
        <v>0</v>
      </c>
      <c r="J11012">
        <v>0</v>
      </c>
      <c r="L11012">
        <v>0</v>
      </c>
      <c r="N11012">
        <v>0</v>
      </c>
      <c r="P11012">
        <v>0</v>
      </c>
      <c r="Q11012">
        <v>0</v>
      </c>
      <c r="S11012">
        <v>0</v>
      </c>
    </row>
    <row r="11013" spans="1:19" x14ac:dyDescent="0.2">
      <c r="A11013" t="s">
        <v>23025</v>
      </c>
      <c r="B11013" t="s">
        <v>22851</v>
      </c>
      <c r="C11013" t="s">
        <v>22399</v>
      </c>
      <c r="D11013" t="s">
        <v>1000</v>
      </c>
      <c r="E11013" s="23">
        <v>43770</v>
      </c>
      <c r="F11013">
        <v>0</v>
      </c>
      <c r="G11013">
        <v>0</v>
      </c>
      <c r="I11013">
        <v>0</v>
      </c>
      <c r="J11013">
        <v>0</v>
      </c>
      <c r="L11013">
        <v>0</v>
      </c>
      <c r="N11013">
        <v>0</v>
      </c>
      <c r="P11013">
        <v>0</v>
      </c>
      <c r="Q11013">
        <v>0</v>
      </c>
      <c r="S11013">
        <v>0</v>
      </c>
    </row>
    <row r="11014" spans="1:19" x14ac:dyDescent="0.2">
      <c r="A11014" t="s">
        <v>23026</v>
      </c>
      <c r="B11014" t="s">
        <v>22852</v>
      </c>
      <c r="C11014" t="s">
        <v>203</v>
      </c>
      <c r="D11014" t="s">
        <v>1000</v>
      </c>
      <c r="E11014" s="23">
        <v>43770</v>
      </c>
      <c r="F11014">
        <v>0</v>
      </c>
      <c r="G11014">
        <v>0</v>
      </c>
      <c r="I11014">
        <v>0</v>
      </c>
      <c r="J11014">
        <v>0</v>
      </c>
      <c r="L11014">
        <v>0</v>
      </c>
      <c r="N11014">
        <v>0</v>
      </c>
      <c r="P11014">
        <v>0</v>
      </c>
      <c r="Q11014">
        <v>0</v>
      </c>
      <c r="S11014">
        <v>0</v>
      </c>
    </row>
    <row r="11015" spans="1:19" x14ac:dyDescent="0.2">
      <c r="A11015" t="s">
        <v>23027</v>
      </c>
      <c r="B11015" t="s">
        <v>22853</v>
      </c>
      <c r="C11015" t="s">
        <v>387</v>
      </c>
      <c r="D11015" t="s">
        <v>1000</v>
      </c>
      <c r="E11015" s="23">
        <v>43770</v>
      </c>
      <c r="F11015">
        <v>0</v>
      </c>
      <c r="G11015">
        <v>0</v>
      </c>
      <c r="I11015">
        <v>0</v>
      </c>
      <c r="J11015">
        <v>0</v>
      </c>
      <c r="L11015">
        <v>0</v>
      </c>
      <c r="N11015">
        <v>0</v>
      </c>
      <c r="P11015">
        <v>0</v>
      </c>
      <c r="Q11015">
        <v>0</v>
      </c>
      <c r="S11015">
        <v>0</v>
      </c>
    </row>
    <row r="11016" spans="1:19" x14ac:dyDescent="0.2">
      <c r="A11016" t="s">
        <v>23028</v>
      </c>
      <c r="B11016" t="s">
        <v>22854</v>
      </c>
      <c r="C11016" t="s">
        <v>223</v>
      </c>
      <c r="D11016" t="s">
        <v>1000</v>
      </c>
      <c r="E11016" s="23">
        <v>43770</v>
      </c>
      <c r="F11016">
        <v>6</v>
      </c>
      <c r="G11016">
        <v>5</v>
      </c>
      <c r="I11016">
        <v>30</v>
      </c>
      <c r="J11016">
        <v>66</v>
      </c>
      <c r="L11016">
        <v>55</v>
      </c>
      <c r="N11016">
        <v>30</v>
      </c>
      <c r="P11016">
        <v>0</v>
      </c>
      <c r="Q11016">
        <v>0</v>
      </c>
      <c r="S11016">
        <v>0</v>
      </c>
    </row>
    <row r="11017" spans="1:19" x14ac:dyDescent="0.2">
      <c r="A11017" t="s">
        <v>23029</v>
      </c>
      <c r="B11017" t="s">
        <v>22855</v>
      </c>
      <c r="C11017" t="s">
        <v>346</v>
      </c>
      <c r="D11017" t="s">
        <v>1000</v>
      </c>
      <c r="E11017" s="23">
        <v>43770</v>
      </c>
      <c r="F11017">
        <v>0</v>
      </c>
      <c r="G11017">
        <v>0</v>
      </c>
      <c r="I11017">
        <v>0</v>
      </c>
      <c r="J11017">
        <v>0</v>
      </c>
      <c r="L11017">
        <v>0</v>
      </c>
      <c r="N11017">
        <v>0</v>
      </c>
      <c r="P11017">
        <v>0</v>
      </c>
      <c r="Q11017">
        <v>0</v>
      </c>
      <c r="S11017">
        <v>0</v>
      </c>
    </row>
    <row r="11018" spans="1:19" x14ac:dyDescent="0.2">
      <c r="A11018" t="s">
        <v>23030</v>
      </c>
      <c r="B11018" t="s">
        <v>22856</v>
      </c>
      <c r="C11018" t="s">
        <v>207</v>
      </c>
      <c r="D11018" t="s">
        <v>1000</v>
      </c>
      <c r="E11018" s="23">
        <v>43770</v>
      </c>
      <c r="F11018">
        <v>5.5</v>
      </c>
      <c r="G11018">
        <v>7</v>
      </c>
      <c r="I11018">
        <v>12</v>
      </c>
      <c r="J11018">
        <v>32</v>
      </c>
      <c r="L11018">
        <v>42</v>
      </c>
      <c r="N11018">
        <v>12</v>
      </c>
      <c r="P11018">
        <v>0</v>
      </c>
      <c r="Q11018">
        <v>0</v>
      </c>
      <c r="S11018">
        <v>0</v>
      </c>
    </row>
    <row r="11019" spans="1:19" x14ac:dyDescent="0.2">
      <c r="A11019" t="s">
        <v>23031</v>
      </c>
      <c r="B11019" t="s">
        <v>22857</v>
      </c>
      <c r="C11019" t="s">
        <v>212</v>
      </c>
      <c r="D11019" t="s">
        <v>1000</v>
      </c>
      <c r="E11019" s="23">
        <v>43770</v>
      </c>
      <c r="F11019">
        <v>2.5</v>
      </c>
      <c r="G11019">
        <v>4</v>
      </c>
      <c r="I11019">
        <v>8</v>
      </c>
      <c r="J11019">
        <v>14</v>
      </c>
      <c r="L11019">
        <v>23</v>
      </c>
      <c r="N11019">
        <v>5</v>
      </c>
      <c r="P11019">
        <v>1</v>
      </c>
      <c r="Q11019">
        <v>1</v>
      </c>
      <c r="S11019">
        <v>3</v>
      </c>
    </row>
    <row r="11020" spans="1:19" x14ac:dyDescent="0.2">
      <c r="A11020" t="s">
        <v>23032</v>
      </c>
      <c r="B11020" t="s">
        <v>22858</v>
      </c>
      <c r="C11020" t="s">
        <v>963</v>
      </c>
      <c r="D11020" t="s">
        <v>1000</v>
      </c>
      <c r="E11020" s="23">
        <v>43770</v>
      </c>
      <c r="F11020">
        <v>3</v>
      </c>
      <c r="G11020">
        <v>3</v>
      </c>
      <c r="I11020">
        <v>4</v>
      </c>
      <c r="J11020">
        <v>12</v>
      </c>
      <c r="L11020">
        <v>15</v>
      </c>
      <c r="N11020">
        <v>3</v>
      </c>
      <c r="P11020">
        <v>1</v>
      </c>
      <c r="Q11020">
        <v>3</v>
      </c>
      <c r="S11020">
        <v>1</v>
      </c>
    </row>
    <row r="11021" spans="1:19" x14ac:dyDescent="0.2">
      <c r="A11021" t="s">
        <v>23033</v>
      </c>
      <c r="B11021" t="s">
        <v>22859</v>
      </c>
      <c r="C11021" t="s">
        <v>225</v>
      </c>
      <c r="D11021" t="s">
        <v>1000</v>
      </c>
      <c r="E11021" s="23">
        <v>43770</v>
      </c>
      <c r="F11021">
        <v>5</v>
      </c>
      <c r="G11021">
        <v>6</v>
      </c>
      <c r="I11021">
        <v>0</v>
      </c>
      <c r="J11021">
        <v>44</v>
      </c>
      <c r="L11021">
        <v>55</v>
      </c>
      <c r="N11021">
        <v>0</v>
      </c>
      <c r="P11021">
        <v>0</v>
      </c>
      <c r="Q11021">
        <v>13</v>
      </c>
      <c r="S11021">
        <v>0</v>
      </c>
    </row>
    <row r="11022" spans="1:19" x14ac:dyDescent="0.2">
      <c r="A11022" t="s">
        <v>23034</v>
      </c>
      <c r="B11022" t="s">
        <v>22860</v>
      </c>
      <c r="C11022" t="s">
        <v>232</v>
      </c>
      <c r="D11022" t="s">
        <v>1000</v>
      </c>
      <c r="E11022" s="23">
        <v>43770</v>
      </c>
      <c r="F11022">
        <v>15</v>
      </c>
      <c r="G11022">
        <v>14.5</v>
      </c>
      <c r="I11022">
        <v>154</v>
      </c>
      <c r="J11022">
        <v>147</v>
      </c>
      <c r="L11022">
        <v>143</v>
      </c>
      <c r="N11022">
        <v>136</v>
      </c>
      <c r="P11022">
        <v>1</v>
      </c>
      <c r="Q11022">
        <v>3</v>
      </c>
      <c r="S11022">
        <v>18</v>
      </c>
    </row>
    <row r="11023" spans="1:19" x14ac:dyDescent="0.2">
      <c r="A11023" t="s">
        <v>23035</v>
      </c>
      <c r="B11023" t="s">
        <v>22861</v>
      </c>
      <c r="C11023" t="s">
        <v>317</v>
      </c>
      <c r="D11023" t="s">
        <v>1000</v>
      </c>
      <c r="E11023" s="23">
        <v>43770</v>
      </c>
      <c r="F11023">
        <v>8</v>
      </c>
      <c r="G11023">
        <v>7.5</v>
      </c>
      <c r="I11023">
        <v>24</v>
      </c>
      <c r="J11023">
        <v>46</v>
      </c>
      <c r="L11023">
        <v>43</v>
      </c>
      <c r="N11023">
        <v>24</v>
      </c>
      <c r="P11023">
        <v>0</v>
      </c>
      <c r="Q11023">
        <v>0</v>
      </c>
      <c r="S11023">
        <v>0</v>
      </c>
    </row>
    <row r="11024" spans="1:19" x14ac:dyDescent="0.2">
      <c r="A11024" t="s">
        <v>23036</v>
      </c>
      <c r="B11024" t="s">
        <v>22862</v>
      </c>
      <c r="C11024" t="s">
        <v>214</v>
      </c>
      <c r="D11024" t="s">
        <v>1000</v>
      </c>
      <c r="E11024" s="23">
        <v>43770</v>
      </c>
      <c r="F11024">
        <v>15</v>
      </c>
      <c r="G11024">
        <v>15.5</v>
      </c>
      <c r="I11024">
        <v>98</v>
      </c>
      <c r="J11024">
        <v>126</v>
      </c>
      <c r="L11024">
        <v>131</v>
      </c>
      <c r="N11024">
        <v>71</v>
      </c>
      <c r="P11024">
        <v>13</v>
      </c>
      <c r="Q11024">
        <v>17</v>
      </c>
      <c r="S11024">
        <v>27</v>
      </c>
    </row>
    <row r="11025" spans="1:19" x14ac:dyDescent="0.2">
      <c r="A11025" t="s">
        <v>23037</v>
      </c>
      <c r="B11025" t="s">
        <v>22863</v>
      </c>
      <c r="C11025" t="s">
        <v>230</v>
      </c>
      <c r="D11025" t="s">
        <v>1000</v>
      </c>
      <c r="E11025" s="23">
        <v>43770</v>
      </c>
      <c r="F11025">
        <v>0</v>
      </c>
      <c r="G11025">
        <v>0</v>
      </c>
      <c r="I11025">
        <v>0</v>
      </c>
      <c r="J11025">
        <v>0</v>
      </c>
      <c r="L11025">
        <v>0</v>
      </c>
      <c r="N11025">
        <v>0</v>
      </c>
      <c r="P11025">
        <v>0</v>
      </c>
      <c r="Q11025">
        <v>0</v>
      </c>
      <c r="S11025">
        <v>0</v>
      </c>
    </row>
    <row r="11026" spans="1:19" x14ac:dyDescent="0.2">
      <c r="A11026" t="s">
        <v>23038</v>
      </c>
      <c r="B11026" t="s">
        <v>22864</v>
      </c>
      <c r="C11026" t="s">
        <v>234</v>
      </c>
      <c r="D11026" t="s">
        <v>1000</v>
      </c>
      <c r="E11026" s="23">
        <v>43770</v>
      </c>
      <c r="F11026">
        <v>0</v>
      </c>
      <c r="G11026">
        <v>0</v>
      </c>
      <c r="I11026">
        <v>0</v>
      </c>
      <c r="J11026">
        <v>0</v>
      </c>
      <c r="L11026">
        <v>0</v>
      </c>
      <c r="N11026">
        <v>0</v>
      </c>
      <c r="P11026">
        <v>0</v>
      </c>
      <c r="Q11026">
        <v>0</v>
      </c>
      <c r="S11026">
        <v>0</v>
      </c>
    </row>
    <row r="11027" spans="1:19" x14ac:dyDescent="0.2">
      <c r="A11027" t="s">
        <v>23039</v>
      </c>
      <c r="B11027" t="s">
        <v>22865</v>
      </c>
      <c r="C11027" t="s">
        <v>217</v>
      </c>
      <c r="D11027" t="s">
        <v>1000</v>
      </c>
      <c r="E11027" s="23">
        <v>43770</v>
      </c>
      <c r="F11027">
        <v>0</v>
      </c>
      <c r="G11027">
        <v>0</v>
      </c>
      <c r="I11027">
        <v>0</v>
      </c>
      <c r="J11027">
        <v>0</v>
      </c>
      <c r="L11027">
        <v>0</v>
      </c>
      <c r="N11027">
        <v>0</v>
      </c>
      <c r="P11027">
        <v>0</v>
      </c>
      <c r="Q11027">
        <v>0</v>
      </c>
      <c r="S11027">
        <v>0</v>
      </c>
    </row>
    <row r="11028" spans="1:19" x14ac:dyDescent="0.2">
      <c r="A11028" t="s">
        <v>23040</v>
      </c>
      <c r="B11028" t="s">
        <v>22866</v>
      </c>
      <c r="C11028" t="s">
        <v>342</v>
      </c>
      <c r="D11028" t="s">
        <v>1000</v>
      </c>
      <c r="E11028" s="23">
        <v>43770</v>
      </c>
      <c r="F11028">
        <v>2.5</v>
      </c>
      <c r="G11028">
        <v>3</v>
      </c>
      <c r="I11028">
        <v>27</v>
      </c>
      <c r="J11028">
        <v>29</v>
      </c>
      <c r="L11028">
        <v>36</v>
      </c>
      <c r="N11028">
        <v>24</v>
      </c>
      <c r="P11028">
        <v>2</v>
      </c>
      <c r="Q11028">
        <v>4</v>
      </c>
      <c r="S11028">
        <v>3</v>
      </c>
    </row>
    <row r="11029" spans="1:19" x14ac:dyDescent="0.2">
      <c r="A11029" t="s">
        <v>23041</v>
      </c>
      <c r="B11029" t="s">
        <v>22867</v>
      </c>
      <c r="C11029" t="s">
        <v>220</v>
      </c>
      <c r="D11029" t="s">
        <v>1000</v>
      </c>
      <c r="E11029" s="23">
        <v>43770</v>
      </c>
      <c r="F11029">
        <v>0</v>
      </c>
      <c r="G11029">
        <v>0</v>
      </c>
      <c r="I11029">
        <v>0</v>
      </c>
      <c r="J11029">
        <v>0</v>
      </c>
      <c r="L11029">
        <v>0</v>
      </c>
      <c r="N11029">
        <v>0</v>
      </c>
      <c r="P11029">
        <v>0</v>
      </c>
      <c r="Q11029">
        <v>0</v>
      </c>
      <c r="S11029">
        <v>0</v>
      </c>
    </row>
    <row r="11030" spans="1:19" x14ac:dyDescent="0.2">
      <c r="A11030" t="s">
        <v>23042</v>
      </c>
      <c r="B11030" t="s">
        <v>22868</v>
      </c>
      <c r="C11030" t="s">
        <v>199</v>
      </c>
      <c r="D11030" t="s">
        <v>1000</v>
      </c>
      <c r="E11030" s="23">
        <v>43770</v>
      </c>
      <c r="F11030">
        <v>17</v>
      </c>
      <c r="G11030">
        <v>19</v>
      </c>
      <c r="I11030">
        <v>104</v>
      </c>
      <c r="J11030">
        <v>175</v>
      </c>
      <c r="L11030">
        <v>192</v>
      </c>
      <c r="N11030">
        <v>96</v>
      </c>
      <c r="P11030">
        <v>1</v>
      </c>
      <c r="Q11030">
        <v>2</v>
      </c>
      <c r="S11030">
        <v>8</v>
      </c>
    </row>
    <row r="11031" spans="1:19" x14ac:dyDescent="0.2">
      <c r="A11031" t="s">
        <v>23043</v>
      </c>
      <c r="B11031" t="s">
        <v>22869</v>
      </c>
      <c r="C11031" t="s">
        <v>199</v>
      </c>
      <c r="D11031" t="s">
        <v>1001</v>
      </c>
      <c r="E11031" s="23">
        <v>43770</v>
      </c>
      <c r="F11031">
        <v>3.5</v>
      </c>
      <c r="G11031">
        <v>3.5</v>
      </c>
      <c r="I11031">
        <v>7</v>
      </c>
      <c r="J11031">
        <v>19</v>
      </c>
      <c r="L11031">
        <v>19</v>
      </c>
      <c r="N11031">
        <v>7</v>
      </c>
      <c r="P11031">
        <v>0</v>
      </c>
      <c r="Q11031">
        <v>2</v>
      </c>
      <c r="S11031">
        <v>0</v>
      </c>
    </row>
    <row r="11032" spans="1:19" x14ac:dyDescent="0.2">
      <c r="A11032" t="s">
        <v>23044</v>
      </c>
      <c r="B11032" t="s">
        <v>22870</v>
      </c>
      <c r="C11032" t="s">
        <v>901</v>
      </c>
      <c r="D11032" t="s">
        <v>1000</v>
      </c>
      <c r="E11032" s="23">
        <v>43770</v>
      </c>
      <c r="F11032">
        <v>3.5</v>
      </c>
      <c r="G11032">
        <v>3</v>
      </c>
      <c r="I11032">
        <v>12</v>
      </c>
      <c r="J11032">
        <v>21</v>
      </c>
      <c r="L11032">
        <v>18</v>
      </c>
      <c r="N11032">
        <v>11</v>
      </c>
      <c r="P11032">
        <v>4</v>
      </c>
      <c r="Q11032">
        <v>4</v>
      </c>
      <c r="S11032">
        <v>1</v>
      </c>
    </row>
    <row r="11033" spans="1:19" x14ac:dyDescent="0.2">
      <c r="A11033" t="s">
        <v>23045</v>
      </c>
      <c r="B11033" t="s">
        <v>22871</v>
      </c>
      <c r="C11033" t="s">
        <v>901</v>
      </c>
      <c r="D11033" t="s">
        <v>1001</v>
      </c>
      <c r="E11033" s="23">
        <v>43770</v>
      </c>
      <c r="F11033">
        <v>3.5</v>
      </c>
      <c r="G11033">
        <v>3.5</v>
      </c>
      <c r="I11033">
        <v>23</v>
      </c>
      <c r="J11033">
        <v>18</v>
      </c>
      <c r="L11033">
        <v>18</v>
      </c>
      <c r="N11033">
        <v>20</v>
      </c>
      <c r="P11033">
        <v>0</v>
      </c>
      <c r="Q11033">
        <v>0</v>
      </c>
      <c r="S11033">
        <v>3</v>
      </c>
    </row>
    <row r="11034" spans="1:19" x14ac:dyDescent="0.2">
      <c r="A11034" t="s">
        <v>23046</v>
      </c>
      <c r="B11034" t="s">
        <v>22872</v>
      </c>
      <c r="C11034" t="s">
        <v>903</v>
      </c>
      <c r="D11034" t="s">
        <v>1000</v>
      </c>
      <c r="E11034" s="23">
        <v>43770</v>
      </c>
      <c r="F11034">
        <v>6.5</v>
      </c>
      <c r="G11034">
        <v>5</v>
      </c>
      <c r="I11034">
        <v>26</v>
      </c>
      <c r="J11034">
        <v>37</v>
      </c>
      <c r="L11034">
        <v>27</v>
      </c>
      <c r="N11034">
        <v>25</v>
      </c>
      <c r="P11034">
        <v>1</v>
      </c>
      <c r="Q11034">
        <v>1</v>
      </c>
      <c r="S11034">
        <v>1</v>
      </c>
    </row>
    <row r="11035" spans="1:19" x14ac:dyDescent="0.2">
      <c r="A11035" t="s">
        <v>23047</v>
      </c>
      <c r="B11035" t="s">
        <v>22873</v>
      </c>
      <c r="C11035" t="s">
        <v>903</v>
      </c>
      <c r="D11035" t="s">
        <v>1001</v>
      </c>
      <c r="E11035" s="23">
        <v>43770</v>
      </c>
      <c r="F11035">
        <v>0</v>
      </c>
      <c r="G11035">
        <v>0</v>
      </c>
      <c r="I11035">
        <v>0</v>
      </c>
      <c r="J11035">
        <v>0</v>
      </c>
      <c r="L11035">
        <v>0</v>
      </c>
      <c r="N11035">
        <v>0</v>
      </c>
      <c r="P11035">
        <v>0</v>
      </c>
      <c r="Q11035">
        <v>0</v>
      </c>
      <c r="S11035">
        <v>0</v>
      </c>
    </row>
    <row r="11036" spans="1:19" x14ac:dyDescent="0.2">
      <c r="A11036" t="s">
        <v>23048</v>
      </c>
      <c r="B11036" t="s">
        <v>22874</v>
      </c>
      <c r="C11036" t="s">
        <v>198</v>
      </c>
      <c r="D11036" t="s">
        <v>1002</v>
      </c>
      <c r="E11036" s="23">
        <v>43770</v>
      </c>
      <c r="F11036">
        <v>0</v>
      </c>
      <c r="G11036">
        <v>0</v>
      </c>
      <c r="I11036">
        <v>0</v>
      </c>
      <c r="J11036">
        <v>0</v>
      </c>
      <c r="L11036">
        <v>0</v>
      </c>
      <c r="N11036">
        <v>0</v>
      </c>
      <c r="P11036">
        <v>0</v>
      </c>
      <c r="Q11036">
        <v>0</v>
      </c>
      <c r="S11036">
        <v>0</v>
      </c>
    </row>
    <row r="11037" spans="1:19" x14ac:dyDescent="0.2">
      <c r="A11037" t="s">
        <v>23049</v>
      </c>
      <c r="B11037" t="s">
        <v>22875</v>
      </c>
      <c r="C11037" t="s">
        <v>962</v>
      </c>
      <c r="D11037" t="s">
        <v>1002</v>
      </c>
      <c r="E11037" s="23">
        <v>43770</v>
      </c>
      <c r="F11037">
        <v>0</v>
      </c>
      <c r="G11037">
        <v>0</v>
      </c>
      <c r="I11037">
        <v>0</v>
      </c>
      <c r="J11037">
        <v>0</v>
      </c>
      <c r="L11037">
        <v>0</v>
      </c>
      <c r="N11037">
        <v>0</v>
      </c>
      <c r="P11037">
        <v>0</v>
      </c>
      <c r="Q11037">
        <v>0</v>
      </c>
      <c r="S11037">
        <v>0</v>
      </c>
    </row>
    <row r="11038" spans="1:19" x14ac:dyDescent="0.2">
      <c r="A11038" t="s">
        <v>23050</v>
      </c>
      <c r="B11038" t="s">
        <v>22876</v>
      </c>
      <c r="C11038" t="s">
        <v>199</v>
      </c>
      <c r="D11038" t="s">
        <v>1002</v>
      </c>
      <c r="E11038" s="23">
        <v>43770</v>
      </c>
      <c r="F11038">
        <v>20.5</v>
      </c>
      <c r="G11038">
        <v>22.5</v>
      </c>
      <c r="I11038">
        <v>111</v>
      </c>
      <c r="J11038">
        <v>194</v>
      </c>
      <c r="L11038">
        <v>211</v>
      </c>
      <c r="N11038">
        <v>103</v>
      </c>
      <c r="P11038">
        <v>1</v>
      </c>
      <c r="Q11038">
        <v>4</v>
      </c>
      <c r="S11038">
        <v>8</v>
      </c>
    </row>
    <row r="11039" spans="1:19" x14ac:dyDescent="0.2">
      <c r="A11039" t="s">
        <v>23051</v>
      </c>
      <c r="B11039" t="s">
        <v>22877</v>
      </c>
      <c r="C11039" t="s">
        <v>348</v>
      </c>
      <c r="D11039" t="s">
        <v>1002</v>
      </c>
      <c r="E11039" s="23">
        <v>43770</v>
      </c>
      <c r="F11039">
        <v>0</v>
      </c>
      <c r="G11039">
        <v>0</v>
      </c>
      <c r="I11039">
        <v>0</v>
      </c>
      <c r="J11039">
        <v>0</v>
      </c>
      <c r="L11039">
        <v>0</v>
      </c>
      <c r="N11039">
        <v>0</v>
      </c>
      <c r="P11039">
        <v>0</v>
      </c>
      <c r="Q11039">
        <v>0</v>
      </c>
      <c r="S11039">
        <v>0</v>
      </c>
    </row>
    <row r="11040" spans="1:19" x14ac:dyDescent="0.2">
      <c r="A11040" t="s">
        <v>23052</v>
      </c>
      <c r="B11040" t="s">
        <v>22878</v>
      </c>
      <c r="C11040" t="s">
        <v>357</v>
      </c>
      <c r="D11040" t="s">
        <v>1002</v>
      </c>
      <c r="E11040" s="23">
        <v>43770</v>
      </c>
      <c r="F11040">
        <v>0</v>
      </c>
      <c r="G11040">
        <v>0</v>
      </c>
      <c r="I11040">
        <v>0</v>
      </c>
      <c r="J11040">
        <v>0</v>
      </c>
      <c r="L11040">
        <v>0</v>
      </c>
      <c r="N11040">
        <v>0</v>
      </c>
      <c r="P11040">
        <v>0</v>
      </c>
      <c r="Q11040">
        <v>0</v>
      </c>
      <c r="S11040">
        <v>0</v>
      </c>
    </row>
    <row r="11041" spans="1:19" x14ac:dyDescent="0.2">
      <c r="A11041" t="s">
        <v>23053</v>
      </c>
      <c r="B11041" t="s">
        <v>22879</v>
      </c>
      <c r="C11041" t="s">
        <v>227</v>
      </c>
      <c r="D11041" t="s">
        <v>1002</v>
      </c>
      <c r="E11041" s="23">
        <v>43770</v>
      </c>
      <c r="F11041">
        <v>0</v>
      </c>
      <c r="G11041">
        <v>0</v>
      </c>
      <c r="I11041">
        <v>0</v>
      </c>
      <c r="J11041">
        <v>0</v>
      </c>
      <c r="L11041">
        <v>0</v>
      </c>
      <c r="N11041">
        <v>0</v>
      </c>
      <c r="P11041">
        <v>0</v>
      </c>
      <c r="Q11041">
        <v>0</v>
      </c>
      <c r="S11041">
        <v>0</v>
      </c>
    </row>
    <row r="11042" spans="1:19" x14ac:dyDescent="0.2">
      <c r="A11042" t="s">
        <v>23054</v>
      </c>
      <c r="B11042" t="s">
        <v>22880</v>
      </c>
      <c r="C11042" t="s">
        <v>203</v>
      </c>
      <c r="D11042" t="s">
        <v>1002</v>
      </c>
      <c r="E11042" s="23">
        <v>43770</v>
      </c>
      <c r="F11042">
        <v>0</v>
      </c>
      <c r="G11042">
        <v>0</v>
      </c>
      <c r="I11042">
        <v>0</v>
      </c>
      <c r="J11042">
        <v>0</v>
      </c>
      <c r="L11042">
        <v>0</v>
      </c>
      <c r="N11042">
        <v>0</v>
      </c>
      <c r="P11042">
        <v>0</v>
      </c>
      <c r="Q11042">
        <v>0</v>
      </c>
      <c r="S11042">
        <v>0</v>
      </c>
    </row>
    <row r="11043" spans="1:19" x14ac:dyDescent="0.2">
      <c r="A11043" t="s">
        <v>23055</v>
      </c>
      <c r="B11043" t="s">
        <v>22881</v>
      </c>
      <c r="C11043" t="s">
        <v>387</v>
      </c>
      <c r="D11043" t="s">
        <v>1002</v>
      </c>
      <c r="E11043" s="23">
        <v>43770</v>
      </c>
      <c r="F11043">
        <v>0</v>
      </c>
      <c r="G11043">
        <v>0</v>
      </c>
      <c r="I11043">
        <v>0</v>
      </c>
      <c r="J11043">
        <v>0</v>
      </c>
      <c r="L11043">
        <v>0</v>
      </c>
      <c r="N11043">
        <v>0</v>
      </c>
      <c r="P11043">
        <v>0</v>
      </c>
      <c r="Q11043">
        <v>0</v>
      </c>
      <c r="S11043">
        <v>0</v>
      </c>
    </row>
    <row r="11044" spans="1:19" x14ac:dyDescent="0.2">
      <c r="A11044" t="s">
        <v>23056</v>
      </c>
      <c r="B11044" t="s">
        <v>22882</v>
      </c>
      <c r="C11044" t="s">
        <v>223</v>
      </c>
      <c r="D11044" t="s">
        <v>1002</v>
      </c>
      <c r="E11044" s="23">
        <v>43770</v>
      </c>
      <c r="F11044">
        <v>6</v>
      </c>
      <c r="G11044">
        <v>5</v>
      </c>
      <c r="I11044">
        <v>30</v>
      </c>
      <c r="J11044">
        <v>66</v>
      </c>
      <c r="L11044">
        <v>55</v>
      </c>
      <c r="N11044">
        <v>30</v>
      </c>
      <c r="P11044">
        <v>0</v>
      </c>
      <c r="Q11044">
        <v>0</v>
      </c>
      <c r="S11044">
        <v>0</v>
      </c>
    </row>
    <row r="11045" spans="1:19" x14ac:dyDescent="0.2">
      <c r="A11045" t="s">
        <v>23057</v>
      </c>
      <c r="B11045" t="s">
        <v>22883</v>
      </c>
      <c r="C11045" t="s">
        <v>346</v>
      </c>
      <c r="D11045" t="s">
        <v>1002</v>
      </c>
      <c r="E11045" s="23">
        <v>43770</v>
      </c>
      <c r="F11045">
        <v>0</v>
      </c>
      <c r="G11045">
        <v>0</v>
      </c>
      <c r="I11045">
        <v>0</v>
      </c>
      <c r="J11045">
        <v>0</v>
      </c>
      <c r="L11045">
        <v>0</v>
      </c>
      <c r="N11045">
        <v>0</v>
      </c>
      <c r="P11045">
        <v>0</v>
      </c>
      <c r="Q11045">
        <v>0</v>
      </c>
      <c r="S11045">
        <v>0</v>
      </c>
    </row>
    <row r="11046" spans="1:19" x14ac:dyDescent="0.2">
      <c r="A11046" t="s">
        <v>23058</v>
      </c>
      <c r="B11046" t="s">
        <v>22884</v>
      </c>
      <c r="C11046" t="s">
        <v>207</v>
      </c>
      <c r="D11046" t="s">
        <v>1002</v>
      </c>
      <c r="E11046" s="23">
        <v>43770</v>
      </c>
      <c r="F11046">
        <v>5.5</v>
      </c>
      <c r="G11046">
        <v>7</v>
      </c>
      <c r="I11046">
        <v>12</v>
      </c>
      <c r="J11046">
        <v>32</v>
      </c>
      <c r="L11046">
        <v>42</v>
      </c>
      <c r="N11046">
        <v>12</v>
      </c>
      <c r="P11046">
        <v>0</v>
      </c>
      <c r="Q11046">
        <v>0</v>
      </c>
      <c r="S11046">
        <v>0</v>
      </c>
    </row>
    <row r="11047" spans="1:19" x14ac:dyDescent="0.2">
      <c r="A11047" t="s">
        <v>23059</v>
      </c>
      <c r="B11047" t="s">
        <v>22885</v>
      </c>
      <c r="C11047" t="s">
        <v>212</v>
      </c>
      <c r="D11047" t="s">
        <v>1002</v>
      </c>
      <c r="E11047" s="23">
        <v>43770</v>
      </c>
      <c r="F11047">
        <v>2.5</v>
      </c>
      <c r="G11047">
        <v>4</v>
      </c>
      <c r="I11047">
        <v>8</v>
      </c>
      <c r="J11047">
        <v>14</v>
      </c>
      <c r="L11047">
        <v>23</v>
      </c>
      <c r="N11047">
        <v>5</v>
      </c>
      <c r="P11047">
        <v>1</v>
      </c>
      <c r="Q11047">
        <v>1</v>
      </c>
      <c r="S11047">
        <v>3</v>
      </c>
    </row>
    <row r="11048" spans="1:19" x14ac:dyDescent="0.2">
      <c r="A11048" t="s">
        <v>23060</v>
      </c>
      <c r="B11048" t="s">
        <v>22886</v>
      </c>
      <c r="C11048" t="s">
        <v>963</v>
      </c>
      <c r="D11048" t="s">
        <v>1002</v>
      </c>
      <c r="E11048" s="23">
        <v>43770</v>
      </c>
      <c r="F11048">
        <v>3</v>
      </c>
      <c r="G11048">
        <v>3</v>
      </c>
      <c r="I11048">
        <v>4</v>
      </c>
      <c r="J11048">
        <v>12</v>
      </c>
      <c r="L11048">
        <v>15</v>
      </c>
      <c r="N11048">
        <v>3</v>
      </c>
      <c r="P11048">
        <v>1</v>
      </c>
      <c r="Q11048">
        <v>3</v>
      </c>
      <c r="S11048">
        <v>1</v>
      </c>
    </row>
    <row r="11049" spans="1:19" x14ac:dyDescent="0.2">
      <c r="A11049" t="s">
        <v>23061</v>
      </c>
      <c r="B11049" t="s">
        <v>22887</v>
      </c>
      <c r="C11049" t="s">
        <v>225</v>
      </c>
      <c r="D11049" t="s">
        <v>1002</v>
      </c>
      <c r="E11049" s="23">
        <v>43770</v>
      </c>
      <c r="F11049">
        <v>5</v>
      </c>
      <c r="G11049">
        <v>6</v>
      </c>
      <c r="I11049">
        <v>0</v>
      </c>
      <c r="J11049">
        <v>44</v>
      </c>
      <c r="L11049">
        <v>55</v>
      </c>
      <c r="N11049">
        <v>0</v>
      </c>
      <c r="P11049">
        <v>0</v>
      </c>
      <c r="Q11049">
        <v>13</v>
      </c>
      <c r="S11049">
        <v>0</v>
      </c>
    </row>
    <row r="11050" spans="1:19" x14ac:dyDescent="0.2">
      <c r="A11050" t="s">
        <v>23062</v>
      </c>
      <c r="B11050" t="s">
        <v>22888</v>
      </c>
      <c r="C11050" t="s">
        <v>901</v>
      </c>
      <c r="D11050" t="s">
        <v>1002</v>
      </c>
      <c r="E11050" s="23">
        <v>43770</v>
      </c>
      <c r="F11050">
        <v>7</v>
      </c>
      <c r="G11050">
        <v>6.5</v>
      </c>
      <c r="I11050">
        <v>35</v>
      </c>
      <c r="J11050">
        <v>39</v>
      </c>
      <c r="L11050">
        <v>36</v>
      </c>
      <c r="N11050">
        <v>31</v>
      </c>
      <c r="P11050">
        <v>4</v>
      </c>
      <c r="Q11050">
        <v>4</v>
      </c>
      <c r="S11050">
        <v>4</v>
      </c>
    </row>
    <row r="11051" spans="1:19" x14ac:dyDescent="0.2">
      <c r="A11051" t="s">
        <v>23063</v>
      </c>
      <c r="B11051" t="s">
        <v>22889</v>
      </c>
      <c r="C11051" t="s">
        <v>232</v>
      </c>
      <c r="D11051" t="s">
        <v>1002</v>
      </c>
      <c r="E11051" s="23">
        <v>43770</v>
      </c>
      <c r="F11051">
        <v>15</v>
      </c>
      <c r="G11051">
        <v>14.5</v>
      </c>
      <c r="I11051">
        <v>154</v>
      </c>
      <c r="J11051">
        <v>147</v>
      </c>
      <c r="L11051">
        <v>143</v>
      </c>
      <c r="N11051">
        <v>136</v>
      </c>
      <c r="P11051">
        <v>1</v>
      </c>
      <c r="Q11051">
        <v>3</v>
      </c>
      <c r="S11051">
        <v>18</v>
      </c>
    </row>
    <row r="11052" spans="1:19" x14ac:dyDescent="0.2">
      <c r="A11052" t="s">
        <v>23064</v>
      </c>
      <c r="B11052" t="s">
        <v>22890</v>
      </c>
      <c r="C11052" t="s">
        <v>317</v>
      </c>
      <c r="D11052" t="s">
        <v>1002</v>
      </c>
      <c r="E11052" s="23">
        <v>43770</v>
      </c>
      <c r="F11052">
        <v>8</v>
      </c>
      <c r="G11052">
        <v>7.5</v>
      </c>
      <c r="I11052">
        <v>24</v>
      </c>
      <c r="J11052">
        <v>46</v>
      </c>
      <c r="L11052">
        <v>43</v>
      </c>
      <c r="N11052">
        <v>24</v>
      </c>
      <c r="P11052">
        <v>0</v>
      </c>
      <c r="Q11052">
        <v>0</v>
      </c>
      <c r="S11052">
        <v>0</v>
      </c>
    </row>
    <row r="11053" spans="1:19" x14ac:dyDescent="0.2">
      <c r="A11053" t="s">
        <v>23065</v>
      </c>
      <c r="B11053" t="s">
        <v>22891</v>
      </c>
      <c r="C11053" t="s">
        <v>214</v>
      </c>
      <c r="D11053" t="s">
        <v>1002</v>
      </c>
      <c r="E11053" s="23">
        <v>43770</v>
      </c>
      <c r="F11053">
        <v>15</v>
      </c>
      <c r="G11053">
        <v>15.5</v>
      </c>
      <c r="I11053">
        <v>98</v>
      </c>
      <c r="J11053">
        <v>126</v>
      </c>
      <c r="L11053">
        <v>131</v>
      </c>
      <c r="N11053">
        <v>71</v>
      </c>
      <c r="P11053">
        <v>13</v>
      </c>
      <c r="Q11053">
        <v>17</v>
      </c>
      <c r="S11053">
        <v>27</v>
      </c>
    </row>
    <row r="11054" spans="1:19" x14ac:dyDescent="0.2">
      <c r="A11054" t="s">
        <v>23066</v>
      </c>
      <c r="B11054" t="s">
        <v>22892</v>
      </c>
      <c r="C11054" t="s">
        <v>903</v>
      </c>
      <c r="D11054" t="s">
        <v>1002</v>
      </c>
      <c r="E11054" s="23">
        <v>43770</v>
      </c>
      <c r="F11054">
        <v>6.5</v>
      </c>
      <c r="G11054">
        <v>5</v>
      </c>
      <c r="I11054">
        <v>26</v>
      </c>
      <c r="J11054">
        <v>37</v>
      </c>
      <c r="L11054">
        <v>27</v>
      </c>
      <c r="N11054">
        <v>25</v>
      </c>
      <c r="P11054">
        <v>1</v>
      </c>
      <c r="Q11054">
        <v>1</v>
      </c>
      <c r="S11054">
        <v>1</v>
      </c>
    </row>
    <row r="11055" spans="1:19" x14ac:dyDescent="0.2">
      <c r="A11055" t="s">
        <v>23067</v>
      </c>
      <c r="B11055" t="s">
        <v>22893</v>
      </c>
      <c r="C11055" t="s">
        <v>230</v>
      </c>
      <c r="D11055" t="s">
        <v>1002</v>
      </c>
      <c r="E11055" s="23">
        <v>43770</v>
      </c>
      <c r="F11055">
        <v>0</v>
      </c>
      <c r="G11055">
        <v>0</v>
      </c>
      <c r="I11055">
        <v>0</v>
      </c>
      <c r="J11055">
        <v>0</v>
      </c>
      <c r="L11055">
        <v>0</v>
      </c>
      <c r="N11055">
        <v>0</v>
      </c>
      <c r="P11055">
        <v>0</v>
      </c>
      <c r="Q11055">
        <v>0</v>
      </c>
      <c r="S11055">
        <v>0</v>
      </c>
    </row>
    <row r="11056" spans="1:19" x14ac:dyDescent="0.2">
      <c r="A11056" t="s">
        <v>23068</v>
      </c>
      <c r="B11056" t="s">
        <v>22894</v>
      </c>
      <c r="C11056" t="s">
        <v>234</v>
      </c>
      <c r="D11056" t="s">
        <v>1002</v>
      </c>
      <c r="E11056" s="23">
        <v>43770</v>
      </c>
      <c r="F11056">
        <v>0</v>
      </c>
      <c r="G11056">
        <v>0</v>
      </c>
      <c r="I11056">
        <v>0</v>
      </c>
      <c r="J11056">
        <v>0</v>
      </c>
      <c r="L11056">
        <v>0</v>
      </c>
      <c r="N11056">
        <v>0</v>
      </c>
      <c r="P11056">
        <v>0</v>
      </c>
      <c r="Q11056">
        <v>0</v>
      </c>
      <c r="S11056">
        <v>0</v>
      </c>
    </row>
    <row r="11057" spans="1:19" x14ac:dyDescent="0.2">
      <c r="A11057" t="s">
        <v>23069</v>
      </c>
      <c r="B11057" t="s">
        <v>22895</v>
      </c>
      <c r="C11057" t="s">
        <v>217</v>
      </c>
      <c r="D11057" t="s">
        <v>1002</v>
      </c>
      <c r="E11057" s="23">
        <v>43770</v>
      </c>
      <c r="F11057">
        <v>0</v>
      </c>
      <c r="G11057">
        <v>0</v>
      </c>
      <c r="I11057">
        <v>0</v>
      </c>
      <c r="J11057">
        <v>0</v>
      </c>
      <c r="L11057">
        <v>0</v>
      </c>
      <c r="N11057">
        <v>0</v>
      </c>
      <c r="P11057">
        <v>0</v>
      </c>
      <c r="Q11057">
        <v>0</v>
      </c>
      <c r="S11057">
        <v>0</v>
      </c>
    </row>
    <row r="11058" spans="1:19" x14ac:dyDescent="0.2">
      <c r="A11058" t="s">
        <v>23070</v>
      </c>
      <c r="B11058" t="s">
        <v>22896</v>
      </c>
      <c r="C11058" t="s">
        <v>342</v>
      </c>
      <c r="D11058" t="s">
        <v>1002</v>
      </c>
      <c r="E11058" s="23">
        <v>43770</v>
      </c>
      <c r="F11058">
        <v>2.5</v>
      </c>
      <c r="G11058">
        <v>3</v>
      </c>
      <c r="I11058">
        <v>27</v>
      </c>
      <c r="J11058">
        <v>29</v>
      </c>
      <c r="L11058">
        <v>36</v>
      </c>
      <c r="N11058">
        <v>24</v>
      </c>
      <c r="P11058">
        <v>2</v>
      </c>
      <c r="Q11058">
        <v>4</v>
      </c>
      <c r="S11058">
        <v>3</v>
      </c>
    </row>
    <row r="11059" spans="1:19" x14ac:dyDescent="0.2">
      <c r="A11059" t="s">
        <v>23071</v>
      </c>
      <c r="B11059" t="s">
        <v>22897</v>
      </c>
      <c r="C11059" t="s">
        <v>220</v>
      </c>
      <c r="D11059" t="s">
        <v>1002</v>
      </c>
      <c r="E11059" s="23">
        <v>43770</v>
      </c>
      <c r="F11059">
        <v>0</v>
      </c>
      <c r="G11059">
        <v>0</v>
      </c>
      <c r="I11059">
        <v>0</v>
      </c>
      <c r="J11059">
        <v>0</v>
      </c>
      <c r="L11059">
        <v>0</v>
      </c>
      <c r="N11059">
        <v>0</v>
      </c>
      <c r="P11059">
        <v>0</v>
      </c>
      <c r="Q11059">
        <v>0</v>
      </c>
      <c r="S11059">
        <v>0</v>
      </c>
    </row>
    <row r="11060" spans="1:19" x14ac:dyDescent="0.2">
      <c r="A11060" t="s">
        <v>23072</v>
      </c>
      <c r="B11060" t="s">
        <v>22898</v>
      </c>
      <c r="C11060" t="s">
        <v>242</v>
      </c>
      <c r="D11060" t="s">
        <v>1000</v>
      </c>
      <c r="E11060" s="23">
        <v>43770</v>
      </c>
      <c r="F11060">
        <v>0</v>
      </c>
      <c r="G11060">
        <v>0</v>
      </c>
      <c r="I11060">
        <v>0</v>
      </c>
      <c r="J11060">
        <v>0</v>
      </c>
      <c r="L11060">
        <v>0</v>
      </c>
      <c r="N11060">
        <v>0</v>
      </c>
      <c r="P11060">
        <v>0</v>
      </c>
      <c r="Q11060">
        <v>0</v>
      </c>
      <c r="S11060">
        <v>0</v>
      </c>
    </row>
    <row r="11061" spans="1:19" x14ac:dyDescent="0.2">
      <c r="A11061" t="s">
        <v>23073</v>
      </c>
      <c r="B11061" t="s">
        <v>22899</v>
      </c>
      <c r="C11061" t="s">
        <v>242</v>
      </c>
      <c r="D11061" t="s">
        <v>1002</v>
      </c>
      <c r="E11061" s="23">
        <v>43770</v>
      </c>
      <c r="F11061">
        <v>0</v>
      </c>
      <c r="G11061">
        <v>0</v>
      </c>
      <c r="I11061">
        <v>0</v>
      </c>
      <c r="J11061">
        <v>0</v>
      </c>
      <c r="L11061">
        <v>0</v>
      </c>
      <c r="N11061">
        <v>0</v>
      </c>
      <c r="P11061">
        <v>0</v>
      </c>
      <c r="Q11061">
        <v>0</v>
      </c>
      <c r="S11061">
        <v>0</v>
      </c>
    </row>
    <row r="11062" spans="1:19" x14ac:dyDescent="0.2">
      <c r="A11062" t="s">
        <v>23074</v>
      </c>
      <c r="B11062" t="s">
        <v>22900</v>
      </c>
      <c r="C11062" t="s">
        <v>2724</v>
      </c>
      <c r="D11062" t="s">
        <v>1000</v>
      </c>
      <c r="E11062" s="23">
        <v>43770</v>
      </c>
      <c r="F11062">
        <v>3.5</v>
      </c>
      <c r="G11062">
        <v>3</v>
      </c>
      <c r="I11062">
        <v>15</v>
      </c>
      <c r="J11062">
        <v>20</v>
      </c>
      <c r="L11062">
        <v>16</v>
      </c>
      <c r="N11062">
        <v>15</v>
      </c>
      <c r="P11062">
        <v>1</v>
      </c>
      <c r="Q11062">
        <v>1</v>
      </c>
      <c r="S11062">
        <v>0</v>
      </c>
    </row>
    <row r="11063" spans="1:19" x14ac:dyDescent="0.2">
      <c r="A11063" t="s">
        <v>23075</v>
      </c>
      <c r="B11063" t="s">
        <v>22901</v>
      </c>
      <c r="C11063" t="s">
        <v>2724</v>
      </c>
      <c r="D11063" t="s">
        <v>1001</v>
      </c>
      <c r="E11063" s="23">
        <v>43770</v>
      </c>
      <c r="F11063">
        <v>3.5</v>
      </c>
      <c r="G11063">
        <v>3.5</v>
      </c>
      <c r="I11063">
        <v>17</v>
      </c>
      <c r="J11063">
        <v>19</v>
      </c>
      <c r="L11063">
        <v>18</v>
      </c>
      <c r="N11063">
        <v>15</v>
      </c>
      <c r="P11063">
        <v>0</v>
      </c>
      <c r="Q11063">
        <v>0</v>
      </c>
      <c r="S11063">
        <v>2</v>
      </c>
    </row>
    <row r="11064" spans="1:19" x14ac:dyDescent="0.2">
      <c r="A11064" t="s">
        <v>23076</v>
      </c>
      <c r="B11064" t="s">
        <v>22902</v>
      </c>
      <c r="C11064" t="s">
        <v>2724</v>
      </c>
      <c r="D11064" t="s">
        <v>1002</v>
      </c>
      <c r="E11064" s="23">
        <v>43770</v>
      </c>
      <c r="F11064">
        <v>7</v>
      </c>
      <c r="G11064">
        <v>6.5</v>
      </c>
      <c r="I11064">
        <v>32</v>
      </c>
      <c r="J11064">
        <v>39</v>
      </c>
      <c r="L11064">
        <v>34</v>
      </c>
      <c r="N11064">
        <v>30</v>
      </c>
      <c r="P11064">
        <v>1</v>
      </c>
      <c r="Q11064">
        <v>1</v>
      </c>
      <c r="S11064">
        <v>2</v>
      </c>
    </row>
    <row r="11065" spans="1:19" x14ac:dyDescent="0.2">
      <c r="A11065" t="s">
        <v>23077</v>
      </c>
      <c r="B11065" t="s">
        <v>22903</v>
      </c>
      <c r="C11065" t="s">
        <v>237</v>
      </c>
      <c r="D11065" t="s">
        <v>1000</v>
      </c>
      <c r="E11065" s="23">
        <v>43770</v>
      </c>
      <c r="F11065">
        <v>8</v>
      </c>
      <c r="G11065">
        <v>10</v>
      </c>
      <c r="I11065">
        <v>37</v>
      </c>
      <c r="J11065">
        <v>48</v>
      </c>
      <c r="L11065">
        <v>60</v>
      </c>
      <c r="N11065">
        <v>24</v>
      </c>
      <c r="P11065">
        <v>8</v>
      </c>
      <c r="Q11065">
        <v>10</v>
      </c>
      <c r="S11065">
        <v>13</v>
      </c>
    </row>
    <row r="11066" spans="1:19" x14ac:dyDescent="0.2">
      <c r="A11066" t="s">
        <v>23078</v>
      </c>
      <c r="B11066" t="s">
        <v>22904</v>
      </c>
      <c r="C11066" t="s">
        <v>237</v>
      </c>
      <c r="D11066" t="s">
        <v>1002</v>
      </c>
      <c r="E11066" s="23">
        <v>43770</v>
      </c>
      <c r="F11066">
        <v>8</v>
      </c>
      <c r="G11066">
        <v>10</v>
      </c>
      <c r="I11066">
        <v>37</v>
      </c>
      <c r="J11066">
        <v>48</v>
      </c>
      <c r="L11066">
        <v>60</v>
      </c>
      <c r="N11066">
        <v>24</v>
      </c>
      <c r="P11066">
        <v>8</v>
      </c>
      <c r="Q11066">
        <v>10</v>
      </c>
      <c r="S11066">
        <v>13</v>
      </c>
    </row>
    <row r="11067" spans="1:19" x14ac:dyDescent="0.2">
      <c r="A11067" t="s">
        <v>23079</v>
      </c>
      <c r="B11067" t="s">
        <v>22905</v>
      </c>
      <c r="C11067" t="s">
        <v>238</v>
      </c>
      <c r="D11067" t="s">
        <v>1000</v>
      </c>
      <c r="E11067" s="23">
        <v>43770</v>
      </c>
      <c r="F11067">
        <v>6</v>
      </c>
      <c r="G11067">
        <v>6</v>
      </c>
      <c r="I11067">
        <v>12</v>
      </c>
      <c r="J11067">
        <v>24</v>
      </c>
      <c r="L11067">
        <v>30</v>
      </c>
      <c r="N11067">
        <v>10</v>
      </c>
      <c r="P11067">
        <v>2</v>
      </c>
      <c r="Q11067">
        <v>4</v>
      </c>
      <c r="S11067">
        <v>2</v>
      </c>
    </row>
    <row r="11068" spans="1:19" x14ac:dyDescent="0.2">
      <c r="A11068" t="s">
        <v>23080</v>
      </c>
      <c r="B11068" t="s">
        <v>22906</v>
      </c>
      <c r="C11068" t="s">
        <v>238</v>
      </c>
      <c r="D11068" t="s">
        <v>1002</v>
      </c>
      <c r="E11068" s="23">
        <v>43770</v>
      </c>
      <c r="F11068">
        <v>6</v>
      </c>
      <c r="G11068">
        <v>6</v>
      </c>
      <c r="I11068">
        <v>12</v>
      </c>
      <c r="J11068">
        <v>24</v>
      </c>
      <c r="L11068">
        <v>30</v>
      </c>
      <c r="N11068">
        <v>10</v>
      </c>
      <c r="P11068">
        <v>2</v>
      </c>
      <c r="Q11068">
        <v>4</v>
      </c>
      <c r="S11068">
        <v>2</v>
      </c>
    </row>
    <row r="11069" spans="1:19" x14ac:dyDescent="0.2">
      <c r="A11069" t="s">
        <v>23081</v>
      </c>
      <c r="B11069" t="s">
        <v>22907</v>
      </c>
      <c r="C11069" t="s">
        <v>239</v>
      </c>
      <c r="D11069" t="s">
        <v>1000</v>
      </c>
      <c r="E11069" s="23">
        <v>43770</v>
      </c>
      <c r="F11069">
        <v>0</v>
      </c>
      <c r="G11069">
        <v>0</v>
      </c>
      <c r="I11069">
        <v>0</v>
      </c>
      <c r="J11069">
        <v>0</v>
      </c>
      <c r="L11069">
        <v>0</v>
      </c>
      <c r="N11069">
        <v>0</v>
      </c>
      <c r="P11069">
        <v>0</v>
      </c>
      <c r="Q11069">
        <v>0</v>
      </c>
      <c r="S11069">
        <v>0</v>
      </c>
    </row>
    <row r="11070" spans="1:19" x14ac:dyDescent="0.2">
      <c r="A11070" t="s">
        <v>23082</v>
      </c>
      <c r="B11070" t="s">
        <v>22908</v>
      </c>
      <c r="C11070" t="s">
        <v>239</v>
      </c>
      <c r="D11070" t="s">
        <v>1002</v>
      </c>
      <c r="E11070" s="23">
        <v>43770</v>
      </c>
      <c r="F11070">
        <v>0</v>
      </c>
      <c r="G11070">
        <v>0</v>
      </c>
      <c r="I11070">
        <v>0</v>
      </c>
      <c r="J11070">
        <v>0</v>
      </c>
      <c r="L11070">
        <v>0</v>
      </c>
      <c r="N11070">
        <v>0</v>
      </c>
      <c r="P11070">
        <v>0</v>
      </c>
      <c r="Q11070">
        <v>0</v>
      </c>
      <c r="S11070">
        <v>0</v>
      </c>
    </row>
    <row r="11071" spans="1:19" x14ac:dyDescent="0.2">
      <c r="A11071" t="s">
        <v>23083</v>
      </c>
      <c r="B11071" t="s">
        <v>22909</v>
      </c>
      <c r="C11071" t="s">
        <v>1988</v>
      </c>
      <c r="D11071" t="s">
        <v>1000</v>
      </c>
      <c r="E11071" s="23">
        <v>43770</v>
      </c>
      <c r="F11071">
        <v>6.5</v>
      </c>
      <c r="G11071">
        <v>5</v>
      </c>
      <c r="I11071">
        <v>23</v>
      </c>
      <c r="J11071">
        <v>38</v>
      </c>
      <c r="L11071">
        <v>29</v>
      </c>
      <c r="N11071">
        <v>21</v>
      </c>
      <c r="P11071">
        <v>4</v>
      </c>
      <c r="Q11071">
        <v>4</v>
      </c>
      <c r="S11071">
        <v>2</v>
      </c>
    </row>
    <row r="11072" spans="1:19" x14ac:dyDescent="0.2">
      <c r="A11072" t="s">
        <v>23084</v>
      </c>
      <c r="B11072" t="s">
        <v>22910</v>
      </c>
      <c r="C11072" t="s">
        <v>1988</v>
      </c>
      <c r="D11072" t="s">
        <v>1001</v>
      </c>
      <c r="E11072" s="23">
        <v>43770</v>
      </c>
      <c r="F11072">
        <v>3.5</v>
      </c>
      <c r="G11072">
        <v>3.5</v>
      </c>
      <c r="I11072">
        <v>13</v>
      </c>
      <c r="J11072">
        <v>18</v>
      </c>
      <c r="L11072">
        <v>19</v>
      </c>
      <c r="N11072">
        <v>12</v>
      </c>
      <c r="P11072">
        <v>0</v>
      </c>
      <c r="Q11072">
        <v>2</v>
      </c>
      <c r="S11072">
        <v>1</v>
      </c>
    </row>
    <row r="11073" spans="1:19" x14ac:dyDescent="0.2">
      <c r="A11073" t="s">
        <v>23085</v>
      </c>
      <c r="B11073" t="s">
        <v>22911</v>
      </c>
      <c r="C11073" t="s">
        <v>1988</v>
      </c>
      <c r="D11073" t="s">
        <v>1002</v>
      </c>
      <c r="E11073" s="23">
        <v>43770</v>
      </c>
      <c r="F11073">
        <v>10</v>
      </c>
      <c r="G11073">
        <v>8.5</v>
      </c>
      <c r="I11073">
        <v>36</v>
      </c>
      <c r="J11073">
        <v>56</v>
      </c>
      <c r="L11073">
        <v>48</v>
      </c>
      <c r="N11073">
        <v>33</v>
      </c>
      <c r="P11073">
        <v>4</v>
      </c>
      <c r="Q11073">
        <v>6</v>
      </c>
      <c r="S11073">
        <v>3</v>
      </c>
    </row>
    <row r="11074" spans="1:19" x14ac:dyDescent="0.2">
      <c r="A11074" t="s">
        <v>23086</v>
      </c>
      <c r="B11074" t="s">
        <v>22912</v>
      </c>
      <c r="C11074" t="s">
        <v>966</v>
      </c>
      <c r="D11074" t="s">
        <v>1000</v>
      </c>
      <c r="E11074" s="23">
        <v>43770</v>
      </c>
      <c r="F11074">
        <v>0</v>
      </c>
      <c r="G11074">
        <v>0</v>
      </c>
      <c r="I11074">
        <v>0</v>
      </c>
      <c r="J11074">
        <v>0</v>
      </c>
      <c r="L11074">
        <v>0</v>
      </c>
      <c r="N11074">
        <v>0</v>
      </c>
      <c r="P11074">
        <v>0</v>
      </c>
      <c r="Q11074">
        <v>0</v>
      </c>
      <c r="S11074">
        <v>0</v>
      </c>
    </row>
    <row r="11075" spans="1:19" x14ac:dyDescent="0.2">
      <c r="A11075" t="s">
        <v>23087</v>
      </c>
      <c r="B11075" t="s">
        <v>22913</v>
      </c>
      <c r="C11075" t="s">
        <v>966</v>
      </c>
      <c r="D11075" t="s">
        <v>1002</v>
      </c>
      <c r="E11075" s="23">
        <v>43770</v>
      </c>
      <c r="F11075">
        <v>0</v>
      </c>
      <c r="G11075">
        <v>0</v>
      </c>
      <c r="I11075">
        <v>0</v>
      </c>
      <c r="J11075">
        <v>0</v>
      </c>
      <c r="L11075">
        <v>0</v>
      </c>
      <c r="N11075">
        <v>0</v>
      </c>
      <c r="P11075">
        <v>0</v>
      </c>
      <c r="Q11075">
        <v>0</v>
      </c>
      <c r="S11075">
        <v>0</v>
      </c>
    </row>
    <row r="11076" spans="1:19" x14ac:dyDescent="0.2">
      <c r="A11076" t="s">
        <v>23088</v>
      </c>
      <c r="B11076" t="s">
        <v>22914</v>
      </c>
      <c r="C11076" t="s">
        <v>240</v>
      </c>
      <c r="D11076" t="s">
        <v>1000</v>
      </c>
      <c r="E11076" s="23">
        <v>43770</v>
      </c>
      <c r="F11076">
        <v>15</v>
      </c>
      <c r="G11076">
        <v>17.5</v>
      </c>
      <c r="I11076">
        <v>31</v>
      </c>
      <c r="J11076">
        <v>85</v>
      </c>
      <c r="L11076">
        <v>100</v>
      </c>
      <c r="N11076">
        <v>28</v>
      </c>
      <c r="P11076">
        <v>2</v>
      </c>
      <c r="Q11076">
        <v>3</v>
      </c>
      <c r="S11076">
        <v>3</v>
      </c>
    </row>
    <row r="11077" spans="1:19" x14ac:dyDescent="0.2">
      <c r="A11077" t="s">
        <v>23089</v>
      </c>
      <c r="B11077" t="s">
        <v>22915</v>
      </c>
      <c r="C11077" t="s">
        <v>240</v>
      </c>
      <c r="D11077" t="s">
        <v>1002</v>
      </c>
      <c r="E11077" s="23">
        <v>43770</v>
      </c>
      <c r="F11077">
        <v>15</v>
      </c>
      <c r="G11077">
        <v>17.5</v>
      </c>
      <c r="I11077">
        <v>31</v>
      </c>
      <c r="J11077">
        <v>85</v>
      </c>
      <c r="L11077">
        <v>100</v>
      </c>
      <c r="N11077">
        <v>28</v>
      </c>
      <c r="P11077">
        <v>2</v>
      </c>
      <c r="Q11077">
        <v>3</v>
      </c>
      <c r="S11077">
        <v>3</v>
      </c>
    </row>
    <row r="11078" spans="1:19" x14ac:dyDescent="0.2">
      <c r="A11078" t="s">
        <v>23090</v>
      </c>
      <c r="B11078" t="s">
        <v>22916</v>
      </c>
      <c r="C11078" t="s">
        <v>241</v>
      </c>
      <c r="D11078" t="s">
        <v>1000</v>
      </c>
      <c r="E11078" s="23">
        <v>43770</v>
      </c>
      <c r="F11078">
        <v>47</v>
      </c>
      <c r="G11078">
        <v>48.5</v>
      </c>
      <c r="I11078">
        <v>367</v>
      </c>
      <c r="J11078">
        <v>514</v>
      </c>
      <c r="L11078">
        <v>530</v>
      </c>
      <c r="N11078">
        <v>325</v>
      </c>
      <c r="P11078">
        <v>7</v>
      </c>
      <c r="Q11078">
        <v>26</v>
      </c>
      <c r="S11078">
        <v>42</v>
      </c>
    </row>
    <row r="11079" spans="1:19" x14ac:dyDescent="0.2">
      <c r="A11079" t="s">
        <v>23091</v>
      </c>
      <c r="B11079" t="s">
        <v>22917</v>
      </c>
      <c r="C11079" t="s">
        <v>241</v>
      </c>
      <c r="D11079" t="s">
        <v>1002</v>
      </c>
      <c r="E11079" s="23">
        <v>43770</v>
      </c>
      <c r="F11079">
        <v>47</v>
      </c>
      <c r="G11079">
        <v>48.5</v>
      </c>
      <c r="I11079">
        <v>367</v>
      </c>
      <c r="J11079">
        <v>514</v>
      </c>
      <c r="L11079">
        <v>530</v>
      </c>
      <c r="N11079">
        <v>325</v>
      </c>
      <c r="P11079">
        <v>7</v>
      </c>
      <c r="Q11079">
        <v>26</v>
      </c>
      <c r="S11079">
        <v>42</v>
      </c>
    </row>
    <row r="11080" spans="1:19" x14ac:dyDescent="0.2">
      <c r="A11080" t="s">
        <v>23092</v>
      </c>
      <c r="B11080" t="s">
        <v>22918</v>
      </c>
      <c r="C11080" t="s">
        <v>318</v>
      </c>
      <c r="D11080" t="s">
        <v>1000</v>
      </c>
      <c r="E11080" s="23">
        <v>43770</v>
      </c>
      <c r="F11080">
        <v>3.5</v>
      </c>
      <c r="G11080">
        <v>2.5</v>
      </c>
      <c r="I11080">
        <v>14</v>
      </c>
      <c r="J11080">
        <v>20</v>
      </c>
      <c r="L11080">
        <v>15</v>
      </c>
      <c r="N11080">
        <v>14</v>
      </c>
      <c r="P11080">
        <v>0</v>
      </c>
      <c r="Q11080">
        <v>0</v>
      </c>
      <c r="S11080">
        <v>0</v>
      </c>
    </row>
    <row r="11081" spans="1:19" x14ac:dyDescent="0.2">
      <c r="A11081" t="s">
        <v>23093</v>
      </c>
      <c r="B11081" t="s">
        <v>22919</v>
      </c>
      <c r="C11081" t="s">
        <v>318</v>
      </c>
      <c r="D11081" t="s">
        <v>1002</v>
      </c>
      <c r="E11081" s="23">
        <v>43770</v>
      </c>
      <c r="F11081">
        <v>3.5</v>
      </c>
      <c r="G11081">
        <v>2.5</v>
      </c>
      <c r="I11081">
        <v>14</v>
      </c>
      <c r="J11081">
        <v>20</v>
      </c>
      <c r="L11081">
        <v>15</v>
      </c>
      <c r="N11081">
        <v>14</v>
      </c>
      <c r="P11081">
        <v>0</v>
      </c>
      <c r="Q11081">
        <v>0</v>
      </c>
      <c r="S11081">
        <v>0</v>
      </c>
    </row>
    <row r="11082" spans="1:19" x14ac:dyDescent="0.2">
      <c r="A11082" t="s">
        <v>23094</v>
      </c>
      <c r="B11082" t="s">
        <v>22920</v>
      </c>
      <c r="C11082" t="s">
        <v>896</v>
      </c>
      <c r="D11082" t="s">
        <v>1000</v>
      </c>
      <c r="E11082" s="23">
        <v>43770</v>
      </c>
      <c r="F11082">
        <v>89.5</v>
      </c>
      <c r="G11082">
        <v>92.5</v>
      </c>
      <c r="I11082">
        <v>499</v>
      </c>
      <c r="J11082">
        <v>749</v>
      </c>
      <c r="L11082">
        <v>780</v>
      </c>
      <c r="N11082">
        <v>437</v>
      </c>
      <c r="O11082" t="s">
        <v>904</v>
      </c>
      <c r="P11082">
        <v>24</v>
      </c>
      <c r="Q11082">
        <v>48</v>
      </c>
      <c r="S11082">
        <v>62</v>
      </c>
    </row>
    <row r="11083" spans="1:19" x14ac:dyDescent="0.2">
      <c r="A11083" t="s">
        <v>23095</v>
      </c>
      <c r="B11083" t="s">
        <v>22921</v>
      </c>
      <c r="C11083" t="s">
        <v>899</v>
      </c>
      <c r="D11083" t="s">
        <v>1001</v>
      </c>
      <c r="E11083" s="23">
        <v>43770</v>
      </c>
      <c r="F11083">
        <v>7</v>
      </c>
      <c r="G11083">
        <v>7</v>
      </c>
      <c r="I11083">
        <v>30</v>
      </c>
      <c r="J11083">
        <v>37</v>
      </c>
      <c r="L11083">
        <v>37</v>
      </c>
      <c r="N11083">
        <v>27</v>
      </c>
      <c r="O11083" t="s">
        <v>904</v>
      </c>
      <c r="P11083">
        <v>0</v>
      </c>
      <c r="Q11083">
        <v>2</v>
      </c>
      <c r="S11083">
        <v>3</v>
      </c>
    </row>
    <row r="11084" spans="1:19" x14ac:dyDescent="0.2">
      <c r="A11084" t="s">
        <v>23096</v>
      </c>
      <c r="B11084" t="s">
        <v>22922</v>
      </c>
      <c r="C11084" t="s">
        <v>1237</v>
      </c>
      <c r="D11084" t="s">
        <v>1000</v>
      </c>
      <c r="E11084" s="23">
        <v>43770</v>
      </c>
      <c r="F11084">
        <v>25</v>
      </c>
      <c r="G11084">
        <v>25.5</v>
      </c>
      <c r="I11084">
        <v>69</v>
      </c>
      <c r="J11084">
        <v>143</v>
      </c>
      <c r="L11084">
        <v>145</v>
      </c>
      <c r="N11084">
        <v>64</v>
      </c>
      <c r="P11084">
        <v>7</v>
      </c>
      <c r="Q11084">
        <v>8</v>
      </c>
      <c r="S11084">
        <v>5</v>
      </c>
    </row>
    <row r="11085" spans="1:19" x14ac:dyDescent="0.2">
      <c r="A11085" t="s">
        <v>23097</v>
      </c>
      <c r="B11085" t="s">
        <v>22923</v>
      </c>
      <c r="C11085" t="s">
        <v>1237</v>
      </c>
      <c r="D11085" t="s">
        <v>1001</v>
      </c>
      <c r="E11085" s="23">
        <v>43770</v>
      </c>
      <c r="F11085">
        <v>7</v>
      </c>
      <c r="G11085">
        <v>7</v>
      </c>
      <c r="I11085">
        <v>30</v>
      </c>
      <c r="J11085">
        <v>37</v>
      </c>
      <c r="L11085">
        <v>37</v>
      </c>
      <c r="N11085">
        <v>27</v>
      </c>
      <c r="P11085">
        <v>0</v>
      </c>
      <c r="Q11085">
        <v>2</v>
      </c>
      <c r="S11085">
        <v>3</v>
      </c>
    </row>
    <row r="11086" spans="1:19" x14ac:dyDescent="0.2">
      <c r="A11086" t="s">
        <v>23098</v>
      </c>
      <c r="B11086" t="s">
        <v>22924</v>
      </c>
      <c r="C11086" t="s">
        <v>1237</v>
      </c>
      <c r="D11086" t="s">
        <v>1002</v>
      </c>
      <c r="E11086" s="23">
        <v>43770</v>
      </c>
      <c r="F11086">
        <v>32</v>
      </c>
      <c r="G11086">
        <v>32.5</v>
      </c>
      <c r="I11086">
        <v>99</v>
      </c>
      <c r="J11086">
        <v>180</v>
      </c>
      <c r="L11086">
        <v>182</v>
      </c>
      <c r="N11086">
        <v>91</v>
      </c>
      <c r="P11086">
        <v>7</v>
      </c>
      <c r="Q11086">
        <v>10</v>
      </c>
      <c r="S11086">
        <v>8</v>
      </c>
    </row>
    <row r="11087" spans="1:19" x14ac:dyDescent="0.2">
      <c r="A11087" t="s">
        <v>23099</v>
      </c>
      <c r="B11087" t="s">
        <v>22925</v>
      </c>
      <c r="C11087" t="s">
        <v>235</v>
      </c>
      <c r="D11087" t="s">
        <v>1002</v>
      </c>
      <c r="E11087" s="23">
        <v>43770</v>
      </c>
      <c r="F11087">
        <v>96.5</v>
      </c>
      <c r="G11087">
        <v>99.5</v>
      </c>
      <c r="I11087">
        <v>529</v>
      </c>
      <c r="J11087">
        <v>786</v>
      </c>
      <c r="L11087">
        <v>817</v>
      </c>
      <c r="N11087">
        <v>464</v>
      </c>
      <c r="P11087">
        <v>24</v>
      </c>
      <c r="Q11087">
        <v>50</v>
      </c>
      <c r="S11087">
        <v>65</v>
      </c>
    </row>
    <row r="11088" spans="1:19" x14ac:dyDescent="0.2">
      <c r="A11088" t="s">
        <v>23275</v>
      </c>
      <c r="B11088" t="s">
        <v>23101</v>
      </c>
      <c r="C11088" t="s">
        <v>228</v>
      </c>
      <c r="D11088" t="s">
        <v>1000</v>
      </c>
      <c r="E11088" s="23">
        <v>43800</v>
      </c>
      <c r="F11088">
        <v>0</v>
      </c>
      <c r="G11088">
        <v>0</v>
      </c>
      <c r="I11088">
        <v>0</v>
      </c>
      <c r="J11088">
        <v>0</v>
      </c>
      <c r="L11088">
        <v>0</v>
      </c>
      <c r="N11088">
        <v>0</v>
      </c>
      <c r="P11088">
        <v>0</v>
      </c>
      <c r="Q11088">
        <v>0</v>
      </c>
      <c r="S11088">
        <v>0</v>
      </c>
    </row>
    <row r="11089" spans="1:19" x14ac:dyDescent="0.2">
      <c r="A11089" t="s">
        <v>23276</v>
      </c>
      <c r="B11089" t="s">
        <v>23102</v>
      </c>
      <c r="C11089" t="s">
        <v>211</v>
      </c>
      <c r="D11089" t="s">
        <v>1000</v>
      </c>
      <c r="E11089" s="23">
        <v>43800</v>
      </c>
      <c r="F11089">
        <v>0</v>
      </c>
      <c r="G11089">
        <v>0</v>
      </c>
      <c r="I11089">
        <v>0</v>
      </c>
      <c r="J11089">
        <v>0</v>
      </c>
      <c r="L11089">
        <v>0</v>
      </c>
      <c r="N11089">
        <v>0</v>
      </c>
      <c r="P11089">
        <v>0</v>
      </c>
      <c r="Q11089">
        <v>0</v>
      </c>
      <c r="S11089">
        <v>0</v>
      </c>
    </row>
    <row r="11090" spans="1:19" x14ac:dyDescent="0.2">
      <c r="A11090" t="s">
        <v>23277</v>
      </c>
      <c r="B11090" t="s">
        <v>23103</v>
      </c>
      <c r="C11090" t="s">
        <v>213</v>
      </c>
      <c r="D11090" t="s">
        <v>1000</v>
      </c>
      <c r="E11090" s="23">
        <v>43800</v>
      </c>
      <c r="F11090">
        <v>0</v>
      </c>
      <c r="G11090">
        <v>0</v>
      </c>
      <c r="I11090">
        <v>0</v>
      </c>
      <c r="J11090">
        <v>0</v>
      </c>
      <c r="L11090">
        <v>0</v>
      </c>
      <c r="N11090">
        <v>0</v>
      </c>
      <c r="P11090">
        <v>0</v>
      </c>
      <c r="Q11090">
        <v>0</v>
      </c>
      <c r="S11090">
        <v>0</v>
      </c>
    </row>
    <row r="11091" spans="1:19" x14ac:dyDescent="0.2">
      <c r="A11091" t="s">
        <v>23278</v>
      </c>
      <c r="B11091" t="s">
        <v>23104</v>
      </c>
      <c r="C11091" t="s">
        <v>229</v>
      </c>
      <c r="D11091" t="s">
        <v>1000</v>
      </c>
      <c r="E11091" s="23">
        <v>43800</v>
      </c>
      <c r="F11091">
        <v>0</v>
      </c>
      <c r="G11091">
        <v>0</v>
      </c>
      <c r="I11091">
        <v>0</v>
      </c>
      <c r="J11091">
        <v>0</v>
      </c>
      <c r="L11091">
        <v>0</v>
      </c>
      <c r="N11091">
        <v>0</v>
      </c>
      <c r="P11091">
        <v>0</v>
      </c>
      <c r="Q11091">
        <v>0</v>
      </c>
      <c r="S11091">
        <v>0</v>
      </c>
    </row>
    <row r="11092" spans="1:19" x14ac:dyDescent="0.2">
      <c r="A11092" t="s">
        <v>23279</v>
      </c>
      <c r="B11092" t="s">
        <v>23105</v>
      </c>
      <c r="C11092" t="s">
        <v>1051</v>
      </c>
      <c r="D11092" t="s">
        <v>1000</v>
      </c>
      <c r="E11092" s="23">
        <v>43800</v>
      </c>
      <c r="F11092">
        <v>0</v>
      </c>
      <c r="G11092">
        <v>0</v>
      </c>
      <c r="I11092">
        <v>0</v>
      </c>
      <c r="J11092">
        <v>0</v>
      </c>
      <c r="L11092">
        <v>0</v>
      </c>
      <c r="N11092">
        <v>0</v>
      </c>
      <c r="P11092">
        <v>0</v>
      </c>
      <c r="Q11092">
        <v>0</v>
      </c>
      <c r="S11092">
        <v>0</v>
      </c>
    </row>
    <row r="11093" spans="1:19" x14ac:dyDescent="0.2">
      <c r="A11093" t="s">
        <v>23280</v>
      </c>
      <c r="B11093" t="s">
        <v>23106</v>
      </c>
      <c r="C11093" t="s">
        <v>1048</v>
      </c>
      <c r="D11093" t="s">
        <v>1000</v>
      </c>
      <c r="E11093" s="23">
        <v>43800</v>
      </c>
      <c r="F11093">
        <v>0</v>
      </c>
      <c r="G11093">
        <v>0</v>
      </c>
      <c r="I11093">
        <v>0</v>
      </c>
      <c r="J11093">
        <v>0</v>
      </c>
      <c r="L11093">
        <v>0</v>
      </c>
      <c r="N11093">
        <v>0</v>
      </c>
      <c r="P11093">
        <v>0</v>
      </c>
      <c r="Q11093">
        <v>0</v>
      </c>
      <c r="S11093">
        <v>0</v>
      </c>
    </row>
    <row r="11094" spans="1:19" x14ac:dyDescent="0.2">
      <c r="A11094" t="s">
        <v>23281</v>
      </c>
      <c r="B11094" t="s">
        <v>23107</v>
      </c>
      <c r="C11094" t="s">
        <v>1047</v>
      </c>
      <c r="D11094" t="s">
        <v>1000</v>
      </c>
      <c r="E11094" s="23">
        <v>43800</v>
      </c>
      <c r="F11094">
        <v>3.5</v>
      </c>
      <c r="G11094">
        <v>1.5</v>
      </c>
      <c r="I11094">
        <v>15</v>
      </c>
      <c r="J11094">
        <v>20</v>
      </c>
      <c r="L11094">
        <v>8</v>
      </c>
      <c r="N11094">
        <v>14</v>
      </c>
      <c r="P11094">
        <v>1</v>
      </c>
      <c r="Q11094">
        <v>1</v>
      </c>
      <c r="S11094">
        <v>1</v>
      </c>
    </row>
    <row r="11095" spans="1:19" x14ac:dyDescent="0.2">
      <c r="A11095" t="s">
        <v>23282</v>
      </c>
      <c r="B11095" t="s">
        <v>23108</v>
      </c>
      <c r="C11095" t="s">
        <v>1050</v>
      </c>
      <c r="D11095" t="s">
        <v>1001</v>
      </c>
      <c r="E11095" s="23">
        <v>43800</v>
      </c>
      <c r="F11095">
        <v>1.5</v>
      </c>
      <c r="G11095">
        <v>1.5</v>
      </c>
      <c r="I11095">
        <v>4</v>
      </c>
      <c r="J11095">
        <v>8</v>
      </c>
      <c r="L11095">
        <v>8</v>
      </c>
      <c r="N11095">
        <v>3</v>
      </c>
      <c r="P11095">
        <v>0</v>
      </c>
      <c r="Q11095">
        <v>0</v>
      </c>
      <c r="S11095">
        <v>1</v>
      </c>
    </row>
    <row r="11096" spans="1:19" x14ac:dyDescent="0.2">
      <c r="A11096" t="s">
        <v>23283</v>
      </c>
      <c r="B11096" t="s">
        <v>23109</v>
      </c>
      <c r="C11096" t="s">
        <v>1049</v>
      </c>
      <c r="D11096" t="s">
        <v>1001</v>
      </c>
      <c r="E11096" s="23">
        <v>43800</v>
      </c>
      <c r="F11096">
        <v>0</v>
      </c>
      <c r="G11096">
        <v>0</v>
      </c>
      <c r="I11096">
        <v>0</v>
      </c>
      <c r="J11096">
        <v>0</v>
      </c>
      <c r="L11096">
        <v>0</v>
      </c>
      <c r="N11096">
        <v>0</v>
      </c>
      <c r="P11096">
        <v>0</v>
      </c>
      <c r="Q11096">
        <v>0</v>
      </c>
      <c r="S11096">
        <v>0</v>
      </c>
    </row>
    <row r="11097" spans="1:19" x14ac:dyDescent="0.2">
      <c r="A11097" t="s">
        <v>23284</v>
      </c>
      <c r="B11097" t="s">
        <v>23110</v>
      </c>
      <c r="C11097" t="s">
        <v>1048</v>
      </c>
      <c r="D11097" t="s">
        <v>1001</v>
      </c>
      <c r="E11097" s="23">
        <v>43800</v>
      </c>
      <c r="F11097">
        <v>2</v>
      </c>
      <c r="G11097">
        <v>2</v>
      </c>
      <c r="I11097">
        <v>11</v>
      </c>
      <c r="J11097">
        <v>11</v>
      </c>
      <c r="L11097">
        <v>10</v>
      </c>
      <c r="N11097">
        <v>11</v>
      </c>
      <c r="P11097">
        <v>2</v>
      </c>
      <c r="Q11097">
        <v>3</v>
      </c>
      <c r="S11097">
        <v>0</v>
      </c>
    </row>
    <row r="11098" spans="1:19" x14ac:dyDescent="0.2">
      <c r="A11098" t="s">
        <v>23285</v>
      </c>
      <c r="B11098" t="s">
        <v>23111</v>
      </c>
      <c r="C11098" t="s">
        <v>1047</v>
      </c>
      <c r="D11098" t="s">
        <v>1001</v>
      </c>
      <c r="E11098" s="23">
        <v>43800</v>
      </c>
      <c r="F11098">
        <v>0</v>
      </c>
      <c r="G11098">
        <v>0</v>
      </c>
      <c r="I11098">
        <v>0</v>
      </c>
      <c r="J11098">
        <v>0</v>
      </c>
      <c r="L11098">
        <v>0</v>
      </c>
      <c r="N11098">
        <v>0</v>
      </c>
      <c r="P11098">
        <v>0</v>
      </c>
      <c r="Q11098">
        <v>0</v>
      </c>
      <c r="S11098">
        <v>0</v>
      </c>
    </row>
    <row r="11099" spans="1:19" x14ac:dyDescent="0.2">
      <c r="A11099" t="s">
        <v>23286</v>
      </c>
      <c r="B11099" t="s">
        <v>23112</v>
      </c>
      <c r="C11099" t="s">
        <v>959</v>
      </c>
      <c r="D11099" t="s">
        <v>1000</v>
      </c>
      <c r="E11099" s="23">
        <v>43800</v>
      </c>
      <c r="F11099">
        <v>0</v>
      </c>
      <c r="G11099">
        <v>0</v>
      </c>
      <c r="I11099">
        <v>0</v>
      </c>
      <c r="J11099">
        <v>0</v>
      </c>
      <c r="L11099">
        <v>0</v>
      </c>
      <c r="N11099">
        <v>0</v>
      </c>
      <c r="P11099">
        <v>0</v>
      </c>
      <c r="Q11099">
        <v>0</v>
      </c>
      <c r="S11099">
        <v>0</v>
      </c>
    </row>
    <row r="11100" spans="1:19" x14ac:dyDescent="0.2">
      <c r="A11100" t="s">
        <v>23287</v>
      </c>
      <c r="B11100" t="s">
        <v>23113</v>
      </c>
      <c r="C11100" t="s">
        <v>205</v>
      </c>
      <c r="D11100" t="s">
        <v>1000</v>
      </c>
      <c r="E11100" s="23">
        <v>43800</v>
      </c>
      <c r="F11100">
        <v>0</v>
      </c>
      <c r="G11100">
        <v>0</v>
      </c>
      <c r="I11100">
        <v>0</v>
      </c>
      <c r="J11100">
        <v>0</v>
      </c>
      <c r="L11100">
        <v>0</v>
      </c>
      <c r="N11100">
        <v>0</v>
      </c>
      <c r="P11100">
        <v>0</v>
      </c>
      <c r="Q11100">
        <v>0</v>
      </c>
      <c r="S11100">
        <v>0</v>
      </c>
    </row>
    <row r="11101" spans="1:19" x14ac:dyDescent="0.2">
      <c r="A11101" t="s">
        <v>23288</v>
      </c>
      <c r="B11101" t="s">
        <v>23114</v>
      </c>
      <c r="C11101" t="s">
        <v>384</v>
      </c>
      <c r="D11101" t="s">
        <v>1000</v>
      </c>
      <c r="E11101" s="23">
        <v>43800</v>
      </c>
      <c r="F11101">
        <v>0</v>
      </c>
      <c r="G11101">
        <v>0</v>
      </c>
      <c r="I11101">
        <v>0</v>
      </c>
      <c r="J11101">
        <v>0</v>
      </c>
      <c r="L11101">
        <v>0</v>
      </c>
      <c r="N11101">
        <v>0</v>
      </c>
      <c r="P11101">
        <v>0</v>
      </c>
      <c r="Q11101">
        <v>0</v>
      </c>
      <c r="S11101">
        <v>0</v>
      </c>
    </row>
    <row r="11102" spans="1:19" x14ac:dyDescent="0.2">
      <c r="A11102" t="s">
        <v>23289</v>
      </c>
      <c r="B11102" t="s">
        <v>23115</v>
      </c>
      <c r="C11102" t="s">
        <v>210</v>
      </c>
      <c r="D11102" t="s">
        <v>1000</v>
      </c>
      <c r="E11102" s="23">
        <v>43800</v>
      </c>
      <c r="F11102">
        <v>2</v>
      </c>
      <c r="G11102">
        <v>4</v>
      </c>
      <c r="I11102">
        <v>0</v>
      </c>
      <c r="J11102">
        <v>12</v>
      </c>
      <c r="L11102">
        <v>24</v>
      </c>
      <c r="N11102">
        <v>0</v>
      </c>
      <c r="O11102" t="s">
        <v>23100</v>
      </c>
      <c r="P11102">
        <v>1</v>
      </c>
      <c r="Q11102">
        <v>1</v>
      </c>
      <c r="S11102">
        <v>0</v>
      </c>
    </row>
    <row r="11103" spans="1:19" x14ac:dyDescent="0.2">
      <c r="A11103" t="s">
        <v>23290</v>
      </c>
      <c r="B11103" t="s">
        <v>23116</v>
      </c>
      <c r="C11103" t="s">
        <v>215</v>
      </c>
      <c r="D11103" t="s">
        <v>1000</v>
      </c>
      <c r="E11103" s="23">
        <v>43800</v>
      </c>
      <c r="F11103">
        <v>6</v>
      </c>
      <c r="G11103">
        <v>6</v>
      </c>
      <c r="I11103">
        <v>37</v>
      </c>
      <c r="J11103">
        <v>36</v>
      </c>
      <c r="L11103">
        <v>36</v>
      </c>
      <c r="N11103">
        <v>26</v>
      </c>
      <c r="O11103">
        <v>1.1499999999999999</v>
      </c>
      <c r="P11103">
        <v>3</v>
      </c>
      <c r="Q11103">
        <v>4</v>
      </c>
      <c r="S11103">
        <v>11</v>
      </c>
    </row>
    <row r="11104" spans="1:19" x14ac:dyDescent="0.2">
      <c r="A11104" t="s">
        <v>23291</v>
      </c>
      <c r="B11104" t="s">
        <v>23117</v>
      </c>
      <c r="C11104" t="s">
        <v>960</v>
      </c>
      <c r="D11104" t="s">
        <v>1000</v>
      </c>
      <c r="E11104" s="23">
        <v>43800</v>
      </c>
      <c r="F11104">
        <v>3</v>
      </c>
      <c r="G11104">
        <v>3</v>
      </c>
      <c r="I11104">
        <v>6</v>
      </c>
      <c r="J11104">
        <v>12</v>
      </c>
      <c r="L11104">
        <v>15</v>
      </c>
      <c r="N11104">
        <v>3</v>
      </c>
      <c r="P11104">
        <v>0</v>
      </c>
      <c r="Q11104">
        <v>0</v>
      </c>
      <c r="S11104">
        <v>3</v>
      </c>
    </row>
    <row r="11105" spans="1:19" x14ac:dyDescent="0.2">
      <c r="A11105" t="s">
        <v>23292</v>
      </c>
      <c r="B11105" t="s">
        <v>23118</v>
      </c>
      <c r="C11105" t="s">
        <v>961</v>
      </c>
      <c r="D11105" t="s">
        <v>1000</v>
      </c>
      <c r="E11105" s="23">
        <v>43800</v>
      </c>
      <c r="F11105">
        <v>2</v>
      </c>
      <c r="G11105">
        <v>3</v>
      </c>
      <c r="I11105">
        <v>9</v>
      </c>
      <c r="J11105">
        <v>10</v>
      </c>
      <c r="L11105">
        <v>15</v>
      </c>
      <c r="N11105">
        <v>8</v>
      </c>
      <c r="P11105">
        <v>0</v>
      </c>
      <c r="Q11105">
        <v>0</v>
      </c>
      <c r="S11105">
        <v>1</v>
      </c>
    </row>
    <row r="11106" spans="1:19" x14ac:dyDescent="0.2">
      <c r="A11106" t="s">
        <v>23293</v>
      </c>
      <c r="B11106" t="s">
        <v>23119</v>
      </c>
      <c r="C11106" t="s">
        <v>221</v>
      </c>
      <c r="D11106" t="s">
        <v>1000</v>
      </c>
      <c r="E11106" s="23">
        <v>43800</v>
      </c>
      <c r="F11106">
        <v>0</v>
      </c>
      <c r="G11106">
        <v>0</v>
      </c>
      <c r="I11106">
        <v>0</v>
      </c>
      <c r="J11106">
        <v>0</v>
      </c>
      <c r="L11106">
        <v>0</v>
      </c>
      <c r="N11106">
        <v>0</v>
      </c>
      <c r="P11106">
        <v>0</v>
      </c>
      <c r="Q11106">
        <v>0</v>
      </c>
      <c r="S11106">
        <v>0</v>
      </c>
    </row>
    <row r="11107" spans="1:19" x14ac:dyDescent="0.2">
      <c r="A11107" t="s">
        <v>23294</v>
      </c>
      <c r="B11107" t="s">
        <v>23120</v>
      </c>
      <c r="C11107" t="s">
        <v>222</v>
      </c>
      <c r="D11107" t="s">
        <v>1000</v>
      </c>
      <c r="E11107" s="23">
        <v>43800</v>
      </c>
      <c r="F11107">
        <v>0</v>
      </c>
      <c r="G11107">
        <v>0</v>
      </c>
      <c r="I11107">
        <v>0</v>
      </c>
      <c r="J11107">
        <v>0</v>
      </c>
      <c r="L11107">
        <v>0</v>
      </c>
      <c r="N11107">
        <v>0</v>
      </c>
      <c r="P11107">
        <v>0</v>
      </c>
      <c r="Q11107">
        <v>0</v>
      </c>
      <c r="S11107">
        <v>0</v>
      </c>
    </row>
    <row r="11108" spans="1:19" x14ac:dyDescent="0.2">
      <c r="A11108" t="s">
        <v>23295</v>
      </c>
      <c r="B11108" t="s">
        <v>23121</v>
      </c>
      <c r="C11108" t="s">
        <v>1052</v>
      </c>
      <c r="D11108" t="s">
        <v>1000</v>
      </c>
      <c r="E11108" s="23">
        <v>43800</v>
      </c>
      <c r="F11108">
        <v>3.5</v>
      </c>
      <c r="G11108">
        <v>3</v>
      </c>
      <c r="I11108">
        <v>10</v>
      </c>
      <c r="J11108">
        <v>21</v>
      </c>
      <c r="L11108">
        <v>18</v>
      </c>
      <c r="N11108">
        <v>10</v>
      </c>
      <c r="P11108">
        <v>0</v>
      </c>
      <c r="Q11108">
        <v>1</v>
      </c>
      <c r="S11108">
        <v>0</v>
      </c>
    </row>
    <row r="11109" spans="1:19" x14ac:dyDescent="0.2">
      <c r="A11109" t="s">
        <v>23296</v>
      </c>
      <c r="B11109" t="s">
        <v>23122</v>
      </c>
      <c r="C11109" t="s">
        <v>1053</v>
      </c>
      <c r="D11109" t="s">
        <v>1000</v>
      </c>
      <c r="E11109" s="23">
        <v>43800</v>
      </c>
      <c r="F11109">
        <v>3</v>
      </c>
      <c r="G11109">
        <v>1.5</v>
      </c>
      <c r="I11109">
        <v>9</v>
      </c>
      <c r="J11109">
        <v>17</v>
      </c>
      <c r="L11109">
        <v>8</v>
      </c>
      <c r="N11109">
        <v>9</v>
      </c>
      <c r="P11109">
        <v>0</v>
      </c>
      <c r="Q11109">
        <v>0</v>
      </c>
      <c r="S11109">
        <v>0</v>
      </c>
    </row>
    <row r="11110" spans="1:19" x14ac:dyDescent="0.2">
      <c r="A11110" t="s">
        <v>23297</v>
      </c>
      <c r="B11110" t="s">
        <v>23123</v>
      </c>
      <c r="C11110" t="s">
        <v>1052</v>
      </c>
      <c r="D11110" t="s">
        <v>1001</v>
      </c>
      <c r="E11110" s="23">
        <v>43800</v>
      </c>
      <c r="F11110">
        <v>1.5</v>
      </c>
      <c r="G11110">
        <v>1.5</v>
      </c>
      <c r="I11110">
        <v>10</v>
      </c>
      <c r="J11110">
        <v>7</v>
      </c>
      <c r="L11110">
        <v>8</v>
      </c>
      <c r="N11110">
        <v>9</v>
      </c>
      <c r="P11110">
        <v>4</v>
      </c>
      <c r="Q11110">
        <v>4</v>
      </c>
      <c r="S11110">
        <v>1</v>
      </c>
    </row>
    <row r="11111" spans="1:19" x14ac:dyDescent="0.2">
      <c r="A11111" t="s">
        <v>23298</v>
      </c>
      <c r="B11111" t="s">
        <v>23124</v>
      </c>
      <c r="C11111" t="s">
        <v>1053</v>
      </c>
      <c r="D11111" t="s">
        <v>1001</v>
      </c>
      <c r="E11111" s="23">
        <v>43800</v>
      </c>
      <c r="F11111">
        <v>0</v>
      </c>
      <c r="G11111">
        <v>0</v>
      </c>
      <c r="I11111">
        <v>0</v>
      </c>
      <c r="J11111">
        <v>0</v>
      </c>
      <c r="L11111">
        <v>0</v>
      </c>
      <c r="N11111">
        <v>0</v>
      </c>
      <c r="P11111">
        <v>0</v>
      </c>
      <c r="Q11111">
        <v>0</v>
      </c>
      <c r="S11111">
        <v>0</v>
      </c>
    </row>
    <row r="11112" spans="1:19" x14ac:dyDescent="0.2">
      <c r="A11112" t="s">
        <v>23299</v>
      </c>
      <c r="B11112" t="s">
        <v>23125</v>
      </c>
      <c r="C11112" t="s">
        <v>1054</v>
      </c>
      <c r="D11112" t="s">
        <v>1001</v>
      </c>
      <c r="E11112" s="23">
        <v>43800</v>
      </c>
      <c r="F11112">
        <v>2</v>
      </c>
      <c r="G11112">
        <v>2</v>
      </c>
      <c r="I11112">
        <v>4</v>
      </c>
      <c r="J11112">
        <v>11</v>
      </c>
      <c r="L11112">
        <v>11</v>
      </c>
      <c r="N11112">
        <v>4</v>
      </c>
      <c r="P11112">
        <v>0</v>
      </c>
      <c r="Q11112">
        <v>0</v>
      </c>
      <c r="S11112">
        <v>0</v>
      </c>
    </row>
    <row r="11113" spans="1:19" x14ac:dyDescent="0.2">
      <c r="A11113" t="s">
        <v>23300</v>
      </c>
      <c r="B11113" t="s">
        <v>23126</v>
      </c>
      <c r="C11113" t="s">
        <v>200</v>
      </c>
      <c r="D11113" t="s">
        <v>1000</v>
      </c>
      <c r="E11113" s="23">
        <v>43800</v>
      </c>
      <c r="F11113">
        <v>2</v>
      </c>
      <c r="G11113">
        <v>3.5</v>
      </c>
      <c r="I11113">
        <v>3</v>
      </c>
      <c r="J11113">
        <v>10</v>
      </c>
      <c r="L11113">
        <v>20</v>
      </c>
      <c r="N11113">
        <v>3</v>
      </c>
      <c r="P11113">
        <v>1</v>
      </c>
      <c r="Q11113">
        <v>1</v>
      </c>
      <c r="S11113">
        <v>0</v>
      </c>
    </row>
    <row r="11114" spans="1:19" x14ac:dyDescent="0.2">
      <c r="A11114" t="s">
        <v>23301</v>
      </c>
      <c r="B11114" t="s">
        <v>23127</v>
      </c>
      <c r="C11114" t="s">
        <v>204</v>
      </c>
      <c r="D11114" t="s">
        <v>1000</v>
      </c>
      <c r="E11114" s="23">
        <v>43800</v>
      </c>
      <c r="F11114">
        <v>0</v>
      </c>
      <c r="G11114">
        <v>0</v>
      </c>
      <c r="I11114">
        <v>0</v>
      </c>
      <c r="J11114">
        <v>0</v>
      </c>
      <c r="L11114">
        <v>0</v>
      </c>
      <c r="N11114">
        <v>0</v>
      </c>
      <c r="P11114">
        <v>0</v>
      </c>
      <c r="Q11114">
        <v>0</v>
      </c>
      <c r="S11114">
        <v>0</v>
      </c>
    </row>
    <row r="11115" spans="1:19" x14ac:dyDescent="0.2">
      <c r="A11115" t="s">
        <v>23302</v>
      </c>
      <c r="B11115" t="s">
        <v>23128</v>
      </c>
      <c r="C11115" t="s">
        <v>385</v>
      </c>
      <c r="D11115" t="s">
        <v>1000</v>
      </c>
      <c r="E11115" s="23">
        <v>43800</v>
      </c>
      <c r="F11115">
        <v>0</v>
      </c>
      <c r="G11115">
        <v>0</v>
      </c>
      <c r="I11115">
        <v>0</v>
      </c>
      <c r="J11115">
        <v>0</v>
      </c>
      <c r="L11115">
        <v>0</v>
      </c>
      <c r="N11115">
        <v>0</v>
      </c>
      <c r="P11115">
        <v>0</v>
      </c>
      <c r="Q11115">
        <v>0</v>
      </c>
      <c r="S11115">
        <v>0</v>
      </c>
    </row>
    <row r="11116" spans="1:19" x14ac:dyDescent="0.2">
      <c r="A11116" t="s">
        <v>23303</v>
      </c>
      <c r="B11116" t="s">
        <v>23129</v>
      </c>
      <c r="C11116" t="s">
        <v>208</v>
      </c>
      <c r="D11116" t="s">
        <v>1000</v>
      </c>
      <c r="E11116" s="23">
        <v>43800</v>
      </c>
      <c r="F11116">
        <v>2</v>
      </c>
      <c r="G11116">
        <v>1.5</v>
      </c>
      <c r="I11116">
        <v>0</v>
      </c>
      <c r="J11116">
        <v>11</v>
      </c>
      <c r="L11116">
        <v>9</v>
      </c>
      <c r="N11116">
        <v>0</v>
      </c>
      <c r="P11116">
        <v>0</v>
      </c>
      <c r="Q11116">
        <v>0</v>
      </c>
      <c r="S11116">
        <v>0</v>
      </c>
    </row>
    <row r="11117" spans="1:19" x14ac:dyDescent="0.2">
      <c r="A11117" t="s">
        <v>23304</v>
      </c>
      <c r="B11117" t="s">
        <v>23130</v>
      </c>
      <c r="C11117" t="s">
        <v>900</v>
      </c>
      <c r="D11117" t="s">
        <v>1000</v>
      </c>
      <c r="E11117" s="23">
        <v>43800</v>
      </c>
      <c r="F11117">
        <v>2.5</v>
      </c>
      <c r="G11117">
        <v>4</v>
      </c>
      <c r="I11117">
        <v>7</v>
      </c>
      <c r="J11117">
        <v>14</v>
      </c>
      <c r="L11117">
        <v>23</v>
      </c>
      <c r="N11117">
        <v>7</v>
      </c>
      <c r="P11117">
        <v>0</v>
      </c>
      <c r="Q11117">
        <v>0</v>
      </c>
      <c r="S11117">
        <v>0</v>
      </c>
    </row>
    <row r="11118" spans="1:19" x14ac:dyDescent="0.2">
      <c r="A11118" t="s">
        <v>23305</v>
      </c>
      <c r="B11118" t="s">
        <v>23131</v>
      </c>
      <c r="C11118" t="s">
        <v>905</v>
      </c>
      <c r="D11118" t="s">
        <v>1000</v>
      </c>
      <c r="E11118" s="23">
        <v>43800</v>
      </c>
      <c r="F11118">
        <v>1.5</v>
      </c>
      <c r="G11118">
        <v>2</v>
      </c>
      <c r="I11118">
        <v>1</v>
      </c>
      <c r="J11118">
        <v>8</v>
      </c>
      <c r="L11118">
        <v>11</v>
      </c>
      <c r="N11118">
        <v>0</v>
      </c>
      <c r="P11118">
        <v>0</v>
      </c>
      <c r="Q11118">
        <v>0</v>
      </c>
      <c r="S11118">
        <v>1</v>
      </c>
    </row>
    <row r="11119" spans="1:19" x14ac:dyDescent="0.2">
      <c r="A11119" t="s">
        <v>23306</v>
      </c>
      <c r="B11119" t="s">
        <v>23132</v>
      </c>
      <c r="C11119" t="s">
        <v>316</v>
      </c>
      <c r="D11119" t="s">
        <v>1000</v>
      </c>
      <c r="E11119" s="23">
        <v>43800</v>
      </c>
      <c r="F11119">
        <v>6</v>
      </c>
      <c r="G11119">
        <v>6.5</v>
      </c>
      <c r="I11119">
        <v>15</v>
      </c>
      <c r="J11119">
        <v>35</v>
      </c>
      <c r="L11119">
        <v>37</v>
      </c>
      <c r="N11119">
        <v>15</v>
      </c>
      <c r="P11119">
        <v>3</v>
      </c>
      <c r="Q11119">
        <v>3</v>
      </c>
      <c r="S11119">
        <v>0</v>
      </c>
    </row>
    <row r="11120" spans="1:19" x14ac:dyDescent="0.2">
      <c r="A11120" t="s">
        <v>23307</v>
      </c>
      <c r="B11120" t="s">
        <v>23133</v>
      </c>
      <c r="C11120" t="s">
        <v>218</v>
      </c>
      <c r="D11120" t="s">
        <v>1000</v>
      </c>
      <c r="E11120" s="23">
        <v>43800</v>
      </c>
      <c r="F11120">
        <v>0</v>
      </c>
      <c r="G11120">
        <v>0</v>
      </c>
      <c r="I11120">
        <v>0</v>
      </c>
      <c r="J11120">
        <v>0</v>
      </c>
      <c r="L11120">
        <v>0</v>
      </c>
      <c r="N11120">
        <v>0</v>
      </c>
      <c r="P11120">
        <v>0</v>
      </c>
      <c r="Q11120">
        <v>0</v>
      </c>
      <c r="S11120">
        <v>0</v>
      </c>
    </row>
    <row r="11121" spans="1:19" x14ac:dyDescent="0.2">
      <c r="A11121" t="s">
        <v>23308</v>
      </c>
      <c r="B11121" t="s">
        <v>23134</v>
      </c>
      <c r="C11121" t="s">
        <v>202</v>
      </c>
      <c r="D11121" t="s">
        <v>1000</v>
      </c>
      <c r="E11121" s="23">
        <v>43800</v>
      </c>
      <c r="F11121">
        <v>14.5</v>
      </c>
      <c r="G11121">
        <v>15.5</v>
      </c>
      <c r="I11121">
        <v>96</v>
      </c>
      <c r="J11121">
        <v>161</v>
      </c>
      <c r="L11121">
        <v>172</v>
      </c>
      <c r="N11121">
        <v>95</v>
      </c>
      <c r="P11121">
        <v>3</v>
      </c>
      <c r="Q11121">
        <v>5</v>
      </c>
      <c r="S11121">
        <v>1</v>
      </c>
    </row>
    <row r="11122" spans="1:19" x14ac:dyDescent="0.2">
      <c r="A11122" t="s">
        <v>23309</v>
      </c>
      <c r="B11122" t="s">
        <v>23135</v>
      </c>
      <c r="C11122" t="s">
        <v>347</v>
      </c>
      <c r="D11122" t="s">
        <v>1000</v>
      </c>
      <c r="E11122" s="23">
        <v>43800</v>
      </c>
      <c r="F11122">
        <v>0</v>
      </c>
      <c r="G11122">
        <v>0</v>
      </c>
      <c r="I11122">
        <v>0</v>
      </c>
      <c r="J11122">
        <v>0</v>
      </c>
      <c r="L11122">
        <v>0</v>
      </c>
      <c r="N11122">
        <v>0</v>
      </c>
      <c r="P11122">
        <v>0</v>
      </c>
      <c r="Q11122">
        <v>0</v>
      </c>
      <c r="S11122">
        <v>0</v>
      </c>
    </row>
    <row r="11123" spans="1:19" x14ac:dyDescent="0.2">
      <c r="A11123" t="s">
        <v>23310</v>
      </c>
      <c r="B11123" t="s">
        <v>23136</v>
      </c>
      <c r="C11123" t="s">
        <v>224</v>
      </c>
      <c r="D11123" t="s">
        <v>1000</v>
      </c>
      <c r="E11123" s="23">
        <v>43800</v>
      </c>
      <c r="F11123">
        <v>6</v>
      </c>
      <c r="G11123">
        <v>5</v>
      </c>
      <c r="I11123">
        <v>0</v>
      </c>
      <c r="J11123">
        <v>66</v>
      </c>
      <c r="L11123">
        <v>55</v>
      </c>
      <c r="N11123">
        <v>0</v>
      </c>
      <c r="P11123">
        <v>0</v>
      </c>
      <c r="Q11123">
        <v>0</v>
      </c>
      <c r="S11123">
        <v>0</v>
      </c>
    </row>
    <row r="11124" spans="1:19" x14ac:dyDescent="0.2">
      <c r="A11124" t="s">
        <v>23311</v>
      </c>
      <c r="B11124" t="s">
        <v>23137</v>
      </c>
      <c r="C11124" t="s">
        <v>345</v>
      </c>
      <c r="D11124" t="s">
        <v>1000</v>
      </c>
      <c r="E11124" s="23">
        <v>43800</v>
      </c>
      <c r="F11124">
        <v>0</v>
      </c>
      <c r="G11124">
        <v>0</v>
      </c>
      <c r="I11124">
        <v>0</v>
      </c>
      <c r="J11124">
        <v>0</v>
      </c>
      <c r="L11124">
        <v>0</v>
      </c>
      <c r="N11124">
        <v>0</v>
      </c>
      <c r="P11124">
        <v>0</v>
      </c>
      <c r="Q11124">
        <v>0</v>
      </c>
      <c r="S11124">
        <v>0</v>
      </c>
    </row>
    <row r="11125" spans="1:19" x14ac:dyDescent="0.2">
      <c r="A11125" t="s">
        <v>23312</v>
      </c>
      <c r="B11125" t="s">
        <v>23138</v>
      </c>
      <c r="C11125" t="s">
        <v>226</v>
      </c>
      <c r="D11125" t="s">
        <v>1000</v>
      </c>
      <c r="E11125" s="23">
        <v>43800</v>
      </c>
      <c r="F11125">
        <v>2</v>
      </c>
      <c r="G11125">
        <v>4</v>
      </c>
      <c r="I11125">
        <v>0</v>
      </c>
      <c r="J11125">
        <v>22</v>
      </c>
      <c r="L11125">
        <v>44</v>
      </c>
      <c r="N11125">
        <v>0</v>
      </c>
      <c r="P11125">
        <v>0</v>
      </c>
      <c r="Q11125">
        <v>0</v>
      </c>
      <c r="S11125">
        <v>0</v>
      </c>
    </row>
    <row r="11126" spans="1:19" x14ac:dyDescent="0.2">
      <c r="A11126" t="s">
        <v>23313</v>
      </c>
      <c r="B11126" t="s">
        <v>23139</v>
      </c>
      <c r="C11126" t="s">
        <v>231</v>
      </c>
      <c r="D11126" t="s">
        <v>1000</v>
      </c>
      <c r="E11126" s="23">
        <v>43800</v>
      </c>
      <c r="F11126">
        <v>9</v>
      </c>
      <c r="G11126">
        <v>11.5</v>
      </c>
      <c r="I11126">
        <v>166</v>
      </c>
      <c r="J11126">
        <v>102</v>
      </c>
      <c r="L11126">
        <v>128</v>
      </c>
      <c r="N11126">
        <v>133</v>
      </c>
      <c r="P11126">
        <v>0</v>
      </c>
      <c r="Q11126">
        <v>0</v>
      </c>
      <c r="S11126">
        <v>33</v>
      </c>
    </row>
    <row r="11127" spans="1:19" x14ac:dyDescent="0.2">
      <c r="A11127" t="s">
        <v>23314</v>
      </c>
      <c r="B11127" t="s">
        <v>23140</v>
      </c>
      <c r="C11127" t="s">
        <v>216</v>
      </c>
      <c r="D11127" t="s">
        <v>1000</v>
      </c>
      <c r="E11127" s="23">
        <v>43800</v>
      </c>
      <c r="F11127">
        <v>9.5</v>
      </c>
      <c r="G11127">
        <v>9.5</v>
      </c>
      <c r="I11127">
        <v>65</v>
      </c>
      <c r="J11127">
        <v>95</v>
      </c>
      <c r="L11127">
        <v>95</v>
      </c>
      <c r="N11127">
        <v>52</v>
      </c>
      <c r="P11127">
        <v>13</v>
      </c>
      <c r="Q11127">
        <v>15</v>
      </c>
      <c r="S11127">
        <v>13</v>
      </c>
    </row>
    <row r="11128" spans="1:19" x14ac:dyDescent="0.2">
      <c r="A11128" t="s">
        <v>23315</v>
      </c>
      <c r="B11128" t="s">
        <v>23141</v>
      </c>
      <c r="C11128" t="s">
        <v>233</v>
      </c>
      <c r="D11128" t="s">
        <v>1000</v>
      </c>
      <c r="E11128" s="23">
        <v>43800</v>
      </c>
      <c r="F11128">
        <v>0</v>
      </c>
      <c r="G11128">
        <v>0</v>
      </c>
      <c r="I11128">
        <v>0</v>
      </c>
      <c r="J11128">
        <v>0</v>
      </c>
      <c r="L11128">
        <v>0</v>
      </c>
      <c r="N11128">
        <v>0</v>
      </c>
      <c r="P11128">
        <v>0</v>
      </c>
      <c r="Q11128">
        <v>0</v>
      </c>
      <c r="S11128">
        <v>0</v>
      </c>
    </row>
    <row r="11129" spans="1:19" x14ac:dyDescent="0.2">
      <c r="A11129" t="s">
        <v>23316</v>
      </c>
      <c r="B11129" t="s">
        <v>23142</v>
      </c>
      <c r="C11129" t="s">
        <v>219</v>
      </c>
      <c r="D11129" t="s">
        <v>1000</v>
      </c>
      <c r="E11129" s="23">
        <v>43800</v>
      </c>
      <c r="F11129">
        <v>0</v>
      </c>
      <c r="G11129">
        <v>0</v>
      </c>
      <c r="I11129">
        <v>0</v>
      </c>
      <c r="J11129">
        <v>0</v>
      </c>
      <c r="L11129">
        <v>0</v>
      </c>
      <c r="N11129">
        <v>0</v>
      </c>
      <c r="P11129">
        <v>0</v>
      </c>
      <c r="Q11129">
        <v>0</v>
      </c>
      <c r="S11129">
        <v>0</v>
      </c>
    </row>
    <row r="11130" spans="1:19" x14ac:dyDescent="0.2">
      <c r="A11130" t="s">
        <v>23317</v>
      </c>
      <c r="B11130" t="s">
        <v>23143</v>
      </c>
      <c r="C11130" t="s">
        <v>340</v>
      </c>
      <c r="D11130" t="s">
        <v>1000</v>
      </c>
      <c r="E11130" s="23">
        <v>43800</v>
      </c>
      <c r="F11130">
        <v>2.5</v>
      </c>
      <c r="G11130">
        <v>3</v>
      </c>
      <c r="I11130">
        <v>29</v>
      </c>
      <c r="J11130">
        <v>29</v>
      </c>
      <c r="L11130">
        <v>36</v>
      </c>
      <c r="N11130">
        <v>26</v>
      </c>
      <c r="P11130">
        <v>1</v>
      </c>
      <c r="Q11130">
        <v>1</v>
      </c>
      <c r="S11130">
        <v>3</v>
      </c>
    </row>
    <row r="11131" spans="1:19" x14ac:dyDescent="0.2">
      <c r="A11131" t="s">
        <v>23318</v>
      </c>
      <c r="B11131" t="s">
        <v>23144</v>
      </c>
      <c r="C11131" t="s">
        <v>350</v>
      </c>
      <c r="D11131" t="s">
        <v>1000</v>
      </c>
      <c r="E11131" s="23">
        <v>43800</v>
      </c>
      <c r="F11131">
        <v>0</v>
      </c>
      <c r="G11131">
        <v>0</v>
      </c>
      <c r="I11131">
        <v>0</v>
      </c>
      <c r="J11131">
        <v>0</v>
      </c>
      <c r="L11131">
        <v>0</v>
      </c>
      <c r="N11131">
        <v>0</v>
      </c>
      <c r="P11131">
        <v>0</v>
      </c>
      <c r="Q11131">
        <v>0</v>
      </c>
      <c r="S11131">
        <v>0</v>
      </c>
    </row>
    <row r="11132" spans="1:19" x14ac:dyDescent="0.2">
      <c r="A11132" t="s">
        <v>23319</v>
      </c>
      <c r="B11132" t="s">
        <v>23145</v>
      </c>
      <c r="C11132" t="s">
        <v>351</v>
      </c>
      <c r="D11132" t="s">
        <v>1000</v>
      </c>
      <c r="E11132" s="23">
        <v>43800</v>
      </c>
      <c r="F11132">
        <v>0</v>
      </c>
      <c r="G11132">
        <v>0</v>
      </c>
      <c r="I11132">
        <v>0</v>
      </c>
      <c r="J11132">
        <v>0</v>
      </c>
      <c r="L11132">
        <v>0</v>
      </c>
      <c r="N11132">
        <v>0</v>
      </c>
      <c r="P11132">
        <v>0</v>
      </c>
      <c r="Q11132">
        <v>0</v>
      </c>
      <c r="S11132">
        <v>0</v>
      </c>
    </row>
    <row r="11133" spans="1:19" x14ac:dyDescent="0.2">
      <c r="A11133" t="s">
        <v>23320</v>
      </c>
      <c r="B11133" t="s">
        <v>23146</v>
      </c>
      <c r="C11133" t="s">
        <v>352</v>
      </c>
      <c r="D11133" t="s">
        <v>1000</v>
      </c>
      <c r="E11133" s="23">
        <v>43800</v>
      </c>
      <c r="F11133">
        <v>0</v>
      </c>
      <c r="G11133">
        <v>0</v>
      </c>
      <c r="I11133">
        <v>0</v>
      </c>
      <c r="J11133">
        <v>0</v>
      </c>
      <c r="L11133">
        <v>0</v>
      </c>
      <c r="N11133">
        <v>0</v>
      </c>
      <c r="P11133">
        <v>0</v>
      </c>
      <c r="Q11133">
        <v>0</v>
      </c>
      <c r="S11133">
        <v>0</v>
      </c>
    </row>
    <row r="11134" spans="1:19" x14ac:dyDescent="0.2">
      <c r="A11134" t="s">
        <v>23321</v>
      </c>
      <c r="B11134" t="s">
        <v>23147</v>
      </c>
      <c r="C11134" t="s">
        <v>353</v>
      </c>
      <c r="D11134" t="s">
        <v>1000</v>
      </c>
      <c r="E11134" s="23">
        <v>43800</v>
      </c>
      <c r="F11134">
        <v>0</v>
      </c>
      <c r="G11134">
        <v>0</v>
      </c>
      <c r="I11134">
        <v>0</v>
      </c>
      <c r="J11134">
        <v>0</v>
      </c>
      <c r="L11134">
        <v>0</v>
      </c>
      <c r="N11134">
        <v>0</v>
      </c>
      <c r="P11134">
        <v>0</v>
      </c>
      <c r="Q11134">
        <v>0</v>
      </c>
      <c r="S11134">
        <v>0</v>
      </c>
    </row>
    <row r="11135" spans="1:19" x14ac:dyDescent="0.2">
      <c r="A11135" t="s">
        <v>23322</v>
      </c>
      <c r="B11135" t="s">
        <v>23148</v>
      </c>
      <c r="C11135" t="s">
        <v>386</v>
      </c>
      <c r="D11135" t="s">
        <v>1000</v>
      </c>
      <c r="E11135" s="23">
        <v>43800</v>
      </c>
      <c r="F11135">
        <v>0</v>
      </c>
      <c r="G11135">
        <v>0</v>
      </c>
      <c r="I11135">
        <v>0</v>
      </c>
      <c r="J11135">
        <v>0</v>
      </c>
      <c r="L11135">
        <v>0</v>
      </c>
      <c r="N11135">
        <v>0</v>
      </c>
      <c r="P11135">
        <v>0</v>
      </c>
      <c r="Q11135">
        <v>0</v>
      </c>
      <c r="S11135">
        <v>0</v>
      </c>
    </row>
    <row r="11136" spans="1:19" x14ac:dyDescent="0.2">
      <c r="A11136" t="s">
        <v>23323</v>
      </c>
      <c r="B11136" t="s">
        <v>23149</v>
      </c>
      <c r="C11136" t="s">
        <v>354</v>
      </c>
      <c r="D11136" t="s">
        <v>1000</v>
      </c>
      <c r="E11136" s="23">
        <v>43800</v>
      </c>
      <c r="F11136">
        <v>1.5</v>
      </c>
      <c r="G11136">
        <v>1.5</v>
      </c>
      <c r="I11136">
        <v>9</v>
      </c>
      <c r="J11136">
        <v>9</v>
      </c>
      <c r="L11136">
        <v>9</v>
      </c>
      <c r="N11136">
        <v>8</v>
      </c>
      <c r="P11136">
        <v>0</v>
      </c>
      <c r="Q11136">
        <v>0</v>
      </c>
      <c r="S11136">
        <v>1</v>
      </c>
    </row>
    <row r="11137" spans="1:19" x14ac:dyDescent="0.2">
      <c r="A11137" t="s">
        <v>23324</v>
      </c>
      <c r="B11137" t="s">
        <v>23150</v>
      </c>
      <c r="C11137" t="s">
        <v>355</v>
      </c>
      <c r="D11137" t="s">
        <v>1000</v>
      </c>
      <c r="E11137" s="23">
        <v>43800</v>
      </c>
      <c r="F11137">
        <v>2</v>
      </c>
      <c r="G11137">
        <v>1</v>
      </c>
      <c r="I11137">
        <v>5</v>
      </c>
      <c r="J11137">
        <v>11</v>
      </c>
      <c r="L11137">
        <v>6</v>
      </c>
      <c r="N11137">
        <v>5</v>
      </c>
      <c r="P11137">
        <v>0</v>
      </c>
      <c r="Q11137">
        <v>0</v>
      </c>
      <c r="S11137">
        <v>0</v>
      </c>
    </row>
    <row r="11138" spans="1:19" x14ac:dyDescent="0.2">
      <c r="A11138" t="s">
        <v>23325</v>
      </c>
      <c r="B11138" t="s">
        <v>23151</v>
      </c>
      <c r="C11138" t="s">
        <v>228</v>
      </c>
      <c r="D11138" t="s">
        <v>1002</v>
      </c>
      <c r="E11138" s="23">
        <v>43800</v>
      </c>
      <c r="F11138">
        <v>0</v>
      </c>
      <c r="G11138">
        <v>0</v>
      </c>
      <c r="I11138">
        <v>0</v>
      </c>
      <c r="J11138">
        <v>0</v>
      </c>
      <c r="L11138">
        <v>0</v>
      </c>
      <c r="N11138">
        <v>0</v>
      </c>
      <c r="P11138">
        <v>0</v>
      </c>
      <c r="Q11138">
        <v>0</v>
      </c>
      <c r="S11138">
        <v>0</v>
      </c>
    </row>
    <row r="11139" spans="1:19" x14ac:dyDescent="0.2">
      <c r="A11139" t="s">
        <v>23326</v>
      </c>
      <c r="B11139" t="s">
        <v>23152</v>
      </c>
      <c r="C11139" t="s">
        <v>211</v>
      </c>
      <c r="D11139" t="s">
        <v>1002</v>
      </c>
      <c r="E11139" s="23">
        <v>43800</v>
      </c>
      <c r="F11139">
        <v>0</v>
      </c>
      <c r="G11139">
        <v>0</v>
      </c>
      <c r="I11139">
        <v>0</v>
      </c>
      <c r="J11139">
        <v>0</v>
      </c>
      <c r="L11139">
        <v>0</v>
      </c>
      <c r="N11139">
        <v>0</v>
      </c>
      <c r="P11139">
        <v>0</v>
      </c>
      <c r="Q11139">
        <v>0</v>
      </c>
      <c r="S11139">
        <v>0</v>
      </c>
    </row>
    <row r="11140" spans="1:19" x14ac:dyDescent="0.2">
      <c r="A11140" t="s">
        <v>23327</v>
      </c>
      <c r="B11140" t="s">
        <v>23153</v>
      </c>
      <c r="C11140" t="s">
        <v>213</v>
      </c>
      <c r="D11140" t="s">
        <v>1002</v>
      </c>
      <c r="E11140" s="23">
        <v>43800</v>
      </c>
      <c r="F11140">
        <v>0</v>
      </c>
      <c r="G11140">
        <v>0</v>
      </c>
      <c r="I11140">
        <v>0</v>
      </c>
      <c r="J11140">
        <v>0</v>
      </c>
      <c r="L11140">
        <v>0</v>
      </c>
      <c r="N11140">
        <v>0</v>
      </c>
      <c r="P11140">
        <v>0</v>
      </c>
      <c r="Q11140">
        <v>0</v>
      </c>
      <c r="S11140">
        <v>0</v>
      </c>
    </row>
    <row r="11141" spans="1:19" x14ac:dyDescent="0.2">
      <c r="A11141" t="s">
        <v>23328</v>
      </c>
      <c r="B11141" t="s">
        <v>23154</v>
      </c>
      <c r="C11141" t="s">
        <v>229</v>
      </c>
      <c r="D11141" t="s">
        <v>1002</v>
      </c>
      <c r="E11141" s="23">
        <v>43800</v>
      </c>
      <c r="F11141">
        <v>0</v>
      </c>
      <c r="G11141">
        <v>0</v>
      </c>
      <c r="I11141">
        <v>0</v>
      </c>
      <c r="J11141">
        <v>0</v>
      </c>
      <c r="L11141">
        <v>0</v>
      </c>
      <c r="N11141">
        <v>0</v>
      </c>
      <c r="P11141">
        <v>0</v>
      </c>
      <c r="Q11141">
        <v>0</v>
      </c>
      <c r="S11141">
        <v>0</v>
      </c>
    </row>
    <row r="11142" spans="1:19" x14ac:dyDescent="0.2">
      <c r="A11142" t="s">
        <v>23329</v>
      </c>
      <c r="B11142" t="s">
        <v>23155</v>
      </c>
      <c r="C11142" t="s">
        <v>1051</v>
      </c>
      <c r="D11142" t="s">
        <v>1002</v>
      </c>
      <c r="E11142" s="23">
        <v>43800</v>
      </c>
      <c r="F11142">
        <v>0</v>
      </c>
      <c r="G11142">
        <v>0</v>
      </c>
      <c r="I11142">
        <v>0</v>
      </c>
      <c r="J11142">
        <v>0</v>
      </c>
      <c r="L11142">
        <v>0</v>
      </c>
      <c r="N11142">
        <v>0</v>
      </c>
      <c r="P11142">
        <v>0</v>
      </c>
      <c r="Q11142">
        <v>0</v>
      </c>
      <c r="S11142">
        <v>0</v>
      </c>
    </row>
    <row r="11143" spans="1:19" x14ac:dyDescent="0.2">
      <c r="A11143" t="s">
        <v>23330</v>
      </c>
      <c r="B11143" t="s">
        <v>23156</v>
      </c>
      <c r="C11143" t="s">
        <v>1049</v>
      </c>
      <c r="D11143" t="s">
        <v>1002</v>
      </c>
      <c r="E11143" s="23">
        <v>43800</v>
      </c>
      <c r="F11143">
        <v>0</v>
      </c>
      <c r="G11143">
        <v>0</v>
      </c>
      <c r="I11143">
        <v>0</v>
      </c>
      <c r="J11143">
        <v>0</v>
      </c>
      <c r="L11143">
        <v>0</v>
      </c>
      <c r="N11143">
        <v>0</v>
      </c>
      <c r="P11143">
        <v>0</v>
      </c>
      <c r="Q11143">
        <v>0</v>
      </c>
      <c r="S11143">
        <v>0</v>
      </c>
    </row>
    <row r="11144" spans="1:19" x14ac:dyDescent="0.2">
      <c r="A11144" t="s">
        <v>23331</v>
      </c>
      <c r="B11144" t="s">
        <v>23157</v>
      </c>
      <c r="C11144" t="s">
        <v>959</v>
      </c>
      <c r="D11144" t="s">
        <v>1002</v>
      </c>
      <c r="E11144" s="23">
        <v>43800</v>
      </c>
      <c r="F11144">
        <v>0</v>
      </c>
      <c r="G11144">
        <v>0</v>
      </c>
      <c r="I11144">
        <v>0</v>
      </c>
      <c r="J11144">
        <v>0</v>
      </c>
      <c r="L11144">
        <v>0</v>
      </c>
      <c r="N11144">
        <v>0</v>
      </c>
      <c r="P11144">
        <v>0</v>
      </c>
      <c r="Q11144">
        <v>0</v>
      </c>
      <c r="S11144">
        <v>0</v>
      </c>
    </row>
    <row r="11145" spans="1:19" x14ac:dyDescent="0.2">
      <c r="A11145" t="s">
        <v>23332</v>
      </c>
      <c r="B11145" t="s">
        <v>23158</v>
      </c>
      <c r="C11145" t="s">
        <v>205</v>
      </c>
      <c r="D11145" t="s">
        <v>1002</v>
      </c>
      <c r="E11145" s="23">
        <v>43800</v>
      </c>
      <c r="F11145">
        <v>0</v>
      </c>
      <c r="G11145">
        <v>0</v>
      </c>
      <c r="I11145">
        <v>0</v>
      </c>
      <c r="J11145">
        <v>0</v>
      </c>
      <c r="L11145">
        <v>0</v>
      </c>
      <c r="N11145">
        <v>0</v>
      </c>
      <c r="P11145">
        <v>0</v>
      </c>
      <c r="Q11145">
        <v>0</v>
      </c>
      <c r="S11145">
        <v>0</v>
      </c>
    </row>
    <row r="11146" spans="1:19" x14ac:dyDescent="0.2">
      <c r="A11146" t="s">
        <v>23333</v>
      </c>
      <c r="B11146" t="s">
        <v>23159</v>
      </c>
      <c r="C11146" t="s">
        <v>384</v>
      </c>
      <c r="D11146" t="s">
        <v>1002</v>
      </c>
      <c r="E11146" s="23">
        <v>43800</v>
      </c>
      <c r="F11146">
        <v>0</v>
      </c>
      <c r="G11146">
        <v>0</v>
      </c>
      <c r="I11146">
        <v>0</v>
      </c>
      <c r="J11146">
        <v>0</v>
      </c>
      <c r="L11146">
        <v>0</v>
      </c>
      <c r="N11146">
        <v>0</v>
      </c>
      <c r="P11146">
        <v>0</v>
      </c>
      <c r="Q11146">
        <v>0</v>
      </c>
      <c r="S11146">
        <v>0</v>
      </c>
    </row>
    <row r="11147" spans="1:19" x14ac:dyDescent="0.2">
      <c r="A11147" t="s">
        <v>23334</v>
      </c>
      <c r="B11147" t="s">
        <v>23160</v>
      </c>
      <c r="C11147" t="s">
        <v>210</v>
      </c>
      <c r="D11147" t="s">
        <v>1002</v>
      </c>
      <c r="E11147" s="23">
        <v>43800</v>
      </c>
      <c r="F11147">
        <v>2</v>
      </c>
      <c r="G11147">
        <v>4</v>
      </c>
      <c r="I11147">
        <v>0</v>
      </c>
      <c r="J11147">
        <v>12</v>
      </c>
      <c r="L11147">
        <v>24</v>
      </c>
      <c r="N11147">
        <v>0</v>
      </c>
      <c r="P11147">
        <v>1</v>
      </c>
      <c r="Q11147">
        <v>1</v>
      </c>
      <c r="S11147">
        <v>0</v>
      </c>
    </row>
    <row r="11148" spans="1:19" x14ac:dyDescent="0.2">
      <c r="A11148" t="s">
        <v>23335</v>
      </c>
      <c r="B11148" t="s">
        <v>23161</v>
      </c>
      <c r="C11148" t="s">
        <v>215</v>
      </c>
      <c r="D11148" t="s">
        <v>1002</v>
      </c>
      <c r="E11148" s="23">
        <v>43800</v>
      </c>
      <c r="F11148">
        <v>6</v>
      </c>
      <c r="G11148">
        <v>6</v>
      </c>
      <c r="I11148">
        <v>37</v>
      </c>
      <c r="J11148">
        <v>36</v>
      </c>
      <c r="L11148">
        <v>36</v>
      </c>
      <c r="N11148">
        <v>26</v>
      </c>
      <c r="P11148">
        <v>3</v>
      </c>
      <c r="Q11148">
        <v>4</v>
      </c>
      <c r="S11148">
        <v>11</v>
      </c>
    </row>
    <row r="11149" spans="1:19" x14ac:dyDescent="0.2">
      <c r="A11149" t="s">
        <v>23336</v>
      </c>
      <c r="B11149" t="s">
        <v>23162</v>
      </c>
      <c r="C11149" t="s">
        <v>960</v>
      </c>
      <c r="D11149" t="s">
        <v>1002</v>
      </c>
      <c r="E11149" s="23">
        <v>43800</v>
      </c>
      <c r="F11149">
        <v>3</v>
      </c>
      <c r="G11149">
        <v>3</v>
      </c>
      <c r="I11149">
        <v>6</v>
      </c>
      <c r="J11149">
        <v>12</v>
      </c>
      <c r="L11149">
        <v>15</v>
      </c>
      <c r="N11149">
        <v>3</v>
      </c>
      <c r="P11149">
        <v>0</v>
      </c>
      <c r="Q11149">
        <v>0</v>
      </c>
      <c r="S11149">
        <v>3</v>
      </c>
    </row>
    <row r="11150" spans="1:19" x14ac:dyDescent="0.2">
      <c r="A11150" t="s">
        <v>23337</v>
      </c>
      <c r="B11150" t="s">
        <v>23163</v>
      </c>
      <c r="C11150" t="s">
        <v>961</v>
      </c>
      <c r="D11150" t="s">
        <v>1002</v>
      </c>
      <c r="E11150" s="23">
        <v>43800</v>
      </c>
      <c r="F11150">
        <v>2</v>
      </c>
      <c r="G11150">
        <v>3</v>
      </c>
      <c r="I11150">
        <v>9</v>
      </c>
      <c r="J11150">
        <v>10</v>
      </c>
      <c r="L11150">
        <v>15</v>
      </c>
      <c r="N11150">
        <v>8</v>
      </c>
      <c r="P11150">
        <v>0</v>
      </c>
      <c r="Q11150">
        <v>0</v>
      </c>
      <c r="S11150">
        <v>1</v>
      </c>
    </row>
    <row r="11151" spans="1:19" x14ac:dyDescent="0.2">
      <c r="A11151" t="s">
        <v>23338</v>
      </c>
      <c r="B11151" t="s">
        <v>23164</v>
      </c>
      <c r="C11151" t="s">
        <v>221</v>
      </c>
      <c r="D11151" t="s">
        <v>1002</v>
      </c>
      <c r="E11151" s="23">
        <v>43800</v>
      </c>
      <c r="F11151">
        <v>0</v>
      </c>
      <c r="G11151">
        <v>0</v>
      </c>
      <c r="I11151">
        <v>0</v>
      </c>
      <c r="J11151">
        <v>0</v>
      </c>
      <c r="L11151">
        <v>0</v>
      </c>
      <c r="N11151">
        <v>0</v>
      </c>
      <c r="P11151">
        <v>0</v>
      </c>
      <c r="Q11151">
        <v>0</v>
      </c>
      <c r="S11151">
        <v>0</v>
      </c>
    </row>
    <row r="11152" spans="1:19" x14ac:dyDescent="0.2">
      <c r="A11152" t="s">
        <v>23339</v>
      </c>
      <c r="B11152" t="s">
        <v>23165</v>
      </c>
      <c r="C11152" t="s">
        <v>222</v>
      </c>
      <c r="D11152" t="s">
        <v>1002</v>
      </c>
      <c r="E11152" s="23">
        <v>43800</v>
      </c>
      <c r="F11152">
        <v>0</v>
      </c>
      <c r="G11152">
        <v>0</v>
      </c>
      <c r="I11152">
        <v>0</v>
      </c>
      <c r="J11152">
        <v>0</v>
      </c>
      <c r="L11152">
        <v>0</v>
      </c>
      <c r="N11152">
        <v>0</v>
      </c>
      <c r="P11152">
        <v>0</v>
      </c>
      <c r="Q11152">
        <v>0</v>
      </c>
      <c r="S11152">
        <v>0</v>
      </c>
    </row>
    <row r="11153" spans="1:19" x14ac:dyDescent="0.2">
      <c r="A11153" t="s">
        <v>23340</v>
      </c>
      <c r="B11153" t="s">
        <v>23166</v>
      </c>
      <c r="C11153" t="s">
        <v>200</v>
      </c>
      <c r="D11153" t="s">
        <v>1002</v>
      </c>
      <c r="E11153" s="23">
        <v>43800</v>
      </c>
      <c r="F11153">
        <v>2</v>
      </c>
      <c r="G11153">
        <v>3.5</v>
      </c>
      <c r="I11153">
        <v>3</v>
      </c>
      <c r="J11153">
        <v>10</v>
      </c>
      <c r="L11153">
        <v>20</v>
      </c>
      <c r="N11153">
        <v>3</v>
      </c>
      <c r="P11153">
        <v>1</v>
      </c>
      <c r="Q11153">
        <v>1</v>
      </c>
      <c r="S11153">
        <v>0</v>
      </c>
    </row>
    <row r="11154" spans="1:19" x14ac:dyDescent="0.2">
      <c r="A11154" t="s">
        <v>23341</v>
      </c>
      <c r="B11154" t="s">
        <v>23167</v>
      </c>
      <c r="C11154" t="s">
        <v>204</v>
      </c>
      <c r="D11154" t="s">
        <v>1002</v>
      </c>
      <c r="E11154" s="23">
        <v>43800</v>
      </c>
      <c r="F11154">
        <v>0</v>
      </c>
      <c r="G11154">
        <v>0</v>
      </c>
      <c r="I11154">
        <v>0</v>
      </c>
      <c r="J11154">
        <v>0</v>
      </c>
      <c r="L11154">
        <v>0</v>
      </c>
      <c r="N11154">
        <v>0</v>
      </c>
      <c r="P11154">
        <v>0</v>
      </c>
      <c r="Q11154">
        <v>0</v>
      </c>
      <c r="S11154">
        <v>0</v>
      </c>
    </row>
    <row r="11155" spans="1:19" x14ac:dyDescent="0.2">
      <c r="A11155" t="s">
        <v>23342</v>
      </c>
      <c r="B11155" t="s">
        <v>23168</v>
      </c>
      <c r="C11155" t="s">
        <v>385</v>
      </c>
      <c r="D11155" t="s">
        <v>1002</v>
      </c>
      <c r="E11155" s="23">
        <v>43800</v>
      </c>
      <c r="F11155">
        <v>0</v>
      </c>
      <c r="G11155">
        <v>0</v>
      </c>
      <c r="I11155">
        <v>0</v>
      </c>
      <c r="J11155">
        <v>0</v>
      </c>
      <c r="L11155">
        <v>0</v>
      </c>
      <c r="N11155">
        <v>0</v>
      </c>
      <c r="P11155">
        <v>0</v>
      </c>
      <c r="Q11155">
        <v>0</v>
      </c>
      <c r="S11155">
        <v>0</v>
      </c>
    </row>
    <row r="11156" spans="1:19" x14ac:dyDescent="0.2">
      <c r="A11156" t="s">
        <v>23343</v>
      </c>
      <c r="B11156" t="s">
        <v>23169</v>
      </c>
      <c r="C11156" t="s">
        <v>208</v>
      </c>
      <c r="D11156" t="s">
        <v>1002</v>
      </c>
      <c r="E11156" s="23">
        <v>43800</v>
      </c>
      <c r="F11156">
        <v>2</v>
      </c>
      <c r="G11156">
        <v>1.5</v>
      </c>
      <c r="I11156">
        <v>0</v>
      </c>
      <c r="J11156">
        <v>11</v>
      </c>
      <c r="L11156">
        <v>9</v>
      </c>
      <c r="N11156">
        <v>0</v>
      </c>
      <c r="P11156">
        <v>0</v>
      </c>
      <c r="Q11156">
        <v>0</v>
      </c>
      <c r="S11156">
        <v>0</v>
      </c>
    </row>
    <row r="11157" spans="1:19" x14ac:dyDescent="0.2">
      <c r="A11157" t="s">
        <v>23344</v>
      </c>
      <c r="B11157" t="s">
        <v>23170</v>
      </c>
      <c r="C11157" t="s">
        <v>900</v>
      </c>
      <c r="D11157" t="s">
        <v>1002</v>
      </c>
      <c r="E11157" s="23">
        <v>43800</v>
      </c>
      <c r="F11157">
        <v>2.5</v>
      </c>
      <c r="G11157">
        <v>4</v>
      </c>
      <c r="I11157">
        <v>7</v>
      </c>
      <c r="J11157">
        <v>14</v>
      </c>
      <c r="L11157">
        <v>23</v>
      </c>
      <c r="N11157">
        <v>7</v>
      </c>
      <c r="P11157">
        <v>0</v>
      </c>
      <c r="Q11157">
        <v>0</v>
      </c>
      <c r="S11157">
        <v>0</v>
      </c>
    </row>
    <row r="11158" spans="1:19" x14ac:dyDescent="0.2">
      <c r="A11158" t="s">
        <v>23345</v>
      </c>
      <c r="B11158" t="s">
        <v>23171</v>
      </c>
      <c r="C11158" t="s">
        <v>905</v>
      </c>
      <c r="D11158" t="s">
        <v>1002</v>
      </c>
      <c r="E11158" s="23">
        <v>43800</v>
      </c>
      <c r="F11158">
        <v>1.5</v>
      </c>
      <c r="G11158">
        <v>2</v>
      </c>
      <c r="I11158">
        <v>1</v>
      </c>
      <c r="J11158">
        <v>8</v>
      </c>
      <c r="L11158">
        <v>11</v>
      </c>
      <c r="N11158">
        <v>0</v>
      </c>
      <c r="P11158">
        <v>0</v>
      </c>
      <c r="Q11158">
        <v>0</v>
      </c>
      <c r="S11158">
        <v>1</v>
      </c>
    </row>
    <row r="11159" spans="1:19" x14ac:dyDescent="0.2">
      <c r="A11159" t="s">
        <v>23346</v>
      </c>
      <c r="B11159" t="s">
        <v>23172</v>
      </c>
      <c r="C11159" t="s">
        <v>316</v>
      </c>
      <c r="D11159" t="s">
        <v>1002</v>
      </c>
      <c r="E11159" s="23">
        <v>43800</v>
      </c>
      <c r="F11159">
        <v>6</v>
      </c>
      <c r="G11159">
        <v>6.5</v>
      </c>
      <c r="I11159">
        <v>15</v>
      </c>
      <c r="J11159">
        <v>35</v>
      </c>
      <c r="L11159">
        <v>37</v>
      </c>
      <c r="N11159">
        <v>15</v>
      </c>
      <c r="P11159">
        <v>3</v>
      </c>
      <c r="Q11159">
        <v>3</v>
      </c>
      <c r="S11159">
        <v>0</v>
      </c>
    </row>
    <row r="11160" spans="1:19" x14ac:dyDescent="0.2">
      <c r="A11160" t="s">
        <v>23347</v>
      </c>
      <c r="B11160" t="s">
        <v>23173</v>
      </c>
      <c r="C11160" t="s">
        <v>218</v>
      </c>
      <c r="D11160" t="s">
        <v>1002</v>
      </c>
      <c r="E11160" s="23">
        <v>43800</v>
      </c>
      <c r="F11160">
        <v>0</v>
      </c>
      <c r="G11160">
        <v>0</v>
      </c>
      <c r="I11160">
        <v>0</v>
      </c>
      <c r="J11160">
        <v>0</v>
      </c>
      <c r="L11160">
        <v>0</v>
      </c>
      <c r="N11160">
        <v>0</v>
      </c>
      <c r="P11160">
        <v>0</v>
      </c>
      <c r="Q11160">
        <v>0</v>
      </c>
      <c r="S11160">
        <v>0</v>
      </c>
    </row>
    <row r="11161" spans="1:19" x14ac:dyDescent="0.2">
      <c r="A11161" t="s">
        <v>23348</v>
      </c>
      <c r="B11161" t="s">
        <v>23174</v>
      </c>
      <c r="C11161" t="s">
        <v>202</v>
      </c>
      <c r="D11161" t="s">
        <v>1002</v>
      </c>
      <c r="E11161" s="23">
        <v>43800</v>
      </c>
      <c r="F11161">
        <v>14.5</v>
      </c>
      <c r="G11161">
        <v>15.5</v>
      </c>
      <c r="I11161">
        <v>96</v>
      </c>
      <c r="J11161">
        <v>161</v>
      </c>
      <c r="L11161">
        <v>172</v>
      </c>
      <c r="N11161">
        <v>95</v>
      </c>
      <c r="P11161">
        <v>3</v>
      </c>
      <c r="Q11161">
        <v>5</v>
      </c>
      <c r="S11161">
        <v>1</v>
      </c>
    </row>
    <row r="11162" spans="1:19" x14ac:dyDescent="0.2">
      <c r="A11162" t="s">
        <v>23349</v>
      </c>
      <c r="B11162" t="s">
        <v>23175</v>
      </c>
      <c r="C11162" t="s">
        <v>347</v>
      </c>
      <c r="D11162" t="s">
        <v>1002</v>
      </c>
      <c r="E11162" s="23">
        <v>43800</v>
      </c>
      <c r="F11162">
        <v>0</v>
      </c>
      <c r="G11162">
        <v>0</v>
      </c>
      <c r="I11162">
        <v>0</v>
      </c>
      <c r="J11162">
        <v>0</v>
      </c>
      <c r="L11162">
        <v>0</v>
      </c>
      <c r="N11162">
        <v>0</v>
      </c>
      <c r="P11162">
        <v>0</v>
      </c>
      <c r="Q11162">
        <v>0</v>
      </c>
      <c r="S11162">
        <v>0</v>
      </c>
    </row>
    <row r="11163" spans="1:19" x14ac:dyDescent="0.2">
      <c r="A11163" t="s">
        <v>23350</v>
      </c>
      <c r="B11163" t="s">
        <v>23176</v>
      </c>
      <c r="C11163" t="s">
        <v>224</v>
      </c>
      <c r="D11163" t="s">
        <v>1002</v>
      </c>
      <c r="E11163" s="23">
        <v>43800</v>
      </c>
      <c r="F11163">
        <v>6</v>
      </c>
      <c r="G11163">
        <v>5</v>
      </c>
      <c r="I11163">
        <v>0</v>
      </c>
      <c r="J11163">
        <v>66</v>
      </c>
      <c r="L11163">
        <v>55</v>
      </c>
      <c r="N11163">
        <v>0</v>
      </c>
      <c r="P11163">
        <v>0</v>
      </c>
      <c r="Q11163">
        <v>0</v>
      </c>
      <c r="S11163">
        <v>0</v>
      </c>
    </row>
    <row r="11164" spans="1:19" x14ac:dyDescent="0.2">
      <c r="A11164" t="s">
        <v>23351</v>
      </c>
      <c r="B11164" t="s">
        <v>23177</v>
      </c>
      <c r="C11164" t="s">
        <v>345</v>
      </c>
      <c r="D11164" t="s">
        <v>1002</v>
      </c>
      <c r="E11164" s="23">
        <v>43800</v>
      </c>
      <c r="F11164">
        <v>0</v>
      </c>
      <c r="G11164">
        <v>0</v>
      </c>
      <c r="I11164">
        <v>0</v>
      </c>
      <c r="J11164">
        <v>0</v>
      </c>
      <c r="L11164">
        <v>0</v>
      </c>
      <c r="N11164">
        <v>0</v>
      </c>
      <c r="P11164">
        <v>0</v>
      </c>
      <c r="Q11164">
        <v>0</v>
      </c>
      <c r="S11164">
        <v>0</v>
      </c>
    </row>
    <row r="11165" spans="1:19" x14ac:dyDescent="0.2">
      <c r="A11165" t="s">
        <v>23352</v>
      </c>
      <c r="B11165" t="s">
        <v>23178</v>
      </c>
      <c r="C11165" t="s">
        <v>226</v>
      </c>
      <c r="D11165" t="s">
        <v>1002</v>
      </c>
      <c r="E11165" s="23">
        <v>43800</v>
      </c>
      <c r="F11165">
        <v>2</v>
      </c>
      <c r="G11165">
        <v>4</v>
      </c>
      <c r="I11165">
        <v>0</v>
      </c>
      <c r="J11165">
        <v>22</v>
      </c>
      <c r="L11165">
        <v>44</v>
      </c>
      <c r="N11165">
        <v>0</v>
      </c>
      <c r="P11165">
        <v>0</v>
      </c>
      <c r="Q11165">
        <v>0</v>
      </c>
      <c r="S11165">
        <v>0</v>
      </c>
    </row>
    <row r="11166" spans="1:19" x14ac:dyDescent="0.2">
      <c r="A11166" t="s">
        <v>23353</v>
      </c>
      <c r="B11166" t="s">
        <v>23179</v>
      </c>
      <c r="C11166" t="s">
        <v>231</v>
      </c>
      <c r="D11166" t="s">
        <v>1002</v>
      </c>
      <c r="E11166" s="23">
        <v>43800</v>
      </c>
      <c r="F11166">
        <v>9</v>
      </c>
      <c r="G11166">
        <v>11.5</v>
      </c>
      <c r="I11166">
        <v>166</v>
      </c>
      <c r="J11166">
        <v>102</v>
      </c>
      <c r="L11166">
        <v>128</v>
      </c>
      <c r="N11166">
        <v>133</v>
      </c>
      <c r="P11166">
        <v>0</v>
      </c>
      <c r="Q11166">
        <v>0</v>
      </c>
      <c r="S11166">
        <v>33</v>
      </c>
    </row>
    <row r="11167" spans="1:19" x14ac:dyDescent="0.2">
      <c r="A11167" t="s">
        <v>23354</v>
      </c>
      <c r="B11167" t="s">
        <v>23180</v>
      </c>
      <c r="C11167" t="s">
        <v>216</v>
      </c>
      <c r="D11167" t="s">
        <v>1002</v>
      </c>
      <c r="E11167" s="23">
        <v>43800</v>
      </c>
      <c r="F11167">
        <v>9.5</v>
      </c>
      <c r="G11167">
        <v>9.5</v>
      </c>
      <c r="I11167">
        <v>65</v>
      </c>
      <c r="J11167">
        <v>95</v>
      </c>
      <c r="L11167">
        <v>95</v>
      </c>
      <c r="N11167">
        <v>52</v>
      </c>
      <c r="P11167">
        <v>13</v>
      </c>
      <c r="Q11167">
        <v>15</v>
      </c>
      <c r="S11167">
        <v>13</v>
      </c>
    </row>
    <row r="11168" spans="1:19" x14ac:dyDescent="0.2">
      <c r="A11168" t="s">
        <v>23355</v>
      </c>
      <c r="B11168" t="s">
        <v>23181</v>
      </c>
      <c r="C11168" t="s">
        <v>233</v>
      </c>
      <c r="D11168" t="s">
        <v>1002</v>
      </c>
      <c r="E11168" s="23">
        <v>43800</v>
      </c>
      <c r="F11168">
        <v>0</v>
      </c>
      <c r="G11168">
        <v>0</v>
      </c>
      <c r="I11168">
        <v>0</v>
      </c>
      <c r="J11168">
        <v>0</v>
      </c>
      <c r="L11168">
        <v>0</v>
      </c>
      <c r="N11168">
        <v>0</v>
      </c>
      <c r="P11168">
        <v>0</v>
      </c>
      <c r="Q11168">
        <v>0</v>
      </c>
      <c r="S11168">
        <v>0</v>
      </c>
    </row>
    <row r="11169" spans="1:19" x14ac:dyDescent="0.2">
      <c r="A11169" t="s">
        <v>23356</v>
      </c>
      <c r="B11169" t="s">
        <v>23182</v>
      </c>
      <c r="C11169" t="s">
        <v>219</v>
      </c>
      <c r="D11169" t="s">
        <v>1002</v>
      </c>
      <c r="E11169" s="23">
        <v>43800</v>
      </c>
      <c r="F11169">
        <v>0</v>
      </c>
      <c r="G11169">
        <v>0</v>
      </c>
      <c r="I11169">
        <v>0</v>
      </c>
      <c r="J11169">
        <v>0</v>
      </c>
      <c r="L11169">
        <v>0</v>
      </c>
      <c r="N11169">
        <v>0</v>
      </c>
      <c r="P11169">
        <v>0</v>
      </c>
      <c r="Q11169">
        <v>0</v>
      </c>
      <c r="S11169">
        <v>0</v>
      </c>
    </row>
    <row r="11170" spans="1:19" x14ac:dyDescent="0.2">
      <c r="A11170" t="s">
        <v>23357</v>
      </c>
      <c r="B11170" t="s">
        <v>23183</v>
      </c>
      <c r="C11170" t="s">
        <v>340</v>
      </c>
      <c r="D11170" t="s">
        <v>1002</v>
      </c>
      <c r="E11170" s="23">
        <v>43800</v>
      </c>
      <c r="F11170">
        <v>2.5</v>
      </c>
      <c r="G11170">
        <v>3</v>
      </c>
      <c r="I11170">
        <v>29</v>
      </c>
      <c r="J11170">
        <v>29</v>
      </c>
      <c r="L11170">
        <v>36</v>
      </c>
      <c r="N11170">
        <v>26</v>
      </c>
      <c r="P11170">
        <v>1</v>
      </c>
      <c r="Q11170">
        <v>1</v>
      </c>
      <c r="S11170">
        <v>3</v>
      </c>
    </row>
    <row r="11171" spans="1:19" x14ac:dyDescent="0.2">
      <c r="A11171" t="s">
        <v>23358</v>
      </c>
      <c r="B11171" t="s">
        <v>23184</v>
      </c>
      <c r="C11171" t="s">
        <v>350</v>
      </c>
      <c r="D11171" t="s">
        <v>1002</v>
      </c>
      <c r="E11171" s="23">
        <v>43800</v>
      </c>
      <c r="F11171">
        <v>0</v>
      </c>
      <c r="G11171">
        <v>0</v>
      </c>
      <c r="I11171">
        <v>0</v>
      </c>
      <c r="J11171">
        <v>0</v>
      </c>
      <c r="L11171">
        <v>0</v>
      </c>
      <c r="N11171">
        <v>0</v>
      </c>
      <c r="P11171">
        <v>0</v>
      </c>
      <c r="Q11171">
        <v>0</v>
      </c>
      <c r="S11171">
        <v>0</v>
      </c>
    </row>
    <row r="11172" spans="1:19" x14ac:dyDescent="0.2">
      <c r="A11172" t="s">
        <v>23359</v>
      </c>
      <c r="B11172" t="s">
        <v>23185</v>
      </c>
      <c r="C11172" t="s">
        <v>351</v>
      </c>
      <c r="D11172" t="s">
        <v>1002</v>
      </c>
      <c r="E11172" s="23">
        <v>43800</v>
      </c>
      <c r="F11172">
        <v>0</v>
      </c>
      <c r="G11172">
        <v>0</v>
      </c>
      <c r="I11172">
        <v>0</v>
      </c>
      <c r="J11172">
        <v>0</v>
      </c>
      <c r="L11172">
        <v>0</v>
      </c>
      <c r="N11172">
        <v>0</v>
      </c>
      <c r="P11172">
        <v>0</v>
      </c>
      <c r="Q11172">
        <v>0</v>
      </c>
      <c r="S11172">
        <v>0</v>
      </c>
    </row>
    <row r="11173" spans="1:19" x14ac:dyDescent="0.2">
      <c r="A11173" t="s">
        <v>23360</v>
      </c>
      <c r="B11173" t="s">
        <v>23186</v>
      </c>
      <c r="C11173" t="s">
        <v>352</v>
      </c>
      <c r="D11173" t="s">
        <v>1002</v>
      </c>
      <c r="E11173" s="23">
        <v>43800</v>
      </c>
      <c r="F11173">
        <v>0</v>
      </c>
      <c r="G11173">
        <v>0</v>
      </c>
      <c r="I11173">
        <v>0</v>
      </c>
      <c r="J11173">
        <v>0</v>
      </c>
      <c r="L11173">
        <v>0</v>
      </c>
      <c r="N11173">
        <v>0</v>
      </c>
      <c r="P11173">
        <v>0</v>
      </c>
      <c r="Q11173">
        <v>0</v>
      </c>
      <c r="S11173">
        <v>0</v>
      </c>
    </row>
    <row r="11174" spans="1:19" x14ac:dyDescent="0.2">
      <c r="A11174" t="s">
        <v>23361</v>
      </c>
      <c r="B11174" t="s">
        <v>23187</v>
      </c>
      <c r="C11174" t="s">
        <v>353</v>
      </c>
      <c r="D11174" t="s">
        <v>1002</v>
      </c>
      <c r="E11174" s="23">
        <v>43800</v>
      </c>
      <c r="F11174">
        <v>0</v>
      </c>
      <c r="G11174">
        <v>0</v>
      </c>
      <c r="I11174">
        <v>0</v>
      </c>
      <c r="J11174">
        <v>0</v>
      </c>
      <c r="L11174">
        <v>0</v>
      </c>
      <c r="N11174">
        <v>0</v>
      </c>
      <c r="P11174">
        <v>0</v>
      </c>
      <c r="Q11174">
        <v>0</v>
      </c>
      <c r="S11174">
        <v>0</v>
      </c>
    </row>
    <row r="11175" spans="1:19" x14ac:dyDescent="0.2">
      <c r="A11175" t="s">
        <v>23362</v>
      </c>
      <c r="B11175" t="s">
        <v>23188</v>
      </c>
      <c r="C11175" t="s">
        <v>386</v>
      </c>
      <c r="D11175" t="s">
        <v>1002</v>
      </c>
      <c r="E11175" s="23">
        <v>43800</v>
      </c>
      <c r="F11175">
        <v>0</v>
      </c>
      <c r="G11175">
        <v>0</v>
      </c>
      <c r="I11175">
        <v>0</v>
      </c>
      <c r="J11175">
        <v>0</v>
      </c>
      <c r="L11175">
        <v>0</v>
      </c>
      <c r="N11175">
        <v>0</v>
      </c>
      <c r="P11175">
        <v>0</v>
      </c>
      <c r="Q11175">
        <v>0</v>
      </c>
      <c r="S11175">
        <v>0</v>
      </c>
    </row>
    <row r="11176" spans="1:19" x14ac:dyDescent="0.2">
      <c r="A11176" t="s">
        <v>23363</v>
      </c>
      <c r="B11176" t="s">
        <v>23189</v>
      </c>
      <c r="C11176" t="s">
        <v>354</v>
      </c>
      <c r="D11176" t="s">
        <v>1002</v>
      </c>
      <c r="E11176" s="23">
        <v>43800</v>
      </c>
      <c r="F11176">
        <v>1.5</v>
      </c>
      <c r="G11176">
        <v>1.5</v>
      </c>
      <c r="I11176">
        <v>9</v>
      </c>
      <c r="J11176">
        <v>9</v>
      </c>
      <c r="L11176">
        <v>9</v>
      </c>
      <c r="N11176">
        <v>8</v>
      </c>
      <c r="P11176">
        <v>0</v>
      </c>
      <c r="Q11176">
        <v>0</v>
      </c>
      <c r="S11176">
        <v>1</v>
      </c>
    </row>
    <row r="11177" spans="1:19" x14ac:dyDescent="0.2">
      <c r="A11177" t="s">
        <v>23364</v>
      </c>
      <c r="B11177" t="s">
        <v>23190</v>
      </c>
      <c r="C11177" t="s">
        <v>355</v>
      </c>
      <c r="D11177" t="s">
        <v>1002</v>
      </c>
      <c r="E11177" s="23">
        <v>43800</v>
      </c>
      <c r="F11177">
        <v>2</v>
      </c>
      <c r="G11177">
        <v>1</v>
      </c>
      <c r="I11177">
        <v>5</v>
      </c>
      <c r="J11177">
        <v>11</v>
      </c>
      <c r="L11177">
        <v>6</v>
      </c>
      <c r="N11177">
        <v>5</v>
      </c>
      <c r="P11177">
        <v>0</v>
      </c>
      <c r="Q11177">
        <v>0</v>
      </c>
      <c r="S11177">
        <v>0</v>
      </c>
    </row>
    <row r="11178" spans="1:19" x14ac:dyDescent="0.2">
      <c r="A11178" t="s">
        <v>23365</v>
      </c>
      <c r="B11178" t="s">
        <v>23191</v>
      </c>
      <c r="C11178" t="s">
        <v>1048</v>
      </c>
      <c r="D11178" t="s">
        <v>1002</v>
      </c>
      <c r="E11178" s="23">
        <v>43800</v>
      </c>
      <c r="F11178">
        <v>2</v>
      </c>
      <c r="G11178">
        <v>2</v>
      </c>
      <c r="I11178">
        <v>11</v>
      </c>
      <c r="J11178">
        <v>11</v>
      </c>
      <c r="L11178">
        <v>10</v>
      </c>
      <c r="N11178">
        <v>11</v>
      </c>
      <c r="P11178">
        <v>2</v>
      </c>
      <c r="Q11178">
        <v>3</v>
      </c>
      <c r="S11178">
        <v>0</v>
      </c>
    </row>
    <row r="11179" spans="1:19" x14ac:dyDescent="0.2">
      <c r="A11179" t="s">
        <v>23366</v>
      </c>
      <c r="B11179" t="s">
        <v>23192</v>
      </c>
      <c r="C11179" t="s">
        <v>1047</v>
      </c>
      <c r="D11179" t="s">
        <v>1002</v>
      </c>
      <c r="E11179" s="23">
        <v>43800</v>
      </c>
      <c r="F11179">
        <v>3.5</v>
      </c>
      <c r="G11179">
        <v>1.5</v>
      </c>
      <c r="I11179">
        <v>15</v>
      </c>
      <c r="J11179">
        <v>20</v>
      </c>
      <c r="L11179">
        <v>8</v>
      </c>
      <c r="N11179">
        <v>14</v>
      </c>
      <c r="P11179">
        <v>1</v>
      </c>
      <c r="Q11179">
        <v>1</v>
      </c>
      <c r="S11179">
        <v>1</v>
      </c>
    </row>
    <row r="11180" spans="1:19" x14ac:dyDescent="0.2">
      <c r="A11180" t="s">
        <v>23367</v>
      </c>
      <c r="B11180" t="s">
        <v>23193</v>
      </c>
      <c r="C11180" t="s">
        <v>1050</v>
      </c>
      <c r="D11180" t="s">
        <v>1002</v>
      </c>
      <c r="E11180" s="23">
        <v>43800</v>
      </c>
      <c r="F11180">
        <v>1.5</v>
      </c>
      <c r="G11180">
        <v>1.5</v>
      </c>
      <c r="I11180">
        <v>4</v>
      </c>
      <c r="J11180">
        <v>8</v>
      </c>
      <c r="L11180">
        <v>8</v>
      </c>
      <c r="N11180">
        <v>3</v>
      </c>
      <c r="P11180">
        <v>0</v>
      </c>
      <c r="Q11180">
        <v>0</v>
      </c>
      <c r="S11180">
        <v>1</v>
      </c>
    </row>
    <row r="11181" spans="1:19" x14ac:dyDescent="0.2">
      <c r="A11181" t="s">
        <v>23368</v>
      </c>
      <c r="B11181" t="s">
        <v>23194</v>
      </c>
      <c r="C11181" t="s">
        <v>1054</v>
      </c>
      <c r="D11181" t="s">
        <v>1002</v>
      </c>
      <c r="E11181" s="23">
        <v>43800</v>
      </c>
      <c r="F11181">
        <v>2</v>
      </c>
      <c r="G11181">
        <v>2</v>
      </c>
      <c r="I11181">
        <v>4</v>
      </c>
      <c r="J11181">
        <v>11</v>
      </c>
      <c r="L11181">
        <v>11</v>
      </c>
      <c r="N11181">
        <v>4</v>
      </c>
      <c r="P11181">
        <v>0</v>
      </c>
      <c r="Q11181">
        <v>0</v>
      </c>
      <c r="S11181">
        <v>0</v>
      </c>
    </row>
    <row r="11182" spans="1:19" x14ac:dyDescent="0.2">
      <c r="A11182" t="s">
        <v>23369</v>
      </c>
      <c r="B11182" t="s">
        <v>23195</v>
      </c>
      <c r="C11182" t="s">
        <v>1052</v>
      </c>
      <c r="D11182" t="s">
        <v>1002</v>
      </c>
      <c r="E11182" s="23">
        <v>43800</v>
      </c>
      <c r="F11182">
        <v>5</v>
      </c>
      <c r="G11182">
        <v>4.5</v>
      </c>
      <c r="I11182">
        <v>20</v>
      </c>
      <c r="J11182">
        <v>28</v>
      </c>
      <c r="L11182">
        <v>26</v>
      </c>
      <c r="N11182">
        <v>19</v>
      </c>
      <c r="P11182">
        <v>4</v>
      </c>
      <c r="Q11182">
        <v>5</v>
      </c>
      <c r="S11182">
        <v>1</v>
      </c>
    </row>
    <row r="11183" spans="1:19" x14ac:dyDescent="0.2">
      <c r="A11183" t="s">
        <v>23370</v>
      </c>
      <c r="B11183" t="s">
        <v>23196</v>
      </c>
      <c r="C11183" t="s">
        <v>1053</v>
      </c>
      <c r="D11183" t="s">
        <v>1002</v>
      </c>
      <c r="E11183" s="23">
        <v>43800</v>
      </c>
      <c r="F11183">
        <v>3</v>
      </c>
      <c r="G11183">
        <v>1.5</v>
      </c>
      <c r="I11183">
        <v>9</v>
      </c>
      <c r="J11183">
        <v>17</v>
      </c>
      <c r="L11183">
        <v>8</v>
      </c>
      <c r="N11183">
        <v>9</v>
      </c>
      <c r="P11183">
        <v>0</v>
      </c>
      <c r="Q11183">
        <v>0</v>
      </c>
      <c r="S11183">
        <v>0</v>
      </c>
    </row>
    <row r="11184" spans="1:19" x14ac:dyDescent="0.2">
      <c r="A11184" t="s">
        <v>23371</v>
      </c>
      <c r="B11184" t="s">
        <v>23197</v>
      </c>
      <c r="C11184" t="s">
        <v>962</v>
      </c>
      <c r="D11184" t="s">
        <v>1000</v>
      </c>
      <c r="E11184" s="23">
        <v>43800</v>
      </c>
      <c r="F11184">
        <v>0</v>
      </c>
      <c r="G11184">
        <v>0</v>
      </c>
      <c r="I11184">
        <v>0</v>
      </c>
      <c r="J11184">
        <v>0</v>
      </c>
      <c r="L11184">
        <v>0</v>
      </c>
      <c r="N11184">
        <v>0</v>
      </c>
      <c r="P11184">
        <v>0</v>
      </c>
      <c r="Q11184">
        <v>0</v>
      </c>
      <c r="S11184">
        <v>0</v>
      </c>
    </row>
    <row r="11185" spans="1:19" x14ac:dyDescent="0.2">
      <c r="A11185" t="s">
        <v>23372</v>
      </c>
      <c r="B11185" t="s">
        <v>23198</v>
      </c>
      <c r="C11185" t="s">
        <v>348</v>
      </c>
      <c r="D11185" t="s">
        <v>1000</v>
      </c>
      <c r="E11185" s="23">
        <v>43800</v>
      </c>
      <c r="F11185">
        <v>0</v>
      </c>
      <c r="G11185">
        <v>0</v>
      </c>
      <c r="I11185">
        <v>0</v>
      </c>
      <c r="J11185">
        <v>0</v>
      </c>
      <c r="L11185">
        <v>0</v>
      </c>
      <c r="N11185">
        <v>0</v>
      </c>
      <c r="P11185">
        <v>0</v>
      </c>
      <c r="Q11185">
        <v>0</v>
      </c>
      <c r="S11185">
        <v>0</v>
      </c>
    </row>
    <row r="11186" spans="1:19" x14ac:dyDescent="0.2">
      <c r="A11186" t="s">
        <v>23373</v>
      </c>
      <c r="B11186" t="s">
        <v>23199</v>
      </c>
      <c r="C11186" t="s">
        <v>357</v>
      </c>
      <c r="D11186" t="s">
        <v>1000</v>
      </c>
      <c r="E11186" s="23">
        <v>43800</v>
      </c>
      <c r="F11186">
        <v>0</v>
      </c>
      <c r="G11186">
        <v>0</v>
      </c>
      <c r="I11186">
        <v>0</v>
      </c>
      <c r="J11186">
        <v>0</v>
      </c>
      <c r="L11186">
        <v>0</v>
      </c>
      <c r="N11186">
        <v>0</v>
      </c>
      <c r="P11186">
        <v>0</v>
      </c>
      <c r="Q11186">
        <v>0</v>
      </c>
      <c r="S11186">
        <v>0</v>
      </c>
    </row>
    <row r="11187" spans="1:19" x14ac:dyDescent="0.2">
      <c r="A11187" t="s">
        <v>23374</v>
      </c>
      <c r="B11187" t="s">
        <v>23200</v>
      </c>
      <c r="C11187" t="s">
        <v>22399</v>
      </c>
      <c r="D11187" t="s">
        <v>1000</v>
      </c>
      <c r="E11187" s="23">
        <v>43800</v>
      </c>
      <c r="F11187">
        <v>0</v>
      </c>
      <c r="G11187">
        <v>0</v>
      </c>
      <c r="I11187">
        <v>0</v>
      </c>
      <c r="J11187">
        <v>0</v>
      </c>
      <c r="L11187">
        <v>0</v>
      </c>
      <c r="N11187">
        <v>0</v>
      </c>
      <c r="P11187">
        <v>0</v>
      </c>
      <c r="Q11187">
        <v>0</v>
      </c>
      <c r="S11187">
        <v>0</v>
      </c>
    </row>
    <row r="11188" spans="1:19" x14ac:dyDescent="0.2">
      <c r="A11188" t="s">
        <v>23375</v>
      </c>
      <c r="B11188" t="s">
        <v>23201</v>
      </c>
      <c r="C11188" t="s">
        <v>203</v>
      </c>
      <c r="D11188" t="s">
        <v>1000</v>
      </c>
      <c r="E11188" s="23">
        <v>43800</v>
      </c>
      <c r="F11188">
        <v>0</v>
      </c>
      <c r="G11188">
        <v>0</v>
      </c>
      <c r="I11188">
        <v>0</v>
      </c>
      <c r="J11188">
        <v>0</v>
      </c>
      <c r="L11188">
        <v>0</v>
      </c>
      <c r="N11188">
        <v>0</v>
      </c>
      <c r="P11188">
        <v>0</v>
      </c>
      <c r="Q11188">
        <v>0</v>
      </c>
      <c r="S11188">
        <v>0</v>
      </c>
    </row>
    <row r="11189" spans="1:19" x14ac:dyDescent="0.2">
      <c r="A11189" t="s">
        <v>23376</v>
      </c>
      <c r="B11189" t="s">
        <v>23202</v>
      </c>
      <c r="C11189" t="s">
        <v>387</v>
      </c>
      <c r="D11189" t="s">
        <v>1000</v>
      </c>
      <c r="E11189" s="23">
        <v>43800</v>
      </c>
      <c r="F11189">
        <v>0</v>
      </c>
      <c r="G11189">
        <v>0</v>
      </c>
      <c r="I11189">
        <v>0</v>
      </c>
      <c r="J11189">
        <v>0</v>
      </c>
      <c r="L11189">
        <v>0</v>
      </c>
      <c r="N11189">
        <v>0</v>
      </c>
      <c r="P11189">
        <v>0</v>
      </c>
      <c r="Q11189">
        <v>0</v>
      </c>
      <c r="S11189">
        <v>0</v>
      </c>
    </row>
    <row r="11190" spans="1:19" x14ac:dyDescent="0.2">
      <c r="A11190" t="s">
        <v>23377</v>
      </c>
      <c r="B11190" t="s">
        <v>23203</v>
      </c>
      <c r="C11190" t="s">
        <v>223</v>
      </c>
      <c r="D11190" t="s">
        <v>1000</v>
      </c>
      <c r="E11190" s="23">
        <v>43800</v>
      </c>
      <c r="F11190">
        <v>6</v>
      </c>
      <c r="G11190">
        <v>5</v>
      </c>
      <c r="I11190">
        <v>0</v>
      </c>
      <c r="J11190">
        <v>66</v>
      </c>
      <c r="L11190">
        <v>55</v>
      </c>
      <c r="N11190">
        <v>0</v>
      </c>
      <c r="P11190">
        <v>0</v>
      </c>
      <c r="Q11190">
        <v>0</v>
      </c>
      <c r="S11190">
        <v>0</v>
      </c>
    </row>
    <row r="11191" spans="1:19" x14ac:dyDescent="0.2">
      <c r="A11191" t="s">
        <v>23378</v>
      </c>
      <c r="B11191" t="s">
        <v>23204</v>
      </c>
      <c r="C11191" t="s">
        <v>346</v>
      </c>
      <c r="D11191" t="s">
        <v>1000</v>
      </c>
      <c r="E11191" s="23">
        <v>43800</v>
      </c>
      <c r="F11191">
        <v>0</v>
      </c>
      <c r="G11191">
        <v>0</v>
      </c>
      <c r="I11191">
        <v>0</v>
      </c>
      <c r="J11191">
        <v>0</v>
      </c>
      <c r="L11191">
        <v>0</v>
      </c>
      <c r="N11191">
        <v>0</v>
      </c>
      <c r="P11191">
        <v>0</v>
      </c>
      <c r="Q11191">
        <v>0</v>
      </c>
      <c r="S11191">
        <v>0</v>
      </c>
    </row>
    <row r="11192" spans="1:19" x14ac:dyDescent="0.2">
      <c r="A11192" t="s">
        <v>23379</v>
      </c>
      <c r="B11192" t="s">
        <v>23205</v>
      </c>
      <c r="C11192" t="s">
        <v>207</v>
      </c>
      <c r="D11192" t="s">
        <v>1000</v>
      </c>
      <c r="E11192" s="23">
        <v>43800</v>
      </c>
      <c r="F11192">
        <v>5.5</v>
      </c>
      <c r="G11192">
        <v>7</v>
      </c>
      <c r="I11192">
        <v>9</v>
      </c>
      <c r="J11192">
        <v>32</v>
      </c>
      <c r="L11192">
        <v>42</v>
      </c>
      <c r="N11192">
        <v>8</v>
      </c>
      <c r="P11192">
        <v>1</v>
      </c>
      <c r="Q11192">
        <v>1</v>
      </c>
      <c r="S11192">
        <v>1</v>
      </c>
    </row>
    <row r="11193" spans="1:19" x14ac:dyDescent="0.2">
      <c r="A11193" t="s">
        <v>23380</v>
      </c>
      <c r="B11193" t="s">
        <v>23206</v>
      </c>
      <c r="C11193" t="s">
        <v>212</v>
      </c>
      <c r="D11193" t="s">
        <v>1000</v>
      </c>
      <c r="E11193" s="23">
        <v>43800</v>
      </c>
      <c r="F11193">
        <v>2.5</v>
      </c>
      <c r="G11193">
        <v>4</v>
      </c>
      <c r="I11193">
        <v>7</v>
      </c>
      <c r="J11193">
        <v>14</v>
      </c>
      <c r="L11193">
        <v>23</v>
      </c>
      <c r="N11193">
        <v>7</v>
      </c>
      <c r="P11193">
        <v>0</v>
      </c>
      <c r="Q11193">
        <v>0</v>
      </c>
      <c r="S11193">
        <v>0</v>
      </c>
    </row>
    <row r="11194" spans="1:19" x14ac:dyDescent="0.2">
      <c r="A11194" t="s">
        <v>23381</v>
      </c>
      <c r="B11194" t="s">
        <v>23207</v>
      </c>
      <c r="C11194" t="s">
        <v>963</v>
      </c>
      <c r="D11194" t="s">
        <v>1000</v>
      </c>
      <c r="E11194" s="23">
        <v>43800</v>
      </c>
      <c r="F11194">
        <v>3</v>
      </c>
      <c r="G11194">
        <v>3</v>
      </c>
      <c r="I11194">
        <v>6</v>
      </c>
      <c r="J11194">
        <v>12</v>
      </c>
      <c r="L11194">
        <v>15</v>
      </c>
      <c r="N11194">
        <v>3</v>
      </c>
      <c r="P11194">
        <v>0</v>
      </c>
      <c r="Q11194">
        <v>0</v>
      </c>
      <c r="S11194">
        <v>3</v>
      </c>
    </row>
    <row r="11195" spans="1:19" x14ac:dyDescent="0.2">
      <c r="A11195" t="s">
        <v>23382</v>
      </c>
      <c r="B11195" t="s">
        <v>23208</v>
      </c>
      <c r="C11195" t="s">
        <v>225</v>
      </c>
      <c r="D11195" t="s">
        <v>1000</v>
      </c>
      <c r="E11195" s="23">
        <v>43800</v>
      </c>
      <c r="F11195">
        <v>3.5</v>
      </c>
      <c r="G11195">
        <v>6</v>
      </c>
      <c r="I11195">
        <v>1</v>
      </c>
      <c r="J11195">
        <v>30</v>
      </c>
      <c r="L11195">
        <v>55</v>
      </c>
      <c r="N11195">
        <v>0</v>
      </c>
      <c r="P11195">
        <v>0</v>
      </c>
      <c r="Q11195">
        <v>0</v>
      </c>
      <c r="S11195">
        <v>1</v>
      </c>
    </row>
    <row r="11196" spans="1:19" x14ac:dyDescent="0.2">
      <c r="A11196" t="s">
        <v>23383</v>
      </c>
      <c r="B11196" t="s">
        <v>23209</v>
      </c>
      <c r="C11196" t="s">
        <v>232</v>
      </c>
      <c r="D11196" t="s">
        <v>1000</v>
      </c>
      <c r="E11196" s="23">
        <v>43800</v>
      </c>
      <c r="F11196">
        <v>11</v>
      </c>
      <c r="G11196">
        <v>14.5</v>
      </c>
      <c r="I11196">
        <v>175</v>
      </c>
      <c r="J11196">
        <v>112</v>
      </c>
      <c r="L11196">
        <v>143</v>
      </c>
      <c r="N11196">
        <v>141</v>
      </c>
      <c r="P11196">
        <v>0</v>
      </c>
      <c r="Q11196">
        <v>0</v>
      </c>
      <c r="S11196">
        <v>34</v>
      </c>
    </row>
    <row r="11197" spans="1:19" x14ac:dyDescent="0.2">
      <c r="A11197" t="s">
        <v>23384</v>
      </c>
      <c r="B11197" t="s">
        <v>23210</v>
      </c>
      <c r="C11197" t="s">
        <v>317</v>
      </c>
      <c r="D11197" t="s">
        <v>1000</v>
      </c>
      <c r="E11197" s="23">
        <v>43800</v>
      </c>
      <c r="F11197">
        <v>8</v>
      </c>
      <c r="G11197">
        <v>7.5</v>
      </c>
      <c r="I11197">
        <v>20</v>
      </c>
      <c r="J11197">
        <v>46</v>
      </c>
      <c r="L11197">
        <v>43</v>
      </c>
      <c r="N11197">
        <v>20</v>
      </c>
      <c r="P11197">
        <v>3</v>
      </c>
      <c r="Q11197">
        <v>3</v>
      </c>
      <c r="S11197">
        <v>0</v>
      </c>
    </row>
    <row r="11198" spans="1:19" x14ac:dyDescent="0.2">
      <c r="A11198" t="s">
        <v>23385</v>
      </c>
      <c r="B11198" t="s">
        <v>23211</v>
      </c>
      <c r="C11198" t="s">
        <v>214</v>
      </c>
      <c r="D11198" t="s">
        <v>1000</v>
      </c>
      <c r="E11198" s="23">
        <v>43800</v>
      </c>
      <c r="F11198">
        <v>15.5</v>
      </c>
      <c r="G11198">
        <v>15.5</v>
      </c>
      <c r="I11198">
        <v>102</v>
      </c>
      <c r="J11198">
        <v>131</v>
      </c>
      <c r="L11198">
        <v>131</v>
      </c>
      <c r="N11198">
        <v>78</v>
      </c>
      <c r="P11198">
        <v>16</v>
      </c>
      <c r="Q11198">
        <v>19</v>
      </c>
      <c r="S11198">
        <v>24</v>
      </c>
    </row>
    <row r="11199" spans="1:19" x14ac:dyDescent="0.2">
      <c r="A11199" t="s">
        <v>23386</v>
      </c>
      <c r="B11199" t="s">
        <v>23212</v>
      </c>
      <c r="C11199" t="s">
        <v>230</v>
      </c>
      <c r="D11199" t="s">
        <v>1000</v>
      </c>
      <c r="E11199" s="23">
        <v>43800</v>
      </c>
      <c r="F11199">
        <v>0</v>
      </c>
      <c r="G11199">
        <v>0</v>
      </c>
      <c r="I11199">
        <v>0</v>
      </c>
      <c r="J11199">
        <v>0</v>
      </c>
      <c r="L11199">
        <v>0</v>
      </c>
      <c r="N11199">
        <v>0</v>
      </c>
      <c r="P11199">
        <v>0</v>
      </c>
      <c r="Q11199">
        <v>0</v>
      </c>
      <c r="S11199">
        <v>0</v>
      </c>
    </row>
    <row r="11200" spans="1:19" x14ac:dyDescent="0.2">
      <c r="A11200" t="s">
        <v>23387</v>
      </c>
      <c r="B11200" t="s">
        <v>23213</v>
      </c>
      <c r="C11200" t="s">
        <v>234</v>
      </c>
      <c r="D11200" t="s">
        <v>1000</v>
      </c>
      <c r="E11200" s="23">
        <v>43800</v>
      </c>
      <c r="F11200">
        <v>0</v>
      </c>
      <c r="G11200">
        <v>0</v>
      </c>
      <c r="I11200">
        <v>0</v>
      </c>
      <c r="J11200">
        <v>0</v>
      </c>
      <c r="L11200">
        <v>0</v>
      </c>
      <c r="N11200">
        <v>0</v>
      </c>
      <c r="P11200">
        <v>0</v>
      </c>
      <c r="Q11200">
        <v>0</v>
      </c>
      <c r="S11200">
        <v>0</v>
      </c>
    </row>
    <row r="11201" spans="1:19" x14ac:dyDescent="0.2">
      <c r="A11201" t="s">
        <v>23388</v>
      </c>
      <c r="B11201" t="s">
        <v>23214</v>
      </c>
      <c r="C11201" t="s">
        <v>217</v>
      </c>
      <c r="D11201" t="s">
        <v>1000</v>
      </c>
      <c r="E11201" s="23">
        <v>43800</v>
      </c>
      <c r="F11201">
        <v>0</v>
      </c>
      <c r="G11201">
        <v>0</v>
      </c>
      <c r="I11201">
        <v>0</v>
      </c>
      <c r="J11201">
        <v>0</v>
      </c>
      <c r="L11201">
        <v>0</v>
      </c>
      <c r="N11201">
        <v>0</v>
      </c>
      <c r="P11201">
        <v>0</v>
      </c>
      <c r="Q11201">
        <v>0</v>
      </c>
      <c r="S11201">
        <v>0</v>
      </c>
    </row>
    <row r="11202" spans="1:19" x14ac:dyDescent="0.2">
      <c r="A11202" t="s">
        <v>23389</v>
      </c>
      <c r="B11202" t="s">
        <v>23215</v>
      </c>
      <c r="C11202" t="s">
        <v>342</v>
      </c>
      <c r="D11202" t="s">
        <v>1000</v>
      </c>
      <c r="E11202" s="23">
        <v>43800</v>
      </c>
      <c r="F11202">
        <v>2.5</v>
      </c>
      <c r="G11202">
        <v>3</v>
      </c>
      <c r="I11202">
        <v>29</v>
      </c>
      <c r="J11202">
        <v>29</v>
      </c>
      <c r="L11202">
        <v>36</v>
      </c>
      <c r="N11202">
        <v>26</v>
      </c>
      <c r="P11202">
        <v>1</v>
      </c>
      <c r="Q11202">
        <v>1</v>
      </c>
      <c r="S11202">
        <v>3</v>
      </c>
    </row>
    <row r="11203" spans="1:19" x14ac:dyDescent="0.2">
      <c r="A11203" t="s">
        <v>23390</v>
      </c>
      <c r="B11203" t="s">
        <v>23216</v>
      </c>
      <c r="C11203" t="s">
        <v>220</v>
      </c>
      <c r="D11203" t="s">
        <v>1000</v>
      </c>
      <c r="E11203" s="23">
        <v>43800</v>
      </c>
      <c r="F11203">
        <v>0</v>
      </c>
      <c r="G11203">
        <v>0</v>
      </c>
      <c r="I11203">
        <v>0</v>
      </c>
      <c r="J11203">
        <v>0</v>
      </c>
      <c r="L11203">
        <v>0</v>
      </c>
      <c r="N11203">
        <v>0</v>
      </c>
      <c r="P11203">
        <v>0</v>
      </c>
      <c r="Q11203">
        <v>0</v>
      </c>
      <c r="S11203">
        <v>0</v>
      </c>
    </row>
    <row r="11204" spans="1:19" x14ac:dyDescent="0.2">
      <c r="A11204" t="s">
        <v>23391</v>
      </c>
      <c r="B11204" t="s">
        <v>23217</v>
      </c>
      <c r="C11204" t="s">
        <v>199</v>
      </c>
      <c r="D11204" t="s">
        <v>1000</v>
      </c>
      <c r="E11204" s="23">
        <v>43800</v>
      </c>
      <c r="F11204">
        <v>16.5</v>
      </c>
      <c r="G11204">
        <v>19</v>
      </c>
      <c r="I11204">
        <v>99</v>
      </c>
      <c r="J11204">
        <v>171</v>
      </c>
      <c r="L11204">
        <v>192</v>
      </c>
      <c r="N11204">
        <v>98</v>
      </c>
      <c r="P11204">
        <v>4</v>
      </c>
      <c r="Q11204">
        <v>6</v>
      </c>
      <c r="S11204">
        <v>1</v>
      </c>
    </row>
    <row r="11205" spans="1:19" x14ac:dyDescent="0.2">
      <c r="A11205" t="s">
        <v>23392</v>
      </c>
      <c r="B11205" t="s">
        <v>23218</v>
      </c>
      <c r="C11205" t="s">
        <v>199</v>
      </c>
      <c r="D11205" t="s">
        <v>1001</v>
      </c>
      <c r="E11205" s="23">
        <v>43800</v>
      </c>
      <c r="F11205">
        <v>3.5</v>
      </c>
      <c r="G11205">
        <v>3.5</v>
      </c>
      <c r="I11205">
        <v>8</v>
      </c>
      <c r="J11205">
        <v>19</v>
      </c>
      <c r="L11205">
        <v>19</v>
      </c>
      <c r="N11205">
        <v>7</v>
      </c>
      <c r="P11205">
        <v>0</v>
      </c>
      <c r="Q11205">
        <v>0</v>
      </c>
      <c r="S11205">
        <v>1</v>
      </c>
    </row>
    <row r="11206" spans="1:19" x14ac:dyDescent="0.2">
      <c r="A11206" t="s">
        <v>23393</v>
      </c>
      <c r="B11206" t="s">
        <v>23219</v>
      </c>
      <c r="C11206" t="s">
        <v>901</v>
      </c>
      <c r="D11206" t="s">
        <v>1000</v>
      </c>
      <c r="E11206" s="23">
        <v>43800</v>
      </c>
      <c r="F11206">
        <v>3.5</v>
      </c>
      <c r="G11206">
        <v>3</v>
      </c>
      <c r="I11206">
        <v>10</v>
      </c>
      <c r="J11206">
        <v>21</v>
      </c>
      <c r="L11206">
        <v>18</v>
      </c>
      <c r="N11206">
        <v>10</v>
      </c>
      <c r="P11206">
        <v>0</v>
      </c>
      <c r="Q11206">
        <v>1</v>
      </c>
      <c r="S11206">
        <v>0</v>
      </c>
    </row>
    <row r="11207" spans="1:19" x14ac:dyDescent="0.2">
      <c r="A11207" t="s">
        <v>23394</v>
      </c>
      <c r="B11207" t="s">
        <v>23220</v>
      </c>
      <c r="C11207" t="s">
        <v>901</v>
      </c>
      <c r="D11207" t="s">
        <v>1001</v>
      </c>
      <c r="E11207" s="23">
        <v>43800</v>
      </c>
      <c r="F11207">
        <v>3.5</v>
      </c>
      <c r="G11207">
        <v>3.5</v>
      </c>
      <c r="I11207">
        <v>21</v>
      </c>
      <c r="J11207">
        <v>18</v>
      </c>
      <c r="L11207">
        <v>18</v>
      </c>
      <c r="N11207">
        <v>20</v>
      </c>
      <c r="P11207">
        <v>6</v>
      </c>
      <c r="Q11207">
        <v>7</v>
      </c>
      <c r="S11207">
        <v>1</v>
      </c>
    </row>
    <row r="11208" spans="1:19" x14ac:dyDescent="0.2">
      <c r="A11208" t="s">
        <v>23395</v>
      </c>
      <c r="B11208" t="s">
        <v>23221</v>
      </c>
      <c r="C11208" t="s">
        <v>903</v>
      </c>
      <c r="D11208" t="s">
        <v>1000</v>
      </c>
      <c r="E11208" s="23">
        <v>43800</v>
      </c>
      <c r="F11208">
        <v>6.5</v>
      </c>
      <c r="G11208">
        <v>3</v>
      </c>
      <c r="I11208">
        <v>24</v>
      </c>
      <c r="J11208">
        <v>37</v>
      </c>
      <c r="L11208">
        <v>16</v>
      </c>
      <c r="N11208">
        <v>23</v>
      </c>
      <c r="P11208">
        <v>1</v>
      </c>
      <c r="Q11208">
        <v>1</v>
      </c>
      <c r="S11208">
        <v>1</v>
      </c>
    </row>
    <row r="11209" spans="1:19" x14ac:dyDescent="0.2">
      <c r="A11209" t="s">
        <v>23396</v>
      </c>
      <c r="B11209" t="s">
        <v>23222</v>
      </c>
      <c r="C11209" t="s">
        <v>903</v>
      </c>
      <c r="D11209" t="s">
        <v>1001</v>
      </c>
      <c r="E11209" s="23">
        <v>43800</v>
      </c>
      <c r="F11209">
        <v>0</v>
      </c>
      <c r="G11209">
        <v>0</v>
      </c>
      <c r="I11209">
        <v>0</v>
      </c>
      <c r="J11209">
        <v>0</v>
      </c>
      <c r="L11209">
        <v>0</v>
      </c>
      <c r="N11209">
        <v>0</v>
      </c>
      <c r="P11209">
        <v>0</v>
      </c>
      <c r="Q11209">
        <v>0</v>
      </c>
      <c r="S11209">
        <v>0</v>
      </c>
    </row>
    <row r="11210" spans="1:19" x14ac:dyDescent="0.2">
      <c r="A11210" t="s">
        <v>23397</v>
      </c>
      <c r="B11210" t="s">
        <v>23223</v>
      </c>
      <c r="C11210" t="s">
        <v>198</v>
      </c>
      <c r="D11210" t="s">
        <v>1002</v>
      </c>
      <c r="E11210" s="23">
        <v>43800</v>
      </c>
      <c r="F11210">
        <v>0</v>
      </c>
      <c r="G11210">
        <v>0</v>
      </c>
      <c r="I11210">
        <v>0</v>
      </c>
      <c r="J11210">
        <v>0</v>
      </c>
      <c r="L11210">
        <v>0</v>
      </c>
      <c r="N11210">
        <v>0</v>
      </c>
      <c r="P11210">
        <v>0</v>
      </c>
      <c r="Q11210">
        <v>0</v>
      </c>
      <c r="S11210">
        <v>0</v>
      </c>
    </row>
    <row r="11211" spans="1:19" x14ac:dyDescent="0.2">
      <c r="A11211" t="s">
        <v>23398</v>
      </c>
      <c r="B11211" t="s">
        <v>23224</v>
      </c>
      <c r="C11211" t="s">
        <v>962</v>
      </c>
      <c r="D11211" t="s">
        <v>1002</v>
      </c>
      <c r="E11211" s="23">
        <v>43800</v>
      </c>
      <c r="F11211">
        <v>0</v>
      </c>
      <c r="G11211">
        <v>0</v>
      </c>
      <c r="I11211">
        <v>0</v>
      </c>
      <c r="J11211">
        <v>0</v>
      </c>
      <c r="L11211">
        <v>0</v>
      </c>
      <c r="N11211">
        <v>0</v>
      </c>
      <c r="P11211">
        <v>0</v>
      </c>
      <c r="Q11211">
        <v>0</v>
      </c>
      <c r="S11211">
        <v>0</v>
      </c>
    </row>
    <row r="11212" spans="1:19" x14ac:dyDescent="0.2">
      <c r="A11212" t="s">
        <v>23399</v>
      </c>
      <c r="B11212" t="s">
        <v>23225</v>
      </c>
      <c r="C11212" t="s">
        <v>199</v>
      </c>
      <c r="D11212" t="s">
        <v>1002</v>
      </c>
      <c r="E11212" s="23">
        <v>43800</v>
      </c>
      <c r="F11212">
        <v>20</v>
      </c>
      <c r="G11212">
        <v>22.5</v>
      </c>
      <c r="I11212">
        <v>107</v>
      </c>
      <c r="J11212">
        <v>190</v>
      </c>
      <c r="L11212">
        <v>211</v>
      </c>
      <c r="N11212">
        <v>105</v>
      </c>
      <c r="P11212">
        <v>4</v>
      </c>
      <c r="Q11212">
        <v>6</v>
      </c>
      <c r="S11212">
        <v>2</v>
      </c>
    </row>
    <row r="11213" spans="1:19" x14ac:dyDescent="0.2">
      <c r="A11213" t="s">
        <v>23400</v>
      </c>
      <c r="B11213" t="s">
        <v>23226</v>
      </c>
      <c r="C11213" t="s">
        <v>348</v>
      </c>
      <c r="D11213" t="s">
        <v>1002</v>
      </c>
      <c r="E11213" s="23">
        <v>43800</v>
      </c>
      <c r="F11213">
        <v>0</v>
      </c>
      <c r="G11213">
        <v>0</v>
      </c>
      <c r="I11213">
        <v>0</v>
      </c>
      <c r="J11213">
        <v>0</v>
      </c>
      <c r="L11213">
        <v>0</v>
      </c>
      <c r="N11213">
        <v>0</v>
      </c>
      <c r="P11213">
        <v>0</v>
      </c>
      <c r="Q11213">
        <v>0</v>
      </c>
      <c r="S11213">
        <v>0</v>
      </c>
    </row>
    <row r="11214" spans="1:19" x14ac:dyDescent="0.2">
      <c r="A11214" t="s">
        <v>23401</v>
      </c>
      <c r="B11214" t="s">
        <v>23227</v>
      </c>
      <c r="C11214" t="s">
        <v>357</v>
      </c>
      <c r="D11214" t="s">
        <v>1002</v>
      </c>
      <c r="E11214" s="23">
        <v>43800</v>
      </c>
      <c r="F11214">
        <v>0</v>
      </c>
      <c r="G11214">
        <v>0</v>
      </c>
      <c r="I11214">
        <v>0</v>
      </c>
      <c r="J11214">
        <v>0</v>
      </c>
      <c r="L11214">
        <v>0</v>
      </c>
      <c r="N11214">
        <v>0</v>
      </c>
      <c r="P11214">
        <v>0</v>
      </c>
      <c r="Q11214">
        <v>0</v>
      </c>
      <c r="S11214">
        <v>0</v>
      </c>
    </row>
    <row r="11215" spans="1:19" x14ac:dyDescent="0.2">
      <c r="A11215" t="s">
        <v>23402</v>
      </c>
      <c r="B11215" t="s">
        <v>23228</v>
      </c>
      <c r="C11215" t="s">
        <v>227</v>
      </c>
      <c r="D11215" t="s">
        <v>1002</v>
      </c>
      <c r="E11215" s="23">
        <v>43800</v>
      </c>
      <c r="F11215">
        <v>0</v>
      </c>
      <c r="G11215">
        <v>0</v>
      </c>
      <c r="I11215">
        <v>0</v>
      </c>
      <c r="J11215">
        <v>0</v>
      </c>
      <c r="L11215">
        <v>0</v>
      </c>
      <c r="N11215">
        <v>0</v>
      </c>
      <c r="P11215">
        <v>0</v>
      </c>
      <c r="Q11215">
        <v>0</v>
      </c>
      <c r="S11215">
        <v>0</v>
      </c>
    </row>
    <row r="11216" spans="1:19" x14ac:dyDescent="0.2">
      <c r="A11216" t="s">
        <v>23403</v>
      </c>
      <c r="B11216" t="s">
        <v>23229</v>
      </c>
      <c r="C11216" t="s">
        <v>203</v>
      </c>
      <c r="D11216" t="s">
        <v>1002</v>
      </c>
      <c r="E11216" s="23">
        <v>43800</v>
      </c>
      <c r="F11216">
        <v>0</v>
      </c>
      <c r="G11216">
        <v>0</v>
      </c>
      <c r="I11216">
        <v>0</v>
      </c>
      <c r="J11216">
        <v>0</v>
      </c>
      <c r="L11216">
        <v>0</v>
      </c>
      <c r="N11216">
        <v>0</v>
      </c>
      <c r="P11216">
        <v>0</v>
      </c>
      <c r="Q11216">
        <v>0</v>
      </c>
      <c r="S11216">
        <v>0</v>
      </c>
    </row>
    <row r="11217" spans="1:19" x14ac:dyDescent="0.2">
      <c r="A11217" t="s">
        <v>23404</v>
      </c>
      <c r="B11217" t="s">
        <v>23230</v>
      </c>
      <c r="C11217" t="s">
        <v>387</v>
      </c>
      <c r="D11217" t="s">
        <v>1002</v>
      </c>
      <c r="E11217" s="23">
        <v>43800</v>
      </c>
      <c r="F11217">
        <v>0</v>
      </c>
      <c r="G11217">
        <v>0</v>
      </c>
      <c r="I11217">
        <v>0</v>
      </c>
      <c r="J11217">
        <v>0</v>
      </c>
      <c r="L11217">
        <v>0</v>
      </c>
      <c r="N11217">
        <v>0</v>
      </c>
      <c r="P11217">
        <v>0</v>
      </c>
      <c r="Q11217">
        <v>0</v>
      </c>
      <c r="S11217">
        <v>0</v>
      </c>
    </row>
    <row r="11218" spans="1:19" x14ac:dyDescent="0.2">
      <c r="A11218" t="s">
        <v>23405</v>
      </c>
      <c r="B11218" t="s">
        <v>23231</v>
      </c>
      <c r="C11218" t="s">
        <v>223</v>
      </c>
      <c r="D11218" t="s">
        <v>1002</v>
      </c>
      <c r="E11218" s="23">
        <v>43800</v>
      </c>
      <c r="F11218">
        <v>6</v>
      </c>
      <c r="G11218">
        <v>5</v>
      </c>
      <c r="I11218">
        <v>0</v>
      </c>
      <c r="J11218">
        <v>66</v>
      </c>
      <c r="L11218">
        <v>55</v>
      </c>
      <c r="N11218">
        <v>0</v>
      </c>
      <c r="P11218">
        <v>0</v>
      </c>
      <c r="Q11218">
        <v>0</v>
      </c>
      <c r="S11218">
        <v>0</v>
      </c>
    </row>
    <row r="11219" spans="1:19" x14ac:dyDescent="0.2">
      <c r="A11219" t="s">
        <v>23406</v>
      </c>
      <c r="B11219" t="s">
        <v>23232</v>
      </c>
      <c r="C11219" t="s">
        <v>346</v>
      </c>
      <c r="D11219" t="s">
        <v>1002</v>
      </c>
      <c r="E11219" s="23">
        <v>43800</v>
      </c>
      <c r="F11219">
        <v>0</v>
      </c>
      <c r="G11219">
        <v>0</v>
      </c>
      <c r="I11219">
        <v>0</v>
      </c>
      <c r="J11219">
        <v>0</v>
      </c>
      <c r="L11219">
        <v>0</v>
      </c>
      <c r="N11219">
        <v>0</v>
      </c>
      <c r="P11219">
        <v>0</v>
      </c>
      <c r="Q11219">
        <v>0</v>
      </c>
      <c r="S11219">
        <v>0</v>
      </c>
    </row>
    <row r="11220" spans="1:19" x14ac:dyDescent="0.2">
      <c r="A11220" t="s">
        <v>23407</v>
      </c>
      <c r="B11220" t="s">
        <v>23233</v>
      </c>
      <c r="C11220" t="s">
        <v>207</v>
      </c>
      <c r="D11220" t="s">
        <v>1002</v>
      </c>
      <c r="E11220" s="23">
        <v>43800</v>
      </c>
      <c r="F11220">
        <v>5.5</v>
      </c>
      <c r="G11220">
        <v>7</v>
      </c>
      <c r="I11220">
        <v>9</v>
      </c>
      <c r="J11220">
        <v>32</v>
      </c>
      <c r="L11220">
        <v>42</v>
      </c>
      <c r="N11220">
        <v>8</v>
      </c>
      <c r="P11220">
        <v>1</v>
      </c>
      <c r="Q11220">
        <v>1</v>
      </c>
      <c r="S11220">
        <v>1</v>
      </c>
    </row>
    <row r="11221" spans="1:19" x14ac:dyDescent="0.2">
      <c r="A11221" t="s">
        <v>23408</v>
      </c>
      <c r="B11221" t="s">
        <v>23234</v>
      </c>
      <c r="C11221" t="s">
        <v>212</v>
      </c>
      <c r="D11221" t="s">
        <v>1002</v>
      </c>
      <c r="E11221" s="23">
        <v>43800</v>
      </c>
      <c r="F11221">
        <v>2.5</v>
      </c>
      <c r="G11221">
        <v>4</v>
      </c>
      <c r="I11221">
        <v>7</v>
      </c>
      <c r="J11221">
        <v>14</v>
      </c>
      <c r="L11221">
        <v>23</v>
      </c>
      <c r="N11221">
        <v>7</v>
      </c>
      <c r="P11221">
        <v>0</v>
      </c>
      <c r="Q11221">
        <v>0</v>
      </c>
      <c r="S11221">
        <v>0</v>
      </c>
    </row>
    <row r="11222" spans="1:19" x14ac:dyDescent="0.2">
      <c r="A11222" t="s">
        <v>23409</v>
      </c>
      <c r="B11222" t="s">
        <v>23235</v>
      </c>
      <c r="C11222" t="s">
        <v>963</v>
      </c>
      <c r="D11222" t="s">
        <v>1002</v>
      </c>
      <c r="E11222" s="23">
        <v>43800</v>
      </c>
      <c r="F11222">
        <v>3</v>
      </c>
      <c r="G11222">
        <v>3</v>
      </c>
      <c r="I11222">
        <v>6</v>
      </c>
      <c r="J11222">
        <v>12</v>
      </c>
      <c r="L11222">
        <v>15</v>
      </c>
      <c r="N11222">
        <v>3</v>
      </c>
      <c r="P11222">
        <v>0</v>
      </c>
      <c r="Q11222">
        <v>0</v>
      </c>
      <c r="S11222">
        <v>3</v>
      </c>
    </row>
    <row r="11223" spans="1:19" x14ac:dyDescent="0.2">
      <c r="A11223" t="s">
        <v>23410</v>
      </c>
      <c r="B11223" t="s">
        <v>23236</v>
      </c>
      <c r="C11223" t="s">
        <v>225</v>
      </c>
      <c r="D11223" t="s">
        <v>1002</v>
      </c>
      <c r="E11223" s="23">
        <v>43800</v>
      </c>
      <c r="F11223">
        <v>3.5</v>
      </c>
      <c r="G11223">
        <v>6</v>
      </c>
      <c r="I11223">
        <v>1</v>
      </c>
      <c r="J11223">
        <v>30</v>
      </c>
      <c r="L11223">
        <v>55</v>
      </c>
      <c r="N11223">
        <v>0</v>
      </c>
      <c r="P11223">
        <v>0</v>
      </c>
      <c r="Q11223">
        <v>0</v>
      </c>
      <c r="S11223">
        <v>1</v>
      </c>
    </row>
    <row r="11224" spans="1:19" x14ac:dyDescent="0.2">
      <c r="A11224" t="s">
        <v>23411</v>
      </c>
      <c r="B11224" t="s">
        <v>23237</v>
      </c>
      <c r="C11224" t="s">
        <v>901</v>
      </c>
      <c r="D11224" t="s">
        <v>1002</v>
      </c>
      <c r="E11224" s="23">
        <v>43800</v>
      </c>
      <c r="F11224">
        <v>7</v>
      </c>
      <c r="G11224">
        <v>6.5</v>
      </c>
      <c r="I11224">
        <v>31</v>
      </c>
      <c r="J11224">
        <v>39</v>
      </c>
      <c r="L11224">
        <v>36</v>
      </c>
      <c r="N11224">
        <v>30</v>
      </c>
      <c r="P11224">
        <v>6</v>
      </c>
      <c r="Q11224">
        <v>8</v>
      </c>
      <c r="S11224">
        <v>1</v>
      </c>
    </row>
    <row r="11225" spans="1:19" x14ac:dyDescent="0.2">
      <c r="A11225" t="s">
        <v>23412</v>
      </c>
      <c r="B11225" t="s">
        <v>23238</v>
      </c>
      <c r="C11225" t="s">
        <v>232</v>
      </c>
      <c r="D11225" t="s">
        <v>1002</v>
      </c>
      <c r="E11225" s="23">
        <v>43800</v>
      </c>
      <c r="F11225">
        <v>11</v>
      </c>
      <c r="G11225">
        <v>14.5</v>
      </c>
      <c r="I11225">
        <v>175</v>
      </c>
      <c r="J11225">
        <v>112</v>
      </c>
      <c r="L11225">
        <v>143</v>
      </c>
      <c r="N11225">
        <v>141</v>
      </c>
      <c r="P11225">
        <v>0</v>
      </c>
      <c r="Q11225">
        <v>0</v>
      </c>
      <c r="S11225">
        <v>34</v>
      </c>
    </row>
    <row r="11226" spans="1:19" x14ac:dyDescent="0.2">
      <c r="A11226" t="s">
        <v>23413</v>
      </c>
      <c r="B11226" t="s">
        <v>23239</v>
      </c>
      <c r="C11226" t="s">
        <v>317</v>
      </c>
      <c r="D11226" t="s">
        <v>1002</v>
      </c>
      <c r="E11226" s="23">
        <v>43800</v>
      </c>
      <c r="F11226">
        <v>8</v>
      </c>
      <c r="G11226">
        <v>7.5</v>
      </c>
      <c r="I11226">
        <v>20</v>
      </c>
      <c r="J11226">
        <v>46</v>
      </c>
      <c r="L11226">
        <v>43</v>
      </c>
      <c r="N11226">
        <v>20</v>
      </c>
      <c r="P11226">
        <v>3</v>
      </c>
      <c r="Q11226">
        <v>3</v>
      </c>
      <c r="S11226">
        <v>0</v>
      </c>
    </row>
    <row r="11227" spans="1:19" x14ac:dyDescent="0.2">
      <c r="A11227" t="s">
        <v>23414</v>
      </c>
      <c r="B11227" t="s">
        <v>23240</v>
      </c>
      <c r="C11227" t="s">
        <v>214</v>
      </c>
      <c r="D11227" t="s">
        <v>1002</v>
      </c>
      <c r="E11227" s="23">
        <v>43800</v>
      </c>
      <c r="F11227">
        <v>15.5</v>
      </c>
      <c r="G11227">
        <v>15.5</v>
      </c>
      <c r="I11227">
        <v>102</v>
      </c>
      <c r="J11227">
        <v>131</v>
      </c>
      <c r="L11227">
        <v>131</v>
      </c>
      <c r="N11227">
        <v>78</v>
      </c>
      <c r="P11227">
        <v>16</v>
      </c>
      <c r="Q11227">
        <v>19</v>
      </c>
      <c r="S11227">
        <v>24</v>
      </c>
    </row>
    <row r="11228" spans="1:19" x14ac:dyDescent="0.2">
      <c r="A11228" t="s">
        <v>23415</v>
      </c>
      <c r="B11228" t="s">
        <v>23241</v>
      </c>
      <c r="C11228" t="s">
        <v>903</v>
      </c>
      <c r="D11228" t="s">
        <v>1002</v>
      </c>
      <c r="E11228" s="23">
        <v>43800</v>
      </c>
      <c r="F11228">
        <v>6.5</v>
      </c>
      <c r="G11228">
        <v>3</v>
      </c>
      <c r="I11228">
        <v>24</v>
      </c>
      <c r="J11228">
        <v>37</v>
      </c>
      <c r="L11228">
        <v>16</v>
      </c>
      <c r="N11228">
        <v>23</v>
      </c>
      <c r="P11228">
        <v>1</v>
      </c>
      <c r="Q11228">
        <v>1</v>
      </c>
      <c r="S11228">
        <v>1</v>
      </c>
    </row>
    <row r="11229" spans="1:19" x14ac:dyDescent="0.2">
      <c r="A11229" t="s">
        <v>23416</v>
      </c>
      <c r="B11229" t="s">
        <v>23242</v>
      </c>
      <c r="C11229" t="s">
        <v>230</v>
      </c>
      <c r="D11229" t="s">
        <v>1002</v>
      </c>
      <c r="E11229" s="23">
        <v>43800</v>
      </c>
      <c r="F11229">
        <v>0</v>
      </c>
      <c r="G11229">
        <v>0</v>
      </c>
      <c r="I11229">
        <v>0</v>
      </c>
      <c r="J11229">
        <v>0</v>
      </c>
      <c r="L11229">
        <v>0</v>
      </c>
      <c r="N11229">
        <v>0</v>
      </c>
      <c r="P11229">
        <v>0</v>
      </c>
      <c r="Q11229">
        <v>0</v>
      </c>
      <c r="S11229">
        <v>0</v>
      </c>
    </row>
    <row r="11230" spans="1:19" x14ac:dyDescent="0.2">
      <c r="A11230" t="s">
        <v>23417</v>
      </c>
      <c r="B11230" t="s">
        <v>23243</v>
      </c>
      <c r="C11230" t="s">
        <v>234</v>
      </c>
      <c r="D11230" t="s">
        <v>1002</v>
      </c>
      <c r="E11230" s="23">
        <v>43800</v>
      </c>
      <c r="F11230">
        <v>0</v>
      </c>
      <c r="G11230">
        <v>0</v>
      </c>
      <c r="I11230">
        <v>0</v>
      </c>
      <c r="J11230">
        <v>0</v>
      </c>
      <c r="L11230">
        <v>0</v>
      </c>
      <c r="N11230">
        <v>0</v>
      </c>
      <c r="P11230">
        <v>0</v>
      </c>
      <c r="Q11230">
        <v>0</v>
      </c>
      <c r="S11230">
        <v>0</v>
      </c>
    </row>
    <row r="11231" spans="1:19" x14ac:dyDescent="0.2">
      <c r="A11231" t="s">
        <v>23418</v>
      </c>
      <c r="B11231" t="s">
        <v>23244</v>
      </c>
      <c r="C11231" t="s">
        <v>217</v>
      </c>
      <c r="D11231" t="s">
        <v>1002</v>
      </c>
      <c r="E11231" s="23">
        <v>43800</v>
      </c>
      <c r="F11231">
        <v>0</v>
      </c>
      <c r="G11231">
        <v>0</v>
      </c>
      <c r="I11231">
        <v>0</v>
      </c>
      <c r="J11231">
        <v>0</v>
      </c>
      <c r="L11231">
        <v>0</v>
      </c>
      <c r="N11231">
        <v>0</v>
      </c>
      <c r="P11231">
        <v>0</v>
      </c>
      <c r="Q11231">
        <v>0</v>
      </c>
      <c r="S11231">
        <v>0</v>
      </c>
    </row>
    <row r="11232" spans="1:19" x14ac:dyDescent="0.2">
      <c r="A11232" t="s">
        <v>23419</v>
      </c>
      <c r="B11232" t="s">
        <v>23245</v>
      </c>
      <c r="C11232" t="s">
        <v>342</v>
      </c>
      <c r="D11232" t="s">
        <v>1002</v>
      </c>
      <c r="E11232" s="23">
        <v>43800</v>
      </c>
      <c r="F11232">
        <v>2.5</v>
      </c>
      <c r="G11232">
        <v>3</v>
      </c>
      <c r="I11232">
        <v>29</v>
      </c>
      <c r="J11232">
        <v>29</v>
      </c>
      <c r="L11232">
        <v>36</v>
      </c>
      <c r="N11232">
        <v>26</v>
      </c>
      <c r="P11232">
        <v>1</v>
      </c>
      <c r="Q11232">
        <v>1</v>
      </c>
      <c r="S11232">
        <v>3</v>
      </c>
    </row>
    <row r="11233" spans="1:19" x14ac:dyDescent="0.2">
      <c r="A11233" t="s">
        <v>23420</v>
      </c>
      <c r="B11233" t="s">
        <v>23246</v>
      </c>
      <c r="C11233" t="s">
        <v>220</v>
      </c>
      <c r="D11233" t="s">
        <v>1002</v>
      </c>
      <c r="E11233" s="23">
        <v>43800</v>
      </c>
      <c r="F11233">
        <v>0</v>
      </c>
      <c r="G11233">
        <v>0</v>
      </c>
      <c r="I11233">
        <v>0</v>
      </c>
      <c r="J11233">
        <v>0</v>
      </c>
      <c r="L11233">
        <v>0</v>
      </c>
      <c r="N11233">
        <v>0</v>
      </c>
      <c r="P11233">
        <v>0</v>
      </c>
      <c r="Q11233">
        <v>0</v>
      </c>
      <c r="S11233">
        <v>0</v>
      </c>
    </row>
    <row r="11234" spans="1:19" x14ac:dyDescent="0.2">
      <c r="A11234" t="s">
        <v>23421</v>
      </c>
      <c r="B11234" t="s">
        <v>23247</v>
      </c>
      <c r="C11234" t="s">
        <v>242</v>
      </c>
      <c r="D11234" t="s">
        <v>1000</v>
      </c>
      <c r="E11234" s="23">
        <v>43800</v>
      </c>
      <c r="F11234">
        <v>0</v>
      </c>
      <c r="G11234">
        <v>0</v>
      </c>
      <c r="I11234">
        <v>0</v>
      </c>
      <c r="J11234">
        <v>0</v>
      </c>
      <c r="L11234">
        <v>0</v>
      </c>
      <c r="N11234">
        <v>0</v>
      </c>
      <c r="P11234">
        <v>0</v>
      </c>
      <c r="Q11234">
        <v>0</v>
      </c>
      <c r="S11234">
        <v>0</v>
      </c>
    </row>
    <row r="11235" spans="1:19" x14ac:dyDescent="0.2">
      <c r="A11235" t="s">
        <v>23422</v>
      </c>
      <c r="B11235" t="s">
        <v>23248</v>
      </c>
      <c r="C11235" t="s">
        <v>242</v>
      </c>
      <c r="D11235" t="s">
        <v>1002</v>
      </c>
      <c r="E11235" s="23">
        <v>43800</v>
      </c>
      <c r="F11235">
        <v>0</v>
      </c>
      <c r="G11235">
        <v>0</v>
      </c>
      <c r="I11235">
        <v>0</v>
      </c>
      <c r="J11235">
        <v>0</v>
      </c>
      <c r="L11235">
        <v>0</v>
      </c>
      <c r="N11235">
        <v>0</v>
      </c>
      <c r="P11235">
        <v>0</v>
      </c>
      <c r="Q11235">
        <v>0</v>
      </c>
      <c r="S11235">
        <v>0</v>
      </c>
    </row>
    <row r="11236" spans="1:19" x14ac:dyDescent="0.2">
      <c r="A11236" t="s">
        <v>23423</v>
      </c>
      <c r="B11236" t="s">
        <v>23249</v>
      </c>
      <c r="C11236" t="s">
        <v>2724</v>
      </c>
      <c r="D11236" t="s">
        <v>1000</v>
      </c>
      <c r="E11236" s="23">
        <v>43800</v>
      </c>
      <c r="F11236">
        <v>3.5</v>
      </c>
      <c r="G11236">
        <v>1.5</v>
      </c>
      <c r="I11236">
        <v>15</v>
      </c>
      <c r="J11236">
        <v>20</v>
      </c>
      <c r="L11236">
        <v>8</v>
      </c>
      <c r="N11236">
        <v>14</v>
      </c>
      <c r="P11236">
        <v>1</v>
      </c>
      <c r="Q11236">
        <v>1</v>
      </c>
      <c r="S11236">
        <v>1</v>
      </c>
    </row>
    <row r="11237" spans="1:19" x14ac:dyDescent="0.2">
      <c r="A11237" t="s">
        <v>23424</v>
      </c>
      <c r="B11237" t="s">
        <v>23250</v>
      </c>
      <c r="C11237" t="s">
        <v>2724</v>
      </c>
      <c r="D11237" t="s">
        <v>1001</v>
      </c>
      <c r="E11237" s="23">
        <v>43800</v>
      </c>
      <c r="F11237">
        <v>3.5</v>
      </c>
      <c r="G11237">
        <v>3.5</v>
      </c>
      <c r="I11237">
        <v>15</v>
      </c>
      <c r="J11237">
        <v>19</v>
      </c>
      <c r="L11237">
        <v>18</v>
      </c>
      <c r="N11237">
        <v>14</v>
      </c>
      <c r="P11237">
        <v>2</v>
      </c>
      <c r="Q11237">
        <v>3</v>
      </c>
      <c r="S11237">
        <v>1</v>
      </c>
    </row>
    <row r="11238" spans="1:19" x14ac:dyDescent="0.2">
      <c r="A11238" t="s">
        <v>23425</v>
      </c>
      <c r="B11238" t="s">
        <v>23251</v>
      </c>
      <c r="C11238" t="s">
        <v>2724</v>
      </c>
      <c r="D11238" t="s">
        <v>1002</v>
      </c>
      <c r="E11238" s="23">
        <v>43800</v>
      </c>
      <c r="F11238">
        <v>7</v>
      </c>
      <c r="G11238">
        <v>5</v>
      </c>
      <c r="I11238">
        <v>30</v>
      </c>
      <c r="J11238">
        <v>39</v>
      </c>
      <c r="L11238">
        <v>26</v>
      </c>
      <c r="N11238">
        <v>28</v>
      </c>
      <c r="P11238">
        <v>3</v>
      </c>
      <c r="Q11238">
        <v>4</v>
      </c>
      <c r="S11238">
        <v>2</v>
      </c>
    </row>
    <row r="11239" spans="1:19" x14ac:dyDescent="0.2">
      <c r="A11239" t="s">
        <v>23426</v>
      </c>
      <c r="B11239" t="s">
        <v>23252</v>
      </c>
      <c r="C11239" t="s">
        <v>237</v>
      </c>
      <c r="D11239" t="s">
        <v>1000</v>
      </c>
      <c r="E11239" s="23">
        <v>43800</v>
      </c>
      <c r="F11239">
        <v>8</v>
      </c>
      <c r="G11239">
        <v>10</v>
      </c>
      <c r="I11239">
        <v>37</v>
      </c>
      <c r="J11239">
        <v>48</v>
      </c>
      <c r="L11239">
        <v>60</v>
      </c>
      <c r="N11239">
        <v>26</v>
      </c>
      <c r="P11239">
        <v>4</v>
      </c>
      <c r="Q11239">
        <v>5</v>
      </c>
      <c r="S11239">
        <v>11</v>
      </c>
    </row>
    <row r="11240" spans="1:19" x14ac:dyDescent="0.2">
      <c r="A11240" t="s">
        <v>23427</v>
      </c>
      <c r="B11240" t="s">
        <v>23253</v>
      </c>
      <c r="C11240" t="s">
        <v>237</v>
      </c>
      <c r="D11240" t="s">
        <v>1002</v>
      </c>
      <c r="E11240" s="23">
        <v>43800</v>
      </c>
      <c r="F11240">
        <v>8</v>
      </c>
      <c r="G11240">
        <v>10</v>
      </c>
      <c r="I11240">
        <v>37</v>
      </c>
      <c r="J11240">
        <v>48</v>
      </c>
      <c r="L11240">
        <v>60</v>
      </c>
      <c r="N11240">
        <v>26</v>
      </c>
      <c r="P11240">
        <v>4</v>
      </c>
      <c r="Q11240">
        <v>5</v>
      </c>
      <c r="S11240">
        <v>11</v>
      </c>
    </row>
    <row r="11241" spans="1:19" x14ac:dyDescent="0.2">
      <c r="A11241" t="s">
        <v>23428</v>
      </c>
      <c r="B11241" t="s">
        <v>23254</v>
      </c>
      <c r="C11241" t="s">
        <v>238</v>
      </c>
      <c r="D11241" t="s">
        <v>1000</v>
      </c>
      <c r="E11241" s="23">
        <v>43800</v>
      </c>
      <c r="F11241">
        <v>5</v>
      </c>
      <c r="G11241">
        <v>6</v>
      </c>
      <c r="I11241">
        <v>15</v>
      </c>
      <c r="J11241">
        <v>22</v>
      </c>
      <c r="L11241">
        <v>30</v>
      </c>
      <c r="N11241">
        <v>11</v>
      </c>
      <c r="P11241">
        <v>0</v>
      </c>
      <c r="Q11241">
        <v>0</v>
      </c>
      <c r="S11241">
        <v>4</v>
      </c>
    </row>
    <row r="11242" spans="1:19" x14ac:dyDescent="0.2">
      <c r="A11242" t="s">
        <v>23429</v>
      </c>
      <c r="B11242" t="s">
        <v>23255</v>
      </c>
      <c r="C11242" t="s">
        <v>238</v>
      </c>
      <c r="D11242" t="s">
        <v>1002</v>
      </c>
      <c r="E11242" s="23">
        <v>43800</v>
      </c>
      <c r="F11242">
        <v>5</v>
      </c>
      <c r="G11242">
        <v>6</v>
      </c>
      <c r="I11242">
        <v>15</v>
      </c>
      <c r="J11242">
        <v>22</v>
      </c>
      <c r="L11242">
        <v>30</v>
      </c>
      <c r="N11242">
        <v>11</v>
      </c>
      <c r="P11242">
        <v>0</v>
      </c>
      <c r="Q11242">
        <v>0</v>
      </c>
      <c r="S11242">
        <v>4</v>
      </c>
    </row>
    <row r="11243" spans="1:19" x14ac:dyDescent="0.2">
      <c r="A11243" t="s">
        <v>23430</v>
      </c>
      <c r="B11243" t="s">
        <v>23256</v>
      </c>
      <c r="C11243" t="s">
        <v>239</v>
      </c>
      <c r="D11243" t="s">
        <v>1000</v>
      </c>
      <c r="E11243" s="23">
        <v>43800</v>
      </c>
      <c r="F11243">
        <v>0</v>
      </c>
      <c r="G11243">
        <v>0</v>
      </c>
      <c r="I11243">
        <v>0</v>
      </c>
      <c r="J11243">
        <v>0</v>
      </c>
      <c r="L11243">
        <v>0</v>
      </c>
      <c r="N11243">
        <v>0</v>
      </c>
      <c r="P11243">
        <v>0</v>
      </c>
      <c r="Q11243">
        <v>0</v>
      </c>
      <c r="S11243">
        <v>0</v>
      </c>
    </row>
    <row r="11244" spans="1:19" x14ac:dyDescent="0.2">
      <c r="A11244" t="s">
        <v>23431</v>
      </c>
      <c r="B11244" t="s">
        <v>23257</v>
      </c>
      <c r="C11244" t="s">
        <v>239</v>
      </c>
      <c r="D11244" t="s">
        <v>1002</v>
      </c>
      <c r="E11244" s="23">
        <v>43800</v>
      </c>
      <c r="F11244">
        <v>0</v>
      </c>
      <c r="G11244">
        <v>0</v>
      </c>
      <c r="I11244">
        <v>0</v>
      </c>
      <c r="J11244">
        <v>0</v>
      </c>
      <c r="L11244">
        <v>0</v>
      </c>
      <c r="N11244">
        <v>0</v>
      </c>
      <c r="P11244">
        <v>0</v>
      </c>
      <c r="Q11244">
        <v>0</v>
      </c>
      <c r="S11244">
        <v>0</v>
      </c>
    </row>
    <row r="11245" spans="1:19" x14ac:dyDescent="0.2">
      <c r="A11245" t="s">
        <v>23432</v>
      </c>
      <c r="B11245" t="s">
        <v>23258</v>
      </c>
      <c r="C11245" t="s">
        <v>1988</v>
      </c>
      <c r="D11245" t="s">
        <v>1000</v>
      </c>
      <c r="E11245" s="23">
        <v>43800</v>
      </c>
      <c r="F11245">
        <v>6.5</v>
      </c>
      <c r="G11245">
        <v>4.5</v>
      </c>
      <c r="I11245">
        <v>19</v>
      </c>
      <c r="J11245">
        <v>38</v>
      </c>
      <c r="L11245">
        <v>26</v>
      </c>
      <c r="N11245">
        <v>19</v>
      </c>
      <c r="P11245">
        <v>0</v>
      </c>
      <c r="Q11245">
        <v>1</v>
      </c>
      <c r="S11245">
        <v>0</v>
      </c>
    </row>
    <row r="11246" spans="1:19" x14ac:dyDescent="0.2">
      <c r="A11246" t="s">
        <v>23433</v>
      </c>
      <c r="B11246" t="s">
        <v>23259</v>
      </c>
      <c r="C11246" t="s">
        <v>1988</v>
      </c>
      <c r="D11246" t="s">
        <v>1001</v>
      </c>
      <c r="E11246" s="23">
        <v>43800</v>
      </c>
      <c r="F11246">
        <v>3.5</v>
      </c>
      <c r="G11246">
        <v>3.5</v>
      </c>
      <c r="I11246">
        <v>14</v>
      </c>
      <c r="J11246">
        <v>18</v>
      </c>
      <c r="L11246">
        <v>19</v>
      </c>
      <c r="N11246">
        <v>13</v>
      </c>
      <c r="P11246">
        <v>4</v>
      </c>
      <c r="Q11246">
        <v>4</v>
      </c>
      <c r="S11246">
        <v>1</v>
      </c>
    </row>
    <row r="11247" spans="1:19" x14ac:dyDescent="0.2">
      <c r="A11247" t="s">
        <v>23434</v>
      </c>
      <c r="B11247" t="s">
        <v>23260</v>
      </c>
      <c r="C11247" t="s">
        <v>1988</v>
      </c>
      <c r="D11247" t="s">
        <v>1002</v>
      </c>
      <c r="E11247" s="23">
        <v>43800</v>
      </c>
      <c r="F11247">
        <v>10</v>
      </c>
      <c r="G11247">
        <v>8</v>
      </c>
      <c r="I11247">
        <v>33</v>
      </c>
      <c r="J11247">
        <v>56</v>
      </c>
      <c r="L11247">
        <v>45</v>
      </c>
      <c r="N11247">
        <v>32</v>
      </c>
      <c r="P11247">
        <v>4</v>
      </c>
      <c r="Q11247">
        <v>5</v>
      </c>
      <c r="S11247">
        <v>1</v>
      </c>
    </row>
    <row r="11248" spans="1:19" x14ac:dyDescent="0.2">
      <c r="A11248" t="s">
        <v>23435</v>
      </c>
      <c r="B11248" t="s">
        <v>23261</v>
      </c>
      <c r="C11248" t="s">
        <v>966</v>
      </c>
      <c r="D11248" t="s">
        <v>1000</v>
      </c>
      <c r="E11248" s="23">
        <v>43800</v>
      </c>
      <c r="F11248">
        <v>0</v>
      </c>
      <c r="G11248">
        <v>0</v>
      </c>
      <c r="I11248">
        <v>0</v>
      </c>
      <c r="J11248">
        <v>0</v>
      </c>
      <c r="L11248">
        <v>0</v>
      </c>
      <c r="N11248">
        <v>0</v>
      </c>
      <c r="P11248">
        <v>0</v>
      </c>
      <c r="Q11248">
        <v>0</v>
      </c>
      <c r="S11248">
        <v>0</v>
      </c>
    </row>
    <row r="11249" spans="1:19" x14ac:dyDescent="0.2">
      <c r="A11249" t="s">
        <v>23436</v>
      </c>
      <c r="B11249" t="s">
        <v>23262</v>
      </c>
      <c r="C11249" t="s">
        <v>966</v>
      </c>
      <c r="D11249" t="s">
        <v>1002</v>
      </c>
      <c r="E11249" s="23">
        <v>43800</v>
      </c>
      <c r="F11249">
        <v>0</v>
      </c>
      <c r="G11249">
        <v>0</v>
      </c>
      <c r="I11249">
        <v>0</v>
      </c>
      <c r="J11249">
        <v>0</v>
      </c>
      <c r="L11249">
        <v>0</v>
      </c>
      <c r="N11249">
        <v>0</v>
      </c>
      <c r="P11249">
        <v>0</v>
      </c>
      <c r="Q11249">
        <v>0</v>
      </c>
      <c r="S11249">
        <v>0</v>
      </c>
    </row>
    <row r="11250" spans="1:19" x14ac:dyDescent="0.2">
      <c r="A11250" t="s">
        <v>23437</v>
      </c>
      <c r="B11250" t="s">
        <v>23263</v>
      </c>
      <c r="C11250" t="s">
        <v>240</v>
      </c>
      <c r="D11250" t="s">
        <v>1000</v>
      </c>
      <c r="E11250" s="23">
        <v>43800</v>
      </c>
      <c r="F11250">
        <v>14</v>
      </c>
      <c r="G11250">
        <v>17.5</v>
      </c>
      <c r="I11250">
        <v>26</v>
      </c>
      <c r="J11250">
        <v>78</v>
      </c>
      <c r="L11250">
        <v>100</v>
      </c>
      <c r="N11250">
        <v>25</v>
      </c>
      <c r="P11250">
        <v>4</v>
      </c>
      <c r="Q11250">
        <v>4</v>
      </c>
      <c r="S11250">
        <v>1</v>
      </c>
    </row>
    <row r="11251" spans="1:19" x14ac:dyDescent="0.2">
      <c r="A11251" t="s">
        <v>23438</v>
      </c>
      <c r="B11251" t="s">
        <v>23264</v>
      </c>
      <c r="C11251" t="s">
        <v>240</v>
      </c>
      <c r="D11251" t="s">
        <v>1002</v>
      </c>
      <c r="E11251" s="23">
        <v>43800</v>
      </c>
      <c r="F11251">
        <v>14</v>
      </c>
      <c r="G11251">
        <v>17.5</v>
      </c>
      <c r="I11251">
        <v>26</v>
      </c>
      <c r="J11251">
        <v>78</v>
      </c>
      <c r="L11251">
        <v>100</v>
      </c>
      <c r="N11251">
        <v>25</v>
      </c>
      <c r="P11251">
        <v>4</v>
      </c>
      <c r="Q11251">
        <v>4</v>
      </c>
      <c r="S11251">
        <v>1</v>
      </c>
    </row>
    <row r="11252" spans="1:19" x14ac:dyDescent="0.2">
      <c r="A11252" t="s">
        <v>23439</v>
      </c>
      <c r="B11252" t="s">
        <v>23265</v>
      </c>
      <c r="C11252" t="s">
        <v>241</v>
      </c>
      <c r="D11252" t="s">
        <v>1000</v>
      </c>
      <c r="E11252" s="23">
        <v>43800</v>
      </c>
      <c r="F11252">
        <v>43.5</v>
      </c>
      <c r="G11252">
        <v>48.5</v>
      </c>
      <c r="I11252">
        <v>356</v>
      </c>
      <c r="J11252">
        <v>475</v>
      </c>
      <c r="L11252">
        <v>530</v>
      </c>
      <c r="N11252">
        <v>306</v>
      </c>
      <c r="P11252">
        <v>17</v>
      </c>
      <c r="Q11252">
        <v>21</v>
      </c>
      <c r="S11252">
        <v>50</v>
      </c>
    </row>
    <row r="11253" spans="1:19" x14ac:dyDescent="0.2">
      <c r="A11253" t="s">
        <v>23440</v>
      </c>
      <c r="B11253" t="s">
        <v>23266</v>
      </c>
      <c r="C11253" t="s">
        <v>241</v>
      </c>
      <c r="D11253" t="s">
        <v>1002</v>
      </c>
      <c r="E11253" s="23">
        <v>43800</v>
      </c>
      <c r="F11253">
        <v>43.5</v>
      </c>
      <c r="G11253">
        <v>48.5</v>
      </c>
      <c r="I11253">
        <v>356</v>
      </c>
      <c r="J11253">
        <v>475</v>
      </c>
      <c r="L11253">
        <v>530</v>
      </c>
      <c r="N11253">
        <v>306</v>
      </c>
      <c r="P11253">
        <v>17</v>
      </c>
      <c r="Q11253">
        <v>21</v>
      </c>
      <c r="S11253">
        <v>50</v>
      </c>
    </row>
    <row r="11254" spans="1:19" x14ac:dyDescent="0.2">
      <c r="A11254" t="s">
        <v>23441</v>
      </c>
      <c r="B11254" t="s">
        <v>23267</v>
      </c>
      <c r="C11254" t="s">
        <v>318</v>
      </c>
      <c r="D11254" t="s">
        <v>1000</v>
      </c>
      <c r="E11254" s="23">
        <v>43800</v>
      </c>
      <c r="F11254">
        <v>3.5</v>
      </c>
      <c r="G11254">
        <v>2.5</v>
      </c>
      <c r="I11254">
        <v>14</v>
      </c>
      <c r="J11254">
        <v>20</v>
      </c>
      <c r="L11254">
        <v>15</v>
      </c>
      <c r="N11254">
        <v>13</v>
      </c>
      <c r="P11254">
        <v>0</v>
      </c>
      <c r="Q11254">
        <v>0</v>
      </c>
      <c r="S11254">
        <v>1</v>
      </c>
    </row>
    <row r="11255" spans="1:19" x14ac:dyDescent="0.2">
      <c r="A11255" t="s">
        <v>23442</v>
      </c>
      <c r="B11255" t="s">
        <v>23268</v>
      </c>
      <c r="C11255" t="s">
        <v>318</v>
      </c>
      <c r="D11255" t="s">
        <v>1002</v>
      </c>
      <c r="E11255" s="23">
        <v>43800</v>
      </c>
      <c r="F11255">
        <v>3.5</v>
      </c>
      <c r="G11255">
        <v>2.5</v>
      </c>
      <c r="I11255">
        <v>14</v>
      </c>
      <c r="J11255">
        <v>20</v>
      </c>
      <c r="L11255">
        <v>15</v>
      </c>
      <c r="N11255">
        <v>13</v>
      </c>
      <c r="P11255">
        <v>0</v>
      </c>
      <c r="Q11255">
        <v>0</v>
      </c>
      <c r="S11255">
        <v>1</v>
      </c>
    </row>
    <row r="11256" spans="1:19" x14ac:dyDescent="0.2">
      <c r="A11256" t="s">
        <v>23443</v>
      </c>
      <c r="B11256" t="s">
        <v>23269</v>
      </c>
      <c r="C11256" t="s">
        <v>896</v>
      </c>
      <c r="D11256" t="s">
        <v>1000</v>
      </c>
      <c r="E11256" s="23">
        <v>43800</v>
      </c>
      <c r="F11256">
        <v>84</v>
      </c>
      <c r="G11256">
        <v>90.5</v>
      </c>
      <c r="I11256">
        <v>482</v>
      </c>
      <c r="J11256">
        <v>701</v>
      </c>
      <c r="L11256">
        <v>769</v>
      </c>
      <c r="N11256">
        <v>414</v>
      </c>
      <c r="O11256" t="s">
        <v>904</v>
      </c>
      <c r="P11256">
        <v>26</v>
      </c>
      <c r="Q11256">
        <v>32</v>
      </c>
      <c r="S11256">
        <v>68</v>
      </c>
    </row>
    <row r="11257" spans="1:19" x14ac:dyDescent="0.2">
      <c r="A11257" t="s">
        <v>23444</v>
      </c>
      <c r="B11257" t="s">
        <v>23270</v>
      </c>
      <c r="C11257" t="s">
        <v>899</v>
      </c>
      <c r="D11257" t="s">
        <v>1001</v>
      </c>
      <c r="E11257" s="23">
        <v>43800</v>
      </c>
      <c r="F11257">
        <v>7</v>
      </c>
      <c r="G11257">
        <v>7</v>
      </c>
      <c r="I11257">
        <v>29</v>
      </c>
      <c r="J11257">
        <v>37</v>
      </c>
      <c r="L11257">
        <v>37</v>
      </c>
      <c r="N11257">
        <v>27</v>
      </c>
      <c r="O11257" t="s">
        <v>904</v>
      </c>
      <c r="P11257">
        <v>6</v>
      </c>
      <c r="Q11257">
        <v>7</v>
      </c>
      <c r="S11257">
        <v>2</v>
      </c>
    </row>
    <row r="11258" spans="1:19" x14ac:dyDescent="0.2">
      <c r="A11258" t="s">
        <v>23445</v>
      </c>
      <c r="B11258" t="s">
        <v>23271</v>
      </c>
      <c r="C11258" t="s">
        <v>1237</v>
      </c>
      <c r="D11258" t="s">
        <v>1000</v>
      </c>
      <c r="E11258" s="23">
        <v>43800</v>
      </c>
      <c r="F11258">
        <v>24</v>
      </c>
      <c r="G11258">
        <v>23.5</v>
      </c>
      <c r="I11258">
        <v>60</v>
      </c>
      <c r="J11258">
        <v>136</v>
      </c>
      <c r="L11258">
        <v>134</v>
      </c>
      <c r="N11258">
        <v>58</v>
      </c>
      <c r="P11258">
        <v>5</v>
      </c>
      <c r="Q11258">
        <v>6</v>
      </c>
      <c r="S11258">
        <v>2</v>
      </c>
    </row>
    <row r="11259" spans="1:19" x14ac:dyDescent="0.2">
      <c r="A11259" t="s">
        <v>23446</v>
      </c>
      <c r="B11259" t="s">
        <v>23272</v>
      </c>
      <c r="C11259" t="s">
        <v>1237</v>
      </c>
      <c r="D11259" t="s">
        <v>1001</v>
      </c>
      <c r="E11259" s="23">
        <v>43800</v>
      </c>
      <c r="F11259">
        <v>7</v>
      </c>
      <c r="G11259">
        <v>7</v>
      </c>
      <c r="I11259">
        <v>29</v>
      </c>
      <c r="J11259">
        <v>37</v>
      </c>
      <c r="L11259">
        <v>37</v>
      </c>
      <c r="N11259">
        <v>27</v>
      </c>
      <c r="P11259">
        <v>6</v>
      </c>
      <c r="Q11259">
        <v>7</v>
      </c>
      <c r="S11259">
        <v>2</v>
      </c>
    </row>
    <row r="11260" spans="1:19" x14ac:dyDescent="0.2">
      <c r="A11260" t="s">
        <v>23447</v>
      </c>
      <c r="B11260" t="s">
        <v>23273</v>
      </c>
      <c r="C11260" t="s">
        <v>1237</v>
      </c>
      <c r="D11260" t="s">
        <v>1002</v>
      </c>
      <c r="E11260" s="23">
        <v>43800</v>
      </c>
      <c r="F11260">
        <v>31</v>
      </c>
      <c r="G11260">
        <v>30.5</v>
      </c>
      <c r="I11260">
        <v>89</v>
      </c>
      <c r="J11260">
        <v>173</v>
      </c>
      <c r="L11260">
        <v>171</v>
      </c>
      <c r="N11260">
        <v>85</v>
      </c>
      <c r="P11260">
        <v>11</v>
      </c>
      <c r="Q11260">
        <v>13</v>
      </c>
      <c r="S11260">
        <v>4</v>
      </c>
    </row>
    <row r="11261" spans="1:19" x14ac:dyDescent="0.2">
      <c r="A11261" t="s">
        <v>23448</v>
      </c>
      <c r="B11261" t="s">
        <v>23274</v>
      </c>
      <c r="C11261" t="s">
        <v>235</v>
      </c>
      <c r="D11261" t="s">
        <v>1002</v>
      </c>
      <c r="E11261" s="23">
        <v>43800</v>
      </c>
      <c r="F11261">
        <v>91</v>
      </c>
      <c r="G11261">
        <v>97.5</v>
      </c>
      <c r="I11261">
        <v>511</v>
      </c>
      <c r="J11261">
        <v>738</v>
      </c>
      <c r="L11261">
        <v>806</v>
      </c>
      <c r="N11261">
        <v>441</v>
      </c>
      <c r="P11261">
        <v>32</v>
      </c>
      <c r="Q11261">
        <v>39</v>
      </c>
      <c r="S11261">
        <v>70</v>
      </c>
    </row>
    <row r="11262" spans="1:19" x14ac:dyDescent="0.2">
      <c r="A11262" t="s">
        <v>23718</v>
      </c>
      <c r="B11262" t="s">
        <v>23544</v>
      </c>
      <c r="C11262" t="s">
        <v>228</v>
      </c>
      <c r="D11262" t="s">
        <v>1000</v>
      </c>
      <c r="E11262" s="23">
        <v>43831</v>
      </c>
      <c r="F11262">
        <v>0</v>
      </c>
      <c r="G11262">
        <v>0</v>
      </c>
      <c r="I11262">
        <v>0</v>
      </c>
      <c r="J11262">
        <v>0</v>
      </c>
      <c r="L11262">
        <v>0</v>
      </c>
      <c r="N11262">
        <v>0</v>
      </c>
      <c r="P11262">
        <v>0</v>
      </c>
      <c r="Q11262">
        <v>0</v>
      </c>
      <c r="S11262">
        <v>0</v>
      </c>
    </row>
    <row r="11263" spans="1:19" x14ac:dyDescent="0.2">
      <c r="A11263" t="s">
        <v>23719</v>
      </c>
      <c r="B11263" t="s">
        <v>23545</v>
      </c>
      <c r="C11263" t="s">
        <v>211</v>
      </c>
      <c r="D11263" t="s">
        <v>1000</v>
      </c>
      <c r="E11263" s="23">
        <v>43831</v>
      </c>
      <c r="F11263">
        <v>0</v>
      </c>
      <c r="G11263">
        <v>0</v>
      </c>
      <c r="I11263">
        <v>0</v>
      </c>
      <c r="J11263">
        <v>0</v>
      </c>
      <c r="L11263">
        <v>0</v>
      </c>
      <c r="N11263">
        <v>0</v>
      </c>
      <c r="P11263">
        <v>0</v>
      </c>
      <c r="Q11263">
        <v>0</v>
      </c>
      <c r="S11263">
        <v>0</v>
      </c>
    </row>
    <row r="11264" spans="1:19" x14ac:dyDescent="0.2">
      <c r="A11264" t="s">
        <v>23720</v>
      </c>
      <c r="B11264" t="s">
        <v>23546</v>
      </c>
      <c r="C11264" t="s">
        <v>213</v>
      </c>
      <c r="D11264" t="s">
        <v>1000</v>
      </c>
      <c r="E11264" s="23">
        <v>43831</v>
      </c>
      <c r="F11264">
        <v>0</v>
      </c>
      <c r="G11264">
        <v>0</v>
      </c>
      <c r="I11264">
        <v>0</v>
      </c>
      <c r="J11264">
        <v>0</v>
      </c>
      <c r="L11264">
        <v>0</v>
      </c>
      <c r="N11264">
        <v>0</v>
      </c>
      <c r="P11264">
        <v>0</v>
      </c>
      <c r="Q11264">
        <v>0</v>
      </c>
      <c r="S11264">
        <v>0</v>
      </c>
    </row>
    <row r="11265" spans="1:19" x14ac:dyDescent="0.2">
      <c r="A11265" t="s">
        <v>23721</v>
      </c>
      <c r="B11265" t="s">
        <v>23547</v>
      </c>
      <c r="C11265" t="s">
        <v>229</v>
      </c>
      <c r="D11265" t="s">
        <v>1000</v>
      </c>
      <c r="E11265" s="23">
        <v>43831</v>
      </c>
      <c r="F11265">
        <v>0</v>
      </c>
      <c r="G11265">
        <v>0</v>
      </c>
      <c r="I11265">
        <v>0</v>
      </c>
      <c r="J11265">
        <v>0</v>
      </c>
      <c r="L11265">
        <v>0</v>
      </c>
      <c r="N11265">
        <v>0</v>
      </c>
      <c r="P11265">
        <v>0</v>
      </c>
      <c r="Q11265">
        <v>0</v>
      </c>
      <c r="S11265">
        <v>0</v>
      </c>
    </row>
    <row r="11266" spans="1:19" x14ac:dyDescent="0.2">
      <c r="A11266" t="s">
        <v>23722</v>
      </c>
      <c r="B11266" t="s">
        <v>23548</v>
      </c>
      <c r="C11266" t="s">
        <v>1051</v>
      </c>
      <c r="D11266" t="s">
        <v>1000</v>
      </c>
      <c r="E11266" s="23">
        <v>43831</v>
      </c>
      <c r="F11266">
        <v>0</v>
      </c>
      <c r="G11266">
        <v>0</v>
      </c>
      <c r="I11266">
        <v>0</v>
      </c>
      <c r="J11266">
        <v>0</v>
      </c>
      <c r="L11266">
        <v>0</v>
      </c>
      <c r="N11266">
        <v>0</v>
      </c>
      <c r="P11266">
        <v>0</v>
      </c>
      <c r="Q11266">
        <v>0</v>
      </c>
      <c r="S11266">
        <v>0</v>
      </c>
    </row>
    <row r="11267" spans="1:19" x14ac:dyDescent="0.2">
      <c r="A11267" t="s">
        <v>23723</v>
      </c>
      <c r="B11267" t="s">
        <v>23549</v>
      </c>
      <c r="C11267" t="s">
        <v>1048</v>
      </c>
      <c r="D11267" t="s">
        <v>1000</v>
      </c>
      <c r="E11267" s="23">
        <v>43831</v>
      </c>
      <c r="F11267">
        <v>0</v>
      </c>
      <c r="G11267">
        <v>0</v>
      </c>
      <c r="I11267">
        <v>0</v>
      </c>
      <c r="J11267">
        <v>0</v>
      </c>
      <c r="L11267">
        <v>0</v>
      </c>
      <c r="N11267">
        <v>0</v>
      </c>
      <c r="P11267">
        <v>0</v>
      </c>
      <c r="Q11267">
        <v>0</v>
      </c>
      <c r="S11267">
        <v>0</v>
      </c>
    </row>
    <row r="11268" spans="1:19" x14ac:dyDescent="0.2">
      <c r="A11268" t="s">
        <v>23724</v>
      </c>
      <c r="B11268" t="s">
        <v>23550</v>
      </c>
      <c r="C11268" t="s">
        <v>1047</v>
      </c>
      <c r="D11268" t="s">
        <v>1000</v>
      </c>
      <c r="E11268" s="23">
        <v>43831</v>
      </c>
      <c r="F11268">
        <v>3.5</v>
      </c>
      <c r="G11268">
        <v>1.5</v>
      </c>
      <c r="I11268">
        <v>13</v>
      </c>
      <c r="J11268">
        <v>20</v>
      </c>
      <c r="L11268">
        <v>8</v>
      </c>
      <c r="N11268">
        <v>13</v>
      </c>
      <c r="P11268">
        <v>2</v>
      </c>
      <c r="Q11268">
        <v>2</v>
      </c>
      <c r="S11268">
        <v>0</v>
      </c>
    </row>
    <row r="11269" spans="1:19" x14ac:dyDescent="0.2">
      <c r="A11269" t="s">
        <v>23725</v>
      </c>
      <c r="B11269" t="s">
        <v>23551</v>
      </c>
      <c r="C11269" t="s">
        <v>1050</v>
      </c>
      <c r="D11269" t="s">
        <v>1001</v>
      </c>
      <c r="E11269" s="23">
        <v>43831</v>
      </c>
      <c r="F11269">
        <v>1.5</v>
      </c>
      <c r="G11269">
        <v>1.5</v>
      </c>
      <c r="I11269">
        <v>4</v>
      </c>
      <c r="J11269">
        <v>8</v>
      </c>
      <c r="L11269">
        <v>8</v>
      </c>
      <c r="N11269">
        <v>4</v>
      </c>
      <c r="P11269">
        <v>0</v>
      </c>
      <c r="Q11269">
        <v>0</v>
      </c>
      <c r="S11269">
        <v>0</v>
      </c>
    </row>
    <row r="11270" spans="1:19" x14ac:dyDescent="0.2">
      <c r="A11270" t="s">
        <v>23726</v>
      </c>
      <c r="B11270" t="s">
        <v>23552</v>
      </c>
      <c r="C11270" t="s">
        <v>1049</v>
      </c>
      <c r="D11270" t="s">
        <v>1001</v>
      </c>
      <c r="E11270" s="23">
        <v>43831</v>
      </c>
      <c r="F11270">
        <v>0</v>
      </c>
      <c r="G11270">
        <v>0</v>
      </c>
      <c r="I11270">
        <v>0</v>
      </c>
      <c r="J11270">
        <v>0</v>
      </c>
      <c r="L11270">
        <v>0</v>
      </c>
      <c r="N11270">
        <v>0</v>
      </c>
      <c r="P11270">
        <v>0</v>
      </c>
      <c r="Q11270">
        <v>0</v>
      </c>
      <c r="S11270">
        <v>0</v>
      </c>
    </row>
    <row r="11271" spans="1:19" x14ac:dyDescent="0.2">
      <c r="A11271" t="s">
        <v>23727</v>
      </c>
      <c r="B11271" t="s">
        <v>23553</v>
      </c>
      <c r="C11271" t="s">
        <v>1048</v>
      </c>
      <c r="D11271" t="s">
        <v>1001</v>
      </c>
      <c r="E11271" s="23">
        <v>43831</v>
      </c>
      <c r="F11271">
        <v>2</v>
      </c>
      <c r="G11271">
        <v>2</v>
      </c>
      <c r="I11271">
        <v>12</v>
      </c>
      <c r="J11271">
        <v>11</v>
      </c>
      <c r="L11271">
        <v>10</v>
      </c>
      <c r="N11271">
        <v>11</v>
      </c>
      <c r="P11271">
        <v>0</v>
      </c>
      <c r="Q11271">
        <v>0</v>
      </c>
      <c r="S11271">
        <v>1</v>
      </c>
    </row>
    <row r="11272" spans="1:19" x14ac:dyDescent="0.2">
      <c r="A11272" t="s">
        <v>23728</v>
      </c>
      <c r="B11272" t="s">
        <v>23554</v>
      </c>
      <c r="C11272" t="s">
        <v>1047</v>
      </c>
      <c r="D11272" t="s">
        <v>1001</v>
      </c>
      <c r="E11272" s="23">
        <v>43831</v>
      </c>
      <c r="F11272">
        <v>0</v>
      </c>
      <c r="G11272">
        <v>0</v>
      </c>
      <c r="I11272">
        <v>0</v>
      </c>
      <c r="J11272">
        <v>0</v>
      </c>
      <c r="L11272">
        <v>0</v>
      </c>
      <c r="N11272">
        <v>0</v>
      </c>
      <c r="P11272">
        <v>0</v>
      </c>
      <c r="Q11272">
        <v>0</v>
      </c>
      <c r="S11272">
        <v>0</v>
      </c>
    </row>
    <row r="11273" spans="1:19" x14ac:dyDescent="0.2">
      <c r="A11273" t="s">
        <v>23729</v>
      </c>
      <c r="B11273" t="s">
        <v>23555</v>
      </c>
      <c r="C11273" t="s">
        <v>959</v>
      </c>
      <c r="D11273" t="s">
        <v>1000</v>
      </c>
      <c r="E11273" s="23">
        <v>43831</v>
      </c>
      <c r="F11273">
        <v>0</v>
      </c>
      <c r="G11273">
        <v>0</v>
      </c>
      <c r="I11273">
        <v>0</v>
      </c>
      <c r="J11273">
        <v>0</v>
      </c>
      <c r="L11273">
        <v>0</v>
      </c>
      <c r="N11273">
        <v>0</v>
      </c>
      <c r="P11273">
        <v>0</v>
      </c>
      <c r="Q11273">
        <v>0</v>
      </c>
      <c r="S11273">
        <v>0</v>
      </c>
    </row>
    <row r="11274" spans="1:19" x14ac:dyDescent="0.2">
      <c r="A11274" t="s">
        <v>23730</v>
      </c>
      <c r="B11274" t="s">
        <v>23556</v>
      </c>
      <c r="C11274" t="s">
        <v>205</v>
      </c>
      <c r="D11274" t="s">
        <v>1000</v>
      </c>
      <c r="E11274" s="23">
        <v>43831</v>
      </c>
      <c r="F11274">
        <v>0</v>
      </c>
      <c r="G11274">
        <v>0</v>
      </c>
      <c r="I11274">
        <v>0</v>
      </c>
      <c r="J11274">
        <v>0</v>
      </c>
      <c r="L11274">
        <v>0</v>
      </c>
      <c r="N11274">
        <v>0</v>
      </c>
      <c r="P11274">
        <v>0</v>
      </c>
      <c r="Q11274">
        <v>0</v>
      </c>
      <c r="S11274">
        <v>0</v>
      </c>
    </row>
    <row r="11275" spans="1:19" x14ac:dyDescent="0.2">
      <c r="A11275" t="s">
        <v>23731</v>
      </c>
      <c r="B11275" t="s">
        <v>23557</v>
      </c>
      <c r="C11275" t="s">
        <v>384</v>
      </c>
      <c r="D11275" t="s">
        <v>1000</v>
      </c>
      <c r="E11275" s="23">
        <v>43831</v>
      </c>
      <c r="F11275">
        <v>0</v>
      </c>
      <c r="G11275">
        <v>0</v>
      </c>
      <c r="I11275">
        <v>0</v>
      </c>
      <c r="J11275">
        <v>0</v>
      </c>
      <c r="L11275">
        <v>0</v>
      </c>
      <c r="N11275">
        <v>0</v>
      </c>
      <c r="P11275">
        <v>0</v>
      </c>
      <c r="Q11275">
        <v>0</v>
      </c>
      <c r="S11275">
        <v>0</v>
      </c>
    </row>
    <row r="11276" spans="1:19" x14ac:dyDescent="0.2">
      <c r="A11276" t="s">
        <v>23732</v>
      </c>
      <c r="B11276" t="s">
        <v>23558</v>
      </c>
      <c r="C11276" t="s">
        <v>210</v>
      </c>
      <c r="D11276" t="s">
        <v>1000</v>
      </c>
      <c r="E11276" s="23">
        <v>43831</v>
      </c>
      <c r="F11276">
        <v>0</v>
      </c>
      <c r="G11276">
        <v>0</v>
      </c>
      <c r="I11276">
        <v>0</v>
      </c>
      <c r="J11276">
        <v>0</v>
      </c>
      <c r="L11276">
        <v>0</v>
      </c>
      <c r="N11276">
        <v>0</v>
      </c>
      <c r="P11276">
        <v>0</v>
      </c>
      <c r="Q11276">
        <v>0</v>
      </c>
      <c r="S11276">
        <v>0</v>
      </c>
    </row>
    <row r="11277" spans="1:19" x14ac:dyDescent="0.2">
      <c r="A11277" t="s">
        <v>23733</v>
      </c>
      <c r="B11277" t="s">
        <v>23559</v>
      </c>
      <c r="C11277" t="s">
        <v>215</v>
      </c>
      <c r="D11277" t="s">
        <v>1000</v>
      </c>
      <c r="E11277" s="23">
        <v>43831</v>
      </c>
      <c r="F11277">
        <v>5</v>
      </c>
      <c r="G11277">
        <v>6</v>
      </c>
      <c r="I11277">
        <v>37</v>
      </c>
      <c r="J11277">
        <v>30</v>
      </c>
      <c r="L11277">
        <v>36</v>
      </c>
      <c r="N11277">
        <v>20</v>
      </c>
      <c r="O11277">
        <v>1.1499999999999999</v>
      </c>
      <c r="P11277">
        <v>9</v>
      </c>
      <c r="Q11277">
        <v>11</v>
      </c>
      <c r="S11277">
        <v>17</v>
      </c>
    </row>
    <row r="11278" spans="1:19" x14ac:dyDescent="0.2">
      <c r="A11278" t="s">
        <v>23734</v>
      </c>
      <c r="B11278" t="s">
        <v>23560</v>
      </c>
      <c r="C11278" t="s">
        <v>960</v>
      </c>
      <c r="D11278" t="s">
        <v>1000</v>
      </c>
      <c r="E11278" s="23">
        <v>43831</v>
      </c>
      <c r="F11278">
        <v>3</v>
      </c>
      <c r="G11278">
        <v>3</v>
      </c>
      <c r="I11278">
        <v>8</v>
      </c>
      <c r="J11278">
        <v>12</v>
      </c>
      <c r="L11278">
        <v>15</v>
      </c>
      <c r="N11278">
        <v>5</v>
      </c>
      <c r="P11278">
        <v>1</v>
      </c>
      <c r="Q11278">
        <v>2</v>
      </c>
      <c r="S11278">
        <v>3</v>
      </c>
    </row>
    <row r="11279" spans="1:19" x14ac:dyDescent="0.2">
      <c r="A11279" t="s">
        <v>23735</v>
      </c>
      <c r="B11279" t="s">
        <v>23561</v>
      </c>
      <c r="C11279" t="s">
        <v>961</v>
      </c>
      <c r="D11279" t="s">
        <v>1000</v>
      </c>
      <c r="E11279" s="23">
        <v>43831</v>
      </c>
      <c r="F11279">
        <v>2</v>
      </c>
      <c r="G11279">
        <v>3</v>
      </c>
      <c r="I11279">
        <v>9</v>
      </c>
      <c r="J11279">
        <v>10</v>
      </c>
      <c r="L11279">
        <v>15</v>
      </c>
      <c r="N11279">
        <v>9</v>
      </c>
      <c r="P11279">
        <v>0</v>
      </c>
      <c r="Q11279">
        <v>0</v>
      </c>
      <c r="S11279">
        <v>0</v>
      </c>
    </row>
    <row r="11280" spans="1:19" x14ac:dyDescent="0.2">
      <c r="A11280" t="s">
        <v>23736</v>
      </c>
      <c r="B11280" t="s">
        <v>23562</v>
      </c>
      <c r="C11280" t="s">
        <v>221</v>
      </c>
      <c r="D11280" t="s">
        <v>1000</v>
      </c>
      <c r="E11280" s="23">
        <v>43831</v>
      </c>
      <c r="F11280">
        <v>0</v>
      </c>
      <c r="G11280">
        <v>0</v>
      </c>
      <c r="I11280">
        <v>0</v>
      </c>
      <c r="J11280">
        <v>0</v>
      </c>
      <c r="L11280">
        <v>0</v>
      </c>
      <c r="N11280">
        <v>0</v>
      </c>
      <c r="P11280">
        <v>0</v>
      </c>
      <c r="Q11280">
        <v>0</v>
      </c>
      <c r="S11280">
        <v>0</v>
      </c>
    </row>
    <row r="11281" spans="1:19" x14ac:dyDescent="0.2">
      <c r="A11281" t="s">
        <v>23737</v>
      </c>
      <c r="B11281" t="s">
        <v>23563</v>
      </c>
      <c r="C11281" t="s">
        <v>222</v>
      </c>
      <c r="D11281" t="s">
        <v>1000</v>
      </c>
      <c r="E11281" s="23">
        <v>43831</v>
      </c>
      <c r="F11281">
        <v>0</v>
      </c>
      <c r="G11281">
        <v>0</v>
      </c>
      <c r="I11281">
        <v>0</v>
      </c>
      <c r="J11281">
        <v>0</v>
      </c>
      <c r="L11281">
        <v>0</v>
      </c>
      <c r="N11281">
        <v>0</v>
      </c>
      <c r="P11281">
        <v>0</v>
      </c>
      <c r="Q11281">
        <v>0</v>
      </c>
      <c r="S11281">
        <v>0</v>
      </c>
    </row>
    <row r="11282" spans="1:19" x14ac:dyDescent="0.2">
      <c r="A11282" t="s">
        <v>23738</v>
      </c>
      <c r="B11282" t="s">
        <v>23564</v>
      </c>
      <c r="C11282" t="s">
        <v>1052</v>
      </c>
      <c r="D11282" t="s">
        <v>1000</v>
      </c>
      <c r="E11282" s="23">
        <v>43831</v>
      </c>
      <c r="F11282">
        <v>3.5</v>
      </c>
      <c r="G11282">
        <v>3</v>
      </c>
      <c r="I11282">
        <v>9</v>
      </c>
      <c r="J11282">
        <v>21</v>
      </c>
      <c r="L11282">
        <v>18</v>
      </c>
      <c r="N11282">
        <v>9</v>
      </c>
      <c r="P11282">
        <v>1</v>
      </c>
      <c r="Q11282">
        <v>1</v>
      </c>
      <c r="S11282">
        <v>0</v>
      </c>
    </row>
    <row r="11283" spans="1:19" x14ac:dyDescent="0.2">
      <c r="A11283" t="s">
        <v>23739</v>
      </c>
      <c r="B11283" t="s">
        <v>23565</v>
      </c>
      <c r="C11283" t="s">
        <v>1053</v>
      </c>
      <c r="D11283" t="s">
        <v>1000</v>
      </c>
      <c r="E11283" s="23">
        <v>43831</v>
      </c>
      <c r="F11283">
        <v>3</v>
      </c>
      <c r="G11283">
        <v>1.5</v>
      </c>
      <c r="I11283">
        <v>10</v>
      </c>
      <c r="J11283">
        <v>17</v>
      </c>
      <c r="L11283">
        <v>8</v>
      </c>
      <c r="N11283">
        <v>7</v>
      </c>
      <c r="P11283">
        <v>0</v>
      </c>
      <c r="Q11283">
        <v>0</v>
      </c>
      <c r="S11283">
        <v>3</v>
      </c>
    </row>
    <row r="11284" spans="1:19" x14ac:dyDescent="0.2">
      <c r="A11284" t="s">
        <v>23740</v>
      </c>
      <c r="B11284" t="s">
        <v>23566</v>
      </c>
      <c r="C11284" t="s">
        <v>1052</v>
      </c>
      <c r="D11284" t="s">
        <v>1001</v>
      </c>
      <c r="E11284" s="23">
        <v>43831</v>
      </c>
      <c r="F11284">
        <v>1.5</v>
      </c>
      <c r="G11284">
        <v>1.5</v>
      </c>
      <c r="I11284">
        <v>8</v>
      </c>
      <c r="J11284">
        <v>7</v>
      </c>
      <c r="L11284">
        <v>8</v>
      </c>
      <c r="N11284">
        <v>8</v>
      </c>
      <c r="P11284">
        <v>1</v>
      </c>
      <c r="Q11284">
        <v>2</v>
      </c>
      <c r="S11284">
        <v>0</v>
      </c>
    </row>
    <row r="11285" spans="1:19" x14ac:dyDescent="0.2">
      <c r="A11285" t="s">
        <v>23741</v>
      </c>
      <c r="B11285" t="s">
        <v>23567</v>
      </c>
      <c r="C11285" t="s">
        <v>1053</v>
      </c>
      <c r="D11285" t="s">
        <v>1001</v>
      </c>
      <c r="E11285" s="23">
        <v>43831</v>
      </c>
      <c r="F11285">
        <v>0</v>
      </c>
      <c r="G11285">
        <v>0</v>
      </c>
      <c r="I11285">
        <v>0</v>
      </c>
      <c r="J11285">
        <v>0</v>
      </c>
      <c r="L11285">
        <v>0</v>
      </c>
      <c r="N11285">
        <v>0</v>
      </c>
      <c r="P11285">
        <v>0</v>
      </c>
      <c r="Q11285">
        <v>0</v>
      </c>
      <c r="S11285">
        <v>0</v>
      </c>
    </row>
    <row r="11286" spans="1:19" x14ac:dyDescent="0.2">
      <c r="A11286" t="s">
        <v>23742</v>
      </c>
      <c r="B11286" t="s">
        <v>23568</v>
      </c>
      <c r="C11286" t="s">
        <v>1054</v>
      </c>
      <c r="D11286" t="s">
        <v>1001</v>
      </c>
      <c r="E11286" s="23">
        <v>43831</v>
      </c>
      <c r="F11286">
        <v>2</v>
      </c>
      <c r="G11286">
        <v>2</v>
      </c>
      <c r="I11286">
        <v>4</v>
      </c>
      <c r="J11286">
        <v>11</v>
      </c>
      <c r="L11286">
        <v>11</v>
      </c>
      <c r="N11286">
        <v>3</v>
      </c>
      <c r="P11286">
        <v>1</v>
      </c>
      <c r="Q11286">
        <v>1</v>
      </c>
      <c r="S11286">
        <v>1</v>
      </c>
    </row>
    <row r="11287" spans="1:19" x14ac:dyDescent="0.2">
      <c r="A11287" t="s">
        <v>23743</v>
      </c>
      <c r="B11287" t="s">
        <v>23569</v>
      </c>
      <c r="C11287" t="s">
        <v>200</v>
      </c>
      <c r="D11287" t="s">
        <v>1000</v>
      </c>
      <c r="E11287" s="23">
        <v>43831</v>
      </c>
      <c r="F11287">
        <v>2</v>
      </c>
      <c r="G11287">
        <v>3.5</v>
      </c>
      <c r="I11287">
        <v>6</v>
      </c>
      <c r="J11287">
        <v>10</v>
      </c>
      <c r="L11287">
        <v>20</v>
      </c>
      <c r="N11287">
        <v>3</v>
      </c>
      <c r="P11287">
        <v>0</v>
      </c>
      <c r="Q11287">
        <v>0</v>
      </c>
      <c r="S11287">
        <v>3</v>
      </c>
    </row>
    <row r="11288" spans="1:19" x14ac:dyDescent="0.2">
      <c r="A11288" t="s">
        <v>23744</v>
      </c>
      <c r="B11288" t="s">
        <v>23570</v>
      </c>
      <c r="C11288" t="s">
        <v>204</v>
      </c>
      <c r="D11288" t="s">
        <v>1000</v>
      </c>
      <c r="E11288" s="23">
        <v>43831</v>
      </c>
      <c r="F11288">
        <v>0</v>
      </c>
      <c r="G11288">
        <v>0</v>
      </c>
      <c r="I11288">
        <v>0</v>
      </c>
      <c r="J11288">
        <v>0</v>
      </c>
      <c r="L11288">
        <v>0</v>
      </c>
      <c r="N11288">
        <v>0</v>
      </c>
      <c r="P11288">
        <v>0</v>
      </c>
      <c r="Q11288">
        <v>0</v>
      </c>
      <c r="S11288">
        <v>0</v>
      </c>
    </row>
    <row r="11289" spans="1:19" x14ac:dyDescent="0.2">
      <c r="A11289" t="s">
        <v>23745</v>
      </c>
      <c r="B11289" t="s">
        <v>23571</v>
      </c>
      <c r="C11289" t="s">
        <v>385</v>
      </c>
      <c r="D11289" t="s">
        <v>1000</v>
      </c>
      <c r="E11289" s="23">
        <v>43831</v>
      </c>
      <c r="F11289">
        <v>0</v>
      </c>
      <c r="G11289">
        <v>0</v>
      </c>
      <c r="I11289">
        <v>0</v>
      </c>
      <c r="J11289">
        <v>0</v>
      </c>
      <c r="L11289">
        <v>0</v>
      </c>
      <c r="N11289">
        <v>0</v>
      </c>
      <c r="P11289">
        <v>0</v>
      </c>
      <c r="Q11289">
        <v>0</v>
      </c>
      <c r="S11289">
        <v>0</v>
      </c>
    </row>
    <row r="11290" spans="1:19" x14ac:dyDescent="0.2">
      <c r="A11290" t="s">
        <v>23746</v>
      </c>
      <c r="B11290" t="s">
        <v>23572</v>
      </c>
      <c r="C11290" t="s">
        <v>208</v>
      </c>
      <c r="D11290" t="s">
        <v>1000</v>
      </c>
      <c r="E11290" s="23">
        <v>43831</v>
      </c>
      <c r="F11290">
        <v>3</v>
      </c>
      <c r="G11290">
        <v>1.5</v>
      </c>
      <c r="I11290">
        <v>4</v>
      </c>
      <c r="J11290">
        <v>17</v>
      </c>
      <c r="L11290">
        <v>9</v>
      </c>
      <c r="N11290">
        <v>0</v>
      </c>
      <c r="P11290">
        <v>0</v>
      </c>
      <c r="Q11290">
        <v>0</v>
      </c>
      <c r="S11290">
        <v>4</v>
      </c>
    </row>
    <row r="11291" spans="1:19" x14ac:dyDescent="0.2">
      <c r="A11291" t="s">
        <v>23747</v>
      </c>
      <c r="B11291" t="s">
        <v>23573</v>
      </c>
      <c r="C11291" t="s">
        <v>900</v>
      </c>
      <c r="D11291" t="s">
        <v>1000</v>
      </c>
      <c r="E11291" s="23">
        <v>43831</v>
      </c>
      <c r="F11291">
        <v>2.5</v>
      </c>
      <c r="G11291">
        <v>4</v>
      </c>
      <c r="I11291">
        <v>8</v>
      </c>
      <c r="J11291">
        <v>14</v>
      </c>
      <c r="L11291">
        <v>23</v>
      </c>
      <c r="N11291">
        <v>6</v>
      </c>
      <c r="P11291">
        <v>0</v>
      </c>
      <c r="Q11291">
        <v>1</v>
      </c>
      <c r="S11291">
        <v>2</v>
      </c>
    </row>
    <row r="11292" spans="1:19" x14ac:dyDescent="0.2">
      <c r="A11292" t="s">
        <v>23748</v>
      </c>
      <c r="B11292" t="s">
        <v>23574</v>
      </c>
      <c r="C11292" t="s">
        <v>905</v>
      </c>
      <c r="D11292" t="s">
        <v>1000</v>
      </c>
      <c r="E11292" s="23">
        <v>43831</v>
      </c>
      <c r="F11292">
        <v>1.5</v>
      </c>
      <c r="G11292">
        <v>2</v>
      </c>
      <c r="I11292">
        <v>1</v>
      </c>
      <c r="J11292">
        <v>8</v>
      </c>
      <c r="L11292">
        <v>11</v>
      </c>
      <c r="N11292">
        <v>1</v>
      </c>
      <c r="P11292">
        <v>0</v>
      </c>
      <c r="Q11292">
        <v>0</v>
      </c>
      <c r="S11292">
        <v>0</v>
      </c>
    </row>
    <row r="11293" spans="1:19" x14ac:dyDescent="0.2">
      <c r="A11293" t="s">
        <v>23749</v>
      </c>
      <c r="B11293" t="s">
        <v>23575</v>
      </c>
      <c r="C11293" t="s">
        <v>316</v>
      </c>
      <c r="D11293" t="s">
        <v>1000</v>
      </c>
      <c r="E11293" s="23">
        <v>43831</v>
      </c>
      <c r="F11293">
        <v>6.5</v>
      </c>
      <c r="G11293">
        <v>6.5</v>
      </c>
      <c r="I11293">
        <v>15</v>
      </c>
      <c r="J11293">
        <v>38</v>
      </c>
      <c r="L11293">
        <v>37</v>
      </c>
      <c r="N11293">
        <v>15</v>
      </c>
      <c r="P11293">
        <v>0</v>
      </c>
      <c r="Q11293">
        <v>0</v>
      </c>
      <c r="S11293">
        <v>0</v>
      </c>
    </row>
    <row r="11294" spans="1:19" x14ac:dyDescent="0.2">
      <c r="A11294" t="s">
        <v>23750</v>
      </c>
      <c r="B11294" t="s">
        <v>23576</v>
      </c>
      <c r="C11294" t="s">
        <v>218</v>
      </c>
      <c r="D11294" t="s">
        <v>1000</v>
      </c>
      <c r="E11294" s="23">
        <v>43831</v>
      </c>
      <c r="F11294">
        <v>0</v>
      </c>
      <c r="G11294">
        <v>0</v>
      </c>
      <c r="I11294">
        <v>0</v>
      </c>
      <c r="J11294">
        <v>0</v>
      </c>
      <c r="L11294">
        <v>0</v>
      </c>
      <c r="N11294">
        <v>0</v>
      </c>
      <c r="P11294">
        <v>0</v>
      </c>
      <c r="Q11294">
        <v>0</v>
      </c>
      <c r="S11294">
        <v>0</v>
      </c>
    </row>
    <row r="11295" spans="1:19" x14ac:dyDescent="0.2">
      <c r="A11295" t="s">
        <v>23751</v>
      </c>
      <c r="B11295" t="s">
        <v>23577</v>
      </c>
      <c r="C11295" t="s">
        <v>202</v>
      </c>
      <c r="D11295" t="s">
        <v>1000</v>
      </c>
      <c r="E11295" s="23">
        <v>43831</v>
      </c>
      <c r="F11295">
        <v>14</v>
      </c>
      <c r="G11295">
        <v>15.5</v>
      </c>
      <c r="I11295">
        <v>93</v>
      </c>
      <c r="J11295">
        <v>154</v>
      </c>
      <c r="L11295">
        <v>172</v>
      </c>
      <c r="N11295">
        <v>93</v>
      </c>
      <c r="P11295">
        <v>1</v>
      </c>
      <c r="Q11295">
        <v>2</v>
      </c>
      <c r="S11295">
        <v>0</v>
      </c>
    </row>
    <row r="11296" spans="1:19" x14ac:dyDescent="0.2">
      <c r="A11296" t="s">
        <v>23752</v>
      </c>
      <c r="B11296" t="s">
        <v>23578</v>
      </c>
      <c r="C11296" t="s">
        <v>347</v>
      </c>
      <c r="D11296" t="s">
        <v>1000</v>
      </c>
      <c r="E11296" s="23">
        <v>43831</v>
      </c>
      <c r="F11296">
        <v>0</v>
      </c>
      <c r="G11296">
        <v>0</v>
      </c>
      <c r="I11296">
        <v>0</v>
      </c>
      <c r="J11296">
        <v>0</v>
      </c>
      <c r="L11296">
        <v>0</v>
      </c>
      <c r="N11296">
        <v>0</v>
      </c>
      <c r="P11296">
        <v>0</v>
      </c>
      <c r="Q11296">
        <v>0</v>
      </c>
      <c r="S11296">
        <v>0</v>
      </c>
    </row>
    <row r="11297" spans="1:19" x14ac:dyDescent="0.2">
      <c r="A11297" t="s">
        <v>23753</v>
      </c>
      <c r="B11297" t="s">
        <v>23579</v>
      </c>
      <c r="C11297" t="s">
        <v>224</v>
      </c>
      <c r="D11297" t="s">
        <v>1000</v>
      </c>
      <c r="E11297" s="23">
        <v>43831</v>
      </c>
      <c r="F11297">
        <v>0</v>
      </c>
      <c r="G11297">
        <v>0</v>
      </c>
      <c r="I11297">
        <v>0</v>
      </c>
      <c r="J11297">
        <v>0</v>
      </c>
      <c r="L11297">
        <v>0</v>
      </c>
      <c r="N11297">
        <v>0</v>
      </c>
      <c r="P11297">
        <v>0</v>
      </c>
      <c r="Q11297">
        <v>0</v>
      </c>
      <c r="S11297">
        <v>0</v>
      </c>
    </row>
    <row r="11298" spans="1:19" x14ac:dyDescent="0.2">
      <c r="A11298" t="s">
        <v>23754</v>
      </c>
      <c r="B11298" t="s">
        <v>23580</v>
      </c>
      <c r="C11298" t="s">
        <v>345</v>
      </c>
      <c r="D11298" t="s">
        <v>1000</v>
      </c>
      <c r="E11298" s="23">
        <v>43831</v>
      </c>
      <c r="F11298">
        <v>0</v>
      </c>
      <c r="G11298">
        <v>0</v>
      </c>
      <c r="I11298">
        <v>0</v>
      </c>
      <c r="J11298">
        <v>0</v>
      </c>
      <c r="L11298">
        <v>0</v>
      </c>
      <c r="N11298">
        <v>0</v>
      </c>
      <c r="P11298">
        <v>0</v>
      </c>
      <c r="Q11298">
        <v>0</v>
      </c>
      <c r="S11298">
        <v>0</v>
      </c>
    </row>
    <row r="11299" spans="1:19" x14ac:dyDescent="0.2">
      <c r="A11299" t="s">
        <v>23755</v>
      </c>
      <c r="B11299" t="s">
        <v>23581</v>
      </c>
      <c r="C11299" t="s">
        <v>226</v>
      </c>
      <c r="D11299" t="s">
        <v>1000</v>
      </c>
      <c r="E11299" s="23">
        <v>43831</v>
      </c>
      <c r="F11299">
        <v>2</v>
      </c>
      <c r="G11299">
        <v>4</v>
      </c>
      <c r="I11299">
        <v>2</v>
      </c>
      <c r="J11299">
        <v>22</v>
      </c>
      <c r="L11299">
        <v>44</v>
      </c>
      <c r="N11299">
        <v>0</v>
      </c>
      <c r="P11299">
        <v>0</v>
      </c>
      <c r="Q11299">
        <v>0</v>
      </c>
      <c r="S11299">
        <v>2</v>
      </c>
    </row>
    <row r="11300" spans="1:19" x14ac:dyDescent="0.2">
      <c r="A11300" t="s">
        <v>23756</v>
      </c>
      <c r="B11300" t="s">
        <v>23582</v>
      </c>
      <c r="C11300" t="s">
        <v>231</v>
      </c>
      <c r="D11300" t="s">
        <v>1000</v>
      </c>
      <c r="E11300" s="23">
        <v>43831</v>
      </c>
      <c r="F11300">
        <v>9</v>
      </c>
      <c r="G11300">
        <v>11.5</v>
      </c>
      <c r="I11300">
        <v>175</v>
      </c>
      <c r="J11300">
        <v>102</v>
      </c>
      <c r="L11300">
        <v>128</v>
      </c>
      <c r="N11300">
        <v>164</v>
      </c>
      <c r="P11300">
        <v>0</v>
      </c>
      <c r="Q11300">
        <v>1</v>
      </c>
      <c r="S11300">
        <v>11</v>
      </c>
    </row>
    <row r="11301" spans="1:19" x14ac:dyDescent="0.2">
      <c r="A11301" t="s">
        <v>23757</v>
      </c>
      <c r="B11301" t="s">
        <v>23583</v>
      </c>
      <c r="C11301" t="s">
        <v>216</v>
      </c>
      <c r="D11301" t="s">
        <v>1000</v>
      </c>
      <c r="E11301" s="23">
        <v>43831</v>
      </c>
      <c r="F11301">
        <v>9</v>
      </c>
      <c r="G11301">
        <v>9.5</v>
      </c>
      <c r="I11301">
        <v>63</v>
      </c>
      <c r="J11301">
        <v>90</v>
      </c>
      <c r="L11301">
        <v>95</v>
      </c>
      <c r="N11301">
        <v>46</v>
      </c>
      <c r="P11301">
        <v>13</v>
      </c>
      <c r="Q11301">
        <v>17</v>
      </c>
      <c r="S11301">
        <v>17</v>
      </c>
    </row>
    <row r="11302" spans="1:19" x14ac:dyDescent="0.2">
      <c r="A11302" t="s">
        <v>23758</v>
      </c>
      <c r="B11302" t="s">
        <v>23584</v>
      </c>
      <c r="C11302" t="s">
        <v>233</v>
      </c>
      <c r="D11302" t="s">
        <v>1000</v>
      </c>
      <c r="E11302" s="23">
        <v>43831</v>
      </c>
      <c r="F11302">
        <v>0</v>
      </c>
      <c r="G11302">
        <v>0</v>
      </c>
      <c r="I11302">
        <v>0</v>
      </c>
      <c r="J11302">
        <v>0</v>
      </c>
      <c r="L11302">
        <v>0</v>
      </c>
      <c r="N11302">
        <v>0</v>
      </c>
      <c r="P11302">
        <v>0</v>
      </c>
      <c r="Q11302">
        <v>0</v>
      </c>
      <c r="S11302">
        <v>0</v>
      </c>
    </row>
    <row r="11303" spans="1:19" x14ac:dyDescent="0.2">
      <c r="A11303" t="s">
        <v>23759</v>
      </c>
      <c r="B11303" t="s">
        <v>23585</v>
      </c>
      <c r="C11303" t="s">
        <v>219</v>
      </c>
      <c r="D11303" t="s">
        <v>1000</v>
      </c>
      <c r="E11303" s="23">
        <v>43831</v>
      </c>
      <c r="F11303">
        <v>0</v>
      </c>
      <c r="G11303">
        <v>0</v>
      </c>
      <c r="I11303">
        <v>0</v>
      </c>
      <c r="J11303">
        <v>0</v>
      </c>
      <c r="L11303">
        <v>0</v>
      </c>
      <c r="N11303">
        <v>0</v>
      </c>
      <c r="P11303">
        <v>0</v>
      </c>
      <c r="Q11303">
        <v>0</v>
      </c>
      <c r="S11303">
        <v>0</v>
      </c>
    </row>
    <row r="11304" spans="1:19" x14ac:dyDescent="0.2">
      <c r="A11304" t="s">
        <v>23760</v>
      </c>
      <c r="B11304" t="s">
        <v>23586</v>
      </c>
      <c r="C11304" t="s">
        <v>340</v>
      </c>
      <c r="D11304" t="s">
        <v>1000</v>
      </c>
      <c r="E11304" s="23">
        <v>43831</v>
      </c>
      <c r="F11304">
        <v>2.5</v>
      </c>
      <c r="G11304">
        <v>3</v>
      </c>
      <c r="I11304">
        <v>26</v>
      </c>
      <c r="J11304">
        <v>29</v>
      </c>
      <c r="L11304">
        <v>36</v>
      </c>
      <c r="N11304">
        <v>26</v>
      </c>
      <c r="P11304">
        <v>1</v>
      </c>
      <c r="Q11304">
        <v>3</v>
      </c>
      <c r="S11304">
        <v>0</v>
      </c>
    </row>
    <row r="11305" spans="1:19" x14ac:dyDescent="0.2">
      <c r="A11305" t="s">
        <v>23761</v>
      </c>
      <c r="B11305" t="s">
        <v>23587</v>
      </c>
      <c r="C11305" t="s">
        <v>350</v>
      </c>
      <c r="D11305" t="s">
        <v>1000</v>
      </c>
      <c r="E11305" s="23">
        <v>43831</v>
      </c>
      <c r="F11305">
        <v>0</v>
      </c>
      <c r="G11305">
        <v>0</v>
      </c>
      <c r="I11305">
        <v>0</v>
      </c>
      <c r="J11305">
        <v>0</v>
      </c>
      <c r="L11305">
        <v>0</v>
      </c>
      <c r="N11305">
        <v>0</v>
      </c>
      <c r="P11305">
        <v>0</v>
      </c>
      <c r="Q11305">
        <v>0</v>
      </c>
      <c r="S11305">
        <v>0</v>
      </c>
    </row>
    <row r="11306" spans="1:19" x14ac:dyDescent="0.2">
      <c r="A11306" t="s">
        <v>23762</v>
      </c>
      <c r="B11306" t="s">
        <v>23588</v>
      </c>
      <c r="C11306" t="s">
        <v>351</v>
      </c>
      <c r="D11306" t="s">
        <v>1000</v>
      </c>
      <c r="E11306" s="23">
        <v>43831</v>
      </c>
      <c r="F11306">
        <v>0</v>
      </c>
      <c r="G11306">
        <v>0</v>
      </c>
      <c r="I11306">
        <v>0</v>
      </c>
      <c r="J11306">
        <v>0</v>
      </c>
      <c r="L11306">
        <v>0</v>
      </c>
      <c r="N11306">
        <v>0</v>
      </c>
      <c r="P11306">
        <v>0</v>
      </c>
      <c r="Q11306">
        <v>0</v>
      </c>
      <c r="S11306">
        <v>0</v>
      </c>
    </row>
    <row r="11307" spans="1:19" x14ac:dyDescent="0.2">
      <c r="A11307" t="s">
        <v>23763</v>
      </c>
      <c r="B11307" t="s">
        <v>23589</v>
      </c>
      <c r="C11307" t="s">
        <v>352</v>
      </c>
      <c r="D11307" t="s">
        <v>1000</v>
      </c>
      <c r="E11307" s="23">
        <v>43831</v>
      </c>
      <c r="F11307">
        <v>0</v>
      </c>
      <c r="G11307">
        <v>0</v>
      </c>
      <c r="I11307">
        <v>0</v>
      </c>
      <c r="J11307">
        <v>0</v>
      </c>
      <c r="L11307">
        <v>0</v>
      </c>
      <c r="N11307">
        <v>0</v>
      </c>
      <c r="P11307">
        <v>0</v>
      </c>
      <c r="Q11307">
        <v>0</v>
      </c>
      <c r="S11307">
        <v>0</v>
      </c>
    </row>
    <row r="11308" spans="1:19" x14ac:dyDescent="0.2">
      <c r="A11308" t="s">
        <v>23764</v>
      </c>
      <c r="B11308" t="s">
        <v>23590</v>
      </c>
      <c r="C11308" t="s">
        <v>353</v>
      </c>
      <c r="D11308" t="s">
        <v>1000</v>
      </c>
      <c r="E11308" s="23">
        <v>43831</v>
      </c>
      <c r="F11308">
        <v>0</v>
      </c>
      <c r="G11308">
        <v>0</v>
      </c>
      <c r="I11308">
        <v>0</v>
      </c>
      <c r="J11308">
        <v>0</v>
      </c>
      <c r="L11308">
        <v>0</v>
      </c>
      <c r="N11308">
        <v>0</v>
      </c>
      <c r="P11308">
        <v>0</v>
      </c>
      <c r="Q11308">
        <v>0</v>
      </c>
      <c r="S11308">
        <v>0</v>
      </c>
    </row>
    <row r="11309" spans="1:19" x14ac:dyDescent="0.2">
      <c r="A11309" t="s">
        <v>23765</v>
      </c>
      <c r="B11309" t="s">
        <v>23591</v>
      </c>
      <c r="C11309" t="s">
        <v>386</v>
      </c>
      <c r="D11309" t="s">
        <v>1000</v>
      </c>
      <c r="E11309" s="23">
        <v>43831</v>
      </c>
      <c r="F11309">
        <v>0</v>
      </c>
      <c r="G11309">
        <v>0</v>
      </c>
      <c r="I11309">
        <v>0</v>
      </c>
      <c r="J11309">
        <v>0</v>
      </c>
      <c r="L11309">
        <v>0</v>
      </c>
      <c r="N11309">
        <v>0</v>
      </c>
      <c r="P11309">
        <v>0</v>
      </c>
      <c r="Q11309">
        <v>0</v>
      </c>
      <c r="S11309">
        <v>0</v>
      </c>
    </row>
    <row r="11310" spans="1:19" x14ac:dyDescent="0.2">
      <c r="A11310" t="s">
        <v>23766</v>
      </c>
      <c r="B11310" t="s">
        <v>23592</v>
      </c>
      <c r="C11310" t="s">
        <v>354</v>
      </c>
      <c r="D11310" t="s">
        <v>1000</v>
      </c>
      <c r="E11310" s="23">
        <v>43831</v>
      </c>
      <c r="F11310">
        <v>1.5</v>
      </c>
      <c r="G11310">
        <v>1.5</v>
      </c>
      <c r="I11310">
        <v>9</v>
      </c>
      <c r="J11310">
        <v>9</v>
      </c>
      <c r="L11310">
        <v>9</v>
      </c>
      <c r="N11310">
        <v>8</v>
      </c>
      <c r="P11310">
        <v>0</v>
      </c>
      <c r="Q11310">
        <v>0</v>
      </c>
      <c r="S11310">
        <v>2</v>
      </c>
    </row>
    <row r="11311" spans="1:19" x14ac:dyDescent="0.2">
      <c r="A11311" t="s">
        <v>23767</v>
      </c>
      <c r="B11311" t="s">
        <v>23593</v>
      </c>
      <c r="C11311" t="s">
        <v>355</v>
      </c>
      <c r="D11311" t="s">
        <v>1000</v>
      </c>
      <c r="E11311" s="23">
        <v>43831</v>
      </c>
      <c r="F11311">
        <v>2</v>
      </c>
      <c r="G11311">
        <v>1</v>
      </c>
      <c r="I11311">
        <v>5</v>
      </c>
      <c r="J11311">
        <v>11</v>
      </c>
      <c r="L11311">
        <v>6</v>
      </c>
      <c r="N11311">
        <v>5</v>
      </c>
      <c r="P11311">
        <v>0</v>
      </c>
      <c r="Q11311">
        <v>0</v>
      </c>
      <c r="S11311">
        <v>0</v>
      </c>
    </row>
    <row r="11312" spans="1:19" x14ac:dyDescent="0.2">
      <c r="A11312" t="s">
        <v>23768</v>
      </c>
      <c r="B11312" t="s">
        <v>23594</v>
      </c>
      <c r="C11312" t="s">
        <v>228</v>
      </c>
      <c r="D11312" t="s">
        <v>1002</v>
      </c>
      <c r="E11312" s="23">
        <v>43831</v>
      </c>
      <c r="F11312">
        <v>0</v>
      </c>
      <c r="G11312">
        <v>0</v>
      </c>
      <c r="I11312">
        <v>0</v>
      </c>
      <c r="J11312">
        <v>0</v>
      </c>
      <c r="L11312">
        <v>0</v>
      </c>
      <c r="N11312">
        <v>0</v>
      </c>
      <c r="P11312">
        <v>0</v>
      </c>
      <c r="Q11312">
        <v>0</v>
      </c>
      <c r="S11312">
        <v>0</v>
      </c>
    </row>
    <row r="11313" spans="1:19" x14ac:dyDescent="0.2">
      <c r="A11313" t="s">
        <v>23769</v>
      </c>
      <c r="B11313" t="s">
        <v>23595</v>
      </c>
      <c r="C11313" t="s">
        <v>211</v>
      </c>
      <c r="D11313" t="s">
        <v>1002</v>
      </c>
      <c r="E11313" s="23">
        <v>43831</v>
      </c>
      <c r="F11313">
        <v>0</v>
      </c>
      <c r="G11313">
        <v>0</v>
      </c>
      <c r="I11313">
        <v>0</v>
      </c>
      <c r="J11313">
        <v>0</v>
      </c>
      <c r="L11313">
        <v>0</v>
      </c>
      <c r="N11313">
        <v>0</v>
      </c>
      <c r="P11313">
        <v>0</v>
      </c>
      <c r="Q11313">
        <v>0</v>
      </c>
      <c r="S11313">
        <v>0</v>
      </c>
    </row>
    <row r="11314" spans="1:19" x14ac:dyDescent="0.2">
      <c r="A11314" t="s">
        <v>23770</v>
      </c>
      <c r="B11314" t="s">
        <v>23596</v>
      </c>
      <c r="C11314" t="s">
        <v>213</v>
      </c>
      <c r="D11314" t="s">
        <v>1002</v>
      </c>
      <c r="E11314" s="23">
        <v>43831</v>
      </c>
      <c r="F11314">
        <v>0</v>
      </c>
      <c r="G11314">
        <v>0</v>
      </c>
      <c r="I11314">
        <v>0</v>
      </c>
      <c r="J11314">
        <v>0</v>
      </c>
      <c r="L11314">
        <v>0</v>
      </c>
      <c r="N11314">
        <v>0</v>
      </c>
      <c r="P11314">
        <v>0</v>
      </c>
      <c r="Q11314">
        <v>0</v>
      </c>
      <c r="S11314">
        <v>0</v>
      </c>
    </row>
    <row r="11315" spans="1:19" x14ac:dyDescent="0.2">
      <c r="A11315" t="s">
        <v>23771</v>
      </c>
      <c r="B11315" t="s">
        <v>23597</v>
      </c>
      <c r="C11315" t="s">
        <v>229</v>
      </c>
      <c r="D11315" t="s">
        <v>1002</v>
      </c>
      <c r="E11315" s="23">
        <v>43831</v>
      </c>
      <c r="F11315">
        <v>0</v>
      </c>
      <c r="G11315">
        <v>0</v>
      </c>
      <c r="I11315">
        <v>0</v>
      </c>
      <c r="J11315">
        <v>0</v>
      </c>
      <c r="L11315">
        <v>0</v>
      </c>
      <c r="N11315">
        <v>0</v>
      </c>
      <c r="P11315">
        <v>0</v>
      </c>
      <c r="Q11315">
        <v>0</v>
      </c>
      <c r="S11315">
        <v>0</v>
      </c>
    </row>
    <row r="11316" spans="1:19" x14ac:dyDescent="0.2">
      <c r="A11316" t="s">
        <v>23772</v>
      </c>
      <c r="B11316" t="s">
        <v>23598</v>
      </c>
      <c r="C11316" t="s">
        <v>1051</v>
      </c>
      <c r="D11316" t="s">
        <v>1002</v>
      </c>
      <c r="E11316" s="23">
        <v>43831</v>
      </c>
      <c r="F11316">
        <v>0</v>
      </c>
      <c r="G11316">
        <v>0</v>
      </c>
      <c r="I11316">
        <v>0</v>
      </c>
      <c r="J11316">
        <v>0</v>
      </c>
      <c r="L11316">
        <v>0</v>
      </c>
      <c r="N11316">
        <v>0</v>
      </c>
      <c r="P11316">
        <v>0</v>
      </c>
      <c r="Q11316">
        <v>0</v>
      </c>
      <c r="S11316">
        <v>0</v>
      </c>
    </row>
    <row r="11317" spans="1:19" x14ac:dyDescent="0.2">
      <c r="A11317" t="s">
        <v>23773</v>
      </c>
      <c r="B11317" t="s">
        <v>23599</v>
      </c>
      <c r="C11317" t="s">
        <v>1049</v>
      </c>
      <c r="D11317" t="s">
        <v>1002</v>
      </c>
      <c r="E11317" s="23">
        <v>43831</v>
      </c>
      <c r="F11317">
        <v>0</v>
      </c>
      <c r="G11317">
        <v>0</v>
      </c>
      <c r="I11317">
        <v>0</v>
      </c>
      <c r="J11317">
        <v>0</v>
      </c>
      <c r="L11317">
        <v>0</v>
      </c>
      <c r="N11317">
        <v>0</v>
      </c>
      <c r="P11317">
        <v>0</v>
      </c>
      <c r="Q11317">
        <v>0</v>
      </c>
      <c r="S11317">
        <v>0</v>
      </c>
    </row>
    <row r="11318" spans="1:19" x14ac:dyDescent="0.2">
      <c r="A11318" t="s">
        <v>23774</v>
      </c>
      <c r="B11318" t="s">
        <v>23600</v>
      </c>
      <c r="C11318" t="s">
        <v>959</v>
      </c>
      <c r="D11318" t="s">
        <v>1002</v>
      </c>
      <c r="E11318" s="23">
        <v>43831</v>
      </c>
      <c r="F11318">
        <v>0</v>
      </c>
      <c r="G11318">
        <v>0</v>
      </c>
      <c r="I11318">
        <v>0</v>
      </c>
      <c r="J11318">
        <v>0</v>
      </c>
      <c r="L11318">
        <v>0</v>
      </c>
      <c r="N11318">
        <v>0</v>
      </c>
      <c r="P11318">
        <v>0</v>
      </c>
      <c r="Q11318">
        <v>0</v>
      </c>
      <c r="S11318">
        <v>0</v>
      </c>
    </row>
    <row r="11319" spans="1:19" x14ac:dyDescent="0.2">
      <c r="A11319" t="s">
        <v>23775</v>
      </c>
      <c r="B11319" t="s">
        <v>23601</v>
      </c>
      <c r="C11319" t="s">
        <v>205</v>
      </c>
      <c r="D11319" t="s">
        <v>1002</v>
      </c>
      <c r="E11319" s="23">
        <v>43831</v>
      </c>
      <c r="F11319">
        <v>0</v>
      </c>
      <c r="G11319">
        <v>0</v>
      </c>
      <c r="I11319">
        <v>0</v>
      </c>
      <c r="J11319">
        <v>0</v>
      </c>
      <c r="L11319">
        <v>0</v>
      </c>
      <c r="N11319">
        <v>0</v>
      </c>
      <c r="P11319">
        <v>0</v>
      </c>
      <c r="Q11319">
        <v>0</v>
      </c>
      <c r="S11319">
        <v>0</v>
      </c>
    </row>
    <row r="11320" spans="1:19" x14ac:dyDescent="0.2">
      <c r="A11320" t="s">
        <v>23776</v>
      </c>
      <c r="B11320" t="s">
        <v>23602</v>
      </c>
      <c r="C11320" t="s">
        <v>384</v>
      </c>
      <c r="D11320" t="s">
        <v>1002</v>
      </c>
      <c r="E11320" s="23">
        <v>43831</v>
      </c>
      <c r="F11320">
        <v>0</v>
      </c>
      <c r="G11320">
        <v>0</v>
      </c>
      <c r="I11320">
        <v>0</v>
      </c>
      <c r="J11320">
        <v>0</v>
      </c>
      <c r="L11320">
        <v>0</v>
      </c>
      <c r="N11320">
        <v>0</v>
      </c>
      <c r="P11320">
        <v>0</v>
      </c>
      <c r="Q11320">
        <v>0</v>
      </c>
      <c r="S11320">
        <v>0</v>
      </c>
    </row>
    <row r="11321" spans="1:19" x14ac:dyDescent="0.2">
      <c r="A11321" t="s">
        <v>23777</v>
      </c>
      <c r="B11321" t="s">
        <v>23603</v>
      </c>
      <c r="C11321" t="s">
        <v>210</v>
      </c>
      <c r="D11321" t="s">
        <v>1002</v>
      </c>
      <c r="E11321" s="23">
        <v>43831</v>
      </c>
      <c r="F11321">
        <v>0</v>
      </c>
      <c r="G11321">
        <v>0</v>
      </c>
      <c r="I11321">
        <v>0</v>
      </c>
      <c r="J11321">
        <v>0</v>
      </c>
      <c r="L11321">
        <v>0</v>
      </c>
      <c r="N11321">
        <v>0</v>
      </c>
      <c r="P11321">
        <v>0</v>
      </c>
      <c r="Q11321">
        <v>0</v>
      </c>
      <c r="S11321">
        <v>0</v>
      </c>
    </row>
    <row r="11322" spans="1:19" x14ac:dyDescent="0.2">
      <c r="A11322" t="s">
        <v>23778</v>
      </c>
      <c r="B11322" t="s">
        <v>23604</v>
      </c>
      <c r="C11322" t="s">
        <v>215</v>
      </c>
      <c r="D11322" t="s">
        <v>1002</v>
      </c>
      <c r="E11322" s="23">
        <v>43831</v>
      </c>
      <c r="F11322">
        <v>5</v>
      </c>
      <c r="G11322">
        <v>6</v>
      </c>
      <c r="I11322">
        <v>37</v>
      </c>
      <c r="J11322">
        <v>30</v>
      </c>
      <c r="L11322">
        <v>36</v>
      </c>
      <c r="N11322">
        <v>20</v>
      </c>
      <c r="P11322">
        <v>9</v>
      </c>
      <c r="Q11322">
        <v>11</v>
      </c>
      <c r="S11322">
        <v>17</v>
      </c>
    </row>
    <row r="11323" spans="1:19" x14ac:dyDescent="0.2">
      <c r="A11323" t="s">
        <v>23779</v>
      </c>
      <c r="B11323" t="s">
        <v>23605</v>
      </c>
      <c r="C11323" t="s">
        <v>960</v>
      </c>
      <c r="D11323" t="s">
        <v>1002</v>
      </c>
      <c r="E11323" s="23">
        <v>43831</v>
      </c>
      <c r="F11323">
        <v>3</v>
      </c>
      <c r="G11323">
        <v>3</v>
      </c>
      <c r="I11323">
        <v>8</v>
      </c>
      <c r="J11323">
        <v>12</v>
      </c>
      <c r="L11323">
        <v>15</v>
      </c>
      <c r="N11323">
        <v>5</v>
      </c>
      <c r="P11323">
        <v>1</v>
      </c>
      <c r="Q11323">
        <v>2</v>
      </c>
      <c r="S11323">
        <v>3</v>
      </c>
    </row>
    <row r="11324" spans="1:19" x14ac:dyDescent="0.2">
      <c r="A11324" t="s">
        <v>23780</v>
      </c>
      <c r="B11324" t="s">
        <v>23606</v>
      </c>
      <c r="C11324" t="s">
        <v>961</v>
      </c>
      <c r="D11324" t="s">
        <v>1002</v>
      </c>
      <c r="E11324" s="23">
        <v>43831</v>
      </c>
      <c r="F11324">
        <v>2</v>
      </c>
      <c r="G11324">
        <v>3</v>
      </c>
      <c r="I11324">
        <v>9</v>
      </c>
      <c r="J11324">
        <v>10</v>
      </c>
      <c r="L11324">
        <v>15</v>
      </c>
      <c r="N11324">
        <v>9</v>
      </c>
      <c r="P11324">
        <v>0</v>
      </c>
      <c r="Q11324">
        <v>0</v>
      </c>
      <c r="S11324">
        <v>0</v>
      </c>
    </row>
    <row r="11325" spans="1:19" x14ac:dyDescent="0.2">
      <c r="A11325" t="s">
        <v>23781</v>
      </c>
      <c r="B11325" t="s">
        <v>23607</v>
      </c>
      <c r="C11325" t="s">
        <v>221</v>
      </c>
      <c r="D11325" t="s">
        <v>1002</v>
      </c>
      <c r="E11325" s="23">
        <v>43831</v>
      </c>
      <c r="F11325">
        <v>0</v>
      </c>
      <c r="G11325">
        <v>0</v>
      </c>
      <c r="I11325">
        <v>0</v>
      </c>
      <c r="J11325">
        <v>0</v>
      </c>
      <c r="L11325">
        <v>0</v>
      </c>
      <c r="N11325">
        <v>0</v>
      </c>
      <c r="P11325">
        <v>0</v>
      </c>
      <c r="Q11325">
        <v>0</v>
      </c>
      <c r="S11325">
        <v>0</v>
      </c>
    </row>
    <row r="11326" spans="1:19" x14ac:dyDescent="0.2">
      <c r="A11326" t="s">
        <v>23782</v>
      </c>
      <c r="B11326" t="s">
        <v>23608</v>
      </c>
      <c r="C11326" t="s">
        <v>222</v>
      </c>
      <c r="D11326" t="s">
        <v>1002</v>
      </c>
      <c r="E11326" s="23">
        <v>43831</v>
      </c>
      <c r="F11326">
        <v>0</v>
      </c>
      <c r="G11326">
        <v>0</v>
      </c>
      <c r="I11326">
        <v>0</v>
      </c>
      <c r="J11326">
        <v>0</v>
      </c>
      <c r="L11326">
        <v>0</v>
      </c>
      <c r="N11326">
        <v>0</v>
      </c>
      <c r="P11326">
        <v>0</v>
      </c>
      <c r="Q11326">
        <v>0</v>
      </c>
      <c r="S11326">
        <v>0</v>
      </c>
    </row>
    <row r="11327" spans="1:19" x14ac:dyDescent="0.2">
      <c r="A11327" t="s">
        <v>23783</v>
      </c>
      <c r="B11327" t="s">
        <v>23609</v>
      </c>
      <c r="C11327" t="s">
        <v>200</v>
      </c>
      <c r="D11327" t="s">
        <v>1002</v>
      </c>
      <c r="E11327" s="23">
        <v>43831</v>
      </c>
      <c r="F11327">
        <v>2</v>
      </c>
      <c r="G11327">
        <v>3.5</v>
      </c>
      <c r="I11327">
        <v>6</v>
      </c>
      <c r="J11327">
        <v>10</v>
      </c>
      <c r="L11327">
        <v>20</v>
      </c>
      <c r="N11327">
        <v>3</v>
      </c>
      <c r="P11327">
        <v>0</v>
      </c>
      <c r="Q11327">
        <v>0</v>
      </c>
      <c r="S11327">
        <v>3</v>
      </c>
    </row>
    <row r="11328" spans="1:19" x14ac:dyDescent="0.2">
      <c r="A11328" t="s">
        <v>23784</v>
      </c>
      <c r="B11328" t="s">
        <v>23610</v>
      </c>
      <c r="C11328" t="s">
        <v>204</v>
      </c>
      <c r="D11328" t="s">
        <v>1002</v>
      </c>
      <c r="E11328" s="23">
        <v>43831</v>
      </c>
      <c r="F11328">
        <v>0</v>
      </c>
      <c r="G11328">
        <v>0</v>
      </c>
      <c r="I11328">
        <v>0</v>
      </c>
      <c r="J11328">
        <v>0</v>
      </c>
      <c r="L11328">
        <v>0</v>
      </c>
      <c r="N11328">
        <v>0</v>
      </c>
      <c r="P11328">
        <v>0</v>
      </c>
      <c r="Q11328">
        <v>0</v>
      </c>
      <c r="S11328">
        <v>0</v>
      </c>
    </row>
    <row r="11329" spans="1:19" x14ac:dyDescent="0.2">
      <c r="A11329" t="s">
        <v>23785</v>
      </c>
      <c r="B11329" t="s">
        <v>23611</v>
      </c>
      <c r="C11329" t="s">
        <v>385</v>
      </c>
      <c r="D11329" t="s">
        <v>1002</v>
      </c>
      <c r="E11329" s="23">
        <v>43831</v>
      </c>
      <c r="F11329">
        <v>0</v>
      </c>
      <c r="G11329">
        <v>0</v>
      </c>
      <c r="I11329">
        <v>0</v>
      </c>
      <c r="J11329">
        <v>0</v>
      </c>
      <c r="L11329">
        <v>0</v>
      </c>
      <c r="N11329">
        <v>0</v>
      </c>
      <c r="P11329">
        <v>0</v>
      </c>
      <c r="Q11329">
        <v>0</v>
      </c>
      <c r="S11329">
        <v>0</v>
      </c>
    </row>
    <row r="11330" spans="1:19" x14ac:dyDescent="0.2">
      <c r="A11330" t="s">
        <v>23786</v>
      </c>
      <c r="B11330" t="s">
        <v>23612</v>
      </c>
      <c r="C11330" t="s">
        <v>208</v>
      </c>
      <c r="D11330" t="s">
        <v>1002</v>
      </c>
      <c r="E11330" s="23">
        <v>43831</v>
      </c>
      <c r="F11330">
        <v>3</v>
      </c>
      <c r="G11330">
        <v>1.5</v>
      </c>
      <c r="I11330">
        <v>4</v>
      </c>
      <c r="J11330">
        <v>17</v>
      </c>
      <c r="L11330">
        <v>9</v>
      </c>
      <c r="N11330">
        <v>0</v>
      </c>
      <c r="P11330">
        <v>0</v>
      </c>
      <c r="Q11330">
        <v>0</v>
      </c>
      <c r="S11330">
        <v>4</v>
      </c>
    </row>
    <row r="11331" spans="1:19" x14ac:dyDescent="0.2">
      <c r="A11331" t="s">
        <v>23787</v>
      </c>
      <c r="B11331" t="s">
        <v>23613</v>
      </c>
      <c r="C11331" t="s">
        <v>900</v>
      </c>
      <c r="D11331" t="s">
        <v>1002</v>
      </c>
      <c r="E11331" s="23">
        <v>43831</v>
      </c>
      <c r="F11331">
        <v>2.5</v>
      </c>
      <c r="G11331">
        <v>4</v>
      </c>
      <c r="I11331">
        <v>8</v>
      </c>
      <c r="J11331">
        <v>14</v>
      </c>
      <c r="L11331">
        <v>23</v>
      </c>
      <c r="N11331">
        <v>6</v>
      </c>
      <c r="P11331">
        <v>0</v>
      </c>
      <c r="Q11331">
        <v>1</v>
      </c>
      <c r="S11331">
        <v>2</v>
      </c>
    </row>
    <row r="11332" spans="1:19" x14ac:dyDescent="0.2">
      <c r="A11332" t="s">
        <v>23788</v>
      </c>
      <c r="B11332" t="s">
        <v>23614</v>
      </c>
      <c r="C11332" t="s">
        <v>905</v>
      </c>
      <c r="D11332" t="s">
        <v>1002</v>
      </c>
      <c r="E11332" s="23">
        <v>43831</v>
      </c>
      <c r="F11332">
        <v>1.5</v>
      </c>
      <c r="G11332">
        <v>2</v>
      </c>
      <c r="I11332">
        <v>1</v>
      </c>
      <c r="J11332">
        <v>8</v>
      </c>
      <c r="L11332">
        <v>11</v>
      </c>
      <c r="N11332">
        <v>1</v>
      </c>
      <c r="P11332">
        <v>0</v>
      </c>
      <c r="Q11332">
        <v>0</v>
      </c>
      <c r="S11332">
        <v>0</v>
      </c>
    </row>
    <row r="11333" spans="1:19" x14ac:dyDescent="0.2">
      <c r="A11333" t="s">
        <v>23789</v>
      </c>
      <c r="B11333" t="s">
        <v>23615</v>
      </c>
      <c r="C11333" t="s">
        <v>316</v>
      </c>
      <c r="D11333" t="s">
        <v>1002</v>
      </c>
      <c r="E11333" s="23">
        <v>43831</v>
      </c>
      <c r="F11333">
        <v>6.5</v>
      </c>
      <c r="G11333">
        <v>6.5</v>
      </c>
      <c r="I11333">
        <v>15</v>
      </c>
      <c r="J11333">
        <v>38</v>
      </c>
      <c r="L11333">
        <v>37</v>
      </c>
      <c r="N11333">
        <v>15</v>
      </c>
      <c r="P11333">
        <v>0</v>
      </c>
      <c r="Q11333">
        <v>0</v>
      </c>
      <c r="S11333">
        <v>0</v>
      </c>
    </row>
    <row r="11334" spans="1:19" x14ac:dyDescent="0.2">
      <c r="A11334" t="s">
        <v>23790</v>
      </c>
      <c r="B11334" t="s">
        <v>23616</v>
      </c>
      <c r="C11334" t="s">
        <v>218</v>
      </c>
      <c r="D11334" t="s">
        <v>1002</v>
      </c>
      <c r="E11334" s="23">
        <v>43831</v>
      </c>
      <c r="F11334">
        <v>0</v>
      </c>
      <c r="G11334">
        <v>0</v>
      </c>
      <c r="I11334">
        <v>0</v>
      </c>
      <c r="J11334">
        <v>0</v>
      </c>
      <c r="L11334">
        <v>0</v>
      </c>
      <c r="N11334">
        <v>0</v>
      </c>
      <c r="P11334">
        <v>0</v>
      </c>
      <c r="Q11334">
        <v>0</v>
      </c>
      <c r="S11334">
        <v>0</v>
      </c>
    </row>
    <row r="11335" spans="1:19" x14ac:dyDescent="0.2">
      <c r="A11335" t="s">
        <v>23791</v>
      </c>
      <c r="B11335" t="s">
        <v>23617</v>
      </c>
      <c r="C11335" t="s">
        <v>202</v>
      </c>
      <c r="D11335" t="s">
        <v>1002</v>
      </c>
      <c r="E11335" s="23">
        <v>43831</v>
      </c>
      <c r="F11335">
        <v>14</v>
      </c>
      <c r="G11335">
        <v>15.5</v>
      </c>
      <c r="I11335">
        <v>93</v>
      </c>
      <c r="J11335">
        <v>154</v>
      </c>
      <c r="L11335">
        <v>172</v>
      </c>
      <c r="N11335">
        <v>93</v>
      </c>
      <c r="P11335">
        <v>1</v>
      </c>
      <c r="Q11335">
        <v>2</v>
      </c>
      <c r="S11335">
        <v>0</v>
      </c>
    </row>
    <row r="11336" spans="1:19" x14ac:dyDescent="0.2">
      <c r="A11336" t="s">
        <v>23792</v>
      </c>
      <c r="B11336" t="s">
        <v>23618</v>
      </c>
      <c r="C11336" t="s">
        <v>347</v>
      </c>
      <c r="D11336" t="s">
        <v>1002</v>
      </c>
      <c r="E11336" s="23">
        <v>43831</v>
      </c>
      <c r="F11336">
        <v>0</v>
      </c>
      <c r="G11336">
        <v>0</v>
      </c>
      <c r="I11336">
        <v>0</v>
      </c>
      <c r="J11336">
        <v>0</v>
      </c>
      <c r="L11336">
        <v>0</v>
      </c>
      <c r="N11336">
        <v>0</v>
      </c>
      <c r="P11336">
        <v>0</v>
      </c>
      <c r="Q11336">
        <v>0</v>
      </c>
      <c r="S11336">
        <v>0</v>
      </c>
    </row>
    <row r="11337" spans="1:19" x14ac:dyDescent="0.2">
      <c r="A11337" t="s">
        <v>23793</v>
      </c>
      <c r="B11337" t="s">
        <v>23619</v>
      </c>
      <c r="C11337" t="s">
        <v>224</v>
      </c>
      <c r="D11337" t="s">
        <v>1002</v>
      </c>
      <c r="E11337" s="23">
        <v>43831</v>
      </c>
      <c r="F11337">
        <v>0</v>
      </c>
      <c r="G11337">
        <v>0</v>
      </c>
      <c r="I11337">
        <v>0</v>
      </c>
      <c r="J11337">
        <v>0</v>
      </c>
      <c r="L11337">
        <v>0</v>
      </c>
      <c r="N11337">
        <v>0</v>
      </c>
      <c r="P11337">
        <v>0</v>
      </c>
      <c r="Q11337">
        <v>0</v>
      </c>
      <c r="S11337">
        <v>0</v>
      </c>
    </row>
    <row r="11338" spans="1:19" x14ac:dyDescent="0.2">
      <c r="A11338" t="s">
        <v>23794</v>
      </c>
      <c r="B11338" t="s">
        <v>23620</v>
      </c>
      <c r="C11338" t="s">
        <v>345</v>
      </c>
      <c r="D11338" t="s">
        <v>1002</v>
      </c>
      <c r="E11338" s="23">
        <v>43831</v>
      </c>
      <c r="F11338">
        <v>0</v>
      </c>
      <c r="G11338">
        <v>0</v>
      </c>
      <c r="I11338">
        <v>0</v>
      </c>
      <c r="J11338">
        <v>0</v>
      </c>
      <c r="L11338">
        <v>0</v>
      </c>
      <c r="N11338">
        <v>0</v>
      </c>
      <c r="P11338">
        <v>0</v>
      </c>
      <c r="Q11338">
        <v>0</v>
      </c>
      <c r="S11338">
        <v>0</v>
      </c>
    </row>
    <row r="11339" spans="1:19" x14ac:dyDescent="0.2">
      <c r="A11339" t="s">
        <v>23795</v>
      </c>
      <c r="B11339" t="s">
        <v>23621</v>
      </c>
      <c r="C11339" t="s">
        <v>226</v>
      </c>
      <c r="D11339" t="s">
        <v>1002</v>
      </c>
      <c r="E11339" s="23">
        <v>43831</v>
      </c>
      <c r="F11339">
        <v>2</v>
      </c>
      <c r="G11339">
        <v>4</v>
      </c>
      <c r="I11339">
        <v>2</v>
      </c>
      <c r="J11339">
        <v>22</v>
      </c>
      <c r="L11339">
        <v>44</v>
      </c>
      <c r="N11339">
        <v>0</v>
      </c>
      <c r="P11339">
        <v>0</v>
      </c>
      <c r="Q11339">
        <v>0</v>
      </c>
      <c r="S11339">
        <v>2</v>
      </c>
    </row>
    <row r="11340" spans="1:19" x14ac:dyDescent="0.2">
      <c r="A11340" t="s">
        <v>23796</v>
      </c>
      <c r="B11340" t="s">
        <v>23622</v>
      </c>
      <c r="C11340" t="s">
        <v>231</v>
      </c>
      <c r="D11340" t="s">
        <v>1002</v>
      </c>
      <c r="E11340" s="23">
        <v>43831</v>
      </c>
      <c r="F11340">
        <v>9</v>
      </c>
      <c r="G11340">
        <v>11.5</v>
      </c>
      <c r="I11340">
        <v>175</v>
      </c>
      <c r="J11340">
        <v>102</v>
      </c>
      <c r="L11340">
        <v>128</v>
      </c>
      <c r="N11340">
        <v>164</v>
      </c>
      <c r="P11340">
        <v>0</v>
      </c>
      <c r="Q11340">
        <v>1</v>
      </c>
      <c r="S11340">
        <v>11</v>
      </c>
    </row>
    <row r="11341" spans="1:19" x14ac:dyDescent="0.2">
      <c r="A11341" t="s">
        <v>23797</v>
      </c>
      <c r="B11341" t="s">
        <v>23623</v>
      </c>
      <c r="C11341" t="s">
        <v>216</v>
      </c>
      <c r="D11341" t="s">
        <v>1002</v>
      </c>
      <c r="E11341" s="23">
        <v>43831</v>
      </c>
      <c r="F11341">
        <v>9</v>
      </c>
      <c r="G11341">
        <v>9.5</v>
      </c>
      <c r="I11341">
        <v>63</v>
      </c>
      <c r="J11341">
        <v>90</v>
      </c>
      <c r="L11341">
        <v>95</v>
      </c>
      <c r="N11341">
        <v>46</v>
      </c>
      <c r="P11341">
        <v>13</v>
      </c>
      <c r="Q11341">
        <v>17</v>
      </c>
      <c r="S11341">
        <v>17</v>
      </c>
    </row>
    <row r="11342" spans="1:19" x14ac:dyDescent="0.2">
      <c r="A11342" t="s">
        <v>23798</v>
      </c>
      <c r="B11342" t="s">
        <v>23624</v>
      </c>
      <c r="C11342" t="s">
        <v>233</v>
      </c>
      <c r="D11342" t="s">
        <v>1002</v>
      </c>
      <c r="E11342" s="23">
        <v>43831</v>
      </c>
      <c r="F11342">
        <v>0</v>
      </c>
      <c r="G11342">
        <v>0</v>
      </c>
      <c r="I11342">
        <v>0</v>
      </c>
      <c r="J11342">
        <v>0</v>
      </c>
      <c r="L11342">
        <v>0</v>
      </c>
      <c r="N11342">
        <v>0</v>
      </c>
      <c r="P11342">
        <v>0</v>
      </c>
      <c r="Q11342">
        <v>0</v>
      </c>
      <c r="S11342">
        <v>0</v>
      </c>
    </row>
    <row r="11343" spans="1:19" x14ac:dyDescent="0.2">
      <c r="A11343" t="s">
        <v>23799</v>
      </c>
      <c r="B11343" t="s">
        <v>23625</v>
      </c>
      <c r="C11343" t="s">
        <v>219</v>
      </c>
      <c r="D11343" t="s">
        <v>1002</v>
      </c>
      <c r="E11343" s="23">
        <v>43831</v>
      </c>
      <c r="F11343">
        <v>0</v>
      </c>
      <c r="G11343">
        <v>0</v>
      </c>
      <c r="I11343">
        <v>0</v>
      </c>
      <c r="J11343">
        <v>0</v>
      </c>
      <c r="L11343">
        <v>0</v>
      </c>
      <c r="N11343">
        <v>0</v>
      </c>
      <c r="P11343">
        <v>0</v>
      </c>
      <c r="Q11343">
        <v>0</v>
      </c>
      <c r="S11343">
        <v>0</v>
      </c>
    </row>
    <row r="11344" spans="1:19" x14ac:dyDescent="0.2">
      <c r="A11344" t="s">
        <v>23800</v>
      </c>
      <c r="B11344" t="s">
        <v>23626</v>
      </c>
      <c r="C11344" t="s">
        <v>340</v>
      </c>
      <c r="D11344" t="s">
        <v>1002</v>
      </c>
      <c r="E11344" s="23">
        <v>43831</v>
      </c>
      <c r="F11344">
        <v>2.5</v>
      </c>
      <c r="G11344">
        <v>3</v>
      </c>
      <c r="I11344">
        <v>26</v>
      </c>
      <c r="J11344">
        <v>29</v>
      </c>
      <c r="L11344">
        <v>36</v>
      </c>
      <c r="N11344">
        <v>26</v>
      </c>
      <c r="P11344">
        <v>1</v>
      </c>
      <c r="Q11344">
        <v>3</v>
      </c>
      <c r="S11344">
        <v>0</v>
      </c>
    </row>
    <row r="11345" spans="1:19" x14ac:dyDescent="0.2">
      <c r="A11345" t="s">
        <v>23801</v>
      </c>
      <c r="B11345" t="s">
        <v>23627</v>
      </c>
      <c r="C11345" t="s">
        <v>350</v>
      </c>
      <c r="D11345" t="s">
        <v>1002</v>
      </c>
      <c r="E11345" s="23">
        <v>43831</v>
      </c>
      <c r="F11345">
        <v>0</v>
      </c>
      <c r="G11345">
        <v>0</v>
      </c>
      <c r="I11345">
        <v>0</v>
      </c>
      <c r="J11345">
        <v>0</v>
      </c>
      <c r="L11345">
        <v>0</v>
      </c>
      <c r="N11345">
        <v>0</v>
      </c>
      <c r="P11345">
        <v>0</v>
      </c>
      <c r="Q11345">
        <v>0</v>
      </c>
      <c r="S11345">
        <v>0</v>
      </c>
    </row>
    <row r="11346" spans="1:19" x14ac:dyDescent="0.2">
      <c r="A11346" t="s">
        <v>23802</v>
      </c>
      <c r="B11346" t="s">
        <v>23628</v>
      </c>
      <c r="C11346" t="s">
        <v>351</v>
      </c>
      <c r="D11346" t="s">
        <v>1002</v>
      </c>
      <c r="E11346" s="23">
        <v>43831</v>
      </c>
      <c r="F11346">
        <v>0</v>
      </c>
      <c r="G11346">
        <v>0</v>
      </c>
      <c r="I11346">
        <v>0</v>
      </c>
      <c r="J11346">
        <v>0</v>
      </c>
      <c r="L11346">
        <v>0</v>
      </c>
      <c r="N11346">
        <v>0</v>
      </c>
      <c r="P11346">
        <v>0</v>
      </c>
      <c r="Q11346">
        <v>0</v>
      </c>
      <c r="S11346">
        <v>0</v>
      </c>
    </row>
    <row r="11347" spans="1:19" x14ac:dyDescent="0.2">
      <c r="A11347" t="s">
        <v>23803</v>
      </c>
      <c r="B11347" t="s">
        <v>23629</v>
      </c>
      <c r="C11347" t="s">
        <v>352</v>
      </c>
      <c r="D11347" t="s">
        <v>1002</v>
      </c>
      <c r="E11347" s="23">
        <v>43831</v>
      </c>
      <c r="F11347">
        <v>0</v>
      </c>
      <c r="G11347">
        <v>0</v>
      </c>
      <c r="I11347">
        <v>0</v>
      </c>
      <c r="J11347">
        <v>0</v>
      </c>
      <c r="L11347">
        <v>0</v>
      </c>
      <c r="N11347">
        <v>0</v>
      </c>
      <c r="P11347">
        <v>0</v>
      </c>
      <c r="Q11347">
        <v>0</v>
      </c>
      <c r="S11347">
        <v>0</v>
      </c>
    </row>
    <row r="11348" spans="1:19" x14ac:dyDescent="0.2">
      <c r="A11348" t="s">
        <v>23804</v>
      </c>
      <c r="B11348" t="s">
        <v>23630</v>
      </c>
      <c r="C11348" t="s">
        <v>353</v>
      </c>
      <c r="D11348" t="s">
        <v>1002</v>
      </c>
      <c r="E11348" s="23">
        <v>43831</v>
      </c>
      <c r="F11348">
        <v>0</v>
      </c>
      <c r="G11348">
        <v>0</v>
      </c>
      <c r="I11348">
        <v>0</v>
      </c>
      <c r="J11348">
        <v>0</v>
      </c>
      <c r="L11348">
        <v>0</v>
      </c>
      <c r="N11348">
        <v>0</v>
      </c>
      <c r="P11348">
        <v>0</v>
      </c>
      <c r="Q11348">
        <v>0</v>
      </c>
      <c r="S11348">
        <v>0</v>
      </c>
    </row>
    <row r="11349" spans="1:19" x14ac:dyDescent="0.2">
      <c r="A11349" t="s">
        <v>23805</v>
      </c>
      <c r="B11349" t="s">
        <v>23631</v>
      </c>
      <c r="C11349" t="s">
        <v>386</v>
      </c>
      <c r="D11349" t="s">
        <v>1002</v>
      </c>
      <c r="E11349" s="23">
        <v>43831</v>
      </c>
      <c r="F11349">
        <v>0</v>
      </c>
      <c r="G11349">
        <v>0</v>
      </c>
      <c r="I11349">
        <v>0</v>
      </c>
      <c r="J11349">
        <v>0</v>
      </c>
      <c r="L11349">
        <v>0</v>
      </c>
      <c r="N11349">
        <v>0</v>
      </c>
      <c r="P11349">
        <v>0</v>
      </c>
      <c r="Q11349">
        <v>0</v>
      </c>
      <c r="S11349">
        <v>0</v>
      </c>
    </row>
    <row r="11350" spans="1:19" x14ac:dyDescent="0.2">
      <c r="A11350" t="s">
        <v>23806</v>
      </c>
      <c r="B11350" t="s">
        <v>23632</v>
      </c>
      <c r="C11350" t="s">
        <v>354</v>
      </c>
      <c r="D11350" t="s">
        <v>1002</v>
      </c>
      <c r="E11350" s="23">
        <v>43831</v>
      </c>
      <c r="F11350">
        <v>1.5</v>
      </c>
      <c r="G11350">
        <v>1.5</v>
      </c>
      <c r="I11350">
        <v>9</v>
      </c>
      <c r="J11350">
        <v>9</v>
      </c>
      <c r="L11350">
        <v>9</v>
      </c>
      <c r="N11350">
        <v>7</v>
      </c>
      <c r="P11350">
        <v>0</v>
      </c>
      <c r="Q11350">
        <v>0</v>
      </c>
      <c r="S11350">
        <v>2</v>
      </c>
    </row>
    <row r="11351" spans="1:19" x14ac:dyDescent="0.2">
      <c r="A11351" t="s">
        <v>23807</v>
      </c>
      <c r="B11351" t="s">
        <v>23633</v>
      </c>
      <c r="C11351" t="s">
        <v>355</v>
      </c>
      <c r="D11351" t="s">
        <v>1002</v>
      </c>
      <c r="E11351" s="23">
        <v>43831</v>
      </c>
      <c r="F11351">
        <v>2</v>
      </c>
      <c r="G11351">
        <v>1</v>
      </c>
      <c r="I11351">
        <v>5</v>
      </c>
      <c r="J11351">
        <v>11</v>
      </c>
      <c r="L11351">
        <v>6</v>
      </c>
      <c r="N11351">
        <v>5</v>
      </c>
      <c r="P11351">
        <v>0</v>
      </c>
      <c r="Q11351">
        <v>0</v>
      </c>
      <c r="S11351">
        <v>0</v>
      </c>
    </row>
    <row r="11352" spans="1:19" x14ac:dyDescent="0.2">
      <c r="A11352" t="s">
        <v>23808</v>
      </c>
      <c r="B11352" t="s">
        <v>23634</v>
      </c>
      <c r="C11352" t="s">
        <v>1048</v>
      </c>
      <c r="D11352" t="s">
        <v>1002</v>
      </c>
      <c r="E11352" s="23">
        <v>43831</v>
      </c>
      <c r="F11352">
        <v>2</v>
      </c>
      <c r="G11352">
        <v>2</v>
      </c>
      <c r="I11352">
        <v>12</v>
      </c>
      <c r="J11352">
        <v>11</v>
      </c>
      <c r="L11352">
        <v>10</v>
      </c>
      <c r="N11352">
        <v>11</v>
      </c>
      <c r="P11352">
        <v>0</v>
      </c>
      <c r="Q11352">
        <v>0</v>
      </c>
      <c r="S11352">
        <v>1</v>
      </c>
    </row>
    <row r="11353" spans="1:19" x14ac:dyDescent="0.2">
      <c r="A11353" t="s">
        <v>23809</v>
      </c>
      <c r="B11353" t="s">
        <v>23635</v>
      </c>
      <c r="C11353" t="s">
        <v>1047</v>
      </c>
      <c r="D11353" t="s">
        <v>1002</v>
      </c>
      <c r="E11353" s="23">
        <v>43831</v>
      </c>
      <c r="F11353">
        <v>3.5</v>
      </c>
      <c r="G11353">
        <v>1.5</v>
      </c>
      <c r="I11353">
        <v>13</v>
      </c>
      <c r="J11353">
        <v>20</v>
      </c>
      <c r="L11353">
        <v>8</v>
      </c>
      <c r="N11353">
        <v>13</v>
      </c>
      <c r="P11353">
        <v>2</v>
      </c>
      <c r="Q11353">
        <v>2</v>
      </c>
      <c r="S11353">
        <v>0</v>
      </c>
    </row>
    <row r="11354" spans="1:19" x14ac:dyDescent="0.2">
      <c r="A11354" t="s">
        <v>23810</v>
      </c>
      <c r="B11354" t="s">
        <v>23636</v>
      </c>
      <c r="C11354" t="s">
        <v>1050</v>
      </c>
      <c r="D11354" t="s">
        <v>1002</v>
      </c>
      <c r="E11354" s="23">
        <v>43831</v>
      </c>
      <c r="F11354">
        <v>1.5</v>
      </c>
      <c r="G11354">
        <v>1.5</v>
      </c>
      <c r="I11354">
        <v>4</v>
      </c>
      <c r="J11354">
        <v>8</v>
      </c>
      <c r="L11354">
        <v>8</v>
      </c>
      <c r="N11354">
        <v>4</v>
      </c>
      <c r="P11354">
        <v>0</v>
      </c>
      <c r="Q11354">
        <v>0</v>
      </c>
      <c r="S11354">
        <v>0</v>
      </c>
    </row>
    <row r="11355" spans="1:19" x14ac:dyDescent="0.2">
      <c r="A11355" t="s">
        <v>23811</v>
      </c>
      <c r="B11355" t="s">
        <v>23637</v>
      </c>
      <c r="C11355" t="s">
        <v>1054</v>
      </c>
      <c r="D11355" t="s">
        <v>1002</v>
      </c>
      <c r="E11355" s="23">
        <v>43831</v>
      </c>
      <c r="F11355">
        <v>2</v>
      </c>
      <c r="G11355">
        <v>2</v>
      </c>
      <c r="I11355">
        <v>4</v>
      </c>
      <c r="J11355">
        <v>11</v>
      </c>
      <c r="L11355">
        <v>11</v>
      </c>
      <c r="N11355">
        <v>3</v>
      </c>
      <c r="P11355">
        <v>1</v>
      </c>
      <c r="Q11355">
        <v>1</v>
      </c>
      <c r="S11355">
        <v>1</v>
      </c>
    </row>
    <row r="11356" spans="1:19" x14ac:dyDescent="0.2">
      <c r="A11356" t="s">
        <v>23812</v>
      </c>
      <c r="B11356" t="s">
        <v>23638</v>
      </c>
      <c r="C11356" t="s">
        <v>1052</v>
      </c>
      <c r="D11356" t="s">
        <v>1002</v>
      </c>
      <c r="E11356" s="23">
        <v>43831</v>
      </c>
      <c r="F11356">
        <v>5</v>
      </c>
      <c r="G11356">
        <v>4.5</v>
      </c>
      <c r="I11356">
        <v>17</v>
      </c>
      <c r="J11356">
        <v>28</v>
      </c>
      <c r="L11356">
        <v>26</v>
      </c>
      <c r="N11356">
        <v>17</v>
      </c>
      <c r="P11356">
        <v>2</v>
      </c>
      <c r="Q11356">
        <v>3</v>
      </c>
      <c r="S11356">
        <v>0</v>
      </c>
    </row>
    <row r="11357" spans="1:19" x14ac:dyDescent="0.2">
      <c r="A11357" t="s">
        <v>23813</v>
      </c>
      <c r="B11357" t="s">
        <v>23639</v>
      </c>
      <c r="C11357" t="s">
        <v>1053</v>
      </c>
      <c r="D11357" t="s">
        <v>1002</v>
      </c>
      <c r="E11357" s="23">
        <v>43831</v>
      </c>
      <c r="F11357">
        <v>3</v>
      </c>
      <c r="G11357">
        <v>1.5</v>
      </c>
      <c r="I11357">
        <v>10</v>
      </c>
      <c r="J11357">
        <v>17</v>
      </c>
      <c r="L11357">
        <v>8</v>
      </c>
      <c r="N11357">
        <v>7</v>
      </c>
      <c r="P11357">
        <v>0</v>
      </c>
      <c r="Q11357">
        <v>0</v>
      </c>
      <c r="S11357">
        <v>3</v>
      </c>
    </row>
    <row r="11358" spans="1:19" x14ac:dyDescent="0.2">
      <c r="A11358" t="s">
        <v>23814</v>
      </c>
      <c r="B11358" t="s">
        <v>23640</v>
      </c>
      <c r="C11358" t="s">
        <v>962</v>
      </c>
      <c r="D11358" t="s">
        <v>1000</v>
      </c>
      <c r="E11358" s="23">
        <v>43831</v>
      </c>
      <c r="F11358">
        <v>0</v>
      </c>
      <c r="G11358">
        <v>0</v>
      </c>
      <c r="I11358">
        <v>0</v>
      </c>
      <c r="J11358">
        <v>0</v>
      </c>
      <c r="L11358">
        <v>0</v>
      </c>
      <c r="N11358">
        <v>0</v>
      </c>
      <c r="P11358">
        <v>0</v>
      </c>
      <c r="Q11358">
        <v>0</v>
      </c>
      <c r="S11358">
        <v>0</v>
      </c>
    </row>
    <row r="11359" spans="1:19" x14ac:dyDescent="0.2">
      <c r="A11359" t="s">
        <v>23815</v>
      </c>
      <c r="B11359" t="s">
        <v>23641</v>
      </c>
      <c r="C11359" t="s">
        <v>348</v>
      </c>
      <c r="D11359" t="s">
        <v>1000</v>
      </c>
      <c r="E11359" s="23">
        <v>43831</v>
      </c>
      <c r="F11359">
        <v>0</v>
      </c>
      <c r="G11359">
        <v>0</v>
      </c>
      <c r="I11359">
        <v>0</v>
      </c>
      <c r="J11359">
        <v>0</v>
      </c>
      <c r="L11359">
        <v>0</v>
      </c>
      <c r="N11359">
        <v>0</v>
      </c>
      <c r="P11359">
        <v>0</v>
      </c>
      <c r="Q11359">
        <v>0</v>
      </c>
      <c r="S11359">
        <v>0</v>
      </c>
    </row>
    <row r="11360" spans="1:19" x14ac:dyDescent="0.2">
      <c r="A11360" t="s">
        <v>23816</v>
      </c>
      <c r="B11360" t="s">
        <v>23642</v>
      </c>
      <c r="C11360" t="s">
        <v>357</v>
      </c>
      <c r="D11360" t="s">
        <v>1000</v>
      </c>
      <c r="E11360" s="23">
        <v>43831</v>
      </c>
      <c r="F11360">
        <v>0</v>
      </c>
      <c r="G11360">
        <v>0</v>
      </c>
      <c r="I11360">
        <v>0</v>
      </c>
      <c r="J11360">
        <v>0</v>
      </c>
      <c r="L11360">
        <v>0</v>
      </c>
      <c r="N11360">
        <v>0</v>
      </c>
      <c r="P11360">
        <v>0</v>
      </c>
      <c r="Q11360">
        <v>0</v>
      </c>
      <c r="S11360">
        <v>0</v>
      </c>
    </row>
    <row r="11361" spans="1:19" x14ac:dyDescent="0.2">
      <c r="A11361" t="s">
        <v>23817</v>
      </c>
      <c r="B11361" t="s">
        <v>23643</v>
      </c>
      <c r="C11361" t="s">
        <v>22399</v>
      </c>
      <c r="D11361" t="s">
        <v>1000</v>
      </c>
      <c r="E11361" s="23">
        <v>43831</v>
      </c>
      <c r="F11361">
        <v>0</v>
      </c>
      <c r="G11361">
        <v>0</v>
      </c>
      <c r="I11361">
        <v>0</v>
      </c>
      <c r="J11361">
        <v>0</v>
      </c>
      <c r="L11361">
        <v>0</v>
      </c>
      <c r="N11361">
        <v>0</v>
      </c>
      <c r="P11361">
        <v>0</v>
      </c>
      <c r="Q11361">
        <v>0</v>
      </c>
      <c r="S11361">
        <v>0</v>
      </c>
    </row>
    <row r="11362" spans="1:19" x14ac:dyDescent="0.2">
      <c r="A11362" t="s">
        <v>23818</v>
      </c>
      <c r="B11362" t="s">
        <v>23644</v>
      </c>
      <c r="C11362" t="s">
        <v>203</v>
      </c>
      <c r="D11362" t="s">
        <v>1000</v>
      </c>
      <c r="E11362" s="23">
        <v>43831</v>
      </c>
      <c r="F11362">
        <v>0</v>
      </c>
      <c r="G11362">
        <v>0</v>
      </c>
      <c r="I11362">
        <v>0</v>
      </c>
      <c r="J11362">
        <v>0</v>
      </c>
      <c r="L11362">
        <v>0</v>
      </c>
      <c r="N11362">
        <v>0</v>
      </c>
      <c r="P11362">
        <v>0</v>
      </c>
      <c r="Q11362">
        <v>0</v>
      </c>
      <c r="S11362">
        <v>0</v>
      </c>
    </row>
    <row r="11363" spans="1:19" x14ac:dyDescent="0.2">
      <c r="A11363" t="s">
        <v>23819</v>
      </c>
      <c r="B11363" t="s">
        <v>23645</v>
      </c>
      <c r="C11363" t="s">
        <v>387</v>
      </c>
      <c r="D11363" t="s">
        <v>1000</v>
      </c>
      <c r="E11363" s="23">
        <v>43831</v>
      </c>
      <c r="F11363">
        <v>0</v>
      </c>
      <c r="G11363">
        <v>0</v>
      </c>
      <c r="I11363">
        <v>0</v>
      </c>
      <c r="J11363">
        <v>0</v>
      </c>
      <c r="L11363">
        <v>0</v>
      </c>
      <c r="N11363">
        <v>0</v>
      </c>
      <c r="P11363">
        <v>0</v>
      </c>
      <c r="Q11363">
        <v>0</v>
      </c>
      <c r="S11363">
        <v>0</v>
      </c>
    </row>
    <row r="11364" spans="1:19" x14ac:dyDescent="0.2">
      <c r="A11364" t="s">
        <v>23820</v>
      </c>
      <c r="B11364" t="s">
        <v>23646</v>
      </c>
      <c r="C11364" t="s">
        <v>223</v>
      </c>
      <c r="D11364" t="s">
        <v>1000</v>
      </c>
      <c r="E11364" s="23">
        <v>43831</v>
      </c>
      <c r="F11364">
        <v>0</v>
      </c>
      <c r="G11364">
        <v>0</v>
      </c>
      <c r="I11364">
        <v>0</v>
      </c>
      <c r="J11364">
        <v>0</v>
      </c>
      <c r="L11364">
        <v>0</v>
      </c>
      <c r="N11364">
        <v>0</v>
      </c>
      <c r="P11364">
        <v>0</v>
      </c>
      <c r="Q11364">
        <v>0</v>
      </c>
      <c r="S11364">
        <v>0</v>
      </c>
    </row>
    <row r="11365" spans="1:19" x14ac:dyDescent="0.2">
      <c r="A11365" t="s">
        <v>23821</v>
      </c>
      <c r="B11365" t="s">
        <v>23647</v>
      </c>
      <c r="C11365" t="s">
        <v>346</v>
      </c>
      <c r="D11365" t="s">
        <v>1000</v>
      </c>
      <c r="E11365" s="23">
        <v>43831</v>
      </c>
      <c r="F11365">
        <v>0</v>
      </c>
      <c r="G11365">
        <v>0</v>
      </c>
      <c r="I11365">
        <v>0</v>
      </c>
      <c r="J11365">
        <v>0</v>
      </c>
      <c r="L11365">
        <v>0</v>
      </c>
      <c r="N11365">
        <v>0</v>
      </c>
      <c r="P11365">
        <v>0</v>
      </c>
      <c r="Q11365">
        <v>0</v>
      </c>
      <c r="S11365">
        <v>0</v>
      </c>
    </row>
    <row r="11366" spans="1:19" x14ac:dyDescent="0.2">
      <c r="A11366" t="s">
        <v>23822</v>
      </c>
      <c r="B11366" t="s">
        <v>23648</v>
      </c>
      <c r="C11366" t="s">
        <v>207</v>
      </c>
      <c r="D11366" t="s">
        <v>1000</v>
      </c>
      <c r="E11366" s="23">
        <v>43831</v>
      </c>
      <c r="F11366">
        <v>4.5</v>
      </c>
      <c r="G11366">
        <v>3</v>
      </c>
      <c r="I11366">
        <v>13</v>
      </c>
      <c r="J11366">
        <v>26</v>
      </c>
      <c r="L11366">
        <v>18</v>
      </c>
      <c r="N11366">
        <v>8</v>
      </c>
      <c r="P11366">
        <v>0</v>
      </c>
      <c r="Q11366">
        <v>0</v>
      </c>
      <c r="S11366">
        <v>6</v>
      </c>
    </row>
    <row r="11367" spans="1:19" x14ac:dyDescent="0.2">
      <c r="A11367" t="s">
        <v>23823</v>
      </c>
      <c r="B11367" t="s">
        <v>23649</v>
      </c>
      <c r="C11367" t="s">
        <v>212</v>
      </c>
      <c r="D11367" t="s">
        <v>1000</v>
      </c>
      <c r="E11367" s="23">
        <v>43831</v>
      </c>
      <c r="F11367">
        <v>2.5</v>
      </c>
      <c r="G11367">
        <v>4</v>
      </c>
      <c r="I11367">
        <v>8</v>
      </c>
      <c r="J11367">
        <v>14</v>
      </c>
      <c r="L11367">
        <v>23</v>
      </c>
      <c r="N11367">
        <v>6</v>
      </c>
      <c r="P11367">
        <v>0</v>
      </c>
      <c r="Q11367">
        <v>1</v>
      </c>
      <c r="S11367">
        <v>2</v>
      </c>
    </row>
    <row r="11368" spans="1:19" x14ac:dyDescent="0.2">
      <c r="A11368" t="s">
        <v>23824</v>
      </c>
      <c r="B11368" t="s">
        <v>23650</v>
      </c>
      <c r="C11368" t="s">
        <v>963</v>
      </c>
      <c r="D11368" t="s">
        <v>1000</v>
      </c>
      <c r="E11368" s="23">
        <v>43831</v>
      </c>
      <c r="F11368">
        <v>3</v>
      </c>
      <c r="G11368">
        <v>3</v>
      </c>
      <c r="I11368">
        <v>8</v>
      </c>
      <c r="J11368">
        <v>12</v>
      </c>
      <c r="L11368">
        <v>15</v>
      </c>
      <c r="N11368">
        <v>5</v>
      </c>
      <c r="P11368">
        <v>1</v>
      </c>
      <c r="Q11368">
        <v>2</v>
      </c>
      <c r="S11368">
        <v>3</v>
      </c>
    </row>
    <row r="11369" spans="1:19" x14ac:dyDescent="0.2">
      <c r="A11369" t="s">
        <v>23825</v>
      </c>
      <c r="B11369" t="s">
        <v>23651</v>
      </c>
      <c r="C11369" t="s">
        <v>225</v>
      </c>
      <c r="D11369" t="s">
        <v>1000</v>
      </c>
      <c r="E11369" s="23">
        <v>43831</v>
      </c>
      <c r="F11369">
        <v>3.5</v>
      </c>
      <c r="G11369">
        <v>6</v>
      </c>
      <c r="I11369">
        <v>3</v>
      </c>
      <c r="J11369">
        <v>30</v>
      </c>
      <c r="L11369">
        <v>55</v>
      </c>
      <c r="N11369">
        <v>1</v>
      </c>
      <c r="P11369">
        <v>0</v>
      </c>
      <c r="Q11369">
        <v>0</v>
      </c>
      <c r="S11369">
        <v>2</v>
      </c>
    </row>
    <row r="11370" spans="1:19" x14ac:dyDescent="0.2">
      <c r="A11370" t="s">
        <v>23826</v>
      </c>
      <c r="B11370" t="s">
        <v>23652</v>
      </c>
      <c r="C11370" t="s">
        <v>232</v>
      </c>
      <c r="D11370" t="s">
        <v>1000</v>
      </c>
      <c r="E11370" s="23">
        <v>43831</v>
      </c>
      <c r="F11370">
        <v>11</v>
      </c>
      <c r="G11370">
        <v>14.5</v>
      </c>
      <c r="I11370">
        <v>184</v>
      </c>
      <c r="J11370">
        <v>112</v>
      </c>
      <c r="L11370">
        <v>143</v>
      </c>
      <c r="N11370">
        <v>173</v>
      </c>
      <c r="P11370">
        <v>0</v>
      </c>
      <c r="Q11370">
        <v>1</v>
      </c>
      <c r="S11370">
        <v>11</v>
      </c>
    </row>
    <row r="11371" spans="1:19" x14ac:dyDescent="0.2">
      <c r="A11371" t="s">
        <v>23827</v>
      </c>
      <c r="B11371" t="s">
        <v>23653</v>
      </c>
      <c r="C11371" t="s">
        <v>317</v>
      </c>
      <c r="D11371" t="s">
        <v>1000</v>
      </c>
      <c r="E11371" s="23">
        <v>43831</v>
      </c>
      <c r="F11371">
        <v>8.5</v>
      </c>
      <c r="G11371">
        <v>7.5</v>
      </c>
      <c r="I11371">
        <v>20</v>
      </c>
      <c r="J11371">
        <v>49</v>
      </c>
      <c r="L11371">
        <v>43</v>
      </c>
      <c r="N11371">
        <v>20</v>
      </c>
      <c r="P11371">
        <v>0</v>
      </c>
      <c r="Q11371">
        <v>0</v>
      </c>
      <c r="S11371">
        <v>0</v>
      </c>
    </row>
    <row r="11372" spans="1:19" x14ac:dyDescent="0.2">
      <c r="A11372" t="s">
        <v>23828</v>
      </c>
      <c r="B11372" t="s">
        <v>23654</v>
      </c>
      <c r="C11372" t="s">
        <v>214</v>
      </c>
      <c r="D11372" t="s">
        <v>1000</v>
      </c>
      <c r="E11372" s="23">
        <v>43831</v>
      </c>
      <c r="F11372">
        <v>14</v>
      </c>
      <c r="G11372">
        <v>15.5</v>
      </c>
      <c r="I11372">
        <v>100</v>
      </c>
      <c r="J11372">
        <v>120</v>
      </c>
      <c r="L11372">
        <v>131</v>
      </c>
      <c r="N11372">
        <v>66</v>
      </c>
      <c r="P11372">
        <v>22</v>
      </c>
      <c r="Q11372">
        <v>28</v>
      </c>
      <c r="S11372">
        <v>34</v>
      </c>
    </row>
    <row r="11373" spans="1:19" x14ac:dyDescent="0.2">
      <c r="A11373" t="s">
        <v>23829</v>
      </c>
      <c r="B11373" t="s">
        <v>23655</v>
      </c>
      <c r="C11373" t="s">
        <v>230</v>
      </c>
      <c r="D11373" t="s">
        <v>1000</v>
      </c>
      <c r="E11373" s="23">
        <v>43831</v>
      </c>
      <c r="F11373">
        <v>0</v>
      </c>
      <c r="G11373">
        <v>0</v>
      </c>
      <c r="I11373">
        <v>0</v>
      </c>
      <c r="J11373">
        <v>0</v>
      </c>
      <c r="L11373">
        <v>0</v>
      </c>
      <c r="N11373">
        <v>0</v>
      </c>
      <c r="P11373">
        <v>0</v>
      </c>
      <c r="Q11373">
        <v>0</v>
      </c>
      <c r="S11373">
        <v>0</v>
      </c>
    </row>
    <row r="11374" spans="1:19" x14ac:dyDescent="0.2">
      <c r="A11374" t="s">
        <v>23830</v>
      </c>
      <c r="B11374" t="s">
        <v>23656</v>
      </c>
      <c r="C11374" t="s">
        <v>234</v>
      </c>
      <c r="D11374" t="s">
        <v>1000</v>
      </c>
      <c r="E11374" s="23">
        <v>43831</v>
      </c>
      <c r="F11374">
        <v>0</v>
      </c>
      <c r="G11374">
        <v>0</v>
      </c>
      <c r="I11374">
        <v>0</v>
      </c>
      <c r="J11374">
        <v>0</v>
      </c>
      <c r="L11374">
        <v>0</v>
      </c>
      <c r="N11374">
        <v>0</v>
      </c>
      <c r="P11374">
        <v>0</v>
      </c>
      <c r="Q11374">
        <v>0</v>
      </c>
      <c r="S11374">
        <v>0</v>
      </c>
    </row>
    <row r="11375" spans="1:19" x14ac:dyDescent="0.2">
      <c r="A11375" t="s">
        <v>23831</v>
      </c>
      <c r="B11375" t="s">
        <v>23657</v>
      </c>
      <c r="C11375" t="s">
        <v>217</v>
      </c>
      <c r="D11375" t="s">
        <v>1000</v>
      </c>
      <c r="E11375" s="23">
        <v>43831</v>
      </c>
      <c r="F11375">
        <v>0</v>
      </c>
      <c r="G11375">
        <v>0</v>
      </c>
      <c r="I11375">
        <v>0</v>
      </c>
      <c r="J11375">
        <v>0</v>
      </c>
      <c r="L11375">
        <v>0</v>
      </c>
      <c r="N11375">
        <v>0</v>
      </c>
      <c r="P11375">
        <v>0</v>
      </c>
      <c r="Q11375">
        <v>0</v>
      </c>
      <c r="S11375">
        <v>0</v>
      </c>
    </row>
    <row r="11376" spans="1:19" x14ac:dyDescent="0.2">
      <c r="A11376" t="s">
        <v>23832</v>
      </c>
      <c r="B11376" t="s">
        <v>23658</v>
      </c>
      <c r="C11376" t="s">
        <v>342</v>
      </c>
      <c r="D11376" t="s">
        <v>1000</v>
      </c>
      <c r="E11376" s="23">
        <v>43831</v>
      </c>
      <c r="F11376">
        <v>2.5</v>
      </c>
      <c r="G11376">
        <v>3</v>
      </c>
      <c r="I11376">
        <v>26</v>
      </c>
      <c r="J11376">
        <v>29</v>
      </c>
      <c r="L11376">
        <v>36</v>
      </c>
      <c r="N11376">
        <v>26</v>
      </c>
      <c r="P11376">
        <v>1</v>
      </c>
      <c r="Q11376">
        <v>3</v>
      </c>
      <c r="S11376">
        <v>0</v>
      </c>
    </row>
    <row r="11377" spans="1:19" x14ac:dyDescent="0.2">
      <c r="A11377" t="s">
        <v>23833</v>
      </c>
      <c r="B11377" t="s">
        <v>23659</v>
      </c>
      <c r="C11377" t="s">
        <v>220</v>
      </c>
      <c r="D11377" t="s">
        <v>1000</v>
      </c>
      <c r="E11377" s="23">
        <v>43831</v>
      </c>
      <c r="F11377">
        <v>0</v>
      </c>
      <c r="G11377">
        <v>0</v>
      </c>
      <c r="I11377">
        <v>0</v>
      </c>
      <c r="J11377">
        <v>0</v>
      </c>
      <c r="L11377">
        <v>0</v>
      </c>
      <c r="N11377">
        <v>0</v>
      </c>
      <c r="P11377">
        <v>0</v>
      </c>
      <c r="Q11377">
        <v>0</v>
      </c>
      <c r="S11377">
        <v>0</v>
      </c>
    </row>
    <row r="11378" spans="1:19" x14ac:dyDescent="0.2">
      <c r="A11378" t="s">
        <v>23834</v>
      </c>
      <c r="B11378" t="s">
        <v>23660</v>
      </c>
      <c r="C11378" t="s">
        <v>199</v>
      </c>
      <c r="D11378" t="s">
        <v>1000</v>
      </c>
      <c r="E11378" s="23">
        <v>43831</v>
      </c>
      <c r="F11378">
        <v>16</v>
      </c>
      <c r="G11378">
        <v>19</v>
      </c>
      <c r="I11378">
        <v>99</v>
      </c>
      <c r="J11378">
        <v>164</v>
      </c>
      <c r="L11378">
        <v>192</v>
      </c>
      <c r="N11378">
        <v>96</v>
      </c>
      <c r="P11378">
        <v>1</v>
      </c>
      <c r="Q11378">
        <v>2</v>
      </c>
      <c r="S11378">
        <v>3</v>
      </c>
    </row>
    <row r="11379" spans="1:19" x14ac:dyDescent="0.2">
      <c r="A11379" t="s">
        <v>23835</v>
      </c>
      <c r="B11379" t="s">
        <v>23661</v>
      </c>
      <c r="C11379" t="s">
        <v>199</v>
      </c>
      <c r="D11379" t="s">
        <v>1001</v>
      </c>
      <c r="E11379" s="23">
        <v>43831</v>
      </c>
      <c r="F11379">
        <v>3.5</v>
      </c>
      <c r="G11379">
        <v>3.5</v>
      </c>
      <c r="I11379">
        <v>8</v>
      </c>
      <c r="J11379">
        <v>19</v>
      </c>
      <c r="L11379">
        <v>19</v>
      </c>
      <c r="N11379">
        <v>7</v>
      </c>
      <c r="P11379">
        <v>1</v>
      </c>
      <c r="Q11379">
        <v>1</v>
      </c>
      <c r="S11379">
        <v>1</v>
      </c>
    </row>
    <row r="11380" spans="1:19" x14ac:dyDescent="0.2">
      <c r="A11380" t="s">
        <v>23836</v>
      </c>
      <c r="B11380" t="s">
        <v>23662</v>
      </c>
      <c r="C11380" t="s">
        <v>901</v>
      </c>
      <c r="D11380" t="s">
        <v>1000</v>
      </c>
      <c r="E11380" s="23">
        <v>43831</v>
      </c>
      <c r="F11380">
        <v>3.5</v>
      </c>
      <c r="G11380">
        <v>3</v>
      </c>
      <c r="I11380">
        <v>9</v>
      </c>
      <c r="J11380">
        <v>21</v>
      </c>
      <c r="L11380">
        <v>18</v>
      </c>
      <c r="N11380">
        <v>9</v>
      </c>
      <c r="P11380">
        <v>1</v>
      </c>
      <c r="Q11380">
        <v>1</v>
      </c>
      <c r="S11380">
        <v>0</v>
      </c>
    </row>
    <row r="11381" spans="1:19" x14ac:dyDescent="0.2">
      <c r="A11381" t="s">
        <v>23837</v>
      </c>
      <c r="B11381" t="s">
        <v>23663</v>
      </c>
      <c r="C11381" t="s">
        <v>901</v>
      </c>
      <c r="D11381" t="s">
        <v>1001</v>
      </c>
      <c r="E11381" s="23">
        <v>43831</v>
      </c>
      <c r="F11381">
        <v>3.5</v>
      </c>
      <c r="G11381">
        <v>3.5</v>
      </c>
      <c r="I11381">
        <v>20</v>
      </c>
      <c r="J11381">
        <v>18</v>
      </c>
      <c r="L11381">
        <v>18</v>
      </c>
      <c r="N11381">
        <v>19</v>
      </c>
      <c r="P11381">
        <v>1</v>
      </c>
      <c r="Q11381">
        <v>2</v>
      </c>
      <c r="S11381">
        <v>1</v>
      </c>
    </row>
    <row r="11382" spans="1:19" x14ac:dyDescent="0.2">
      <c r="A11382" t="s">
        <v>23838</v>
      </c>
      <c r="B11382" t="s">
        <v>23664</v>
      </c>
      <c r="C11382" t="s">
        <v>903</v>
      </c>
      <c r="D11382" t="s">
        <v>1000</v>
      </c>
      <c r="E11382" s="23">
        <v>43831</v>
      </c>
      <c r="F11382">
        <v>6.5</v>
      </c>
      <c r="G11382">
        <v>3</v>
      </c>
      <c r="I11382">
        <v>23</v>
      </c>
      <c r="J11382">
        <v>37</v>
      </c>
      <c r="L11382">
        <v>16</v>
      </c>
      <c r="N11382">
        <v>20</v>
      </c>
      <c r="P11382">
        <v>2</v>
      </c>
      <c r="Q11382">
        <v>2</v>
      </c>
      <c r="S11382">
        <v>3</v>
      </c>
    </row>
    <row r="11383" spans="1:19" x14ac:dyDescent="0.2">
      <c r="A11383" t="s">
        <v>23839</v>
      </c>
      <c r="B11383" t="s">
        <v>23665</v>
      </c>
      <c r="C11383" t="s">
        <v>903</v>
      </c>
      <c r="D11383" t="s">
        <v>1001</v>
      </c>
      <c r="E11383" s="23">
        <v>43831</v>
      </c>
      <c r="F11383">
        <v>0</v>
      </c>
      <c r="G11383">
        <v>0</v>
      </c>
      <c r="I11383">
        <v>0</v>
      </c>
      <c r="J11383">
        <v>0</v>
      </c>
      <c r="L11383">
        <v>0</v>
      </c>
      <c r="N11383">
        <v>0</v>
      </c>
      <c r="P11383">
        <v>0</v>
      </c>
      <c r="Q11383">
        <v>0</v>
      </c>
      <c r="S11383">
        <v>0</v>
      </c>
    </row>
    <row r="11384" spans="1:19" x14ac:dyDescent="0.2">
      <c r="A11384" t="s">
        <v>23840</v>
      </c>
      <c r="B11384" t="s">
        <v>23666</v>
      </c>
      <c r="C11384" t="s">
        <v>198</v>
      </c>
      <c r="D11384" t="s">
        <v>1002</v>
      </c>
      <c r="E11384" s="23">
        <v>43831</v>
      </c>
      <c r="F11384">
        <v>0</v>
      </c>
      <c r="G11384">
        <v>0</v>
      </c>
      <c r="I11384">
        <v>0</v>
      </c>
      <c r="J11384">
        <v>0</v>
      </c>
      <c r="L11384">
        <v>0</v>
      </c>
      <c r="N11384">
        <v>0</v>
      </c>
      <c r="P11384">
        <v>0</v>
      </c>
      <c r="Q11384">
        <v>0</v>
      </c>
      <c r="S11384">
        <v>0</v>
      </c>
    </row>
    <row r="11385" spans="1:19" x14ac:dyDescent="0.2">
      <c r="A11385" t="s">
        <v>23841</v>
      </c>
      <c r="B11385" t="s">
        <v>23667</v>
      </c>
      <c r="C11385" t="s">
        <v>962</v>
      </c>
      <c r="D11385" t="s">
        <v>1002</v>
      </c>
      <c r="E11385" s="23">
        <v>43831</v>
      </c>
      <c r="F11385">
        <v>0</v>
      </c>
      <c r="G11385">
        <v>0</v>
      </c>
      <c r="I11385">
        <v>0</v>
      </c>
      <c r="J11385">
        <v>0</v>
      </c>
      <c r="L11385">
        <v>0</v>
      </c>
      <c r="N11385">
        <v>0</v>
      </c>
      <c r="P11385">
        <v>0</v>
      </c>
      <c r="Q11385">
        <v>0</v>
      </c>
      <c r="S11385">
        <v>0</v>
      </c>
    </row>
    <row r="11386" spans="1:19" x14ac:dyDescent="0.2">
      <c r="A11386" t="s">
        <v>23842</v>
      </c>
      <c r="B11386" t="s">
        <v>23668</v>
      </c>
      <c r="C11386" t="s">
        <v>199</v>
      </c>
      <c r="D11386" t="s">
        <v>1002</v>
      </c>
      <c r="E11386" s="23">
        <v>43831</v>
      </c>
      <c r="F11386">
        <v>19.5</v>
      </c>
      <c r="G11386">
        <v>22.5</v>
      </c>
      <c r="I11386">
        <v>107</v>
      </c>
      <c r="J11386">
        <v>183</v>
      </c>
      <c r="L11386">
        <v>211</v>
      </c>
      <c r="N11386">
        <v>103</v>
      </c>
      <c r="P11386">
        <v>2</v>
      </c>
      <c r="Q11386">
        <v>3</v>
      </c>
      <c r="S11386">
        <v>4</v>
      </c>
    </row>
    <row r="11387" spans="1:19" x14ac:dyDescent="0.2">
      <c r="A11387" t="s">
        <v>23843</v>
      </c>
      <c r="B11387" t="s">
        <v>23669</v>
      </c>
      <c r="C11387" t="s">
        <v>348</v>
      </c>
      <c r="D11387" t="s">
        <v>1002</v>
      </c>
      <c r="E11387" s="23">
        <v>43831</v>
      </c>
      <c r="F11387">
        <v>0</v>
      </c>
      <c r="G11387">
        <v>0</v>
      </c>
      <c r="I11387">
        <v>0</v>
      </c>
      <c r="J11387">
        <v>0</v>
      </c>
      <c r="L11387">
        <v>0</v>
      </c>
      <c r="N11387">
        <v>0</v>
      </c>
      <c r="P11387">
        <v>0</v>
      </c>
      <c r="Q11387">
        <v>0</v>
      </c>
      <c r="S11387">
        <v>0</v>
      </c>
    </row>
    <row r="11388" spans="1:19" x14ac:dyDescent="0.2">
      <c r="A11388" t="s">
        <v>23844</v>
      </c>
      <c r="B11388" t="s">
        <v>23670</v>
      </c>
      <c r="C11388" t="s">
        <v>357</v>
      </c>
      <c r="D11388" t="s">
        <v>1002</v>
      </c>
      <c r="E11388" s="23">
        <v>43831</v>
      </c>
      <c r="F11388">
        <v>0</v>
      </c>
      <c r="G11388">
        <v>0</v>
      </c>
      <c r="I11388">
        <v>0</v>
      </c>
      <c r="J11388">
        <v>0</v>
      </c>
      <c r="L11388">
        <v>0</v>
      </c>
      <c r="N11388">
        <v>0</v>
      </c>
      <c r="P11388">
        <v>0</v>
      </c>
      <c r="Q11388">
        <v>0</v>
      </c>
      <c r="S11388">
        <v>0</v>
      </c>
    </row>
    <row r="11389" spans="1:19" x14ac:dyDescent="0.2">
      <c r="A11389" t="s">
        <v>23845</v>
      </c>
      <c r="B11389" t="s">
        <v>23671</v>
      </c>
      <c r="C11389" t="s">
        <v>227</v>
      </c>
      <c r="D11389" t="s">
        <v>1002</v>
      </c>
      <c r="E11389" s="23">
        <v>43831</v>
      </c>
      <c r="F11389">
        <v>0</v>
      </c>
      <c r="G11389">
        <v>0</v>
      </c>
      <c r="I11389">
        <v>0</v>
      </c>
      <c r="J11389">
        <v>0</v>
      </c>
      <c r="L11389">
        <v>0</v>
      </c>
      <c r="N11389">
        <v>0</v>
      </c>
      <c r="P11389">
        <v>0</v>
      </c>
      <c r="Q11389">
        <v>0</v>
      </c>
      <c r="S11389">
        <v>0</v>
      </c>
    </row>
    <row r="11390" spans="1:19" x14ac:dyDescent="0.2">
      <c r="A11390" t="s">
        <v>23846</v>
      </c>
      <c r="B11390" t="s">
        <v>23672</v>
      </c>
      <c r="C11390" t="s">
        <v>203</v>
      </c>
      <c r="D11390" t="s">
        <v>1002</v>
      </c>
      <c r="E11390" s="23">
        <v>43831</v>
      </c>
      <c r="F11390">
        <v>0</v>
      </c>
      <c r="G11390">
        <v>0</v>
      </c>
      <c r="I11390">
        <v>0</v>
      </c>
      <c r="J11390">
        <v>0</v>
      </c>
      <c r="L11390">
        <v>0</v>
      </c>
      <c r="N11390">
        <v>0</v>
      </c>
      <c r="P11390">
        <v>0</v>
      </c>
      <c r="Q11390">
        <v>0</v>
      </c>
      <c r="S11390">
        <v>0</v>
      </c>
    </row>
    <row r="11391" spans="1:19" x14ac:dyDescent="0.2">
      <c r="A11391" t="s">
        <v>23847</v>
      </c>
      <c r="B11391" t="s">
        <v>23673</v>
      </c>
      <c r="C11391" t="s">
        <v>387</v>
      </c>
      <c r="D11391" t="s">
        <v>1002</v>
      </c>
      <c r="E11391" s="23">
        <v>43831</v>
      </c>
      <c r="F11391">
        <v>0</v>
      </c>
      <c r="G11391">
        <v>0</v>
      </c>
      <c r="I11391">
        <v>0</v>
      </c>
      <c r="J11391">
        <v>0</v>
      </c>
      <c r="L11391">
        <v>0</v>
      </c>
      <c r="N11391">
        <v>0</v>
      </c>
      <c r="P11391">
        <v>0</v>
      </c>
      <c r="Q11391">
        <v>0</v>
      </c>
      <c r="S11391">
        <v>0</v>
      </c>
    </row>
    <row r="11392" spans="1:19" x14ac:dyDescent="0.2">
      <c r="A11392" t="s">
        <v>23848</v>
      </c>
      <c r="B11392" t="s">
        <v>23674</v>
      </c>
      <c r="C11392" t="s">
        <v>223</v>
      </c>
      <c r="D11392" t="s">
        <v>1002</v>
      </c>
      <c r="E11392" s="23">
        <v>43831</v>
      </c>
      <c r="F11392">
        <v>0</v>
      </c>
      <c r="G11392">
        <v>0</v>
      </c>
      <c r="I11392">
        <v>0</v>
      </c>
      <c r="J11392">
        <v>0</v>
      </c>
      <c r="L11392">
        <v>0</v>
      </c>
      <c r="N11392">
        <v>0</v>
      </c>
      <c r="P11392">
        <v>0</v>
      </c>
      <c r="Q11392">
        <v>0</v>
      </c>
      <c r="S11392">
        <v>0</v>
      </c>
    </row>
    <row r="11393" spans="1:19" x14ac:dyDescent="0.2">
      <c r="A11393" t="s">
        <v>23849</v>
      </c>
      <c r="B11393" t="s">
        <v>23675</v>
      </c>
      <c r="C11393" t="s">
        <v>346</v>
      </c>
      <c r="D11393" t="s">
        <v>1002</v>
      </c>
      <c r="E11393" s="23">
        <v>43831</v>
      </c>
      <c r="F11393">
        <v>0</v>
      </c>
      <c r="G11393">
        <v>0</v>
      </c>
      <c r="I11393">
        <v>0</v>
      </c>
      <c r="J11393">
        <v>0</v>
      </c>
      <c r="L11393">
        <v>0</v>
      </c>
      <c r="N11393">
        <v>0</v>
      </c>
      <c r="P11393">
        <v>0</v>
      </c>
      <c r="Q11393">
        <v>0</v>
      </c>
      <c r="S11393">
        <v>0</v>
      </c>
    </row>
    <row r="11394" spans="1:19" x14ac:dyDescent="0.2">
      <c r="A11394" t="s">
        <v>23850</v>
      </c>
      <c r="B11394" t="s">
        <v>23676</v>
      </c>
      <c r="C11394" t="s">
        <v>207</v>
      </c>
      <c r="D11394" t="s">
        <v>1002</v>
      </c>
      <c r="E11394" s="23">
        <v>43831</v>
      </c>
      <c r="F11394">
        <v>4.5</v>
      </c>
      <c r="G11394">
        <v>3</v>
      </c>
      <c r="I11394">
        <v>13</v>
      </c>
      <c r="J11394">
        <v>26</v>
      </c>
      <c r="L11394">
        <v>18</v>
      </c>
      <c r="N11394">
        <v>8</v>
      </c>
      <c r="P11394">
        <v>0</v>
      </c>
      <c r="Q11394">
        <v>0</v>
      </c>
      <c r="S11394">
        <v>6</v>
      </c>
    </row>
    <row r="11395" spans="1:19" x14ac:dyDescent="0.2">
      <c r="A11395" t="s">
        <v>23851</v>
      </c>
      <c r="B11395" t="s">
        <v>23677</v>
      </c>
      <c r="C11395" t="s">
        <v>212</v>
      </c>
      <c r="D11395" t="s">
        <v>1002</v>
      </c>
      <c r="E11395" s="23">
        <v>43831</v>
      </c>
      <c r="F11395">
        <v>2.5</v>
      </c>
      <c r="G11395">
        <v>4</v>
      </c>
      <c r="I11395">
        <v>8</v>
      </c>
      <c r="J11395">
        <v>14</v>
      </c>
      <c r="L11395">
        <v>23</v>
      </c>
      <c r="N11395">
        <v>6</v>
      </c>
      <c r="P11395">
        <v>0</v>
      </c>
      <c r="Q11395">
        <v>1</v>
      </c>
      <c r="S11395">
        <v>2</v>
      </c>
    </row>
    <row r="11396" spans="1:19" x14ac:dyDescent="0.2">
      <c r="A11396" t="s">
        <v>23852</v>
      </c>
      <c r="B11396" t="s">
        <v>23678</v>
      </c>
      <c r="C11396" t="s">
        <v>963</v>
      </c>
      <c r="D11396" t="s">
        <v>1002</v>
      </c>
      <c r="E11396" s="23">
        <v>43831</v>
      </c>
      <c r="F11396">
        <v>3</v>
      </c>
      <c r="G11396">
        <v>3</v>
      </c>
      <c r="I11396">
        <v>8</v>
      </c>
      <c r="J11396">
        <v>12</v>
      </c>
      <c r="L11396">
        <v>15</v>
      </c>
      <c r="N11396">
        <v>5</v>
      </c>
      <c r="P11396">
        <v>1</v>
      </c>
      <c r="Q11396">
        <v>2</v>
      </c>
      <c r="S11396">
        <v>3</v>
      </c>
    </row>
    <row r="11397" spans="1:19" x14ac:dyDescent="0.2">
      <c r="A11397" t="s">
        <v>23853</v>
      </c>
      <c r="B11397" t="s">
        <v>23679</v>
      </c>
      <c r="C11397" t="s">
        <v>225</v>
      </c>
      <c r="D11397" t="s">
        <v>1002</v>
      </c>
      <c r="E11397" s="23">
        <v>43831</v>
      </c>
      <c r="F11397">
        <v>3.5</v>
      </c>
      <c r="G11397">
        <v>6</v>
      </c>
      <c r="I11397">
        <v>3</v>
      </c>
      <c r="J11397">
        <v>30</v>
      </c>
      <c r="L11397">
        <v>55</v>
      </c>
      <c r="N11397">
        <v>1</v>
      </c>
      <c r="P11397">
        <v>0</v>
      </c>
      <c r="Q11397">
        <v>0</v>
      </c>
      <c r="S11397">
        <v>2</v>
      </c>
    </row>
    <row r="11398" spans="1:19" x14ac:dyDescent="0.2">
      <c r="A11398" t="s">
        <v>23854</v>
      </c>
      <c r="B11398" t="s">
        <v>23680</v>
      </c>
      <c r="C11398" t="s">
        <v>901</v>
      </c>
      <c r="D11398" t="s">
        <v>1002</v>
      </c>
      <c r="E11398" s="23">
        <v>43831</v>
      </c>
      <c r="F11398">
        <v>7</v>
      </c>
      <c r="G11398">
        <v>6.5</v>
      </c>
      <c r="I11398">
        <v>29</v>
      </c>
      <c r="J11398">
        <v>39</v>
      </c>
      <c r="L11398">
        <v>36</v>
      </c>
      <c r="N11398">
        <v>28</v>
      </c>
      <c r="P11398">
        <v>2</v>
      </c>
      <c r="Q11398">
        <v>3</v>
      </c>
      <c r="S11398">
        <v>1</v>
      </c>
    </row>
    <row r="11399" spans="1:19" x14ac:dyDescent="0.2">
      <c r="A11399" t="s">
        <v>23855</v>
      </c>
      <c r="B11399" t="s">
        <v>23681</v>
      </c>
      <c r="C11399" t="s">
        <v>232</v>
      </c>
      <c r="D11399" t="s">
        <v>1002</v>
      </c>
      <c r="E11399" s="23">
        <v>43831</v>
      </c>
      <c r="F11399">
        <v>11</v>
      </c>
      <c r="G11399">
        <v>14.5</v>
      </c>
      <c r="I11399">
        <v>184</v>
      </c>
      <c r="J11399">
        <v>112</v>
      </c>
      <c r="L11399">
        <v>143</v>
      </c>
      <c r="N11399">
        <v>173</v>
      </c>
      <c r="P11399">
        <v>0</v>
      </c>
      <c r="Q11399">
        <v>1</v>
      </c>
      <c r="S11399">
        <v>11</v>
      </c>
    </row>
    <row r="11400" spans="1:19" x14ac:dyDescent="0.2">
      <c r="A11400" t="s">
        <v>23856</v>
      </c>
      <c r="B11400" t="s">
        <v>23682</v>
      </c>
      <c r="C11400" t="s">
        <v>317</v>
      </c>
      <c r="D11400" t="s">
        <v>1002</v>
      </c>
      <c r="E11400" s="23">
        <v>43831</v>
      </c>
      <c r="F11400">
        <v>8.5</v>
      </c>
      <c r="G11400">
        <v>7.5</v>
      </c>
      <c r="I11400">
        <v>20</v>
      </c>
      <c r="J11400">
        <v>49</v>
      </c>
      <c r="L11400">
        <v>43</v>
      </c>
      <c r="N11400">
        <v>20</v>
      </c>
      <c r="P11400">
        <v>0</v>
      </c>
      <c r="Q11400">
        <v>0</v>
      </c>
      <c r="S11400">
        <v>0</v>
      </c>
    </row>
    <row r="11401" spans="1:19" x14ac:dyDescent="0.2">
      <c r="A11401" t="s">
        <v>23857</v>
      </c>
      <c r="B11401" t="s">
        <v>23683</v>
      </c>
      <c r="C11401" t="s">
        <v>214</v>
      </c>
      <c r="D11401" t="s">
        <v>1002</v>
      </c>
      <c r="E11401" s="23">
        <v>43831</v>
      </c>
      <c r="F11401">
        <v>14</v>
      </c>
      <c r="G11401">
        <v>15.5</v>
      </c>
      <c r="I11401">
        <v>100</v>
      </c>
      <c r="J11401">
        <v>120</v>
      </c>
      <c r="L11401">
        <v>131</v>
      </c>
      <c r="N11401">
        <v>66</v>
      </c>
      <c r="P11401">
        <v>22</v>
      </c>
      <c r="Q11401">
        <v>28</v>
      </c>
      <c r="S11401">
        <v>34</v>
      </c>
    </row>
    <row r="11402" spans="1:19" x14ac:dyDescent="0.2">
      <c r="A11402" t="s">
        <v>23858</v>
      </c>
      <c r="B11402" t="s">
        <v>23684</v>
      </c>
      <c r="C11402" t="s">
        <v>903</v>
      </c>
      <c r="D11402" t="s">
        <v>1002</v>
      </c>
      <c r="E11402" s="23">
        <v>43831</v>
      </c>
      <c r="F11402">
        <v>6.5</v>
      </c>
      <c r="G11402">
        <v>3</v>
      </c>
      <c r="I11402">
        <v>23</v>
      </c>
      <c r="J11402">
        <v>37</v>
      </c>
      <c r="L11402">
        <v>16</v>
      </c>
      <c r="N11402">
        <v>20</v>
      </c>
      <c r="P11402">
        <v>2</v>
      </c>
      <c r="Q11402">
        <v>2</v>
      </c>
      <c r="S11402">
        <v>3</v>
      </c>
    </row>
    <row r="11403" spans="1:19" x14ac:dyDescent="0.2">
      <c r="A11403" t="s">
        <v>23859</v>
      </c>
      <c r="B11403" t="s">
        <v>23685</v>
      </c>
      <c r="C11403" t="s">
        <v>230</v>
      </c>
      <c r="D11403" t="s">
        <v>1002</v>
      </c>
      <c r="E11403" s="23">
        <v>43831</v>
      </c>
      <c r="F11403">
        <v>0</v>
      </c>
      <c r="G11403">
        <v>0</v>
      </c>
      <c r="I11403">
        <v>0</v>
      </c>
      <c r="J11403">
        <v>0</v>
      </c>
      <c r="L11403">
        <v>0</v>
      </c>
      <c r="N11403">
        <v>0</v>
      </c>
      <c r="P11403">
        <v>0</v>
      </c>
      <c r="Q11403">
        <v>0</v>
      </c>
      <c r="S11403">
        <v>0</v>
      </c>
    </row>
    <row r="11404" spans="1:19" x14ac:dyDescent="0.2">
      <c r="A11404" t="s">
        <v>23860</v>
      </c>
      <c r="B11404" t="s">
        <v>23686</v>
      </c>
      <c r="C11404" t="s">
        <v>234</v>
      </c>
      <c r="D11404" t="s">
        <v>1002</v>
      </c>
      <c r="E11404" s="23">
        <v>43831</v>
      </c>
      <c r="F11404">
        <v>0</v>
      </c>
      <c r="G11404">
        <v>0</v>
      </c>
      <c r="I11404">
        <v>0</v>
      </c>
      <c r="J11404">
        <v>0</v>
      </c>
      <c r="L11404">
        <v>0</v>
      </c>
      <c r="N11404">
        <v>0</v>
      </c>
      <c r="P11404">
        <v>0</v>
      </c>
      <c r="Q11404">
        <v>0</v>
      </c>
      <c r="S11404">
        <v>0</v>
      </c>
    </row>
    <row r="11405" spans="1:19" x14ac:dyDescent="0.2">
      <c r="A11405" t="s">
        <v>23861</v>
      </c>
      <c r="B11405" t="s">
        <v>23687</v>
      </c>
      <c r="C11405" t="s">
        <v>217</v>
      </c>
      <c r="D11405" t="s">
        <v>1002</v>
      </c>
      <c r="E11405" s="23">
        <v>43831</v>
      </c>
      <c r="F11405">
        <v>0</v>
      </c>
      <c r="G11405">
        <v>0</v>
      </c>
      <c r="I11405">
        <v>0</v>
      </c>
      <c r="J11405">
        <v>0</v>
      </c>
      <c r="L11405">
        <v>0</v>
      </c>
      <c r="N11405">
        <v>0</v>
      </c>
      <c r="P11405">
        <v>0</v>
      </c>
      <c r="Q11405">
        <v>0</v>
      </c>
      <c r="S11405">
        <v>0</v>
      </c>
    </row>
    <row r="11406" spans="1:19" x14ac:dyDescent="0.2">
      <c r="A11406" t="s">
        <v>23862</v>
      </c>
      <c r="B11406" t="s">
        <v>23688</v>
      </c>
      <c r="C11406" t="s">
        <v>342</v>
      </c>
      <c r="D11406" t="s">
        <v>1002</v>
      </c>
      <c r="E11406" s="23">
        <v>43831</v>
      </c>
      <c r="F11406">
        <v>2.5</v>
      </c>
      <c r="G11406">
        <v>3</v>
      </c>
      <c r="I11406">
        <v>26</v>
      </c>
      <c r="J11406">
        <v>29</v>
      </c>
      <c r="L11406">
        <v>36</v>
      </c>
      <c r="N11406">
        <v>26</v>
      </c>
      <c r="P11406">
        <v>1</v>
      </c>
      <c r="Q11406">
        <v>3</v>
      </c>
      <c r="S11406">
        <v>0</v>
      </c>
    </row>
    <row r="11407" spans="1:19" x14ac:dyDescent="0.2">
      <c r="A11407" t="s">
        <v>23863</v>
      </c>
      <c r="B11407" t="s">
        <v>23689</v>
      </c>
      <c r="C11407" t="s">
        <v>220</v>
      </c>
      <c r="D11407" t="s">
        <v>1002</v>
      </c>
      <c r="E11407" s="23">
        <v>43831</v>
      </c>
      <c r="F11407">
        <v>0</v>
      </c>
      <c r="G11407">
        <v>0</v>
      </c>
      <c r="I11407">
        <v>0</v>
      </c>
      <c r="J11407">
        <v>0</v>
      </c>
      <c r="L11407">
        <v>0</v>
      </c>
      <c r="N11407">
        <v>0</v>
      </c>
      <c r="P11407">
        <v>0</v>
      </c>
      <c r="Q11407">
        <v>0</v>
      </c>
      <c r="S11407">
        <v>0</v>
      </c>
    </row>
    <row r="11408" spans="1:19" x14ac:dyDescent="0.2">
      <c r="A11408" t="s">
        <v>23864</v>
      </c>
      <c r="B11408" t="s">
        <v>23690</v>
      </c>
      <c r="C11408" t="s">
        <v>242</v>
      </c>
      <c r="D11408" t="s">
        <v>1000</v>
      </c>
      <c r="E11408" s="23">
        <v>43831</v>
      </c>
      <c r="F11408">
        <v>0</v>
      </c>
      <c r="G11408">
        <v>0</v>
      </c>
      <c r="I11408">
        <v>0</v>
      </c>
      <c r="J11408">
        <v>0</v>
      </c>
      <c r="L11408">
        <v>0</v>
      </c>
      <c r="N11408">
        <v>0</v>
      </c>
      <c r="P11408">
        <v>0</v>
      </c>
      <c r="Q11408">
        <v>0</v>
      </c>
      <c r="S11408">
        <v>0</v>
      </c>
    </row>
    <row r="11409" spans="1:19" x14ac:dyDescent="0.2">
      <c r="A11409" t="s">
        <v>23865</v>
      </c>
      <c r="B11409" t="s">
        <v>23691</v>
      </c>
      <c r="C11409" t="s">
        <v>242</v>
      </c>
      <c r="D11409" t="s">
        <v>1002</v>
      </c>
      <c r="E11409" s="23">
        <v>43831</v>
      </c>
      <c r="F11409">
        <v>0</v>
      </c>
      <c r="G11409">
        <v>0</v>
      </c>
      <c r="I11409">
        <v>0</v>
      </c>
      <c r="J11409">
        <v>0</v>
      </c>
      <c r="L11409">
        <v>0</v>
      </c>
      <c r="N11409">
        <v>0</v>
      </c>
      <c r="P11409">
        <v>0</v>
      </c>
      <c r="Q11409">
        <v>0</v>
      </c>
      <c r="S11409">
        <v>0</v>
      </c>
    </row>
    <row r="11410" spans="1:19" x14ac:dyDescent="0.2">
      <c r="A11410" t="s">
        <v>23866</v>
      </c>
      <c r="B11410" t="s">
        <v>23692</v>
      </c>
      <c r="C11410" t="s">
        <v>2724</v>
      </c>
      <c r="D11410" t="s">
        <v>1000</v>
      </c>
      <c r="E11410" s="23">
        <v>43831</v>
      </c>
      <c r="F11410">
        <v>3.5</v>
      </c>
      <c r="G11410">
        <v>1.5</v>
      </c>
      <c r="I11410">
        <v>13</v>
      </c>
      <c r="J11410">
        <v>20</v>
      </c>
      <c r="L11410">
        <v>8</v>
      </c>
      <c r="N11410">
        <v>13</v>
      </c>
      <c r="P11410">
        <v>2</v>
      </c>
      <c r="Q11410">
        <v>2</v>
      </c>
      <c r="S11410">
        <v>0</v>
      </c>
    </row>
    <row r="11411" spans="1:19" x14ac:dyDescent="0.2">
      <c r="A11411" t="s">
        <v>23867</v>
      </c>
      <c r="B11411" t="s">
        <v>23693</v>
      </c>
      <c r="C11411" t="s">
        <v>2724</v>
      </c>
      <c r="D11411" t="s">
        <v>1001</v>
      </c>
      <c r="E11411" s="23">
        <v>43831</v>
      </c>
      <c r="F11411">
        <v>3.5</v>
      </c>
      <c r="G11411">
        <v>3.5</v>
      </c>
      <c r="I11411">
        <v>16</v>
      </c>
      <c r="J11411">
        <v>19</v>
      </c>
      <c r="L11411">
        <v>18</v>
      </c>
      <c r="N11411">
        <v>15</v>
      </c>
      <c r="P11411">
        <v>0</v>
      </c>
      <c r="Q11411">
        <v>0</v>
      </c>
      <c r="S11411">
        <v>1</v>
      </c>
    </row>
    <row r="11412" spans="1:19" x14ac:dyDescent="0.2">
      <c r="A11412" t="s">
        <v>23868</v>
      </c>
      <c r="B11412" t="s">
        <v>23694</v>
      </c>
      <c r="C11412" t="s">
        <v>2724</v>
      </c>
      <c r="D11412" t="s">
        <v>1002</v>
      </c>
      <c r="E11412" s="23">
        <v>43831</v>
      </c>
      <c r="F11412">
        <v>7</v>
      </c>
      <c r="G11412">
        <v>5</v>
      </c>
      <c r="I11412">
        <v>29</v>
      </c>
      <c r="J11412">
        <v>39</v>
      </c>
      <c r="L11412">
        <v>26</v>
      </c>
      <c r="N11412">
        <v>28</v>
      </c>
      <c r="P11412">
        <v>2</v>
      </c>
      <c r="Q11412">
        <v>2</v>
      </c>
      <c r="S11412">
        <v>1</v>
      </c>
    </row>
    <row r="11413" spans="1:19" x14ac:dyDescent="0.2">
      <c r="A11413" t="s">
        <v>23869</v>
      </c>
      <c r="B11413" t="s">
        <v>23695</v>
      </c>
      <c r="C11413" t="s">
        <v>237</v>
      </c>
      <c r="D11413" t="s">
        <v>1000</v>
      </c>
      <c r="E11413" s="23">
        <v>43831</v>
      </c>
      <c r="F11413">
        <v>5</v>
      </c>
      <c r="G11413">
        <v>6</v>
      </c>
      <c r="I11413">
        <v>37</v>
      </c>
      <c r="J11413">
        <v>30</v>
      </c>
      <c r="L11413">
        <v>36</v>
      </c>
      <c r="N11413">
        <v>20</v>
      </c>
      <c r="P11413">
        <v>9</v>
      </c>
      <c r="Q11413">
        <v>11</v>
      </c>
      <c r="S11413">
        <v>17</v>
      </c>
    </row>
    <row r="11414" spans="1:19" x14ac:dyDescent="0.2">
      <c r="A11414" t="s">
        <v>23870</v>
      </c>
      <c r="B11414" t="s">
        <v>23696</v>
      </c>
      <c r="C11414" t="s">
        <v>237</v>
      </c>
      <c r="D11414" t="s">
        <v>1002</v>
      </c>
      <c r="E11414" s="23">
        <v>43831</v>
      </c>
      <c r="F11414">
        <v>5</v>
      </c>
      <c r="G11414">
        <v>6</v>
      </c>
      <c r="I11414">
        <v>37</v>
      </c>
      <c r="J11414">
        <v>30</v>
      </c>
      <c r="L11414">
        <v>36</v>
      </c>
      <c r="N11414">
        <v>20</v>
      </c>
      <c r="P11414">
        <v>9</v>
      </c>
      <c r="Q11414">
        <v>11</v>
      </c>
      <c r="S11414">
        <v>17</v>
      </c>
    </row>
    <row r="11415" spans="1:19" x14ac:dyDescent="0.2">
      <c r="A11415" t="s">
        <v>23871</v>
      </c>
      <c r="B11415" t="s">
        <v>23697</v>
      </c>
      <c r="C11415" t="s">
        <v>238</v>
      </c>
      <c r="D11415" t="s">
        <v>1000</v>
      </c>
      <c r="E11415" s="23">
        <v>43831</v>
      </c>
      <c r="F11415">
        <v>5</v>
      </c>
      <c r="G11415">
        <v>6</v>
      </c>
      <c r="I11415">
        <v>17</v>
      </c>
      <c r="J11415">
        <v>22</v>
      </c>
      <c r="L11415">
        <v>30</v>
      </c>
      <c r="N11415">
        <v>14</v>
      </c>
      <c r="P11415">
        <v>1</v>
      </c>
      <c r="Q11415">
        <v>2</v>
      </c>
      <c r="S11415">
        <v>3</v>
      </c>
    </row>
    <row r="11416" spans="1:19" x14ac:dyDescent="0.2">
      <c r="A11416" t="s">
        <v>23872</v>
      </c>
      <c r="B11416" t="s">
        <v>23698</v>
      </c>
      <c r="C11416" t="s">
        <v>238</v>
      </c>
      <c r="D11416" t="s">
        <v>1002</v>
      </c>
      <c r="E11416" s="23">
        <v>43831</v>
      </c>
      <c r="F11416">
        <v>5</v>
      </c>
      <c r="G11416">
        <v>6</v>
      </c>
      <c r="I11416">
        <v>17</v>
      </c>
      <c r="J11416">
        <v>22</v>
      </c>
      <c r="L11416">
        <v>30</v>
      </c>
      <c r="N11416">
        <v>14</v>
      </c>
      <c r="P11416">
        <v>1</v>
      </c>
      <c r="Q11416">
        <v>2</v>
      </c>
      <c r="S11416">
        <v>3</v>
      </c>
    </row>
    <row r="11417" spans="1:19" x14ac:dyDescent="0.2">
      <c r="A11417" t="s">
        <v>23873</v>
      </c>
      <c r="B11417" t="s">
        <v>23699</v>
      </c>
      <c r="C11417" t="s">
        <v>239</v>
      </c>
      <c r="D11417" t="s">
        <v>1000</v>
      </c>
      <c r="E11417" s="23">
        <v>43831</v>
      </c>
      <c r="F11417">
        <v>0</v>
      </c>
      <c r="G11417">
        <v>0</v>
      </c>
      <c r="I11417">
        <v>0</v>
      </c>
      <c r="J11417">
        <v>0</v>
      </c>
      <c r="L11417">
        <v>0</v>
      </c>
      <c r="N11417">
        <v>0</v>
      </c>
      <c r="P11417">
        <v>0</v>
      </c>
      <c r="Q11417">
        <v>0</v>
      </c>
      <c r="S11417">
        <v>0</v>
      </c>
    </row>
    <row r="11418" spans="1:19" x14ac:dyDescent="0.2">
      <c r="A11418" t="s">
        <v>23874</v>
      </c>
      <c r="B11418" t="s">
        <v>23700</v>
      </c>
      <c r="C11418" t="s">
        <v>239</v>
      </c>
      <c r="D11418" t="s">
        <v>1002</v>
      </c>
      <c r="E11418" s="23">
        <v>43831</v>
      </c>
      <c r="F11418">
        <v>0</v>
      </c>
      <c r="G11418">
        <v>0</v>
      </c>
      <c r="I11418">
        <v>0</v>
      </c>
      <c r="J11418">
        <v>0</v>
      </c>
      <c r="L11418">
        <v>0</v>
      </c>
      <c r="N11418">
        <v>0</v>
      </c>
      <c r="P11418">
        <v>0</v>
      </c>
      <c r="Q11418">
        <v>0</v>
      </c>
      <c r="S11418">
        <v>0</v>
      </c>
    </row>
    <row r="11419" spans="1:19" x14ac:dyDescent="0.2">
      <c r="A11419" t="s">
        <v>23875</v>
      </c>
      <c r="B11419" t="s">
        <v>23701</v>
      </c>
      <c r="C11419" t="s">
        <v>1988</v>
      </c>
      <c r="D11419" t="s">
        <v>1000</v>
      </c>
      <c r="E11419" s="23">
        <v>43831</v>
      </c>
      <c r="F11419">
        <v>6.5</v>
      </c>
      <c r="G11419">
        <v>4.5</v>
      </c>
      <c r="I11419">
        <v>19</v>
      </c>
      <c r="J11419">
        <v>38</v>
      </c>
      <c r="L11419">
        <v>26</v>
      </c>
      <c r="N11419">
        <v>16</v>
      </c>
      <c r="P11419">
        <v>1</v>
      </c>
      <c r="Q11419">
        <v>1</v>
      </c>
      <c r="S11419">
        <v>3</v>
      </c>
    </row>
    <row r="11420" spans="1:19" x14ac:dyDescent="0.2">
      <c r="A11420" t="s">
        <v>23876</v>
      </c>
      <c r="B11420" t="s">
        <v>23702</v>
      </c>
      <c r="C11420" t="s">
        <v>1988</v>
      </c>
      <c r="D11420" t="s">
        <v>1001</v>
      </c>
      <c r="E11420" s="23">
        <v>43831</v>
      </c>
      <c r="F11420">
        <v>3.5</v>
      </c>
      <c r="G11420">
        <v>3.5</v>
      </c>
      <c r="I11420">
        <v>12</v>
      </c>
      <c r="J11420">
        <v>18</v>
      </c>
      <c r="L11420">
        <v>19</v>
      </c>
      <c r="N11420">
        <v>11</v>
      </c>
      <c r="P11420">
        <v>2</v>
      </c>
      <c r="Q11420">
        <v>3</v>
      </c>
      <c r="S11420">
        <v>1</v>
      </c>
    </row>
    <row r="11421" spans="1:19" x14ac:dyDescent="0.2">
      <c r="A11421" t="s">
        <v>23877</v>
      </c>
      <c r="B11421" t="s">
        <v>23703</v>
      </c>
      <c r="C11421" t="s">
        <v>1988</v>
      </c>
      <c r="D11421" t="s">
        <v>1002</v>
      </c>
      <c r="E11421" s="23">
        <v>43831</v>
      </c>
      <c r="F11421">
        <v>10</v>
      </c>
      <c r="G11421">
        <v>8</v>
      </c>
      <c r="I11421">
        <v>31</v>
      </c>
      <c r="J11421">
        <v>56</v>
      </c>
      <c r="L11421">
        <v>45</v>
      </c>
      <c r="N11421">
        <v>27</v>
      </c>
      <c r="P11421">
        <v>3</v>
      </c>
      <c r="Q11421">
        <v>4</v>
      </c>
      <c r="S11421">
        <v>4</v>
      </c>
    </row>
    <row r="11422" spans="1:19" x14ac:dyDescent="0.2">
      <c r="A11422" t="s">
        <v>23878</v>
      </c>
      <c r="B11422" t="s">
        <v>23704</v>
      </c>
      <c r="C11422" t="s">
        <v>966</v>
      </c>
      <c r="D11422" t="s">
        <v>1000</v>
      </c>
      <c r="E11422" s="23">
        <v>43831</v>
      </c>
      <c r="F11422">
        <v>0</v>
      </c>
      <c r="G11422">
        <v>0</v>
      </c>
      <c r="I11422">
        <v>0</v>
      </c>
      <c r="J11422">
        <v>0</v>
      </c>
      <c r="L11422">
        <v>0</v>
      </c>
      <c r="N11422">
        <v>0</v>
      </c>
      <c r="P11422">
        <v>0</v>
      </c>
      <c r="Q11422">
        <v>0</v>
      </c>
      <c r="S11422">
        <v>0</v>
      </c>
    </row>
    <row r="11423" spans="1:19" x14ac:dyDescent="0.2">
      <c r="A11423" t="s">
        <v>23879</v>
      </c>
      <c r="B11423" t="s">
        <v>23705</v>
      </c>
      <c r="C11423" t="s">
        <v>966</v>
      </c>
      <c r="D11423" t="s">
        <v>1002</v>
      </c>
      <c r="E11423" s="23">
        <v>43831</v>
      </c>
      <c r="F11423">
        <v>0</v>
      </c>
      <c r="G11423">
        <v>0</v>
      </c>
      <c r="I11423">
        <v>0</v>
      </c>
      <c r="J11423">
        <v>0</v>
      </c>
      <c r="L11423">
        <v>0</v>
      </c>
      <c r="N11423">
        <v>0</v>
      </c>
      <c r="P11423">
        <v>0</v>
      </c>
      <c r="Q11423">
        <v>0</v>
      </c>
      <c r="S11423">
        <v>0</v>
      </c>
    </row>
    <row r="11424" spans="1:19" x14ac:dyDescent="0.2">
      <c r="A11424" t="s">
        <v>23880</v>
      </c>
      <c r="B11424" t="s">
        <v>23706</v>
      </c>
      <c r="C11424" t="s">
        <v>240</v>
      </c>
      <c r="D11424" t="s">
        <v>1000</v>
      </c>
      <c r="E11424" s="23">
        <v>43831</v>
      </c>
      <c r="F11424">
        <v>15.5</v>
      </c>
      <c r="G11424">
        <v>17.5</v>
      </c>
      <c r="I11424">
        <v>34</v>
      </c>
      <c r="J11424">
        <v>87</v>
      </c>
      <c r="L11424">
        <v>100</v>
      </c>
      <c r="N11424">
        <v>25</v>
      </c>
      <c r="P11424">
        <v>0</v>
      </c>
      <c r="Q11424">
        <v>1</v>
      </c>
      <c r="S11424">
        <v>9</v>
      </c>
    </row>
    <row r="11425" spans="1:19" x14ac:dyDescent="0.2">
      <c r="A11425" t="s">
        <v>23881</v>
      </c>
      <c r="B11425" t="s">
        <v>23707</v>
      </c>
      <c r="C11425" t="s">
        <v>240</v>
      </c>
      <c r="D11425" t="s">
        <v>1002</v>
      </c>
      <c r="E11425" s="23">
        <v>43831</v>
      </c>
      <c r="F11425">
        <v>15.5</v>
      </c>
      <c r="G11425">
        <v>17.5</v>
      </c>
      <c r="I11425">
        <v>34</v>
      </c>
      <c r="J11425">
        <v>87</v>
      </c>
      <c r="L11425">
        <v>100</v>
      </c>
      <c r="N11425">
        <v>25</v>
      </c>
      <c r="P11425">
        <v>0</v>
      </c>
      <c r="Q11425">
        <v>1</v>
      </c>
      <c r="S11425">
        <v>9</v>
      </c>
    </row>
    <row r="11426" spans="1:19" x14ac:dyDescent="0.2">
      <c r="A11426" t="s">
        <v>23882</v>
      </c>
      <c r="B11426" t="s">
        <v>23708</v>
      </c>
      <c r="C11426" t="s">
        <v>241</v>
      </c>
      <c r="D11426" t="s">
        <v>1000</v>
      </c>
      <c r="E11426" s="23">
        <v>43831</v>
      </c>
      <c r="F11426">
        <v>36.5</v>
      </c>
      <c r="G11426">
        <v>43.5</v>
      </c>
      <c r="I11426">
        <v>359</v>
      </c>
      <c r="J11426">
        <v>397</v>
      </c>
      <c r="L11426">
        <v>475</v>
      </c>
      <c r="N11426">
        <v>329</v>
      </c>
      <c r="P11426">
        <v>15</v>
      </c>
      <c r="Q11426">
        <v>23</v>
      </c>
      <c r="S11426">
        <v>30</v>
      </c>
    </row>
    <row r="11427" spans="1:19" x14ac:dyDescent="0.2">
      <c r="A11427" t="s">
        <v>23883</v>
      </c>
      <c r="B11427" t="s">
        <v>23709</v>
      </c>
      <c r="C11427" t="s">
        <v>241</v>
      </c>
      <c r="D11427" t="s">
        <v>1002</v>
      </c>
      <c r="E11427" s="23">
        <v>43831</v>
      </c>
      <c r="F11427">
        <v>36.5</v>
      </c>
      <c r="G11427">
        <v>43.5</v>
      </c>
      <c r="I11427">
        <v>359</v>
      </c>
      <c r="J11427">
        <v>397</v>
      </c>
      <c r="L11427">
        <v>475</v>
      </c>
      <c r="N11427">
        <v>329</v>
      </c>
      <c r="P11427">
        <v>15</v>
      </c>
      <c r="Q11427">
        <v>23</v>
      </c>
      <c r="S11427">
        <v>30</v>
      </c>
    </row>
    <row r="11428" spans="1:19" x14ac:dyDescent="0.2">
      <c r="A11428" t="s">
        <v>23884</v>
      </c>
      <c r="B11428" t="s">
        <v>23710</v>
      </c>
      <c r="C11428" t="s">
        <v>318</v>
      </c>
      <c r="D11428" t="s">
        <v>1000</v>
      </c>
      <c r="E11428" s="23">
        <v>43831</v>
      </c>
      <c r="F11428">
        <v>3.5</v>
      </c>
      <c r="G11428">
        <v>2.5</v>
      </c>
      <c r="I11428">
        <v>14</v>
      </c>
      <c r="J11428">
        <v>20</v>
      </c>
      <c r="L11428">
        <v>15</v>
      </c>
      <c r="N11428">
        <v>13</v>
      </c>
      <c r="P11428">
        <v>0</v>
      </c>
      <c r="Q11428">
        <v>0</v>
      </c>
      <c r="S11428">
        <v>2</v>
      </c>
    </row>
    <row r="11429" spans="1:19" x14ac:dyDescent="0.2">
      <c r="A11429" t="s">
        <v>23885</v>
      </c>
      <c r="B11429" t="s">
        <v>23711</v>
      </c>
      <c r="C11429" t="s">
        <v>318</v>
      </c>
      <c r="D11429" t="s">
        <v>1002</v>
      </c>
      <c r="E11429" s="23">
        <v>43831</v>
      </c>
      <c r="F11429">
        <v>3.5</v>
      </c>
      <c r="G11429">
        <v>2.5</v>
      </c>
      <c r="I11429">
        <v>14</v>
      </c>
      <c r="J11429">
        <v>20</v>
      </c>
      <c r="L11429">
        <v>15</v>
      </c>
      <c r="N11429">
        <v>13</v>
      </c>
      <c r="P11429">
        <v>0</v>
      </c>
      <c r="Q11429">
        <v>0</v>
      </c>
      <c r="S11429">
        <v>2</v>
      </c>
    </row>
    <row r="11430" spans="1:19" x14ac:dyDescent="0.2">
      <c r="A11430" t="s">
        <v>23886</v>
      </c>
      <c r="B11430" t="s">
        <v>23712</v>
      </c>
      <c r="C11430" t="s">
        <v>896</v>
      </c>
      <c r="D11430" t="s">
        <v>1000</v>
      </c>
      <c r="E11430" s="23">
        <v>43831</v>
      </c>
      <c r="F11430">
        <v>75.5</v>
      </c>
      <c r="G11430">
        <v>81.5</v>
      </c>
      <c r="I11430">
        <v>493</v>
      </c>
      <c r="J11430">
        <v>614</v>
      </c>
      <c r="L11430">
        <v>690</v>
      </c>
      <c r="N11430">
        <v>430</v>
      </c>
      <c r="O11430" t="s">
        <v>904</v>
      </c>
      <c r="P11430">
        <v>28</v>
      </c>
      <c r="Q11430">
        <v>40</v>
      </c>
      <c r="S11430">
        <v>64</v>
      </c>
    </row>
    <row r="11431" spans="1:19" x14ac:dyDescent="0.2">
      <c r="A11431" t="s">
        <v>23887</v>
      </c>
      <c r="B11431" t="s">
        <v>23713</v>
      </c>
      <c r="C11431" t="s">
        <v>899</v>
      </c>
      <c r="D11431" t="s">
        <v>1001</v>
      </c>
      <c r="E11431" s="23">
        <v>43831</v>
      </c>
      <c r="F11431">
        <v>7</v>
      </c>
      <c r="G11431">
        <v>7</v>
      </c>
      <c r="I11431">
        <v>28</v>
      </c>
      <c r="J11431">
        <v>37</v>
      </c>
      <c r="L11431">
        <v>37</v>
      </c>
      <c r="N11431">
        <v>26</v>
      </c>
      <c r="O11431" t="s">
        <v>904</v>
      </c>
      <c r="P11431">
        <v>2</v>
      </c>
      <c r="Q11431">
        <v>3</v>
      </c>
      <c r="S11431">
        <v>2</v>
      </c>
    </row>
    <row r="11432" spans="1:19" x14ac:dyDescent="0.2">
      <c r="A11432" t="s">
        <v>23888</v>
      </c>
      <c r="B11432" t="s">
        <v>23714</v>
      </c>
      <c r="C11432" t="s">
        <v>1237</v>
      </c>
      <c r="D11432" t="s">
        <v>1000</v>
      </c>
      <c r="E11432" s="23">
        <v>43831</v>
      </c>
      <c r="F11432">
        <v>25.5</v>
      </c>
      <c r="G11432">
        <v>23.5</v>
      </c>
      <c r="I11432">
        <v>66</v>
      </c>
      <c r="J11432">
        <v>145</v>
      </c>
      <c r="L11432">
        <v>134</v>
      </c>
      <c r="N11432">
        <v>54</v>
      </c>
      <c r="P11432">
        <v>3</v>
      </c>
      <c r="Q11432">
        <v>4</v>
      </c>
      <c r="S11432">
        <v>12</v>
      </c>
    </row>
    <row r="11433" spans="1:19" x14ac:dyDescent="0.2">
      <c r="A11433" t="s">
        <v>23889</v>
      </c>
      <c r="B11433" t="s">
        <v>23715</v>
      </c>
      <c r="C11433" t="s">
        <v>1237</v>
      </c>
      <c r="D11433" t="s">
        <v>1001</v>
      </c>
      <c r="E11433" s="23">
        <v>43831</v>
      </c>
      <c r="F11433">
        <v>7</v>
      </c>
      <c r="G11433">
        <v>7</v>
      </c>
      <c r="I11433">
        <v>28</v>
      </c>
      <c r="J11433">
        <v>37</v>
      </c>
      <c r="L11433">
        <v>37</v>
      </c>
      <c r="N11433">
        <v>26</v>
      </c>
      <c r="P11433">
        <v>2</v>
      </c>
      <c r="Q11433">
        <v>3</v>
      </c>
      <c r="S11433">
        <v>2</v>
      </c>
    </row>
    <row r="11434" spans="1:19" x14ac:dyDescent="0.2">
      <c r="A11434" t="s">
        <v>23890</v>
      </c>
      <c r="B11434" t="s">
        <v>23716</v>
      </c>
      <c r="C11434" t="s">
        <v>1237</v>
      </c>
      <c r="D11434" t="s">
        <v>1002</v>
      </c>
      <c r="E11434" s="23">
        <v>43831</v>
      </c>
      <c r="F11434">
        <v>32.5</v>
      </c>
      <c r="G11434">
        <v>30.5</v>
      </c>
      <c r="I11434">
        <v>94</v>
      </c>
      <c r="J11434">
        <v>182</v>
      </c>
      <c r="L11434">
        <v>171</v>
      </c>
      <c r="N11434">
        <v>80</v>
      </c>
      <c r="P11434">
        <v>5</v>
      </c>
      <c r="Q11434">
        <v>7</v>
      </c>
      <c r="S11434">
        <v>14</v>
      </c>
    </row>
    <row r="11435" spans="1:19" x14ac:dyDescent="0.2">
      <c r="A11435" t="s">
        <v>23891</v>
      </c>
      <c r="B11435" t="s">
        <v>23717</v>
      </c>
      <c r="C11435" t="s">
        <v>235</v>
      </c>
      <c r="D11435" t="s">
        <v>1002</v>
      </c>
      <c r="E11435" s="23">
        <v>43831</v>
      </c>
      <c r="F11435">
        <v>82.5</v>
      </c>
      <c r="G11435">
        <v>88.5</v>
      </c>
      <c r="I11435">
        <v>521</v>
      </c>
      <c r="J11435">
        <v>651</v>
      </c>
      <c r="L11435">
        <v>727</v>
      </c>
      <c r="N11435">
        <v>456</v>
      </c>
      <c r="P11435">
        <v>30</v>
      </c>
      <c r="Q11435">
        <v>43</v>
      </c>
      <c r="S11435">
        <v>66</v>
      </c>
    </row>
    <row r="11436" spans="1:19" x14ac:dyDescent="0.2">
      <c r="A11436" t="s">
        <v>24068</v>
      </c>
      <c r="B11436" t="s">
        <v>23894</v>
      </c>
      <c r="C11436" t="s">
        <v>228</v>
      </c>
      <c r="D11436" t="s">
        <v>1000</v>
      </c>
      <c r="E11436" s="23">
        <v>43862</v>
      </c>
      <c r="F11436">
        <v>0</v>
      </c>
      <c r="G11436">
        <v>0</v>
      </c>
      <c r="I11436">
        <v>0</v>
      </c>
      <c r="J11436">
        <v>0</v>
      </c>
      <c r="L11436">
        <v>0</v>
      </c>
      <c r="N11436">
        <v>0</v>
      </c>
      <c r="P11436">
        <v>0</v>
      </c>
      <c r="Q11436">
        <v>0</v>
      </c>
      <c r="S11436">
        <v>0</v>
      </c>
    </row>
    <row r="11437" spans="1:19" x14ac:dyDescent="0.2">
      <c r="A11437" t="s">
        <v>24069</v>
      </c>
      <c r="B11437" t="s">
        <v>23895</v>
      </c>
      <c r="C11437" t="s">
        <v>211</v>
      </c>
      <c r="D11437" t="s">
        <v>1000</v>
      </c>
      <c r="E11437" s="23">
        <v>43862</v>
      </c>
      <c r="F11437">
        <v>0</v>
      </c>
      <c r="G11437">
        <v>0</v>
      </c>
      <c r="I11437">
        <v>0</v>
      </c>
      <c r="J11437">
        <v>0</v>
      </c>
      <c r="L11437">
        <v>0</v>
      </c>
      <c r="N11437">
        <v>0</v>
      </c>
      <c r="P11437">
        <v>0</v>
      </c>
      <c r="Q11437">
        <v>0</v>
      </c>
      <c r="S11437">
        <v>0</v>
      </c>
    </row>
    <row r="11438" spans="1:19" x14ac:dyDescent="0.2">
      <c r="A11438" t="s">
        <v>24070</v>
      </c>
      <c r="B11438" t="s">
        <v>23896</v>
      </c>
      <c r="C11438" t="s">
        <v>213</v>
      </c>
      <c r="D11438" t="s">
        <v>1000</v>
      </c>
      <c r="E11438" s="23">
        <v>43862</v>
      </c>
      <c r="F11438">
        <v>0</v>
      </c>
      <c r="G11438">
        <v>0</v>
      </c>
      <c r="I11438">
        <v>0</v>
      </c>
      <c r="J11438">
        <v>0</v>
      </c>
      <c r="L11438">
        <v>0</v>
      </c>
      <c r="N11438">
        <v>0</v>
      </c>
      <c r="P11438">
        <v>0</v>
      </c>
      <c r="Q11438">
        <v>0</v>
      </c>
      <c r="S11438">
        <v>0</v>
      </c>
    </row>
    <row r="11439" spans="1:19" x14ac:dyDescent="0.2">
      <c r="A11439" t="s">
        <v>24071</v>
      </c>
      <c r="B11439" t="s">
        <v>23897</v>
      </c>
      <c r="C11439" t="s">
        <v>229</v>
      </c>
      <c r="D11439" t="s">
        <v>1000</v>
      </c>
      <c r="E11439" s="23">
        <v>43862</v>
      </c>
      <c r="F11439">
        <v>0</v>
      </c>
      <c r="G11439">
        <v>0</v>
      </c>
      <c r="I11439">
        <v>0</v>
      </c>
      <c r="J11439">
        <v>0</v>
      </c>
      <c r="L11439">
        <v>0</v>
      </c>
      <c r="N11439">
        <v>0</v>
      </c>
      <c r="P11439">
        <v>0</v>
      </c>
      <c r="Q11439">
        <v>0</v>
      </c>
      <c r="S11439">
        <v>0</v>
      </c>
    </row>
    <row r="11440" spans="1:19" x14ac:dyDescent="0.2">
      <c r="A11440" t="s">
        <v>24072</v>
      </c>
      <c r="B11440" t="s">
        <v>23898</v>
      </c>
      <c r="C11440" t="s">
        <v>1051</v>
      </c>
      <c r="D11440" t="s">
        <v>1000</v>
      </c>
      <c r="E11440" s="23">
        <v>43862</v>
      </c>
      <c r="F11440">
        <v>0</v>
      </c>
      <c r="G11440">
        <v>0</v>
      </c>
      <c r="I11440">
        <v>0</v>
      </c>
      <c r="J11440">
        <v>0</v>
      </c>
      <c r="L11440">
        <v>0</v>
      </c>
      <c r="N11440">
        <v>0</v>
      </c>
      <c r="P11440">
        <v>0</v>
      </c>
      <c r="Q11440">
        <v>0</v>
      </c>
      <c r="S11440">
        <v>0</v>
      </c>
    </row>
    <row r="11441" spans="1:19" x14ac:dyDescent="0.2">
      <c r="A11441" t="s">
        <v>24073</v>
      </c>
      <c r="B11441" t="s">
        <v>23899</v>
      </c>
      <c r="C11441" t="s">
        <v>1048</v>
      </c>
      <c r="D11441" t="s">
        <v>1000</v>
      </c>
      <c r="E11441" s="23">
        <v>43862</v>
      </c>
      <c r="F11441">
        <v>0</v>
      </c>
      <c r="G11441">
        <v>0</v>
      </c>
      <c r="I11441">
        <v>0</v>
      </c>
      <c r="J11441">
        <v>0</v>
      </c>
      <c r="L11441">
        <v>0</v>
      </c>
      <c r="N11441">
        <v>0</v>
      </c>
      <c r="P11441">
        <v>0</v>
      </c>
      <c r="Q11441">
        <v>0</v>
      </c>
      <c r="S11441">
        <v>0</v>
      </c>
    </row>
    <row r="11442" spans="1:19" x14ac:dyDescent="0.2">
      <c r="A11442" t="s">
        <v>24074</v>
      </c>
      <c r="B11442" t="s">
        <v>23900</v>
      </c>
      <c r="C11442" t="s">
        <v>1047</v>
      </c>
      <c r="D11442" t="s">
        <v>1000</v>
      </c>
      <c r="E11442" s="23">
        <v>43862</v>
      </c>
      <c r="F11442">
        <v>3.5</v>
      </c>
      <c r="G11442">
        <v>1.5</v>
      </c>
      <c r="I11442">
        <v>14</v>
      </c>
      <c r="J11442">
        <v>20</v>
      </c>
      <c r="L11442">
        <v>8</v>
      </c>
      <c r="N11442">
        <v>13</v>
      </c>
      <c r="P11442">
        <v>0</v>
      </c>
      <c r="Q11442">
        <v>0</v>
      </c>
      <c r="S11442">
        <v>1</v>
      </c>
    </row>
    <row r="11443" spans="1:19" x14ac:dyDescent="0.2">
      <c r="A11443" t="s">
        <v>24075</v>
      </c>
      <c r="B11443" t="s">
        <v>23901</v>
      </c>
      <c r="C11443" t="s">
        <v>1050</v>
      </c>
      <c r="D11443" t="s">
        <v>1001</v>
      </c>
      <c r="E11443" s="23">
        <v>43862</v>
      </c>
      <c r="F11443">
        <v>1.5</v>
      </c>
      <c r="G11443">
        <v>1.5</v>
      </c>
      <c r="I11443">
        <v>4</v>
      </c>
      <c r="J11443">
        <v>8</v>
      </c>
      <c r="L11443">
        <v>8</v>
      </c>
      <c r="N11443">
        <v>4</v>
      </c>
      <c r="P11443">
        <v>0</v>
      </c>
      <c r="Q11443">
        <v>0</v>
      </c>
      <c r="S11443">
        <v>0</v>
      </c>
    </row>
    <row r="11444" spans="1:19" x14ac:dyDescent="0.2">
      <c r="A11444" t="s">
        <v>24076</v>
      </c>
      <c r="B11444" t="s">
        <v>23902</v>
      </c>
      <c r="C11444" t="s">
        <v>1049</v>
      </c>
      <c r="D11444" t="s">
        <v>1001</v>
      </c>
      <c r="E11444" s="23">
        <v>43862</v>
      </c>
      <c r="F11444">
        <v>0</v>
      </c>
      <c r="G11444">
        <v>0</v>
      </c>
      <c r="I11444">
        <v>0</v>
      </c>
      <c r="J11444">
        <v>0</v>
      </c>
      <c r="L11444">
        <v>0</v>
      </c>
      <c r="N11444">
        <v>0</v>
      </c>
      <c r="P11444">
        <v>0</v>
      </c>
      <c r="Q11444">
        <v>0</v>
      </c>
      <c r="S11444">
        <v>0</v>
      </c>
    </row>
    <row r="11445" spans="1:19" x14ac:dyDescent="0.2">
      <c r="A11445" t="s">
        <v>24077</v>
      </c>
      <c r="B11445" t="s">
        <v>23903</v>
      </c>
      <c r="C11445" t="s">
        <v>1048</v>
      </c>
      <c r="D11445" t="s">
        <v>1001</v>
      </c>
      <c r="E11445" s="23">
        <v>43862</v>
      </c>
      <c r="F11445">
        <v>2.5</v>
      </c>
      <c r="G11445">
        <v>2</v>
      </c>
      <c r="I11445">
        <v>9</v>
      </c>
      <c r="J11445">
        <v>14</v>
      </c>
      <c r="L11445">
        <v>10</v>
      </c>
      <c r="N11445">
        <v>9</v>
      </c>
      <c r="P11445">
        <v>0</v>
      </c>
      <c r="Q11445">
        <v>3</v>
      </c>
      <c r="S11445">
        <v>0</v>
      </c>
    </row>
    <row r="11446" spans="1:19" x14ac:dyDescent="0.2">
      <c r="A11446" t="s">
        <v>24078</v>
      </c>
      <c r="B11446" t="s">
        <v>23904</v>
      </c>
      <c r="C11446" t="s">
        <v>1047</v>
      </c>
      <c r="D11446" t="s">
        <v>1001</v>
      </c>
      <c r="E11446" s="23">
        <v>43862</v>
      </c>
      <c r="F11446">
        <v>0</v>
      </c>
      <c r="G11446">
        <v>0</v>
      </c>
      <c r="I11446">
        <v>0</v>
      </c>
      <c r="J11446">
        <v>0</v>
      </c>
      <c r="L11446">
        <v>0</v>
      </c>
      <c r="N11446">
        <v>0</v>
      </c>
      <c r="P11446">
        <v>0</v>
      </c>
      <c r="Q11446">
        <v>0</v>
      </c>
      <c r="S11446">
        <v>0</v>
      </c>
    </row>
    <row r="11447" spans="1:19" x14ac:dyDescent="0.2">
      <c r="A11447" t="s">
        <v>24079</v>
      </c>
      <c r="B11447" t="s">
        <v>23905</v>
      </c>
      <c r="C11447" t="s">
        <v>959</v>
      </c>
      <c r="D11447" t="s">
        <v>1000</v>
      </c>
      <c r="E11447" s="23">
        <v>43862</v>
      </c>
      <c r="F11447">
        <v>0</v>
      </c>
      <c r="G11447">
        <v>0</v>
      </c>
      <c r="I11447">
        <v>0</v>
      </c>
      <c r="J11447">
        <v>0</v>
      </c>
      <c r="L11447">
        <v>0</v>
      </c>
      <c r="N11447">
        <v>0</v>
      </c>
      <c r="P11447">
        <v>0</v>
      </c>
      <c r="Q11447">
        <v>0</v>
      </c>
      <c r="S11447">
        <v>0</v>
      </c>
    </row>
    <row r="11448" spans="1:19" x14ac:dyDescent="0.2">
      <c r="A11448" t="s">
        <v>24080</v>
      </c>
      <c r="B11448" t="s">
        <v>23906</v>
      </c>
      <c r="C11448" t="s">
        <v>205</v>
      </c>
      <c r="D11448" t="s">
        <v>1000</v>
      </c>
      <c r="E11448" s="23">
        <v>43862</v>
      </c>
      <c r="F11448">
        <v>0</v>
      </c>
      <c r="G11448">
        <v>0</v>
      </c>
      <c r="I11448">
        <v>0</v>
      </c>
      <c r="J11448">
        <v>0</v>
      </c>
      <c r="L11448">
        <v>0</v>
      </c>
      <c r="N11448">
        <v>0</v>
      </c>
      <c r="P11448">
        <v>0</v>
      </c>
      <c r="Q11448">
        <v>0</v>
      </c>
      <c r="S11448">
        <v>0</v>
      </c>
    </row>
    <row r="11449" spans="1:19" x14ac:dyDescent="0.2">
      <c r="A11449" t="s">
        <v>24081</v>
      </c>
      <c r="B11449" t="s">
        <v>23907</v>
      </c>
      <c r="C11449" t="s">
        <v>384</v>
      </c>
      <c r="D11449" t="s">
        <v>1000</v>
      </c>
      <c r="E11449" s="23">
        <v>43862</v>
      </c>
      <c r="F11449">
        <v>0</v>
      </c>
      <c r="G11449">
        <v>0</v>
      </c>
      <c r="I11449">
        <v>0</v>
      </c>
      <c r="J11449">
        <v>0</v>
      </c>
      <c r="L11449">
        <v>0</v>
      </c>
      <c r="N11449">
        <v>0</v>
      </c>
      <c r="P11449">
        <v>0</v>
      </c>
      <c r="Q11449">
        <v>0</v>
      </c>
      <c r="S11449">
        <v>0</v>
      </c>
    </row>
    <row r="11450" spans="1:19" x14ac:dyDescent="0.2">
      <c r="A11450" t="s">
        <v>24082</v>
      </c>
      <c r="B11450" t="s">
        <v>23908</v>
      </c>
      <c r="C11450" t="s">
        <v>210</v>
      </c>
      <c r="D11450" t="s">
        <v>1000</v>
      </c>
      <c r="E11450" s="23">
        <v>43862</v>
      </c>
      <c r="F11450">
        <v>0</v>
      </c>
      <c r="G11450">
        <v>0</v>
      </c>
      <c r="I11450">
        <v>0</v>
      </c>
      <c r="J11450">
        <v>0</v>
      </c>
      <c r="L11450">
        <v>0</v>
      </c>
      <c r="N11450">
        <v>0</v>
      </c>
      <c r="P11450">
        <v>0</v>
      </c>
      <c r="Q11450">
        <v>0</v>
      </c>
      <c r="S11450">
        <v>0</v>
      </c>
    </row>
    <row r="11451" spans="1:19" x14ac:dyDescent="0.2">
      <c r="A11451" t="s">
        <v>24083</v>
      </c>
      <c r="B11451" t="s">
        <v>23909</v>
      </c>
      <c r="C11451" t="s">
        <v>215</v>
      </c>
      <c r="D11451" t="s">
        <v>1000</v>
      </c>
      <c r="E11451" s="23">
        <v>43862</v>
      </c>
      <c r="F11451">
        <v>5</v>
      </c>
      <c r="G11451">
        <v>6</v>
      </c>
      <c r="I11451">
        <v>36</v>
      </c>
      <c r="J11451">
        <v>30</v>
      </c>
      <c r="L11451">
        <v>36</v>
      </c>
      <c r="N11451">
        <v>27</v>
      </c>
      <c r="O11451">
        <v>1.23</v>
      </c>
      <c r="P11451">
        <v>4</v>
      </c>
      <c r="Q11451">
        <v>9</v>
      </c>
      <c r="S11451">
        <v>9</v>
      </c>
    </row>
    <row r="11452" spans="1:19" x14ac:dyDescent="0.2">
      <c r="A11452" t="s">
        <v>24084</v>
      </c>
      <c r="B11452" t="s">
        <v>23910</v>
      </c>
      <c r="C11452" t="s">
        <v>960</v>
      </c>
      <c r="D11452" t="s">
        <v>1000</v>
      </c>
      <c r="E11452" s="23">
        <v>43862</v>
      </c>
      <c r="F11452">
        <v>3</v>
      </c>
      <c r="G11452">
        <v>3</v>
      </c>
      <c r="I11452">
        <v>7</v>
      </c>
      <c r="J11452">
        <v>12</v>
      </c>
      <c r="L11452">
        <v>15</v>
      </c>
      <c r="N11452">
        <v>7</v>
      </c>
      <c r="P11452">
        <v>1</v>
      </c>
      <c r="Q11452">
        <v>1</v>
      </c>
      <c r="S11452">
        <v>0</v>
      </c>
    </row>
    <row r="11453" spans="1:19" x14ac:dyDescent="0.2">
      <c r="A11453" t="s">
        <v>24085</v>
      </c>
      <c r="B11453" t="s">
        <v>23911</v>
      </c>
      <c r="C11453" t="s">
        <v>961</v>
      </c>
      <c r="D11453" t="s">
        <v>1000</v>
      </c>
      <c r="E11453" s="23">
        <v>43862</v>
      </c>
      <c r="F11453">
        <v>1</v>
      </c>
      <c r="G11453">
        <v>3</v>
      </c>
      <c r="I11453">
        <v>1</v>
      </c>
      <c r="J11453">
        <v>5</v>
      </c>
      <c r="L11453">
        <v>15</v>
      </c>
      <c r="N11453">
        <v>1</v>
      </c>
      <c r="P11453">
        <v>4</v>
      </c>
      <c r="Q11453">
        <v>6</v>
      </c>
      <c r="S11453">
        <v>0</v>
      </c>
    </row>
    <row r="11454" spans="1:19" x14ac:dyDescent="0.2">
      <c r="A11454" t="s">
        <v>24086</v>
      </c>
      <c r="B11454" t="s">
        <v>23912</v>
      </c>
      <c r="C11454" t="s">
        <v>221</v>
      </c>
      <c r="D11454" t="s">
        <v>1000</v>
      </c>
      <c r="E11454" s="23">
        <v>43862</v>
      </c>
      <c r="F11454">
        <v>0</v>
      </c>
      <c r="G11454">
        <v>0</v>
      </c>
      <c r="I11454">
        <v>0</v>
      </c>
      <c r="J11454">
        <v>0</v>
      </c>
      <c r="L11454">
        <v>0</v>
      </c>
      <c r="N11454">
        <v>0</v>
      </c>
      <c r="P11454">
        <v>0</v>
      </c>
      <c r="Q11454">
        <v>0</v>
      </c>
      <c r="S11454">
        <v>0</v>
      </c>
    </row>
    <row r="11455" spans="1:19" x14ac:dyDescent="0.2">
      <c r="A11455" t="s">
        <v>24087</v>
      </c>
      <c r="B11455" t="s">
        <v>23913</v>
      </c>
      <c r="C11455" t="s">
        <v>222</v>
      </c>
      <c r="D11455" t="s">
        <v>1000</v>
      </c>
      <c r="E11455" s="23">
        <v>43862</v>
      </c>
      <c r="F11455">
        <v>0</v>
      </c>
      <c r="G11455">
        <v>0</v>
      </c>
      <c r="I11455">
        <v>0</v>
      </c>
      <c r="J11455">
        <v>0</v>
      </c>
      <c r="L11455">
        <v>0</v>
      </c>
      <c r="N11455">
        <v>0</v>
      </c>
      <c r="P11455">
        <v>0</v>
      </c>
      <c r="Q11455">
        <v>0</v>
      </c>
      <c r="S11455">
        <v>0</v>
      </c>
    </row>
    <row r="11456" spans="1:19" x14ac:dyDescent="0.2">
      <c r="A11456" t="s">
        <v>24088</v>
      </c>
      <c r="B11456" t="s">
        <v>23914</v>
      </c>
      <c r="C11456" t="s">
        <v>1052</v>
      </c>
      <c r="D11456" t="s">
        <v>1000</v>
      </c>
      <c r="E11456" s="23">
        <v>43862</v>
      </c>
      <c r="F11456">
        <v>3.5</v>
      </c>
      <c r="G11456">
        <v>3</v>
      </c>
      <c r="I11456">
        <v>7</v>
      </c>
      <c r="J11456">
        <v>21</v>
      </c>
      <c r="L11456">
        <v>18</v>
      </c>
      <c r="N11456">
        <v>5</v>
      </c>
      <c r="P11456">
        <v>0</v>
      </c>
      <c r="Q11456">
        <v>4</v>
      </c>
      <c r="S11456">
        <v>2</v>
      </c>
    </row>
    <row r="11457" spans="1:19" x14ac:dyDescent="0.2">
      <c r="A11457" t="s">
        <v>24089</v>
      </c>
      <c r="B11457" t="s">
        <v>23915</v>
      </c>
      <c r="C11457" t="s">
        <v>1053</v>
      </c>
      <c r="D11457" t="s">
        <v>1000</v>
      </c>
      <c r="E11457" s="23">
        <v>43862</v>
      </c>
      <c r="F11457">
        <v>3</v>
      </c>
      <c r="G11457">
        <v>1.5</v>
      </c>
      <c r="I11457">
        <v>9</v>
      </c>
      <c r="J11457">
        <v>17</v>
      </c>
      <c r="L11457">
        <v>8</v>
      </c>
      <c r="N11457">
        <v>9</v>
      </c>
      <c r="P11457">
        <v>0</v>
      </c>
      <c r="Q11457">
        <v>0</v>
      </c>
      <c r="S11457">
        <v>0</v>
      </c>
    </row>
    <row r="11458" spans="1:19" x14ac:dyDescent="0.2">
      <c r="A11458" t="s">
        <v>24090</v>
      </c>
      <c r="B11458" t="s">
        <v>23916</v>
      </c>
      <c r="C11458" t="s">
        <v>1052</v>
      </c>
      <c r="D11458" t="s">
        <v>1001</v>
      </c>
      <c r="E11458" s="23">
        <v>43862</v>
      </c>
      <c r="F11458">
        <v>1.5</v>
      </c>
      <c r="G11458">
        <v>1.5</v>
      </c>
      <c r="I11458">
        <v>8</v>
      </c>
      <c r="J11458">
        <v>7</v>
      </c>
      <c r="L11458">
        <v>8</v>
      </c>
      <c r="N11458">
        <v>8</v>
      </c>
      <c r="P11458">
        <v>0</v>
      </c>
      <c r="Q11458">
        <v>0</v>
      </c>
      <c r="S11458">
        <v>0</v>
      </c>
    </row>
    <row r="11459" spans="1:19" x14ac:dyDescent="0.2">
      <c r="A11459" t="s">
        <v>24091</v>
      </c>
      <c r="B11459" t="s">
        <v>23917</v>
      </c>
      <c r="C11459" t="s">
        <v>1053</v>
      </c>
      <c r="D11459" t="s">
        <v>1001</v>
      </c>
      <c r="E11459" s="23">
        <v>43862</v>
      </c>
      <c r="F11459">
        <v>0</v>
      </c>
      <c r="G11459">
        <v>0</v>
      </c>
      <c r="I11459">
        <v>0</v>
      </c>
      <c r="J11459">
        <v>0</v>
      </c>
      <c r="L11459">
        <v>0</v>
      </c>
      <c r="N11459">
        <v>0</v>
      </c>
      <c r="P11459">
        <v>0</v>
      </c>
      <c r="Q11459">
        <v>0</v>
      </c>
      <c r="S11459">
        <v>0</v>
      </c>
    </row>
    <row r="11460" spans="1:19" x14ac:dyDescent="0.2">
      <c r="A11460" t="s">
        <v>24092</v>
      </c>
      <c r="B11460" t="s">
        <v>23918</v>
      </c>
      <c r="C11460" t="s">
        <v>1054</v>
      </c>
      <c r="D11460" t="s">
        <v>1001</v>
      </c>
      <c r="E11460" s="23">
        <v>43862</v>
      </c>
      <c r="F11460">
        <v>2</v>
      </c>
      <c r="G11460">
        <v>2</v>
      </c>
      <c r="I11460">
        <v>4</v>
      </c>
      <c r="J11460">
        <v>11</v>
      </c>
      <c r="L11460">
        <v>11</v>
      </c>
      <c r="N11460">
        <v>3</v>
      </c>
      <c r="P11460">
        <v>0</v>
      </c>
      <c r="Q11460">
        <v>1</v>
      </c>
      <c r="S11460">
        <v>1</v>
      </c>
    </row>
    <row r="11461" spans="1:19" x14ac:dyDescent="0.2">
      <c r="A11461" t="s">
        <v>24093</v>
      </c>
      <c r="B11461" t="s">
        <v>23919</v>
      </c>
      <c r="C11461" t="s">
        <v>200</v>
      </c>
      <c r="D11461" t="s">
        <v>1000</v>
      </c>
      <c r="E11461" s="23">
        <v>43862</v>
      </c>
      <c r="F11461">
        <v>2</v>
      </c>
      <c r="G11461">
        <v>3.5</v>
      </c>
      <c r="I11461">
        <v>6</v>
      </c>
      <c r="J11461">
        <v>10</v>
      </c>
      <c r="L11461">
        <v>20</v>
      </c>
      <c r="N11461">
        <v>5</v>
      </c>
      <c r="P11461">
        <v>1</v>
      </c>
      <c r="Q11461">
        <v>1</v>
      </c>
      <c r="S11461">
        <v>1</v>
      </c>
    </row>
    <row r="11462" spans="1:19" x14ac:dyDescent="0.2">
      <c r="A11462" t="s">
        <v>24094</v>
      </c>
      <c r="B11462" t="s">
        <v>23920</v>
      </c>
      <c r="C11462" t="s">
        <v>204</v>
      </c>
      <c r="D11462" t="s">
        <v>1000</v>
      </c>
      <c r="E11462" s="23">
        <v>43862</v>
      </c>
      <c r="F11462">
        <v>0</v>
      </c>
      <c r="G11462">
        <v>0</v>
      </c>
      <c r="I11462">
        <v>0</v>
      </c>
      <c r="J11462">
        <v>0</v>
      </c>
      <c r="L11462">
        <v>0</v>
      </c>
      <c r="N11462">
        <v>0</v>
      </c>
      <c r="P11462">
        <v>0</v>
      </c>
      <c r="Q11462">
        <v>0</v>
      </c>
      <c r="S11462">
        <v>0</v>
      </c>
    </row>
    <row r="11463" spans="1:19" x14ac:dyDescent="0.2">
      <c r="A11463" t="s">
        <v>24095</v>
      </c>
      <c r="B11463" t="s">
        <v>23921</v>
      </c>
      <c r="C11463" t="s">
        <v>385</v>
      </c>
      <c r="D11463" t="s">
        <v>1000</v>
      </c>
      <c r="E11463" s="23">
        <v>43862</v>
      </c>
      <c r="F11463">
        <v>0</v>
      </c>
      <c r="G11463">
        <v>0</v>
      </c>
      <c r="I11463">
        <v>0</v>
      </c>
      <c r="J11463">
        <v>0</v>
      </c>
      <c r="L11463">
        <v>0</v>
      </c>
      <c r="N11463">
        <v>0</v>
      </c>
      <c r="P11463">
        <v>0</v>
      </c>
      <c r="Q11463">
        <v>0</v>
      </c>
      <c r="S11463">
        <v>0</v>
      </c>
    </row>
    <row r="11464" spans="1:19" x14ac:dyDescent="0.2">
      <c r="A11464" t="s">
        <v>24096</v>
      </c>
      <c r="B11464" t="s">
        <v>23922</v>
      </c>
      <c r="C11464" t="s">
        <v>208</v>
      </c>
      <c r="D11464" t="s">
        <v>1000</v>
      </c>
      <c r="E11464" s="23">
        <v>43862</v>
      </c>
      <c r="F11464">
        <v>3</v>
      </c>
      <c r="G11464">
        <v>1.5</v>
      </c>
      <c r="I11464">
        <v>6</v>
      </c>
      <c r="J11464">
        <v>17</v>
      </c>
      <c r="L11464">
        <v>9</v>
      </c>
      <c r="N11464">
        <v>4</v>
      </c>
      <c r="P11464">
        <v>0</v>
      </c>
      <c r="Q11464">
        <v>0</v>
      </c>
      <c r="S11464">
        <v>2</v>
      </c>
    </row>
    <row r="11465" spans="1:19" x14ac:dyDescent="0.2">
      <c r="A11465" t="s">
        <v>24097</v>
      </c>
      <c r="B11465" t="s">
        <v>23923</v>
      </c>
      <c r="C11465" t="s">
        <v>900</v>
      </c>
      <c r="D11465" t="s">
        <v>1000</v>
      </c>
      <c r="E11465" s="23">
        <v>43862</v>
      </c>
      <c r="F11465">
        <v>4</v>
      </c>
      <c r="G11465">
        <v>4</v>
      </c>
      <c r="I11465">
        <v>8</v>
      </c>
      <c r="J11465">
        <v>23</v>
      </c>
      <c r="L11465">
        <v>23</v>
      </c>
      <c r="N11465">
        <v>7</v>
      </c>
      <c r="P11465">
        <v>0</v>
      </c>
      <c r="Q11465">
        <v>1</v>
      </c>
      <c r="S11465">
        <v>1</v>
      </c>
    </row>
    <row r="11466" spans="1:19" x14ac:dyDescent="0.2">
      <c r="A11466" t="s">
        <v>24098</v>
      </c>
      <c r="B11466" t="s">
        <v>23924</v>
      </c>
      <c r="C11466" t="s">
        <v>905</v>
      </c>
      <c r="D11466" t="s">
        <v>1000</v>
      </c>
      <c r="E11466" s="23">
        <v>43862</v>
      </c>
      <c r="F11466">
        <v>1.5</v>
      </c>
      <c r="G11466">
        <v>2</v>
      </c>
      <c r="I11466">
        <v>0</v>
      </c>
      <c r="J11466">
        <v>8</v>
      </c>
      <c r="L11466">
        <v>11</v>
      </c>
      <c r="N11466">
        <v>0</v>
      </c>
      <c r="P11466">
        <v>0</v>
      </c>
      <c r="Q11466">
        <v>0</v>
      </c>
      <c r="S11466">
        <v>0</v>
      </c>
    </row>
    <row r="11467" spans="1:19" x14ac:dyDescent="0.2">
      <c r="A11467" t="s">
        <v>24099</v>
      </c>
      <c r="B11467" t="s">
        <v>23925</v>
      </c>
      <c r="C11467" t="s">
        <v>316</v>
      </c>
      <c r="D11467" t="s">
        <v>1000</v>
      </c>
      <c r="E11467" s="23">
        <v>43862</v>
      </c>
      <c r="F11467">
        <v>7.5</v>
      </c>
      <c r="G11467">
        <v>6.5</v>
      </c>
      <c r="I11467">
        <v>15</v>
      </c>
      <c r="J11467">
        <v>44</v>
      </c>
      <c r="L11467">
        <v>37</v>
      </c>
      <c r="N11467">
        <v>13</v>
      </c>
      <c r="P11467">
        <v>1</v>
      </c>
      <c r="Q11467">
        <v>1</v>
      </c>
      <c r="S11467">
        <v>2</v>
      </c>
    </row>
    <row r="11468" spans="1:19" x14ac:dyDescent="0.2">
      <c r="A11468" t="s">
        <v>24100</v>
      </c>
      <c r="B11468" t="s">
        <v>23926</v>
      </c>
      <c r="C11468" t="s">
        <v>218</v>
      </c>
      <c r="D11468" t="s">
        <v>1000</v>
      </c>
      <c r="E11468" s="23">
        <v>43862</v>
      </c>
      <c r="F11468">
        <v>0</v>
      </c>
      <c r="G11468">
        <v>0</v>
      </c>
      <c r="I11468">
        <v>0</v>
      </c>
      <c r="J11468">
        <v>0</v>
      </c>
      <c r="L11468">
        <v>0</v>
      </c>
      <c r="N11468">
        <v>0</v>
      </c>
      <c r="P11468">
        <v>0</v>
      </c>
      <c r="Q11468">
        <v>0</v>
      </c>
      <c r="S11468">
        <v>0</v>
      </c>
    </row>
    <row r="11469" spans="1:19" x14ac:dyDescent="0.2">
      <c r="A11469" t="s">
        <v>24101</v>
      </c>
      <c r="B11469" t="s">
        <v>23927</v>
      </c>
      <c r="C11469" t="s">
        <v>202</v>
      </c>
      <c r="D11469" t="s">
        <v>1000</v>
      </c>
      <c r="E11469" s="23">
        <v>43862</v>
      </c>
      <c r="F11469">
        <v>13</v>
      </c>
      <c r="G11469">
        <v>15.5</v>
      </c>
      <c r="I11469">
        <v>93</v>
      </c>
      <c r="J11469">
        <v>143</v>
      </c>
      <c r="L11469">
        <v>172</v>
      </c>
      <c r="N11469">
        <v>93</v>
      </c>
      <c r="P11469">
        <v>0</v>
      </c>
      <c r="Q11469">
        <v>0</v>
      </c>
      <c r="S11469">
        <v>0</v>
      </c>
    </row>
    <row r="11470" spans="1:19" x14ac:dyDescent="0.2">
      <c r="A11470" t="s">
        <v>24102</v>
      </c>
      <c r="B11470" t="s">
        <v>23928</v>
      </c>
      <c r="C11470" t="s">
        <v>347</v>
      </c>
      <c r="D11470" t="s">
        <v>1000</v>
      </c>
      <c r="E11470" s="23">
        <v>43862</v>
      </c>
      <c r="F11470">
        <v>0</v>
      </c>
      <c r="G11470">
        <v>0</v>
      </c>
      <c r="I11470">
        <v>0</v>
      </c>
      <c r="J11470">
        <v>0</v>
      </c>
      <c r="L11470">
        <v>0</v>
      </c>
      <c r="N11470">
        <v>0</v>
      </c>
      <c r="P11470">
        <v>0</v>
      </c>
      <c r="Q11470">
        <v>0</v>
      </c>
      <c r="S11470">
        <v>0</v>
      </c>
    </row>
    <row r="11471" spans="1:19" x14ac:dyDescent="0.2">
      <c r="A11471" t="s">
        <v>24103</v>
      </c>
      <c r="B11471" t="s">
        <v>23929</v>
      </c>
      <c r="C11471" t="s">
        <v>224</v>
      </c>
      <c r="D11471" t="s">
        <v>1000</v>
      </c>
      <c r="E11471" s="23">
        <v>43862</v>
      </c>
      <c r="F11471">
        <v>0</v>
      </c>
      <c r="G11471">
        <v>0</v>
      </c>
      <c r="I11471">
        <v>0</v>
      </c>
      <c r="J11471">
        <v>0</v>
      </c>
      <c r="L11471">
        <v>0</v>
      </c>
      <c r="N11471">
        <v>0</v>
      </c>
      <c r="P11471">
        <v>0</v>
      </c>
      <c r="Q11471">
        <v>0</v>
      </c>
      <c r="S11471">
        <v>0</v>
      </c>
    </row>
    <row r="11472" spans="1:19" x14ac:dyDescent="0.2">
      <c r="A11472" t="s">
        <v>24104</v>
      </c>
      <c r="B11472" t="s">
        <v>23930</v>
      </c>
      <c r="C11472" t="s">
        <v>345</v>
      </c>
      <c r="D11472" t="s">
        <v>1000</v>
      </c>
      <c r="E11472" s="23">
        <v>43862</v>
      </c>
      <c r="F11472">
        <v>0</v>
      </c>
      <c r="G11472">
        <v>0</v>
      </c>
      <c r="I11472">
        <v>0</v>
      </c>
      <c r="J11472">
        <v>0</v>
      </c>
      <c r="L11472">
        <v>0</v>
      </c>
      <c r="N11472">
        <v>0</v>
      </c>
      <c r="P11472">
        <v>0</v>
      </c>
      <c r="Q11472">
        <v>0</v>
      </c>
      <c r="S11472">
        <v>0</v>
      </c>
    </row>
    <row r="11473" spans="1:19" x14ac:dyDescent="0.2">
      <c r="A11473" t="s">
        <v>24105</v>
      </c>
      <c r="B11473" t="s">
        <v>23931</v>
      </c>
      <c r="C11473" t="s">
        <v>226</v>
      </c>
      <c r="D11473" t="s">
        <v>1000</v>
      </c>
      <c r="E11473" s="23">
        <v>43862</v>
      </c>
      <c r="F11473">
        <v>2</v>
      </c>
      <c r="G11473">
        <v>4</v>
      </c>
      <c r="I11473">
        <v>5</v>
      </c>
      <c r="J11473">
        <v>22</v>
      </c>
      <c r="L11473">
        <v>44</v>
      </c>
      <c r="N11473">
        <v>2</v>
      </c>
      <c r="P11473">
        <v>0</v>
      </c>
      <c r="Q11473">
        <v>0</v>
      </c>
      <c r="S11473">
        <v>3</v>
      </c>
    </row>
    <row r="11474" spans="1:19" x14ac:dyDescent="0.2">
      <c r="A11474" t="s">
        <v>24106</v>
      </c>
      <c r="B11474" t="s">
        <v>23932</v>
      </c>
      <c r="C11474" t="s">
        <v>231</v>
      </c>
      <c r="D11474" t="s">
        <v>1000</v>
      </c>
      <c r="E11474" s="23">
        <v>43862</v>
      </c>
      <c r="F11474">
        <v>10</v>
      </c>
      <c r="G11474">
        <v>11.5</v>
      </c>
      <c r="I11474">
        <v>181</v>
      </c>
      <c r="J11474">
        <v>113</v>
      </c>
      <c r="L11474">
        <v>128</v>
      </c>
      <c r="N11474">
        <v>157</v>
      </c>
      <c r="P11474">
        <v>0</v>
      </c>
      <c r="Q11474">
        <v>18</v>
      </c>
      <c r="S11474">
        <v>24</v>
      </c>
    </row>
    <row r="11475" spans="1:19" x14ac:dyDescent="0.2">
      <c r="A11475" t="s">
        <v>24107</v>
      </c>
      <c r="B11475" t="s">
        <v>23933</v>
      </c>
      <c r="C11475" t="s">
        <v>216</v>
      </c>
      <c r="D11475" t="s">
        <v>1000</v>
      </c>
      <c r="E11475" s="23">
        <v>43862</v>
      </c>
      <c r="F11475">
        <v>9</v>
      </c>
      <c r="G11475">
        <v>9.5</v>
      </c>
      <c r="I11475">
        <v>71</v>
      </c>
      <c r="J11475">
        <v>90</v>
      </c>
      <c r="L11475">
        <v>95</v>
      </c>
      <c r="N11475">
        <v>50</v>
      </c>
      <c r="P11475">
        <v>12</v>
      </c>
      <c r="Q11475">
        <v>13</v>
      </c>
      <c r="S11475">
        <v>21</v>
      </c>
    </row>
    <row r="11476" spans="1:19" x14ac:dyDescent="0.2">
      <c r="A11476" t="s">
        <v>24108</v>
      </c>
      <c r="B11476" t="s">
        <v>23934</v>
      </c>
      <c r="C11476" t="s">
        <v>233</v>
      </c>
      <c r="D11476" t="s">
        <v>1000</v>
      </c>
      <c r="E11476" s="23">
        <v>43862</v>
      </c>
      <c r="F11476">
        <v>0</v>
      </c>
      <c r="G11476">
        <v>0</v>
      </c>
      <c r="I11476">
        <v>0</v>
      </c>
      <c r="J11476">
        <v>0</v>
      </c>
      <c r="L11476">
        <v>0</v>
      </c>
      <c r="N11476">
        <v>0</v>
      </c>
      <c r="P11476">
        <v>0</v>
      </c>
      <c r="Q11476">
        <v>0</v>
      </c>
      <c r="S11476">
        <v>0</v>
      </c>
    </row>
    <row r="11477" spans="1:19" x14ac:dyDescent="0.2">
      <c r="A11477" t="s">
        <v>24109</v>
      </c>
      <c r="B11477" t="s">
        <v>23935</v>
      </c>
      <c r="C11477" t="s">
        <v>219</v>
      </c>
      <c r="D11477" t="s">
        <v>1000</v>
      </c>
      <c r="E11477" s="23">
        <v>43862</v>
      </c>
      <c r="F11477">
        <v>0</v>
      </c>
      <c r="G11477">
        <v>0</v>
      </c>
      <c r="I11477">
        <v>0</v>
      </c>
      <c r="J11477">
        <v>0</v>
      </c>
      <c r="L11477">
        <v>0</v>
      </c>
      <c r="N11477">
        <v>0</v>
      </c>
      <c r="P11477">
        <v>0</v>
      </c>
      <c r="Q11477">
        <v>0</v>
      </c>
      <c r="S11477">
        <v>0</v>
      </c>
    </row>
    <row r="11478" spans="1:19" x14ac:dyDescent="0.2">
      <c r="A11478" t="s">
        <v>24110</v>
      </c>
      <c r="B11478" t="s">
        <v>23936</v>
      </c>
      <c r="C11478" t="s">
        <v>340</v>
      </c>
      <c r="D11478" t="s">
        <v>1000</v>
      </c>
      <c r="E11478" s="23">
        <v>43862</v>
      </c>
      <c r="F11478">
        <v>2.5</v>
      </c>
      <c r="G11478">
        <v>3</v>
      </c>
      <c r="I11478">
        <v>28</v>
      </c>
      <c r="J11478">
        <v>29</v>
      </c>
      <c r="L11478">
        <v>36</v>
      </c>
      <c r="N11478">
        <v>24</v>
      </c>
      <c r="P11478">
        <v>1</v>
      </c>
      <c r="Q11478">
        <v>2</v>
      </c>
      <c r="S11478">
        <v>4</v>
      </c>
    </row>
    <row r="11479" spans="1:19" x14ac:dyDescent="0.2">
      <c r="A11479" t="s">
        <v>24111</v>
      </c>
      <c r="B11479" t="s">
        <v>23937</v>
      </c>
      <c r="C11479" t="s">
        <v>350</v>
      </c>
      <c r="D11479" t="s">
        <v>1000</v>
      </c>
      <c r="E11479" s="23">
        <v>43862</v>
      </c>
      <c r="F11479">
        <v>0</v>
      </c>
      <c r="G11479">
        <v>0</v>
      </c>
      <c r="I11479">
        <v>0</v>
      </c>
      <c r="J11479">
        <v>0</v>
      </c>
      <c r="L11479">
        <v>0</v>
      </c>
      <c r="N11479">
        <v>0</v>
      </c>
      <c r="P11479">
        <v>0</v>
      </c>
      <c r="Q11479">
        <v>0</v>
      </c>
      <c r="S11479">
        <v>0</v>
      </c>
    </row>
    <row r="11480" spans="1:19" x14ac:dyDescent="0.2">
      <c r="A11480" t="s">
        <v>24112</v>
      </c>
      <c r="B11480" t="s">
        <v>23938</v>
      </c>
      <c r="C11480" t="s">
        <v>351</v>
      </c>
      <c r="D11480" t="s">
        <v>1000</v>
      </c>
      <c r="E11480" s="23">
        <v>43862</v>
      </c>
      <c r="F11480">
        <v>0</v>
      </c>
      <c r="G11480">
        <v>0</v>
      </c>
      <c r="I11480">
        <v>0</v>
      </c>
      <c r="J11480">
        <v>0</v>
      </c>
      <c r="L11480">
        <v>0</v>
      </c>
      <c r="N11480">
        <v>0</v>
      </c>
      <c r="P11480">
        <v>0</v>
      </c>
      <c r="Q11480">
        <v>0</v>
      </c>
      <c r="S11480">
        <v>0</v>
      </c>
    </row>
    <row r="11481" spans="1:19" x14ac:dyDescent="0.2">
      <c r="A11481" t="s">
        <v>24113</v>
      </c>
      <c r="B11481" t="s">
        <v>23939</v>
      </c>
      <c r="C11481" t="s">
        <v>352</v>
      </c>
      <c r="D11481" t="s">
        <v>1000</v>
      </c>
      <c r="E11481" s="23">
        <v>43862</v>
      </c>
      <c r="F11481">
        <v>0</v>
      </c>
      <c r="G11481">
        <v>0</v>
      </c>
      <c r="I11481">
        <v>0</v>
      </c>
      <c r="J11481">
        <v>0</v>
      </c>
      <c r="L11481">
        <v>0</v>
      </c>
      <c r="N11481">
        <v>0</v>
      </c>
      <c r="P11481">
        <v>0</v>
      </c>
      <c r="Q11481">
        <v>0</v>
      </c>
      <c r="S11481">
        <v>0</v>
      </c>
    </row>
    <row r="11482" spans="1:19" x14ac:dyDescent="0.2">
      <c r="A11482" t="s">
        <v>24114</v>
      </c>
      <c r="B11482" t="s">
        <v>23940</v>
      </c>
      <c r="C11482" t="s">
        <v>353</v>
      </c>
      <c r="D11482" t="s">
        <v>1000</v>
      </c>
      <c r="E11482" s="23">
        <v>43862</v>
      </c>
      <c r="F11482">
        <v>0</v>
      </c>
      <c r="G11482">
        <v>0</v>
      </c>
      <c r="I11482">
        <v>0</v>
      </c>
      <c r="J11482">
        <v>0</v>
      </c>
      <c r="L11482">
        <v>0</v>
      </c>
      <c r="N11482">
        <v>0</v>
      </c>
      <c r="P11482">
        <v>0</v>
      </c>
      <c r="Q11482">
        <v>0</v>
      </c>
      <c r="S11482">
        <v>0</v>
      </c>
    </row>
    <row r="11483" spans="1:19" x14ac:dyDescent="0.2">
      <c r="A11483" t="s">
        <v>24115</v>
      </c>
      <c r="B11483" t="s">
        <v>23941</v>
      </c>
      <c r="C11483" t="s">
        <v>386</v>
      </c>
      <c r="D11483" t="s">
        <v>1000</v>
      </c>
      <c r="E11483" s="23">
        <v>43862</v>
      </c>
      <c r="F11483">
        <v>0</v>
      </c>
      <c r="G11483">
        <v>0</v>
      </c>
      <c r="I11483">
        <v>0</v>
      </c>
      <c r="J11483">
        <v>0</v>
      </c>
      <c r="L11483">
        <v>0</v>
      </c>
      <c r="N11483">
        <v>0</v>
      </c>
      <c r="P11483">
        <v>0</v>
      </c>
      <c r="Q11483">
        <v>0</v>
      </c>
      <c r="S11483">
        <v>0</v>
      </c>
    </row>
    <row r="11484" spans="1:19" x14ac:dyDescent="0.2">
      <c r="A11484" t="s">
        <v>24116</v>
      </c>
      <c r="B11484" t="s">
        <v>23942</v>
      </c>
      <c r="C11484" t="s">
        <v>354</v>
      </c>
      <c r="D11484" t="s">
        <v>1000</v>
      </c>
      <c r="E11484" s="23">
        <v>43862</v>
      </c>
      <c r="F11484">
        <v>1.5</v>
      </c>
      <c r="G11484">
        <v>1.5</v>
      </c>
      <c r="I11484">
        <v>9</v>
      </c>
      <c r="J11484">
        <v>9</v>
      </c>
      <c r="L11484">
        <v>9</v>
      </c>
      <c r="N11484">
        <v>9</v>
      </c>
      <c r="P11484">
        <v>1</v>
      </c>
      <c r="Q11484">
        <v>1</v>
      </c>
      <c r="S11484">
        <v>0</v>
      </c>
    </row>
    <row r="11485" spans="1:19" x14ac:dyDescent="0.2">
      <c r="A11485" t="s">
        <v>24117</v>
      </c>
      <c r="B11485" t="s">
        <v>23943</v>
      </c>
      <c r="C11485" t="s">
        <v>355</v>
      </c>
      <c r="D11485" t="s">
        <v>1000</v>
      </c>
      <c r="E11485" s="23">
        <v>43862</v>
      </c>
      <c r="F11485">
        <v>1</v>
      </c>
      <c r="G11485">
        <v>1</v>
      </c>
      <c r="I11485">
        <v>5</v>
      </c>
      <c r="J11485">
        <v>6</v>
      </c>
      <c r="L11485">
        <v>6</v>
      </c>
      <c r="N11485">
        <v>5</v>
      </c>
      <c r="P11485">
        <v>0</v>
      </c>
      <c r="Q11485">
        <v>0</v>
      </c>
      <c r="S11485">
        <v>0</v>
      </c>
    </row>
    <row r="11486" spans="1:19" x14ac:dyDescent="0.2">
      <c r="A11486" t="s">
        <v>24118</v>
      </c>
      <c r="B11486" t="s">
        <v>23944</v>
      </c>
      <c r="C11486" t="s">
        <v>228</v>
      </c>
      <c r="D11486" t="s">
        <v>1002</v>
      </c>
      <c r="E11486" s="23">
        <v>43862</v>
      </c>
      <c r="F11486">
        <v>0</v>
      </c>
      <c r="G11486">
        <v>0</v>
      </c>
      <c r="I11486">
        <v>0</v>
      </c>
      <c r="J11486">
        <v>0</v>
      </c>
      <c r="L11486">
        <v>0</v>
      </c>
      <c r="N11486">
        <v>0</v>
      </c>
      <c r="P11486">
        <v>0</v>
      </c>
      <c r="Q11486">
        <v>0</v>
      </c>
      <c r="S11486">
        <v>0</v>
      </c>
    </row>
    <row r="11487" spans="1:19" x14ac:dyDescent="0.2">
      <c r="A11487" t="s">
        <v>24119</v>
      </c>
      <c r="B11487" t="s">
        <v>23945</v>
      </c>
      <c r="C11487" t="s">
        <v>211</v>
      </c>
      <c r="D11487" t="s">
        <v>1002</v>
      </c>
      <c r="E11487" s="23">
        <v>43862</v>
      </c>
      <c r="F11487">
        <v>0</v>
      </c>
      <c r="G11487">
        <v>0</v>
      </c>
      <c r="I11487">
        <v>0</v>
      </c>
      <c r="J11487">
        <v>0</v>
      </c>
      <c r="L11487">
        <v>0</v>
      </c>
      <c r="N11487">
        <v>0</v>
      </c>
      <c r="P11487">
        <v>0</v>
      </c>
      <c r="Q11487">
        <v>0</v>
      </c>
      <c r="S11487">
        <v>0</v>
      </c>
    </row>
    <row r="11488" spans="1:19" x14ac:dyDescent="0.2">
      <c r="A11488" t="s">
        <v>24120</v>
      </c>
      <c r="B11488" t="s">
        <v>23946</v>
      </c>
      <c r="C11488" t="s">
        <v>213</v>
      </c>
      <c r="D11488" t="s">
        <v>1002</v>
      </c>
      <c r="E11488" s="23">
        <v>43862</v>
      </c>
      <c r="F11488">
        <v>0</v>
      </c>
      <c r="G11488">
        <v>0</v>
      </c>
      <c r="I11488">
        <v>0</v>
      </c>
      <c r="J11488">
        <v>0</v>
      </c>
      <c r="L11488">
        <v>0</v>
      </c>
      <c r="N11488">
        <v>0</v>
      </c>
      <c r="P11488">
        <v>0</v>
      </c>
      <c r="Q11488">
        <v>0</v>
      </c>
      <c r="S11488">
        <v>0</v>
      </c>
    </row>
    <row r="11489" spans="1:19" x14ac:dyDescent="0.2">
      <c r="A11489" t="s">
        <v>24121</v>
      </c>
      <c r="B11489" t="s">
        <v>23947</v>
      </c>
      <c r="C11489" t="s">
        <v>229</v>
      </c>
      <c r="D11489" t="s">
        <v>1002</v>
      </c>
      <c r="E11489" s="23">
        <v>43862</v>
      </c>
      <c r="F11489">
        <v>0</v>
      </c>
      <c r="G11489">
        <v>0</v>
      </c>
      <c r="I11489">
        <v>0</v>
      </c>
      <c r="J11489">
        <v>0</v>
      </c>
      <c r="L11489">
        <v>0</v>
      </c>
      <c r="N11489">
        <v>0</v>
      </c>
      <c r="P11489">
        <v>0</v>
      </c>
      <c r="Q11489">
        <v>0</v>
      </c>
      <c r="S11489">
        <v>0</v>
      </c>
    </row>
    <row r="11490" spans="1:19" x14ac:dyDescent="0.2">
      <c r="A11490" t="s">
        <v>24122</v>
      </c>
      <c r="B11490" t="s">
        <v>23948</v>
      </c>
      <c r="C11490" t="s">
        <v>1051</v>
      </c>
      <c r="D11490" t="s">
        <v>1002</v>
      </c>
      <c r="E11490" s="23">
        <v>43862</v>
      </c>
      <c r="F11490">
        <v>0</v>
      </c>
      <c r="G11490">
        <v>0</v>
      </c>
      <c r="I11490">
        <v>0</v>
      </c>
      <c r="J11490">
        <v>0</v>
      </c>
      <c r="L11490">
        <v>0</v>
      </c>
      <c r="N11490">
        <v>0</v>
      </c>
      <c r="P11490">
        <v>0</v>
      </c>
      <c r="Q11490">
        <v>0</v>
      </c>
      <c r="S11490">
        <v>0</v>
      </c>
    </row>
    <row r="11491" spans="1:19" x14ac:dyDescent="0.2">
      <c r="A11491" t="s">
        <v>24123</v>
      </c>
      <c r="B11491" t="s">
        <v>23949</v>
      </c>
      <c r="C11491" t="s">
        <v>1049</v>
      </c>
      <c r="D11491" t="s">
        <v>1002</v>
      </c>
      <c r="E11491" s="23">
        <v>43862</v>
      </c>
      <c r="F11491">
        <v>0</v>
      </c>
      <c r="G11491">
        <v>0</v>
      </c>
      <c r="I11491">
        <v>0</v>
      </c>
      <c r="J11491">
        <v>0</v>
      </c>
      <c r="L11491">
        <v>0</v>
      </c>
      <c r="N11491">
        <v>0</v>
      </c>
      <c r="P11491">
        <v>0</v>
      </c>
      <c r="Q11491">
        <v>0</v>
      </c>
      <c r="S11491">
        <v>0</v>
      </c>
    </row>
    <row r="11492" spans="1:19" x14ac:dyDescent="0.2">
      <c r="A11492" t="s">
        <v>24124</v>
      </c>
      <c r="B11492" t="s">
        <v>23950</v>
      </c>
      <c r="C11492" t="s">
        <v>959</v>
      </c>
      <c r="D11492" t="s">
        <v>1002</v>
      </c>
      <c r="E11492" s="23">
        <v>43862</v>
      </c>
      <c r="F11492">
        <v>0</v>
      </c>
      <c r="G11492">
        <v>0</v>
      </c>
      <c r="I11492">
        <v>0</v>
      </c>
      <c r="J11492">
        <v>0</v>
      </c>
      <c r="L11492">
        <v>0</v>
      </c>
      <c r="N11492">
        <v>0</v>
      </c>
      <c r="P11492">
        <v>0</v>
      </c>
      <c r="Q11492">
        <v>0</v>
      </c>
      <c r="S11492">
        <v>0</v>
      </c>
    </row>
    <row r="11493" spans="1:19" x14ac:dyDescent="0.2">
      <c r="A11493" t="s">
        <v>24125</v>
      </c>
      <c r="B11493" t="s">
        <v>23951</v>
      </c>
      <c r="C11493" t="s">
        <v>205</v>
      </c>
      <c r="D11493" t="s">
        <v>1002</v>
      </c>
      <c r="E11493" s="23">
        <v>43862</v>
      </c>
      <c r="F11493">
        <v>0</v>
      </c>
      <c r="G11493">
        <v>0</v>
      </c>
      <c r="I11493">
        <v>0</v>
      </c>
      <c r="J11493">
        <v>0</v>
      </c>
      <c r="L11493">
        <v>0</v>
      </c>
      <c r="N11493">
        <v>0</v>
      </c>
      <c r="P11493">
        <v>0</v>
      </c>
      <c r="Q11493">
        <v>0</v>
      </c>
      <c r="S11493">
        <v>0</v>
      </c>
    </row>
    <row r="11494" spans="1:19" x14ac:dyDescent="0.2">
      <c r="A11494" t="s">
        <v>24126</v>
      </c>
      <c r="B11494" t="s">
        <v>23952</v>
      </c>
      <c r="C11494" t="s">
        <v>384</v>
      </c>
      <c r="D11494" t="s">
        <v>1002</v>
      </c>
      <c r="E11494" s="23">
        <v>43862</v>
      </c>
      <c r="F11494">
        <v>0</v>
      </c>
      <c r="G11494">
        <v>0</v>
      </c>
      <c r="I11494">
        <v>0</v>
      </c>
      <c r="J11494">
        <v>0</v>
      </c>
      <c r="L11494">
        <v>0</v>
      </c>
      <c r="N11494">
        <v>0</v>
      </c>
      <c r="P11494">
        <v>0</v>
      </c>
      <c r="Q11494">
        <v>0</v>
      </c>
      <c r="S11494">
        <v>0</v>
      </c>
    </row>
    <row r="11495" spans="1:19" x14ac:dyDescent="0.2">
      <c r="A11495" t="s">
        <v>24127</v>
      </c>
      <c r="B11495" t="s">
        <v>23953</v>
      </c>
      <c r="C11495" t="s">
        <v>210</v>
      </c>
      <c r="D11495" t="s">
        <v>1002</v>
      </c>
      <c r="E11495" s="23">
        <v>43862</v>
      </c>
      <c r="F11495">
        <v>0</v>
      </c>
      <c r="G11495">
        <v>0</v>
      </c>
      <c r="I11495">
        <v>0</v>
      </c>
      <c r="J11495">
        <v>0</v>
      </c>
      <c r="L11495">
        <v>0</v>
      </c>
      <c r="N11495">
        <v>0</v>
      </c>
      <c r="P11495">
        <v>0</v>
      </c>
      <c r="Q11495">
        <v>0</v>
      </c>
      <c r="S11495">
        <v>0</v>
      </c>
    </row>
    <row r="11496" spans="1:19" x14ac:dyDescent="0.2">
      <c r="A11496" t="s">
        <v>24128</v>
      </c>
      <c r="B11496" t="s">
        <v>23954</v>
      </c>
      <c r="C11496" t="s">
        <v>215</v>
      </c>
      <c r="D11496" t="s">
        <v>1002</v>
      </c>
      <c r="E11496" s="23">
        <v>43862</v>
      </c>
      <c r="F11496">
        <v>5</v>
      </c>
      <c r="G11496">
        <v>6</v>
      </c>
      <c r="I11496">
        <v>36</v>
      </c>
      <c r="J11496">
        <v>30</v>
      </c>
      <c r="L11496">
        <v>36</v>
      </c>
      <c r="N11496">
        <v>27</v>
      </c>
      <c r="P11496">
        <v>4</v>
      </c>
      <c r="Q11496">
        <v>9</v>
      </c>
      <c r="S11496">
        <v>9</v>
      </c>
    </row>
    <row r="11497" spans="1:19" x14ac:dyDescent="0.2">
      <c r="A11497" t="s">
        <v>24129</v>
      </c>
      <c r="B11497" t="s">
        <v>23955</v>
      </c>
      <c r="C11497" t="s">
        <v>960</v>
      </c>
      <c r="D11497" t="s">
        <v>1002</v>
      </c>
      <c r="E11497" s="23">
        <v>43862</v>
      </c>
      <c r="F11497">
        <v>3</v>
      </c>
      <c r="G11497">
        <v>3</v>
      </c>
      <c r="I11497">
        <v>7</v>
      </c>
      <c r="J11497">
        <v>12</v>
      </c>
      <c r="L11497">
        <v>15</v>
      </c>
      <c r="N11497">
        <v>7</v>
      </c>
      <c r="P11497">
        <v>1</v>
      </c>
      <c r="Q11497">
        <v>1</v>
      </c>
      <c r="S11497">
        <v>0</v>
      </c>
    </row>
    <row r="11498" spans="1:19" x14ac:dyDescent="0.2">
      <c r="A11498" t="s">
        <v>24130</v>
      </c>
      <c r="B11498" t="s">
        <v>23956</v>
      </c>
      <c r="C11498" t="s">
        <v>961</v>
      </c>
      <c r="D11498" t="s">
        <v>1002</v>
      </c>
      <c r="E11498" s="23">
        <v>43862</v>
      </c>
      <c r="F11498">
        <v>1</v>
      </c>
      <c r="G11498">
        <v>3</v>
      </c>
      <c r="I11498">
        <v>1</v>
      </c>
      <c r="J11498">
        <v>5</v>
      </c>
      <c r="L11498">
        <v>15</v>
      </c>
      <c r="N11498">
        <v>1</v>
      </c>
      <c r="P11498">
        <v>4</v>
      </c>
      <c r="Q11498">
        <v>6</v>
      </c>
      <c r="S11498">
        <v>0</v>
      </c>
    </row>
    <row r="11499" spans="1:19" x14ac:dyDescent="0.2">
      <c r="A11499" t="s">
        <v>24131</v>
      </c>
      <c r="B11499" t="s">
        <v>23957</v>
      </c>
      <c r="C11499" t="s">
        <v>221</v>
      </c>
      <c r="D11499" t="s">
        <v>1002</v>
      </c>
      <c r="E11499" s="23">
        <v>43862</v>
      </c>
      <c r="F11499">
        <v>0</v>
      </c>
      <c r="G11499">
        <v>0</v>
      </c>
      <c r="I11499">
        <v>0</v>
      </c>
      <c r="J11499">
        <v>0</v>
      </c>
      <c r="L11499">
        <v>0</v>
      </c>
      <c r="N11499">
        <v>0</v>
      </c>
      <c r="P11499">
        <v>0</v>
      </c>
      <c r="Q11499">
        <v>0</v>
      </c>
      <c r="S11499">
        <v>0</v>
      </c>
    </row>
    <row r="11500" spans="1:19" x14ac:dyDescent="0.2">
      <c r="A11500" t="s">
        <v>24132</v>
      </c>
      <c r="B11500" t="s">
        <v>23958</v>
      </c>
      <c r="C11500" t="s">
        <v>222</v>
      </c>
      <c r="D11500" t="s">
        <v>1002</v>
      </c>
      <c r="E11500" s="23">
        <v>43862</v>
      </c>
      <c r="F11500">
        <v>0</v>
      </c>
      <c r="G11500">
        <v>0</v>
      </c>
      <c r="I11500">
        <v>0</v>
      </c>
      <c r="J11500">
        <v>0</v>
      </c>
      <c r="L11500">
        <v>0</v>
      </c>
      <c r="N11500">
        <v>0</v>
      </c>
      <c r="P11500">
        <v>0</v>
      </c>
      <c r="Q11500">
        <v>0</v>
      </c>
      <c r="S11500">
        <v>0</v>
      </c>
    </row>
    <row r="11501" spans="1:19" x14ac:dyDescent="0.2">
      <c r="A11501" t="s">
        <v>24133</v>
      </c>
      <c r="B11501" t="s">
        <v>23959</v>
      </c>
      <c r="C11501" t="s">
        <v>200</v>
      </c>
      <c r="D11501" t="s">
        <v>1002</v>
      </c>
      <c r="E11501" s="23">
        <v>43862</v>
      </c>
      <c r="F11501">
        <v>2</v>
      </c>
      <c r="G11501">
        <v>3.5</v>
      </c>
      <c r="I11501">
        <v>6</v>
      </c>
      <c r="J11501">
        <v>10</v>
      </c>
      <c r="L11501">
        <v>20</v>
      </c>
      <c r="N11501">
        <v>5</v>
      </c>
      <c r="P11501">
        <v>1</v>
      </c>
      <c r="Q11501">
        <v>1</v>
      </c>
      <c r="S11501">
        <v>1</v>
      </c>
    </row>
    <row r="11502" spans="1:19" x14ac:dyDescent="0.2">
      <c r="A11502" t="s">
        <v>24134</v>
      </c>
      <c r="B11502" t="s">
        <v>23960</v>
      </c>
      <c r="C11502" t="s">
        <v>204</v>
      </c>
      <c r="D11502" t="s">
        <v>1002</v>
      </c>
      <c r="E11502" s="23">
        <v>43862</v>
      </c>
      <c r="F11502">
        <v>0</v>
      </c>
      <c r="G11502">
        <v>0</v>
      </c>
      <c r="I11502">
        <v>0</v>
      </c>
      <c r="J11502">
        <v>0</v>
      </c>
      <c r="L11502">
        <v>0</v>
      </c>
      <c r="N11502">
        <v>0</v>
      </c>
      <c r="P11502">
        <v>0</v>
      </c>
      <c r="Q11502">
        <v>0</v>
      </c>
      <c r="S11502">
        <v>0</v>
      </c>
    </row>
    <row r="11503" spans="1:19" x14ac:dyDescent="0.2">
      <c r="A11503" t="s">
        <v>24135</v>
      </c>
      <c r="B11503" t="s">
        <v>23961</v>
      </c>
      <c r="C11503" t="s">
        <v>385</v>
      </c>
      <c r="D11503" t="s">
        <v>1002</v>
      </c>
      <c r="E11503" s="23">
        <v>43862</v>
      </c>
      <c r="F11503">
        <v>0</v>
      </c>
      <c r="G11503">
        <v>0</v>
      </c>
      <c r="I11503">
        <v>0</v>
      </c>
      <c r="J11503">
        <v>0</v>
      </c>
      <c r="L11503">
        <v>0</v>
      </c>
      <c r="N11503">
        <v>0</v>
      </c>
      <c r="P11503">
        <v>0</v>
      </c>
      <c r="Q11503">
        <v>0</v>
      </c>
      <c r="S11503">
        <v>0</v>
      </c>
    </row>
    <row r="11504" spans="1:19" x14ac:dyDescent="0.2">
      <c r="A11504" t="s">
        <v>24136</v>
      </c>
      <c r="B11504" t="s">
        <v>23962</v>
      </c>
      <c r="C11504" t="s">
        <v>208</v>
      </c>
      <c r="D11504" t="s">
        <v>1002</v>
      </c>
      <c r="E11504" s="23">
        <v>43862</v>
      </c>
      <c r="F11504">
        <v>3</v>
      </c>
      <c r="G11504">
        <v>1.5</v>
      </c>
      <c r="I11504">
        <v>6</v>
      </c>
      <c r="J11504">
        <v>17</v>
      </c>
      <c r="L11504">
        <v>9</v>
      </c>
      <c r="N11504">
        <v>4</v>
      </c>
      <c r="P11504">
        <v>0</v>
      </c>
      <c r="Q11504">
        <v>0</v>
      </c>
      <c r="S11504">
        <v>2</v>
      </c>
    </row>
    <row r="11505" spans="1:19" x14ac:dyDescent="0.2">
      <c r="A11505" t="s">
        <v>24137</v>
      </c>
      <c r="B11505" t="s">
        <v>23963</v>
      </c>
      <c r="C11505" t="s">
        <v>900</v>
      </c>
      <c r="D11505" t="s">
        <v>1002</v>
      </c>
      <c r="E11505" s="23">
        <v>43862</v>
      </c>
      <c r="F11505">
        <v>4</v>
      </c>
      <c r="G11505">
        <v>4</v>
      </c>
      <c r="I11505">
        <v>8</v>
      </c>
      <c r="J11505">
        <v>23</v>
      </c>
      <c r="L11505">
        <v>23</v>
      </c>
      <c r="N11505">
        <v>7</v>
      </c>
      <c r="P11505">
        <v>0</v>
      </c>
      <c r="Q11505">
        <v>1</v>
      </c>
      <c r="S11505">
        <v>1</v>
      </c>
    </row>
    <row r="11506" spans="1:19" x14ac:dyDescent="0.2">
      <c r="A11506" t="s">
        <v>24138</v>
      </c>
      <c r="B11506" t="s">
        <v>23964</v>
      </c>
      <c r="C11506" t="s">
        <v>905</v>
      </c>
      <c r="D11506" t="s">
        <v>1002</v>
      </c>
      <c r="E11506" s="23">
        <v>43862</v>
      </c>
      <c r="F11506">
        <v>1.5</v>
      </c>
      <c r="G11506">
        <v>2</v>
      </c>
      <c r="I11506">
        <v>0</v>
      </c>
      <c r="J11506">
        <v>8</v>
      </c>
      <c r="L11506">
        <v>11</v>
      </c>
      <c r="N11506">
        <v>0</v>
      </c>
      <c r="P11506">
        <v>0</v>
      </c>
      <c r="Q11506">
        <v>0</v>
      </c>
      <c r="S11506">
        <v>0</v>
      </c>
    </row>
    <row r="11507" spans="1:19" x14ac:dyDescent="0.2">
      <c r="A11507" t="s">
        <v>24139</v>
      </c>
      <c r="B11507" t="s">
        <v>23965</v>
      </c>
      <c r="C11507" t="s">
        <v>316</v>
      </c>
      <c r="D11507" t="s">
        <v>1002</v>
      </c>
      <c r="E11507" s="23">
        <v>43862</v>
      </c>
      <c r="F11507">
        <v>7.5</v>
      </c>
      <c r="G11507">
        <v>6.5</v>
      </c>
      <c r="I11507">
        <v>15</v>
      </c>
      <c r="J11507">
        <v>44</v>
      </c>
      <c r="L11507">
        <v>37</v>
      </c>
      <c r="N11507">
        <v>13</v>
      </c>
      <c r="P11507">
        <v>1</v>
      </c>
      <c r="Q11507">
        <v>1</v>
      </c>
      <c r="S11507">
        <v>2</v>
      </c>
    </row>
    <row r="11508" spans="1:19" x14ac:dyDescent="0.2">
      <c r="A11508" t="s">
        <v>24140</v>
      </c>
      <c r="B11508" t="s">
        <v>23966</v>
      </c>
      <c r="C11508" t="s">
        <v>218</v>
      </c>
      <c r="D11508" t="s">
        <v>1002</v>
      </c>
      <c r="E11508" s="23">
        <v>43862</v>
      </c>
      <c r="F11508">
        <v>0</v>
      </c>
      <c r="G11508">
        <v>0</v>
      </c>
      <c r="I11508">
        <v>0</v>
      </c>
      <c r="J11508">
        <v>0</v>
      </c>
      <c r="L11508">
        <v>0</v>
      </c>
      <c r="N11508">
        <v>0</v>
      </c>
      <c r="P11508">
        <v>0</v>
      </c>
      <c r="Q11508">
        <v>0</v>
      </c>
      <c r="S11508">
        <v>0</v>
      </c>
    </row>
    <row r="11509" spans="1:19" x14ac:dyDescent="0.2">
      <c r="A11509" t="s">
        <v>24141</v>
      </c>
      <c r="B11509" t="s">
        <v>23967</v>
      </c>
      <c r="C11509" t="s">
        <v>202</v>
      </c>
      <c r="D11509" t="s">
        <v>1002</v>
      </c>
      <c r="E11509" s="23">
        <v>43862</v>
      </c>
      <c r="F11509">
        <v>13</v>
      </c>
      <c r="G11509">
        <v>15.5</v>
      </c>
      <c r="I11509">
        <v>93</v>
      </c>
      <c r="J11509">
        <v>143</v>
      </c>
      <c r="L11509">
        <v>172</v>
      </c>
      <c r="N11509">
        <v>93</v>
      </c>
      <c r="P11509">
        <v>0</v>
      </c>
      <c r="Q11509">
        <v>0</v>
      </c>
      <c r="S11509">
        <v>0</v>
      </c>
    </row>
    <row r="11510" spans="1:19" x14ac:dyDescent="0.2">
      <c r="A11510" t="s">
        <v>24142</v>
      </c>
      <c r="B11510" t="s">
        <v>23968</v>
      </c>
      <c r="C11510" t="s">
        <v>347</v>
      </c>
      <c r="D11510" t="s">
        <v>1002</v>
      </c>
      <c r="E11510" s="23">
        <v>43862</v>
      </c>
      <c r="F11510">
        <v>0</v>
      </c>
      <c r="G11510">
        <v>0</v>
      </c>
      <c r="I11510">
        <v>0</v>
      </c>
      <c r="J11510">
        <v>0</v>
      </c>
      <c r="L11510">
        <v>0</v>
      </c>
      <c r="N11510">
        <v>0</v>
      </c>
      <c r="P11510">
        <v>0</v>
      </c>
      <c r="Q11510">
        <v>0</v>
      </c>
      <c r="S11510">
        <v>0</v>
      </c>
    </row>
    <row r="11511" spans="1:19" x14ac:dyDescent="0.2">
      <c r="A11511" t="s">
        <v>24143</v>
      </c>
      <c r="B11511" t="s">
        <v>23969</v>
      </c>
      <c r="C11511" t="s">
        <v>224</v>
      </c>
      <c r="D11511" t="s">
        <v>1002</v>
      </c>
      <c r="E11511" s="23">
        <v>43862</v>
      </c>
      <c r="F11511">
        <v>0</v>
      </c>
      <c r="G11511">
        <v>0</v>
      </c>
      <c r="I11511">
        <v>0</v>
      </c>
      <c r="J11511">
        <v>0</v>
      </c>
      <c r="L11511">
        <v>0</v>
      </c>
      <c r="N11511">
        <v>0</v>
      </c>
      <c r="P11511">
        <v>0</v>
      </c>
      <c r="Q11511">
        <v>0</v>
      </c>
      <c r="S11511">
        <v>0</v>
      </c>
    </row>
    <row r="11512" spans="1:19" x14ac:dyDescent="0.2">
      <c r="A11512" t="s">
        <v>24144</v>
      </c>
      <c r="B11512" t="s">
        <v>23970</v>
      </c>
      <c r="C11512" t="s">
        <v>345</v>
      </c>
      <c r="D11512" t="s">
        <v>1002</v>
      </c>
      <c r="E11512" s="23">
        <v>43862</v>
      </c>
      <c r="F11512">
        <v>0</v>
      </c>
      <c r="G11512">
        <v>0</v>
      </c>
      <c r="I11512">
        <v>0</v>
      </c>
      <c r="J11512">
        <v>0</v>
      </c>
      <c r="L11512">
        <v>0</v>
      </c>
      <c r="N11512">
        <v>0</v>
      </c>
      <c r="P11512">
        <v>0</v>
      </c>
      <c r="Q11512">
        <v>0</v>
      </c>
      <c r="S11512">
        <v>0</v>
      </c>
    </row>
    <row r="11513" spans="1:19" x14ac:dyDescent="0.2">
      <c r="A11513" t="s">
        <v>24145</v>
      </c>
      <c r="B11513" t="s">
        <v>23971</v>
      </c>
      <c r="C11513" t="s">
        <v>226</v>
      </c>
      <c r="D11513" t="s">
        <v>1002</v>
      </c>
      <c r="E11513" s="23">
        <v>43862</v>
      </c>
      <c r="F11513">
        <v>2</v>
      </c>
      <c r="G11513">
        <v>4</v>
      </c>
      <c r="I11513">
        <v>5</v>
      </c>
      <c r="J11513">
        <v>22</v>
      </c>
      <c r="L11513">
        <v>44</v>
      </c>
      <c r="N11513">
        <v>2</v>
      </c>
      <c r="P11513">
        <v>0</v>
      </c>
      <c r="Q11513">
        <v>0</v>
      </c>
      <c r="S11513">
        <v>3</v>
      </c>
    </row>
    <row r="11514" spans="1:19" x14ac:dyDescent="0.2">
      <c r="A11514" t="s">
        <v>24146</v>
      </c>
      <c r="B11514" t="s">
        <v>23972</v>
      </c>
      <c r="C11514" t="s">
        <v>231</v>
      </c>
      <c r="D11514" t="s">
        <v>1002</v>
      </c>
      <c r="E11514" s="23">
        <v>43862</v>
      </c>
      <c r="F11514">
        <v>10</v>
      </c>
      <c r="G11514">
        <v>11.5</v>
      </c>
      <c r="I11514">
        <v>181</v>
      </c>
      <c r="J11514">
        <v>113</v>
      </c>
      <c r="L11514">
        <v>128</v>
      </c>
      <c r="N11514">
        <v>157</v>
      </c>
      <c r="P11514">
        <v>0</v>
      </c>
      <c r="Q11514">
        <v>18</v>
      </c>
      <c r="S11514">
        <v>24</v>
      </c>
    </row>
    <row r="11515" spans="1:19" x14ac:dyDescent="0.2">
      <c r="A11515" t="s">
        <v>24147</v>
      </c>
      <c r="B11515" t="s">
        <v>23973</v>
      </c>
      <c r="C11515" t="s">
        <v>216</v>
      </c>
      <c r="D11515" t="s">
        <v>1002</v>
      </c>
      <c r="E11515" s="23">
        <v>43862</v>
      </c>
      <c r="F11515">
        <v>9</v>
      </c>
      <c r="G11515">
        <v>9.5</v>
      </c>
      <c r="I11515">
        <v>71</v>
      </c>
      <c r="J11515">
        <v>90</v>
      </c>
      <c r="L11515">
        <v>95</v>
      </c>
      <c r="N11515">
        <v>50</v>
      </c>
      <c r="P11515">
        <v>12</v>
      </c>
      <c r="Q11515">
        <v>13</v>
      </c>
      <c r="S11515">
        <v>21</v>
      </c>
    </row>
    <row r="11516" spans="1:19" x14ac:dyDescent="0.2">
      <c r="A11516" t="s">
        <v>24148</v>
      </c>
      <c r="B11516" t="s">
        <v>23974</v>
      </c>
      <c r="C11516" t="s">
        <v>233</v>
      </c>
      <c r="D11516" t="s">
        <v>1002</v>
      </c>
      <c r="E11516" s="23">
        <v>43862</v>
      </c>
      <c r="F11516">
        <v>0</v>
      </c>
      <c r="G11516">
        <v>0</v>
      </c>
      <c r="I11516">
        <v>0</v>
      </c>
      <c r="J11516">
        <v>0</v>
      </c>
      <c r="L11516">
        <v>0</v>
      </c>
      <c r="N11516">
        <v>0</v>
      </c>
      <c r="P11516">
        <v>0</v>
      </c>
      <c r="Q11516">
        <v>0</v>
      </c>
      <c r="S11516">
        <v>0</v>
      </c>
    </row>
    <row r="11517" spans="1:19" x14ac:dyDescent="0.2">
      <c r="A11517" t="s">
        <v>24149</v>
      </c>
      <c r="B11517" t="s">
        <v>23975</v>
      </c>
      <c r="C11517" t="s">
        <v>219</v>
      </c>
      <c r="D11517" t="s">
        <v>1002</v>
      </c>
      <c r="E11517" s="23">
        <v>43862</v>
      </c>
      <c r="F11517">
        <v>0</v>
      </c>
      <c r="G11517">
        <v>0</v>
      </c>
      <c r="I11517">
        <v>0</v>
      </c>
      <c r="J11517">
        <v>0</v>
      </c>
      <c r="L11517">
        <v>0</v>
      </c>
      <c r="N11517">
        <v>0</v>
      </c>
      <c r="P11517">
        <v>0</v>
      </c>
      <c r="Q11517">
        <v>0</v>
      </c>
      <c r="S11517">
        <v>0</v>
      </c>
    </row>
    <row r="11518" spans="1:19" x14ac:dyDescent="0.2">
      <c r="A11518" t="s">
        <v>24150</v>
      </c>
      <c r="B11518" t="s">
        <v>23976</v>
      </c>
      <c r="C11518" t="s">
        <v>340</v>
      </c>
      <c r="D11518" t="s">
        <v>1002</v>
      </c>
      <c r="E11518" s="23">
        <v>43862</v>
      </c>
      <c r="F11518">
        <v>2.5</v>
      </c>
      <c r="G11518">
        <v>3</v>
      </c>
      <c r="I11518">
        <v>28</v>
      </c>
      <c r="J11518">
        <v>29</v>
      </c>
      <c r="L11518">
        <v>36</v>
      </c>
      <c r="N11518">
        <v>24</v>
      </c>
      <c r="P11518">
        <v>1</v>
      </c>
      <c r="Q11518">
        <v>2</v>
      </c>
      <c r="S11518">
        <v>4</v>
      </c>
    </row>
    <row r="11519" spans="1:19" x14ac:dyDescent="0.2">
      <c r="A11519" t="s">
        <v>24151</v>
      </c>
      <c r="B11519" t="s">
        <v>23977</v>
      </c>
      <c r="C11519" t="s">
        <v>350</v>
      </c>
      <c r="D11519" t="s">
        <v>1002</v>
      </c>
      <c r="E11519" s="23">
        <v>43862</v>
      </c>
      <c r="F11519">
        <v>0</v>
      </c>
      <c r="G11519">
        <v>0</v>
      </c>
      <c r="I11519">
        <v>0</v>
      </c>
      <c r="J11519">
        <v>0</v>
      </c>
      <c r="L11519">
        <v>0</v>
      </c>
      <c r="N11519">
        <v>0</v>
      </c>
      <c r="P11519">
        <v>0</v>
      </c>
      <c r="Q11519">
        <v>0</v>
      </c>
      <c r="S11519">
        <v>0</v>
      </c>
    </row>
    <row r="11520" spans="1:19" x14ac:dyDescent="0.2">
      <c r="A11520" t="s">
        <v>24152</v>
      </c>
      <c r="B11520" t="s">
        <v>23978</v>
      </c>
      <c r="C11520" t="s">
        <v>351</v>
      </c>
      <c r="D11520" t="s">
        <v>1002</v>
      </c>
      <c r="E11520" s="23">
        <v>43862</v>
      </c>
      <c r="F11520">
        <v>0</v>
      </c>
      <c r="G11520">
        <v>0</v>
      </c>
      <c r="I11520">
        <v>0</v>
      </c>
      <c r="J11520">
        <v>0</v>
      </c>
      <c r="L11520">
        <v>0</v>
      </c>
      <c r="N11520">
        <v>0</v>
      </c>
      <c r="P11520">
        <v>0</v>
      </c>
      <c r="Q11520">
        <v>0</v>
      </c>
      <c r="S11520">
        <v>0</v>
      </c>
    </row>
    <row r="11521" spans="1:19" x14ac:dyDescent="0.2">
      <c r="A11521" t="s">
        <v>24153</v>
      </c>
      <c r="B11521" t="s">
        <v>23979</v>
      </c>
      <c r="C11521" t="s">
        <v>352</v>
      </c>
      <c r="D11521" t="s">
        <v>1002</v>
      </c>
      <c r="E11521" s="23">
        <v>43862</v>
      </c>
      <c r="F11521">
        <v>0</v>
      </c>
      <c r="G11521">
        <v>0</v>
      </c>
      <c r="I11521">
        <v>0</v>
      </c>
      <c r="J11521">
        <v>0</v>
      </c>
      <c r="L11521">
        <v>0</v>
      </c>
      <c r="N11521">
        <v>0</v>
      </c>
      <c r="P11521">
        <v>0</v>
      </c>
      <c r="Q11521">
        <v>0</v>
      </c>
      <c r="S11521">
        <v>0</v>
      </c>
    </row>
    <row r="11522" spans="1:19" x14ac:dyDescent="0.2">
      <c r="A11522" t="s">
        <v>24154</v>
      </c>
      <c r="B11522" t="s">
        <v>23980</v>
      </c>
      <c r="C11522" t="s">
        <v>353</v>
      </c>
      <c r="D11522" t="s">
        <v>1002</v>
      </c>
      <c r="E11522" s="23">
        <v>43862</v>
      </c>
      <c r="F11522">
        <v>0</v>
      </c>
      <c r="G11522">
        <v>0</v>
      </c>
      <c r="I11522">
        <v>0</v>
      </c>
      <c r="J11522">
        <v>0</v>
      </c>
      <c r="L11522">
        <v>0</v>
      </c>
      <c r="N11522">
        <v>0</v>
      </c>
      <c r="P11522">
        <v>0</v>
      </c>
      <c r="Q11522">
        <v>0</v>
      </c>
      <c r="S11522">
        <v>0</v>
      </c>
    </row>
    <row r="11523" spans="1:19" x14ac:dyDescent="0.2">
      <c r="A11523" t="s">
        <v>24155</v>
      </c>
      <c r="B11523" t="s">
        <v>23981</v>
      </c>
      <c r="C11523" t="s">
        <v>386</v>
      </c>
      <c r="D11523" t="s">
        <v>1002</v>
      </c>
      <c r="E11523" s="23">
        <v>43862</v>
      </c>
      <c r="F11523">
        <v>0</v>
      </c>
      <c r="G11523">
        <v>0</v>
      </c>
      <c r="I11523">
        <v>0</v>
      </c>
      <c r="J11523">
        <v>0</v>
      </c>
      <c r="L11523">
        <v>0</v>
      </c>
      <c r="N11523">
        <v>0</v>
      </c>
      <c r="P11523">
        <v>0</v>
      </c>
      <c r="Q11523">
        <v>0</v>
      </c>
      <c r="S11523">
        <v>0</v>
      </c>
    </row>
    <row r="11524" spans="1:19" x14ac:dyDescent="0.2">
      <c r="A11524" t="s">
        <v>24156</v>
      </c>
      <c r="B11524" t="s">
        <v>23982</v>
      </c>
      <c r="C11524" t="s">
        <v>354</v>
      </c>
      <c r="D11524" t="s">
        <v>1002</v>
      </c>
      <c r="E11524" s="23">
        <v>43862</v>
      </c>
      <c r="F11524">
        <v>1.5</v>
      </c>
      <c r="G11524">
        <v>1.5</v>
      </c>
      <c r="I11524">
        <v>9</v>
      </c>
      <c r="J11524">
        <v>9</v>
      </c>
      <c r="L11524">
        <v>9</v>
      </c>
      <c r="N11524">
        <v>9</v>
      </c>
      <c r="P11524">
        <v>1</v>
      </c>
      <c r="Q11524">
        <v>1</v>
      </c>
      <c r="S11524">
        <v>0</v>
      </c>
    </row>
    <row r="11525" spans="1:19" x14ac:dyDescent="0.2">
      <c r="A11525" t="s">
        <v>24157</v>
      </c>
      <c r="B11525" t="s">
        <v>23983</v>
      </c>
      <c r="C11525" t="s">
        <v>355</v>
      </c>
      <c r="D11525" t="s">
        <v>1002</v>
      </c>
      <c r="E11525" s="23">
        <v>43862</v>
      </c>
      <c r="F11525">
        <v>1</v>
      </c>
      <c r="G11525">
        <v>1</v>
      </c>
      <c r="I11525">
        <v>5</v>
      </c>
      <c r="J11525">
        <v>6</v>
      </c>
      <c r="L11525">
        <v>6</v>
      </c>
      <c r="N11525">
        <v>5</v>
      </c>
      <c r="P11525">
        <v>0</v>
      </c>
      <c r="Q11525">
        <v>0</v>
      </c>
      <c r="S11525">
        <v>0</v>
      </c>
    </row>
    <row r="11526" spans="1:19" x14ac:dyDescent="0.2">
      <c r="A11526" t="s">
        <v>24158</v>
      </c>
      <c r="B11526" t="s">
        <v>23984</v>
      </c>
      <c r="C11526" t="s">
        <v>1048</v>
      </c>
      <c r="D11526" t="s">
        <v>1002</v>
      </c>
      <c r="E11526" s="23">
        <v>43862</v>
      </c>
      <c r="F11526">
        <v>2.5</v>
      </c>
      <c r="G11526">
        <v>2</v>
      </c>
      <c r="I11526">
        <v>9</v>
      </c>
      <c r="J11526">
        <v>14</v>
      </c>
      <c r="L11526">
        <v>10</v>
      </c>
      <c r="N11526">
        <v>9</v>
      </c>
      <c r="P11526">
        <v>0</v>
      </c>
      <c r="Q11526">
        <v>3</v>
      </c>
      <c r="S11526">
        <v>0</v>
      </c>
    </row>
    <row r="11527" spans="1:19" x14ac:dyDescent="0.2">
      <c r="A11527" t="s">
        <v>24159</v>
      </c>
      <c r="B11527" t="s">
        <v>23985</v>
      </c>
      <c r="C11527" t="s">
        <v>1047</v>
      </c>
      <c r="D11527" t="s">
        <v>1002</v>
      </c>
      <c r="E11527" s="23">
        <v>43862</v>
      </c>
      <c r="F11527">
        <v>3.5</v>
      </c>
      <c r="G11527">
        <v>1.5</v>
      </c>
      <c r="I11527">
        <v>14</v>
      </c>
      <c r="J11527">
        <v>20</v>
      </c>
      <c r="L11527">
        <v>8</v>
      </c>
      <c r="N11527">
        <v>13</v>
      </c>
      <c r="P11527">
        <v>0</v>
      </c>
      <c r="Q11527">
        <v>0</v>
      </c>
      <c r="S11527">
        <v>1</v>
      </c>
    </row>
    <row r="11528" spans="1:19" x14ac:dyDescent="0.2">
      <c r="A11528" t="s">
        <v>24160</v>
      </c>
      <c r="B11528" t="s">
        <v>23986</v>
      </c>
      <c r="C11528" t="s">
        <v>1050</v>
      </c>
      <c r="D11528" t="s">
        <v>1002</v>
      </c>
      <c r="E11528" s="23">
        <v>43862</v>
      </c>
      <c r="F11528">
        <v>1.5</v>
      </c>
      <c r="G11528">
        <v>1.5</v>
      </c>
      <c r="I11528">
        <v>4</v>
      </c>
      <c r="J11528">
        <v>8</v>
      </c>
      <c r="L11528">
        <v>8</v>
      </c>
      <c r="N11528">
        <v>4</v>
      </c>
      <c r="P11528">
        <v>0</v>
      </c>
      <c r="Q11528">
        <v>0</v>
      </c>
      <c r="S11528">
        <v>0</v>
      </c>
    </row>
    <row r="11529" spans="1:19" x14ac:dyDescent="0.2">
      <c r="A11529" t="s">
        <v>24161</v>
      </c>
      <c r="B11529" t="s">
        <v>23987</v>
      </c>
      <c r="C11529" t="s">
        <v>1054</v>
      </c>
      <c r="D11529" t="s">
        <v>1002</v>
      </c>
      <c r="E11529" s="23">
        <v>43862</v>
      </c>
      <c r="F11529">
        <v>2</v>
      </c>
      <c r="G11529">
        <v>2</v>
      </c>
      <c r="I11529">
        <v>4</v>
      </c>
      <c r="J11529">
        <v>11</v>
      </c>
      <c r="L11529">
        <v>11</v>
      </c>
      <c r="N11529">
        <v>3</v>
      </c>
      <c r="P11529">
        <v>0</v>
      </c>
      <c r="Q11529">
        <v>1</v>
      </c>
      <c r="S11529">
        <v>1</v>
      </c>
    </row>
    <row r="11530" spans="1:19" x14ac:dyDescent="0.2">
      <c r="A11530" t="s">
        <v>24162</v>
      </c>
      <c r="B11530" t="s">
        <v>23988</v>
      </c>
      <c r="C11530" t="s">
        <v>1052</v>
      </c>
      <c r="D11530" t="s">
        <v>1002</v>
      </c>
      <c r="E11530" s="23">
        <v>43862</v>
      </c>
      <c r="F11530">
        <v>5</v>
      </c>
      <c r="G11530">
        <v>4.5</v>
      </c>
      <c r="I11530">
        <v>15</v>
      </c>
      <c r="J11530">
        <v>28</v>
      </c>
      <c r="L11530">
        <v>26</v>
      </c>
      <c r="N11530">
        <v>13</v>
      </c>
      <c r="P11530">
        <v>0</v>
      </c>
      <c r="Q11530">
        <v>4</v>
      </c>
      <c r="S11530">
        <v>2</v>
      </c>
    </row>
    <row r="11531" spans="1:19" x14ac:dyDescent="0.2">
      <c r="A11531" t="s">
        <v>24163</v>
      </c>
      <c r="B11531" t="s">
        <v>23989</v>
      </c>
      <c r="C11531" t="s">
        <v>1053</v>
      </c>
      <c r="D11531" t="s">
        <v>1002</v>
      </c>
      <c r="E11531" s="23">
        <v>43862</v>
      </c>
      <c r="F11531">
        <v>3</v>
      </c>
      <c r="G11531">
        <v>1.5</v>
      </c>
      <c r="I11531">
        <v>9</v>
      </c>
      <c r="J11531">
        <v>17</v>
      </c>
      <c r="L11531">
        <v>8</v>
      </c>
      <c r="N11531">
        <v>9</v>
      </c>
      <c r="P11531">
        <v>0</v>
      </c>
      <c r="Q11531">
        <v>0</v>
      </c>
      <c r="S11531">
        <v>0</v>
      </c>
    </row>
    <row r="11532" spans="1:19" x14ac:dyDescent="0.2">
      <c r="A11532" t="s">
        <v>24164</v>
      </c>
      <c r="B11532" t="s">
        <v>23990</v>
      </c>
      <c r="C11532" t="s">
        <v>962</v>
      </c>
      <c r="D11532" t="s">
        <v>1000</v>
      </c>
      <c r="E11532" s="23">
        <v>43862</v>
      </c>
      <c r="F11532">
        <v>0</v>
      </c>
      <c r="G11532">
        <v>0</v>
      </c>
      <c r="I11532">
        <v>0</v>
      </c>
      <c r="J11532">
        <v>0</v>
      </c>
      <c r="L11532">
        <v>0</v>
      </c>
      <c r="N11532">
        <v>0</v>
      </c>
      <c r="P11532">
        <v>0</v>
      </c>
      <c r="Q11532">
        <v>0</v>
      </c>
      <c r="S11532">
        <v>0</v>
      </c>
    </row>
    <row r="11533" spans="1:19" x14ac:dyDescent="0.2">
      <c r="A11533" t="s">
        <v>24165</v>
      </c>
      <c r="B11533" t="s">
        <v>23991</v>
      </c>
      <c r="C11533" t="s">
        <v>348</v>
      </c>
      <c r="D11533" t="s">
        <v>1000</v>
      </c>
      <c r="E11533" s="23">
        <v>43862</v>
      </c>
      <c r="F11533">
        <v>0</v>
      </c>
      <c r="G11533">
        <v>0</v>
      </c>
      <c r="I11533">
        <v>0</v>
      </c>
      <c r="J11533">
        <v>0</v>
      </c>
      <c r="L11533">
        <v>0</v>
      </c>
      <c r="N11533">
        <v>0</v>
      </c>
      <c r="P11533">
        <v>0</v>
      </c>
      <c r="Q11533">
        <v>0</v>
      </c>
      <c r="S11533">
        <v>0</v>
      </c>
    </row>
    <row r="11534" spans="1:19" x14ac:dyDescent="0.2">
      <c r="A11534" t="s">
        <v>24166</v>
      </c>
      <c r="B11534" t="s">
        <v>23992</v>
      </c>
      <c r="C11534" t="s">
        <v>357</v>
      </c>
      <c r="D11534" t="s">
        <v>1000</v>
      </c>
      <c r="E11534" s="23">
        <v>43862</v>
      </c>
      <c r="F11534">
        <v>0</v>
      </c>
      <c r="G11534">
        <v>0</v>
      </c>
      <c r="I11534">
        <v>0</v>
      </c>
      <c r="J11534">
        <v>0</v>
      </c>
      <c r="L11534">
        <v>0</v>
      </c>
      <c r="N11534">
        <v>0</v>
      </c>
      <c r="P11534">
        <v>0</v>
      </c>
      <c r="Q11534">
        <v>0</v>
      </c>
      <c r="S11534">
        <v>0</v>
      </c>
    </row>
    <row r="11535" spans="1:19" x14ac:dyDescent="0.2">
      <c r="A11535" t="s">
        <v>24167</v>
      </c>
      <c r="B11535" t="s">
        <v>23993</v>
      </c>
      <c r="C11535" t="s">
        <v>22399</v>
      </c>
      <c r="D11535" t="s">
        <v>1000</v>
      </c>
      <c r="E11535" s="23">
        <v>43862</v>
      </c>
      <c r="F11535">
        <v>0</v>
      </c>
      <c r="G11535">
        <v>0</v>
      </c>
      <c r="I11535">
        <v>0</v>
      </c>
      <c r="J11535">
        <v>0</v>
      </c>
      <c r="L11535">
        <v>0</v>
      </c>
      <c r="N11535">
        <v>0</v>
      </c>
      <c r="P11535">
        <v>0</v>
      </c>
      <c r="Q11535">
        <v>0</v>
      </c>
      <c r="S11535">
        <v>0</v>
      </c>
    </row>
    <row r="11536" spans="1:19" x14ac:dyDescent="0.2">
      <c r="A11536" t="s">
        <v>24168</v>
      </c>
      <c r="B11536" t="s">
        <v>23994</v>
      </c>
      <c r="C11536" t="s">
        <v>203</v>
      </c>
      <c r="D11536" t="s">
        <v>1000</v>
      </c>
      <c r="E11536" s="23">
        <v>43862</v>
      </c>
      <c r="F11536">
        <v>0</v>
      </c>
      <c r="G11536">
        <v>0</v>
      </c>
      <c r="I11536">
        <v>0</v>
      </c>
      <c r="J11536">
        <v>0</v>
      </c>
      <c r="L11536">
        <v>0</v>
      </c>
      <c r="N11536">
        <v>0</v>
      </c>
      <c r="P11536">
        <v>0</v>
      </c>
      <c r="Q11536">
        <v>0</v>
      </c>
      <c r="S11536">
        <v>0</v>
      </c>
    </row>
    <row r="11537" spans="1:19" x14ac:dyDescent="0.2">
      <c r="A11537" t="s">
        <v>24169</v>
      </c>
      <c r="B11537" t="s">
        <v>23995</v>
      </c>
      <c r="C11537" t="s">
        <v>387</v>
      </c>
      <c r="D11537" t="s">
        <v>1000</v>
      </c>
      <c r="E11537" s="23">
        <v>43862</v>
      </c>
      <c r="F11537">
        <v>0</v>
      </c>
      <c r="G11537">
        <v>0</v>
      </c>
      <c r="I11537">
        <v>0</v>
      </c>
      <c r="J11537">
        <v>0</v>
      </c>
      <c r="L11537">
        <v>0</v>
      </c>
      <c r="N11537">
        <v>0</v>
      </c>
      <c r="P11537">
        <v>0</v>
      </c>
      <c r="Q11537">
        <v>0</v>
      </c>
      <c r="S11537">
        <v>0</v>
      </c>
    </row>
    <row r="11538" spans="1:19" x14ac:dyDescent="0.2">
      <c r="A11538" t="s">
        <v>24170</v>
      </c>
      <c r="B11538" t="s">
        <v>23996</v>
      </c>
      <c r="C11538" t="s">
        <v>223</v>
      </c>
      <c r="D11538" t="s">
        <v>1000</v>
      </c>
      <c r="E11538" s="23">
        <v>43862</v>
      </c>
      <c r="F11538">
        <v>0</v>
      </c>
      <c r="G11538">
        <v>0</v>
      </c>
      <c r="I11538">
        <v>0</v>
      </c>
      <c r="J11538">
        <v>0</v>
      </c>
      <c r="L11538">
        <v>0</v>
      </c>
      <c r="N11538">
        <v>0</v>
      </c>
      <c r="P11538">
        <v>0</v>
      </c>
      <c r="Q11538">
        <v>0</v>
      </c>
      <c r="S11538">
        <v>0</v>
      </c>
    </row>
    <row r="11539" spans="1:19" x14ac:dyDescent="0.2">
      <c r="A11539" t="s">
        <v>24171</v>
      </c>
      <c r="B11539" t="s">
        <v>23997</v>
      </c>
      <c r="C11539" t="s">
        <v>346</v>
      </c>
      <c r="D11539" t="s">
        <v>1000</v>
      </c>
      <c r="E11539" s="23">
        <v>43862</v>
      </c>
      <c r="F11539">
        <v>0</v>
      </c>
      <c r="G11539">
        <v>0</v>
      </c>
      <c r="I11539">
        <v>0</v>
      </c>
      <c r="J11539">
        <v>0</v>
      </c>
      <c r="L11539">
        <v>0</v>
      </c>
      <c r="N11539">
        <v>0</v>
      </c>
      <c r="P11539">
        <v>0</v>
      </c>
      <c r="Q11539">
        <v>0</v>
      </c>
      <c r="S11539">
        <v>0</v>
      </c>
    </row>
    <row r="11540" spans="1:19" x14ac:dyDescent="0.2">
      <c r="A11540" t="s">
        <v>24172</v>
      </c>
      <c r="B11540" t="s">
        <v>23998</v>
      </c>
      <c r="C11540" t="s">
        <v>207</v>
      </c>
      <c r="D11540" t="s">
        <v>1000</v>
      </c>
      <c r="E11540" s="23">
        <v>43862</v>
      </c>
      <c r="F11540">
        <v>4.5</v>
      </c>
      <c r="G11540">
        <v>3</v>
      </c>
      <c r="I11540">
        <v>15</v>
      </c>
      <c r="J11540">
        <v>26</v>
      </c>
      <c r="L11540">
        <v>18</v>
      </c>
      <c r="N11540">
        <v>13</v>
      </c>
      <c r="P11540">
        <v>1</v>
      </c>
      <c r="Q11540">
        <v>1</v>
      </c>
      <c r="S11540">
        <v>2</v>
      </c>
    </row>
    <row r="11541" spans="1:19" x14ac:dyDescent="0.2">
      <c r="A11541" t="s">
        <v>24173</v>
      </c>
      <c r="B11541" t="s">
        <v>23999</v>
      </c>
      <c r="C11541" t="s">
        <v>212</v>
      </c>
      <c r="D11541" t="s">
        <v>1000</v>
      </c>
      <c r="E11541" s="23">
        <v>43862</v>
      </c>
      <c r="F11541">
        <v>4</v>
      </c>
      <c r="G11541">
        <v>4</v>
      </c>
      <c r="I11541">
        <v>8</v>
      </c>
      <c r="J11541">
        <v>23</v>
      </c>
      <c r="L11541">
        <v>23</v>
      </c>
      <c r="N11541">
        <v>7</v>
      </c>
      <c r="P11541">
        <v>0</v>
      </c>
      <c r="Q11541">
        <v>1</v>
      </c>
      <c r="S11541">
        <v>1</v>
      </c>
    </row>
    <row r="11542" spans="1:19" x14ac:dyDescent="0.2">
      <c r="A11542" t="s">
        <v>24174</v>
      </c>
      <c r="B11542" t="s">
        <v>24000</v>
      </c>
      <c r="C11542" t="s">
        <v>963</v>
      </c>
      <c r="D11542" t="s">
        <v>1000</v>
      </c>
      <c r="E11542" s="23">
        <v>43862</v>
      </c>
      <c r="F11542">
        <v>3</v>
      </c>
      <c r="G11542">
        <v>3</v>
      </c>
      <c r="I11542">
        <v>7</v>
      </c>
      <c r="J11542">
        <v>12</v>
      </c>
      <c r="L11542">
        <v>15</v>
      </c>
      <c r="N11542">
        <v>7</v>
      </c>
      <c r="P11542">
        <v>1</v>
      </c>
      <c r="Q11542">
        <v>1</v>
      </c>
      <c r="S11542">
        <v>0</v>
      </c>
    </row>
    <row r="11543" spans="1:19" x14ac:dyDescent="0.2">
      <c r="A11543" t="s">
        <v>24175</v>
      </c>
      <c r="B11543" t="s">
        <v>24001</v>
      </c>
      <c r="C11543" t="s">
        <v>225</v>
      </c>
      <c r="D11543" t="s">
        <v>1000</v>
      </c>
      <c r="E11543" s="23">
        <v>43862</v>
      </c>
      <c r="F11543">
        <v>3.5</v>
      </c>
      <c r="G11543">
        <v>6</v>
      </c>
      <c r="I11543">
        <v>5</v>
      </c>
      <c r="J11543">
        <v>30</v>
      </c>
      <c r="L11543">
        <v>55</v>
      </c>
      <c r="N11543">
        <v>2</v>
      </c>
      <c r="P11543">
        <v>0</v>
      </c>
      <c r="Q11543">
        <v>0</v>
      </c>
      <c r="S11543">
        <v>3</v>
      </c>
    </row>
    <row r="11544" spans="1:19" x14ac:dyDescent="0.2">
      <c r="A11544" t="s">
        <v>24176</v>
      </c>
      <c r="B11544" t="s">
        <v>24002</v>
      </c>
      <c r="C11544" t="s">
        <v>232</v>
      </c>
      <c r="D11544" t="s">
        <v>1000</v>
      </c>
      <c r="E11544" s="23">
        <v>43862</v>
      </c>
      <c r="F11544">
        <v>11</v>
      </c>
      <c r="G11544">
        <v>14.5</v>
      </c>
      <c r="I11544">
        <v>182</v>
      </c>
      <c r="J11544">
        <v>118</v>
      </c>
      <c r="L11544">
        <v>143</v>
      </c>
      <c r="N11544">
        <v>158</v>
      </c>
      <c r="P11544">
        <v>4</v>
      </c>
      <c r="Q11544">
        <v>24</v>
      </c>
      <c r="S11544">
        <v>24</v>
      </c>
    </row>
    <row r="11545" spans="1:19" x14ac:dyDescent="0.2">
      <c r="A11545" t="s">
        <v>24177</v>
      </c>
      <c r="B11545" t="s">
        <v>24003</v>
      </c>
      <c r="C11545" t="s">
        <v>317</v>
      </c>
      <c r="D11545" t="s">
        <v>1000</v>
      </c>
      <c r="E11545" s="23">
        <v>43862</v>
      </c>
      <c r="F11545">
        <v>8.5</v>
      </c>
      <c r="G11545">
        <v>7.5</v>
      </c>
      <c r="I11545">
        <v>20</v>
      </c>
      <c r="J11545">
        <v>50</v>
      </c>
      <c r="L11545">
        <v>43</v>
      </c>
      <c r="N11545">
        <v>18</v>
      </c>
      <c r="P11545">
        <v>1</v>
      </c>
      <c r="Q11545">
        <v>1</v>
      </c>
      <c r="S11545">
        <v>2</v>
      </c>
    </row>
    <row r="11546" spans="1:19" x14ac:dyDescent="0.2">
      <c r="A11546" t="s">
        <v>24178</v>
      </c>
      <c r="B11546" t="s">
        <v>24004</v>
      </c>
      <c r="C11546" t="s">
        <v>214</v>
      </c>
      <c r="D11546" t="s">
        <v>1000</v>
      </c>
      <c r="E11546" s="23">
        <v>43862</v>
      </c>
      <c r="F11546">
        <v>14</v>
      </c>
      <c r="G11546">
        <v>15.5</v>
      </c>
      <c r="I11546">
        <v>107</v>
      </c>
      <c r="J11546">
        <v>120</v>
      </c>
      <c r="L11546">
        <v>131</v>
      </c>
      <c r="N11546">
        <v>77</v>
      </c>
      <c r="P11546">
        <v>16</v>
      </c>
      <c r="Q11546">
        <v>22</v>
      </c>
      <c r="S11546">
        <v>30</v>
      </c>
    </row>
    <row r="11547" spans="1:19" x14ac:dyDescent="0.2">
      <c r="A11547" t="s">
        <v>24179</v>
      </c>
      <c r="B11547" t="s">
        <v>24005</v>
      </c>
      <c r="C11547" t="s">
        <v>230</v>
      </c>
      <c r="D11547" t="s">
        <v>1000</v>
      </c>
      <c r="E11547" s="23">
        <v>43862</v>
      </c>
      <c r="F11547">
        <v>0</v>
      </c>
      <c r="G11547">
        <v>0</v>
      </c>
      <c r="I11547">
        <v>0</v>
      </c>
      <c r="J11547">
        <v>0</v>
      </c>
      <c r="L11547">
        <v>0</v>
      </c>
      <c r="N11547">
        <v>0</v>
      </c>
      <c r="P11547">
        <v>0</v>
      </c>
      <c r="Q11547">
        <v>0</v>
      </c>
      <c r="S11547">
        <v>0</v>
      </c>
    </row>
    <row r="11548" spans="1:19" x14ac:dyDescent="0.2">
      <c r="A11548" t="s">
        <v>24180</v>
      </c>
      <c r="B11548" t="s">
        <v>24006</v>
      </c>
      <c r="C11548" t="s">
        <v>234</v>
      </c>
      <c r="D11548" t="s">
        <v>1000</v>
      </c>
      <c r="E11548" s="23">
        <v>43862</v>
      </c>
      <c r="F11548">
        <v>0</v>
      </c>
      <c r="G11548">
        <v>0</v>
      </c>
      <c r="I11548">
        <v>0</v>
      </c>
      <c r="J11548">
        <v>0</v>
      </c>
      <c r="L11548">
        <v>0</v>
      </c>
      <c r="N11548">
        <v>0</v>
      </c>
      <c r="P11548">
        <v>0</v>
      </c>
      <c r="Q11548">
        <v>0</v>
      </c>
      <c r="S11548">
        <v>0</v>
      </c>
    </row>
    <row r="11549" spans="1:19" x14ac:dyDescent="0.2">
      <c r="A11549" t="s">
        <v>24181</v>
      </c>
      <c r="B11549" t="s">
        <v>24007</v>
      </c>
      <c r="C11549" t="s">
        <v>217</v>
      </c>
      <c r="D11549" t="s">
        <v>1000</v>
      </c>
      <c r="E11549" s="23">
        <v>43862</v>
      </c>
      <c r="F11549">
        <v>0</v>
      </c>
      <c r="G11549">
        <v>0</v>
      </c>
      <c r="I11549">
        <v>0</v>
      </c>
      <c r="J11549">
        <v>0</v>
      </c>
      <c r="L11549">
        <v>0</v>
      </c>
      <c r="N11549">
        <v>0</v>
      </c>
      <c r="P11549">
        <v>0</v>
      </c>
      <c r="Q11549">
        <v>0</v>
      </c>
      <c r="S11549">
        <v>0</v>
      </c>
    </row>
    <row r="11550" spans="1:19" x14ac:dyDescent="0.2">
      <c r="A11550" t="s">
        <v>24182</v>
      </c>
      <c r="B11550" t="s">
        <v>24008</v>
      </c>
      <c r="C11550" t="s">
        <v>342</v>
      </c>
      <c r="D11550" t="s">
        <v>1000</v>
      </c>
      <c r="E11550" s="23">
        <v>43862</v>
      </c>
      <c r="F11550">
        <v>2.5</v>
      </c>
      <c r="G11550">
        <v>3</v>
      </c>
      <c r="I11550">
        <v>28</v>
      </c>
      <c r="J11550">
        <v>29</v>
      </c>
      <c r="L11550">
        <v>36</v>
      </c>
      <c r="N11550">
        <v>24</v>
      </c>
      <c r="P11550">
        <v>1</v>
      </c>
      <c r="Q11550">
        <v>2</v>
      </c>
      <c r="S11550">
        <v>4</v>
      </c>
    </row>
    <row r="11551" spans="1:19" x14ac:dyDescent="0.2">
      <c r="A11551" t="s">
        <v>24183</v>
      </c>
      <c r="B11551" t="s">
        <v>24009</v>
      </c>
      <c r="C11551" t="s">
        <v>220</v>
      </c>
      <c r="D11551" t="s">
        <v>1000</v>
      </c>
      <c r="E11551" s="23">
        <v>43862</v>
      </c>
      <c r="F11551">
        <v>0</v>
      </c>
      <c r="G11551">
        <v>0</v>
      </c>
      <c r="I11551">
        <v>0</v>
      </c>
      <c r="J11551">
        <v>0</v>
      </c>
      <c r="L11551">
        <v>0</v>
      </c>
      <c r="N11551">
        <v>0</v>
      </c>
      <c r="P11551">
        <v>0</v>
      </c>
      <c r="Q11551">
        <v>0</v>
      </c>
      <c r="S11551">
        <v>0</v>
      </c>
    </row>
    <row r="11552" spans="1:19" x14ac:dyDescent="0.2">
      <c r="A11552" t="s">
        <v>24184</v>
      </c>
      <c r="B11552" t="s">
        <v>24010</v>
      </c>
      <c r="C11552" t="s">
        <v>199</v>
      </c>
      <c r="D11552" t="s">
        <v>1000</v>
      </c>
      <c r="E11552" s="23">
        <v>43862</v>
      </c>
      <c r="F11552">
        <v>15</v>
      </c>
      <c r="G11552">
        <v>19</v>
      </c>
      <c r="I11552">
        <v>99</v>
      </c>
      <c r="J11552">
        <v>153</v>
      </c>
      <c r="L11552">
        <v>192</v>
      </c>
      <c r="N11552">
        <v>98</v>
      </c>
      <c r="P11552">
        <v>1</v>
      </c>
      <c r="Q11552">
        <v>1</v>
      </c>
      <c r="S11552">
        <v>1</v>
      </c>
    </row>
    <row r="11553" spans="1:19" x14ac:dyDescent="0.2">
      <c r="A11553" t="s">
        <v>24185</v>
      </c>
      <c r="B11553" t="s">
        <v>24011</v>
      </c>
      <c r="C11553" t="s">
        <v>199</v>
      </c>
      <c r="D11553" t="s">
        <v>1001</v>
      </c>
      <c r="E11553" s="23">
        <v>43862</v>
      </c>
      <c r="F11553">
        <v>3.5</v>
      </c>
      <c r="G11553">
        <v>3.5</v>
      </c>
      <c r="I11553">
        <v>8</v>
      </c>
      <c r="J11553">
        <v>19</v>
      </c>
      <c r="L11553">
        <v>19</v>
      </c>
      <c r="N11553">
        <v>7</v>
      </c>
      <c r="P11553">
        <v>0</v>
      </c>
      <c r="Q11553">
        <v>1</v>
      </c>
      <c r="S11553">
        <v>1</v>
      </c>
    </row>
    <row r="11554" spans="1:19" x14ac:dyDescent="0.2">
      <c r="A11554" t="s">
        <v>24186</v>
      </c>
      <c r="B11554" t="s">
        <v>24012</v>
      </c>
      <c r="C11554" t="s">
        <v>901</v>
      </c>
      <c r="D11554" t="s">
        <v>1000</v>
      </c>
      <c r="E11554" s="23">
        <v>43862</v>
      </c>
      <c r="F11554">
        <v>3.5</v>
      </c>
      <c r="G11554">
        <v>3</v>
      </c>
      <c r="I11554">
        <v>7</v>
      </c>
      <c r="J11554">
        <v>21</v>
      </c>
      <c r="L11554">
        <v>18</v>
      </c>
      <c r="N11554">
        <v>5</v>
      </c>
      <c r="P11554">
        <v>0</v>
      </c>
      <c r="Q11554">
        <v>4</v>
      </c>
      <c r="S11554">
        <v>2</v>
      </c>
    </row>
    <row r="11555" spans="1:19" x14ac:dyDescent="0.2">
      <c r="A11555" t="s">
        <v>24187</v>
      </c>
      <c r="B11555" t="s">
        <v>24013</v>
      </c>
      <c r="C11555" t="s">
        <v>901</v>
      </c>
      <c r="D11555" t="s">
        <v>1001</v>
      </c>
      <c r="E11555" s="23">
        <v>43862</v>
      </c>
      <c r="F11555">
        <v>4</v>
      </c>
      <c r="G11555">
        <v>3.5</v>
      </c>
      <c r="I11555">
        <v>17</v>
      </c>
      <c r="J11555">
        <v>21</v>
      </c>
      <c r="L11555">
        <v>18</v>
      </c>
      <c r="N11555">
        <v>17</v>
      </c>
      <c r="P11555">
        <v>0</v>
      </c>
      <c r="Q11555">
        <v>3</v>
      </c>
      <c r="S11555">
        <v>0</v>
      </c>
    </row>
    <row r="11556" spans="1:19" x14ac:dyDescent="0.2">
      <c r="A11556" t="s">
        <v>24188</v>
      </c>
      <c r="B11556" t="s">
        <v>24014</v>
      </c>
      <c r="C11556" t="s">
        <v>903</v>
      </c>
      <c r="D11556" t="s">
        <v>1000</v>
      </c>
      <c r="E11556" s="23">
        <v>43862</v>
      </c>
      <c r="F11556">
        <v>6.5</v>
      </c>
      <c r="G11556">
        <v>3</v>
      </c>
      <c r="I11556">
        <v>23</v>
      </c>
      <c r="J11556">
        <v>37</v>
      </c>
      <c r="L11556">
        <v>16</v>
      </c>
      <c r="N11556">
        <v>22</v>
      </c>
      <c r="P11556">
        <v>0</v>
      </c>
      <c r="Q11556">
        <v>0</v>
      </c>
      <c r="S11556">
        <v>1</v>
      </c>
    </row>
    <row r="11557" spans="1:19" x14ac:dyDescent="0.2">
      <c r="A11557" t="s">
        <v>24189</v>
      </c>
      <c r="B11557" t="s">
        <v>24015</v>
      </c>
      <c r="C11557" t="s">
        <v>903</v>
      </c>
      <c r="D11557" t="s">
        <v>1001</v>
      </c>
      <c r="E11557" s="23">
        <v>43862</v>
      </c>
      <c r="F11557">
        <v>0</v>
      </c>
      <c r="G11557">
        <v>0</v>
      </c>
      <c r="I11557">
        <v>0</v>
      </c>
      <c r="J11557">
        <v>0</v>
      </c>
      <c r="L11557">
        <v>0</v>
      </c>
      <c r="N11557">
        <v>0</v>
      </c>
      <c r="P11557">
        <v>0</v>
      </c>
      <c r="Q11557">
        <v>0</v>
      </c>
      <c r="S11557">
        <v>0</v>
      </c>
    </row>
    <row r="11558" spans="1:19" x14ac:dyDescent="0.2">
      <c r="A11558" t="s">
        <v>24190</v>
      </c>
      <c r="B11558" t="s">
        <v>24016</v>
      </c>
      <c r="C11558" t="s">
        <v>198</v>
      </c>
      <c r="D11558" t="s">
        <v>1002</v>
      </c>
      <c r="E11558" s="23">
        <v>43862</v>
      </c>
      <c r="F11558">
        <v>0</v>
      </c>
      <c r="G11558">
        <v>0</v>
      </c>
      <c r="I11558">
        <v>0</v>
      </c>
      <c r="J11558">
        <v>0</v>
      </c>
      <c r="L11558">
        <v>0</v>
      </c>
      <c r="N11558">
        <v>0</v>
      </c>
      <c r="P11558">
        <v>0</v>
      </c>
      <c r="Q11558">
        <v>0</v>
      </c>
      <c r="S11558">
        <v>0</v>
      </c>
    </row>
    <row r="11559" spans="1:19" x14ac:dyDescent="0.2">
      <c r="A11559" t="s">
        <v>24191</v>
      </c>
      <c r="B11559" t="s">
        <v>24017</v>
      </c>
      <c r="C11559" t="s">
        <v>962</v>
      </c>
      <c r="D11559" t="s">
        <v>1002</v>
      </c>
      <c r="E11559" s="23">
        <v>43862</v>
      </c>
      <c r="F11559">
        <v>0</v>
      </c>
      <c r="G11559">
        <v>0</v>
      </c>
      <c r="I11559">
        <v>0</v>
      </c>
      <c r="J11559">
        <v>0</v>
      </c>
      <c r="L11559">
        <v>0</v>
      </c>
      <c r="N11559">
        <v>0</v>
      </c>
      <c r="P11559">
        <v>0</v>
      </c>
      <c r="Q11559">
        <v>0</v>
      </c>
      <c r="S11559">
        <v>0</v>
      </c>
    </row>
    <row r="11560" spans="1:19" x14ac:dyDescent="0.2">
      <c r="A11560" t="s">
        <v>24192</v>
      </c>
      <c r="B11560" t="s">
        <v>24018</v>
      </c>
      <c r="C11560" t="s">
        <v>199</v>
      </c>
      <c r="D11560" t="s">
        <v>1002</v>
      </c>
      <c r="E11560" s="23">
        <v>43862</v>
      </c>
      <c r="F11560">
        <v>18.5</v>
      </c>
      <c r="G11560">
        <v>22.5</v>
      </c>
      <c r="I11560">
        <v>107</v>
      </c>
      <c r="J11560">
        <v>172</v>
      </c>
      <c r="L11560">
        <v>211</v>
      </c>
      <c r="N11560">
        <v>105</v>
      </c>
      <c r="P11560">
        <v>1</v>
      </c>
      <c r="Q11560">
        <v>2</v>
      </c>
      <c r="S11560">
        <v>2</v>
      </c>
    </row>
    <row r="11561" spans="1:19" x14ac:dyDescent="0.2">
      <c r="A11561" t="s">
        <v>24193</v>
      </c>
      <c r="B11561" t="s">
        <v>24019</v>
      </c>
      <c r="C11561" t="s">
        <v>348</v>
      </c>
      <c r="D11561" t="s">
        <v>1002</v>
      </c>
      <c r="E11561" s="23">
        <v>43862</v>
      </c>
      <c r="F11561">
        <v>0</v>
      </c>
      <c r="G11561">
        <v>0</v>
      </c>
      <c r="I11561">
        <v>0</v>
      </c>
      <c r="J11561">
        <v>0</v>
      </c>
      <c r="L11561">
        <v>0</v>
      </c>
      <c r="N11561">
        <v>0</v>
      </c>
      <c r="P11561">
        <v>0</v>
      </c>
      <c r="Q11561">
        <v>0</v>
      </c>
      <c r="S11561">
        <v>0</v>
      </c>
    </row>
    <row r="11562" spans="1:19" x14ac:dyDescent="0.2">
      <c r="A11562" t="s">
        <v>24194</v>
      </c>
      <c r="B11562" t="s">
        <v>24020</v>
      </c>
      <c r="C11562" t="s">
        <v>357</v>
      </c>
      <c r="D11562" t="s">
        <v>1002</v>
      </c>
      <c r="E11562" s="23">
        <v>43862</v>
      </c>
      <c r="F11562">
        <v>0</v>
      </c>
      <c r="G11562">
        <v>0</v>
      </c>
      <c r="I11562">
        <v>0</v>
      </c>
      <c r="J11562">
        <v>0</v>
      </c>
      <c r="L11562">
        <v>0</v>
      </c>
      <c r="N11562">
        <v>0</v>
      </c>
      <c r="P11562">
        <v>0</v>
      </c>
      <c r="Q11562">
        <v>0</v>
      </c>
      <c r="S11562">
        <v>0</v>
      </c>
    </row>
    <row r="11563" spans="1:19" x14ac:dyDescent="0.2">
      <c r="A11563" t="s">
        <v>24195</v>
      </c>
      <c r="B11563" t="s">
        <v>24021</v>
      </c>
      <c r="C11563" t="s">
        <v>227</v>
      </c>
      <c r="D11563" t="s">
        <v>1002</v>
      </c>
      <c r="E11563" s="23">
        <v>43862</v>
      </c>
      <c r="F11563">
        <v>0</v>
      </c>
      <c r="G11563">
        <v>0</v>
      </c>
      <c r="I11563">
        <v>0</v>
      </c>
      <c r="J11563">
        <v>0</v>
      </c>
      <c r="L11563">
        <v>0</v>
      </c>
      <c r="N11563">
        <v>0</v>
      </c>
      <c r="P11563">
        <v>0</v>
      </c>
      <c r="Q11563">
        <v>0</v>
      </c>
      <c r="S11563">
        <v>0</v>
      </c>
    </row>
    <row r="11564" spans="1:19" x14ac:dyDescent="0.2">
      <c r="A11564" t="s">
        <v>24196</v>
      </c>
      <c r="B11564" t="s">
        <v>24022</v>
      </c>
      <c r="C11564" t="s">
        <v>203</v>
      </c>
      <c r="D11564" t="s">
        <v>1002</v>
      </c>
      <c r="E11564" s="23">
        <v>43862</v>
      </c>
      <c r="F11564">
        <v>0</v>
      </c>
      <c r="G11564">
        <v>0</v>
      </c>
      <c r="I11564">
        <v>0</v>
      </c>
      <c r="J11564">
        <v>0</v>
      </c>
      <c r="L11564">
        <v>0</v>
      </c>
      <c r="N11564">
        <v>0</v>
      </c>
      <c r="P11564">
        <v>0</v>
      </c>
      <c r="Q11564">
        <v>0</v>
      </c>
      <c r="S11564">
        <v>0</v>
      </c>
    </row>
    <row r="11565" spans="1:19" x14ac:dyDescent="0.2">
      <c r="A11565" t="s">
        <v>24197</v>
      </c>
      <c r="B11565" t="s">
        <v>24023</v>
      </c>
      <c r="C11565" t="s">
        <v>387</v>
      </c>
      <c r="D11565" t="s">
        <v>1002</v>
      </c>
      <c r="E11565" s="23">
        <v>43862</v>
      </c>
      <c r="F11565">
        <v>0</v>
      </c>
      <c r="G11565">
        <v>0</v>
      </c>
      <c r="I11565">
        <v>0</v>
      </c>
      <c r="J11565">
        <v>0</v>
      </c>
      <c r="L11565">
        <v>0</v>
      </c>
      <c r="N11565">
        <v>0</v>
      </c>
      <c r="P11565">
        <v>0</v>
      </c>
      <c r="Q11565">
        <v>0</v>
      </c>
      <c r="S11565">
        <v>0</v>
      </c>
    </row>
    <row r="11566" spans="1:19" x14ac:dyDescent="0.2">
      <c r="A11566" t="s">
        <v>24198</v>
      </c>
      <c r="B11566" t="s">
        <v>24024</v>
      </c>
      <c r="C11566" t="s">
        <v>223</v>
      </c>
      <c r="D11566" t="s">
        <v>1002</v>
      </c>
      <c r="E11566" s="23">
        <v>43862</v>
      </c>
      <c r="F11566">
        <v>0</v>
      </c>
      <c r="G11566">
        <v>0</v>
      </c>
      <c r="I11566">
        <v>0</v>
      </c>
      <c r="J11566">
        <v>0</v>
      </c>
      <c r="L11566">
        <v>0</v>
      </c>
      <c r="N11566">
        <v>0</v>
      </c>
      <c r="P11566">
        <v>0</v>
      </c>
      <c r="Q11566">
        <v>0</v>
      </c>
      <c r="S11566">
        <v>0</v>
      </c>
    </row>
    <row r="11567" spans="1:19" x14ac:dyDescent="0.2">
      <c r="A11567" t="s">
        <v>24199</v>
      </c>
      <c r="B11567" t="s">
        <v>24025</v>
      </c>
      <c r="C11567" t="s">
        <v>346</v>
      </c>
      <c r="D11567" t="s">
        <v>1002</v>
      </c>
      <c r="E11567" s="23">
        <v>43862</v>
      </c>
      <c r="F11567">
        <v>0</v>
      </c>
      <c r="G11567">
        <v>0</v>
      </c>
      <c r="I11567">
        <v>0</v>
      </c>
      <c r="J11567">
        <v>0</v>
      </c>
      <c r="L11567">
        <v>0</v>
      </c>
      <c r="N11567">
        <v>0</v>
      </c>
      <c r="P11567">
        <v>0</v>
      </c>
      <c r="Q11567">
        <v>0</v>
      </c>
      <c r="S11567">
        <v>0</v>
      </c>
    </row>
    <row r="11568" spans="1:19" x14ac:dyDescent="0.2">
      <c r="A11568" t="s">
        <v>24200</v>
      </c>
      <c r="B11568" t="s">
        <v>24026</v>
      </c>
      <c r="C11568" t="s">
        <v>207</v>
      </c>
      <c r="D11568" t="s">
        <v>1002</v>
      </c>
      <c r="E11568" s="23">
        <v>43862</v>
      </c>
      <c r="F11568">
        <v>4.5</v>
      </c>
      <c r="G11568">
        <v>3</v>
      </c>
      <c r="I11568">
        <v>15</v>
      </c>
      <c r="J11568">
        <v>26</v>
      </c>
      <c r="L11568">
        <v>18</v>
      </c>
      <c r="N11568">
        <v>13</v>
      </c>
      <c r="P11568">
        <v>1</v>
      </c>
      <c r="Q11568">
        <v>1</v>
      </c>
      <c r="S11568">
        <v>2</v>
      </c>
    </row>
    <row r="11569" spans="1:19" x14ac:dyDescent="0.2">
      <c r="A11569" t="s">
        <v>24201</v>
      </c>
      <c r="B11569" t="s">
        <v>24027</v>
      </c>
      <c r="C11569" t="s">
        <v>212</v>
      </c>
      <c r="D11569" t="s">
        <v>1002</v>
      </c>
      <c r="E11569" s="23">
        <v>43862</v>
      </c>
      <c r="F11569">
        <v>4</v>
      </c>
      <c r="G11569">
        <v>4</v>
      </c>
      <c r="I11569">
        <v>8</v>
      </c>
      <c r="J11569">
        <v>23</v>
      </c>
      <c r="L11569">
        <v>23</v>
      </c>
      <c r="N11569">
        <v>7</v>
      </c>
      <c r="P11569">
        <v>0</v>
      </c>
      <c r="Q11569">
        <v>1</v>
      </c>
      <c r="S11569">
        <v>1</v>
      </c>
    </row>
    <row r="11570" spans="1:19" x14ac:dyDescent="0.2">
      <c r="A11570" t="s">
        <v>24202</v>
      </c>
      <c r="B11570" t="s">
        <v>24028</v>
      </c>
      <c r="C11570" t="s">
        <v>963</v>
      </c>
      <c r="D11570" t="s">
        <v>1002</v>
      </c>
      <c r="E11570" s="23">
        <v>43862</v>
      </c>
      <c r="F11570">
        <v>3</v>
      </c>
      <c r="G11570">
        <v>3</v>
      </c>
      <c r="I11570">
        <v>7</v>
      </c>
      <c r="J11570">
        <v>12</v>
      </c>
      <c r="L11570">
        <v>15</v>
      </c>
      <c r="N11570">
        <v>7</v>
      </c>
      <c r="P11570">
        <v>1</v>
      </c>
      <c r="Q11570">
        <v>1</v>
      </c>
      <c r="S11570">
        <v>0</v>
      </c>
    </row>
    <row r="11571" spans="1:19" x14ac:dyDescent="0.2">
      <c r="A11571" t="s">
        <v>24203</v>
      </c>
      <c r="B11571" t="s">
        <v>24029</v>
      </c>
      <c r="C11571" t="s">
        <v>225</v>
      </c>
      <c r="D11571" t="s">
        <v>1002</v>
      </c>
      <c r="E11571" s="23">
        <v>43862</v>
      </c>
      <c r="F11571">
        <v>3.5</v>
      </c>
      <c r="G11571">
        <v>6</v>
      </c>
      <c r="I11571">
        <v>5</v>
      </c>
      <c r="J11571">
        <v>30</v>
      </c>
      <c r="L11571">
        <v>55</v>
      </c>
      <c r="N11571">
        <v>2</v>
      </c>
      <c r="P11571">
        <v>0</v>
      </c>
      <c r="Q11571">
        <v>0</v>
      </c>
      <c r="S11571">
        <v>3</v>
      </c>
    </row>
    <row r="11572" spans="1:19" x14ac:dyDescent="0.2">
      <c r="A11572" t="s">
        <v>24204</v>
      </c>
      <c r="B11572" t="s">
        <v>24030</v>
      </c>
      <c r="C11572" t="s">
        <v>901</v>
      </c>
      <c r="D11572" t="s">
        <v>1002</v>
      </c>
      <c r="E11572" s="23">
        <v>43862</v>
      </c>
      <c r="F11572">
        <v>7.5</v>
      </c>
      <c r="G11572">
        <v>6.5</v>
      </c>
      <c r="I11572">
        <v>24</v>
      </c>
      <c r="J11572">
        <v>42</v>
      </c>
      <c r="L11572">
        <v>36</v>
      </c>
      <c r="N11572">
        <v>22</v>
      </c>
      <c r="P11572">
        <v>0</v>
      </c>
      <c r="Q11572">
        <v>7</v>
      </c>
      <c r="S11572">
        <v>2</v>
      </c>
    </row>
    <row r="11573" spans="1:19" x14ac:dyDescent="0.2">
      <c r="A11573" t="s">
        <v>24205</v>
      </c>
      <c r="B11573" t="s">
        <v>24031</v>
      </c>
      <c r="C11573" t="s">
        <v>232</v>
      </c>
      <c r="D11573" t="s">
        <v>1002</v>
      </c>
      <c r="E11573" s="23">
        <v>43862</v>
      </c>
      <c r="F11573">
        <v>11</v>
      </c>
      <c r="G11573">
        <v>14.5</v>
      </c>
      <c r="I11573">
        <v>182</v>
      </c>
      <c r="J11573">
        <v>118</v>
      </c>
      <c r="L11573">
        <v>143</v>
      </c>
      <c r="N11573">
        <v>158</v>
      </c>
      <c r="P11573">
        <v>4</v>
      </c>
      <c r="Q11573">
        <v>24</v>
      </c>
      <c r="S11573">
        <v>24</v>
      </c>
    </row>
    <row r="11574" spans="1:19" x14ac:dyDescent="0.2">
      <c r="A11574" t="s">
        <v>24206</v>
      </c>
      <c r="B11574" t="s">
        <v>24032</v>
      </c>
      <c r="C11574" t="s">
        <v>317</v>
      </c>
      <c r="D11574" t="s">
        <v>1002</v>
      </c>
      <c r="E11574" s="23">
        <v>43862</v>
      </c>
      <c r="F11574">
        <v>8.5</v>
      </c>
      <c r="G11574">
        <v>7.5</v>
      </c>
      <c r="I11574">
        <v>20</v>
      </c>
      <c r="J11574">
        <v>50</v>
      </c>
      <c r="L11574">
        <v>43</v>
      </c>
      <c r="N11574">
        <v>18</v>
      </c>
      <c r="P11574">
        <v>1</v>
      </c>
      <c r="Q11574">
        <v>1</v>
      </c>
      <c r="S11574">
        <v>2</v>
      </c>
    </row>
    <row r="11575" spans="1:19" x14ac:dyDescent="0.2">
      <c r="A11575" t="s">
        <v>24207</v>
      </c>
      <c r="B11575" t="s">
        <v>24033</v>
      </c>
      <c r="C11575" t="s">
        <v>214</v>
      </c>
      <c r="D11575" t="s">
        <v>1002</v>
      </c>
      <c r="E11575" s="23">
        <v>43862</v>
      </c>
      <c r="F11575">
        <v>14</v>
      </c>
      <c r="G11575">
        <v>15.5</v>
      </c>
      <c r="I11575">
        <v>107</v>
      </c>
      <c r="J11575">
        <v>120</v>
      </c>
      <c r="L11575">
        <v>131</v>
      </c>
      <c r="N11575">
        <v>77</v>
      </c>
      <c r="P11575">
        <v>16</v>
      </c>
      <c r="Q11575">
        <v>22</v>
      </c>
      <c r="S11575">
        <v>30</v>
      </c>
    </row>
    <row r="11576" spans="1:19" x14ac:dyDescent="0.2">
      <c r="A11576" t="s">
        <v>24208</v>
      </c>
      <c r="B11576" t="s">
        <v>24034</v>
      </c>
      <c r="C11576" t="s">
        <v>903</v>
      </c>
      <c r="D11576" t="s">
        <v>1002</v>
      </c>
      <c r="E11576" s="23">
        <v>43862</v>
      </c>
      <c r="F11576">
        <v>6.5</v>
      </c>
      <c r="G11576">
        <v>3</v>
      </c>
      <c r="I11576">
        <v>23</v>
      </c>
      <c r="J11576">
        <v>37</v>
      </c>
      <c r="L11576">
        <v>16</v>
      </c>
      <c r="N11576">
        <v>22</v>
      </c>
      <c r="P11576">
        <v>0</v>
      </c>
      <c r="Q11576">
        <v>0</v>
      </c>
      <c r="S11576">
        <v>1</v>
      </c>
    </row>
    <row r="11577" spans="1:19" x14ac:dyDescent="0.2">
      <c r="A11577" t="s">
        <v>24209</v>
      </c>
      <c r="B11577" t="s">
        <v>24035</v>
      </c>
      <c r="C11577" t="s">
        <v>230</v>
      </c>
      <c r="D11577" t="s">
        <v>1002</v>
      </c>
      <c r="E11577" s="23">
        <v>43862</v>
      </c>
      <c r="F11577">
        <v>0</v>
      </c>
      <c r="G11577">
        <v>0</v>
      </c>
      <c r="I11577">
        <v>0</v>
      </c>
      <c r="J11577">
        <v>0</v>
      </c>
      <c r="L11577">
        <v>0</v>
      </c>
      <c r="N11577">
        <v>0</v>
      </c>
      <c r="P11577">
        <v>0</v>
      </c>
      <c r="Q11577">
        <v>0</v>
      </c>
      <c r="S11577">
        <v>0</v>
      </c>
    </row>
    <row r="11578" spans="1:19" x14ac:dyDescent="0.2">
      <c r="A11578" t="s">
        <v>24210</v>
      </c>
      <c r="B11578" t="s">
        <v>24036</v>
      </c>
      <c r="C11578" t="s">
        <v>234</v>
      </c>
      <c r="D11578" t="s">
        <v>1002</v>
      </c>
      <c r="E11578" s="23">
        <v>43862</v>
      </c>
      <c r="F11578">
        <v>0</v>
      </c>
      <c r="G11578">
        <v>0</v>
      </c>
      <c r="I11578">
        <v>0</v>
      </c>
      <c r="J11578">
        <v>0</v>
      </c>
      <c r="L11578">
        <v>0</v>
      </c>
      <c r="N11578">
        <v>0</v>
      </c>
      <c r="P11578">
        <v>0</v>
      </c>
      <c r="Q11578">
        <v>0</v>
      </c>
      <c r="S11578">
        <v>0</v>
      </c>
    </row>
    <row r="11579" spans="1:19" x14ac:dyDescent="0.2">
      <c r="A11579" t="s">
        <v>24211</v>
      </c>
      <c r="B11579" t="s">
        <v>24037</v>
      </c>
      <c r="C11579" t="s">
        <v>217</v>
      </c>
      <c r="D11579" t="s">
        <v>1002</v>
      </c>
      <c r="E11579" s="23">
        <v>43862</v>
      </c>
      <c r="F11579">
        <v>0</v>
      </c>
      <c r="G11579">
        <v>0</v>
      </c>
      <c r="I11579">
        <v>0</v>
      </c>
      <c r="J11579">
        <v>0</v>
      </c>
      <c r="L11579">
        <v>0</v>
      </c>
      <c r="N11579">
        <v>0</v>
      </c>
      <c r="P11579">
        <v>0</v>
      </c>
      <c r="Q11579">
        <v>0</v>
      </c>
      <c r="S11579">
        <v>0</v>
      </c>
    </row>
    <row r="11580" spans="1:19" x14ac:dyDescent="0.2">
      <c r="A11580" t="s">
        <v>24212</v>
      </c>
      <c r="B11580" t="s">
        <v>24038</v>
      </c>
      <c r="C11580" t="s">
        <v>342</v>
      </c>
      <c r="D11580" t="s">
        <v>1002</v>
      </c>
      <c r="E11580" s="23">
        <v>43862</v>
      </c>
      <c r="F11580">
        <v>2.5</v>
      </c>
      <c r="G11580">
        <v>3</v>
      </c>
      <c r="I11580">
        <v>28</v>
      </c>
      <c r="J11580">
        <v>29</v>
      </c>
      <c r="L11580">
        <v>36</v>
      </c>
      <c r="N11580">
        <v>24</v>
      </c>
      <c r="P11580">
        <v>1</v>
      </c>
      <c r="Q11580">
        <v>2</v>
      </c>
      <c r="S11580">
        <v>4</v>
      </c>
    </row>
    <row r="11581" spans="1:19" x14ac:dyDescent="0.2">
      <c r="A11581" t="s">
        <v>24213</v>
      </c>
      <c r="B11581" t="s">
        <v>24039</v>
      </c>
      <c r="C11581" t="s">
        <v>220</v>
      </c>
      <c r="D11581" t="s">
        <v>1002</v>
      </c>
      <c r="E11581" s="23">
        <v>43862</v>
      </c>
      <c r="F11581">
        <v>0</v>
      </c>
      <c r="G11581">
        <v>0</v>
      </c>
      <c r="I11581">
        <v>0</v>
      </c>
      <c r="J11581">
        <v>0</v>
      </c>
      <c r="L11581">
        <v>0</v>
      </c>
      <c r="N11581">
        <v>0</v>
      </c>
      <c r="P11581">
        <v>0</v>
      </c>
      <c r="Q11581">
        <v>0</v>
      </c>
      <c r="S11581">
        <v>0</v>
      </c>
    </row>
    <row r="11582" spans="1:19" x14ac:dyDescent="0.2">
      <c r="A11582" t="s">
        <v>24214</v>
      </c>
      <c r="B11582" t="s">
        <v>24040</v>
      </c>
      <c r="C11582" t="s">
        <v>242</v>
      </c>
      <c r="D11582" t="s">
        <v>1000</v>
      </c>
      <c r="E11582" s="23">
        <v>43862</v>
      </c>
      <c r="F11582">
        <v>0</v>
      </c>
      <c r="G11582">
        <v>0</v>
      </c>
      <c r="I11582">
        <v>0</v>
      </c>
      <c r="J11582">
        <v>0</v>
      </c>
      <c r="L11582">
        <v>0</v>
      </c>
      <c r="N11582">
        <v>0</v>
      </c>
      <c r="P11582">
        <v>0</v>
      </c>
      <c r="Q11582">
        <v>0</v>
      </c>
      <c r="S11582">
        <v>0</v>
      </c>
    </row>
    <row r="11583" spans="1:19" x14ac:dyDescent="0.2">
      <c r="A11583" t="s">
        <v>24215</v>
      </c>
      <c r="B11583" t="s">
        <v>24041</v>
      </c>
      <c r="C11583" t="s">
        <v>242</v>
      </c>
      <c r="D11583" t="s">
        <v>1002</v>
      </c>
      <c r="E11583" s="23">
        <v>43862</v>
      </c>
      <c r="F11583">
        <v>0</v>
      </c>
      <c r="G11583">
        <v>0</v>
      </c>
      <c r="I11583">
        <v>0</v>
      </c>
      <c r="J11583">
        <v>0</v>
      </c>
      <c r="L11583">
        <v>0</v>
      </c>
      <c r="N11583">
        <v>0</v>
      </c>
      <c r="P11583">
        <v>0</v>
      </c>
      <c r="Q11583">
        <v>0</v>
      </c>
      <c r="S11583">
        <v>0</v>
      </c>
    </row>
    <row r="11584" spans="1:19" x14ac:dyDescent="0.2">
      <c r="A11584" t="s">
        <v>24216</v>
      </c>
      <c r="B11584" t="s">
        <v>24042</v>
      </c>
      <c r="C11584" t="s">
        <v>2724</v>
      </c>
      <c r="D11584" t="s">
        <v>1000</v>
      </c>
      <c r="E11584" s="23">
        <v>43862</v>
      </c>
      <c r="F11584">
        <v>3.5</v>
      </c>
      <c r="G11584">
        <v>1.5</v>
      </c>
      <c r="I11584">
        <v>14</v>
      </c>
      <c r="J11584">
        <v>20</v>
      </c>
      <c r="L11584">
        <v>8</v>
      </c>
      <c r="N11584">
        <v>13</v>
      </c>
      <c r="P11584">
        <v>0</v>
      </c>
      <c r="Q11584">
        <v>0</v>
      </c>
      <c r="S11584">
        <v>1</v>
      </c>
    </row>
    <row r="11585" spans="1:19" x14ac:dyDescent="0.2">
      <c r="A11585" t="s">
        <v>24217</v>
      </c>
      <c r="B11585" t="s">
        <v>24043</v>
      </c>
      <c r="C11585" t="s">
        <v>2724</v>
      </c>
      <c r="D11585" t="s">
        <v>1001</v>
      </c>
      <c r="E11585" s="23">
        <v>43862</v>
      </c>
      <c r="F11585">
        <v>4</v>
      </c>
      <c r="G11585">
        <v>3.5</v>
      </c>
      <c r="I11585">
        <v>13</v>
      </c>
      <c r="J11585">
        <v>22</v>
      </c>
      <c r="L11585">
        <v>18</v>
      </c>
      <c r="N11585">
        <v>13</v>
      </c>
      <c r="P11585">
        <v>0</v>
      </c>
      <c r="Q11585">
        <v>3</v>
      </c>
      <c r="S11585">
        <v>0</v>
      </c>
    </row>
    <row r="11586" spans="1:19" x14ac:dyDescent="0.2">
      <c r="A11586" t="s">
        <v>24218</v>
      </c>
      <c r="B11586" t="s">
        <v>24044</v>
      </c>
      <c r="C11586" t="s">
        <v>2724</v>
      </c>
      <c r="D11586" t="s">
        <v>1002</v>
      </c>
      <c r="E11586" s="23">
        <v>43862</v>
      </c>
      <c r="F11586">
        <v>7.5</v>
      </c>
      <c r="G11586">
        <v>5</v>
      </c>
      <c r="I11586">
        <v>27</v>
      </c>
      <c r="J11586">
        <v>42</v>
      </c>
      <c r="L11586">
        <v>26</v>
      </c>
      <c r="N11586">
        <v>26</v>
      </c>
      <c r="P11586">
        <v>0</v>
      </c>
      <c r="Q11586">
        <v>3</v>
      </c>
      <c r="S11586">
        <v>1</v>
      </c>
    </row>
    <row r="11587" spans="1:19" x14ac:dyDescent="0.2">
      <c r="A11587" t="s">
        <v>24219</v>
      </c>
      <c r="B11587" t="s">
        <v>24045</v>
      </c>
      <c r="C11587" t="s">
        <v>237</v>
      </c>
      <c r="D11587" t="s">
        <v>1000</v>
      </c>
      <c r="E11587" s="23">
        <v>43862</v>
      </c>
      <c r="F11587">
        <v>5</v>
      </c>
      <c r="G11587">
        <v>6</v>
      </c>
      <c r="I11587">
        <v>36</v>
      </c>
      <c r="J11587">
        <v>30</v>
      </c>
      <c r="L11587">
        <v>36</v>
      </c>
      <c r="N11587">
        <v>27</v>
      </c>
      <c r="P11587">
        <v>4</v>
      </c>
      <c r="Q11587">
        <v>9</v>
      </c>
      <c r="S11587">
        <v>9</v>
      </c>
    </row>
    <row r="11588" spans="1:19" x14ac:dyDescent="0.2">
      <c r="A11588" t="s">
        <v>24220</v>
      </c>
      <c r="B11588" t="s">
        <v>24046</v>
      </c>
      <c r="C11588" t="s">
        <v>237</v>
      </c>
      <c r="D11588" t="s">
        <v>1002</v>
      </c>
      <c r="E11588" s="23">
        <v>43862</v>
      </c>
      <c r="F11588">
        <v>5</v>
      </c>
      <c r="G11588">
        <v>6</v>
      </c>
      <c r="I11588">
        <v>36</v>
      </c>
      <c r="J11588">
        <v>30</v>
      </c>
      <c r="L11588">
        <v>36</v>
      </c>
      <c r="N11588">
        <v>27</v>
      </c>
      <c r="P11588">
        <v>4</v>
      </c>
      <c r="Q11588">
        <v>9</v>
      </c>
      <c r="S11588">
        <v>9</v>
      </c>
    </row>
    <row r="11589" spans="1:19" x14ac:dyDescent="0.2">
      <c r="A11589" t="s">
        <v>24221</v>
      </c>
      <c r="B11589" t="s">
        <v>24047</v>
      </c>
      <c r="C11589" t="s">
        <v>238</v>
      </c>
      <c r="D11589" t="s">
        <v>1000</v>
      </c>
      <c r="E11589" s="23">
        <v>43862</v>
      </c>
      <c r="F11589">
        <v>4</v>
      </c>
      <c r="G11589">
        <v>6</v>
      </c>
      <c r="I11589">
        <v>8</v>
      </c>
      <c r="J11589">
        <v>17</v>
      </c>
      <c r="L11589">
        <v>30</v>
      </c>
      <c r="N11589">
        <v>8</v>
      </c>
      <c r="P11589">
        <v>5</v>
      </c>
      <c r="Q11589">
        <v>7</v>
      </c>
      <c r="S11589">
        <v>0</v>
      </c>
    </row>
    <row r="11590" spans="1:19" x14ac:dyDescent="0.2">
      <c r="A11590" t="s">
        <v>24222</v>
      </c>
      <c r="B11590" t="s">
        <v>24048</v>
      </c>
      <c r="C11590" t="s">
        <v>238</v>
      </c>
      <c r="D11590" t="s">
        <v>1002</v>
      </c>
      <c r="E11590" s="23">
        <v>43862</v>
      </c>
      <c r="F11590">
        <v>4</v>
      </c>
      <c r="G11590">
        <v>6</v>
      </c>
      <c r="I11590">
        <v>8</v>
      </c>
      <c r="J11590">
        <v>17</v>
      </c>
      <c r="L11590">
        <v>30</v>
      </c>
      <c r="N11590">
        <v>8</v>
      </c>
      <c r="P11590">
        <v>5</v>
      </c>
      <c r="Q11590">
        <v>7</v>
      </c>
      <c r="S11590">
        <v>0</v>
      </c>
    </row>
    <row r="11591" spans="1:19" x14ac:dyDescent="0.2">
      <c r="A11591" t="s">
        <v>24223</v>
      </c>
      <c r="B11591" t="s">
        <v>24049</v>
      </c>
      <c r="C11591" t="s">
        <v>239</v>
      </c>
      <c r="D11591" t="s">
        <v>1000</v>
      </c>
      <c r="E11591" s="23">
        <v>43862</v>
      </c>
      <c r="F11591">
        <v>0</v>
      </c>
      <c r="G11591">
        <v>0</v>
      </c>
      <c r="I11591">
        <v>0</v>
      </c>
      <c r="J11591">
        <v>0</v>
      </c>
      <c r="L11591">
        <v>0</v>
      </c>
      <c r="N11591">
        <v>0</v>
      </c>
      <c r="P11591">
        <v>0</v>
      </c>
      <c r="Q11591">
        <v>0</v>
      </c>
      <c r="S11591">
        <v>0</v>
      </c>
    </row>
    <row r="11592" spans="1:19" x14ac:dyDescent="0.2">
      <c r="A11592" t="s">
        <v>24224</v>
      </c>
      <c r="B11592" t="s">
        <v>24050</v>
      </c>
      <c r="C11592" t="s">
        <v>239</v>
      </c>
      <c r="D11592" t="s">
        <v>1002</v>
      </c>
      <c r="E11592" s="23">
        <v>43862</v>
      </c>
      <c r="F11592">
        <v>0</v>
      </c>
      <c r="G11592">
        <v>0</v>
      </c>
      <c r="I11592">
        <v>0</v>
      </c>
      <c r="J11592">
        <v>0</v>
      </c>
      <c r="L11592">
        <v>0</v>
      </c>
      <c r="N11592">
        <v>0</v>
      </c>
      <c r="P11592">
        <v>0</v>
      </c>
      <c r="Q11592">
        <v>0</v>
      </c>
      <c r="S11592">
        <v>0</v>
      </c>
    </row>
    <row r="11593" spans="1:19" x14ac:dyDescent="0.2">
      <c r="A11593" t="s">
        <v>24225</v>
      </c>
      <c r="B11593" t="s">
        <v>24051</v>
      </c>
      <c r="C11593" t="s">
        <v>1988</v>
      </c>
      <c r="D11593" t="s">
        <v>1000</v>
      </c>
      <c r="E11593" s="23">
        <v>43862</v>
      </c>
      <c r="F11593">
        <v>6.5</v>
      </c>
      <c r="G11593">
        <v>4.5</v>
      </c>
      <c r="I11593">
        <v>16</v>
      </c>
      <c r="J11593">
        <v>38</v>
      </c>
      <c r="L11593">
        <v>26</v>
      </c>
      <c r="N11593">
        <v>14</v>
      </c>
      <c r="P11593">
        <v>0</v>
      </c>
      <c r="Q11593">
        <v>4</v>
      </c>
      <c r="S11593">
        <v>2</v>
      </c>
    </row>
    <row r="11594" spans="1:19" x14ac:dyDescent="0.2">
      <c r="A11594" t="s">
        <v>24226</v>
      </c>
      <c r="B11594" t="s">
        <v>24052</v>
      </c>
      <c r="C11594" t="s">
        <v>1988</v>
      </c>
      <c r="D11594" t="s">
        <v>1001</v>
      </c>
      <c r="E11594" s="23">
        <v>43862</v>
      </c>
      <c r="F11594">
        <v>3.5</v>
      </c>
      <c r="G11594">
        <v>3.5</v>
      </c>
      <c r="I11594">
        <v>12</v>
      </c>
      <c r="J11594">
        <v>18</v>
      </c>
      <c r="L11594">
        <v>19</v>
      </c>
      <c r="N11594">
        <v>11</v>
      </c>
      <c r="P11594">
        <v>0</v>
      </c>
      <c r="Q11594">
        <v>1</v>
      </c>
      <c r="S11594">
        <v>1</v>
      </c>
    </row>
    <row r="11595" spans="1:19" x14ac:dyDescent="0.2">
      <c r="A11595" t="s">
        <v>24227</v>
      </c>
      <c r="B11595" t="s">
        <v>24053</v>
      </c>
      <c r="C11595" t="s">
        <v>1988</v>
      </c>
      <c r="D11595" t="s">
        <v>1002</v>
      </c>
      <c r="E11595" s="23">
        <v>43862</v>
      </c>
      <c r="F11595">
        <v>10</v>
      </c>
      <c r="G11595">
        <v>8</v>
      </c>
      <c r="I11595">
        <v>28</v>
      </c>
      <c r="J11595">
        <v>56</v>
      </c>
      <c r="L11595">
        <v>45</v>
      </c>
      <c r="N11595">
        <v>25</v>
      </c>
      <c r="P11595">
        <v>0</v>
      </c>
      <c r="Q11595">
        <v>5</v>
      </c>
      <c r="S11595">
        <v>3</v>
      </c>
    </row>
    <row r="11596" spans="1:19" x14ac:dyDescent="0.2">
      <c r="A11596" t="s">
        <v>24228</v>
      </c>
      <c r="B11596" t="s">
        <v>24054</v>
      </c>
      <c r="C11596" t="s">
        <v>966</v>
      </c>
      <c r="D11596" t="s">
        <v>1000</v>
      </c>
      <c r="E11596" s="23">
        <v>43862</v>
      </c>
      <c r="F11596">
        <v>0</v>
      </c>
      <c r="G11596">
        <v>0</v>
      </c>
      <c r="I11596">
        <v>0</v>
      </c>
      <c r="J11596">
        <v>0</v>
      </c>
      <c r="L11596">
        <v>0</v>
      </c>
      <c r="N11596">
        <v>0</v>
      </c>
      <c r="P11596">
        <v>0</v>
      </c>
      <c r="Q11596">
        <v>0</v>
      </c>
      <c r="S11596">
        <v>0</v>
      </c>
    </row>
    <row r="11597" spans="1:19" x14ac:dyDescent="0.2">
      <c r="A11597" t="s">
        <v>24229</v>
      </c>
      <c r="B11597" t="s">
        <v>24055</v>
      </c>
      <c r="C11597" t="s">
        <v>966</v>
      </c>
      <c r="D11597" t="s">
        <v>1002</v>
      </c>
      <c r="E11597" s="23">
        <v>43862</v>
      </c>
      <c r="F11597">
        <v>0</v>
      </c>
      <c r="G11597">
        <v>0</v>
      </c>
      <c r="I11597">
        <v>0</v>
      </c>
      <c r="J11597">
        <v>0</v>
      </c>
      <c r="L11597">
        <v>0</v>
      </c>
      <c r="N11597">
        <v>0</v>
      </c>
      <c r="P11597">
        <v>0</v>
      </c>
      <c r="Q11597">
        <v>0</v>
      </c>
      <c r="S11597">
        <v>0</v>
      </c>
    </row>
    <row r="11598" spans="1:19" x14ac:dyDescent="0.2">
      <c r="A11598" t="s">
        <v>24230</v>
      </c>
      <c r="B11598" t="s">
        <v>24056</v>
      </c>
      <c r="C11598" t="s">
        <v>240</v>
      </c>
      <c r="D11598" t="s">
        <v>1000</v>
      </c>
      <c r="E11598" s="23">
        <v>43862</v>
      </c>
      <c r="F11598">
        <v>18</v>
      </c>
      <c r="G11598">
        <v>17.5</v>
      </c>
      <c r="I11598">
        <v>35</v>
      </c>
      <c r="J11598">
        <v>102</v>
      </c>
      <c r="L11598">
        <v>100</v>
      </c>
      <c r="N11598">
        <v>29</v>
      </c>
      <c r="P11598">
        <v>2</v>
      </c>
      <c r="Q11598">
        <v>3</v>
      </c>
      <c r="S11598">
        <v>6</v>
      </c>
    </row>
    <row r="11599" spans="1:19" x14ac:dyDescent="0.2">
      <c r="A11599" t="s">
        <v>24231</v>
      </c>
      <c r="B11599" t="s">
        <v>24057</v>
      </c>
      <c r="C11599" t="s">
        <v>240</v>
      </c>
      <c r="D11599" t="s">
        <v>1002</v>
      </c>
      <c r="E11599" s="23">
        <v>43862</v>
      </c>
      <c r="F11599">
        <v>18</v>
      </c>
      <c r="G11599">
        <v>17.5</v>
      </c>
      <c r="I11599">
        <v>35</v>
      </c>
      <c r="J11599">
        <v>102</v>
      </c>
      <c r="L11599">
        <v>100</v>
      </c>
      <c r="N11599">
        <v>29</v>
      </c>
      <c r="P11599">
        <v>2</v>
      </c>
      <c r="Q11599">
        <v>3</v>
      </c>
      <c r="S11599">
        <v>6</v>
      </c>
    </row>
    <row r="11600" spans="1:19" x14ac:dyDescent="0.2">
      <c r="A11600" t="s">
        <v>24232</v>
      </c>
      <c r="B11600" t="s">
        <v>24058</v>
      </c>
      <c r="C11600" t="s">
        <v>241</v>
      </c>
      <c r="D11600" t="s">
        <v>1000</v>
      </c>
      <c r="E11600" s="23">
        <v>43862</v>
      </c>
      <c r="F11600">
        <v>36.5</v>
      </c>
      <c r="G11600">
        <v>43.5</v>
      </c>
      <c r="I11600">
        <v>378</v>
      </c>
      <c r="J11600">
        <v>397</v>
      </c>
      <c r="L11600">
        <v>475</v>
      </c>
      <c r="N11600">
        <v>326</v>
      </c>
      <c r="P11600">
        <v>13</v>
      </c>
      <c r="Q11600">
        <v>33</v>
      </c>
      <c r="S11600">
        <v>52</v>
      </c>
    </row>
    <row r="11601" spans="1:19" x14ac:dyDescent="0.2">
      <c r="A11601" t="s">
        <v>24233</v>
      </c>
      <c r="B11601" t="s">
        <v>24059</v>
      </c>
      <c r="C11601" t="s">
        <v>241</v>
      </c>
      <c r="D11601" t="s">
        <v>1002</v>
      </c>
      <c r="E11601" s="23">
        <v>43862</v>
      </c>
      <c r="F11601">
        <v>36.5</v>
      </c>
      <c r="G11601">
        <v>43.5</v>
      </c>
      <c r="I11601">
        <v>378</v>
      </c>
      <c r="J11601">
        <v>397</v>
      </c>
      <c r="L11601">
        <v>475</v>
      </c>
      <c r="N11601">
        <v>326</v>
      </c>
      <c r="P11601">
        <v>13</v>
      </c>
      <c r="Q11601">
        <v>33</v>
      </c>
      <c r="S11601">
        <v>52</v>
      </c>
    </row>
    <row r="11602" spans="1:19" x14ac:dyDescent="0.2">
      <c r="A11602" t="s">
        <v>24234</v>
      </c>
      <c r="B11602" t="s">
        <v>24060</v>
      </c>
      <c r="C11602" t="s">
        <v>318</v>
      </c>
      <c r="D11602" t="s">
        <v>1000</v>
      </c>
      <c r="E11602" s="23">
        <v>43862</v>
      </c>
      <c r="F11602">
        <v>2.5</v>
      </c>
      <c r="G11602">
        <v>2.5</v>
      </c>
      <c r="I11602">
        <v>14</v>
      </c>
      <c r="J11602">
        <v>15</v>
      </c>
      <c r="L11602">
        <v>15</v>
      </c>
      <c r="N11602">
        <v>14</v>
      </c>
      <c r="P11602">
        <v>1</v>
      </c>
      <c r="Q11602">
        <v>1</v>
      </c>
      <c r="S11602">
        <v>0</v>
      </c>
    </row>
    <row r="11603" spans="1:19" x14ac:dyDescent="0.2">
      <c r="A11603" t="s">
        <v>24235</v>
      </c>
      <c r="B11603" t="s">
        <v>24061</v>
      </c>
      <c r="C11603" t="s">
        <v>318</v>
      </c>
      <c r="D11603" t="s">
        <v>1002</v>
      </c>
      <c r="E11603" s="23">
        <v>43862</v>
      </c>
      <c r="F11603">
        <v>2.5</v>
      </c>
      <c r="G11603">
        <v>2.5</v>
      </c>
      <c r="I11603">
        <v>14</v>
      </c>
      <c r="J11603">
        <v>15</v>
      </c>
      <c r="L11603">
        <v>15</v>
      </c>
      <c r="N11603">
        <v>14</v>
      </c>
      <c r="P11603">
        <v>1</v>
      </c>
      <c r="Q11603">
        <v>1</v>
      </c>
      <c r="S11603">
        <v>0</v>
      </c>
    </row>
    <row r="11604" spans="1:19" x14ac:dyDescent="0.2">
      <c r="A11604" t="s">
        <v>24236</v>
      </c>
      <c r="B11604" t="s">
        <v>24062</v>
      </c>
      <c r="C11604" t="s">
        <v>896</v>
      </c>
      <c r="D11604" t="s">
        <v>1000</v>
      </c>
      <c r="E11604" s="23">
        <v>43862</v>
      </c>
      <c r="F11604">
        <v>76</v>
      </c>
      <c r="G11604">
        <v>81.5</v>
      </c>
      <c r="I11604">
        <v>501</v>
      </c>
      <c r="J11604">
        <v>619</v>
      </c>
      <c r="L11604">
        <v>690</v>
      </c>
      <c r="N11604">
        <v>431</v>
      </c>
      <c r="O11604" t="s">
        <v>904</v>
      </c>
      <c r="P11604">
        <v>25</v>
      </c>
      <c r="Q11604">
        <v>57</v>
      </c>
      <c r="S11604">
        <v>70</v>
      </c>
    </row>
    <row r="11605" spans="1:19" x14ac:dyDescent="0.2">
      <c r="A11605" t="s">
        <v>24237</v>
      </c>
      <c r="B11605" t="s">
        <v>24063</v>
      </c>
      <c r="C11605" t="s">
        <v>899</v>
      </c>
      <c r="D11605" t="s">
        <v>1001</v>
      </c>
      <c r="E11605" s="23">
        <v>43862</v>
      </c>
      <c r="F11605">
        <v>7.5</v>
      </c>
      <c r="G11605">
        <v>7</v>
      </c>
      <c r="I11605">
        <v>25</v>
      </c>
      <c r="J11605">
        <v>40</v>
      </c>
      <c r="L11605">
        <v>37</v>
      </c>
      <c r="N11605">
        <v>24</v>
      </c>
      <c r="O11605" t="s">
        <v>904</v>
      </c>
      <c r="P11605">
        <v>0</v>
      </c>
      <c r="Q11605">
        <v>4</v>
      </c>
      <c r="S11605">
        <v>1</v>
      </c>
    </row>
    <row r="11606" spans="1:19" x14ac:dyDescent="0.2">
      <c r="A11606" t="s">
        <v>24238</v>
      </c>
      <c r="B11606" t="s">
        <v>24064</v>
      </c>
      <c r="C11606" t="s">
        <v>1237</v>
      </c>
      <c r="D11606" t="s">
        <v>1000</v>
      </c>
      <c r="E11606" s="23">
        <v>43862</v>
      </c>
      <c r="F11606">
        <v>28</v>
      </c>
      <c r="G11606">
        <v>23.5</v>
      </c>
      <c r="I11606">
        <v>65</v>
      </c>
      <c r="J11606">
        <v>160</v>
      </c>
      <c r="L11606">
        <v>134</v>
      </c>
      <c r="N11606">
        <v>56</v>
      </c>
      <c r="P11606">
        <v>2</v>
      </c>
      <c r="Q11606">
        <v>7</v>
      </c>
      <c r="S11606">
        <v>9</v>
      </c>
    </row>
    <row r="11607" spans="1:19" x14ac:dyDescent="0.2">
      <c r="A11607" t="s">
        <v>24239</v>
      </c>
      <c r="B11607" t="s">
        <v>24065</v>
      </c>
      <c r="C11607" t="s">
        <v>1237</v>
      </c>
      <c r="D11607" t="s">
        <v>1001</v>
      </c>
      <c r="E11607" s="23">
        <v>43862</v>
      </c>
      <c r="F11607">
        <v>7.5</v>
      </c>
      <c r="G11607">
        <v>7</v>
      </c>
      <c r="I11607">
        <v>25</v>
      </c>
      <c r="J11607">
        <v>40</v>
      </c>
      <c r="L11607">
        <v>37</v>
      </c>
      <c r="N11607">
        <v>24</v>
      </c>
      <c r="P11607">
        <v>0</v>
      </c>
      <c r="Q11607">
        <v>4</v>
      </c>
      <c r="S11607">
        <v>1</v>
      </c>
    </row>
    <row r="11608" spans="1:19" x14ac:dyDescent="0.2">
      <c r="A11608" t="s">
        <v>24240</v>
      </c>
      <c r="B11608" t="s">
        <v>24066</v>
      </c>
      <c r="C11608" t="s">
        <v>1237</v>
      </c>
      <c r="D11608" t="s">
        <v>1002</v>
      </c>
      <c r="E11608" s="23">
        <v>43862</v>
      </c>
      <c r="F11608">
        <v>35.5</v>
      </c>
      <c r="G11608">
        <v>30.5</v>
      </c>
      <c r="I11608">
        <v>90</v>
      </c>
      <c r="J11608">
        <v>200</v>
      </c>
      <c r="L11608">
        <v>171</v>
      </c>
      <c r="N11608">
        <v>80</v>
      </c>
      <c r="P11608">
        <v>2</v>
      </c>
      <c r="Q11608">
        <v>11</v>
      </c>
      <c r="S11608">
        <v>10</v>
      </c>
    </row>
    <row r="11609" spans="1:19" x14ac:dyDescent="0.2">
      <c r="A11609" t="s">
        <v>24241</v>
      </c>
      <c r="B11609" t="s">
        <v>24067</v>
      </c>
      <c r="C11609" t="s">
        <v>235</v>
      </c>
      <c r="D11609" t="s">
        <v>1002</v>
      </c>
      <c r="E11609" s="23">
        <v>43862</v>
      </c>
      <c r="F11609">
        <v>83.5</v>
      </c>
      <c r="G11609">
        <v>88.5</v>
      </c>
      <c r="I11609">
        <v>526</v>
      </c>
      <c r="J11609">
        <v>659</v>
      </c>
      <c r="L11609">
        <v>727</v>
      </c>
      <c r="N11609">
        <v>455</v>
      </c>
      <c r="P11609">
        <v>25</v>
      </c>
      <c r="Q11609">
        <v>61</v>
      </c>
      <c r="S11609">
        <v>71</v>
      </c>
    </row>
    <row r="11610" spans="1:19" x14ac:dyDescent="0.2">
      <c r="A11610" t="s">
        <v>24421</v>
      </c>
      <c r="B11610" t="s">
        <v>24243</v>
      </c>
      <c r="C11610" t="s">
        <v>228</v>
      </c>
      <c r="D11610" t="s">
        <v>1000</v>
      </c>
      <c r="E11610" s="23">
        <v>43891</v>
      </c>
      <c r="F11610">
        <v>0</v>
      </c>
      <c r="G11610">
        <v>0</v>
      </c>
      <c r="I11610">
        <v>0</v>
      </c>
      <c r="J11610">
        <v>0</v>
      </c>
      <c r="L11610">
        <v>0</v>
      </c>
      <c r="N11610">
        <v>0</v>
      </c>
      <c r="P11610">
        <v>0</v>
      </c>
      <c r="Q11610">
        <v>0</v>
      </c>
      <c r="S11610">
        <v>0</v>
      </c>
    </row>
    <row r="11611" spans="1:19" x14ac:dyDescent="0.2">
      <c r="A11611" t="s">
        <v>24422</v>
      </c>
      <c r="B11611" t="s">
        <v>24244</v>
      </c>
      <c r="C11611" t="s">
        <v>211</v>
      </c>
      <c r="D11611" t="s">
        <v>1000</v>
      </c>
      <c r="E11611" s="23">
        <v>43891</v>
      </c>
      <c r="F11611">
        <v>0</v>
      </c>
      <c r="G11611">
        <v>0</v>
      </c>
      <c r="I11611">
        <v>0</v>
      </c>
      <c r="J11611">
        <v>0</v>
      </c>
      <c r="L11611">
        <v>0</v>
      </c>
      <c r="N11611">
        <v>0</v>
      </c>
      <c r="P11611">
        <v>0</v>
      </c>
      <c r="Q11611">
        <v>0</v>
      </c>
      <c r="S11611">
        <v>0</v>
      </c>
    </row>
    <row r="11612" spans="1:19" x14ac:dyDescent="0.2">
      <c r="A11612" t="s">
        <v>24423</v>
      </c>
      <c r="B11612" t="s">
        <v>24245</v>
      </c>
      <c r="C11612" t="s">
        <v>213</v>
      </c>
      <c r="D11612" t="s">
        <v>1000</v>
      </c>
      <c r="E11612" s="23">
        <v>43891</v>
      </c>
      <c r="F11612">
        <v>0</v>
      </c>
      <c r="G11612">
        <v>0</v>
      </c>
      <c r="I11612">
        <v>0</v>
      </c>
      <c r="J11612">
        <v>0</v>
      </c>
      <c r="L11612">
        <v>0</v>
      </c>
      <c r="N11612">
        <v>0</v>
      </c>
      <c r="P11612">
        <v>0</v>
      </c>
      <c r="Q11612">
        <v>0</v>
      </c>
      <c r="S11612">
        <v>0</v>
      </c>
    </row>
    <row r="11613" spans="1:19" x14ac:dyDescent="0.2">
      <c r="A11613" t="s">
        <v>24424</v>
      </c>
      <c r="B11613" t="s">
        <v>24246</v>
      </c>
      <c r="C11613" t="s">
        <v>229</v>
      </c>
      <c r="D11613" t="s">
        <v>1000</v>
      </c>
      <c r="E11613" s="23">
        <v>43891</v>
      </c>
      <c r="F11613">
        <v>0</v>
      </c>
      <c r="G11613">
        <v>0</v>
      </c>
      <c r="I11613">
        <v>0</v>
      </c>
      <c r="J11613">
        <v>0</v>
      </c>
      <c r="L11613">
        <v>0</v>
      </c>
      <c r="N11613">
        <v>0</v>
      </c>
      <c r="P11613">
        <v>0</v>
      </c>
      <c r="Q11613">
        <v>0</v>
      </c>
      <c r="S11613">
        <v>0</v>
      </c>
    </row>
    <row r="11614" spans="1:19" x14ac:dyDescent="0.2">
      <c r="A11614" t="s">
        <v>24425</v>
      </c>
      <c r="B11614" t="s">
        <v>24247</v>
      </c>
      <c r="C11614" t="s">
        <v>1051</v>
      </c>
      <c r="D11614" t="s">
        <v>1000</v>
      </c>
      <c r="E11614" s="23">
        <v>43891</v>
      </c>
      <c r="F11614">
        <v>0</v>
      </c>
      <c r="G11614">
        <v>0</v>
      </c>
      <c r="I11614">
        <v>0</v>
      </c>
      <c r="J11614">
        <v>0</v>
      </c>
      <c r="L11614">
        <v>0</v>
      </c>
      <c r="N11614">
        <v>0</v>
      </c>
      <c r="P11614">
        <v>0</v>
      </c>
      <c r="Q11614">
        <v>0</v>
      </c>
      <c r="S11614">
        <v>0</v>
      </c>
    </row>
    <row r="11615" spans="1:19" x14ac:dyDescent="0.2">
      <c r="A11615" t="s">
        <v>24426</v>
      </c>
      <c r="B11615" t="s">
        <v>24248</v>
      </c>
      <c r="C11615" t="s">
        <v>1048</v>
      </c>
      <c r="D11615" t="s">
        <v>1000</v>
      </c>
      <c r="E11615" s="23">
        <v>43891</v>
      </c>
      <c r="F11615">
        <v>0</v>
      </c>
      <c r="G11615">
        <v>0</v>
      </c>
      <c r="I11615">
        <v>0</v>
      </c>
      <c r="J11615">
        <v>0</v>
      </c>
      <c r="L11615">
        <v>0</v>
      </c>
      <c r="N11615">
        <v>0</v>
      </c>
      <c r="P11615">
        <v>0</v>
      </c>
      <c r="Q11615">
        <v>0</v>
      </c>
      <c r="S11615">
        <v>0</v>
      </c>
    </row>
    <row r="11616" spans="1:19" x14ac:dyDescent="0.2">
      <c r="A11616" t="s">
        <v>24427</v>
      </c>
      <c r="B11616" t="s">
        <v>24249</v>
      </c>
      <c r="C11616" t="s">
        <v>1047</v>
      </c>
      <c r="D11616" t="s">
        <v>1000</v>
      </c>
      <c r="E11616" s="23">
        <v>43891</v>
      </c>
      <c r="F11616">
        <v>3.5</v>
      </c>
      <c r="G11616">
        <v>1.5</v>
      </c>
      <c r="I11616">
        <v>14</v>
      </c>
      <c r="J11616">
        <v>20</v>
      </c>
      <c r="L11616">
        <v>8</v>
      </c>
      <c r="N11616">
        <v>14</v>
      </c>
      <c r="P11616">
        <v>0</v>
      </c>
      <c r="Q11616">
        <v>0</v>
      </c>
      <c r="S11616">
        <v>0</v>
      </c>
    </row>
    <row r="11617" spans="1:19" x14ac:dyDescent="0.2">
      <c r="A11617" t="s">
        <v>24428</v>
      </c>
      <c r="B11617" t="s">
        <v>24250</v>
      </c>
      <c r="C11617" t="s">
        <v>1050</v>
      </c>
      <c r="D11617" t="s">
        <v>1001</v>
      </c>
      <c r="E11617" s="23">
        <v>43891</v>
      </c>
      <c r="F11617">
        <v>1.5</v>
      </c>
      <c r="G11617">
        <v>1.5</v>
      </c>
      <c r="I11617">
        <v>4</v>
      </c>
      <c r="J11617">
        <v>8</v>
      </c>
      <c r="L11617">
        <v>8</v>
      </c>
      <c r="N11617">
        <v>4</v>
      </c>
      <c r="P11617">
        <v>0</v>
      </c>
      <c r="Q11617">
        <v>0</v>
      </c>
      <c r="S11617">
        <v>0</v>
      </c>
    </row>
    <row r="11618" spans="1:19" x14ac:dyDescent="0.2">
      <c r="A11618" t="s">
        <v>24429</v>
      </c>
      <c r="B11618" t="s">
        <v>24251</v>
      </c>
      <c r="C11618" t="s">
        <v>1049</v>
      </c>
      <c r="D11618" t="s">
        <v>1001</v>
      </c>
      <c r="E11618" s="23">
        <v>43891</v>
      </c>
      <c r="F11618">
        <v>0</v>
      </c>
      <c r="G11618">
        <v>0</v>
      </c>
      <c r="I11618">
        <v>0</v>
      </c>
      <c r="J11618">
        <v>0</v>
      </c>
      <c r="L11618">
        <v>0</v>
      </c>
      <c r="N11618">
        <v>0</v>
      </c>
      <c r="P11618">
        <v>0</v>
      </c>
      <c r="Q11618">
        <v>0</v>
      </c>
      <c r="S11618">
        <v>0</v>
      </c>
    </row>
    <row r="11619" spans="1:19" x14ac:dyDescent="0.2">
      <c r="A11619" t="s">
        <v>24430</v>
      </c>
      <c r="B11619" t="s">
        <v>24252</v>
      </c>
      <c r="C11619" t="s">
        <v>1048</v>
      </c>
      <c r="D11619" t="s">
        <v>1001</v>
      </c>
      <c r="E11619" s="23">
        <v>43891</v>
      </c>
      <c r="F11619">
        <v>3</v>
      </c>
      <c r="G11619">
        <v>2</v>
      </c>
      <c r="I11619">
        <v>12</v>
      </c>
      <c r="J11619">
        <v>17</v>
      </c>
      <c r="L11619">
        <v>10</v>
      </c>
      <c r="N11619">
        <v>8</v>
      </c>
      <c r="P11619">
        <v>0</v>
      </c>
      <c r="Q11619">
        <v>0</v>
      </c>
      <c r="S11619">
        <v>4</v>
      </c>
    </row>
    <row r="11620" spans="1:19" x14ac:dyDescent="0.2">
      <c r="A11620" t="s">
        <v>24431</v>
      </c>
      <c r="B11620" t="s">
        <v>24253</v>
      </c>
      <c r="C11620" t="s">
        <v>24254</v>
      </c>
      <c r="D11620" t="s">
        <v>1001</v>
      </c>
      <c r="E11620" s="23">
        <v>43891</v>
      </c>
      <c r="F11620">
        <v>1.5</v>
      </c>
      <c r="G11620">
        <v>1.5</v>
      </c>
      <c r="I11620">
        <v>5</v>
      </c>
      <c r="J11620">
        <v>8</v>
      </c>
      <c r="L11620">
        <v>8</v>
      </c>
      <c r="N11620">
        <v>0</v>
      </c>
      <c r="P11620">
        <v>0</v>
      </c>
      <c r="Q11620">
        <v>1</v>
      </c>
      <c r="S11620">
        <v>5</v>
      </c>
    </row>
    <row r="11621" spans="1:19" x14ac:dyDescent="0.2">
      <c r="A11621" t="s">
        <v>24432</v>
      </c>
      <c r="B11621" t="s">
        <v>24255</v>
      </c>
      <c r="C11621" t="s">
        <v>1047</v>
      </c>
      <c r="D11621" t="s">
        <v>1001</v>
      </c>
      <c r="E11621" s="23">
        <v>43891</v>
      </c>
      <c r="F11621">
        <v>0</v>
      </c>
      <c r="G11621">
        <v>0</v>
      </c>
      <c r="I11621">
        <v>0</v>
      </c>
      <c r="J11621">
        <v>0</v>
      </c>
      <c r="L11621">
        <v>0</v>
      </c>
      <c r="N11621">
        <v>0</v>
      </c>
      <c r="P11621">
        <v>0</v>
      </c>
      <c r="Q11621">
        <v>0</v>
      </c>
      <c r="S11621">
        <v>0</v>
      </c>
    </row>
    <row r="11622" spans="1:19" x14ac:dyDescent="0.2">
      <c r="A11622" t="s">
        <v>24433</v>
      </c>
      <c r="B11622" t="s">
        <v>24256</v>
      </c>
      <c r="C11622" t="s">
        <v>959</v>
      </c>
      <c r="D11622" t="s">
        <v>1000</v>
      </c>
      <c r="E11622" s="23">
        <v>43891</v>
      </c>
      <c r="F11622">
        <v>0</v>
      </c>
      <c r="G11622">
        <v>0</v>
      </c>
      <c r="I11622">
        <v>0</v>
      </c>
      <c r="J11622">
        <v>0</v>
      </c>
      <c r="L11622">
        <v>0</v>
      </c>
      <c r="N11622">
        <v>0</v>
      </c>
      <c r="P11622">
        <v>0</v>
      </c>
      <c r="Q11622">
        <v>0</v>
      </c>
      <c r="S11622">
        <v>0</v>
      </c>
    </row>
    <row r="11623" spans="1:19" x14ac:dyDescent="0.2">
      <c r="A11623" t="s">
        <v>24434</v>
      </c>
      <c r="B11623" t="s">
        <v>24257</v>
      </c>
      <c r="C11623" t="s">
        <v>205</v>
      </c>
      <c r="D11623" t="s">
        <v>1000</v>
      </c>
      <c r="E11623" s="23">
        <v>43891</v>
      </c>
      <c r="F11623">
        <v>0</v>
      </c>
      <c r="G11623">
        <v>0</v>
      </c>
      <c r="I11623">
        <v>0</v>
      </c>
      <c r="J11623">
        <v>0</v>
      </c>
      <c r="L11623">
        <v>0</v>
      </c>
      <c r="N11623">
        <v>0</v>
      </c>
      <c r="P11623">
        <v>0</v>
      </c>
      <c r="Q11623">
        <v>0</v>
      </c>
      <c r="S11623">
        <v>0</v>
      </c>
    </row>
    <row r="11624" spans="1:19" x14ac:dyDescent="0.2">
      <c r="A11624" t="s">
        <v>24435</v>
      </c>
      <c r="B11624" t="s">
        <v>24258</v>
      </c>
      <c r="C11624" t="s">
        <v>384</v>
      </c>
      <c r="D11624" t="s">
        <v>1000</v>
      </c>
      <c r="E11624" s="23">
        <v>43891</v>
      </c>
      <c r="F11624">
        <v>0</v>
      </c>
      <c r="G11624">
        <v>0</v>
      </c>
      <c r="I11624">
        <v>0</v>
      </c>
      <c r="J11624">
        <v>0</v>
      </c>
      <c r="L11624">
        <v>0</v>
      </c>
      <c r="N11624">
        <v>0</v>
      </c>
      <c r="P11624">
        <v>0</v>
      </c>
      <c r="Q11624">
        <v>0</v>
      </c>
      <c r="S11624">
        <v>0</v>
      </c>
    </row>
    <row r="11625" spans="1:19" x14ac:dyDescent="0.2">
      <c r="A11625" t="s">
        <v>24436</v>
      </c>
      <c r="B11625" t="s">
        <v>24259</v>
      </c>
      <c r="C11625" t="s">
        <v>210</v>
      </c>
      <c r="D11625" t="s">
        <v>1000</v>
      </c>
      <c r="E11625" s="23">
        <v>43891</v>
      </c>
      <c r="F11625">
        <v>0</v>
      </c>
      <c r="G11625">
        <v>0</v>
      </c>
      <c r="I11625">
        <v>0</v>
      </c>
      <c r="J11625">
        <v>0</v>
      </c>
      <c r="L11625">
        <v>0</v>
      </c>
      <c r="N11625">
        <v>0</v>
      </c>
      <c r="P11625">
        <v>0</v>
      </c>
      <c r="Q11625">
        <v>0</v>
      </c>
      <c r="S11625">
        <v>0</v>
      </c>
    </row>
    <row r="11626" spans="1:19" x14ac:dyDescent="0.2">
      <c r="A11626" t="s">
        <v>24437</v>
      </c>
      <c r="B11626" t="s">
        <v>24260</v>
      </c>
      <c r="C11626" t="s">
        <v>215</v>
      </c>
      <c r="D11626" t="s">
        <v>1000</v>
      </c>
      <c r="E11626" s="23">
        <v>43891</v>
      </c>
      <c r="F11626">
        <v>5</v>
      </c>
      <c r="G11626">
        <v>6</v>
      </c>
      <c r="I11626">
        <v>32</v>
      </c>
      <c r="J11626">
        <v>30</v>
      </c>
      <c r="L11626">
        <v>36</v>
      </c>
      <c r="N11626">
        <v>25</v>
      </c>
      <c r="O11626">
        <v>1.2</v>
      </c>
      <c r="P11626">
        <v>6</v>
      </c>
      <c r="Q11626">
        <v>8</v>
      </c>
      <c r="S11626">
        <v>7</v>
      </c>
    </row>
    <row r="11627" spans="1:19" x14ac:dyDescent="0.2">
      <c r="A11627" t="s">
        <v>24438</v>
      </c>
      <c r="B11627" t="s">
        <v>24261</v>
      </c>
      <c r="C11627" t="s">
        <v>960</v>
      </c>
      <c r="D11627" t="s">
        <v>1000</v>
      </c>
      <c r="E11627" s="23">
        <v>43891</v>
      </c>
      <c r="F11627">
        <v>3</v>
      </c>
      <c r="G11627">
        <v>3</v>
      </c>
      <c r="I11627">
        <v>8</v>
      </c>
      <c r="J11627">
        <v>12</v>
      </c>
      <c r="L11627">
        <v>15</v>
      </c>
      <c r="N11627">
        <v>6</v>
      </c>
      <c r="P11627">
        <v>1</v>
      </c>
      <c r="Q11627">
        <v>1</v>
      </c>
      <c r="S11627">
        <v>2</v>
      </c>
    </row>
    <row r="11628" spans="1:19" x14ac:dyDescent="0.2">
      <c r="A11628" t="s">
        <v>24439</v>
      </c>
      <c r="B11628" t="s">
        <v>24262</v>
      </c>
      <c r="C11628" t="s">
        <v>961</v>
      </c>
      <c r="D11628" t="s">
        <v>1000</v>
      </c>
      <c r="E11628" s="23">
        <v>43891</v>
      </c>
      <c r="F11628">
        <v>1</v>
      </c>
      <c r="G11628">
        <v>3</v>
      </c>
      <c r="I11628">
        <v>4</v>
      </c>
      <c r="J11628">
        <v>5</v>
      </c>
      <c r="L11628">
        <v>15</v>
      </c>
      <c r="N11628">
        <v>1</v>
      </c>
      <c r="P11628">
        <v>0</v>
      </c>
      <c r="Q11628">
        <v>0</v>
      </c>
      <c r="S11628">
        <v>3</v>
      </c>
    </row>
    <row r="11629" spans="1:19" x14ac:dyDescent="0.2">
      <c r="A11629" t="s">
        <v>24440</v>
      </c>
      <c r="B11629" t="s">
        <v>24263</v>
      </c>
      <c r="C11629" t="s">
        <v>221</v>
      </c>
      <c r="D11629" t="s">
        <v>1000</v>
      </c>
      <c r="E11629" s="23">
        <v>43891</v>
      </c>
      <c r="F11629">
        <v>0</v>
      </c>
      <c r="G11629">
        <v>0</v>
      </c>
      <c r="I11629">
        <v>0</v>
      </c>
      <c r="J11629">
        <v>0</v>
      </c>
      <c r="L11629">
        <v>0</v>
      </c>
      <c r="N11629">
        <v>0</v>
      </c>
      <c r="P11629">
        <v>0</v>
      </c>
      <c r="Q11629">
        <v>0</v>
      </c>
      <c r="S11629">
        <v>0</v>
      </c>
    </row>
    <row r="11630" spans="1:19" x14ac:dyDescent="0.2">
      <c r="A11630" t="s">
        <v>24441</v>
      </c>
      <c r="B11630" t="s">
        <v>24264</v>
      </c>
      <c r="C11630" t="s">
        <v>222</v>
      </c>
      <c r="D11630" t="s">
        <v>1000</v>
      </c>
      <c r="E11630" s="23">
        <v>43891</v>
      </c>
      <c r="F11630">
        <v>0</v>
      </c>
      <c r="G11630">
        <v>0</v>
      </c>
      <c r="I11630">
        <v>0</v>
      </c>
      <c r="J11630">
        <v>0</v>
      </c>
      <c r="L11630">
        <v>0</v>
      </c>
      <c r="N11630">
        <v>0</v>
      </c>
      <c r="P11630">
        <v>0</v>
      </c>
      <c r="Q11630">
        <v>0</v>
      </c>
      <c r="S11630">
        <v>0</v>
      </c>
    </row>
    <row r="11631" spans="1:19" x14ac:dyDescent="0.2">
      <c r="A11631" t="s">
        <v>24442</v>
      </c>
      <c r="B11631" t="s">
        <v>24265</v>
      </c>
      <c r="C11631" t="s">
        <v>1052</v>
      </c>
      <c r="D11631" t="s">
        <v>1000</v>
      </c>
      <c r="E11631" s="23">
        <v>43891</v>
      </c>
      <c r="F11631">
        <v>3.5</v>
      </c>
      <c r="G11631">
        <v>3</v>
      </c>
      <c r="I11631">
        <v>6</v>
      </c>
      <c r="J11631">
        <v>21</v>
      </c>
      <c r="L11631">
        <v>18</v>
      </c>
      <c r="N11631">
        <v>6</v>
      </c>
      <c r="P11631">
        <v>1</v>
      </c>
      <c r="Q11631">
        <v>1</v>
      </c>
      <c r="S11631">
        <v>0</v>
      </c>
    </row>
    <row r="11632" spans="1:19" x14ac:dyDescent="0.2">
      <c r="A11632" t="s">
        <v>24443</v>
      </c>
      <c r="B11632" t="s">
        <v>24266</v>
      </c>
      <c r="C11632" t="s">
        <v>1053</v>
      </c>
      <c r="D11632" t="s">
        <v>1000</v>
      </c>
      <c r="E11632" s="23">
        <v>43891</v>
      </c>
      <c r="F11632">
        <v>3</v>
      </c>
      <c r="G11632">
        <v>1.5</v>
      </c>
      <c r="I11632">
        <v>12</v>
      </c>
      <c r="J11632">
        <v>17</v>
      </c>
      <c r="L11632">
        <v>8</v>
      </c>
      <c r="N11632">
        <v>9</v>
      </c>
      <c r="P11632">
        <v>0</v>
      </c>
      <c r="Q11632">
        <v>0</v>
      </c>
      <c r="S11632">
        <v>3</v>
      </c>
    </row>
    <row r="11633" spans="1:19" x14ac:dyDescent="0.2">
      <c r="A11633" t="s">
        <v>24444</v>
      </c>
      <c r="B11633" t="s">
        <v>24267</v>
      </c>
      <c r="C11633" t="s">
        <v>1052</v>
      </c>
      <c r="D11633" t="s">
        <v>1001</v>
      </c>
      <c r="E11633" s="23">
        <v>43891</v>
      </c>
      <c r="F11633">
        <v>1.5</v>
      </c>
      <c r="G11633">
        <v>1.5</v>
      </c>
      <c r="I11633">
        <v>7</v>
      </c>
      <c r="J11633">
        <v>7</v>
      </c>
      <c r="L11633">
        <v>8</v>
      </c>
      <c r="N11633">
        <v>7</v>
      </c>
      <c r="P11633">
        <v>1</v>
      </c>
      <c r="Q11633">
        <v>1</v>
      </c>
      <c r="S11633">
        <v>0</v>
      </c>
    </row>
    <row r="11634" spans="1:19" x14ac:dyDescent="0.2">
      <c r="A11634" t="s">
        <v>24445</v>
      </c>
      <c r="B11634" t="s">
        <v>24268</v>
      </c>
      <c r="C11634" t="s">
        <v>1053</v>
      </c>
      <c r="D11634" t="s">
        <v>1001</v>
      </c>
      <c r="E11634" s="23">
        <v>43891</v>
      </c>
      <c r="F11634">
        <v>0</v>
      </c>
      <c r="G11634">
        <v>0</v>
      </c>
      <c r="I11634">
        <v>0</v>
      </c>
      <c r="J11634">
        <v>0</v>
      </c>
      <c r="L11634">
        <v>0</v>
      </c>
      <c r="N11634">
        <v>0</v>
      </c>
      <c r="P11634">
        <v>0</v>
      </c>
      <c r="Q11634">
        <v>0</v>
      </c>
      <c r="S11634">
        <v>0</v>
      </c>
    </row>
    <row r="11635" spans="1:19" x14ac:dyDescent="0.2">
      <c r="A11635" t="s">
        <v>24446</v>
      </c>
      <c r="B11635" t="s">
        <v>24269</v>
      </c>
      <c r="C11635" t="s">
        <v>1054</v>
      </c>
      <c r="D11635" t="s">
        <v>1001</v>
      </c>
      <c r="E11635" s="23">
        <v>43891</v>
      </c>
      <c r="F11635">
        <v>2</v>
      </c>
      <c r="G11635">
        <v>2</v>
      </c>
      <c r="I11635">
        <v>5</v>
      </c>
      <c r="J11635">
        <v>11</v>
      </c>
      <c r="L11635">
        <v>11</v>
      </c>
      <c r="N11635">
        <v>4</v>
      </c>
      <c r="P11635">
        <v>0</v>
      </c>
      <c r="Q11635">
        <v>0</v>
      </c>
      <c r="S11635">
        <v>1</v>
      </c>
    </row>
    <row r="11636" spans="1:19" x14ac:dyDescent="0.2">
      <c r="A11636" t="s">
        <v>24447</v>
      </c>
      <c r="B11636" t="s">
        <v>24270</v>
      </c>
      <c r="C11636" t="s">
        <v>24271</v>
      </c>
      <c r="D11636" t="s">
        <v>1001</v>
      </c>
      <c r="E11636" s="23">
        <v>43891</v>
      </c>
      <c r="F11636">
        <v>1.5</v>
      </c>
      <c r="G11636">
        <v>1.5</v>
      </c>
      <c r="I11636">
        <v>4</v>
      </c>
      <c r="J11636">
        <v>8</v>
      </c>
      <c r="L11636">
        <v>8</v>
      </c>
      <c r="N11636">
        <v>0</v>
      </c>
      <c r="P11636">
        <v>0</v>
      </c>
      <c r="Q11636">
        <v>1</v>
      </c>
      <c r="S11636">
        <v>4</v>
      </c>
    </row>
    <row r="11637" spans="1:19" x14ac:dyDescent="0.2">
      <c r="A11637" t="s">
        <v>24448</v>
      </c>
      <c r="B11637" t="s">
        <v>24272</v>
      </c>
      <c r="C11637" t="s">
        <v>200</v>
      </c>
      <c r="D11637" t="s">
        <v>1000</v>
      </c>
      <c r="E11637" s="23">
        <v>43891</v>
      </c>
      <c r="F11637">
        <v>2</v>
      </c>
      <c r="G11637">
        <v>3.5</v>
      </c>
      <c r="I11637">
        <v>6</v>
      </c>
      <c r="J11637">
        <v>10</v>
      </c>
      <c r="L11637">
        <v>20</v>
      </c>
      <c r="N11637">
        <v>6</v>
      </c>
      <c r="P11637">
        <v>0</v>
      </c>
      <c r="Q11637">
        <v>0</v>
      </c>
      <c r="S11637">
        <v>0</v>
      </c>
    </row>
    <row r="11638" spans="1:19" x14ac:dyDescent="0.2">
      <c r="A11638" t="s">
        <v>24449</v>
      </c>
      <c r="B11638" t="s">
        <v>24273</v>
      </c>
      <c r="C11638" t="s">
        <v>204</v>
      </c>
      <c r="D11638" t="s">
        <v>1000</v>
      </c>
      <c r="E11638" s="23">
        <v>43891</v>
      </c>
      <c r="F11638">
        <v>0</v>
      </c>
      <c r="G11638">
        <v>0</v>
      </c>
      <c r="I11638">
        <v>0</v>
      </c>
      <c r="J11638">
        <v>0</v>
      </c>
      <c r="L11638">
        <v>0</v>
      </c>
      <c r="N11638">
        <v>0</v>
      </c>
      <c r="P11638">
        <v>0</v>
      </c>
      <c r="Q11638">
        <v>0</v>
      </c>
      <c r="S11638">
        <v>0</v>
      </c>
    </row>
    <row r="11639" spans="1:19" x14ac:dyDescent="0.2">
      <c r="A11639" t="s">
        <v>24450</v>
      </c>
      <c r="B11639" t="s">
        <v>24274</v>
      </c>
      <c r="C11639" t="s">
        <v>385</v>
      </c>
      <c r="D11639" t="s">
        <v>1000</v>
      </c>
      <c r="E11639" s="23">
        <v>43891</v>
      </c>
      <c r="F11639">
        <v>0</v>
      </c>
      <c r="G11639">
        <v>0</v>
      </c>
      <c r="I11639">
        <v>0</v>
      </c>
      <c r="J11639">
        <v>0</v>
      </c>
      <c r="L11639">
        <v>0</v>
      </c>
      <c r="N11639">
        <v>0</v>
      </c>
      <c r="P11639">
        <v>0</v>
      </c>
      <c r="Q11639">
        <v>0</v>
      </c>
      <c r="S11639">
        <v>0</v>
      </c>
    </row>
    <row r="11640" spans="1:19" x14ac:dyDescent="0.2">
      <c r="A11640" t="s">
        <v>24451</v>
      </c>
      <c r="B11640" t="s">
        <v>24275</v>
      </c>
      <c r="C11640" t="s">
        <v>208</v>
      </c>
      <c r="D11640" t="s">
        <v>1000</v>
      </c>
      <c r="E11640" s="23">
        <v>43891</v>
      </c>
      <c r="F11640">
        <v>3</v>
      </c>
      <c r="G11640">
        <v>1.5</v>
      </c>
      <c r="I11640">
        <v>6</v>
      </c>
      <c r="J11640">
        <v>17</v>
      </c>
      <c r="L11640">
        <v>9</v>
      </c>
      <c r="N11640">
        <v>6</v>
      </c>
      <c r="P11640">
        <v>0</v>
      </c>
      <c r="Q11640">
        <v>0</v>
      </c>
      <c r="S11640">
        <v>0</v>
      </c>
    </row>
    <row r="11641" spans="1:19" x14ac:dyDescent="0.2">
      <c r="A11641" t="s">
        <v>24452</v>
      </c>
      <c r="B11641" t="s">
        <v>24276</v>
      </c>
      <c r="C11641" t="s">
        <v>900</v>
      </c>
      <c r="D11641" t="s">
        <v>1000</v>
      </c>
      <c r="E11641" s="23">
        <v>43891</v>
      </c>
      <c r="F11641">
        <v>4</v>
      </c>
      <c r="G11641">
        <v>4</v>
      </c>
      <c r="I11641">
        <v>8</v>
      </c>
      <c r="J11641">
        <v>23</v>
      </c>
      <c r="L11641">
        <v>23</v>
      </c>
      <c r="N11641">
        <v>8</v>
      </c>
      <c r="P11641">
        <v>0</v>
      </c>
      <c r="Q11641">
        <v>0</v>
      </c>
      <c r="S11641">
        <v>0</v>
      </c>
    </row>
    <row r="11642" spans="1:19" x14ac:dyDescent="0.2">
      <c r="A11642" t="s">
        <v>24453</v>
      </c>
      <c r="B11642" t="s">
        <v>24277</v>
      </c>
      <c r="C11642" t="s">
        <v>905</v>
      </c>
      <c r="D11642" t="s">
        <v>1000</v>
      </c>
      <c r="E11642" s="23">
        <v>43891</v>
      </c>
      <c r="F11642">
        <v>1.5</v>
      </c>
      <c r="G11642">
        <v>2</v>
      </c>
      <c r="I11642">
        <v>0</v>
      </c>
      <c r="J11642">
        <v>8</v>
      </c>
      <c r="L11642">
        <v>11</v>
      </c>
      <c r="N11642">
        <v>0</v>
      </c>
      <c r="P11642">
        <v>0</v>
      </c>
      <c r="Q11642">
        <v>0</v>
      </c>
      <c r="S11642">
        <v>0</v>
      </c>
    </row>
    <row r="11643" spans="1:19" x14ac:dyDescent="0.2">
      <c r="A11643" t="s">
        <v>24454</v>
      </c>
      <c r="B11643" t="s">
        <v>24278</v>
      </c>
      <c r="C11643" t="s">
        <v>316</v>
      </c>
      <c r="D11643" t="s">
        <v>1000</v>
      </c>
      <c r="E11643" s="23">
        <v>43891</v>
      </c>
      <c r="F11643">
        <v>7.5</v>
      </c>
      <c r="G11643">
        <v>6.5</v>
      </c>
      <c r="I11643">
        <v>13</v>
      </c>
      <c r="J11643">
        <v>44</v>
      </c>
      <c r="L11643">
        <v>37</v>
      </c>
      <c r="N11643">
        <v>13</v>
      </c>
      <c r="P11643">
        <v>0</v>
      </c>
      <c r="Q11643">
        <v>0</v>
      </c>
      <c r="S11643">
        <v>0</v>
      </c>
    </row>
    <row r="11644" spans="1:19" x14ac:dyDescent="0.2">
      <c r="A11644" t="s">
        <v>24455</v>
      </c>
      <c r="B11644" t="s">
        <v>24279</v>
      </c>
      <c r="C11644" t="s">
        <v>218</v>
      </c>
      <c r="D11644" t="s">
        <v>1000</v>
      </c>
      <c r="E11644" s="23">
        <v>43891</v>
      </c>
      <c r="F11644">
        <v>0</v>
      </c>
      <c r="G11644">
        <v>0</v>
      </c>
      <c r="I11644">
        <v>0</v>
      </c>
      <c r="J11644">
        <v>0</v>
      </c>
      <c r="L11644">
        <v>0</v>
      </c>
      <c r="N11644">
        <v>0</v>
      </c>
      <c r="P11644">
        <v>0</v>
      </c>
      <c r="Q11644">
        <v>0</v>
      </c>
      <c r="S11644">
        <v>0</v>
      </c>
    </row>
    <row r="11645" spans="1:19" x14ac:dyDescent="0.2">
      <c r="A11645" t="s">
        <v>24456</v>
      </c>
      <c r="B11645" t="s">
        <v>24280</v>
      </c>
      <c r="C11645" t="s">
        <v>202</v>
      </c>
      <c r="D11645" t="s">
        <v>1000</v>
      </c>
      <c r="E11645" s="23">
        <v>43891</v>
      </c>
      <c r="F11645">
        <v>12.5</v>
      </c>
      <c r="G11645">
        <v>15.5</v>
      </c>
      <c r="I11645">
        <v>98</v>
      </c>
      <c r="J11645">
        <v>139</v>
      </c>
      <c r="L11645">
        <v>172</v>
      </c>
      <c r="N11645">
        <v>92</v>
      </c>
      <c r="P11645">
        <v>1</v>
      </c>
      <c r="Q11645">
        <v>1</v>
      </c>
      <c r="S11645">
        <v>6</v>
      </c>
    </row>
    <row r="11646" spans="1:19" x14ac:dyDescent="0.2">
      <c r="A11646" t="s">
        <v>24457</v>
      </c>
      <c r="B11646" t="s">
        <v>24281</v>
      </c>
      <c r="C11646" t="s">
        <v>347</v>
      </c>
      <c r="D11646" t="s">
        <v>1000</v>
      </c>
      <c r="E11646" s="23">
        <v>43891</v>
      </c>
      <c r="F11646">
        <v>0</v>
      </c>
      <c r="G11646">
        <v>0</v>
      </c>
      <c r="I11646">
        <v>0</v>
      </c>
      <c r="J11646">
        <v>0</v>
      </c>
      <c r="L11646">
        <v>0</v>
      </c>
      <c r="N11646">
        <v>0</v>
      </c>
      <c r="P11646">
        <v>0</v>
      </c>
      <c r="Q11646">
        <v>0</v>
      </c>
      <c r="S11646">
        <v>0</v>
      </c>
    </row>
    <row r="11647" spans="1:19" x14ac:dyDescent="0.2">
      <c r="A11647" t="s">
        <v>24458</v>
      </c>
      <c r="B11647" t="s">
        <v>24282</v>
      </c>
      <c r="C11647" t="s">
        <v>224</v>
      </c>
      <c r="D11647" t="s">
        <v>1000</v>
      </c>
      <c r="E11647" s="23">
        <v>43891</v>
      </c>
      <c r="F11647">
        <v>0</v>
      </c>
      <c r="G11647">
        <v>0</v>
      </c>
      <c r="I11647">
        <v>0</v>
      </c>
      <c r="J11647">
        <v>0</v>
      </c>
      <c r="L11647">
        <v>0</v>
      </c>
      <c r="N11647">
        <v>0</v>
      </c>
      <c r="P11647">
        <v>0</v>
      </c>
      <c r="Q11647">
        <v>0</v>
      </c>
      <c r="S11647">
        <v>0</v>
      </c>
    </row>
    <row r="11648" spans="1:19" x14ac:dyDescent="0.2">
      <c r="A11648" t="s">
        <v>24459</v>
      </c>
      <c r="B11648" t="s">
        <v>24283</v>
      </c>
      <c r="C11648" t="s">
        <v>345</v>
      </c>
      <c r="D11648" t="s">
        <v>1000</v>
      </c>
      <c r="E11648" s="23">
        <v>43891</v>
      </c>
      <c r="F11648">
        <v>0</v>
      </c>
      <c r="G11648">
        <v>0</v>
      </c>
      <c r="I11648">
        <v>0</v>
      </c>
      <c r="J11648">
        <v>0</v>
      </c>
      <c r="L11648">
        <v>0</v>
      </c>
      <c r="N11648">
        <v>0</v>
      </c>
      <c r="P11648">
        <v>0</v>
      </c>
      <c r="Q11648">
        <v>0</v>
      </c>
      <c r="S11648">
        <v>0</v>
      </c>
    </row>
    <row r="11649" spans="1:19" x14ac:dyDescent="0.2">
      <c r="A11649" t="s">
        <v>24460</v>
      </c>
      <c r="B11649" t="s">
        <v>24284</v>
      </c>
      <c r="C11649" t="s">
        <v>226</v>
      </c>
      <c r="D11649" t="s">
        <v>1000</v>
      </c>
      <c r="E11649" s="23">
        <v>43891</v>
      </c>
      <c r="F11649">
        <v>2</v>
      </c>
      <c r="G11649">
        <v>4</v>
      </c>
      <c r="I11649">
        <v>10</v>
      </c>
      <c r="J11649">
        <v>22</v>
      </c>
      <c r="L11649">
        <v>44</v>
      </c>
      <c r="N11649">
        <v>5</v>
      </c>
      <c r="P11649">
        <v>0</v>
      </c>
      <c r="Q11649">
        <v>0</v>
      </c>
      <c r="S11649">
        <v>5</v>
      </c>
    </row>
    <row r="11650" spans="1:19" x14ac:dyDescent="0.2">
      <c r="A11650" t="s">
        <v>24461</v>
      </c>
      <c r="B11650" t="s">
        <v>24285</v>
      </c>
      <c r="C11650" t="s">
        <v>231</v>
      </c>
      <c r="D11650" t="s">
        <v>1000</v>
      </c>
      <c r="E11650" s="23">
        <v>43891</v>
      </c>
      <c r="F11650">
        <v>10</v>
      </c>
      <c r="G11650">
        <v>11.5</v>
      </c>
      <c r="I11650">
        <v>167</v>
      </c>
      <c r="J11650">
        <v>113</v>
      </c>
      <c r="L11650">
        <v>128</v>
      </c>
      <c r="N11650">
        <v>161</v>
      </c>
      <c r="P11650">
        <v>0</v>
      </c>
      <c r="Q11650">
        <v>20</v>
      </c>
      <c r="S11650">
        <v>6</v>
      </c>
    </row>
    <row r="11651" spans="1:19" x14ac:dyDescent="0.2">
      <c r="A11651" t="s">
        <v>24462</v>
      </c>
      <c r="B11651" t="s">
        <v>24286</v>
      </c>
      <c r="C11651" t="s">
        <v>216</v>
      </c>
      <c r="D11651" t="s">
        <v>1000</v>
      </c>
      <c r="E11651" s="23">
        <v>43891</v>
      </c>
      <c r="F11651">
        <v>9</v>
      </c>
      <c r="G11651">
        <v>9.5</v>
      </c>
      <c r="I11651">
        <v>71</v>
      </c>
      <c r="J11651">
        <v>90</v>
      </c>
      <c r="L11651">
        <v>95</v>
      </c>
      <c r="N11651">
        <v>66</v>
      </c>
      <c r="P11651">
        <v>2</v>
      </c>
      <c r="Q11651">
        <v>5</v>
      </c>
      <c r="S11651">
        <v>5</v>
      </c>
    </row>
    <row r="11652" spans="1:19" x14ac:dyDescent="0.2">
      <c r="A11652" t="s">
        <v>24463</v>
      </c>
      <c r="B11652" t="s">
        <v>24287</v>
      </c>
      <c r="C11652" t="s">
        <v>233</v>
      </c>
      <c r="D11652" t="s">
        <v>1000</v>
      </c>
      <c r="E11652" s="23">
        <v>43891</v>
      </c>
      <c r="F11652">
        <v>0</v>
      </c>
      <c r="G11652">
        <v>0</v>
      </c>
      <c r="I11652">
        <v>0</v>
      </c>
      <c r="J11652">
        <v>0</v>
      </c>
      <c r="L11652">
        <v>0</v>
      </c>
      <c r="N11652">
        <v>0</v>
      </c>
      <c r="P11652">
        <v>0</v>
      </c>
      <c r="Q11652">
        <v>0</v>
      </c>
      <c r="S11652">
        <v>0</v>
      </c>
    </row>
    <row r="11653" spans="1:19" x14ac:dyDescent="0.2">
      <c r="A11653" t="s">
        <v>24464</v>
      </c>
      <c r="B11653" t="s">
        <v>24288</v>
      </c>
      <c r="C11653" t="s">
        <v>219</v>
      </c>
      <c r="D11653" t="s">
        <v>1000</v>
      </c>
      <c r="E11653" s="23">
        <v>43891</v>
      </c>
      <c r="F11653">
        <v>0</v>
      </c>
      <c r="G11653">
        <v>0</v>
      </c>
      <c r="I11653">
        <v>0</v>
      </c>
      <c r="J11653">
        <v>0</v>
      </c>
      <c r="L11653">
        <v>0</v>
      </c>
      <c r="N11653">
        <v>0</v>
      </c>
      <c r="P11653">
        <v>0</v>
      </c>
      <c r="Q11653">
        <v>0</v>
      </c>
      <c r="S11653">
        <v>0</v>
      </c>
    </row>
    <row r="11654" spans="1:19" x14ac:dyDescent="0.2">
      <c r="A11654" t="s">
        <v>24465</v>
      </c>
      <c r="B11654" t="s">
        <v>24289</v>
      </c>
      <c r="C11654" t="s">
        <v>340</v>
      </c>
      <c r="D11654" t="s">
        <v>1000</v>
      </c>
      <c r="E11654" s="23">
        <v>43891</v>
      </c>
      <c r="F11654">
        <v>2.5</v>
      </c>
      <c r="G11654">
        <v>3</v>
      </c>
      <c r="I11654">
        <v>31</v>
      </c>
      <c r="J11654">
        <v>29</v>
      </c>
      <c r="L11654">
        <v>36</v>
      </c>
      <c r="N11654">
        <v>27</v>
      </c>
      <c r="P11654">
        <v>0</v>
      </c>
      <c r="Q11654">
        <v>1</v>
      </c>
      <c r="S11654">
        <v>4</v>
      </c>
    </row>
    <row r="11655" spans="1:19" x14ac:dyDescent="0.2">
      <c r="A11655" t="s">
        <v>24466</v>
      </c>
      <c r="B11655" t="s">
        <v>24290</v>
      </c>
      <c r="C11655" t="s">
        <v>350</v>
      </c>
      <c r="D11655" t="s">
        <v>1000</v>
      </c>
      <c r="E11655" s="23">
        <v>43891</v>
      </c>
      <c r="F11655">
        <v>0</v>
      </c>
      <c r="G11655">
        <v>0</v>
      </c>
      <c r="I11655">
        <v>0</v>
      </c>
      <c r="J11655">
        <v>0</v>
      </c>
      <c r="L11655">
        <v>0</v>
      </c>
      <c r="N11655">
        <v>0</v>
      </c>
      <c r="P11655">
        <v>0</v>
      </c>
      <c r="Q11655">
        <v>0</v>
      </c>
      <c r="S11655">
        <v>0</v>
      </c>
    </row>
    <row r="11656" spans="1:19" x14ac:dyDescent="0.2">
      <c r="A11656" t="s">
        <v>24467</v>
      </c>
      <c r="B11656" t="s">
        <v>24291</v>
      </c>
      <c r="C11656" t="s">
        <v>351</v>
      </c>
      <c r="D11656" t="s">
        <v>1000</v>
      </c>
      <c r="E11656" s="23">
        <v>43891</v>
      </c>
      <c r="F11656">
        <v>0</v>
      </c>
      <c r="G11656">
        <v>0</v>
      </c>
      <c r="I11656">
        <v>0</v>
      </c>
      <c r="J11656">
        <v>0</v>
      </c>
      <c r="L11656">
        <v>0</v>
      </c>
      <c r="N11656">
        <v>0</v>
      </c>
      <c r="P11656">
        <v>0</v>
      </c>
      <c r="Q11656">
        <v>0</v>
      </c>
      <c r="S11656">
        <v>0</v>
      </c>
    </row>
    <row r="11657" spans="1:19" x14ac:dyDescent="0.2">
      <c r="A11657" t="s">
        <v>24468</v>
      </c>
      <c r="B11657" t="s">
        <v>24292</v>
      </c>
      <c r="C11657" t="s">
        <v>352</v>
      </c>
      <c r="D11657" t="s">
        <v>1000</v>
      </c>
      <c r="E11657" s="23">
        <v>43891</v>
      </c>
      <c r="F11657">
        <v>0</v>
      </c>
      <c r="G11657">
        <v>0</v>
      </c>
      <c r="I11657">
        <v>0</v>
      </c>
      <c r="J11657">
        <v>0</v>
      </c>
      <c r="L11657">
        <v>0</v>
      </c>
      <c r="N11657">
        <v>0</v>
      </c>
      <c r="P11657">
        <v>0</v>
      </c>
      <c r="Q11657">
        <v>0</v>
      </c>
      <c r="S11657">
        <v>0</v>
      </c>
    </row>
    <row r="11658" spans="1:19" x14ac:dyDescent="0.2">
      <c r="A11658" t="s">
        <v>24469</v>
      </c>
      <c r="B11658" t="s">
        <v>24293</v>
      </c>
      <c r="C11658" t="s">
        <v>353</v>
      </c>
      <c r="D11658" t="s">
        <v>1000</v>
      </c>
      <c r="E11658" s="23">
        <v>43891</v>
      </c>
      <c r="F11658">
        <v>0</v>
      </c>
      <c r="G11658">
        <v>0</v>
      </c>
      <c r="I11658">
        <v>0</v>
      </c>
      <c r="J11658">
        <v>0</v>
      </c>
      <c r="L11658">
        <v>0</v>
      </c>
      <c r="N11658">
        <v>0</v>
      </c>
      <c r="P11658">
        <v>0</v>
      </c>
      <c r="Q11658">
        <v>0</v>
      </c>
      <c r="S11658">
        <v>0</v>
      </c>
    </row>
    <row r="11659" spans="1:19" x14ac:dyDescent="0.2">
      <c r="A11659" t="s">
        <v>24470</v>
      </c>
      <c r="B11659" t="s">
        <v>24294</v>
      </c>
      <c r="C11659" t="s">
        <v>386</v>
      </c>
      <c r="D11659" t="s">
        <v>1000</v>
      </c>
      <c r="E11659" s="23">
        <v>43891</v>
      </c>
      <c r="F11659">
        <v>0</v>
      </c>
      <c r="G11659">
        <v>0</v>
      </c>
      <c r="I11659">
        <v>0</v>
      </c>
      <c r="J11659">
        <v>0</v>
      </c>
      <c r="L11659">
        <v>0</v>
      </c>
      <c r="N11659">
        <v>0</v>
      </c>
      <c r="P11659">
        <v>0</v>
      </c>
      <c r="Q11659">
        <v>0</v>
      </c>
      <c r="S11659">
        <v>0</v>
      </c>
    </row>
    <row r="11660" spans="1:19" x14ac:dyDescent="0.2">
      <c r="A11660" t="s">
        <v>24471</v>
      </c>
      <c r="B11660" t="s">
        <v>24295</v>
      </c>
      <c r="C11660" t="s">
        <v>354</v>
      </c>
      <c r="D11660" t="s">
        <v>1000</v>
      </c>
      <c r="E11660" s="23">
        <v>43891</v>
      </c>
      <c r="F11660">
        <v>1.5</v>
      </c>
      <c r="G11660">
        <v>1.5</v>
      </c>
      <c r="I11660">
        <v>9</v>
      </c>
      <c r="J11660">
        <v>9</v>
      </c>
      <c r="L11660">
        <v>9</v>
      </c>
      <c r="N11660">
        <v>9</v>
      </c>
      <c r="P11660">
        <v>0</v>
      </c>
      <c r="Q11660">
        <v>0</v>
      </c>
      <c r="S11660">
        <v>0</v>
      </c>
    </row>
    <row r="11661" spans="1:19" x14ac:dyDescent="0.2">
      <c r="A11661" t="s">
        <v>24472</v>
      </c>
      <c r="B11661" t="s">
        <v>24296</v>
      </c>
      <c r="C11661" t="s">
        <v>355</v>
      </c>
      <c r="D11661" t="s">
        <v>1000</v>
      </c>
      <c r="E11661" s="23">
        <v>43891</v>
      </c>
      <c r="F11661">
        <v>1</v>
      </c>
      <c r="G11661">
        <v>1</v>
      </c>
      <c r="I11661">
        <v>5</v>
      </c>
      <c r="J11661">
        <v>6</v>
      </c>
      <c r="L11661">
        <v>6</v>
      </c>
      <c r="N11661">
        <v>5</v>
      </c>
      <c r="P11661">
        <v>0</v>
      </c>
      <c r="Q11661">
        <v>0</v>
      </c>
      <c r="S11661">
        <v>0</v>
      </c>
    </row>
    <row r="11662" spans="1:19" x14ac:dyDescent="0.2">
      <c r="A11662" t="s">
        <v>24473</v>
      </c>
      <c r="B11662" t="s">
        <v>24297</v>
      </c>
      <c r="C11662" t="s">
        <v>228</v>
      </c>
      <c r="D11662" t="s">
        <v>1002</v>
      </c>
      <c r="E11662" s="23">
        <v>43891</v>
      </c>
      <c r="F11662">
        <v>0</v>
      </c>
      <c r="G11662">
        <v>0</v>
      </c>
      <c r="I11662">
        <v>0</v>
      </c>
      <c r="J11662">
        <v>0</v>
      </c>
      <c r="L11662">
        <v>0</v>
      </c>
      <c r="N11662">
        <v>0</v>
      </c>
      <c r="P11662">
        <v>0</v>
      </c>
      <c r="Q11662">
        <v>0</v>
      </c>
      <c r="S11662">
        <v>0</v>
      </c>
    </row>
    <row r="11663" spans="1:19" x14ac:dyDescent="0.2">
      <c r="A11663" t="s">
        <v>24474</v>
      </c>
      <c r="B11663" t="s">
        <v>24298</v>
      </c>
      <c r="C11663" t="s">
        <v>211</v>
      </c>
      <c r="D11663" t="s">
        <v>1002</v>
      </c>
      <c r="E11663" s="23">
        <v>43891</v>
      </c>
      <c r="F11663">
        <v>0</v>
      </c>
      <c r="G11663">
        <v>0</v>
      </c>
      <c r="I11663">
        <v>0</v>
      </c>
      <c r="J11663">
        <v>0</v>
      </c>
      <c r="L11663">
        <v>0</v>
      </c>
      <c r="N11663">
        <v>0</v>
      </c>
      <c r="P11663">
        <v>0</v>
      </c>
      <c r="Q11663">
        <v>0</v>
      </c>
      <c r="S11663">
        <v>0</v>
      </c>
    </row>
    <row r="11664" spans="1:19" x14ac:dyDescent="0.2">
      <c r="A11664" t="s">
        <v>24475</v>
      </c>
      <c r="B11664" t="s">
        <v>24299</v>
      </c>
      <c r="C11664" t="s">
        <v>213</v>
      </c>
      <c r="D11664" t="s">
        <v>1002</v>
      </c>
      <c r="E11664" s="23">
        <v>43891</v>
      </c>
      <c r="F11664">
        <v>0</v>
      </c>
      <c r="G11664">
        <v>0</v>
      </c>
      <c r="I11664">
        <v>0</v>
      </c>
      <c r="J11664">
        <v>0</v>
      </c>
      <c r="L11664">
        <v>0</v>
      </c>
      <c r="N11664">
        <v>0</v>
      </c>
      <c r="P11664">
        <v>0</v>
      </c>
      <c r="Q11664">
        <v>0</v>
      </c>
      <c r="S11664">
        <v>0</v>
      </c>
    </row>
    <row r="11665" spans="1:19" x14ac:dyDescent="0.2">
      <c r="A11665" t="s">
        <v>24476</v>
      </c>
      <c r="B11665" t="s">
        <v>24300</v>
      </c>
      <c r="C11665" t="s">
        <v>229</v>
      </c>
      <c r="D11665" t="s">
        <v>1002</v>
      </c>
      <c r="E11665" s="23">
        <v>43891</v>
      </c>
      <c r="F11665">
        <v>0</v>
      </c>
      <c r="G11665">
        <v>0</v>
      </c>
      <c r="I11665">
        <v>0</v>
      </c>
      <c r="J11665">
        <v>0</v>
      </c>
      <c r="L11665">
        <v>0</v>
      </c>
      <c r="N11665">
        <v>0</v>
      </c>
      <c r="P11665">
        <v>0</v>
      </c>
      <c r="Q11665">
        <v>0</v>
      </c>
      <c r="S11665">
        <v>0</v>
      </c>
    </row>
    <row r="11666" spans="1:19" x14ac:dyDescent="0.2">
      <c r="A11666" t="s">
        <v>24477</v>
      </c>
      <c r="B11666" t="s">
        <v>24301</v>
      </c>
      <c r="C11666" t="s">
        <v>1051</v>
      </c>
      <c r="D11666" t="s">
        <v>1002</v>
      </c>
      <c r="E11666" s="23">
        <v>43891</v>
      </c>
      <c r="F11666">
        <v>0</v>
      </c>
      <c r="G11666">
        <v>0</v>
      </c>
      <c r="I11666">
        <v>0</v>
      </c>
      <c r="J11666">
        <v>0</v>
      </c>
      <c r="L11666">
        <v>0</v>
      </c>
      <c r="N11666">
        <v>0</v>
      </c>
      <c r="P11666">
        <v>0</v>
      </c>
      <c r="Q11666">
        <v>0</v>
      </c>
      <c r="S11666">
        <v>0</v>
      </c>
    </row>
    <row r="11667" spans="1:19" x14ac:dyDescent="0.2">
      <c r="A11667" t="s">
        <v>24478</v>
      </c>
      <c r="B11667" t="s">
        <v>24302</v>
      </c>
      <c r="C11667" t="s">
        <v>1049</v>
      </c>
      <c r="D11667" t="s">
        <v>1002</v>
      </c>
      <c r="E11667" s="23">
        <v>43891</v>
      </c>
      <c r="F11667">
        <v>0</v>
      </c>
      <c r="G11667">
        <v>0</v>
      </c>
      <c r="I11667">
        <v>0</v>
      </c>
      <c r="J11667">
        <v>0</v>
      </c>
      <c r="L11667">
        <v>0</v>
      </c>
      <c r="N11667">
        <v>0</v>
      </c>
      <c r="P11667">
        <v>0</v>
      </c>
      <c r="Q11667">
        <v>0</v>
      </c>
      <c r="S11667">
        <v>0</v>
      </c>
    </row>
    <row r="11668" spans="1:19" x14ac:dyDescent="0.2">
      <c r="A11668" t="s">
        <v>24479</v>
      </c>
      <c r="B11668" t="s">
        <v>24303</v>
      </c>
      <c r="C11668" t="s">
        <v>959</v>
      </c>
      <c r="D11668" t="s">
        <v>1002</v>
      </c>
      <c r="E11668" s="23">
        <v>43891</v>
      </c>
      <c r="F11668">
        <v>0</v>
      </c>
      <c r="G11668">
        <v>0</v>
      </c>
      <c r="I11668">
        <v>0</v>
      </c>
      <c r="J11668">
        <v>0</v>
      </c>
      <c r="L11668">
        <v>0</v>
      </c>
      <c r="N11668">
        <v>0</v>
      </c>
      <c r="P11668">
        <v>0</v>
      </c>
      <c r="Q11668">
        <v>0</v>
      </c>
      <c r="S11668">
        <v>0</v>
      </c>
    </row>
    <row r="11669" spans="1:19" x14ac:dyDescent="0.2">
      <c r="A11669" t="s">
        <v>24480</v>
      </c>
      <c r="B11669" t="s">
        <v>24304</v>
      </c>
      <c r="C11669" t="s">
        <v>205</v>
      </c>
      <c r="D11669" t="s">
        <v>1002</v>
      </c>
      <c r="E11669" s="23">
        <v>43891</v>
      </c>
      <c r="F11669">
        <v>0</v>
      </c>
      <c r="G11669">
        <v>0</v>
      </c>
      <c r="I11669">
        <v>0</v>
      </c>
      <c r="J11669">
        <v>0</v>
      </c>
      <c r="L11669">
        <v>0</v>
      </c>
      <c r="N11669">
        <v>0</v>
      </c>
      <c r="P11669">
        <v>0</v>
      </c>
      <c r="Q11669">
        <v>0</v>
      </c>
      <c r="S11669">
        <v>0</v>
      </c>
    </row>
    <row r="11670" spans="1:19" x14ac:dyDescent="0.2">
      <c r="A11670" t="s">
        <v>24481</v>
      </c>
      <c r="B11670" t="s">
        <v>24305</v>
      </c>
      <c r="C11670" t="s">
        <v>384</v>
      </c>
      <c r="D11670" t="s">
        <v>1002</v>
      </c>
      <c r="E11670" s="23">
        <v>43891</v>
      </c>
      <c r="F11670">
        <v>0</v>
      </c>
      <c r="G11670">
        <v>0</v>
      </c>
      <c r="I11670">
        <v>0</v>
      </c>
      <c r="J11670">
        <v>0</v>
      </c>
      <c r="L11670">
        <v>0</v>
      </c>
      <c r="N11670">
        <v>0</v>
      </c>
      <c r="P11670">
        <v>0</v>
      </c>
      <c r="Q11670">
        <v>0</v>
      </c>
      <c r="S11670">
        <v>0</v>
      </c>
    </row>
    <row r="11671" spans="1:19" x14ac:dyDescent="0.2">
      <c r="A11671" t="s">
        <v>24482</v>
      </c>
      <c r="B11671" t="s">
        <v>24306</v>
      </c>
      <c r="C11671" t="s">
        <v>210</v>
      </c>
      <c r="D11671" t="s">
        <v>1002</v>
      </c>
      <c r="E11671" s="23">
        <v>43891</v>
      </c>
      <c r="F11671">
        <v>0</v>
      </c>
      <c r="G11671">
        <v>0</v>
      </c>
      <c r="I11671">
        <v>0</v>
      </c>
      <c r="J11671">
        <v>0</v>
      </c>
      <c r="L11671">
        <v>0</v>
      </c>
      <c r="N11671">
        <v>0</v>
      </c>
      <c r="P11671">
        <v>0</v>
      </c>
      <c r="Q11671">
        <v>0</v>
      </c>
      <c r="S11671">
        <v>0</v>
      </c>
    </row>
    <row r="11672" spans="1:19" x14ac:dyDescent="0.2">
      <c r="A11672" t="s">
        <v>24483</v>
      </c>
      <c r="B11672" t="s">
        <v>24307</v>
      </c>
      <c r="C11672" t="s">
        <v>215</v>
      </c>
      <c r="D11672" t="s">
        <v>1002</v>
      </c>
      <c r="E11672" s="23">
        <v>43891</v>
      </c>
      <c r="F11672">
        <v>5</v>
      </c>
      <c r="G11672">
        <v>6</v>
      </c>
      <c r="I11672">
        <v>32</v>
      </c>
      <c r="J11672">
        <v>30</v>
      </c>
      <c r="L11672">
        <v>36</v>
      </c>
      <c r="N11672">
        <v>25</v>
      </c>
      <c r="P11672">
        <v>6</v>
      </c>
      <c r="Q11672">
        <v>8</v>
      </c>
      <c r="S11672">
        <v>7</v>
      </c>
    </row>
    <row r="11673" spans="1:19" x14ac:dyDescent="0.2">
      <c r="A11673" t="s">
        <v>24484</v>
      </c>
      <c r="B11673" t="s">
        <v>24308</v>
      </c>
      <c r="C11673" t="s">
        <v>960</v>
      </c>
      <c r="D11673" t="s">
        <v>1002</v>
      </c>
      <c r="E11673" s="23">
        <v>43891</v>
      </c>
      <c r="F11673">
        <v>3</v>
      </c>
      <c r="G11673">
        <v>3</v>
      </c>
      <c r="I11673">
        <v>8</v>
      </c>
      <c r="J11673">
        <v>12</v>
      </c>
      <c r="L11673">
        <v>15</v>
      </c>
      <c r="N11673">
        <v>6</v>
      </c>
      <c r="P11673">
        <v>1</v>
      </c>
      <c r="Q11673">
        <v>1</v>
      </c>
      <c r="S11673">
        <v>2</v>
      </c>
    </row>
    <row r="11674" spans="1:19" x14ac:dyDescent="0.2">
      <c r="A11674" t="s">
        <v>24485</v>
      </c>
      <c r="B11674" t="s">
        <v>24309</v>
      </c>
      <c r="C11674" t="s">
        <v>961</v>
      </c>
      <c r="D11674" t="s">
        <v>1002</v>
      </c>
      <c r="E11674" s="23">
        <v>43891</v>
      </c>
      <c r="F11674">
        <v>1</v>
      </c>
      <c r="G11674">
        <v>3</v>
      </c>
      <c r="I11674">
        <v>4</v>
      </c>
      <c r="J11674">
        <v>5</v>
      </c>
      <c r="L11674">
        <v>15</v>
      </c>
      <c r="N11674">
        <v>1</v>
      </c>
      <c r="P11674">
        <v>0</v>
      </c>
      <c r="Q11674">
        <v>0</v>
      </c>
      <c r="S11674">
        <v>3</v>
      </c>
    </row>
    <row r="11675" spans="1:19" x14ac:dyDescent="0.2">
      <c r="A11675" t="s">
        <v>24486</v>
      </c>
      <c r="B11675" t="s">
        <v>24310</v>
      </c>
      <c r="C11675" t="s">
        <v>221</v>
      </c>
      <c r="D11675" t="s">
        <v>1002</v>
      </c>
      <c r="E11675" s="23">
        <v>43891</v>
      </c>
      <c r="F11675">
        <v>0</v>
      </c>
      <c r="G11675">
        <v>0</v>
      </c>
      <c r="I11675">
        <v>0</v>
      </c>
      <c r="J11675">
        <v>0</v>
      </c>
      <c r="L11675">
        <v>0</v>
      </c>
      <c r="N11675">
        <v>0</v>
      </c>
      <c r="P11675">
        <v>0</v>
      </c>
      <c r="Q11675">
        <v>0</v>
      </c>
      <c r="S11675">
        <v>0</v>
      </c>
    </row>
    <row r="11676" spans="1:19" x14ac:dyDescent="0.2">
      <c r="A11676" t="s">
        <v>24487</v>
      </c>
      <c r="B11676" t="s">
        <v>24311</v>
      </c>
      <c r="C11676" t="s">
        <v>222</v>
      </c>
      <c r="D11676" t="s">
        <v>1002</v>
      </c>
      <c r="E11676" s="23">
        <v>43891</v>
      </c>
      <c r="F11676">
        <v>0</v>
      </c>
      <c r="G11676">
        <v>0</v>
      </c>
      <c r="I11676">
        <v>0</v>
      </c>
      <c r="J11676">
        <v>0</v>
      </c>
      <c r="L11676">
        <v>0</v>
      </c>
      <c r="N11676">
        <v>0</v>
      </c>
      <c r="P11676">
        <v>0</v>
      </c>
      <c r="Q11676">
        <v>0</v>
      </c>
      <c r="S11676">
        <v>0</v>
      </c>
    </row>
    <row r="11677" spans="1:19" x14ac:dyDescent="0.2">
      <c r="A11677" t="s">
        <v>24488</v>
      </c>
      <c r="B11677" t="s">
        <v>24312</v>
      </c>
      <c r="C11677" t="s">
        <v>200</v>
      </c>
      <c r="D11677" t="s">
        <v>1002</v>
      </c>
      <c r="E11677" s="23">
        <v>43891</v>
      </c>
      <c r="F11677">
        <v>2</v>
      </c>
      <c r="G11677">
        <v>3.5</v>
      </c>
      <c r="I11677">
        <v>6</v>
      </c>
      <c r="J11677">
        <v>10</v>
      </c>
      <c r="L11677">
        <v>20</v>
      </c>
      <c r="N11677">
        <v>6</v>
      </c>
      <c r="P11677">
        <v>0</v>
      </c>
      <c r="Q11677">
        <v>0</v>
      </c>
      <c r="S11677">
        <v>0</v>
      </c>
    </row>
    <row r="11678" spans="1:19" x14ac:dyDescent="0.2">
      <c r="A11678" t="s">
        <v>24489</v>
      </c>
      <c r="B11678" t="s">
        <v>24313</v>
      </c>
      <c r="C11678" t="s">
        <v>204</v>
      </c>
      <c r="D11678" t="s">
        <v>1002</v>
      </c>
      <c r="E11678" s="23">
        <v>43891</v>
      </c>
      <c r="F11678">
        <v>0</v>
      </c>
      <c r="G11678">
        <v>0</v>
      </c>
      <c r="I11678">
        <v>0</v>
      </c>
      <c r="J11678">
        <v>0</v>
      </c>
      <c r="L11678">
        <v>0</v>
      </c>
      <c r="N11678">
        <v>0</v>
      </c>
      <c r="P11678">
        <v>0</v>
      </c>
      <c r="Q11678">
        <v>0</v>
      </c>
      <c r="S11678">
        <v>0</v>
      </c>
    </row>
    <row r="11679" spans="1:19" x14ac:dyDescent="0.2">
      <c r="A11679" t="s">
        <v>24490</v>
      </c>
      <c r="B11679" t="s">
        <v>24314</v>
      </c>
      <c r="C11679" t="s">
        <v>385</v>
      </c>
      <c r="D11679" t="s">
        <v>1002</v>
      </c>
      <c r="E11679" s="23">
        <v>43891</v>
      </c>
      <c r="F11679">
        <v>0</v>
      </c>
      <c r="G11679">
        <v>0</v>
      </c>
      <c r="I11679">
        <v>0</v>
      </c>
      <c r="J11679">
        <v>0</v>
      </c>
      <c r="L11679">
        <v>0</v>
      </c>
      <c r="N11679">
        <v>0</v>
      </c>
      <c r="P11679">
        <v>0</v>
      </c>
      <c r="Q11679">
        <v>0</v>
      </c>
      <c r="S11679">
        <v>0</v>
      </c>
    </row>
    <row r="11680" spans="1:19" x14ac:dyDescent="0.2">
      <c r="A11680" t="s">
        <v>24491</v>
      </c>
      <c r="B11680" t="s">
        <v>24315</v>
      </c>
      <c r="C11680" t="s">
        <v>208</v>
      </c>
      <c r="D11680" t="s">
        <v>1002</v>
      </c>
      <c r="E11680" s="23">
        <v>43891</v>
      </c>
      <c r="F11680">
        <v>3</v>
      </c>
      <c r="G11680">
        <v>1.5</v>
      </c>
      <c r="I11680">
        <v>6</v>
      </c>
      <c r="J11680">
        <v>17</v>
      </c>
      <c r="L11680">
        <v>9</v>
      </c>
      <c r="N11680">
        <v>6</v>
      </c>
      <c r="P11680">
        <v>0</v>
      </c>
      <c r="Q11680">
        <v>0</v>
      </c>
      <c r="S11680">
        <v>0</v>
      </c>
    </row>
    <row r="11681" spans="1:19" x14ac:dyDescent="0.2">
      <c r="A11681" t="s">
        <v>24492</v>
      </c>
      <c r="B11681" t="s">
        <v>24316</v>
      </c>
      <c r="C11681" t="s">
        <v>900</v>
      </c>
      <c r="D11681" t="s">
        <v>1002</v>
      </c>
      <c r="E11681" s="23">
        <v>43891</v>
      </c>
      <c r="F11681">
        <v>4</v>
      </c>
      <c r="G11681">
        <v>4</v>
      </c>
      <c r="I11681">
        <v>8</v>
      </c>
      <c r="J11681">
        <v>23</v>
      </c>
      <c r="L11681">
        <v>23</v>
      </c>
      <c r="N11681">
        <v>8</v>
      </c>
      <c r="P11681">
        <v>0</v>
      </c>
      <c r="Q11681">
        <v>0</v>
      </c>
      <c r="S11681">
        <v>0</v>
      </c>
    </row>
    <row r="11682" spans="1:19" x14ac:dyDescent="0.2">
      <c r="A11682" t="s">
        <v>24493</v>
      </c>
      <c r="B11682" t="s">
        <v>24317</v>
      </c>
      <c r="C11682" t="s">
        <v>905</v>
      </c>
      <c r="D11682" t="s">
        <v>1002</v>
      </c>
      <c r="E11682" s="23">
        <v>43891</v>
      </c>
      <c r="F11682">
        <v>1.5</v>
      </c>
      <c r="G11682">
        <v>2</v>
      </c>
      <c r="I11682">
        <v>0</v>
      </c>
      <c r="J11682">
        <v>8</v>
      </c>
      <c r="L11682">
        <v>11</v>
      </c>
      <c r="N11682">
        <v>0</v>
      </c>
      <c r="P11682">
        <v>0</v>
      </c>
      <c r="Q11682">
        <v>0</v>
      </c>
      <c r="S11682">
        <v>0</v>
      </c>
    </row>
    <row r="11683" spans="1:19" x14ac:dyDescent="0.2">
      <c r="A11683" t="s">
        <v>24494</v>
      </c>
      <c r="B11683" t="s">
        <v>24318</v>
      </c>
      <c r="C11683" t="s">
        <v>316</v>
      </c>
      <c r="D11683" t="s">
        <v>1002</v>
      </c>
      <c r="E11683" s="23">
        <v>43891</v>
      </c>
      <c r="F11683">
        <v>7.5</v>
      </c>
      <c r="G11683">
        <v>6.5</v>
      </c>
      <c r="I11683">
        <v>13</v>
      </c>
      <c r="J11683">
        <v>44</v>
      </c>
      <c r="L11683">
        <v>37</v>
      </c>
      <c r="N11683">
        <v>13</v>
      </c>
      <c r="P11683">
        <v>0</v>
      </c>
      <c r="Q11683">
        <v>0</v>
      </c>
      <c r="S11683">
        <v>0</v>
      </c>
    </row>
    <row r="11684" spans="1:19" x14ac:dyDescent="0.2">
      <c r="A11684" t="s">
        <v>24495</v>
      </c>
      <c r="B11684" t="s">
        <v>24319</v>
      </c>
      <c r="C11684" t="s">
        <v>218</v>
      </c>
      <c r="D11684" t="s">
        <v>1002</v>
      </c>
      <c r="E11684" s="23">
        <v>43891</v>
      </c>
      <c r="F11684">
        <v>0</v>
      </c>
      <c r="G11684">
        <v>0</v>
      </c>
      <c r="I11684">
        <v>0</v>
      </c>
      <c r="J11684">
        <v>0</v>
      </c>
      <c r="L11684">
        <v>0</v>
      </c>
      <c r="N11684">
        <v>0</v>
      </c>
      <c r="P11684">
        <v>0</v>
      </c>
      <c r="Q11684">
        <v>0</v>
      </c>
      <c r="S11684">
        <v>0</v>
      </c>
    </row>
    <row r="11685" spans="1:19" x14ac:dyDescent="0.2">
      <c r="A11685" t="s">
        <v>24496</v>
      </c>
      <c r="B11685" t="s">
        <v>24320</v>
      </c>
      <c r="C11685" t="s">
        <v>202</v>
      </c>
      <c r="D11685" t="s">
        <v>1002</v>
      </c>
      <c r="E11685" s="23">
        <v>43891</v>
      </c>
      <c r="F11685">
        <v>12.5</v>
      </c>
      <c r="G11685">
        <v>15.5</v>
      </c>
      <c r="I11685">
        <v>98</v>
      </c>
      <c r="J11685">
        <v>139</v>
      </c>
      <c r="L11685">
        <v>172</v>
      </c>
      <c r="N11685">
        <v>92</v>
      </c>
      <c r="P11685">
        <v>1</v>
      </c>
      <c r="Q11685">
        <v>1</v>
      </c>
      <c r="S11685">
        <v>6</v>
      </c>
    </row>
    <row r="11686" spans="1:19" x14ac:dyDescent="0.2">
      <c r="A11686" t="s">
        <v>24497</v>
      </c>
      <c r="B11686" t="s">
        <v>24321</v>
      </c>
      <c r="C11686" t="s">
        <v>347</v>
      </c>
      <c r="D11686" t="s">
        <v>1002</v>
      </c>
      <c r="E11686" s="23">
        <v>43891</v>
      </c>
      <c r="F11686">
        <v>0</v>
      </c>
      <c r="G11686">
        <v>0</v>
      </c>
      <c r="I11686">
        <v>0</v>
      </c>
      <c r="J11686">
        <v>0</v>
      </c>
      <c r="L11686">
        <v>0</v>
      </c>
      <c r="N11686">
        <v>0</v>
      </c>
      <c r="P11686">
        <v>0</v>
      </c>
      <c r="Q11686">
        <v>0</v>
      </c>
      <c r="S11686">
        <v>0</v>
      </c>
    </row>
    <row r="11687" spans="1:19" x14ac:dyDescent="0.2">
      <c r="A11687" t="s">
        <v>24498</v>
      </c>
      <c r="B11687" t="s">
        <v>24322</v>
      </c>
      <c r="C11687" t="s">
        <v>224</v>
      </c>
      <c r="D11687" t="s">
        <v>1002</v>
      </c>
      <c r="E11687" s="23">
        <v>43891</v>
      </c>
      <c r="F11687">
        <v>0</v>
      </c>
      <c r="G11687">
        <v>0</v>
      </c>
      <c r="I11687">
        <v>0</v>
      </c>
      <c r="J11687">
        <v>0</v>
      </c>
      <c r="L11687">
        <v>0</v>
      </c>
      <c r="N11687">
        <v>0</v>
      </c>
      <c r="P11687">
        <v>0</v>
      </c>
      <c r="Q11687">
        <v>0</v>
      </c>
      <c r="S11687">
        <v>0</v>
      </c>
    </row>
    <row r="11688" spans="1:19" x14ac:dyDescent="0.2">
      <c r="A11688" t="s">
        <v>24499</v>
      </c>
      <c r="B11688" t="s">
        <v>24323</v>
      </c>
      <c r="C11688" t="s">
        <v>345</v>
      </c>
      <c r="D11688" t="s">
        <v>1002</v>
      </c>
      <c r="E11688" s="23">
        <v>43891</v>
      </c>
      <c r="F11688">
        <v>0</v>
      </c>
      <c r="G11688">
        <v>0</v>
      </c>
      <c r="I11688">
        <v>0</v>
      </c>
      <c r="J11688">
        <v>0</v>
      </c>
      <c r="L11688">
        <v>0</v>
      </c>
      <c r="N11688">
        <v>0</v>
      </c>
      <c r="P11688">
        <v>0</v>
      </c>
      <c r="Q11688">
        <v>0</v>
      </c>
      <c r="S11688">
        <v>0</v>
      </c>
    </row>
    <row r="11689" spans="1:19" x14ac:dyDescent="0.2">
      <c r="A11689" t="s">
        <v>24500</v>
      </c>
      <c r="B11689" t="s">
        <v>24324</v>
      </c>
      <c r="C11689" t="s">
        <v>226</v>
      </c>
      <c r="D11689" t="s">
        <v>1002</v>
      </c>
      <c r="E11689" s="23">
        <v>43891</v>
      </c>
      <c r="F11689">
        <v>2</v>
      </c>
      <c r="G11689">
        <v>4</v>
      </c>
      <c r="I11689">
        <v>10</v>
      </c>
      <c r="J11689">
        <v>22</v>
      </c>
      <c r="L11689">
        <v>44</v>
      </c>
      <c r="N11689">
        <v>5</v>
      </c>
      <c r="P11689">
        <v>0</v>
      </c>
      <c r="Q11689">
        <v>0</v>
      </c>
      <c r="S11689">
        <v>5</v>
      </c>
    </row>
    <row r="11690" spans="1:19" x14ac:dyDescent="0.2">
      <c r="A11690" t="s">
        <v>24501</v>
      </c>
      <c r="B11690" t="s">
        <v>24325</v>
      </c>
      <c r="C11690" t="s">
        <v>231</v>
      </c>
      <c r="D11690" t="s">
        <v>1002</v>
      </c>
      <c r="E11690" s="23">
        <v>43891</v>
      </c>
      <c r="F11690">
        <v>10</v>
      </c>
      <c r="G11690">
        <v>11.5</v>
      </c>
      <c r="I11690">
        <v>167</v>
      </c>
      <c r="J11690">
        <v>113</v>
      </c>
      <c r="L11690">
        <v>128</v>
      </c>
      <c r="N11690">
        <v>161</v>
      </c>
      <c r="P11690">
        <v>0</v>
      </c>
      <c r="Q11690">
        <v>20</v>
      </c>
      <c r="S11690">
        <v>6</v>
      </c>
    </row>
    <row r="11691" spans="1:19" x14ac:dyDescent="0.2">
      <c r="A11691" t="s">
        <v>24502</v>
      </c>
      <c r="B11691" t="s">
        <v>24326</v>
      </c>
      <c r="C11691" t="s">
        <v>216</v>
      </c>
      <c r="D11691" t="s">
        <v>1002</v>
      </c>
      <c r="E11691" s="23">
        <v>43891</v>
      </c>
      <c r="F11691">
        <v>9</v>
      </c>
      <c r="G11691">
        <v>9.5</v>
      </c>
      <c r="I11691">
        <v>71</v>
      </c>
      <c r="J11691">
        <v>90</v>
      </c>
      <c r="L11691">
        <v>95</v>
      </c>
      <c r="N11691">
        <v>66</v>
      </c>
      <c r="P11691">
        <v>2</v>
      </c>
      <c r="Q11691">
        <v>5</v>
      </c>
      <c r="S11691">
        <v>5</v>
      </c>
    </row>
    <row r="11692" spans="1:19" x14ac:dyDescent="0.2">
      <c r="A11692" t="s">
        <v>24503</v>
      </c>
      <c r="B11692" t="s">
        <v>24327</v>
      </c>
      <c r="C11692" t="s">
        <v>233</v>
      </c>
      <c r="D11692" t="s">
        <v>1002</v>
      </c>
      <c r="E11692" s="23">
        <v>43891</v>
      </c>
      <c r="F11692">
        <v>0</v>
      </c>
      <c r="G11692">
        <v>0</v>
      </c>
      <c r="I11692">
        <v>0</v>
      </c>
      <c r="J11692">
        <v>0</v>
      </c>
      <c r="L11692">
        <v>0</v>
      </c>
      <c r="N11692">
        <v>0</v>
      </c>
      <c r="P11692">
        <v>0</v>
      </c>
      <c r="Q11692">
        <v>0</v>
      </c>
      <c r="S11692">
        <v>0</v>
      </c>
    </row>
    <row r="11693" spans="1:19" x14ac:dyDescent="0.2">
      <c r="A11693" t="s">
        <v>24504</v>
      </c>
      <c r="B11693" t="s">
        <v>24328</v>
      </c>
      <c r="C11693" t="s">
        <v>219</v>
      </c>
      <c r="D11693" t="s">
        <v>1002</v>
      </c>
      <c r="E11693" s="23">
        <v>43891</v>
      </c>
      <c r="F11693">
        <v>0</v>
      </c>
      <c r="G11693">
        <v>0</v>
      </c>
      <c r="I11693">
        <v>0</v>
      </c>
      <c r="J11693">
        <v>0</v>
      </c>
      <c r="L11693">
        <v>0</v>
      </c>
      <c r="N11693">
        <v>0</v>
      </c>
      <c r="P11693">
        <v>0</v>
      </c>
      <c r="Q11693">
        <v>0</v>
      </c>
      <c r="S11693">
        <v>0</v>
      </c>
    </row>
    <row r="11694" spans="1:19" x14ac:dyDescent="0.2">
      <c r="A11694" t="s">
        <v>24505</v>
      </c>
      <c r="B11694" t="s">
        <v>24329</v>
      </c>
      <c r="C11694" t="s">
        <v>340</v>
      </c>
      <c r="D11694" t="s">
        <v>1002</v>
      </c>
      <c r="E11694" s="23">
        <v>43891</v>
      </c>
      <c r="F11694">
        <v>2.5</v>
      </c>
      <c r="G11694">
        <v>3</v>
      </c>
      <c r="I11694">
        <v>31</v>
      </c>
      <c r="J11694">
        <v>29</v>
      </c>
      <c r="L11694">
        <v>36</v>
      </c>
      <c r="N11694">
        <v>27</v>
      </c>
      <c r="P11694">
        <v>0</v>
      </c>
      <c r="Q11694">
        <v>1</v>
      </c>
      <c r="S11694">
        <v>4</v>
      </c>
    </row>
    <row r="11695" spans="1:19" x14ac:dyDescent="0.2">
      <c r="A11695" t="s">
        <v>24506</v>
      </c>
      <c r="B11695" t="s">
        <v>24330</v>
      </c>
      <c r="C11695" t="s">
        <v>350</v>
      </c>
      <c r="D11695" t="s">
        <v>1002</v>
      </c>
      <c r="E11695" s="23">
        <v>43891</v>
      </c>
      <c r="F11695">
        <v>0</v>
      </c>
      <c r="G11695">
        <v>0</v>
      </c>
      <c r="I11695">
        <v>0</v>
      </c>
      <c r="J11695">
        <v>0</v>
      </c>
      <c r="L11695">
        <v>0</v>
      </c>
      <c r="N11695">
        <v>0</v>
      </c>
      <c r="P11695">
        <v>0</v>
      </c>
      <c r="Q11695">
        <v>0</v>
      </c>
      <c r="S11695">
        <v>0</v>
      </c>
    </row>
    <row r="11696" spans="1:19" x14ac:dyDescent="0.2">
      <c r="A11696" t="s">
        <v>24507</v>
      </c>
      <c r="B11696" t="s">
        <v>24331</v>
      </c>
      <c r="C11696" t="s">
        <v>351</v>
      </c>
      <c r="D11696" t="s">
        <v>1002</v>
      </c>
      <c r="E11696" s="23">
        <v>43891</v>
      </c>
      <c r="F11696">
        <v>0</v>
      </c>
      <c r="G11696">
        <v>0</v>
      </c>
      <c r="I11696">
        <v>0</v>
      </c>
      <c r="J11696">
        <v>0</v>
      </c>
      <c r="L11696">
        <v>0</v>
      </c>
      <c r="N11696">
        <v>0</v>
      </c>
      <c r="P11696">
        <v>0</v>
      </c>
      <c r="Q11696">
        <v>0</v>
      </c>
      <c r="S11696">
        <v>0</v>
      </c>
    </row>
    <row r="11697" spans="1:19" x14ac:dyDescent="0.2">
      <c r="A11697" t="s">
        <v>24508</v>
      </c>
      <c r="B11697" t="s">
        <v>24332</v>
      </c>
      <c r="C11697" t="s">
        <v>352</v>
      </c>
      <c r="D11697" t="s">
        <v>1002</v>
      </c>
      <c r="E11697" s="23">
        <v>43891</v>
      </c>
      <c r="F11697">
        <v>0</v>
      </c>
      <c r="G11697">
        <v>0</v>
      </c>
      <c r="I11697">
        <v>0</v>
      </c>
      <c r="J11697">
        <v>0</v>
      </c>
      <c r="L11697">
        <v>0</v>
      </c>
      <c r="N11697">
        <v>0</v>
      </c>
      <c r="P11697">
        <v>0</v>
      </c>
      <c r="Q11697">
        <v>0</v>
      </c>
      <c r="S11697">
        <v>0</v>
      </c>
    </row>
    <row r="11698" spans="1:19" x14ac:dyDescent="0.2">
      <c r="A11698" t="s">
        <v>24509</v>
      </c>
      <c r="B11698" t="s">
        <v>24333</v>
      </c>
      <c r="C11698" t="s">
        <v>353</v>
      </c>
      <c r="D11698" t="s">
        <v>1002</v>
      </c>
      <c r="E11698" s="23">
        <v>43891</v>
      </c>
      <c r="F11698">
        <v>0</v>
      </c>
      <c r="G11698">
        <v>0</v>
      </c>
      <c r="I11698">
        <v>0</v>
      </c>
      <c r="J11698">
        <v>0</v>
      </c>
      <c r="L11698">
        <v>0</v>
      </c>
      <c r="N11698">
        <v>0</v>
      </c>
      <c r="P11698">
        <v>0</v>
      </c>
      <c r="Q11698">
        <v>0</v>
      </c>
      <c r="S11698">
        <v>0</v>
      </c>
    </row>
    <row r="11699" spans="1:19" x14ac:dyDescent="0.2">
      <c r="A11699" t="s">
        <v>24510</v>
      </c>
      <c r="B11699" t="s">
        <v>24334</v>
      </c>
      <c r="C11699" t="s">
        <v>386</v>
      </c>
      <c r="D11699" t="s">
        <v>1002</v>
      </c>
      <c r="E11699" s="23">
        <v>43891</v>
      </c>
      <c r="F11699">
        <v>0</v>
      </c>
      <c r="G11699">
        <v>0</v>
      </c>
      <c r="I11699">
        <v>0</v>
      </c>
      <c r="J11699">
        <v>0</v>
      </c>
      <c r="L11699">
        <v>0</v>
      </c>
      <c r="N11699">
        <v>0</v>
      </c>
      <c r="P11699">
        <v>0</v>
      </c>
      <c r="Q11699">
        <v>0</v>
      </c>
      <c r="S11699">
        <v>0</v>
      </c>
    </row>
    <row r="11700" spans="1:19" x14ac:dyDescent="0.2">
      <c r="A11700" t="s">
        <v>24511</v>
      </c>
      <c r="B11700" t="s">
        <v>24335</v>
      </c>
      <c r="C11700" t="s">
        <v>354</v>
      </c>
      <c r="D11700" t="s">
        <v>1002</v>
      </c>
      <c r="E11700" s="23">
        <v>43891</v>
      </c>
      <c r="F11700">
        <v>1.5</v>
      </c>
      <c r="G11700">
        <v>1.5</v>
      </c>
      <c r="I11700">
        <v>9</v>
      </c>
      <c r="J11700">
        <v>9</v>
      </c>
      <c r="L11700">
        <v>9</v>
      </c>
      <c r="N11700">
        <v>9</v>
      </c>
      <c r="P11700">
        <v>0</v>
      </c>
      <c r="Q11700">
        <v>0</v>
      </c>
      <c r="S11700">
        <v>0</v>
      </c>
    </row>
    <row r="11701" spans="1:19" x14ac:dyDescent="0.2">
      <c r="A11701" t="s">
        <v>24512</v>
      </c>
      <c r="B11701" t="s">
        <v>24336</v>
      </c>
      <c r="C11701" t="s">
        <v>355</v>
      </c>
      <c r="D11701" t="s">
        <v>1002</v>
      </c>
      <c r="E11701" s="23">
        <v>43891</v>
      </c>
      <c r="F11701">
        <v>1</v>
      </c>
      <c r="G11701">
        <v>1</v>
      </c>
      <c r="I11701">
        <v>5</v>
      </c>
      <c r="J11701">
        <v>6</v>
      </c>
      <c r="L11701">
        <v>6</v>
      </c>
      <c r="N11701">
        <v>5</v>
      </c>
      <c r="P11701">
        <v>0</v>
      </c>
      <c r="Q11701">
        <v>0</v>
      </c>
      <c r="S11701">
        <v>0</v>
      </c>
    </row>
    <row r="11702" spans="1:19" x14ac:dyDescent="0.2">
      <c r="A11702" t="s">
        <v>24513</v>
      </c>
      <c r="B11702" t="s">
        <v>24337</v>
      </c>
      <c r="C11702" t="s">
        <v>1048</v>
      </c>
      <c r="D11702" t="s">
        <v>1002</v>
      </c>
      <c r="E11702" s="23">
        <v>43891</v>
      </c>
      <c r="F11702">
        <v>3</v>
      </c>
      <c r="G11702">
        <v>2</v>
      </c>
      <c r="I11702">
        <v>12</v>
      </c>
      <c r="J11702">
        <v>17</v>
      </c>
      <c r="L11702">
        <v>10</v>
      </c>
      <c r="N11702">
        <v>8</v>
      </c>
      <c r="P11702">
        <v>0</v>
      </c>
      <c r="Q11702">
        <v>0</v>
      </c>
      <c r="S11702">
        <v>4</v>
      </c>
    </row>
    <row r="11703" spans="1:19" x14ac:dyDescent="0.2">
      <c r="A11703" t="s">
        <v>24602</v>
      </c>
      <c r="B11703" t="s">
        <v>24598</v>
      </c>
      <c r="C11703" t="s">
        <v>24254</v>
      </c>
      <c r="D11703" t="s">
        <v>1002</v>
      </c>
      <c r="E11703" s="23">
        <v>43891</v>
      </c>
      <c r="F11703">
        <v>1.5</v>
      </c>
      <c r="G11703">
        <v>1.5</v>
      </c>
      <c r="I11703">
        <v>5</v>
      </c>
      <c r="J11703">
        <v>8</v>
      </c>
      <c r="L11703">
        <v>8</v>
      </c>
      <c r="N11703">
        <v>0</v>
      </c>
      <c r="P11703">
        <v>0</v>
      </c>
      <c r="Q11703">
        <v>1</v>
      </c>
      <c r="S11703">
        <v>5</v>
      </c>
    </row>
    <row r="11704" spans="1:19" x14ac:dyDescent="0.2">
      <c r="A11704" t="s">
        <v>24514</v>
      </c>
      <c r="B11704" t="s">
        <v>24338</v>
      </c>
      <c r="C11704" t="s">
        <v>1047</v>
      </c>
      <c r="D11704" t="s">
        <v>1002</v>
      </c>
      <c r="E11704" s="23">
        <v>43891</v>
      </c>
      <c r="F11704">
        <v>3.5</v>
      </c>
      <c r="G11704">
        <v>1.5</v>
      </c>
      <c r="I11704">
        <v>14</v>
      </c>
      <c r="J11704">
        <v>20</v>
      </c>
      <c r="L11704">
        <v>8</v>
      </c>
      <c r="N11704">
        <v>14</v>
      </c>
      <c r="P11704">
        <v>0</v>
      </c>
      <c r="Q11704">
        <v>0</v>
      </c>
      <c r="S11704">
        <v>0</v>
      </c>
    </row>
    <row r="11705" spans="1:19" x14ac:dyDescent="0.2">
      <c r="A11705" t="s">
        <v>24515</v>
      </c>
      <c r="B11705" t="s">
        <v>24339</v>
      </c>
      <c r="C11705" t="s">
        <v>1050</v>
      </c>
      <c r="D11705" t="s">
        <v>1002</v>
      </c>
      <c r="E11705" s="23">
        <v>43891</v>
      </c>
      <c r="F11705">
        <v>1.5</v>
      </c>
      <c r="G11705">
        <v>1.5</v>
      </c>
      <c r="I11705">
        <v>4</v>
      </c>
      <c r="J11705">
        <v>8</v>
      </c>
      <c r="L11705">
        <v>8</v>
      </c>
      <c r="N11705">
        <v>4</v>
      </c>
      <c r="P11705">
        <v>0</v>
      </c>
      <c r="Q11705">
        <v>0</v>
      </c>
      <c r="S11705">
        <v>0</v>
      </c>
    </row>
    <row r="11706" spans="1:19" x14ac:dyDescent="0.2">
      <c r="A11706" t="s">
        <v>24516</v>
      </c>
      <c r="B11706" t="s">
        <v>24340</v>
      </c>
      <c r="C11706" t="s">
        <v>1054</v>
      </c>
      <c r="D11706" t="s">
        <v>1002</v>
      </c>
      <c r="E11706" s="23">
        <v>43891</v>
      </c>
      <c r="F11706">
        <v>2</v>
      </c>
      <c r="G11706">
        <v>2</v>
      </c>
      <c r="I11706">
        <v>5</v>
      </c>
      <c r="J11706">
        <v>11</v>
      </c>
      <c r="L11706">
        <v>11</v>
      </c>
      <c r="N11706">
        <v>4</v>
      </c>
      <c r="P11706">
        <v>0</v>
      </c>
      <c r="Q11706">
        <v>0</v>
      </c>
      <c r="S11706">
        <v>1</v>
      </c>
    </row>
    <row r="11707" spans="1:19" x14ac:dyDescent="0.2">
      <c r="A11707" t="s">
        <v>24517</v>
      </c>
      <c r="B11707" t="s">
        <v>24341</v>
      </c>
      <c r="C11707" t="s">
        <v>1052</v>
      </c>
      <c r="D11707" t="s">
        <v>1002</v>
      </c>
      <c r="E11707" s="23">
        <v>43891</v>
      </c>
      <c r="F11707">
        <v>5</v>
      </c>
      <c r="G11707">
        <v>4.5</v>
      </c>
      <c r="I11707">
        <v>13</v>
      </c>
      <c r="J11707">
        <v>28</v>
      </c>
      <c r="L11707">
        <v>26</v>
      </c>
      <c r="N11707">
        <v>13</v>
      </c>
      <c r="P11707">
        <v>2</v>
      </c>
      <c r="Q11707">
        <v>2</v>
      </c>
      <c r="S11707">
        <v>0</v>
      </c>
    </row>
    <row r="11708" spans="1:19" x14ac:dyDescent="0.2">
      <c r="A11708" t="s">
        <v>24603</v>
      </c>
      <c r="B11708" t="s">
        <v>24599</v>
      </c>
      <c r="C11708" t="s">
        <v>24271</v>
      </c>
      <c r="D11708" t="s">
        <v>1002</v>
      </c>
      <c r="E11708" s="23">
        <v>43891</v>
      </c>
      <c r="F11708">
        <v>1.5</v>
      </c>
      <c r="G11708">
        <v>1.5</v>
      </c>
      <c r="I11708">
        <v>4</v>
      </c>
      <c r="J11708">
        <v>8</v>
      </c>
      <c r="L11708">
        <v>8</v>
      </c>
      <c r="N11708">
        <v>0</v>
      </c>
      <c r="P11708">
        <v>0</v>
      </c>
      <c r="Q11708">
        <v>1</v>
      </c>
      <c r="S11708">
        <v>4</v>
      </c>
    </row>
    <row r="11709" spans="1:19" x14ac:dyDescent="0.2">
      <c r="A11709" t="s">
        <v>24518</v>
      </c>
      <c r="B11709" t="s">
        <v>24342</v>
      </c>
      <c r="C11709" t="s">
        <v>1053</v>
      </c>
      <c r="D11709" t="s">
        <v>1002</v>
      </c>
      <c r="E11709" s="23">
        <v>43891</v>
      </c>
      <c r="F11709">
        <v>3</v>
      </c>
      <c r="G11709">
        <v>1.5</v>
      </c>
      <c r="I11709">
        <v>12</v>
      </c>
      <c r="J11709">
        <v>17</v>
      </c>
      <c r="L11709">
        <v>8</v>
      </c>
      <c r="N11709">
        <v>9</v>
      </c>
      <c r="P11709">
        <v>0</v>
      </c>
      <c r="Q11709">
        <v>0</v>
      </c>
      <c r="S11709">
        <v>3</v>
      </c>
    </row>
    <row r="11710" spans="1:19" x14ac:dyDescent="0.2">
      <c r="A11710" t="s">
        <v>24519</v>
      </c>
      <c r="B11710" t="s">
        <v>24343</v>
      </c>
      <c r="C11710" t="s">
        <v>962</v>
      </c>
      <c r="D11710" t="s">
        <v>1000</v>
      </c>
      <c r="E11710" s="23">
        <v>43891</v>
      </c>
      <c r="F11710">
        <v>0</v>
      </c>
      <c r="G11710">
        <v>0</v>
      </c>
      <c r="I11710">
        <v>0</v>
      </c>
      <c r="J11710">
        <v>0</v>
      </c>
      <c r="L11710">
        <v>0</v>
      </c>
      <c r="N11710">
        <v>0</v>
      </c>
      <c r="P11710">
        <v>0</v>
      </c>
      <c r="Q11710">
        <v>0</v>
      </c>
      <c r="S11710">
        <v>0</v>
      </c>
    </row>
    <row r="11711" spans="1:19" x14ac:dyDescent="0.2">
      <c r="A11711" t="s">
        <v>24520</v>
      </c>
      <c r="B11711" t="s">
        <v>24344</v>
      </c>
      <c r="C11711" t="s">
        <v>348</v>
      </c>
      <c r="D11711" t="s">
        <v>1000</v>
      </c>
      <c r="E11711" s="23">
        <v>43891</v>
      </c>
      <c r="F11711">
        <v>0</v>
      </c>
      <c r="G11711">
        <v>0</v>
      </c>
      <c r="I11711">
        <v>0</v>
      </c>
      <c r="J11711">
        <v>0</v>
      </c>
      <c r="L11711">
        <v>0</v>
      </c>
      <c r="N11711">
        <v>0</v>
      </c>
      <c r="P11711">
        <v>0</v>
      </c>
      <c r="Q11711">
        <v>0</v>
      </c>
      <c r="S11711">
        <v>0</v>
      </c>
    </row>
    <row r="11712" spans="1:19" x14ac:dyDescent="0.2">
      <c r="A11712" t="s">
        <v>24521</v>
      </c>
      <c r="B11712" t="s">
        <v>24345</v>
      </c>
      <c r="C11712" t="s">
        <v>357</v>
      </c>
      <c r="D11712" t="s">
        <v>1000</v>
      </c>
      <c r="E11712" s="23">
        <v>43891</v>
      </c>
      <c r="F11712">
        <v>0</v>
      </c>
      <c r="G11712">
        <v>0</v>
      </c>
      <c r="I11712">
        <v>0</v>
      </c>
      <c r="J11712">
        <v>0</v>
      </c>
      <c r="L11712">
        <v>0</v>
      </c>
      <c r="N11712">
        <v>0</v>
      </c>
      <c r="P11712">
        <v>0</v>
      </c>
      <c r="Q11712">
        <v>0</v>
      </c>
      <c r="S11712">
        <v>0</v>
      </c>
    </row>
    <row r="11713" spans="1:19" x14ac:dyDescent="0.2">
      <c r="A11713" t="s">
        <v>24522</v>
      </c>
      <c r="B11713" t="s">
        <v>24346</v>
      </c>
      <c r="C11713" t="s">
        <v>22399</v>
      </c>
      <c r="D11713" t="s">
        <v>1000</v>
      </c>
      <c r="E11713" s="23">
        <v>43891</v>
      </c>
      <c r="F11713">
        <v>0</v>
      </c>
      <c r="G11713">
        <v>0</v>
      </c>
      <c r="I11713">
        <v>0</v>
      </c>
      <c r="J11713">
        <v>0</v>
      </c>
      <c r="L11713">
        <v>0</v>
      </c>
      <c r="N11713">
        <v>0</v>
      </c>
      <c r="P11713">
        <v>0</v>
      </c>
      <c r="Q11713">
        <v>0</v>
      </c>
      <c r="S11713">
        <v>0</v>
      </c>
    </row>
    <row r="11714" spans="1:19" x14ac:dyDescent="0.2">
      <c r="A11714" t="s">
        <v>24523</v>
      </c>
      <c r="B11714" t="s">
        <v>24347</v>
      </c>
      <c r="C11714" t="s">
        <v>203</v>
      </c>
      <c r="D11714" t="s">
        <v>1000</v>
      </c>
      <c r="E11714" s="23">
        <v>43891</v>
      </c>
      <c r="F11714">
        <v>0</v>
      </c>
      <c r="G11714">
        <v>0</v>
      </c>
      <c r="I11714">
        <v>0</v>
      </c>
      <c r="J11714">
        <v>0</v>
      </c>
      <c r="L11714">
        <v>0</v>
      </c>
      <c r="N11714">
        <v>0</v>
      </c>
      <c r="P11714">
        <v>0</v>
      </c>
      <c r="Q11714">
        <v>0</v>
      </c>
      <c r="S11714">
        <v>0</v>
      </c>
    </row>
    <row r="11715" spans="1:19" x14ac:dyDescent="0.2">
      <c r="A11715" t="s">
        <v>24524</v>
      </c>
      <c r="B11715" t="s">
        <v>24348</v>
      </c>
      <c r="C11715" t="s">
        <v>387</v>
      </c>
      <c r="D11715" t="s">
        <v>1000</v>
      </c>
      <c r="E11715" s="23">
        <v>43891</v>
      </c>
      <c r="F11715">
        <v>0</v>
      </c>
      <c r="G11715">
        <v>0</v>
      </c>
      <c r="I11715">
        <v>0</v>
      </c>
      <c r="J11715">
        <v>0</v>
      </c>
      <c r="L11715">
        <v>0</v>
      </c>
      <c r="N11715">
        <v>0</v>
      </c>
      <c r="P11715">
        <v>0</v>
      </c>
      <c r="Q11715">
        <v>0</v>
      </c>
      <c r="S11715">
        <v>0</v>
      </c>
    </row>
    <row r="11716" spans="1:19" x14ac:dyDescent="0.2">
      <c r="A11716" t="s">
        <v>24525</v>
      </c>
      <c r="B11716" t="s">
        <v>24349</v>
      </c>
      <c r="C11716" t="s">
        <v>223</v>
      </c>
      <c r="D11716" t="s">
        <v>1000</v>
      </c>
      <c r="E11716" s="23">
        <v>43891</v>
      </c>
      <c r="F11716">
        <v>0</v>
      </c>
      <c r="G11716">
        <v>0</v>
      </c>
      <c r="I11716">
        <v>0</v>
      </c>
      <c r="J11716">
        <v>0</v>
      </c>
      <c r="L11716">
        <v>0</v>
      </c>
      <c r="N11716">
        <v>0</v>
      </c>
      <c r="P11716">
        <v>0</v>
      </c>
      <c r="Q11716">
        <v>0</v>
      </c>
      <c r="S11716">
        <v>0</v>
      </c>
    </row>
    <row r="11717" spans="1:19" x14ac:dyDescent="0.2">
      <c r="A11717" t="s">
        <v>24526</v>
      </c>
      <c r="B11717" t="s">
        <v>24350</v>
      </c>
      <c r="C11717" t="s">
        <v>346</v>
      </c>
      <c r="D11717" t="s">
        <v>1000</v>
      </c>
      <c r="E11717" s="23">
        <v>43891</v>
      </c>
      <c r="F11717">
        <v>0</v>
      </c>
      <c r="G11717">
        <v>0</v>
      </c>
      <c r="I11717">
        <v>0</v>
      </c>
      <c r="J11717">
        <v>0</v>
      </c>
      <c r="L11717">
        <v>0</v>
      </c>
      <c r="N11717">
        <v>0</v>
      </c>
      <c r="P11717">
        <v>0</v>
      </c>
      <c r="Q11717">
        <v>0</v>
      </c>
      <c r="S11717">
        <v>0</v>
      </c>
    </row>
    <row r="11718" spans="1:19" x14ac:dyDescent="0.2">
      <c r="A11718" t="s">
        <v>24527</v>
      </c>
      <c r="B11718" t="s">
        <v>24351</v>
      </c>
      <c r="C11718" t="s">
        <v>207</v>
      </c>
      <c r="D11718" t="s">
        <v>1000</v>
      </c>
      <c r="E11718" s="23">
        <v>43891</v>
      </c>
      <c r="F11718">
        <v>4.5</v>
      </c>
      <c r="G11718">
        <v>3</v>
      </c>
      <c r="I11718">
        <v>15</v>
      </c>
      <c r="J11718">
        <v>26</v>
      </c>
      <c r="L11718">
        <v>18</v>
      </c>
      <c r="N11718">
        <v>15</v>
      </c>
      <c r="P11718">
        <v>0</v>
      </c>
      <c r="Q11718">
        <v>0</v>
      </c>
      <c r="S11718">
        <v>0</v>
      </c>
    </row>
    <row r="11719" spans="1:19" x14ac:dyDescent="0.2">
      <c r="A11719" t="s">
        <v>24528</v>
      </c>
      <c r="B11719" t="s">
        <v>24352</v>
      </c>
      <c r="C11719" t="s">
        <v>212</v>
      </c>
      <c r="D11719" t="s">
        <v>1000</v>
      </c>
      <c r="E11719" s="23">
        <v>43891</v>
      </c>
      <c r="F11719">
        <v>4</v>
      </c>
      <c r="G11719">
        <v>4</v>
      </c>
      <c r="I11719">
        <v>8</v>
      </c>
      <c r="J11719">
        <v>23</v>
      </c>
      <c r="L11719">
        <v>23</v>
      </c>
      <c r="N11719">
        <v>8</v>
      </c>
      <c r="P11719">
        <v>0</v>
      </c>
      <c r="Q11719">
        <v>0</v>
      </c>
      <c r="S11719">
        <v>0</v>
      </c>
    </row>
    <row r="11720" spans="1:19" x14ac:dyDescent="0.2">
      <c r="A11720" t="s">
        <v>24529</v>
      </c>
      <c r="B11720" t="s">
        <v>24353</v>
      </c>
      <c r="C11720" t="s">
        <v>963</v>
      </c>
      <c r="D11720" t="s">
        <v>1000</v>
      </c>
      <c r="E11720" s="23">
        <v>43891</v>
      </c>
      <c r="F11720">
        <v>3</v>
      </c>
      <c r="G11720">
        <v>3</v>
      </c>
      <c r="I11720">
        <v>8</v>
      </c>
      <c r="J11720">
        <v>12</v>
      </c>
      <c r="L11720">
        <v>15</v>
      </c>
      <c r="N11720">
        <v>6</v>
      </c>
      <c r="P11720">
        <v>1</v>
      </c>
      <c r="Q11720">
        <v>1</v>
      </c>
      <c r="S11720">
        <v>2</v>
      </c>
    </row>
    <row r="11721" spans="1:19" x14ac:dyDescent="0.2">
      <c r="A11721" t="s">
        <v>24530</v>
      </c>
      <c r="B11721" t="s">
        <v>24354</v>
      </c>
      <c r="C11721" t="s">
        <v>225</v>
      </c>
      <c r="D11721" t="s">
        <v>1000</v>
      </c>
      <c r="E11721" s="23">
        <v>43891</v>
      </c>
      <c r="F11721">
        <v>3.5</v>
      </c>
      <c r="G11721">
        <v>6</v>
      </c>
      <c r="I11721">
        <v>10</v>
      </c>
      <c r="J11721">
        <v>30</v>
      </c>
      <c r="L11721">
        <v>55</v>
      </c>
      <c r="N11721">
        <v>5</v>
      </c>
      <c r="P11721">
        <v>0</v>
      </c>
      <c r="Q11721">
        <v>0</v>
      </c>
      <c r="S11721">
        <v>5</v>
      </c>
    </row>
    <row r="11722" spans="1:19" x14ac:dyDescent="0.2">
      <c r="A11722" t="s">
        <v>24531</v>
      </c>
      <c r="B11722" t="s">
        <v>24355</v>
      </c>
      <c r="C11722" t="s">
        <v>232</v>
      </c>
      <c r="D11722" t="s">
        <v>1000</v>
      </c>
      <c r="E11722" s="23">
        <v>43891</v>
      </c>
      <c r="F11722">
        <v>11</v>
      </c>
      <c r="G11722">
        <v>14.5</v>
      </c>
      <c r="I11722">
        <v>171</v>
      </c>
      <c r="J11722">
        <v>118</v>
      </c>
      <c r="L11722">
        <v>143</v>
      </c>
      <c r="N11722">
        <v>162</v>
      </c>
      <c r="P11722">
        <v>0</v>
      </c>
      <c r="Q11722">
        <v>20</v>
      </c>
      <c r="S11722">
        <v>9</v>
      </c>
    </row>
    <row r="11723" spans="1:19" x14ac:dyDescent="0.2">
      <c r="A11723" t="s">
        <v>24532</v>
      </c>
      <c r="B11723" t="s">
        <v>24356</v>
      </c>
      <c r="C11723" t="s">
        <v>317</v>
      </c>
      <c r="D11723" t="s">
        <v>1000</v>
      </c>
      <c r="E11723" s="23">
        <v>43891</v>
      </c>
      <c r="F11723">
        <v>8.5</v>
      </c>
      <c r="G11723">
        <v>7.5</v>
      </c>
      <c r="I11723">
        <v>18</v>
      </c>
      <c r="J11723">
        <v>50</v>
      </c>
      <c r="L11723">
        <v>43</v>
      </c>
      <c r="N11723">
        <v>18</v>
      </c>
      <c r="P11723">
        <v>0</v>
      </c>
      <c r="Q11723">
        <v>0</v>
      </c>
      <c r="S11723">
        <v>0</v>
      </c>
    </row>
    <row r="11724" spans="1:19" x14ac:dyDescent="0.2">
      <c r="A11724" t="s">
        <v>24604</v>
      </c>
      <c r="B11724" t="s">
        <v>24600</v>
      </c>
      <c r="C11724" t="s">
        <v>24597</v>
      </c>
      <c r="D11724" t="s">
        <v>1001</v>
      </c>
      <c r="E11724" s="23">
        <v>43891</v>
      </c>
      <c r="F11724">
        <v>3</v>
      </c>
      <c r="G11724">
        <v>3</v>
      </c>
      <c r="I11724">
        <v>9</v>
      </c>
      <c r="J11724">
        <v>16</v>
      </c>
      <c r="L11724">
        <v>16</v>
      </c>
      <c r="N11724">
        <v>0</v>
      </c>
      <c r="P11724">
        <v>0</v>
      </c>
      <c r="Q11724">
        <v>2</v>
      </c>
      <c r="S11724">
        <v>9</v>
      </c>
    </row>
    <row r="11725" spans="1:19" x14ac:dyDescent="0.2">
      <c r="A11725" t="s">
        <v>24533</v>
      </c>
      <c r="B11725" t="s">
        <v>24357</v>
      </c>
      <c r="C11725" t="s">
        <v>214</v>
      </c>
      <c r="D11725" t="s">
        <v>1000</v>
      </c>
      <c r="E11725" s="23">
        <v>43891</v>
      </c>
      <c r="F11725">
        <v>14</v>
      </c>
      <c r="G11725">
        <v>15.5</v>
      </c>
      <c r="I11725">
        <v>103</v>
      </c>
      <c r="J11725">
        <v>120</v>
      </c>
      <c r="L11725">
        <v>131</v>
      </c>
      <c r="N11725">
        <v>91</v>
      </c>
      <c r="P11725">
        <v>8</v>
      </c>
      <c r="Q11725">
        <v>13</v>
      </c>
      <c r="S11725">
        <v>12</v>
      </c>
    </row>
    <row r="11726" spans="1:19" x14ac:dyDescent="0.2">
      <c r="A11726" t="s">
        <v>24534</v>
      </c>
      <c r="B11726" t="s">
        <v>24358</v>
      </c>
      <c r="C11726" t="s">
        <v>230</v>
      </c>
      <c r="D11726" t="s">
        <v>1000</v>
      </c>
      <c r="E11726" s="23">
        <v>43891</v>
      </c>
      <c r="F11726">
        <v>0</v>
      </c>
      <c r="G11726">
        <v>0</v>
      </c>
      <c r="I11726">
        <v>0</v>
      </c>
      <c r="J11726">
        <v>0</v>
      </c>
      <c r="L11726">
        <v>0</v>
      </c>
      <c r="N11726">
        <v>0</v>
      </c>
      <c r="P11726">
        <v>0</v>
      </c>
      <c r="Q11726">
        <v>0</v>
      </c>
      <c r="S11726">
        <v>0</v>
      </c>
    </row>
    <row r="11727" spans="1:19" x14ac:dyDescent="0.2">
      <c r="A11727" t="s">
        <v>24535</v>
      </c>
      <c r="B11727" t="s">
        <v>24359</v>
      </c>
      <c r="C11727" t="s">
        <v>234</v>
      </c>
      <c r="D11727" t="s">
        <v>1000</v>
      </c>
      <c r="E11727" s="23">
        <v>43891</v>
      </c>
      <c r="F11727">
        <v>0</v>
      </c>
      <c r="G11727">
        <v>0</v>
      </c>
      <c r="I11727">
        <v>0</v>
      </c>
      <c r="J11727">
        <v>0</v>
      </c>
      <c r="L11727">
        <v>0</v>
      </c>
      <c r="N11727">
        <v>0</v>
      </c>
      <c r="P11727">
        <v>0</v>
      </c>
      <c r="Q11727">
        <v>0</v>
      </c>
      <c r="S11727">
        <v>0</v>
      </c>
    </row>
    <row r="11728" spans="1:19" x14ac:dyDescent="0.2">
      <c r="A11728" t="s">
        <v>24536</v>
      </c>
      <c r="B11728" t="s">
        <v>24360</v>
      </c>
      <c r="C11728" t="s">
        <v>217</v>
      </c>
      <c r="D11728" t="s">
        <v>1000</v>
      </c>
      <c r="E11728" s="23">
        <v>43891</v>
      </c>
      <c r="F11728">
        <v>0</v>
      </c>
      <c r="G11728">
        <v>0</v>
      </c>
      <c r="I11728">
        <v>0</v>
      </c>
      <c r="J11728">
        <v>0</v>
      </c>
      <c r="L11728">
        <v>0</v>
      </c>
      <c r="N11728">
        <v>0</v>
      </c>
      <c r="P11728">
        <v>0</v>
      </c>
      <c r="Q11728">
        <v>0</v>
      </c>
      <c r="S11728">
        <v>0</v>
      </c>
    </row>
    <row r="11729" spans="1:19" x14ac:dyDescent="0.2">
      <c r="A11729" t="s">
        <v>24537</v>
      </c>
      <c r="B11729" t="s">
        <v>24361</v>
      </c>
      <c r="C11729" t="s">
        <v>342</v>
      </c>
      <c r="D11729" t="s">
        <v>1000</v>
      </c>
      <c r="E11729" s="23">
        <v>43891</v>
      </c>
      <c r="F11729">
        <v>2.5</v>
      </c>
      <c r="G11729">
        <v>3</v>
      </c>
      <c r="I11729">
        <v>31</v>
      </c>
      <c r="J11729">
        <v>29</v>
      </c>
      <c r="L11729">
        <v>36</v>
      </c>
      <c r="N11729">
        <v>27</v>
      </c>
      <c r="P11729">
        <v>0</v>
      </c>
      <c r="Q11729">
        <v>1</v>
      </c>
      <c r="S11729">
        <v>4</v>
      </c>
    </row>
    <row r="11730" spans="1:19" x14ac:dyDescent="0.2">
      <c r="A11730" t="s">
        <v>24538</v>
      </c>
      <c r="B11730" t="s">
        <v>24362</v>
      </c>
      <c r="C11730" t="s">
        <v>220</v>
      </c>
      <c r="D11730" t="s">
        <v>1000</v>
      </c>
      <c r="E11730" s="23">
        <v>43891</v>
      </c>
      <c r="F11730">
        <v>0</v>
      </c>
      <c r="G11730">
        <v>0</v>
      </c>
      <c r="I11730">
        <v>0</v>
      </c>
      <c r="J11730">
        <v>0</v>
      </c>
      <c r="L11730">
        <v>0</v>
      </c>
      <c r="N11730">
        <v>0</v>
      </c>
      <c r="P11730">
        <v>0</v>
      </c>
      <c r="Q11730">
        <v>0</v>
      </c>
      <c r="S11730">
        <v>0</v>
      </c>
    </row>
    <row r="11731" spans="1:19" x14ac:dyDescent="0.2">
      <c r="A11731" t="s">
        <v>24539</v>
      </c>
      <c r="B11731" t="s">
        <v>24363</v>
      </c>
      <c r="C11731" t="s">
        <v>199</v>
      </c>
      <c r="D11731" t="s">
        <v>1000</v>
      </c>
      <c r="E11731" s="23">
        <v>43891</v>
      </c>
      <c r="F11731">
        <v>14.5</v>
      </c>
      <c r="G11731">
        <v>19</v>
      </c>
      <c r="I11731">
        <v>104</v>
      </c>
      <c r="J11731">
        <v>149</v>
      </c>
      <c r="L11731">
        <v>192</v>
      </c>
      <c r="N11731">
        <v>98</v>
      </c>
      <c r="P11731">
        <v>1</v>
      </c>
      <c r="Q11731">
        <v>1</v>
      </c>
      <c r="S11731">
        <v>6</v>
      </c>
    </row>
    <row r="11732" spans="1:19" x14ac:dyDescent="0.2">
      <c r="A11732" t="s">
        <v>24540</v>
      </c>
      <c r="B11732" t="s">
        <v>24364</v>
      </c>
      <c r="C11732" t="s">
        <v>199</v>
      </c>
      <c r="D11732" t="s">
        <v>1001</v>
      </c>
      <c r="E11732" s="23">
        <v>43891</v>
      </c>
      <c r="F11732">
        <v>3.5</v>
      </c>
      <c r="G11732">
        <v>3.5</v>
      </c>
      <c r="I11732">
        <v>9</v>
      </c>
      <c r="J11732">
        <v>19</v>
      </c>
      <c r="L11732">
        <v>19</v>
      </c>
      <c r="N11732">
        <v>8</v>
      </c>
      <c r="P11732">
        <v>0</v>
      </c>
      <c r="Q11732">
        <v>0</v>
      </c>
      <c r="S11732">
        <v>1</v>
      </c>
    </row>
    <row r="11733" spans="1:19" x14ac:dyDescent="0.2">
      <c r="A11733" t="s">
        <v>24541</v>
      </c>
      <c r="B11733" t="s">
        <v>24365</v>
      </c>
      <c r="C11733" t="s">
        <v>901</v>
      </c>
      <c r="D11733" t="s">
        <v>1000</v>
      </c>
      <c r="E11733" s="23">
        <v>43891</v>
      </c>
      <c r="F11733">
        <v>3.5</v>
      </c>
      <c r="G11733">
        <v>3</v>
      </c>
      <c r="I11733">
        <v>6</v>
      </c>
      <c r="J11733">
        <v>21</v>
      </c>
      <c r="L11733">
        <v>18</v>
      </c>
      <c r="N11733">
        <v>6</v>
      </c>
      <c r="P11733">
        <v>1</v>
      </c>
      <c r="Q11733">
        <v>1</v>
      </c>
      <c r="S11733">
        <v>0</v>
      </c>
    </row>
    <row r="11734" spans="1:19" x14ac:dyDescent="0.2">
      <c r="A11734" t="s">
        <v>24542</v>
      </c>
      <c r="B11734" t="s">
        <v>24366</v>
      </c>
      <c r="C11734" t="s">
        <v>901</v>
      </c>
      <c r="D11734" t="s">
        <v>1001</v>
      </c>
      <c r="E11734" s="23">
        <v>43891</v>
      </c>
      <c r="F11734">
        <v>4.5</v>
      </c>
      <c r="G11734">
        <v>3.5</v>
      </c>
      <c r="I11734">
        <v>19</v>
      </c>
      <c r="J11734">
        <v>24</v>
      </c>
      <c r="L11734">
        <v>18</v>
      </c>
      <c r="N11734">
        <v>15</v>
      </c>
      <c r="P11734">
        <v>1</v>
      </c>
      <c r="Q11734">
        <v>1</v>
      </c>
      <c r="S11734">
        <v>4</v>
      </c>
    </row>
    <row r="11735" spans="1:19" x14ac:dyDescent="0.2">
      <c r="A11735" t="s">
        <v>24543</v>
      </c>
      <c r="B11735" t="s">
        <v>24367</v>
      </c>
      <c r="C11735" t="s">
        <v>903</v>
      </c>
      <c r="D11735" t="s">
        <v>1000</v>
      </c>
      <c r="E11735" s="23">
        <v>43891</v>
      </c>
      <c r="F11735">
        <v>6.5</v>
      </c>
      <c r="G11735">
        <v>3</v>
      </c>
      <c r="I11735">
        <v>26</v>
      </c>
      <c r="J11735">
        <v>37</v>
      </c>
      <c r="L11735">
        <v>16</v>
      </c>
      <c r="N11735">
        <v>23</v>
      </c>
      <c r="P11735">
        <v>0</v>
      </c>
      <c r="Q11735">
        <v>0</v>
      </c>
      <c r="S11735">
        <v>3</v>
      </c>
    </row>
    <row r="11736" spans="1:19" x14ac:dyDescent="0.2">
      <c r="A11736" t="s">
        <v>24544</v>
      </c>
      <c r="B11736" t="s">
        <v>24368</v>
      </c>
      <c r="C11736" t="s">
        <v>903</v>
      </c>
      <c r="D11736" t="s">
        <v>1001</v>
      </c>
      <c r="E11736" s="23">
        <v>43891</v>
      </c>
      <c r="F11736">
        <v>0</v>
      </c>
      <c r="G11736">
        <v>0</v>
      </c>
      <c r="I11736">
        <v>0</v>
      </c>
      <c r="J11736">
        <v>0</v>
      </c>
      <c r="L11736">
        <v>0</v>
      </c>
      <c r="N11736">
        <v>0</v>
      </c>
      <c r="P11736">
        <v>0</v>
      </c>
      <c r="Q11736">
        <v>0</v>
      </c>
      <c r="S11736">
        <v>0</v>
      </c>
    </row>
    <row r="11737" spans="1:19" x14ac:dyDescent="0.2">
      <c r="A11737" t="s">
        <v>24545</v>
      </c>
      <c r="B11737" t="s">
        <v>24369</v>
      </c>
      <c r="C11737" t="s">
        <v>198</v>
      </c>
      <c r="D11737" t="s">
        <v>1002</v>
      </c>
      <c r="E11737" s="23">
        <v>43891</v>
      </c>
      <c r="F11737">
        <v>0</v>
      </c>
      <c r="G11737">
        <v>0</v>
      </c>
      <c r="I11737">
        <v>0</v>
      </c>
      <c r="J11737">
        <v>0</v>
      </c>
      <c r="L11737">
        <v>0</v>
      </c>
      <c r="N11737">
        <v>0</v>
      </c>
      <c r="P11737">
        <v>0</v>
      </c>
      <c r="Q11737">
        <v>0</v>
      </c>
      <c r="S11737">
        <v>0</v>
      </c>
    </row>
    <row r="11738" spans="1:19" x14ac:dyDescent="0.2">
      <c r="A11738" t="s">
        <v>24546</v>
      </c>
      <c r="B11738" t="s">
        <v>24370</v>
      </c>
      <c r="C11738" t="s">
        <v>962</v>
      </c>
      <c r="D11738" t="s">
        <v>1002</v>
      </c>
      <c r="E11738" s="23">
        <v>43891</v>
      </c>
      <c r="F11738">
        <v>0</v>
      </c>
      <c r="G11738">
        <v>0</v>
      </c>
      <c r="I11738">
        <v>0</v>
      </c>
      <c r="J11738">
        <v>0</v>
      </c>
      <c r="L11738">
        <v>0</v>
      </c>
      <c r="N11738">
        <v>0</v>
      </c>
      <c r="P11738">
        <v>0</v>
      </c>
      <c r="Q11738">
        <v>0</v>
      </c>
      <c r="S11738">
        <v>0</v>
      </c>
    </row>
    <row r="11739" spans="1:19" x14ac:dyDescent="0.2">
      <c r="A11739" t="s">
        <v>24547</v>
      </c>
      <c r="B11739" t="s">
        <v>24371</v>
      </c>
      <c r="C11739" t="s">
        <v>199</v>
      </c>
      <c r="D11739" t="s">
        <v>1002</v>
      </c>
      <c r="E11739" s="23">
        <v>43891</v>
      </c>
      <c r="F11739">
        <v>18</v>
      </c>
      <c r="G11739">
        <v>22.5</v>
      </c>
      <c r="I11739">
        <v>113</v>
      </c>
      <c r="J11739">
        <v>168</v>
      </c>
      <c r="L11739">
        <v>211</v>
      </c>
      <c r="N11739">
        <v>106</v>
      </c>
      <c r="P11739">
        <v>1</v>
      </c>
      <c r="Q11739">
        <v>1</v>
      </c>
      <c r="S11739">
        <v>7</v>
      </c>
    </row>
    <row r="11740" spans="1:19" x14ac:dyDescent="0.2">
      <c r="A11740" t="s">
        <v>24548</v>
      </c>
      <c r="B11740" t="s">
        <v>24372</v>
      </c>
      <c r="C11740" t="s">
        <v>348</v>
      </c>
      <c r="D11740" t="s">
        <v>1002</v>
      </c>
      <c r="E11740" s="23">
        <v>43891</v>
      </c>
      <c r="F11740">
        <v>0</v>
      </c>
      <c r="G11740">
        <v>0</v>
      </c>
      <c r="I11740">
        <v>0</v>
      </c>
      <c r="J11740">
        <v>0</v>
      </c>
      <c r="L11740">
        <v>0</v>
      </c>
      <c r="N11740">
        <v>0</v>
      </c>
      <c r="P11740">
        <v>0</v>
      </c>
      <c r="Q11740">
        <v>0</v>
      </c>
      <c r="S11740">
        <v>0</v>
      </c>
    </row>
    <row r="11741" spans="1:19" x14ac:dyDescent="0.2">
      <c r="A11741" t="s">
        <v>24549</v>
      </c>
      <c r="B11741" t="s">
        <v>24373</v>
      </c>
      <c r="C11741" t="s">
        <v>357</v>
      </c>
      <c r="D11741" t="s">
        <v>1002</v>
      </c>
      <c r="E11741" s="23">
        <v>43891</v>
      </c>
      <c r="F11741">
        <v>0</v>
      </c>
      <c r="G11741">
        <v>0</v>
      </c>
      <c r="I11741">
        <v>0</v>
      </c>
      <c r="J11741">
        <v>0</v>
      </c>
      <c r="L11741">
        <v>0</v>
      </c>
      <c r="N11741">
        <v>0</v>
      </c>
      <c r="P11741">
        <v>0</v>
      </c>
      <c r="Q11741">
        <v>0</v>
      </c>
      <c r="S11741">
        <v>0</v>
      </c>
    </row>
    <row r="11742" spans="1:19" x14ac:dyDescent="0.2">
      <c r="A11742" t="s">
        <v>24550</v>
      </c>
      <c r="B11742" t="s">
        <v>24374</v>
      </c>
      <c r="C11742" t="s">
        <v>227</v>
      </c>
      <c r="D11742" t="s">
        <v>1002</v>
      </c>
      <c r="E11742" s="23">
        <v>43891</v>
      </c>
      <c r="F11742">
        <v>0</v>
      </c>
      <c r="G11742">
        <v>0</v>
      </c>
      <c r="I11742">
        <v>0</v>
      </c>
      <c r="J11742">
        <v>0</v>
      </c>
      <c r="L11742">
        <v>0</v>
      </c>
      <c r="N11742">
        <v>0</v>
      </c>
      <c r="P11742">
        <v>0</v>
      </c>
      <c r="Q11742">
        <v>0</v>
      </c>
      <c r="S11742">
        <v>0</v>
      </c>
    </row>
    <row r="11743" spans="1:19" x14ac:dyDescent="0.2">
      <c r="A11743" t="s">
        <v>24551</v>
      </c>
      <c r="B11743" t="s">
        <v>24375</v>
      </c>
      <c r="C11743" t="s">
        <v>203</v>
      </c>
      <c r="D11743" t="s">
        <v>1002</v>
      </c>
      <c r="E11743" s="23">
        <v>43891</v>
      </c>
      <c r="F11743">
        <v>0</v>
      </c>
      <c r="G11743">
        <v>0</v>
      </c>
      <c r="I11743">
        <v>0</v>
      </c>
      <c r="J11743">
        <v>0</v>
      </c>
      <c r="L11743">
        <v>0</v>
      </c>
      <c r="N11743">
        <v>0</v>
      </c>
      <c r="P11743">
        <v>0</v>
      </c>
      <c r="Q11743">
        <v>0</v>
      </c>
      <c r="S11743">
        <v>0</v>
      </c>
    </row>
    <row r="11744" spans="1:19" x14ac:dyDescent="0.2">
      <c r="A11744" t="s">
        <v>24552</v>
      </c>
      <c r="B11744" t="s">
        <v>24376</v>
      </c>
      <c r="C11744" t="s">
        <v>387</v>
      </c>
      <c r="D11744" t="s">
        <v>1002</v>
      </c>
      <c r="E11744" s="23">
        <v>43891</v>
      </c>
      <c r="F11744">
        <v>0</v>
      </c>
      <c r="G11744">
        <v>0</v>
      </c>
      <c r="I11744">
        <v>0</v>
      </c>
      <c r="J11744">
        <v>0</v>
      </c>
      <c r="L11744">
        <v>0</v>
      </c>
      <c r="N11744">
        <v>0</v>
      </c>
      <c r="P11744">
        <v>0</v>
      </c>
      <c r="Q11744">
        <v>0</v>
      </c>
      <c r="S11744">
        <v>0</v>
      </c>
    </row>
    <row r="11745" spans="1:19" x14ac:dyDescent="0.2">
      <c r="A11745" t="s">
        <v>24553</v>
      </c>
      <c r="B11745" t="s">
        <v>24377</v>
      </c>
      <c r="C11745" t="s">
        <v>223</v>
      </c>
      <c r="D11745" t="s">
        <v>1002</v>
      </c>
      <c r="E11745" s="23">
        <v>43891</v>
      </c>
      <c r="F11745">
        <v>0</v>
      </c>
      <c r="G11745">
        <v>0</v>
      </c>
      <c r="I11745">
        <v>0</v>
      </c>
      <c r="J11745">
        <v>0</v>
      </c>
      <c r="L11745">
        <v>0</v>
      </c>
      <c r="N11745">
        <v>0</v>
      </c>
      <c r="P11745">
        <v>0</v>
      </c>
      <c r="Q11745">
        <v>0</v>
      </c>
      <c r="S11745">
        <v>0</v>
      </c>
    </row>
    <row r="11746" spans="1:19" x14ac:dyDescent="0.2">
      <c r="A11746" t="s">
        <v>24554</v>
      </c>
      <c r="B11746" t="s">
        <v>24378</v>
      </c>
      <c r="C11746" t="s">
        <v>346</v>
      </c>
      <c r="D11746" t="s">
        <v>1002</v>
      </c>
      <c r="E11746" s="23">
        <v>43891</v>
      </c>
      <c r="F11746">
        <v>0</v>
      </c>
      <c r="G11746">
        <v>0</v>
      </c>
      <c r="I11746">
        <v>0</v>
      </c>
      <c r="J11746">
        <v>0</v>
      </c>
      <c r="L11746">
        <v>0</v>
      </c>
      <c r="N11746">
        <v>0</v>
      </c>
      <c r="P11746">
        <v>0</v>
      </c>
      <c r="Q11746">
        <v>0</v>
      </c>
      <c r="S11746">
        <v>0</v>
      </c>
    </row>
    <row r="11747" spans="1:19" x14ac:dyDescent="0.2">
      <c r="A11747" t="s">
        <v>24555</v>
      </c>
      <c r="B11747" t="s">
        <v>24379</v>
      </c>
      <c r="C11747" t="s">
        <v>207</v>
      </c>
      <c r="D11747" t="s">
        <v>1002</v>
      </c>
      <c r="E11747" s="23">
        <v>43891</v>
      </c>
      <c r="F11747">
        <v>4.5</v>
      </c>
      <c r="G11747">
        <v>3</v>
      </c>
      <c r="I11747">
        <v>15</v>
      </c>
      <c r="J11747">
        <v>26</v>
      </c>
      <c r="L11747">
        <v>18</v>
      </c>
      <c r="N11747">
        <v>15</v>
      </c>
      <c r="P11747">
        <v>0</v>
      </c>
      <c r="Q11747">
        <v>0</v>
      </c>
      <c r="S11747">
        <v>0</v>
      </c>
    </row>
    <row r="11748" spans="1:19" x14ac:dyDescent="0.2">
      <c r="A11748" t="s">
        <v>24556</v>
      </c>
      <c r="B11748" t="s">
        <v>24380</v>
      </c>
      <c r="C11748" t="s">
        <v>212</v>
      </c>
      <c r="D11748" t="s">
        <v>1002</v>
      </c>
      <c r="E11748" s="23">
        <v>43891</v>
      </c>
      <c r="F11748">
        <v>4</v>
      </c>
      <c r="G11748">
        <v>4</v>
      </c>
      <c r="I11748">
        <v>8</v>
      </c>
      <c r="J11748">
        <v>23</v>
      </c>
      <c r="L11748">
        <v>23</v>
      </c>
      <c r="N11748">
        <v>8</v>
      </c>
      <c r="P11748">
        <v>0</v>
      </c>
      <c r="Q11748">
        <v>0</v>
      </c>
      <c r="S11748">
        <v>0</v>
      </c>
    </row>
    <row r="11749" spans="1:19" x14ac:dyDescent="0.2">
      <c r="A11749" t="s">
        <v>24557</v>
      </c>
      <c r="B11749" t="s">
        <v>24381</v>
      </c>
      <c r="C11749" t="s">
        <v>963</v>
      </c>
      <c r="D11749" t="s">
        <v>1002</v>
      </c>
      <c r="E11749" s="23">
        <v>43891</v>
      </c>
      <c r="F11749">
        <v>3</v>
      </c>
      <c r="G11749">
        <v>3</v>
      </c>
      <c r="I11749">
        <v>8</v>
      </c>
      <c r="J11749">
        <v>12</v>
      </c>
      <c r="L11749">
        <v>15</v>
      </c>
      <c r="N11749">
        <v>6</v>
      </c>
      <c r="P11749">
        <v>1</v>
      </c>
      <c r="Q11749">
        <v>1</v>
      </c>
      <c r="S11749">
        <v>2</v>
      </c>
    </row>
    <row r="11750" spans="1:19" x14ac:dyDescent="0.2">
      <c r="A11750" t="s">
        <v>24558</v>
      </c>
      <c r="B11750" t="s">
        <v>24382</v>
      </c>
      <c r="C11750" t="s">
        <v>225</v>
      </c>
      <c r="D11750" t="s">
        <v>1002</v>
      </c>
      <c r="E11750" s="23">
        <v>43891</v>
      </c>
      <c r="F11750">
        <v>3.5</v>
      </c>
      <c r="G11750">
        <v>6</v>
      </c>
      <c r="I11750">
        <v>10</v>
      </c>
      <c r="J11750">
        <v>30</v>
      </c>
      <c r="L11750">
        <v>55</v>
      </c>
      <c r="N11750">
        <v>5</v>
      </c>
      <c r="P11750">
        <v>0</v>
      </c>
      <c r="Q11750">
        <v>0</v>
      </c>
      <c r="S11750">
        <v>5</v>
      </c>
    </row>
    <row r="11751" spans="1:19" x14ac:dyDescent="0.2">
      <c r="A11751" t="s">
        <v>24559</v>
      </c>
      <c r="B11751" t="s">
        <v>24383</v>
      </c>
      <c r="C11751" t="s">
        <v>901</v>
      </c>
      <c r="D11751" t="s">
        <v>1002</v>
      </c>
      <c r="E11751" s="23">
        <v>43891</v>
      </c>
      <c r="F11751">
        <v>8</v>
      </c>
      <c r="G11751">
        <v>6.5</v>
      </c>
      <c r="I11751">
        <v>25</v>
      </c>
      <c r="J11751">
        <v>45</v>
      </c>
      <c r="L11751">
        <v>36</v>
      </c>
      <c r="N11751">
        <v>21</v>
      </c>
      <c r="P11751">
        <v>2</v>
      </c>
      <c r="Q11751">
        <v>2</v>
      </c>
      <c r="S11751">
        <v>4</v>
      </c>
    </row>
    <row r="11752" spans="1:19" x14ac:dyDescent="0.2">
      <c r="A11752" t="s">
        <v>24560</v>
      </c>
      <c r="B11752" t="s">
        <v>24384</v>
      </c>
      <c r="C11752" t="s">
        <v>232</v>
      </c>
      <c r="D11752" t="s">
        <v>1002</v>
      </c>
      <c r="E11752" s="23">
        <v>43891</v>
      </c>
      <c r="F11752">
        <v>11</v>
      </c>
      <c r="G11752">
        <v>14.5</v>
      </c>
      <c r="I11752">
        <v>171</v>
      </c>
      <c r="J11752">
        <v>118</v>
      </c>
      <c r="L11752">
        <v>143</v>
      </c>
      <c r="N11752">
        <v>162</v>
      </c>
      <c r="P11752">
        <v>0</v>
      </c>
      <c r="Q11752">
        <v>20</v>
      </c>
      <c r="S11752">
        <v>9</v>
      </c>
    </row>
    <row r="11753" spans="1:19" x14ac:dyDescent="0.2">
      <c r="A11753" t="s">
        <v>24561</v>
      </c>
      <c r="B11753" t="s">
        <v>24385</v>
      </c>
      <c r="C11753" t="s">
        <v>317</v>
      </c>
      <c r="D11753" t="s">
        <v>1002</v>
      </c>
      <c r="E11753" s="23">
        <v>43891</v>
      </c>
      <c r="F11753">
        <v>8.5</v>
      </c>
      <c r="G11753">
        <v>7.5</v>
      </c>
      <c r="I11753">
        <v>18</v>
      </c>
      <c r="J11753">
        <v>50</v>
      </c>
      <c r="L11753">
        <v>43</v>
      </c>
      <c r="N11753">
        <v>18</v>
      </c>
      <c r="P11753">
        <v>0</v>
      </c>
      <c r="Q11753">
        <v>0</v>
      </c>
      <c r="S11753">
        <v>0</v>
      </c>
    </row>
    <row r="11754" spans="1:19" x14ac:dyDescent="0.2">
      <c r="A11754" t="s">
        <v>24605</v>
      </c>
      <c r="B11754" t="s">
        <v>24601</v>
      </c>
      <c r="C11754" t="s">
        <v>24597</v>
      </c>
      <c r="D11754" t="s">
        <v>1002</v>
      </c>
      <c r="E11754" s="23">
        <v>43891</v>
      </c>
      <c r="F11754">
        <v>3</v>
      </c>
      <c r="G11754">
        <v>3</v>
      </c>
      <c r="I11754">
        <v>9</v>
      </c>
      <c r="J11754">
        <v>16</v>
      </c>
      <c r="L11754">
        <v>16</v>
      </c>
      <c r="N11754">
        <v>0</v>
      </c>
      <c r="P11754">
        <v>0</v>
      </c>
      <c r="Q11754">
        <v>2</v>
      </c>
      <c r="S11754">
        <v>9</v>
      </c>
    </row>
    <row r="11755" spans="1:19" x14ac:dyDescent="0.2">
      <c r="A11755" t="s">
        <v>24562</v>
      </c>
      <c r="B11755" t="s">
        <v>24386</v>
      </c>
      <c r="C11755" t="s">
        <v>214</v>
      </c>
      <c r="D11755" t="s">
        <v>1002</v>
      </c>
      <c r="E11755" s="23">
        <v>43891</v>
      </c>
      <c r="F11755">
        <v>14</v>
      </c>
      <c r="G11755">
        <v>15.5</v>
      </c>
      <c r="I11755">
        <v>103</v>
      </c>
      <c r="J11755">
        <v>120</v>
      </c>
      <c r="L11755">
        <v>131</v>
      </c>
      <c r="N11755">
        <v>91</v>
      </c>
      <c r="P11755">
        <v>8</v>
      </c>
      <c r="Q11755">
        <v>13</v>
      </c>
      <c r="S11755">
        <v>12</v>
      </c>
    </row>
    <row r="11756" spans="1:19" x14ac:dyDescent="0.2">
      <c r="A11756" t="s">
        <v>24563</v>
      </c>
      <c r="B11756" t="s">
        <v>24387</v>
      </c>
      <c r="C11756" t="s">
        <v>903</v>
      </c>
      <c r="D11756" t="s">
        <v>1002</v>
      </c>
      <c r="E11756" s="23">
        <v>43891</v>
      </c>
      <c r="F11756">
        <v>6.5</v>
      </c>
      <c r="G11756">
        <v>3</v>
      </c>
      <c r="I11756">
        <v>26</v>
      </c>
      <c r="J11756">
        <v>37</v>
      </c>
      <c r="L11756">
        <v>16</v>
      </c>
      <c r="N11756">
        <v>23</v>
      </c>
      <c r="P11756">
        <v>0</v>
      </c>
      <c r="Q11756">
        <v>0</v>
      </c>
      <c r="S11756">
        <v>3</v>
      </c>
    </row>
    <row r="11757" spans="1:19" x14ac:dyDescent="0.2">
      <c r="A11757" t="s">
        <v>24564</v>
      </c>
      <c r="B11757" t="s">
        <v>24388</v>
      </c>
      <c r="C11757" t="s">
        <v>230</v>
      </c>
      <c r="D11757" t="s">
        <v>1002</v>
      </c>
      <c r="E11757" s="23">
        <v>43891</v>
      </c>
      <c r="F11757">
        <v>0</v>
      </c>
      <c r="G11757">
        <v>0</v>
      </c>
      <c r="I11757">
        <v>0</v>
      </c>
      <c r="J11757">
        <v>0</v>
      </c>
      <c r="L11757">
        <v>0</v>
      </c>
      <c r="N11757">
        <v>0</v>
      </c>
      <c r="P11757">
        <v>0</v>
      </c>
      <c r="Q11757">
        <v>0</v>
      </c>
      <c r="S11757">
        <v>0</v>
      </c>
    </row>
    <row r="11758" spans="1:19" x14ac:dyDescent="0.2">
      <c r="A11758" t="s">
        <v>24565</v>
      </c>
      <c r="B11758" t="s">
        <v>24389</v>
      </c>
      <c r="C11758" t="s">
        <v>234</v>
      </c>
      <c r="D11758" t="s">
        <v>1002</v>
      </c>
      <c r="E11758" s="23">
        <v>43891</v>
      </c>
      <c r="F11758">
        <v>0</v>
      </c>
      <c r="G11758">
        <v>0</v>
      </c>
      <c r="I11758">
        <v>0</v>
      </c>
      <c r="J11758">
        <v>0</v>
      </c>
      <c r="L11758">
        <v>0</v>
      </c>
      <c r="N11758">
        <v>0</v>
      </c>
      <c r="P11758">
        <v>0</v>
      </c>
      <c r="Q11758">
        <v>0</v>
      </c>
      <c r="S11758">
        <v>0</v>
      </c>
    </row>
    <row r="11759" spans="1:19" x14ac:dyDescent="0.2">
      <c r="A11759" t="s">
        <v>24566</v>
      </c>
      <c r="B11759" t="s">
        <v>24390</v>
      </c>
      <c r="C11759" t="s">
        <v>217</v>
      </c>
      <c r="D11759" t="s">
        <v>1002</v>
      </c>
      <c r="E11759" s="23">
        <v>43891</v>
      </c>
      <c r="F11759">
        <v>0</v>
      </c>
      <c r="G11759">
        <v>0</v>
      </c>
      <c r="I11759">
        <v>0</v>
      </c>
      <c r="J11759">
        <v>0</v>
      </c>
      <c r="L11759">
        <v>0</v>
      </c>
      <c r="N11759">
        <v>0</v>
      </c>
      <c r="P11759">
        <v>0</v>
      </c>
      <c r="Q11759">
        <v>0</v>
      </c>
      <c r="S11759">
        <v>0</v>
      </c>
    </row>
    <row r="11760" spans="1:19" x14ac:dyDescent="0.2">
      <c r="A11760" t="s">
        <v>24567</v>
      </c>
      <c r="B11760" t="s">
        <v>24391</v>
      </c>
      <c r="C11760" t="s">
        <v>342</v>
      </c>
      <c r="D11760" t="s">
        <v>1002</v>
      </c>
      <c r="E11760" s="23">
        <v>43891</v>
      </c>
      <c r="F11760">
        <v>2.5</v>
      </c>
      <c r="G11760">
        <v>3</v>
      </c>
      <c r="I11760">
        <v>31</v>
      </c>
      <c r="J11760">
        <v>29</v>
      </c>
      <c r="L11760">
        <v>36</v>
      </c>
      <c r="N11760">
        <v>27</v>
      </c>
      <c r="P11760">
        <v>0</v>
      </c>
      <c r="Q11760">
        <v>1</v>
      </c>
      <c r="S11760">
        <v>4</v>
      </c>
    </row>
    <row r="11761" spans="1:19" x14ac:dyDescent="0.2">
      <c r="A11761" t="s">
        <v>24568</v>
      </c>
      <c r="B11761" t="s">
        <v>24392</v>
      </c>
      <c r="C11761" t="s">
        <v>220</v>
      </c>
      <c r="D11761" t="s">
        <v>1002</v>
      </c>
      <c r="E11761" s="23">
        <v>43891</v>
      </c>
      <c r="F11761">
        <v>0</v>
      </c>
      <c r="G11761">
        <v>0</v>
      </c>
      <c r="I11761">
        <v>0</v>
      </c>
      <c r="J11761">
        <v>0</v>
      </c>
      <c r="L11761">
        <v>0</v>
      </c>
      <c r="N11761">
        <v>0</v>
      </c>
      <c r="P11761">
        <v>0</v>
      </c>
      <c r="Q11761">
        <v>0</v>
      </c>
      <c r="S11761">
        <v>0</v>
      </c>
    </row>
    <row r="11762" spans="1:19" x14ac:dyDescent="0.2">
      <c r="A11762" t="s">
        <v>24569</v>
      </c>
      <c r="B11762" t="s">
        <v>24393</v>
      </c>
      <c r="C11762" t="s">
        <v>242</v>
      </c>
      <c r="D11762" t="s">
        <v>1000</v>
      </c>
      <c r="E11762" s="23">
        <v>43891</v>
      </c>
      <c r="F11762">
        <v>0</v>
      </c>
      <c r="G11762">
        <v>0</v>
      </c>
      <c r="I11762">
        <v>0</v>
      </c>
      <c r="J11762">
        <v>0</v>
      </c>
      <c r="L11762">
        <v>0</v>
      </c>
      <c r="N11762">
        <v>0</v>
      </c>
      <c r="P11762">
        <v>0</v>
      </c>
      <c r="Q11762">
        <v>0</v>
      </c>
      <c r="S11762">
        <v>0</v>
      </c>
    </row>
    <row r="11763" spans="1:19" x14ac:dyDescent="0.2">
      <c r="A11763" t="s">
        <v>24570</v>
      </c>
      <c r="B11763" t="s">
        <v>24394</v>
      </c>
      <c r="C11763" t="s">
        <v>242</v>
      </c>
      <c r="D11763" t="s">
        <v>1002</v>
      </c>
      <c r="E11763" s="23">
        <v>43891</v>
      </c>
      <c r="F11763">
        <v>0</v>
      </c>
      <c r="G11763">
        <v>0</v>
      </c>
      <c r="I11763">
        <v>0</v>
      </c>
      <c r="J11763">
        <v>0</v>
      </c>
      <c r="L11763">
        <v>0</v>
      </c>
      <c r="N11763">
        <v>0</v>
      </c>
      <c r="P11763">
        <v>0</v>
      </c>
      <c r="Q11763">
        <v>0</v>
      </c>
      <c r="S11763">
        <v>0</v>
      </c>
    </row>
    <row r="11764" spans="1:19" x14ac:dyDescent="0.2">
      <c r="A11764" t="s">
        <v>24571</v>
      </c>
      <c r="B11764" t="s">
        <v>24395</v>
      </c>
      <c r="C11764" t="s">
        <v>2724</v>
      </c>
      <c r="D11764" t="s">
        <v>1000</v>
      </c>
      <c r="E11764" s="23">
        <v>43891</v>
      </c>
      <c r="F11764">
        <v>3.5</v>
      </c>
      <c r="G11764">
        <v>1.5</v>
      </c>
      <c r="I11764">
        <v>14</v>
      </c>
      <c r="J11764">
        <v>20</v>
      </c>
      <c r="L11764">
        <v>8</v>
      </c>
      <c r="N11764">
        <v>14</v>
      </c>
      <c r="P11764">
        <v>0</v>
      </c>
      <c r="Q11764">
        <v>0</v>
      </c>
      <c r="S11764">
        <v>0</v>
      </c>
    </row>
    <row r="11765" spans="1:19" x14ac:dyDescent="0.2">
      <c r="A11765" t="s">
        <v>24572</v>
      </c>
      <c r="B11765" t="s">
        <v>24396</v>
      </c>
      <c r="C11765" t="s">
        <v>2724</v>
      </c>
      <c r="D11765" t="s">
        <v>1001</v>
      </c>
      <c r="E11765" s="23">
        <v>43891</v>
      </c>
      <c r="F11765">
        <v>6</v>
      </c>
      <c r="G11765">
        <v>5</v>
      </c>
      <c r="I11765">
        <v>21</v>
      </c>
      <c r="J11765">
        <v>33</v>
      </c>
      <c r="L11765">
        <v>26</v>
      </c>
      <c r="N11765">
        <v>12</v>
      </c>
      <c r="P11765">
        <v>0</v>
      </c>
      <c r="Q11765">
        <v>1</v>
      </c>
      <c r="S11765">
        <v>9</v>
      </c>
    </row>
    <row r="11766" spans="1:19" x14ac:dyDescent="0.2">
      <c r="A11766" t="s">
        <v>24573</v>
      </c>
      <c r="B11766" t="s">
        <v>24397</v>
      </c>
      <c r="C11766" t="s">
        <v>2724</v>
      </c>
      <c r="D11766" t="s">
        <v>1002</v>
      </c>
      <c r="E11766" s="23">
        <v>43891</v>
      </c>
      <c r="F11766">
        <v>9.5</v>
      </c>
      <c r="G11766">
        <v>6.5</v>
      </c>
      <c r="I11766">
        <v>35</v>
      </c>
      <c r="J11766">
        <v>53</v>
      </c>
      <c r="L11766">
        <v>34</v>
      </c>
      <c r="N11766">
        <v>26</v>
      </c>
      <c r="P11766">
        <v>0</v>
      </c>
      <c r="Q11766">
        <v>1</v>
      </c>
      <c r="S11766">
        <v>9</v>
      </c>
    </row>
    <row r="11767" spans="1:19" x14ac:dyDescent="0.2">
      <c r="A11767" t="s">
        <v>24574</v>
      </c>
      <c r="B11767" t="s">
        <v>24398</v>
      </c>
      <c r="C11767" t="s">
        <v>237</v>
      </c>
      <c r="D11767" t="s">
        <v>1000</v>
      </c>
      <c r="E11767" s="23">
        <v>43891</v>
      </c>
      <c r="F11767">
        <v>5</v>
      </c>
      <c r="G11767">
        <v>6</v>
      </c>
      <c r="I11767">
        <v>32</v>
      </c>
      <c r="J11767">
        <v>30</v>
      </c>
      <c r="L11767">
        <v>36</v>
      </c>
      <c r="N11767">
        <v>25</v>
      </c>
      <c r="P11767">
        <v>6</v>
      </c>
      <c r="Q11767">
        <v>8</v>
      </c>
      <c r="S11767">
        <v>7</v>
      </c>
    </row>
    <row r="11768" spans="1:19" x14ac:dyDescent="0.2">
      <c r="A11768" t="s">
        <v>24575</v>
      </c>
      <c r="B11768" t="s">
        <v>24399</v>
      </c>
      <c r="C11768" t="s">
        <v>237</v>
      </c>
      <c r="D11768" t="s">
        <v>1002</v>
      </c>
      <c r="E11768" s="23">
        <v>43891</v>
      </c>
      <c r="F11768">
        <v>5</v>
      </c>
      <c r="G11768">
        <v>6</v>
      </c>
      <c r="I11768">
        <v>32</v>
      </c>
      <c r="J11768">
        <v>30</v>
      </c>
      <c r="L11768">
        <v>36</v>
      </c>
      <c r="N11768">
        <v>25</v>
      </c>
      <c r="P11768">
        <v>6</v>
      </c>
      <c r="Q11768">
        <v>8</v>
      </c>
      <c r="S11768">
        <v>7</v>
      </c>
    </row>
    <row r="11769" spans="1:19" x14ac:dyDescent="0.2">
      <c r="A11769" t="s">
        <v>24576</v>
      </c>
      <c r="B11769" t="s">
        <v>24400</v>
      </c>
      <c r="C11769" t="s">
        <v>238</v>
      </c>
      <c r="D11769" t="s">
        <v>1000</v>
      </c>
      <c r="E11769" s="23">
        <v>43891</v>
      </c>
      <c r="F11769">
        <v>4</v>
      </c>
      <c r="G11769">
        <v>6</v>
      </c>
      <c r="I11769">
        <v>12</v>
      </c>
      <c r="J11769">
        <v>17</v>
      </c>
      <c r="L11769">
        <v>30</v>
      </c>
      <c r="N11769">
        <v>7</v>
      </c>
      <c r="P11769">
        <v>1</v>
      </c>
      <c r="Q11769">
        <v>1</v>
      </c>
      <c r="S11769">
        <v>5</v>
      </c>
    </row>
    <row r="11770" spans="1:19" x14ac:dyDescent="0.2">
      <c r="A11770" t="s">
        <v>24577</v>
      </c>
      <c r="B11770" t="s">
        <v>24401</v>
      </c>
      <c r="C11770" t="s">
        <v>238</v>
      </c>
      <c r="D11770" t="s">
        <v>1002</v>
      </c>
      <c r="E11770" s="23">
        <v>43891</v>
      </c>
      <c r="F11770">
        <v>4</v>
      </c>
      <c r="G11770">
        <v>6</v>
      </c>
      <c r="I11770">
        <v>12</v>
      </c>
      <c r="J11770">
        <v>17</v>
      </c>
      <c r="L11770">
        <v>30</v>
      </c>
      <c r="N11770">
        <v>7</v>
      </c>
      <c r="P11770">
        <v>1</v>
      </c>
      <c r="Q11770">
        <v>1</v>
      </c>
      <c r="S11770">
        <v>5</v>
      </c>
    </row>
    <row r="11771" spans="1:19" x14ac:dyDescent="0.2">
      <c r="A11771" t="s">
        <v>24578</v>
      </c>
      <c r="B11771" t="s">
        <v>24402</v>
      </c>
      <c r="C11771" t="s">
        <v>239</v>
      </c>
      <c r="D11771" t="s">
        <v>1000</v>
      </c>
      <c r="E11771" s="23">
        <v>43891</v>
      </c>
      <c r="F11771">
        <v>0</v>
      </c>
      <c r="G11771">
        <v>0</v>
      </c>
      <c r="I11771">
        <v>0</v>
      </c>
      <c r="J11771">
        <v>0</v>
      </c>
      <c r="L11771">
        <v>0</v>
      </c>
      <c r="N11771">
        <v>0</v>
      </c>
      <c r="P11771">
        <v>0</v>
      </c>
      <c r="Q11771">
        <v>0</v>
      </c>
      <c r="S11771">
        <v>0</v>
      </c>
    </row>
    <row r="11772" spans="1:19" x14ac:dyDescent="0.2">
      <c r="A11772" t="s">
        <v>24579</v>
      </c>
      <c r="B11772" t="s">
        <v>24403</v>
      </c>
      <c r="C11772" t="s">
        <v>239</v>
      </c>
      <c r="D11772" t="s">
        <v>1002</v>
      </c>
      <c r="E11772" s="23">
        <v>43891</v>
      </c>
      <c r="F11772">
        <v>0</v>
      </c>
      <c r="G11772">
        <v>0</v>
      </c>
      <c r="I11772">
        <v>0</v>
      </c>
      <c r="J11772">
        <v>0</v>
      </c>
      <c r="L11772">
        <v>0</v>
      </c>
      <c r="N11772">
        <v>0</v>
      </c>
      <c r="P11772">
        <v>0</v>
      </c>
      <c r="Q11772">
        <v>0</v>
      </c>
      <c r="S11772">
        <v>0</v>
      </c>
    </row>
    <row r="11773" spans="1:19" x14ac:dyDescent="0.2">
      <c r="A11773" t="s">
        <v>24580</v>
      </c>
      <c r="B11773" t="s">
        <v>24404</v>
      </c>
      <c r="C11773" t="s">
        <v>1988</v>
      </c>
      <c r="D11773" t="s">
        <v>1000</v>
      </c>
      <c r="E11773" s="23">
        <v>43891</v>
      </c>
      <c r="F11773">
        <v>6.5</v>
      </c>
      <c r="G11773">
        <v>4.5</v>
      </c>
      <c r="I11773">
        <v>18</v>
      </c>
      <c r="J11773">
        <v>38</v>
      </c>
      <c r="L11773">
        <v>26</v>
      </c>
      <c r="N11773">
        <v>15</v>
      </c>
      <c r="P11773">
        <v>1</v>
      </c>
      <c r="Q11773">
        <v>1</v>
      </c>
      <c r="S11773">
        <v>3</v>
      </c>
    </row>
    <row r="11774" spans="1:19" x14ac:dyDescent="0.2">
      <c r="A11774" t="s">
        <v>24581</v>
      </c>
      <c r="B11774" t="s">
        <v>24405</v>
      </c>
      <c r="C11774" t="s">
        <v>1988</v>
      </c>
      <c r="D11774" t="s">
        <v>1001</v>
      </c>
      <c r="E11774" s="23">
        <v>43891</v>
      </c>
      <c r="F11774">
        <v>5</v>
      </c>
      <c r="G11774">
        <v>5</v>
      </c>
      <c r="I11774">
        <v>16</v>
      </c>
      <c r="J11774">
        <v>26</v>
      </c>
      <c r="L11774">
        <v>27</v>
      </c>
      <c r="N11774">
        <v>11</v>
      </c>
      <c r="P11774">
        <v>1</v>
      </c>
      <c r="Q11774">
        <v>2</v>
      </c>
      <c r="S11774">
        <v>5</v>
      </c>
    </row>
    <row r="11775" spans="1:19" x14ac:dyDescent="0.2">
      <c r="A11775" t="s">
        <v>24582</v>
      </c>
      <c r="B11775" t="s">
        <v>24406</v>
      </c>
      <c r="C11775" t="s">
        <v>1988</v>
      </c>
      <c r="D11775" t="s">
        <v>1002</v>
      </c>
      <c r="E11775" s="23">
        <v>43891</v>
      </c>
      <c r="F11775">
        <v>11.5</v>
      </c>
      <c r="G11775">
        <v>9.5</v>
      </c>
      <c r="I11775">
        <v>34</v>
      </c>
      <c r="J11775">
        <v>64</v>
      </c>
      <c r="L11775">
        <v>53</v>
      </c>
      <c r="N11775">
        <v>26</v>
      </c>
      <c r="P11775">
        <v>2</v>
      </c>
      <c r="Q11775">
        <v>3</v>
      </c>
      <c r="S11775">
        <v>8</v>
      </c>
    </row>
    <row r="11776" spans="1:19" x14ac:dyDescent="0.2">
      <c r="A11776" t="s">
        <v>24583</v>
      </c>
      <c r="B11776" t="s">
        <v>24407</v>
      </c>
      <c r="C11776" t="s">
        <v>966</v>
      </c>
      <c r="D11776" t="s">
        <v>1000</v>
      </c>
      <c r="E11776" s="23">
        <v>43891</v>
      </c>
      <c r="F11776">
        <v>0</v>
      </c>
      <c r="G11776">
        <v>0</v>
      </c>
      <c r="I11776">
        <v>0</v>
      </c>
      <c r="J11776">
        <v>0</v>
      </c>
      <c r="L11776">
        <v>0</v>
      </c>
      <c r="N11776">
        <v>0</v>
      </c>
      <c r="P11776">
        <v>0</v>
      </c>
      <c r="Q11776">
        <v>0</v>
      </c>
      <c r="S11776">
        <v>0</v>
      </c>
    </row>
    <row r="11777" spans="1:19" x14ac:dyDescent="0.2">
      <c r="A11777" t="s">
        <v>24584</v>
      </c>
      <c r="B11777" t="s">
        <v>24408</v>
      </c>
      <c r="C11777" t="s">
        <v>966</v>
      </c>
      <c r="D11777" t="s">
        <v>1002</v>
      </c>
      <c r="E11777" s="23">
        <v>43891</v>
      </c>
      <c r="F11777">
        <v>0</v>
      </c>
      <c r="G11777">
        <v>0</v>
      </c>
      <c r="I11777">
        <v>0</v>
      </c>
      <c r="J11777">
        <v>0</v>
      </c>
      <c r="L11777">
        <v>0</v>
      </c>
      <c r="N11777">
        <v>0</v>
      </c>
      <c r="P11777">
        <v>0</v>
      </c>
      <c r="Q11777">
        <v>0</v>
      </c>
      <c r="S11777">
        <v>0</v>
      </c>
    </row>
    <row r="11778" spans="1:19" x14ac:dyDescent="0.2">
      <c r="A11778" t="s">
        <v>24585</v>
      </c>
      <c r="B11778" t="s">
        <v>24409</v>
      </c>
      <c r="C11778" t="s">
        <v>240</v>
      </c>
      <c r="D11778" t="s">
        <v>1000</v>
      </c>
      <c r="E11778" s="23">
        <v>43891</v>
      </c>
      <c r="F11778">
        <v>18</v>
      </c>
      <c r="G11778">
        <v>17.5</v>
      </c>
      <c r="I11778">
        <v>33</v>
      </c>
      <c r="J11778">
        <v>102</v>
      </c>
      <c r="L11778">
        <v>100</v>
      </c>
      <c r="N11778">
        <v>33</v>
      </c>
      <c r="P11778">
        <v>0</v>
      </c>
      <c r="Q11778">
        <v>0</v>
      </c>
      <c r="S11778">
        <v>0</v>
      </c>
    </row>
    <row r="11779" spans="1:19" x14ac:dyDescent="0.2">
      <c r="A11779" t="s">
        <v>24586</v>
      </c>
      <c r="B11779" t="s">
        <v>24410</v>
      </c>
      <c r="C11779" t="s">
        <v>240</v>
      </c>
      <c r="D11779" t="s">
        <v>1002</v>
      </c>
      <c r="E11779" s="23">
        <v>43891</v>
      </c>
      <c r="F11779">
        <v>18</v>
      </c>
      <c r="G11779">
        <v>17.5</v>
      </c>
      <c r="I11779">
        <v>33</v>
      </c>
      <c r="J11779">
        <v>102</v>
      </c>
      <c r="L11779">
        <v>100</v>
      </c>
      <c r="N11779">
        <v>33</v>
      </c>
      <c r="P11779">
        <v>0</v>
      </c>
      <c r="Q11779">
        <v>0</v>
      </c>
      <c r="S11779">
        <v>0</v>
      </c>
    </row>
    <row r="11780" spans="1:19" x14ac:dyDescent="0.2">
      <c r="A11780" t="s">
        <v>24587</v>
      </c>
      <c r="B11780" t="s">
        <v>24411</v>
      </c>
      <c r="C11780" t="s">
        <v>241</v>
      </c>
      <c r="D11780" t="s">
        <v>1000</v>
      </c>
      <c r="E11780" s="23">
        <v>43891</v>
      </c>
      <c r="F11780">
        <v>36</v>
      </c>
      <c r="G11780">
        <v>43.5</v>
      </c>
      <c r="I11780">
        <v>377</v>
      </c>
      <c r="J11780">
        <v>393</v>
      </c>
      <c r="L11780">
        <v>475</v>
      </c>
      <c r="N11780">
        <v>351</v>
      </c>
      <c r="P11780">
        <v>3</v>
      </c>
      <c r="Q11780">
        <v>27</v>
      </c>
      <c r="S11780">
        <v>26</v>
      </c>
    </row>
    <row r="11781" spans="1:19" x14ac:dyDescent="0.2">
      <c r="A11781" t="s">
        <v>24588</v>
      </c>
      <c r="B11781" t="s">
        <v>24412</v>
      </c>
      <c r="C11781" t="s">
        <v>241</v>
      </c>
      <c r="D11781" t="s">
        <v>1002</v>
      </c>
      <c r="E11781" s="23">
        <v>43891</v>
      </c>
      <c r="F11781">
        <v>36</v>
      </c>
      <c r="G11781">
        <v>43.5</v>
      </c>
      <c r="I11781">
        <v>377</v>
      </c>
      <c r="J11781">
        <v>393</v>
      </c>
      <c r="L11781">
        <v>475</v>
      </c>
      <c r="N11781">
        <v>351</v>
      </c>
      <c r="P11781">
        <v>3</v>
      </c>
      <c r="Q11781">
        <v>27</v>
      </c>
      <c r="S11781">
        <v>26</v>
      </c>
    </row>
    <row r="11782" spans="1:19" x14ac:dyDescent="0.2">
      <c r="A11782" t="s">
        <v>24589</v>
      </c>
      <c r="B11782" t="s">
        <v>24413</v>
      </c>
      <c r="C11782" t="s">
        <v>318</v>
      </c>
      <c r="D11782" t="s">
        <v>1000</v>
      </c>
      <c r="E11782" s="23">
        <v>43891</v>
      </c>
      <c r="F11782">
        <v>2.5</v>
      </c>
      <c r="G11782">
        <v>2.5</v>
      </c>
      <c r="I11782">
        <v>14</v>
      </c>
      <c r="J11782">
        <v>15</v>
      </c>
      <c r="L11782">
        <v>15</v>
      </c>
      <c r="N11782">
        <v>14</v>
      </c>
      <c r="P11782">
        <v>0</v>
      </c>
      <c r="Q11782">
        <v>0</v>
      </c>
      <c r="S11782">
        <v>0</v>
      </c>
    </row>
    <row r="11783" spans="1:19" x14ac:dyDescent="0.2">
      <c r="A11783" t="s">
        <v>24590</v>
      </c>
      <c r="B11783" t="s">
        <v>24414</v>
      </c>
      <c r="C11783" t="s">
        <v>318</v>
      </c>
      <c r="D11783" t="s">
        <v>1002</v>
      </c>
      <c r="E11783" s="23">
        <v>43891</v>
      </c>
      <c r="F11783">
        <v>2.5</v>
      </c>
      <c r="G11783">
        <v>2.5</v>
      </c>
      <c r="I11783">
        <v>14</v>
      </c>
      <c r="J11783">
        <v>15</v>
      </c>
      <c r="L11783">
        <v>15</v>
      </c>
      <c r="N11783">
        <v>14</v>
      </c>
      <c r="P11783">
        <v>0</v>
      </c>
      <c r="Q11783">
        <v>0</v>
      </c>
      <c r="S11783">
        <v>0</v>
      </c>
    </row>
    <row r="11784" spans="1:19" x14ac:dyDescent="0.2">
      <c r="A11784" t="s">
        <v>24591</v>
      </c>
      <c r="B11784" t="s">
        <v>24415</v>
      </c>
      <c r="C11784" t="s">
        <v>896</v>
      </c>
      <c r="D11784" t="s">
        <v>1000</v>
      </c>
      <c r="E11784" s="23">
        <v>43891</v>
      </c>
      <c r="F11784">
        <v>75.5</v>
      </c>
      <c r="G11784">
        <v>81.5</v>
      </c>
      <c r="I11784">
        <v>500</v>
      </c>
      <c r="J11784">
        <v>615</v>
      </c>
      <c r="L11784">
        <v>690</v>
      </c>
      <c r="N11784">
        <v>459</v>
      </c>
      <c r="O11784" t="s">
        <v>904</v>
      </c>
      <c r="P11784">
        <v>11</v>
      </c>
      <c r="Q11784">
        <v>37</v>
      </c>
      <c r="S11784">
        <v>41</v>
      </c>
    </row>
    <row r="11785" spans="1:19" x14ac:dyDescent="0.2">
      <c r="A11785" t="s">
        <v>24592</v>
      </c>
      <c r="B11785" t="s">
        <v>24416</v>
      </c>
      <c r="C11785" t="s">
        <v>899</v>
      </c>
      <c r="D11785" t="s">
        <v>1001</v>
      </c>
      <c r="E11785" s="23">
        <v>43891</v>
      </c>
      <c r="F11785">
        <v>11</v>
      </c>
      <c r="G11785">
        <v>10</v>
      </c>
      <c r="I11785">
        <v>37</v>
      </c>
      <c r="J11785">
        <v>59</v>
      </c>
      <c r="L11785">
        <v>53</v>
      </c>
      <c r="N11785">
        <v>23</v>
      </c>
      <c r="O11785" t="s">
        <v>904</v>
      </c>
      <c r="P11785">
        <v>1</v>
      </c>
      <c r="Q11785">
        <v>3</v>
      </c>
      <c r="S11785">
        <v>14</v>
      </c>
    </row>
    <row r="11786" spans="1:19" x14ac:dyDescent="0.2">
      <c r="A11786" t="s">
        <v>24593</v>
      </c>
      <c r="B11786" t="s">
        <v>24417</v>
      </c>
      <c r="C11786" t="s">
        <v>1237</v>
      </c>
      <c r="D11786" t="s">
        <v>1000</v>
      </c>
      <c r="E11786" s="23">
        <v>43891</v>
      </c>
      <c r="F11786">
        <v>28</v>
      </c>
      <c r="G11786">
        <v>23.5</v>
      </c>
      <c r="I11786">
        <v>65</v>
      </c>
      <c r="J11786">
        <v>160</v>
      </c>
      <c r="L11786">
        <v>134</v>
      </c>
      <c r="N11786">
        <v>62</v>
      </c>
      <c r="P11786">
        <v>1</v>
      </c>
      <c r="Q11786">
        <v>1</v>
      </c>
      <c r="S11786">
        <v>3</v>
      </c>
    </row>
    <row r="11787" spans="1:19" x14ac:dyDescent="0.2">
      <c r="A11787" t="s">
        <v>24594</v>
      </c>
      <c r="B11787" t="s">
        <v>24418</v>
      </c>
      <c r="C11787" t="s">
        <v>1237</v>
      </c>
      <c r="D11787" t="s">
        <v>1001</v>
      </c>
      <c r="E11787" s="23">
        <v>43891</v>
      </c>
      <c r="F11787">
        <v>11</v>
      </c>
      <c r="G11787">
        <v>10</v>
      </c>
      <c r="I11787">
        <v>37</v>
      </c>
      <c r="J11787">
        <v>59</v>
      </c>
      <c r="L11787">
        <v>53</v>
      </c>
      <c r="N11787">
        <v>23</v>
      </c>
      <c r="P11787">
        <v>1</v>
      </c>
      <c r="Q11787">
        <v>3</v>
      </c>
      <c r="S11787">
        <v>14</v>
      </c>
    </row>
    <row r="11788" spans="1:19" x14ac:dyDescent="0.2">
      <c r="A11788" t="s">
        <v>24595</v>
      </c>
      <c r="B11788" t="s">
        <v>24419</v>
      </c>
      <c r="C11788" t="s">
        <v>1237</v>
      </c>
      <c r="D11788" t="s">
        <v>1002</v>
      </c>
      <c r="E11788" s="23">
        <v>43891</v>
      </c>
      <c r="F11788">
        <v>39</v>
      </c>
      <c r="G11788">
        <v>33.5</v>
      </c>
      <c r="I11788">
        <v>102</v>
      </c>
      <c r="J11788">
        <v>219</v>
      </c>
      <c r="L11788">
        <v>187</v>
      </c>
      <c r="N11788">
        <v>85</v>
      </c>
      <c r="P11788">
        <v>2</v>
      </c>
      <c r="Q11788">
        <v>4</v>
      </c>
      <c r="S11788">
        <v>17</v>
      </c>
    </row>
    <row r="11789" spans="1:19" x14ac:dyDescent="0.2">
      <c r="A11789" t="s">
        <v>24596</v>
      </c>
      <c r="B11789" t="s">
        <v>24420</v>
      </c>
      <c r="C11789" t="s">
        <v>235</v>
      </c>
      <c r="D11789" t="s">
        <v>1002</v>
      </c>
      <c r="E11789" s="23">
        <v>43891</v>
      </c>
      <c r="F11789">
        <v>86.5</v>
      </c>
      <c r="G11789">
        <v>91.5</v>
      </c>
      <c r="I11789">
        <v>537</v>
      </c>
      <c r="J11789">
        <v>674</v>
      </c>
      <c r="L11789">
        <v>743</v>
      </c>
      <c r="N11789">
        <v>482</v>
      </c>
      <c r="P11789">
        <v>12</v>
      </c>
      <c r="Q11789">
        <v>40</v>
      </c>
      <c r="S11789">
        <v>55</v>
      </c>
    </row>
    <row r="11790" spans="1:19" x14ac:dyDescent="0.2">
      <c r="A11790" t="s">
        <v>24790</v>
      </c>
      <c r="B11790" t="s">
        <v>24610</v>
      </c>
      <c r="C11790" t="s">
        <v>228</v>
      </c>
      <c r="D11790" t="s">
        <v>1000</v>
      </c>
      <c r="E11790" s="23">
        <v>43922</v>
      </c>
      <c r="F11790">
        <v>0</v>
      </c>
      <c r="G11790">
        <v>0</v>
      </c>
      <c r="I11790">
        <v>0</v>
      </c>
      <c r="J11790">
        <v>0</v>
      </c>
      <c r="L11790">
        <v>0</v>
      </c>
      <c r="N11790">
        <v>0</v>
      </c>
      <c r="P11790">
        <v>0</v>
      </c>
      <c r="Q11790">
        <v>0</v>
      </c>
      <c r="S11790">
        <v>0</v>
      </c>
    </row>
    <row r="11791" spans="1:19" x14ac:dyDescent="0.2">
      <c r="A11791" t="s">
        <v>24791</v>
      </c>
      <c r="B11791" t="s">
        <v>24611</v>
      </c>
      <c r="C11791" t="s">
        <v>211</v>
      </c>
      <c r="D11791" t="s">
        <v>1000</v>
      </c>
      <c r="E11791" s="23">
        <v>43922</v>
      </c>
      <c r="F11791">
        <v>0</v>
      </c>
      <c r="G11791">
        <v>0</v>
      </c>
      <c r="I11791">
        <v>0</v>
      </c>
      <c r="J11791">
        <v>0</v>
      </c>
      <c r="L11791">
        <v>0</v>
      </c>
      <c r="N11791">
        <v>0</v>
      </c>
      <c r="P11791">
        <v>0</v>
      </c>
      <c r="Q11791">
        <v>0</v>
      </c>
      <c r="S11791">
        <v>0</v>
      </c>
    </row>
    <row r="11792" spans="1:19" x14ac:dyDescent="0.2">
      <c r="A11792" t="s">
        <v>24792</v>
      </c>
      <c r="B11792" t="s">
        <v>24612</v>
      </c>
      <c r="C11792" t="s">
        <v>213</v>
      </c>
      <c r="D11792" t="s">
        <v>1000</v>
      </c>
      <c r="E11792" s="23">
        <v>43922</v>
      </c>
      <c r="F11792">
        <v>0</v>
      </c>
      <c r="G11792">
        <v>0</v>
      </c>
      <c r="I11792">
        <v>0</v>
      </c>
      <c r="J11792">
        <v>0</v>
      </c>
      <c r="L11792">
        <v>0</v>
      </c>
      <c r="N11792">
        <v>0</v>
      </c>
      <c r="P11792">
        <v>0</v>
      </c>
      <c r="Q11792">
        <v>0</v>
      </c>
      <c r="S11792">
        <v>0</v>
      </c>
    </row>
    <row r="11793" spans="1:19" x14ac:dyDescent="0.2">
      <c r="A11793" t="s">
        <v>24793</v>
      </c>
      <c r="B11793" t="s">
        <v>24613</v>
      </c>
      <c r="C11793" t="s">
        <v>229</v>
      </c>
      <c r="D11793" t="s">
        <v>1000</v>
      </c>
      <c r="E11793" s="23">
        <v>43922</v>
      </c>
      <c r="F11793">
        <v>0</v>
      </c>
      <c r="G11793">
        <v>0</v>
      </c>
      <c r="I11793">
        <v>0</v>
      </c>
      <c r="J11793">
        <v>0</v>
      </c>
      <c r="L11793">
        <v>0</v>
      </c>
      <c r="N11793">
        <v>0</v>
      </c>
      <c r="P11793">
        <v>0</v>
      </c>
      <c r="Q11793">
        <v>0</v>
      </c>
      <c r="S11793">
        <v>0</v>
      </c>
    </row>
    <row r="11794" spans="1:19" x14ac:dyDescent="0.2">
      <c r="A11794" t="s">
        <v>24794</v>
      </c>
      <c r="B11794" t="s">
        <v>24614</v>
      </c>
      <c r="C11794" t="s">
        <v>1051</v>
      </c>
      <c r="D11794" t="s">
        <v>1000</v>
      </c>
      <c r="E11794" s="23">
        <v>43922</v>
      </c>
      <c r="F11794">
        <v>0</v>
      </c>
      <c r="G11794">
        <v>0</v>
      </c>
      <c r="I11794">
        <v>0</v>
      </c>
      <c r="J11794">
        <v>0</v>
      </c>
      <c r="L11794">
        <v>0</v>
      </c>
      <c r="N11794">
        <v>0</v>
      </c>
      <c r="P11794">
        <v>0</v>
      </c>
      <c r="Q11794">
        <v>0</v>
      </c>
      <c r="S11794">
        <v>0</v>
      </c>
    </row>
    <row r="11795" spans="1:19" x14ac:dyDescent="0.2">
      <c r="A11795" t="s">
        <v>24795</v>
      </c>
      <c r="B11795" t="s">
        <v>24615</v>
      </c>
      <c r="C11795" t="s">
        <v>1048</v>
      </c>
      <c r="D11795" t="s">
        <v>1000</v>
      </c>
      <c r="E11795" s="23">
        <v>43922</v>
      </c>
      <c r="F11795">
        <v>0</v>
      </c>
      <c r="G11795">
        <v>0</v>
      </c>
      <c r="I11795">
        <v>0</v>
      </c>
      <c r="J11795">
        <v>0</v>
      </c>
      <c r="L11795">
        <v>0</v>
      </c>
      <c r="N11795">
        <v>0</v>
      </c>
      <c r="P11795">
        <v>0</v>
      </c>
      <c r="Q11795">
        <v>0</v>
      </c>
      <c r="S11795">
        <v>0</v>
      </c>
    </row>
    <row r="11796" spans="1:19" x14ac:dyDescent="0.2">
      <c r="A11796" t="s">
        <v>24796</v>
      </c>
      <c r="B11796" t="s">
        <v>24616</v>
      </c>
      <c r="C11796" t="s">
        <v>1047</v>
      </c>
      <c r="D11796" t="s">
        <v>1000</v>
      </c>
      <c r="E11796" s="23">
        <v>43922</v>
      </c>
      <c r="F11796">
        <v>3.5</v>
      </c>
      <c r="G11796">
        <v>1.5</v>
      </c>
      <c r="I11796">
        <v>14</v>
      </c>
      <c r="J11796">
        <v>20</v>
      </c>
      <c r="L11796">
        <v>8</v>
      </c>
      <c r="N11796">
        <v>14</v>
      </c>
      <c r="P11796">
        <v>0</v>
      </c>
      <c r="Q11796">
        <v>0</v>
      </c>
      <c r="S11796">
        <v>0</v>
      </c>
    </row>
    <row r="11797" spans="1:19" x14ac:dyDescent="0.2">
      <c r="A11797" t="s">
        <v>24797</v>
      </c>
      <c r="B11797" t="s">
        <v>24617</v>
      </c>
      <c r="C11797" t="s">
        <v>1050</v>
      </c>
      <c r="D11797" t="s">
        <v>1001</v>
      </c>
      <c r="E11797" s="23">
        <v>43922</v>
      </c>
      <c r="F11797">
        <v>0.5</v>
      </c>
      <c r="G11797">
        <v>1.5</v>
      </c>
      <c r="I11797">
        <v>3</v>
      </c>
      <c r="J11797">
        <v>3</v>
      </c>
      <c r="L11797">
        <v>8</v>
      </c>
      <c r="N11797">
        <v>3</v>
      </c>
      <c r="P11797">
        <v>0</v>
      </c>
      <c r="Q11797">
        <v>0</v>
      </c>
      <c r="S11797">
        <v>0</v>
      </c>
    </row>
    <row r="11798" spans="1:19" x14ac:dyDescent="0.2">
      <c r="A11798" t="s">
        <v>24798</v>
      </c>
      <c r="B11798" t="s">
        <v>24618</v>
      </c>
      <c r="C11798" t="s">
        <v>1049</v>
      </c>
      <c r="D11798" t="s">
        <v>1001</v>
      </c>
      <c r="E11798" s="23">
        <v>43922</v>
      </c>
      <c r="F11798">
        <v>0</v>
      </c>
      <c r="G11798">
        <v>0</v>
      </c>
      <c r="I11798">
        <v>0</v>
      </c>
      <c r="J11798">
        <v>0</v>
      </c>
      <c r="L11798">
        <v>0</v>
      </c>
      <c r="N11798">
        <v>0</v>
      </c>
      <c r="P11798">
        <v>0</v>
      </c>
      <c r="Q11798">
        <v>0</v>
      </c>
      <c r="S11798">
        <v>0</v>
      </c>
    </row>
    <row r="11799" spans="1:19" x14ac:dyDescent="0.2">
      <c r="A11799" t="s">
        <v>24799</v>
      </c>
      <c r="B11799" t="s">
        <v>24619</v>
      </c>
      <c r="C11799" t="s">
        <v>1048</v>
      </c>
      <c r="D11799" t="s">
        <v>1001</v>
      </c>
      <c r="E11799" s="23">
        <v>43922</v>
      </c>
      <c r="F11799">
        <v>3</v>
      </c>
      <c r="G11799">
        <v>2</v>
      </c>
      <c r="I11799">
        <v>13</v>
      </c>
      <c r="J11799">
        <v>17</v>
      </c>
      <c r="L11799">
        <v>10</v>
      </c>
      <c r="N11799">
        <v>12</v>
      </c>
      <c r="P11799">
        <v>0</v>
      </c>
      <c r="Q11799">
        <v>0</v>
      </c>
      <c r="S11799">
        <v>1</v>
      </c>
    </row>
    <row r="11800" spans="1:19" x14ac:dyDescent="0.2">
      <c r="A11800" t="s">
        <v>24800</v>
      </c>
      <c r="B11800" t="s">
        <v>24620</v>
      </c>
      <c r="C11800" t="s">
        <v>24254</v>
      </c>
      <c r="D11800" t="s">
        <v>1001</v>
      </c>
      <c r="E11800" s="23">
        <v>43922</v>
      </c>
      <c r="F11800">
        <v>1.5</v>
      </c>
      <c r="G11800">
        <v>1.5</v>
      </c>
      <c r="I11800">
        <v>5</v>
      </c>
      <c r="J11800">
        <v>8</v>
      </c>
      <c r="L11800">
        <v>8</v>
      </c>
      <c r="N11800">
        <v>5</v>
      </c>
      <c r="P11800">
        <v>0</v>
      </c>
      <c r="Q11800">
        <v>0</v>
      </c>
      <c r="S11800">
        <v>0</v>
      </c>
    </row>
    <row r="11801" spans="1:19" x14ac:dyDescent="0.2">
      <c r="A11801" t="s">
        <v>24801</v>
      </c>
      <c r="B11801" t="s">
        <v>24621</v>
      </c>
      <c r="C11801" t="s">
        <v>1047</v>
      </c>
      <c r="D11801" t="s">
        <v>1001</v>
      </c>
      <c r="E11801" s="23">
        <v>43922</v>
      </c>
      <c r="F11801">
        <v>0</v>
      </c>
      <c r="G11801">
        <v>0</v>
      </c>
      <c r="I11801">
        <v>0</v>
      </c>
      <c r="J11801">
        <v>0</v>
      </c>
      <c r="L11801">
        <v>0</v>
      </c>
      <c r="N11801">
        <v>0</v>
      </c>
      <c r="P11801">
        <v>0</v>
      </c>
      <c r="Q11801">
        <v>0</v>
      </c>
      <c r="S11801">
        <v>0</v>
      </c>
    </row>
    <row r="11802" spans="1:19" x14ac:dyDescent="0.2">
      <c r="A11802" t="s">
        <v>24802</v>
      </c>
      <c r="B11802" t="s">
        <v>24622</v>
      </c>
      <c r="C11802" t="s">
        <v>959</v>
      </c>
      <c r="D11802" t="s">
        <v>1000</v>
      </c>
      <c r="E11802" s="23">
        <v>43922</v>
      </c>
      <c r="F11802">
        <v>0</v>
      </c>
      <c r="G11802">
        <v>0</v>
      </c>
      <c r="I11802">
        <v>0</v>
      </c>
      <c r="J11802">
        <v>0</v>
      </c>
      <c r="L11802">
        <v>0</v>
      </c>
      <c r="N11802">
        <v>0</v>
      </c>
      <c r="P11802">
        <v>0</v>
      </c>
      <c r="Q11802">
        <v>0</v>
      </c>
      <c r="S11802">
        <v>0</v>
      </c>
    </row>
    <row r="11803" spans="1:19" x14ac:dyDescent="0.2">
      <c r="A11803" t="s">
        <v>24803</v>
      </c>
      <c r="B11803" t="s">
        <v>24623</v>
      </c>
      <c r="C11803" t="s">
        <v>205</v>
      </c>
      <c r="D11803" t="s">
        <v>1000</v>
      </c>
      <c r="E11803" s="23">
        <v>43922</v>
      </c>
      <c r="F11803">
        <v>0</v>
      </c>
      <c r="G11803">
        <v>0</v>
      </c>
      <c r="I11803">
        <v>0</v>
      </c>
      <c r="J11803">
        <v>0</v>
      </c>
      <c r="L11803">
        <v>0</v>
      </c>
      <c r="N11803">
        <v>0</v>
      </c>
      <c r="P11803">
        <v>0</v>
      </c>
      <c r="Q11803">
        <v>0</v>
      </c>
      <c r="S11803">
        <v>0</v>
      </c>
    </row>
    <row r="11804" spans="1:19" x14ac:dyDescent="0.2">
      <c r="A11804" t="s">
        <v>24804</v>
      </c>
      <c r="B11804" t="s">
        <v>24624</v>
      </c>
      <c r="C11804" t="s">
        <v>384</v>
      </c>
      <c r="D11804" t="s">
        <v>1000</v>
      </c>
      <c r="E11804" s="23">
        <v>43922</v>
      </c>
      <c r="F11804">
        <v>0</v>
      </c>
      <c r="G11804">
        <v>0</v>
      </c>
      <c r="I11804">
        <v>0</v>
      </c>
      <c r="J11804">
        <v>0</v>
      </c>
      <c r="L11804">
        <v>0</v>
      </c>
      <c r="N11804">
        <v>0</v>
      </c>
      <c r="P11804">
        <v>0</v>
      </c>
      <c r="Q11804">
        <v>0</v>
      </c>
      <c r="S11804">
        <v>0</v>
      </c>
    </row>
    <row r="11805" spans="1:19" x14ac:dyDescent="0.2">
      <c r="A11805" t="s">
        <v>24805</v>
      </c>
      <c r="B11805" t="s">
        <v>24625</v>
      </c>
      <c r="C11805" t="s">
        <v>210</v>
      </c>
      <c r="D11805" t="s">
        <v>1000</v>
      </c>
      <c r="E11805" s="23">
        <v>43922</v>
      </c>
      <c r="F11805">
        <v>0</v>
      </c>
      <c r="G11805">
        <v>0</v>
      </c>
      <c r="I11805">
        <v>0</v>
      </c>
      <c r="J11805">
        <v>0</v>
      </c>
      <c r="L11805">
        <v>0</v>
      </c>
      <c r="N11805">
        <v>0</v>
      </c>
      <c r="P11805">
        <v>0</v>
      </c>
      <c r="Q11805">
        <v>0</v>
      </c>
      <c r="S11805">
        <v>0</v>
      </c>
    </row>
    <row r="11806" spans="1:19" x14ac:dyDescent="0.2">
      <c r="A11806" t="s">
        <v>24806</v>
      </c>
      <c r="B11806" t="s">
        <v>24626</v>
      </c>
      <c r="C11806" t="s">
        <v>215</v>
      </c>
      <c r="D11806" t="s">
        <v>1000</v>
      </c>
      <c r="E11806" s="23">
        <v>43922</v>
      </c>
      <c r="F11806">
        <v>5</v>
      </c>
      <c r="G11806">
        <v>6</v>
      </c>
      <c r="I11806">
        <v>29</v>
      </c>
      <c r="J11806">
        <v>30</v>
      </c>
      <c r="L11806">
        <v>36</v>
      </c>
      <c r="N11806">
        <v>23</v>
      </c>
      <c r="O11806">
        <v>1.2</v>
      </c>
      <c r="P11806">
        <v>5</v>
      </c>
      <c r="Q11806">
        <v>8</v>
      </c>
      <c r="S11806">
        <v>6</v>
      </c>
    </row>
    <row r="11807" spans="1:19" x14ac:dyDescent="0.2">
      <c r="A11807" t="s">
        <v>24807</v>
      </c>
      <c r="B11807" t="s">
        <v>24627</v>
      </c>
      <c r="C11807" t="s">
        <v>960</v>
      </c>
      <c r="D11807" t="s">
        <v>1000</v>
      </c>
      <c r="E11807" s="23">
        <v>43922</v>
      </c>
      <c r="F11807">
        <v>0</v>
      </c>
      <c r="G11807">
        <v>0</v>
      </c>
      <c r="I11807">
        <v>0</v>
      </c>
      <c r="J11807">
        <v>0</v>
      </c>
      <c r="L11807">
        <v>0</v>
      </c>
      <c r="N11807">
        <v>0</v>
      </c>
      <c r="P11807">
        <v>6</v>
      </c>
      <c r="Q11807">
        <v>6</v>
      </c>
      <c r="S11807">
        <v>0</v>
      </c>
    </row>
    <row r="11808" spans="1:19" x14ac:dyDescent="0.2">
      <c r="A11808" t="s">
        <v>24808</v>
      </c>
      <c r="B11808" t="s">
        <v>24628</v>
      </c>
      <c r="C11808" t="s">
        <v>961</v>
      </c>
      <c r="D11808" t="s">
        <v>1000</v>
      </c>
      <c r="E11808" s="23">
        <v>43922</v>
      </c>
      <c r="F11808">
        <v>2</v>
      </c>
      <c r="G11808">
        <v>3</v>
      </c>
      <c r="I11808">
        <v>8</v>
      </c>
      <c r="J11808">
        <v>10</v>
      </c>
      <c r="L11808">
        <v>15</v>
      </c>
      <c r="N11808">
        <v>4</v>
      </c>
      <c r="P11808">
        <v>0</v>
      </c>
      <c r="Q11808">
        <v>0</v>
      </c>
      <c r="S11808">
        <v>4</v>
      </c>
    </row>
    <row r="11809" spans="1:19" x14ac:dyDescent="0.2">
      <c r="A11809" t="s">
        <v>24809</v>
      </c>
      <c r="B11809" t="s">
        <v>24629</v>
      </c>
      <c r="C11809" t="s">
        <v>221</v>
      </c>
      <c r="D11809" t="s">
        <v>1000</v>
      </c>
      <c r="E11809" s="23">
        <v>43922</v>
      </c>
      <c r="F11809">
        <v>0</v>
      </c>
      <c r="G11809">
        <v>0</v>
      </c>
      <c r="I11809">
        <v>0</v>
      </c>
      <c r="J11809">
        <v>0</v>
      </c>
      <c r="L11809">
        <v>0</v>
      </c>
      <c r="N11809">
        <v>0</v>
      </c>
      <c r="P11809">
        <v>0</v>
      </c>
      <c r="Q11809">
        <v>0</v>
      </c>
      <c r="S11809">
        <v>0</v>
      </c>
    </row>
    <row r="11810" spans="1:19" x14ac:dyDescent="0.2">
      <c r="A11810" t="s">
        <v>24810</v>
      </c>
      <c r="B11810" t="s">
        <v>24630</v>
      </c>
      <c r="C11810" t="s">
        <v>222</v>
      </c>
      <c r="D11810" t="s">
        <v>1000</v>
      </c>
      <c r="E11810" s="23">
        <v>43922</v>
      </c>
      <c r="F11810">
        <v>0</v>
      </c>
      <c r="G11810">
        <v>0</v>
      </c>
      <c r="I11810">
        <v>0</v>
      </c>
      <c r="J11810">
        <v>0</v>
      </c>
      <c r="L11810">
        <v>0</v>
      </c>
      <c r="N11810">
        <v>0</v>
      </c>
      <c r="P11810">
        <v>0</v>
      </c>
      <c r="Q11810">
        <v>0</v>
      </c>
      <c r="S11810">
        <v>0</v>
      </c>
    </row>
    <row r="11811" spans="1:19" x14ac:dyDescent="0.2">
      <c r="A11811" t="s">
        <v>24811</v>
      </c>
      <c r="B11811" t="s">
        <v>24631</v>
      </c>
      <c r="C11811" t="s">
        <v>1052</v>
      </c>
      <c r="D11811" t="s">
        <v>1000</v>
      </c>
      <c r="E11811" s="23">
        <v>43922</v>
      </c>
      <c r="F11811">
        <v>3.5</v>
      </c>
      <c r="G11811">
        <v>3</v>
      </c>
      <c r="I11811">
        <v>6</v>
      </c>
      <c r="J11811">
        <v>21</v>
      </c>
      <c r="L11811">
        <v>18</v>
      </c>
      <c r="N11811">
        <v>6</v>
      </c>
      <c r="P11811">
        <v>0</v>
      </c>
      <c r="Q11811">
        <v>0</v>
      </c>
      <c r="S11811">
        <v>0</v>
      </c>
    </row>
    <row r="11812" spans="1:19" x14ac:dyDescent="0.2">
      <c r="A11812" t="s">
        <v>24812</v>
      </c>
      <c r="B11812" t="s">
        <v>24632</v>
      </c>
      <c r="C11812" t="s">
        <v>1053</v>
      </c>
      <c r="D11812" t="s">
        <v>1000</v>
      </c>
      <c r="E11812" s="23">
        <v>43922</v>
      </c>
      <c r="F11812">
        <v>3</v>
      </c>
      <c r="G11812">
        <v>1.5</v>
      </c>
      <c r="I11812">
        <v>14</v>
      </c>
      <c r="J11812">
        <v>17</v>
      </c>
      <c r="L11812">
        <v>8</v>
      </c>
      <c r="N11812">
        <v>10</v>
      </c>
      <c r="P11812">
        <v>0</v>
      </c>
      <c r="Q11812">
        <v>0</v>
      </c>
      <c r="S11812">
        <v>4</v>
      </c>
    </row>
    <row r="11813" spans="1:19" x14ac:dyDescent="0.2">
      <c r="A11813" t="s">
        <v>24813</v>
      </c>
      <c r="B11813" t="s">
        <v>24633</v>
      </c>
      <c r="C11813" t="s">
        <v>1052</v>
      </c>
      <c r="D11813" t="s">
        <v>1001</v>
      </c>
      <c r="E11813" s="23">
        <v>43922</v>
      </c>
      <c r="F11813">
        <v>1.5</v>
      </c>
      <c r="G11813">
        <v>1.5</v>
      </c>
      <c r="I11813">
        <v>6</v>
      </c>
      <c r="J11813">
        <v>7</v>
      </c>
      <c r="L11813">
        <v>8</v>
      </c>
      <c r="N11813">
        <v>4</v>
      </c>
      <c r="P11813">
        <v>1</v>
      </c>
      <c r="Q11813">
        <v>3</v>
      </c>
      <c r="S11813">
        <v>2</v>
      </c>
    </row>
    <row r="11814" spans="1:19" x14ac:dyDescent="0.2">
      <c r="A11814" t="s">
        <v>24814</v>
      </c>
      <c r="B11814" t="s">
        <v>24634</v>
      </c>
      <c r="C11814" t="s">
        <v>1053</v>
      </c>
      <c r="D11814" t="s">
        <v>1001</v>
      </c>
      <c r="E11814" s="23">
        <v>43922</v>
      </c>
      <c r="F11814">
        <v>0</v>
      </c>
      <c r="G11814">
        <v>0</v>
      </c>
      <c r="I11814">
        <v>0</v>
      </c>
      <c r="J11814">
        <v>0</v>
      </c>
      <c r="L11814">
        <v>0</v>
      </c>
      <c r="N11814">
        <v>0</v>
      </c>
      <c r="P11814">
        <v>0</v>
      </c>
      <c r="Q11814">
        <v>0</v>
      </c>
      <c r="S11814">
        <v>0</v>
      </c>
    </row>
    <row r="11815" spans="1:19" x14ac:dyDescent="0.2">
      <c r="A11815" t="s">
        <v>24815</v>
      </c>
      <c r="B11815" t="s">
        <v>24635</v>
      </c>
      <c r="C11815" t="s">
        <v>1054</v>
      </c>
      <c r="D11815" t="s">
        <v>1001</v>
      </c>
      <c r="E11815" s="23">
        <v>43922</v>
      </c>
      <c r="F11815">
        <v>1.5</v>
      </c>
      <c r="G11815">
        <v>2</v>
      </c>
      <c r="I11815">
        <v>4</v>
      </c>
      <c r="J11815">
        <v>9</v>
      </c>
      <c r="L11815">
        <v>11</v>
      </c>
      <c r="N11815">
        <v>4</v>
      </c>
      <c r="P11815">
        <v>0</v>
      </c>
      <c r="Q11815">
        <v>0</v>
      </c>
      <c r="S11815">
        <v>0</v>
      </c>
    </row>
    <row r="11816" spans="1:19" x14ac:dyDescent="0.2">
      <c r="A11816" t="s">
        <v>24816</v>
      </c>
      <c r="B11816" t="s">
        <v>24636</v>
      </c>
      <c r="C11816" t="s">
        <v>24271</v>
      </c>
      <c r="D11816" t="s">
        <v>1001</v>
      </c>
      <c r="E11816" s="23">
        <v>43922</v>
      </c>
      <c r="F11816">
        <v>1.5</v>
      </c>
      <c r="G11816">
        <v>1.5</v>
      </c>
      <c r="I11816">
        <v>4</v>
      </c>
      <c r="J11816">
        <v>8</v>
      </c>
      <c r="L11816">
        <v>8</v>
      </c>
      <c r="N11816">
        <v>4</v>
      </c>
      <c r="P11816">
        <v>0</v>
      </c>
      <c r="Q11816">
        <v>0</v>
      </c>
      <c r="S11816">
        <v>0</v>
      </c>
    </row>
    <row r="11817" spans="1:19" x14ac:dyDescent="0.2">
      <c r="A11817" t="s">
        <v>24817</v>
      </c>
      <c r="B11817" t="s">
        <v>24637</v>
      </c>
      <c r="C11817" t="s">
        <v>200</v>
      </c>
      <c r="D11817" t="s">
        <v>1000</v>
      </c>
      <c r="E11817" s="23">
        <v>43922</v>
      </c>
      <c r="F11817">
        <v>1</v>
      </c>
      <c r="G11817">
        <v>3.5</v>
      </c>
      <c r="I11817">
        <v>2</v>
      </c>
      <c r="J11817">
        <v>5</v>
      </c>
      <c r="L11817">
        <v>20</v>
      </c>
      <c r="N11817">
        <v>2</v>
      </c>
      <c r="P11817">
        <v>0</v>
      </c>
      <c r="Q11817">
        <v>1</v>
      </c>
      <c r="S11817">
        <v>0</v>
      </c>
    </row>
    <row r="11818" spans="1:19" x14ac:dyDescent="0.2">
      <c r="A11818" t="s">
        <v>24818</v>
      </c>
      <c r="B11818" t="s">
        <v>24638</v>
      </c>
      <c r="C11818" t="s">
        <v>204</v>
      </c>
      <c r="D11818" t="s">
        <v>1000</v>
      </c>
      <c r="E11818" s="23">
        <v>43922</v>
      </c>
      <c r="F11818">
        <v>0</v>
      </c>
      <c r="G11818">
        <v>0</v>
      </c>
      <c r="I11818">
        <v>0</v>
      </c>
      <c r="J11818">
        <v>0</v>
      </c>
      <c r="L11818">
        <v>0</v>
      </c>
      <c r="N11818">
        <v>0</v>
      </c>
      <c r="P11818">
        <v>0</v>
      </c>
      <c r="Q11818">
        <v>0</v>
      </c>
      <c r="S11818">
        <v>0</v>
      </c>
    </row>
    <row r="11819" spans="1:19" x14ac:dyDescent="0.2">
      <c r="A11819" t="s">
        <v>24819</v>
      </c>
      <c r="B11819" t="s">
        <v>24639</v>
      </c>
      <c r="C11819" t="s">
        <v>385</v>
      </c>
      <c r="D11819" t="s">
        <v>1000</v>
      </c>
      <c r="E11819" s="23">
        <v>43922</v>
      </c>
      <c r="F11819">
        <v>0</v>
      </c>
      <c r="G11819">
        <v>0</v>
      </c>
      <c r="I11819">
        <v>0</v>
      </c>
      <c r="J11819">
        <v>0</v>
      </c>
      <c r="L11819">
        <v>0</v>
      </c>
      <c r="N11819">
        <v>0</v>
      </c>
      <c r="P11819">
        <v>0</v>
      </c>
      <c r="Q11819">
        <v>0</v>
      </c>
      <c r="S11819">
        <v>0</v>
      </c>
    </row>
    <row r="11820" spans="1:19" x14ac:dyDescent="0.2">
      <c r="A11820" t="s">
        <v>24820</v>
      </c>
      <c r="B11820" t="s">
        <v>24640</v>
      </c>
      <c r="C11820" t="s">
        <v>208</v>
      </c>
      <c r="D11820" t="s">
        <v>1000</v>
      </c>
      <c r="E11820" s="23">
        <v>43922</v>
      </c>
      <c r="F11820">
        <v>3</v>
      </c>
      <c r="G11820">
        <v>1.5</v>
      </c>
      <c r="I11820">
        <v>10</v>
      </c>
      <c r="J11820">
        <v>17</v>
      </c>
      <c r="L11820">
        <v>9</v>
      </c>
      <c r="N11820">
        <v>6</v>
      </c>
      <c r="P11820">
        <v>0</v>
      </c>
      <c r="Q11820">
        <v>0</v>
      </c>
      <c r="S11820">
        <v>4</v>
      </c>
    </row>
    <row r="11821" spans="1:19" x14ac:dyDescent="0.2">
      <c r="A11821" t="s">
        <v>24821</v>
      </c>
      <c r="B11821" t="s">
        <v>24641</v>
      </c>
      <c r="C11821" t="s">
        <v>900</v>
      </c>
      <c r="D11821" t="s">
        <v>1000</v>
      </c>
      <c r="E11821" s="23">
        <v>43922</v>
      </c>
      <c r="F11821">
        <v>4</v>
      </c>
      <c r="G11821">
        <v>4</v>
      </c>
      <c r="I11821">
        <v>6</v>
      </c>
      <c r="J11821">
        <v>23</v>
      </c>
      <c r="L11821">
        <v>23</v>
      </c>
      <c r="N11821">
        <v>6</v>
      </c>
      <c r="P11821">
        <v>2</v>
      </c>
      <c r="Q11821">
        <v>2</v>
      </c>
      <c r="S11821">
        <v>0</v>
      </c>
    </row>
    <row r="11822" spans="1:19" x14ac:dyDescent="0.2">
      <c r="A11822" t="s">
        <v>24822</v>
      </c>
      <c r="B11822" t="s">
        <v>24642</v>
      </c>
      <c r="C11822" t="s">
        <v>905</v>
      </c>
      <c r="D11822" t="s">
        <v>1000</v>
      </c>
      <c r="E11822" s="23">
        <v>43922</v>
      </c>
      <c r="F11822">
        <v>1.5</v>
      </c>
      <c r="G11822">
        <v>2</v>
      </c>
      <c r="I11822">
        <v>0</v>
      </c>
      <c r="J11822">
        <v>8</v>
      </c>
      <c r="L11822">
        <v>11</v>
      </c>
      <c r="N11822">
        <v>0</v>
      </c>
      <c r="P11822">
        <v>0</v>
      </c>
      <c r="Q11822">
        <v>0</v>
      </c>
      <c r="S11822">
        <v>0</v>
      </c>
    </row>
    <row r="11823" spans="1:19" x14ac:dyDescent="0.2">
      <c r="A11823" t="s">
        <v>24823</v>
      </c>
      <c r="B11823" t="s">
        <v>24643</v>
      </c>
      <c r="C11823" t="s">
        <v>316</v>
      </c>
      <c r="D11823" t="s">
        <v>1000</v>
      </c>
      <c r="E11823" s="23">
        <v>43922</v>
      </c>
      <c r="F11823">
        <v>7.5</v>
      </c>
      <c r="G11823">
        <v>6.5</v>
      </c>
      <c r="I11823">
        <v>13</v>
      </c>
      <c r="J11823">
        <v>44</v>
      </c>
      <c r="L11823">
        <v>37</v>
      </c>
      <c r="N11823">
        <v>13</v>
      </c>
      <c r="P11823">
        <v>0</v>
      </c>
      <c r="Q11823">
        <v>0</v>
      </c>
      <c r="S11823">
        <v>0</v>
      </c>
    </row>
    <row r="11824" spans="1:19" x14ac:dyDescent="0.2">
      <c r="A11824" t="s">
        <v>24824</v>
      </c>
      <c r="B11824" t="s">
        <v>24644</v>
      </c>
      <c r="C11824" t="s">
        <v>218</v>
      </c>
      <c r="D11824" t="s">
        <v>1000</v>
      </c>
      <c r="E11824" s="23">
        <v>43922</v>
      </c>
      <c r="F11824">
        <v>0</v>
      </c>
      <c r="G11824">
        <v>0</v>
      </c>
      <c r="I11824">
        <v>0</v>
      </c>
      <c r="J11824">
        <v>0</v>
      </c>
      <c r="L11824">
        <v>0</v>
      </c>
      <c r="N11824">
        <v>0</v>
      </c>
      <c r="P11824">
        <v>0</v>
      </c>
      <c r="Q11824">
        <v>0</v>
      </c>
      <c r="S11824">
        <v>0</v>
      </c>
    </row>
    <row r="11825" spans="1:19" x14ac:dyDescent="0.2">
      <c r="A11825" t="s">
        <v>24825</v>
      </c>
      <c r="B11825" t="s">
        <v>24645</v>
      </c>
      <c r="C11825" t="s">
        <v>202</v>
      </c>
      <c r="D11825" t="s">
        <v>1000</v>
      </c>
      <c r="E11825" s="23">
        <v>43922</v>
      </c>
      <c r="F11825">
        <v>12</v>
      </c>
      <c r="G11825">
        <v>15.5</v>
      </c>
      <c r="I11825">
        <v>78</v>
      </c>
      <c r="J11825">
        <v>132</v>
      </c>
      <c r="L11825">
        <v>172</v>
      </c>
      <c r="N11825">
        <v>76</v>
      </c>
      <c r="P11825">
        <v>3</v>
      </c>
      <c r="Q11825">
        <v>4</v>
      </c>
      <c r="S11825">
        <v>2</v>
      </c>
    </row>
    <row r="11826" spans="1:19" x14ac:dyDescent="0.2">
      <c r="A11826" t="s">
        <v>24826</v>
      </c>
      <c r="B11826" t="s">
        <v>24646</v>
      </c>
      <c r="C11826" t="s">
        <v>347</v>
      </c>
      <c r="D11826" t="s">
        <v>1000</v>
      </c>
      <c r="E11826" s="23">
        <v>43922</v>
      </c>
      <c r="F11826">
        <v>0</v>
      </c>
      <c r="G11826">
        <v>0</v>
      </c>
      <c r="I11826">
        <v>0</v>
      </c>
      <c r="J11826">
        <v>0</v>
      </c>
      <c r="L11826">
        <v>0</v>
      </c>
      <c r="N11826">
        <v>0</v>
      </c>
      <c r="P11826">
        <v>0</v>
      </c>
      <c r="Q11826">
        <v>0</v>
      </c>
      <c r="S11826">
        <v>0</v>
      </c>
    </row>
    <row r="11827" spans="1:19" x14ac:dyDescent="0.2">
      <c r="A11827" t="s">
        <v>24827</v>
      </c>
      <c r="B11827" t="s">
        <v>24647</v>
      </c>
      <c r="C11827" t="s">
        <v>224</v>
      </c>
      <c r="D11827" t="s">
        <v>1000</v>
      </c>
      <c r="E11827" s="23">
        <v>43922</v>
      </c>
      <c r="F11827">
        <v>0</v>
      </c>
      <c r="G11827">
        <v>0</v>
      </c>
      <c r="I11827">
        <v>0</v>
      </c>
      <c r="J11827">
        <v>0</v>
      </c>
      <c r="L11827">
        <v>0</v>
      </c>
      <c r="N11827">
        <v>0</v>
      </c>
      <c r="P11827">
        <v>0</v>
      </c>
      <c r="Q11827">
        <v>0</v>
      </c>
      <c r="S11827">
        <v>0</v>
      </c>
    </row>
    <row r="11828" spans="1:19" x14ac:dyDescent="0.2">
      <c r="A11828" t="s">
        <v>24828</v>
      </c>
      <c r="B11828" t="s">
        <v>24648</v>
      </c>
      <c r="C11828" t="s">
        <v>345</v>
      </c>
      <c r="D11828" t="s">
        <v>1000</v>
      </c>
      <c r="E11828" s="23">
        <v>43922</v>
      </c>
      <c r="F11828">
        <v>0</v>
      </c>
      <c r="G11828">
        <v>0</v>
      </c>
      <c r="I11828">
        <v>0</v>
      </c>
      <c r="J11828">
        <v>0</v>
      </c>
      <c r="L11828">
        <v>0</v>
      </c>
      <c r="N11828">
        <v>0</v>
      </c>
      <c r="P11828">
        <v>0</v>
      </c>
      <c r="Q11828">
        <v>0</v>
      </c>
      <c r="S11828">
        <v>0</v>
      </c>
    </row>
    <row r="11829" spans="1:19" x14ac:dyDescent="0.2">
      <c r="A11829" t="s">
        <v>24829</v>
      </c>
      <c r="B11829" t="s">
        <v>24649</v>
      </c>
      <c r="C11829" t="s">
        <v>226</v>
      </c>
      <c r="D11829" t="s">
        <v>1000</v>
      </c>
      <c r="E11829" s="23">
        <v>43922</v>
      </c>
      <c r="F11829">
        <v>2</v>
      </c>
      <c r="G11829">
        <v>4</v>
      </c>
      <c r="I11829">
        <v>12</v>
      </c>
      <c r="J11829">
        <v>22</v>
      </c>
      <c r="L11829">
        <v>44</v>
      </c>
      <c r="N11829">
        <v>10</v>
      </c>
      <c r="P11829">
        <v>0</v>
      </c>
      <c r="Q11829">
        <v>0</v>
      </c>
      <c r="S11829">
        <v>2</v>
      </c>
    </row>
    <row r="11830" spans="1:19" x14ac:dyDescent="0.2">
      <c r="A11830" t="s">
        <v>24830</v>
      </c>
      <c r="B11830" t="s">
        <v>24650</v>
      </c>
      <c r="C11830" t="s">
        <v>231</v>
      </c>
      <c r="D11830" t="s">
        <v>1000</v>
      </c>
      <c r="E11830" s="23">
        <v>43922</v>
      </c>
      <c r="F11830">
        <v>9.5</v>
      </c>
      <c r="G11830">
        <v>11.5</v>
      </c>
      <c r="I11830">
        <v>160</v>
      </c>
      <c r="J11830">
        <v>106</v>
      </c>
      <c r="L11830">
        <v>128</v>
      </c>
      <c r="N11830">
        <v>151</v>
      </c>
      <c r="P11830">
        <v>0</v>
      </c>
      <c r="Q11830">
        <v>15</v>
      </c>
      <c r="S11830">
        <v>9</v>
      </c>
    </row>
    <row r="11831" spans="1:19" x14ac:dyDescent="0.2">
      <c r="A11831" t="s">
        <v>24831</v>
      </c>
      <c r="B11831" t="s">
        <v>24651</v>
      </c>
      <c r="C11831" t="s">
        <v>216</v>
      </c>
      <c r="D11831" t="s">
        <v>1000</v>
      </c>
      <c r="E11831" s="23">
        <v>43922</v>
      </c>
      <c r="F11831">
        <v>9</v>
      </c>
      <c r="G11831">
        <v>9.5</v>
      </c>
      <c r="I11831">
        <v>74</v>
      </c>
      <c r="J11831">
        <v>90</v>
      </c>
      <c r="L11831">
        <v>95</v>
      </c>
      <c r="N11831">
        <v>65</v>
      </c>
      <c r="P11831">
        <v>4</v>
      </c>
      <c r="Q11831">
        <v>5</v>
      </c>
      <c r="S11831">
        <v>9</v>
      </c>
    </row>
    <row r="11832" spans="1:19" x14ac:dyDescent="0.2">
      <c r="A11832" t="s">
        <v>24832</v>
      </c>
      <c r="B11832" t="s">
        <v>24652</v>
      </c>
      <c r="C11832" t="s">
        <v>233</v>
      </c>
      <c r="D11832" t="s">
        <v>1000</v>
      </c>
      <c r="E11832" s="23">
        <v>43922</v>
      </c>
      <c r="F11832">
        <v>0</v>
      </c>
      <c r="G11832">
        <v>0</v>
      </c>
      <c r="I11832">
        <v>0</v>
      </c>
      <c r="J11832">
        <v>0</v>
      </c>
      <c r="L11832">
        <v>0</v>
      </c>
      <c r="N11832">
        <v>0</v>
      </c>
      <c r="P11832">
        <v>0</v>
      </c>
      <c r="Q11832">
        <v>0</v>
      </c>
      <c r="S11832">
        <v>0</v>
      </c>
    </row>
    <row r="11833" spans="1:19" x14ac:dyDescent="0.2">
      <c r="A11833" t="s">
        <v>24833</v>
      </c>
      <c r="B11833" t="s">
        <v>24653</v>
      </c>
      <c r="C11833" t="s">
        <v>219</v>
      </c>
      <c r="D11833" t="s">
        <v>1000</v>
      </c>
      <c r="E11833" s="23">
        <v>43922</v>
      </c>
      <c r="F11833">
        <v>0</v>
      </c>
      <c r="G11833">
        <v>0</v>
      </c>
      <c r="I11833">
        <v>0</v>
      </c>
      <c r="J11833">
        <v>0</v>
      </c>
      <c r="L11833">
        <v>0</v>
      </c>
      <c r="N11833">
        <v>0</v>
      </c>
      <c r="P11833">
        <v>0</v>
      </c>
      <c r="Q11833">
        <v>0</v>
      </c>
      <c r="S11833">
        <v>0</v>
      </c>
    </row>
    <row r="11834" spans="1:19" x14ac:dyDescent="0.2">
      <c r="A11834" t="s">
        <v>24834</v>
      </c>
      <c r="B11834" t="s">
        <v>24654</v>
      </c>
      <c r="C11834" t="s">
        <v>340</v>
      </c>
      <c r="D11834" t="s">
        <v>1000</v>
      </c>
      <c r="E11834" s="23">
        <v>43922</v>
      </c>
      <c r="F11834">
        <v>3</v>
      </c>
      <c r="G11834">
        <v>3</v>
      </c>
      <c r="I11834">
        <v>33</v>
      </c>
      <c r="J11834">
        <v>36</v>
      </c>
      <c r="L11834">
        <v>36</v>
      </c>
      <c r="N11834">
        <v>31</v>
      </c>
      <c r="P11834">
        <v>0</v>
      </c>
      <c r="Q11834">
        <v>0</v>
      </c>
      <c r="S11834">
        <v>2</v>
      </c>
    </row>
    <row r="11835" spans="1:19" x14ac:dyDescent="0.2">
      <c r="A11835" t="s">
        <v>24835</v>
      </c>
      <c r="B11835" t="s">
        <v>24655</v>
      </c>
      <c r="C11835" t="s">
        <v>350</v>
      </c>
      <c r="D11835" t="s">
        <v>1000</v>
      </c>
      <c r="E11835" s="23">
        <v>43922</v>
      </c>
      <c r="F11835">
        <v>0</v>
      </c>
      <c r="G11835">
        <v>0</v>
      </c>
      <c r="I11835">
        <v>0</v>
      </c>
      <c r="J11835">
        <v>0</v>
      </c>
      <c r="L11835">
        <v>0</v>
      </c>
      <c r="N11835">
        <v>0</v>
      </c>
      <c r="P11835">
        <v>0</v>
      </c>
      <c r="Q11835">
        <v>0</v>
      </c>
      <c r="S11835">
        <v>0</v>
      </c>
    </row>
    <row r="11836" spans="1:19" x14ac:dyDescent="0.2">
      <c r="A11836" t="s">
        <v>24836</v>
      </c>
      <c r="B11836" t="s">
        <v>24656</v>
      </c>
      <c r="C11836" t="s">
        <v>351</v>
      </c>
      <c r="D11836" t="s">
        <v>1000</v>
      </c>
      <c r="E11836" s="23">
        <v>43922</v>
      </c>
      <c r="F11836">
        <v>0</v>
      </c>
      <c r="G11836">
        <v>0</v>
      </c>
      <c r="I11836">
        <v>0</v>
      </c>
      <c r="J11836">
        <v>0</v>
      </c>
      <c r="L11836">
        <v>0</v>
      </c>
      <c r="N11836">
        <v>0</v>
      </c>
      <c r="P11836">
        <v>0</v>
      </c>
      <c r="Q11836">
        <v>0</v>
      </c>
      <c r="S11836">
        <v>0</v>
      </c>
    </row>
    <row r="11837" spans="1:19" x14ac:dyDescent="0.2">
      <c r="A11837" t="s">
        <v>24837</v>
      </c>
      <c r="B11837" t="s">
        <v>24657</v>
      </c>
      <c r="C11837" t="s">
        <v>352</v>
      </c>
      <c r="D11837" t="s">
        <v>1000</v>
      </c>
      <c r="E11837" s="23">
        <v>43922</v>
      </c>
      <c r="F11837">
        <v>0</v>
      </c>
      <c r="G11837">
        <v>0</v>
      </c>
      <c r="I11837">
        <v>0</v>
      </c>
      <c r="J11837">
        <v>0</v>
      </c>
      <c r="L11837">
        <v>0</v>
      </c>
      <c r="N11837">
        <v>0</v>
      </c>
      <c r="P11837">
        <v>0</v>
      </c>
      <c r="Q11837">
        <v>0</v>
      </c>
      <c r="S11837">
        <v>0</v>
      </c>
    </row>
    <row r="11838" spans="1:19" x14ac:dyDescent="0.2">
      <c r="A11838" t="s">
        <v>24838</v>
      </c>
      <c r="B11838" t="s">
        <v>24658</v>
      </c>
      <c r="C11838" t="s">
        <v>353</v>
      </c>
      <c r="D11838" t="s">
        <v>1000</v>
      </c>
      <c r="E11838" s="23">
        <v>43922</v>
      </c>
      <c r="F11838">
        <v>0</v>
      </c>
      <c r="G11838">
        <v>0</v>
      </c>
      <c r="I11838">
        <v>0</v>
      </c>
      <c r="J11838">
        <v>0</v>
      </c>
      <c r="L11838">
        <v>0</v>
      </c>
      <c r="N11838">
        <v>0</v>
      </c>
      <c r="P11838">
        <v>0</v>
      </c>
      <c r="Q11838">
        <v>0</v>
      </c>
      <c r="S11838">
        <v>0</v>
      </c>
    </row>
    <row r="11839" spans="1:19" x14ac:dyDescent="0.2">
      <c r="A11839" t="s">
        <v>24839</v>
      </c>
      <c r="B11839" t="s">
        <v>24659</v>
      </c>
      <c r="C11839" t="s">
        <v>386</v>
      </c>
      <c r="D11839" t="s">
        <v>1000</v>
      </c>
      <c r="E11839" s="23">
        <v>43922</v>
      </c>
      <c r="F11839">
        <v>0</v>
      </c>
      <c r="G11839">
        <v>0</v>
      </c>
      <c r="I11839">
        <v>0</v>
      </c>
      <c r="J11839">
        <v>0</v>
      </c>
      <c r="L11839">
        <v>0</v>
      </c>
      <c r="N11839">
        <v>0</v>
      </c>
      <c r="P11839">
        <v>0</v>
      </c>
      <c r="Q11839">
        <v>0</v>
      </c>
      <c r="S11839">
        <v>0</v>
      </c>
    </row>
    <row r="11840" spans="1:19" x14ac:dyDescent="0.2">
      <c r="A11840" t="s">
        <v>24840</v>
      </c>
      <c r="B11840" t="s">
        <v>24660</v>
      </c>
      <c r="C11840" t="s">
        <v>354</v>
      </c>
      <c r="D11840" t="s">
        <v>1000</v>
      </c>
      <c r="E11840" s="23">
        <v>43922</v>
      </c>
      <c r="F11840">
        <v>2</v>
      </c>
      <c r="G11840">
        <v>1.5</v>
      </c>
      <c r="I11840">
        <v>9</v>
      </c>
      <c r="J11840">
        <v>12</v>
      </c>
      <c r="L11840">
        <v>9</v>
      </c>
      <c r="N11840">
        <v>8</v>
      </c>
      <c r="P11840">
        <v>0</v>
      </c>
      <c r="Q11840">
        <v>0</v>
      </c>
      <c r="S11840">
        <v>1</v>
      </c>
    </row>
    <row r="11841" spans="1:19" x14ac:dyDescent="0.2">
      <c r="A11841" t="s">
        <v>24841</v>
      </c>
      <c r="B11841" t="s">
        <v>24661</v>
      </c>
      <c r="C11841" t="s">
        <v>355</v>
      </c>
      <c r="D11841" t="s">
        <v>1000</v>
      </c>
      <c r="E11841" s="23">
        <v>43922</v>
      </c>
      <c r="F11841">
        <v>1</v>
      </c>
      <c r="G11841">
        <v>1</v>
      </c>
      <c r="I11841">
        <v>5</v>
      </c>
      <c r="J11841">
        <v>6</v>
      </c>
      <c r="L11841">
        <v>6</v>
      </c>
      <c r="N11841">
        <v>5</v>
      </c>
      <c r="P11841">
        <v>0</v>
      </c>
      <c r="Q11841">
        <v>0</v>
      </c>
      <c r="S11841">
        <v>0</v>
      </c>
    </row>
    <row r="11842" spans="1:19" x14ac:dyDescent="0.2">
      <c r="A11842" t="s">
        <v>24842</v>
      </c>
      <c r="B11842" t="s">
        <v>24662</v>
      </c>
      <c r="C11842" t="s">
        <v>228</v>
      </c>
      <c r="D11842" t="s">
        <v>1002</v>
      </c>
      <c r="E11842" s="23">
        <v>43922</v>
      </c>
      <c r="F11842">
        <v>0</v>
      </c>
      <c r="G11842">
        <v>0</v>
      </c>
      <c r="I11842">
        <v>0</v>
      </c>
      <c r="J11842">
        <v>0</v>
      </c>
      <c r="L11842">
        <v>0</v>
      </c>
      <c r="N11842">
        <v>0</v>
      </c>
      <c r="P11842">
        <v>0</v>
      </c>
      <c r="Q11842">
        <v>0</v>
      </c>
      <c r="S11842">
        <v>0</v>
      </c>
    </row>
    <row r="11843" spans="1:19" x14ac:dyDescent="0.2">
      <c r="A11843" t="s">
        <v>24843</v>
      </c>
      <c r="B11843" t="s">
        <v>24663</v>
      </c>
      <c r="C11843" t="s">
        <v>211</v>
      </c>
      <c r="D11843" t="s">
        <v>1002</v>
      </c>
      <c r="E11843" s="23">
        <v>43922</v>
      </c>
      <c r="F11843">
        <v>0</v>
      </c>
      <c r="G11843">
        <v>0</v>
      </c>
      <c r="I11843">
        <v>0</v>
      </c>
      <c r="J11843">
        <v>0</v>
      </c>
      <c r="L11843">
        <v>0</v>
      </c>
      <c r="N11843">
        <v>0</v>
      </c>
      <c r="P11843">
        <v>0</v>
      </c>
      <c r="Q11843">
        <v>0</v>
      </c>
      <c r="S11843">
        <v>0</v>
      </c>
    </row>
    <row r="11844" spans="1:19" x14ac:dyDescent="0.2">
      <c r="A11844" t="s">
        <v>24844</v>
      </c>
      <c r="B11844" t="s">
        <v>24664</v>
      </c>
      <c r="C11844" t="s">
        <v>213</v>
      </c>
      <c r="D11844" t="s">
        <v>1002</v>
      </c>
      <c r="E11844" s="23">
        <v>43922</v>
      </c>
      <c r="F11844">
        <v>0</v>
      </c>
      <c r="G11844">
        <v>0</v>
      </c>
      <c r="I11844">
        <v>0</v>
      </c>
      <c r="J11844">
        <v>0</v>
      </c>
      <c r="L11844">
        <v>0</v>
      </c>
      <c r="N11844">
        <v>0</v>
      </c>
      <c r="P11844">
        <v>0</v>
      </c>
      <c r="Q11844">
        <v>0</v>
      </c>
      <c r="S11844">
        <v>0</v>
      </c>
    </row>
    <row r="11845" spans="1:19" x14ac:dyDescent="0.2">
      <c r="A11845" t="s">
        <v>24845</v>
      </c>
      <c r="B11845" t="s">
        <v>24665</v>
      </c>
      <c r="C11845" t="s">
        <v>229</v>
      </c>
      <c r="D11845" t="s">
        <v>1002</v>
      </c>
      <c r="E11845" s="23">
        <v>43922</v>
      </c>
      <c r="F11845">
        <v>0</v>
      </c>
      <c r="G11845">
        <v>0</v>
      </c>
      <c r="I11845">
        <v>0</v>
      </c>
      <c r="J11845">
        <v>0</v>
      </c>
      <c r="L11845">
        <v>0</v>
      </c>
      <c r="N11845">
        <v>0</v>
      </c>
      <c r="P11845">
        <v>0</v>
      </c>
      <c r="Q11845">
        <v>0</v>
      </c>
      <c r="S11845">
        <v>0</v>
      </c>
    </row>
    <row r="11846" spans="1:19" x14ac:dyDescent="0.2">
      <c r="A11846" t="s">
        <v>24846</v>
      </c>
      <c r="B11846" t="s">
        <v>24666</v>
      </c>
      <c r="C11846" t="s">
        <v>1051</v>
      </c>
      <c r="D11846" t="s">
        <v>1002</v>
      </c>
      <c r="E11846" s="23">
        <v>43922</v>
      </c>
      <c r="F11846">
        <v>0</v>
      </c>
      <c r="G11846">
        <v>0</v>
      </c>
      <c r="I11846">
        <v>0</v>
      </c>
      <c r="J11846">
        <v>0</v>
      </c>
      <c r="L11846">
        <v>0</v>
      </c>
      <c r="N11846">
        <v>0</v>
      </c>
      <c r="P11846">
        <v>0</v>
      </c>
      <c r="Q11846">
        <v>0</v>
      </c>
      <c r="S11846">
        <v>0</v>
      </c>
    </row>
    <row r="11847" spans="1:19" x14ac:dyDescent="0.2">
      <c r="A11847" t="s">
        <v>24847</v>
      </c>
      <c r="B11847" t="s">
        <v>24667</v>
      </c>
      <c r="C11847" t="s">
        <v>1049</v>
      </c>
      <c r="D11847" t="s">
        <v>1002</v>
      </c>
      <c r="E11847" s="23">
        <v>43922</v>
      </c>
      <c r="F11847">
        <v>0</v>
      </c>
      <c r="G11847">
        <v>0</v>
      </c>
      <c r="I11847">
        <v>0</v>
      </c>
      <c r="J11847">
        <v>0</v>
      </c>
      <c r="L11847">
        <v>0</v>
      </c>
      <c r="N11847">
        <v>0</v>
      </c>
      <c r="P11847">
        <v>0</v>
      </c>
      <c r="Q11847">
        <v>0</v>
      </c>
      <c r="S11847">
        <v>0</v>
      </c>
    </row>
    <row r="11848" spans="1:19" x14ac:dyDescent="0.2">
      <c r="A11848" t="s">
        <v>24848</v>
      </c>
      <c r="B11848" t="s">
        <v>24668</v>
      </c>
      <c r="C11848" t="s">
        <v>959</v>
      </c>
      <c r="D11848" t="s">
        <v>1002</v>
      </c>
      <c r="E11848" s="23">
        <v>43922</v>
      </c>
      <c r="F11848">
        <v>0</v>
      </c>
      <c r="G11848">
        <v>0</v>
      </c>
      <c r="I11848">
        <v>0</v>
      </c>
      <c r="J11848">
        <v>0</v>
      </c>
      <c r="L11848">
        <v>0</v>
      </c>
      <c r="N11848">
        <v>0</v>
      </c>
      <c r="P11848">
        <v>0</v>
      </c>
      <c r="Q11848">
        <v>0</v>
      </c>
      <c r="S11848">
        <v>0</v>
      </c>
    </row>
    <row r="11849" spans="1:19" x14ac:dyDescent="0.2">
      <c r="A11849" t="s">
        <v>24849</v>
      </c>
      <c r="B11849" t="s">
        <v>24669</v>
      </c>
      <c r="C11849" t="s">
        <v>205</v>
      </c>
      <c r="D11849" t="s">
        <v>1002</v>
      </c>
      <c r="E11849" s="23">
        <v>43922</v>
      </c>
      <c r="F11849">
        <v>0</v>
      </c>
      <c r="G11849">
        <v>0</v>
      </c>
      <c r="I11849">
        <v>0</v>
      </c>
      <c r="J11849">
        <v>0</v>
      </c>
      <c r="L11849">
        <v>0</v>
      </c>
      <c r="N11849">
        <v>0</v>
      </c>
      <c r="P11849">
        <v>0</v>
      </c>
      <c r="Q11849">
        <v>0</v>
      </c>
      <c r="S11849">
        <v>0</v>
      </c>
    </row>
    <row r="11850" spans="1:19" x14ac:dyDescent="0.2">
      <c r="A11850" t="s">
        <v>24850</v>
      </c>
      <c r="B11850" t="s">
        <v>24670</v>
      </c>
      <c r="C11850" t="s">
        <v>384</v>
      </c>
      <c r="D11850" t="s">
        <v>1002</v>
      </c>
      <c r="E11850" s="23">
        <v>43922</v>
      </c>
      <c r="F11850">
        <v>0</v>
      </c>
      <c r="G11850">
        <v>0</v>
      </c>
      <c r="I11850">
        <v>0</v>
      </c>
      <c r="J11850">
        <v>0</v>
      </c>
      <c r="L11850">
        <v>0</v>
      </c>
      <c r="N11850">
        <v>0</v>
      </c>
      <c r="P11850">
        <v>0</v>
      </c>
      <c r="Q11850">
        <v>0</v>
      </c>
      <c r="S11850">
        <v>0</v>
      </c>
    </row>
    <row r="11851" spans="1:19" x14ac:dyDescent="0.2">
      <c r="A11851" t="s">
        <v>24851</v>
      </c>
      <c r="B11851" t="s">
        <v>24671</v>
      </c>
      <c r="C11851" t="s">
        <v>210</v>
      </c>
      <c r="D11851" t="s">
        <v>1002</v>
      </c>
      <c r="E11851" s="23">
        <v>43922</v>
      </c>
      <c r="F11851">
        <v>0</v>
      </c>
      <c r="G11851">
        <v>0</v>
      </c>
      <c r="I11851">
        <v>0</v>
      </c>
      <c r="J11851">
        <v>0</v>
      </c>
      <c r="L11851">
        <v>0</v>
      </c>
      <c r="N11851">
        <v>0</v>
      </c>
      <c r="P11851">
        <v>0</v>
      </c>
      <c r="Q11851">
        <v>0</v>
      </c>
      <c r="S11851">
        <v>0</v>
      </c>
    </row>
    <row r="11852" spans="1:19" x14ac:dyDescent="0.2">
      <c r="A11852" t="s">
        <v>24852</v>
      </c>
      <c r="B11852" t="s">
        <v>24672</v>
      </c>
      <c r="C11852" t="s">
        <v>215</v>
      </c>
      <c r="D11852" t="s">
        <v>1002</v>
      </c>
      <c r="E11852" s="23">
        <v>43922</v>
      </c>
      <c r="F11852">
        <v>5</v>
      </c>
      <c r="G11852">
        <v>6</v>
      </c>
      <c r="I11852">
        <v>29</v>
      </c>
      <c r="J11852">
        <v>30</v>
      </c>
      <c r="L11852">
        <v>36</v>
      </c>
      <c r="N11852">
        <v>23</v>
      </c>
      <c r="P11852">
        <v>5</v>
      </c>
      <c r="Q11852">
        <v>8</v>
      </c>
      <c r="S11852">
        <v>6</v>
      </c>
    </row>
    <row r="11853" spans="1:19" x14ac:dyDescent="0.2">
      <c r="A11853" t="s">
        <v>24853</v>
      </c>
      <c r="B11853" t="s">
        <v>24673</v>
      </c>
      <c r="C11853" t="s">
        <v>960</v>
      </c>
      <c r="D11853" t="s">
        <v>1002</v>
      </c>
      <c r="E11853" s="23">
        <v>43922</v>
      </c>
      <c r="F11853">
        <v>0</v>
      </c>
      <c r="G11853">
        <v>0</v>
      </c>
      <c r="I11853">
        <v>0</v>
      </c>
      <c r="J11853">
        <v>0</v>
      </c>
      <c r="L11853">
        <v>0</v>
      </c>
      <c r="N11853">
        <v>0</v>
      </c>
      <c r="P11853">
        <v>6</v>
      </c>
      <c r="Q11853">
        <v>6</v>
      </c>
      <c r="S11853">
        <v>0</v>
      </c>
    </row>
    <row r="11854" spans="1:19" x14ac:dyDescent="0.2">
      <c r="A11854" t="s">
        <v>24854</v>
      </c>
      <c r="B11854" t="s">
        <v>24674</v>
      </c>
      <c r="C11854" t="s">
        <v>961</v>
      </c>
      <c r="D11854" t="s">
        <v>1002</v>
      </c>
      <c r="E11854" s="23">
        <v>43922</v>
      </c>
      <c r="F11854">
        <v>2</v>
      </c>
      <c r="G11854">
        <v>3</v>
      </c>
      <c r="I11854">
        <v>8</v>
      </c>
      <c r="J11854">
        <v>10</v>
      </c>
      <c r="L11854">
        <v>15</v>
      </c>
      <c r="N11854">
        <v>4</v>
      </c>
      <c r="P11854">
        <v>0</v>
      </c>
      <c r="Q11854">
        <v>0</v>
      </c>
      <c r="S11854">
        <v>4</v>
      </c>
    </row>
    <row r="11855" spans="1:19" x14ac:dyDescent="0.2">
      <c r="A11855" t="s">
        <v>24855</v>
      </c>
      <c r="B11855" t="s">
        <v>24675</v>
      </c>
      <c r="C11855" t="s">
        <v>221</v>
      </c>
      <c r="D11855" t="s">
        <v>1002</v>
      </c>
      <c r="E11855" s="23">
        <v>43922</v>
      </c>
      <c r="F11855">
        <v>0</v>
      </c>
      <c r="G11855">
        <v>0</v>
      </c>
      <c r="I11855">
        <v>0</v>
      </c>
      <c r="J11855">
        <v>0</v>
      </c>
      <c r="L11855">
        <v>0</v>
      </c>
      <c r="N11855">
        <v>0</v>
      </c>
      <c r="P11855">
        <v>0</v>
      </c>
      <c r="Q11855">
        <v>0</v>
      </c>
      <c r="S11855">
        <v>0</v>
      </c>
    </row>
    <row r="11856" spans="1:19" x14ac:dyDescent="0.2">
      <c r="A11856" t="s">
        <v>24856</v>
      </c>
      <c r="B11856" t="s">
        <v>24676</v>
      </c>
      <c r="C11856" t="s">
        <v>222</v>
      </c>
      <c r="D11856" t="s">
        <v>1002</v>
      </c>
      <c r="E11856" s="23">
        <v>43922</v>
      </c>
      <c r="F11856">
        <v>0</v>
      </c>
      <c r="G11856">
        <v>0</v>
      </c>
      <c r="I11856">
        <v>0</v>
      </c>
      <c r="J11856">
        <v>0</v>
      </c>
      <c r="L11856">
        <v>0</v>
      </c>
      <c r="N11856">
        <v>0</v>
      </c>
      <c r="P11856">
        <v>0</v>
      </c>
      <c r="Q11856">
        <v>0</v>
      </c>
      <c r="S11856">
        <v>0</v>
      </c>
    </row>
    <row r="11857" spans="1:19" x14ac:dyDescent="0.2">
      <c r="A11857" t="s">
        <v>24857</v>
      </c>
      <c r="B11857" t="s">
        <v>24677</v>
      </c>
      <c r="C11857" t="s">
        <v>200</v>
      </c>
      <c r="D11857" t="s">
        <v>1002</v>
      </c>
      <c r="E11857" s="23">
        <v>43922</v>
      </c>
      <c r="F11857">
        <v>1</v>
      </c>
      <c r="G11857">
        <v>3.5</v>
      </c>
      <c r="I11857">
        <v>2</v>
      </c>
      <c r="J11857">
        <v>5</v>
      </c>
      <c r="L11857">
        <v>20</v>
      </c>
      <c r="N11857">
        <v>2</v>
      </c>
      <c r="P11857">
        <v>0</v>
      </c>
      <c r="Q11857">
        <v>1</v>
      </c>
      <c r="S11857">
        <v>0</v>
      </c>
    </row>
    <row r="11858" spans="1:19" x14ac:dyDescent="0.2">
      <c r="A11858" t="s">
        <v>24858</v>
      </c>
      <c r="B11858" t="s">
        <v>24678</v>
      </c>
      <c r="C11858" t="s">
        <v>204</v>
      </c>
      <c r="D11858" t="s">
        <v>1002</v>
      </c>
      <c r="E11858" s="23">
        <v>43922</v>
      </c>
      <c r="F11858">
        <v>0</v>
      </c>
      <c r="G11858">
        <v>0</v>
      </c>
      <c r="I11858">
        <v>0</v>
      </c>
      <c r="J11858">
        <v>0</v>
      </c>
      <c r="L11858">
        <v>0</v>
      </c>
      <c r="N11858">
        <v>0</v>
      </c>
      <c r="P11858">
        <v>0</v>
      </c>
      <c r="Q11858">
        <v>0</v>
      </c>
      <c r="S11858">
        <v>0</v>
      </c>
    </row>
    <row r="11859" spans="1:19" x14ac:dyDescent="0.2">
      <c r="A11859" t="s">
        <v>24859</v>
      </c>
      <c r="B11859" t="s">
        <v>24679</v>
      </c>
      <c r="C11859" t="s">
        <v>385</v>
      </c>
      <c r="D11859" t="s">
        <v>1002</v>
      </c>
      <c r="E11859" s="23">
        <v>43922</v>
      </c>
      <c r="F11859">
        <v>0</v>
      </c>
      <c r="G11859">
        <v>0</v>
      </c>
      <c r="I11859">
        <v>0</v>
      </c>
      <c r="J11859">
        <v>0</v>
      </c>
      <c r="L11859">
        <v>0</v>
      </c>
      <c r="N11859">
        <v>0</v>
      </c>
      <c r="P11859">
        <v>0</v>
      </c>
      <c r="Q11859">
        <v>0</v>
      </c>
      <c r="S11859">
        <v>0</v>
      </c>
    </row>
    <row r="11860" spans="1:19" x14ac:dyDescent="0.2">
      <c r="A11860" t="s">
        <v>24860</v>
      </c>
      <c r="B11860" t="s">
        <v>24680</v>
      </c>
      <c r="C11860" t="s">
        <v>208</v>
      </c>
      <c r="D11860" t="s">
        <v>1002</v>
      </c>
      <c r="E11860" s="23">
        <v>43922</v>
      </c>
      <c r="F11860">
        <v>3</v>
      </c>
      <c r="G11860">
        <v>1.5</v>
      </c>
      <c r="I11860">
        <v>10</v>
      </c>
      <c r="J11860">
        <v>17</v>
      </c>
      <c r="L11860">
        <v>9</v>
      </c>
      <c r="N11860">
        <v>6</v>
      </c>
      <c r="P11860">
        <v>0</v>
      </c>
      <c r="Q11860">
        <v>0</v>
      </c>
      <c r="S11860">
        <v>4</v>
      </c>
    </row>
    <row r="11861" spans="1:19" x14ac:dyDescent="0.2">
      <c r="A11861" t="s">
        <v>24861</v>
      </c>
      <c r="B11861" t="s">
        <v>24681</v>
      </c>
      <c r="C11861" t="s">
        <v>900</v>
      </c>
      <c r="D11861" t="s">
        <v>1002</v>
      </c>
      <c r="E11861" s="23">
        <v>43922</v>
      </c>
      <c r="F11861">
        <v>4</v>
      </c>
      <c r="G11861">
        <v>4</v>
      </c>
      <c r="I11861">
        <v>6</v>
      </c>
      <c r="J11861">
        <v>23</v>
      </c>
      <c r="L11861">
        <v>23</v>
      </c>
      <c r="N11861">
        <v>6</v>
      </c>
      <c r="P11861">
        <v>2</v>
      </c>
      <c r="Q11861">
        <v>2</v>
      </c>
      <c r="S11861">
        <v>0</v>
      </c>
    </row>
    <row r="11862" spans="1:19" x14ac:dyDescent="0.2">
      <c r="A11862" t="s">
        <v>24862</v>
      </c>
      <c r="B11862" t="s">
        <v>24682</v>
      </c>
      <c r="C11862" t="s">
        <v>905</v>
      </c>
      <c r="D11862" t="s">
        <v>1002</v>
      </c>
      <c r="E11862" s="23">
        <v>43922</v>
      </c>
      <c r="F11862">
        <v>1.5</v>
      </c>
      <c r="G11862">
        <v>2</v>
      </c>
      <c r="I11862">
        <v>0</v>
      </c>
      <c r="J11862">
        <v>8</v>
      </c>
      <c r="L11862">
        <v>11</v>
      </c>
      <c r="N11862">
        <v>0</v>
      </c>
      <c r="P11862">
        <v>0</v>
      </c>
      <c r="Q11862">
        <v>0</v>
      </c>
      <c r="S11862">
        <v>0</v>
      </c>
    </row>
    <row r="11863" spans="1:19" x14ac:dyDescent="0.2">
      <c r="A11863" t="s">
        <v>24863</v>
      </c>
      <c r="B11863" t="s">
        <v>24683</v>
      </c>
      <c r="C11863" t="s">
        <v>316</v>
      </c>
      <c r="D11863" t="s">
        <v>1002</v>
      </c>
      <c r="E11863" s="23">
        <v>43922</v>
      </c>
      <c r="F11863">
        <v>7.5</v>
      </c>
      <c r="G11863">
        <v>6.5</v>
      </c>
      <c r="I11863">
        <v>13</v>
      </c>
      <c r="J11863">
        <v>44</v>
      </c>
      <c r="L11863">
        <v>37</v>
      </c>
      <c r="N11863">
        <v>13</v>
      </c>
      <c r="P11863">
        <v>0</v>
      </c>
      <c r="Q11863">
        <v>0</v>
      </c>
      <c r="S11863">
        <v>0</v>
      </c>
    </row>
    <row r="11864" spans="1:19" x14ac:dyDescent="0.2">
      <c r="A11864" t="s">
        <v>24864</v>
      </c>
      <c r="B11864" t="s">
        <v>24684</v>
      </c>
      <c r="C11864" t="s">
        <v>218</v>
      </c>
      <c r="D11864" t="s">
        <v>1002</v>
      </c>
      <c r="E11864" s="23">
        <v>43922</v>
      </c>
      <c r="F11864">
        <v>0</v>
      </c>
      <c r="G11864">
        <v>0</v>
      </c>
      <c r="I11864">
        <v>0</v>
      </c>
      <c r="J11864">
        <v>0</v>
      </c>
      <c r="L11864">
        <v>0</v>
      </c>
      <c r="N11864">
        <v>0</v>
      </c>
      <c r="P11864">
        <v>0</v>
      </c>
      <c r="Q11864">
        <v>0</v>
      </c>
      <c r="S11864">
        <v>0</v>
      </c>
    </row>
    <row r="11865" spans="1:19" x14ac:dyDescent="0.2">
      <c r="A11865" t="s">
        <v>24865</v>
      </c>
      <c r="B11865" t="s">
        <v>24685</v>
      </c>
      <c r="C11865" t="s">
        <v>202</v>
      </c>
      <c r="D11865" t="s">
        <v>1002</v>
      </c>
      <c r="E11865" s="23">
        <v>43922</v>
      </c>
      <c r="F11865">
        <v>12</v>
      </c>
      <c r="G11865">
        <v>15.5</v>
      </c>
      <c r="I11865">
        <v>78</v>
      </c>
      <c r="J11865">
        <v>132</v>
      </c>
      <c r="L11865">
        <v>172</v>
      </c>
      <c r="N11865">
        <v>76</v>
      </c>
      <c r="P11865">
        <v>3</v>
      </c>
      <c r="Q11865">
        <v>4</v>
      </c>
      <c r="S11865">
        <v>2</v>
      </c>
    </row>
    <row r="11866" spans="1:19" x14ac:dyDescent="0.2">
      <c r="A11866" t="s">
        <v>24866</v>
      </c>
      <c r="B11866" t="s">
        <v>24686</v>
      </c>
      <c r="C11866" t="s">
        <v>347</v>
      </c>
      <c r="D11866" t="s">
        <v>1002</v>
      </c>
      <c r="E11866" s="23">
        <v>43922</v>
      </c>
      <c r="F11866">
        <v>0</v>
      </c>
      <c r="G11866">
        <v>0</v>
      </c>
      <c r="I11866">
        <v>0</v>
      </c>
      <c r="J11866">
        <v>0</v>
      </c>
      <c r="L11866">
        <v>0</v>
      </c>
      <c r="N11866">
        <v>0</v>
      </c>
      <c r="P11866">
        <v>0</v>
      </c>
      <c r="Q11866">
        <v>0</v>
      </c>
      <c r="S11866">
        <v>0</v>
      </c>
    </row>
    <row r="11867" spans="1:19" x14ac:dyDescent="0.2">
      <c r="A11867" t="s">
        <v>24867</v>
      </c>
      <c r="B11867" t="s">
        <v>24687</v>
      </c>
      <c r="C11867" t="s">
        <v>224</v>
      </c>
      <c r="D11867" t="s">
        <v>1002</v>
      </c>
      <c r="E11867" s="23">
        <v>43922</v>
      </c>
      <c r="F11867">
        <v>0</v>
      </c>
      <c r="G11867">
        <v>0</v>
      </c>
      <c r="I11867">
        <v>0</v>
      </c>
      <c r="J11867">
        <v>0</v>
      </c>
      <c r="L11867">
        <v>0</v>
      </c>
      <c r="N11867">
        <v>0</v>
      </c>
      <c r="P11867">
        <v>0</v>
      </c>
      <c r="Q11867">
        <v>0</v>
      </c>
      <c r="S11867">
        <v>0</v>
      </c>
    </row>
    <row r="11868" spans="1:19" x14ac:dyDescent="0.2">
      <c r="A11868" t="s">
        <v>24868</v>
      </c>
      <c r="B11868" t="s">
        <v>24688</v>
      </c>
      <c r="C11868" t="s">
        <v>345</v>
      </c>
      <c r="D11868" t="s">
        <v>1002</v>
      </c>
      <c r="E11868" s="23">
        <v>43922</v>
      </c>
      <c r="F11868">
        <v>0</v>
      </c>
      <c r="G11868">
        <v>0</v>
      </c>
      <c r="I11868">
        <v>0</v>
      </c>
      <c r="J11868">
        <v>0</v>
      </c>
      <c r="L11868">
        <v>0</v>
      </c>
      <c r="N11868">
        <v>0</v>
      </c>
      <c r="P11868">
        <v>0</v>
      </c>
      <c r="Q11868">
        <v>0</v>
      </c>
      <c r="S11868">
        <v>0</v>
      </c>
    </row>
    <row r="11869" spans="1:19" x14ac:dyDescent="0.2">
      <c r="A11869" t="s">
        <v>24869</v>
      </c>
      <c r="B11869" t="s">
        <v>24689</v>
      </c>
      <c r="C11869" t="s">
        <v>226</v>
      </c>
      <c r="D11869" t="s">
        <v>1002</v>
      </c>
      <c r="E11869" s="23">
        <v>43922</v>
      </c>
      <c r="F11869">
        <v>2</v>
      </c>
      <c r="G11869">
        <v>4</v>
      </c>
      <c r="I11869">
        <v>12</v>
      </c>
      <c r="J11869">
        <v>22</v>
      </c>
      <c r="L11869">
        <v>44</v>
      </c>
      <c r="N11869">
        <v>10</v>
      </c>
      <c r="P11869">
        <v>0</v>
      </c>
      <c r="Q11869">
        <v>0</v>
      </c>
      <c r="S11869">
        <v>2</v>
      </c>
    </row>
    <row r="11870" spans="1:19" x14ac:dyDescent="0.2">
      <c r="A11870" t="s">
        <v>24870</v>
      </c>
      <c r="B11870" t="s">
        <v>24690</v>
      </c>
      <c r="C11870" t="s">
        <v>231</v>
      </c>
      <c r="D11870" t="s">
        <v>1002</v>
      </c>
      <c r="E11870" s="23">
        <v>43922</v>
      </c>
      <c r="F11870">
        <v>9.5</v>
      </c>
      <c r="G11870">
        <v>11.5</v>
      </c>
      <c r="I11870">
        <v>160</v>
      </c>
      <c r="J11870">
        <v>106</v>
      </c>
      <c r="L11870">
        <v>128</v>
      </c>
      <c r="N11870">
        <v>151</v>
      </c>
      <c r="P11870">
        <v>0</v>
      </c>
      <c r="Q11870">
        <v>15</v>
      </c>
      <c r="S11870">
        <v>9</v>
      </c>
    </row>
    <row r="11871" spans="1:19" x14ac:dyDescent="0.2">
      <c r="A11871" t="s">
        <v>24871</v>
      </c>
      <c r="B11871" t="s">
        <v>24691</v>
      </c>
      <c r="C11871" t="s">
        <v>216</v>
      </c>
      <c r="D11871" t="s">
        <v>1002</v>
      </c>
      <c r="E11871" s="23">
        <v>43922</v>
      </c>
      <c r="F11871">
        <v>9</v>
      </c>
      <c r="G11871">
        <v>9.5</v>
      </c>
      <c r="I11871">
        <v>74</v>
      </c>
      <c r="J11871">
        <v>90</v>
      </c>
      <c r="L11871">
        <v>95</v>
      </c>
      <c r="N11871">
        <v>65</v>
      </c>
      <c r="P11871">
        <v>4</v>
      </c>
      <c r="Q11871">
        <v>5</v>
      </c>
      <c r="S11871">
        <v>9</v>
      </c>
    </row>
    <row r="11872" spans="1:19" x14ac:dyDescent="0.2">
      <c r="A11872" t="s">
        <v>24872</v>
      </c>
      <c r="B11872" t="s">
        <v>24692</v>
      </c>
      <c r="C11872" t="s">
        <v>233</v>
      </c>
      <c r="D11872" t="s">
        <v>1002</v>
      </c>
      <c r="E11872" s="23">
        <v>43922</v>
      </c>
      <c r="F11872">
        <v>0</v>
      </c>
      <c r="G11872">
        <v>0</v>
      </c>
      <c r="I11872">
        <v>0</v>
      </c>
      <c r="J11872">
        <v>0</v>
      </c>
      <c r="L11872">
        <v>0</v>
      </c>
      <c r="N11872">
        <v>0</v>
      </c>
      <c r="P11872">
        <v>0</v>
      </c>
      <c r="Q11872">
        <v>0</v>
      </c>
      <c r="S11872">
        <v>0</v>
      </c>
    </row>
    <row r="11873" spans="1:19" x14ac:dyDescent="0.2">
      <c r="A11873" t="s">
        <v>24873</v>
      </c>
      <c r="B11873" t="s">
        <v>24693</v>
      </c>
      <c r="C11873" t="s">
        <v>219</v>
      </c>
      <c r="D11873" t="s">
        <v>1002</v>
      </c>
      <c r="E11873" s="23">
        <v>43922</v>
      </c>
      <c r="F11873">
        <v>0</v>
      </c>
      <c r="G11873">
        <v>0</v>
      </c>
      <c r="I11873">
        <v>0</v>
      </c>
      <c r="J11873">
        <v>0</v>
      </c>
      <c r="L11873">
        <v>0</v>
      </c>
      <c r="N11873">
        <v>0</v>
      </c>
      <c r="P11873">
        <v>0</v>
      </c>
      <c r="Q11873">
        <v>0</v>
      </c>
      <c r="S11873">
        <v>0</v>
      </c>
    </row>
    <row r="11874" spans="1:19" x14ac:dyDescent="0.2">
      <c r="A11874" t="s">
        <v>24874</v>
      </c>
      <c r="B11874" t="s">
        <v>24694</v>
      </c>
      <c r="C11874" t="s">
        <v>340</v>
      </c>
      <c r="D11874" t="s">
        <v>1002</v>
      </c>
      <c r="E11874" s="23">
        <v>43922</v>
      </c>
      <c r="F11874">
        <v>3</v>
      </c>
      <c r="G11874">
        <v>3</v>
      </c>
      <c r="I11874">
        <v>33</v>
      </c>
      <c r="J11874">
        <v>36</v>
      </c>
      <c r="L11874">
        <v>36</v>
      </c>
      <c r="N11874">
        <v>31</v>
      </c>
      <c r="P11874">
        <v>0</v>
      </c>
      <c r="Q11874">
        <v>0</v>
      </c>
      <c r="S11874">
        <v>2</v>
      </c>
    </row>
    <row r="11875" spans="1:19" x14ac:dyDescent="0.2">
      <c r="A11875" t="s">
        <v>24875</v>
      </c>
      <c r="B11875" t="s">
        <v>24695</v>
      </c>
      <c r="C11875" t="s">
        <v>350</v>
      </c>
      <c r="D11875" t="s">
        <v>1002</v>
      </c>
      <c r="E11875" s="23">
        <v>43922</v>
      </c>
      <c r="F11875">
        <v>0</v>
      </c>
      <c r="G11875">
        <v>0</v>
      </c>
      <c r="I11875">
        <v>0</v>
      </c>
      <c r="J11875">
        <v>0</v>
      </c>
      <c r="L11875">
        <v>0</v>
      </c>
      <c r="N11875">
        <v>0</v>
      </c>
      <c r="P11875">
        <v>0</v>
      </c>
      <c r="Q11875">
        <v>0</v>
      </c>
      <c r="S11875">
        <v>0</v>
      </c>
    </row>
    <row r="11876" spans="1:19" x14ac:dyDescent="0.2">
      <c r="A11876" t="s">
        <v>24876</v>
      </c>
      <c r="B11876" t="s">
        <v>24696</v>
      </c>
      <c r="C11876" t="s">
        <v>351</v>
      </c>
      <c r="D11876" t="s">
        <v>1002</v>
      </c>
      <c r="E11876" s="23">
        <v>43922</v>
      </c>
      <c r="F11876">
        <v>0</v>
      </c>
      <c r="G11876">
        <v>0</v>
      </c>
      <c r="I11876">
        <v>0</v>
      </c>
      <c r="J11876">
        <v>0</v>
      </c>
      <c r="L11876">
        <v>0</v>
      </c>
      <c r="N11876">
        <v>0</v>
      </c>
      <c r="P11876">
        <v>0</v>
      </c>
      <c r="Q11876">
        <v>0</v>
      </c>
      <c r="S11876">
        <v>0</v>
      </c>
    </row>
    <row r="11877" spans="1:19" x14ac:dyDescent="0.2">
      <c r="A11877" t="s">
        <v>24877</v>
      </c>
      <c r="B11877" t="s">
        <v>24697</v>
      </c>
      <c r="C11877" t="s">
        <v>352</v>
      </c>
      <c r="D11877" t="s">
        <v>1002</v>
      </c>
      <c r="E11877" s="23">
        <v>43922</v>
      </c>
      <c r="F11877">
        <v>0</v>
      </c>
      <c r="G11877">
        <v>0</v>
      </c>
      <c r="I11877">
        <v>0</v>
      </c>
      <c r="J11877">
        <v>0</v>
      </c>
      <c r="L11877">
        <v>0</v>
      </c>
      <c r="N11877">
        <v>0</v>
      </c>
      <c r="P11877">
        <v>0</v>
      </c>
      <c r="Q11877">
        <v>0</v>
      </c>
      <c r="S11877">
        <v>0</v>
      </c>
    </row>
    <row r="11878" spans="1:19" x14ac:dyDescent="0.2">
      <c r="A11878" t="s">
        <v>24878</v>
      </c>
      <c r="B11878" t="s">
        <v>24698</v>
      </c>
      <c r="C11878" t="s">
        <v>353</v>
      </c>
      <c r="D11878" t="s">
        <v>1002</v>
      </c>
      <c r="E11878" s="23">
        <v>43922</v>
      </c>
      <c r="F11878">
        <v>0</v>
      </c>
      <c r="G11878">
        <v>0</v>
      </c>
      <c r="I11878">
        <v>0</v>
      </c>
      <c r="J11878">
        <v>0</v>
      </c>
      <c r="L11878">
        <v>0</v>
      </c>
      <c r="N11878">
        <v>0</v>
      </c>
      <c r="P11878">
        <v>0</v>
      </c>
      <c r="Q11878">
        <v>0</v>
      </c>
      <c r="S11878">
        <v>0</v>
      </c>
    </row>
    <row r="11879" spans="1:19" x14ac:dyDescent="0.2">
      <c r="A11879" t="s">
        <v>24879</v>
      </c>
      <c r="B11879" t="s">
        <v>24699</v>
      </c>
      <c r="C11879" t="s">
        <v>386</v>
      </c>
      <c r="D11879" t="s">
        <v>1002</v>
      </c>
      <c r="E11879" s="23">
        <v>43922</v>
      </c>
      <c r="F11879">
        <v>0</v>
      </c>
      <c r="G11879">
        <v>0</v>
      </c>
      <c r="I11879">
        <v>0</v>
      </c>
      <c r="J11879">
        <v>0</v>
      </c>
      <c r="L11879">
        <v>0</v>
      </c>
      <c r="N11879">
        <v>0</v>
      </c>
      <c r="P11879">
        <v>0</v>
      </c>
      <c r="Q11879">
        <v>0</v>
      </c>
      <c r="S11879">
        <v>0</v>
      </c>
    </row>
    <row r="11880" spans="1:19" x14ac:dyDescent="0.2">
      <c r="A11880" t="s">
        <v>24880</v>
      </c>
      <c r="B11880" t="s">
        <v>24700</v>
      </c>
      <c r="C11880" t="s">
        <v>354</v>
      </c>
      <c r="D11880" t="s">
        <v>1002</v>
      </c>
      <c r="E11880" s="23">
        <v>43922</v>
      </c>
      <c r="F11880">
        <v>2</v>
      </c>
      <c r="G11880">
        <v>1.5</v>
      </c>
      <c r="I11880">
        <v>9</v>
      </c>
      <c r="J11880">
        <v>12</v>
      </c>
      <c r="L11880">
        <v>9</v>
      </c>
      <c r="N11880">
        <v>8</v>
      </c>
      <c r="P11880">
        <v>0</v>
      </c>
      <c r="Q11880">
        <v>0</v>
      </c>
      <c r="S11880">
        <v>1</v>
      </c>
    </row>
    <row r="11881" spans="1:19" x14ac:dyDescent="0.2">
      <c r="A11881" t="s">
        <v>24881</v>
      </c>
      <c r="B11881" t="s">
        <v>24701</v>
      </c>
      <c r="C11881" t="s">
        <v>355</v>
      </c>
      <c r="D11881" t="s">
        <v>1002</v>
      </c>
      <c r="E11881" s="23">
        <v>43922</v>
      </c>
      <c r="F11881">
        <v>1</v>
      </c>
      <c r="G11881">
        <v>1</v>
      </c>
      <c r="I11881">
        <v>5</v>
      </c>
      <c r="J11881">
        <v>6</v>
      </c>
      <c r="L11881">
        <v>6</v>
      </c>
      <c r="N11881">
        <v>5</v>
      </c>
      <c r="P11881">
        <v>0</v>
      </c>
      <c r="Q11881">
        <v>0</v>
      </c>
      <c r="S11881">
        <v>0</v>
      </c>
    </row>
    <row r="11882" spans="1:19" x14ac:dyDescent="0.2">
      <c r="A11882" t="s">
        <v>24882</v>
      </c>
      <c r="B11882" t="s">
        <v>24702</v>
      </c>
      <c r="C11882" t="s">
        <v>1048</v>
      </c>
      <c r="D11882" t="s">
        <v>1002</v>
      </c>
      <c r="E11882" s="23">
        <v>43922</v>
      </c>
      <c r="F11882">
        <v>3</v>
      </c>
      <c r="G11882">
        <v>2</v>
      </c>
      <c r="I11882">
        <v>13</v>
      </c>
      <c r="J11882">
        <v>17</v>
      </c>
      <c r="L11882">
        <v>10</v>
      </c>
      <c r="N11882">
        <v>12</v>
      </c>
      <c r="P11882">
        <v>0</v>
      </c>
      <c r="Q11882">
        <v>0</v>
      </c>
      <c r="S11882">
        <v>1</v>
      </c>
    </row>
    <row r="11883" spans="1:19" x14ac:dyDescent="0.2">
      <c r="A11883" t="s">
        <v>24883</v>
      </c>
      <c r="B11883" t="s">
        <v>24703</v>
      </c>
      <c r="C11883" t="s">
        <v>24254</v>
      </c>
      <c r="D11883" t="s">
        <v>1002</v>
      </c>
      <c r="E11883" s="23">
        <v>43922</v>
      </c>
      <c r="F11883">
        <v>1.5</v>
      </c>
      <c r="G11883">
        <v>1.5</v>
      </c>
      <c r="I11883">
        <v>5</v>
      </c>
      <c r="J11883">
        <v>8</v>
      </c>
      <c r="L11883">
        <v>8</v>
      </c>
      <c r="N11883">
        <v>5</v>
      </c>
      <c r="P11883">
        <v>0</v>
      </c>
      <c r="Q11883">
        <v>0</v>
      </c>
      <c r="S11883">
        <v>0</v>
      </c>
    </row>
    <row r="11884" spans="1:19" x14ac:dyDescent="0.2">
      <c r="A11884" t="s">
        <v>24884</v>
      </c>
      <c r="B11884" t="s">
        <v>24704</v>
      </c>
      <c r="C11884" t="s">
        <v>1047</v>
      </c>
      <c r="D11884" t="s">
        <v>1002</v>
      </c>
      <c r="E11884" s="23">
        <v>43922</v>
      </c>
      <c r="F11884">
        <v>3.5</v>
      </c>
      <c r="G11884">
        <v>1.5</v>
      </c>
      <c r="I11884">
        <v>14</v>
      </c>
      <c r="J11884">
        <v>20</v>
      </c>
      <c r="L11884">
        <v>8</v>
      </c>
      <c r="N11884">
        <v>14</v>
      </c>
      <c r="P11884">
        <v>0</v>
      </c>
      <c r="Q11884">
        <v>0</v>
      </c>
      <c r="S11884">
        <v>0</v>
      </c>
    </row>
    <row r="11885" spans="1:19" x14ac:dyDescent="0.2">
      <c r="A11885" t="s">
        <v>24885</v>
      </c>
      <c r="B11885" t="s">
        <v>24705</v>
      </c>
      <c r="C11885" t="s">
        <v>1050</v>
      </c>
      <c r="D11885" t="s">
        <v>1002</v>
      </c>
      <c r="E11885" s="23">
        <v>43922</v>
      </c>
      <c r="F11885">
        <v>0.5</v>
      </c>
      <c r="G11885">
        <v>1.5</v>
      </c>
      <c r="I11885">
        <v>3</v>
      </c>
      <c r="J11885">
        <v>3</v>
      </c>
      <c r="L11885">
        <v>8</v>
      </c>
      <c r="N11885">
        <v>3</v>
      </c>
      <c r="P11885">
        <v>0</v>
      </c>
      <c r="Q11885">
        <v>0</v>
      </c>
      <c r="S11885">
        <v>0</v>
      </c>
    </row>
    <row r="11886" spans="1:19" x14ac:dyDescent="0.2">
      <c r="A11886" t="s">
        <v>24886</v>
      </c>
      <c r="B11886" t="s">
        <v>24706</v>
      </c>
      <c r="C11886" t="s">
        <v>1054</v>
      </c>
      <c r="D11886" t="s">
        <v>1002</v>
      </c>
      <c r="E11886" s="23">
        <v>43922</v>
      </c>
      <c r="F11886">
        <v>1.5</v>
      </c>
      <c r="G11886">
        <v>2</v>
      </c>
      <c r="I11886">
        <v>4</v>
      </c>
      <c r="J11886">
        <v>9</v>
      </c>
      <c r="L11886">
        <v>11</v>
      </c>
      <c r="N11886">
        <v>4</v>
      </c>
      <c r="P11886">
        <v>0</v>
      </c>
      <c r="Q11886">
        <v>0</v>
      </c>
      <c r="S11886">
        <v>0</v>
      </c>
    </row>
    <row r="11887" spans="1:19" x14ac:dyDescent="0.2">
      <c r="A11887" t="s">
        <v>24887</v>
      </c>
      <c r="B11887" t="s">
        <v>24707</v>
      </c>
      <c r="C11887" t="s">
        <v>1052</v>
      </c>
      <c r="D11887" t="s">
        <v>1002</v>
      </c>
      <c r="E11887" s="23">
        <v>43922</v>
      </c>
      <c r="F11887">
        <v>5</v>
      </c>
      <c r="G11887">
        <v>4.5</v>
      </c>
      <c r="I11887">
        <v>12</v>
      </c>
      <c r="J11887">
        <v>28</v>
      </c>
      <c r="L11887">
        <v>26</v>
      </c>
      <c r="N11887">
        <v>10</v>
      </c>
      <c r="P11887">
        <v>1</v>
      </c>
      <c r="Q11887">
        <v>3</v>
      </c>
      <c r="S11887">
        <v>2</v>
      </c>
    </row>
    <row r="11888" spans="1:19" x14ac:dyDescent="0.2">
      <c r="A11888" t="s">
        <v>24888</v>
      </c>
      <c r="B11888" t="s">
        <v>24708</v>
      </c>
      <c r="C11888" t="s">
        <v>24271</v>
      </c>
      <c r="D11888" t="s">
        <v>1002</v>
      </c>
      <c r="E11888" s="23">
        <v>43922</v>
      </c>
      <c r="F11888">
        <v>1.5</v>
      </c>
      <c r="G11888">
        <v>1.5</v>
      </c>
      <c r="I11888">
        <v>4</v>
      </c>
      <c r="J11888">
        <v>8</v>
      </c>
      <c r="L11888">
        <v>8</v>
      </c>
      <c r="N11888">
        <v>4</v>
      </c>
      <c r="P11888">
        <v>0</v>
      </c>
      <c r="Q11888">
        <v>0</v>
      </c>
      <c r="S11888">
        <v>0</v>
      </c>
    </row>
    <row r="11889" spans="1:19" x14ac:dyDescent="0.2">
      <c r="A11889" t="s">
        <v>24889</v>
      </c>
      <c r="B11889" t="s">
        <v>24709</v>
      </c>
      <c r="C11889" t="s">
        <v>1053</v>
      </c>
      <c r="D11889" t="s">
        <v>1002</v>
      </c>
      <c r="E11889" s="23">
        <v>43922</v>
      </c>
      <c r="F11889">
        <v>3</v>
      </c>
      <c r="G11889">
        <v>1.5</v>
      </c>
      <c r="I11889">
        <v>14</v>
      </c>
      <c r="J11889">
        <v>17</v>
      </c>
      <c r="L11889">
        <v>8</v>
      </c>
      <c r="N11889">
        <v>10</v>
      </c>
      <c r="P11889">
        <v>0</v>
      </c>
      <c r="Q11889">
        <v>0</v>
      </c>
      <c r="S11889">
        <v>4</v>
      </c>
    </row>
    <row r="11890" spans="1:19" x14ac:dyDescent="0.2">
      <c r="A11890" t="s">
        <v>24890</v>
      </c>
      <c r="B11890" t="s">
        <v>24710</v>
      </c>
      <c r="C11890" t="s">
        <v>962</v>
      </c>
      <c r="D11890" t="s">
        <v>1000</v>
      </c>
      <c r="E11890" s="23">
        <v>43922</v>
      </c>
      <c r="F11890">
        <v>0</v>
      </c>
      <c r="G11890">
        <v>0</v>
      </c>
      <c r="I11890">
        <v>0</v>
      </c>
      <c r="J11890">
        <v>0</v>
      </c>
      <c r="L11890">
        <v>0</v>
      </c>
      <c r="N11890">
        <v>0</v>
      </c>
      <c r="P11890">
        <v>0</v>
      </c>
      <c r="Q11890">
        <v>0</v>
      </c>
      <c r="S11890">
        <v>0</v>
      </c>
    </row>
    <row r="11891" spans="1:19" x14ac:dyDescent="0.2">
      <c r="A11891" t="s">
        <v>24891</v>
      </c>
      <c r="B11891" t="s">
        <v>24711</v>
      </c>
      <c r="C11891" t="s">
        <v>348</v>
      </c>
      <c r="D11891" t="s">
        <v>1000</v>
      </c>
      <c r="E11891" s="23">
        <v>43922</v>
      </c>
      <c r="F11891">
        <v>0</v>
      </c>
      <c r="G11891">
        <v>0</v>
      </c>
      <c r="I11891">
        <v>0</v>
      </c>
      <c r="J11891">
        <v>0</v>
      </c>
      <c r="L11891">
        <v>0</v>
      </c>
      <c r="N11891">
        <v>0</v>
      </c>
      <c r="P11891">
        <v>0</v>
      </c>
      <c r="Q11891">
        <v>0</v>
      </c>
      <c r="S11891">
        <v>0</v>
      </c>
    </row>
    <row r="11892" spans="1:19" x14ac:dyDescent="0.2">
      <c r="A11892" t="s">
        <v>24892</v>
      </c>
      <c r="B11892" t="s">
        <v>24712</v>
      </c>
      <c r="C11892" t="s">
        <v>357</v>
      </c>
      <c r="D11892" t="s">
        <v>1000</v>
      </c>
      <c r="E11892" s="23">
        <v>43922</v>
      </c>
      <c r="F11892">
        <v>0</v>
      </c>
      <c r="G11892">
        <v>0</v>
      </c>
      <c r="I11892">
        <v>0</v>
      </c>
      <c r="J11892">
        <v>0</v>
      </c>
      <c r="L11892">
        <v>0</v>
      </c>
      <c r="N11892">
        <v>0</v>
      </c>
      <c r="P11892">
        <v>0</v>
      </c>
      <c r="Q11892">
        <v>0</v>
      </c>
      <c r="S11892">
        <v>0</v>
      </c>
    </row>
    <row r="11893" spans="1:19" x14ac:dyDescent="0.2">
      <c r="A11893" t="s">
        <v>24893</v>
      </c>
      <c r="B11893" t="s">
        <v>24713</v>
      </c>
      <c r="C11893" t="s">
        <v>22399</v>
      </c>
      <c r="D11893" t="s">
        <v>1000</v>
      </c>
      <c r="E11893" s="23">
        <v>43922</v>
      </c>
      <c r="F11893">
        <v>0</v>
      </c>
      <c r="G11893">
        <v>0</v>
      </c>
      <c r="I11893">
        <v>0</v>
      </c>
      <c r="J11893">
        <v>0</v>
      </c>
      <c r="L11893">
        <v>0</v>
      </c>
      <c r="N11893">
        <v>0</v>
      </c>
      <c r="P11893">
        <v>0</v>
      </c>
      <c r="Q11893">
        <v>0</v>
      </c>
      <c r="S11893">
        <v>0</v>
      </c>
    </row>
    <row r="11894" spans="1:19" x14ac:dyDescent="0.2">
      <c r="A11894" t="s">
        <v>24894</v>
      </c>
      <c r="B11894" t="s">
        <v>24714</v>
      </c>
      <c r="C11894" t="s">
        <v>203</v>
      </c>
      <c r="D11894" t="s">
        <v>1000</v>
      </c>
      <c r="E11894" s="23">
        <v>43922</v>
      </c>
      <c r="F11894">
        <v>0</v>
      </c>
      <c r="G11894">
        <v>0</v>
      </c>
      <c r="I11894">
        <v>0</v>
      </c>
      <c r="J11894">
        <v>0</v>
      </c>
      <c r="L11894">
        <v>0</v>
      </c>
      <c r="N11894">
        <v>0</v>
      </c>
      <c r="P11894">
        <v>0</v>
      </c>
      <c r="Q11894">
        <v>0</v>
      </c>
      <c r="S11894">
        <v>0</v>
      </c>
    </row>
    <row r="11895" spans="1:19" x14ac:dyDescent="0.2">
      <c r="A11895" t="s">
        <v>24895</v>
      </c>
      <c r="B11895" t="s">
        <v>24715</v>
      </c>
      <c r="C11895" t="s">
        <v>387</v>
      </c>
      <c r="D11895" t="s">
        <v>1000</v>
      </c>
      <c r="E11895" s="23">
        <v>43922</v>
      </c>
      <c r="F11895">
        <v>0</v>
      </c>
      <c r="G11895">
        <v>0</v>
      </c>
      <c r="I11895">
        <v>0</v>
      </c>
      <c r="J11895">
        <v>0</v>
      </c>
      <c r="L11895">
        <v>0</v>
      </c>
      <c r="N11895">
        <v>0</v>
      </c>
      <c r="P11895">
        <v>0</v>
      </c>
      <c r="Q11895">
        <v>0</v>
      </c>
      <c r="S11895">
        <v>0</v>
      </c>
    </row>
    <row r="11896" spans="1:19" x14ac:dyDescent="0.2">
      <c r="A11896" t="s">
        <v>24896</v>
      </c>
      <c r="B11896" t="s">
        <v>24716</v>
      </c>
      <c r="C11896" t="s">
        <v>223</v>
      </c>
      <c r="D11896" t="s">
        <v>1000</v>
      </c>
      <c r="E11896" s="23">
        <v>43922</v>
      </c>
      <c r="F11896">
        <v>0</v>
      </c>
      <c r="G11896">
        <v>0</v>
      </c>
      <c r="I11896">
        <v>0</v>
      </c>
      <c r="J11896">
        <v>0</v>
      </c>
      <c r="L11896">
        <v>0</v>
      </c>
      <c r="N11896">
        <v>0</v>
      </c>
      <c r="P11896">
        <v>0</v>
      </c>
      <c r="Q11896">
        <v>0</v>
      </c>
      <c r="S11896">
        <v>0</v>
      </c>
    </row>
    <row r="11897" spans="1:19" x14ac:dyDescent="0.2">
      <c r="A11897" t="s">
        <v>24897</v>
      </c>
      <c r="B11897" t="s">
        <v>24717</v>
      </c>
      <c r="C11897" t="s">
        <v>346</v>
      </c>
      <c r="D11897" t="s">
        <v>1000</v>
      </c>
      <c r="E11897" s="23">
        <v>43922</v>
      </c>
      <c r="F11897">
        <v>0</v>
      </c>
      <c r="G11897">
        <v>0</v>
      </c>
      <c r="I11897">
        <v>0</v>
      </c>
      <c r="J11897">
        <v>0</v>
      </c>
      <c r="L11897">
        <v>0</v>
      </c>
      <c r="N11897">
        <v>0</v>
      </c>
      <c r="P11897">
        <v>0</v>
      </c>
      <c r="Q11897">
        <v>0</v>
      </c>
      <c r="S11897">
        <v>0</v>
      </c>
    </row>
    <row r="11898" spans="1:19" x14ac:dyDescent="0.2">
      <c r="A11898" t="s">
        <v>24898</v>
      </c>
      <c r="B11898" t="s">
        <v>24718</v>
      </c>
      <c r="C11898" t="s">
        <v>207</v>
      </c>
      <c r="D11898" t="s">
        <v>1000</v>
      </c>
      <c r="E11898" s="23">
        <v>43922</v>
      </c>
      <c r="F11898">
        <v>5</v>
      </c>
      <c r="G11898">
        <v>3</v>
      </c>
      <c r="I11898">
        <v>19</v>
      </c>
      <c r="J11898">
        <v>29</v>
      </c>
      <c r="L11898">
        <v>18</v>
      </c>
      <c r="N11898">
        <v>14</v>
      </c>
      <c r="P11898">
        <v>0</v>
      </c>
      <c r="Q11898">
        <v>0</v>
      </c>
      <c r="S11898">
        <v>5</v>
      </c>
    </row>
    <row r="11899" spans="1:19" x14ac:dyDescent="0.2">
      <c r="A11899" t="s">
        <v>24899</v>
      </c>
      <c r="B11899" t="s">
        <v>24719</v>
      </c>
      <c r="C11899" t="s">
        <v>212</v>
      </c>
      <c r="D11899" t="s">
        <v>1000</v>
      </c>
      <c r="E11899" s="23">
        <v>43922</v>
      </c>
      <c r="F11899">
        <v>4</v>
      </c>
      <c r="G11899">
        <v>4</v>
      </c>
      <c r="I11899">
        <v>6</v>
      </c>
      <c r="J11899">
        <v>23</v>
      </c>
      <c r="L11899">
        <v>23</v>
      </c>
      <c r="N11899">
        <v>6</v>
      </c>
      <c r="P11899">
        <v>2</v>
      </c>
      <c r="Q11899">
        <v>2</v>
      </c>
      <c r="S11899">
        <v>0</v>
      </c>
    </row>
    <row r="11900" spans="1:19" x14ac:dyDescent="0.2">
      <c r="A11900" t="s">
        <v>24900</v>
      </c>
      <c r="B11900" t="s">
        <v>24720</v>
      </c>
      <c r="C11900" t="s">
        <v>963</v>
      </c>
      <c r="D11900" t="s">
        <v>1000</v>
      </c>
      <c r="E11900" s="23">
        <v>43922</v>
      </c>
      <c r="F11900">
        <v>0</v>
      </c>
      <c r="G11900">
        <v>0</v>
      </c>
      <c r="I11900">
        <v>0</v>
      </c>
      <c r="J11900">
        <v>0</v>
      </c>
      <c r="L11900">
        <v>0</v>
      </c>
      <c r="N11900">
        <v>0</v>
      </c>
      <c r="P11900">
        <v>6</v>
      </c>
      <c r="Q11900">
        <v>6</v>
      </c>
      <c r="S11900">
        <v>0</v>
      </c>
    </row>
    <row r="11901" spans="1:19" x14ac:dyDescent="0.2">
      <c r="A11901" t="s">
        <v>24901</v>
      </c>
      <c r="B11901" t="s">
        <v>24721</v>
      </c>
      <c r="C11901" t="s">
        <v>225</v>
      </c>
      <c r="D11901" t="s">
        <v>1000</v>
      </c>
      <c r="E11901" s="23">
        <v>43922</v>
      </c>
      <c r="F11901">
        <v>3.5</v>
      </c>
      <c r="G11901">
        <v>6</v>
      </c>
      <c r="I11901">
        <v>12</v>
      </c>
      <c r="J11901">
        <v>30</v>
      </c>
      <c r="L11901">
        <v>55</v>
      </c>
      <c r="N11901">
        <v>10</v>
      </c>
      <c r="P11901">
        <v>0</v>
      </c>
      <c r="Q11901">
        <v>0</v>
      </c>
      <c r="S11901">
        <v>2</v>
      </c>
    </row>
    <row r="11902" spans="1:19" x14ac:dyDescent="0.2">
      <c r="A11902" t="s">
        <v>24902</v>
      </c>
      <c r="B11902" t="s">
        <v>24722</v>
      </c>
      <c r="C11902" t="s">
        <v>232</v>
      </c>
      <c r="D11902" t="s">
        <v>1000</v>
      </c>
      <c r="E11902" s="23">
        <v>43922</v>
      </c>
      <c r="F11902">
        <v>11.5</v>
      </c>
      <c r="G11902">
        <v>14.5</v>
      </c>
      <c r="I11902">
        <v>168</v>
      </c>
      <c r="J11902">
        <v>116</v>
      </c>
      <c r="L11902">
        <v>143</v>
      </c>
      <c r="N11902">
        <v>155</v>
      </c>
      <c r="P11902">
        <v>0</v>
      </c>
      <c r="Q11902">
        <v>15</v>
      </c>
      <c r="S11902">
        <v>13</v>
      </c>
    </row>
    <row r="11903" spans="1:19" x14ac:dyDescent="0.2">
      <c r="A11903" t="s">
        <v>24903</v>
      </c>
      <c r="B11903" t="s">
        <v>24723</v>
      </c>
      <c r="C11903" t="s">
        <v>317</v>
      </c>
      <c r="D11903" t="s">
        <v>1000</v>
      </c>
      <c r="E11903" s="23">
        <v>43922</v>
      </c>
      <c r="F11903">
        <v>8.5</v>
      </c>
      <c r="G11903">
        <v>7.5</v>
      </c>
      <c r="I11903">
        <v>18</v>
      </c>
      <c r="J11903">
        <v>50</v>
      </c>
      <c r="L11903">
        <v>43</v>
      </c>
      <c r="N11903">
        <v>18</v>
      </c>
      <c r="P11903">
        <v>0</v>
      </c>
      <c r="Q11903">
        <v>0</v>
      </c>
      <c r="S11903">
        <v>0</v>
      </c>
    </row>
    <row r="11904" spans="1:19" x14ac:dyDescent="0.2">
      <c r="A11904" t="s">
        <v>24904</v>
      </c>
      <c r="B11904" t="s">
        <v>24724</v>
      </c>
      <c r="C11904" t="s">
        <v>24597</v>
      </c>
      <c r="D11904" t="s">
        <v>1001</v>
      </c>
      <c r="E11904" s="23">
        <v>43922</v>
      </c>
      <c r="F11904">
        <v>3</v>
      </c>
      <c r="G11904">
        <v>3</v>
      </c>
      <c r="I11904">
        <v>9</v>
      </c>
      <c r="J11904">
        <v>16</v>
      </c>
      <c r="L11904">
        <v>16</v>
      </c>
      <c r="N11904">
        <v>9</v>
      </c>
      <c r="P11904">
        <v>0</v>
      </c>
      <c r="Q11904">
        <v>0</v>
      </c>
      <c r="S11904">
        <v>0</v>
      </c>
    </row>
    <row r="11905" spans="1:19" x14ac:dyDescent="0.2">
      <c r="A11905" t="s">
        <v>24905</v>
      </c>
      <c r="B11905" t="s">
        <v>24725</v>
      </c>
      <c r="C11905" t="s">
        <v>214</v>
      </c>
      <c r="D11905" t="s">
        <v>1000</v>
      </c>
      <c r="E11905" s="23">
        <v>43922</v>
      </c>
      <c r="F11905">
        <v>14</v>
      </c>
      <c r="G11905">
        <v>15.5</v>
      </c>
      <c r="I11905">
        <v>103</v>
      </c>
      <c r="J11905">
        <v>120</v>
      </c>
      <c r="L11905">
        <v>131</v>
      </c>
      <c r="N11905">
        <v>88</v>
      </c>
      <c r="P11905">
        <v>9</v>
      </c>
      <c r="Q11905">
        <v>13</v>
      </c>
      <c r="S11905">
        <v>15</v>
      </c>
    </row>
    <row r="11906" spans="1:19" x14ac:dyDescent="0.2">
      <c r="A11906" t="s">
        <v>24906</v>
      </c>
      <c r="B11906" t="s">
        <v>24726</v>
      </c>
      <c r="C11906" t="s">
        <v>230</v>
      </c>
      <c r="D11906" t="s">
        <v>1000</v>
      </c>
      <c r="E11906" s="23">
        <v>43922</v>
      </c>
      <c r="F11906">
        <v>0</v>
      </c>
      <c r="G11906">
        <v>0</v>
      </c>
      <c r="I11906">
        <v>0</v>
      </c>
      <c r="J11906">
        <v>0</v>
      </c>
      <c r="L11906">
        <v>0</v>
      </c>
      <c r="N11906">
        <v>0</v>
      </c>
      <c r="P11906">
        <v>0</v>
      </c>
      <c r="Q11906">
        <v>0</v>
      </c>
      <c r="S11906">
        <v>0</v>
      </c>
    </row>
    <row r="11907" spans="1:19" x14ac:dyDescent="0.2">
      <c r="A11907" t="s">
        <v>24907</v>
      </c>
      <c r="B11907" t="s">
        <v>24727</v>
      </c>
      <c r="C11907" t="s">
        <v>234</v>
      </c>
      <c r="D11907" t="s">
        <v>1000</v>
      </c>
      <c r="E11907" s="23">
        <v>43922</v>
      </c>
      <c r="F11907">
        <v>0</v>
      </c>
      <c r="G11907">
        <v>0</v>
      </c>
      <c r="I11907">
        <v>0</v>
      </c>
      <c r="J11907">
        <v>0</v>
      </c>
      <c r="L11907">
        <v>0</v>
      </c>
      <c r="N11907">
        <v>0</v>
      </c>
      <c r="P11907">
        <v>0</v>
      </c>
      <c r="Q11907">
        <v>0</v>
      </c>
      <c r="S11907">
        <v>0</v>
      </c>
    </row>
    <row r="11908" spans="1:19" x14ac:dyDescent="0.2">
      <c r="A11908" t="s">
        <v>24908</v>
      </c>
      <c r="B11908" t="s">
        <v>24728</v>
      </c>
      <c r="C11908" t="s">
        <v>217</v>
      </c>
      <c r="D11908" t="s">
        <v>1000</v>
      </c>
      <c r="E11908" s="23">
        <v>43922</v>
      </c>
      <c r="F11908">
        <v>0</v>
      </c>
      <c r="G11908">
        <v>0</v>
      </c>
      <c r="I11908">
        <v>0</v>
      </c>
      <c r="J11908">
        <v>0</v>
      </c>
      <c r="L11908">
        <v>0</v>
      </c>
      <c r="N11908">
        <v>0</v>
      </c>
      <c r="P11908">
        <v>0</v>
      </c>
      <c r="Q11908">
        <v>0</v>
      </c>
      <c r="S11908">
        <v>0</v>
      </c>
    </row>
    <row r="11909" spans="1:19" x14ac:dyDescent="0.2">
      <c r="A11909" t="s">
        <v>24909</v>
      </c>
      <c r="B11909" t="s">
        <v>24729</v>
      </c>
      <c r="C11909" t="s">
        <v>342</v>
      </c>
      <c r="D11909" t="s">
        <v>1000</v>
      </c>
      <c r="E11909" s="23">
        <v>43922</v>
      </c>
      <c r="F11909">
        <v>3</v>
      </c>
      <c r="G11909">
        <v>3</v>
      </c>
      <c r="I11909">
        <v>33</v>
      </c>
      <c r="J11909">
        <v>36</v>
      </c>
      <c r="L11909">
        <v>36</v>
      </c>
      <c r="N11909">
        <v>31</v>
      </c>
      <c r="P11909">
        <v>0</v>
      </c>
      <c r="Q11909">
        <v>0</v>
      </c>
      <c r="S11909">
        <v>2</v>
      </c>
    </row>
    <row r="11910" spans="1:19" x14ac:dyDescent="0.2">
      <c r="A11910" t="s">
        <v>24910</v>
      </c>
      <c r="B11910" t="s">
        <v>24730</v>
      </c>
      <c r="C11910" t="s">
        <v>220</v>
      </c>
      <c r="D11910" t="s">
        <v>1000</v>
      </c>
      <c r="E11910" s="23">
        <v>43922</v>
      </c>
      <c r="F11910">
        <v>0</v>
      </c>
      <c r="G11910">
        <v>0</v>
      </c>
      <c r="I11910">
        <v>0</v>
      </c>
      <c r="J11910">
        <v>0</v>
      </c>
      <c r="L11910">
        <v>0</v>
      </c>
      <c r="N11910">
        <v>0</v>
      </c>
      <c r="P11910">
        <v>0</v>
      </c>
      <c r="Q11910">
        <v>0</v>
      </c>
      <c r="S11910">
        <v>0</v>
      </c>
    </row>
    <row r="11911" spans="1:19" x14ac:dyDescent="0.2">
      <c r="A11911" t="s">
        <v>24911</v>
      </c>
      <c r="B11911" t="s">
        <v>24731</v>
      </c>
      <c r="C11911" t="s">
        <v>199</v>
      </c>
      <c r="D11911" t="s">
        <v>1000</v>
      </c>
      <c r="E11911" s="23">
        <v>43922</v>
      </c>
      <c r="F11911">
        <v>13</v>
      </c>
      <c r="G11911">
        <v>19</v>
      </c>
      <c r="I11911">
        <v>80</v>
      </c>
      <c r="J11911">
        <v>137</v>
      </c>
      <c r="L11911">
        <v>192</v>
      </c>
      <c r="N11911">
        <v>78</v>
      </c>
      <c r="P11911">
        <v>3</v>
      </c>
      <c r="Q11911">
        <v>5</v>
      </c>
      <c r="S11911">
        <v>2</v>
      </c>
    </row>
    <row r="11912" spans="1:19" x14ac:dyDescent="0.2">
      <c r="A11912" t="s">
        <v>24912</v>
      </c>
      <c r="B11912" t="s">
        <v>24732</v>
      </c>
      <c r="C11912" t="s">
        <v>199</v>
      </c>
      <c r="D11912" t="s">
        <v>1001</v>
      </c>
      <c r="E11912" s="23">
        <v>43922</v>
      </c>
      <c r="F11912">
        <v>2</v>
      </c>
      <c r="G11912">
        <v>3.5</v>
      </c>
      <c r="I11912">
        <v>7</v>
      </c>
      <c r="J11912">
        <v>12</v>
      </c>
      <c r="L11912">
        <v>19</v>
      </c>
      <c r="N11912">
        <v>7</v>
      </c>
      <c r="P11912">
        <v>0</v>
      </c>
      <c r="Q11912">
        <v>0</v>
      </c>
      <c r="S11912">
        <v>0</v>
      </c>
    </row>
    <row r="11913" spans="1:19" x14ac:dyDescent="0.2">
      <c r="A11913" t="s">
        <v>24913</v>
      </c>
      <c r="B11913" t="s">
        <v>24733</v>
      </c>
      <c r="C11913" t="s">
        <v>901</v>
      </c>
      <c r="D11913" t="s">
        <v>1000</v>
      </c>
      <c r="E11913" s="23">
        <v>43922</v>
      </c>
      <c r="F11913">
        <v>3.5</v>
      </c>
      <c r="G11913">
        <v>3</v>
      </c>
      <c r="I11913">
        <v>6</v>
      </c>
      <c r="J11913">
        <v>21</v>
      </c>
      <c r="L11913">
        <v>18</v>
      </c>
      <c r="N11913">
        <v>6</v>
      </c>
      <c r="P11913">
        <v>0</v>
      </c>
      <c r="Q11913">
        <v>0</v>
      </c>
      <c r="S11913">
        <v>0</v>
      </c>
    </row>
    <row r="11914" spans="1:19" x14ac:dyDescent="0.2">
      <c r="A11914" t="s">
        <v>24914</v>
      </c>
      <c r="B11914" t="s">
        <v>24734</v>
      </c>
      <c r="C11914" t="s">
        <v>901</v>
      </c>
      <c r="D11914" t="s">
        <v>1001</v>
      </c>
      <c r="E11914" s="23">
        <v>43922</v>
      </c>
      <c r="F11914">
        <v>4.5</v>
      </c>
      <c r="G11914">
        <v>3.5</v>
      </c>
      <c r="I11914">
        <v>19</v>
      </c>
      <c r="J11914">
        <v>24</v>
      </c>
      <c r="L11914">
        <v>18</v>
      </c>
      <c r="N11914">
        <v>16</v>
      </c>
      <c r="P11914">
        <v>1</v>
      </c>
      <c r="Q11914">
        <v>3</v>
      </c>
      <c r="S11914">
        <v>3</v>
      </c>
    </row>
    <row r="11915" spans="1:19" x14ac:dyDescent="0.2">
      <c r="A11915" t="s">
        <v>24915</v>
      </c>
      <c r="B11915" t="s">
        <v>24735</v>
      </c>
      <c r="C11915" t="s">
        <v>903</v>
      </c>
      <c r="D11915" t="s">
        <v>1000</v>
      </c>
      <c r="E11915" s="23">
        <v>43922</v>
      </c>
      <c r="F11915">
        <v>6.5</v>
      </c>
      <c r="G11915">
        <v>3</v>
      </c>
      <c r="I11915">
        <v>28</v>
      </c>
      <c r="J11915">
        <v>37</v>
      </c>
      <c r="L11915">
        <v>16</v>
      </c>
      <c r="N11915">
        <v>24</v>
      </c>
      <c r="P11915">
        <v>0</v>
      </c>
      <c r="Q11915">
        <v>0</v>
      </c>
      <c r="S11915">
        <v>4</v>
      </c>
    </row>
    <row r="11916" spans="1:19" x14ac:dyDescent="0.2">
      <c r="A11916" t="s">
        <v>24916</v>
      </c>
      <c r="B11916" t="s">
        <v>24736</v>
      </c>
      <c r="C11916" t="s">
        <v>903</v>
      </c>
      <c r="D11916" t="s">
        <v>1001</v>
      </c>
      <c r="E11916" s="23">
        <v>43922</v>
      </c>
      <c r="F11916">
        <v>0</v>
      </c>
      <c r="G11916">
        <v>0</v>
      </c>
      <c r="I11916">
        <v>0</v>
      </c>
      <c r="J11916">
        <v>0</v>
      </c>
      <c r="L11916">
        <v>0</v>
      </c>
      <c r="N11916">
        <v>0</v>
      </c>
      <c r="P11916">
        <v>0</v>
      </c>
      <c r="Q11916">
        <v>0</v>
      </c>
      <c r="S11916">
        <v>0</v>
      </c>
    </row>
    <row r="11917" spans="1:19" x14ac:dyDescent="0.2">
      <c r="A11917" t="s">
        <v>24917</v>
      </c>
      <c r="B11917" t="s">
        <v>24737</v>
      </c>
      <c r="C11917" t="s">
        <v>198</v>
      </c>
      <c r="D11917" t="s">
        <v>1002</v>
      </c>
      <c r="E11917" s="23">
        <v>43922</v>
      </c>
      <c r="F11917">
        <v>0</v>
      </c>
      <c r="G11917">
        <v>0</v>
      </c>
      <c r="I11917">
        <v>0</v>
      </c>
      <c r="J11917">
        <v>0</v>
      </c>
      <c r="L11917">
        <v>0</v>
      </c>
      <c r="N11917">
        <v>0</v>
      </c>
      <c r="P11917">
        <v>0</v>
      </c>
      <c r="Q11917">
        <v>0</v>
      </c>
      <c r="S11917">
        <v>0</v>
      </c>
    </row>
    <row r="11918" spans="1:19" x14ac:dyDescent="0.2">
      <c r="A11918" t="s">
        <v>24918</v>
      </c>
      <c r="B11918" t="s">
        <v>24738</v>
      </c>
      <c r="C11918" t="s">
        <v>962</v>
      </c>
      <c r="D11918" t="s">
        <v>1002</v>
      </c>
      <c r="E11918" s="23">
        <v>43922</v>
      </c>
      <c r="F11918">
        <v>0</v>
      </c>
      <c r="G11918">
        <v>0</v>
      </c>
      <c r="I11918">
        <v>0</v>
      </c>
      <c r="J11918">
        <v>0</v>
      </c>
      <c r="L11918">
        <v>0</v>
      </c>
      <c r="N11918">
        <v>0</v>
      </c>
      <c r="P11918">
        <v>0</v>
      </c>
      <c r="Q11918">
        <v>0</v>
      </c>
      <c r="S11918">
        <v>0</v>
      </c>
    </row>
    <row r="11919" spans="1:19" x14ac:dyDescent="0.2">
      <c r="A11919" t="s">
        <v>24919</v>
      </c>
      <c r="B11919" t="s">
        <v>24739</v>
      </c>
      <c r="C11919" t="s">
        <v>199</v>
      </c>
      <c r="D11919" t="s">
        <v>1002</v>
      </c>
      <c r="E11919" s="23">
        <v>43922</v>
      </c>
      <c r="F11919">
        <v>15</v>
      </c>
      <c r="G11919">
        <v>22.5</v>
      </c>
      <c r="I11919">
        <v>87</v>
      </c>
      <c r="J11919">
        <v>149</v>
      </c>
      <c r="L11919">
        <v>211</v>
      </c>
      <c r="N11919">
        <v>85</v>
      </c>
      <c r="P11919">
        <v>3</v>
      </c>
      <c r="Q11919">
        <v>5</v>
      </c>
      <c r="S11919">
        <v>2</v>
      </c>
    </row>
    <row r="11920" spans="1:19" x14ac:dyDescent="0.2">
      <c r="A11920" t="s">
        <v>24920</v>
      </c>
      <c r="B11920" t="s">
        <v>24740</v>
      </c>
      <c r="C11920" t="s">
        <v>348</v>
      </c>
      <c r="D11920" t="s">
        <v>1002</v>
      </c>
      <c r="E11920" s="23">
        <v>43922</v>
      </c>
      <c r="F11920">
        <v>0</v>
      </c>
      <c r="G11920">
        <v>0</v>
      </c>
      <c r="I11920">
        <v>0</v>
      </c>
      <c r="J11920">
        <v>0</v>
      </c>
      <c r="L11920">
        <v>0</v>
      </c>
      <c r="N11920">
        <v>0</v>
      </c>
      <c r="P11920">
        <v>0</v>
      </c>
      <c r="Q11920">
        <v>0</v>
      </c>
      <c r="S11920">
        <v>0</v>
      </c>
    </row>
    <row r="11921" spans="1:19" x14ac:dyDescent="0.2">
      <c r="A11921" t="s">
        <v>24921</v>
      </c>
      <c r="B11921" t="s">
        <v>24741</v>
      </c>
      <c r="C11921" t="s">
        <v>357</v>
      </c>
      <c r="D11921" t="s">
        <v>1002</v>
      </c>
      <c r="E11921" s="23">
        <v>43922</v>
      </c>
      <c r="F11921">
        <v>0</v>
      </c>
      <c r="G11921">
        <v>0</v>
      </c>
      <c r="I11921">
        <v>0</v>
      </c>
      <c r="J11921">
        <v>0</v>
      </c>
      <c r="L11921">
        <v>0</v>
      </c>
      <c r="N11921">
        <v>0</v>
      </c>
      <c r="P11921">
        <v>0</v>
      </c>
      <c r="Q11921">
        <v>0</v>
      </c>
      <c r="S11921">
        <v>0</v>
      </c>
    </row>
    <row r="11922" spans="1:19" x14ac:dyDescent="0.2">
      <c r="A11922" t="s">
        <v>24922</v>
      </c>
      <c r="B11922" t="s">
        <v>24742</v>
      </c>
      <c r="C11922" t="s">
        <v>227</v>
      </c>
      <c r="D11922" t="s">
        <v>1002</v>
      </c>
      <c r="E11922" s="23">
        <v>43922</v>
      </c>
      <c r="F11922">
        <v>0</v>
      </c>
      <c r="G11922">
        <v>0</v>
      </c>
      <c r="I11922">
        <v>0</v>
      </c>
      <c r="J11922">
        <v>0</v>
      </c>
      <c r="L11922">
        <v>0</v>
      </c>
      <c r="N11922">
        <v>0</v>
      </c>
      <c r="P11922">
        <v>0</v>
      </c>
      <c r="Q11922">
        <v>0</v>
      </c>
      <c r="S11922">
        <v>0</v>
      </c>
    </row>
    <row r="11923" spans="1:19" x14ac:dyDescent="0.2">
      <c r="A11923" t="s">
        <v>24923</v>
      </c>
      <c r="B11923" t="s">
        <v>24743</v>
      </c>
      <c r="C11923" t="s">
        <v>203</v>
      </c>
      <c r="D11923" t="s">
        <v>1002</v>
      </c>
      <c r="E11923" s="23">
        <v>43922</v>
      </c>
      <c r="F11923">
        <v>0</v>
      </c>
      <c r="G11923">
        <v>0</v>
      </c>
      <c r="I11923">
        <v>0</v>
      </c>
      <c r="J11923">
        <v>0</v>
      </c>
      <c r="L11923">
        <v>0</v>
      </c>
      <c r="N11923">
        <v>0</v>
      </c>
      <c r="P11923">
        <v>0</v>
      </c>
      <c r="Q11923">
        <v>0</v>
      </c>
      <c r="S11923">
        <v>0</v>
      </c>
    </row>
    <row r="11924" spans="1:19" x14ac:dyDescent="0.2">
      <c r="A11924" t="s">
        <v>24924</v>
      </c>
      <c r="B11924" t="s">
        <v>24744</v>
      </c>
      <c r="C11924" t="s">
        <v>387</v>
      </c>
      <c r="D11924" t="s">
        <v>1002</v>
      </c>
      <c r="E11924" s="23">
        <v>43922</v>
      </c>
      <c r="F11924">
        <v>0</v>
      </c>
      <c r="G11924">
        <v>0</v>
      </c>
      <c r="I11924">
        <v>0</v>
      </c>
      <c r="J11924">
        <v>0</v>
      </c>
      <c r="L11924">
        <v>0</v>
      </c>
      <c r="N11924">
        <v>0</v>
      </c>
      <c r="P11924">
        <v>0</v>
      </c>
      <c r="Q11924">
        <v>0</v>
      </c>
      <c r="S11924">
        <v>0</v>
      </c>
    </row>
    <row r="11925" spans="1:19" x14ac:dyDescent="0.2">
      <c r="A11925" t="s">
        <v>24925</v>
      </c>
      <c r="B11925" t="s">
        <v>24745</v>
      </c>
      <c r="C11925" t="s">
        <v>223</v>
      </c>
      <c r="D11925" t="s">
        <v>1002</v>
      </c>
      <c r="E11925" s="23">
        <v>43922</v>
      </c>
      <c r="F11925">
        <v>0</v>
      </c>
      <c r="G11925">
        <v>0</v>
      </c>
      <c r="I11925">
        <v>0</v>
      </c>
      <c r="J11925">
        <v>0</v>
      </c>
      <c r="L11925">
        <v>0</v>
      </c>
      <c r="N11925">
        <v>0</v>
      </c>
      <c r="P11925">
        <v>0</v>
      </c>
      <c r="Q11925">
        <v>0</v>
      </c>
      <c r="S11925">
        <v>0</v>
      </c>
    </row>
    <row r="11926" spans="1:19" x14ac:dyDescent="0.2">
      <c r="A11926" t="s">
        <v>24926</v>
      </c>
      <c r="B11926" t="s">
        <v>24746</v>
      </c>
      <c r="C11926" t="s">
        <v>346</v>
      </c>
      <c r="D11926" t="s">
        <v>1002</v>
      </c>
      <c r="E11926" s="23">
        <v>43922</v>
      </c>
      <c r="F11926">
        <v>0</v>
      </c>
      <c r="G11926">
        <v>0</v>
      </c>
      <c r="I11926">
        <v>0</v>
      </c>
      <c r="J11926">
        <v>0</v>
      </c>
      <c r="L11926">
        <v>0</v>
      </c>
      <c r="N11926">
        <v>0</v>
      </c>
      <c r="P11926">
        <v>0</v>
      </c>
      <c r="Q11926">
        <v>0</v>
      </c>
      <c r="S11926">
        <v>0</v>
      </c>
    </row>
    <row r="11927" spans="1:19" x14ac:dyDescent="0.2">
      <c r="A11927" t="s">
        <v>24927</v>
      </c>
      <c r="B11927" t="s">
        <v>24747</v>
      </c>
      <c r="C11927" t="s">
        <v>207</v>
      </c>
      <c r="D11927" t="s">
        <v>1002</v>
      </c>
      <c r="E11927" s="23">
        <v>43922</v>
      </c>
      <c r="F11927">
        <v>5</v>
      </c>
      <c r="G11927">
        <v>3</v>
      </c>
      <c r="I11927">
        <v>19</v>
      </c>
      <c r="J11927">
        <v>29</v>
      </c>
      <c r="L11927">
        <v>18</v>
      </c>
      <c r="N11927">
        <v>14</v>
      </c>
      <c r="P11927">
        <v>0</v>
      </c>
      <c r="Q11927">
        <v>0</v>
      </c>
      <c r="S11927">
        <v>5</v>
      </c>
    </row>
    <row r="11928" spans="1:19" x14ac:dyDescent="0.2">
      <c r="A11928" t="s">
        <v>24928</v>
      </c>
      <c r="B11928" t="s">
        <v>24748</v>
      </c>
      <c r="C11928" t="s">
        <v>212</v>
      </c>
      <c r="D11928" t="s">
        <v>1002</v>
      </c>
      <c r="E11928" s="23">
        <v>43922</v>
      </c>
      <c r="F11928">
        <v>4</v>
      </c>
      <c r="G11928">
        <v>4</v>
      </c>
      <c r="I11928">
        <v>6</v>
      </c>
      <c r="J11928">
        <v>23</v>
      </c>
      <c r="L11928">
        <v>23</v>
      </c>
      <c r="N11928">
        <v>6</v>
      </c>
      <c r="P11928">
        <v>2</v>
      </c>
      <c r="Q11928">
        <v>2</v>
      </c>
      <c r="S11928">
        <v>0</v>
      </c>
    </row>
    <row r="11929" spans="1:19" x14ac:dyDescent="0.2">
      <c r="A11929" t="s">
        <v>24929</v>
      </c>
      <c r="B11929" t="s">
        <v>24749</v>
      </c>
      <c r="C11929" t="s">
        <v>963</v>
      </c>
      <c r="D11929" t="s">
        <v>1002</v>
      </c>
      <c r="E11929" s="23">
        <v>43922</v>
      </c>
      <c r="F11929">
        <v>0</v>
      </c>
      <c r="G11929">
        <v>0</v>
      </c>
      <c r="I11929">
        <v>0</v>
      </c>
      <c r="J11929">
        <v>0</v>
      </c>
      <c r="L11929">
        <v>0</v>
      </c>
      <c r="N11929">
        <v>0</v>
      </c>
      <c r="P11929">
        <v>6</v>
      </c>
      <c r="Q11929">
        <v>6</v>
      </c>
      <c r="S11929">
        <v>0</v>
      </c>
    </row>
    <row r="11930" spans="1:19" x14ac:dyDescent="0.2">
      <c r="A11930" t="s">
        <v>24930</v>
      </c>
      <c r="B11930" t="s">
        <v>24750</v>
      </c>
      <c r="C11930" t="s">
        <v>225</v>
      </c>
      <c r="D11930" t="s">
        <v>1002</v>
      </c>
      <c r="E11930" s="23">
        <v>43922</v>
      </c>
      <c r="F11930">
        <v>3.5</v>
      </c>
      <c r="G11930">
        <v>6</v>
      </c>
      <c r="I11930">
        <v>12</v>
      </c>
      <c r="J11930">
        <v>30</v>
      </c>
      <c r="L11930">
        <v>55</v>
      </c>
      <c r="N11930">
        <v>10</v>
      </c>
      <c r="P11930">
        <v>0</v>
      </c>
      <c r="Q11930">
        <v>0</v>
      </c>
      <c r="S11930">
        <v>2</v>
      </c>
    </row>
    <row r="11931" spans="1:19" x14ac:dyDescent="0.2">
      <c r="A11931" t="s">
        <v>24931</v>
      </c>
      <c r="B11931" t="s">
        <v>24751</v>
      </c>
      <c r="C11931" t="s">
        <v>901</v>
      </c>
      <c r="D11931" t="s">
        <v>1002</v>
      </c>
      <c r="E11931" s="23">
        <v>43922</v>
      </c>
      <c r="F11931">
        <v>8</v>
      </c>
      <c r="G11931">
        <v>6.5</v>
      </c>
      <c r="I11931">
        <v>25</v>
      </c>
      <c r="J11931">
        <v>45</v>
      </c>
      <c r="L11931">
        <v>36</v>
      </c>
      <c r="N11931">
        <v>22</v>
      </c>
      <c r="P11931">
        <v>1</v>
      </c>
      <c r="Q11931">
        <v>3</v>
      </c>
      <c r="S11931">
        <v>3</v>
      </c>
    </row>
    <row r="11932" spans="1:19" x14ac:dyDescent="0.2">
      <c r="A11932" t="s">
        <v>24932</v>
      </c>
      <c r="B11932" t="s">
        <v>24752</v>
      </c>
      <c r="C11932" t="s">
        <v>232</v>
      </c>
      <c r="D11932" t="s">
        <v>1002</v>
      </c>
      <c r="E11932" s="23">
        <v>43922</v>
      </c>
      <c r="F11932">
        <v>11.5</v>
      </c>
      <c r="G11932">
        <v>14.5</v>
      </c>
      <c r="I11932">
        <v>168</v>
      </c>
      <c r="J11932">
        <v>116</v>
      </c>
      <c r="L11932">
        <v>143</v>
      </c>
      <c r="N11932">
        <v>155</v>
      </c>
      <c r="P11932">
        <v>0</v>
      </c>
      <c r="Q11932">
        <v>15</v>
      </c>
      <c r="S11932">
        <v>13</v>
      </c>
    </row>
    <row r="11933" spans="1:19" x14ac:dyDescent="0.2">
      <c r="A11933" t="s">
        <v>24933</v>
      </c>
      <c r="B11933" t="s">
        <v>24753</v>
      </c>
      <c r="C11933" t="s">
        <v>317</v>
      </c>
      <c r="D11933" t="s">
        <v>1002</v>
      </c>
      <c r="E11933" s="23">
        <v>43922</v>
      </c>
      <c r="F11933">
        <v>8.5</v>
      </c>
      <c r="G11933">
        <v>7.5</v>
      </c>
      <c r="I11933">
        <v>18</v>
      </c>
      <c r="J11933">
        <v>50</v>
      </c>
      <c r="L11933">
        <v>43</v>
      </c>
      <c r="N11933">
        <v>18</v>
      </c>
      <c r="P11933">
        <v>0</v>
      </c>
      <c r="Q11933">
        <v>0</v>
      </c>
      <c r="S11933">
        <v>0</v>
      </c>
    </row>
    <row r="11934" spans="1:19" x14ac:dyDescent="0.2">
      <c r="A11934" t="s">
        <v>24934</v>
      </c>
      <c r="B11934" t="s">
        <v>24754</v>
      </c>
      <c r="C11934" t="s">
        <v>24597</v>
      </c>
      <c r="D11934" t="s">
        <v>1002</v>
      </c>
      <c r="E11934" s="23">
        <v>43922</v>
      </c>
      <c r="F11934">
        <v>3</v>
      </c>
      <c r="G11934">
        <v>3</v>
      </c>
      <c r="I11934">
        <v>9</v>
      </c>
      <c r="J11934">
        <v>16</v>
      </c>
      <c r="L11934">
        <v>16</v>
      </c>
      <c r="N11934">
        <v>9</v>
      </c>
      <c r="P11934">
        <v>0</v>
      </c>
      <c r="Q11934">
        <v>0</v>
      </c>
      <c r="S11934">
        <v>0</v>
      </c>
    </row>
    <row r="11935" spans="1:19" x14ac:dyDescent="0.2">
      <c r="A11935" t="s">
        <v>24935</v>
      </c>
      <c r="B11935" t="s">
        <v>24755</v>
      </c>
      <c r="C11935" t="s">
        <v>214</v>
      </c>
      <c r="D11935" t="s">
        <v>1002</v>
      </c>
      <c r="E11935" s="23">
        <v>43922</v>
      </c>
      <c r="F11935">
        <v>14</v>
      </c>
      <c r="G11935">
        <v>15.5</v>
      </c>
      <c r="I11935">
        <v>103</v>
      </c>
      <c r="J11935">
        <v>120</v>
      </c>
      <c r="L11935">
        <v>131</v>
      </c>
      <c r="N11935">
        <v>88</v>
      </c>
      <c r="P11935">
        <v>9</v>
      </c>
      <c r="Q11935">
        <v>13</v>
      </c>
      <c r="S11935">
        <v>15</v>
      </c>
    </row>
    <row r="11936" spans="1:19" x14ac:dyDescent="0.2">
      <c r="A11936" t="s">
        <v>24936</v>
      </c>
      <c r="B11936" t="s">
        <v>24756</v>
      </c>
      <c r="C11936" t="s">
        <v>903</v>
      </c>
      <c r="D11936" t="s">
        <v>1002</v>
      </c>
      <c r="E11936" s="23">
        <v>43922</v>
      </c>
      <c r="F11936">
        <v>6.5</v>
      </c>
      <c r="G11936">
        <v>3</v>
      </c>
      <c r="I11936">
        <v>28</v>
      </c>
      <c r="J11936">
        <v>37</v>
      </c>
      <c r="L11936">
        <v>16</v>
      </c>
      <c r="N11936">
        <v>24</v>
      </c>
      <c r="P11936">
        <v>0</v>
      </c>
      <c r="Q11936">
        <v>0</v>
      </c>
      <c r="S11936">
        <v>4</v>
      </c>
    </row>
    <row r="11937" spans="1:19" x14ac:dyDescent="0.2">
      <c r="A11937" t="s">
        <v>24937</v>
      </c>
      <c r="B11937" t="s">
        <v>24757</v>
      </c>
      <c r="C11937" t="s">
        <v>230</v>
      </c>
      <c r="D11937" t="s">
        <v>1002</v>
      </c>
      <c r="E11937" s="23">
        <v>43922</v>
      </c>
      <c r="F11937">
        <v>0</v>
      </c>
      <c r="G11937">
        <v>0</v>
      </c>
      <c r="I11937">
        <v>0</v>
      </c>
      <c r="J11937">
        <v>0</v>
      </c>
      <c r="L11937">
        <v>0</v>
      </c>
      <c r="N11937">
        <v>0</v>
      </c>
      <c r="P11937">
        <v>0</v>
      </c>
      <c r="Q11937">
        <v>0</v>
      </c>
      <c r="S11937">
        <v>0</v>
      </c>
    </row>
    <row r="11938" spans="1:19" x14ac:dyDescent="0.2">
      <c r="A11938" t="s">
        <v>24938</v>
      </c>
      <c r="B11938" t="s">
        <v>24758</v>
      </c>
      <c r="C11938" t="s">
        <v>234</v>
      </c>
      <c r="D11938" t="s">
        <v>1002</v>
      </c>
      <c r="E11938" s="23">
        <v>43922</v>
      </c>
      <c r="F11938">
        <v>0</v>
      </c>
      <c r="G11938">
        <v>0</v>
      </c>
      <c r="I11938">
        <v>0</v>
      </c>
      <c r="J11938">
        <v>0</v>
      </c>
      <c r="L11938">
        <v>0</v>
      </c>
      <c r="N11938">
        <v>0</v>
      </c>
      <c r="P11938">
        <v>0</v>
      </c>
      <c r="Q11938">
        <v>0</v>
      </c>
      <c r="S11938">
        <v>0</v>
      </c>
    </row>
    <row r="11939" spans="1:19" x14ac:dyDescent="0.2">
      <c r="A11939" t="s">
        <v>24939</v>
      </c>
      <c r="B11939" t="s">
        <v>24759</v>
      </c>
      <c r="C11939" t="s">
        <v>217</v>
      </c>
      <c r="D11939" t="s">
        <v>1002</v>
      </c>
      <c r="E11939" s="23">
        <v>43922</v>
      </c>
      <c r="F11939">
        <v>0</v>
      </c>
      <c r="G11939">
        <v>0</v>
      </c>
      <c r="I11939">
        <v>0</v>
      </c>
      <c r="J11939">
        <v>0</v>
      </c>
      <c r="L11939">
        <v>0</v>
      </c>
      <c r="N11939">
        <v>0</v>
      </c>
      <c r="P11939">
        <v>0</v>
      </c>
      <c r="Q11939">
        <v>0</v>
      </c>
      <c r="S11939">
        <v>0</v>
      </c>
    </row>
    <row r="11940" spans="1:19" x14ac:dyDescent="0.2">
      <c r="A11940" t="s">
        <v>24940</v>
      </c>
      <c r="B11940" t="s">
        <v>24760</v>
      </c>
      <c r="C11940" t="s">
        <v>342</v>
      </c>
      <c r="D11940" t="s">
        <v>1002</v>
      </c>
      <c r="E11940" s="23">
        <v>43922</v>
      </c>
      <c r="F11940">
        <v>3</v>
      </c>
      <c r="G11940">
        <v>3</v>
      </c>
      <c r="I11940">
        <v>33</v>
      </c>
      <c r="J11940">
        <v>36</v>
      </c>
      <c r="L11940">
        <v>36</v>
      </c>
      <c r="N11940">
        <v>31</v>
      </c>
      <c r="P11940">
        <v>0</v>
      </c>
      <c r="Q11940">
        <v>0</v>
      </c>
      <c r="S11940">
        <v>2</v>
      </c>
    </row>
    <row r="11941" spans="1:19" x14ac:dyDescent="0.2">
      <c r="A11941" t="s">
        <v>24941</v>
      </c>
      <c r="B11941" t="s">
        <v>24761</v>
      </c>
      <c r="C11941" t="s">
        <v>220</v>
      </c>
      <c r="D11941" t="s">
        <v>1002</v>
      </c>
      <c r="E11941" s="23">
        <v>43922</v>
      </c>
      <c r="F11941">
        <v>0</v>
      </c>
      <c r="G11941">
        <v>0</v>
      </c>
      <c r="I11941">
        <v>0</v>
      </c>
      <c r="J11941">
        <v>0</v>
      </c>
      <c r="L11941">
        <v>0</v>
      </c>
      <c r="N11941">
        <v>0</v>
      </c>
      <c r="P11941">
        <v>0</v>
      </c>
      <c r="Q11941">
        <v>0</v>
      </c>
      <c r="S11941">
        <v>0</v>
      </c>
    </row>
    <row r="11942" spans="1:19" x14ac:dyDescent="0.2">
      <c r="A11942" t="s">
        <v>24942</v>
      </c>
      <c r="B11942" t="s">
        <v>24762</v>
      </c>
      <c r="C11942" t="s">
        <v>242</v>
      </c>
      <c r="D11942" t="s">
        <v>1000</v>
      </c>
      <c r="E11942" s="23">
        <v>43922</v>
      </c>
      <c r="F11942">
        <v>0</v>
      </c>
      <c r="G11942">
        <v>0</v>
      </c>
      <c r="I11942">
        <v>0</v>
      </c>
      <c r="J11942">
        <v>0</v>
      </c>
      <c r="L11942">
        <v>0</v>
      </c>
      <c r="N11942">
        <v>0</v>
      </c>
      <c r="P11942">
        <v>0</v>
      </c>
      <c r="Q11942">
        <v>0</v>
      </c>
      <c r="S11942">
        <v>0</v>
      </c>
    </row>
    <row r="11943" spans="1:19" x14ac:dyDescent="0.2">
      <c r="A11943" t="s">
        <v>24943</v>
      </c>
      <c r="B11943" t="s">
        <v>24763</v>
      </c>
      <c r="C11943" t="s">
        <v>242</v>
      </c>
      <c r="D11943" t="s">
        <v>1002</v>
      </c>
      <c r="E11943" s="23">
        <v>43922</v>
      </c>
      <c r="F11943">
        <v>0</v>
      </c>
      <c r="G11943">
        <v>0</v>
      </c>
      <c r="I11943">
        <v>0</v>
      </c>
      <c r="J11943">
        <v>0</v>
      </c>
      <c r="L11943">
        <v>0</v>
      </c>
      <c r="N11943">
        <v>0</v>
      </c>
      <c r="P11943">
        <v>0</v>
      </c>
      <c r="Q11943">
        <v>0</v>
      </c>
      <c r="S11943">
        <v>0</v>
      </c>
    </row>
    <row r="11944" spans="1:19" x14ac:dyDescent="0.2">
      <c r="A11944" t="s">
        <v>24944</v>
      </c>
      <c r="B11944" t="s">
        <v>24764</v>
      </c>
      <c r="C11944" t="s">
        <v>2724</v>
      </c>
      <c r="D11944" t="s">
        <v>1000</v>
      </c>
      <c r="E11944" s="23">
        <v>43922</v>
      </c>
      <c r="F11944">
        <v>3.5</v>
      </c>
      <c r="G11944">
        <v>1.5</v>
      </c>
      <c r="I11944">
        <v>14</v>
      </c>
      <c r="J11944">
        <v>20</v>
      </c>
      <c r="L11944">
        <v>8</v>
      </c>
      <c r="N11944">
        <v>14</v>
      </c>
      <c r="P11944">
        <v>0</v>
      </c>
      <c r="Q11944">
        <v>0</v>
      </c>
      <c r="S11944">
        <v>0</v>
      </c>
    </row>
    <row r="11945" spans="1:19" x14ac:dyDescent="0.2">
      <c r="A11945" t="s">
        <v>24945</v>
      </c>
      <c r="B11945" t="s">
        <v>24765</v>
      </c>
      <c r="C11945" t="s">
        <v>2724</v>
      </c>
      <c r="D11945" t="s">
        <v>1001</v>
      </c>
      <c r="E11945" s="23">
        <v>43922</v>
      </c>
      <c r="F11945">
        <v>5</v>
      </c>
      <c r="G11945">
        <v>5</v>
      </c>
      <c r="I11945">
        <v>21</v>
      </c>
      <c r="J11945">
        <v>28</v>
      </c>
      <c r="L11945">
        <v>26</v>
      </c>
      <c r="N11945">
        <v>20</v>
      </c>
      <c r="P11945">
        <v>0</v>
      </c>
      <c r="Q11945">
        <v>0</v>
      </c>
      <c r="S11945">
        <v>1</v>
      </c>
    </row>
    <row r="11946" spans="1:19" x14ac:dyDescent="0.2">
      <c r="A11946" t="s">
        <v>24946</v>
      </c>
      <c r="B11946" t="s">
        <v>24766</v>
      </c>
      <c r="C11946" t="s">
        <v>2724</v>
      </c>
      <c r="D11946" t="s">
        <v>1002</v>
      </c>
      <c r="E11946" s="23">
        <v>43922</v>
      </c>
      <c r="F11946">
        <v>8.5</v>
      </c>
      <c r="G11946">
        <v>6.5</v>
      </c>
      <c r="I11946">
        <v>35</v>
      </c>
      <c r="J11946">
        <v>48</v>
      </c>
      <c r="L11946">
        <v>34</v>
      </c>
      <c r="N11946">
        <v>34</v>
      </c>
      <c r="P11946">
        <v>0</v>
      </c>
      <c r="Q11946">
        <v>0</v>
      </c>
      <c r="S11946">
        <v>1</v>
      </c>
    </row>
    <row r="11947" spans="1:19" x14ac:dyDescent="0.2">
      <c r="A11947" t="s">
        <v>24947</v>
      </c>
      <c r="B11947" t="s">
        <v>24767</v>
      </c>
      <c r="C11947" t="s">
        <v>237</v>
      </c>
      <c r="D11947" t="s">
        <v>1000</v>
      </c>
      <c r="E11947" s="23">
        <v>43922</v>
      </c>
      <c r="F11947">
        <v>5</v>
      </c>
      <c r="G11947">
        <v>6</v>
      </c>
      <c r="I11947">
        <v>29</v>
      </c>
      <c r="J11947">
        <v>30</v>
      </c>
      <c r="L11947">
        <v>36</v>
      </c>
      <c r="N11947">
        <v>23</v>
      </c>
      <c r="P11947">
        <v>5</v>
      </c>
      <c r="Q11947">
        <v>8</v>
      </c>
      <c r="S11947">
        <v>6</v>
      </c>
    </row>
    <row r="11948" spans="1:19" x14ac:dyDescent="0.2">
      <c r="A11948" t="s">
        <v>24948</v>
      </c>
      <c r="B11948" t="s">
        <v>24768</v>
      </c>
      <c r="C11948" t="s">
        <v>237</v>
      </c>
      <c r="D11948" t="s">
        <v>1002</v>
      </c>
      <c r="E11948" s="23">
        <v>43922</v>
      </c>
      <c r="F11948">
        <v>5</v>
      </c>
      <c r="G11948">
        <v>6</v>
      </c>
      <c r="I11948">
        <v>29</v>
      </c>
      <c r="J11948">
        <v>30</v>
      </c>
      <c r="L11948">
        <v>36</v>
      </c>
      <c r="N11948">
        <v>23</v>
      </c>
      <c r="P11948">
        <v>5</v>
      </c>
      <c r="Q11948">
        <v>8</v>
      </c>
      <c r="S11948">
        <v>6</v>
      </c>
    </row>
    <row r="11949" spans="1:19" x14ac:dyDescent="0.2">
      <c r="A11949" t="s">
        <v>24949</v>
      </c>
      <c r="B11949" t="s">
        <v>24769</v>
      </c>
      <c r="C11949" t="s">
        <v>238</v>
      </c>
      <c r="D11949" t="s">
        <v>1000</v>
      </c>
      <c r="E11949" s="23">
        <v>43922</v>
      </c>
      <c r="F11949">
        <v>2</v>
      </c>
      <c r="G11949">
        <v>3</v>
      </c>
      <c r="I11949">
        <v>8</v>
      </c>
      <c r="J11949">
        <v>10</v>
      </c>
      <c r="L11949">
        <v>15</v>
      </c>
      <c r="N11949">
        <v>4</v>
      </c>
      <c r="P11949">
        <v>6</v>
      </c>
      <c r="Q11949">
        <v>6</v>
      </c>
      <c r="S11949">
        <v>4</v>
      </c>
    </row>
    <row r="11950" spans="1:19" x14ac:dyDescent="0.2">
      <c r="A11950" t="s">
        <v>24950</v>
      </c>
      <c r="B11950" t="s">
        <v>24770</v>
      </c>
      <c r="C11950" t="s">
        <v>238</v>
      </c>
      <c r="D11950" t="s">
        <v>1002</v>
      </c>
      <c r="E11950" s="23">
        <v>43922</v>
      </c>
      <c r="F11950">
        <v>2</v>
      </c>
      <c r="G11950">
        <v>3</v>
      </c>
      <c r="I11950">
        <v>8</v>
      </c>
      <c r="J11950">
        <v>10</v>
      </c>
      <c r="L11950">
        <v>15</v>
      </c>
      <c r="N11950">
        <v>4</v>
      </c>
      <c r="P11950">
        <v>6</v>
      </c>
      <c r="Q11950">
        <v>6</v>
      </c>
      <c r="S11950">
        <v>4</v>
      </c>
    </row>
    <row r="11951" spans="1:19" x14ac:dyDescent="0.2">
      <c r="A11951" t="s">
        <v>24951</v>
      </c>
      <c r="B11951" t="s">
        <v>24771</v>
      </c>
      <c r="C11951" t="s">
        <v>239</v>
      </c>
      <c r="D11951" t="s">
        <v>1000</v>
      </c>
      <c r="E11951" s="23">
        <v>43922</v>
      </c>
      <c r="F11951">
        <v>0</v>
      </c>
      <c r="G11951">
        <v>0</v>
      </c>
      <c r="I11951">
        <v>0</v>
      </c>
      <c r="J11951">
        <v>0</v>
      </c>
      <c r="L11951">
        <v>0</v>
      </c>
      <c r="N11951">
        <v>0</v>
      </c>
      <c r="P11951">
        <v>0</v>
      </c>
      <c r="Q11951">
        <v>0</v>
      </c>
      <c r="S11951">
        <v>0</v>
      </c>
    </row>
    <row r="11952" spans="1:19" x14ac:dyDescent="0.2">
      <c r="A11952" t="s">
        <v>24952</v>
      </c>
      <c r="B11952" t="s">
        <v>24772</v>
      </c>
      <c r="C11952" t="s">
        <v>239</v>
      </c>
      <c r="D11952" t="s">
        <v>1002</v>
      </c>
      <c r="E11952" s="23">
        <v>43922</v>
      </c>
      <c r="F11952">
        <v>0</v>
      </c>
      <c r="G11952">
        <v>0</v>
      </c>
      <c r="I11952">
        <v>0</v>
      </c>
      <c r="J11952">
        <v>0</v>
      </c>
      <c r="L11952">
        <v>0</v>
      </c>
      <c r="N11952">
        <v>0</v>
      </c>
      <c r="P11952">
        <v>0</v>
      </c>
      <c r="Q11952">
        <v>0</v>
      </c>
      <c r="S11952">
        <v>0</v>
      </c>
    </row>
    <row r="11953" spans="1:19" x14ac:dyDescent="0.2">
      <c r="A11953" t="s">
        <v>24953</v>
      </c>
      <c r="B11953" t="s">
        <v>24773</v>
      </c>
      <c r="C11953" t="s">
        <v>1988</v>
      </c>
      <c r="D11953" t="s">
        <v>1000</v>
      </c>
      <c r="E11953" s="23">
        <v>43922</v>
      </c>
      <c r="F11953">
        <v>6.5</v>
      </c>
      <c r="G11953">
        <v>4.5</v>
      </c>
      <c r="I11953">
        <v>20</v>
      </c>
      <c r="J11953">
        <v>38</v>
      </c>
      <c r="L11953">
        <v>26</v>
      </c>
      <c r="N11953">
        <v>16</v>
      </c>
      <c r="P11953">
        <v>0</v>
      </c>
      <c r="Q11953">
        <v>0</v>
      </c>
      <c r="S11953">
        <v>4</v>
      </c>
    </row>
    <row r="11954" spans="1:19" x14ac:dyDescent="0.2">
      <c r="A11954" t="s">
        <v>24954</v>
      </c>
      <c r="B11954" t="s">
        <v>24774</v>
      </c>
      <c r="C11954" t="s">
        <v>1988</v>
      </c>
      <c r="D11954" t="s">
        <v>1001</v>
      </c>
      <c r="E11954" s="23">
        <v>43922</v>
      </c>
      <c r="F11954">
        <v>4.5</v>
      </c>
      <c r="G11954">
        <v>5</v>
      </c>
      <c r="I11954">
        <v>14</v>
      </c>
      <c r="J11954">
        <v>24</v>
      </c>
      <c r="L11954">
        <v>27</v>
      </c>
      <c r="N11954">
        <v>12</v>
      </c>
      <c r="P11954">
        <v>1</v>
      </c>
      <c r="Q11954">
        <v>3</v>
      </c>
      <c r="S11954">
        <v>2</v>
      </c>
    </row>
    <row r="11955" spans="1:19" x14ac:dyDescent="0.2">
      <c r="A11955" t="s">
        <v>24955</v>
      </c>
      <c r="B11955" t="s">
        <v>24775</v>
      </c>
      <c r="C11955" t="s">
        <v>1988</v>
      </c>
      <c r="D11955" t="s">
        <v>1002</v>
      </c>
      <c r="E11955" s="23">
        <v>43922</v>
      </c>
      <c r="F11955">
        <v>11</v>
      </c>
      <c r="G11955">
        <v>9.5</v>
      </c>
      <c r="I11955">
        <v>34</v>
      </c>
      <c r="J11955">
        <v>62</v>
      </c>
      <c r="L11955">
        <v>53</v>
      </c>
      <c r="N11955">
        <v>28</v>
      </c>
      <c r="P11955">
        <v>1</v>
      </c>
      <c r="Q11955">
        <v>3</v>
      </c>
      <c r="S11955">
        <v>6</v>
      </c>
    </row>
    <row r="11956" spans="1:19" x14ac:dyDescent="0.2">
      <c r="A11956" t="s">
        <v>24956</v>
      </c>
      <c r="B11956" t="s">
        <v>24776</v>
      </c>
      <c r="C11956" t="s">
        <v>966</v>
      </c>
      <c r="D11956" t="s">
        <v>1000</v>
      </c>
      <c r="E11956" s="23">
        <v>43922</v>
      </c>
      <c r="F11956">
        <v>0</v>
      </c>
      <c r="G11956">
        <v>0</v>
      </c>
      <c r="I11956">
        <v>0</v>
      </c>
      <c r="J11956">
        <v>0</v>
      </c>
      <c r="L11956">
        <v>0</v>
      </c>
      <c r="N11956">
        <v>0</v>
      </c>
      <c r="P11956">
        <v>0</v>
      </c>
      <c r="Q11956">
        <v>0</v>
      </c>
      <c r="S11956">
        <v>0</v>
      </c>
    </row>
    <row r="11957" spans="1:19" x14ac:dyDescent="0.2">
      <c r="A11957" t="s">
        <v>24957</v>
      </c>
      <c r="B11957" t="s">
        <v>24777</v>
      </c>
      <c r="C11957" t="s">
        <v>966</v>
      </c>
      <c r="D11957" t="s">
        <v>1002</v>
      </c>
      <c r="E11957" s="23">
        <v>43922</v>
      </c>
      <c r="F11957">
        <v>0</v>
      </c>
      <c r="G11957">
        <v>0</v>
      </c>
      <c r="I11957">
        <v>0</v>
      </c>
      <c r="J11957">
        <v>0</v>
      </c>
      <c r="L11957">
        <v>0</v>
      </c>
      <c r="N11957">
        <v>0</v>
      </c>
      <c r="P11957">
        <v>0</v>
      </c>
      <c r="Q11957">
        <v>0</v>
      </c>
      <c r="S11957">
        <v>0</v>
      </c>
    </row>
    <row r="11958" spans="1:19" x14ac:dyDescent="0.2">
      <c r="A11958" t="s">
        <v>24958</v>
      </c>
      <c r="B11958" t="s">
        <v>24778</v>
      </c>
      <c r="C11958" t="s">
        <v>240</v>
      </c>
      <c r="D11958" t="s">
        <v>1000</v>
      </c>
      <c r="E11958" s="23">
        <v>43922</v>
      </c>
      <c r="F11958">
        <v>17</v>
      </c>
      <c r="G11958">
        <v>17.5</v>
      </c>
      <c r="I11958">
        <v>31</v>
      </c>
      <c r="J11958">
        <v>97</v>
      </c>
      <c r="L11958">
        <v>100</v>
      </c>
      <c r="N11958">
        <v>27</v>
      </c>
      <c r="P11958">
        <v>2</v>
      </c>
      <c r="Q11958">
        <v>3</v>
      </c>
      <c r="S11958">
        <v>4</v>
      </c>
    </row>
    <row r="11959" spans="1:19" x14ac:dyDescent="0.2">
      <c r="A11959" t="s">
        <v>24959</v>
      </c>
      <c r="B11959" t="s">
        <v>24779</v>
      </c>
      <c r="C11959" t="s">
        <v>240</v>
      </c>
      <c r="D11959" t="s">
        <v>1002</v>
      </c>
      <c r="E11959" s="23">
        <v>43922</v>
      </c>
      <c r="F11959">
        <v>17</v>
      </c>
      <c r="G11959">
        <v>17.5</v>
      </c>
      <c r="I11959">
        <v>31</v>
      </c>
      <c r="J11959">
        <v>97</v>
      </c>
      <c r="L11959">
        <v>100</v>
      </c>
      <c r="N11959">
        <v>27</v>
      </c>
      <c r="P11959">
        <v>2</v>
      </c>
      <c r="Q11959">
        <v>3</v>
      </c>
      <c r="S11959">
        <v>4</v>
      </c>
    </row>
    <row r="11960" spans="1:19" x14ac:dyDescent="0.2">
      <c r="A11960" t="s">
        <v>24960</v>
      </c>
      <c r="B11960" t="s">
        <v>24780</v>
      </c>
      <c r="C11960" t="s">
        <v>241</v>
      </c>
      <c r="D11960" t="s">
        <v>1000</v>
      </c>
      <c r="E11960" s="23">
        <v>43922</v>
      </c>
      <c r="F11960">
        <v>35.5</v>
      </c>
      <c r="G11960">
        <v>43.5</v>
      </c>
      <c r="I11960">
        <v>357</v>
      </c>
      <c r="J11960">
        <v>386</v>
      </c>
      <c r="L11960">
        <v>475</v>
      </c>
      <c r="N11960">
        <v>333</v>
      </c>
      <c r="P11960">
        <v>7</v>
      </c>
      <c r="Q11960">
        <v>24</v>
      </c>
      <c r="S11960">
        <v>24</v>
      </c>
    </row>
    <row r="11961" spans="1:19" x14ac:dyDescent="0.2">
      <c r="A11961" t="s">
        <v>24961</v>
      </c>
      <c r="B11961" t="s">
        <v>24781</v>
      </c>
      <c r="C11961" t="s">
        <v>241</v>
      </c>
      <c r="D11961" t="s">
        <v>1002</v>
      </c>
      <c r="E11961" s="23">
        <v>43922</v>
      </c>
      <c r="F11961">
        <v>35.5</v>
      </c>
      <c r="G11961">
        <v>43.5</v>
      </c>
      <c r="I11961">
        <v>357</v>
      </c>
      <c r="J11961">
        <v>386</v>
      </c>
      <c r="L11961">
        <v>475</v>
      </c>
      <c r="N11961">
        <v>333</v>
      </c>
      <c r="P11961">
        <v>7</v>
      </c>
      <c r="Q11961">
        <v>24</v>
      </c>
      <c r="S11961">
        <v>24</v>
      </c>
    </row>
    <row r="11962" spans="1:19" x14ac:dyDescent="0.2">
      <c r="A11962" t="s">
        <v>24962</v>
      </c>
      <c r="B11962" t="s">
        <v>24782</v>
      </c>
      <c r="C11962" t="s">
        <v>318</v>
      </c>
      <c r="D11962" t="s">
        <v>1000</v>
      </c>
      <c r="E11962" s="23">
        <v>43922</v>
      </c>
      <c r="F11962">
        <v>3</v>
      </c>
      <c r="G11962">
        <v>2.5</v>
      </c>
      <c r="I11962">
        <v>14</v>
      </c>
      <c r="J11962">
        <v>18</v>
      </c>
      <c r="L11962">
        <v>15</v>
      </c>
      <c r="N11962">
        <v>13</v>
      </c>
      <c r="P11962">
        <v>0</v>
      </c>
      <c r="Q11962">
        <v>0</v>
      </c>
      <c r="S11962">
        <v>1</v>
      </c>
    </row>
    <row r="11963" spans="1:19" x14ac:dyDescent="0.2">
      <c r="A11963" t="s">
        <v>24963</v>
      </c>
      <c r="B11963" t="s">
        <v>24783</v>
      </c>
      <c r="C11963" t="s">
        <v>318</v>
      </c>
      <c r="D11963" t="s">
        <v>1002</v>
      </c>
      <c r="E11963" s="23">
        <v>43922</v>
      </c>
      <c r="F11963">
        <v>3</v>
      </c>
      <c r="G11963">
        <v>2.5</v>
      </c>
      <c r="I11963">
        <v>14</v>
      </c>
      <c r="J11963">
        <v>18</v>
      </c>
      <c r="L11963">
        <v>15</v>
      </c>
      <c r="N11963">
        <v>13</v>
      </c>
      <c r="P11963">
        <v>0</v>
      </c>
      <c r="Q11963">
        <v>0</v>
      </c>
      <c r="S11963">
        <v>1</v>
      </c>
    </row>
    <row r="11964" spans="1:19" x14ac:dyDescent="0.2">
      <c r="A11964" t="s">
        <v>24964</v>
      </c>
      <c r="B11964" t="s">
        <v>24784</v>
      </c>
      <c r="C11964" t="s">
        <v>896</v>
      </c>
      <c r="D11964" t="s">
        <v>1000</v>
      </c>
      <c r="E11964" s="23">
        <v>43922</v>
      </c>
      <c r="F11964">
        <v>72.5</v>
      </c>
      <c r="G11964">
        <v>78.5</v>
      </c>
      <c r="I11964">
        <v>473</v>
      </c>
      <c r="J11964">
        <v>599</v>
      </c>
      <c r="L11964">
        <v>675</v>
      </c>
      <c r="N11964">
        <v>430</v>
      </c>
      <c r="O11964" t="s">
        <v>904</v>
      </c>
      <c r="P11964">
        <v>20</v>
      </c>
      <c r="Q11964">
        <v>41</v>
      </c>
      <c r="S11964">
        <v>43</v>
      </c>
    </row>
    <row r="11965" spans="1:19" x14ac:dyDescent="0.2">
      <c r="A11965" t="s">
        <v>24965</v>
      </c>
      <c r="B11965" t="s">
        <v>24785</v>
      </c>
      <c r="C11965" t="s">
        <v>899</v>
      </c>
      <c r="D11965" t="s">
        <v>1001</v>
      </c>
      <c r="E11965" s="23">
        <v>43922</v>
      </c>
      <c r="F11965">
        <v>9.5</v>
      </c>
      <c r="G11965">
        <v>10</v>
      </c>
      <c r="I11965">
        <v>35</v>
      </c>
      <c r="J11965">
        <v>52</v>
      </c>
      <c r="L11965">
        <v>53</v>
      </c>
      <c r="N11965">
        <v>32</v>
      </c>
      <c r="O11965" t="s">
        <v>904</v>
      </c>
      <c r="P11965">
        <v>1</v>
      </c>
      <c r="Q11965">
        <v>3</v>
      </c>
      <c r="S11965">
        <v>3</v>
      </c>
    </row>
    <row r="11966" spans="1:19" x14ac:dyDescent="0.2">
      <c r="A11966" t="s">
        <v>24966</v>
      </c>
      <c r="B11966" t="s">
        <v>24786</v>
      </c>
      <c r="C11966" t="s">
        <v>1237</v>
      </c>
      <c r="D11966" t="s">
        <v>1000</v>
      </c>
      <c r="E11966" s="23">
        <v>43922</v>
      </c>
      <c r="F11966">
        <v>27</v>
      </c>
      <c r="G11966">
        <v>23.5</v>
      </c>
      <c r="I11966">
        <v>65</v>
      </c>
      <c r="J11966">
        <v>155</v>
      </c>
      <c r="L11966">
        <v>134</v>
      </c>
      <c r="N11966">
        <v>57</v>
      </c>
      <c r="P11966">
        <v>2</v>
      </c>
      <c r="Q11966">
        <v>3</v>
      </c>
      <c r="S11966">
        <v>8</v>
      </c>
    </row>
    <row r="11967" spans="1:19" x14ac:dyDescent="0.2">
      <c r="A11967" t="s">
        <v>24967</v>
      </c>
      <c r="B11967" t="s">
        <v>24787</v>
      </c>
      <c r="C11967" t="s">
        <v>1237</v>
      </c>
      <c r="D11967" t="s">
        <v>1001</v>
      </c>
      <c r="E11967" s="23">
        <v>43922</v>
      </c>
      <c r="F11967">
        <v>9.5</v>
      </c>
      <c r="G11967">
        <v>10</v>
      </c>
      <c r="I11967">
        <v>35</v>
      </c>
      <c r="J11967">
        <v>52</v>
      </c>
      <c r="L11967">
        <v>53</v>
      </c>
      <c r="N11967">
        <v>32</v>
      </c>
      <c r="P11967">
        <v>1</v>
      </c>
      <c r="Q11967">
        <v>3</v>
      </c>
      <c r="S11967">
        <v>3</v>
      </c>
    </row>
    <row r="11968" spans="1:19" x14ac:dyDescent="0.2">
      <c r="A11968" t="s">
        <v>24968</v>
      </c>
      <c r="B11968" t="s">
        <v>24788</v>
      </c>
      <c r="C11968" t="s">
        <v>1237</v>
      </c>
      <c r="D11968" t="s">
        <v>1002</v>
      </c>
      <c r="E11968" s="23">
        <v>43922</v>
      </c>
      <c r="F11968">
        <v>36.5</v>
      </c>
      <c r="G11968">
        <v>33.5</v>
      </c>
      <c r="I11968">
        <v>100</v>
      </c>
      <c r="J11968">
        <v>207</v>
      </c>
      <c r="L11968">
        <v>187</v>
      </c>
      <c r="N11968">
        <v>89</v>
      </c>
      <c r="P11968">
        <v>3</v>
      </c>
      <c r="Q11968">
        <v>6</v>
      </c>
      <c r="S11968">
        <v>11</v>
      </c>
    </row>
    <row r="11969" spans="1:19" x14ac:dyDescent="0.2">
      <c r="A11969" t="s">
        <v>24969</v>
      </c>
      <c r="B11969" t="s">
        <v>24789</v>
      </c>
      <c r="C11969" t="s">
        <v>235</v>
      </c>
      <c r="D11969" t="s">
        <v>1002</v>
      </c>
      <c r="E11969" s="23">
        <v>43922</v>
      </c>
      <c r="F11969">
        <v>82</v>
      </c>
      <c r="G11969">
        <v>88.5</v>
      </c>
      <c r="I11969">
        <v>508</v>
      </c>
      <c r="J11969">
        <v>651</v>
      </c>
      <c r="L11969">
        <v>728</v>
      </c>
      <c r="N11969">
        <v>462</v>
      </c>
      <c r="P11969">
        <v>21</v>
      </c>
      <c r="Q11969">
        <v>44</v>
      </c>
      <c r="S11969">
        <v>46</v>
      </c>
    </row>
    <row r="11970" spans="1:19" x14ac:dyDescent="0.2">
      <c r="A11970" t="s">
        <v>24970</v>
      </c>
      <c r="B11970" t="s">
        <v>25150</v>
      </c>
      <c r="C11970" t="s">
        <v>228</v>
      </c>
      <c r="D11970" t="s">
        <v>1000</v>
      </c>
      <c r="E11970" s="23">
        <v>43952</v>
      </c>
      <c r="F11970">
        <v>0</v>
      </c>
      <c r="G11970">
        <v>0</v>
      </c>
      <c r="I11970">
        <v>0</v>
      </c>
      <c r="J11970">
        <v>0</v>
      </c>
      <c r="L11970">
        <v>0</v>
      </c>
      <c r="N11970">
        <v>0</v>
      </c>
      <c r="P11970">
        <v>0</v>
      </c>
      <c r="Q11970">
        <v>0</v>
      </c>
      <c r="S11970">
        <v>0</v>
      </c>
    </row>
    <row r="11971" spans="1:19" x14ac:dyDescent="0.2">
      <c r="A11971" t="s">
        <v>24971</v>
      </c>
      <c r="B11971" t="s">
        <v>25151</v>
      </c>
      <c r="C11971" t="s">
        <v>211</v>
      </c>
      <c r="D11971" t="s">
        <v>1000</v>
      </c>
      <c r="E11971" s="23">
        <v>43952</v>
      </c>
      <c r="F11971">
        <v>0</v>
      </c>
      <c r="G11971">
        <v>0</v>
      </c>
      <c r="I11971">
        <v>0</v>
      </c>
      <c r="J11971">
        <v>0</v>
      </c>
      <c r="L11971">
        <v>0</v>
      </c>
      <c r="N11971">
        <v>0</v>
      </c>
      <c r="P11971">
        <v>0</v>
      </c>
      <c r="Q11971">
        <v>0</v>
      </c>
      <c r="S11971">
        <v>0</v>
      </c>
    </row>
    <row r="11972" spans="1:19" x14ac:dyDescent="0.2">
      <c r="A11972" t="s">
        <v>24972</v>
      </c>
      <c r="B11972" t="s">
        <v>25152</v>
      </c>
      <c r="C11972" t="s">
        <v>213</v>
      </c>
      <c r="D11972" t="s">
        <v>1000</v>
      </c>
      <c r="E11972" s="23">
        <v>43952</v>
      </c>
      <c r="F11972">
        <v>0</v>
      </c>
      <c r="G11972">
        <v>0</v>
      </c>
      <c r="I11972">
        <v>0</v>
      </c>
      <c r="J11972">
        <v>0</v>
      </c>
      <c r="L11972">
        <v>0</v>
      </c>
      <c r="N11972">
        <v>0</v>
      </c>
      <c r="P11972">
        <v>0</v>
      </c>
      <c r="Q11972">
        <v>0</v>
      </c>
      <c r="S11972">
        <v>0</v>
      </c>
    </row>
    <row r="11973" spans="1:19" x14ac:dyDescent="0.2">
      <c r="A11973" t="s">
        <v>24973</v>
      </c>
      <c r="B11973" t="s">
        <v>25153</v>
      </c>
      <c r="C11973" t="s">
        <v>229</v>
      </c>
      <c r="D11973" t="s">
        <v>1000</v>
      </c>
      <c r="E11973" s="23">
        <v>43952</v>
      </c>
      <c r="F11973">
        <v>0</v>
      </c>
      <c r="G11973">
        <v>0</v>
      </c>
      <c r="I11973">
        <v>0</v>
      </c>
      <c r="J11973">
        <v>0</v>
      </c>
      <c r="L11973">
        <v>0</v>
      </c>
      <c r="N11973">
        <v>0</v>
      </c>
      <c r="P11973">
        <v>0</v>
      </c>
      <c r="Q11973">
        <v>0</v>
      </c>
      <c r="S11973">
        <v>0</v>
      </c>
    </row>
    <row r="11974" spans="1:19" x14ac:dyDescent="0.2">
      <c r="A11974" t="s">
        <v>24974</v>
      </c>
      <c r="B11974" t="s">
        <v>25154</v>
      </c>
      <c r="C11974" t="s">
        <v>1051</v>
      </c>
      <c r="D11974" t="s">
        <v>1000</v>
      </c>
      <c r="E11974" s="23">
        <v>43952</v>
      </c>
      <c r="F11974">
        <v>0</v>
      </c>
      <c r="G11974">
        <v>0</v>
      </c>
      <c r="I11974">
        <v>0</v>
      </c>
      <c r="J11974">
        <v>0</v>
      </c>
      <c r="L11974">
        <v>0</v>
      </c>
      <c r="N11974">
        <v>0</v>
      </c>
      <c r="P11974">
        <v>0</v>
      </c>
      <c r="Q11974">
        <v>0</v>
      </c>
      <c r="S11974">
        <v>0</v>
      </c>
    </row>
    <row r="11975" spans="1:19" x14ac:dyDescent="0.2">
      <c r="A11975" t="s">
        <v>24975</v>
      </c>
      <c r="B11975" t="s">
        <v>25155</v>
      </c>
      <c r="C11975" t="s">
        <v>1048</v>
      </c>
      <c r="D11975" t="s">
        <v>1000</v>
      </c>
      <c r="E11975" s="23">
        <v>43952</v>
      </c>
      <c r="F11975">
        <v>0</v>
      </c>
      <c r="G11975">
        <v>0</v>
      </c>
      <c r="I11975">
        <v>0</v>
      </c>
      <c r="J11975">
        <v>0</v>
      </c>
      <c r="L11975">
        <v>0</v>
      </c>
      <c r="N11975">
        <v>0</v>
      </c>
      <c r="P11975">
        <v>0</v>
      </c>
      <c r="Q11975">
        <v>0</v>
      </c>
      <c r="S11975">
        <v>0</v>
      </c>
    </row>
    <row r="11976" spans="1:19" x14ac:dyDescent="0.2">
      <c r="A11976" t="s">
        <v>24976</v>
      </c>
      <c r="B11976" t="s">
        <v>25156</v>
      </c>
      <c r="C11976" t="s">
        <v>1047</v>
      </c>
      <c r="D11976" t="s">
        <v>1000</v>
      </c>
      <c r="E11976" s="23">
        <v>43952</v>
      </c>
      <c r="F11976">
        <v>2.5</v>
      </c>
      <c r="G11976">
        <v>1.5</v>
      </c>
      <c r="I11976">
        <v>15</v>
      </c>
      <c r="J11976">
        <v>14</v>
      </c>
      <c r="L11976">
        <v>8</v>
      </c>
      <c r="N11976">
        <v>14</v>
      </c>
      <c r="P11976">
        <v>0</v>
      </c>
      <c r="Q11976">
        <v>0</v>
      </c>
      <c r="S11976">
        <v>1</v>
      </c>
    </row>
    <row r="11977" spans="1:19" x14ac:dyDescent="0.2">
      <c r="A11977" t="s">
        <v>24977</v>
      </c>
      <c r="B11977" t="s">
        <v>25157</v>
      </c>
      <c r="C11977" t="s">
        <v>1050</v>
      </c>
      <c r="D11977" t="s">
        <v>1001</v>
      </c>
      <c r="E11977" s="23">
        <v>43952</v>
      </c>
      <c r="F11977">
        <v>1</v>
      </c>
      <c r="G11977">
        <v>1.5</v>
      </c>
      <c r="I11977">
        <v>3</v>
      </c>
      <c r="J11977">
        <v>5</v>
      </c>
      <c r="L11977">
        <v>8</v>
      </c>
      <c r="N11977">
        <v>3</v>
      </c>
      <c r="P11977">
        <v>0</v>
      </c>
      <c r="Q11977">
        <v>0</v>
      </c>
      <c r="S11977">
        <v>0</v>
      </c>
    </row>
    <row r="11978" spans="1:19" x14ac:dyDescent="0.2">
      <c r="A11978" t="s">
        <v>24978</v>
      </c>
      <c r="B11978" t="s">
        <v>25158</v>
      </c>
      <c r="C11978" t="s">
        <v>1049</v>
      </c>
      <c r="D11978" t="s">
        <v>1001</v>
      </c>
      <c r="E11978" s="23">
        <v>43952</v>
      </c>
      <c r="F11978">
        <v>0</v>
      </c>
      <c r="G11978">
        <v>0</v>
      </c>
      <c r="I11978">
        <v>0</v>
      </c>
      <c r="J11978">
        <v>0</v>
      </c>
      <c r="L11978">
        <v>0</v>
      </c>
      <c r="N11978">
        <v>0</v>
      </c>
      <c r="P11978">
        <v>0</v>
      </c>
      <c r="Q11978">
        <v>0</v>
      </c>
      <c r="S11978">
        <v>0</v>
      </c>
    </row>
    <row r="11979" spans="1:19" x14ac:dyDescent="0.2">
      <c r="A11979" t="s">
        <v>24979</v>
      </c>
      <c r="B11979" t="s">
        <v>25159</v>
      </c>
      <c r="C11979" t="s">
        <v>1048</v>
      </c>
      <c r="D11979" t="s">
        <v>1001</v>
      </c>
      <c r="E11979" s="23">
        <v>43952</v>
      </c>
      <c r="F11979">
        <v>3</v>
      </c>
      <c r="G11979">
        <v>2</v>
      </c>
      <c r="I11979">
        <v>13</v>
      </c>
      <c r="J11979">
        <v>17</v>
      </c>
      <c r="L11979">
        <v>10</v>
      </c>
      <c r="N11979">
        <v>12</v>
      </c>
      <c r="P11979">
        <v>0</v>
      </c>
      <c r="Q11979">
        <v>0</v>
      </c>
      <c r="S11979">
        <v>1</v>
      </c>
    </row>
    <row r="11980" spans="1:19" x14ac:dyDescent="0.2">
      <c r="A11980" t="s">
        <v>24980</v>
      </c>
      <c r="B11980" t="s">
        <v>25160</v>
      </c>
      <c r="C11980" t="s">
        <v>24254</v>
      </c>
      <c r="D11980" t="s">
        <v>1001</v>
      </c>
      <c r="E11980" s="23">
        <v>43952</v>
      </c>
      <c r="F11980">
        <v>1.5</v>
      </c>
      <c r="G11980">
        <v>1.5</v>
      </c>
      <c r="I11980">
        <v>6</v>
      </c>
      <c r="J11980">
        <v>8</v>
      </c>
      <c r="L11980">
        <v>8</v>
      </c>
      <c r="N11980">
        <v>5</v>
      </c>
      <c r="P11980">
        <v>0</v>
      </c>
      <c r="Q11980">
        <v>0</v>
      </c>
      <c r="S11980">
        <v>1</v>
      </c>
    </row>
    <row r="11981" spans="1:19" x14ac:dyDescent="0.2">
      <c r="A11981" t="s">
        <v>24981</v>
      </c>
      <c r="B11981" t="s">
        <v>25161</v>
      </c>
      <c r="C11981" t="s">
        <v>1047</v>
      </c>
      <c r="D11981" t="s">
        <v>1001</v>
      </c>
      <c r="E11981" s="23">
        <v>43952</v>
      </c>
      <c r="F11981">
        <v>0</v>
      </c>
      <c r="G11981">
        <v>0</v>
      </c>
      <c r="I11981">
        <v>0</v>
      </c>
      <c r="J11981">
        <v>0</v>
      </c>
      <c r="L11981">
        <v>0</v>
      </c>
      <c r="N11981">
        <v>0</v>
      </c>
      <c r="P11981">
        <v>0</v>
      </c>
      <c r="Q11981">
        <v>0</v>
      </c>
      <c r="S11981">
        <v>0</v>
      </c>
    </row>
    <row r="11982" spans="1:19" x14ac:dyDescent="0.2">
      <c r="A11982" t="s">
        <v>24982</v>
      </c>
      <c r="B11982" t="s">
        <v>25162</v>
      </c>
      <c r="C11982" t="s">
        <v>959</v>
      </c>
      <c r="D11982" t="s">
        <v>1000</v>
      </c>
      <c r="E11982" s="23">
        <v>43952</v>
      </c>
      <c r="F11982">
        <v>0</v>
      </c>
      <c r="G11982">
        <v>0</v>
      </c>
      <c r="I11982">
        <v>0</v>
      </c>
      <c r="J11982">
        <v>0</v>
      </c>
      <c r="L11982">
        <v>0</v>
      </c>
      <c r="N11982">
        <v>0</v>
      </c>
      <c r="P11982">
        <v>0</v>
      </c>
      <c r="Q11982">
        <v>0</v>
      </c>
      <c r="S11982">
        <v>0</v>
      </c>
    </row>
    <row r="11983" spans="1:19" x14ac:dyDescent="0.2">
      <c r="A11983" t="s">
        <v>24983</v>
      </c>
      <c r="B11983" t="s">
        <v>25163</v>
      </c>
      <c r="C11983" t="s">
        <v>205</v>
      </c>
      <c r="D11983" t="s">
        <v>1000</v>
      </c>
      <c r="E11983" s="23">
        <v>43952</v>
      </c>
      <c r="F11983">
        <v>0</v>
      </c>
      <c r="G11983">
        <v>0</v>
      </c>
      <c r="I11983">
        <v>0</v>
      </c>
      <c r="J11983">
        <v>0</v>
      </c>
      <c r="L11983">
        <v>0</v>
      </c>
      <c r="N11983">
        <v>0</v>
      </c>
      <c r="P11983">
        <v>0</v>
      </c>
      <c r="Q11983">
        <v>0</v>
      </c>
      <c r="S11983">
        <v>0</v>
      </c>
    </row>
    <row r="11984" spans="1:19" x14ac:dyDescent="0.2">
      <c r="A11984" t="s">
        <v>24984</v>
      </c>
      <c r="B11984" t="s">
        <v>25164</v>
      </c>
      <c r="C11984" t="s">
        <v>384</v>
      </c>
      <c r="D11984" t="s">
        <v>1000</v>
      </c>
      <c r="E11984" s="23">
        <v>43952</v>
      </c>
      <c r="F11984">
        <v>0</v>
      </c>
      <c r="G11984">
        <v>0</v>
      </c>
      <c r="I11984">
        <v>0</v>
      </c>
      <c r="J11984">
        <v>0</v>
      </c>
      <c r="L11984">
        <v>0</v>
      </c>
      <c r="N11984">
        <v>0</v>
      </c>
      <c r="P11984">
        <v>0</v>
      </c>
      <c r="Q11984">
        <v>0</v>
      </c>
      <c r="S11984">
        <v>0</v>
      </c>
    </row>
    <row r="11985" spans="1:19" x14ac:dyDescent="0.2">
      <c r="A11985" t="s">
        <v>24985</v>
      </c>
      <c r="B11985" t="s">
        <v>25165</v>
      </c>
      <c r="C11985" t="s">
        <v>210</v>
      </c>
      <c r="D11985" t="s">
        <v>1000</v>
      </c>
      <c r="E11985" s="23">
        <v>43952</v>
      </c>
      <c r="F11985">
        <v>0</v>
      </c>
      <c r="G11985">
        <v>0</v>
      </c>
      <c r="I11985">
        <v>0</v>
      </c>
      <c r="J11985">
        <v>0</v>
      </c>
      <c r="L11985">
        <v>0</v>
      </c>
      <c r="N11985">
        <v>0</v>
      </c>
      <c r="P11985">
        <v>0</v>
      </c>
      <c r="Q11985">
        <v>0</v>
      </c>
      <c r="S11985">
        <v>0</v>
      </c>
    </row>
    <row r="11986" spans="1:19" x14ac:dyDescent="0.2">
      <c r="A11986" t="s">
        <v>24986</v>
      </c>
      <c r="B11986" t="s">
        <v>25166</v>
      </c>
      <c r="C11986" t="s">
        <v>215</v>
      </c>
      <c r="D11986" t="s">
        <v>1000</v>
      </c>
      <c r="E11986" s="23">
        <v>43952</v>
      </c>
      <c r="F11986">
        <v>5</v>
      </c>
      <c r="G11986">
        <v>6</v>
      </c>
      <c r="I11986">
        <v>28</v>
      </c>
      <c r="J11986">
        <v>30</v>
      </c>
      <c r="L11986">
        <v>36</v>
      </c>
      <c r="N11986">
        <v>23</v>
      </c>
      <c r="O11986">
        <v>1.23</v>
      </c>
      <c r="P11986">
        <v>4</v>
      </c>
      <c r="Q11986">
        <v>5</v>
      </c>
      <c r="S11986">
        <v>5</v>
      </c>
    </row>
    <row r="11987" spans="1:19" x14ac:dyDescent="0.2">
      <c r="A11987" t="s">
        <v>24987</v>
      </c>
      <c r="B11987" t="s">
        <v>25167</v>
      </c>
      <c r="C11987" t="s">
        <v>960</v>
      </c>
      <c r="D11987" t="s">
        <v>1000</v>
      </c>
      <c r="E11987" s="23">
        <v>43952</v>
      </c>
      <c r="F11987">
        <v>0</v>
      </c>
      <c r="G11987">
        <v>0</v>
      </c>
      <c r="I11987">
        <v>0</v>
      </c>
      <c r="J11987">
        <v>0</v>
      </c>
      <c r="L11987">
        <v>0</v>
      </c>
      <c r="N11987">
        <v>0</v>
      </c>
      <c r="P11987">
        <v>0</v>
      </c>
      <c r="Q11987">
        <v>0</v>
      </c>
      <c r="S11987">
        <v>0</v>
      </c>
    </row>
    <row r="11988" spans="1:19" x14ac:dyDescent="0.2">
      <c r="A11988" t="s">
        <v>24988</v>
      </c>
      <c r="B11988" t="s">
        <v>25168</v>
      </c>
      <c r="C11988" t="s">
        <v>961</v>
      </c>
      <c r="D11988" t="s">
        <v>1000</v>
      </c>
      <c r="E11988" s="23">
        <v>43952</v>
      </c>
      <c r="F11988">
        <v>3</v>
      </c>
      <c r="G11988">
        <v>3</v>
      </c>
      <c r="I11988">
        <v>9</v>
      </c>
      <c r="J11988">
        <v>15</v>
      </c>
      <c r="L11988">
        <v>15</v>
      </c>
      <c r="N11988">
        <v>7</v>
      </c>
      <c r="P11988">
        <v>1</v>
      </c>
      <c r="Q11988">
        <v>1</v>
      </c>
      <c r="S11988">
        <v>2</v>
      </c>
    </row>
    <row r="11989" spans="1:19" x14ac:dyDescent="0.2">
      <c r="A11989" t="s">
        <v>24989</v>
      </c>
      <c r="B11989" t="s">
        <v>25169</v>
      </c>
      <c r="C11989" t="s">
        <v>221</v>
      </c>
      <c r="D11989" t="s">
        <v>1000</v>
      </c>
      <c r="E11989" s="23">
        <v>43952</v>
      </c>
      <c r="F11989">
        <v>0</v>
      </c>
      <c r="G11989">
        <v>0</v>
      </c>
      <c r="I11989">
        <v>0</v>
      </c>
      <c r="J11989">
        <v>0</v>
      </c>
      <c r="L11989">
        <v>0</v>
      </c>
      <c r="N11989">
        <v>0</v>
      </c>
      <c r="P11989">
        <v>0</v>
      </c>
      <c r="Q11989">
        <v>0</v>
      </c>
      <c r="S11989">
        <v>0</v>
      </c>
    </row>
    <row r="11990" spans="1:19" x14ac:dyDescent="0.2">
      <c r="A11990" t="s">
        <v>24990</v>
      </c>
      <c r="B11990" t="s">
        <v>25170</v>
      </c>
      <c r="C11990" t="s">
        <v>222</v>
      </c>
      <c r="D11990" t="s">
        <v>1000</v>
      </c>
      <c r="E11990" s="23">
        <v>43952</v>
      </c>
      <c r="F11990">
        <v>0</v>
      </c>
      <c r="G11990">
        <v>0</v>
      </c>
      <c r="I11990">
        <v>0</v>
      </c>
      <c r="J11990">
        <v>0</v>
      </c>
      <c r="L11990">
        <v>0</v>
      </c>
      <c r="N11990">
        <v>0</v>
      </c>
      <c r="P11990">
        <v>0</v>
      </c>
      <c r="Q11990">
        <v>0</v>
      </c>
      <c r="S11990">
        <v>0</v>
      </c>
    </row>
    <row r="11991" spans="1:19" x14ac:dyDescent="0.2">
      <c r="A11991" t="s">
        <v>24991</v>
      </c>
      <c r="B11991" t="s">
        <v>25171</v>
      </c>
      <c r="C11991" t="s">
        <v>1052</v>
      </c>
      <c r="D11991" t="s">
        <v>1000</v>
      </c>
      <c r="E11991" s="23">
        <v>43952</v>
      </c>
      <c r="F11991">
        <v>3.5</v>
      </c>
      <c r="G11991">
        <v>3</v>
      </c>
      <c r="I11991">
        <v>6</v>
      </c>
      <c r="J11991">
        <v>21</v>
      </c>
      <c r="L11991">
        <v>18</v>
      </c>
      <c r="N11991">
        <v>6</v>
      </c>
      <c r="P11991">
        <v>0</v>
      </c>
      <c r="Q11991">
        <v>0</v>
      </c>
      <c r="S11991">
        <v>0</v>
      </c>
    </row>
    <row r="11992" spans="1:19" x14ac:dyDescent="0.2">
      <c r="A11992" t="s">
        <v>24992</v>
      </c>
      <c r="B11992" t="s">
        <v>25172</v>
      </c>
      <c r="C11992" t="s">
        <v>1053</v>
      </c>
      <c r="D11992" t="s">
        <v>1000</v>
      </c>
      <c r="E11992" s="23">
        <v>43952</v>
      </c>
      <c r="F11992">
        <v>1.5</v>
      </c>
      <c r="G11992">
        <v>1.5</v>
      </c>
      <c r="I11992">
        <v>15</v>
      </c>
      <c r="J11992">
        <v>8</v>
      </c>
      <c r="L11992">
        <v>8</v>
      </c>
      <c r="N11992">
        <v>14</v>
      </c>
      <c r="P11992">
        <v>0</v>
      </c>
      <c r="Q11992">
        <v>0</v>
      </c>
      <c r="S11992">
        <v>1</v>
      </c>
    </row>
    <row r="11993" spans="1:19" x14ac:dyDescent="0.2">
      <c r="A11993" t="s">
        <v>24993</v>
      </c>
      <c r="B11993" t="s">
        <v>25173</v>
      </c>
      <c r="C11993" t="s">
        <v>1052</v>
      </c>
      <c r="D11993" t="s">
        <v>1001</v>
      </c>
      <c r="E11993" s="23">
        <v>43952</v>
      </c>
      <c r="F11993">
        <v>1.5</v>
      </c>
      <c r="G11993">
        <v>1.5</v>
      </c>
      <c r="I11993">
        <v>6</v>
      </c>
      <c r="J11993">
        <v>7</v>
      </c>
      <c r="L11993">
        <v>8</v>
      </c>
      <c r="N11993">
        <v>4</v>
      </c>
      <c r="P11993">
        <v>1</v>
      </c>
      <c r="Q11993">
        <v>3</v>
      </c>
      <c r="S11993">
        <v>2</v>
      </c>
    </row>
    <row r="11994" spans="1:19" x14ac:dyDescent="0.2">
      <c r="A11994" t="s">
        <v>24994</v>
      </c>
      <c r="B11994" t="s">
        <v>25174</v>
      </c>
      <c r="C11994" t="s">
        <v>1053</v>
      </c>
      <c r="D11994" t="s">
        <v>1001</v>
      </c>
      <c r="E11994" s="23">
        <v>43952</v>
      </c>
      <c r="F11994">
        <v>0</v>
      </c>
      <c r="G11994">
        <v>0</v>
      </c>
      <c r="I11994">
        <v>0</v>
      </c>
      <c r="J11994">
        <v>0</v>
      </c>
      <c r="L11994">
        <v>0</v>
      </c>
      <c r="N11994">
        <v>0</v>
      </c>
      <c r="P11994">
        <v>0</v>
      </c>
      <c r="Q11994">
        <v>0</v>
      </c>
      <c r="S11994">
        <v>0</v>
      </c>
    </row>
    <row r="11995" spans="1:19" x14ac:dyDescent="0.2">
      <c r="A11995" t="s">
        <v>24995</v>
      </c>
      <c r="B11995" t="s">
        <v>25175</v>
      </c>
      <c r="C11995" t="s">
        <v>1054</v>
      </c>
      <c r="D11995" t="s">
        <v>1001</v>
      </c>
      <c r="E11995" s="23">
        <v>43952</v>
      </c>
      <c r="F11995">
        <v>1.5</v>
      </c>
      <c r="G11995">
        <v>2</v>
      </c>
      <c r="I11995">
        <v>4</v>
      </c>
      <c r="J11995">
        <v>9</v>
      </c>
      <c r="L11995">
        <v>11</v>
      </c>
      <c r="N11995">
        <v>4</v>
      </c>
      <c r="P11995">
        <v>0</v>
      </c>
      <c r="Q11995">
        <v>0</v>
      </c>
      <c r="S11995">
        <v>0</v>
      </c>
    </row>
    <row r="11996" spans="1:19" x14ac:dyDescent="0.2">
      <c r="A11996" t="s">
        <v>24996</v>
      </c>
      <c r="B11996" t="s">
        <v>25176</v>
      </c>
      <c r="C11996" t="s">
        <v>24271</v>
      </c>
      <c r="D11996" t="s">
        <v>1001</v>
      </c>
      <c r="E11996" s="23">
        <v>43952</v>
      </c>
      <c r="F11996">
        <v>1.5</v>
      </c>
      <c r="G11996">
        <v>1.5</v>
      </c>
      <c r="I11996">
        <v>5</v>
      </c>
      <c r="J11996">
        <v>8</v>
      </c>
      <c r="L11996">
        <v>8</v>
      </c>
      <c r="N11996">
        <v>3</v>
      </c>
      <c r="P11996">
        <v>0</v>
      </c>
      <c r="Q11996">
        <v>1</v>
      </c>
      <c r="S11996">
        <v>2</v>
      </c>
    </row>
    <row r="11997" spans="1:19" x14ac:dyDescent="0.2">
      <c r="A11997" t="s">
        <v>24997</v>
      </c>
      <c r="B11997" t="s">
        <v>25177</v>
      </c>
      <c r="C11997" t="s">
        <v>200</v>
      </c>
      <c r="D11997" t="s">
        <v>1000</v>
      </c>
      <c r="E11997" s="23">
        <v>43952</v>
      </c>
      <c r="F11997">
        <v>1</v>
      </c>
      <c r="G11997">
        <v>3.5</v>
      </c>
      <c r="I11997">
        <v>2</v>
      </c>
      <c r="J11997">
        <v>5</v>
      </c>
      <c r="L11997">
        <v>20</v>
      </c>
      <c r="N11997">
        <v>2</v>
      </c>
      <c r="P11997">
        <v>0</v>
      </c>
      <c r="Q11997">
        <v>0</v>
      </c>
      <c r="S11997">
        <v>0</v>
      </c>
    </row>
    <row r="11998" spans="1:19" x14ac:dyDescent="0.2">
      <c r="A11998" t="s">
        <v>24998</v>
      </c>
      <c r="B11998" t="s">
        <v>25178</v>
      </c>
      <c r="C11998" t="s">
        <v>204</v>
      </c>
      <c r="D11998" t="s">
        <v>1000</v>
      </c>
      <c r="E11998" s="23">
        <v>43952</v>
      </c>
      <c r="F11998">
        <v>0</v>
      </c>
      <c r="G11998">
        <v>0</v>
      </c>
      <c r="I11998">
        <v>0</v>
      </c>
      <c r="J11998">
        <v>0</v>
      </c>
      <c r="L11998">
        <v>0</v>
      </c>
      <c r="N11998">
        <v>0</v>
      </c>
      <c r="P11998">
        <v>0</v>
      </c>
      <c r="Q11998">
        <v>0</v>
      </c>
      <c r="S11998">
        <v>0</v>
      </c>
    </row>
    <row r="11999" spans="1:19" x14ac:dyDescent="0.2">
      <c r="A11999" t="s">
        <v>24999</v>
      </c>
      <c r="B11999" t="s">
        <v>25179</v>
      </c>
      <c r="C11999" t="s">
        <v>385</v>
      </c>
      <c r="D11999" t="s">
        <v>1000</v>
      </c>
      <c r="E11999" s="23">
        <v>43952</v>
      </c>
      <c r="F11999">
        <v>0</v>
      </c>
      <c r="G11999">
        <v>0</v>
      </c>
      <c r="I11999">
        <v>0</v>
      </c>
      <c r="J11999">
        <v>0</v>
      </c>
      <c r="L11999">
        <v>0</v>
      </c>
      <c r="N11999">
        <v>0</v>
      </c>
      <c r="P11999">
        <v>0</v>
      </c>
      <c r="Q11999">
        <v>0</v>
      </c>
      <c r="S11999">
        <v>0</v>
      </c>
    </row>
    <row r="12000" spans="1:19" x14ac:dyDescent="0.2">
      <c r="A12000" t="s">
        <v>25000</v>
      </c>
      <c r="B12000" t="s">
        <v>25180</v>
      </c>
      <c r="C12000" t="s">
        <v>208</v>
      </c>
      <c r="D12000" t="s">
        <v>1000</v>
      </c>
      <c r="E12000" s="23">
        <v>43952</v>
      </c>
      <c r="F12000">
        <v>3</v>
      </c>
      <c r="G12000">
        <v>1.5</v>
      </c>
      <c r="I12000">
        <v>12</v>
      </c>
      <c r="J12000">
        <v>17</v>
      </c>
      <c r="L12000">
        <v>9</v>
      </c>
      <c r="N12000">
        <v>10</v>
      </c>
      <c r="P12000">
        <v>0</v>
      </c>
      <c r="Q12000">
        <v>0</v>
      </c>
      <c r="S12000">
        <v>2</v>
      </c>
    </row>
    <row r="12001" spans="1:19" x14ac:dyDescent="0.2">
      <c r="A12001" t="s">
        <v>25001</v>
      </c>
      <c r="B12001" t="s">
        <v>25181</v>
      </c>
      <c r="C12001" t="s">
        <v>900</v>
      </c>
      <c r="D12001" t="s">
        <v>1000</v>
      </c>
      <c r="E12001" s="23">
        <v>43952</v>
      </c>
      <c r="F12001">
        <v>4</v>
      </c>
      <c r="G12001">
        <v>4</v>
      </c>
      <c r="I12001">
        <v>10</v>
      </c>
      <c r="J12001">
        <v>23</v>
      </c>
      <c r="L12001">
        <v>23</v>
      </c>
      <c r="N12001">
        <v>6</v>
      </c>
      <c r="P12001">
        <v>0</v>
      </c>
      <c r="Q12001">
        <v>0</v>
      </c>
      <c r="S12001">
        <v>4</v>
      </c>
    </row>
    <row r="12002" spans="1:19" x14ac:dyDescent="0.2">
      <c r="A12002" t="s">
        <v>25002</v>
      </c>
      <c r="B12002" t="s">
        <v>25182</v>
      </c>
      <c r="C12002" t="s">
        <v>905</v>
      </c>
      <c r="D12002" t="s">
        <v>1000</v>
      </c>
      <c r="E12002" s="23">
        <v>43952</v>
      </c>
      <c r="F12002">
        <v>1.5</v>
      </c>
      <c r="G12002">
        <v>2</v>
      </c>
      <c r="I12002">
        <v>0</v>
      </c>
      <c r="J12002">
        <v>8</v>
      </c>
      <c r="L12002">
        <v>11</v>
      </c>
      <c r="N12002">
        <v>0</v>
      </c>
      <c r="P12002">
        <v>0</v>
      </c>
      <c r="Q12002">
        <v>0</v>
      </c>
      <c r="S12002">
        <v>0</v>
      </c>
    </row>
    <row r="12003" spans="1:19" x14ac:dyDescent="0.2">
      <c r="A12003" t="s">
        <v>25003</v>
      </c>
      <c r="B12003" t="s">
        <v>25183</v>
      </c>
      <c r="C12003" t="s">
        <v>316</v>
      </c>
      <c r="D12003" t="s">
        <v>1000</v>
      </c>
      <c r="E12003" s="23">
        <v>43952</v>
      </c>
      <c r="F12003">
        <v>6</v>
      </c>
      <c r="G12003">
        <v>6.5</v>
      </c>
      <c r="I12003">
        <v>9</v>
      </c>
      <c r="J12003">
        <v>33</v>
      </c>
      <c r="L12003">
        <v>37</v>
      </c>
      <c r="N12003">
        <v>9</v>
      </c>
      <c r="P12003">
        <v>1</v>
      </c>
      <c r="Q12003">
        <v>1</v>
      </c>
      <c r="S12003">
        <v>0</v>
      </c>
    </row>
    <row r="12004" spans="1:19" x14ac:dyDescent="0.2">
      <c r="A12004" t="s">
        <v>25004</v>
      </c>
      <c r="B12004" t="s">
        <v>25184</v>
      </c>
      <c r="C12004" t="s">
        <v>218</v>
      </c>
      <c r="D12004" t="s">
        <v>1000</v>
      </c>
      <c r="E12004" s="23">
        <v>43952</v>
      </c>
      <c r="F12004">
        <v>0</v>
      </c>
      <c r="G12004">
        <v>0</v>
      </c>
      <c r="I12004">
        <v>0</v>
      </c>
      <c r="J12004">
        <v>0</v>
      </c>
      <c r="L12004">
        <v>0</v>
      </c>
      <c r="N12004">
        <v>0</v>
      </c>
      <c r="P12004">
        <v>0</v>
      </c>
      <c r="Q12004">
        <v>0</v>
      </c>
      <c r="S12004">
        <v>0</v>
      </c>
    </row>
    <row r="12005" spans="1:19" x14ac:dyDescent="0.2">
      <c r="A12005" t="s">
        <v>25005</v>
      </c>
      <c r="B12005" t="s">
        <v>25185</v>
      </c>
      <c r="C12005" t="s">
        <v>202</v>
      </c>
      <c r="D12005" t="s">
        <v>1000</v>
      </c>
      <c r="E12005" s="23">
        <v>43952</v>
      </c>
      <c r="F12005">
        <v>12</v>
      </c>
      <c r="G12005">
        <v>15.5</v>
      </c>
      <c r="I12005">
        <v>77</v>
      </c>
      <c r="J12005">
        <v>132</v>
      </c>
      <c r="L12005">
        <v>172</v>
      </c>
      <c r="N12005">
        <v>77</v>
      </c>
      <c r="P12005">
        <v>0</v>
      </c>
      <c r="Q12005">
        <v>1</v>
      </c>
      <c r="S12005">
        <v>0</v>
      </c>
    </row>
    <row r="12006" spans="1:19" x14ac:dyDescent="0.2">
      <c r="A12006" t="s">
        <v>25006</v>
      </c>
      <c r="B12006" t="s">
        <v>25186</v>
      </c>
      <c r="C12006" t="s">
        <v>347</v>
      </c>
      <c r="D12006" t="s">
        <v>1000</v>
      </c>
      <c r="E12006" s="23">
        <v>43952</v>
      </c>
      <c r="F12006">
        <v>0</v>
      </c>
      <c r="G12006">
        <v>0</v>
      </c>
      <c r="I12006">
        <v>0</v>
      </c>
      <c r="J12006">
        <v>0</v>
      </c>
      <c r="L12006">
        <v>0</v>
      </c>
      <c r="N12006">
        <v>0</v>
      </c>
      <c r="P12006">
        <v>0</v>
      </c>
      <c r="Q12006">
        <v>0</v>
      </c>
      <c r="S12006">
        <v>0</v>
      </c>
    </row>
    <row r="12007" spans="1:19" x14ac:dyDescent="0.2">
      <c r="A12007" t="s">
        <v>25007</v>
      </c>
      <c r="B12007" t="s">
        <v>25187</v>
      </c>
      <c r="C12007" t="s">
        <v>224</v>
      </c>
      <c r="D12007" t="s">
        <v>1000</v>
      </c>
      <c r="E12007" s="23">
        <v>43952</v>
      </c>
      <c r="F12007">
        <v>0</v>
      </c>
      <c r="G12007">
        <v>0</v>
      </c>
      <c r="I12007">
        <v>0</v>
      </c>
      <c r="J12007">
        <v>0</v>
      </c>
      <c r="L12007">
        <v>0</v>
      </c>
      <c r="N12007">
        <v>0</v>
      </c>
      <c r="P12007">
        <v>0</v>
      </c>
      <c r="Q12007">
        <v>0</v>
      </c>
      <c r="S12007">
        <v>0</v>
      </c>
    </row>
    <row r="12008" spans="1:19" x14ac:dyDescent="0.2">
      <c r="A12008" t="s">
        <v>25008</v>
      </c>
      <c r="B12008" t="s">
        <v>25188</v>
      </c>
      <c r="C12008" t="s">
        <v>345</v>
      </c>
      <c r="D12008" t="s">
        <v>1000</v>
      </c>
      <c r="E12008" s="23">
        <v>43952</v>
      </c>
      <c r="F12008">
        <v>0</v>
      </c>
      <c r="G12008">
        <v>0</v>
      </c>
      <c r="I12008">
        <v>0</v>
      </c>
      <c r="J12008">
        <v>0</v>
      </c>
      <c r="L12008">
        <v>0</v>
      </c>
      <c r="N12008">
        <v>0</v>
      </c>
      <c r="P12008">
        <v>0</v>
      </c>
      <c r="Q12008">
        <v>0</v>
      </c>
      <c r="S12008">
        <v>0</v>
      </c>
    </row>
    <row r="12009" spans="1:19" x14ac:dyDescent="0.2">
      <c r="A12009" t="s">
        <v>25009</v>
      </c>
      <c r="B12009" t="s">
        <v>25189</v>
      </c>
      <c r="C12009" t="s">
        <v>226</v>
      </c>
      <c r="D12009" t="s">
        <v>1000</v>
      </c>
      <c r="E12009" s="23">
        <v>43952</v>
      </c>
      <c r="F12009">
        <v>2</v>
      </c>
      <c r="G12009">
        <v>4</v>
      </c>
      <c r="I12009">
        <v>12</v>
      </c>
      <c r="J12009">
        <v>22</v>
      </c>
      <c r="L12009">
        <v>44</v>
      </c>
      <c r="N12009">
        <v>12</v>
      </c>
      <c r="P12009">
        <v>0</v>
      </c>
      <c r="Q12009">
        <v>0</v>
      </c>
      <c r="S12009">
        <v>0</v>
      </c>
    </row>
    <row r="12010" spans="1:19" x14ac:dyDescent="0.2">
      <c r="A12010" t="s">
        <v>25010</v>
      </c>
      <c r="B12010" t="s">
        <v>25190</v>
      </c>
      <c r="C12010" t="s">
        <v>231</v>
      </c>
      <c r="D12010" t="s">
        <v>1000</v>
      </c>
      <c r="E12010" s="23">
        <v>43952</v>
      </c>
      <c r="F12010">
        <v>9.5</v>
      </c>
      <c r="G12010">
        <v>11.5</v>
      </c>
      <c r="I12010">
        <v>160</v>
      </c>
      <c r="J12010">
        <v>106</v>
      </c>
      <c r="L12010">
        <v>128</v>
      </c>
      <c r="N12010">
        <v>160</v>
      </c>
      <c r="P12010">
        <v>0</v>
      </c>
      <c r="Q12010">
        <v>0</v>
      </c>
      <c r="S12010">
        <v>0</v>
      </c>
    </row>
    <row r="12011" spans="1:19" x14ac:dyDescent="0.2">
      <c r="A12011" t="s">
        <v>25011</v>
      </c>
      <c r="B12011" t="s">
        <v>25191</v>
      </c>
      <c r="C12011" t="s">
        <v>216</v>
      </c>
      <c r="D12011" t="s">
        <v>1000</v>
      </c>
      <c r="E12011" s="23">
        <v>43952</v>
      </c>
      <c r="F12011">
        <v>9</v>
      </c>
      <c r="G12011">
        <v>9.5</v>
      </c>
      <c r="I12011">
        <v>66</v>
      </c>
      <c r="J12011">
        <v>90</v>
      </c>
      <c r="L12011">
        <v>95</v>
      </c>
      <c r="N12011">
        <v>63</v>
      </c>
      <c r="P12011">
        <v>10</v>
      </c>
      <c r="Q12011">
        <v>11</v>
      </c>
      <c r="S12011">
        <v>3</v>
      </c>
    </row>
    <row r="12012" spans="1:19" x14ac:dyDescent="0.2">
      <c r="A12012" t="s">
        <v>25012</v>
      </c>
      <c r="B12012" t="s">
        <v>25192</v>
      </c>
      <c r="C12012" t="s">
        <v>233</v>
      </c>
      <c r="D12012" t="s">
        <v>1000</v>
      </c>
      <c r="E12012" s="23">
        <v>43952</v>
      </c>
      <c r="F12012">
        <v>0</v>
      </c>
      <c r="G12012">
        <v>0</v>
      </c>
      <c r="I12012">
        <v>0</v>
      </c>
      <c r="J12012">
        <v>0</v>
      </c>
      <c r="L12012">
        <v>0</v>
      </c>
      <c r="N12012">
        <v>0</v>
      </c>
      <c r="P12012">
        <v>0</v>
      </c>
      <c r="Q12012">
        <v>0</v>
      </c>
      <c r="S12012">
        <v>0</v>
      </c>
    </row>
    <row r="12013" spans="1:19" x14ac:dyDescent="0.2">
      <c r="A12013" t="s">
        <v>25013</v>
      </c>
      <c r="B12013" t="s">
        <v>25193</v>
      </c>
      <c r="C12013" t="s">
        <v>219</v>
      </c>
      <c r="D12013" t="s">
        <v>1000</v>
      </c>
      <c r="E12013" s="23">
        <v>43952</v>
      </c>
      <c r="F12013">
        <v>0</v>
      </c>
      <c r="G12013">
        <v>0</v>
      </c>
      <c r="I12013">
        <v>0</v>
      </c>
      <c r="J12013">
        <v>0</v>
      </c>
      <c r="L12013">
        <v>0</v>
      </c>
      <c r="N12013">
        <v>0</v>
      </c>
      <c r="P12013">
        <v>0</v>
      </c>
      <c r="Q12013">
        <v>0</v>
      </c>
      <c r="S12013">
        <v>0</v>
      </c>
    </row>
    <row r="12014" spans="1:19" x14ac:dyDescent="0.2">
      <c r="A12014" t="s">
        <v>25014</v>
      </c>
      <c r="B12014" t="s">
        <v>25194</v>
      </c>
      <c r="C12014" t="s">
        <v>340</v>
      </c>
      <c r="D12014" t="s">
        <v>1000</v>
      </c>
      <c r="E12014" s="23">
        <v>43952</v>
      </c>
      <c r="F12014">
        <v>3</v>
      </c>
      <c r="G12014">
        <v>3</v>
      </c>
      <c r="I12014">
        <v>32</v>
      </c>
      <c r="J12014">
        <v>36</v>
      </c>
      <c r="L12014">
        <v>36</v>
      </c>
      <c r="N12014">
        <v>32</v>
      </c>
      <c r="P12014">
        <v>0</v>
      </c>
      <c r="Q12014">
        <v>1</v>
      </c>
      <c r="S12014">
        <v>0</v>
      </c>
    </row>
    <row r="12015" spans="1:19" x14ac:dyDescent="0.2">
      <c r="A12015" t="s">
        <v>25015</v>
      </c>
      <c r="B12015" t="s">
        <v>25195</v>
      </c>
      <c r="C12015" t="s">
        <v>350</v>
      </c>
      <c r="D12015" t="s">
        <v>1000</v>
      </c>
      <c r="E12015" s="23">
        <v>43952</v>
      </c>
      <c r="F12015">
        <v>0</v>
      </c>
      <c r="G12015">
        <v>0</v>
      </c>
      <c r="I12015">
        <v>0</v>
      </c>
      <c r="J12015">
        <v>0</v>
      </c>
      <c r="L12015">
        <v>0</v>
      </c>
      <c r="N12015">
        <v>0</v>
      </c>
      <c r="P12015">
        <v>0</v>
      </c>
      <c r="Q12015">
        <v>0</v>
      </c>
      <c r="S12015">
        <v>0</v>
      </c>
    </row>
    <row r="12016" spans="1:19" x14ac:dyDescent="0.2">
      <c r="A12016" t="s">
        <v>25016</v>
      </c>
      <c r="B12016" t="s">
        <v>25196</v>
      </c>
      <c r="C12016" t="s">
        <v>351</v>
      </c>
      <c r="D12016" t="s">
        <v>1000</v>
      </c>
      <c r="E12016" s="23">
        <v>43952</v>
      </c>
      <c r="F12016">
        <v>0</v>
      </c>
      <c r="G12016">
        <v>0</v>
      </c>
      <c r="I12016">
        <v>0</v>
      </c>
      <c r="J12016">
        <v>0</v>
      </c>
      <c r="L12016">
        <v>0</v>
      </c>
      <c r="N12016">
        <v>0</v>
      </c>
      <c r="P12016">
        <v>0</v>
      </c>
      <c r="Q12016">
        <v>0</v>
      </c>
      <c r="S12016">
        <v>0</v>
      </c>
    </row>
    <row r="12017" spans="1:19" x14ac:dyDescent="0.2">
      <c r="A12017" t="s">
        <v>25017</v>
      </c>
      <c r="B12017" t="s">
        <v>25197</v>
      </c>
      <c r="C12017" t="s">
        <v>352</v>
      </c>
      <c r="D12017" t="s">
        <v>1000</v>
      </c>
      <c r="E12017" s="23">
        <v>43952</v>
      </c>
      <c r="F12017">
        <v>0</v>
      </c>
      <c r="G12017">
        <v>0</v>
      </c>
      <c r="I12017">
        <v>0</v>
      </c>
      <c r="J12017">
        <v>0</v>
      </c>
      <c r="L12017">
        <v>0</v>
      </c>
      <c r="N12017">
        <v>0</v>
      </c>
      <c r="P12017">
        <v>0</v>
      </c>
      <c r="Q12017">
        <v>0</v>
      </c>
      <c r="S12017">
        <v>0</v>
      </c>
    </row>
    <row r="12018" spans="1:19" x14ac:dyDescent="0.2">
      <c r="A12018" t="s">
        <v>25018</v>
      </c>
      <c r="B12018" t="s">
        <v>25198</v>
      </c>
      <c r="C12018" t="s">
        <v>353</v>
      </c>
      <c r="D12018" t="s">
        <v>1000</v>
      </c>
      <c r="E12018" s="23">
        <v>43952</v>
      </c>
      <c r="F12018">
        <v>0</v>
      </c>
      <c r="G12018">
        <v>0</v>
      </c>
      <c r="I12018">
        <v>0</v>
      </c>
      <c r="J12018">
        <v>0</v>
      </c>
      <c r="L12018">
        <v>0</v>
      </c>
      <c r="N12018">
        <v>0</v>
      </c>
      <c r="P12018">
        <v>0</v>
      </c>
      <c r="Q12018">
        <v>0</v>
      </c>
      <c r="S12018">
        <v>0</v>
      </c>
    </row>
    <row r="12019" spans="1:19" x14ac:dyDescent="0.2">
      <c r="A12019" t="s">
        <v>25019</v>
      </c>
      <c r="B12019" t="s">
        <v>25199</v>
      </c>
      <c r="C12019" t="s">
        <v>386</v>
      </c>
      <c r="D12019" t="s">
        <v>1000</v>
      </c>
      <c r="E12019" s="23">
        <v>43952</v>
      </c>
      <c r="F12019">
        <v>0</v>
      </c>
      <c r="G12019">
        <v>0</v>
      </c>
      <c r="I12019">
        <v>0</v>
      </c>
      <c r="J12019">
        <v>0</v>
      </c>
      <c r="L12019">
        <v>0</v>
      </c>
      <c r="N12019">
        <v>0</v>
      </c>
      <c r="P12019">
        <v>0</v>
      </c>
      <c r="Q12019">
        <v>0</v>
      </c>
      <c r="S12019">
        <v>0</v>
      </c>
    </row>
    <row r="12020" spans="1:19" x14ac:dyDescent="0.2">
      <c r="A12020" t="s">
        <v>25020</v>
      </c>
      <c r="B12020" t="s">
        <v>25200</v>
      </c>
      <c r="C12020" t="s">
        <v>354</v>
      </c>
      <c r="D12020" t="s">
        <v>1000</v>
      </c>
      <c r="E12020" s="23">
        <v>43952</v>
      </c>
      <c r="F12020">
        <v>2</v>
      </c>
      <c r="G12020">
        <v>1.5</v>
      </c>
      <c r="I12020">
        <v>8</v>
      </c>
      <c r="J12020">
        <v>12</v>
      </c>
      <c r="L12020">
        <v>9</v>
      </c>
      <c r="N12020">
        <v>8</v>
      </c>
      <c r="P12020">
        <v>0</v>
      </c>
      <c r="Q12020">
        <v>0</v>
      </c>
      <c r="S12020">
        <v>0</v>
      </c>
    </row>
    <row r="12021" spans="1:19" x14ac:dyDescent="0.2">
      <c r="A12021" t="s">
        <v>25021</v>
      </c>
      <c r="B12021" t="s">
        <v>25201</v>
      </c>
      <c r="C12021" t="s">
        <v>355</v>
      </c>
      <c r="D12021" t="s">
        <v>1000</v>
      </c>
      <c r="E12021" s="23">
        <v>43952</v>
      </c>
      <c r="F12021">
        <v>2</v>
      </c>
      <c r="G12021">
        <v>1</v>
      </c>
      <c r="I12021">
        <v>4</v>
      </c>
      <c r="J12021">
        <v>12</v>
      </c>
      <c r="L12021">
        <v>6</v>
      </c>
      <c r="N12021">
        <v>4</v>
      </c>
      <c r="P12021">
        <v>0</v>
      </c>
      <c r="Q12021">
        <v>0</v>
      </c>
      <c r="S12021">
        <v>0</v>
      </c>
    </row>
    <row r="12022" spans="1:19" x14ac:dyDescent="0.2">
      <c r="A12022" t="s">
        <v>25022</v>
      </c>
      <c r="B12022" t="s">
        <v>25202</v>
      </c>
      <c r="C12022" t="s">
        <v>228</v>
      </c>
      <c r="D12022" t="s">
        <v>1002</v>
      </c>
      <c r="E12022" s="23">
        <v>43952</v>
      </c>
      <c r="F12022">
        <v>0</v>
      </c>
      <c r="G12022">
        <v>0</v>
      </c>
      <c r="I12022">
        <v>0</v>
      </c>
      <c r="J12022">
        <v>0</v>
      </c>
      <c r="L12022">
        <v>0</v>
      </c>
      <c r="N12022">
        <v>0</v>
      </c>
      <c r="P12022">
        <v>0</v>
      </c>
      <c r="Q12022">
        <v>0</v>
      </c>
      <c r="S12022">
        <v>0</v>
      </c>
    </row>
    <row r="12023" spans="1:19" x14ac:dyDescent="0.2">
      <c r="A12023" t="s">
        <v>25023</v>
      </c>
      <c r="B12023" t="s">
        <v>25203</v>
      </c>
      <c r="C12023" t="s">
        <v>211</v>
      </c>
      <c r="D12023" t="s">
        <v>1002</v>
      </c>
      <c r="E12023" s="23">
        <v>43952</v>
      </c>
      <c r="F12023">
        <v>0</v>
      </c>
      <c r="G12023">
        <v>0</v>
      </c>
      <c r="I12023">
        <v>0</v>
      </c>
      <c r="J12023">
        <v>0</v>
      </c>
      <c r="L12023">
        <v>0</v>
      </c>
      <c r="N12023">
        <v>0</v>
      </c>
      <c r="P12023">
        <v>0</v>
      </c>
      <c r="Q12023">
        <v>0</v>
      </c>
      <c r="S12023">
        <v>0</v>
      </c>
    </row>
    <row r="12024" spans="1:19" x14ac:dyDescent="0.2">
      <c r="A12024" t="s">
        <v>25024</v>
      </c>
      <c r="B12024" t="s">
        <v>25204</v>
      </c>
      <c r="C12024" t="s">
        <v>213</v>
      </c>
      <c r="D12024" t="s">
        <v>1002</v>
      </c>
      <c r="E12024" s="23">
        <v>43952</v>
      </c>
      <c r="F12024">
        <v>0</v>
      </c>
      <c r="G12024">
        <v>0</v>
      </c>
      <c r="I12024">
        <v>0</v>
      </c>
      <c r="J12024">
        <v>0</v>
      </c>
      <c r="L12024">
        <v>0</v>
      </c>
      <c r="N12024">
        <v>0</v>
      </c>
      <c r="P12024">
        <v>0</v>
      </c>
      <c r="Q12024">
        <v>0</v>
      </c>
      <c r="S12024">
        <v>0</v>
      </c>
    </row>
    <row r="12025" spans="1:19" x14ac:dyDescent="0.2">
      <c r="A12025" t="s">
        <v>25025</v>
      </c>
      <c r="B12025" t="s">
        <v>25205</v>
      </c>
      <c r="C12025" t="s">
        <v>229</v>
      </c>
      <c r="D12025" t="s">
        <v>1002</v>
      </c>
      <c r="E12025" s="23">
        <v>43952</v>
      </c>
      <c r="F12025">
        <v>0</v>
      </c>
      <c r="G12025">
        <v>0</v>
      </c>
      <c r="I12025">
        <v>0</v>
      </c>
      <c r="J12025">
        <v>0</v>
      </c>
      <c r="L12025">
        <v>0</v>
      </c>
      <c r="N12025">
        <v>0</v>
      </c>
      <c r="P12025">
        <v>0</v>
      </c>
      <c r="Q12025">
        <v>0</v>
      </c>
      <c r="S12025">
        <v>0</v>
      </c>
    </row>
    <row r="12026" spans="1:19" x14ac:dyDescent="0.2">
      <c r="A12026" t="s">
        <v>25026</v>
      </c>
      <c r="B12026" t="s">
        <v>25206</v>
      </c>
      <c r="C12026" t="s">
        <v>1051</v>
      </c>
      <c r="D12026" t="s">
        <v>1002</v>
      </c>
      <c r="E12026" s="23">
        <v>43952</v>
      </c>
      <c r="F12026">
        <v>0</v>
      </c>
      <c r="G12026">
        <v>0</v>
      </c>
      <c r="I12026">
        <v>0</v>
      </c>
      <c r="J12026">
        <v>0</v>
      </c>
      <c r="L12026">
        <v>0</v>
      </c>
      <c r="N12026">
        <v>0</v>
      </c>
      <c r="P12026">
        <v>0</v>
      </c>
      <c r="Q12026">
        <v>0</v>
      </c>
      <c r="S12026">
        <v>0</v>
      </c>
    </row>
    <row r="12027" spans="1:19" x14ac:dyDescent="0.2">
      <c r="A12027" t="s">
        <v>25027</v>
      </c>
      <c r="B12027" t="s">
        <v>25207</v>
      </c>
      <c r="C12027" t="s">
        <v>1049</v>
      </c>
      <c r="D12027" t="s">
        <v>1002</v>
      </c>
      <c r="E12027" s="23">
        <v>43952</v>
      </c>
      <c r="F12027">
        <v>0</v>
      </c>
      <c r="G12027">
        <v>0</v>
      </c>
      <c r="I12027">
        <v>0</v>
      </c>
      <c r="J12027">
        <v>0</v>
      </c>
      <c r="L12027">
        <v>0</v>
      </c>
      <c r="N12027">
        <v>0</v>
      </c>
      <c r="P12027">
        <v>0</v>
      </c>
      <c r="Q12027">
        <v>0</v>
      </c>
      <c r="S12027">
        <v>0</v>
      </c>
    </row>
    <row r="12028" spans="1:19" x14ac:dyDescent="0.2">
      <c r="A12028" t="s">
        <v>25028</v>
      </c>
      <c r="B12028" t="s">
        <v>25208</v>
      </c>
      <c r="C12028" t="s">
        <v>959</v>
      </c>
      <c r="D12028" t="s">
        <v>1002</v>
      </c>
      <c r="E12028" s="23">
        <v>43952</v>
      </c>
      <c r="F12028">
        <v>0</v>
      </c>
      <c r="G12028">
        <v>0</v>
      </c>
      <c r="I12028">
        <v>0</v>
      </c>
      <c r="J12028">
        <v>0</v>
      </c>
      <c r="L12028">
        <v>0</v>
      </c>
      <c r="N12028">
        <v>0</v>
      </c>
      <c r="P12028">
        <v>0</v>
      </c>
      <c r="Q12028">
        <v>0</v>
      </c>
      <c r="S12028">
        <v>0</v>
      </c>
    </row>
    <row r="12029" spans="1:19" x14ac:dyDescent="0.2">
      <c r="A12029" t="s">
        <v>25029</v>
      </c>
      <c r="B12029" t="s">
        <v>25209</v>
      </c>
      <c r="C12029" t="s">
        <v>205</v>
      </c>
      <c r="D12029" t="s">
        <v>1002</v>
      </c>
      <c r="E12029" s="23">
        <v>43952</v>
      </c>
      <c r="F12029">
        <v>0</v>
      </c>
      <c r="G12029">
        <v>0</v>
      </c>
      <c r="I12029">
        <v>0</v>
      </c>
      <c r="J12029">
        <v>0</v>
      </c>
      <c r="L12029">
        <v>0</v>
      </c>
      <c r="N12029">
        <v>0</v>
      </c>
      <c r="P12029">
        <v>0</v>
      </c>
      <c r="Q12029">
        <v>0</v>
      </c>
      <c r="S12029">
        <v>0</v>
      </c>
    </row>
    <row r="12030" spans="1:19" x14ac:dyDescent="0.2">
      <c r="A12030" t="s">
        <v>25030</v>
      </c>
      <c r="B12030" t="s">
        <v>25210</v>
      </c>
      <c r="C12030" t="s">
        <v>384</v>
      </c>
      <c r="D12030" t="s">
        <v>1002</v>
      </c>
      <c r="E12030" s="23">
        <v>43952</v>
      </c>
      <c r="F12030">
        <v>0</v>
      </c>
      <c r="G12030">
        <v>0</v>
      </c>
      <c r="I12030">
        <v>0</v>
      </c>
      <c r="J12030">
        <v>0</v>
      </c>
      <c r="L12030">
        <v>0</v>
      </c>
      <c r="N12030">
        <v>0</v>
      </c>
      <c r="P12030">
        <v>0</v>
      </c>
      <c r="Q12030">
        <v>0</v>
      </c>
      <c r="S12030">
        <v>0</v>
      </c>
    </row>
    <row r="12031" spans="1:19" x14ac:dyDescent="0.2">
      <c r="A12031" t="s">
        <v>25031</v>
      </c>
      <c r="B12031" t="s">
        <v>25211</v>
      </c>
      <c r="C12031" t="s">
        <v>210</v>
      </c>
      <c r="D12031" t="s">
        <v>1002</v>
      </c>
      <c r="E12031" s="23">
        <v>43952</v>
      </c>
      <c r="F12031">
        <v>0</v>
      </c>
      <c r="G12031">
        <v>0</v>
      </c>
      <c r="I12031">
        <v>0</v>
      </c>
      <c r="J12031">
        <v>0</v>
      </c>
      <c r="L12031">
        <v>0</v>
      </c>
      <c r="N12031">
        <v>0</v>
      </c>
      <c r="P12031">
        <v>0</v>
      </c>
      <c r="Q12031">
        <v>0</v>
      </c>
      <c r="S12031">
        <v>0</v>
      </c>
    </row>
    <row r="12032" spans="1:19" x14ac:dyDescent="0.2">
      <c r="A12032" t="s">
        <v>25032</v>
      </c>
      <c r="B12032" t="s">
        <v>25212</v>
      </c>
      <c r="C12032" t="s">
        <v>215</v>
      </c>
      <c r="D12032" t="s">
        <v>1002</v>
      </c>
      <c r="E12032" s="23">
        <v>43952</v>
      </c>
      <c r="F12032">
        <v>5</v>
      </c>
      <c r="G12032">
        <v>6</v>
      </c>
      <c r="I12032">
        <v>28</v>
      </c>
      <c r="J12032">
        <v>30</v>
      </c>
      <c r="L12032">
        <v>36</v>
      </c>
      <c r="N12032">
        <v>23</v>
      </c>
      <c r="P12032">
        <v>4</v>
      </c>
      <c r="Q12032">
        <v>5</v>
      </c>
      <c r="S12032">
        <v>5</v>
      </c>
    </row>
    <row r="12033" spans="1:19" x14ac:dyDescent="0.2">
      <c r="A12033" t="s">
        <v>25033</v>
      </c>
      <c r="B12033" t="s">
        <v>25213</v>
      </c>
      <c r="C12033" t="s">
        <v>960</v>
      </c>
      <c r="D12033" t="s">
        <v>1002</v>
      </c>
      <c r="E12033" s="23">
        <v>43952</v>
      </c>
      <c r="F12033">
        <v>0</v>
      </c>
      <c r="G12033">
        <v>0</v>
      </c>
      <c r="I12033">
        <v>0</v>
      </c>
      <c r="J12033">
        <v>0</v>
      </c>
      <c r="L12033">
        <v>0</v>
      </c>
      <c r="N12033">
        <v>0</v>
      </c>
      <c r="P12033">
        <v>0</v>
      </c>
      <c r="Q12033">
        <v>0</v>
      </c>
      <c r="S12033">
        <v>0</v>
      </c>
    </row>
    <row r="12034" spans="1:19" x14ac:dyDescent="0.2">
      <c r="A12034" t="s">
        <v>25034</v>
      </c>
      <c r="B12034" t="s">
        <v>25214</v>
      </c>
      <c r="C12034" t="s">
        <v>961</v>
      </c>
      <c r="D12034" t="s">
        <v>1002</v>
      </c>
      <c r="E12034" s="23">
        <v>43952</v>
      </c>
      <c r="F12034">
        <v>3</v>
      </c>
      <c r="G12034">
        <v>3</v>
      </c>
      <c r="I12034">
        <v>9</v>
      </c>
      <c r="J12034">
        <v>15</v>
      </c>
      <c r="L12034">
        <v>15</v>
      </c>
      <c r="N12034">
        <v>7</v>
      </c>
      <c r="P12034">
        <v>1</v>
      </c>
      <c r="Q12034">
        <v>1</v>
      </c>
      <c r="S12034">
        <v>2</v>
      </c>
    </row>
    <row r="12035" spans="1:19" x14ac:dyDescent="0.2">
      <c r="A12035" t="s">
        <v>25035</v>
      </c>
      <c r="B12035" t="s">
        <v>25215</v>
      </c>
      <c r="C12035" t="s">
        <v>221</v>
      </c>
      <c r="D12035" t="s">
        <v>1002</v>
      </c>
      <c r="E12035" s="23">
        <v>43952</v>
      </c>
      <c r="F12035">
        <v>0</v>
      </c>
      <c r="G12035">
        <v>0</v>
      </c>
      <c r="I12035">
        <v>0</v>
      </c>
      <c r="J12035">
        <v>0</v>
      </c>
      <c r="L12035">
        <v>0</v>
      </c>
      <c r="N12035">
        <v>0</v>
      </c>
      <c r="P12035">
        <v>0</v>
      </c>
      <c r="Q12035">
        <v>0</v>
      </c>
      <c r="S12035">
        <v>0</v>
      </c>
    </row>
    <row r="12036" spans="1:19" x14ac:dyDescent="0.2">
      <c r="A12036" t="s">
        <v>25036</v>
      </c>
      <c r="B12036" t="s">
        <v>25216</v>
      </c>
      <c r="C12036" t="s">
        <v>222</v>
      </c>
      <c r="D12036" t="s">
        <v>1002</v>
      </c>
      <c r="E12036" s="23">
        <v>43952</v>
      </c>
      <c r="F12036">
        <v>0</v>
      </c>
      <c r="G12036">
        <v>0</v>
      </c>
      <c r="I12036">
        <v>0</v>
      </c>
      <c r="J12036">
        <v>0</v>
      </c>
      <c r="L12036">
        <v>0</v>
      </c>
      <c r="N12036">
        <v>0</v>
      </c>
      <c r="P12036">
        <v>0</v>
      </c>
      <c r="Q12036">
        <v>0</v>
      </c>
      <c r="S12036">
        <v>0</v>
      </c>
    </row>
    <row r="12037" spans="1:19" x14ac:dyDescent="0.2">
      <c r="A12037" t="s">
        <v>25037</v>
      </c>
      <c r="B12037" t="s">
        <v>25217</v>
      </c>
      <c r="C12037" t="s">
        <v>200</v>
      </c>
      <c r="D12037" t="s">
        <v>1002</v>
      </c>
      <c r="E12037" s="23">
        <v>43952</v>
      </c>
      <c r="F12037">
        <v>1</v>
      </c>
      <c r="G12037">
        <v>3.5</v>
      </c>
      <c r="I12037">
        <v>2</v>
      </c>
      <c r="J12037">
        <v>5</v>
      </c>
      <c r="L12037">
        <v>20</v>
      </c>
      <c r="N12037">
        <v>2</v>
      </c>
      <c r="P12037">
        <v>0</v>
      </c>
      <c r="Q12037">
        <v>0</v>
      </c>
      <c r="S12037">
        <v>0</v>
      </c>
    </row>
    <row r="12038" spans="1:19" x14ac:dyDescent="0.2">
      <c r="A12038" t="s">
        <v>25038</v>
      </c>
      <c r="B12038" t="s">
        <v>25218</v>
      </c>
      <c r="C12038" t="s">
        <v>204</v>
      </c>
      <c r="D12038" t="s">
        <v>1002</v>
      </c>
      <c r="E12038" s="23">
        <v>43952</v>
      </c>
      <c r="F12038">
        <v>0</v>
      </c>
      <c r="G12038">
        <v>0</v>
      </c>
      <c r="I12038">
        <v>0</v>
      </c>
      <c r="J12038">
        <v>0</v>
      </c>
      <c r="L12038">
        <v>0</v>
      </c>
      <c r="N12038">
        <v>0</v>
      </c>
      <c r="P12038">
        <v>0</v>
      </c>
      <c r="Q12038">
        <v>0</v>
      </c>
      <c r="S12038">
        <v>0</v>
      </c>
    </row>
    <row r="12039" spans="1:19" x14ac:dyDescent="0.2">
      <c r="A12039" t="s">
        <v>25039</v>
      </c>
      <c r="B12039" t="s">
        <v>25219</v>
      </c>
      <c r="C12039" t="s">
        <v>385</v>
      </c>
      <c r="D12039" t="s">
        <v>1002</v>
      </c>
      <c r="E12039" s="23">
        <v>43952</v>
      </c>
      <c r="F12039">
        <v>0</v>
      </c>
      <c r="G12039">
        <v>0</v>
      </c>
      <c r="I12039">
        <v>0</v>
      </c>
      <c r="J12039">
        <v>0</v>
      </c>
      <c r="L12039">
        <v>0</v>
      </c>
      <c r="N12039">
        <v>0</v>
      </c>
      <c r="P12039">
        <v>0</v>
      </c>
      <c r="Q12039">
        <v>0</v>
      </c>
      <c r="S12039">
        <v>0</v>
      </c>
    </row>
    <row r="12040" spans="1:19" x14ac:dyDescent="0.2">
      <c r="A12040" t="s">
        <v>25040</v>
      </c>
      <c r="B12040" t="s">
        <v>25220</v>
      </c>
      <c r="C12040" t="s">
        <v>208</v>
      </c>
      <c r="D12040" t="s">
        <v>1002</v>
      </c>
      <c r="E12040" s="23">
        <v>43952</v>
      </c>
      <c r="F12040">
        <v>3</v>
      </c>
      <c r="G12040">
        <v>1.5</v>
      </c>
      <c r="I12040">
        <v>12</v>
      </c>
      <c r="J12040">
        <v>17</v>
      </c>
      <c r="L12040">
        <v>9</v>
      </c>
      <c r="N12040">
        <v>10</v>
      </c>
      <c r="P12040">
        <v>0</v>
      </c>
      <c r="Q12040">
        <v>0</v>
      </c>
      <c r="S12040">
        <v>2</v>
      </c>
    </row>
    <row r="12041" spans="1:19" x14ac:dyDescent="0.2">
      <c r="A12041" t="s">
        <v>25041</v>
      </c>
      <c r="B12041" t="s">
        <v>25221</v>
      </c>
      <c r="C12041" t="s">
        <v>900</v>
      </c>
      <c r="D12041" t="s">
        <v>1002</v>
      </c>
      <c r="E12041" s="23">
        <v>43952</v>
      </c>
      <c r="F12041">
        <v>4</v>
      </c>
      <c r="G12041">
        <v>4</v>
      </c>
      <c r="I12041">
        <v>10</v>
      </c>
      <c r="J12041">
        <v>23</v>
      </c>
      <c r="L12041">
        <v>23</v>
      </c>
      <c r="N12041">
        <v>6</v>
      </c>
      <c r="P12041">
        <v>0</v>
      </c>
      <c r="Q12041">
        <v>0</v>
      </c>
      <c r="S12041">
        <v>4</v>
      </c>
    </row>
    <row r="12042" spans="1:19" x14ac:dyDescent="0.2">
      <c r="A12042" t="s">
        <v>25042</v>
      </c>
      <c r="B12042" t="s">
        <v>25222</v>
      </c>
      <c r="C12042" t="s">
        <v>905</v>
      </c>
      <c r="D12042" t="s">
        <v>1002</v>
      </c>
      <c r="E12042" s="23">
        <v>43952</v>
      </c>
      <c r="F12042">
        <v>1.5</v>
      </c>
      <c r="G12042">
        <v>2</v>
      </c>
      <c r="I12042">
        <v>0</v>
      </c>
      <c r="J12042">
        <v>8</v>
      </c>
      <c r="L12042">
        <v>11</v>
      </c>
      <c r="N12042">
        <v>0</v>
      </c>
      <c r="P12042">
        <v>0</v>
      </c>
      <c r="Q12042">
        <v>0</v>
      </c>
      <c r="S12042">
        <v>0</v>
      </c>
    </row>
    <row r="12043" spans="1:19" x14ac:dyDescent="0.2">
      <c r="A12043" t="s">
        <v>25043</v>
      </c>
      <c r="B12043" t="s">
        <v>25223</v>
      </c>
      <c r="C12043" t="s">
        <v>316</v>
      </c>
      <c r="D12043" t="s">
        <v>1002</v>
      </c>
      <c r="E12043" s="23">
        <v>43952</v>
      </c>
      <c r="F12043">
        <v>6</v>
      </c>
      <c r="G12043">
        <v>6.5</v>
      </c>
      <c r="I12043">
        <v>9</v>
      </c>
      <c r="J12043">
        <v>33</v>
      </c>
      <c r="L12043">
        <v>37</v>
      </c>
      <c r="N12043">
        <v>9</v>
      </c>
      <c r="P12043">
        <v>1</v>
      </c>
      <c r="Q12043">
        <v>1</v>
      </c>
      <c r="S12043">
        <v>0</v>
      </c>
    </row>
    <row r="12044" spans="1:19" x14ac:dyDescent="0.2">
      <c r="A12044" t="s">
        <v>25044</v>
      </c>
      <c r="B12044" t="s">
        <v>25224</v>
      </c>
      <c r="C12044" t="s">
        <v>218</v>
      </c>
      <c r="D12044" t="s">
        <v>1002</v>
      </c>
      <c r="E12044" s="23">
        <v>43952</v>
      </c>
      <c r="F12044">
        <v>0</v>
      </c>
      <c r="G12044">
        <v>0</v>
      </c>
      <c r="I12044">
        <v>0</v>
      </c>
      <c r="J12044">
        <v>0</v>
      </c>
      <c r="L12044">
        <v>0</v>
      </c>
      <c r="N12044">
        <v>0</v>
      </c>
      <c r="P12044">
        <v>0</v>
      </c>
      <c r="Q12044">
        <v>0</v>
      </c>
      <c r="S12044">
        <v>0</v>
      </c>
    </row>
    <row r="12045" spans="1:19" x14ac:dyDescent="0.2">
      <c r="A12045" t="s">
        <v>25045</v>
      </c>
      <c r="B12045" t="s">
        <v>25225</v>
      </c>
      <c r="C12045" t="s">
        <v>202</v>
      </c>
      <c r="D12045" t="s">
        <v>1002</v>
      </c>
      <c r="E12045" s="23">
        <v>43952</v>
      </c>
      <c r="F12045">
        <v>12</v>
      </c>
      <c r="G12045">
        <v>15.5</v>
      </c>
      <c r="I12045">
        <v>77</v>
      </c>
      <c r="J12045">
        <v>132</v>
      </c>
      <c r="L12045">
        <v>172</v>
      </c>
      <c r="N12045">
        <v>77</v>
      </c>
      <c r="P12045">
        <v>0</v>
      </c>
      <c r="Q12045">
        <v>1</v>
      </c>
      <c r="S12045">
        <v>0</v>
      </c>
    </row>
    <row r="12046" spans="1:19" x14ac:dyDescent="0.2">
      <c r="A12046" t="s">
        <v>25046</v>
      </c>
      <c r="B12046" t="s">
        <v>25226</v>
      </c>
      <c r="C12046" t="s">
        <v>347</v>
      </c>
      <c r="D12046" t="s">
        <v>1002</v>
      </c>
      <c r="E12046" s="23">
        <v>43952</v>
      </c>
      <c r="F12046">
        <v>0</v>
      </c>
      <c r="G12046">
        <v>0</v>
      </c>
      <c r="I12046">
        <v>0</v>
      </c>
      <c r="J12046">
        <v>0</v>
      </c>
      <c r="L12046">
        <v>0</v>
      </c>
      <c r="N12046">
        <v>0</v>
      </c>
      <c r="P12046">
        <v>0</v>
      </c>
      <c r="Q12046">
        <v>0</v>
      </c>
      <c r="S12046">
        <v>0</v>
      </c>
    </row>
    <row r="12047" spans="1:19" x14ac:dyDescent="0.2">
      <c r="A12047" t="s">
        <v>25047</v>
      </c>
      <c r="B12047" t="s">
        <v>25227</v>
      </c>
      <c r="C12047" t="s">
        <v>224</v>
      </c>
      <c r="D12047" t="s">
        <v>1002</v>
      </c>
      <c r="E12047" s="23">
        <v>43952</v>
      </c>
      <c r="F12047">
        <v>0</v>
      </c>
      <c r="G12047">
        <v>0</v>
      </c>
      <c r="I12047">
        <v>0</v>
      </c>
      <c r="J12047">
        <v>0</v>
      </c>
      <c r="L12047">
        <v>0</v>
      </c>
      <c r="N12047">
        <v>0</v>
      </c>
      <c r="P12047">
        <v>0</v>
      </c>
      <c r="Q12047">
        <v>0</v>
      </c>
      <c r="S12047">
        <v>0</v>
      </c>
    </row>
    <row r="12048" spans="1:19" x14ac:dyDescent="0.2">
      <c r="A12048" t="s">
        <v>25048</v>
      </c>
      <c r="B12048" t="s">
        <v>25228</v>
      </c>
      <c r="C12048" t="s">
        <v>345</v>
      </c>
      <c r="D12048" t="s">
        <v>1002</v>
      </c>
      <c r="E12048" s="23">
        <v>43952</v>
      </c>
      <c r="F12048">
        <v>0</v>
      </c>
      <c r="G12048">
        <v>0</v>
      </c>
      <c r="I12048">
        <v>0</v>
      </c>
      <c r="J12048">
        <v>0</v>
      </c>
      <c r="L12048">
        <v>0</v>
      </c>
      <c r="N12048">
        <v>0</v>
      </c>
      <c r="P12048">
        <v>0</v>
      </c>
      <c r="Q12048">
        <v>0</v>
      </c>
      <c r="S12048">
        <v>0</v>
      </c>
    </row>
    <row r="12049" spans="1:19" x14ac:dyDescent="0.2">
      <c r="A12049" t="s">
        <v>25049</v>
      </c>
      <c r="B12049" t="s">
        <v>25229</v>
      </c>
      <c r="C12049" t="s">
        <v>226</v>
      </c>
      <c r="D12049" t="s">
        <v>1002</v>
      </c>
      <c r="E12049" s="23">
        <v>43952</v>
      </c>
      <c r="F12049">
        <v>2</v>
      </c>
      <c r="G12049">
        <v>4</v>
      </c>
      <c r="I12049">
        <v>12</v>
      </c>
      <c r="J12049">
        <v>22</v>
      </c>
      <c r="L12049">
        <v>44</v>
      </c>
      <c r="N12049">
        <v>12</v>
      </c>
      <c r="P12049">
        <v>0</v>
      </c>
      <c r="Q12049">
        <v>0</v>
      </c>
      <c r="S12049">
        <v>0</v>
      </c>
    </row>
    <row r="12050" spans="1:19" x14ac:dyDescent="0.2">
      <c r="A12050" t="s">
        <v>25050</v>
      </c>
      <c r="B12050" t="s">
        <v>25230</v>
      </c>
      <c r="C12050" t="s">
        <v>231</v>
      </c>
      <c r="D12050" t="s">
        <v>1002</v>
      </c>
      <c r="E12050" s="23">
        <v>43952</v>
      </c>
      <c r="F12050">
        <v>9.5</v>
      </c>
      <c r="G12050">
        <v>11.5</v>
      </c>
      <c r="I12050">
        <v>160</v>
      </c>
      <c r="J12050">
        <v>106</v>
      </c>
      <c r="L12050">
        <v>128</v>
      </c>
      <c r="N12050">
        <v>160</v>
      </c>
      <c r="P12050">
        <v>0</v>
      </c>
      <c r="Q12050">
        <v>0</v>
      </c>
      <c r="S12050">
        <v>0</v>
      </c>
    </row>
    <row r="12051" spans="1:19" x14ac:dyDescent="0.2">
      <c r="A12051" t="s">
        <v>25051</v>
      </c>
      <c r="B12051" t="s">
        <v>25231</v>
      </c>
      <c r="C12051" t="s">
        <v>216</v>
      </c>
      <c r="D12051" t="s">
        <v>1002</v>
      </c>
      <c r="E12051" s="23">
        <v>43952</v>
      </c>
      <c r="F12051">
        <v>9</v>
      </c>
      <c r="G12051">
        <v>9.5</v>
      </c>
      <c r="I12051">
        <v>66</v>
      </c>
      <c r="J12051">
        <v>90</v>
      </c>
      <c r="L12051">
        <v>95</v>
      </c>
      <c r="N12051">
        <v>63</v>
      </c>
      <c r="P12051">
        <v>10</v>
      </c>
      <c r="Q12051">
        <v>11</v>
      </c>
      <c r="S12051">
        <v>3</v>
      </c>
    </row>
    <row r="12052" spans="1:19" x14ac:dyDescent="0.2">
      <c r="A12052" t="s">
        <v>25052</v>
      </c>
      <c r="B12052" t="s">
        <v>25232</v>
      </c>
      <c r="C12052" t="s">
        <v>233</v>
      </c>
      <c r="D12052" t="s">
        <v>1002</v>
      </c>
      <c r="E12052" s="23">
        <v>43952</v>
      </c>
      <c r="F12052">
        <v>0</v>
      </c>
      <c r="G12052">
        <v>0</v>
      </c>
      <c r="I12052">
        <v>0</v>
      </c>
      <c r="J12052">
        <v>0</v>
      </c>
      <c r="L12052">
        <v>0</v>
      </c>
      <c r="N12052">
        <v>0</v>
      </c>
      <c r="P12052">
        <v>0</v>
      </c>
      <c r="Q12052">
        <v>0</v>
      </c>
      <c r="S12052">
        <v>0</v>
      </c>
    </row>
    <row r="12053" spans="1:19" x14ac:dyDescent="0.2">
      <c r="A12053" t="s">
        <v>25053</v>
      </c>
      <c r="B12053" t="s">
        <v>25233</v>
      </c>
      <c r="C12053" t="s">
        <v>219</v>
      </c>
      <c r="D12053" t="s">
        <v>1002</v>
      </c>
      <c r="E12053" s="23">
        <v>43952</v>
      </c>
      <c r="F12053">
        <v>0</v>
      </c>
      <c r="G12053">
        <v>0</v>
      </c>
      <c r="I12053">
        <v>0</v>
      </c>
      <c r="J12053">
        <v>0</v>
      </c>
      <c r="L12053">
        <v>0</v>
      </c>
      <c r="N12053">
        <v>0</v>
      </c>
      <c r="P12053">
        <v>0</v>
      </c>
      <c r="Q12053">
        <v>0</v>
      </c>
      <c r="S12053">
        <v>0</v>
      </c>
    </row>
    <row r="12054" spans="1:19" x14ac:dyDescent="0.2">
      <c r="A12054" t="s">
        <v>25054</v>
      </c>
      <c r="B12054" t="s">
        <v>25234</v>
      </c>
      <c r="C12054" t="s">
        <v>340</v>
      </c>
      <c r="D12054" t="s">
        <v>1002</v>
      </c>
      <c r="E12054" s="23">
        <v>43952</v>
      </c>
      <c r="F12054">
        <v>3</v>
      </c>
      <c r="G12054">
        <v>3</v>
      </c>
      <c r="I12054">
        <v>32</v>
      </c>
      <c r="J12054">
        <v>36</v>
      </c>
      <c r="L12054">
        <v>36</v>
      </c>
      <c r="N12054">
        <v>32</v>
      </c>
      <c r="P12054">
        <v>0</v>
      </c>
      <c r="Q12054">
        <v>1</v>
      </c>
      <c r="S12054">
        <v>0</v>
      </c>
    </row>
    <row r="12055" spans="1:19" x14ac:dyDescent="0.2">
      <c r="A12055" t="s">
        <v>25055</v>
      </c>
      <c r="B12055" t="s">
        <v>25235</v>
      </c>
      <c r="C12055" t="s">
        <v>350</v>
      </c>
      <c r="D12055" t="s">
        <v>1002</v>
      </c>
      <c r="E12055" s="23">
        <v>43952</v>
      </c>
      <c r="F12055">
        <v>0</v>
      </c>
      <c r="G12055">
        <v>0</v>
      </c>
      <c r="I12055">
        <v>0</v>
      </c>
      <c r="J12055">
        <v>0</v>
      </c>
      <c r="L12055">
        <v>0</v>
      </c>
      <c r="N12055">
        <v>0</v>
      </c>
      <c r="P12055">
        <v>0</v>
      </c>
      <c r="Q12055">
        <v>0</v>
      </c>
      <c r="S12055">
        <v>0</v>
      </c>
    </row>
    <row r="12056" spans="1:19" x14ac:dyDescent="0.2">
      <c r="A12056" t="s">
        <v>25056</v>
      </c>
      <c r="B12056" t="s">
        <v>25236</v>
      </c>
      <c r="C12056" t="s">
        <v>351</v>
      </c>
      <c r="D12056" t="s">
        <v>1002</v>
      </c>
      <c r="E12056" s="23">
        <v>43952</v>
      </c>
      <c r="F12056">
        <v>0</v>
      </c>
      <c r="G12056">
        <v>0</v>
      </c>
      <c r="I12056">
        <v>0</v>
      </c>
      <c r="J12056">
        <v>0</v>
      </c>
      <c r="L12056">
        <v>0</v>
      </c>
      <c r="N12056">
        <v>0</v>
      </c>
      <c r="P12056">
        <v>0</v>
      </c>
      <c r="Q12056">
        <v>0</v>
      </c>
      <c r="S12056">
        <v>0</v>
      </c>
    </row>
    <row r="12057" spans="1:19" x14ac:dyDescent="0.2">
      <c r="A12057" t="s">
        <v>25057</v>
      </c>
      <c r="B12057" t="s">
        <v>25237</v>
      </c>
      <c r="C12057" t="s">
        <v>352</v>
      </c>
      <c r="D12057" t="s">
        <v>1002</v>
      </c>
      <c r="E12057" s="23">
        <v>43952</v>
      </c>
      <c r="F12057">
        <v>0</v>
      </c>
      <c r="G12057">
        <v>0</v>
      </c>
      <c r="I12057">
        <v>0</v>
      </c>
      <c r="J12057">
        <v>0</v>
      </c>
      <c r="L12057">
        <v>0</v>
      </c>
      <c r="N12057">
        <v>0</v>
      </c>
      <c r="P12057">
        <v>0</v>
      </c>
      <c r="Q12057">
        <v>0</v>
      </c>
      <c r="S12057">
        <v>0</v>
      </c>
    </row>
    <row r="12058" spans="1:19" x14ac:dyDescent="0.2">
      <c r="A12058" t="s">
        <v>25058</v>
      </c>
      <c r="B12058" t="s">
        <v>25238</v>
      </c>
      <c r="C12058" t="s">
        <v>353</v>
      </c>
      <c r="D12058" t="s">
        <v>1002</v>
      </c>
      <c r="E12058" s="23">
        <v>43952</v>
      </c>
      <c r="F12058">
        <v>0</v>
      </c>
      <c r="G12058">
        <v>0</v>
      </c>
      <c r="I12058">
        <v>0</v>
      </c>
      <c r="J12058">
        <v>0</v>
      </c>
      <c r="L12058">
        <v>0</v>
      </c>
      <c r="N12058">
        <v>0</v>
      </c>
      <c r="P12058">
        <v>0</v>
      </c>
      <c r="Q12058">
        <v>0</v>
      </c>
      <c r="S12058">
        <v>0</v>
      </c>
    </row>
    <row r="12059" spans="1:19" x14ac:dyDescent="0.2">
      <c r="A12059" t="s">
        <v>25059</v>
      </c>
      <c r="B12059" t="s">
        <v>25239</v>
      </c>
      <c r="C12059" t="s">
        <v>386</v>
      </c>
      <c r="D12059" t="s">
        <v>1002</v>
      </c>
      <c r="E12059" s="23">
        <v>43952</v>
      </c>
      <c r="F12059">
        <v>0</v>
      </c>
      <c r="G12059">
        <v>0</v>
      </c>
      <c r="I12059">
        <v>0</v>
      </c>
      <c r="J12059">
        <v>0</v>
      </c>
      <c r="L12059">
        <v>0</v>
      </c>
      <c r="N12059">
        <v>0</v>
      </c>
      <c r="P12059">
        <v>0</v>
      </c>
      <c r="Q12059">
        <v>0</v>
      </c>
      <c r="S12059">
        <v>0</v>
      </c>
    </row>
    <row r="12060" spans="1:19" x14ac:dyDescent="0.2">
      <c r="A12060" t="s">
        <v>25060</v>
      </c>
      <c r="B12060" t="s">
        <v>25240</v>
      </c>
      <c r="C12060" t="s">
        <v>354</v>
      </c>
      <c r="D12060" t="s">
        <v>1002</v>
      </c>
      <c r="E12060" s="23">
        <v>43952</v>
      </c>
      <c r="F12060">
        <v>2</v>
      </c>
      <c r="G12060">
        <v>1.5</v>
      </c>
      <c r="I12060">
        <v>8</v>
      </c>
      <c r="J12060">
        <v>12</v>
      </c>
      <c r="L12060">
        <v>9</v>
      </c>
      <c r="N12060">
        <v>8</v>
      </c>
      <c r="P12060">
        <v>0</v>
      </c>
      <c r="Q12060">
        <v>0</v>
      </c>
      <c r="S12060">
        <v>0</v>
      </c>
    </row>
    <row r="12061" spans="1:19" x14ac:dyDescent="0.2">
      <c r="A12061" t="s">
        <v>25061</v>
      </c>
      <c r="B12061" t="s">
        <v>25241</v>
      </c>
      <c r="C12061" t="s">
        <v>355</v>
      </c>
      <c r="D12061" t="s">
        <v>1002</v>
      </c>
      <c r="E12061" s="23">
        <v>43952</v>
      </c>
      <c r="F12061">
        <v>2</v>
      </c>
      <c r="G12061">
        <v>1</v>
      </c>
      <c r="I12061">
        <v>4</v>
      </c>
      <c r="J12061">
        <v>12</v>
      </c>
      <c r="L12061">
        <v>6</v>
      </c>
      <c r="N12061">
        <v>4</v>
      </c>
      <c r="P12061">
        <v>0</v>
      </c>
      <c r="Q12061">
        <v>0</v>
      </c>
      <c r="S12061">
        <v>0</v>
      </c>
    </row>
    <row r="12062" spans="1:19" x14ac:dyDescent="0.2">
      <c r="A12062" t="s">
        <v>25062</v>
      </c>
      <c r="B12062" t="s">
        <v>25242</v>
      </c>
      <c r="C12062" t="s">
        <v>1048</v>
      </c>
      <c r="D12062" t="s">
        <v>1002</v>
      </c>
      <c r="E12062" s="23">
        <v>43952</v>
      </c>
      <c r="F12062">
        <v>3</v>
      </c>
      <c r="G12062">
        <v>2</v>
      </c>
      <c r="I12062">
        <v>13</v>
      </c>
      <c r="J12062">
        <v>17</v>
      </c>
      <c r="L12062">
        <v>10</v>
      </c>
      <c r="N12062">
        <v>12</v>
      </c>
      <c r="P12062">
        <v>0</v>
      </c>
      <c r="Q12062">
        <v>0</v>
      </c>
      <c r="S12062">
        <v>1</v>
      </c>
    </row>
    <row r="12063" spans="1:19" x14ac:dyDescent="0.2">
      <c r="A12063" t="s">
        <v>25063</v>
      </c>
      <c r="B12063" t="s">
        <v>25243</v>
      </c>
      <c r="C12063" t="s">
        <v>24254</v>
      </c>
      <c r="D12063" t="s">
        <v>1002</v>
      </c>
      <c r="E12063" s="23">
        <v>43952</v>
      </c>
      <c r="F12063">
        <v>1.5</v>
      </c>
      <c r="G12063">
        <v>1.5</v>
      </c>
      <c r="I12063">
        <v>6</v>
      </c>
      <c r="J12063">
        <v>8</v>
      </c>
      <c r="L12063">
        <v>8</v>
      </c>
      <c r="N12063">
        <v>5</v>
      </c>
      <c r="P12063">
        <v>0</v>
      </c>
      <c r="Q12063">
        <v>0</v>
      </c>
      <c r="S12063">
        <v>1</v>
      </c>
    </row>
    <row r="12064" spans="1:19" x14ac:dyDescent="0.2">
      <c r="A12064" t="s">
        <v>25064</v>
      </c>
      <c r="B12064" t="s">
        <v>25244</v>
      </c>
      <c r="C12064" t="s">
        <v>1047</v>
      </c>
      <c r="D12064" t="s">
        <v>1002</v>
      </c>
      <c r="E12064" s="23">
        <v>43952</v>
      </c>
      <c r="F12064">
        <v>2.5</v>
      </c>
      <c r="G12064">
        <v>1.5</v>
      </c>
      <c r="I12064">
        <v>15</v>
      </c>
      <c r="J12064">
        <v>14</v>
      </c>
      <c r="L12064">
        <v>8</v>
      </c>
      <c r="N12064">
        <v>14</v>
      </c>
      <c r="P12064">
        <v>0</v>
      </c>
      <c r="Q12064">
        <v>0</v>
      </c>
      <c r="S12064">
        <v>1</v>
      </c>
    </row>
    <row r="12065" spans="1:19" x14ac:dyDescent="0.2">
      <c r="A12065" t="s">
        <v>25065</v>
      </c>
      <c r="B12065" t="s">
        <v>25245</v>
      </c>
      <c r="C12065" t="s">
        <v>1050</v>
      </c>
      <c r="D12065" t="s">
        <v>1002</v>
      </c>
      <c r="E12065" s="23">
        <v>43952</v>
      </c>
      <c r="F12065">
        <v>1</v>
      </c>
      <c r="G12065">
        <v>1.5</v>
      </c>
      <c r="I12065">
        <v>3</v>
      </c>
      <c r="J12065">
        <v>5</v>
      </c>
      <c r="L12065">
        <v>8</v>
      </c>
      <c r="N12065">
        <v>3</v>
      </c>
      <c r="P12065">
        <v>0</v>
      </c>
      <c r="Q12065">
        <v>0</v>
      </c>
      <c r="S12065">
        <v>0</v>
      </c>
    </row>
    <row r="12066" spans="1:19" x14ac:dyDescent="0.2">
      <c r="A12066" t="s">
        <v>25066</v>
      </c>
      <c r="B12066" t="s">
        <v>25246</v>
      </c>
      <c r="C12066" t="s">
        <v>1054</v>
      </c>
      <c r="D12066" t="s">
        <v>1002</v>
      </c>
      <c r="E12066" s="23">
        <v>43952</v>
      </c>
      <c r="F12066">
        <v>1.5</v>
      </c>
      <c r="G12066">
        <v>2</v>
      </c>
      <c r="I12066">
        <v>4</v>
      </c>
      <c r="J12066">
        <v>9</v>
      </c>
      <c r="L12066">
        <v>11</v>
      </c>
      <c r="N12066">
        <v>4</v>
      </c>
      <c r="P12066">
        <v>0</v>
      </c>
      <c r="Q12066">
        <v>0</v>
      </c>
      <c r="S12066">
        <v>0</v>
      </c>
    </row>
    <row r="12067" spans="1:19" x14ac:dyDescent="0.2">
      <c r="A12067" t="s">
        <v>25067</v>
      </c>
      <c r="B12067" t="s">
        <v>25247</v>
      </c>
      <c r="C12067" t="s">
        <v>1052</v>
      </c>
      <c r="D12067" t="s">
        <v>1002</v>
      </c>
      <c r="E12067" s="23">
        <v>43952</v>
      </c>
      <c r="F12067">
        <v>5</v>
      </c>
      <c r="G12067">
        <v>4.5</v>
      </c>
      <c r="I12067">
        <v>12</v>
      </c>
      <c r="J12067">
        <v>28</v>
      </c>
      <c r="L12067">
        <v>26</v>
      </c>
      <c r="N12067">
        <v>10</v>
      </c>
      <c r="P12067">
        <v>1</v>
      </c>
      <c r="Q12067">
        <v>3</v>
      </c>
      <c r="S12067">
        <v>2</v>
      </c>
    </row>
    <row r="12068" spans="1:19" x14ac:dyDescent="0.2">
      <c r="A12068" t="s">
        <v>25068</v>
      </c>
      <c r="B12068" t="s">
        <v>25248</v>
      </c>
      <c r="C12068" t="s">
        <v>24271</v>
      </c>
      <c r="D12068" t="s">
        <v>1002</v>
      </c>
      <c r="E12068" s="23">
        <v>43952</v>
      </c>
      <c r="F12068">
        <v>1.5</v>
      </c>
      <c r="G12068">
        <v>1.5</v>
      </c>
      <c r="I12068">
        <v>5</v>
      </c>
      <c r="J12068">
        <v>8</v>
      </c>
      <c r="L12068">
        <v>8</v>
      </c>
      <c r="N12068">
        <v>3</v>
      </c>
      <c r="P12068">
        <v>0</v>
      </c>
      <c r="Q12068">
        <v>1</v>
      </c>
      <c r="S12068">
        <v>2</v>
      </c>
    </row>
    <row r="12069" spans="1:19" x14ac:dyDescent="0.2">
      <c r="A12069" t="s">
        <v>25069</v>
      </c>
      <c r="B12069" t="s">
        <v>25249</v>
      </c>
      <c r="C12069" t="s">
        <v>1053</v>
      </c>
      <c r="D12069" t="s">
        <v>1002</v>
      </c>
      <c r="E12069" s="23">
        <v>43952</v>
      </c>
      <c r="F12069">
        <v>1.5</v>
      </c>
      <c r="G12069">
        <v>1.5</v>
      </c>
      <c r="I12069">
        <v>15</v>
      </c>
      <c r="J12069">
        <v>8</v>
      </c>
      <c r="L12069">
        <v>8</v>
      </c>
      <c r="N12069">
        <v>14</v>
      </c>
      <c r="P12069">
        <v>0</v>
      </c>
      <c r="Q12069">
        <v>0</v>
      </c>
      <c r="S12069">
        <v>1</v>
      </c>
    </row>
    <row r="12070" spans="1:19" x14ac:dyDescent="0.2">
      <c r="A12070" t="s">
        <v>25070</v>
      </c>
      <c r="B12070" t="s">
        <v>25250</v>
      </c>
      <c r="C12070" t="s">
        <v>962</v>
      </c>
      <c r="D12070" t="s">
        <v>1000</v>
      </c>
      <c r="E12070" s="23">
        <v>43952</v>
      </c>
      <c r="F12070">
        <v>0</v>
      </c>
      <c r="G12070">
        <v>0</v>
      </c>
      <c r="I12070">
        <v>0</v>
      </c>
      <c r="J12070">
        <v>0</v>
      </c>
      <c r="L12070">
        <v>0</v>
      </c>
      <c r="N12070">
        <v>0</v>
      </c>
      <c r="P12070">
        <v>0</v>
      </c>
      <c r="Q12070">
        <v>0</v>
      </c>
      <c r="S12070">
        <v>0</v>
      </c>
    </row>
    <row r="12071" spans="1:19" x14ac:dyDescent="0.2">
      <c r="A12071" t="s">
        <v>25071</v>
      </c>
      <c r="B12071" t="s">
        <v>25251</v>
      </c>
      <c r="C12071" t="s">
        <v>348</v>
      </c>
      <c r="D12071" t="s">
        <v>1000</v>
      </c>
      <c r="E12071" s="23">
        <v>43952</v>
      </c>
      <c r="F12071">
        <v>0</v>
      </c>
      <c r="G12071">
        <v>0</v>
      </c>
      <c r="I12071">
        <v>0</v>
      </c>
      <c r="J12071">
        <v>0</v>
      </c>
      <c r="L12071">
        <v>0</v>
      </c>
      <c r="N12071">
        <v>0</v>
      </c>
      <c r="P12071">
        <v>0</v>
      </c>
      <c r="Q12071">
        <v>0</v>
      </c>
      <c r="S12071">
        <v>0</v>
      </c>
    </row>
    <row r="12072" spans="1:19" x14ac:dyDescent="0.2">
      <c r="A12072" t="s">
        <v>25072</v>
      </c>
      <c r="B12072" t="s">
        <v>25252</v>
      </c>
      <c r="C12072" t="s">
        <v>357</v>
      </c>
      <c r="D12072" t="s">
        <v>1000</v>
      </c>
      <c r="E12072" s="23">
        <v>43952</v>
      </c>
      <c r="F12072">
        <v>0</v>
      </c>
      <c r="G12072">
        <v>0</v>
      </c>
      <c r="I12072">
        <v>0</v>
      </c>
      <c r="J12072">
        <v>0</v>
      </c>
      <c r="L12072">
        <v>0</v>
      </c>
      <c r="N12072">
        <v>0</v>
      </c>
      <c r="P12072">
        <v>0</v>
      </c>
      <c r="Q12072">
        <v>0</v>
      </c>
      <c r="S12072">
        <v>0</v>
      </c>
    </row>
    <row r="12073" spans="1:19" x14ac:dyDescent="0.2">
      <c r="A12073" t="s">
        <v>25073</v>
      </c>
      <c r="B12073" t="s">
        <v>25253</v>
      </c>
      <c r="C12073" t="s">
        <v>22399</v>
      </c>
      <c r="D12073" t="s">
        <v>1000</v>
      </c>
      <c r="E12073" s="23">
        <v>43952</v>
      </c>
      <c r="F12073">
        <v>0</v>
      </c>
      <c r="G12073">
        <v>0</v>
      </c>
      <c r="I12073">
        <v>0</v>
      </c>
      <c r="J12073">
        <v>0</v>
      </c>
      <c r="L12073">
        <v>0</v>
      </c>
      <c r="N12073">
        <v>0</v>
      </c>
      <c r="P12073">
        <v>0</v>
      </c>
      <c r="Q12073">
        <v>0</v>
      </c>
      <c r="S12073">
        <v>0</v>
      </c>
    </row>
    <row r="12074" spans="1:19" x14ac:dyDescent="0.2">
      <c r="A12074" t="s">
        <v>25074</v>
      </c>
      <c r="B12074" t="s">
        <v>25254</v>
      </c>
      <c r="C12074" t="s">
        <v>203</v>
      </c>
      <c r="D12074" t="s">
        <v>1000</v>
      </c>
      <c r="E12074" s="23">
        <v>43952</v>
      </c>
      <c r="F12074">
        <v>0</v>
      </c>
      <c r="G12074">
        <v>0</v>
      </c>
      <c r="I12074">
        <v>0</v>
      </c>
      <c r="J12074">
        <v>0</v>
      </c>
      <c r="L12074">
        <v>0</v>
      </c>
      <c r="N12074">
        <v>0</v>
      </c>
      <c r="P12074">
        <v>0</v>
      </c>
      <c r="Q12074">
        <v>0</v>
      </c>
      <c r="S12074">
        <v>0</v>
      </c>
    </row>
    <row r="12075" spans="1:19" x14ac:dyDescent="0.2">
      <c r="A12075" t="s">
        <v>25075</v>
      </c>
      <c r="B12075" t="s">
        <v>25255</v>
      </c>
      <c r="C12075" t="s">
        <v>387</v>
      </c>
      <c r="D12075" t="s">
        <v>1000</v>
      </c>
      <c r="E12075" s="23">
        <v>43952</v>
      </c>
      <c r="F12075">
        <v>0</v>
      </c>
      <c r="G12075">
        <v>0</v>
      </c>
      <c r="I12075">
        <v>0</v>
      </c>
      <c r="J12075">
        <v>0</v>
      </c>
      <c r="L12075">
        <v>0</v>
      </c>
      <c r="N12075">
        <v>0</v>
      </c>
      <c r="P12075">
        <v>0</v>
      </c>
      <c r="Q12075">
        <v>0</v>
      </c>
      <c r="S12075">
        <v>0</v>
      </c>
    </row>
    <row r="12076" spans="1:19" x14ac:dyDescent="0.2">
      <c r="A12076" t="s">
        <v>25076</v>
      </c>
      <c r="B12076" t="s">
        <v>25256</v>
      </c>
      <c r="C12076" t="s">
        <v>223</v>
      </c>
      <c r="D12076" t="s">
        <v>1000</v>
      </c>
      <c r="E12076" s="23">
        <v>43952</v>
      </c>
      <c r="F12076">
        <v>0</v>
      </c>
      <c r="G12076">
        <v>0</v>
      </c>
      <c r="I12076">
        <v>0</v>
      </c>
      <c r="J12076">
        <v>0</v>
      </c>
      <c r="L12076">
        <v>0</v>
      </c>
      <c r="N12076">
        <v>0</v>
      </c>
      <c r="P12076">
        <v>0</v>
      </c>
      <c r="Q12076">
        <v>0</v>
      </c>
      <c r="S12076">
        <v>0</v>
      </c>
    </row>
    <row r="12077" spans="1:19" x14ac:dyDescent="0.2">
      <c r="A12077" t="s">
        <v>25077</v>
      </c>
      <c r="B12077" t="s">
        <v>25257</v>
      </c>
      <c r="C12077" t="s">
        <v>346</v>
      </c>
      <c r="D12077" t="s">
        <v>1000</v>
      </c>
      <c r="E12077" s="23">
        <v>43952</v>
      </c>
      <c r="F12077">
        <v>0</v>
      </c>
      <c r="G12077">
        <v>0</v>
      </c>
      <c r="I12077">
        <v>0</v>
      </c>
      <c r="J12077">
        <v>0</v>
      </c>
      <c r="L12077">
        <v>0</v>
      </c>
      <c r="N12077">
        <v>0</v>
      </c>
      <c r="P12077">
        <v>0</v>
      </c>
      <c r="Q12077">
        <v>0</v>
      </c>
      <c r="S12077">
        <v>0</v>
      </c>
    </row>
    <row r="12078" spans="1:19" x14ac:dyDescent="0.2">
      <c r="A12078" t="s">
        <v>25078</v>
      </c>
      <c r="B12078" t="s">
        <v>25258</v>
      </c>
      <c r="C12078" t="s">
        <v>207</v>
      </c>
      <c r="D12078" t="s">
        <v>1000</v>
      </c>
      <c r="E12078" s="23">
        <v>43952</v>
      </c>
      <c r="F12078">
        <v>5</v>
      </c>
      <c r="G12078">
        <v>3</v>
      </c>
      <c r="I12078">
        <v>20</v>
      </c>
      <c r="J12078">
        <v>29</v>
      </c>
      <c r="L12078">
        <v>18</v>
      </c>
      <c r="N12078">
        <v>18</v>
      </c>
      <c r="P12078">
        <v>0</v>
      </c>
      <c r="Q12078">
        <v>0</v>
      </c>
      <c r="S12078">
        <v>2</v>
      </c>
    </row>
    <row r="12079" spans="1:19" x14ac:dyDescent="0.2">
      <c r="A12079" t="s">
        <v>25079</v>
      </c>
      <c r="B12079" t="s">
        <v>25259</v>
      </c>
      <c r="C12079" t="s">
        <v>212</v>
      </c>
      <c r="D12079" t="s">
        <v>1000</v>
      </c>
      <c r="E12079" s="23">
        <v>43952</v>
      </c>
      <c r="F12079">
        <v>4</v>
      </c>
      <c r="G12079">
        <v>4</v>
      </c>
      <c r="I12079">
        <v>10</v>
      </c>
      <c r="J12079">
        <v>23</v>
      </c>
      <c r="L12079">
        <v>23</v>
      </c>
      <c r="N12079">
        <v>6</v>
      </c>
      <c r="P12079">
        <v>0</v>
      </c>
      <c r="Q12079">
        <v>0</v>
      </c>
      <c r="S12079">
        <v>4</v>
      </c>
    </row>
    <row r="12080" spans="1:19" x14ac:dyDescent="0.2">
      <c r="A12080" t="s">
        <v>25080</v>
      </c>
      <c r="B12080" t="s">
        <v>25260</v>
      </c>
      <c r="C12080" t="s">
        <v>963</v>
      </c>
      <c r="D12080" t="s">
        <v>1000</v>
      </c>
      <c r="E12080" s="23">
        <v>43952</v>
      </c>
      <c r="F12080">
        <v>0</v>
      </c>
      <c r="G12080">
        <v>0</v>
      </c>
      <c r="I12080">
        <v>0</v>
      </c>
      <c r="J12080">
        <v>0</v>
      </c>
      <c r="L12080">
        <v>0</v>
      </c>
      <c r="N12080">
        <v>0</v>
      </c>
      <c r="P12080">
        <v>0</v>
      </c>
      <c r="Q12080">
        <v>0</v>
      </c>
      <c r="S12080">
        <v>0</v>
      </c>
    </row>
    <row r="12081" spans="1:19" x14ac:dyDescent="0.2">
      <c r="A12081" t="s">
        <v>25081</v>
      </c>
      <c r="B12081" t="s">
        <v>25261</v>
      </c>
      <c r="C12081" t="s">
        <v>225</v>
      </c>
      <c r="D12081" t="s">
        <v>1000</v>
      </c>
      <c r="E12081" s="23">
        <v>43952</v>
      </c>
      <c r="F12081">
        <v>3.5</v>
      </c>
      <c r="G12081">
        <v>6</v>
      </c>
      <c r="I12081">
        <v>12</v>
      </c>
      <c r="J12081">
        <v>30</v>
      </c>
      <c r="L12081">
        <v>55</v>
      </c>
      <c r="N12081">
        <v>12</v>
      </c>
      <c r="P12081">
        <v>0</v>
      </c>
      <c r="Q12081">
        <v>0</v>
      </c>
      <c r="S12081">
        <v>0</v>
      </c>
    </row>
    <row r="12082" spans="1:19" x14ac:dyDescent="0.2">
      <c r="A12082" t="s">
        <v>25082</v>
      </c>
      <c r="B12082" t="s">
        <v>25262</v>
      </c>
      <c r="C12082" t="s">
        <v>232</v>
      </c>
      <c r="D12082" t="s">
        <v>1000</v>
      </c>
      <c r="E12082" s="23">
        <v>43952</v>
      </c>
      <c r="F12082">
        <v>12.5</v>
      </c>
      <c r="G12082">
        <v>14.5</v>
      </c>
      <c r="I12082">
        <v>169</v>
      </c>
      <c r="J12082">
        <v>121</v>
      </c>
      <c r="L12082">
        <v>143</v>
      </c>
      <c r="N12082">
        <v>167</v>
      </c>
      <c r="P12082">
        <v>1</v>
      </c>
      <c r="Q12082">
        <v>1</v>
      </c>
      <c r="S12082">
        <v>2</v>
      </c>
    </row>
    <row r="12083" spans="1:19" x14ac:dyDescent="0.2">
      <c r="A12083" t="s">
        <v>25083</v>
      </c>
      <c r="B12083" t="s">
        <v>25263</v>
      </c>
      <c r="C12083" t="s">
        <v>317</v>
      </c>
      <c r="D12083" t="s">
        <v>1000</v>
      </c>
      <c r="E12083" s="23">
        <v>43952</v>
      </c>
      <c r="F12083">
        <v>8</v>
      </c>
      <c r="G12083">
        <v>7.5</v>
      </c>
      <c r="I12083">
        <v>13</v>
      </c>
      <c r="J12083">
        <v>45</v>
      </c>
      <c r="L12083">
        <v>43</v>
      </c>
      <c r="N12083">
        <v>13</v>
      </c>
      <c r="P12083">
        <v>1</v>
      </c>
      <c r="Q12083">
        <v>1</v>
      </c>
      <c r="S12083">
        <v>0</v>
      </c>
    </row>
    <row r="12084" spans="1:19" x14ac:dyDescent="0.2">
      <c r="A12084" t="s">
        <v>25084</v>
      </c>
      <c r="B12084" t="s">
        <v>25264</v>
      </c>
      <c r="C12084" t="s">
        <v>24597</v>
      </c>
      <c r="D12084" t="s">
        <v>1001</v>
      </c>
      <c r="E12084" s="23">
        <v>43952</v>
      </c>
      <c r="F12084">
        <v>3</v>
      </c>
      <c r="G12084">
        <v>3</v>
      </c>
      <c r="I12084">
        <v>11</v>
      </c>
      <c r="J12084">
        <v>16</v>
      </c>
      <c r="L12084">
        <v>16</v>
      </c>
      <c r="N12084">
        <v>8</v>
      </c>
      <c r="P12084">
        <v>0</v>
      </c>
      <c r="Q12084">
        <v>1</v>
      </c>
      <c r="S12084">
        <v>3</v>
      </c>
    </row>
    <row r="12085" spans="1:19" x14ac:dyDescent="0.2">
      <c r="A12085" t="s">
        <v>25085</v>
      </c>
      <c r="B12085" t="s">
        <v>25265</v>
      </c>
      <c r="C12085" t="s">
        <v>214</v>
      </c>
      <c r="D12085" t="s">
        <v>1000</v>
      </c>
      <c r="E12085" s="23">
        <v>43952</v>
      </c>
      <c r="F12085">
        <v>14</v>
      </c>
      <c r="G12085">
        <v>15.5</v>
      </c>
      <c r="I12085">
        <v>94</v>
      </c>
      <c r="J12085">
        <v>120</v>
      </c>
      <c r="L12085">
        <v>131</v>
      </c>
      <c r="N12085">
        <v>86</v>
      </c>
      <c r="P12085">
        <v>14</v>
      </c>
      <c r="Q12085">
        <v>16</v>
      </c>
      <c r="S12085">
        <v>8</v>
      </c>
    </row>
    <row r="12086" spans="1:19" x14ac:dyDescent="0.2">
      <c r="A12086" t="s">
        <v>25086</v>
      </c>
      <c r="B12086" t="s">
        <v>25266</v>
      </c>
      <c r="C12086" t="s">
        <v>230</v>
      </c>
      <c r="D12086" t="s">
        <v>1000</v>
      </c>
      <c r="E12086" s="23">
        <v>43952</v>
      </c>
      <c r="F12086">
        <v>0</v>
      </c>
      <c r="G12086">
        <v>0</v>
      </c>
      <c r="I12086">
        <v>0</v>
      </c>
      <c r="J12086">
        <v>0</v>
      </c>
      <c r="L12086">
        <v>0</v>
      </c>
      <c r="N12086">
        <v>0</v>
      </c>
      <c r="P12086">
        <v>0</v>
      </c>
      <c r="Q12086">
        <v>0</v>
      </c>
      <c r="S12086">
        <v>0</v>
      </c>
    </row>
    <row r="12087" spans="1:19" x14ac:dyDescent="0.2">
      <c r="A12087" t="s">
        <v>25087</v>
      </c>
      <c r="B12087" t="s">
        <v>25267</v>
      </c>
      <c r="C12087" t="s">
        <v>234</v>
      </c>
      <c r="D12087" t="s">
        <v>1000</v>
      </c>
      <c r="E12087" s="23">
        <v>43952</v>
      </c>
      <c r="F12087">
        <v>0</v>
      </c>
      <c r="G12087">
        <v>0</v>
      </c>
      <c r="I12087">
        <v>0</v>
      </c>
      <c r="J12087">
        <v>0</v>
      </c>
      <c r="L12087">
        <v>0</v>
      </c>
      <c r="N12087">
        <v>0</v>
      </c>
      <c r="P12087">
        <v>0</v>
      </c>
      <c r="Q12087">
        <v>0</v>
      </c>
      <c r="S12087">
        <v>0</v>
      </c>
    </row>
    <row r="12088" spans="1:19" x14ac:dyDescent="0.2">
      <c r="A12088" t="s">
        <v>25088</v>
      </c>
      <c r="B12088" t="s">
        <v>25268</v>
      </c>
      <c r="C12088" t="s">
        <v>217</v>
      </c>
      <c r="D12088" t="s">
        <v>1000</v>
      </c>
      <c r="E12088" s="23">
        <v>43952</v>
      </c>
      <c r="F12088">
        <v>0</v>
      </c>
      <c r="G12088">
        <v>0</v>
      </c>
      <c r="I12088">
        <v>0</v>
      </c>
      <c r="J12088">
        <v>0</v>
      </c>
      <c r="L12088">
        <v>0</v>
      </c>
      <c r="N12088">
        <v>0</v>
      </c>
      <c r="P12088">
        <v>0</v>
      </c>
      <c r="Q12088">
        <v>0</v>
      </c>
      <c r="S12088">
        <v>0</v>
      </c>
    </row>
    <row r="12089" spans="1:19" x14ac:dyDescent="0.2">
      <c r="A12089" t="s">
        <v>25089</v>
      </c>
      <c r="B12089" t="s">
        <v>25269</v>
      </c>
      <c r="C12089" t="s">
        <v>342</v>
      </c>
      <c r="D12089" t="s">
        <v>1000</v>
      </c>
      <c r="E12089" s="23">
        <v>43952</v>
      </c>
      <c r="F12089">
        <v>3</v>
      </c>
      <c r="G12089">
        <v>3</v>
      </c>
      <c r="I12089">
        <v>32</v>
      </c>
      <c r="J12089">
        <v>36</v>
      </c>
      <c r="L12089">
        <v>36</v>
      </c>
      <c r="N12089">
        <v>32</v>
      </c>
      <c r="P12089">
        <v>0</v>
      </c>
      <c r="Q12089">
        <v>1</v>
      </c>
      <c r="S12089">
        <v>0</v>
      </c>
    </row>
    <row r="12090" spans="1:19" x14ac:dyDescent="0.2">
      <c r="A12090" t="s">
        <v>25090</v>
      </c>
      <c r="B12090" t="s">
        <v>25270</v>
      </c>
      <c r="C12090" t="s">
        <v>220</v>
      </c>
      <c r="D12090" t="s">
        <v>1000</v>
      </c>
      <c r="E12090" s="23">
        <v>43952</v>
      </c>
      <c r="F12090">
        <v>0</v>
      </c>
      <c r="G12090">
        <v>0</v>
      </c>
      <c r="I12090">
        <v>0</v>
      </c>
      <c r="J12090">
        <v>0</v>
      </c>
      <c r="L12090">
        <v>0</v>
      </c>
      <c r="N12090">
        <v>0</v>
      </c>
      <c r="P12090">
        <v>0</v>
      </c>
      <c r="Q12090">
        <v>0</v>
      </c>
      <c r="S12090">
        <v>0</v>
      </c>
    </row>
    <row r="12091" spans="1:19" x14ac:dyDescent="0.2">
      <c r="A12091" t="s">
        <v>25091</v>
      </c>
      <c r="B12091" t="s">
        <v>25271</v>
      </c>
      <c r="C12091" t="s">
        <v>199</v>
      </c>
      <c r="D12091" t="s">
        <v>1000</v>
      </c>
      <c r="E12091" s="23">
        <v>43952</v>
      </c>
      <c r="F12091">
        <v>13</v>
      </c>
      <c r="G12091">
        <v>19</v>
      </c>
      <c r="I12091">
        <v>79</v>
      </c>
      <c r="J12091">
        <v>137</v>
      </c>
      <c r="L12091">
        <v>192</v>
      </c>
      <c r="N12091">
        <v>79</v>
      </c>
      <c r="P12091">
        <v>0</v>
      </c>
      <c r="Q12091">
        <v>1</v>
      </c>
      <c r="S12091">
        <v>0</v>
      </c>
    </row>
    <row r="12092" spans="1:19" x14ac:dyDescent="0.2">
      <c r="A12092" t="s">
        <v>25092</v>
      </c>
      <c r="B12092" t="s">
        <v>25272</v>
      </c>
      <c r="C12092" t="s">
        <v>199</v>
      </c>
      <c r="D12092" t="s">
        <v>1001</v>
      </c>
      <c r="E12092" s="23">
        <v>43952</v>
      </c>
      <c r="F12092">
        <v>2.5</v>
      </c>
      <c r="G12092">
        <v>3.5</v>
      </c>
      <c r="I12092">
        <v>7</v>
      </c>
      <c r="J12092">
        <v>14</v>
      </c>
      <c r="L12092">
        <v>19</v>
      </c>
      <c r="N12092">
        <v>7</v>
      </c>
      <c r="P12092">
        <v>0</v>
      </c>
      <c r="Q12092">
        <v>0</v>
      </c>
      <c r="S12092">
        <v>0</v>
      </c>
    </row>
    <row r="12093" spans="1:19" x14ac:dyDescent="0.2">
      <c r="A12093" t="s">
        <v>25093</v>
      </c>
      <c r="B12093" t="s">
        <v>25273</v>
      </c>
      <c r="C12093" t="s">
        <v>901</v>
      </c>
      <c r="D12093" t="s">
        <v>1000</v>
      </c>
      <c r="E12093" s="23">
        <v>43952</v>
      </c>
      <c r="F12093">
        <v>3.5</v>
      </c>
      <c r="G12093">
        <v>3</v>
      </c>
      <c r="I12093">
        <v>6</v>
      </c>
      <c r="J12093">
        <v>21</v>
      </c>
      <c r="L12093">
        <v>18</v>
      </c>
      <c r="N12093">
        <v>6</v>
      </c>
      <c r="P12093">
        <v>0</v>
      </c>
      <c r="Q12093">
        <v>0</v>
      </c>
      <c r="S12093">
        <v>0</v>
      </c>
    </row>
    <row r="12094" spans="1:19" x14ac:dyDescent="0.2">
      <c r="A12094" t="s">
        <v>25094</v>
      </c>
      <c r="B12094" t="s">
        <v>25274</v>
      </c>
      <c r="C12094" t="s">
        <v>901</v>
      </c>
      <c r="D12094" t="s">
        <v>1001</v>
      </c>
      <c r="E12094" s="23">
        <v>43952</v>
      </c>
      <c r="F12094">
        <v>4.5</v>
      </c>
      <c r="G12094">
        <v>3.5</v>
      </c>
      <c r="I12094">
        <v>19</v>
      </c>
      <c r="J12094">
        <v>24</v>
      </c>
      <c r="L12094">
        <v>18</v>
      </c>
      <c r="N12094">
        <v>16</v>
      </c>
      <c r="P12094">
        <v>1</v>
      </c>
      <c r="Q12094">
        <v>3</v>
      </c>
      <c r="S12094">
        <v>3</v>
      </c>
    </row>
    <row r="12095" spans="1:19" x14ac:dyDescent="0.2">
      <c r="A12095" t="s">
        <v>25095</v>
      </c>
      <c r="B12095" t="s">
        <v>25275</v>
      </c>
      <c r="C12095" t="s">
        <v>903</v>
      </c>
      <c r="D12095" t="s">
        <v>1000</v>
      </c>
      <c r="E12095" s="23">
        <v>43952</v>
      </c>
      <c r="F12095">
        <v>4</v>
      </c>
      <c r="G12095">
        <v>3</v>
      </c>
      <c r="I12095">
        <v>30</v>
      </c>
      <c r="J12095">
        <v>22</v>
      </c>
      <c r="L12095">
        <v>16</v>
      </c>
      <c r="N12095">
        <v>28</v>
      </c>
      <c r="P12095">
        <v>0</v>
      </c>
      <c r="Q12095">
        <v>0</v>
      </c>
      <c r="S12095">
        <v>2</v>
      </c>
    </row>
    <row r="12096" spans="1:19" x14ac:dyDescent="0.2">
      <c r="A12096" t="s">
        <v>25096</v>
      </c>
      <c r="B12096" t="s">
        <v>25276</v>
      </c>
      <c r="C12096" t="s">
        <v>903</v>
      </c>
      <c r="D12096" t="s">
        <v>1001</v>
      </c>
      <c r="E12096" s="23">
        <v>43952</v>
      </c>
      <c r="F12096">
        <v>0</v>
      </c>
      <c r="G12096">
        <v>0</v>
      </c>
      <c r="I12096">
        <v>0</v>
      </c>
      <c r="J12096">
        <v>0</v>
      </c>
      <c r="L12096">
        <v>0</v>
      </c>
      <c r="N12096">
        <v>0</v>
      </c>
      <c r="P12096">
        <v>0</v>
      </c>
      <c r="Q12096">
        <v>0</v>
      </c>
      <c r="S12096">
        <v>0</v>
      </c>
    </row>
    <row r="12097" spans="1:19" x14ac:dyDescent="0.2">
      <c r="A12097" t="s">
        <v>25097</v>
      </c>
      <c r="B12097" t="s">
        <v>25277</v>
      </c>
      <c r="C12097" t="s">
        <v>198</v>
      </c>
      <c r="D12097" t="s">
        <v>1002</v>
      </c>
      <c r="E12097" s="23">
        <v>43952</v>
      </c>
      <c r="F12097">
        <v>0</v>
      </c>
      <c r="G12097">
        <v>0</v>
      </c>
      <c r="I12097">
        <v>0</v>
      </c>
      <c r="J12097">
        <v>0</v>
      </c>
      <c r="L12097">
        <v>0</v>
      </c>
      <c r="N12097">
        <v>0</v>
      </c>
      <c r="P12097">
        <v>0</v>
      </c>
      <c r="Q12097">
        <v>0</v>
      </c>
      <c r="S12097">
        <v>0</v>
      </c>
    </row>
    <row r="12098" spans="1:19" x14ac:dyDescent="0.2">
      <c r="A12098" t="s">
        <v>25098</v>
      </c>
      <c r="B12098" t="s">
        <v>25278</v>
      </c>
      <c r="C12098" t="s">
        <v>962</v>
      </c>
      <c r="D12098" t="s">
        <v>1002</v>
      </c>
      <c r="E12098" s="23">
        <v>43952</v>
      </c>
      <c r="F12098">
        <v>0</v>
      </c>
      <c r="G12098">
        <v>0</v>
      </c>
      <c r="I12098">
        <v>0</v>
      </c>
      <c r="J12098">
        <v>0</v>
      </c>
      <c r="L12098">
        <v>0</v>
      </c>
      <c r="N12098">
        <v>0</v>
      </c>
      <c r="P12098">
        <v>0</v>
      </c>
      <c r="Q12098">
        <v>0</v>
      </c>
      <c r="S12098">
        <v>0</v>
      </c>
    </row>
    <row r="12099" spans="1:19" x14ac:dyDescent="0.2">
      <c r="A12099" t="s">
        <v>25099</v>
      </c>
      <c r="B12099" t="s">
        <v>25279</v>
      </c>
      <c r="C12099" t="s">
        <v>199</v>
      </c>
      <c r="D12099" t="s">
        <v>1002</v>
      </c>
      <c r="E12099" s="23">
        <v>43952</v>
      </c>
      <c r="F12099">
        <v>15.5</v>
      </c>
      <c r="G12099">
        <v>22.5</v>
      </c>
      <c r="I12099">
        <v>86</v>
      </c>
      <c r="J12099">
        <v>151</v>
      </c>
      <c r="L12099">
        <v>211</v>
      </c>
      <c r="N12099">
        <v>86</v>
      </c>
      <c r="P12099">
        <v>0</v>
      </c>
      <c r="Q12099">
        <v>1</v>
      </c>
      <c r="S12099">
        <v>0</v>
      </c>
    </row>
    <row r="12100" spans="1:19" x14ac:dyDescent="0.2">
      <c r="A12100" t="s">
        <v>25100</v>
      </c>
      <c r="B12100" t="s">
        <v>25280</v>
      </c>
      <c r="C12100" t="s">
        <v>348</v>
      </c>
      <c r="D12100" t="s">
        <v>1002</v>
      </c>
      <c r="E12100" s="23">
        <v>43952</v>
      </c>
      <c r="F12100">
        <v>0</v>
      </c>
      <c r="G12100">
        <v>0</v>
      </c>
      <c r="I12100">
        <v>0</v>
      </c>
      <c r="J12100">
        <v>0</v>
      </c>
      <c r="L12100">
        <v>0</v>
      </c>
      <c r="N12100">
        <v>0</v>
      </c>
      <c r="P12100">
        <v>0</v>
      </c>
      <c r="Q12100">
        <v>0</v>
      </c>
      <c r="S12100">
        <v>0</v>
      </c>
    </row>
    <row r="12101" spans="1:19" x14ac:dyDescent="0.2">
      <c r="A12101" t="s">
        <v>25101</v>
      </c>
      <c r="B12101" t="s">
        <v>25281</v>
      </c>
      <c r="C12101" t="s">
        <v>357</v>
      </c>
      <c r="D12101" t="s">
        <v>1002</v>
      </c>
      <c r="E12101" s="23">
        <v>43952</v>
      </c>
      <c r="F12101">
        <v>0</v>
      </c>
      <c r="G12101">
        <v>0</v>
      </c>
      <c r="I12101">
        <v>0</v>
      </c>
      <c r="J12101">
        <v>0</v>
      </c>
      <c r="L12101">
        <v>0</v>
      </c>
      <c r="N12101">
        <v>0</v>
      </c>
      <c r="P12101">
        <v>0</v>
      </c>
      <c r="Q12101">
        <v>0</v>
      </c>
      <c r="S12101">
        <v>0</v>
      </c>
    </row>
    <row r="12102" spans="1:19" x14ac:dyDescent="0.2">
      <c r="A12102" t="s">
        <v>25102</v>
      </c>
      <c r="B12102" t="s">
        <v>25282</v>
      </c>
      <c r="C12102" t="s">
        <v>227</v>
      </c>
      <c r="D12102" t="s">
        <v>1002</v>
      </c>
      <c r="E12102" s="23">
        <v>43952</v>
      </c>
      <c r="F12102">
        <v>0</v>
      </c>
      <c r="G12102">
        <v>0</v>
      </c>
      <c r="I12102">
        <v>0</v>
      </c>
      <c r="J12102">
        <v>0</v>
      </c>
      <c r="L12102">
        <v>0</v>
      </c>
      <c r="N12102">
        <v>0</v>
      </c>
      <c r="P12102">
        <v>0</v>
      </c>
      <c r="Q12102">
        <v>0</v>
      </c>
      <c r="S12102">
        <v>0</v>
      </c>
    </row>
    <row r="12103" spans="1:19" x14ac:dyDescent="0.2">
      <c r="A12103" t="s">
        <v>25103</v>
      </c>
      <c r="B12103" t="s">
        <v>25283</v>
      </c>
      <c r="C12103" t="s">
        <v>203</v>
      </c>
      <c r="D12103" t="s">
        <v>1002</v>
      </c>
      <c r="E12103" s="23">
        <v>43952</v>
      </c>
      <c r="F12103">
        <v>0</v>
      </c>
      <c r="G12103">
        <v>0</v>
      </c>
      <c r="I12103">
        <v>0</v>
      </c>
      <c r="J12103">
        <v>0</v>
      </c>
      <c r="L12103">
        <v>0</v>
      </c>
      <c r="N12103">
        <v>0</v>
      </c>
      <c r="P12103">
        <v>0</v>
      </c>
      <c r="Q12103">
        <v>0</v>
      </c>
      <c r="S12103">
        <v>0</v>
      </c>
    </row>
    <row r="12104" spans="1:19" x14ac:dyDescent="0.2">
      <c r="A12104" t="s">
        <v>25104</v>
      </c>
      <c r="B12104" t="s">
        <v>25284</v>
      </c>
      <c r="C12104" t="s">
        <v>387</v>
      </c>
      <c r="D12104" t="s">
        <v>1002</v>
      </c>
      <c r="E12104" s="23">
        <v>43952</v>
      </c>
      <c r="F12104">
        <v>0</v>
      </c>
      <c r="G12104">
        <v>0</v>
      </c>
      <c r="I12104">
        <v>0</v>
      </c>
      <c r="J12104">
        <v>0</v>
      </c>
      <c r="L12104">
        <v>0</v>
      </c>
      <c r="N12104">
        <v>0</v>
      </c>
      <c r="P12104">
        <v>0</v>
      </c>
      <c r="Q12104">
        <v>0</v>
      </c>
      <c r="S12104">
        <v>0</v>
      </c>
    </row>
    <row r="12105" spans="1:19" x14ac:dyDescent="0.2">
      <c r="A12105" t="s">
        <v>25105</v>
      </c>
      <c r="B12105" t="s">
        <v>25285</v>
      </c>
      <c r="C12105" t="s">
        <v>223</v>
      </c>
      <c r="D12105" t="s">
        <v>1002</v>
      </c>
      <c r="E12105" s="23">
        <v>43952</v>
      </c>
      <c r="F12105">
        <v>0</v>
      </c>
      <c r="G12105">
        <v>0</v>
      </c>
      <c r="I12105">
        <v>0</v>
      </c>
      <c r="J12105">
        <v>0</v>
      </c>
      <c r="L12105">
        <v>0</v>
      </c>
      <c r="N12105">
        <v>0</v>
      </c>
      <c r="P12105">
        <v>0</v>
      </c>
      <c r="Q12105">
        <v>0</v>
      </c>
      <c r="S12105">
        <v>0</v>
      </c>
    </row>
    <row r="12106" spans="1:19" x14ac:dyDescent="0.2">
      <c r="A12106" t="s">
        <v>25106</v>
      </c>
      <c r="B12106" t="s">
        <v>25286</v>
      </c>
      <c r="C12106" t="s">
        <v>346</v>
      </c>
      <c r="D12106" t="s">
        <v>1002</v>
      </c>
      <c r="E12106" s="23">
        <v>43952</v>
      </c>
      <c r="F12106">
        <v>0</v>
      </c>
      <c r="G12106">
        <v>0</v>
      </c>
      <c r="I12106">
        <v>0</v>
      </c>
      <c r="J12106">
        <v>0</v>
      </c>
      <c r="L12106">
        <v>0</v>
      </c>
      <c r="N12106">
        <v>0</v>
      </c>
      <c r="P12106">
        <v>0</v>
      </c>
      <c r="Q12106">
        <v>0</v>
      </c>
      <c r="S12106">
        <v>0</v>
      </c>
    </row>
    <row r="12107" spans="1:19" x14ac:dyDescent="0.2">
      <c r="A12107" t="s">
        <v>25107</v>
      </c>
      <c r="B12107" t="s">
        <v>25287</v>
      </c>
      <c r="C12107" t="s">
        <v>207</v>
      </c>
      <c r="D12107" t="s">
        <v>1002</v>
      </c>
      <c r="E12107" s="23">
        <v>43952</v>
      </c>
      <c r="F12107">
        <v>5</v>
      </c>
      <c r="G12107">
        <v>3</v>
      </c>
      <c r="I12107">
        <v>20</v>
      </c>
      <c r="J12107">
        <v>29</v>
      </c>
      <c r="L12107">
        <v>18</v>
      </c>
      <c r="N12107">
        <v>18</v>
      </c>
      <c r="P12107">
        <v>0</v>
      </c>
      <c r="Q12107">
        <v>0</v>
      </c>
      <c r="S12107">
        <v>2</v>
      </c>
    </row>
    <row r="12108" spans="1:19" x14ac:dyDescent="0.2">
      <c r="A12108" t="s">
        <v>25108</v>
      </c>
      <c r="B12108" t="s">
        <v>25288</v>
      </c>
      <c r="C12108" t="s">
        <v>212</v>
      </c>
      <c r="D12108" t="s">
        <v>1002</v>
      </c>
      <c r="E12108" s="23">
        <v>43952</v>
      </c>
      <c r="F12108">
        <v>4</v>
      </c>
      <c r="G12108">
        <v>4</v>
      </c>
      <c r="I12108">
        <v>10</v>
      </c>
      <c r="J12108">
        <v>23</v>
      </c>
      <c r="L12108">
        <v>23</v>
      </c>
      <c r="N12108">
        <v>6</v>
      </c>
      <c r="P12108">
        <v>0</v>
      </c>
      <c r="Q12108">
        <v>0</v>
      </c>
      <c r="S12108">
        <v>4</v>
      </c>
    </row>
    <row r="12109" spans="1:19" x14ac:dyDescent="0.2">
      <c r="A12109" t="s">
        <v>25109</v>
      </c>
      <c r="B12109" t="s">
        <v>25289</v>
      </c>
      <c r="C12109" t="s">
        <v>963</v>
      </c>
      <c r="D12109" t="s">
        <v>1002</v>
      </c>
      <c r="E12109" s="23">
        <v>43952</v>
      </c>
      <c r="F12109">
        <v>0</v>
      </c>
      <c r="G12109">
        <v>0</v>
      </c>
      <c r="I12109">
        <v>0</v>
      </c>
      <c r="J12109">
        <v>0</v>
      </c>
      <c r="L12109">
        <v>0</v>
      </c>
      <c r="N12109">
        <v>0</v>
      </c>
      <c r="P12109">
        <v>0</v>
      </c>
      <c r="Q12109">
        <v>0</v>
      </c>
      <c r="S12109">
        <v>0</v>
      </c>
    </row>
    <row r="12110" spans="1:19" x14ac:dyDescent="0.2">
      <c r="A12110" t="s">
        <v>25110</v>
      </c>
      <c r="B12110" t="s">
        <v>25290</v>
      </c>
      <c r="C12110" t="s">
        <v>225</v>
      </c>
      <c r="D12110" t="s">
        <v>1002</v>
      </c>
      <c r="E12110" s="23">
        <v>43952</v>
      </c>
      <c r="F12110">
        <v>3.5</v>
      </c>
      <c r="G12110">
        <v>6</v>
      </c>
      <c r="I12110">
        <v>12</v>
      </c>
      <c r="J12110">
        <v>30</v>
      </c>
      <c r="L12110">
        <v>55</v>
      </c>
      <c r="N12110">
        <v>12</v>
      </c>
      <c r="P12110">
        <v>0</v>
      </c>
      <c r="Q12110">
        <v>0</v>
      </c>
      <c r="S12110">
        <v>0</v>
      </c>
    </row>
    <row r="12111" spans="1:19" x14ac:dyDescent="0.2">
      <c r="A12111" t="s">
        <v>25111</v>
      </c>
      <c r="B12111" t="s">
        <v>25291</v>
      </c>
      <c r="C12111" t="s">
        <v>901</v>
      </c>
      <c r="D12111" t="s">
        <v>1002</v>
      </c>
      <c r="E12111" s="23">
        <v>43952</v>
      </c>
      <c r="F12111">
        <v>8</v>
      </c>
      <c r="G12111">
        <v>6.5</v>
      </c>
      <c r="I12111">
        <v>25</v>
      </c>
      <c r="J12111">
        <v>45</v>
      </c>
      <c r="L12111">
        <v>36</v>
      </c>
      <c r="N12111">
        <v>22</v>
      </c>
      <c r="P12111">
        <v>1</v>
      </c>
      <c r="Q12111">
        <v>3</v>
      </c>
      <c r="S12111">
        <v>3</v>
      </c>
    </row>
    <row r="12112" spans="1:19" x14ac:dyDescent="0.2">
      <c r="A12112" t="s">
        <v>25112</v>
      </c>
      <c r="B12112" t="s">
        <v>25292</v>
      </c>
      <c r="C12112" t="s">
        <v>232</v>
      </c>
      <c r="D12112" t="s">
        <v>1002</v>
      </c>
      <c r="E12112" s="23">
        <v>43952</v>
      </c>
      <c r="F12112">
        <v>12.5</v>
      </c>
      <c r="G12112">
        <v>14.5</v>
      </c>
      <c r="I12112">
        <v>169</v>
      </c>
      <c r="J12112">
        <v>121</v>
      </c>
      <c r="L12112">
        <v>143</v>
      </c>
      <c r="N12112">
        <v>167</v>
      </c>
      <c r="P12112">
        <v>1</v>
      </c>
      <c r="Q12112">
        <v>1</v>
      </c>
      <c r="S12112">
        <v>2</v>
      </c>
    </row>
    <row r="12113" spans="1:19" x14ac:dyDescent="0.2">
      <c r="A12113" t="s">
        <v>25113</v>
      </c>
      <c r="B12113" t="s">
        <v>25293</v>
      </c>
      <c r="C12113" t="s">
        <v>317</v>
      </c>
      <c r="D12113" t="s">
        <v>1002</v>
      </c>
      <c r="E12113" s="23">
        <v>43952</v>
      </c>
      <c r="F12113">
        <v>8</v>
      </c>
      <c r="G12113">
        <v>7.5</v>
      </c>
      <c r="I12113">
        <v>13</v>
      </c>
      <c r="J12113">
        <v>45</v>
      </c>
      <c r="L12113">
        <v>43</v>
      </c>
      <c r="N12113">
        <v>13</v>
      </c>
      <c r="P12113">
        <v>1</v>
      </c>
      <c r="Q12113">
        <v>1</v>
      </c>
      <c r="S12113">
        <v>0</v>
      </c>
    </row>
    <row r="12114" spans="1:19" x14ac:dyDescent="0.2">
      <c r="A12114" t="s">
        <v>25114</v>
      </c>
      <c r="B12114" t="s">
        <v>25294</v>
      </c>
      <c r="C12114" t="s">
        <v>24597</v>
      </c>
      <c r="D12114" t="s">
        <v>1002</v>
      </c>
      <c r="E12114" s="23">
        <v>43952</v>
      </c>
      <c r="F12114">
        <v>3</v>
      </c>
      <c r="G12114">
        <v>3</v>
      </c>
      <c r="I12114">
        <v>11</v>
      </c>
      <c r="J12114">
        <v>16</v>
      </c>
      <c r="L12114">
        <v>16</v>
      </c>
      <c r="N12114">
        <v>8</v>
      </c>
      <c r="P12114">
        <v>0</v>
      </c>
      <c r="Q12114">
        <v>1</v>
      </c>
      <c r="S12114">
        <v>3</v>
      </c>
    </row>
    <row r="12115" spans="1:19" x14ac:dyDescent="0.2">
      <c r="A12115" t="s">
        <v>25115</v>
      </c>
      <c r="B12115" t="s">
        <v>25295</v>
      </c>
      <c r="C12115" t="s">
        <v>214</v>
      </c>
      <c r="D12115" t="s">
        <v>1002</v>
      </c>
      <c r="E12115" s="23">
        <v>43952</v>
      </c>
      <c r="F12115">
        <v>14</v>
      </c>
      <c r="G12115">
        <v>15.5</v>
      </c>
      <c r="I12115">
        <v>94</v>
      </c>
      <c r="J12115">
        <v>120</v>
      </c>
      <c r="L12115">
        <v>131</v>
      </c>
      <c r="N12115">
        <v>86</v>
      </c>
      <c r="P12115">
        <v>14</v>
      </c>
      <c r="Q12115">
        <v>16</v>
      </c>
      <c r="S12115">
        <v>8</v>
      </c>
    </row>
    <row r="12116" spans="1:19" x14ac:dyDescent="0.2">
      <c r="A12116" t="s">
        <v>25116</v>
      </c>
      <c r="B12116" t="s">
        <v>25296</v>
      </c>
      <c r="C12116" t="s">
        <v>903</v>
      </c>
      <c r="D12116" t="s">
        <v>1002</v>
      </c>
      <c r="E12116" s="23">
        <v>43952</v>
      </c>
      <c r="F12116">
        <v>4</v>
      </c>
      <c r="G12116">
        <v>3</v>
      </c>
      <c r="I12116">
        <v>30</v>
      </c>
      <c r="J12116">
        <v>22</v>
      </c>
      <c r="L12116">
        <v>16</v>
      </c>
      <c r="N12116">
        <v>28</v>
      </c>
      <c r="P12116">
        <v>0</v>
      </c>
      <c r="Q12116">
        <v>0</v>
      </c>
      <c r="S12116">
        <v>2</v>
      </c>
    </row>
    <row r="12117" spans="1:19" x14ac:dyDescent="0.2">
      <c r="A12117" t="s">
        <v>25117</v>
      </c>
      <c r="B12117" t="s">
        <v>25297</v>
      </c>
      <c r="C12117" t="s">
        <v>230</v>
      </c>
      <c r="D12117" t="s">
        <v>1002</v>
      </c>
      <c r="E12117" s="23">
        <v>43952</v>
      </c>
      <c r="F12117">
        <v>0</v>
      </c>
      <c r="G12117">
        <v>0</v>
      </c>
      <c r="I12117">
        <v>0</v>
      </c>
      <c r="J12117">
        <v>0</v>
      </c>
      <c r="L12117">
        <v>0</v>
      </c>
      <c r="N12117">
        <v>0</v>
      </c>
      <c r="P12117">
        <v>0</v>
      </c>
      <c r="Q12117">
        <v>0</v>
      </c>
      <c r="S12117">
        <v>0</v>
      </c>
    </row>
    <row r="12118" spans="1:19" x14ac:dyDescent="0.2">
      <c r="A12118" t="s">
        <v>25118</v>
      </c>
      <c r="B12118" t="s">
        <v>25298</v>
      </c>
      <c r="C12118" t="s">
        <v>234</v>
      </c>
      <c r="D12118" t="s">
        <v>1002</v>
      </c>
      <c r="E12118" s="23">
        <v>43952</v>
      </c>
      <c r="F12118">
        <v>0</v>
      </c>
      <c r="G12118">
        <v>0</v>
      </c>
      <c r="I12118">
        <v>0</v>
      </c>
      <c r="J12118">
        <v>0</v>
      </c>
      <c r="L12118">
        <v>0</v>
      </c>
      <c r="N12118">
        <v>0</v>
      </c>
      <c r="P12118">
        <v>0</v>
      </c>
      <c r="Q12118">
        <v>0</v>
      </c>
      <c r="S12118">
        <v>0</v>
      </c>
    </row>
    <row r="12119" spans="1:19" x14ac:dyDescent="0.2">
      <c r="A12119" t="s">
        <v>25119</v>
      </c>
      <c r="B12119" t="s">
        <v>25299</v>
      </c>
      <c r="C12119" t="s">
        <v>217</v>
      </c>
      <c r="D12119" t="s">
        <v>1002</v>
      </c>
      <c r="E12119" s="23">
        <v>43952</v>
      </c>
      <c r="F12119">
        <v>0</v>
      </c>
      <c r="G12119">
        <v>0</v>
      </c>
      <c r="I12119">
        <v>0</v>
      </c>
      <c r="J12119">
        <v>0</v>
      </c>
      <c r="L12119">
        <v>0</v>
      </c>
      <c r="N12119">
        <v>0</v>
      </c>
      <c r="P12119">
        <v>0</v>
      </c>
      <c r="Q12119">
        <v>0</v>
      </c>
      <c r="S12119">
        <v>0</v>
      </c>
    </row>
    <row r="12120" spans="1:19" x14ac:dyDescent="0.2">
      <c r="A12120" t="s">
        <v>25120</v>
      </c>
      <c r="B12120" t="s">
        <v>25300</v>
      </c>
      <c r="C12120" t="s">
        <v>342</v>
      </c>
      <c r="D12120" t="s">
        <v>1002</v>
      </c>
      <c r="E12120" s="23">
        <v>43952</v>
      </c>
      <c r="F12120">
        <v>3</v>
      </c>
      <c r="G12120">
        <v>3</v>
      </c>
      <c r="I12120">
        <v>32</v>
      </c>
      <c r="J12120">
        <v>36</v>
      </c>
      <c r="L12120">
        <v>36</v>
      </c>
      <c r="N12120">
        <v>32</v>
      </c>
      <c r="P12120">
        <v>0</v>
      </c>
      <c r="Q12120">
        <v>1</v>
      </c>
      <c r="S12120">
        <v>0</v>
      </c>
    </row>
    <row r="12121" spans="1:19" x14ac:dyDescent="0.2">
      <c r="A12121" t="s">
        <v>25121</v>
      </c>
      <c r="B12121" t="s">
        <v>25301</v>
      </c>
      <c r="C12121" t="s">
        <v>220</v>
      </c>
      <c r="D12121" t="s">
        <v>1002</v>
      </c>
      <c r="E12121" s="23">
        <v>43952</v>
      </c>
      <c r="F12121">
        <v>0</v>
      </c>
      <c r="G12121">
        <v>0</v>
      </c>
      <c r="I12121">
        <v>0</v>
      </c>
      <c r="J12121">
        <v>0</v>
      </c>
      <c r="L12121">
        <v>0</v>
      </c>
      <c r="N12121">
        <v>0</v>
      </c>
      <c r="P12121">
        <v>0</v>
      </c>
      <c r="Q12121">
        <v>0</v>
      </c>
      <c r="S12121">
        <v>0</v>
      </c>
    </row>
    <row r="12122" spans="1:19" x14ac:dyDescent="0.2">
      <c r="A12122" t="s">
        <v>25122</v>
      </c>
      <c r="B12122" t="s">
        <v>25302</v>
      </c>
      <c r="C12122" t="s">
        <v>242</v>
      </c>
      <c r="D12122" t="s">
        <v>1000</v>
      </c>
      <c r="E12122" s="23">
        <v>43952</v>
      </c>
      <c r="F12122">
        <v>0</v>
      </c>
      <c r="G12122">
        <v>0</v>
      </c>
      <c r="I12122">
        <v>0</v>
      </c>
      <c r="J12122">
        <v>0</v>
      </c>
      <c r="L12122">
        <v>0</v>
      </c>
      <c r="N12122">
        <v>0</v>
      </c>
      <c r="P12122">
        <v>0</v>
      </c>
      <c r="Q12122">
        <v>0</v>
      </c>
      <c r="S12122">
        <v>0</v>
      </c>
    </row>
    <row r="12123" spans="1:19" x14ac:dyDescent="0.2">
      <c r="A12123" t="s">
        <v>25123</v>
      </c>
      <c r="B12123" t="s">
        <v>25303</v>
      </c>
      <c r="C12123" t="s">
        <v>242</v>
      </c>
      <c r="D12123" t="s">
        <v>1002</v>
      </c>
      <c r="E12123" s="23">
        <v>43952</v>
      </c>
      <c r="F12123">
        <v>0</v>
      </c>
      <c r="G12123">
        <v>0</v>
      </c>
      <c r="I12123">
        <v>0</v>
      </c>
      <c r="J12123">
        <v>0</v>
      </c>
      <c r="L12123">
        <v>0</v>
      </c>
      <c r="N12123">
        <v>0</v>
      </c>
      <c r="P12123">
        <v>0</v>
      </c>
      <c r="Q12123">
        <v>0</v>
      </c>
      <c r="S12123">
        <v>0</v>
      </c>
    </row>
    <row r="12124" spans="1:19" x14ac:dyDescent="0.2">
      <c r="A12124" t="s">
        <v>25124</v>
      </c>
      <c r="B12124" t="s">
        <v>25304</v>
      </c>
      <c r="C12124" t="s">
        <v>2724</v>
      </c>
      <c r="D12124" t="s">
        <v>1000</v>
      </c>
      <c r="E12124" s="23">
        <v>43952</v>
      </c>
      <c r="F12124">
        <v>2.5</v>
      </c>
      <c r="G12124">
        <v>1.5</v>
      </c>
      <c r="I12124">
        <v>15</v>
      </c>
      <c r="J12124">
        <v>14</v>
      </c>
      <c r="L12124">
        <v>8</v>
      </c>
      <c r="N12124">
        <v>14</v>
      </c>
      <c r="P12124">
        <v>0</v>
      </c>
      <c r="Q12124">
        <v>0</v>
      </c>
      <c r="S12124">
        <v>1</v>
      </c>
    </row>
    <row r="12125" spans="1:19" x14ac:dyDescent="0.2">
      <c r="A12125" t="s">
        <v>25125</v>
      </c>
      <c r="B12125" t="s">
        <v>25305</v>
      </c>
      <c r="C12125" t="s">
        <v>2724</v>
      </c>
      <c r="D12125" t="s">
        <v>1001</v>
      </c>
      <c r="E12125" s="23">
        <v>43952</v>
      </c>
      <c r="F12125">
        <v>5.5</v>
      </c>
      <c r="G12125">
        <v>5</v>
      </c>
      <c r="I12125">
        <v>22</v>
      </c>
      <c r="J12125">
        <v>30</v>
      </c>
      <c r="L12125">
        <v>26</v>
      </c>
      <c r="N12125">
        <v>20</v>
      </c>
      <c r="P12125">
        <v>0</v>
      </c>
      <c r="Q12125">
        <v>0</v>
      </c>
      <c r="S12125">
        <v>2</v>
      </c>
    </row>
    <row r="12126" spans="1:19" x14ac:dyDescent="0.2">
      <c r="A12126" t="s">
        <v>25126</v>
      </c>
      <c r="B12126" t="s">
        <v>25306</v>
      </c>
      <c r="C12126" t="s">
        <v>2724</v>
      </c>
      <c r="D12126" t="s">
        <v>1002</v>
      </c>
      <c r="E12126" s="23">
        <v>43952</v>
      </c>
      <c r="F12126">
        <v>8</v>
      </c>
      <c r="G12126">
        <v>6.5</v>
      </c>
      <c r="I12126">
        <v>37</v>
      </c>
      <c r="J12126">
        <v>44</v>
      </c>
      <c r="L12126">
        <v>34</v>
      </c>
      <c r="N12126">
        <v>34</v>
      </c>
      <c r="P12126">
        <v>0</v>
      </c>
      <c r="Q12126">
        <v>0</v>
      </c>
      <c r="S12126">
        <v>3</v>
      </c>
    </row>
    <row r="12127" spans="1:19" x14ac:dyDescent="0.2">
      <c r="A12127" t="s">
        <v>25127</v>
      </c>
      <c r="B12127" t="s">
        <v>25307</v>
      </c>
      <c r="C12127" t="s">
        <v>237</v>
      </c>
      <c r="D12127" t="s">
        <v>1000</v>
      </c>
      <c r="E12127" s="23">
        <v>43952</v>
      </c>
      <c r="F12127">
        <v>5</v>
      </c>
      <c r="G12127">
        <v>6</v>
      </c>
      <c r="I12127">
        <v>28</v>
      </c>
      <c r="J12127">
        <v>30</v>
      </c>
      <c r="L12127">
        <v>36</v>
      </c>
      <c r="N12127">
        <v>23</v>
      </c>
      <c r="P12127">
        <v>4</v>
      </c>
      <c r="Q12127">
        <v>5</v>
      </c>
      <c r="S12127">
        <v>5</v>
      </c>
    </row>
    <row r="12128" spans="1:19" x14ac:dyDescent="0.2">
      <c r="A12128" t="s">
        <v>25128</v>
      </c>
      <c r="B12128" t="s">
        <v>25308</v>
      </c>
      <c r="C12128" t="s">
        <v>237</v>
      </c>
      <c r="D12128" t="s">
        <v>1002</v>
      </c>
      <c r="E12128" s="23">
        <v>43952</v>
      </c>
      <c r="F12128">
        <v>5</v>
      </c>
      <c r="G12128">
        <v>6</v>
      </c>
      <c r="I12128">
        <v>28</v>
      </c>
      <c r="J12128">
        <v>30</v>
      </c>
      <c r="L12128">
        <v>36</v>
      </c>
      <c r="N12128">
        <v>23</v>
      </c>
      <c r="P12128">
        <v>4</v>
      </c>
      <c r="Q12128">
        <v>5</v>
      </c>
      <c r="S12128">
        <v>5</v>
      </c>
    </row>
    <row r="12129" spans="1:19" x14ac:dyDescent="0.2">
      <c r="A12129" t="s">
        <v>25129</v>
      </c>
      <c r="B12129" t="s">
        <v>25309</v>
      </c>
      <c r="C12129" t="s">
        <v>238</v>
      </c>
      <c r="D12129" t="s">
        <v>1000</v>
      </c>
      <c r="E12129" s="23">
        <v>43952</v>
      </c>
      <c r="F12129">
        <v>3</v>
      </c>
      <c r="G12129">
        <v>3</v>
      </c>
      <c r="I12129">
        <v>9</v>
      </c>
      <c r="J12129">
        <v>15</v>
      </c>
      <c r="L12129">
        <v>15</v>
      </c>
      <c r="N12129">
        <v>7</v>
      </c>
      <c r="P12129">
        <v>1</v>
      </c>
      <c r="Q12129">
        <v>1</v>
      </c>
      <c r="S12129">
        <v>2</v>
      </c>
    </row>
    <row r="12130" spans="1:19" x14ac:dyDescent="0.2">
      <c r="A12130" t="s">
        <v>25130</v>
      </c>
      <c r="B12130" t="s">
        <v>25310</v>
      </c>
      <c r="C12130" t="s">
        <v>238</v>
      </c>
      <c r="D12130" t="s">
        <v>1002</v>
      </c>
      <c r="E12130" s="23">
        <v>43952</v>
      </c>
      <c r="F12130">
        <v>3</v>
      </c>
      <c r="G12130">
        <v>3</v>
      </c>
      <c r="I12130">
        <v>9</v>
      </c>
      <c r="J12130">
        <v>15</v>
      </c>
      <c r="L12130">
        <v>15</v>
      </c>
      <c r="N12130">
        <v>7</v>
      </c>
      <c r="P12130">
        <v>1</v>
      </c>
      <c r="Q12130">
        <v>1</v>
      </c>
      <c r="S12130">
        <v>2</v>
      </c>
    </row>
    <row r="12131" spans="1:19" x14ac:dyDescent="0.2">
      <c r="A12131" t="s">
        <v>25131</v>
      </c>
      <c r="B12131" t="s">
        <v>25311</v>
      </c>
      <c r="C12131" t="s">
        <v>239</v>
      </c>
      <c r="D12131" t="s">
        <v>1000</v>
      </c>
      <c r="E12131" s="23">
        <v>43952</v>
      </c>
      <c r="F12131">
        <v>0</v>
      </c>
      <c r="G12131">
        <v>0</v>
      </c>
      <c r="I12131">
        <v>0</v>
      </c>
      <c r="J12131">
        <v>0</v>
      </c>
      <c r="L12131">
        <v>0</v>
      </c>
      <c r="N12131">
        <v>0</v>
      </c>
      <c r="P12131">
        <v>0</v>
      </c>
      <c r="Q12131">
        <v>0</v>
      </c>
      <c r="S12131">
        <v>0</v>
      </c>
    </row>
    <row r="12132" spans="1:19" x14ac:dyDescent="0.2">
      <c r="A12132" t="s">
        <v>25132</v>
      </c>
      <c r="B12132" t="s">
        <v>25312</v>
      </c>
      <c r="C12132" t="s">
        <v>239</v>
      </c>
      <c r="D12132" t="s">
        <v>1002</v>
      </c>
      <c r="E12132" s="23">
        <v>43952</v>
      </c>
      <c r="F12132">
        <v>0</v>
      </c>
      <c r="G12132">
        <v>0</v>
      </c>
      <c r="I12132">
        <v>0</v>
      </c>
      <c r="J12132">
        <v>0</v>
      </c>
      <c r="L12132">
        <v>0</v>
      </c>
      <c r="N12132">
        <v>0</v>
      </c>
      <c r="P12132">
        <v>0</v>
      </c>
      <c r="Q12132">
        <v>0</v>
      </c>
      <c r="S12132">
        <v>0</v>
      </c>
    </row>
    <row r="12133" spans="1:19" x14ac:dyDescent="0.2">
      <c r="A12133" t="s">
        <v>25133</v>
      </c>
      <c r="B12133" t="s">
        <v>25313</v>
      </c>
      <c r="C12133" t="s">
        <v>1988</v>
      </c>
      <c r="D12133" t="s">
        <v>1000</v>
      </c>
      <c r="E12133" s="23">
        <v>43952</v>
      </c>
      <c r="F12133">
        <v>5</v>
      </c>
      <c r="G12133">
        <v>4.5</v>
      </c>
      <c r="I12133">
        <v>21</v>
      </c>
      <c r="J12133">
        <v>29</v>
      </c>
      <c r="L12133">
        <v>26</v>
      </c>
      <c r="N12133">
        <v>20</v>
      </c>
      <c r="P12133">
        <v>0</v>
      </c>
      <c r="Q12133">
        <v>0</v>
      </c>
      <c r="S12133">
        <v>1</v>
      </c>
    </row>
    <row r="12134" spans="1:19" x14ac:dyDescent="0.2">
      <c r="A12134" t="s">
        <v>25134</v>
      </c>
      <c r="B12134" t="s">
        <v>25314</v>
      </c>
      <c r="C12134" t="s">
        <v>1988</v>
      </c>
      <c r="D12134" t="s">
        <v>1001</v>
      </c>
      <c r="E12134" s="23">
        <v>43952</v>
      </c>
      <c r="F12134">
        <v>4.5</v>
      </c>
      <c r="G12134">
        <v>5</v>
      </c>
      <c r="I12134">
        <v>15</v>
      </c>
      <c r="J12134">
        <v>24</v>
      </c>
      <c r="L12134">
        <v>27</v>
      </c>
      <c r="N12134">
        <v>11</v>
      </c>
      <c r="P12134">
        <v>1</v>
      </c>
      <c r="Q12134">
        <v>4</v>
      </c>
      <c r="S12134">
        <v>4</v>
      </c>
    </row>
    <row r="12135" spans="1:19" x14ac:dyDescent="0.2">
      <c r="A12135" t="s">
        <v>25135</v>
      </c>
      <c r="B12135" t="s">
        <v>25315</v>
      </c>
      <c r="C12135" t="s">
        <v>1988</v>
      </c>
      <c r="D12135" t="s">
        <v>1002</v>
      </c>
      <c r="E12135" s="23">
        <v>43952</v>
      </c>
      <c r="F12135">
        <v>9.5</v>
      </c>
      <c r="G12135">
        <v>9.5</v>
      </c>
      <c r="I12135">
        <v>36</v>
      </c>
      <c r="J12135">
        <v>53</v>
      </c>
      <c r="L12135">
        <v>53</v>
      </c>
      <c r="N12135">
        <v>31</v>
      </c>
      <c r="P12135">
        <v>1</v>
      </c>
      <c r="Q12135">
        <v>4</v>
      </c>
      <c r="S12135">
        <v>5</v>
      </c>
    </row>
    <row r="12136" spans="1:19" x14ac:dyDescent="0.2">
      <c r="A12136" t="s">
        <v>25136</v>
      </c>
      <c r="B12136" t="s">
        <v>25316</v>
      </c>
      <c r="C12136" t="s">
        <v>966</v>
      </c>
      <c r="D12136" t="s">
        <v>1000</v>
      </c>
      <c r="E12136" s="23">
        <v>43952</v>
      </c>
      <c r="F12136">
        <v>0</v>
      </c>
      <c r="G12136">
        <v>0</v>
      </c>
      <c r="I12136">
        <v>0</v>
      </c>
      <c r="J12136">
        <v>0</v>
      </c>
      <c r="L12136">
        <v>0</v>
      </c>
      <c r="N12136">
        <v>0</v>
      </c>
      <c r="P12136">
        <v>0</v>
      </c>
      <c r="Q12136">
        <v>0</v>
      </c>
      <c r="S12136">
        <v>0</v>
      </c>
    </row>
    <row r="12137" spans="1:19" x14ac:dyDescent="0.2">
      <c r="A12137" t="s">
        <v>25137</v>
      </c>
      <c r="B12137" t="s">
        <v>25317</v>
      </c>
      <c r="C12137" t="s">
        <v>966</v>
      </c>
      <c r="D12137" t="s">
        <v>1002</v>
      </c>
      <c r="E12137" s="23">
        <v>43952</v>
      </c>
      <c r="F12137">
        <v>0</v>
      </c>
      <c r="G12137">
        <v>0</v>
      </c>
      <c r="I12137">
        <v>0</v>
      </c>
      <c r="J12137">
        <v>0</v>
      </c>
      <c r="L12137">
        <v>0</v>
      </c>
      <c r="N12137">
        <v>0</v>
      </c>
      <c r="P12137">
        <v>0</v>
      </c>
      <c r="Q12137">
        <v>0</v>
      </c>
      <c r="S12137">
        <v>0</v>
      </c>
    </row>
    <row r="12138" spans="1:19" x14ac:dyDescent="0.2">
      <c r="A12138" t="s">
        <v>25138</v>
      </c>
      <c r="B12138" t="s">
        <v>25318</v>
      </c>
      <c r="C12138" t="s">
        <v>240</v>
      </c>
      <c r="D12138" t="s">
        <v>1000</v>
      </c>
      <c r="E12138" s="23">
        <v>43952</v>
      </c>
      <c r="F12138">
        <v>15.5</v>
      </c>
      <c r="G12138">
        <v>17.5</v>
      </c>
      <c r="I12138">
        <v>33</v>
      </c>
      <c r="J12138">
        <v>86</v>
      </c>
      <c r="L12138">
        <v>100</v>
      </c>
      <c r="N12138">
        <v>27</v>
      </c>
      <c r="P12138">
        <v>1</v>
      </c>
      <c r="Q12138">
        <v>1</v>
      </c>
      <c r="S12138">
        <v>6</v>
      </c>
    </row>
    <row r="12139" spans="1:19" x14ac:dyDescent="0.2">
      <c r="A12139" t="s">
        <v>25139</v>
      </c>
      <c r="B12139" t="s">
        <v>25319</v>
      </c>
      <c r="C12139" t="s">
        <v>240</v>
      </c>
      <c r="D12139" t="s">
        <v>1002</v>
      </c>
      <c r="E12139" s="23">
        <v>43952</v>
      </c>
      <c r="F12139">
        <v>15.5</v>
      </c>
      <c r="G12139">
        <v>17.5</v>
      </c>
      <c r="I12139">
        <v>33</v>
      </c>
      <c r="J12139">
        <v>86</v>
      </c>
      <c r="L12139">
        <v>100</v>
      </c>
      <c r="N12139">
        <v>27</v>
      </c>
      <c r="P12139">
        <v>1</v>
      </c>
      <c r="Q12139">
        <v>1</v>
      </c>
      <c r="S12139">
        <v>6</v>
      </c>
    </row>
    <row r="12140" spans="1:19" x14ac:dyDescent="0.2">
      <c r="A12140" t="s">
        <v>25140</v>
      </c>
      <c r="B12140" t="s">
        <v>25320</v>
      </c>
      <c r="C12140" t="s">
        <v>241</v>
      </c>
      <c r="D12140" t="s">
        <v>1000</v>
      </c>
      <c r="E12140" s="23">
        <v>43952</v>
      </c>
      <c r="F12140">
        <v>35.5</v>
      </c>
      <c r="G12140">
        <v>43.5</v>
      </c>
      <c r="I12140">
        <v>347</v>
      </c>
      <c r="J12140">
        <v>386</v>
      </c>
      <c r="L12140">
        <v>475</v>
      </c>
      <c r="N12140">
        <v>344</v>
      </c>
      <c r="P12140">
        <v>10</v>
      </c>
      <c r="Q12140">
        <v>13</v>
      </c>
      <c r="S12140">
        <v>3</v>
      </c>
    </row>
    <row r="12141" spans="1:19" x14ac:dyDescent="0.2">
      <c r="A12141" t="s">
        <v>25141</v>
      </c>
      <c r="B12141" t="s">
        <v>25321</v>
      </c>
      <c r="C12141" t="s">
        <v>241</v>
      </c>
      <c r="D12141" t="s">
        <v>1002</v>
      </c>
      <c r="E12141" s="23">
        <v>43952</v>
      </c>
      <c r="F12141">
        <v>35.5</v>
      </c>
      <c r="G12141">
        <v>43.5</v>
      </c>
      <c r="I12141">
        <v>347</v>
      </c>
      <c r="J12141">
        <v>386</v>
      </c>
      <c r="L12141">
        <v>475</v>
      </c>
      <c r="N12141">
        <v>344</v>
      </c>
      <c r="P12141">
        <v>10</v>
      </c>
      <c r="Q12141">
        <v>13</v>
      </c>
      <c r="S12141">
        <v>3</v>
      </c>
    </row>
    <row r="12142" spans="1:19" x14ac:dyDescent="0.2">
      <c r="A12142" t="s">
        <v>25142</v>
      </c>
      <c r="B12142" t="s">
        <v>25322</v>
      </c>
      <c r="C12142" t="s">
        <v>318</v>
      </c>
      <c r="D12142" t="s">
        <v>1000</v>
      </c>
      <c r="E12142" s="23">
        <v>43952</v>
      </c>
      <c r="F12142">
        <v>4</v>
      </c>
      <c r="G12142">
        <v>2.5</v>
      </c>
      <c r="I12142">
        <v>12</v>
      </c>
      <c r="J12142">
        <v>24</v>
      </c>
      <c r="L12142">
        <v>15</v>
      </c>
      <c r="N12142">
        <v>12</v>
      </c>
      <c r="P12142">
        <v>0</v>
      </c>
      <c r="Q12142">
        <v>0</v>
      </c>
      <c r="S12142">
        <v>0</v>
      </c>
    </row>
    <row r="12143" spans="1:19" x14ac:dyDescent="0.2">
      <c r="A12143" t="s">
        <v>25143</v>
      </c>
      <c r="B12143" t="s">
        <v>25323</v>
      </c>
      <c r="C12143" t="s">
        <v>318</v>
      </c>
      <c r="D12143" t="s">
        <v>1002</v>
      </c>
      <c r="E12143" s="23">
        <v>43952</v>
      </c>
      <c r="F12143">
        <v>4</v>
      </c>
      <c r="G12143">
        <v>2.5</v>
      </c>
      <c r="I12143">
        <v>12</v>
      </c>
      <c r="J12143">
        <v>24</v>
      </c>
      <c r="L12143">
        <v>15</v>
      </c>
      <c r="N12143">
        <v>12</v>
      </c>
      <c r="P12143">
        <v>0</v>
      </c>
      <c r="Q12143">
        <v>0</v>
      </c>
      <c r="S12143">
        <v>0</v>
      </c>
    </row>
    <row r="12144" spans="1:19" x14ac:dyDescent="0.2">
      <c r="A12144" t="s">
        <v>25144</v>
      </c>
      <c r="B12144" t="s">
        <v>25324</v>
      </c>
      <c r="C12144" t="s">
        <v>896</v>
      </c>
      <c r="D12144" t="s">
        <v>1000</v>
      </c>
      <c r="E12144" s="23">
        <v>43952</v>
      </c>
      <c r="F12144">
        <v>70.5</v>
      </c>
      <c r="G12144">
        <v>78.5</v>
      </c>
      <c r="I12144">
        <v>465</v>
      </c>
      <c r="J12144">
        <v>584</v>
      </c>
      <c r="L12144">
        <v>675</v>
      </c>
      <c r="N12144">
        <v>447</v>
      </c>
      <c r="O12144" t="s">
        <v>904</v>
      </c>
      <c r="P12144">
        <v>16</v>
      </c>
      <c r="Q12144">
        <v>20</v>
      </c>
      <c r="S12144">
        <v>18</v>
      </c>
    </row>
    <row r="12145" spans="1:19" x14ac:dyDescent="0.2">
      <c r="A12145" t="s">
        <v>25145</v>
      </c>
      <c r="B12145" t="s">
        <v>25325</v>
      </c>
      <c r="C12145" t="s">
        <v>899</v>
      </c>
      <c r="D12145" t="s">
        <v>1001</v>
      </c>
      <c r="E12145" s="23">
        <v>43952</v>
      </c>
      <c r="F12145">
        <v>10</v>
      </c>
      <c r="G12145">
        <v>10</v>
      </c>
      <c r="I12145">
        <v>37</v>
      </c>
      <c r="J12145">
        <v>54</v>
      </c>
      <c r="L12145">
        <v>53</v>
      </c>
      <c r="N12145">
        <v>31</v>
      </c>
      <c r="O12145" t="s">
        <v>904</v>
      </c>
      <c r="P12145">
        <v>1</v>
      </c>
      <c r="Q12145">
        <v>4</v>
      </c>
      <c r="S12145">
        <v>6</v>
      </c>
    </row>
    <row r="12146" spans="1:19" x14ac:dyDescent="0.2">
      <c r="A12146" t="s">
        <v>25146</v>
      </c>
      <c r="B12146" t="s">
        <v>25326</v>
      </c>
      <c r="C12146" t="s">
        <v>1237</v>
      </c>
      <c r="D12146" t="s">
        <v>1000</v>
      </c>
      <c r="E12146" s="23">
        <v>43952</v>
      </c>
      <c r="F12146">
        <v>23</v>
      </c>
      <c r="G12146">
        <v>23.5</v>
      </c>
      <c r="I12146">
        <v>69</v>
      </c>
      <c r="J12146">
        <v>129</v>
      </c>
      <c r="L12146">
        <v>134</v>
      </c>
      <c r="N12146">
        <v>61</v>
      </c>
      <c r="P12146">
        <v>1</v>
      </c>
      <c r="Q12146">
        <v>1</v>
      </c>
      <c r="S12146">
        <v>8</v>
      </c>
    </row>
    <row r="12147" spans="1:19" x14ac:dyDescent="0.2">
      <c r="A12147" t="s">
        <v>25147</v>
      </c>
      <c r="B12147" t="s">
        <v>25327</v>
      </c>
      <c r="C12147" t="s">
        <v>1237</v>
      </c>
      <c r="D12147" t="s">
        <v>1001</v>
      </c>
      <c r="E12147" s="23">
        <v>43952</v>
      </c>
      <c r="F12147">
        <v>10</v>
      </c>
      <c r="G12147">
        <v>10</v>
      </c>
      <c r="I12147">
        <v>37</v>
      </c>
      <c r="J12147">
        <v>54</v>
      </c>
      <c r="L12147">
        <v>53</v>
      </c>
      <c r="N12147">
        <v>31</v>
      </c>
      <c r="P12147">
        <v>1</v>
      </c>
      <c r="Q12147">
        <v>4</v>
      </c>
      <c r="S12147">
        <v>6</v>
      </c>
    </row>
    <row r="12148" spans="1:19" x14ac:dyDescent="0.2">
      <c r="A12148" t="s">
        <v>25148</v>
      </c>
      <c r="B12148" t="s">
        <v>25328</v>
      </c>
      <c r="C12148" t="s">
        <v>1237</v>
      </c>
      <c r="D12148" t="s">
        <v>1002</v>
      </c>
      <c r="E12148" s="23">
        <v>43952</v>
      </c>
      <c r="F12148">
        <v>33</v>
      </c>
      <c r="G12148">
        <v>33.5</v>
      </c>
      <c r="I12148">
        <v>106</v>
      </c>
      <c r="J12148">
        <v>183</v>
      </c>
      <c r="L12148">
        <v>187</v>
      </c>
      <c r="N12148">
        <v>92</v>
      </c>
      <c r="P12148">
        <v>2</v>
      </c>
      <c r="Q12148">
        <v>5</v>
      </c>
      <c r="S12148">
        <v>14</v>
      </c>
    </row>
    <row r="12149" spans="1:19" x14ac:dyDescent="0.2">
      <c r="A12149" t="s">
        <v>25149</v>
      </c>
      <c r="B12149" t="s">
        <v>25329</v>
      </c>
      <c r="C12149" t="s">
        <v>235</v>
      </c>
      <c r="D12149" t="s">
        <v>1002</v>
      </c>
      <c r="E12149" s="23">
        <v>43952</v>
      </c>
      <c r="F12149">
        <v>80.5</v>
      </c>
      <c r="G12149">
        <v>88.5</v>
      </c>
      <c r="I12149">
        <v>502</v>
      </c>
      <c r="J12149">
        <v>638</v>
      </c>
      <c r="L12149">
        <v>728</v>
      </c>
      <c r="N12149">
        <v>478</v>
      </c>
      <c r="P12149">
        <v>17</v>
      </c>
      <c r="Q12149">
        <v>24</v>
      </c>
      <c r="S12149">
        <v>24</v>
      </c>
    </row>
    <row r="12150" spans="1:19" x14ac:dyDescent="0.2">
      <c r="A12150" t="s">
        <v>25513</v>
      </c>
      <c r="B12150" t="s">
        <v>25331</v>
      </c>
      <c r="C12150" t="s">
        <v>228</v>
      </c>
      <c r="D12150" t="s">
        <v>1000</v>
      </c>
      <c r="E12150" s="23">
        <v>43983</v>
      </c>
      <c r="F12150">
        <v>0</v>
      </c>
      <c r="G12150">
        <v>0</v>
      </c>
      <c r="I12150">
        <v>0</v>
      </c>
      <c r="J12150">
        <v>0</v>
      </c>
      <c r="L12150">
        <v>0</v>
      </c>
      <c r="N12150">
        <v>0</v>
      </c>
      <c r="P12150">
        <v>0</v>
      </c>
      <c r="Q12150">
        <v>0</v>
      </c>
      <c r="S12150">
        <v>0</v>
      </c>
    </row>
    <row r="12151" spans="1:19" x14ac:dyDescent="0.2">
      <c r="A12151" t="s">
        <v>25514</v>
      </c>
      <c r="B12151" t="s">
        <v>25332</v>
      </c>
      <c r="C12151" t="s">
        <v>211</v>
      </c>
      <c r="D12151" t="s">
        <v>1000</v>
      </c>
      <c r="E12151" s="23">
        <v>43983</v>
      </c>
      <c r="F12151">
        <v>0</v>
      </c>
      <c r="G12151">
        <v>0</v>
      </c>
      <c r="I12151">
        <v>0</v>
      </c>
      <c r="J12151">
        <v>0</v>
      </c>
      <c r="L12151">
        <v>0</v>
      </c>
      <c r="N12151">
        <v>0</v>
      </c>
      <c r="P12151">
        <v>0</v>
      </c>
      <c r="Q12151">
        <v>0</v>
      </c>
      <c r="S12151">
        <v>0</v>
      </c>
    </row>
    <row r="12152" spans="1:19" x14ac:dyDescent="0.2">
      <c r="A12152" t="s">
        <v>25515</v>
      </c>
      <c r="B12152" t="s">
        <v>25333</v>
      </c>
      <c r="C12152" t="s">
        <v>213</v>
      </c>
      <c r="D12152" t="s">
        <v>1000</v>
      </c>
      <c r="E12152" s="23">
        <v>43983</v>
      </c>
      <c r="F12152">
        <v>0</v>
      </c>
      <c r="G12152">
        <v>0</v>
      </c>
      <c r="I12152">
        <v>0</v>
      </c>
      <c r="J12152">
        <v>0</v>
      </c>
      <c r="L12152">
        <v>0</v>
      </c>
      <c r="N12152">
        <v>0</v>
      </c>
      <c r="P12152">
        <v>0</v>
      </c>
      <c r="Q12152">
        <v>0</v>
      </c>
      <c r="S12152">
        <v>0</v>
      </c>
    </row>
    <row r="12153" spans="1:19" x14ac:dyDescent="0.2">
      <c r="A12153" t="s">
        <v>25516</v>
      </c>
      <c r="B12153" t="s">
        <v>25334</v>
      </c>
      <c r="C12153" t="s">
        <v>229</v>
      </c>
      <c r="D12153" t="s">
        <v>1000</v>
      </c>
      <c r="E12153" s="23">
        <v>43983</v>
      </c>
      <c r="F12153">
        <v>0</v>
      </c>
      <c r="G12153">
        <v>0</v>
      </c>
      <c r="I12153">
        <v>0</v>
      </c>
      <c r="J12153">
        <v>0</v>
      </c>
      <c r="L12153">
        <v>0</v>
      </c>
      <c r="N12153">
        <v>0</v>
      </c>
      <c r="P12153">
        <v>0</v>
      </c>
      <c r="Q12153">
        <v>0</v>
      </c>
      <c r="S12153">
        <v>0</v>
      </c>
    </row>
    <row r="12154" spans="1:19" x14ac:dyDescent="0.2">
      <c r="A12154" t="s">
        <v>25517</v>
      </c>
      <c r="B12154" t="s">
        <v>25335</v>
      </c>
      <c r="C12154" t="s">
        <v>1051</v>
      </c>
      <c r="D12154" t="s">
        <v>1000</v>
      </c>
      <c r="E12154" s="23">
        <v>43983</v>
      </c>
      <c r="F12154">
        <v>0</v>
      </c>
      <c r="G12154">
        <v>0</v>
      </c>
      <c r="I12154">
        <v>0</v>
      </c>
      <c r="J12154">
        <v>0</v>
      </c>
      <c r="L12154">
        <v>0</v>
      </c>
      <c r="N12154">
        <v>0</v>
      </c>
      <c r="P12154">
        <v>0</v>
      </c>
      <c r="Q12154">
        <v>0</v>
      </c>
      <c r="S12154">
        <v>0</v>
      </c>
    </row>
    <row r="12155" spans="1:19" x14ac:dyDescent="0.2">
      <c r="A12155" t="s">
        <v>25518</v>
      </c>
      <c r="B12155" t="s">
        <v>25336</v>
      </c>
      <c r="C12155" t="s">
        <v>1048</v>
      </c>
      <c r="D12155" t="s">
        <v>1000</v>
      </c>
      <c r="E12155" s="23">
        <v>43983</v>
      </c>
      <c r="F12155">
        <v>0</v>
      </c>
      <c r="G12155">
        <v>0</v>
      </c>
      <c r="I12155">
        <v>0</v>
      </c>
      <c r="J12155">
        <v>0</v>
      </c>
      <c r="L12155">
        <v>0</v>
      </c>
      <c r="N12155">
        <v>0</v>
      </c>
      <c r="P12155">
        <v>0</v>
      </c>
      <c r="Q12155">
        <v>0</v>
      </c>
      <c r="S12155">
        <v>0</v>
      </c>
    </row>
    <row r="12156" spans="1:19" x14ac:dyDescent="0.2">
      <c r="A12156" t="s">
        <v>25519</v>
      </c>
      <c r="B12156" t="s">
        <v>25337</v>
      </c>
      <c r="C12156" t="s">
        <v>1047</v>
      </c>
      <c r="D12156" t="s">
        <v>1000</v>
      </c>
      <c r="E12156" s="23">
        <v>43983</v>
      </c>
      <c r="F12156">
        <v>2.5</v>
      </c>
      <c r="G12156">
        <v>1.5</v>
      </c>
      <c r="I12156">
        <v>16</v>
      </c>
      <c r="J12156">
        <v>14</v>
      </c>
      <c r="L12156">
        <v>8</v>
      </c>
      <c r="N12156">
        <v>15</v>
      </c>
      <c r="P12156">
        <v>0</v>
      </c>
      <c r="Q12156">
        <v>0</v>
      </c>
      <c r="S12156">
        <v>1</v>
      </c>
    </row>
    <row r="12157" spans="1:19" x14ac:dyDescent="0.2">
      <c r="A12157" t="s">
        <v>25520</v>
      </c>
      <c r="B12157" t="s">
        <v>25338</v>
      </c>
      <c r="C12157" t="s">
        <v>1050</v>
      </c>
      <c r="D12157" t="s">
        <v>1001</v>
      </c>
      <c r="E12157" s="23">
        <v>43983</v>
      </c>
      <c r="F12157">
        <v>1</v>
      </c>
      <c r="G12157">
        <v>1.5</v>
      </c>
      <c r="I12157">
        <v>4</v>
      </c>
      <c r="J12157">
        <v>5</v>
      </c>
      <c r="L12157">
        <v>8</v>
      </c>
      <c r="N12157">
        <v>3</v>
      </c>
      <c r="P12157">
        <v>0</v>
      </c>
      <c r="Q12157">
        <v>0</v>
      </c>
      <c r="S12157">
        <v>1</v>
      </c>
    </row>
    <row r="12158" spans="1:19" x14ac:dyDescent="0.2">
      <c r="A12158" t="s">
        <v>25521</v>
      </c>
      <c r="B12158" t="s">
        <v>25339</v>
      </c>
      <c r="C12158" t="s">
        <v>1049</v>
      </c>
      <c r="D12158" t="s">
        <v>1001</v>
      </c>
      <c r="E12158" s="23">
        <v>43983</v>
      </c>
      <c r="F12158">
        <v>0</v>
      </c>
      <c r="G12158">
        <v>0</v>
      </c>
      <c r="I12158">
        <v>0</v>
      </c>
      <c r="J12158">
        <v>0</v>
      </c>
      <c r="L12158">
        <v>0</v>
      </c>
      <c r="N12158">
        <v>0</v>
      </c>
      <c r="P12158">
        <v>0</v>
      </c>
      <c r="Q12158">
        <v>0</v>
      </c>
      <c r="S12158">
        <v>0</v>
      </c>
    </row>
    <row r="12159" spans="1:19" x14ac:dyDescent="0.2">
      <c r="A12159" t="s">
        <v>25522</v>
      </c>
      <c r="B12159" t="s">
        <v>25340</v>
      </c>
      <c r="C12159" t="s">
        <v>1048</v>
      </c>
      <c r="D12159" t="s">
        <v>1001</v>
      </c>
      <c r="E12159" s="23">
        <v>43983</v>
      </c>
      <c r="F12159">
        <v>3</v>
      </c>
      <c r="G12159">
        <v>2</v>
      </c>
      <c r="I12159">
        <v>12</v>
      </c>
      <c r="J12159">
        <v>17</v>
      </c>
      <c r="L12159">
        <v>10</v>
      </c>
      <c r="N12159">
        <v>12</v>
      </c>
      <c r="P12159">
        <v>0</v>
      </c>
      <c r="Q12159">
        <v>1</v>
      </c>
      <c r="S12159">
        <v>0</v>
      </c>
    </row>
    <row r="12160" spans="1:19" x14ac:dyDescent="0.2">
      <c r="A12160" t="s">
        <v>25523</v>
      </c>
      <c r="B12160" t="s">
        <v>25341</v>
      </c>
      <c r="C12160" t="s">
        <v>1047</v>
      </c>
      <c r="D12160" t="s">
        <v>1001</v>
      </c>
      <c r="E12160" s="23">
        <v>43983</v>
      </c>
      <c r="F12160">
        <v>0</v>
      </c>
      <c r="G12160">
        <v>0</v>
      </c>
      <c r="I12160">
        <v>0</v>
      </c>
      <c r="J12160">
        <v>0</v>
      </c>
      <c r="L12160">
        <v>0</v>
      </c>
      <c r="N12160">
        <v>0</v>
      </c>
      <c r="P12160">
        <v>0</v>
      </c>
      <c r="Q12160">
        <v>0</v>
      </c>
      <c r="S12160">
        <v>0</v>
      </c>
    </row>
    <row r="12161" spans="1:19" x14ac:dyDescent="0.2">
      <c r="A12161" t="s">
        <v>25524</v>
      </c>
      <c r="B12161" t="s">
        <v>25342</v>
      </c>
      <c r="C12161" t="s">
        <v>25343</v>
      </c>
      <c r="D12161" t="s">
        <v>1001</v>
      </c>
      <c r="E12161" s="23">
        <v>43983</v>
      </c>
      <c r="F12161">
        <v>1.5</v>
      </c>
      <c r="G12161">
        <v>1.5</v>
      </c>
      <c r="I12161">
        <v>6</v>
      </c>
      <c r="J12161">
        <v>8</v>
      </c>
      <c r="L12161">
        <v>8</v>
      </c>
      <c r="N12161">
        <v>6</v>
      </c>
      <c r="P12161">
        <v>0</v>
      </c>
      <c r="Q12161">
        <v>0</v>
      </c>
      <c r="S12161">
        <v>0</v>
      </c>
    </row>
    <row r="12162" spans="1:19" x14ac:dyDescent="0.2">
      <c r="A12162" t="s">
        <v>25696</v>
      </c>
      <c r="B12162" t="s">
        <v>25697</v>
      </c>
      <c r="C12162" t="s">
        <v>25698</v>
      </c>
      <c r="D12162" t="s">
        <v>1000</v>
      </c>
      <c r="E12162" s="23">
        <v>43983</v>
      </c>
      <c r="F12162">
        <v>0</v>
      </c>
      <c r="G12162">
        <v>0</v>
      </c>
      <c r="I12162">
        <v>0</v>
      </c>
      <c r="J12162">
        <v>0</v>
      </c>
      <c r="L12162">
        <v>0</v>
      </c>
      <c r="N12162">
        <v>0</v>
      </c>
      <c r="P12162">
        <v>0</v>
      </c>
      <c r="Q12162">
        <v>0</v>
      </c>
      <c r="S12162">
        <v>0</v>
      </c>
    </row>
    <row r="12163" spans="1:19" x14ac:dyDescent="0.2">
      <c r="A12163" t="s">
        <v>25525</v>
      </c>
      <c r="B12163" t="s">
        <v>25344</v>
      </c>
      <c r="C12163" t="s">
        <v>959</v>
      </c>
      <c r="D12163" t="s">
        <v>1000</v>
      </c>
      <c r="E12163" s="23">
        <v>43983</v>
      </c>
      <c r="F12163">
        <v>0</v>
      </c>
      <c r="G12163">
        <v>0</v>
      </c>
      <c r="I12163">
        <v>0</v>
      </c>
      <c r="J12163">
        <v>0</v>
      </c>
      <c r="L12163">
        <v>0</v>
      </c>
      <c r="N12163">
        <v>0</v>
      </c>
      <c r="P12163">
        <v>0</v>
      </c>
      <c r="Q12163">
        <v>0</v>
      </c>
      <c r="S12163">
        <v>0</v>
      </c>
    </row>
    <row r="12164" spans="1:19" x14ac:dyDescent="0.2">
      <c r="A12164" t="s">
        <v>25526</v>
      </c>
      <c r="B12164" t="s">
        <v>25345</v>
      </c>
      <c r="C12164" t="s">
        <v>205</v>
      </c>
      <c r="D12164" t="s">
        <v>1000</v>
      </c>
      <c r="E12164" s="23">
        <v>43983</v>
      </c>
      <c r="F12164">
        <v>0</v>
      </c>
      <c r="G12164">
        <v>0</v>
      </c>
      <c r="I12164">
        <v>0</v>
      </c>
      <c r="J12164">
        <v>0</v>
      </c>
      <c r="L12164">
        <v>0</v>
      </c>
      <c r="N12164">
        <v>0</v>
      </c>
      <c r="P12164">
        <v>0</v>
      </c>
      <c r="Q12164">
        <v>0</v>
      </c>
      <c r="S12164">
        <v>0</v>
      </c>
    </row>
    <row r="12165" spans="1:19" x14ac:dyDescent="0.2">
      <c r="A12165" t="s">
        <v>25527</v>
      </c>
      <c r="B12165" t="s">
        <v>25346</v>
      </c>
      <c r="C12165" t="s">
        <v>384</v>
      </c>
      <c r="D12165" t="s">
        <v>1000</v>
      </c>
      <c r="E12165" s="23">
        <v>43983</v>
      </c>
      <c r="F12165">
        <v>0</v>
      </c>
      <c r="G12165">
        <v>0</v>
      </c>
      <c r="I12165">
        <v>0</v>
      </c>
      <c r="J12165">
        <v>0</v>
      </c>
      <c r="L12165">
        <v>0</v>
      </c>
      <c r="N12165">
        <v>0</v>
      </c>
      <c r="P12165">
        <v>0</v>
      </c>
      <c r="Q12165">
        <v>0</v>
      </c>
      <c r="S12165">
        <v>0</v>
      </c>
    </row>
    <row r="12166" spans="1:19" x14ac:dyDescent="0.2">
      <c r="A12166" t="s">
        <v>25528</v>
      </c>
      <c r="B12166" t="s">
        <v>25347</v>
      </c>
      <c r="C12166" t="s">
        <v>210</v>
      </c>
      <c r="D12166" t="s">
        <v>1000</v>
      </c>
      <c r="E12166" s="23">
        <v>43983</v>
      </c>
      <c r="F12166">
        <v>0</v>
      </c>
      <c r="G12166">
        <v>0</v>
      </c>
      <c r="I12166">
        <v>0</v>
      </c>
      <c r="J12166">
        <v>0</v>
      </c>
      <c r="L12166">
        <v>0</v>
      </c>
      <c r="N12166">
        <v>0</v>
      </c>
      <c r="P12166">
        <v>0</v>
      </c>
      <c r="Q12166">
        <v>0</v>
      </c>
      <c r="S12166">
        <v>0</v>
      </c>
    </row>
    <row r="12167" spans="1:19" x14ac:dyDescent="0.2">
      <c r="A12167" t="s">
        <v>25529</v>
      </c>
      <c r="B12167" t="s">
        <v>25348</v>
      </c>
      <c r="C12167" t="s">
        <v>215</v>
      </c>
      <c r="D12167" t="s">
        <v>1000</v>
      </c>
      <c r="E12167" s="23">
        <v>43983</v>
      </c>
      <c r="F12167">
        <v>5</v>
      </c>
      <c r="G12167">
        <v>6</v>
      </c>
      <c r="I12167">
        <v>26</v>
      </c>
      <c r="J12167">
        <v>30</v>
      </c>
      <c r="K12167">
        <v>36</v>
      </c>
      <c r="L12167">
        <v>36</v>
      </c>
      <c r="N12167">
        <v>20</v>
      </c>
      <c r="O12167">
        <v>1.2</v>
      </c>
      <c r="P12167">
        <v>6</v>
      </c>
      <c r="Q12167">
        <v>6</v>
      </c>
      <c r="S12167">
        <v>6</v>
      </c>
    </row>
    <row r="12168" spans="1:19" x14ac:dyDescent="0.2">
      <c r="A12168" t="s">
        <v>25530</v>
      </c>
      <c r="B12168" t="s">
        <v>25349</v>
      </c>
      <c r="C12168" t="s">
        <v>960</v>
      </c>
      <c r="D12168" t="s">
        <v>1000</v>
      </c>
      <c r="E12168" s="23">
        <v>43983</v>
      </c>
      <c r="F12168">
        <v>0</v>
      </c>
      <c r="G12168">
        <v>0</v>
      </c>
      <c r="I12168">
        <v>0</v>
      </c>
      <c r="J12168">
        <v>0</v>
      </c>
      <c r="L12168">
        <v>0</v>
      </c>
      <c r="N12168">
        <v>0</v>
      </c>
      <c r="P12168">
        <v>0</v>
      </c>
      <c r="Q12168">
        <v>0</v>
      </c>
      <c r="S12168">
        <v>0</v>
      </c>
    </row>
    <row r="12169" spans="1:19" x14ac:dyDescent="0.2">
      <c r="A12169" t="s">
        <v>25531</v>
      </c>
      <c r="B12169" t="s">
        <v>25350</v>
      </c>
      <c r="C12169" t="s">
        <v>961</v>
      </c>
      <c r="D12169" t="s">
        <v>1000</v>
      </c>
      <c r="E12169" s="23">
        <v>43983</v>
      </c>
      <c r="F12169">
        <v>3</v>
      </c>
      <c r="G12169">
        <v>3</v>
      </c>
      <c r="I12169">
        <v>12</v>
      </c>
      <c r="J12169">
        <v>15</v>
      </c>
      <c r="L12169">
        <v>15</v>
      </c>
      <c r="N12169">
        <v>9</v>
      </c>
      <c r="P12169">
        <v>0</v>
      </c>
      <c r="Q12169">
        <v>0</v>
      </c>
      <c r="S12169">
        <v>3</v>
      </c>
    </row>
    <row r="12170" spans="1:19" x14ac:dyDescent="0.2">
      <c r="A12170" t="s">
        <v>25532</v>
      </c>
      <c r="B12170" t="s">
        <v>25351</v>
      </c>
      <c r="C12170" t="s">
        <v>221</v>
      </c>
      <c r="D12170" t="s">
        <v>1000</v>
      </c>
      <c r="E12170" s="23">
        <v>43983</v>
      </c>
      <c r="F12170">
        <v>0</v>
      </c>
      <c r="G12170">
        <v>0</v>
      </c>
      <c r="I12170">
        <v>0</v>
      </c>
      <c r="J12170">
        <v>0</v>
      </c>
      <c r="L12170">
        <v>0</v>
      </c>
      <c r="N12170">
        <v>0</v>
      </c>
      <c r="P12170">
        <v>0</v>
      </c>
      <c r="Q12170">
        <v>0</v>
      </c>
      <c r="S12170">
        <v>0</v>
      </c>
    </row>
    <row r="12171" spans="1:19" x14ac:dyDescent="0.2">
      <c r="A12171" t="s">
        <v>25533</v>
      </c>
      <c r="B12171" t="s">
        <v>25352</v>
      </c>
      <c r="C12171" t="s">
        <v>222</v>
      </c>
      <c r="D12171" t="s">
        <v>1000</v>
      </c>
      <c r="E12171" s="23">
        <v>43983</v>
      </c>
      <c r="F12171">
        <v>0</v>
      </c>
      <c r="G12171">
        <v>0</v>
      </c>
      <c r="I12171">
        <v>0</v>
      </c>
      <c r="J12171">
        <v>0</v>
      </c>
      <c r="L12171">
        <v>0</v>
      </c>
      <c r="N12171">
        <v>0</v>
      </c>
      <c r="P12171">
        <v>0</v>
      </c>
      <c r="Q12171">
        <v>0</v>
      </c>
      <c r="S12171">
        <v>0</v>
      </c>
    </row>
    <row r="12172" spans="1:19" x14ac:dyDescent="0.2">
      <c r="A12172" t="s">
        <v>25534</v>
      </c>
      <c r="B12172" t="s">
        <v>25353</v>
      </c>
      <c r="C12172" t="s">
        <v>1052</v>
      </c>
      <c r="D12172" t="s">
        <v>1000</v>
      </c>
      <c r="E12172" s="23">
        <v>43983</v>
      </c>
      <c r="F12172">
        <v>3.5</v>
      </c>
      <c r="G12172">
        <v>3</v>
      </c>
      <c r="I12172">
        <v>4</v>
      </c>
      <c r="J12172">
        <v>21</v>
      </c>
      <c r="L12172">
        <v>18</v>
      </c>
      <c r="N12172">
        <v>4</v>
      </c>
      <c r="P12172">
        <v>0</v>
      </c>
      <c r="Q12172">
        <v>2</v>
      </c>
      <c r="S12172">
        <v>0</v>
      </c>
    </row>
    <row r="12173" spans="1:19" x14ac:dyDescent="0.2">
      <c r="A12173" t="s">
        <v>25535</v>
      </c>
      <c r="B12173" t="s">
        <v>25354</v>
      </c>
      <c r="C12173" t="s">
        <v>1053</v>
      </c>
      <c r="D12173" t="s">
        <v>1000</v>
      </c>
      <c r="E12173" s="23">
        <v>43983</v>
      </c>
      <c r="F12173">
        <v>1.5</v>
      </c>
      <c r="G12173">
        <v>1.5</v>
      </c>
      <c r="I12173">
        <v>9</v>
      </c>
      <c r="J12173">
        <v>8</v>
      </c>
      <c r="L12173">
        <v>8</v>
      </c>
      <c r="N12173">
        <v>8</v>
      </c>
      <c r="P12173">
        <v>2</v>
      </c>
      <c r="Q12173">
        <v>4</v>
      </c>
      <c r="S12173">
        <v>1</v>
      </c>
    </row>
    <row r="12174" spans="1:19" x14ac:dyDescent="0.2">
      <c r="A12174" t="s">
        <v>25536</v>
      </c>
      <c r="B12174" t="s">
        <v>25355</v>
      </c>
      <c r="C12174" t="s">
        <v>1052</v>
      </c>
      <c r="D12174" t="s">
        <v>1001</v>
      </c>
      <c r="E12174" s="23">
        <v>43983</v>
      </c>
      <c r="F12174">
        <v>1.5</v>
      </c>
      <c r="G12174">
        <v>1.5</v>
      </c>
      <c r="I12174">
        <v>4</v>
      </c>
      <c r="J12174">
        <v>7</v>
      </c>
      <c r="L12174">
        <v>8</v>
      </c>
      <c r="N12174">
        <v>4</v>
      </c>
      <c r="P12174">
        <v>0</v>
      </c>
      <c r="Q12174">
        <v>0</v>
      </c>
      <c r="S12174">
        <v>0</v>
      </c>
    </row>
    <row r="12175" spans="1:19" x14ac:dyDescent="0.2">
      <c r="A12175" t="s">
        <v>25537</v>
      </c>
      <c r="B12175" t="s">
        <v>25356</v>
      </c>
      <c r="C12175" t="s">
        <v>1053</v>
      </c>
      <c r="D12175" t="s">
        <v>1001</v>
      </c>
      <c r="E12175" s="23">
        <v>43983</v>
      </c>
      <c r="F12175">
        <v>0</v>
      </c>
      <c r="G12175">
        <v>0</v>
      </c>
      <c r="I12175">
        <v>0</v>
      </c>
      <c r="J12175">
        <v>0</v>
      </c>
      <c r="L12175">
        <v>0</v>
      </c>
      <c r="N12175">
        <v>0</v>
      </c>
      <c r="P12175">
        <v>0</v>
      </c>
      <c r="Q12175">
        <v>0</v>
      </c>
      <c r="S12175">
        <v>0</v>
      </c>
    </row>
    <row r="12176" spans="1:19" x14ac:dyDescent="0.2">
      <c r="A12176" t="s">
        <v>25538</v>
      </c>
      <c r="B12176" t="s">
        <v>25357</v>
      </c>
      <c r="C12176" t="s">
        <v>1054</v>
      </c>
      <c r="D12176" t="s">
        <v>1001</v>
      </c>
      <c r="E12176" s="23">
        <v>43983</v>
      </c>
      <c r="F12176">
        <v>1.5</v>
      </c>
      <c r="G12176">
        <v>2</v>
      </c>
      <c r="I12176">
        <v>4</v>
      </c>
      <c r="J12176">
        <v>9</v>
      </c>
      <c r="L12176">
        <v>11</v>
      </c>
      <c r="N12176">
        <v>4</v>
      </c>
      <c r="P12176">
        <v>0</v>
      </c>
      <c r="Q12176">
        <v>0</v>
      </c>
      <c r="S12176">
        <v>0</v>
      </c>
    </row>
    <row r="12177" spans="1:19" x14ac:dyDescent="0.2">
      <c r="A12177" t="s">
        <v>25539</v>
      </c>
      <c r="B12177" t="s">
        <v>25358</v>
      </c>
      <c r="C12177" t="s">
        <v>25359</v>
      </c>
      <c r="D12177" t="s">
        <v>1001</v>
      </c>
      <c r="E12177" s="23">
        <v>43983</v>
      </c>
      <c r="F12177">
        <v>1.5</v>
      </c>
      <c r="G12177">
        <v>1.5</v>
      </c>
      <c r="I12177">
        <v>5</v>
      </c>
      <c r="J12177">
        <v>8</v>
      </c>
      <c r="L12177">
        <v>8</v>
      </c>
      <c r="N12177">
        <v>5</v>
      </c>
      <c r="P12177">
        <v>0</v>
      </c>
      <c r="Q12177">
        <v>1</v>
      </c>
      <c r="S12177">
        <v>0</v>
      </c>
    </row>
    <row r="12178" spans="1:19" x14ac:dyDescent="0.2">
      <c r="A12178" t="s">
        <v>25540</v>
      </c>
      <c r="B12178" t="s">
        <v>25360</v>
      </c>
      <c r="C12178" t="s">
        <v>200</v>
      </c>
      <c r="D12178" t="s">
        <v>1000</v>
      </c>
      <c r="E12178" s="23">
        <v>43983</v>
      </c>
      <c r="F12178">
        <v>1</v>
      </c>
      <c r="G12178">
        <v>3.5</v>
      </c>
      <c r="I12178">
        <v>3</v>
      </c>
      <c r="J12178">
        <v>5</v>
      </c>
      <c r="L12178">
        <v>20</v>
      </c>
      <c r="N12178">
        <v>2</v>
      </c>
      <c r="P12178">
        <v>0</v>
      </c>
      <c r="Q12178">
        <v>0</v>
      </c>
      <c r="S12178">
        <v>1</v>
      </c>
    </row>
    <row r="12179" spans="1:19" x14ac:dyDescent="0.2">
      <c r="A12179" t="s">
        <v>25541</v>
      </c>
      <c r="B12179" t="s">
        <v>25361</v>
      </c>
      <c r="C12179" t="s">
        <v>204</v>
      </c>
      <c r="D12179" t="s">
        <v>1000</v>
      </c>
      <c r="E12179" s="23">
        <v>43983</v>
      </c>
      <c r="F12179">
        <v>0</v>
      </c>
      <c r="G12179">
        <v>0</v>
      </c>
      <c r="I12179">
        <v>0</v>
      </c>
      <c r="J12179">
        <v>0</v>
      </c>
      <c r="L12179">
        <v>0</v>
      </c>
      <c r="N12179">
        <v>0</v>
      </c>
      <c r="P12179">
        <v>0</v>
      </c>
      <c r="Q12179">
        <v>0</v>
      </c>
      <c r="S12179">
        <v>0</v>
      </c>
    </row>
    <row r="12180" spans="1:19" x14ac:dyDescent="0.2">
      <c r="A12180" t="s">
        <v>25542</v>
      </c>
      <c r="B12180" t="s">
        <v>25362</v>
      </c>
      <c r="C12180" t="s">
        <v>385</v>
      </c>
      <c r="D12180" t="s">
        <v>1000</v>
      </c>
      <c r="E12180" s="23">
        <v>43983</v>
      </c>
      <c r="F12180">
        <v>0</v>
      </c>
      <c r="G12180">
        <v>0</v>
      </c>
      <c r="I12180">
        <v>0</v>
      </c>
      <c r="J12180">
        <v>0</v>
      </c>
      <c r="L12180">
        <v>0</v>
      </c>
      <c r="N12180">
        <v>0</v>
      </c>
      <c r="P12180">
        <v>0</v>
      </c>
      <c r="Q12180">
        <v>0</v>
      </c>
      <c r="S12180">
        <v>0</v>
      </c>
    </row>
    <row r="12181" spans="1:19" x14ac:dyDescent="0.2">
      <c r="A12181" t="s">
        <v>25543</v>
      </c>
      <c r="B12181" t="s">
        <v>25363</v>
      </c>
      <c r="C12181" t="s">
        <v>208</v>
      </c>
      <c r="D12181" t="s">
        <v>1000</v>
      </c>
      <c r="E12181" s="23">
        <v>43983</v>
      </c>
      <c r="F12181">
        <v>3</v>
      </c>
      <c r="G12181">
        <v>1.5</v>
      </c>
      <c r="I12181">
        <v>12</v>
      </c>
      <c r="J12181">
        <v>17</v>
      </c>
      <c r="L12181">
        <v>9</v>
      </c>
      <c r="N12181">
        <v>12</v>
      </c>
      <c r="P12181">
        <v>0</v>
      </c>
      <c r="Q12181">
        <v>0</v>
      </c>
      <c r="S12181">
        <v>0</v>
      </c>
    </row>
    <row r="12182" spans="1:19" x14ac:dyDescent="0.2">
      <c r="A12182" t="s">
        <v>25544</v>
      </c>
      <c r="B12182" t="s">
        <v>25364</v>
      </c>
      <c r="C12182" t="s">
        <v>900</v>
      </c>
      <c r="D12182" t="s">
        <v>1000</v>
      </c>
      <c r="E12182" s="23">
        <v>43983</v>
      </c>
      <c r="F12182">
        <v>4</v>
      </c>
      <c r="G12182">
        <v>4</v>
      </c>
      <c r="I12182">
        <v>9</v>
      </c>
      <c r="J12182">
        <v>23</v>
      </c>
      <c r="L12182">
        <v>23</v>
      </c>
      <c r="N12182">
        <v>8</v>
      </c>
      <c r="P12182">
        <v>0</v>
      </c>
      <c r="Q12182">
        <v>0</v>
      </c>
      <c r="S12182">
        <v>1</v>
      </c>
    </row>
    <row r="12183" spans="1:19" x14ac:dyDescent="0.2">
      <c r="A12183" t="s">
        <v>25545</v>
      </c>
      <c r="B12183" t="s">
        <v>25365</v>
      </c>
      <c r="C12183" t="s">
        <v>905</v>
      </c>
      <c r="D12183" t="s">
        <v>1000</v>
      </c>
      <c r="E12183" s="23">
        <v>43983</v>
      </c>
      <c r="F12183">
        <v>1.5</v>
      </c>
      <c r="G12183">
        <v>2</v>
      </c>
      <c r="I12183">
        <v>0</v>
      </c>
      <c r="J12183">
        <v>8</v>
      </c>
      <c r="L12183">
        <v>11</v>
      </c>
      <c r="N12183">
        <v>0</v>
      </c>
      <c r="P12183">
        <v>0</v>
      </c>
      <c r="Q12183">
        <v>0</v>
      </c>
      <c r="S12183">
        <v>0</v>
      </c>
    </row>
    <row r="12184" spans="1:19" x14ac:dyDescent="0.2">
      <c r="A12184" t="s">
        <v>25546</v>
      </c>
      <c r="B12184" t="s">
        <v>25366</v>
      </c>
      <c r="C12184" t="s">
        <v>316</v>
      </c>
      <c r="D12184" t="s">
        <v>1000</v>
      </c>
      <c r="E12184" s="23">
        <v>43983</v>
      </c>
      <c r="F12184">
        <v>6</v>
      </c>
      <c r="G12184">
        <v>6.5</v>
      </c>
      <c r="I12184">
        <v>6</v>
      </c>
      <c r="J12184">
        <v>33</v>
      </c>
      <c r="L12184">
        <v>37</v>
      </c>
      <c r="N12184">
        <v>6</v>
      </c>
      <c r="P12184">
        <v>3</v>
      </c>
      <c r="Q12184">
        <v>3</v>
      </c>
      <c r="S12184">
        <v>0</v>
      </c>
    </row>
    <row r="12185" spans="1:19" x14ac:dyDescent="0.2">
      <c r="A12185" t="s">
        <v>25547</v>
      </c>
      <c r="B12185" t="s">
        <v>25367</v>
      </c>
      <c r="C12185" t="s">
        <v>218</v>
      </c>
      <c r="D12185" t="s">
        <v>1000</v>
      </c>
      <c r="E12185" s="23">
        <v>43983</v>
      </c>
      <c r="F12185">
        <v>0</v>
      </c>
      <c r="G12185">
        <v>0</v>
      </c>
      <c r="I12185">
        <v>0</v>
      </c>
      <c r="J12185">
        <v>0</v>
      </c>
      <c r="L12185">
        <v>0</v>
      </c>
      <c r="N12185">
        <v>0</v>
      </c>
      <c r="P12185">
        <v>0</v>
      </c>
      <c r="Q12185">
        <v>0</v>
      </c>
      <c r="S12185">
        <v>0</v>
      </c>
    </row>
    <row r="12186" spans="1:19" x14ac:dyDescent="0.2">
      <c r="A12186" t="s">
        <v>25548</v>
      </c>
      <c r="B12186" t="s">
        <v>25368</v>
      </c>
      <c r="C12186" t="s">
        <v>202</v>
      </c>
      <c r="D12186" t="s">
        <v>1000</v>
      </c>
      <c r="E12186" s="23">
        <v>43983</v>
      </c>
      <c r="F12186">
        <v>12</v>
      </c>
      <c r="G12186">
        <v>15.5</v>
      </c>
      <c r="I12186">
        <v>78</v>
      </c>
      <c r="J12186">
        <v>132</v>
      </c>
      <c r="L12186">
        <v>172</v>
      </c>
      <c r="N12186">
        <v>77</v>
      </c>
      <c r="P12186">
        <v>0</v>
      </c>
      <c r="Q12186">
        <v>0</v>
      </c>
      <c r="S12186">
        <v>1</v>
      </c>
    </row>
    <row r="12187" spans="1:19" x14ac:dyDescent="0.2">
      <c r="A12187" t="s">
        <v>25549</v>
      </c>
      <c r="B12187" t="s">
        <v>25369</v>
      </c>
      <c r="C12187" t="s">
        <v>347</v>
      </c>
      <c r="D12187" t="s">
        <v>1000</v>
      </c>
      <c r="E12187" s="23">
        <v>43983</v>
      </c>
      <c r="F12187">
        <v>0</v>
      </c>
      <c r="G12187">
        <v>0</v>
      </c>
      <c r="I12187">
        <v>0</v>
      </c>
      <c r="J12187">
        <v>0</v>
      </c>
      <c r="L12187">
        <v>0</v>
      </c>
      <c r="N12187">
        <v>0</v>
      </c>
      <c r="P12187">
        <v>0</v>
      </c>
      <c r="Q12187">
        <v>0</v>
      </c>
      <c r="S12187">
        <v>0</v>
      </c>
    </row>
    <row r="12188" spans="1:19" x14ac:dyDescent="0.2">
      <c r="A12188" t="s">
        <v>25550</v>
      </c>
      <c r="B12188" t="s">
        <v>25370</v>
      </c>
      <c r="C12188" t="s">
        <v>224</v>
      </c>
      <c r="D12188" t="s">
        <v>1000</v>
      </c>
      <c r="E12188" s="23">
        <v>43983</v>
      </c>
      <c r="F12188">
        <v>0</v>
      </c>
      <c r="G12188">
        <v>0</v>
      </c>
      <c r="I12188">
        <v>0</v>
      </c>
      <c r="J12188">
        <v>0</v>
      </c>
      <c r="L12188">
        <v>0</v>
      </c>
      <c r="N12188">
        <v>0</v>
      </c>
      <c r="P12188">
        <v>0</v>
      </c>
      <c r="Q12188">
        <v>0</v>
      </c>
      <c r="S12188">
        <v>0</v>
      </c>
    </row>
    <row r="12189" spans="1:19" x14ac:dyDescent="0.2">
      <c r="A12189" t="s">
        <v>25551</v>
      </c>
      <c r="B12189" t="s">
        <v>25371</v>
      </c>
      <c r="C12189" t="s">
        <v>345</v>
      </c>
      <c r="D12189" t="s">
        <v>1000</v>
      </c>
      <c r="E12189" s="23">
        <v>43983</v>
      </c>
      <c r="F12189">
        <v>0</v>
      </c>
      <c r="G12189">
        <v>0</v>
      </c>
      <c r="I12189">
        <v>0</v>
      </c>
      <c r="J12189">
        <v>0</v>
      </c>
      <c r="L12189">
        <v>0</v>
      </c>
      <c r="N12189">
        <v>0</v>
      </c>
      <c r="P12189">
        <v>0</v>
      </c>
      <c r="Q12189">
        <v>0</v>
      </c>
      <c r="S12189">
        <v>0</v>
      </c>
    </row>
    <row r="12190" spans="1:19" x14ac:dyDescent="0.2">
      <c r="A12190" t="s">
        <v>25552</v>
      </c>
      <c r="B12190" t="s">
        <v>25372</v>
      </c>
      <c r="C12190" t="s">
        <v>226</v>
      </c>
      <c r="D12190" t="s">
        <v>1000</v>
      </c>
      <c r="E12190" s="23">
        <v>43983</v>
      </c>
      <c r="F12190">
        <v>2</v>
      </c>
      <c r="G12190">
        <v>4</v>
      </c>
      <c r="I12190">
        <v>11</v>
      </c>
      <c r="J12190">
        <v>22</v>
      </c>
      <c r="L12190">
        <v>44</v>
      </c>
      <c r="N12190">
        <v>11</v>
      </c>
      <c r="P12190">
        <v>0</v>
      </c>
      <c r="Q12190">
        <v>1</v>
      </c>
      <c r="S12190">
        <v>0</v>
      </c>
    </row>
    <row r="12191" spans="1:19" x14ac:dyDescent="0.2">
      <c r="A12191" t="s">
        <v>25553</v>
      </c>
      <c r="B12191" t="s">
        <v>25373</v>
      </c>
      <c r="C12191" t="s">
        <v>231</v>
      </c>
      <c r="D12191" t="s">
        <v>1000</v>
      </c>
      <c r="E12191" s="23">
        <v>43983</v>
      </c>
      <c r="F12191">
        <v>9.5</v>
      </c>
      <c r="G12191">
        <v>11.5</v>
      </c>
      <c r="I12191">
        <v>153</v>
      </c>
      <c r="J12191">
        <v>106</v>
      </c>
      <c r="L12191">
        <v>128</v>
      </c>
      <c r="N12191">
        <v>153</v>
      </c>
      <c r="P12191">
        <v>7</v>
      </c>
      <c r="Q12191">
        <v>7</v>
      </c>
      <c r="S12191">
        <v>0</v>
      </c>
    </row>
    <row r="12192" spans="1:19" x14ac:dyDescent="0.2">
      <c r="A12192" t="s">
        <v>25554</v>
      </c>
      <c r="B12192" t="s">
        <v>25374</v>
      </c>
      <c r="C12192" t="s">
        <v>216</v>
      </c>
      <c r="D12192" t="s">
        <v>1000</v>
      </c>
      <c r="E12192" s="23">
        <v>43983</v>
      </c>
      <c r="F12192">
        <v>9</v>
      </c>
      <c r="G12192">
        <v>9.5</v>
      </c>
      <c r="I12192">
        <v>49</v>
      </c>
      <c r="J12192">
        <v>90</v>
      </c>
      <c r="L12192">
        <v>95</v>
      </c>
      <c r="N12192">
        <v>49</v>
      </c>
      <c r="P12192">
        <v>14</v>
      </c>
      <c r="Q12192">
        <v>17</v>
      </c>
      <c r="S12192">
        <v>0</v>
      </c>
    </row>
    <row r="12193" spans="1:19" x14ac:dyDescent="0.2">
      <c r="A12193" t="s">
        <v>25555</v>
      </c>
      <c r="B12193" t="s">
        <v>25375</v>
      </c>
      <c r="C12193" t="s">
        <v>233</v>
      </c>
      <c r="D12193" t="s">
        <v>1000</v>
      </c>
      <c r="E12193" s="23">
        <v>43983</v>
      </c>
      <c r="F12193">
        <v>0</v>
      </c>
      <c r="G12193">
        <v>0</v>
      </c>
      <c r="I12193">
        <v>0</v>
      </c>
      <c r="J12193">
        <v>0</v>
      </c>
      <c r="L12193">
        <v>0</v>
      </c>
      <c r="N12193">
        <v>0</v>
      </c>
      <c r="P12193">
        <v>0</v>
      </c>
      <c r="Q12193">
        <v>0</v>
      </c>
      <c r="S12193">
        <v>0</v>
      </c>
    </row>
    <row r="12194" spans="1:19" x14ac:dyDescent="0.2">
      <c r="A12194" t="s">
        <v>25556</v>
      </c>
      <c r="B12194" t="s">
        <v>25376</v>
      </c>
      <c r="C12194" t="s">
        <v>219</v>
      </c>
      <c r="D12194" t="s">
        <v>1000</v>
      </c>
      <c r="E12194" s="23">
        <v>43983</v>
      </c>
      <c r="F12194">
        <v>0</v>
      </c>
      <c r="G12194">
        <v>0</v>
      </c>
      <c r="I12194">
        <v>0</v>
      </c>
      <c r="J12194">
        <v>0</v>
      </c>
      <c r="L12194">
        <v>0</v>
      </c>
      <c r="N12194">
        <v>0</v>
      </c>
      <c r="P12194">
        <v>0</v>
      </c>
      <c r="Q12194">
        <v>0</v>
      </c>
      <c r="S12194">
        <v>0</v>
      </c>
    </row>
    <row r="12195" spans="1:19" x14ac:dyDescent="0.2">
      <c r="A12195" t="s">
        <v>25557</v>
      </c>
      <c r="B12195" t="s">
        <v>25377</v>
      </c>
      <c r="C12195" t="s">
        <v>340</v>
      </c>
      <c r="D12195" t="s">
        <v>1000</v>
      </c>
      <c r="E12195" s="23">
        <v>43983</v>
      </c>
      <c r="F12195">
        <v>3</v>
      </c>
      <c r="G12195">
        <v>3</v>
      </c>
      <c r="I12195">
        <v>30</v>
      </c>
      <c r="J12195">
        <v>36</v>
      </c>
      <c r="L12195">
        <v>36</v>
      </c>
      <c r="N12195">
        <v>30</v>
      </c>
      <c r="P12195">
        <v>1</v>
      </c>
      <c r="Q12195">
        <v>2</v>
      </c>
      <c r="S12195">
        <v>0</v>
      </c>
    </row>
    <row r="12196" spans="1:19" x14ac:dyDescent="0.2">
      <c r="A12196" t="s">
        <v>25558</v>
      </c>
      <c r="B12196" t="s">
        <v>25378</v>
      </c>
      <c r="C12196" t="s">
        <v>350</v>
      </c>
      <c r="D12196" t="s">
        <v>1000</v>
      </c>
      <c r="E12196" s="23">
        <v>43983</v>
      </c>
      <c r="F12196">
        <v>0</v>
      </c>
      <c r="G12196">
        <v>0</v>
      </c>
      <c r="I12196">
        <v>0</v>
      </c>
      <c r="J12196">
        <v>0</v>
      </c>
      <c r="L12196">
        <v>0</v>
      </c>
      <c r="N12196">
        <v>0</v>
      </c>
      <c r="P12196">
        <v>0</v>
      </c>
      <c r="Q12196">
        <v>0</v>
      </c>
      <c r="S12196">
        <v>0</v>
      </c>
    </row>
    <row r="12197" spans="1:19" x14ac:dyDescent="0.2">
      <c r="A12197" t="s">
        <v>25559</v>
      </c>
      <c r="B12197" t="s">
        <v>25379</v>
      </c>
      <c r="C12197" t="s">
        <v>351</v>
      </c>
      <c r="D12197" t="s">
        <v>1000</v>
      </c>
      <c r="E12197" s="23">
        <v>43983</v>
      </c>
      <c r="F12197">
        <v>0</v>
      </c>
      <c r="G12197">
        <v>0</v>
      </c>
      <c r="I12197">
        <v>0</v>
      </c>
      <c r="J12197">
        <v>0</v>
      </c>
      <c r="L12197">
        <v>0</v>
      </c>
      <c r="N12197">
        <v>0</v>
      </c>
      <c r="P12197">
        <v>0</v>
      </c>
      <c r="Q12197">
        <v>0</v>
      </c>
      <c r="S12197">
        <v>0</v>
      </c>
    </row>
    <row r="12198" spans="1:19" x14ac:dyDescent="0.2">
      <c r="A12198" t="s">
        <v>25560</v>
      </c>
      <c r="B12198" t="s">
        <v>25380</v>
      </c>
      <c r="C12198" t="s">
        <v>352</v>
      </c>
      <c r="D12198" t="s">
        <v>1000</v>
      </c>
      <c r="E12198" s="23">
        <v>43983</v>
      </c>
      <c r="F12198">
        <v>0</v>
      </c>
      <c r="G12198">
        <v>0</v>
      </c>
      <c r="I12198">
        <v>0</v>
      </c>
      <c r="J12198">
        <v>0</v>
      </c>
      <c r="L12198">
        <v>0</v>
      </c>
      <c r="N12198">
        <v>0</v>
      </c>
      <c r="P12198">
        <v>0</v>
      </c>
      <c r="Q12198">
        <v>0</v>
      </c>
      <c r="S12198">
        <v>0</v>
      </c>
    </row>
    <row r="12199" spans="1:19" x14ac:dyDescent="0.2">
      <c r="A12199" t="s">
        <v>25561</v>
      </c>
      <c r="B12199" t="s">
        <v>25381</v>
      </c>
      <c r="C12199" t="s">
        <v>353</v>
      </c>
      <c r="D12199" t="s">
        <v>1000</v>
      </c>
      <c r="E12199" s="23">
        <v>43983</v>
      </c>
      <c r="F12199">
        <v>0</v>
      </c>
      <c r="G12199">
        <v>0</v>
      </c>
      <c r="I12199">
        <v>0</v>
      </c>
      <c r="J12199">
        <v>0</v>
      </c>
      <c r="L12199">
        <v>0</v>
      </c>
      <c r="N12199">
        <v>0</v>
      </c>
      <c r="P12199">
        <v>0</v>
      </c>
      <c r="Q12199">
        <v>0</v>
      </c>
      <c r="S12199">
        <v>0</v>
      </c>
    </row>
    <row r="12200" spans="1:19" x14ac:dyDescent="0.2">
      <c r="A12200" t="s">
        <v>25562</v>
      </c>
      <c r="B12200" t="s">
        <v>25382</v>
      </c>
      <c r="C12200" t="s">
        <v>386</v>
      </c>
      <c r="D12200" t="s">
        <v>1000</v>
      </c>
      <c r="E12200" s="23">
        <v>43983</v>
      </c>
      <c r="F12200">
        <v>0</v>
      </c>
      <c r="G12200">
        <v>0</v>
      </c>
      <c r="I12200">
        <v>0</v>
      </c>
      <c r="J12200">
        <v>0</v>
      </c>
      <c r="L12200">
        <v>0</v>
      </c>
      <c r="N12200">
        <v>0</v>
      </c>
      <c r="P12200">
        <v>0</v>
      </c>
      <c r="Q12200">
        <v>0</v>
      </c>
      <c r="S12200">
        <v>0</v>
      </c>
    </row>
    <row r="12201" spans="1:19" x14ac:dyDescent="0.2">
      <c r="A12201" t="s">
        <v>25563</v>
      </c>
      <c r="B12201" t="s">
        <v>25383</v>
      </c>
      <c r="C12201" t="s">
        <v>354</v>
      </c>
      <c r="D12201" t="s">
        <v>1000</v>
      </c>
      <c r="E12201" s="23">
        <v>43983</v>
      </c>
      <c r="F12201">
        <v>2</v>
      </c>
      <c r="G12201">
        <v>1.5</v>
      </c>
      <c r="I12201">
        <v>9</v>
      </c>
      <c r="J12201">
        <v>12</v>
      </c>
      <c r="L12201">
        <v>9</v>
      </c>
      <c r="N12201">
        <v>8</v>
      </c>
      <c r="P12201">
        <v>0</v>
      </c>
      <c r="Q12201">
        <v>0</v>
      </c>
      <c r="S12201">
        <v>1</v>
      </c>
    </row>
    <row r="12202" spans="1:19" x14ac:dyDescent="0.2">
      <c r="A12202" t="s">
        <v>25564</v>
      </c>
      <c r="B12202" t="s">
        <v>25384</v>
      </c>
      <c r="C12202" t="s">
        <v>355</v>
      </c>
      <c r="D12202" t="s">
        <v>1000</v>
      </c>
      <c r="E12202" s="23">
        <v>43983</v>
      </c>
      <c r="F12202">
        <v>2</v>
      </c>
      <c r="G12202">
        <v>1</v>
      </c>
      <c r="I12202">
        <v>8</v>
      </c>
      <c r="J12202">
        <v>12</v>
      </c>
      <c r="L12202">
        <v>6</v>
      </c>
      <c r="N12202">
        <v>4</v>
      </c>
      <c r="P12202">
        <v>0</v>
      </c>
      <c r="Q12202">
        <v>0</v>
      </c>
      <c r="S12202">
        <v>4</v>
      </c>
    </row>
    <row r="12203" spans="1:19" x14ac:dyDescent="0.2">
      <c r="A12203" t="s">
        <v>25565</v>
      </c>
      <c r="B12203" t="s">
        <v>25385</v>
      </c>
      <c r="C12203" t="s">
        <v>228</v>
      </c>
      <c r="D12203" t="s">
        <v>1002</v>
      </c>
      <c r="E12203" s="23">
        <v>43983</v>
      </c>
      <c r="F12203">
        <v>0</v>
      </c>
      <c r="G12203">
        <v>0</v>
      </c>
      <c r="I12203">
        <v>0</v>
      </c>
      <c r="J12203">
        <v>0</v>
      </c>
      <c r="L12203">
        <v>0</v>
      </c>
      <c r="N12203">
        <v>0</v>
      </c>
      <c r="P12203">
        <v>0</v>
      </c>
      <c r="Q12203">
        <v>0</v>
      </c>
      <c r="S12203">
        <v>0</v>
      </c>
    </row>
    <row r="12204" spans="1:19" x14ac:dyDescent="0.2">
      <c r="A12204" t="s">
        <v>25566</v>
      </c>
      <c r="B12204" t="s">
        <v>25386</v>
      </c>
      <c r="C12204" t="s">
        <v>211</v>
      </c>
      <c r="D12204" t="s">
        <v>1002</v>
      </c>
      <c r="E12204" s="23">
        <v>43983</v>
      </c>
      <c r="F12204">
        <v>0</v>
      </c>
      <c r="G12204">
        <v>0</v>
      </c>
      <c r="I12204">
        <v>0</v>
      </c>
      <c r="J12204">
        <v>0</v>
      </c>
      <c r="L12204">
        <v>0</v>
      </c>
      <c r="N12204">
        <v>0</v>
      </c>
      <c r="P12204">
        <v>0</v>
      </c>
      <c r="Q12204">
        <v>0</v>
      </c>
      <c r="S12204">
        <v>0</v>
      </c>
    </row>
    <row r="12205" spans="1:19" x14ac:dyDescent="0.2">
      <c r="A12205" t="s">
        <v>25567</v>
      </c>
      <c r="B12205" t="s">
        <v>25387</v>
      </c>
      <c r="C12205" t="s">
        <v>213</v>
      </c>
      <c r="D12205" t="s">
        <v>1002</v>
      </c>
      <c r="E12205" s="23">
        <v>43983</v>
      </c>
      <c r="F12205">
        <v>0</v>
      </c>
      <c r="G12205">
        <v>0</v>
      </c>
      <c r="I12205">
        <v>0</v>
      </c>
      <c r="J12205">
        <v>0</v>
      </c>
      <c r="L12205">
        <v>0</v>
      </c>
      <c r="N12205">
        <v>0</v>
      </c>
      <c r="P12205">
        <v>0</v>
      </c>
      <c r="Q12205">
        <v>0</v>
      </c>
      <c r="S12205">
        <v>0</v>
      </c>
    </row>
    <row r="12206" spans="1:19" x14ac:dyDescent="0.2">
      <c r="A12206" t="s">
        <v>25568</v>
      </c>
      <c r="B12206" t="s">
        <v>25388</v>
      </c>
      <c r="C12206" t="s">
        <v>229</v>
      </c>
      <c r="D12206" t="s">
        <v>1002</v>
      </c>
      <c r="E12206" s="23">
        <v>43983</v>
      </c>
      <c r="F12206">
        <v>0</v>
      </c>
      <c r="G12206">
        <v>0</v>
      </c>
      <c r="I12206">
        <v>0</v>
      </c>
      <c r="J12206">
        <v>0</v>
      </c>
      <c r="L12206">
        <v>0</v>
      </c>
      <c r="N12206">
        <v>0</v>
      </c>
      <c r="P12206">
        <v>0</v>
      </c>
      <c r="Q12206">
        <v>0</v>
      </c>
      <c r="S12206">
        <v>0</v>
      </c>
    </row>
    <row r="12207" spans="1:19" x14ac:dyDescent="0.2">
      <c r="A12207" t="s">
        <v>25569</v>
      </c>
      <c r="B12207" t="s">
        <v>25389</v>
      </c>
      <c r="C12207" t="s">
        <v>1051</v>
      </c>
      <c r="D12207" t="s">
        <v>1002</v>
      </c>
      <c r="E12207" s="23">
        <v>43983</v>
      </c>
      <c r="F12207">
        <v>0</v>
      </c>
      <c r="G12207">
        <v>0</v>
      </c>
      <c r="I12207">
        <v>0</v>
      </c>
      <c r="J12207">
        <v>0</v>
      </c>
      <c r="L12207">
        <v>0</v>
      </c>
      <c r="N12207">
        <v>0</v>
      </c>
      <c r="P12207">
        <v>0</v>
      </c>
      <c r="Q12207">
        <v>0</v>
      </c>
      <c r="S12207">
        <v>0</v>
      </c>
    </row>
    <row r="12208" spans="1:19" x14ac:dyDescent="0.2">
      <c r="A12208" t="s">
        <v>25570</v>
      </c>
      <c r="B12208" t="s">
        <v>25390</v>
      </c>
      <c r="C12208" t="s">
        <v>1049</v>
      </c>
      <c r="D12208" t="s">
        <v>1002</v>
      </c>
      <c r="E12208" s="23">
        <v>43983</v>
      </c>
      <c r="F12208">
        <v>0</v>
      </c>
      <c r="G12208">
        <v>0</v>
      </c>
      <c r="I12208">
        <v>0</v>
      </c>
      <c r="J12208">
        <v>0</v>
      </c>
      <c r="L12208">
        <v>0</v>
      </c>
      <c r="N12208">
        <v>0</v>
      </c>
      <c r="P12208">
        <v>0</v>
      </c>
      <c r="Q12208">
        <v>0</v>
      </c>
      <c r="S12208">
        <v>0</v>
      </c>
    </row>
    <row r="12209" spans="1:19" x14ac:dyDescent="0.2">
      <c r="A12209" t="s">
        <v>25571</v>
      </c>
      <c r="B12209" t="s">
        <v>25391</v>
      </c>
      <c r="C12209" t="s">
        <v>25343</v>
      </c>
      <c r="D12209" t="s">
        <v>1002</v>
      </c>
      <c r="E12209" s="23">
        <v>43983</v>
      </c>
      <c r="F12209">
        <v>1.5</v>
      </c>
      <c r="G12209">
        <v>1.5</v>
      </c>
      <c r="I12209">
        <v>6</v>
      </c>
      <c r="J12209">
        <v>8</v>
      </c>
      <c r="L12209">
        <v>8</v>
      </c>
      <c r="N12209">
        <v>6</v>
      </c>
      <c r="P12209">
        <v>0</v>
      </c>
      <c r="Q12209">
        <v>0</v>
      </c>
      <c r="S12209">
        <v>0</v>
      </c>
    </row>
    <row r="12210" spans="1:19" x14ac:dyDescent="0.2">
      <c r="A12210" t="s">
        <v>25699</v>
      </c>
      <c r="B12210" t="s">
        <v>25700</v>
      </c>
      <c r="C12210" t="s">
        <v>25698</v>
      </c>
      <c r="D12210" t="s">
        <v>1002</v>
      </c>
      <c r="E12210" s="23">
        <v>43983</v>
      </c>
      <c r="F12210">
        <v>0</v>
      </c>
      <c r="G12210">
        <v>0</v>
      </c>
      <c r="I12210">
        <v>0</v>
      </c>
      <c r="J12210">
        <v>0</v>
      </c>
      <c r="L12210">
        <v>0</v>
      </c>
      <c r="N12210">
        <v>0</v>
      </c>
      <c r="P12210">
        <v>0</v>
      </c>
      <c r="Q12210">
        <v>0</v>
      </c>
      <c r="S12210">
        <v>0</v>
      </c>
    </row>
    <row r="12211" spans="1:19" x14ac:dyDescent="0.2">
      <c r="A12211" t="s">
        <v>25572</v>
      </c>
      <c r="B12211" t="s">
        <v>25392</v>
      </c>
      <c r="C12211" t="s">
        <v>959</v>
      </c>
      <c r="D12211" t="s">
        <v>1002</v>
      </c>
      <c r="E12211" s="23">
        <v>43983</v>
      </c>
      <c r="F12211">
        <v>0</v>
      </c>
      <c r="G12211">
        <v>0</v>
      </c>
      <c r="I12211">
        <v>0</v>
      </c>
      <c r="J12211">
        <v>0</v>
      </c>
      <c r="L12211">
        <v>0</v>
      </c>
      <c r="N12211">
        <v>0</v>
      </c>
      <c r="P12211">
        <v>0</v>
      </c>
      <c r="Q12211">
        <v>0</v>
      </c>
      <c r="S12211">
        <v>0</v>
      </c>
    </row>
    <row r="12212" spans="1:19" x14ac:dyDescent="0.2">
      <c r="A12212" t="s">
        <v>25573</v>
      </c>
      <c r="B12212" t="s">
        <v>25393</v>
      </c>
      <c r="C12212" t="s">
        <v>205</v>
      </c>
      <c r="D12212" t="s">
        <v>1002</v>
      </c>
      <c r="E12212" s="23">
        <v>43983</v>
      </c>
      <c r="F12212">
        <v>0</v>
      </c>
      <c r="G12212">
        <v>0</v>
      </c>
      <c r="I12212">
        <v>0</v>
      </c>
      <c r="J12212">
        <v>0</v>
      </c>
      <c r="L12212">
        <v>0</v>
      </c>
      <c r="N12212">
        <v>0</v>
      </c>
      <c r="P12212">
        <v>0</v>
      </c>
      <c r="Q12212">
        <v>0</v>
      </c>
      <c r="S12212">
        <v>0</v>
      </c>
    </row>
    <row r="12213" spans="1:19" x14ac:dyDescent="0.2">
      <c r="A12213" t="s">
        <v>25574</v>
      </c>
      <c r="B12213" t="s">
        <v>25394</v>
      </c>
      <c r="C12213" t="s">
        <v>384</v>
      </c>
      <c r="D12213" t="s">
        <v>1002</v>
      </c>
      <c r="E12213" s="23">
        <v>43983</v>
      </c>
      <c r="F12213">
        <v>0</v>
      </c>
      <c r="G12213">
        <v>0</v>
      </c>
      <c r="I12213">
        <v>0</v>
      </c>
      <c r="J12213">
        <v>0</v>
      </c>
      <c r="L12213">
        <v>0</v>
      </c>
      <c r="N12213">
        <v>0</v>
      </c>
      <c r="P12213">
        <v>0</v>
      </c>
      <c r="Q12213">
        <v>0</v>
      </c>
      <c r="S12213">
        <v>0</v>
      </c>
    </row>
    <row r="12214" spans="1:19" x14ac:dyDescent="0.2">
      <c r="A12214" t="s">
        <v>25575</v>
      </c>
      <c r="B12214" t="s">
        <v>25395</v>
      </c>
      <c r="C12214" t="s">
        <v>210</v>
      </c>
      <c r="D12214" t="s">
        <v>1002</v>
      </c>
      <c r="E12214" s="23">
        <v>43983</v>
      </c>
      <c r="F12214">
        <v>0</v>
      </c>
      <c r="G12214">
        <v>0</v>
      </c>
      <c r="I12214">
        <v>0</v>
      </c>
      <c r="J12214">
        <v>0</v>
      </c>
      <c r="L12214">
        <v>0</v>
      </c>
      <c r="N12214">
        <v>0</v>
      </c>
      <c r="P12214">
        <v>0</v>
      </c>
      <c r="Q12214">
        <v>0</v>
      </c>
      <c r="S12214">
        <v>0</v>
      </c>
    </row>
    <row r="12215" spans="1:19" x14ac:dyDescent="0.2">
      <c r="A12215" t="s">
        <v>25576</v>
      </c>
      <c r="B12215" t="s">
        <v>25396</v>
      </c>
      <c r="C12215" t="s">
        <v>215</v>
      </c>
      <c r="D12215" t="s">
        <v>1002</v>
      </c>
      <c r="E12215" s="23">
        <v>43983</v>
      </c>
      <c r="F12215">
        <v>5</v>
      </c>
      <c r="G12215">
        <v>6</v>
      </c>
      <c r="I12215">
        <v>26</v>
      </c>
      <c r="J12215">
        <v>30</v>
      </c>
      <c r="L12215">
        <v>36</v>
      </c>
      <c r="N12215">
        <v>20</v>
      </c>
      <c r="P12215">
        <v>6</v>
      </c>
      <c r="Q12215">
        <v>6</v>
      </c>
      <c r="S12215">
        <v>6</v>
      </c>
    </row>
    <row r="12216" spans="1:19" x14ac:dyDescent="0.2">
      <c r="A12216" t="s">
        <v>25577</v>
      </c>
      <c r="B12216" t="s">
        <v>25397</v>
      </c>
      <c r="C12216" t="s">
        <v>960</v>
      </c>
      <c r="D12216" t="s">
        <v>1002</v>
      </c>
      <c r="E12216" s="23">
        <v>43983</v>
      </c>
      <c r="F12216">
        <v>0</v>
      </c>
      <c r="G12216">
        <v>0</v>
      </c>
      <c r="I12216">
        <v>0</v>
      </c>
      <c r="J12216">
        <v>0</v>
      </c>
      <c r="L12216">
        <v>0</v>
      </c>
      <c r="N12216">
        <v>0</v>
      </c>
      <c r="P12216">
        <v>0</v>
      </c>
      <c r="Q12216">
        <v>0</v>
      </c>
      <c r="S12216">
        <v>0</v>
      </c>
    </row>
    <row r="12217" spans="1:19" x14ac:dyDescent="0.2">
      <c r="A12217" t="s">
        <v>25578</v>
      </c>
      <c r="B12217" t="s">
        <v>25398</v>
      </c>
      <c r="C12217" t="s">
        <v>961</v>
      </c>
      <c r="D12217" t="s">
        <v>1002</v>
      </c>
      <c r="E12217" s="23">
        <v>43983</v>
      </c>
      <c r="F12217">
        <v>3</v>
      </c>
      <c r="G12217">
        <v>3</v>
      </c>
      <c r="I12217">
        <v>12</v>
      </c>
      <c r="J12217">
        <v>15</v>
      </c>
      <c r="L12217">
        <v>15</v>
      </c>
      <c r="N12217">
        <v>9</v>
      </c>
      <c r="P12217">
        <v>0</v>
      </c>
      <c r="Q12217">
        <v>0</v>
      </c>
      <c r="S12217">
        <v>3</v>
      </c>
    </row>
    <row r="12218" spans="1:19" x14ac:dyDescent="0.2">
      <c r="A12218" t="s">
        <v>25579</v>
      </c>
      <c r="B12218" t="s">
        <v>25399</v>
      </c>
      <c r="C12218" t="s">
        <v>221</v>
      </c>
      <c r="D12218" t="s">
        <v>1002</v>
      </c>
      <c r="E12218" s="23">
        <v>43983</v>
      </c>
      <c r="F12218">
        <v>0</v>
      </c>
      <c r="G12218">
        <v>0</v>
      </c>
      <c r="I12218">
        <v>0</v>
      </c>
      <c r="J12218">
        <v>0</v>
      </c>
      <c r="L12218">
        <v>0</v>
      </c>
      <c r="N12218">
        <v>0</v>
      </c>
      <c r="P12218">
        <v>0</v>
      </c>
      <c r="Q12218">
        <v>0</v>
      </c>
      <c r="S12218">
        <v>0</v>
      </c>
    </row>
    <row r="12219" spans="1:19" x14ac:dyDescent="0.2">
      <c r="A12219" t="s">
        <v>25580</v>
      </c>
      <c r="B12219" t="s">
        <v>25400</v>
      </c>
      <c r="C12219" t="s">
        <v>222</v>
      </c>
      <c r="D12219" t="s">
        <v>1002</v>
      </c>
      <c r="E12219" s="23">
        <v>43983</v>
      </c>
      <c r="F12219">
        <v>0</v>
      </c>
      <c r="G12219">
        <v>0</v>
      </c>
      <c r="I12219">
        <v>0</v>
      </c>
      <c r="J12219">
        <v>0</v>
      </c>
      <c r="L12219">
        <v>0</v>
      </c>
      <c r="N12219">
        <v>0</v>
      </c>
      <c r="P12219">
        <v>0</v>
      </c>
      <c r="Q12219">
        <v>0</v>
      </c>
      <c r="S12219">
        <v>0</v>
      </c>
    </row>
    <row r="12220" spans="1:19" x14ac:dyDescent="0.2">
      <c r="A12220" t="s">
        <v>25581</v>
      </c>
      <c r="B12220" t="s">
        <v>25401</v>
      </c>
      <c r="C12220" t="s">
        <v>25359</v>
      </c>
      <c r="D12220" t="s">
        <v>1002</v>
      </c>
      <c r="E12220" s="23">
        <v>43983</v>
      </c>
      <c r="F12220">
        <v>1.5</v>
      </c>
      <c r="G12220">
        <v>1.5</v>
      </c>
      <c r="I12220">
        <v>5</v>
      </c>
      <c r="J12220">
        <v>8</v>
      </c>
      <c r="L12220">
        <v>8</v>
      </c>
      <c r="N12220">
        <v>5</v>
      </c>
      <c r="P12220">
        <v>0</v>
      </c>
      <c r="Q12220">
        <v>1</v>
      </c>
      <c r="S12220">
        <v>0</v>
      </c>
    </row>
    <row r="12221" spans="1:19" x14ac:dyDescent="0.2">
      <c r="A12221" t="s">
        <v>25582</v>
      </c>
      <c r="B12221" t="s">
        <v>25402</v>
      </c>
      <c r="C12221" t="s">
        <v>200</v>
      </c>
      <c r="D12221" t="s">
        <v>1002</v>
      </c>
      <c r="E12221" s="23">
        <v>43983</v>
      </c>
      <c r="F12221">
        <v>1</v>
      </c>
      <c r="G12221">
        <v>3.5</v>
      </c>
      <c r="I12221">
        <v>3</v>
      </c>
      <c r="J12221">
        <v>5</v>
      </c>
      <c r="L12221">
        <v>20</v>
      </c>
      <c r="N12221">
        <v>2</v>
      </c>
      <c r="P12221">
        <v>0</v>
      </c>
      <c r="Q12221">
        <v>0</v>
      </c>
      <c r="S12221">
        <v>1</v>
      </c>
    </row>
    <row r="12222" spans="1:19" x14ac:dyDescent="0.2">
      <c r="A12222" t="s">
        <v>25583</v>
      </c>
      <c r="B12222" t="s">
        <v>25403</v>
      </c>
      <c r="C12222" t="s">
        <v>204</v>
      </c>
      <c r="D12222" t="s">
        <v>1002</v>
      </c>
      <c r="E12222" s="23">
        <v>43983</v>
      </c>
      <c r="F12222">
        <v>0</v>
      </c>
      <c r="G12222">
        <v>0</v>
      </c>
      <c r="I12222">
        <v>0</v>
      </c>
      <c r="J12222">
        <v>0</v>
      </c>
      <c r="L12222">
        <v>0</v>
      </c>
      <c r="N12222">
        <v>0</v>
      </c>
      <c r="P12222">
        <v>0</v>
      </c>
      <c r="Q12222">
        <v>0</v>
      </c>
      <c r="S12222">
        <v>0</v>
      </c>
    </row>
    <row r="12223" spans="1:19" x14ac:dyDescent="0.2">
      <c r="A12223" t="s">
        <v>25584</v>
      </c>
      <c r="B12223" t="s">
        <v>25404</v>
      </c>
      <c r="C12223" t="s">
        <v>385</v>
      </c>
      <c r="D12223" t="s">
        <v>1002</v>
      </c>
      <c r="E12223" s="23">
        <v>43983</v>
      </c>
      <c r="F12223">
        <v>0</v>
      </c>
      <c r="G12223">
        <v>0</v>
      </c>
      <c r="I12223">
        <v>0</v>
      </c>
      <c r="J12223">
        <v>0</v>
      </c>
      <c r="L12223">
        <v>0</v>
      </c>
      <c r="N12223">
        <v>0</v>
      </c>
      <c r="P12223">
        <v>0</v>
      </c>
      <c r="Q12223">
        <v>0</v>
      </c>
      <c r="S12223">
        <v>0</v>
      </c>
    </row>
    <row r="12224" spans="1:19" x14ac:dyDescent="0.2">
      <c r="A12224" t="s">
        <v>25585</v>
      </c>
      <c r="B12224" t="s">
        <v>25405</v>
      </c>
      <c r="C12224" t="s">
        <v>208</v>
      </c>
      <c r="D12224" t="s">
        <v>1002</v>
      </c>
      <c r="E12224" s="23">
        <v>43983</v>
      </c>
      <c r="F12224">
        <v>3</v>
      </c>
      <c r="G12224">
        <v>1.5</v>
      </c>
      <c r="I12224">
        <v>12</v>
      </c>
      <c r="J12224">
        <v>17</v>
      </c>
      <c r="L12224">
        <v>9</v>
      </c>
      <c r="N12224">
        <v>12</v>
      </c>
      <c r="P12224">
        <v>0</v>
      </c>
      <c r="Q12224">
        <v>0</v>
      </c>
      <c r="S12224">
        <v>0</v>
      </c>
    </row>
    <row r="12225" spans="1:19" x14ac:dyDescent="0.2">
      <c r="A12225" t="s">
        <v>25586</v>
      </c>
      <c r="B12225" t="s">
        <v>25406</v>
      </c>
      <c r="C12225" t="s">
        <v>900</v>
      </c>
      <c r="D12225" t="s">
        <v>1002</v>
      </c>
      <c r="E12225" s="23">
        <v>43983</v>
      </c>
      <c r="F12225">
        <v>4</v>
      </c>
      <c r="G12225">
        <v>4</v>
      </c>
      <c r="I12225">
        <v>9</v>
      </c>
      <c r="J12225">
        <v>23</v>
      </c>
      <c r="L12225">
        <v>23</v>
      </c>
      <c r="N12225">
        <v>8</v>
      </c>
      <c r="P12225">
        <v>0</v>
      </c>
      <c r="Q12225">
        <v>0</v>
      </c>
      <c r="S12225">
        <v>1</v>
      </c>
    </row>
    <row r="12226" spans="1:19" x14ac:dyDescent="0.2">
      <c r="A12226" t="s">
        <v>25587</v>
      </c>
      <c r="B12226" t="s">
        <v>25407</v>
      </c>
      <c r="C12226" t="s">
        <v>905</v>
      </c>
      <c r="D12226" t="s">
        <v>1002</v>
      </c>
      <c r="E12226" s="23">
        <v>43983</v>
      </c>
      <c r="F12226">
        <v>1.5</v>
      </c>
      <c r="G12226">
        <v>2</v>
      </c>
      <c r="I12226">
        <v>0</v>
      </c>
      <c r="J12226">
        <v>8</v>
      </c>
      <c r="L12226">
        <v>11</v>
      </c>
      <c r="N12226">
        <v>0</v>
      </c>
      <c r="P12226">
        <v>0</v>
      </c>
      <c r="Q12226">
        <v>0</v>
      </c>
      <c r="S12226">
        <v>0</v>
      </c>
    </row>
    <row r="12227" spans="1:19" x14ac:dyDescent="0.2">
      <c r="A12227" t="s">
        <v>25588</v>
      </c>
      <c r="B12227" t="s">
        <v>25408</v>
      </c>
      <c r="C12227" t="s">
        <v>316</v>
      </c>
      <c r="D12227" t="s">
        <v>1002</v>
      </c>
      <c r="E12227" s="23">
        <v>43983</v>
      </c>
      <c r="F12227">
        <v>6</v>
      </c>
      <c r="G12227">
        <v>6.5</v>
      </c>
      <c r="I12227">
        <v>6</v>
      </c>
      <c r="J12227">
        <v>33</v>
      </c>
      <c r="L12227">
        <v>37</v>
      </c>
      <c r="N12227">
        <v>6</v>
      </c>
      <c r="P12227">
        <v>3</v>
      </c>
      <c r="Q12227">
        <v>3</v>
      </c>
      <c r="S12227">
        <v>0</v>
      </c>
    </row>
    <row r="12228" spans="1:19" x14ac:dyDescent="0.2">
      <c r="A12228" t="s">
        <v>25589</v>
      </c>
      <c r="B12228" t="s">
        <v>25409</v>
      </c>
      <c r="C12228" t="s">
        <v>218</v>
      </c>
      <c r="D12228" t="s">
        <v>1002</v>
      </c>
      <c r="E12228" s="23">
        <v>43983</v>
      </c>
      <c r="F12228">
        <v>0</v>
      </c>
      <c r="G12228">
        <v>0</v>
      </c>
      <c r="I12228">
        <v>0</v>
      </c>
      <c r="J12228">
        <v>0</v>
      </c>
      <c r="L12228">
        <v>0</v>
      </c>
      <c r="N12228">
        <v>0</v>
      </c>
      <c r="P12228">
        <v>0</v>
      </c>
      <c r="Q12228">
        <v>0</v>
      </c>
      <c r="S12228">
        <v>0</v>
      </c>
    </row>
    <row r="12229" spans="1:19" x14ac:dyDescent="0.2">
      <c r="A12229" t="s">
        <v>25590</v>
      </c>
      <c r="B12229" t="s">
        <v>25410</v>
      </c>
      <c r="C12229" t="s">
        <v>202</v>
      </c>
      <c r="D12229" t="s">
        <v>1002</v>
      </c>
      <c r="E12229" s="23">
        <v>43983</v>
      </c>
      <c r="F12229">
        <v>12</v>
      </c>
      <c r="G12229">
        <v>15.5</v>
      </c>
      <c r="I12229">
        <v>78</v>
      </c>
      <c r="J12229">
        <v>132</v>
      </c>
      <c r="L12229">
        <v>172</v>
      </c>
      <c r="N12229">
        <v>77</v>
      </c>
      <c r="P12229">
        <v>0</v>
      </c>
      <c r="Q12229">
        <v>0</v>
      </c>
      <c r="S12229">
        <v>1</v>
      </c>
    </row>
    <row r="12230" spans="1:19" x14ac:dyDescent="0.2">
      <c r="A12230" t="s">
        <v>25591</v>
      </c>
      <c r="B12230" t="s">
        <v>25411</v>
      </c>
      <c r="C12230" t="s">
        <v>347</v>
      </c>
      <c r="D12230" t="s">
        <v>1002</v>
      </c>
      <c r="E12230" s="23">
        <v>43983</v>
      </c>
      <c r="F12230">
        <v>0</v>
      </c>
      <c r="G12230">
        <v>0</v>
      </c>
      <c r="I12230">
        <v>0</v>
      </c>
      <c r="J12230">
        <v>0</v>
      </c>
      <c r="L12230">
        <v>0</v>
      </c>
      <c r="N12230">
        <v>0</v>
      </c>
      <c r="P12230">
        <v>0</v>
      </c>
      <c r="Q12230">
        <v>0</v>
      </c>
      <c r="S12230">
        <v>0</v>
      </c>
    </row>
    <row r="12231" spans="1:19" x14ac:dyDescent="0.2">
      <c r="A12231" t="s">
        <v>25592</v>
      </c>
      <c r="B12231" t="s">
        <v>25412</v>
      </c>
      <c r="C12231" t="s">
        <v>224</v>
      </c>
      <c r="D12231" t="s">
        <v>1002</v>
      </c>
      <c r="E12231" s="23">
        <v>43983</v>
      </c>
      <c r="F12231">
        <v>0</v>
      </c>
      <c r="G12231">
        <v>0</v>
      </c>
      <c r="I12231">
        <v>0</v>
      </c>
      <c r="J12231">
        <v>0</v>
      </c>
      <c r="L12231">
        <v>0</v>
      </c>
      <c r="N12231">
        <v>0</v>
      </c>
      <c r="P12231">
        <v>0</v>
      </c>
      <c r="Q12231">
        <v>0</v>
      </c>
      <c r="S12231">
        <v>0</v>
      </c>
    </row>
    <row r="12232" spans="1:19" x14ac:dyDescent="0.2">
      <c r="A12232" t="s">
        <v>25593</v>
      </c>
      <c r="B12232" t="s">
        <v>25413</v>
      </c>
      <c r="C12232" t="s">
        <v>345</v>
      </c>
      <c r="D12232" t="s">
        <v>1002</v>
      </c>
      <c r="E12232" s="23">
        <v>43983</v>
      </c>
      <c r="F12232">
        <v>0</v>
      </c>
      <c r="G12232">
        <v>0</v>
      </c>
      <c r="I12232">
        <v>0</v>
      </c>
      <c r="J12232">
        <v>0</v>
      </c>
      <c r="L12232">
        <v>0</v>
      </c>
      <c r="N12232">
        <v>0</v>
      </c>
      <c r="P12232">
        <v>0</v>
      </c>
      <c r="Q12232">
        <v>0</v>
      </c>
      <c r="S12232">
        <v>0</v>
      </c>
    </row>
    <row r="12233" spans="1:19" x14ac:dyDescent="0.2">
      <c r="A12233" t="s">
        <v>25594</v>
      </c>
      <c r="B12233" t="s">
        <v>25414</v>
      </c>
      <c r="C12233" t="s">
        <v>226</v>
      </c>
      <c r="D12233" t="s">
        <v>1002</v>
      </c>
      <c r="E12233" s="23">
        <v>43983</v>
      </c>
      <c r="F12233">
        <v>2</v>
      </c>
      <c r="G12233">
        <v>4</v>
      </c>
      <c r="I12233">
        <v>11</v>
      </c>
      <c r="J12233">
        <v>22</v>
      </c>
      <c r="L12233">
        <v>44</v>
      </c>
      <c r="N12233">
        <v>11</v>
      </c>
      <c r="P12233">
        <v>0</v>
      </c>
      <c r="Q12233">
        <v>1</v>
      </c>
      <c r="S12233">
        <v>0</v>
      </c>
    </row>
    <row r="12234" spans="1:19" x14ac:dyDescent="0.2">
      <c r="A12234" t="s">
        <v>25595</v>
      </c>
      <c r="B12234" t="s">
        <v>25415</v>
      </c>
      <c r="C12234" t="s">
        <v>231</v>
      </c>
      <c r="D12234" t="s">
        <v>1002</v>
      </c>
      <c r="E12234" s="23">
        <v>43983</v>
      </c>
      <c r="F12234">
        <v>9.5</v>
      </c>
      <c r="G12234">
        <v>11.5</v>
      </c>
      <c r="I12234">
        <v>153</v>
      </c>
      <c r="J12234">
        <v>106</v>
      </c>
      <c r="L12234">
        <v>128</v>
      </c>
      <c r="N12234">
        <v>153</v>
      </c>
      <c r="P12234">
        <v>7</v>
      </c>
      <c r="Q12234">
        <v>7</v>
      </c>
      <c r="S12234">
        <v>0</v>
      </c>
    </row>
    <row r="12235" spans="1:19" x14ac:dyDescent="0.2">
      <c r="A12235" t="s">
        <v>25596</v>
      </c>
      <c r="B12235" t="s">
        <v>25416</v>
      </c>
      <c r="C12235" t="s">
        <v>216</v>
      </c>
      <c r="D12235" t="s">
        <v>1002</v>
      </c>
      <c r="E12235" s="23">
        <v>43983</v>
      </c>
      <c r="F12235">
        <v>9</v>
      </c>
      <c r="G12235">
        <v>9.5</v>
      </c>
      <c r="I12235">
        <v>49</v>
      </c>
      <c r="J12235">
        <v>90</v>
      </c>
      <c r="L12235">
        <v>95</v>
      </c>
      <c r="N12235">
        <v>49</v>
      </c>
      <c r="P12235">
        <v>14</v>
      </c>
      <c r="Q12235">
        <v>17</v>
      </c>
      <c r="S12235">
        <v>0</v>
      </c>
    </row>
    <row r="12236" spans="1:19" x14ac:dyDescent="0.2">
      <c r="A12236" t="s">
        <v>25597</v>
      </c>
      <c r="B12236" t="s">
        <v>25417</v>
      </c>
      <c r="C12236" t="s">
        <v>233</v>
      </c>
      <c r="D12236" t="s">
        <v>1002</v>
      </c>
      <c r="E12236" s="23">
        <v>43983</v>
      </c>
      <c r="F12236">
        <v>0</v>
      </c>
      <c r="G12236">
        <v>0</v>
      </c>
      <c r="I12236">
        <v>0</v>
      </c>
      <c r="J12236">
        <v>0</v>
      </c>
      <c r="L12236">
        <v>0</v>
      </c>
      <c r="N12236">
        <v>0</v>
      </c>
      <c r="P12236">
        <v>0</v>
      </c>
      <c r="Q12236">
        <v>0</v>
      </c>
      <c r="S12236">
        <v>0</v>
      </c>
    </row>
    <row r="12237" spans="1:19" x14ac:dyDescent="0.2">
      <c r="A12237" t="s">
        <v>25598</v>
      </c>
      <c r="B12237" t="s">
        <v>25418</v>
      </c>
      <c r="C12237" t="s">
        <v>219</v>
      </c>
      <c r="D12237" t="s">
        <v>1002</v>
      </c>
      <c r="E12237" s="23">
        <v>43983</v>
      </c>
      <c r="F12237">
        <v>0</v>
      </c>
      <c r="G12237">
        <v>0</v>
      </c>
      <c r="I12237">
        <v>0</v>
      </c>
      <c r="J12237">
        <v>0</v>
      </c>
      <c r="L12237">
        <v>0</v>
      </c>
      <c r="N12237">
        <v>0</v>
      </c>
      <c r="P12237">
        <v>0</v>
      </c>
      <c r="Q12237">
        <v>0</v>
      </c>
      <c r="S12237">
        <v>0</v>
      </c>
    </row>
    <row r="12238" spans="1:19" x14ac:dyDescent="0.2">
      <c r="A12238" t="s">
        <v>25599</v>
      </c>
      <c r="B12238" t="s">
        <v>25419</v>
      </c>
      <c r="C12238" t="s">
        <v>340</v>
      </c>
      <c r="D12238" t="s">
        <v>1002</v>
      </c>
      <c r="E12238" s="23">
        <v>43983</v>
      </c>
      <c r="F12238">
        <v>3</v>
      </c>
      <c r="G12238">
        <v>3</v>
      </c>
      <c r="I12238">
        <v>30</v>
      </c>
      <c r="J12238">
        <v>36</v>
      </c>
      <c r="L12238">
        <v>36</v>
      </c>
      <c r="N12238">
        <v>30</v>
      </c>
      <c r="P12238">
        <v>1</v>
      </c>
      <c r="Q12238">
        <v>2</v>
      </c>
      <c r="S12238">
        <v>0</v>
      </c>
    </row>
    <row r="12239" spans="1:19" x14ac:dyDescent="0.2">
      <c r="A12239" t="s">
        <v>25600</v>
      </c>
      <c r="B12239" t="s">
        <v>25420</v>
      </c>
      <c r="C12239" t="s">
        <v>350</v>
      </c>
      <c r="D12239" t="s">
        <v>1002</v>
      </c>
      <c r="E12239" s="23">
        <v>43983</v>
      </c>
      <c r="F12239">
        <v>0</v>
      </c>
      <c r="G12239">
        <v>0</v>
      </c>
      <c r="I12239">
        <v>0</v>
      </c>
      <c r="J12239">
        <v>0</v>
      </c>
      <c r="L12239">
        <v>0</v>
      </c>
      <c r="N12239">
        <v>0</v>
      </c>
      <c r="P12239">
        <v>0</v>
      </c>
      <c r="Q12239">
        <v>0</v>
      </c>
      <c r="S12239">
        <v>0</v>
      </c>
    </row>
    <row r="12240" spans="1:19" x14ac:dyDescent="0.2">
      <c r="A12240" t="s">
        <v>25601</v>
      </c>
      <c r="B12240" t="s">
        <v>25421</v>
      </c>
      <c r="C12240" t="s">
        <v>351</v>
      </c>
      <c r="D12240" t="s">
        <v>1002</v>
      </c>
      <c r="E12240" s="23">
        <v>43983</v>
      </c>
      <c r="F12240">
        <v>0</v>
      </c>
      <c r="G12240">
        <v>0</v>
      </c>
      <c r="I12240">
        <v>0</v>
      </c>
      <c r="J12240">
        <v>0</v>
      </c>
      <c r="L12240">
        <v>0</v>
      </c>
      <c r="N12240">
        <v>0</v>
      </c>
      <c r="P12240">
        <v>0</v>
      </c>
      <c r="Q12240">
        <v>0</v>
      </c>
      <c r="S12240">
        <v>0</v>
      </c>
    </row>
    <row r="12241" spans="1:19" x14ac:dyDescent="0.2">
      <c r="A12241" t="s">
        <v>25602</v>
      </c>
      <c r="B12241" t="s">
        <v>25422</v>
      </c>
      <c r="C12241" t="s">
        <v>352</v>
      </c>
      <c r="D12241" t="s">
        <v>1002</v>
      </c>
      <c r="E12241" s="23">
        <v>43983</v>
      </c>
      <c r="F12241">
        <v>0</v>
      </c>
      <c r="G12241">
        <v>0</v>
      </c>
      <c r="I12241">
        <v>0</v>
      </c>
      <c r="J12241">
        <v>0</v>
      </c>
      <c r="L12241">
        <v>0</v>
      </c>
      <c r="N12241">
        <v>0</v>
      </c>
      <c r="P12241">
        <v>0</v>
      </c>
      <c r="Q12241">
        <v>0</v>
      </c>
      <c r="S12241">
        <v>0</v>
      </c>
    </row>
    <row r="12242" spans="1:19" x14ac:dyDescent="0.2">
      <c r="A12242" t="s">
        <v>25603</v>
      </c>
      <c r="B12242" t="s">
        <v>25423</v>
      </c>
      <c r="C12242" t="s">
        <v>353</v>
      </c>
      <c r="D12242" t="s">
        <v>1002</v>
      </c>
      <c r="E12242" s="23">
        <v>43983</v>
      </c>
      <c r="F12242">
        <v>0</v>
      </c>
      <c r="G12242">
        <v>0</v>
      </c>
      <c r="I12242">
        <v>0</v>
      </c>
      <c r="J12242">
        <v>0</v>
      </c>
      <c r="L12242">
        <v>0</v>
      </c>
      <c r="N12242">
        <v>0</v>
      </c>
      <c r="P12242">
        <v>0</v>
      </c>
      <c r="Q12242">
        <v>0</v>
      </c>
      <c r="S12242">
        <v>0</v>
      </c>
    </row>
    <row r="12243" spans="1:19" x14ac:dyDescent="0.2">
      <c r="A12243" t="s">
        <v>25604</v>
      </c>
      <c r="B12243" t="s">
        <v>25424</v>
      </c>
      <c r="C12243" t="s">
        <v>386</v>
      </c>
      <c r="D12243" t="s">
        <v>1002</v>
      </c>
      <c r="E12243" s="23">
        <v>43983</v>
      </c>
      <c r="F12243">
        <v>0</v>
      </c>
      <c r="G12243">
        <v>0</v>
      </c>
      <c r="I12243">
        <v>0</v>
      </c>
      <c r="J12243">
        <v>0</v>
      </c>
      <c r="L12243">
        <v>0</v>
      </c>
      <c r="N12243">
        <v>0</v>
      </c>
      <c r="P12243">
        <v>0</v>
      </c>
      <c r="Q12243">
        <v>0</v>
      </c>
      <c r="S12243">
        <v>0</v>
      </c>
    </row>
    <row r="12244" spans="1:19" x14ac:dyDescent="0.2">
      <c r="A12244" t="s">
        <v>25605</v>
      </c>
      <c r="B12244" t="s">
        <v>25425</v>
      </c>
      <c r="C12244" t="s">
        <v>354</v>
      </c>
      <c r="D12244" t="s">
        <v>1002</v>
      </c>
      <c r="E12244" s="23">
        <v>43983</v>
      </c>
      <c r="F12244">
        <v>2</v>
      </c>
      <c r="G12244">
        <v>1.5</v>
      </c>
      <c r="I12244">
        <v>9</v>
      </c>
      <c r="J12244">
        <v>12</v>
      </c>
      <c r="L12244">
        <v>9</v>
      </c>
      <c r="N12244">
        <v>8</v>
      </c>
      <c r="P12244">
        <v>0</v>
      </c>
      <c r="Q12244">
        <v>0</v>
      </c>
      <c r="S12244">
        <v>1</v>
      </c>
    </row>
    <row r="12245" spans="1:19" x14ac:dyDescent="0.2">
      <c r="A12245" t="s">
        <v>25606</v>
      </c>
      <c r="B12245" t="s">
        <v>25426</v>
      </c>
      <c r="C12245" t="s">
        <v>355</v>
      </c>
      <c r="D12245" t="s">
        <v>1002</v>
      </c>
      <c r="E12245" s="23">
        <v>43983</v>
      </c>
      <c r="F12245">
        <v>2</v>
      </c>
      <c r="G12245">
        <v>1</v>
      </c>
      <c r="I12245">
        <v>8</v>
      </c>
      <c r="J12245">
        <v>12</v>
      </c>
      <c r="L12245">
        <v>6</v>
      </c>
      <c r="N12245">
        <v>4</v>
      </c>
      <c r="P12245">
        <v>0</v>
      </c>
      <c r="Q12245">
        <v>0</v>
      </c>
      <c r="S12245">
        <v>4</v>
      </c>
    </row>
    <row r="12246" spans="1:19" x14ac:dyDescent="0.2">
      <c r="A12246" t="s">
        <v>25607</v>
      </c>
      <c r="B12246" t="s">
        <v>25427</v>
      </c>
      <c r="C12246" t="s">
        <v>1048</v>
      </c>
      <c r="D12246" t="s">
        <v>1002</v>
      </c>
      <c r="E12246" s="23">
        <v>43983</v>
      </c>
      <c r="F12246">
        <v>3</v>
      </c>
      <c r="G12246">
        <v>2</v>
      </c>
      <c r="I12246">
        <v>12</v>
      </c>
      <c r="J12246">
        <v>17</v>
      </c>
      <c r="L12246">
        <v>10</v>
      </c>
      <c r="N12246">
        <v>12</v>
      </c>
      <c r="P12246">
        <v>0</v>
      </c>
      <c r="Q12246">
        <v>1</v>
      </c>
      <c r="S12246">
        <v>0</v>
      </c>
    </row>
    <row r="12247" spans="1:19" x14ac:dyDescent="0.2">
      <c r="A12247" t="s">
        <v>25608</v>
      </c>
      <c r="B12247" t="s">
        <v>25428</v>
      </c>
      <c r="C12247" t="s">
        <v>1047</v>
      </c>
      <c r="D12247" t="s">
        <v>1002</v>
      </c>
      <c r="E12247" s="23">
        <v>43983</v>
      </c>
      <c r="F12247">
        <v>2.5</v>
      </c>
      <c r="G12247">
        <v>1.5</v>
      </c>
      <c r="I12247">
        <v>16</v>
      </c>
      <c r="J12247">
        <v>14</v>
      </c>
      <c r="L12247">
        <v>8</v>
      </c>
      <c r="N12247">
        <v>15</v>
      </c>
      <c r="P12247">
        <v>0</v>
      </c>
      <c r="Q12247">
        <v>0</v>
      </c>
      <c r="S12247">
        <v>1</v>
      </c>
    </row>
    <row r="12248" spans="1:19" x14ac:dyDescent="0.2">
      <c r="A12248" t="s">
        <v>25609</v>
      </c>
      <c r="B12248" t="s">
        <v>25429</v>
      </c>
      <c r="C12248" t="s">
        <v>1050</v>
      </c>
      <c r="D12248" t="s">
        <v>1002</v>
      </c>
      <c r="E12248" s="23">
        <v>43983</v>
      </c>
      <c r="F12248">
        <v>1</v>
      </c>
      <c r="G12248">
        <v>1.5</v>
      </c>
      <c r="I12248">
        <v>4</v>
      </c>
      <c r="J12248">
        <v>5</v>
      </c>
      <c r="L12248">
        <v>8</v>
      </c>
      <c r="N12248">
        <v>3</v>
      </c>
      <c r="P12248">
        <v>0</v>
      </c>
      <c r="Q12248">
        <v>0</v>
      </c>
      <c r="S12248">
        <v>1</v>
      </c>
    </row>
    <row r="12249" spans="1:19" x14ac:dyDescent="0.2">
      <c r="A12249" t="s">
        <v>25610</v>
      </c>
      <c r="B12249" t="s">
        <v>25430</v>
      </c>
      <c r="C12249" t="s">
        <v>1054</v>
      </c>
      <c r="D12249" t="s">
        <v>1002</v>
      </c>
      <c r="E12249" s="23">
        <v>43983</v>
      </c>
      <c r="F12249">
        <v>1.5</v>
      </c>
      <c r="G12249">
        <v>2</v>
      </c>
      <c r="I12249">
        <v>4</v>
      </c>
      <c r="J12249">
        <v>9</v>
      </c>
      <c r="L12249">
        <v>11</v>
      </c>
      <c r="N12249">
        <v>4</v>
      </c>
      <c r="P12249">
        <v>0</v>
      </c>
      <c r="Q12249">
        <v>0</v>
      </c>
      <c r="S12249">
        <v>0</v>
      </c>
    </row>
    <row r="12250" spans="1:19" x14ac:dyDescent="0.2">
      <c r="A12250" t="s">
        <v>25611</v>
      </c>
      <c r="B12250" t="s">
        <v>25431</v>
      </c>
      <c r="C12250" t="s">
        <v>1052</v>
      </c>
      <c r="D12250" t="s">
        <v>1002</v>
      </c>
      <c r="E12250" s="23">
        <v>43983</v>
      </c>
      <c r="F12250">
        <v>5</v>
      </c>
      <c r="G12250">
        <v>4.5</v>
      </c>
      <c r="I12250">
        <v>8</v>
      </c>
      <c r="J12250">
        <v>28</v>
      </c>
      <c r="L12250">
        <v>26</v>
      </c>
      <c r="N12250">
        <v>8</v>
      </c>
      <c r="P12250">
        <v>0</v>
      </c>
      <c r="Q12250">
        <v>2</v>
      </c>
      <c r="S12250">
        <v>0</v>
      </c>
    </row>
    <row r="12251" spans="1:19" x14ac:dyDescent="0.2">
      <c r="A12251" t="s">
        <v>25612</v>
      </c>
      <c r="B12251" t="s">
        <v>25432</v>
      </c>
      <c r="C12251" t="s">
        <v>1053</v>
      </c>
      <c r="D12251" t="s">
        <v>1002</v>
      </c>
      <c r="E12251" s="23">
        <v>43983</v>
      </c>
      <c r="F12251">
        <v>1.5</v>
      </c>
      <c r="G12251">
        <v>1.5</v>
      </c>
      <c r="I12251">
        <v>9</v>
      </c>
      <c r="J12251">
        <v>8</v>
      </c>
      <c r="L12251">
        <v>8</v>
      </c>
      <c r="N12251">
        <v>8</v>
      </c>
      <c r="P12251">
        <v>2</v>
      </c>
      <c r="Q12251">
        <v>4</v>
      </c>
      <c r="S12251">
        <v>1</v>
      </c>
    </row>
    <row r="12252" spans="1:19" x14ac:dyDescent="0.2">
      <c r="A12252" t="s">
        <v>25701</v>
      </c>
      <c r="B12252" t="s">
        <v>25702</v>
      </c>
      <c r="C12252" t="s">
        <v>25698</v>
      </c>
      <c r="D12252" t="s">
        <v>1000</v>
      </c>
      <c r="E12252" s="23">
        <v>43983</v>
      </c>
      <c r="F12252">
        <v>0</v>
      </c>
      <c r="G12252">
        <v>0</v>
      </c>
      <c r="I12252">
        <v>0</v>
      </c>
      <c r="J12252">
        <v>0</v>
      </c>
      <c r="L12252">
        <v>0</v>
      </c>
      <c r="N12252">
        <v>0</v>
      </c>
      <c r="P12252">
        <v>0</v>
      </c>
      <c r="Q12252">
        <v>0</v>
      </c>
      <c r="S12252">
        <v>0</v>
      </c>
    </row>
    <row r="12253" spans="1:19" x14ac:dyDescent="0.2">
      <c r="A12253" t="s">
        <v>25613</v>
      </c>
      <c r="B12253" t="s">
        <v>25433</v>
      </c>
      <c r="C12253" t="s">
        <v>962</v>
      </c>
      <c r="D12253" t="s">
        <v>1000</v>
      </c>
      <c r="E12253" s="23">
        <v>43983</v>
      </c>
      <c r="F12253">
        <v>0</v>
      </c>
      <c r="G12253">
        <v>0</v>
      </c>
      <c r="I12253">
        <v>0</v>
      </c>
      <c r="J12253">
        <v>0</v>
      </c>
      <c r="L12253">
        <v>0</v>
      </c>
      <c r="N12253">
        <v>0</v>
      </c>
      <c r="P12253">
        <v>0</v>
      </c>
      <c r="Q12253">
        <v>0</v>
      </c>
      <c r="S12253">
        <v>0</v>
      </c>
    </row>
    <row r="12254" spans="1:19" x14ac:dyDescent="0.2">
      <c r="A12254" t="s">
        <v>25614</v>
      </c>
      <c r="B12254" t="s">
        <v>25434</v>
      </c>
      <c r="C12254" t="s">
        <v>348</v>
      </c>
      <c r="D12254" t="s">
        <v>1000</v>
      </c>
      <c r="E12254" s="23">
        <v>43983</v>
      </c>
      <c r="F12254">
        <v>0</v>
      </c>
      <c r="G12254">
        <v>0</v>
      </c>
      <c r="I12254">
        <v>0</v>
      </c>
      <c r="J12254">
        <v>0</v>
      </c>
      <c r="L12254">
        <v>0</v>
      </c>
      <c r="N12254">
        <v>0</v>
      </c>
      <c r="P12254">
        <v>0</v>
      </c>
      <c r="Q12254">
        <v>0</v>
      </c>
      <c r="S12254">
        <v>0</v>
      </c>
    </row>
    <row r="12255" spans="1:19" x14ac:dyDescent="0.2">
      <c r="A12255" t="s">
        <v>25615</v>
      </c>
      <c r="B12255" t="s">
        <v>25435</v>
      </c>
      <c r="C12255" t="s">
        <v>357</v>
      </c>
      <c r="D12255" t="s">
        <v>1000</v>
      </c>
      <c r="E12255" s="23">
        <v>43983</v>
      </c>
      <c r="F12255">
        <v>0</v>
      </c>
      <c r="G12255">
        <v>0</v>
      </c>
      <c r="I12255">
        <v>0</v>
      </c>
      <c r="J12255">
        <v>0</v>
      </c>
      <c r="L12255">
        <v>0</v>
      </c>
      <c r="N12255">
        <v>0</v>
      </c>
      <c r="P12255">
        <v>0</v>
      </c>
      <c r="Q12255">
        <v>0</v>
      </c>
      <c r="S12255">
        <v>0</v>
      </c>
    </row>
    <row r="12256" spans="1:19" x14ac:dyDescent="0.2">
      <c r="A12256" t="s">
        <v>25616</v>
      </c>
      <c r="B12256" t="s">
        <v>25436</v>
      </c>
      <c r="C12256" t="s">
        <v>22399</v>
      </c>
      <c r="D12256" t="s">
        <v>1000</v>
      </c>
      <c r="E12256" s="23">
        <v>43983</v>
      </c>
      <c r="F12256">
        <v>0</v>
      </c>
      <c r="G12256">
        <v>0</v>
      </c>
      <c r="I12256">
        <v>0</v>
      </c>
      <c r="J12256">
        <v>0</v>
      </c>
      <c r="L12256">
        <v>0</v>
      </c>
      <c r="N12256">
        <v>0</v>
      </c>
      <c r="P12256">
        <v>0</v>
      </c>
      <c r="Q12256">
        <v>0</v>
      </c>
      <c r="S12256">
        <v>0</v>
      </c>
    </row>
    <row r="12257" spans="1:19" x14ac:dyDescent="0.2">
      <c r="A12257" t="s">
        <v>25617</v>
      </c>
      <c r="B12257" t="s">
        <v>25437</v>
      </c>
      <c r="C12257" t="s">
        <v>203</v>
      </c>
      <c r="D12257" t="s">
        <v>1000</v>
      </c>
      <c r="E12257" s="23">
        <v>43983</v>
      </c>
      <c r="F12257">
        <v>0</v>
      </c>
      <c r="G12257">
        <v>0</v>
      </c>
      <c r="I12257">
        <v>0</v>
      </c>
      <c r="J12257">
        <v>0</v>
      </c>
      <c r="L12257">
        <v>0</v>
      </c>
      <c r="N12257">
        <v>0</v>
      </c>
      <c r="P12257">
        <v>0</v>
      </c>
      <c r="Q12257">
        <v>0</v>
      </c>
      <c r="S12257">
        <v>0</v>
      </c>
    </row>
    <row r="12258" spans="1:19" x14ac:dyDescent="0.2">
      <c r="A12258" t="s">
        <v>25618</v>
      </c>
      <c r="B12258" t="s">
        <v>25438</v>
      </c>
      <c r="C12258" t="s">
        <v>387</v>
      </c>
      <c r="D12258" t="s">
        <v>1000</v>
      </c>
      <c r="E12258" s="23">
        <v>43983</v>
      </c>
      <c r="F12258">
        <v>0</v>
      </c>
      <c r="G12258">
        <v>0</v>
      </c>
      <c r="I12258">
        <v>0</v>
      </c>
      <c r="J12258">
        <v>0</v>
      </c>
      <c r="L12258">
        <v>0</v>
      </c>
      <c r="N12258">
        <v>0</v>
      </c>
      <c r="P12258">
        <v>0</v>
      </c>
      <c r="Q12258">
        <v>0</v>
      </c>
      <c r="S12258">
        <v>0</v>
      </c>
    </row>
    <row r="12259" spans="1:19" x14ac:dyDescent="0.2">
      <c r="A12259" t="s">
        <v>25619</v>
      </c>
      <c r="B12259" t="s">
        <v>25439</v>
      </c>
      <c r="C12259" t="s">
        <v>223</v>
      </c>
      <c r="D12259" t="s">
        <v>1000</v>
      </c>
      <c r="E12259" s="23">
        <v>43983</v>
      </c>
      <c r="F12259">
        <v>0</v>
      </c>
      <c r="G12259">
        <v>0</v>
      </c>
      <c r="I12259">
        <v>0</v>
      </c>
      <c r="J12259">
        <v>0</v>
      </c>
      <c r="L12259">
        <v>0</v>
      </c>
      <c r="N12259">
        <v>0</v>
      </c>
      <c r="P12259">
        <v>0</v>
      </c>
      <c r="Q12259">
        <v>0</v>
      </c>
      <c r="S12259">
        <v>0</v>
      </c>
    </row>
    <row r="12260" spans="1:19" x14ac:dyDescent="0.2">
      <c r="A12260" t="s">
        <v>25620</v>
      </c>
      <c r="B12260" t="s">
        <v>25440</v>
      </c>
      <c r="C12260" t="s">
        <v>346</v>
      </c>
      <c r="D12260" t="s">
        <v>1000</v>
      </c>
      <c r="E12260" s="23">
        <v>43983</v>
      </c>
      <c r="F12260">
        <v>0</v>
      </c>
      <c r="G12260">
        <v>0</v>
      </c>
      <c r="I12260">
        <v>0</v>
      </c>
      <c r="J12260">
        <v>0</v>
      </c>
      <c r="L12260">
        <v>0</v>
      </c>
      <c r="N12260">
        <v>0</v>
      </c>
      <c r="P12260">
        <v>0</v>
      </c>
      <c r="Q12260">
        <v>0</v>
      </c>
      <c r="S12260">
        <v>0</v>
      </c>
    </row>
    <row r="12261" spans="1:19" x14ac:dyDescent="0.2">
      <c r="A12261" t="s">
        <v>25621</v>
      </c>
      <c r="B12261" t="s">
        <v>25441</v>
      </c>
      <c r="C12261" t="s">
        <v>207</v>
      </c>
      <c r="D12261" t="s">
        <v>1000</v>
      </c>
      <c r="E12261" s="23">
        <v>43983</v>
      </c>
      <c r="F12261">
        <v>5</v>
      </c>
      <c r="G12261">
        <v>3</v>
      </c>
      <c r="I12261">
        <v>21</v>
      </c>
      <c r="J12261">
        <v>29</v>
      </c>
      <c r="L12261">
        <v>18</v>
      </c>
      <c r="N12261">
        <v>20</v>
      </c>
      <c r="P12261">
        <v>0</v>
      </c>
      <c r="Q12261">
        <v>0</v>
      </c>
      <c r="S12261">
        <v>1</v>
      </c>
    </row>
    <row r="12262" spans="1:19" x14ac:dyDescent="0.2">
      <c r="A12262" t="s">
        <v>25622</v>
      </c>
      <c r="B12262" t="s">
        <v>25442</v>
      </c>
      <c r="C12262" t="s">
        <v>212</v>
      </c>
      <c r="D12262" t="s">
        <v>1000</v>
      </c>
      <c r="E12262" s="23">
        <v>43983</v>
      </c>
      <c r="F12262">
        <v>4</v>
      </c>
      <c r="G12262">
        <v>4</v>
      </c>
      <c r="I12262">
        <v>9</v>
      </c>
      <c r="J12262">
        <v>23</v>
      </c>
      <c r="L12262">
        <v>23</v>
      </c>
      <c r="N12262">
        <v>8</v>
      </c>
      <c r="P12262">
        <v>0</v>
      </c>
      <c r="Q12262">
        <v>0</v>
      </c>
      <c r="S12262">
        <v>1</v>
      </c>
    </row>
    <row r="12263" spans="1:19" x14ac:dyDescent="0.2">
      <c r="A12263" t="s">
        <v>25623</v>
      </c>
      <c r="B12263" t="s">
        <v>25443</v>
      </c>
      <c r="C12263" t="s">
        <v>963</v>
      </c>
      <c r="D12263" t="s">
        <v>1000</v>
      </c>
      <c r="E12263" s="23">
        <v>43983</v>
      </c>
      <c r="F12263">
        <v>0</v>
      </c>
      <c r="G12263">
        <v>0</v>
      </c>
      <c r="I12263">
        <v>0</v>
      </c>
      <c r="J12263">
        <v>0</v>
      </c>
      <c r="L12263">
        <v>0</v>
      </c>
      <c r="N12263">
        <v>0</v>
      </c>
      <c r="P12263">
        <v>0</v>
      </c>
      <c r="Q12263">
        <v>0</v>
      </c>
      <c r="S12263">
        <v>0</v>
      </c>
    </row>
    <row r="12264" spans="1:19" x14ac:dyDescent="0.2">
      <c r="A12264" t="s">
        <v>25624</v>
      </c>
      <c r="B12264" t="s">
        <v>25444</v>
      </c>
      <c r="C12264" t="s">
        <v>225</v>
      </c>
      <c r="D12264" t="s">
        <v>1000</v>
      </c>
      <c r="E12264" s="23">
        <v>43983</v>
      </c>
      <c r="F12264">
        <v>3.5</v>
      </c>
      <c r="G12264">
        <v>6</v>
      </c>
      <c r="I12264">
        <v>11</v>
      </c>
      <c r="J12264">
        <v>30</v>
      </c>
      <c r="L12264">
        <v>55</v>
      </c>
      <c r="N12264">
        <v>11</v>
      </c>
      <c r="P12264">
        <v>0</v>
      </c>
      <c r="Q12264">
        <v>1</v>
      </c>
      <c r="S12264">
        <v>0</v>
      </c>
    </row>
    <row r="12265" spans="1:19" x14ac:dyDescent="0.2">
      <c r="A12265" t="s">
        <v>25625</v>
      </c>
      <c r="B12265" t="s">
        <v>25445</v>
      </c>
      <c r="C12265" t="s">
        <v>232</v>
      </c>
      <c r="D12265" t="s">
        <v>1000</v>
      </c>
      <c r="E12265" s="23">
        <v>43983</v>
      </c>
      <c r="F12265">
        <v>12.5</v>
      </c>
      <c r="G12265">
        <v>14.5</v>
      </c>
      <c r="I12265">
        <v>165</v>
      </c>
      <c r="J12265">
        <v>121</v>
      </c>
      <c r="L12265">
        <v>143</v>
      </c>
      <c r="N12265">
        <v>162</v>
      </c>
      <c r="P12265">
        <v>7</v>
      </c>
      <c r="Q12265">
        <v>7</v>
      </c>
      <c r="S12265">
        <v>3</v>
      </c>
    </row>
    <row r="12266" spans="1:19" x14ac:dyDescent="0.2">
      <c r="A12266" t="s">
        <v>25626</v>
      </c>
      <c r="B12266" t="s">
        <v>25446</v>
      </c>
      <c r="C12266" t="s">
        <v>317</v>
      </c>
      <c r="D12266" t="s">
        <v>1000</v>
      </c>
      <c r="E12266" s="23">
        <v>43983</v>
      </c>
      <c r="F12266">
        <v>8</v>
      </c>
      <c r="G12266">
        <v>7.5</v>
      </c>
      <c r="I12266">
        <v>14</v>
      </c>
      <c r="J12266">
        <v>45</v>
      </c>
      <c r="L12266">
        <v>43</v>
      </c>
      <c r="N12266">
        <v>10</v>
      </c>
      <c r="P12266">
        <v>3</v>
      </c>
      <c r="Q12266">
        <v>3</v>
      </c>
      <c r="S12266">
        <v>4</v>
      </c>
    </row>
    <row r="12267" spans="1:19" x14ac:dyDescent="0.2">
      <c r="A12267" t="s">
        <v>25627</v>
      </c>
      <c r="B12267" t="s">
        <v>25447</v>
      </c>
      <c r="C12267" t="s">
        <v>214</v>
      </c>
      <c r="D12267" t="s">
        <v>1000</v>
      </c>
      <c r="E12267" s="23">
        <v>43983</v>
      </c>
      <c r="F12267">
        <v>14</v>
      </c>
      <c r="G12267">
        <v>15.5</v>
      </c>
      <c r="I12267">
        <v>75</v>
      </c>
      <c r="J12267">
        <v>120</v>
      </c>
      <c r="L12267">
        <v>131</v>
      </c>
      <c r="N12267">
        <v>69</v>
      </c>
      <c r="P12267">
        <v>20</v>
      </c>
      <c r="Q12267">
        <v>23</v>
      </c>
      <c r="S12267">
        <v>6</v>
      </c>
    </row>
    <row r="12268" spans="1:19" x14ac:dyDescent="0.2">
      <c r="A12268" t="s">
        <v>25628</v>
      </c>
      <c r="B12268" t="s">
        <v>25448</v>
      </c>
      <c r="C12268" t="s">
        <v>230</v>
      </c>
      <c r="D12268" t="s">
        <v>1000</v>
      </c>
      <c r="E12268" s="23">
        <v>43983</v>
      </c>
      <c r="F12268">
        <v>0</v>
      </c>
      <c r="G12268">
        <v>0</v>
      </c>
      <c r="I12268">
        <v>0</v>
      </c>
      <c r="J12268">
        <v>0</v>
      </c>
      <c r="L12268">
        <v>0</v>
      </c>
      <c r="N12268">
        <v>0</v>
      </c>
      <c r="P12268">
        <v>0</v>
      </c>
      <c r="Q12268">
        <v>0</v>
      </c>
      <c r="S12268">
        <v>0</v>
      </c>
    </row>
    <row r="12269" spans="1:19" x14ac:dyDescent="0.2">
      <c r="A12269" t="s">
        <v>25629</v>
      </c>
      <c r="B12269" t="s">
        <v>25449</v>
      </c>
      <c r="C12269" t="s">
        <v>234</v>
      </c>
      <c r="D12269" t="s">
        <v>1000</v>
      </c>
      <c r="E12269" s="23">
        <v>43983</v>
      </c>
      <c r="F12269">
        <v>0</v>
      </c>
      <c r="G12269">
        <v>0</v>
      </c>
      <c r="I12269">
        <v>0</v>
      </c>
      <c r="J12269">
        <v>0</v>
      </c>
      <c r="L12269">
        <v>0</v>
      </c>
      <c r="N12269">
        <v>0</v>
      </c>
      <c r="P12269">
        <v>0</v>
      </c>
      <c r="Q12269">
        <v>0</v>
      </c>
      <c r="S12269">
        <v>0</v>
      </c>
    </row>
    <row r="12270" spans="1:19" x14ac:dyDescent="0.2">
      <c r="A12270" t="s">
        <v>25630</v>
      </c>
      <c r="B12270" t="s">
        <v>25450</v>
      </c>
      <c r="C12270" t="s">
        <v>217</v>
      </c>
      <c r="D12270" t="s">
        <v>1000</v>
      </c>
      <c r="E12270" s="23">
        <v>43983</v>
      </c>
      <c r="F12270">
        <v>0</v>
      </c>
      <c r="G12270">
        <v>0</v>
      </c>
      <c r="I12270">
        <v>0</v>
      </c>
      <c r="J12270">
        <v>0</v>
      </c>
      <c r="L12270">
        <v>0</v>
      </c>
      <c r="N12270">
        <v>0</v>
      </c>
      <c r="P12270">
        <v>0</v>
      </c>
      <c r="Q12270">
        <v>0</v>
      </c>
      <c r="S12270">
        <v>0</v>
      </c>
    </row>
    <row r="12271" spans="1:19" x14ac:dyDescent="0.2">
      <c r="A12271" t="s">
        <v>25631</v>
      </c>
      <c r="B12271" t="s">
        <v>25451</v>
      </c>
      <c r="C12271" t="s">
        <v>342</v>
      </c>
      <c r="D12271" t="s">
        <v>1000</v>
      </c>
      <c r="E12271" s="23">
        <v>43983</v>
      </c>
      <c r="F12271">
        <v>3</v>
      </c>
      <c r="G12271">
        <v>3</v>
      </c>
      <c r="I12271">
        <v>30</v>
      </c>
      <c r="J12271">
        <v>36</v>
      </c>
      <c r="L12271">
        <v>36</v>
      </c>
      <c r="N12271">
        <v>30</v>
      </c>
      <c r="P12271">
        <v>1</v>
      </c>
      <c r="Q12271">
        <v>2</v>
      </c>
      <c r="S12271">
        <v>0</v>
      </c>
    </row>
    <row r="12272" spans="1:19" x14ac:dyDescent="0.2">
      <c r="A12272" t="s">
        <v>25632</v>
      </c>
      <c r="B12272" t="s">
        <v>25452</v>
      </c>
      <c r="C12272" t="s">
        <v>220</v>
      </c>
      <c r="D12272" t="s">
        <v>1000</v>
      </c>
      <c r="E12272" s="23">
        <v>43983</v>
      </c>
      <c r="F12272">
        <v>0</v>
      </c>
      <c r="G12272">
        <v>0</v>
      </c>
      <c r="I12272">
        <v>0</v>
      </c>
      <c r="J12272">
        <v>0</v>
      </c>
      <c r="L12272">
        <v>0</v>
      </c>
      <c r="N12272">
        <v>0</v>
      </c>
      <c r="P12272">
        <v>0</v>
      </c>
      <c r="Q12272">
        <v>0</v>
      </c>
      <c r="S12272">
        <v>0</v>
      </c>
    </row>
    <row r="12273" spans="1:19" x14ac:dyDescent="0.2">
      <c r="A12273" t="s">
        <v>25633</v>
      </c>
      <c r="B12273" t="s">
        <v>25453</v>
      </c>
      <c r="C12273" t="s">
        <v>25330</v>
      </c>
      <c r="D12273" t="s">
        <v>1001</v>
      </c>
      <c r="E12273" s="23">
        <v>43983</v>
      </c>
      <c r="F12273">
        <v>3</v>
      </c>
      <c r="G12273">
        <v>3</v>
      </c>
      <c r="I12273">
        <v>11</v>
      </c>
      <c r="J12273">
        <v>16</v>
      </c>
      <c r="L12273">
        <v>16</v>
      </c>
      <c r="N12273">
        <v>11</v>
      </c>
      <c r="P12273">
        <v>0</v>
      </c>
      <c r="Q12273">
        <v>1</v>
      </c>
      <c r="S12273">
        <v>0</v>
      </c>
    </row>
    <row r="12274" spans="1:19" x14ac:dyDescent="0.2">
      <c r="A12274" t="s">
        <v>25634</v>
      </c>
      <c r="B12274" t="s">
        <v>25454</v>
      </c>
      <c r="C12274" t="s">
        <v>199</v>
      </c>
      <c r="D12274" t="s">
        <v>1000</v>
      </c>
      <c r="E12274" s="23">
        <v>43983</v>
      </c>
      <c r="F12274">
        <v>13</v>
      </c>
      <c r="G12274">
        <v>19</v>
      </c>
      <c r="I12274">
        <v>81</v>
      </c>
      <c r="J12274">
        <v>137</v>
      </c>
      <c r="L12274">
        <v>192</v>
      </c>
      <c r="N12274">
        <v>79</v>
      </c>
      <c r="P12274">
        <v>0</v>
      </c>
      <c r="Q12274">
        <v>0</v>
      </c>
      <c r="S12274">
        <v>2</v>
      </c>
    </row>
    <row r="12275" spans="1:19" x14ac:dyDescent="0.2">
      <c r="A12275" t="s">
        <v>25635</v>
      </c>
      <c r="B12275" t="s">
        <v>25455</v>
      </c>
      <c r="C12275" t="s">
        <v>199</v>
      </c>
      <c r="D12275" t="s">
        <v>1001</v>
      </c>
      <c r="E12275" s="23">
        <v>43983</v>
      </c>
      <c r="F12275">
        <v>2.5</v>
      </c>
      <c r="G12275">
        <v>3.5</v>
      </c>
      <c r="I12275">
        <v>8</v>
      </c>
      <c r="J12275">
        <v>14</v>
      </c>
      <c r="L12275">
        <v>19</v>
      </c>
      <c r="N12275">
        <v>7</v>
      </c>
      <c r="P12275">
        <v>0</v>
      </c>
      <c r="Q12275">
        <v>0</v>
      </c>
      <c r="S12275">
        <v>1</v>
      </c>
    </row>
    <row r="12276" spans="1:19" x14ac:dyDescent="0.2">
      <c r="A12276" t="s">
        <v>25636</v>
      </c>
      <c r="B12276" t="s">
        <v>25456</v>
      </c>
      <c r="C12276" t="s">
        <v>901</v>
      </c>
      <c r="D12276" t="s">
        <v>1000</v>
      </c>
      <c r="E12276" s="23">
        <v>43983</v>
      </c>
      <c r="F12276">
        <v>3.5</v>
      </c>
      <c r="G12276">
        <v>3</v>
      </c>
      <c r="I12276">
        <v>4</v>
      </c>
      <c r="J12276">
        <v>21</v>
      </c>
      <c r="L12276">
        <v>18</v>
      </c>
      <c r="N12276">
        <v>4</v>
      </c>
      <c r="P12276">
        <v>0</v>
      </c>
      <c r="Q12276">
        <v>2</v>
      </c>
      <c r="S12276">
        <v>0</v>
      </c>
    </row>
    <row r="12277" spans="1:19" x14ac:dyDescent="0.2">
      <c r="A12277" t="s">
        <v>25637</v>
      </c>
      <c r="B12277" t="s">
        <v>25457</v>
      </c>
      <c r="C12277" t="s">
        <v>901</v>
      </c>
      <c r="D12277" t="s">
        <v>1001</v>
      </c>
      <c r="E12277" s="23">
        <v>43983</v>
      </c>
      <c r="F12277">
        <v>4.5</v>
      </c>
      <c r="G12277">
        <v>3.5</v>
      </c>
      <c r="I12277">
        <v>16</v>
      </c>
      <c r="J12277">
        <v>24</v>
      </c>
      <c r="L12277">
        <v>18</v>
      </c>
      <c r="N12277">
        <v>16</v>
      </c>
      <c r="P12277">
        <v>0</v>
      </c>
      <c r="Q12277">
        <v>1</v>
      </c>
      <c r="S12277">
        <v>0</v>
      </c>
    </row>
    <row r="12278" spans="1:19" x14ac:dyDescent="0.2">
      <c r="A12278" t="s">
        <v>25638</v>
      </c>
      <c r="B12278" t="s">
        <v>25458</v>
      </c>
      <c r="C12278" t="s">
        <v>903</v>
      </c>
      <c r="D12278" t="s">
        <v>1000</v>
      </c>
      <c r="E12278" s="23">
        <v>43983</v>
      </c>
      <c r="F12278">
        <v>4</v>
      </c>
      <c r="G12278">
        <v>3</v>
      </c>
      <c r="I12278">
        <v>25</v>
      </c>
      <c r="J12278">
        <v>22</v>
      </c>
      <c r="L12278">
        <v>16</v>
      </c>
      <c r="N12278">
        <v>23</v>
      </c>
      <c r="P12278">
        <v>2</v>
      </c>
      <c r="Q12278">
        <v>4</v>
      </c>
      <c r="S12278">
        <v>2</v>
      </c>
    </row>
    <row r="12279" spans="1:19" x14ac:dyDescent="0.2">
      <c r="A12279" t="s">
        <v>25639</v>
      </c>
      <c r="B12279" t="s">
        <v>25459</v>
      </c>
      <c r="C12279" t="s">
        <v>903</v>
      </c>
      <c r="D12279" t="s">
        <v>1001</v>
      </c>
      <c r="E12279" s="23">
        <v>43983</v>
      </c>
      <c r="F12279">
        <v>0</v>
      </c>
      <c r="G12279">
        <v>0</v>
      </c>
      <c r="I12279">
        <v>0</v>
      </c>
      <c r="J12279">
        <v>0</v>
      </c>
      <c r="L12279">
        <v>0</v>
      </c>
      <c r="N12279">
        <v>0</v>
      </c>
      <c r="P12279">
        <v>0</v>
      </c>
      <c r="Q12279">
        <v>0</v>
      </c>
      <c r="S12279">
        <v>0</v>
      </c>
    </row>
    <row r="12280" spans="1:19" x14ac:dyDescent="0.2">
      <c r="A12280" t="s">
        <v>25640</v>
      </c>
      <c r="B12280" t="s">
        <v>25460</v>
      </c>
      <c r="C12280" t="s">
        <v>198</v>
      </c>
      <c r="D12280" t="s">
        <v>1002</v>
      </c>
      <c r="E12280" s="23">
        <v>43983</v>
      </c>
      <c r="F12280">
        <v>0</v>
      </c>
      <c r="G12280">
        <v>0</v>
      </c>
      <c r="I12280">
        <v>0</v>
      </c>
      <c r="J12280">
        <v>0</v>
      </c>
      <c r="L12280">
        <v>0</v>
      </c>
      <c r="N12280">
        <v>0</v>
      </c>
      <c r="P12280">
        <v>0</v>
      </c>
      <c r="Q12280">
        <v>0</v>
      </c>
      <c r="S12280">
        <v>0</v>
      </c>
    </row>
    <row r="12281" spans="1:19" x14ac:dyDescent="0.2">
      <c r="A12281" t="s">
        <v>25703</v>
      </c>
      <c r="B12281" t="s">
        <v>25704</v>
      </c>
      <c r="C12281" t="s">
        <v>25698</v>
      </c>
      <c r="D12281" t="s">
        <v>1002</v>
      </c>
      <c r="E12281" s="23">
        <v>43983</v>
      </c>
      <c r="F12281">
        <v>0</v>
      </c>
      <c r="G12281">
        <v>0</v>
      </c>
      <c r="I12281">
        <v>0</v>
      </c>
      <c r="J12281">
        <v>0</v>
      </c>
      <c r="L12281">
        <v>0</v>
      </c>
      <c r="N12281">
        <v>0</v>
      </c>
      <c r="P12281">
        <v>0</v>
      </c>
      <c r="Q12281">
        <v>0</v>
      </c>
      <c r="S12281">
        <v>0</v>
      </c>
    </row>
    <row r="12282" spans="1:19" x14ac:dyDescent="0.2">
      <c r="A12282" t="s">
        <v>25641</v>
      </c>
      <c r="B12282" t="s">
        <v>25461</v>
      </c>
      <c r="C12282" t="s">
        <v>962</v>
      </c>
      <c r="D12282" t="s">
        <v>1002</v>
      </c>
      <c r="E12282" s="23">
        <v>43983</v>
      </c>
      <c r="F12282">
        <v>0</v>
      </c>
      <c r="G12282">
        <v>0</v>
      </c>
      <c r="I12282">
        <v>0</v>
      </c>
      <c r="J12282">
        <v>0</v>
      </c>
      <c r="L12282">
        <v>0</v>
      </c>
      <c r="N12282">
        <v>0</v>
      </c>
      <c r="P12282">
        <v>0</v>
      </c>
      <c r="Q12282">
        <v>0</v>
      </c>
      <c r="S12282">
        <v>0</v>
      </c>
    </row>
    <row r="12283" spans="1:19" x14ac:dyDescent="0.2">
      <c r="A12283" t="s">
        <v>25642</v>
      </c>
      <c r="B12283" t="s">
        <v>25462</v>
      </c>
      <c r="C12283" t="s">
        <v>199</v>
      </c>
      <c r="D12283" t="s">
        <v>1002</v>
      </c>
      <c r="E12283" s="23">
        <v>43983</v>
      </c>
      <c r="F12283">
        <v>15.5</v>
      </c>
      <c r="G12283">
        <v>22.5</v>
      </c>
      <c r="I12283">
        <v>89</v>
      </c>
      <c r="J12283">
        <v>151</v>
      </c>
      <c r="L12283">
        <v>211</v>
      </c>
      <c r="N12283">
        <v>86</v>
      </c>
      <c r="P12283">
        <v>0</v>
      </c>
      <c r="Q12283">
        <v>0</v>
      </c>
      <c r="S12283">
        <v>3</v>
      </c>
    </row>
    <row r="12284" spans="1:19" x14ac:dyDescent="0.2">
      <c r="A12284" t="s">
        <v>25643</v>
      </c>
      <c r="B12284" t="s">
        <v>25463</v>
      </c>
      <c r="C12284" t="s">
        <v>348</v>
      </c>
      <c r="D12284" t="s">
        <v>1002</v>
      </c>
      <c r="E12284" s="23">
        <v>43983</v>
      </c>
      <c r="F12284">
        <v>0</v>
      </c>
      <c r="G12284">
        <v>0</v>
      </c>
      <c r="I12284">
        <v>0</v>
      </c>
      <c r="J12284">
        <v>0</v>
      </c>
      <c r="L12284">
        <v>0</v>
      </c>
      <c r="N12284">
        <v>0</v>
      </c>
      <c r="P12284">
        <v>0</v>
      </c>
      <c r="Q12284">
        <v>0</v>
      </c>
      <c r="S12284">
        <v>0</v>
      </c>
    </row>
    <row r="12285" spans="1:19" x14ac:dyDescent="0.2">
      <c r="A12285" t="s">
        <v>25644</v>
      </c>
      <c r="B12285" t="s">
        <v>25464</v>
      </c>
      <c r="C12285" t="s">
        <v>357</v>
      </c>
      <c r="D12285" t="s">
        <v>1002</v>
      </c>
      <c r="E12285" s="23">
        <v>43983</v>
      </c>
      <c r="F12285">
        <v>0</v>
      </c>
      <c r="G12285">
        <v>0</v>
      </c>
      <c r="I12285">
        <v>0</v>
      </c>
      <c r="J12285">
        <v>0</v>
      </c>
      <c r="L12285">
        <v>0</v>
      </c>
      <c r="N12285">
        <v>0</v>
      </c>
      <c r="P12285">
        <v>0</v>
      </c>
      <c r="Q12285">
        <v>0</v>
      </c>
      <c r="S12285">
        <v>0</v>
      </c>
    </row>
    <row r="12286" spans="1:19" x14ac:dyDescent="0.2">
      <c r="A12286" t="s">
        <v>25645</v>
      </c>
      <c r="B12286" t="s">
        <v>25465</v>
      </c>
      <c r="C12286" t="s">
        <v>227</v>
      </c>
      <c r="D12286" t="s">
        <v>1002</v>
      </c>
      <c r="E12286" s="23">
        <v>43983</v>
      </c>
      <c r="F12286">
        <v>0</v>
      </c>
      <c r="G12286">
        <v>0</v>
      </c>
      <c r="I12286">
        <v>0</v>
      </c>
      <c r="J12286">
        <v>0</v>
      </c>
      <c r="L12286">
        <v>0</v>
      </c>
      <c r="N12286">
        <v>0</v>
      </c>
      <c r="P12286">
        <v>0</v>
      </c>
      <c r="Q12286">
        <v>0</v>
      </c>
      <c r="S12286">
        <v>0</v>
      </c>
    </row>
    <row r="12287" spans="1:19" x14ac:dyDescent="0.2">
      <c r="A12287" t="s">
        <v>25646</v>
      </c>
      <c r="B12287" t="s">
        <v>25466</v>
      </c>
      <c r="C12287" t="s">
        <v>203</v>
      </c>
      <c r="D12287" t="s">
        <v>1002</v>
      </c>
      <c r="E12287" s="23">
        <v>43983</v>
      </c>
      <c r="F12287">
        <v>0</v>
      </c>
      <c r="G12287">
        <v>0</v>
      </c>
      <c r="I12287">
        <v>0</v>
      </c>
      <c r="J12287">
        <v>0</v>
      </c>
      <c r="L12287">
        <v>0</v>
      </c>
      <c r="N12287">
        <v>0</v>
      </c>
      <c r="P12287">
        <v>0</v>
      </c>
      <c r="Q12287">
        <v>0</v>
      </c>
      <c r="S12287">
        <v>0</v>
      </c>
    </row>
    <row r="12288" spans="1:19" x14ac:dyDescent="0.2">
      <c r="A12288" t="s">
        <v>25647</v>
      </c>
      <c r="B12288" t="s">
        <v>25467</v>
      </c>
      <c r="C12288" t="s">
        <v>387</v>
      </c>
      <c r="D12288" t="s">
        <v>1002</v>
      </c>
      <c r="E12288" s="23">
        <v>43983</v>
      </c>
      <c r="F12288">
        <v>0</v>
      </c>
      <c r="G12288">
        <v>0</v>
      </c>
      <c r="I12288">
        <v>0</v>
      </c>
      <c r="J12288">
        <v>0</v>
      </c>
      <c r="L12288">
        <v>0</v>
      </c>
      <c r="N12288">
        <v>0</v>
      </c>
      <c r="P12288">
        <v>0</v>
      </c>
      <c r="Q12288">
        <v>0</v>
      </c>
      <c r="S12288">
        <v>0</v>
      </c>
    </row>
    <row r="12289" spans="1:19" x14ac:dyDescent="0.2">
      <c r="A12289" t="s">
        <v>25648</v>
      </c>
      <c r="B12289" t="s">
        <v>25468</v>
      </c>
      <c r="C12289" t="s">
        <v>223</v>
      </c>
      <c r="D12289" t="s">
        <v>1002</v>
      </c>
      <c r="E12289" s="23">
        <v>43983</v>
      </c>
      <c r="F12289">
        <v>0</v>
      </c>
      <c r="G12289">
        <v>0</v>
      </c>
      <c r="I12289">
        <v>0</v>
      </c>
      <c r="J12289">
        <v>0</v>
      </c>
      <c r="L12289">
        <v>0</v>
      </c>
      <c r="N12289">
        <v>0</v>
      </c>
      <c r="P12289">
        <v>0</v>
      </c>
      <c r="Q12289">
        <v>0</v>
      </c>
      <c r="S12289">
        <v>0</v>
      </c>
    </row>
    <row r="12290" spans="1:19" x14ac:dyDescent="0.2">
      <c r="A12290" t="s">
        <v>25649</v>
      </c>
      <c r="B12290" t="s">
        <v>25469</v>
      </c>
      <c r="C12290" t="s">
        <v>346</v>
      </c>
      <c r="D12290" t="s">
        <v>1002</v>
      </c>
      <c r="E12290" s="23">
        <v>43983</v>
      </c>
      <c r="F12290">
        <v>0</v>
      </c>
      <c r="G12290">
        <v>0</v>
      </c>
      <c r="I12290">
        <v>0</v>
      </c>
      <c r="J12290">
        <v>0</v>
      </c>
      <c r="L12290">
        <v>0</v>
      </c>
      <c r="N12290">
        <v>0</v>
      </c>
      <c r="P12290">
        <v>0</v>
      </c>
      <c r="Q12290">
        <v>0</v>
      </c>
      <c r="S12290">
        <v>0</v>
      </c>
    </row>
    <row r="12291" spans="1:19" x14ac:dyDescent="0.2">
      <c r="A12291" t="s">
        <v>25650</v>
      </c>
      <c r="B12291" t="s">
        <v>25470</v>
      </c>
      <c r="C12291" t="s">
        <v>207</v>
      </c>
      <c r="D12291" t="s">
        <v>1002</v>
      </c>
      <c r="E12291" s="23">
        <v>43983</v>
      </c>
      <c r="F12291">
        <v>5</v>
      </c>
      <c r="G12291">
        <v>3</v>
      </c>
      <c r="I12291">
        <v>21</v>
      </c>
      <c r="J12291">
        <v>29</v>
      </c>
      <c r="L12291">
        <v>18</v>
      </c>
      <c r="N12291">
        <v>20</v>
      </c>
      <c r="P12291">
        <v>0</v>
      </c>
      <c r="Q12291">
        <v>0</v>
      </c>
      <c r="S12291">
        <v>1</v>
      </c>
    </row>
    <row r="12292" spans="1:19" x14ac:dyDescent="0.2">
      <c r="A12292" t="s">
        <v>25651</v>
      </c>
      <c r="B12292" t="s">
        <v>25471</v>
      </c>
      <c r="C12292" t="s">
        <v>212</v>
      </c>
      <c r="D12292" t="s">
        <v>1002</v>
      </c>
      <c r="E12292" s="23">
        <v>43983</v>
      </c>
      <c r="F12292">
        <v>4</v>
      </c>
      <c r="G12292">
        <v>4</v>
      </c>
      <c r="I12292">
        <v>9</v>
      </c>
      <c r="J12292">
        <v>23</v>
      </c>
      <c r="L12292">
        <v>23</v>
      </c>
      <c r="N12292">
        <v>8</v>
      </c>
      <c r="P12292">
        <v>0</v>
      </c>
      <c r="Q12292">
        <v>0</v>
      </c>
      <c r="S12292">
        <v>1</v>
      </c>
    </row>
    <row r="12293" spans="1:19" x14ac:dyDescent="0.2">
      <c r="A12293" t="s">
        <v>25652</v>
      </c>
      <c r="B12293" t="s">
        <v>25472</v>
      </c>
      <c r="C12293" t="s">
        <v>963</v>
      </c>
      <c r="D12293" t="s">
        <v>1002</v>
      </c>
      <c r="E12293" s="23">
        <v>43983</v>
      </c>
      <c r="F12293">
        <v>0</v>
      </c>
      <c r="G12293">
        <v>0</v>
      </c>
      <c r="I12293">
        <v>0</v>
      </c>
      <c r="J12293">
        <v>0</v>
      </c>
      <c r="L12293">
        <v>0</v>
      </c>
      <c r="N12293">
        <v>0</v>
      </c>
      <c r="P12293">
        <v>0</v>
      </c>
      <c r="Q12293">
        <v>0</v>
      </c>
      <c r="S12293">
        <v>0</v>
      </c>
    </row>
    <row r="12294" spans="1:19" x14ac:dyDescent="0.2">
      <c r="A12294" t="s">
        <v>25653</v>
      </c>
      <c r="B12294" t="s">
        <v>25473</v>
      </c>
      <c r="C12294" t="s">
        <v>225</v>
      </c>
      <c r="D12294" t="s">
        <v>1002</v>
      </c>
      <c r="E12294" s="23">
        <v>43983</v>
      </c>
      <c r="F12294">
        <v>3.5</v>
      </c>
      <c r="G12294">
        <v>6</v>
      </c>
      <c r="I12294">
        <v>11</v>
      </c>
      <c r="J12294">
        <v>30</v>
      </c>
      <c r="L12294">
        <v>55</v>
      </c>
      <c r="N12294">
        <v>11</v>
      </c>
      <c r="P12294">
        <v>0</v>
      </c>
      <c r="Q12294">
        <v>1</v>
      </c>
      <c r="S12294">
        <v>0</v>
      </c>
    </row>
    <row r="12295" spans="1:19" x14ac:dyDescent="0.2">
      <c r="A12295" t="s">
        <v>25654</v>
      </c>
      <c r="B12295" t="s">
        <v>25474</v>
      </c>
      <c r="C12295" t="s">
        <v>901</v>
      </c>
      <c r="D12295" t="s">
        <v>1002</v>
      </c>
      <c r="E12295" s="23">
        <v>43983</v>
      </c>
      <c r="F12295">
        <v>8</v>
      </c>
      <c r="G12295">
        <v>6.5</v>
      </c>
      <c r="I12295">
        <v>20</v>
      </c>
      <c r="J12295">
        <v>45</v>
      </c>
      <c r="L12295">
        <v>36</v>
      </c>
      <c r="N12295">
        <v>20</v>
      </c>
      <c r="P12295">
        <v>0</v>
      </c>
      <c r="Q12295">
        <v>3</v>
      </c>
      <c r="S12295">
        <v>0</v>
      </c>
    </row>
    <row r="12296" spans="1:19" x14ac:dyDescent="0.2">
      <c r="A12296" t="s">
        <v>25655</v>
      </c>
      <c r="B12296" t="s">
        <v>25475</v>
      </c>
      <c r="C12296" t="s">
        <v>232</v>
      </c>
      <c r="D12296" t="s">
        <v>1002</v>
      </c>
      <c r="E12296" s="23">
        <v>43983</v>
      </c>
      <c r="F12296">
        <v>12.5</v>
      </c>
      <c r="G12296">
        <v>14.5</v>
      </c>
      <c r="I12296">
        <v>165</v>
      </c>
      <c r="J12296">
        <v>121</v>
      </c>
      <c r="L12296">
        <v>143</v>
      </c>
      <c r="N12296">
        <v>162</v>
      </c>
      <c r="P12296">
        <v>7</v>
      </c>
      <c r="Q12296">
        <v>7</v>
      </c>
      <c r="S12296">
        <v>3</v>
      </c>
    </row>
    <row r="12297" spans="1:19" x14ac:dyDescent="0.2">
      <c r="A12297" t="s">
        <v>25656</v>
      </c>
      <c r="B12297" t="s">
        <v>25476</v>
      </c>
      <c r="C12297" t="s">
        <v>317</v>
      </c>
      <c r="D12297" t="s">
        <v>1002</v>
      </c>
      <c r="E12297" s="23">
        <v>43983</v>
      </c>
      <c r="F12297">
        <v>8</v>
      </c>
      <c r="G12297">
        <v>7.5</v>
      </c>
      <c r="I12297">
        <v>14</v>
      </c>
      <c r="J12297">
        <v>45</v>
      </c>
      <c r="L12297">
        <v>43</v>
      </c>
      <c r="N12297">
        <v>10</v>
      </c>
      <c r="P12297">
        <v>3</v>
      </c>
      <c r="Q12297">
        <v>3</v>
      </c>
      <c r="S12297">
        <v>4</v>
      </c>
    </row>
    <row r="12298" spans="1:19" x14ac:dyDescent="0.2">
      <c r="A12298" t="s">
        <v>25657</v>
      </c>
      <c r="B12298" t="s">
        <v>25477</v>
      </c>
      <c r="C12298" t="s">
        <v>25330</v>
      </c>
      <c r="D12298" t="s">
        <v>1002</v>
      </c>
      <c r="E12298" s="23">
        <v>43983</v>
      </c>
      <c r="F12298">
        <v>3</v>
      </c>
      <c r="G12298">
        <v>3</v>
      </c>
      <c r="I12298">
        <v>11</v>
      </c>
      <c r="J12298">
        <v>16</v>
      </c>
      <c r="L12298">
        <v>16</v>
      </c>
      <c r="N12298">
        <v>11</v>
      </c>
      <c r="P12298">
        <v>0</v>
      </c>
      <c r="Q12298">
        <v>1</v>
      </c>
      <c r="S12298">
        <v>0</v>
      </c>
    </row>
    <row r="12299" spans="1:19" x14ac:dyDescent="0.2">
      <c r="A12299" t="s">
        <v>25658</v>
      </c>
      <c r="B12299" t="s">
        <v>25478</v>
      </c>
      <c r="C12299" t="s">
        <v>214</v>
      </c>
      <c r="D12299" t="s">
        <v>1002</v>
      </c>
      <c r="E12299" s="23">
        <v>43983</v>
      </c>
      <c r="F12299">
        <v>14</v>
      </c>
      <c r="G12299">
        <v>15.5</v>
      </c>
      <c r="I12299">
        <v>75</v>
      </c>
      <c r="J12299">
        <v>120</v>
      </c>
      <c r="L12299">
        <v>131</v>
      </c>
      <c r="N12299">
        <v>69</v>
      </c>
      <c r="P12299">
        <v>20</v>
      </c>
      <c r="Q12299">
        <v>23</v>
      </c>
      <c r="S12299">
        <v>6</v>
      </c>
    </row>
    <row r="12300" spans="1:19" x14ac:dyDescent="0.2">
      <c r="A12300" t="s">
        <v>25659</v>
      </c>
      <c r="B12300" t="s">
        <v>25479</v>
      </c>
      <c r="C12300" t="s">
        <v>903</v>
      </c>
      <c r="D12300" t="s">
        <v>1002</v>
      </c>
      <c r="E12300" s="23">
        <v>43983</v>
      </c>
      <c r="F12300">
        <v>4</v>
      </c>
      <c r="G12300">
        <v>3</v>
      </c>
      <c r="I12300">
        <v>25</v>
      </c>
      <c r="J12300">
        <v>22</v>
      </c>
      <c r="L12300">
        <v>16</v>
      </c>
      <c r="N12300">
        <v>23</v>
      </c>
      <c r="P12300">
        <v>2</v>
      </c>
      <c r="Q12300">
        <v>4</v>
      </c>
      <c r="S12300">
        <v>2</v>
      </c>
    </row>
    <row r="12301" spans="1:19" x14ac:dyDescent="0.2">
      <c r="A12301" t="s">
        <v>25660</v>
      </c>
      <c r="B12301" t="s">
        <v>25480</v>
      </c>
      <c r="C12301" t="s">
        <v>230</v>
      </c>
      <c r="D12301" t="s">
        <v>1002</v>
      </c>
      <c r="E12301" s="23">
        <v>43983</v>
      </c>
      <c r="F12301">
        <v>0</v>
      </c>
      <c r="G12301">
        <v>0</v>
      </c>
      <c r="I12301">
        <v>0</v>
      </c>
      <c r="J12301">
        <v>0</v>
      </c>
      <c r="L12301">
        <v>0</v>
      </c>
      <c r="N12301">
        <v>0</v>
      </c>
      <c r="P12301">
        <v>0</v>
      </c>
      <c r="Q12301">
        <v>0</v>
      </c>
      <c r="S12301">
        <v>0</v>
      </c>
    </row>
    <row r="12302" spans="1:19" x14ac:dyDescent="0.2">
      <c r="A12302" t="s">
        <v>25661</v>
      </c>
      <c r="B12302" t="s">
        <v>25481</v>
      </c>
      <c r="C12302" t="s">
        <v>234</v>
      </c>
      <c r="D12302" t="s">
        <v>1002</v>
      </c>
      <c r="E12302" s="23">
        <v>43983</v>
      </c>
      <c r="F12302">
        <v>0</v>
      </c>
      <c r="G12302">
        <v>0</v>
      </c>
      <c r="I12302">
        <v>0</v>
      </c>
      <c r="J12302">
        <v>0</v>
      </c>
      <c r="L12302">
        <v>0</v>
      </c>
      <c r="N12302">
        <v>0</v>
      </c>
      <c r="P12302">
        <v>0</v>
      </c>
      <c r="Q12302">
        <v>0</v>
      </c>
      <c r="S12302">
        <v>0</v>
      </c>
    </row>
    <row r="12303" spans="1:19" x14ac:dyDescent="0.2">
      <c r="A12303" t="s">
        <v>25662</v>
      </c>
      <c r="B12303" t="s">
        <v>25482</v>
      </c>
      <c r="C12303" t="s">
        <v>217</v>
      </c>
      <c r="D12303" t="s">
        <v>1002</v>
      </c>
      <c r="E12303" s="23">
        <v>43983</v>
      </c>
      <c r="F12303">
        <v>0</v>
      </c>
      <c r="G12303">
        <v>0</v>
      </c>
      <c r="I12303">
        <v>0</v>
      </c>
      <c r="J12303">
        <v>0</v>
      </c>
      <c r="L12303">
        <v>0</v>
      </c>
      <c r="N12303">
        <v>0</v>
      </c>
      <c r="P12303">
        <v>0</v>
      </c>
      <c r="Q12303">
        <v>0</v>
      </c>
      <c r="S12303">
        <v>0</v>
      </c>
    </row>
    <row r="12304" spans="1:19" x14ac:dyDescent="0.2">
      <c r="A12304" t="s">
        <v>25663</v>
      </c>
      <c r="B12304" t="s">
        <v>25483</v>
      </c>
      <c r="C12304" t="s">
        <v>342</v>
      </c>
      <c r="D12304" t="s">
        <v>1002</v>
      </c>
      <c r="E12304" s="23">
        <v>43983</v>
      </c>
      <c r="F12304">
        <v>3</v>
      </c>
      <c r="G12304">
        <v>3</v>
      </c>
      <c r="I12304">
        <v>30</v>
      </c>
      <c r="J12304">
        <v>36</v>
      </c>
      <c r="L12304">
        <v>36</v>
      </c>
      <c r="N12304">
        <v>30</v>
      </c>
      <c r="P12304">
        <v>1</v>
      </c>
      <c r="Q12304">
        <v>2</v>
      </c>
      <c r="S12304">
        <v>0</v>
      </c>
    </row>
    <row r="12305" spans="1:19" x14ac:dyDescent="0.2">
      <c r="A12305" t="s">
        <v>25664</v>
      </c>
      <c r="B12305" t="s">
        <v>25484</v>
      </c>
      <c r="C12305" t="s">
        <v>220</v>
      </c>
      <c r="D12305" t="s">
        <v>1002</v>
      </c>
      <c r="E12305" s="23">
        <v>43983</v>
      </c>
      <c r="F12305">
        <v>0</v>
      </c>
      <c r="G12305">
        <v>0</v>
      </c>
      <c r="I12305">
        <v>0</v>
      </c>
      <c r="J12305">
        <v>0</v>
      </c>
      <c r="L12305">
        <v>0</v>
      </c>
      <c r="N12305">
        <v>0</v>
      </c>
      <c r="P12305">
        <v>0</v>
      </c>
      <c r="Q12305">
        <v>0</v>
      </c>
      <c r="S12305">
        <v>0</v>
      </c>
    </row>
    <row r="12306" spans="1:19" x14ac:dyDescent="0.2">
      <c r="A12306" t="s">
        <v>25665</v>
      </c>
      <c r="B12306" t="s">
        <v>25485</v>
      </c>
      <c r="C12306" t="s">
        <v>242</v>
      </c>
      <c r="D12306" t="s">
        <v>1000</v>
      </c>
      <c r="E12306" s="23">
        <v>43983</v>
      </c>
      <c r="F12306">
        <v>0</v>
      </c>
      <c r="G12306">
        <v>0</v>
      </c>
      <c r="I12306">
        <v>0</v>
      </c>
      <c r="J12306">
        <v>0</v>
      </c>
      <c r="L12306">
        <v>0</v>
      </c>
      <c r="N12306">
        <v>0</v>
      </c>
      <c r="P12306">
        <v>0</v>
      </c>
      <c r="Q12306">
        <v>0</v>
      </c>
      <c r="S12306">
        <v>0</v>
      </c>
    </row>
    <row r="12307" spans="1:19" x14ac:dyDescent="0.2">
      <c r="A12307" t="s">
        <v>25666</v>
      </c>
      <c r="B12307" t="s">
        <v>25486</v>
      </c>
      <c r="C12307" t="s">
        <v>242</v>
      </c>
      <c r="D12307" t="s">
        <v>1002</v>
      </c>
      <c r="E12307" s="23">
        <v>43983</v>
      </c>
      <c r="F12307">
        <v>0</v>
      </c>
      <c r="G12307">
        <v>0</v>
      </c>
      <c r="I12307">
        <v>0</v>
      </c>
      <c r="J12307">
        <v>0</v>
      </c>
      <c r="L12307">
        <v>0</v>
      </c>
      <c r="N12307">
        <v>0</v>
      </c>
      <c r="P12307">
        <v>0</v>
      </c>
      <c r="Q12307">
        <v>0</v>
      </c>
      <c r="S12307">
        <v>0</v>
      </c>
    </row>
    <row r="12308" spans="1:19" x14ac:dyDescent="0.2">
      <c r="A12308" t="s">
        <v>25667</v>
      </c>
      <c r="B12308" t="s">
        <v>25487</v>
      </c>
      <c r="C12308" t="s">
        <v>2724</v>
      </c>
      <c r="D12308" t="s">
        <v>1000</v>
      </c>
      <c r="E12308" s="23">
        <v>43983</v>
      </c>
      <c r="F12308">
        <v>2.5</v>
      </c>
      <c r="G12308">
        <v>1.5</v>
      </c>
      <c r="I12308">
        <v>16</v>
      </c>
      <c r="J12308">
        <v>14</v>
      </c>
      <c r="L12308">
        <v>8</v>
      </c>
      <c r="N12308">
        <v>15</v>
      </c>
      <c r="P12308">
        <v>0</v>
      </c>
      <c r="Q12308">
        <v>0</v>
      </c>
      <c r="S12308">
        <v>1</v>
      </c>
    </row>
    <row r="12309" spans="1:19" x14ac:dyDescent="0.2">
      <c r="A12309" t="s">
        <v>25668</v>
      </c>
      <c r="B12309" t="s">
        <v>25488</v>
      </c>
      <c r="C12309" t="s">
        <v>2724</v>
      </c>
      <c r="D12309" t="s">
        <v>1001</v>
      </c>
      <c r="E12309" s="23">
        <v>43983</v>
      </c>
      <c r="F12309">
        <v>5.5</v>
      </c>
      <c r="G12309">
        <v>5</v>
      </c>
      <c r="I12309">
        <v>22</v>
      </c>
      <c r="J12309">
        <v>30</v>
      </c>
      <c r="L12309">
        <v>26</v>
      </c>
      <c r="N12309">
        <v>21</v>
      </c>
      <c r="P12309">
        <v>0</v>
      </c>
      <c r="Q12309">
        <v>1</v>
      </c>
      <c r="S12309">
        <v>1</v>
      </c>
    </row>
    <row r="12310" spans="1:19" x14ac:dyDescent="0.2">
      <c r="A12310" t="s">
        <v>25669</v>
      </c>
      <c r="B12310" t="s">
        <v>25489</v>
      </c>
      <c r="C12310" t="s">
        <v>2724</v>
      </c>
      <c r="D12310" t="s">
        <v>1002</v>
      </c>
      <c r="E12310" s="23">
        <v>43983</v>
      </c>
      <c r="F12310">
        <v>8</v>
      </c>
      <c r="G12310">
        <v>6.5</v>
      </c>
      <c r="I12310">
        <v>38</v>
      </c>
      <c r="J12310">
        <v>44</v>
      </c>
      <c r="L12310">
        <v>34</v>
      </c>
      <c r="N12310">
        <v>36</v>
      </c>
      <c r="P12310">
        <v>0</v>
      </c>
      <c r="Q12310">
        <v>1</v>
      </c>
      <c r="S12310">
        <v>2</v>
      </c>
    </row>
    <row r="12311" spans="1:19" x14ac:dyDescent="0.2">
      <c r="A12311" t="s">
        <v>25670</v>
      </c>
      <c r="B12311" t="s">
        <v>25490</v>
      </c>
      <c r="C12311" t="s">
        <v>237</v>
      </c>
      <c r="D12311" t="s">
        <v>1000</v>
      </c>
      <c r="E12311" s="23">
        <v>43983</v>
      </c>
      <c r="F12311">
        <v>5</v>
      </c>
      <c r="G12311">
        <v>6</v>
      </c>
      <c r="I12311">
        <v>26</v>
      </c>
      <c r="J12311">
        <v>30</v>
      </c>
      <c r="L12311">
        <v>36</v>
      </c>
      <c r="N12311">
        <v>20</v>
      </c>
      <c r="P12311">
        <v>6</v>
      </c>
      <c r="Q12311">
        <v>6</v>
      </c>
      <c r="S12311">
        <v>6</v>
      </c>
    </row>
    <row r="12312" spans="1:19" x14ac:dyDescent="0.2">
      <c r="A12312" t="s">
        <v>25671</v>
      </c>
      <c r="B12312" t="s">
        <v>25491</v>
      </c>
      <c r="C12312" t="s">
        <v>237</v>
      </c>
      <c r="D12312" t="s">
        <v>1002</v>
      </c>
      <c r="E12312" s="23">
        <v>43983</v>
      </c>
      <c r="F12312">
        <v>5</v>
      </c>
      <c r="G12312">
        <v>6</v>
      </c>
      <c r="I12312">
        <v>26</v>
      </c>
      <c r="J12312">
        <v>30</v>
      </c>
      <c r="L12312">
        <v>36</v>
      </c>
      <c r="N12312">
        <v>20</v>
      </c>
      <c r="P12312">
        <v>6</v>
      </c>
      <c r="Q12312">
        <v>6</v>
      </c>
      <c r="S12312">
        <v>6</v>
      </c>
    </row>
    <row r="12313" spans="1:19" x14ac:dyDescent="0.2">
      <c r="A12313" t="s">
        <v>25672</v>
      </c>
      <c r="B12313" t="s">
        <v>25492</v>
      </c>
      <c r="C12313" t="s">
        <v>238</v>
      </c>
      <c r="D12313" t="s">
        <v>1000</v>
      </c>
      <c r="E12313" s="23">
        <v>43983</v>
      </c>
      <c r="F12313">
        <v>3</v>
      </c>
      <c r="G12313">
        <v>3</v>
      </c>
      <c r="I12313">
        <v>12</v>
      </c>
      <c r="J12313">
        <v>15</v>
      </c>
      <c r="L12313">
        <v>15</v>
      </c>
      <c r="N12313">
        <v>9</v>
      </c>
      <c r="P12313">
        <v>0</v>
      </c>
      <c r="Q12313">
        <v>0</v>
      </c>
      <c r="S12313">
        <v>3</v>
      </c>
    </row>
    <row r="12314" spans="1:19" x14ac:dyDescent="0.2">
      <c r="A12314" t="s">
        <v>25673</v>
      </c>
      <c r="B12314" t="s">
        <v>25493</v>
      </c>
      <c r="C12314" t="s">
        <v>238</v>
      </c>
      <c r="D12314" t="s">
        <v>1002</v>
      </c>
      <c r="E12314" s="23">
        <v>43983</v>
      </c>
      <c r="F12314">
        <v>3</v>
      </c>
      <c r="G12314">
        <v>3</v>
      </c>
      <c r="I12314">
        <v>12</v>
      </c>
      <c r="J12314">
        <v>15</v>
      </c>
      <c r="L12314">
        <v>15</v>
      </c>
      <c r="N12314">
        <v>9</v>
      </c>
      <c r="P12314">
        <v>0</v>
      </c>
      <c r="Q12314">
        <v>0</v>
      </c>
      <c r="S12314">
        <v>3</v>
      </c>
    </row>
    <row r="12315" spans="1:19" x14ac:dyDescent="0.2">
      <c r="A12315" t="s">
        <v>25674</v>
      </c>
      <c r="B12315" t="s">
        <v>25494</v>
      </c>
      <c r="C12315" t="s">
        <v>239</v>
      </c>
      <c r="D12315" t="s">
        <v>1000</v>
      </c>
      <c r="E12315" s="23">
        <v>43983</v>
      </c>
      <c r="F12315">
        <v>0</v>
      </c>
      <c r="G12315">
        <v>0</v>
      </c>
      <c r="I12315">
        <v>0</v>
      </c>
      <c r="J12315">
        <v>0</v>
      </c>
      <c r="L12315">
        <v>0</v>
      </c>
      <c r="N12315">
        <v>0</v>
      </c>
      <c r="P12315">
        <v>0</v>
      </c>
      <c r="Q12315">
        <v>0</v>
      </c>
      <c r="S12315">
        <v>0</v>
      </c>
    </row>
    <row r="12316" spans="1:19" x14ac:dyDescent="0.2">
      <c r="A12316" t="s">
        <v>25675</v>
      </c>
      <c r="B12316" t="s">
        <v>25495</v>
      </c>
      <c r="C12316" t="s">
        <v>239</v>
      </c>
      <c r="D12316" t="s">
        <v>1002</v>
      </c>
      <c r="E12316" s="23">
        <v>43983</v>
      </c>
      <c r="F12316">
        <v>0</v>
      </c>
      <c r="G12316">
        <v>0</v>
      </c>
      <c r="I12316">
        <v>0</v>
      </c>
      <c r="J12316">
        <v>0</v>
      </c>
      <c r="L12316">
        <v>0</v>
      </c>
      <c r="N12316">
        <v>0</v>
      </c>
      <c r="P12316">
        <v>0</v>
      </c>
      <c r="Q12316">
        <v>0</v>
      </c>
      <c r="S12316">
        <v>0</v>
      </c>
    </row>
    <row r="12317" spans="1:19" x14ac:dyDescent="0.2">
      <c r="A12317" t="s">
        <v>25676</v>
      </c>
      <c r="B12317" t="s">
        <v>25496</v>
      </c>
      <c r="C12317" t="s">
        <v>1988</v>
      </c>
      <c r="D12317" t="s">
        <v>1000</v>
      </c>
      <c r="E12317" s="23">
        <v>43983</v>
      </c>
      <c r="F12317">
        <v>5</v>
      </c>
      <c r="G12317">
        <v>4.5</v>
      </c>
      <c r="I12317">
        <v>13</v>
      </c>
      <c r="J12317">
        <v>29</v>
      </c>
      <c r="L12317">
        <v>26</v>
      </c>
      <c r="N12317">
        <v>12</v>
      </c>
      <c r="P12317">
        <v>2</v>
      </c>
      <c r="Q12317">
        <v>6</v>
      </c>
      <c r="S12317">
        <v>1</v>
      </c>
    </row>
    <row r="12318" spans="1:19" x14ac:dyDescent="0.2">
      <c r="A12318" t="s">
        <v>25677</v>
      </c>
      <c r="B12318" t="s">
        <v>25497</v>
      </c>
      <c r="C12318" t="s">
        <v>1988</v>
      </c>
      <c r="D12318" t="s">
        <v>1001</v>
      </c>
      <c r="E12318" s="23">
        <v>43983</v>
      </c>
      <c r="F12318">
        <v>4.5</v>
      </c>
      <c r="G12318">
        <v>5</v>
      </c>
      <c r="I12318">
        <v>13</v>
      </c>
      <c r="J12318">
        <v>24</v>
      </c>
      <c r="L12318">
        <v>27</v>
      </c>
      <c r="N12318">
        <v>13</v>
      </c>
      <c r="P12318">
        <v>0</v>
      </c>
      <c r="Q12318">
        <v>1</v>
      </c>
      <c r="S12318">
        <v>0</v>
      </c>
    </row>
    <row r="12319" spans="1:19" x14ac:dyDescent="0.2">
      <c r="A12319" t="s">
        <v>25678</v>
      </c>
      <c r="B12319" t="s">
        <v>25498</v>
      </c>
      <c r="C12319" t="s">
        <v>1988</v>
      </c>
      <c r="D12319" t="s">
        <v>1002</v>
      </c>
      <c r="E12319" s="23">
        <v>43983</v>
      </c>
      <c r="F12319">
        <v>9.5</v>
      </c>
      <c r="G12319">
        <v>9.5</v>
      </c>
      <c r="I12319">
        <v>26</v>
      </c>
      <c r="J12319">
        <v>53</v>
      </c>
      <c r="L12319">
        <v>53</v>
      </c>
      <c r="N12319">
        <v>25</v>
      </c>
      <c r="P12319">
        <v>2</v>
      </c>
      <c r="Q12319">
        <v>7</v>
      </c>
      <c r="S12319">
        <v>1</v>
      </c>
    </row>
    <row r="12320" spans="1:19" x14ac:dyDescent="0.2">
      <c r="A12320" t="s">
        <v>25679</v>
      </c>
      <c r="B12320" t="s">
        <v>25499</v>
      </c>
      <c r="C12320" t="s">
        <v>966</v>
      </c>
      <c r="D12320" t="s">
        <v>1000</v>
      </c>
      <c r="E12320" s="23">
        <v>43983</v>
      </c>
      <c r="F12320">
        <v>0</v>
      </c>
      <c r="G12320">
        <v>0</v>
      </c>
      <c r="I12320">
        <v>0</v>
      </c>
      <c r="J12320">
        <v>0</v>
      </c>
      <c r="L12320">
        <v>0</v>
      </c>
      <c r="N12320">
        <v>0</v>
      </c>
      <c r="P12320">
        <v>0</v>
      </c>
      <c r="Q12320">
        <v>0</v>
      </c>
      <c r="S12320">
        <v>0</v>
      </c>
    </row>
    <row r="12321" spans="1:19" x14ac:dyDescent="0.2">
      <c r="A12321" t="s">
        <v>25680</v>
      </c>
      <c r="B12321" t="s">
        <v>25500</v>
      </c>
      <c r="C12321" t="s">
        <v>966</v>
      </c>
      <c r="D12321" t="s">
        <v>1002</v>
      </c>
      <c r="E12321" s="23">
        <v>43983</v>
      </c>
      <c r="F12321">
        <v>0</v>
      </c>
      <c r="G12321">
        <v>0</v>
      </c>
      <c r="I12321">
        <v>0</v>
      </c>
      <c r="J12321">
        <v>0</v>
      </c>
      <c r="L12321">
        <v>0</v>
      </c>
      <c r="N12321">
        <v>0</v>
      </c>
      <c r="P12321">
        <v>0</v>
      </c>
      <c r="Q12321">
        <v>0</v>
      </c>
      <c r="S12321">
        <v>0</v>
      </c>
    </row>
    <row r="12322" spans="1:19" x14ac:dyDescent="0.2">
      <c r="A12322" t="s">
        <v>25681</v>
      </c>
      <c r="B12322" t="s">
        <v>25501</v>
      </c>
      <c r="C12322" t="s">
        <v>240</v>
      </c>
      <c r="D12322" t="s">
        <v>1000</v>
      </c>
      <c r="E12322" s="23">
        <v>43983</v>
      </c>
      <c r="F12322">
        <v>15.5</v>
      </c>
      <c r="G12322">
        <v>17.5</v>
      </c>
      <c r="I12322">
        <v>30</v>
      </c>
      <c r="J12322">
        <v>86</v>
      </c>
      <c r="L12322">
        <v>100</v>
      </c>
      <c r="N12322">
        <v>28</v>
      </c>
      <c r="P12322">
        <v>3</v>
      </c>
      <c r="Q12322">
        <v>3</v>
      </c>
      <c r="S12322">
        <v>2</v>
      </c>
    </row>
    <row r="12323" spans="1:19" x14ac:dyDescent="0.2">
      <c r="A12323" t="s">
        <v>25682</v>
      </c>
      <c r="B12323" t="s">
        <v>25502</v>
      </c>
      <c r="C12323" t="s">
        <v>240</v>
      </c>
      <c r="D12323" t="s">
        <v>1002</v>
      </c>
      <c r="E12323" s="23">
        <v>43983</v>
      </c>
      <c r="F12323">
        <v>15.5</v>
      </c>
      <c r="G12323">
        <v>17.5</v>
      </c>
      <c r="I12323">
        <v>30</v>
      </c>
      <c r="J12323">
        <v>86</v>
      </c>
      <c r="L12323">
        <v>100</v>
      </c>
      <c r="N12323">
        <v>28</v>
      </c>
      <c r="P12323">
        <v>3</v>
      </c>
      <c r="Q12323">
        <v>3</v>
      </c>
      <c r="S12323">
        <v>2</v>
      </c>
    </row>
    <row r="12324" spans="1:19" x14ac:dyDescent="0.2">
      <c r="A12324" t="s">
        <v>25683</v>
      </c>
      <c r="B12324" t="s">
        <v>25503</v>
      </c>
      <c r="C12324" t="s">
        <v>241</v>
      </c>
      <c r="D12324" t="s">
        <v>1000</v>
      </c>
      <c r="E12324" s="23">
        <v>43983</v>
      </c>
      <c r="F12324">
        <v>35.5</v>
      </c>
      <c r="G12324">
        <v>43.5</v>
      </c>
      <c r="I12324">
        <v>321</v>
      </c>
      <c r="J12324">
        <v>386</v>
      </c>
      <c r="L12324">
        <v>475</v>
      </c>
      <c r="N12324">
        <v>320</v>
      </c>
      <c r="P12324">
        <v>22</v>
      </c>
      <c r="Q12324">
        <v>27</v>
      </c>
      <c r="S12324">
        <v>1</v>
      </c>
    </row>
    <row r="12325" spans="1:19" x14ac:dyDescent="0.2">
      <c r="A12325" t="s">
        <v>25684</v>
      </c>
      <c r="B12325" t="s">
        <v>25504</v>
      </c>
      <c r="C12325" t="s">
        <v>241</v>
      </c>
      <c r="D12325" t="s">
        <v>1002</v>
      </c>
      <c r="E12325" s="23">
        <v>43983</v>
      </c>
      <c r="F12325">
        <v>35.5</v>
      </c>
      <c r="G12325">
        <v>43.5</v>
      </c>
      <c r="I12325">
        <v>321</v>
      </c>
      <c r="J12325">
        <v>386</v>
      </c>
      <c r="L12325">
        <v>475</v>
      </c>
      <c r="N12325">
        <v>320</v>
      </c>
      <c r="P12325">
        <v>22</v>
      </c>
      <c r="Q12325">
        <v>27</v>
      </c>
      <c r="S12325">
        <v>1</v>
      </c>
    </row>
    <row r="12326" spans="1:19" x14ac:dyDescent="0.2">
      <c r="A12326" t="s">
        <v>25685</v>
      </c>
      <c r="B12326" t="s">
        <v>25505</v>
      </c>
      <c r="C12326" t="s">
        <v>318</v>
      </c>
      <c r="D12326" t="s">
        <v>1000</v>
      </c>
      <c r="E12326" s="23">
        <v>43983</v>
      </c>
      <c r="F12326">
        <v>4</v>
      </c>
      <c r="G12326">
        <v>2.5</v>
      </c>
      <c r="I12326">
        <v>17</v>
      </c>
      <c r="J12326">
        <v>24</v>
      </c>
      <c r="L12326">
        <v>15</v>
      </c>
      <c r="N12326">
        <v>12</v>
      </c>
      <c r="P12326">
        <v>0</v>
      </c>
      <c r="Q12326">
        <v>0</v>
      </c>
      <c r="S12326">
        <v>5</v>
      </c>
    </row>
    <row r="12327" spans="1:19" x14ac:dyDescent="0.2">
      <c r="A12327" t="s">
        <v>25686</v>
      </c>
      <c r="B12327" t="s">
        <v>25506</v>
      </c>
      <c r="C12327" t="s">
        <v>318</v>
      </c>
      <c r="D12327" t="s">
        <v>1002</v>
      </c>
      <c r="E12327" s="23">
        <v>43983</v>
      </c>
      <c r="F12327">
        <v>4</v>
      </c>
      <c r="G12327">
        <v>2.5</v>
      </c>
      <c r="I12327">
        <v>17</v>
      </c>
      <c r="J12327">
        <v>24</v>
      </c>
      <c r="L12327">
        <v>15</v>
      </c>
      <c r="N12327">
        <v>12</v>
      </c>
      <c r="P12327">
        <v>0</v>
      </c>
      <c r="Q12327">
        <v>0</v>
      </c>
      <c r="S12327">
        <v>5</v>
      </c>
    </row>
    <row r="12328" spans="1:19" x14ac:dyDescent="0.2">
      <c r="A12328" t="s">
        <v>25687</v>
      </c>
      <c r="B12328" t="s">
        <v>25507</v>
      </c>
      <c r="C12328" t="s">
        <v>896</v>
      </c>
      <c r="D12328" t="s">
        <v>1000</v>
      </c>
      <c r="E12328" s="23">
        <v>43983</v>
      </c>
      <c r="F12328">
        <v>70.5</v>
      </c>
      <c r="G12328">
        <v>78.5</v>
      </c>
      <c r="I12328">
        <v>435</v>
      </c>
      <c r="J12328">
        <v>584</v>
      </c>
      <c r="L12328">
        <v>675</v>
      </c>
      <c r="N12328">
        <v>416</v>
      </c>
      <c r="O12328" t="s">
        <v>904</v>
      </c>
      <c r="P12328">
        <v>33</v>
      </c>
      <c r="Q12328">
        <v>42</v>
      </c>
      <c r="S12328">
        <v>19</v>
      </c>
    </row>
    <row r="12329" spans="1:19" x14ac:dyDescent="0.2">
      <c r="A12329" t="s">
        <v>25688</v>
      </c>
      <c r="B12329" t="s">
        <v>25508</v>
      </c>
      <c r="C12329" t="s">
        <v>899</v>
      </c>
      <c r="D12329" t="s">
        <v>1001</v>
      </c>
      <c r="E12329" s="23">
        <v>43983</v>
      </c>
      <c r="F12329">
        <v>10</v>
      </c>
      <c r="G12329">
        <v>10</v>
      </c>
      <c r="I12329">
        <v>35</v>
      </c>
      <c r="J12329">
        <v>54</v>
      </c>
      <c r="L12329">
        <v>53</v>
      </c>
      <c r="N12329">
        <v>34</v>
      </c>
      <c r="O12329" t="s">
        <v>904</v>
      </c>
      <c r="P12329">
        <v>0</v>
      </c>
      <c r="Q12329">
        <v>2</v>
      </c>
      <c r="S12329">
        <v>1</v>
      </c>
    </row>
    <row r="12330" spans="1:19" x14ac:dyDescent="0.2">
      <c r="A12330" t="s">
        <v>25689</v>
      </c>
      <c r="B12330" t="s">
        <v>25509</v>
      </c>
      <c r="C12330" t="s">
        <v>1237</v>
      </c>
      <c r="D12330" t="s">
        <v>1000</v>
      </c>
      <c r="E12330" s="23">
        <v>43983</v>
      </c>
      <c r="F12330">
        <v>23</v>
      </c>
      <c r="G12330">
        <v>23.5</v>
      </c>
      <c r="I12330">
        <v>59</v>
      </c>
      <c r="J12330">
        <v>129</v>
      </c>
      <c r="L12330">
        <v>134</v>
      </c>
      <c r="N12330">
        <v>55</v>
      </c>
      <c r="P12330">
        <v>5</v>
      </c>
      <c r="Q12330">
        <v>9</v>
      </c>
      <c r="S12330">
        <v>4</v>
      </c>
    </row>
    <row r="12331" spans="1:19" x14ac:dyDescent="0.2">
      <c r="A12331" t="s">
        <v>25690</v>
      </c>
      <c r="B12331" t="s">
        <v>25510</v>
      </c>
      <c r="C12331" t="s">
        <v>1237</v>
      </c>
      <c r="D12331" t="s">
        <v>1001</v>
      </c>
      <c r="E12331" s="23">
        <v>43983</v>
      </c>
      <c r="F12331">
        <v>10</v>
      </c>
      <c r="G12331">
        <v>10</v>
      </c>
      <c r="I12331">
        <v>35</v>
      </c>
      <c r="J12331">
        <v>54</v>
      </c>
      <c r="L12331">
        <v>53</v>
      </c>
      <c r="N12331">
        <v>34</v>
      </c>
      <c r="P12331">
        <v>0</v>
      </c>
      <c r="Q12331">
        <v>2</v>
      </c>
      <c r="S12331">
        <v>1</v>
      </c>
    </row>
    <row r="12332" spans="1:19" x14ac:dyDescent="0.2">
      <c r="A12332" t="s">
        <v>25691</v>
      </c>
      <c r="B12332" t="s">
        <v>25511</v>
      </c>
      <c r="C12332" t="s">
        <v>1237</v>
      </c>
      <c r="D12332" t="s">
        <v>1002</v>
      </c>
      <c r="E12332" s="23">
        <v>43983</v>
      </c>
      <c r="F12332">
        <v>33</v>
      </c>
      <c r="G12332">
        <v>33.5</v>
      </c>
      <c r="I12332">
        <v>94</v>
      </c>
      <c r="J12332">
        <v>183</v>
      </c>
      <c r="L12332">
        <v>187</v>
      </c>
      <c r="N12332">
        <v>89</v>
      </c>
      <c r="P12332">
        <v>5</v>
      </c>
      <c r="Q12332">
        <v>11</v>
      </c>
      <c r="S12332">
        <v>5</v>
      </c>
    </row>
    <row r="12333" spans="1:19" x14ac:dyDescent="0.2">
      <c r="A12333" t="s">
        <v>25692</v>
      </c>
      <c r="B12333" t="s">
        <v>25512</v>
      </c>
      <c r="C12333" t="s">
        <v>235</v>
      </c>
      <c r="D12333" t="s">
        <v>1002</v>
      </c>
      <c r="E12333" s="23">
        <v>43983</v>
      </c>
      <c r="F12333">
        <v>80.5</v>
      </c>
      <c r="G12333">
        <v>88.5</v>
      </c>
      <c r="I12333">
        <v>470</v>
      </c>
      <c r="J12333">
        <v>638</v>
      </c>
      <c r="L12333">
        <v>728</v>
      </c>
      <c r="N12333">
        <v>450</v>
      </c>
      <c r="P12333">
        <v>33</v>
      </c>
      <c r="Q12333">
        <v>44</v>
      </c>
      <c r="S12333">
        <v>20</v>
      </c>
    </row>
    <row r="12334" spans="1:19" x14ac:dyDescent="0.2">
      <c r="A12334" t="s">
        <v>25908</v>
      </c>
      <c r="B12334" t="s">
        <v>25724</v>
      </c>
      <c r="C12334" t="s">
        <v>228</v>
      </c>
      <c r="D12334" t="s">
        <v>1000</v>
      </c>
      <c r="E12334" s="23">
        <v>44013</v>
      </c>
      <c r="F12334">
        <v>0</v>
      </c>
      <c r="G12334">
        <v>0</v>
      </c>
      <c r="I12334">
        <v>0</v>
      </c>
      <c r="J12334">
        <v>0</v>
      </c>
      <c r="L12334">
        <v>0</v>
      </c>
      <c r="N12334">
        <v>0</v>
      </c>
      <c r="P12334">
        <v>0</v>
      </c>
      <c r="Q12334">
        <v>0</v>
      </c>
      <c r="S12334">
        <v>0</v>
      </c>
    </row>
    <row r="12335" spans="1:19" x14ac:dyDescent="0.2">
      <c r="A12335" t="s">
        <v>25909</v>
      </c>
      <c r="B12335" t="s">
        <v>25725</v>
      </c>
      <c r="C12335" t="s">
        <v>211</v>
      </c>
      <c r="D12335" t="s">
        <v>1000</v>
      </c>
      <c r="E12335" s="23">
        <v>44013</v>
      </c>
      <c r="F12335">
        <v>0</v>
      </c>
      <c r="G12335">
        <v>0</v>
      </c>
      <c r="I12335">
        <v>0</v>
      </c>
      <c r="J12335">
        <v>0</v>
      </c>
      <c r="L12335">
        <v>0</v>
      </c>
      <c r="N12335">
        <v>0</v>
      </c>
      <c r="P12335">
        <v>0</v>
      </c>
      <c r="Q12335">
        <v>0</v>
      </c>
      <c r="S12335">
        <v>0</v>
      </c>
    </row>
    <row r="12336" spans="1:19" x14ac:dyDescent="0.2">
      <c r="A12336" t="s">
        <v>25910</v>
      </c>
      <c r="B12336" t="s">
        <v>25726</v>
      </c>
      <c r="C12336" t="s">
        <v>213</v>
      </c>
      <c r="D12336" t="s">
        <v>1000</v>
      </c>
      <c r="E12336" s="23">
        <v>44013</v>
      </c>
      <c r="F12336">
        <v>0</v>
      </c>
      <c r="G12336">
        <v>0</v>
      </c>
      <c r="I12336">
        <v>0</v>
      </c>
      <c r="J12336">
        <v>0</v>
      </c>
      <c r="L12336">
        <v>0</v>
      </c>
      <c r="N12336">
        <v>0</v>
      </c>
      <c r="P12336">
        <v>0</v>
      </c>
      <c r="Q12336">
        <v>0</v>
      </c>
      <c r="S12336">
        <v>0</v>
      </c>
    </row>
    <row r="12337" spans="1:19" x14ac:dyDescent="0.2">
      <c r="A12337" t="s">
        <v>25911</v>
      </c>
      <c r="B12337" t="s">
        <v>25727</v>
      </c>
      <c r="C12337" t="s">
        <v>229</v>
      </c>
      <c r="D12337" t="s">
        <v>1000</v>
      </c>
      <c r="E12337" s="23">
        <v>44013</v>
      </c>
      <c r="F12337">
        <v>0</v>
      </c>
      <c r="G12337">
        <v>0</v>
      </c>
      <c r="I12337">
        <v>0</v>
      </c>
      <c r="J12337">
        <v>0</v>
      </c>
      <c r="L12337">
        <v>0</v>
      </c>
      <c r="N12337">
        <v>0</v>
      </c>
      <c r="P12337">
        <v>0</v>
      </c>
      <c r="Q12337">
        <v>0</v>
      </c>
      <c r="S12337">
        <v>0</v>
      </c>
    </row>
    <row r="12338" spans="1:19" x14ac:dyDescent="0.2">
      <c r="A12338" t="s">
        <v>25912</v>
      </c>
      <c r="B12338" t="s">
        <v>25728</v>
      </c>
      <c r="C12338" t="s">
        <v>1051</v>
      </c>
      <c r="D12338" t="s">
        <v>1000</v>
      </c>
      <c r="E12338" s="23">
        <v>44013</v>
      </c>
      <c r="F12338">
        <v>0</v>
      </c>
      <c r="G12338">
        <v>0</v>
      </c>
      <c r="I12338">
        <v>0</v>
      </c>
      <c r="J12338">
        <v>0</v>
      </c>
      <c r="L12338">
        <v>0</v>
      </c>
      <c r="N12338">
        <v>0</v>
      </c>
      <c r="P12338">
        <v>0</v>
      </c>
      <c r="Q12338">
        <v>0</v>
      </c>
      <c r="S12338">
        <v>0</v>
      </c>
    </row>
    <row r="12339" spans="1:19" x14ac:dyDescent="0.2">
      <c r="A12339" t="s">
        <v>25913</v>
      </c>
      <c r="B12339" t="s">
        <v>25729</v>
      </c>
      <c r="C12339" t="s">
        <v>1048</v>
      </c>
      <c r="D12339" t="s">
        <v>1000</v>
      </c>
      <c r="E12339" s="23">
        <v>44013</v>
      </c>
      <c r="F12339">
        <v>0</v>
      </c>
      <c r="G12339">
        <v>0</v>
      </c>
      <c r="I12339">
        <v>0</v>
      </c>
      <c r="J12339">
        <v>0</v>
      </c>
      <c r="L12339">
        <v>0</v>
      </c>
      <c r="N12339">
        <v>0</v>
      </c>
      <c r="P12339">
        <v>0</v>
      </c>
      <c r="Q12339">
        <v>0</v>
      </c>
      <c r="S12339">
        <v>0</v>
      </c>
    </row>
    <row r="12340" spans="1:19" x14ac:dyDescent="0.2">
      <c r="A12340" t="s">
        <v>25914</v>
      </c>
      <c r="B12340" t="s">
        <v>25730</v>
      </c>
      <c r="C12340" t="s">
        <v>1047</v>
      </c>
      <c r="D12340" t="s">
        <v>1000</v>
      </c>
      <c r="E12340" s="23">
        <v>44013</v>
      </c>
      <c r="F12340">
        <v>2.5</v>
      </c>
      <c r="G12340">
        <v>1.5</v>
      </c>
      <c r="I12340">
        <v>16</v>
      </c>
      <c r="J12340">
        <v>14</v>
      </c>
      <c r="L12340">
        <v>8</v>
      </c>
      <c r="N12340">
        <v>14</v>
      </c>
      <c r="P12340">
        <v>2</v>
      </c>
      <c r="Q12340">
        <v>2</v>
      </c>
      <c r="S12340">
        <v>2</v>
      </c>
    </row>
    <row r="12341" spans="1:19" x14ac:dyDescent="0.2">
      <c r="A12341" t="s">
        <v>25915</v>
      </c>
      <c r="B12341" t="s">
        <v>25731</v>
      </c>
      <c r="C12341" t="s">
        <v>1050</v>
      </c>
      <c r="D12341" t="s">
        <v>1001</v>
      </c>
      <c r="E12341" s="23">
        <v>44013</v>
      </c>
      <c r="F12341">
        <v>1</v>
      </c>
      <c r="G12341">
        <v>1.5</v>
      </c>
      <c r="I12341">
        <v>4</v>
      </c>
      <c r="J12341">
        <v>5</v>
      </c>
      <c r="L12341">
        <v>8</v>
      </c>
      <c r="N12341">
        <v>4</v>
      </c>
      <c r="P12341">
        <v>0</v>
      </c>
      <c r="Q12341">
        <v>0</v>
      </c>
      <c r="S12341">
        <v>0</v>
      </c>
    </row>
    <row r="12342" spans="1:19" x14ac:dyDescent="0.2">
      <c r="A12342" t="s">
        <v>25916</v>
      </c>
      <c r="B12342" t="s">
        <v>25732</v>
      </c>
      <c r="C12342" t="s">
        <v>1049</v>
      </c>
      <c r="D12342" t="s">
        <v>1001</v>
      </c>
      <c r="E12342" s="23">
        <v>44013</v>
      </c>
      <c r="F12342">
        <v>0</v>
      </c>
      <c r="G12342">
        <v>0</v>
      </c>
      <c r="I12342">
        <v>0</v>
      </c>
      <c r="J12342">
        <v>0</v>
      </c>
      <c r="L12342">
        <v>0</v>
      </c>
      <c r="N12342">
        <v>0</v>
      </c>
      <c r="P12342">
        <v>0</v>
      </c>
      <c r="Q12342">
        <v>0</v>
      </c>
      <c r="S12342">
        <v>0</v>
      </c>
    </row>
    <row r="12343" spans="1:19" x14ac:dyDescent="0.2">
      <c r="A12343" t="s">
        <v>25917</v>
      </c>
      <c r="B12343" t="s">
        <v>25733</v>
      </c>
      <c r="C12343" t="s">
        <v>1048</v>
      </c>
      <c r="D12343" t="s">
        <v>1001</v>
      </c>
      <c r="E12343" s="23">
        <v>44013</v>
      </c>
      <c r="F12343">
        <v>3</v>
      </c>
      <c r="G12343">
        <v>2</v>
      </c>
      <c r="I12343">
        <v>12</v>
      </c>
      <c r="J12343">
        <v>17</v>
      </c>
      <c r="L12343">
        <v>10</v>
      </c>
      <c r="N12343">
        <v>10</v>
      </c>
      <c r="P12343">
        <v>0</v>
      </c>
      <c r="Q12343">
        <v>2</v>
      </c>
      <c r="S12343">
        <v>2</v>
      </c>
    </row>
    <row r="12344" spans="1:19" x14ac:dyDescent="0.2">
      <c r="A12344" t="s">
        <v>25918</v>
      </c>
      <c r="B12344" t="s">
        <v>25734</v>
      </c>
      <c r="C12344" t="s">
        <v>1047</v>
      </c>
      <c r="D12344" t="s">
        <v>1001</v>
      </c>
      <c r="E12344" s="23">
        <v>44013</v>
      </c>
      <c r="F12344">
        <v>0</v>
      </c>
      <c r="G12344">
        <v>0</v>
      </c>
      <c r="I12344">
        <v>0</v>
      </c>
      <c r="J12344">
        <v>0</v>
      </c>
      <c r="L12344">
        <v>0</v>
      </c>
      <c r="N12344">
        <v>0</v>
      </c>
      <c r="P12344">
        <v>0</v>
      </c>
      <c r="Q12344">
        <v>0</v>
      </c>
      <c r="S12344">
        <v>0</v>
      </c>
    </row>
    <row r="12345" spans="1:19" x14ac:dyDescent="0.2">
      <c r="A12345" t="s">
        <v>25919</v>
      </c>
      <c r="B12345" t="s">
        <v>25735</v>
      </c>
      <c r="C12345" t="s">
        <v>25343</v>
      </c>
      <c r="D12345" t="s">
        <v>1001</v>
      </c>
      <c r="E12345" s="23">
        <v>44013</v>
      </c>
      <c r="F12345">
        <v>1.5</v>
      </c>
      <c r="G12345">
        <v>1.5</v>
      </c>
      <c r="I12345">
        <v>6</v>
      </c>
      <c r="J12345">
        <v>8</v>
      </c>
      <c r="L12345">
        <v>8</v>
      </c>
      <c r="N12345">
        <v>6</v>
      </c>
      <c r="P12345">
        <v>0</v>
      </c>
      <c r="Q12345">
        <v>0</v>
      </c>
      <c r="S12345">
        <v>0</v>
      </c>
    </row>
    <row r="12346" spans="1:19" x14ac:dyDescent="0.2">
      <c r="A12346" t="s">
        <v>25920</v>
      </c>
      <c r="B12346" t="s">
        <v>25736</v>
      </c>
      <c r="C12346" t="s">
        <v>25698</v>
      </c>
      <c r="D12346" t="s">
        <v>1000</v>
      </c>
      <c r="E12346" s="23">
        <v>44013</v>
      </c>
      <c r="F12346">
        <v>5</v>
      </c>
      <c r="G12346">
        <v>5</v>
      </c>
      <c r="I12346">
        <v>3</v>
      </c>
      <c r="J12346">
        <v>30</v>
      </c>
      <c r="L12346">
        <v>30</v>
      </c>
      <c r="N12346">
        <v>0</v>
      </c>
      <c r="P12346">
        <v>0</v>
      </c>
      <c r="Q12346">
        <v>0</v>
      </c>
      <c r="S12346">
        <v>3</v>
      </c>
    </row>
    <row r="12347" spans="1:19" x14ac:dyDescent="0.2">
      <c r="A12347" t="s">
        <v>25921</v>
      </c>
      <c r="B12347" t="s">
        <v>25737</v>
      </c>
      <c r="C12347" t="s">
        <v>959</v>
      </c>
      <c r="D12347" t="s">
        <v>1000</v>
      </c>
      <c r="E12347" s="23">
        <v>44013</v>
      </c>
      <c r="F12347">
        <v>0</v>
      </c>
      <c r="G12347">
        <v>0</v>
      </c>
      <c r="I12347">
        <v>0</v>
      </c>
      <c r="J12347">
        <v>0</v>
      </c>
      <c r="L12347">
        <v>0</v>
      </c>
      <c r="N12347">
        <v>0</v>
      </c>
      <c r="P12347">
        <v>0</v>
      </c>
      <c r="Q12347">
        <v>0</v>
      </c>
      <c r="S12347">
        <v>0</v>
      </c>
    </row>
    <row r="12348" spans="1:19" x14ac:dyDescent="0.2">
      <c r="A12348" t="s">
        <v>25922</v>
      </c>
      <c r="B12348" t="s">
        <v>25738</v>
      </c>
      <c r="C12348" t="s">
        <v>205</v>
      </c>
      <c r="D12348" t="s">
        <v>1000</v>
      </c>
      <c r="E12348" s="23">
        <v>44013</v>
      </c>
      <c r="F12348">
        <v>0</v>
      </c>
      <c r="G12348">
        <v>0</v>
      </c>
      <c r="I12348">
        <v>0</v>
      </c>
      <c r="J12348">
        <v>0</v>
      </c>
      <c r="L12348">
        <v>0</v>
      </c>
      <c r="N12348">
        <v>0</v>
      </c>
      <c r="P12348">
        <v>0</v>
      </c>
      <c r="Q12348">
        <v>0</v>
      </c>
      <c r="S12348">
        <v>0</v>
      </c>
    </row>
    <row r="12349" spans="1:19" x14ac:dyDescent="0.2">
      <c r="A12349" t="s">
        <v>25923</v>
      </c>
      <c r="B12349" t="s">
        <v>25739</v>
      </c>
      <c r="C12349" t="s">
        <v>384</v>
      </c>
      <c r="D12349" t="s">
        <v>1000</v>
      </c>
      <c r="E12349" s="23">
        <v>44013</v>
      </c>
      <c r="F12349">
        <v>0</v>
      </c>
      <c r="G12349">
        <v>0</v>
      </c>
      <c r="I12349">
        <v>0</v>
      </c>
      <c r="J12349">
        <v>0</v>
      </c>
      <c r="L12349">
        <v>0</v>
      </c>
      <c r="N12349">
        <v>0</v>
      </c>
      <c r="P12349">
        <v>0</v>
      </c>
      <c r="Q12349">
        <v>0</v>
      </c>
      <c r="S12349">
        <v>0</v>
      </c>
    </row>
    <row r="12350" spans="1:19" x14ac:dyDescent="0.2">
      <c r="A12350" t="s">
        <v>25924</v>
      </c>
      <c r="B12350" t="s">
        <v>25740</v>
      </c>
      <c r="C12350" t="s">
        <v>210</v>
      </c>
      <c r="D12350" t="s">
        <v>1000</v>
      </c>
      <c r="E12350" s="23">
        <v>44013</v>
      </c>
      <c r="F12350">
        <v>0</v>
      </c>
      <c r="G12350">
        <v>0</v>
      </c>
      <c r="I12350">
        <v>0</v>
      </c>
      <c r="J12350">
        <v>0</v>
      </c>
      <c r="L12350">
        <v>0</v>
      </c>
      <c r="N12350">
        <v>0</v>
      </c>
      <c r="P12350">
        <v>0</v>
      </c>
      <c r="Q12350">
        <v>0</v>
      </c>
      <c r="S12350">
        <v>0</v>
      </c>
    </row>
    <row r="12351" spans="1:19" x14ac:dyDescent="0.2">
      <c r="A12351" t="s">
        <v>25925</v>
      </c>
      <c r="B12351" t="s">
        <v>25741</v>
      </c>
      <c r="C12351" t="s">
        <v>215</v>
      </c>
      <c r="D12351" t="s">
        <v>1000</v>
      </c>
      <c r="E12351" s="23">
        <v>44013</v>
      </c>
      <c r="F12351">
        <v>5</v>
      </c>
      <c r="G12351">
        <v>6</v>
      </c>
      <c r="I12351">
        <v>25</v>
      </c>
      <c r="J12351">
        <v>30</v>
      </c>
      <c r="K12351">
        <v>36</v>
      </c>
      <c r="L12351">
        <v>36</v>
      </c>
      <c r="N12351">
        <v>19</v>
      </c>
      <c r="O12351">
        <v>1.33</v>
      </c>
      <c r="P12351">
        <v>5</v>
      </c>
      <c r="Q12351">
        <v>6</v>
      </c>
      <c r="S12351">
        <v>6</v>
      </c>
    </row>
    <row r="12352" spans="1:19" x14ac:dyDescent="0.2">
      <c r="A12352" t="s">
        <v>25926</v>
      </c>
      <c r="B12352" t="s">
        <v>25742</v>
      </c>
      <c r="C12352" t="s">
        <v>960</v>
      </c>
      <c r="D12352" t="s">
        <v>1000</v>
      </c>
      <c r="E12352" s="23">
        <v>44013</v>
      </c>
      <c r="F12352">
        <v>0</v>
      </c>
      <c r="G12352">
        <v>0</v>
      </c>
      <c r="I12352">
        <v>0</v>
      </c>
      <c r="J12352">
        <v>0</v>
      </c>
      <c r="L12352">
        <v>0</v>
      </c>
      <c r="N12352">
        <v>0</v>
      </c>
      <c r="P12352">
        <v>0</v>
      </c>
      <c r="Q12352">
        <v>0</v>
      </c>
      <c r="S12352">
        <v>0</v>
      </c>
    </row>
    <row r="12353" spans="1:19" x14ac:dyDescent="0.2">
      <c r="A12353" t="s">
        <v>25927</v>
      </c>
      <c r="B12353" t="s">
        <v>25743</v>
      </c>
      <c r="C12353" t="s">
        <v>961</v>
      </c>
      <c r="D12353" t="s">
        <v>1000</v>
      </c>
      <c r="E12353" s="23">
        <v>44013</v>
      </c>
      <c r="F12353">
        <v>3</v>
      </c>
      <c r="G12353">
        <v>3</v>
      </c>
      <c r="I12353">
        <v>11</v>
      </c>
      <c r="J12353">
        <v>12</v>
      </c>
      <c r="L12353">
        <v>15</v>
      </c>
      <c r="N12353">
        <v>11</v>
      </c>
      <c r="P12353">
        <v>0</v>
      </c>
      <c r="Q12353">
        <v>0</v>
      </c>
      <c r="S12353">
        <v>0</v>
      </c>
    </row>
    <row r="12354" spans="1:19" x14ac:dyDescent="0.2">
      <c r="A12354" t="s">
        <v>25928</v>
      </c>
      <c r="B12354" t="s">
        <v>25744</v>
      </c>
      <c r="C12354" t="s">
        <v>221</v>
      </c>
      <c r="D12354" t="s">
        <v>1000</v>
      </c>
      <c r="E12354" s="23">
        <v>44013</v>
      </c>
      <c r="F12354">
        <v>0</v>
      </c>
      <c r="G12354">
        <v>0</v>
      </c>
      <c r="I12354">
        <v>0</v>
      </c>
      <c r="J12354">
        <v>0</v>
      </c>
      <c r="L12354">
        <v>0</v>
      </c>
      <c r="N12354">
        <v>0</v>
      </c>
      <c r="P12354">
        <v>0</v>
      </c>
      <c r="Q12354">
        <v>0</v>
      </c>
      <c r="S12354">
        <v>0</v>
      </c>
    </row>
    <row r="12355" spans="1:19" x14ac:dyDescent="0.2">
      <c r="A12355" t="s">
        <v>25929</v>
      </c>
      <c r="B12355" t="s">
        <v>25745</v>
      </c>
      <c r="C12355" t="s">
        <v>222</v>
      </c>
      <c r="D12355" t="s">
        <v>1000</v>
      </c>
      <c r="E12355" s="23">
        <v>44013</v>
      </c>
      <c r="F12355">
        <v>0</v>
      </c>
      <c r="G12355">
        <v>0</v>
      </c>
      <c r="I12355">
        <v>0</v>
      </c>
      <c r="J12355">
        <v>0</v>
      </c>
      <c r="L12355">
        <v>0</v>
      </c>
      <c r="N12355">
        <v>0</v>
      </c>
      <c r="P12355">
        <v>0</v>
      </c>
      <c r="Q12355">
        <v>0</v>
      </c>
      <c r="S12355">
        <v>0</v>
      </c>
    </row>
    <row r="12356" spans="1:19" x14ac:dyDescent="0.2">
      <c r="A12356" t="s">
        <v>25930</v>
      </c>
      <c r="B12356" t="s">
        <v>25746</v>
      </c>
      <c r="C12356" t="s">
        <v>1052</v>
      </c>
      <c r="D12356" t="s">
        <v>1000</v>
      </c>
      <c r="E12356" s="23">
        <v>44013</v>
      </c>
      <c r="F12356">
        <v>1</v>
      </c>
      <c r="G12356">
        <v>3</v>
      </c>
      <c r="I12356">
        <v>3</v>
      </c>
      <c r="J12356">
        <v>6</v>
      </c>
      <c r="L12356">
        <v>18</v>
      </c>
      <c r="N12356">
        <v>3</v>
      </c>
      <c r="P12356">
        <v>1</v>
      </c>
      <c r="Q12356">
        <v>1</v>
      </c>
      <c r="S12356">
        <v>0</v>
      </c>
    </row>
    <row r="12357" spans="1:19" x14ac:dyDescent="0.2">
      <c r="A12357" t="s">
        <v>25931</v>
      </c>
      <c r="B12357" t="s">
        <v>25747</v>
      </c>
      <c r="C12357" t="s">
        <v>1053</v>
      </c>
      <c r="D12357" t="s">
        <v>1000</v>
      </c>
      <c r="E12357" s="23">
        <v>44013</v>
      </c>
      <c r="F12357">
        <v>1.5</v>
      </c>
      <c r="G12357">
        <v>1.5</v>
      </c>
      <c r="I12357">
        <v>8</v>
      </c>
      <c r="J12357">
        <v>8</v>
      </c>
      <c r="L12357">
        <v>8</v>
      </c>
      <c r="N12357">
        <v>7</v>
      </c>
      <c r="P12357">
        <v>1</v>
      </c>
      <c r="Q12357">
        <v>2</v>
      </c>
      <c r="S12357">
        <v>1</v>
      </c>
    </row>
    <row r="12358" spans="1:19" x14ac:dyDescent="0.2">
      <c r="A12358" t="s">
        <v>25932</v>
      </c>
      <c r="B12358" t="s">
        <v>25748</v>
      </c>
      <c r="C12358" t="s">
        <v>1052</v>
      </c>
      <c r="D12358" t="s">
        <v>1001</v>
      </c>
      <c r="E12358" s="23">
        <v>44013</v>
      </c>
      <c r="F12358">
        <v>1.5</v>
      </c>
      <c r="G12358">
        <v>1.5</v>
      </c>
      <c r="I12358">
        <v>5</v>
      </c>
      <c r="J12358">
        <v>7</v>
      </c>
      <c r="L12358">
        <v>8</v>
      </c>
      <c r="N12358">
        <v>3</v>
      </c>
      <c r="P12358">
        <v>1</v>
      </c>
      <c r="Q12358">
        <v>1</v>
      </c>
      <c r="S12358">
        <v>2</v>
      </c>
    </row>
    <row r="12359" spans="1:19" x14ac:dyDescent="0.2">
      <c r="A12359" t="s">
        <v>25933</v>
      </c>
      <c r="B12359" t="s">
        <v>25749</v>
      </c>
      <c r="C12359" t="s">
        <v>1053</v>
      </c>
      <c r="D12359" t="s">
        <v>1001</v>
      </c>
      <c r="E12359" s="23">
        <v>44013</v>
      </c>
      <c r="F12359">
        <v>0</v>
      </c>
      <c r="G12359">
        <v>0</v>
      </c>
      <c r="I12359">
        <v>0</v>
      </c>
      <c r="J12359">
        <v>0</v>
      </c>
      <c r="L12359">
        <v>0</v>
      </c>
      <c r="N12359">
        <v>0</v>
      </c>
      <c r="P12359">
        <v>0</v>
      </c>
      <c r="Q12359">
        <v>0</v>
      </c>
      <c r="S12359">
        <v>0</v>
      </c>
    </row>
    <row r="12360" spans="1:19" x14ac:dyDescent="0.2">
      <c r="A12360" t="s">
        <v>25934</v>
      </c>
      <c r="B12360" t="s">
        <v>25750</v>
      </c>
      <c r="C12360" t="s">
        <v>1054</v>
      </c>
      <c r="D12360" t="s">
        <v>1001</v>
      </c>
      <c r="E12360" s="23">
        <v>44013</v>
      </c>
      <c r="F12360">
        <v>1.5</v>
      </c>
      <c r="G12360">
        <v>2</v>
      </c>
      <c r="I12360">
        <v>4</v>
      </c>
      <c r="J12360">
        <v>8</v>
      </c>
      <c r="L12360">
        <v>11</v>
      </c>
      <c r="N12360">
        <v>4</v>
      </c>
      <c r="P12360">
        <v>0</v>
      </c>
      <c r="Q12360">
        <v>0</v>
      </c>
      <c r="S12360">
        <v>0</v>
      </c>
    </row>
    <row r="12361" spans="1:19" x14ac:dyDescent="0.2">
      <c r="A12361" t="s">
        <v>25935</v>
      </c>
      <c r="B12361" t="s">
        <v>25751</v>
      </c>
      <c r="C12361" t="s">
        <v>25359</v>
      </c>
      <c r="D12361" t="s">
        <v>1001</v>
      </c>
      <c r="E12361" s="23">
        <v>44013</v>
      </c>
      <c r="F12361">
        <v>1.5</v>
      </c>
      <c r="G12361">
        <v>1.5</v>
      </c>
      <c r="I12361">
        <v>6</v>
      </c>
      <c r="J12361">
        <v>8</v>
      </c>
      <c r="L12361">
        <v>8</v>
      </c>
      <c r="N12361">
        <v>5</v>
      </c>
      <c r="P12361">
        <v>0</v>
      </c>
      <c r="Q12361">
        <v>0</v>
      </c>
      <c r="S12361">
        <v>1</v>
      </c>
    </row>
    <row r="12362" spans="1:19" x14ac:dyDescent="0.2">
      <c r="A12362" t="s">
        <v>25936</v>
      </c>
      <c r="B12362" t="s">
        <v>25752</v>
      </c>
      <c r="C12362" t="s">
        <v>200</v>
      </c>
      <c r="D12362" t="s">
        <v>1000</v>
      </c>
      <c r="E12362" s="23">
        <v>44013</v>
      </c>
      <c r="F12362">
        <v>1</v>
      </c>
      <c r="G12362">
        <v>3.5</v>
      </c>
      <c r="I12362">
        <v>2</v>
      </c>
      <c r="J12362">
        <v>5</v>
      </c>
      <c r="L12362">
        <v>20</v>
      </c>
      <c r="N12362">
        <v>2</v>
      </c>
      <c r="P12362">
        <v>0</v>
      </c>
      <c r="Q12362">
        <v>1</v>
      </c>
      <c r="S12362">
        <v>0</v>
      </c>
    </row>
    <row r="12363" spans="1:19" x14ac:dyDescent="0.2">
      <c r="A12363" t="s">
        <v>25937</v>
      </c>
      <c r="B12363" t="s">
        <v>25753</v>
      </c>
      <c r="C12363" t="s">
        <v>204</v>
      </c>
      <c r="D12363" t="s">
        <v>1000</v>
      </c>
      <c r="E12363" s="23">
        <v>44013</v>
      </c>
      <c r="F12363">
        <v>0</v>
      </c>
      <c r="G12363">
        <v>0</v>
      </c>
      <c r="I12363">
        <v>0</v>
      </c>
      <c r="J12363">
        <v>0</v>
      </c>
      <c r="L12363">
        <v>0</v>
      </c>
      <c r="N12363">
        <v>0</v>
      </c>
      <c r="P12363">
        <v>0</v>
      </c>
      <c r="Q12363">
        <v>0</v>
      </c>
      <c r="S12363">
        <v>0</v>
      </c>
    </row>
    <row r="12364" spans="1:19" x14ac:dyDescent="0.2">
      <c r="A12364" t="s">
        <v>25938</v>
      </c>
      <c r="B12364" t="s">
        <v>25754</v>
      </c>
      <c r="C12364" t="s">
        <v>385</v>
      </c>
      <c r="D12364" t="s">
        <v>1000</v>
      </c>
      <c r="E12364" s="23">
        <v>44013</v>
      </c>
      <c r="F12364">
        <v>0</v>
      </c>
      <c r="G12364">
        <v>0</v>
      </c>
      <c r="I12364">
        <v>0</v>
      </c>
      <c r="J12364">
        <v>0</v>
      </c>
      <c r="L12364">
        <v>0</v>
      </c>
      <c r="N12364">
        <v>0</v>
      </c>
      <c r="P12364">
        <v>0</v>
      </c>
      <c r="Q12364">
        <v>0</v>
      </c>
      <c r="S12364">
        <v>0</v>
      </c>
    </row>
    <row r="12365" spans="1:19" x14ac:dyDescent="0.2">
      <c r="A12365" t="s">
        <v>25939</v>
      </c>
      <c r="B12365" t="s">
        <v>25755</v>
      </c>
      <c r="C12365" t="s">
        <v>208</v>
      </c>
      <c r="D12365" t="s">
        <v>1000</v>
      </c>
      <c r="E12365" s="23">
        <v>44013</v>
      </c>
      <c r="F12365">
        <v>3</v>
      </c>
      <c r="G12365">
        <v>1.5</v>
      </c>
      <c r="I12365">
        <v>13</v>
      </c>
      <c r="J12365">
        <v>17</v>
      </c>
      <c r="L12365">
        <v>9</v>
      </c>
      <c r="N12365">
        <v>12</v>
      </c>
      <c r="P12365">
        <v>0</v>
      </c>
      <c r="Q12365">
        <v>0</v>
      </c>
      <c r="S12365">
        <v>1</v>
      </c>
    </row>
    <row r="12366" spans="1:19" x14ac:dyDescent="0.2">
      <c r="A12366" t="s">
        <v>25940</v>
      </c>
      <c r="B12366" t="s">
        <v>25756</v>
      </c>
      <c r="C12366" t="s">
        <v>900</v>
      </c>
      <c r="D12366" t="s">
        <v>1000</v>
      </c>
      <c r="E12366" s="23">
        <v>44013</v>
      </c>
      <c r="F12366">
        <v>3.5</v>
      </c>
      <c r="G12366">
        <v>4</v>
      </c>
      <c r="I12366">
        <v>9</v>
      </c>
      <c r="J12366">
        <v>20</v>
      </c>
      <c r="L12366">
        <v>23</v>
      </c>
      <c r="N12366">
        <v>8</v>
      </c>
      <c r="P12366">
        <v>0</v>
      </c>
      <c r="Q12366">
        <v>1</v>
      </c>
      <c r="S12366">
        <v>1</v>
      </c>
    </row>
    <row r="12367" spans="1:19" x14ac:dyDescent="0.2">
      <c r="A12367" t="s">
        <v>25941</v>
      </c>
      <c r="B12367" t="s">
        <v>25757</v>
      </c>
      <c r="C12367" t="s">
        <v>905</v>
      </c>
      <c r="D12367" t="s">
        <v>1000</v>
      </c>
      <c r="E12367" s="23">
        <v>44013</v>
      </c>
      <c r="F12367">
        <v>1.5</v>
      </c>
      <c r="G12367">
        <v>2</v>
      </c>
      <c r="I12367">
        <v>0</v>
      </c>
      <c r="J12367">
        <v>8</v>
      </c>
      <c r="L12367">
        <v>11</v>
      </c>
      <c r="N12367">
        <v>0</v>
      </c>
      <c r="P12367">
        <v>0</v>
      </c>
      <c r="Q12367">
        <v>0</v>
      </c>
      <c r="S12367">
        <v>0</v>
      </c>
    </row>
    <row r="12368" spans="1:19" x14ac:dyDescent="0.2">
      <c r="A12368" t="s">
        <v>25942</v>
      </c>
      <c r="B12368" t="s">
        <v>25758</v>
      </c>
      <c r="C12368" t="s">
        <v>316</v>
      </c>
      <c r="D12368" t="s">
        <v>1000</v>
      </c>
      <c r="E12368" s="23">
        <v>44013</v>
      </c>
      <c r="F12368">
        <v>5</v>
      </c>
      <c r="G12368">
        <v>6.5</v>
      </c>
      <c r="I12368">
        <v>5</v>
      </c>
      <c r="J12368">
        <v>25</v>
      </c>
      <c r="L12368">
        <v>37</v>
      </c>
      <c r="N12368">
        <v>4</v>
      </c>
      <c r="P12368">
        <v>2</v>
      </c>
      <c r="Q12368">
        <v>2</v>
      </c>
      <c r="S12368">
        <v>1</v>
      </c>
    </row>
    <row r="12369" spans="1:19" x14ac:dyDescent="0.2">
      <c r="A12369" t="s">
        <v>25943</v>
      </c>
      <c r="B12369" t="s">
        <v>25759</v>
      </c>
      <c r="C12369" t="s">
        <v>218</v>
      </c>
      <c r="D12369" t="s">
        <v>1000</v>
      </c>
      <c r="E12369" s="23">
        <v>44013</v>
      </c>
      <c r="F12369">
        <v>0</v>
      </c>
      <c r="G12369">
        <v>0</v>
      </c>
      <c r="I12369">
        <v>0</v>
      </c>
      <c r="J12369">
        <v>0</v>
      </c>
      <c r="L12369">
        <v>0</v>
      </c>
      <c r="N12369">
        <v>0</v>
      </c>
      <c r="P12369">
        <v>0</v>
      </c>
      <c r="Q12369">
        <v>0</v>
      </c>
      <c r="S12369">
        <v>0</v>
      </c>
    </row>
    <row r="12370" spans="1:19" x14ac:dyDescent="0.2">
      <c r="A12370" t="s">
        <v>25944</v>
      </c>
      <c r="B12370" t="s">
        <v>25760</v>
      </c>
      <c r="C12370" t="s">
        <v>202</v>
      </c>
      <c r="D12370" t="s">
        <v>1000</v>
      </c>
      <c r="E12370" s="23">
        <v>44013</v>
      </c>
      <c r="F12370">
        <v>11</v>
      </c>
      <c r="G12370">
        <v>15.5</v>
      </c>
      <c r="I12370">
        <v>78</v>
      </c>
      <c r="J12370">
        <v>117</v>
      </c>
      <c r="L12370">
        <v>172</v>
      </c>
      <c r="N12370">
        <v>73</v>
      </c>
      <c r="P12370">
        <v>1</v>
      </c>
      <c r="Q12370">
        <v>6</v>
      </c>
      <c r="S12370">
        <v>5</v>
      </c>
    </row>
    <row r="12371" spans="1:19" x14ac:dyDescent="0.2">
      <c r="A12371" t="s">
        <v>25945</v>
      </c>
      <c r="B12371" t="s">
        <v>25761</v>
      </c>
      <c r="C12371" t="s">
        <v>347</v>
      </c>
      <c r="D12371" t="s">
        <v>1000</v>
      </c>
      <c r="E12371" s="23">
        <v>44013</v>
      </c>
      <c r="F12371">
        <v>0</v>
      </c>
      <c r="G12371">
        <v>0</v>
      </c>
      <c r="I12371">
        <v>0</v>
      </c>
      <c r="J12371">
        <v>0</v>
      </c>
      <c r="L12371">
        <v>0</v>
      </c>
      <c r="N12371">
        <v>0</v>
      </c>
      <c r="P12371">
        <v>0</v>
      </c>
      <c r="Q12371">
        <v>0</v>
      </c>
      <c r="S12371">
        <v>0</v>
      </c>
    </row>
    <row r="12372" spans="1:19" x14ac:dyDescent="0.2">
      <c r="A12372" t="s">
        <v>25946</v>
      </c>
      <c r="B12372" t="s">
        <v>25762</v>
      </c>
      <c r="C12372" t="s">
        <v>224</v>
      </c>
      <c r="D12372" t="s">
        <v>1000</v>
      </c>
      <c r="E12372" s="23">
        <v>44013</v>
      </c>
      <c r="F12372">
        <v>0</v>
      </c>
      <c r="G12372">
        <v>0</v>
      </c>
      <c r="I12372">
        <v>0</v>
      </c>
      <c r="J12372">
        <v>0</v>
      </c>
      <c r="L12372">
        <v>0</v>
      </c>
      <c r="N12372">
        <v>0</v>
      </c>
      <c r="P12372">
        <v>0</v>
      </c>
      <c r="Q12372">
        <v>0</v>
      </c>
      <c r="S12372">
        <v>0</v>
      </c>
    </row>
    <row r="12373" spans="1:19" x14ac:dyDescent="0.2">
      <c r="A12373" t="s">
        <v>25947</v>
      </c>
      <c r="B12373" t="s">
        <v>25763</v>
      </c>
      <c r="C12373" t="s">
        <v>345</v>
      </c>
      <c r="D12373" t="s">
        <v>1000</v>
      </c>
      <c r="E12373" s="23">
        <v>44013</v>
      </c>
      <c r="F12373">
        <v>0</v>
      </c>
      <c r="G12373">
        <v>0</v>
      </c>
      <c r="I12373">
        <v>0</v>
      </c>
      <c r="J12373">
        <v>0</v>
      </c>
      <c r="L12373">
        <v>0</v>
      </c>
      <c r="N12373">
        <v>0</v>
      </c>
      <c r="P12373">
        <v>0</v>
      </c>
      <c r="Q12373">
        <v>0</v>
      </c>
      <c r="S12373">
        <v>0</v>
      </c>
    </row>
    <row r="12374" spans="1:19" x14ac:dyDescent="0.2">
      <c r="A12374" t="s">
        <v>25948</v>
      </c>
      <c r="B12374" t="s">
        <v>25764</v>
      </c>
      <c r="C12374" t="s">
        <v>226</v>
      </c>
      <c r="D12374" t="s">
        <v>1000</v>
      </c>
      <c r="E12374" s="23">
        <v>44013</v>
      </c>
      <c r="F12374">
        <v>2</v>
      </c>
      <c r="G12374">
        <v>4</v>
      </c>
      <c r="I12374">
        <v>11</v>
      </c>
      <c r="J12374">
        <v>22</v>
      </c>
      <c r="L12374">
        <v>44</v>
      </c>
      <c r="N12374">
        <v>11</v>
      </c>
      <c r="P12374">
        <v>0</v>
      </c>
      <c r="Q12374">
        <v>0</v>
      </c>
      <c r="S12374">
        <v>0</v>
      </c>
    </row>
    <row r="12375" spans="1:19" x14ac:dyDescent="0.2">
      <c r="A12375" t="s">
        <v>25949</v>
      </c>
      <c r="B12375" t="s">
        <v>25765</v>
      </c>
      <c r="C12375" t="s">
        <v>231</v>
      </c>
      <c r="D12375" t="s">
        <v>1000</v>
      </c>
      <c r="E12375" s="23">
        <v>44013</v>
      </c>
      <c r="F12375">
        <v>10.5</v>
      </c>
      <c r="G12375">
        <v>11.5</v>
      </c>
      <c r="I12375">
        <v>142</v>
      </c>
      <c r="J12375">
        <v>117</v>
      </c>
      <c r="L12375">
        <v>128</v>
      </c>
      <c r="N12375">
        <v>142</v>
      </c>
      <c r="P12375">
        <v>0</v>
      </c>
      <c r="Q12375">
        <v>11</v>
      </c>
      <c r="S12375">
        <v>0</v>
      </c>
    </row>
    <row r="12376" spans="1:19" x14ac:dyDescent="0.2">
      <c r="A12376" t="s">
        <v>25950</v>
      </c>
      <c r="B12376" t="s">
        <v>25766</v>
      </c>
      <c r="C12376" t="s">
        <v>216</v>
      </c>
      <c r="D12376" t="s">
        <v>1000</v>
      </c>
      <c r="E12376" s="23">
        <v>44013</v>
      </c>
      <c r="F12376">
        <v>9</v>
      </c>
      <c r="G12376">
        <v>9.5</v>
      </c>
      <c r="I12376">
        <v>46</v>
      </c>
      <c r="J12376">
        <v>90</v>
      </c>
      <c r="L12376">
        <v>95</v>
      </c>
      <c r="N12376">
        <v>41</v>
      </c>
      <c r="P12376">
        <v>8</v>
      </c>
      <c r="Q12376">
        <v>9</v>
      </c>
      <c r="S12376">
        <v>5</v>
      </c>
    </row>
    <row r="12377" spans="1:19" x14ac:dyDescent="0.2">
      <c r="A12377" t="s">
        <v>25951</v>
      </c>
      <c r="B12377" t="s">
        <v>25767</v>
      </c>
      <c r="C12377" t="s">
        <v>233</v>
      </c>
      <c r="D12377" t="s">
        <v>1000</v>
      </c>
      <c r="E12377" s="23">
        <v>44013</v>
      </c>
      <c r="F12377">
        <v>0</v>
      </c>
      <c r="G12377">
        <v>0</v>
      </c>
      <c r="I12377">
        <v>0</v>
      </c>
      <c r="J12377">
        <v>0</v>
      </c>
      <c r="L12377">
        <v>0</v>
      </c>
      <c r="N12377">
        <v>0</v>
      </c>
      <c r="P12377">
        <v>0</v>
      </c>
      <c r="Q12377">
        <v>0</v>
      </c>
      <c r="S12377">
        <v>0</v>
      </c>
    </row>
    <row r="12378" spans="1:19" x14ac:dyDescent="0.2">
      <c r="A12378" t="s">
        <v>25952</v>
      </c>
      <c r="B12378" t="s">
        <v>25768</v>
      </c>
      <c r="C12378" t="s">
        <v>219</v>
      </c>
      <c r="D12378" t="s">
        <v>1000</v>
      </c>
      <c r="E12378" s="23">
        <v>44013</v>
      </c>
      <c r="F12378">
        <v>0</v>
      </c>
      <c r="G12378">
        <v>0</v>
      </c>
      <c r="I12378">
        <v>0</v>
      </c>
      <c r="J12378">
        <v>0</v>
      </c>
      <c r="L12378">
        <v>0</v>
      </c>
      <c r="N12378">
        <v>0</v>
      </c>
      <c r="P12378">
        <v>0</v>
      </c>
      <c r="Q12378">
        <v>0</v>
      </c>
      <c r="S12378">
        <v>0</v>
      </c>
    </row>
    <row r="12379" spans="1:19" x14ac:dyDescent="0.2">
      <c r="A12379" t="s">
        <v>25953</v>
      </c>
      <c r="B12379" t="s">
        <v>25769</v>
      </c>
      <c r="C12379" t="s">
        <v>340</v>
      </c>
      <c r="D12379" t="s">
        <v>1000</v>
      </c>
      <c r="E12379" s="23">
        <v>44013</v>
      </c>
      <c r="F12379">
        <v>2</v>
      </c>
      <c r="G12379">
        <v>3</v>
      </c>
      <c r="I12379">
        <v>30</v>
      </c>
      <c r="J12379">
        <v>18</v>
      </c>
      <c r="L12379">
        <v>36</v>
      </c>
      <c r="N12379">
        <v>29</v>
      </c>
      <c r="P12379">
        <v>0</v>
      </c>
      <c r="Q12379">
        <v>0</v>
      </c>
      <c r="S12379">
        <v>0</v>
      </c>
    </row>
    <row r="12380" spans="1:19" x14ac:dyDescent="0.2">
      <c r="A12380" t="s">
        <v>25954</v>
      </c>
      <c r="B12380" t="s">
        <v>25770</v>
      </c>
      <c r="C12380" t="s">
        <v>350</v>
      </c>
      <c r="D12380" t="s">
        <v>1000</v>
      </c>
      <c r="E12380" s="23">
        <v>44013</v>
      </c>
      <c r="F12380">
        <v>0</v>
      </c>
      <c r="G12380">
        <v>0</v>
      </c>
      <c r="I12380">
        <v>0</v>
      </c>
      <c r="J12380">
        <v>0</v>
      </c>
      <c r="L12380">
        <v>0</v>
      </c>
      <c r="N12380">
        <v>0</v>
      </c>
      <c r="P12380">
        <v>0</v>
      </c>
      <c r="Q12380">
        <v>0</v>
      </c>
      <c r="S12380">
        <v>0</v>
      </c>
    </row>
    <row r="12381" spans="1:19" x14ac:dyDescent="0.2">
      <c r="A12381" t="s">
        <v>25955</v>
      </c>
      <c r="B12381" t="s">
        <v>25771</v>
      </c>
      <c r="C12381" t="s">
        <v>351</v>
      </c>
      <c r="D12381" t="s">
        <v>1000</v>
      </c>
      <c r="E12381" s="23">
        <v>44013</v>
      </c>
      <c r="F12381">
        <v>0</v>
      </c>
      <c r="G12381">
        <v>0</v>
      </c>
      <c r="I12381">
        <v>0</v>
      </c>
      <c r="J12381">
        <v>0</v>
      </c>
      <c r="L12381">
        <v>0</v>
      </c>
      <c r="N12381">
        <v>0</v>
      </c>
      <c r="P12381">
        <v>0</v>
      </c>
      <c r="Q12381">
        <v>0</v>
      </c>
      <c r="S12381">
        <v>0</v>
      </c>
    </row>
    <row r="12382" spans="1:19" x14ac:dyDescent="0.2">
      <c r="A12382" t="s">
        <v>25956</v>
      </c>
      <c r="B12382" t="s">
        <v>25772</v>
      </c>
      <c r="C12382" t="s">
        <v>352</v>
      </c>
      <c r="D12382" t="s">
        <v>1000</v>
      </c>
      <c r="E12382" s="23">
        <v>44013</v>
      </c>
      <c r="F12382">
        <v>0</v>
      </c>
      <c r="G12382">
        <v>0</v>
      </c>
      <c r="I12382">
        <v>0</v>
      </c>
      <c r="J12382">
        <v>0</v>
      </c>
      <c r="L12382">
        <v>0</v>
      </c>
      <c r="N12382">
        <v>0</v>
      </c>
      <c r="P12382">
        <v>0</v>
      </c>
      <c r="Q12382">
        <v>0</v>
      </c>
      <c r="S12382">
        <v>0</v>
      </c>
    </row>
    <row r="12383" spans="1:19" x14ac:dyDescent="0.2">
      <c r="A12383" t="s">
        <v>25957</v>
      </c>
      <c r="B12383" t="s">
        <v>25773</v>
      </c>
      <c r="C12383" t="s">
        <v>353</v>
      </c>
      <c r="D12383" t="s">
        <v>1000</v>
      </c>
      <c r="E12383" s="23">
        <v>44013</v>
      </c>
      <c r="F12383">
        <v>0</v>
      </c>
      <c r="G12383">
        <v>0</v>
      </c>
      <c r="I12383">
        <v>0</v>
      </c>
      <c r="J12383">
        <v>0</v>
      </c>
      <c r="L12383">
        <v>0</v>
      </c>
      <c r="N12383">
        <v>0</v>
      </c>
      <c r="P12383">
        <v>0</v>
      </c>
      <c r="Q12383">
        <v>0</v>
      </c>
      <c r="S12383">
        <v>0</v>
      </c>
    </row>
    <row r="12384" spans="1:19" x14ac:dyDescent="0.2">
      <c r="A12384" t="s">
        <v>25958</v>
      </c>
      <c r="B12384" t="s">
        <v>25774</v>
      </c>
      <c r="C12384" t="s">
        <v>386</v>
      </c>
      <c r="D12384" t="s">
        <v>1000</v>
      </c>
      <c r="E12384" s="23">
        <v>44013</v>
      </c>
      <c r="F12384">
        <v>0</v>
      </c>
      <c r="G12384">
        <v>0</v>
      </c>
      <c r="I12384">
        <v>0</v>
      </c>
      <c r="J12384">
        <v>0</v>
      </c>
      <c r="L12384">
        <v>0</v>
      </c>
      <c r="N12384">
        <v>0</v>
      </c>
      <c r="P12384">
        <v>0</v>
      </c>
      <c r="Q12384">
        <v>0</v>
      </c>
      <c r="S12384">
        <v>0</v>
      </c>
    </row>
    <row r="12385" spans="1:19" x14ac:dyDescent="0.2">
      <c r="A12385" t="s">
        <v>25959</v>
      </c>
      <c r="B12385" t="s">
        <v>25775</v>
      </c>
      <c r="C12385" t="s">
        <v>354</v>
      </c>
      <c r="D12385" t="s">
        <v>1000</v>
      </c>
      <c r="E12385" s="23">
        <v>44013</v>
      </c>
      <c r="F12385">
        <v>1.5</v>
      </c>
      <c r="G12385">
        <v>1.5</v>
      </c>
      <c r="I12385">
        <v>9</v>
      </c>
      <c r="J12385">
        <v>9</v>
      </c>
      <c r="L12385">
        <v>9</v>
      </c>
      <c r="N12385">
        <v>9</v>
      </c>
      <c r="P12385">
        <v>1</v>
      </c>
      <c r="Q12385">
        <v>1</v>
      </c>
      <c r="S12385">
        <v>0</v>
      </c>
    </row>
    <row r="12386" spans="1:19" x14ac:dyDescent="0.2">
      <c r="A12386" t="s">
        <v>25960</v>
      </c>
      <c r="B12386" t="s">
        <v>25776</v>
      </c>
      <c r="C12386" t="s">
        <v>355</v>
      </c>
      <c r="D12386" t="s">
        <v>1000</v>
      </c>
      <c r="E12386" s="23">
        <v>44013</v>
      </c>
      <c r="F12386">
        <v>2.5</v>
      </c>
      <c r="G12386">
        <v>1</v>
      </c>
      <c r="I12386">
        <v>8</v>
      </c>
      <c r="J12386">
        <v>14</v>
      </c>
      <c r="L12386">
        <v>6</v>
      </c>
      <c r="N12386">
        <v>8</v>
      </c>
      <c r="P12386">
        <v>0</v>
      </c>
      <c r="Q12386">
        <v>0</v>
      </c>
      <c r="S12386">
        <v>0</v>
      </c>
    </row>
    <row r="12387" spans="1:19" x14ac:dyDescent="0.2">
      <c r="A12387" t="s">
        <v>25961</v>
      </c>
      <c r="B12387" t="s">
        <v>25777</v>
      </c>
      <c r="C12387" t="s">
        <v>228</v>
      </c>
      <c r="D12387" t="s">
        <v>1002</v>
      </c>
      <c r="E12387" s="23">
        <v>44013</v>
      </c>
      <c r="F12387">
        <v>0</v>
      </c>
      <c r="G12387">
        <v>0</v>
      </c>
      <c r="I12387">
        <v>0</v>
      </c>
      <c r="J12387">
        <v>0</v>
      </c>
      <c r="L12387">
        <v>0</v>
      </c>
      <c r="N12387">
        <v>0</v>
      </c>
      <c r="P12387">
        <v>0</v>
      </c>
      <c r="Q12387">
        <v>0</v>
      </c>
      <c r="S12387">
        <v>0</v>
      </c>
    </row>
    <row r="12388" spans="1:19" x14ac:dyDescent="0.2">
      <c r="A12388" t="s">
        <v>25962</v>
      </c>
      <c r="B12388" t="s">
        <v>25778</v>
      </c>
      <c r="C12388" t="s">
        <v>211</v>
      </c>
      <c r="D12388" t="s">
        <v>1002</v>
      </c>
      <c r="E12388" s="23">
        <v>44013</v>
      </c>
      <c r="F12388">
        <v>0</v>
      </c>
      <c r="G12388">
        <v>0</v>
      </c>
      <c r="I12388">
        <v>0</v>
      </c>
      <c r="J12388">
        <v>0</v>
      </c>
      <c r="L12388">
        <v>0</v>
      </c>
      <c r="N12388">
        <v>0</v>
      </c>
      <c r="P12388">
        <v>0</v>
      </c>
      <c r="Q12388">
        <v>0</v>
      </c>
      <c r="S12388">
        <v>0</v>
      </c>
    </row>
    <row r="12389" spans="1:19" x14ac:dyDescent="0.2">
      <c r="A12389" t="s">
        <v>25963</v>
      </c>
      <c r="B12389" t="s">
        <v>25779</v>
      </c>
      <c r="C12389" t="s">
        <v>213</v>
      </c>
      <c r="D12389" t="s">
        <v>1002</v>
      </c>
      <c r="E12389" s="23">
        <v>44013</v>
      </c>
      <c r="F12389">
        <v>0</v>
      </c>
      <c r="G12389">
        <v>0</v>
      </c>
      <c r="I12389">
        <v>0</v>
      </c>
      <c r="J12389">
        <v>0</v>
      </c>
      <c r="L12389">
        <v>0</v>
      </c>
      <c r="N12389">
        <v>0</v>
      </c>
      <c r="P12389">
        <v>0</v>
      </c>
      <c r="Q12389">
        <v>0</v>
      </c>
      <c r="S12389">
        <v>0</v>
      </c>
    </row>
    <row r="12390" spans="1:19" x14ac:dyDescent="0.2">
      <c r="A12390" t="s">
        <v>25964</v>
      </c>
      <c r="B12390" t="s">
        <v>25780</v>
      </c>
      <c r="C12390" t="s">
        <v>229</v>
      </c>
      <c r="D12390" t="s">
        <v>1002</v>
      </c>
      <c r="E12390" s="23">
        <v>44013</v>
      </c>
      <c r="F12390">
        <v>0</v>
      </c>
      <c r="G12390">
        <v>0</v>
      </c>
      <c r="I12390">
        <v>0</v>
      </c>
      <c r="J12390">
        <v>0</v>
      </c>
      <c r="L12390">
        <v>0</v>
      </c>
      <c r="N12390">
        <v>0</v>
      </c>
      <c r="P12390">
        <v>0</v>
      </c>
      <c r="Q12390">
        <v>0</v>
      </c>
      <c r="S12390">
        <v>0</v>
      </c>
    </row>
    <row r="12391" spans="1:19" x14ac:dyDescent="0.2">
      <c r="A12391" t="s">
        <v>25965</v>
      </c>
      <c r="B12391" t="s">
        <v>25781</v>
      </c>
      <c r="C12391" t="s">
        <v>1051</v>
      </c>
      <c r="D12391" t="s">
        <v>1002</v>
      </c>
      <c r="E12391" s="23">
        <v>44013</v>
      </c>
      <c r="F12391">
        <v>0</v>
      </c>
      <c r="G12391">
        <v>0</v>
      </c>
      <c r="I12391">
        <v>0</v>
      </c>
      <c r="J12391">
        <v>0</v>
      </c>
      <c r="L12391">
        <v>0</v>
      </c>
      <c r="N12391">
        <v>0</v>
      </c>
      <c r="P12391">
        <v>0</v>
      </c>
      <c r="Q12391">
        <v>0</v>
      </c>
      <c r="S12391">
        <v>0</v>
      </c>
    </row>
    <row r="12392" spans="1:19" x14ac:dyDescent="0.2">
      <c r="A12392" t="s">
        <v>25966</v>
      </c>
      <c r="B12392" t="s">
        <v>25782</v>
      </c>
      <c r="C12392" t="s">
        <v>1049</v>
      </c>
      <c r="D12392" t="s">
        <v>1002</v>
      </c>
      <c r="E12392" s="23">
        <v>44013</v>
      </c>
      <c r="F12392">
        <v>0</v>
      </c>
      <c r="G12392">
        <v>0</v>
      </c>
      <c r="I12392">
        <v>0</v>
      </c>
      <c r="J12392">
        <v>0</v>
      </c>
      <c r="L12392">
        <v>0</v>
      </c>
      <c r="N12392">
        <v>0</v>
      </c>
      <c r="P12392">
        <v>0</v>
      </c>
      <c r="Q12392">
        <v>0</v>
      </c>
      <c r="S12392">
        <v>0</v>
      </c>
    </row>
    <row r="12393" spans="1:19" x14ac:dyDescent="0.2">
      <c r="A12393" t="s">
        <v>25967</v>
      </c>
      <c r="B12393" t="s">
        <v>25783</v>
      </c>
      <c r="C12393" t="s">
        <v>25343</v>
      </c>
      <c r="D12393" t="s">
        <v>1002</v>
      </c>
      <c r="E12393" s="23">
        <v>44013</v>
      </c>
      <c r="F12393">
        <v>1.5</v>
      </c>
      <c r="G12393">
        <v>1.5</v>
      </c>
      <c r="I12393">
        <v>6</v>
      </c>
      <c r="J12393">
        <v>8</v>
      </c>
      <c r="L12393">
        <v>8</v>
      </c>
      <c r="N12393">
        <v>6</v>
      </c>
      <c r="P12393">
        <v>0</v>
      </c>
      <c r="Q12393">
        <v>0</v>
      </c>
      <c r="S12393">
        <v>0</v>
      </c>
    </row>
    <row r="12394" spans="1:19" x14ac:dyDescent="0.2">
      <c r="A12394" t="s">
        <v>25968</v>
      </c>
      <c r="B12394" t="s">
        <v>25784</v>
      </c>
      <c r="C12394" t="s">
        <v>25698</v>
      </c>
      <c r="D12394" t="s">
        <v>1002</v>
      </c>
      <c r="E12394" s="23">
        <v>44013</v>
      </c>
      <c r="F12394">
        <v>5</v>
      </c>
      <c r="G12394">
        <v>5</v>
      </c>
      <c r="I12394">
        <v>3</v>
      </c>
      <c r="J12394">
        <v>30</v>
      </c>
      <c r="L12394">
        <v>30</v>
      </c>
      <c r="N12394">
        <v>0</v>
      </c>
      <c r="P12394">
        <v>0</v>
      </c>
      <c r="Q12394">
        <v>0</v>
      </c>
      <c r="S12394">
        <v>3</v>
      </c>
    </row>
    <row r="12395" spans="1:19" x14ac:dyDescent="0.2">
      <c r="A12395" t="s">
        <v>25969</v>
      </c>
      <c r="B12395" t="s">
        <v>25785</v>
      </c>
      <c r="C12395" t="s">
        <v>959</v>
      </c>
      <c r="D12395" t="s">
        <v>1002</v>
      </c>
      <c r="E12395" s="23">
        <v>44013</v>
      </c>
      <c r="F12395">
        <v>0</v>
      </c>
      <c r="G12395">
        <v>0</v>
      </c>
      <c r="I12395">
        <v>0</v>
      </c>
      <c r="J12395">
        <v>0</v>
      </c>
      <c r="L12395">
        <v>0</v>
      </c>
      <c r="N12395">
        <v>0</v>
      </c>
      <c r="P12395">
        <v>0</v>
      </c>
      <c r="Q12395">
        <v>0</v>
      </c>
      <c r="S12395">
        <v>0</v>
      </c>
    </row>
    <row r="12396" spans="1:19" x14ac:dyDescent="0.2">
      <c r="A12396" t="s">
        <v>25970</v>
      </c>
      <c r="B12396" t="s">
        <v>25786</v>
      </c>
      <c r="C12396" t="s">
        <v>205</v>
      </c>
      <c r="D12396" t="s">
        <v>1002</v>
      </c>
      <c r="E12396" s="23">
        <v>44013</v>
      </c>
      <c r="F12396">
        <v>0</v>
      </c>
      <c r="G12396">
        <v>0</v>
      </c>
      <c r="I12396">
        <v>0</v>
      </c>
      <c r="J12396">
        <v>0</v>
      </c>
      <c r="L12396">
        <v>0</v>
      </c>
      <c r="N12396">
        <v>0</v>
      </c>
      <c r="P12396">
        <v>0</v>
      </c>
      <c r="Q12396">
        <v>0</v>
      </c>
      <c r="S12396">
        <v>0</v>
      </c>
    </row>
    <row r="12397" spans="1:19" x14ac:dyDescent="0.2">
      <c r="A12397" t="s">
        <v>25971</v>
      </c>
      <c r="B12397" t="s">
        <v>25787</v>
      </c>
      <c r="C12397" t="s">
        <v>384</v>
      </c>
      <c r="D12397" t="s">
        <v>1002</v>
      </c>
      <c r="E12397" s="23">
        <v>44013</v>
      </c>
      <c r="F12397">
        <v>0</v>
      </c>
      <c r="G12397">
        <v>0</v>
      </c>
      <c r="I12397">
        <v>0</v>
      </c>
      <c r="J12397">
        <v>0</v>
      </c>
      <c r="L12397">
        <v>0</v>
      </c>
      <c r="N12397">
        <v>0</v>
      </c>
      <c r="P12397">
        <v>0</v>
      </c>
      <c r="Q12397">
        <v>0</v>
      </c>
      <c r="S12397">
        <v>0</v>
      </c>
    </row>
    <row r="12398" spans="1:19" x14ac:dyDescent="0.2">
      <c r="A12398" t="s">
        <v>25972</v>
      </c>
      <c r="B12398" t="s">
        <v>25788</v>
      </c>
      <c r="C12398" t="s">
        <v>210</v>
      </c>
      <c r="D12398" t="s">
        <v>1002</v>
      </c>
      <c r="E12398" s="23">
        <v>44013</v>
      </c>
      <c r="F12398">
        <v>0</v>
      </c>
      <c r="G12398">
        <v>0</v>
      </c>
      <c r="I12398">
        <v>0</v>
      </c>
      <c r="J12398">
        <v>0</v>
      </c>
      <c r="L12398">
        <v>0</v>
      </c>
      <c r="N12398">
        <v>0</v>
      </c>
      <c r="P12398">
        <v>0</v>
      </c>
      <c r="Q12398">
        <v>0</v>
      </c>
      <c r="S12398">
        <v>0</v>
      </c>
    </row>
    <row r="12399" spans="1:19" x14ac:dyDescent="0.2">
      <c r="A12399" t="s">
        <v>25973</v>
      </c>
      <c r="B12399" t="s">
        <v>25789</v>
      </c>
      <c r="C12399" t="s">
        <v>215</v>
      </c>
      <c r="D12399" t="s">
        <v>1002</v>
      </c>
      <c r="E12399" s="23">
        <v>44013</v>
      </c>
      <c r="F12399">
        <v>5</v>
      </c>
      <c r="G12399">
        <v>6</v>
      </c>
      <c r="I12399">
        <v>25</v>
      </c>
      <c r="J12399">
        <v>30</v>
      </c>
      <c r="L12399">
        <v>36</v>
      </c>
      <c r="N12399">
        <v>19</v>
      </c>
      <c r="P12399">
        <v>5</v>
      </c>
      <c r="Q12399">
        <v>6</v>
      </c>
      <c r="S12399">
        <v>6</v>
      </c>
    </row>
    <row r="12400" spans="1:19" x14ac:dyDescent="0.2">
      <c r="A12400" t="s">
        <v>25974</v>
      </c>
      <c r="B12400" t="s">
        <v>25790</v>
      </c>
      <c r="C12400" t="s">
        <v>960</v>
      </c>
      <c r="D12400" t="s">
        <v>1002</v>
      </c>
      <c r="E12400" s="23">
        <v>44013</v>
      </c>
      <c r="F12400">
        <v>0</v>
      </c>
      <c r="G12400">
        <v>0</v>
      </c>
      <c r="I12400">
        <v>0</v>
      </c>
      <c r="J12400">
        <v>0</v>
      </c>
      <c r="L12400">
        <v>0</v>
      </c>
      <c r="N12400">
        <v>0</v>
      </c>
      <c r="P12400">
        <v>0</v>
      </c>
      <c r="Q12400">
        <v>0</v>
      </c>
      <c r="S12400">
        <v>0</v>
      </c>
    </row>
    <row r="12401" spans="1:19" x14ac:dyDescent="0.2">
      <c r="A12401" t="s">
        <v>25975</v>
      </c>
      <c r="B12401" t="s">
        <v>25791</v>
      </c>
      <c r="C12401" t="s">
        <v>961</v>
      </c>
      <c r="D12401" t="s">
        <v>1002</v>
      </c>
      <c r="E12401" s="23">
        <v>44013</v>
      </c>
      <c r="F12401">
        <v>3</v>
      </c>
      <c r="G12401">
        <v>3</v>
      </c>
      <c r="I12401">
        <v>11</v>
      </c>
      <c r="J12401">
        <v>12</v>
      </c>
      <c r="L12401">
        <v>15</v>
      </c>
      <c r="N12401">
        <v>11</v>
      </c>
      <c r="P12401">
        <v>0</v>
      </c>
      <c r="Q12401">
        <v>0</v>
      </c>
      <c r="S12401">
        <v>0</v>
      </c>
    </row>
    <row r="12402" spans="1:19" x14ac:dyDescent="0.2">
      <c r="A12402" t="s">
        <v>25976</v>
      </c>
      <c r="B12402" t="s">
        <v>25792</v>
      </c>
      <c r="C12402" t="s">
        <v>221</v>
      </c>
      <c r="D12402" t="s">
        <v>1002</v>
      </c>
      <c r="E12402" s="23">
        <v>44013</v>
      </c>
      <c r="F12402">
        <v>0</v>
      </c>
      <c r="G12402">
        <v>0</v>
      </c>
      <c r="I12402">
        <v>0</v>
      </c>
      <c r="J12402">
        <v>0</v>
      </c>
      <c r="L12402">
        <v>0</v>
      </c>
      <c r="N12402">
        <v>0</v>
      </c>
      <c r="P12402">
        <v>0</v>
      </c>
      <c r="Q12402">
        <v>0</v>
      </c>
      <c r="S12402">
        <v>0</v>
      </c>
    </row>
    <row r="12403" spans="1:19" x14ac:dyDescent="0.2">
      <c r="A12403" t="s">
        <v>25977</v>
      </c>
      <c r="B12403" t="s">
        <v>25793</v>
      </c>
      <c r="C12403" t="s">
        <v>222</v>
      </c>
      <c r="D12403" t="s">
        <v>1002</v>
      </c>
      <c r="E12403" s="23">
        <v>44013</v>
      </c>
      <c r="F12403">
        <v>0</v>
      </c>
      <c r="G12403">
        <v>0</v>
      </c>
      <c r="I12403">
        <v>0</v>
      </c>
      <c r="J12403">
        <v>0</v>
      </c>
      <c r="L12403">
        <v>0</v>
      </c>
      <c r="N12403">
        <v>0</v>
      </c>
      <c r="P12403">
        <v>0</v>
      </c>
      <c r="Q12403">
        <v>0</v>
      </c>
      <c r="S12403">
        <v>0</v>
      </c>
    </row>
    <row r="12404" spans="1:19" x14ac:dyDescent="0.2">
      <c r="A12404" t="s">
        <v>25978</v>
      </c>
      <c r="B12404" t="s">
        <v>25794</v>
      </c>
      <c r="C12404" t="s">
        <v>25359</v>
      </c>
      <c r="D12404" t="s">
        <v>1002</v>
      </c>
      <c r="E12404" s="23">
        <v>44013</v>
      </c>
      <c r="F12404">
        <v>1.5</v>
      </c>
      <c r="G12404">
        <v>1.5</v>
      </c>
      <c r="I12404">
        <v>6</v>
      </c>
      <c r="J12404">
        <v>8</v>
      </c>
      <c r="L12404">
        <v>8</v>
      </c>
      <c r="N12404">
        <v>5</v>
      </c>
      <c r="P12404">
        <v>0</v>
      </c>
      <c r="Q12404">
        <v>0</v>
      </c>
      <c r="S12404">
        <v>1</v>
      </c>
    </row>
    <row r="12405" spans="1:19" x14ac:dyDescent="0.2">
      <c r="A12405" t="s">
        <v>25979</v>
      </c>
      <c r="B12405" t="s">
        <v>25795</v>
      </c>
      <c r="C12405" t="s">
        <v>200</v>
      </c>
      <c r="D12405" t="s">
        <v>1002</v>
      </c>
      <c r="E12405" s="23">
        <v>44013</v>
      </c>
      <c r="F12405">
        <v>1</v>
      </c>
      <c r="G12405">
        <v>3.5</v>
      </c>
      <c r="I12405">
        <v>2</v>
      </c>
      <c r="J12405">
        <v>5</v>
      </c>
      <c r="L12405">
        <v>20</v>
      </c>
      <c r="N12405">
        <v>2</v>
      </c>
      <c r="P12405">
        <v>0</v>
      </c>
      <c r="Q12405">
        <v>1</v>
      </c>
      <c r="S12405">
        <v>0</v>
      </c>
    </row>
    <row r="12406" spans="1:19" x14ac:dyDescent="0.2">
      <c r="A12406" t="s">
        <v>25980</v>
      </c>
      <c r="B12406" t="s">
        <v>25796</v>
      </c>
      <c r="C12406" t="s">
        <v>204</v>
      </c>
      <c r="D12406" t="s">
        <v>1002</v>
      </c>
      <c r="E12406" s="23">
        <v>44013</v>
      </c>
      <c r="F12406">
        <v>0</v>
      </c>
      <c r="G12406">
        <v>0</v>
      </c>
      <c r="I12406">
        <v>0</v>
      </c>
      <c r="J12406">
        <v>0</v>
      </c>
      <c r="L12406">
        <v>0</v>
      </c>
      <c r="N12406">
        <v>0</v>
      </c>
      <c r="P12406">
        <v>0</v>
      </c>
      <c r="Q12406">
        <v>0</v>
      </c>
      <c r="S12406">
        <v>0</v>
      </c>
    </row>
    <row r="12407" spans="1:19" x14ac:dyDescent="0.2">
      <c r="A12407" t="s">
        <v>25981</v>
      </c>
      <c r="B12407" t="s">
        <v>25797</v>
      </c>
      <c r="C12407" t="s">
        <v>385</v>
      </c>
      <c r="D12407" t="s">
        <v>1002</v>
      </c>
      <c r="E12407" s="23">
        <v>44013</v>
      </c>
      <c r="F12407">
        <v>0</v>
      </c>
      <c r="G12407">
        <v>0</v>
      </c>
      <c r="I12407">
        <v>0</v>
      </c>
      <c r="J12407">
        <v>0</v>
      </c>
      <c r="L12407">
        <v>0</v>
      </c>
      <c r="N12407">
        <v>0</v>
      </c>
      <c r="P12407">
        <v>0</v>
      </c>
      <c r="Q12407">
        <v>0</v>
      </c>
      <c r="S12407">
        <v>0</v>
      </c>
    </row>
    <row r="12408" spans="1:19" x14ac:dyDescent="0.2">
      <c r="A12408" t="s">
        <v>25982</v>
      </c>
      <c r="B12408" t="s">
        <v>25798</v>
      </c>
      <c r="C12408" t="s">
        <v>208</v>
      </c>
      <c r="D12408" t="s">
        <v>1002</v>
      </c>
      <c r="E12408" s="23">
        <v>44013</v>
      </c>
      <c r="F12408">
        <v>3</v>
      </c>
      <c r="G12408">
        <v>1.5</v>
      </c>
      <c r="I12408">
        <v>13</v>
      </c>
      <c r="J12408">
        <v>17</v>
      </c>
      <c r="L12408">
        <v>9</v>
      </c>
      <c r="N12408">
        <v>12</v>
      </c>
      <c r="P12408">
        <v>0</v>
      </c>
      <c r="Q12408">
        <v>0</v>
      </c>
      <c r="S12408">
        <v>1</v>
      </c>
    </row>
    <row r="12409" spans="1:19" x14ac:dyDescent="0.2">
      <c r="A12409" t="s">
        <v>25983</v>
      </c>
      <c r="B12409" t="s">
        <v>25799</v>
      </c>
      <c r="C12409" t="s">
        <v>900</v>
      </c>
      <c r="D12409" t="s">
        <v>1002</v>
      </c>
      <c r="E12409" s="23">
        <v>44013</v>
      </c>
      <c r="F12409">
        <v>3.5</v>
      </c>
      <c r="G12409">
        <v>4</v>
      </c>
      <c r="I12409">
        <v>9</v>
      </c>
      <c r="J12409">
        <v>20</v>
      </c>
      <c r="L12409">
        <v>23</v>
      </c>
      <c r="N12409">
        <v>8</v>
      </c>
      <c r="P12409">
        <v>0</v>
      </c>
      <c r="Q12409">
        <v>1</v>
      </c>
      <c r="S12409">
        <v>1</v>
      </c>
    </row>
    <row r="12410" spans="1:19" x14ac:dyDescent="0.2">
      <c r="A12410" t="s">
        <v>25984</v>
      </c>
      <c r="B12410" t="s">
        <v>25800</v>
      </c>
      <c r="C12410" t="s">
        <v>905</v>
      </c>
      <c r="D12410" t="s">
        <v>1002</v>
      </c>
      <c r="E12410" s="23">
        <v>44013</v>
      </c>
      <c r="F12410">
        <v>1.5</v>
      </c>
      <c r="G12410">
        <v>2</v>
      </c>
      <c r="I12410">
        <v>0</v>
      </c>
      <c r="J12410">
        <v>8</v>
      </c>
      <c r="L12410">
        <v>11</v>
      </c>
      <c r="N12410">
        <v>0</v>
      </c>
      <c r="P12410">
        <v>0</v>
      </c>
      <c r="Q12410">
        <v>0</v>
      </c>
      <c r="S12410">
        <v>0</v>
      </c>
    </row>
    <row r="12411" spans="1:19" x14ac:dyDescent="0.2">
      <c r="A12411" t="s">
        <v>25985</v>
      </c>
      <c r="B12411" t="s">
        <v>25801</v>
      </c>
      <c r="C12411" t="s">
        <v>316</v>
      </c>
      <c r="D12411" t="s">
        <v>1002</v>
      </c>
      <c r="E12411" s="23">
        <v>44013</v>
      </c>
      <c r="F12411">
        <v>5</v>
      </c>
      <c r="G12411">
        <v>6.5</v>
      </c>
      <c r="I12411">
        <v>5</v>
      </c>
      <c r="J12411">
        <v>25</v>
      </c>
      <c r="L12411">
        <v>37</v>
      </c>
      <c r="N12411">
        <v>4</v>
      </c>
      <c r="P12411">
        <v>2</v>
      </c>
      <c r="Q12411">
        <v>2</v>
      </c>
      <c r="S12411">
        <v>1</v>
      </c>
    </row>
    <row r="12412" spans="1:19" x14ac:dyDescent="0.2">
      <c r="A12412" t="s">
        <v>25986</v>
      </c>
      <c r="B12412" t="s">
        <v>25802</v>
      </c>
      <c r="C12412" t="s">
        <v>218</v>
      </c>
      <c r="D12412" t="s">
        <v>1002</v>
      </c>
      <c r="E12412" s="23">
        <v>44013</v>
      </c>
      <c r="F12412">
        <v>0</v>
      </c>
      <c r="G12412">
        <v>0</v>
      </c>
      <c r="I12412">
        <v>0</v>
      </c>
      <c r="J12412">
        <v>0</v>
      </c>
      <c r="L12412">
        <v>0</v>
      </c>
      <c r="N12412">
        <v>0</v>
      </c>
      <c r="P12412">
        <v>0</v>
      </c>
      <c r="Q12412">
        <v>0</v>
      </c>
      <c r="S12412">
        <v>0</v>
      </c>
    </row>
    <row r="12413" spans="1:19" x14ac:dyDescent="0.2">
      <c r="A12413" t="s">
        <v>25987</v>
      </c>
      <c r="B12413" t="s">
        <v>25803</v>
      </c>
      <c r="C12413" t="s">
        <v>202</v>
      </c>
      <c r="D12413" t="s">
        <v>1002</v>
      </c>
      <c r="E12413" s="23">
        <v>44013</v>
      </c>
      <c r="F12413">
        <v>11</v>
      </c>
      <c r="G12413">
        <v>15.5</v>
      </c>
      <c r="I12413">
        <v>78</v>
      </c>
      <c r="J12413">
        <v>117</v>
      </c>
      <c r="L12413">
        <v>172</v>
      </c>
      <c r="N12413">
        <v>73</v>
      </c>
      <c r="P12413">
        <v>1</v>
      </c>
      <c r="Q12413">
        <v>6</v>
      </c>
      <c r="S12413">
        <v>5</v>
      </c>
    </row>
    <row r="12414" spans="1:19" x14ac:dyDescent="0.2">
      <c r="A12414" t="s">
        <v>25988</v>
      </c>
      <c r="B12414" t="s">
        <v>25804</v>
      </c>
      <c r="C12414" t="s">
        <v>347</v>
      </c>
      <c r="D12414" t="s">
        <v>1002</v>
      </c>
      <c r="E12414" s="23">
        <v>44013</v>
      </c>
      <c r="F12414">
        <v>0</v>
      </c>
      <c r="G12414">
        <v>0</v>
      </c>
      <c r="I12414">
        <v>0</v>
      </c>
      <c r="J12414">
        <v>0</v>
      </c>
      <c r="L12414">
        <v>0</v>
      </c>
      <c r="N12414">
        <v>0</v>
      </c>
      <c r="P12414">
        <v>0</v>
      </c>
      <c r="Q12414">
        <v>0</v>
      </c>
      <c r="S12414">
        <v>0</v>
      </c>
    </row>
    <row r="12415" spans="1:19" x14ac:dyDescent="0.2">
      <c r="A12415" t="s">
        <v>25989</v>
      </c>
      <c r="B12415" t="s">
        <v>25805</v>
      </c>
      <c r="C12415" t="s">
        <v>224</v>
      </c>
      <c r="D12415" t="s">
        <v>1002</v>
      </c>
      <c r="E12415" s="23">
        <v>44013</v>
      </c>
      <c r="F12415">
        <v>0</v>
      </c>
      <c r="G12415">
        <v>0</v>
      </c>
      <c r="I12415">
        <v>0</v>
      </c>
      <c r="J12415">
        <v>0</v>
      </c>
      <c r="L12415">
        <v>0</v>
      </c>
      <c r="N12415">
        <v>0</v>
      </c>
      <c r="P12415">
        <v>0</v>
      </c>
      <c r="Q12415">
        <v>0</v>
      </c>
      <c r="S12415">
        <v>0</v>
      </c>
    </row>
    <row r="12416" spans="1:19" x14ac:dyDescent="0.2">
      <c r="A12416" t="s">
        <v>25990</v>
      </c>
      <c r="B12416" t="s">
        <v>25806</v>
      </c>
      <c r="C12416" t="s">
        <v>345</v>
      </c>
      <c r="D12416" t="s">
        <v>1002</v>
      </c>
      <c r="E12416" s="23">
        <v>44013</v>
      </c>
      <c r="F12416">
        <v>0</v>
      </c>
      <c r="G12416">
        <v>0</v>
      </c>
      <c r="I12416">
        <v>0</v>
      </c>
      <c r="J12416">
        <v>0</v>
      </c>
      <c r="L12416">
        <v>0</v>
      </c>
      <c r="N12416">
        <v>0</v>
      </c>
      <c r="P12416">
        <v>0</v>
      </c>
      <c r="Q12416">
        <v>0</v>
      </c>
      <c r="S12416">
        <v>0</v>
      </c>
    </row>
    <row r="12417" spans="1:19" x14ac:dyDescent="0.2">
      <c r="A12417" t="s">
        <v>25991</v>
      </c>
      <c r="B12417" t="s">
        <v>25807</v>
      </c>
      <c r="C12417" t="s">
        <v>226</v>
      </c>
      <c r="D12417" t="s">
        <v>1002</v>
      </c>
      <c r="E12417" s="23">
        <v>44013</v>
      </c>
      <c r="F12417">
        <v>2</v>
      </c>
      <c r="G12417">
        <v>4</v>
      </c>
      <c r="I12417">
        <v>11</v>
      </c>
      <c r="J12417">
        <v>22</v>
      </c>
      <c r="L12417">
        <v>44</v>
      </c>
      <c r="N12417">
        <v>11</v>
      </c>
      <c r="P12417">
        <v>0</v>
      </c>
      <c r="Q12417">
        <v>0</v>
      </c>
      <c r="S12417">
        <v>0</v>
      </c>
    </row>
    <row r="12418" spans="1:19" x14ac:dyDescent="0.2">
      <c r="A12418" t="s">
        <v>25992</v>
      </c>
      <c r="B12418" t="s">
        <v>25808</v>
      </c>
      <c r="C12418" t="s">
        <v>231</v>
      </c>
      <c r="D12418" t="s">
        <v>1002</v>
      </c>
      <c r="E12418" s="23">
        <v>44013</v>
      </c>
      <c r="F12418">
        <v>10.5</v>
      </c>
      <c r="G12418">
        <v>11.5</v>
      </c>
      <c r="I12418">
        <v>142</v>
      </c>
      <c r="J12418">
        <v>117</v>
      </c>
      <c r="L12418">
        <v>128</v>
      </c>
      <c r="N12418">
        <v>142</v>
      </c>
      <c r="P12418">
        <v>0</v>
      </c>
      <c r="Q12418">
        <v>11</v>
      </c>
      <c r="S12418">
        <v>0</v>
      </c>
    </row>
    <row r="12419" spans="1:19" x14ac:dyDescent="0.2">
      <c r="A12419" t="s">
        <v>25993</v>
      </c>
      <c r="B12419" t="s">
        <v>25809</v>
      </c>
      <c r="C12419" t="s">
        <v>216</v>
      </c>
      <c r="D12419" t="s">
        <v>1002</v>
      </c>
      <c r="E12419" s="23">
        <v>44013</v>
      </c>
      <c r="F12419">
        <v>9</v>
      </c>
      <c r="G12419">
        <v>9.5</v>
      </c>
      <c r="I12419">
        <v>46</v>
      </c>
      <c r="J12419">
        <v>90</v>
      </c>
      <c r="L12419">
        <v>95</v>
      </c>
      <c r="N12419">
        <v>41</v>
      </c>
      <c r="P12419">
        <v>8</v>
      </c>
      <c r="Q12419">
        <v>9</v>
      </c>
      <c r="S12419">
        <v>5</v>
      </c>
    </row>
    <row r="12420" spans="1:19" x14ac:dyDescent="0.2">
      <c r="A12420" t="s">
        <v>25994</v>
      </c>
      <c r="B12420" t="s">
        <v>25810</v>
      </c>
      <c r="C12420" t="s">
        <v>233</v>
      </c>
      <c r="D12420" t="s">
        <v>1002</v>
      </c>
      <c r="E12420" s="23">
        <v>44013</v>
      </c>
      <c r="F12420">
        <v>0</v>
      </c>
      <c r="G12420">
        <v>0</v>
      </c>
      <c r="I12420">
        <v>0</v>
      </c>
      <c r="J12420">
        <v>0</v>
      </c>
      <c r="L12420">
        <v>0</v>
      </c>
      <c r="N12420">
        <v>0</v>
      </c>
      <c r="P12420">
        <v>0</v>
      </c>
      <c r="Q12420">
        <v>0</v>
      </c>
      <c r="S12420">
        <v>0</v>
      </c>
    </row>
    <row r="12421" spans="1:19" x14ac:dyDescent="0.2">
      <c r="A12421" t="s">
        <v>25995</v>
      </c>
      <c r="B12421" t="s">
        <v>25811</v>
      </c>
      <c r="C12421" t="s">
        <v>219</v>
      </c>
      <c r="D12421" t="s">
        <v>1002</v>
      </c>
      <c r="E12421" s="23">
        <v>44013</v>
      </c>
      <c r="F12421">
        <v>0</v>
      </c>
      <c r="G12421">
        <v>0</v>
      </c>
      <c r="I12421">
        <v>0</v>
      </c>
      <c r="J12421">
        <v>0</v>
      </c>
      <c r="L12421">
        <v>0</v>
      </c>
      <c r="N12421">
        <v>0</v>
      </c>
      <c r="P12421">
        <v>0</v>
      </c>
      <c r="Q12421">
        <v>0</v>
      </c>
      <c r="S12421">
        <v>0</v>
      </c>
    </row>
    <row r="12422" spans="1:19" x14ac:dyDescent="0.2">
      <c r="A12422" t="s">
        <v>25996</v>
      </c>
      <c r="B12422" t="s">
        <v>25812</v>
      </c>
      <c r="C12422" t="s">
        <v>340</v>
      </c>
      <c r="D12422" t="s">
        <v>1002</v>
      </c>
      <c r="E12422" s="23">
        <v>44013</v>
      </c>
      <c r="F12422">
        <v>2</v>
      </c>
      <c r="G12422">
        <v>3</v>
      </c>
      <c r="I12422">
        <v>30</v>
      </c>
      <c r="J12422">
        <v>18</v>
      </c>
      <c r="L12422">
        <v>36</v>
      </c>
      <c r="N12422">
        <v>30</v>
      </c>
      <c r="P12422">
        <v>0</v>
      </c>
      <c r="Q12422">
        <v>0</v>
      </c>
      <c r="S12422">
        <v>0</v>
      </c>
    </row>
    <row r="12423" spans="1:19" x14ac:dyDescent="0.2">
      <c r="A12423" t="s">
        <v>25997</v>
      </c>
      <c r="B12423" t="s">
        <v>25813</v>
      </c>
      <c r="C12423" t="s">
        <v>350</v>
      </c>
      <c r="D12423" t="s">
        <v>1002</v>
      </c>
      <c r="E12423" s="23">
        <v>44013</v>
      </c>
      <c r="F12423">
        <v>0</v>
      </c>
      <c r="G12423">
        <v>0</v>
      </c>
      <c r="I12423">
        <v>0</v>
      </c>
      <c r="J12423">
        <v>0</v>
      </c>
      <c r="L12423">
        <v>0</v>
      </c>
      <c r="N12423">
        <v>0</v>
      </c>
      <c r="P12423">
        <v>0</v>
      </c>
      <c r="Q12423">
        <v>0</v>
      </c>
      <c r="S12423">
        <v>0</v>
      </c>
    </row>
    <row r="12424" spans="1:19" x14ac:dyDescent="0.2">
      <c r="A12424" t="s">
        <v>25998</v>
      </c>
      <c r="B12424" t="s">
        <v>25814</v>
      </c>
      <c r="C12424" t="s">
        <v>351</v>
      </c>
      <c r="D12424" t="s">
        <v>1002</v>
      </c>
      <c r="E12424" s="23">
        <v>44013</v>
      </c>
      <c r="F12424">
        <v>0</v>
      </c>
      <c r="G12424">
        <v>0</v>
      </c>
      <c r="I12424">
        <v>0</v>
      </c>
      <c r="J12424">
        <v>0</v>
      </c>
      <c r="L12424">
        <v>0</v>
      </c>
      <c r="N12424">
        <v>0</v>
      </c>
      <c r="P12424">
        <v>0</v>
      </c>
      <c r="Q12424">
        <v>0</v>
      </c>
      <c r="S12424">
        <v>0</v>
      </c>
    </row>
    <row r="12425" spans="1:19" x14ac:dyDescent="0.2">
      <c r="A12425" t="s">
        <v>25999</v>
      </c>
      <c r="B12425" t="s">
        <v>25815</v>
      </c>
      <c r="C12425" t="s">
        <v>352</v>
      </c>
      <c r="D12425" t="s">
        <v>1002</v>
      </c>
      <c r="E12425" s="23">
        <v>44013</v>
      </c>
      <c r="F12425">
        <v>0</v>
      </c>
      <c r="G12425">
        <v>0</v>
      </c>
      <c r="I12425">
        <v>0</v>
      </c>
      <c r="J12425">
        <v>0</v>
      </c>
      <c r="L12425">
        <v>0</v>
      </c>
      <c r="N12425">
        <v>0</v>
      </c>
      <c r="P12425">
        <v>0</v>
      </c>
      <c r="Q12425">
        <v>0</v>
      </c>
      <c r="S12425">
        <v>0</v>
      </c>
    </row>
    <row r="12426" spans="1:19" x14ac:dyDescent="0.2">
      <c r="A12426" t="s">
        <v>26000</v>
      </c>
      <c r="B12426" t="s">
        <v>25816</v>
      </c>
      <c r="C12426" t="s">
        <v>353</v>
      </c>
      <c r="D12426" t="s">
        <v>1002</v>
      </c>
      <c r="E12426" s="23">
        <v>44013</v>
      </c>
      <c r="F12426">
        <v>0</v>
      </c>
      <c r="G12426">
        <v>0</v>
      </c>
      <c r="I12426">
        <v>0</v>
      </c>
      <c r="J12426">
        <v>0</v>
      </c>
      <c r="L12426">
        <v>0</v>
      </c>
      <c r="N12426">
        <v>0</v>
      </c>
      <c r="P12426">
        <v>0</v>
      </c>
      <c r="Q12426">
        <v>0</v>
      </c>
      <c r="S12426">
        <v>0</v>
      </c>
    </row>
    <row r="12427" spans="1:19" x14ac:dyDescent="0.2">
      <c r="A12427" t="s">
        <v>26001</v>
      </c>
      <c r="B12427" t="s">
        <v>25817</v>
      </c>
      <c r="C12427" t="s">
        <v>386</v>
      </c>
      <c r="D12427" t="s">
        <v>1002</v>
      </c>
      <c r="E12427" s="23">
        <v>44013</v>
      </c>
      <c r="F12427">
        <v>0</v>
      </c>
      <c r="G12427">
        <v>0</v>
      </c>
      <c r="I12427">
        <v>0</v>
      </c>
      <c r="J12427">
        <v>0</v>
      </c>
      <c r="L12427">
        <v>0</v>
      </c>
      <c r="N12427">
        <v>0</v>
      </c>
      <c r="P12427">
        <v>0</v>
      </c>
      <c r="Q12427">
        <v>0</v>
      </c>
      <c r="S12427">
        <v>0</v>
      </c>
    </row>
    <row r="12428" spans="1:19" x14ac:dyDescent="0.2">
      <c r="A12428" t="s">
        <v>26002</v>
      </c>
      <c r="B12428" t="s">
        <v>25818</v>
      </c>
      <c r="C12428" t="s">
        <v>354</v>
      </c>
      <c r="D12428" t="s">
        <v>1002</v>
      </c>
      <c r="E12428" s="23">
        <v>44013</v>
      </c>
      <c r="F12428">
        <v>1.5</v>
      </c>
      <c r="G12428">
        <v>1.5</v>
      </c>
      <c r="I12428">
        <v>9</v>
      </c>
      <c r="J12428">
        <v>9</v>
      </c>
      <c r="L12428">
        <v>9</v>
      </c>
      <c r="N12428">
        <v>9</v>
      </c>
      <c r="P12428">
        <v>1</v>
      </c>
      <c r="Q12428">
        <v>1</v>
      </c>
      <c r="S12428">
        <v>0</v>
      </c>
    </row>
    <row r="12429" spans="1:19" x14ac:dyDescent="0.2">
      <c r="A12429" t="s">
        <v>26003</v>
      </c>
      <c r="B12429" t="s">
        <v>25819</v>
      </c>
      <c r="C12429" t="s">
        <v>355</v>
      </c>
      <c r="D12429" t="s">
        <v>1002</v>
      </c>
      <c r="E12429" s="23">
        <v>44013</v>
      </c>
      <c r="F12429">
        <v>2.5</v>
      </c>
      <c r="G12429">
        <v>1</v>
      </c>
      <c r="I12429">
        <v>8</v>
      </c>
      <c r="J12429">
        <v>14</v>
      </c>
      <c r="L12429">
        <v>6</v>
      </c>
      <c r="N12429">
        <v>8</v>
      </c>
      <c r="P12429">
        <v>0</v>
      </c>
      <c r="Q12429">
        <v>0</v>
      </c>
      <c r="S12429">
        <v>0</v>
      </c>
    </row>
    <row r="12430" spans="1:19" x14ac:dyDescent="0.2">
      <c r="A12430" t="s">
        <v>26004</v>
      </c>
      <c r="B12430" t="s">
        <v>25820</v>
      </c>
      <c r="C12430" t="s">
        <v>1048</v>
      </c>
      <c r="D12430" t="s">
        <v>1002</v>
      </c>
      <c r="E12430" s="23">
        <v>44013</v>
      </c>
      <c r="F12430">
        <v>3</v>
      </c>
      <c r="G12430">
        <v>2</v>
      </c>
      <c r="I12430">
        <v>12</v>
      </c>
      <c r="J12430">
        <v>17</v>
      </c>
      <c r="L12430">
        <v>10</v>
      </c>
      <c r="N12430">
        <v>10</v>
      </c>
      <c r="P12430">
        <v>0</v>
      </c>
      <c r="Q12430">
        <v>2</v>
      </c>
      <c r="S12430">
        <v>2</v>
      </c>
    </row>
    <row r="12431" spans="1:19" x14ac:dyDescent="0.2">
      <c r="A12431" t="s">
        <v>26005</v>
      </c>
      <c r="B12431" t="s">
        <v>25821</v>
      </c>
      <c r="C12431" t="s">
        <v>1047</v>
      </c>
      <c r="D12431" t="s">
        <v>1002</v>
      </c>
      <c r="E12431" s="23">
        <v>44013</v>
      </c>
      <c r="F12431">
        <v>2.5</v>
      </c>
      <c r="G12431">
        <v>1.5</v>
      </c>
      <c r="I12431">
        <v>16</v>
      </c>
      <c r="J12431">
        <v>14</v>
      </c>
      <c r="L12431">
        <v>8</v>
      </c>
      <c r="N12431">
        <v>14</v>
      </c>
      <c r="P12431">
        <v>2</v>
      </c>
      <c r="Q12431">
        <v>2</v>
      </c>
      <c r="S12431">
        <v>2</v>
      </c>
    </row>
    <row r="12432" spans="1:19" x14ac:dyDescent="0.2">
      <c r="A12432" t="s">
        <v>26006</v>
      </c>
      <c r="B12432" t="s">
        <v>25822</v>
      </c>
      <c r="C12432" t="s">
        <v>1050</v>
      </c>
      <c r="D12432" t="s">
        <v>1002</v>
      </c>
      <c r="E12432" s="23">
        <v>44013</v>
      </c>
      <c r="F12432">
        <v>1</v>
      </c>
      <c r="G12432">
        <v>1.5</v>
      </c>
      <c r="I12432">
        <v>4</v>
      </c>
      <c r="J12432">
        <v>5</v>
      </c>
      <c r="L12432">
        <v>8</v>
      </c>
      <c r="N12432">
        <v>4</v>
      </c>
      <c r="P12432">
        <v>0</v>
      </c>
      <c r="Q12432">
        <v>0</v>
      </c>
      <c r="S12432">
        <v>0</v>
      </c>
    </row>
    <row r="12433" spans="1:19" x14ac:dyDescent="0.2">
      <c r="A12433" t="s">
        <v>26007</v>
      </c>
      <c r="B12433" t="s">
        <v>25823</v>
      </c>
      <c r="C12433" t="s">
        <v>1054</v>
      </c>
      <c r="D12433" t="s">
        <v>1002</v>
      </c>
      <c r="E12433" s="23">
        <v>44013</v>
      </c>
      <c r="F12433">
        <v>1.5</v>
      </c>
      <c r="G12433">
        <v>2</v>
      </c>
      <c r="I12433">
        <v>4</v>
      </c>
      <c r="J12433">
        <v>8</v>
      </c>
      <c r="L12433">
        <v>11</v>
      </c>
      <c r="N12433">
        <v>4</v>
      </c>
      <c r="P12433">
        <v>0</v>
      </c>
      <c r="Q12433">
        <v>0</v>
      </c>
      <c r="S12433">
        <v>0</v>
      </c>
    </row>
    <row r="12434" spans="1:19" x14ac:dyDescent="0.2">
      <c r="A12434" t="s">
        <v>26008</v>
      </c>
      <c r="B12434" t="s">
        <v>25824</v>
      </c>
      <c r="C12434" t="s">
        <v>1052</v>
      </c>
      <c r="D12434" t="s">
        <v>1002</v>
      </c>
      <c r="E12434" s="23">
        <v>44013</v>
      </c>
      <c r="F12434">
        <v>2.5</v>
      </c>
      <c r="G12434">
        <v>4.5</v>
      </c>
      <c r="I12434">
        <v>8</v>
      </c>
      <c r="J12434">
        <v>13</v>
      </c>
      <c r="L12434">
        <v>26</v>
      </c>
      <c r="N12434">
        <v>6</v>
      </c>
      <c r="P12434">
        <v>2</v>
      </c>
      <c r="Q12434">
        <v>2</v>
      </c>
      <c r="S12434">
        <v>2</v>
      </c>
    </row>
    <row r="12435" spans="1:19" x14ac:dyDescent="0.2">
      <c r="A12435" t="s">
        <v>26009</v>
      </c>
      <c r="B12435" t="s">
        <v>25825</v>
      </c>
      <c r="C12435" t="s">
        <v>1053</v>
      </c>
      <c r="D12435" t="s">
        <v>1002</v>
      </c>
      <c r="E12435" s="23">
        <v>44013</v>
      </c>
      <c r="F12435">
        <v>1.5</v>
      </c>
      <c r="G12435">
        <v>1.5</v>
      </c>
      <c r="I12435">
        <v>8</v>
      </c>
      <c r="J12435">
        <v>8</v>
      </c>
      <c r="L12435">
        <v>8</v>
      </c>
      <c r="N12435">
        <v>7</v>
      </c>
      <c r="P12435">
        <v>1</v>
      </c>
      <c r="Q12435">
        <v>2</v>
      </c>
      <c r="S12435">
        <v>1</v>
      </c>
    </row>
    <row r="12436" spans="1:19" x14ac:dyDescent="0.2">
      <c r="A12436" t="s">
        <v>25920</v>
      </c>
      <c r="B12436" t="s">
        <v>25736</v>
      </c>
      <c r="C12436" t="s">
        <v>25698</v>
      </c>
      <c r="D12436" t="s">
        <v>1000</v>
      </c>
      <c r="E12436" s="23">
        <v>44013</v>
      </c>
      <c r="F12436">
        <v>5</v>
      </c>
      <c r="G12436">
        <v>5</v>
      </c>
      <c r="I12436">
        <v>3</v>
      </c>
      <c r="J12436">
        <v>30</v>
      </c>
      <c r="L12436">
        <v>30</v>
      </c>
      <c r="N12436">
        <v>0</v>
      </c>
      <c r="P12436">
        <v>0</v>
      </c>
      <c r="Q12436">
        <v>0</v>
      </c>
      <c r="S12436">
        <v>3</v>
      </c>
    </row>
    <row r="12437" spans="1:19" x14ac:dyDescent="0.2">
      <c r="A12437" t="s">
        <v>26010</v>
      </c>
      <c r="B12437" t="s">
        <v>25826</v>
      </c>
      <c r="C12437" t="s">
        <v>962</v>
      </c>
      <c r="D12437" t="s">
        <v>1000</v>
      </c>
      <c r="E12437" s="23">
        <v>44013</v>
      </c>
      <c r="F12437">
        <v>0</v>
      </c>
      <c r="G12437">
        <v>0</v>
      </c>
      <c r="I12437">
        <v>0</v>
      </c>
      <c r="J12437">
        <v>0</v>
      </c>
      <c r="L12437">
        <v>0</v>
      </c>
      <c r="N12437">
        <v>0</v>
      </c>
      <c r="P12437">
        <v>0</v>
      </c>
      <c r="Q12437">
        <v>0</v>
      </c>
      <c r="S12437">
        <v>0</v>
      </c>
    </row>
    <row r="12438" spans="1:19" x14ac:dyDescent="0.2">
      <c r="A12438" t="s">
        <v>26011</v>
      </c>
      <c r="B12438" t="s">
        <v>25827</v>
      </c>
      <c r="C12438" t="s">
        <v>348</v>
      </c>
      <c r="D12438" t="s">
        <v>1000</v>
      </c>
      <c r="E12438" s="23">
        <v>44013</v>
      </c>
      <c r="F12438">
        <v>0</v>
      </c>
      <c r="G12438">
        <v>0</v>
      </c>
      <c r="I12438">
        <v>0</v>
      </c>
      <c r="J12438">
        <v>0</v>
      </c>
      <c r="L12438">
        <v>0</v>
      </c>
      <c r="N12438">
        <v>0</v>
      </c>
      <c r="P12438">
        <v>0</v>
      </c>
      <c r="Q12438">
        <v>0</v>
      </c>
      <c r="S12438">
        <v>0</v>
      </c>
    </row>
    <row r="12439" spans="1:19" x14ac:dyDescent="0.2">
      <c r="A12439" t="s">
        <v>26012</v>
      </c>
      <c r="B12439" t="s">
        <v>25828</v>
      </c>
      <c r="C12439" t="s">
        <v>357</v>
      </c>
      <c r="D12439" t="s">
        <v>1000</v>
      </c>
      <c r="E12439" s="23">
        <v>44013</v>
      </c>
      <c r="F12439">
        <v>0</v>
      </c>
      <c r="G12439">
        <v>0</v>
      </c>
      <c r="I12439">
        <v>0</v>
      </c>
      <c r="J12439">
        <v>0</v>
      </c>
      <c r="L12439">
        <v>0</v>
      </c>
      <c r="N12439">
        <v>0</v>
      </c>
      <c r="P12439">
        <v>0</v>
      </c>
      <c r="Q12439">
        <v>0</v>
      </c>
      <c r="S12439">
        <v>0</v>
      </c>
    </row>
    <row r="12440" spans="1:19" x14ac:dyDescent="0.2">
      <c r="A12440" t="s">
        <v>26013</v>
      </c>
      <c r="B12440" t="s">
        <v>25829</v>
      </c>
      <c r="C12440" t="s">
        <v>22399</v>
      </c>
      <c r="D12440" t="s">
        <v>1000</v>
      </c>
      <c r="E12440" s="23">
        <v>44013</v>
      </c>
      <c r="F12440">
        <v>0</v>
      </c>
      <c r="G12440">
        <v>0</v>
      </c>
      <c r="I12440">
        <v>0</v>
      </c>
      <c r="J12440">
        <v>0</v>
      </c>
      <c r="L12440">
        <v>0</v>
      </c>
      <c r="N12440">
        <v>0</v>
      </c>
      <c r="P12440">
        <v>0</v>
      </c>
      <c r="Q12440">
        <v>0</v>
      </c>
      <c r="S12440">
        <v>0</v>
      </c>
    </row>
    <row r="12441" spans="1:19" x14ac:dyDescent="0.2">
      <c r="A12441" t="s">
        <v>26014</v>
      </c>
      <c r="B12441" t="s">
        <v>25830</v>
      </c>
      <c r="C12441" t="s">
        <v>203</v>
      </c>
      <c r="D12441" t="s">
        <v>1000</v>
      </c>
      <c r="E12441" s="23">
        <v>44013</v>
      </c>
      <c r="F12441">
        <v>0</v>
      </c>
      <c r="G12441">
        <v>0</v>
      </c>
      <c r="I12441">
        <v>0</v>
      </c>
      <c r="J12441">
        <v>0</v>
      </c>
      <c r="L12441">
        <v>0</v>
      </c>
      <c r="N12441">
        <v>0</v>
      </c>
      <c r="P12441">
        <v>0</v>
      </c>
      <c r="Q12441">
        <v>0</v>
      </c>
      <c r="S12441">
        <v>0</v>
      </c>
    </row>
    <row r="12442" spans="1:19" x14ac:dyDescent="0.2">
      <c r="A12442" t="s">
        <v>26015</v>
      </c>
      <c r="B12442" t="s">
        <v>25831</v>
      </c>
      <c r="C12442" t="s">
        <v>387</v>
      </c>
      <c r="D12442" t="s">
        <v>1000</v>
      </c>
      <c r="E12442" s="23">
        <v>44013</v>
      </c>
      <c r="F12442">
        <v>0</v>
      </c>
      <c r="G12442">
        <v>0</v>
      </c>
      <c r="I12442">
        <v>0</v>
      </c>
      <c r="J12442">
        <v>0</v>
      </c>
      <c r="L12442">
        <v>0</v>
      </c>
      <c r="N12442">
        <v>0</v>
      </c>
      <c r="P12442">
        <v>0</v>
      </c>
      <c r="Q12442">
        <v>0</v>
      </c>
      <c r="S12442">
        <v>0</v>
      </c>
    </row>
    <row r="12443" spans="1:19" x14ac:dyDescent="0.2">
      <c r="A12443" t="s">
        <v>26016</v>
      </c>
      <c r="B12443" t="s">
        <v>25832</v>
      </c>
      <c r="C12443" t="s">
        <v>223</v>
      </c>
      <c r="D12443" t="s">
        <v>1000</v>
      </c>
      <c r="E12443" s="23">
        <v>44013</v>
      </c>
      <c r="F12443">
        <v>0</v>
      </c>
      <c r="G12443">
        <v>0</v>
      </c>
      <c r="I12443">
        <v>0</v>
      </c>
      <c r="J12443">
        <v>0</v>
      </c>
      <c r="L12443">
        <v>0</v>
      </c>
      <c r="N12443">
        <v>0</v>
      </c>
      <c r="P12443">
        <v>0</v>
      </c>
      <c r="Q12443">
        <v>0</v>
      </c>
      <c r="S12443">
        <v>0</v>
      </c>
    </row>
    <row r="12444" spans="1:19" x14ac:dyDescent="0.2">
      <c r="A12444" t="s">
        <v>26017</v>
      </c>
      <c r="B12444" t="s">
        <v>25833</v>
      </c>
      <c r="C12444" t="s">
        <v>346</v>
      </c>
      <c r="D12444" t="s">
        <v>1000</v>
      </c>
      <c r="E12444" s="23">
        <v>44013</v>
      </c>
      <c r="F12444">
        <v>0</v>
      </c>
      <c r="G12444">
        <v>0</v>
      </c>
      <c r="I12444">
        <v>0</v>
      </c>
      <c r="J12444">
        <v>0</v>
      </c>
      <c r="L12444">
        <v>0</v>
      </c>
      <c r="N12444">
        <v>0</v>
      </c>
      <c r="P12444">
        <v>0</v>
      </c>
      <c r="Q12444">
        <v>0</v>
      </c>
      <c r="S12444">
        <v>0</v>
      </c>
    </row>
    <row r="12445" spans="1:19" x14ac:dyDescent="0.2">
      <c r="A12445" t="s">
        <v>26018</v>
      </c>
      <c r="B12445" t="s">
        <v>25834</v>
      </c>
      <c r="C12445" t="s">
        <v>207</v>
      </c>
      <c r="D12445" t="s">
        <v>1000</v>
      </c>
      <c r="E12445" s="23">
        <v>44013</v>
      </c>
      <c r="F12445">
        <v>4.5</v>
      </c>
      <c r="G12445">
        <v>3</v>
      </c>
      <c r="I12445">
        <v>22</v>
      </c>
      <c r="J12445">
        <v>26</v>
      </c>
      <c r="L12445">
        <v>18</v>
      </c>
      <c r="N12445">
        <v>21</v>
      </c>
      <c r="P12445">
        <v>1</v>
      </c>
      <c r="Q12445">
        <v>1</v>
      </c>
      <c r="S12445">
        <v>1</v>
      </c>
    </row>
    <row r="12446" spans="1:19" x14ac:dyDescent="0.2">
      <c r="A12446" t="s">
        <v>26019</v>
      </c>
      <c r="B12446" t="s">
        <v>25835</v>
      </c>
      <c r="C12446" t="s">
        <v>212</v>
      </c>
      <c r="D12446" t="s">
        <v>1000</v>
      </c>
      <c r="E12446" s="23">
        <v>44013</v>
      </c>
      <c r="F12446">
        <v>3.5</v>
      </c>
      <c r="G12446">
        <v>4</v>
      </c>
      <c r="I12446">
        <v>9</v>
      </c>
      <c r="J12446">
        <v>20</v>
      </c>
      <c r="L12446">
        <v>23</v>
      </c>
      <c r="N12446">
        <v>8</v>
      </c>
      <c r="P12446">
        <v>0</v>
      </c>
      <c r="Q12446">
        <v>1</v>
      </c>
      <c r="S12446">
        <v>1</v>
      </c>
    </row>
    <row r="12447" spans="1:19" x14ac:dyDescent="0.2">
      <c r="A12447" t="s">
        <v>26020</v>
      </c>
      <c r="B12447" t="s">
        <v>25836</v>
      </c>
      <c r="C12447" t="s">
        <v>963</v>
      </c>
      <c r="D12447" t="s">
        <v>1000</v>
      </c>
      <c r="E12447" s="23">
        <v>44013</v>
      </c>
      <c r="F12447">
        <v>0</v>
      </c>
      <c r="G12447">
        <v>0</v>
      </c>
      <c r="I12447">
        <v>0</v>
      </c>
      <c r="J12447">
        <v>0</v>
      </c>
      <c r="L12447">
        <v>0</v>
      </c>
      <c r="N12447">
        <v>0</v>
      </c>
      <c r="P12447">
        <v>0</v>
      </c>
      <c r="Q12447">
        <v>0</v>
      </c>
      <c r="S12447">
        <v>0</v>
      </c>
    </row>
    <row r="12448" spans="1:19" x14ac:dyDescent="0.2">
      <c r="A12448" t="s">
        <v>26021</v>
      </c>
      <c r="B12448" t="s">
        <v>25837</v>
      </c>
      <c r="C12448" t="s">
        <v>225</v>
      </c>
      <c r="D12448" t="s">
        <v>1000</v>
      </c>
      <c r="E12448" s="23">
        <v>44013</v>
      </c>
      <c r="F12448">
        <v>3.5</v>
      </c>
      <c r="G12448">
        <v>6</v>
      </c>
      <c r="I12448">
        <v>11</v>
      </c>
      <c r="J12448">
        <v>30</v>
      </c>
      <c r="L12448">
        <v>55</v>
      </c>
      <c r="N12448">
        <v>11</v>
      </c>
      <c r="P12448">
        <v>0</v>
      </c>
      <c r="Q12448">
        <v>0</v>
      </c>
      <c r="S12448">
        <v>0</v>
      </c>
    </row>
    <row r="12449" spans="1:19" x14ac:dyDescent="0.2">
      <c r="A12449" t="s">
        <v>26022</v>
      </c>
      <c r="B12449" t="s">
        <v>25838</v>
      </c>
      <c r="C12449" t="s">
        <v>232</v>
      </c>
      <c r="D12449" t="s">
        <v>1000</v>
      </c>
      <c r="E12449" s="23">
        <v>44013</v>
      </c>
      <c r="F12449">
        <v>13.5</v>
      </c>
      <c r="G12449">
        <v>14.5</v>
      </c>
      <c r="I12449">
        <v>153</v>
      </c>
      <c r="J12449">
        <v>129</v>
      </c>
      <c r="L12449">
        <v>143</v>
      </c>
      <c r="N12449">
        <v>153</v>
      </c>
      <c r="P12449">
        <v>0</v>
      </c>
      <c r="Q12449">
        <v>11</v>
      </c>
      <c r="S12449">
        <v>0</v>
      </c>
    </row>
    <row r="12450" spans="1:19" x14ac:dyDescent="0.2">
      <c r="A12450" t="s">
        <v>26023</v>
      </c>
      <c r="B12450" t="s">
        <v>25839</v>
      </c>
      <c r="C12450" t="s">
        <v>317</v>
      </c>
      <c r="D12450" t="s">
        <v>1000</v>
      </c>
      <c r="E12450" s="23">
        <v>44013</v>
      </c>
      <c r="F12450">
        <v>7.5</v>
      </c>
      <c r="G12450">
        <v>7.5</v>
      </c>
      <c r="I12450">
        <v>13</v>
      </c>
      <c r="J12450">
        <v>39</v>
      </c>
      <c r="L12450">
        <v>43</v>
      </c>
      <c r="N12450">
        <v>12</v>
      </c>
      <c r="P12450">
        <v>2</v>
      </c>
      <c r="Q12450">
        <v>2</v>
      </c>
      <c r="S12450">
        <v>1</v>
      </c>
    </row>
    <row r="12451" spans="1:19" x14ac:dyDescent="0.2">
      <c r="A12451" t="s">
        <v>26024</v>
      </c>
      <c r="B12451" t="s">
        <v>25840</v>
      </c>
      <c r="C12451" t="s">
        <v>214</v>
      </c>
      <c r="D12451" t="s">
        <v>1000</v>
      </c>
      <c r="E12451" s="23">
        <v>44013</v>
      </c>
      <c r="F12451">
        <v>14</v>
      </c>
      <c r="G12451">
        <v>15.5</v>
      </c>
      <c r="I12451">
        <v>71</v>
      </c>
      <c r="J12451">
        <v>120</v>
      </c>
      <c r="L12451">
        <v>131</v>
      </c>
      <c r="N12451">
        <v>60</v>
      </c>
      <c r="P12451">
        <v>13</v>
      </c>
      <c r="Q12451">
        <v>15</v>
      </c>
      <c r="S12451">
        <v>11</v>
      </c>
    </row>
    <row r="12452" spans="1:19" x14ac:dyDescent="0.2">
      <c r="A12452" t="s">
        <v>26025</v>
      </c>
      <c r="B12452" t="s">
        <v>25841</v>
      </c>
      <c r="C12452" t="s">
        <v>230</v>
      </c>
      <c r="D12452" t="s">
        <v>1000</v>
      </c>
      <c r="E12452" s="23">
        <v>44013</v>
      </c>
      <c r="F12452">
        <v>0</v>
      </c>
      <c r="G12452">
        <v>0</v>
      </c>
      <c r="I12452">
        <v>0</v>
      </c>
      <c r="J12452">
        <v>0</v>
      </c>
      <c r="L12452">
        <v>0</v>
      </c>
      <c r="N12452">
        <v>0</v>
      </c>
      <c r="P12452">
        <v>0</v>
      </c>
      <c r="Q12452">
        <v>0</v>
      </c>
      <c r="S12452">
        <v>0</v>
      </c>
    </row>
    <row r="12453" spans="1:19" x14ac:dyDescent="0.2">
      <c r="A12453" t="s">
        <v>26026</v>
      </c>
      <c r="B12453" t="s">
        <v>25842</v>
      </c>
      <c r="C12453" t="s">
        <v>234</v>
      </c>
      <c r="D12453" t="s">
        <v>1000</v>
      </c>
      <c r="E12453" s="23">
        <v>44013</v>
      </c>
      <c r="F12453">
        <v>0</v>
      </c>
      <c r="G12453">
        <v>0</v>
      </c>
      <c r="I12453">
        <v>0</v>
      </c>
      <c r="J12453">
        <v>0</v>
      </c>
      <c r="L12453">
        <v>0</v>
      </c>
      <c r="N12453">
        <v>0</v>
      </c>
      <c r="P12453">
        <v>0</v>
      </c>
      <c r="Q12453">
        <v>0</v>
      </c>
      <c r="S12453">
        <v>0</v>
      </c>
    </row>
    <row r="12454" spans="1:19" x14ac:dyDescent="0.2">
      <c r="A12454" t="s">
        <v>26027</v>
      </c>
      <c r="B12454" t="s">
        <v>25843</v>
      </c>
      <c r="C12454" t="s">
        <v>217</v>
      </c>
      <c r="D12454" t="s">
        <v>1000</v>
      </c>
      <c r="E12454" s="23">
        <v>44013</v>
      </c>
      <c r="F12454">
        <v>0</v>
      </c>
      <c r="G12454">
        <v>0</v>
      </c>
      <c r="I12454">
        <v>0</v>
      </c>
      <c r="J12454">
        <v>0</v>
      </c>
      <c r="L12454">
        <v>0</v>
      </c>
      <c r="N12454">
        <v>0</v>
      </c>
      <c r="P12454">
        <v>0</v>
      </c>
      <c r="Q12454">
        <v>0</v>
      </c>
      <c r="S12454">
        <v>0</v>
      </c>
    </row>
    <row r="12455" spans="1:19" x14ac:dyDescent="0.2">
      <c r="A12455" t="s">
        <v>26028</v>
      </c>
      <c r="B12455" t="s">
        <v>25844</v>
      </c>
      <c r="C12455" t="s">
        <v>342</v>
      </c>
      <c r="D12455" t="s">
        <v>1000</v>
      </c>
      <c r="E12455" s="23">
        <v>44013</v>
      </c>
      <c r="F12455">
        <v>2</v>
      </c>
      <c r="G12455">
        <v>3</v>
      </c>
      <c r="I12455">
        <v>30</v>
      </c>
      <c r="J12455">
        <v>18</v>
      </c>
      <c r="L12455">
        <v>36</v>
      </c>
      <c r="N12455">
        <v>29</v>
      </c>
      <c r="P12455">
        <v>0</v>
      </c>
      <c r="Q12455">
        <v>0</v>
      </c>
      <c r="S12455">
        <v>0</v>
      </c>
    </row>
    <row r="12456" spans="1:19" x14ac:dyDescent="0.2">
      <c r="A12456" t="s">
        <v>26029</v>
      </c>
      <c r="B12456" t="s">
        <v>25845</v>
      </c>
      <c r="C12456" t="s">
        <v>220</v>
      </c>
      <c r="D12456" t="s">
        <v>1000</v>
      </c>
      <c r="E12456" s="23">
        <v>44013</v>
      </c>
      <c r="F12456">
        <v>0</v>
      </c>
      <c r="G12456">
        <v>0</v>
      </c>
      <c r="I12456">
        <v>0</v>
      </c>
      <c r="J12456">
        <v>0</v>
      </c>
      <c r="L12456">
        <v>0</v>
      </c>
      <c r="N12456">
        <v>0</v>
      </c>
      <c r="P12456">
        <v>0</v>
      </c>
      <c r="Q12456">
        <v>0</v>
      </c>
      <c r="S12456">
        <v>0</v>
      </c>
    </row>
    <row r="12457" spans="1:19" x14ac:dyDescent="0.2">
      <c r="A12457" t="s">
        <v>26030</v>
      </c>
      <c r="B12457" t="s">
        <v>25846</v>
      </c>
      <c r="C12457" t="s">
        <v>25330</v>
      </c>
      <c r="D12457" t="s">
        <v>1001</v>
      </c>
      <c r="E12457" s="23">
        <v>44013</v>
      </c>
      <c r="F12457">
        <v>3</v>
      </c>
      <c r="G12457">
        <v>3</v>
      </c>
      <c r="I12457">
        <v>12</v>
      </c>
      <c r="J12457">
        <v>16</v>
      </c>
      <c r="L12457">
        <v>16</v>
      </c>
      <c r="N12457">
        <v>11</v>
      </c>
      <c r="P12457">
        <v>0</v>
      </c>
      <c r="Q12457">
        <v>0</v>
      </c>
      <c r="S12457">
        <v>1</v>
      </c>
    </row>
    <row r="12458" spans="1:19" x14ac:dyDescent="0.2">
      <c r="A12458" t="s">
        <v>26031</v>
      </c>
      <c r="B12458" t="s">
        <v>25847</v>
      </c>
      <c r="C12458" t="s">
        <v>199</v>
      </c>
      <c r="D12458" t="s">
        <v>1000</v>
      </c>
      <c r="E12458" s="23">
        <v>44013</v>
      </c>
      <c r="F12458">
        <v>12</v>
      </c>
      <c r="G12458">
        <v>19</v>
      </c>
      <c r="I12458">
        <v>80</v>
      </c>
      <c r="J12458">
        <v>122</v>
      </c>
      <c r="L12458">
        <v>192</v>
      </c>
      <c r="N12458">
        <v>75</v>
      </c>
      <c r="P12458">
        <v>1</v>
      </c>
      <c r="Q12458">
        <v>7</v>
      </c>
      <c r="S12458">
        <v>5</v>
      </c>
    </row>
    <row r="12459" spans="1:19" x14ac:dyDescent="0.2">
      <c r="A12459" t="s">
        <v>26032</v>
      </c>
      <c r="B12459" t="s">
        <v>25848</v>
      </c>
      <c r="C12459" t="s">
        <v>199</v>
      </c>
      <c r="D12459" t="s">
        <v>1001</v>
      </c>
      <c r="E12459" s="23">
        <v>44013</v>
      </c>
      <c r="F12459">
        <v>2.5</v>
      </c>
      <c r="G12459">
        <v>3.5</v>
      </c>
      <c r="I12459">
        <v>8</v>
      </c>
      <c r="J12459">
        <v>13</v>
      </c>
      <c r="L12459">
        <v>19</v>
      </c>
      <c r="N12459">
        <v>8</v>
      </c>
      <c r="P12459">
        <v>0</v>
      </c>
      <c r="Q12459">
        <v>0</v>
      </c>
      <c r="S12459">
        <v>0</v>
      </c>
    </row>
    <row r="12460" spans="1:19" x14ac:dyDescent="0.2">
      <c r="A12460" t="s">
        <v>26033</v>
      </c>
      <c r="B12460" t="s">
        <v>25849</v>
      </c>
      <c r="C12460" t="s">
        <v>901</v>
      </c>
      <c r="D12460" t="s">
        <v>1000</v>
      </c>
      <c r="E12460" s="23">
        <v>44013</v>
      </c>
      <c r="F12460">
        <v>1</v>
      </c>
      <c r="G12460">
        <v>3</v>
      </c>
      <c r="I12460">
        <v>3</v>
      </c>
      <c r="J12460">
        <v>6</v>
      </c>
      <c r="L12460">
        <v>18</v>
      </c>
      <c r="N12460">
        <v>3</v>
      </c>
      <c r="P12460">
        <v>1</v>
      </c>
      <c r="Q12460">
        <v>1</v>
      </c>
      <c r="S12460">
        <v>0</v>
      </c>
    </row>
    <row r="12461" spans="1:19" x14ac:dyDescent="0.2">
      <c r="A12461" t="s">
        <v>26034</v>
      </c>
      <c r="B12461" t="s">
        <v>25850</v>
      </c>
      <c r="C12461" t="s">
        <v>901</v>
      </c>
      <c r="D12461" t="s">
        <v>1001</v>
      </c>
      <c r="E12461" s="23">
        <v>44013</v>
      </c>
      <c r="F12461">
        <v>4.5</v>
      </c>
      <c r="G12461">
        <v>3.5</v>
      </c>
      <c r="I12461">
        <v>17</v>
      </c>
      <c r="J12461">
        <v>24</v>
      </c>
      <c r="L12461">
        <v>18</v>
      </c>
      <c r="N12461">
        <v>13</v>
      </c>
      <c r="P12461">
        <v>1</v>
      </c>
      <c r="Q12461">
        <v>3</v>
      </c>
      <c r="S12461">
        <v>4</v>
      </c>
    </row>
    <row r="12462" spans="1:19" x14ac:dyDescent="0.2">
      <c r="A12462" t="s">
        <v>26035</v>
      </c>
      <c r="B12462" t="s">
        <v>25851</v>
      </c>
      <c r="C12462" t="s">
        <v>903</v>
      </c>
      <c r="D12462" t="s">
        <v>1000</v>
      </c>
      <c r="E12462" s="23">
        <v>44013</v>
      </c>
      <c r="F12462">
        <v>4</v>
      </c>
      <c r="G12462">
        <v>3</v>
      </c>
      <c r="I12462">
        <v>24</v>
      </c>
      <c r="J12462">
        <v>22</v>
      </c>
      <c r="L12462">
        <v>16</v>
      </c>
      <c r="N12462">
        <v>21</v>
      </c>
      <c r="P12462">
        <v>3</v>
      </c>
      <c r="Q12462">
        <v>4</v>
      </c>
      <c r="S12462">
        <v>3</v>
      </c>
    </row>
    <row r="12463" spans="1:19" x14ac:dyDescent="0.2">
      <c r="A12463" t="s">
        <v>26036</v>
      </c>
      <c r="B12463" t="s">
        <v>25852</v>
      </c>
      <c r="C12463" t="s">
        <v>903</v>
      </c>
      <c r="D12463" t="s">
        <v>1001</v>
      </c>
      <c r="E12463" s="23">
        <v>44013</v>
      </c>
      <c r="F12463">
        <v>0</v>
      </c>
      <c r="G12463">
        <v>0</v>
      </c>
      <c r="I12463">
        <v>0</v>
      </c>
      <c r="J12463">
        <v>0</v>
      </c>
      <c r="L12463">
        <v>0</v>
      </c>
      <c r="N12463">
        <v>0</v>
      </c>
      <c r="P12463">
        <v>0</v>
      </c>
      <c r="Q12463">
        <v>0</v>
      </c>
      <c r="S12463">
        <v>0</v>
      </c>
    </row>
    <row r="12464" spans="1:19" x14ac:dyDescent="0.2">
      <c r="A12464" t="s">
        <v>26037</v>
      </c>
      <c r="B12464" t="s">
        <v>25853</v>
      </c>
      <c r="C12464" t="s">
        <v>198</v>
      </c>
      <c r="D12464" t="s">
        <v>1002</v>
      </c>
      <c r="E12464" s="23">
        <v>44013</v>
      </c>
      <c r="F12464">
        <v>0</v>
      </c>
      <c r="G12464">
        <v>0</v>
      </c>
      <c r="I12464">
        <v>0</v>
      </c>
      <c r="J12464">
        <v>0</v>
      </c>
      <c r="L12464">
        <v>0</v>
      </c>
      <c r="N12464">
        <v>0</v>
      </c>
      <c r="P12464">
        <v>0</v>
      </c>
      <c r="Q12464">
        <v>0</v>
      </c>
      <c r="S12464">
        <v>0</v>
      </c>
    </row>
    <row r="12465" spans="1:19" x14ac:dyDescent="0.2">
      <c r="A12465" t="s">
        <v>26038</v>
      </c>
      <c r="B12465" t="s">
        <v>25854</v>
      </c>
      <c r="C12465" t="s">
        <v>25855</v>
      </c>
      <c r="D12465" t="s">
        <v>1002</v>
      </c>
      <c r="E12465" s="23">
        <v>44013</v>
      </c>
      <c r="F12465">
        <v>5</v>
      </c>
      <c r="G12465">
        <v>5</v>
      </c>
      <c r="I12465">
        <v>3</v>
      </c>
      <c r="J12465">
        <v>30</v>
      </c>
      <c r="L12465">
        <v>30</v>
      </c>
      <c r="N12465">
        <v>0</v>
      </c>
      <c r="P12465">
        <v>0</v>
      </c>
      <c r="Q12465">
        <v>0</v>
      </c>
      <c r="S12465">
        <v>3</v>
      </c>
    </row>
    <row r="12466" spans="1:19" x14ac:dyDescent="0.2">
      <c r="A12466" t="s">
        <v>26039</v>
      </c>
      <c r="B12466" t="s">
        <v>25856</v>
      </c>
      <c r="C12466" t="s">
        <v>962</v>
      </c>
      <c r="D12466" t="s">
        <v>1002</v>
      </c>
      <c r="E12466" s="23">
        <v>44013</v>
      </c>
      <c r="F12466">
        <v>0</v>
      </c>
      <c r="G12466">
        <v>0</v>
      </c>
      <c r="I12466">
        <v>0</v>
      </c>
      <c r="J12466">
        <v>0</v>
      </c>
      <c r="L12466">
        <v>0</v>
      </c>
      <c r="N12466">
        <v>0</v>
      </c>
      <c r="P12466">
        <v>0</v>
      </c>
      <c r="Q12466">
        <v>0</v>
      </c>
      <c r="S12466">
        <v>0</v>
      </c>
    </row>
    <row r="12467" spans="1:19" x14ac:dyDescent="0.2">
      <c r="A12467" t="s">
        <v>26040</v>
      </c>
      <c r="B12467" t="s">
        <v>25857</v>
      </c>
      <c r="C12467" t="s">
        <v>199</v>
      </c>
      <c r="D12467" t="s">
        <v>1002</v>
      </c>
      <c r="E12467" s="23">
        <v>44013</v>
      </c>
      <c r="F12467">
        <v>14.5</v>
      </c>
      <c r="G12467">
        <v>22.5</v>
      </c>
      <c r="I12467">
        <v>88</v>
      </c>
      <c r="J12467">
        <v>135</v>
      </c>
      <c r="L12467">
        <v>211</v>
      </c>
      <c r="N12467">
        <v>83</v>
      </c>
      <c r="P12467">
        <v>1</v>
      </c>
      <c r="Q12467">
        <v>7</v>
      </c>
      <c r="S12467">
        <v>5</v>
      </c>
    </row>
    <row r="12468" spans="1:19" x14ac:dyDescent="0.2">
      <c r="A12468" t="s">
        <v>26041</v>
      </c>
      <c r="B12468" t="s">
        <v>25858</v>
      </c>
      <c r="C12468" t="s">
        <v>348</v>
      </c>
      <c r="D12468" t="s">
        <v>1002</v>
      </c>
      <c r="E12468" s="23">
        <v>44013</v>
      </c>
      <c r="F12468">
        <v>0</v>
      </c>
      <c r="G12468">
        <v>0</v>
      </c>
      <c r="I12468">
        <v>0</v>
      </c>
      <c r="J12468">
        <v>0</v>
      </c>
      <c r="L12468">
        <v>0</v>
      </c>
      <c r="N12468">
        <v>0</v>
      </c>
      <c r="P12468">
        <v>0</v>
      </c>
      <c r="Q12468">
        <v>0</v>
      </c>
      <c r="S12468">
        <v>0</v>
      </c>
    </row>
    <row r="12469" spans="1:19" x14ac:dyDescent="0.2">
      <c r="A12469" t="s">
        <v>26042</v>
      </c>
      <c r="B12469" t="s">
        <v>25859</v>
      </c>
      <c r="C12469" t="s">
        <v>357</v>
      </c>
      <c r="D12469" t="s">
        <v>1002</v>
      </c>
      <c r="E12469" s="23">
        <v>44013</v>
      </c>
      <c r="F12469">
        <v>0</v>
      </c>
      <c r="G12469">
        <v>0</v>
      </c>
      <c r="I12469">
        <v>0</v>
      </c>
      <c r="J12469">
        <v>0</v>
      </c>
      <c r="L12469">
        <v>0</v>
      </c>
      <c r="N12469">
        <v>0</v>
      </c>
      <c r="P12469">
        <v>0</v>
      </c>
      <c r="Q12469">
        <v>0</v>
      </c>
      <c r="S12469">
        <v>0</v>
      </c>
    </row>
    <row r="12470" spans="1:19" x14ac:dyDescent="0.2">
      <c r="A12470" t="s">
        <v>26043</v>
      </c>
      <c r="B12470" t="s">
        <v>25860</v>
      </c>
      <c r="C12470" t="s">
        <v>227</v>
      </c>
      <c r="D12470" t="s">
        <v>1002</v>
      </c>
      <c r="E12470" s="23">
        <v>44013</v>
      </c>
      <c r="F12470">
        <v>0</v>
      </c>
      <c r="G12470">
        <v>0</v>
      </c>
      <c r="I12470">
        <v>0</v>
      </c>
      <c r="J12470">
        <v>0</v>
      </c>
      <c r="L12470">
        <v>0</v>
      </c>
      <c r="N12470">
        <v>0</v>
      </c>
      <c r="P12470">
        <v>0</v>
      </c>
      <c r="Q12470">
        <v>0</v>
      </c>
      <c r="S12470">
        <v>0</v>
      </c>
    </row>
    <row r="12471" spans="1:19" x14ac:dyDescent="0.2">
      <c r="A12471" t="s">
        <v>26044</v>
      </c>
      <c r="B12471" t="s">
        <v>25861</v>
      </c>
      <c r="C12471" t="s">
        <v>203</v>
      </c>
      <c r="D12471" t="s">
        <v>1002</v>
      </c>
      <c r="E12471" s="23">
        <v>44013</v>
      </c>
      <c r="F12471">
        <v>0</v>
      </c>
      <c r="G12471">
        <v>0</v>
      </c>
      <c r="I12471">
        <v>0</v>
      </c>
      <c r="J12471">
        <v>0</v>
      </c>
      <c r="L12471">
        <v>0</v>
      </c>
      <c r="N12471">
        <v>0</v>
      </c>
      <c r="P12471">
        <v>0</v>
      </c>
      <c r="Q12471">
        <v>0</v>
      </c>
      <c r="S12471">
        <v>0</v>
      </c>
    </row>
    <row r="12472" spans="1:19" x14ac:dyDescent="0.2">
      <c r="A12472" t="s">
        <v>26045</v>
      </c>
      <c r="B12472" t="s">
        <v>25862</v>
      </c>
      <c r="C12472" t="s">
        <v>387</v>
      </c>
      <c r="D12472" t="s">
        <v>1002</v>
      </c>
      <c r="E12472" s="23">
        <v>44013</v>
      </c>
      <c r="F12472">
        <v>0</v>
      </c>
      <c r="G12472">
        <v>0</v>
      </c>
      <c r="I12472">
        <v>0</v>
      </c>
      <c r="J12472">
        <v>0</v>
      </c>
      <c r="L12472">
        <v>0</v>
      </c>
      <c r="N12472">
        <v>0</v>
      </c>
      <c r="P12472">
        <v>0</v>
      </c>
      <c r="Q12472">
        <v>0</v>
      </c>
      <c r="S12472">
        <v>0</v>
      </c>
    </row>
    <row r="12473" spans="1:19" x14ac:dyDescent="0.2">
      <c r="A12473" t="s">
        <v>26046</v>
      </c>
      <c r="B12473" t="s">
        <v>25863</v>
      </c>
      <c r="C12473" t="s">
        <v>223</v>
      </c>
      <c r="D12473" t="s">
        <v>1002</v>
      </c>
      <c r="E12473" s="23">
        <v>44013</v>
      </c>
      <c r="F12473">
        <v>0</v>
      </c>
      <c r="G12473">
        <v>0</v>
      </c>
      <c r="I12473">
        <v>0</v>
      </c>
      <c r="J12473">
        <v>0</v>
      </c>
      <c r="L12473">
        <v>0</v>
      </c>
      <c r="N12473">
        <v>0</v>
      </c>
      <c r="P12473">
        <v>0</v>
      </c>
      <c r="Q12473">
        <v>0</v>
      </c>
      <c r="S12473">
        <v>0</v>
      </c>
    </row>
    <row r="12474" spans="1:19" x14ac:dyDescent="0.2">
      <c r="A12474" t="s">
        <v>26047</v>
      </c>
      <c r="B12474" t="s">
        <v>25864</v>
      </c>
      <c r="C12474" t="s">
        <v>346</v>
      </c>
      <c r="D12474" t="s">
        <v>1002</v>
      </c>
      <c r="E12474" s="23">
        <v>44013</v>
      </c>
      <c r="F12474">
        <v>0</v>
      </c>
      <c r="G12474">
        <v>0</v>
      </c>
      <c r="I12474">
        <v>0</v>
      </c>
      <c r="J12474">
        <v>0</v>
      </c>
      <c r="L12474">
        <v>0</v>
      </c>
      <c r="N12474">
        <v>0</v>
      </c>
      <c r="P12474">
        <v>0</v>
      </c>
      <c r="Q12474">
        <v>0</v>
      </c>
      <c r="S12474">
        <v>0</v>
      </c>
    </row>
    <row r="12475" spans="1:19" x14ac:dyDescent="0.2">
      <c r="A12475" t="s">
        <v>26048</v>
      </c>
      <c r="B12475" t="s">
        <v>25865</v>
      </c>
      <c r="C12475" t="s">
        <v>207</v>
      </c>
      <c r="D12475" t="s">
        <v>1002</v>
      </c>
      <c r="E12475" s="23">
        <v>44013</v>
      </c>
      <c r="F12475">
        <v>4.5</v>
      </c>
      <c r="G12475">
        <v>3</v>
      </c>
      <c r="I12475">
        <v>22</v>
      </c>
      <c r="J12475">
        <v>26</v>
      </c>
      <c r="L12475">
        <v>18</v>
      </c>
      <c r="N12475">
        <v>21</v>
      </c>
      <c r="P12475">
        <v>1</v>
      </c>
      <c r="Q12475">
        <v>1</v>
      </c>
      <c r="S12475">
        <v>1</v>
      </c>
    </row>
    <row r="12476" spans="1:19" x14ac:dyDescent="0.2">
      <c r="A12476" t="s">
        <v>26049</v>
      </c>
      <c r="B12476" t="s">
        <v>25866</v>
      </c>
      <c r="C12476" t="s">
        <v>212</v>
      </c>
      <c r="D12476" t="s">
        <v>1002</v>
      </c>
      <c r="E12476" s="23">
        <v>44013</v>
      </c>
      <c r="F12476">
        <v>3.5</v>
      </c>
      <c r="G12476">
        <v>4</v>
      </c>
      <c r="I12476">
        <v>9</v>
      </c>
      <c r="J12476">
        <v>20</v>
      </c>
      <c r="L12476">
        <v>23</v>
      </c>
      <c r="N12476">
        <v>8</v>
      </c>
      <c r="P12476">
        <v>0</v>
      </c>
      <c r="Q12476">
        <v>1</v>
      </c>
      <c r="S12476">
        <v>1</v>
      </c>
    </row>
    <row r="12477" spans="1:19" x14ac:dyDescent="0.2">
      <c r="A12477" t="s">
        <v>26050</v>
      </c>
      <c r="B12477" t="s">
        <v>25867</v>
      </c>
      <c r="C12477" t="s">
        <v>963</v>
      </c>
      <c r="D12477" t="s">
        <v>1002</v>
      </c>
      <c r="E12477" s="23">
        <v>44013</v>
      </c>
      <c r="F12477">
        <v>0</v>
      </c>
      <c r="G12477">
        <v>0</v>
      </c>
      <c r="I12477">
        <v>0</v>
      </c>
      <c r="J12477">
        <v>0</v>
      </c>
      <c r="L12477">
        <v>0</v>
      </c>
      <c r="N12477">
        <v>0</v>
      </c>
      <c r="P12477">
        <v>0</v>
      </c>
      <c r="Q12477">
        <v>0</v>
      </c>
      <c r="S12477">
        <v>0</v>
      </c>
    </row>
    <row r="12478" spans="1:19" x14ac:dyDescent="0.2">
      <c r="A12478" t="s">
        <v>26051</v>
      </c>
      <c r="B12478" t="s">
        <v>25868</v>
      </c>
      <c r="C12478" t="s">
        <v>225</v>
      </c>
      <c r="D12478" t="s">
        <v>1002</v>
      </c>
      <c r="E12478" s="23">
        <v>44013</v>
      </c>
      <c r="F12478">
        <v>3.5</v>
      </c>
      <c r="G12478">
        <v>6</v>
      </c>
      <c r="I12478">
        <v>11</v>
      </c>
      <c r="J12478">
        <v>30</v>
      </c>
      <c r="L12478">
        <v>55</v>
      </c>
      <c r="N12478">
        <v>11</v>
      </c>
      <c r="P12478">
        <v>0</v>
      </c>
      <c r="Q12478">
        <v>0</v>
      </c>
      <c r="S12478">
        <v>0</v>
      </c>
    </row>
    <row r="12479" spans="1:19" x14ac:dyDescent="0.2">
      <c r="A12479" t="s">
        <v>26052</v>
      </c>
      <c r="B12479" t="s">
        <v>25869</v>
      </c>
      <c r="C12479" t="s">
        <v>901</v>
      </c>
      <c r="D12479" t="s">
        <v>1002</v>
      </c>
      <c r="E12479" s="23">
        <v>44013</v>
      </c>
      <c r="F12479">
        <v>5.5</v>
      </c>
      <c r="G12479">
        <v>6.5</v>
      </c>
      <c r="I12479">
        <v>20</v>
      </c>
      <c r="J12479">
        <v>30</v>
      </c>
      <c r="L12479">
        <v>36</v>
      </c>
      <c r="N12479">
        <v>16</v>
      </c>
      <c r="P12479">
        <v>2</v>
      </c>
      <c r="Q12479">
        <v>4</v>
      </c>
      <c r="S12479">
        <v>4</v>
      </c>
    </row>
    <row r="12480" spans="1:19" x14ac:dyDescent="0.2">
      <c r="A12480" t="s">
        <v>26053</v>
      </c>
      <c r="B12480" t="s">
        <v>25870</v>
      </c>
      <c r="C12480" t="s">
        <v>232</v>
      </c>
      <c r="D12480" t="s">
        <v>1002</v>
      </c>
      <c r="E12480" s="23">
        <v>44013</v>
      </c>
      <c r="F12480">
        <v>13.5</v>
      </c>
      <c r="G12480">
        <v>14.5</v>
      </c>
      <c r="I12480">
        <v>153</v>
      </c>
      <c r="J12480">
        <v>129</v>
      </c>
      <c r="L12480">
        <v>143</v>
      </c>
      <c r="N12480">
        <v>153</v>
      </c>
      <c r="P12480">
        <v>0</v>
      </c>
      <c r="Q12480">
        <v>11</v>
      </c>
      <c r="S12480">
        <v>0</v>
      </c>
    </row>
    <row r="12481" spans="1:19" x14ac:dyDescent="0.2">
      <c r="A12481" t="s">
        <v>26054</v>
      </c>
      <c r="B12481" t="s">
        <v>25871</v>
      </c>
      <c r="C12481" t="s">
        <v>317</v>
      </c>
      <c r="D12481" t="s">
        <v>1002</v>
      </c>
      <c r="E12481" s="23">
        <v>44013</v>
      </c>
      <c r="F12481">
        <v>7.5</v>
      </c>
      <c r="G12481">
        <v>7.5</v>
      </c>
      <c r="I12481">
        <v>13</v>
      </c>
      <c r="J12481">
        <v>39</v>
      </c>
      <c r="L12481">
        <v>43</v>
      </c>
      <c r="N12481">
        <v>12</v>
      </c>
      <c r="P12481">
        <v>2</v>
      </c>
      <c r="Q12481">
        <v>2</v>
      </c>
      <c r="S12481">
        <v>1</v>
      </c>
    </row>
    <row r="12482" spans="1:19" x14ac:dyDescent="0.2">
      <c r="A12482" t="s">
        <v>26055</v>
      </c>
      <c r="B12482" t="s">
        <v>25872</v>
      </c>
      <c r="C12482" t="s">
        <v>25330</v>
      </c>
      <c r="D12482" t="s">
        <v>1002</v>
      </c>
      <c r="E12482" s="23">
        <v>44013</v>
      </c>
      <c r="F12482">
        <v>3</v>
      </c>
      <c r="G12482">
        <v>3</v>
      </c>
      <c r="I12482">
        <v>12</v>
      </c>
      <c r="J12482">
        <v>16</v>
      </c>
      <c r="L12482">
        <v>16</v>
      </c>
      <c r="N12482">
        <v>11</v>
      </c>
      <c r="P12482">
        <v>0</v>
      </c>
      <c r="Q12482">
        <v>0</v>
      </c>
      <c r="S12482">
        <v>1</v>
      </c>
    </row>
    <row r="12483" spans="1:19" x14ac:dyDescent="0.2">
      <c r="A12483" t="s">
        <v>26056</v>
      </c>
      <c r="B12483" t="s">
        <v>25873</v>
      </c>
      <c r="C12483" t="s">
        <v>214</v>
      </c>
      <c r="D12483" t="s">
        <v>1002</v>
      </c>
      <c r="E12483" s="23">
        <v>44013</v>
      </c>
      <c r="F12483">
        <v>14</v>
      </c>
      <c r="G12483">
        <v>15.5</v>
      </c>
      <c r="I12483">
        <v>71</v>
      </c>
      <c r="J12483">
        <v>120</v>
      </c>
      <c r="L12483">
        <v>131</v>
      </c>
      <c r="N12483">
        <v>60</v>
      </c>
      <c r="P12483">
        <v>13</v>
      </c>
      <c r="Q12483">
        <v>15</v>
      </c>
      <c r="S12483">
        <v>11</v>
      </c>
    </row>
    <row r="12484" spans="1:19" x14ac:dyDescent="0.2">
      <c r="A12484" t="s">
        <v>26057</v>
      </c>
      <c r="B12484" t="s">
        <v>25874</v>
      </c>
      <c r="C12484" t="s">
        <v>903</v>
      </c>
      <c r="D12484" t="s">
        <v>1002</v>
      </c>
      <c r="E12484" s="23">
        <v>44013</v>
      </c>
      <c r="F12484">
        <v>4</v>
      </c>
      <c r="G12484">
        <v>3</v>
      </c>
      <c r="I12484">
        <v>24</v>
      </c>
      <c r="J12484">
        <v>22</v>
      </c>
      <c r="L12484">
        <v>16</v>
      </c>
      <c r="N12484">
        <v>21</v>
      </c>
      <c r="P12484">
        <v>3</v>
      </c>
      <c r="Q12484">
        <v>4</v>
      </c>
      <c r="S12484">
        <v>3</v>
      </c>
    </row>
    <row r="12485" spans="1:19" x14ac:dyDescent="0.2">
      <c r="A12485" t="s">
        <v>26058</v>
      </c>
      <c r="B12485" t="s">
        <v>25875</v>
      </c>
      <c r="C12485" t="s">
        <v>230</v>
      </c>
      <c r="D12485" t="s">
        <v>1002</v>
      </c>
      <c r="E12485" s="23">
        <v>44013</v>
      </c>
      <c r="F12485">
        <v>0</v>
      </c>
      <c r="G12485">
        <v>0</v>
      </c>
      <c r="I12485">
        <v>0</v>
      </c>
      <c r="J12485">
        <v>0</v>
      </c>
      <c r="L12485">
        <v>0</v>
      </c>
      <c r="N12485">
        <v>0</v>
      </c>
      <c r="P12485">
        <v>0</v>
      </c>
      <c r="Q12485">
        <v>0</v>
      </c>
      <c r="S12485">
        <v>0</v>
      </c>
    </row>
    <row r="12486" spans="1:19" x14ac:dyDescent="0.2">
      <c r="A12486" t="s">
        <v>26059</v>
      </c>
      <c r="B12486" t="s">
        <v>25876</v>
      </c>
      <c r="C12486" t="s">
        <v>234</v>
      </c>
      <c r="D12486" t="s">
        <v>1002</v>
      </c>
      <c r="E12486" s="23">
        <v>44013</v>
      </c>
      <c r="F12486">
        <v>0</v>
      </c>
      <c r="G12486">
        <v>0</v>
      </c>
      <c r="I12486">
        <v>0</v>
      </c>
      <c r="J12486">
        <v>0</v>
      </c>
      <c r="L12486">
        <v>0</v>
      </c>
      <c r="N12486">
        <v>0</v>
      </c>
      <c r="P12486">
        <v>0</v>
      </c>
      <c r="Q12486">
        <v>0</v>
      </c>
      <c r="S12486">
        <v>0</v>
      </c>
    </row>
    <row r="12487" spans="1:19" x14ac:dyDescent="0.2">
      <c r="A12487" t="s">
        <v>26060</v>
      </c>
      <c r="B12487" t="s">
        <v>25877</v>
      </c>
      <c r="C12487" t="s">
        <v>217</v>
      </c>
      <c r="D12487" t="s">
        <v>1002</v>
      </c>
      <c r="E12487" s="23">
        <v>44013</v>
      </c>
      <c r="F12487">
        <v>0</v>
      </c>
      <c r="G12487">
        <v>0</v>
      </c>
      <c r="I12487">
        <v>0</v>
      </c>
      <c r="J12487">
        <v>0</v>
      </c>
      <c r="L12487">
        <v>0</v>
      </c>
      <c r="N12487">
        <v>0</v>
      </c>
      <c r="P12487">
        <v>0</v>
      </c>
      <c r="Q12487">
        <v>0</v>
      </c>
      <c r="S12487">
        <v>0</v>
      </c>
    </row>
    <row r="12488" spans="1:19" x14ac:dyDescent="0.2">
      <c r="A12488" t="s">
        <v>26061</v>
      </c>
      <c r="B12488" t="s">
        <v>25878</v>
      </c>
      <c r="C12488" t="s">
        <v>342</v>
      </c>
      <c r="D12488" t="s">
        <v>1002</v>
      </c>
      <c r="E12488" s="23">
        <v>44013</v>
      </c>
      <c r="F12488">
        <v>2</v>
      </c>
      <c r="G12488">
        <v>3</v>
      </c>
      <c r="I12488">
        <v>30</v>
      </c>
      <c r="J12488">
        <v>18</v>
      </c>
      <c r="L12488">
        <v>36</v>
      </c>
      <c r="N12488">
        <v>29</v>
      </c>
      <c r="P12488">
        <v>0</v>
      </c>
      <c r="Q12488">
        <v>0</v>
      </c>
      <c r="S12488">
        <v>0</v>
      </c>
    </row>
    <row r="12489" spans="1:19" x14ac:dyDescent="0.2">
      <c r="A12489" t="s">
        <v>26062</v>
      </c>
      <c r="B12489" t="s">
        <v>25879</v>
      </c>
      <c r="C12489" t="s">
        <v>220</v>
      </c>
      <c r="D12489" t="s">
        <v>1002</v>
      </c>
      <c r="E12489" s="23">
        <v>44013</v>
      </c>
      <c r="F12489">
        <v>0</v>
      </c>
      <c r="G12489">
        <v>0</v>
      </c>
      <c r="I12489">
        <v>0</v>
      </c>
      <c r="J12489">
        <v>0</v>
      </c>
      <c r="L12489">
        <v>0</v>
      </c>
      <c r="N12489">
        <v>0</v>
      </c>
      <c r="P12489">
        <v>0</v>
      </c>
      <c r="Q12489">
        <v>0</v>
      </c>
      <c r="S12489">
        <v>0</v>
      </c>
    </row>
    <row r="12490" spans="1:19" x14ac:dyDescent="0.2">
      <c r="A12490" t="s">
        <v>26063</v>
      </c>
      <c r="B12490" t="s">
        <v>25880</v>
      </c>
      <c r="C12490" t="s">
        <v>242</v>
      </c>
      <c r="D12490" t="s">
        <v>1000</v>
      </c>
      <c r="E12490" s="23">
        <v>44013</v>
      </c>
      <c r="F12490">
        <v>0</v>
      </c>
      <c r="G12490">
        <v>0</v>
      </c>
      <c r="I12490">
        <v>0</v>
      </c>
      <c r="J12490">
        <v>0</v>
      </c>
      <c r="L12490">
        <v>0</v>
      </c>
      <c r="N12490">
        <v>0</v>
      </c>
      <c r="P12490">
        <v>0</v>
      </c>
      <c r="Q12490">
        <v>0</v>
      </c>
      <c r="S12490">
        <v>0</v>
      </c>
    </row>
    <row r="12491" spans="1:19" x14ac:dyDescent="0.2">
      <c r="A12491" t="s">
        <v>26064</v>
      </c>
      <c r="B12491" t="s">
        <v>25881</v>
      </c>
      <c r="C12491" t="s">
        <v>242</v>
      </c>
      <c r="D12491" t="s">
        <v>1002</v>
      </c>
      <c r="E12491" s="23">
        <v>44013</v>
      </c>
      <c r="F12491">
        <v>0</v>
      </c>
      <c r="G12491">
        <v>0</v>
      </c>
      <c r="I12491">
        <v>0</v>
      </c>
      <c r="J12491">
        <v>0</v>
      </c>
      <c r="L12491">
        <v>0</v>
      </c>
      <c r="N12491">
        <v>0</v>
      </c>
      <c r="P12491">
        <v>0</v>
      </c>
      <c r="Q12491">
        <v>0</v>
      </c>
      <c r="S12491">
        <v>0</v>
      </c>
    </row>
    <row r="12492" spans="1:19" x14ac:dyDescent="0.2">
      <c r="A12492" t="s">
        <v>26065</v>
      </c>
      <c r="B12492" t="s">
        <v>25882</v>
      </c>
      <c r="C12492" t="s">
        <v>2724</v>
      </c>
      <c r="D12492" t="s">
        <v>1000</v>
      </c>
      <c r="E12492" s="23">
        <v>44013</v>
      </c>
      <c r="F12492">
        <v>2.5</v>
      </c>
      <c r="G12492">
        <v>1.5</v>
      </c>
      <c r="I12492">
        <v>16</v>
      </c>
      <c r="J12492">
        <v>14</v>
      </c>
      <c r="L12492">
        <v>8</v>
      </c>
      <c r="N12492">
        <v>14</v>
      </c>
      <c r="P12492">
        <v>2</v>
      </c>
      <c r="Q12492">
        <v>2</v>
      </c>
      <c r="S12492">
        <v>2</v>
      </c>
    </row>
    <row r="12493" spans="1:19" x14ac:dyDescent="0.2">
      <c r="A12493" t="s">
        <v>26066</v>
      </c>
      <c r="B12493" t="s">
        <v>25883</v>
      </c>
      <c r="C12493" t="s">
        <v>2724</v>
      </c>
      <c r="D12493" t="s">
        <v>1001</v>
      </c>
      <c r="E12493" s="23">
        <v>44013</v>
      </c>
      <c r="F12493">
        <v>5.5</v>
      </c>
      <c r="G12493">
        <v>5</v>
      </c>
      <c r="I12493">
        <v>22</v>
      </c>
      <c r="J12493">
        <v>30</v>
      </c>
      <c r="L12493">
        <v>26</v>
      </c>
      <c r="N12493">
        <v>20</v>
      </c>
      <c r="P12493">
        <v>0</v>
      </c>
      <c r="Q12493">
        <v>2</v>
      </c>
      <c r="S12493">
        <v>2</v>
      </c>
    </row>
    <row r="12494" spans="1:19" x14ac:dyDescent="0.2">
      <c r="A12494" t="s">
        <v>26067</v>
      </c>
      <c r="B12494" t="s">
        <v>25884</v>
      </c>
      <c r="C12494" t="s">
        <v>2724</v>
      </c>
      <c r="D12494" t="s">
        <v>1002</v>
      </c>
      <c r="E12494" s="23">
        <v>44013</v>
      </c>
      <c r="F12494">
        <v>8</v>
      </c>
      <c r="G12494">
        <v>6.5</v>
      </c>
      <c r="I12494">
        <v>38</v>
      </c>
      <c r="J12494">
        <v>44</v>
      </c>
      <c r="L12494">
        <v>34</v>
      </c>
      <c r="N12494">
        <v>34</v>
      </c>
      <c r="P12494">
        <v>2</v>
      </c>
      <c r="Q12494">
        <v>4</v>
      </c>
      <c r="S12494">
        <v>4</v>
      </c>
    </row>
    <row r="12495" spans="1:19" x14ac:dyDescent="0.2">
      <c r="A12495" t="s">
        <v>26068</v>
      </c>
      <c r="B12495" t="s">
        <v>25885</v>
      </c>
      <c r="C12495" t="s">
        <v>237</v>
      </c>
      <c r="D12495" t="s">
        <v>1000</v>
      </c>
      <c r="E12495" s="23">
        <v>44013</v>
      </c>
      <c r="F12495">
        <v>10</v>
      </c>
      <c r="G12495">
        <v>11</v>
      </c>
      <c r="I12495">
        <v>28</v>
      </c>
      <c r="J12495">
        <v>60</v>
      </c>
      <c r="L12495">
        <v>66</v>
      </c>
      <c r="N12495">
        <v>19</v>
      </c>
      <c r="P12495">
        <v>5</v>
      </c>
      <c r="Q12495">
        <v>6</v>
      </c>
      <c r="S12495">
        <v>9</v>
      </c>
    </row>
    <row r="12496" spans="1:19" x14ac:dyDescent="0.2">
      <c r="A12496" t="s">
        <v>26069</v>
      </c>
      <c r="B12496" t="s">
        <v>25886</v>
      </c>
      <c r="C12496" t="s">
        <v>237</v>
      </c>
      <c r="D12496" t="s">
        <v>1002</v>
      </c>
      <c r="E12496" s="23">
        <v>44013</v>
      </c>
      <c r="F12496">
        <v>10</v>
      </c>
      <c r="G12496">
        <v>11</v>
      </c>
      <c r="I12496">
        <v>28</v>
      </c>
      <c r="J12496">
        <v>60</v>
      </c>
      <c r="L12496">
        <v>66</v>
      </c>
      <c r="N12496">
        <v>19</v>
      </c>
      <c r="P12496">
        <v>5</v>
      </c>
      <c r="Q12496">
        <v>6</v>
      </c>
      <c r="S12496">
        <v>9</v>
      </c>
    </row>
    <row r="12497" spans="1:19" x14ac:dyDescent="0.2">
      <c r="A12497" t="s">
        <v>26070</v>
      </c>
      <c r="B12497" t="s">
        <v>25887</v>
      </c>
      <c r="C12497" t="s">
        <v>238</v>
      </c>
      <c r="D12497" t="s">
        <v>1000</v>
      </c>
      <c r="E12497" s="23">
        <v>44013</v>
      </c>
      <c r="F12497">
        <v>3</v>
      </c>
      <c r="G12497">
        <v>3</v>
      </c>
      <c r="I12497">
        <v>11</v>
      </c>
      <c r="J12497">
        <v>12</v>
      </c>
      <c r="L12497">
        <v>15</v>
      </c>
      <c r="N12497">
        <v>11</v>
      </c>
      <c r="P12497">
        <v>0</v>
      </c>
      <c r="Q12497">
        <v>0</v>
      </c>
      <c r="S12497">
        <v>0</v>
      </c>
    </row>
    <row r="12498" spans="1:19" x14ac:dyDescent="0.2">
      <c r="A12498" t="s">
        <v>26071</v>
      </c>
      <c r="B12498" t="s">
        <v>25888</v>
      </c>
      <c r="C12498" t="s">
        <v>238</v>
      </c>
      <c r="D12498" t="s">
        <v>1002</v>
      </c>
      <c r="E12498" s="23">
        <v>44013</v>
      </c>
      <c r="F12498">
        <v>3</v>
      </c>
      <c r="G12498">
        <v>3</v>
      </c>
      <c r="I12498">
        <v>11</v>
      </c>
      <c r="J12498">
        <v>12</v>
      </c>
      <c r="L12498">
        <v>15</v>
      </c>
      <c r="N12498">
        <v>11</v>
      </c>
      <c r="P12498">
        <v>0</v>
      </c>
      <c r="Q12498">
        <v>0</v>
      </c>
      <c r="S12498">
        <v>0</v>
      </c>
    </row>
    <row r="12499" spans="1:19" x14ac:dyDescent="0.2">
      <c r="A12499" t="s">
        <v>26072</v>
      </c>
      <c r="B12499" t="s">
        <v>25889</v>
      </c>
      <c r="C12499" t="s">
        <v>239</v>
      </c>
      <c r="D12499" t="s">
        <v>1000</v>
      </c>
      <c r="E12499" s="23">
        <v>44013</v>
      </c>
      <c r="F12499">
        <v>0</v>
      </c>
      <c r="G12499">
        <v>0</v>
      </c>
      <c r="I12499">
        <v>0</v>
      </c>
      <c r="J12499">
        <v>0</v>
      </c>
      <c r="L12499">
        <v>0</v>
      </c>
      <c r="N12499">
        <v>0</v>
      </c>
      <c r="P12499">
        <v>0</v>
      </c>
      <c r="Q12499">
        <v>0</v>
      </c>
      <c r="S12499">
        <v>0</v>
      </c>
    </row>
    <row r="12500" spans="1:19" x14ac:dyDescent="0.2">
      <c r="A12500" t="s">
        <v>26073</v>
      </c>
      <c r="B12500" t="s">
        <v>25890</v>
      </c>
      <c r="C12500" t="s">
        <v>239</v>
      </c>
      <c r="D12500" t="s">
        <v>1002</v>
      </c>
      <c r="E12500" s="23">
        <v>44013</v>
      </c>
      <c r="F12500">
        <v>0</v>
      </c>
      <c r="G12500">
        <v>0</v>
      </c>
      <c r="I12500">
        <v>0</v>
      </c>
      <c r="J12500">
        <v>0</v>
      </c>
      <c r="L12500">
        <v>0</v>
      </c>
      <c r="N12500">
        <v>0</v>
      </c>
      <c r="P12500">
        <v>0</v>
      </c>
      <c r="Q12500">
        <v>0</v>
      </c>
      <c r="S12500">
        <v>0</v>
      </c>
    </row>
    <row r="12501" spans="1:19" x14ac:dyDescent="0.2">
      <c r="A12501" t="s">
        <v>26074</v>
      </c>
      <c r="B12501" t="s">
        <v>25891</v>
      </c>
      <c r="C12501" t="s">
        <v>1988</v>
      </c>
      <c r="D12501" t="s">
        <v>1000</v>
      </c>
      <c r="E12501" s="23">
        <v>44013</v>
      </c>
      <c r="F12501">
        <v>2.5</v>
      </c>
      <c r="G12501">
        <v>4.5</v>
      </c>
      <c r="I12501">
        <v>11</v>
      </c>
      <c r="J12501">
        <v>14</v>
      </c>
      <c r="L12501">
        <v>26</v>
      </c>
      <c r="N12501">
        <v>10</v>
      </c>
      <c r="P12501">
        <v>2</v>
      </c>
      <c r="Q12501">
        <v>3</v>
      </c>
      <c r="S12501">
        <v>1</v>
      </c>
    </row>
    <row r="12502" spans="1:19" x14ac:dyDescent="0.2">
      <c r="A12502" t="s">
        <v>26075</v>
      </c>
      <c r="B12502" t="s">
        <v>25892</v>
      </c>
      <c r="C12502" t="s">
        <v>1988</v>
      </c>
      <c r="D12502" t="s">
        <v>1001</v>
      </c>
      <c r="E12502" s="23">
        <v>44013</v>
      </c>
      <c r="F12502">
        <v>4.5</v>
      </c>
      <c r="G12502">
        <v>5</v>
      </c>
      <c r="I12502">
        <v>15</v>
      </c>
      <c r="J12502">
        <v>23</v>
      </c>
      <c r="L12502">
        <v>27</v>
      </c>
      <c r="N12502">
        <v>12</v>
      </c>
      <c r="P12502">
        <v>1</v>
      </c>
      <c r="Q12502">
        <v>1</v>
      </c>
      <c r="S12502">
        <v>3</v>
      </c>
    </row>
    <row r="12503" spans="1:19" x14ac:dyDescent="0.2">
      <c r="A12503" t="s">
        <v>26076</v>
      </c>
      <c r="B12503" t="s">
        <v>25893</v>
      </c>
      <c r="C12503" t="s">
        <v>1988</v>
      </c>
      <c r="D12503" t="s">
        <v>1002</v>
      </c>
      <c r="E12503" s="23">
        <v>44013</v>
      </c>
      <c r="F12503">
        <v>7</v>
      </c>
      <c r="G12503">
        <v>9.5</v>
      </c>
      <c r="I12503">
        <v>26</v>
      </c>
      <c r="J12503">
        <v>37</v>
      </c>
      <c r="L12503">
        <v>53</v>
      </c>
      <c r="N12503">
        <v>22</v>
      </c>
      <c r="P12503">
        <v>3</v>
      </c>
      <c r="Q12503">
        <v>4</v>
      </c>
      <c r="S12503">
        <v>4</v>
      </c>
    </row>
    <row r="12504" spans="1:19" x14ac:dyDescent="0.2">
      <c r="A12504" t="s">
        <v>26077</v>
      </c>
      <c r="B12504" t="s">
        <v>25894</v>
      </c>
      <c r="C12504" t="s">
        <v>966</v>
      </c>
      <c r="D12504" t="s">
        <v>1000</v>
      </c>
      <c r="E12504" s="23">
        <v>44013</v>
      </c>
      <c r="F12504">
        <v>0</v>
      </c>
      <c r="G12504">
        <v>0</v>
      </c>
      <c r="I12504">
        <v>0</v>
      </c>
      <c r="J12504">
        <v>0</v>
      </c>
      <c r="L12504">
        <v>0</v>
      </c>
      <c r="N12504">
        <v>0</v>
      </c>
      <c r="P12504">
        <v>0</v>
      </c>
      <c r="Q12504">
        <v>0</v>
      </c>
      <c r="S12504">
        <v>0</v>
      </c>
    </row>
    <row r="12505" spans="1:19" x14ac:dyDescent="0.2">
      <c r="A12505" t="s">
        <v>26078</v>
      </c>
      <c r="B12505" t="s">
        <v>25895</v>
      </c>
      <c r="C12505" t="s">
        <v>966</v>
      </c>
      <c r="D12505" t="s">
        <v>1002</v>
      </c>
      <c r="E12505" s="23">
        <v>44013</v>
      </c>
      <c r="F12505">
        <v>0</v>
      </c>
      <c r="G12505">
        <v>0</v>
      </c>
      <c r="I12505">
        <v>0</v>
      </c>
      <c r="J12505">
        <v>0</v>
      </c>
      <c r="L12505">
        <v>0</v>
      </c>
      <c r="N12505">
        <v>0</v>
      </c>
      <c r="P12505">
        <v>0</v>
      </c>
      <c r="Q12505">
        <v>0</v>
      </c>
      <c r="S12505">
        <v>0</v>
      </c>
    </row>
    <row r="12506" spans="1:19" x14ac:dyDescent="0.2">
      <c r="A12506" t="s">
        <v>26079</v>
      </c>
      <c r="B12506" t="s">
        <v>25896</v>
      </c>
      <c r="C12506" t="s">
        <v>240</v>
      </c>
      <c r="D12506" t="s">
        <v>1000</v>
      </c>
      <c r="E12506" s="23">
        <v>44013</v>
      </c>
      <c r="F12506">
        <v>14</v>
      </c>
      <c r="G12506">
        <v>17.5</v>
      </c>
      <c r="I12506">
        <v>29</v>
      </c>
      <c r="J12506">
        <v>75</v>
      </c>
      <c r="L12506">
        <v>100</v>
      </c>
      <c r="N12506">
        <v>26</v>
      </c>
      <c r="P12506">
        <v>2</v>
      </c>
      <c r="Q12506">
        <v>4</v>
      </c>
      <c r="S12506">
        <v>3</v>
      </c>
    </row>
    <row r="12507" spans="1:19" x14ac:dyDescent="0.2">
      <c r="A12507" t="s">
        <v>26080</v>
      </c>
      <c r="B12507" t="s">
        <v>25897</v>
      </c>
      <c r="C12507" t="s">
        <v>240</v>
      </c>
      <c r="D12507" t="s">
        <v>1002</v>
      </c>
      <c r="E12507" s="23">
        <v>44013</v>
      </c>
      <c r="F12507">
        <v>14</v>
      </c>
      <c r="G12507">
        <v>17.5</v>
      </c>
      <c r="I12507">
        <v>29</v>
      </c>
      <c r="J12507">
        <v>75</v>
      </c>
      <c r="L12507">
        <v>100</v>
      </c>
      <c r="N12507">
        <v>26</v>
      </c>
      <c r="P12507">
        <v>2</v>
      </c>
      <c r="Q12507">
        <v>4</v>
      </c>
      <c r="S12507">
        <v>3</v>
      </c>
    </row>
    <row r="12508" spans="1:19" x14ac:dyDescent="0.2">
      <c r="A12508" t="s">
        <v>26081</v>
      </c>
      <c r="B12508" t="s">
        <v>25898</v>
      </c>
      <c r="C12508" t="s">
        <v>241</v>
      </c>
      <c r="D12508" t="s">
        <v>1000</v>
      </c>
      <c r="E12508" s="23">
        <v>44013</v>
      </c>
      <c r="F12508">
        <v>34.5</v>
      </c>
      <c r="G12508">
        <v>43.5</v>
      </c>
      <c r="I12508">
        <v>307</v>
      </c>
      <c r="J12508">
        <v>364</v>
      </c>
      <c r="L12508">
        <v>475</v>
      </c>
      <c r="N12508">
        <v>296</v>
      </c>
      <c r="P12508">
        <v>9</v>
      </c>
      <c r="Q12508">
        <v>26</v>
      </c>
      <c r="S12508">
        <v>10</v>
      </c>
    </row>
    <row r="12509" spans="1:19" x14ac:dyDescent="0.2">
      <c r="A12509" t="s">
        <v>26082</v>
      </c>
      <c r="B12509" t="s">
        <v>25899</v>
      </c>
      <c r="C12509" t="s">
        <v>241</v>
      </c>
      <c r="D12509" t="s">
        <v>1002</v>
      </c>
      <c r="E12509" s="23">
        <v>44013</v>
      </c>
      <c r="F12509">
        <v>34.5</v>
      </c>
      <c r="G12509">
        <v>43.5</v>
      </c>
      <c r="I12509">
        <v>307</v>
      </c>
      <c r="J12509">
        <v>364</v>
      </c>
      <c r="L12509">
        <v>475</v>
      </c>
      <c r="N12509">
        <v>296</v>
      </c>
      <c r="P12509">
        <v>9</v>
      </c>
      <c r="Q12509">
        <v>26</v>
      </c>
      <c r="S12509">
        <v>10</v>
      </c>
    </row>
    <row r="12510" spans="1:19" x14ac:dyDescent="0.2">
      <c r="A12510" t="s">
        <v>26083</v>
      </c>
      <c r="B12510" t="s">
        <v>25900</v>
      </c>
      <c r="C12510" t="s">
        <v>318</v>
      </c>
      <c r="D12510" t="s">
        <v>1000</v>
      </c>
      <c r="E12510" s="23">
        <v>44013</v>
      </c>
      <c r="F12510">
        <v>4</v>
      </c>
      <c r="G12510">
        <v>2.5</v>
      </c>
      <c r="I12510">
        <v>17</v>
      </c>
      <c r="J12510">
        <v>23</v>
      </c>
      <c r="L12510">
        <v>15</v>
      </c>
      <c r="N12510">
        <v>17</v>
      </c>
      <c r="P12510">
        <v>1</v>
      </c>
      <c r="Q12510">
        <v>1</v>
      </c>
      <c r="S12510">
        <v>0</v>
      </c>
    </row>
    <row r="12511" spans="1:19" x14ac:dyDescent="0.2">
      <c r="A12511" t="s">
        <v>26084</v>
      </c>
      <c r="B12511" t="s">
        <v>25901</v>
      </c>
      <c r="C12511" t="s">
        <v>318</v>
      </c>
      <c r="D12511" t="s">
        <v>1002</v>
      </c>
      <c r="E12511" s="23">
        <v>44013</v>
      </c>
      <c r="F12511">
        <v>4</v>
      </c>
      <c r="G12511">
        <v>2.5</v>
      </c>
      <c r="I12511">
        <v>17</v>
      </c>
      <c r="J12511">
        <v>23</v>
      </c>
      <c r="L12511">
        <v>15</v>
      </c>
      <c r="N12511">
        <v>17</v>
      </c>
      <c r="P12511">
        <v>1</v>
      </c>
      <c r="Q12511">
        <v>1</v>
      </c>
      <c r="S12511">
        <v>0</v>
      </c>
    </row>
    <row r="12512" spans="1:19" x14ac:dyDescent="0.2">
      <c r="A12512" t="s">
        <v>26085</v>
      </c>
      <c r="B12512" t="s">
        <v>25902</v>
      </c>
      <c r="C12512" t="s">
        <v>896</v>
      </c>
      <c r="D12512" t="s">
        <v>1000</v>
      </c>
      <c r="E12512" s="23">
        <v>44013</v>
      </c>
      <c r="F12512">
        <v>70.5</v>
      </c>
      <c r="G12512">
        <v>83.5</v>
      </c>
      <c r="I12512">
        <v>419</v>
      </c>
      <c r="J12512">
        <v>562</v>
      </c>
      <c r="L12512">
        <v>705</v>
      </c>
      <c r="N12512">
        <v>393</v>
      </c>
      <c r="O12512" t="s">
        <v>904</v>
      </c>
      <c r="P12512">
        <v>21</v>
      </c>
      <c r="Q12512">
        <v>42</v>
      </c>
      <c r="S12512">
        <v>25</v>
      </c>
    </row>
    <row r="12513" spans="1:19" x14ac:dyDescent="0.2">
      <c r="A12513" t="s">
        <v>26086</v>
      </c>
      <c r="B12513" t="s">
        <v>25903</v>
      </c>
      <c r="C12513" t="s">
        <v>899</v>
      </c>
      <c r="D12513" t="s">
        <v>1001</v>
      </c>
      <c r="E12513" s="23">
        <v>44013</v>
      </c>
      <c r="F12513">
        <v>10</v>
      </c>
      <c r="G12513">
        <v>10</v>
      </c>
      <c r="I12513">
        <v>37</v>
      </c>
      <c r="J12513">
        <v>53</v>
      </c>
      <c r="L12513">
        <v>53</v>
      </c>
      <c r="N12513">
        <v>32</v>
      </c>
      <c r="O12513" t="s">
        <v>904</v>
      </c>
      <c r="P12513">
        <v>1</v>
      </c>
      <c r="Q12513">
        <v>3</v>
      </c>
      <c r="S12513">
        <v>5</v>
      </c>
    </row>
    <row r="12514" spans="1:19" x14ac:dyDescent="0.2">
      <c r="A12514" t="s">
        <v>26087</v>
      </c>
      <c r="B12514" t="s">
        <v>25904</v>
      </c>
      <c r="C12514" t="s">
        <v>1237</v>
      </c>
      <c r="D12514" t="s">
        <v>1000</v>
      </c>
      <c r="E12514" s="23">
        <v>44013</v>
      </c>
      <c r="F12514">
        <v>19</v>
      </c>
      <c r="G12514">
        <v>23.5</v>
      </c>
      <c r="I12514">
        <v>56</v>
      </c>
      <c r="J12514">
        <v>103</v>
      </c>
      <c r="L12514">
        <v>134</v>
      </c>
      <c r="N12514">
        <v>50</v>
      </c>
      <c r="P12514">
        <v>6</v>
      </c>
      <c r="Q12514">
        <v>9</v>
      </c>
      <c r="S12514">
        <v>6</v>
      </c>
    </row>
    <row r="12515" spans="1:19" x14ac:dyDescent="0.2">
      <c r="A12515" t="s">
        <v>26088</v>
      </c>
      <c r="B12515" t="s">
        <v>25905</v>
      </c>
      <c r="C12515" t="s">
        <v>1237</v>
      </c>
      <c r="D12515" t="s">
        <v>1001</v>
      </c>
      <c r="E12515" s="23">
        <v>44013</v>
      </c>
      <c r="F12515">
        <v>10</v>
      </c>
      <c r="G12515">
        <v>10</v>
      </c>
      <c r="I12515">
        <v>37</v>
      </c>
      <c r="J12515">
        <v>53</v>
      </c>
      <c r="L12515">
        <v>53</v>
      </c>
      <c r="N12515">
        <v>32</v>
      </c>
      <c r="P12515">
        <v>1</v>
      </c>
      <c r="Q12515">
        <v>3</v>
      </c>
      <c r="S12515">
        <v>5</v>
      </c>
    </row>
    <row r="12516" spans="1:19" x14ac:dyDescent="0.2">
      <c r="A12516" t="s">
        <v>26089</v>
      </c>
      <c r="B12516" t="s">
        <v>25906</v>
      </c>
      <c r="C12516" t="s">
        <v>1237</v>
      </c>
      <c r="D12516" t="s">
        <v>1002</v>
      </c>
      <c r="E12516" s="23">
        <v>44013</v>
      </c>
      <c r="F12516">
        <v>29</v>
      </c>
      <c r="G12516">
        <v>33.5</v>
      </c>
      <c r="I12516">
        <v>93</v>
      </c>
      <c r="J12516">
        <v>156</v>
      </c>
      <c r="L12516">
        <v>187</v>
      </c>
      <c r="N12516">
        <v>82</v>
      </c>
      <c r="P12516">
        <v>7</v>
      </c>
      <c r="Q12516">
        <v>12</v>
      </c>
      <c r="S12516">
        <v>11</v>
      </c>
    </row>
    <row r="12517" spans="1:19" x14ac:dyDescent="0.2">
      <c r="A12517" t="s">
        <v>26090</v>
      </c>
      <c r="B12517" t="s">
        <v>25907</v>
      </c>
      <c r="C12517" t="s">
        <v>235</v>
      </c>
      <c r="D12517" t="s">
        <v>1002</v>
      </c>
      <c r="E12517" s="23">
        <v>44013</v>
      </c>
      <c r="F12517">
        <v>80.5</v>
      </c>
      <c r="G12517">
        <v>93.5</v>
      </c>
      <c r="I12517">
        <v>456</v>
      </c>
      <c r="J12517">
        <v>615</v>
      </c>
      <c r="L12517">
        <v>758</v>
      </c>
      <c r="N12517">
        <v>425</v>
      </c>
      <c r="P12517">
        <v>22</v>
      </c>
      <c r="Q12517">
        <v>45</v>
      </c>
      <c r="S12517">
        <v>30</v>
      </c>
    </row>
    <row r="12518" spans="1:19" x14ac:dyDescent="0.2">
      <c r="A12518" t="s">
        <v>26274</v>
      </c>
      <c r="B12518" t="s">
        <v>26091</v>
      </c>
      <c r="C12518" t="s">
        <v>228</v>
      </c>
      <c r="D12518" t="s">
        <v>1000</v>
      </c>
      <c r="E12518" s="23">
        <v>44044</v>
      </c>
      <c r="F12518">
        <v>0</v>
      </c>
      <c r="G12518">
        <v>0</v>
      </c>
      <c r="I12518">
        <v>0</v>
      </c>
      <c r="J12518">
        <v>0</v>
      </c>
      <c r="L12518">
        <v>0</v>
      </c>
      <c r="N12518">
        <v>0</v>
      </c>
      <c r="P12518">
        <v>0</v>
      </c>
      <c r="Q12518">
        <v>0</v>
      </c>
      <c r="S12518">
        <v>0</v>
      </c>
    </row>
    <row r="12519" spans="1:19" x14ac:dyDescent="0.2">
      <c r="A12519" t="s">
        <v>26275</v>
      </c>
      <c r="B12519" t="s">
        <v>26092</v>
      </c>
      <c r="C12519" t="s">
        <v>211</v>
      </c>
      <c r="D12519" t="s">
        <v>1000</v>
      </c>
      <c r="E12519" s="23">
        <v>44044</v>
      </c>
      <c r="F12519">
        <v>0</v>
      </c>
      <c r="G12519">
        <v>0</v>
      </c>
      <c r="I12519">
        <v>0</v>
      </c>
      <c r="J12519">
        <v>0</v>
      </c>
      <c r="L12519">
        <v>0</v>
      </c>
      <c r="N12519">
        <v>0</v>
      </c>
      <c r="P12519">
        <v>0</v>
      </c>
      <c r="Q12519">
        <v>0</v>
      </c>
      <c r="S12519">
        <v>0</v>
      </c>
    </row>
    <row r="12520" spans="1:19" x14ac:dyDescent="0.2">
      <c r="A12520" t="s">
        <v>26276</v>
      </c>
      <c r="B12520" t="s">
        <v>26093</v>
      </c>
      <c r="C12520" t="s">
        <v>213</v>
      </c>
      <c r="D12520" t="s">
        <v>1000</v>
      </c>
      <c r="E12520" s="23">
        <v>44044</v>
      </c>
      <c r="F12520">
        <v>0</v>
      </c>
      <c r="G12520">
        <v>0</v>
      </c>
      <c r="I12520">
        <v>0</v>
      </c>
      <c r="J12520">
        <v>0</v>
      </c>
      <c r="L12520">
        <v>0</v>
      </c>
      <c r="N12520">
        <v>0</v>
      </c>
      <c r="P12520">
        <v>0</v>
      </c>
      <c r="Q12520">
        <v>0</v>
      </c>
      <c r="S12520">
        <v>0</v>
      </c>
    </row>
    <row r="12521" spans="1:19" x14ac:dyDescent="0.2">
      <c r="A12521" t="s">
        <v>26277</v>
      </c>
      <c r="B12521" t="s">
        <v>26094</v>
      </c>
      <c r="C12521" t="s">
        <v>229</v>
      </c>
      <c r="D12521" t="s">
        <v>1000</v>
      </c>
      <c r="E12521" s="23">
        <v>44044</v>
      </c>
      <c r="F12521">
        <v>0</v>
      </c>
      <c r="G12521">
        <v>0</v>
      </c>
      <c r="I12521">
        <v>0</v>
      </c>
      <c r="J12521">
        <v>0</v>
      </c>
      <c r="L12521">
        <v>0</v>
      </c>
      <c r="N12521">
        <v>0</v>
      </c>
      <c r="P12521">
        <v>0</v>
      </c>
      <c r="Q12521">
        <v>0</v>
      </c>
      <c r="S12521">
        <v>0</v>
      </c>
    </row>
    <row r="12522" spans="1:19" x14ac:dyDescent="0.2">
      <c r="A12522" t="s">
        <v>26278</v>
      </c>
      <c r="B12522" t="s">
        <v>26095</v>
      </c>
      <c r="C12522" t="s">
        <v>1051</v>
      </c>
      <c r="D12522" t="s">
        <v>1000</v>
      </c>
      <c r="E12522" s="23">
        <v>44044</v>
      </c>
      <c r="F12522">
        <v>0</v>
      </c>
      <c r="G12522">
        <v>0</v>
      </c>
      <c r="I12522">
        <v>0</v>
      </c>
      <c r="J12522">
        <v>0</v>
      </c>
      <c r="L12522">
        <v>0</v>
      </c>
      <c r="N12522">
        <v>0</v>
      </c>
      <c r="P12522">
        <v>0</v>
      </c>
      <c r="Q12522">
        <v>0</v>
      </c>
      <c r="S12522">
        <v>0</v>
      </c>
    </row>
    <row r="12523" spans="1:19" x14ac:dyDescent="0.2">
      <c r="A12523" t="s">
        <v>26279</v>
      </c>
      <c r="B12523" t="s">
        <v>26096</v>
      </c>
      <c r="C12523" t="s">
        <v>1048</v>
      </c>
      <c r="D12523" t="s">
        <v>1000</v>
      </c>
      <c r="E12523" s="23">
        <v>44044</v>
      </c>
      <c r="F12523">
        <v>0</v>
      </c>
      <c r="G12523">
        <v>0</v>
      </c>
      <c r="I12523">
        <v>0</v>
      </c>
      <c r="J12523">
        <v>0</v>
      </c>
      <c r="L12523">
        <v>0</v>
      </c>
      <c r="N12523">
        <v>0</v>
      </c>
      <c r="P12523">
        <v>0</v>
      </c>
      <c r="Q12523">
        <v>0</v>
      </c>
      <c r="S12523">
        <v>0</v>
      </c>
    </row>
    <row r="12524" spans="1:19" x14ac:dyDescent="0.2">
      <c r="A12524" t="s">
        <v>26280</v>
      </c>
      <c r="B12524" t="s">
        <v>26097</v>
      </c>
      <c r="C12524" t="s">
        <v>1047</v>
      </c>
      <c r="D12524" t="s">
        <v>1000</v>
      </c>
      <c r="E12524" s="23">
        <v>44044</v>
      </c>
      <c r="F12524">
        <v>2.5</v>
      </c>
      <c r="G12524">
        <v>1.5</v>
      </c>
      <c r="I12524">
        <v>9</v>
      </c>
      <c r="J12524">
        <v>14</v>
      </c>
      <c r="L12524">
        <v>8</v>
      </c>
      <c r="N12524">
        <v>9</v>
      </c>
      <c r="P12524">
        <v>7</v>
      </c>
      <c r="Q12524">
        <v>7</v>
      </c>
      <c r="S12524">
        <v>0</v>
      </c>
    </row>
    <row r="12525" spans="1:19" x14ac:dyDescent="0.2">
      <c r="A12525" t="s">
        <v>26281</v>
      </c>
      <c r="B12525" t="s">
        <v>26098</v>
      </c>
      <c r="C12525" t="s">
        <v>1050</v>
      </c>
      <c r="D12525" t="s">
        <v>1001</v>
      </c>
      <c r="E12525" s="23">
        <v>44044</v>
      </c>
      <c r="F12525">
        <v>1</v>
      </c>
      <c r="G12525">
        <v>1.5</v>
      </c>
      <c r="I12525">
        <v>4</v>
      </c>
      <c r="J12525">
        <v>5</v>
      </c>
      <c r="L12525">
        <v>8</v>
      </c>
      <c r="N12525">
        <v>4</v>
      </c>
      <c r="P12525">
        <v>0</v>
      </c>
      <c r="Q12525">
        <v>0</v>
      </c>
      <c r="S12525">
        <v>0</v>
      </c>
    </row>
    <row r="12526" spans="1:19" x14ac:dyDescent="0.2">
      <c r="A12526" t="s">
        <v>26282</v>
      </c>
      <c r="B12526" t="s">
        <v>26099</v>
      </c>
      <c r="C12526" t="s">
        <v>1049</v>
      </c>
      <c r="D12526" t="s">
        <v>1001</v>
      </c>
      <c r="E12526" s="23">
        <v>44044</v>
      </c>
      <c r="F12526">
        <v>0</v>
      </c>
      <c r="G12526">
        <v>0</v>
      </c>
      <c r="I12526">
        <v>0</v>
      </c>
      <c r="J12526">
        <v>0</v>
      </c>
      <c r="L12526">
        <v>0</v>
      </c>
      <c r="N12526">
        <v>0</v>
      </c>
      <c r="P12526">
        <v>0</v>
      </c>
      <c r="Q12526">
        <v>0</v>
      </c>
      <c r="S12526">
        <v>0</v>
      </c>
    </row>
    <row r="12527" spans="1:19" x14ac:dyDescent="0.2">
      <c r="A12527" t="s">
        <v>26283</v>
      </c>
      <c r="B12527" t="s">
        <v>26100</v>
      </c>
      <c r="C12527" t="s">
        <v>1048</v>
      </c>
      <c r="D12527" t="s">
        <v>1001</v>
      </c>
      <c r="E12527" s="23">
        <v>44044</v>
      </c>
      <c r="F12527">
        <v>3</v>
      </c>
      <c r="G12527">
        <v>2</v>
      </c>
      <c r="I12527">
        <v>10</v>
      </c>
      <c r="J12527">
        <v>17</v>
      </c>
      <c r="L12527">
        <v>10</v>
      </c>
      <c r="N12527">
        <v>10</v>
      </c>
      <c r="P12527">
        <v>0</v>
      </c>
      <c r="Q12527">
        <v>0</v>
      </c>
      <c r="S12527">
        <v>0</v>
      </c>
    </row>
    <row r="12528" spans="1:19" x14ac:dyDescent="0.2">
      <c r="A12528" t="s">
        <v>26284</v>
      </c>
      <c r="B12528" t="s">
        <v>26101</v>
      </c>
      <c r="C12528" t="s">
        <v>1047</v>
      </c>
      <c r="D12528" t="s">
        <v>1001</v>
      </c>
      <c r="E12528" s="23">
        <v>44044</v>
      </c>
      <c r="F12528">
        <v>0</v>
      </c>
      <c r="G12528">
        <v>0</v>
      </c>
      <c r="I12528">
        <v>0</v>
      </c>
      <c r="J12528">
        <v>0</v>
      </c>
      <c r="L12528">
        <v>0</v>
      </c>
      <c r="N12528">
        <v>0</v>
      </c>
      <c r="P12528">
        <v>0</v>
      </c>
      <c r="Q12528">
        <v>0</v>
      </c>
      <c r="S12528">
        <v>0</v>
      </c>
    </row>
    <row r="12529" spans="1:19" x14ac:dyDescent="0.2">
      <c r="A12529" t="s">
        <v>26285</v>
      </c>
      <c r="B12529" t="s">
        <v>26102</v>
      </c>
      <c r="C12529" t="s">
        <v>25343</v>
      </c>
      <c r="D12529" t="s">
        <v>1001</v>
      </c>
      <c r="E12529" s="23">
        <v>44044</v>
      </c>
      <c r="F12529">
        <v>1.5</v>
      </c>
      <c r="G12529">
        <v>1.5</v>
      </c>
      <c r="I12529">
        <v>6</v>
      </c>
      <c r="J12529">
        <v>8</v>
      </c>
      <c r="L12529">
        <v>8</v>
      </c>
      <c r="N12529">
        <v>6</v>
      </c>
      <c r="P12529">
        <v>0</v>
      </c>
      <c r="Q12529">
        <v>0</v>
      </c>
      <c r="S12529">
        <v>0</v>
      </c>
    </row>
    <row r="12530" spans="1:19" x14ac:dyDescent="0.2">
      <c r="A12530" t="s">
        <v>26286</v>
      </c>
      <c r="B12530" t="s">
        <v>26103</v>
      </c>
      <c r="C12530" t="s">
        <v>25698</v>
      </c>
      <c r="D12530" t="s">
        <v>1000</v>
      </c>
      <c r="E12530" s="23">
        <v>44044</v>
      </c>
      <c r="F12530">
        <v>5</v>
      </c>
      <c r="G12530">
        <v>5</v>
      </c>
      <c r="I12530">
        <v>8</v>
      </c>
      <c r="J12530">
        <v>30</v>
      </c>
      <c r="L12530">
        <v>30</v>
      </c>
      <c r="N12530">
        <v>3</v>
      </c>
      <c r="P12530">
        <v>0</v>
      </c>
      <c r="Q12530">
        <v>0</v>
      </c>
      <c r="S12530">
        <v>5</v>
      </c>
    </row>
    <row r="12531" spans="1:19" x14ac:dyDescent="0.2">
      <c r="A12531" t="s">
        <v>26287</v>
      </c>
      <c r="B12531" t="s">
        <v>26104</v>
      </c>
      <c r="C12531" t="s">
        <v>959</v>
      </c>
      <c r="D12531" t="s">
        <v>1000</v>
      </c>
      <c r="E12531" s="23">
        <v>44044</v>
      </c>
      <c r="F12531">
        <v>0</v>
      </c>
      <c r="G12531">
        <v>0</v>
      </c>
      <c r="I12531">
        <v>0</v>
      </c>
      <c r="J12531">
        <v>0</v>
      </c>
      <c r="L12531">
        <v>0</v>
      </c>
      <c r="N12531">
        <v>0</v>
      </c>
      <c r="P12531">
        <v>0</v>
      </c>
      <c r="Q12531">
        <v>0</v>
      </c>
      <c r="S12531">
        <v>0</v>
      </c>
    </row>
    <row r="12532" spans="1:19" x14ac:dyDescent="0.2">
      <c r="A12532" t="s">
        <v>26288</v>
      </c>
      <c r="B12532" t="s">
        <v>26105</v>
      </c>
      <c r="C12532" t="s">
        <v>205</v>
      </c>
      <c r="D12532" t="s">
        <v>1000</v>
      </c>
      <c r="E12532" s="23">
        <v>44044</v>
      </c>
      <c r="F12532">
        <v>0</v>
      </c>
      <c r="G12532">
        <v>0</v>
      </c>
      <c r="I12532">
        <v>0</v>
      </c>
      <c r="J12532">
        <v>0</v>
      </c>
      <c r="L12532">
        <v>0</v>
      </c>
      <c r="N12532">
        <v>0</v>
      </c>
      <c r="P12532">
        <v>0</v>
      </c>
      <c r="Q12532">
        <v>0</v>
      </c>
      <c r="S12532">
        <v>0</v>
      </c>
    </row>
    <row r="12533" spans="1:19" x14ac:dyDescent="0.2">
      <c r="A12533" t="s">
        <v>26289</v>
      </c>
      <c r="B12533" t="s">
        <v>26106</v>
      </c>
      <c r="C12533" t="s">
        <v>384</v>
      </c>
      <c r="D12533" t="s">
        <v>1000</v>
      </c>
      <c r="E12533" s="23">
        <v>44044</v>
      </c>
      <c r="F12533">
        <v>0</v>
      </c>
      <c r="G12533">
        <v>0</v>
      </c>
      <c r="I12533">
        <v>0</v>
      </c>
      <c r="J12533">
        <v>0</v>
      </c>
      <c r="L12533">
        <v>0</v>
      </c>
      <c r="N12533">
        <v>0</v>
      </c>
      <c r="P12533">
        <v>0</v>
      </c>
      <c r="Q12533">
        <v>0</v>
      </c>
      <c r="S12533">
        <v>0</v>
      </c>
    </row>
    <row r="12534" spans="1:19" x14ac:dyDescent="0.2">
      <c r="A12534" t="s">
        <v>26290</v>
      </c>
      <c r="B12534" t="s">
        <v>26107</v>
      </c>
      <c r="C12534" t="s">
        <v>210</v>
      </c>
      <c r="D12534" t="s">
        <v>1000</v>
      </c>
      <c r="E12534" s="23">
        <v>44044</v>
      </c>
      <c r="F12534">
        <v>0</v>
      </c>
      <c r="G12534">
        <v>0</v>
      </c>
      <c r="I12534">
        <v>0</v>
      </c>
      <c r="J12534">
        <v>0</v>
      </c>
      <c r="L12534">
        <v>0</v>
      </c>
      <c r="N12534">
        <v>0</v>
      </c>
      <c r="P12534">
        <v>0</v>
      </c>
      <c r="Q12534">
        <v>0</v>
      </c>
      <c r="S12534">
        <v>0</v>
      </c>
    </row>
    <row r="12535" spans="1:19" x14ac:dyDescent="0.2">
      <c r="A12535" t="s">
        <v>26291</v>
      </c>
      <c r="B12535" t="s">
        <v>26108</v>
      </c>
      <c r="C12535" t="s">
        <v>215</v>
      </c>
      <c r="D12535" t="s">
        <v>1000</v>
      </c>
      <c r="E12535" s="23">
        <v>44044</v>
      </c>
      <c r="F12535">
        <v>5</v>
      </c>
      <c r="G12535">
        <v>6</v>
      </c>
      <c r="I12535">
        <v>25</v>
      </c>
      <c r="J12535">
        <v>30</v>
      </c>
      <c r="K12535">
        <v>36</v>
      </c>
      <c r="L12535">
        <v>36</v>
      </c>
      <c r="N12535">
        <v>15</v>
      </c>
      <c r="O12535">
        <v>1.18</v>
      </c>
      <c r="P12535">
        <v>6</v>
      </c>
      <c r="Q12535">
        <v>8</v>
      </c>
      <c r="S12535">
        <v>10</v>
      </c>
    </row>
    <row r="12536" spans="1:19" x14ac:dyDescent="0.2">
      <c r="A12536" t="s">
        <v>26292</v>
      </c>
      <c r="B12536" t="s">
        <v>26109</v>
      </c>
      <c r="C12536" t="s">
        <v>960</v>
      </c>
      <c r="D12536" t="s">
        <v>1000</v>
      </c>
      <c r="E12536" s="23">
        <v>44044</v>
      </c>
      <c r="F12536">
        <v>0</v>
      </c>
      <c r="G12536">
        <v>0</v>
      </c>
      <c r="I12536">
        <v>0</v>
      </c>
      <c r="J12536">
        <v>0</v>
      </c>
      <c r="L12536">
        <v>0</v>
      </c>
      <c r="N12536">
        <v>0</v>
      </c>
      <c r="P12536">
        <v>0</v>
      </c>
      <c r="Q12536">
        <v>0</v>
      </c>
      <c r="S12536">
        <v>0</v>
      </c>
    </row>
    <row r="12537" spans="1:19" x14ac:dyDescent="0.2">
      <c r="A12537" t="s">
        <v>26293</v>
      </c>
      <c r="B12537" t="s">
        <v>26110</v>
      </c>
      <c r="C12537" t="s">
        <v>961</v>
      </c>
      <c r="D12537" t="s">
        <v>1000</v>
      </c>
      <c r="E12537" s="23">
        <v>44044</v>
      </c>
      <c r="F12537">
        <v>3</v>
      </c>
      <c r="G12537">
        <v>3</v>
      </c>
      <c r="I12537">
        <v>12</v>
      </c>
      <c r="J12537">
        <v>12</v>
      </c>
      <c r="L12537">
        <v>15</v>
      </c>
      <c r="N12537">
        <v>7</v>
      </c>
      <c r="P12537">
        <v>4</v>
      </c>
      <c r="Q12537">
        <v>4</v>
      </c>
      <c r="S12537">
        <v>5</v>
      </c>
    </row>
    <row r="12538" spans="1:19" x14ac:dyDescent="0.2">
      <c r="A12538" t="s">
        <v>26294</v>
      </c>
      <c r="B12538" t="s">
        <v>26111</v>
      </c>
      <c r="C12538" t="s">
        <v>221</v>
      </c>
      <c r="D12538" t="s">
        <v>1000</v>
      </c>
      <c r="E12538" s="23">
        <v>44044</v>
      </c>
      <c r="F12538">
        <v>0</v>
      </c>
      <c r="G12538">
        <v>0</v>
      </c>
      <c r="I12538">
        <v>0</v>
      </c>
      <c r="J12538">
        <v>0</v>
      </c>
      <c r="L12538">
        <v>0</v>
      </c>
      <c r="N12538">
        <v>0</v>
      </c>
      <c r="P12538">
        <v>0</v>
      </c>
      <c r="Q12538">
        <v>0</v>
      </c>
      <c r="S12538">
        <v>0</v>
      </c>
    </row>
    <row r="12539" spans="1:19" x14ac:dyDescent="0.2">
      <c r="A12539" t="s">
        <v>26295</v>
      </c>
      <c r="B12539" t="s">
        <v>26112</v>
      </c>
      <c r="C12539" t="s">
        <v>222</v>
      </c>
      <c r="D12539" t="s">
        <v>1000</v>
      </c>
      <c r="E12539" s="23">
        <v>44044</v>
      </c>
      <c r="F12539">
        <v>0</v>
      </c>
      <c r="G12539">
        <v>0</v>
      </c>
      <c r="I12539">
        <v>0</v>
      </c>
      <c r="J12539">
        <v>0</v>
      </c>
      <c r="L12539">
        <v>0</v>
      </c>
      <c r="N12539">
        <v>0</v>
      </c>
      <c r="P12539">
        <v>0</v>
      </c>
      <c r="Q12539">
        <v>0</v>
      </c>
      <c r="S12539">
        <v>0</v>
      </c>
    </row>
    <row r="12540" spans="1:19" x14ac:dyDescent="0.2">
      <c r="A12540" t="s">
        <v>26296</v>
      </c>
      <c r="B12540" t="s">
        <v>26113</v>
      </c>
      <c r="C12540" t="s">
        <v>1052</v>
      </c>
      <c r="D12540" t="s">
        <v>1000</v>
      </c>
      <c r="E12540" s="23">
        <v>44044</v>
      </c>
      <c r="F12540">
        <v>1</v>
      </c>
      <c r="G12540">
        <v>3</v>
      </c>
      <c r="I12540">
        <v>3</v>
      </c>
      <c r="J12540">
        <v>6</v>
      </c>
      <c r="L12540">
        <v>18</v>
      </c>
      <c r="N12540">
        <v>3</v>
      </c>
      <c r="P12540">
        <v>0</v>
      </c>
      <c r="Q12540">
        <v>0</v>
      </c>
      <c r="S12540">
        <v>0</v>
      </c>
    </row>
    <row r="12541" spans="1:19" x14ac:dyDescent="0.2">
      <c r="A12541" t="s">
        <v>26297</v>
      </c>
      <c r="B12541" t="s">
        <v>26114</v>
      </c>
      <c r="C12541" t="s">
        <v>1053</v>
      </c>
      <c r="D12541" t="s">
        <v>1000</v>
      </c>
      <c r="E12541" s="23">
        <v>44044</v>
      </c>
      <c r="F12541">
        <v>1.5</v>
      </c>
      <c r="G12541">
        <v>1.5</v>
      </c>
      <c r="I12541">
        <v>8</v>
      </c>
      <c r="J12541">
        <v>8</v>
      </c>
      <c r="L12541">
        <v>8</v>
      </c>
      <c r="N12541">
        <v>8</v>
      </c>
      <c r="P12541">
        <v>0</v>
      </c>
      <c r="Q12541">
        <v>0</v>
      </c>
      <c r="S12541">
        <v>0</v>
      </c>
    </row>
    <row r="12542" spans="1:19" x14ac:dyDescent="0.2">
      <c r="A12542" t="s">
        <v>26298</v>
      </c>
      <c r="B12542" t="s">
        <v>26115</v>
      </c>
      <c r="C12542" t="s">
        <v>1052</v>
      </c>
      <c r="D12542" t="s">
        <v>1001</v>
      </c>
      <c r="E12542" s="23">
        <v>44044</v>
      </c>
      <c r="F12542">
        <v>1.5</v>
      </c>
      <c r="G12542">
        <v>1.5</v>
      </c>
      <c r="I12542">
        <v>6</v>
      </c>
      <c r="J12542">
        <v>7</v>
      </c>
      <c r="L12542">
        <v>8</v>
      </c>
      <c r="N12542">
        <v>5</v>
      </c>
      <c r="P12542">
        <v>0</v>
      </c>
      <c r="Q12542">
        <v>0</v>
      </c>
      <c r="S12542">
        <v>1</v>
      </c>
    </row>
    <row r="12543" spans="1:19" x14ac:dyDescent="0.2">
      <c r="A12543" t="s">
        <v>26299</v>
      </c>
      <c r="B12543" t="s">
        <v>26116</v>
      </c>
      <c r="C12543" t="s">
        <v>1053</v>
      </c>
      <c r="D12543" t="s">
        <v>1001</v>
      </c>
      <c r="E12543" s="23">
        <v>44044</v>
      </c>
      <c r="F12543">
        <v>0</v>
      </c>
      <c r="G12543">
        <v>0</v>
      </c>
      <c r="I12543">
        <v>0</v>
      </c>
      <c r="J12543">
        <v>0</v>
      </c>
      <c r="L12543">
        <v>0</v>
      </c>
      <c r="N12543">
        <v>0</v>
      </c>
      <c r="P12543">
        <v>0</v>
      </c>
      <c r="Q12543">
        <v>0</v>
      </c>
      <c r="S12543">
        <v>0</v>
      </c>
    </row>
    <row r="12544" spans="1:19" x14ac:dyDescent="0.2">
      <c r="A12544" t="s">
        <v>26300</v>
      </c>
      <c r="B12544" t="s">
        <v>26117</v>
      </c>
      <c r="C12544" t="s">
        <v>1054</v>
      </c>
      <c r="D12544" t="s">
        <v>1001</v>
      </c>
      <c r="E12544" s="23">
        <v>44044</v>
      </c>
      <c r="F12544">
        <v>1.5</v>
      </c>
      <c r="G12544">
        <v>2</v>
      </c>
      <c r="I12544">
        <v>3</v>
      </c>
      <c r="J12544">
        <v>8</v>
      </c>
      <c r="L12544">
        <v>11</v>
      </c>
      <c r="N12544">
        <v>3</v>
      </c>
      <c r="P12544">
        <v>0</v>
      </c>
      <c r="Q12544">
        <v>0</v>
      </c>
      <c r="S12544">
        <v>0</v>
      </c>
    </row>
    <row r="12545" spans="1:19" x14ac:dyDescent="0.2">
      <c r="A12545" t="s">
        <v>26301</v>
      </c>
      <c r="B12545" t="s">
        <v>26118</v>
      </c>
      <c r="C12545" t="s">
        <v>25359</v>
      </c>
      <c r="D12545" t="s">
        <v>1001</v>
      </c>
      <c r="E12545" s="23">
        <v>44044</v>
      </c>
      <c r="F12545">
        <v>1.5</v>
      </c>
      <c r="G12545">
        <v>1.5</v>
      </c>
      <c r="I12545">
        <v>6</v>
      </c>
      <c r="J12545">
        <v>8</v>
      </c>
      <c r="L12545">
        <v>8</v>
      </c>
      <c r="N12545">
        <v>6</v>
      </c>
      <c r="P12545">
        <v>0</v>
      </c>
      <c r="Q12545">
        <v>0</v>
      </c>
      <c r="S12545">
        <v>0</v>
      </c>
    </row>
    <row r="12546" spans="1:19" x14ac:dyDescent="0.2">
      <c r="A12546" t="s">
        <v>26302</v>
      </c>
      <c r="B12546" t="s">
        <v>26119</v>
      </c>
      <c r="C12546" t="s">
        <v>200</v>
      </c>
      <c r="D12546" t="s">
        <v>1000</v>
      </c>
      <c r="E12546" s="23">
        <v>44044</v>
      </c>
      <c r="F12546">
        <v>1</v>
      </c>
      <c r="G12546">
        <v>3.5</v>
      </c>
      <c r="I12546">
        <v>2</v>
      </c>
      <c r="J12546">
        <v>5</v>
      </c>
      <c r="L12546">
        <v>20</v>
      </c>
      <c r="N12546">
        <v>2</v>
      </c>
      <c r="P12546">
        <v>0</v>
      </c>
      <c r="Q12546">
        <v>0</v>
      </c>
      <c r="S12546">
        <v>0</v>
      </c>
    </row>
    <row r="12547" spans="1:19" x14ac:dyDescent="0.2">
      <c r="A12547" t="s">
        <v>26303</v>
      </c>
      <c r="B12547" t="s">
        <v>26120</v>
      </c>
      <c r="C12547" t="s">
        <v>204</v>
      </c>
      <c r="D12547" t="s">
        <v>1000</v>
      </c>
      <c r="E12547" s="23">
        <v>44044</v>
      </c>
      <c r="F12547">
        <v>0</v>
      </c>
      <c r="G12547">
        <v>0</v>
      </c>
      <c r="I12547">
        <v>0</v>
      </c>
      <c r="J12547">
        <v>0</v>
      </c>
      <c r="L12547">
        <v>0</v>
      </c>
      <c r="N12547">
        <v>0</v>
      </c>
      <c r="P12547">
        <v>0</v>
      </c>
      <c r="Q12547">
        <v>0</v>
      </c>
      <c r="S12547">
        <v>0</v>
      </c>
    </row>
    <row r="12548" spans="1:19" x14ac:dyDescent="0.2">
      <c r="A12548" t="s">
        <v>26304</v>
      </c>
      <c r="B12548" t="s">
        <v>26121</v>
      </c>
      <c r="C12548" t="s">
        <v>385</v>
      </c>
      <c r="D12548" t="s">
        <v>1000</v>
      </c>
      <c r="E12548" s="23">
        <v>44044</v>
      </c>
      <c r="F12548">
        <v>0</v>
      </c>
      <c r="G12548">
        <v>0</v>
      </c>
      <c r="I12548">
        <v>0</v>
      </c>
      <c r="J12548">
        <v>0</v>
      </c>
      <c r="L12548">
        <v>0</v>
      </c>
      <c r="N12548">
        <v>0</v>
      </c>
      <c r="P12548">
        <v>0</v>
      </c>
      <c r="Q12548">
        <v>0</v>
      </c>
      <c r="S12548">
        <v>0</v>
      </c>
    </row>
    <row r="12549" spans="1:19" x14ac:dyDescent="0.2">
      <c r="A12549" t="s">
        <v>26305</v>
      </c>
      <c r="B12549" t="s">
        <v>26122</v>
      </c>
      <c r="C12549" t="s">
        <v>208</v>
      </c>
      <c r="D12549" t="s">
        <v>1000</v>
      </c>
      <c r="E12549" s="23">
        <v>44044</v>
      </c>
      <c r="F12549">
        <v>3</v>
      </c>
      <c r="G12549">
        <v>1.5</v>
      </c>
      <c r="I12549">
        <v>15</v>
      </c>
      <c r="J12549">
        <v>17</v>
      </c>
      <c r="L12549">
        <v>9</v>
      </c>
      <c r="N12549">
        <v>13</v>
      </c>
      <c r="P12549">
        <v>0</v>
      </c>
      <c r="Q12549">
        <v>0</v>
      </c>
      <c r="S12549">
        <v>2</v>
      </c>
    </row>
    <row r="12550" spans="1:19" x14ac:dyDescent="0.2">
      <c r="A12550" t="s">
        <v>26306</v>
      </c>
      <c r="B12550" t="s">
        <v>26123</v>
      </c>
      <c r="C12550" t="s">
        <v>900</v>
      </c>
      <c r="D12550" t="s">
        <v>1000</v>
      </c>
      <c r="E12550" s="23">
        <v>44044</v>
      </c>
      <c r="F12550">
        <v>3.5</v>
      </c>
      <c r="G12550">
        <v>4</v>
      </c>
      <c r="I12550">
        <v>10</v>
      </c>
      <c r="J12550">
        <v>20</v>
      </c>
      <c r="L12550">
        <v>23</v>
      </c>
      <c r="N12550">
        <v>8</v>
      </c>
      <c r="P12550">
        <v>0</v>
      </c>
      <c r="Q12550">
        <v>0</v>
      </c>
      <c r="S12550">
        <v>2</v>
      </c>
    </row>
    <row r="12551" spans="1:19" x14ac:dyDescent="0.2">
      <c r="A12551" t="s">
        <v>26307</v>
      </c>
      <c r="B12551" t="s">
        <v>26124</v>
      </c>
      <c r="C12551" t="s">
        <v>905</v>
      </c>
      <c r="D12551" t="s">
        <v>1000</v>
      </c>
      <c r="E12551" s="23">
        <v>44044</v>
      </c>
      <c r="F12551">
        <v>1</v>
      </c>
      <c r="G12551">
        <v>2</v>
      </c>
      <c r="I12551">
        <v>0</v>
      </c>
      <c r="J12551">
        <v>5</v>
      </c>
      <c r="L12551">
        <v>11</v>
      </c>
      <c r="N12551">
        <v>0</v>
      </c>
      <c r="P12551">
        <v>0</v>
      </c>
      <c r="Q12551">
        <v>0</v>
      </c>
      <c r="S12551">
        <v>0</v>
      </c>
    </row>
    <row r="12552" spans="1:19" x14ac:dyDescent="0.2">
      <c r="A12552" t="s">
        <v>26308</v>
      </c>
      <c r="B12552" t="s">
        <v>26125</v>
      </c>
      <c r="C12552" t="s">
        <v>316</v>
      </c>
      <c r="D12552" t="s">
        <v>1000</v>
      </c>
      <c r="E12552" s="23">
        <v>44044</v>
      </c>
      <c r="F12552">
        <v>5</v>
      </c>
      <c r="G12552">
        <v>6.5</v>
      </c>
      <c r="I12552">
        <v>5</v>
      </c>
      <c r="J12552">
        <v>25</v>
      </c>
      <c r="L12552">
        <v>37</v>
      </c>
      <c r="N12552">
        <v>5</v>
      </c>
      <c r="P12552">
        <v>0</v>
      </c>
      <c r="Q12552">
        <v>0</v>
      </c>
      <c r="S12552">
        <v>0</v>
      </c>
    </row>
    <row r="12553" spans="1:19" x14ac:dyDescent="0.2">
      <c r="A12553" t="s">
        <v>26309</v>
      </c>
      <c r="B12553" t="s">
        <v>26126</v>
      </c>
      <c r="C12553" t="s">
        <v>218</v>
      </c>
      <c r="D12553" t="s">
        <v>1000</v>
      </c>
      <c r="E12553" s="23">
        <v>44044</v>
      </c>
      <c r="F12553">
        <v>0</v>
      </c>
      <c r="G12553">
        <v>0</v>
      </c>
      <c r="I12553">
        <v>0</v>
      </c>
      <c r="J12553">
        <v>0</v>
      </c>
      <c r="L12553">
        <v>0</v>
      </c>
      <c r="N12553">
        <v>0</v>
      </c>
      <c r="P12553">
        <v>0</v>
      </c>
      <c r="Q12553">
        <v>0</v>
      </c>
      <c r="S12553">
        <v>0</v>
      </c>
    </row>
    <row r="12554" spans="1:19" x14ac:dyDescent="0.2">
      <c r="A12554" t="s">
        <v>26310</v>
      </c>
      <c r="B12554" t="s">
        <v>26127</v>
      </c>
      <c r="C12554" t="s">
        <v>202</v>
      </c>
      <c r="D12554" t="s">
        <v>1000</v>
      </c>
      <c r="E12554" s="23">
        <v>44044</v>
      </c>
      <c r="F12554">
        <v>11</v>
      </c>
      <c r="G12554">
        <v>15.5</v>
      </c>
      <c r="I12554">
        <v>78</v>
      </c>
      <c r="J12554">
        <v>117</v>
      </c>
      <c r="L12554">
        <v>172</v>
      </c>
      <c r="N12554">
        <v>77</v>
      </c>
      <c r="P12554">
        <v>1</v>
      </c>
      <c r="Q12554">
        <v>1</v>
      </c>
      <c r="S12554">
        <v>1</v>
      </c>
    </row>
    <row r="12555" spans="1:19" x14ac:dyDescent="0.2">
      <c r="A12555" t="s">
        <v>26311</v>
      </c>
      <c r="B12555" t="s">
        <v>26128</v>
      </c>
      <c r="C12555" t="s">
        <v>347</v>
      </c>
      <c r="D12555" t="s">
        <v>1000</v>
      </c>
      <c r="E12555" s="23">
        <v>44044</v>
      </c>
      <c r="F12555">
        <v>0</v>
      </c>
      <c r="G12555">
        <v>0</v>
      </c>
      <c r="I12555">
        <v>0</v>
      </c>
      <c r="J12555">
        <v>0</v>
      </c>
      <c r="L12555">
        <v>0</v>
      </c>
      <c r="N12555">
        <v>0</v>
      </c>
      <c r="P12555">
        <v>0</v>
      </c>
      <c r="Q12555">
        <v>0</v>
      </c>
      <c r="S12555">
        <v>0</v>
      </c>
    </row>
    <row r="12556" spans="1:19" x14ac:dyDescent="0.2">
      <c r="A12556" t="s">
        <v>26312</v>
      </c>
      <c r="B12556" t="s">
        <v>26129</v>
      </c>
      <c r="C12556" t="s">
        <v>224</v>
      </c>
      <c r="D12556" t="s">
        <v>1000</v>
      </c>
      <c r="E12556" s="23">
        <v>44044</v>
      </c>
      <c r="F12556">
        <v>0</v>
      </c>
      <c r="G12556">
        <v>0</v>
      </c>
      <c r="I12556">
        <v>0</v>
      </c>
      <c r="J12556">
        <v>0</v>
      </c>
      <c r="L12556">
        <v>0</v>
      </c>
      <c r="N12556">
        <v>0</v>
      </c>
      <c r="P12556">
        <v>0</v>
      </c>
      <c r="Q12556">
        <v>0</v>
      </c>
      <c r="S12556">
        <v>0</v>
      </c>
    </row>
    <row r="12557" spans="1:19" x14ac:dyDescent="0.2">
      <c r="A12557" t="s">
        <v>26313</v>
      </c>
      <c r="B12557" t="s">
        <v>26130</v>
      </c>
      <c r="C12557" t="s">
        <v>345</v>
      </c>
      <c r="D12557" t="s">
        <v>1000</v>
      </c>
      <c r="E12557" s="23">
        <v>44044</v>
      </c>
      <c r="F12557">
        <v>0</v>
      </c>
      <c r="G12557">
        <v>0</v>
      </c>
      <c r="I12557">
        <v>0</v>
      </c>
      <c r="J12557">
        <v>0</v>
      </c>
      <c r="L12557">
        <v>0</v>
      </c>
      <c r="N12557">
        <v>0</v>
      </c>
      <c r="P12557">
        <v>0</v>
      </c>
      <c r="Q12557">
        <v>0</v>
      </c>
      <c r="S12557">
        <v>0</v>
      </c>
    </row>
    <row r="12558" spans="1:19" x14ac:dyDescent="0.2">
      <c r="A12558" t="s">
        <v>26314</v>
      </c>
      <c r="B12558" t="s">
        <v>26131</v>
      </c>
      <c r="C12558" t="s">
        <v>226</v>
      </c>
      <c r="D12558" t="s">
        <v>1000</v>
      </c>
      <c r="E12558" s="23">
        <v>44044</v>
      </c>
      <c r="F12558">
        <v>2</v>
      </c>
      <c r="G12558">
        <v>4</v>
      </c>
      <c r="I12558">
        <v>11</v>
      </c>
      <c r="J12558">
        <v>22</v>
      </c>
      <c r="L12558">
        <v>44</v>
      </c>
      <c r="N12558">
        <v>11</v>
      </c>
      <c r="P12558">
        <v>0</v>
      </c>
      <c r="Q12558">
        <v>0</v>
      </c>
      <c r="S12558">
        <v>0</v>
      </c>
    </row>
    <row r="12559" spans="1:19" x14ac:dyDescent="0.2">
      <c r="A12559" t="s">
        <v>26315</v>
      </c>
      <c r="B12559" t="s">
        <v>26132</v>
      </c>
      <c r="C12559" t="s">
        <v>231</v>
      </c>
      <c r="D12559" t="s">
        <v>1000</v>
      </c>
      <c r="E12559" s="23">
        <v>44044</v>
      </c>
      <c r="F12559">
        <v>10.5</v>
      </c>
      <c r="G12559">
        <v>11.5</v>
      </c>
      <c r="I12559">
        <v>167</v>
      </c>
      <c r="J12559">
        <v>117</v>
      </c>
      <c r="L12559">
        <v>128</v>
      </c>
      <c r="N12559">
        <v>129</v>
      </c>
      <c r="P12559">
        <v>5</v>
      </c>
      <c r="Q12559">
        <v>23</v>
      </c>
      <c r="S12559">
        <v>38</v>
      </c>
    </row>
    <row r="12560" spans="1:19" x14ac:dyDescent="0.2">
      <c r="A12560" t="s">
        <v>26316</v>
      </c>
      <c r="B12560" t="s">
        <v>26133</v>
      </c>
      <c r="C12560" t="s">
        <v>216</v>
      </c>
      <c r="D12560" t="s">
        <v>1000</v>
      </c>
      <c r="E12560" s="23">
        <v>44044</v>
      </c>
      <c r="F12560">
        <v>9</v>
      </c>
      <c r="G12560">
        <v>9.5</v>
      </c>
      <c r="I12560">
        <v>47</v>
      </c>
      <c r="J12560">
        <v>90</v>
      </c>
      <c r="L12560">
        <v>95</v>
      </c>
      <c r="N12560">
        <v>41</v>
      </c>
      <c r="P12560">
        <v>5</v>
      </c>
      <c r="Q12560">
        <v>5</v>
      </c>
      <c r="S12560">
        <v>6</v>
      </c>
    </row>
    <row r="12561" spans="1:19" x14ac:dyDescent="0.2">
      <c r="A12561" t="s">
        <v>26317</v>
      </c>
      <c r="B12561" t="s">
        <v>26134</v>
      </c>
      <c r="C12561" t="s">
        <v>233</v>
      </c>
      <c r="D12561" t="s">
        <v>1000</v>
      </c>
      <c r="E12561" s="23">
        <v>44044</v>
      </c>
      <c r="F12561">
        <v>0</v>
      </c>
      <c r="G12561">
        <v>0</v>
      </c>
      <c r="I12561">
        <v>0</v>
      </c>
      <c r="J12561">
        <v>0</v>
      </c>
      <c r="L12561">
        <v>0</v>
      </c>
      <c r="N12561">
        <v>0</v>
      </c>
      <c r="P12561">
        <v>0</v>
      </c>
      <c r="Q12561">
        <v>0</v>
      </c>
      <c r="S12561">
        <v>0</v>
      </c>
    </row>
    <row r="12562" spans="1:19" x14ac:dyDescent="0.2">
      <c r="A12562" t="s">
        <v>26318</v>
      </c>
      <c r="B12562" t="s">
        <v>26135</v>
      </c>
      <c r="C12562" t="s">
        <v>219</v>
      </c>
      <c r="D12562" t="s">
        <v>1000</v>
      </c>
      <c r="E12562" s="23">
        <v>44044</v>
      </c>
      <c r="F12562">
        <v>0</v>
      </c>
      <c r="G12562">
        <v>0</v>
      </c>
      <c r="I12562">
        <v>0</v>
      </c>
      <c r="J12562">
        <v>0</v>
      </c>
      <c r="L12562">
        <v>0</v>
      </c>
      <c r="N12562">
        <v>0</v>
      </c>
      <c r="P12562">
        <v>0</v>
      </c>
      <c r="Q12562">
        <v>0</v>
      </c>
      <c r="S12562">
        <v>0</v>
      </c>
    </row>
    <row r="12563" spans="1:19" x14ac:dyDescent="0.2">
      <c r="A12563" t="s">
        <v>26319</v>
      </c>
      <c r="B12563" t="s">
        <v>26136</v>
      </c>
      <c r="C12563" t="s">
        <v>340</v>
      </c>
      <c r="D12563" t="s">
        <v>1000</v>
      </c>
      <c r="E12563" s="23">
        <v>44044</v>
      </c>
      <c r="F12563">
        <v>2</v>
      </c>
      <c r="G12563">
        <v>3</v>
      </c>
      <c r="I12563">
        <v>0</v>
      </c>
      <c r="J12563">
        <v>18</v>
      </c>
      <c r="L12563">
        <v>36</v>
      </c>
      <c r="N12563">
        <v>0</v>
      </c>
      <c r="P12563">
        <v>0</v>
      </c>
      <c r="Q12563">
        <v>0</v>
      </c>
      <c r="S12563">
        <v>0</v>
      </c>
    </row>
    <row r="12564" spans="1:19" x14ac:dyDescent="0.2">
      <c r="A12564" t="s">
        <v>26320</v>
      </c>
      <c r="B12564" t="s">
        <v>26137</v>
      </c>
      <c r="C12564" t="s">
        <v>350</v>
      </c>
      <c r="D12564" t="s">
        <v>1000</v>
      </c>
      <c r="E12564" s="23">
        <v>44044</v>
      </c>
      <c r="F12564">
        <v>0</v>
      </c>
      <c r="G12564">
        <v>0</v>
      </c>
      <c r="I12564">
        <v>0</v>
      </c>
      <c r="J12564">
        <v>0</v>
      </c>
      <c r="L12564">
        <v>0</v>
      </c>
      <c r="N12564">
        <v>0</v>
      </c>
      <c r="P12564">
        <v>0</v>
      </c>
      <c r="Q12564">
        <v>0</v>
      </c>
      <c r="S12564">
        <v>0</v>
      </c>
    </row>
    <row r="12565" spans="1:19" x14ac:dyDescent="0.2">
      <c r="A12565" t="s">
        <v>26321</v>
      </c>
      <c r="B12565" t="s">
        <v>26138</v>
      </c>
      <c r="C12565" t="s">
        <v>351</v>
      </c>
      <c r="D12565" t="s">
        <v>1000</v>
      </c>
      <c r="E12565" s="23">
        <v>44044</v>
      </c>
      <c r="F12565">
        <v>0</v>
      </c>
      <c r="G12565">
        <v>0</v>
      </c>
      <c r="I12565">
        <v>0</v>
      </c>
      <c r="J12565">
        <v>0</v>
      </c>
      <c r="L12565">
        <v>0</v>
      </c>
      <c r="N12565">
        <v>0</v>
      </c>
      <c r="P12565">
        <v>0</v>
      </c>
      <c r="Q12565">
        <v>0</v>
      </c>
      <c r="S12565">
        <v>0</v>
      </c>
    </row>
    <row r="12566" spans="1:19" x14ac:dyDescent="0.2">
      <c r="A12566" t="s">
        <v>26322</v>
      </c>
      <c r="B12566" t="s">
        <v>26139</v>
      </c>
      <c r="C12566" t="s">
        <v>352</v>
      </c>
      <c r="D12566" t="s">
        <v>1000</v>
      </c>
      <c r="E12566" s="23">
        <v>44044</v>
      </c>
      <c r="F12566">
        <v>0</v>
      </c>
      <c r="G12566">
        <v>0</v>
      </c>
      <c r="I12566">
        <v>0</v>
      </c>
      <c r="J12566">
        <v>0</v>
      </c>
      <c r="L12566">
        <v>0</v>
      </c>
      <c r="N12566">
        <v>0</v>
      </c>
      <c r="P12566">
        <v>0</v>
      </c>
      <c r="Q12566">
        <v>0</v>
      </c>
      <c r="S12566">
        <v>0</v>
      </c>
    </row>
    <row r="12567" spans="1:19" x14ac:dyDescent="0.2">
      <c r="A12567" t="s">
        <v>26323</v>
      </c>
      <c r="B12567" t="s">
        <v>26140</v>
      </c>
      <c r="C12567" t="s">
        <v>353</v>
      </c>
      <c r="D12567" t="s">
        <v>1000</v>
      </c>
      <c r="E12567" s="23">
        <v>44044</v>
      </c>
      <c r="F12567">
        <v>0</v>
      </c>
      <c r="G12567">
        <v>0</v>
      </c>
      <c r="I12567">
        <v>0</v>
      </c>
      <c r="J12567">
        <v>0</v>
      </c>
      <c r="L12567">
        <v>0</v>
      </c>
      <c r="N12567">
        <v>0</v>
      </c>
      <c r="P12567">
        <v>0</v>
      </c>
      <c r="Q12567">
        <v>0</v>
      </c>
      <c r="S12567">
        <v>0</v>
      </c>
    </row>
    <row r="12568" spans="1:19" x14ac:dyDescent="0.2">
      <c r="A12568" t="s">
        <v>26324</v>
      </c>
      <c r="B12568" t="s">
        <v>26141</v>
      </c>
      <c r="C12568" t="s">
        <v>386</v>
      </c>
      <c r="D12568" t="s">
        <v>1000</v>
      </c>
      <c r="E12568" s="23">
        <v>44044</v>
      </c>
      <c r="F12568">
        <v>0</v>
      </c>
      <c r="G12568">
        <v>0</v>
      </c>
      <c r="I12568">
        <v>0</v>
      </c>
      <c r="J12568">
        <v>0</v>
      </c>
      <c r="L12568">
        <v>0</v>
      </c>
      <c r="N12568">
        <v>0</v>
      </c>
      <c r="P12568">
        <v>0</v>
      </c>
      <c r="Q12568">
        <v>0</v>
      </c>
      <c r="S12568">
        <v>0</v>
      </c>
    </row>
    <row r="12569" spans="1:19" x14ac:dyDescent="0.2">
      <c r="A12569" t="s">
        <v>26325</v>
      </c>
      <c r="B12569" t="s">
        <v>26142</v>
      </c>
      <c r="C12569" t="s">
        <v>354</v>
      </c>
      <c r="D12569" t="s">
        <v>1000</v>
      </c>
      <c r="E12569" s="23">
        <v>44044</v>
      </c>
      <c r="F12569">
        <v>1.5</v>
      </c>
      <c r="G12569">
        <v>1.5</v>
      </c>
      <c r="I12569">
        <v>9</v>
      </c>
      <c r="J12569">
        <v>9</v>
      </c>
      <c r="L12569">
        <v>9</v>
      </c>
      <c r="N12569">
        <v>9</v>
      </c>
      <c r="P12569">
        <v>0</v>
      </c>
      <c r="Q12569">
        <v>0</v>
      </c>
      <c r="S12569">
        <v>0</v>
      </c>
    </row>
    <row r="12570" spans="1:19" x14ac:dyDescent="0.2">
      <c r="A12570" t="s">
        <v>26326</v>
      </c>
      <c r="B12570" t="s">
        <v>26143</v>
      </c>
      <c r="C12570" t="s">
        <v>355</v>
      </c>
      <c r="D12570" t="s">
        <v>1000</v>
      </c>
      <c r="E12570" s="23">
        <v>44044</v>
      </c>
      <c r="F12570">
        <v>2.5</v>
      </c>
      <c r="G12570">
        <v>1</v>
      </c>
      <c r="I12570">
        <v>8</v>
      </c>
      <c r="J12570">
        <v>14</v>
      </c>
      <c r="L12570">
        <v>6</v>
      </c>
      <c r="N12570">
        <v>8</v>
      </c>
      <c r="P12570">
        <v>0</v>
      </c>
      <c r="Q12570">
        <v>0</v>
      </c>
      <c r="S12570">
        <v>0</v>
      </c>
    </row>
    <row r="12571" spans="1:19" x14ac:dyDescent="0.2">
      <c r="A12571" t="s">
        <v>26327</v>
      </c>
      <c r="B12571" t="s">
        <v>26144</v>
      </c>
      <c r="C12571" t="s">
        <v>228</v>
      </c>
      <c r="D12571" t="s">
        <v>1002</v>
      </c>
      <c r="E12571" s="23">
        <v>44044</v>
      </c>
      <c r="F12571">
        <v>0</v>
      </c>
      <c r="G12571">
        <v>0</v>
      </c>
      <c r="I12571">
        <v>0</v>
      </c>
      <c r="J12571">
        <v>0</v>
      </c>
      <c r="L12571">
        <v>0</v>
      </c>
      <c r="N12571">
        <v>0</v>
      </c>
      <c r="P12571">
        <v>0</v>
      </c>
      <c r="Q12571">
        <v>0</v>
      </c>
      <c r="S12571">
        <v>0</v>
      </c>
    </row>
    <row r="12572" spans="1:19" x14ac:dyDescent="0.2">
      <c r="A12572" t="s">
        <v>26328</v>
      </c>
      <c r="B12572" t="s">
        <v>26145</v>
      </c>
      <c r="C12572" t="s">
        <v>211</v>
      </c>
      <c r="D12572" t="s">
        <v>1002</v>
      </c>
      <c r="E12572" s="23">
        <v>44044</v>
      </c>
      <c r="F12572">
        <v>0</v>
      </c>
      <c r="G12572">
        <v>0</v>
      </c>
      <c r="I12572">
        <v>0</v>
      </c>
      <c r="J12572">
        <v>0</v>
      </c>
      <c r="L12572">
        <v>0</v>
      </c>
      <c r="N12572">
        <v>0</v>
      </c>
      <c r="P12572">
        <v>0</v>
      </c>
      <c r="Q12572">
        <v>0</v>
      </c>
      <c r="S12572">
        <v>0</v>
      </c>
    </row>
    <row r="12573" spans="1:19" x14ac:dyDescent="0.2">
      <c r="A12573" t="s">
        <v>26329</v>
      </c>
      <c r="B12573" t="s">
        <v>26146</v>
      </c>
      <c r="C12573" t="s">
        <v>213</v>
      </c>
      <c r="D12573" t="s">
        <v>1002</v>
      </c>
      <c r="E12573" s="23">
        <v>44044</v>
      </c>
      <c r="F12573">
        <v>0</v>
      </c>
      <c r="G12573">
        <v>0</v>
      </c>
      <c r="I12573">
        <v>0</v>
      </c>
      <c r="J12573">
        <v>0</v>
      </c>
      <c r="L12573">
        <v>0</v>
      </c>
      <c r="N12573">
        <v>0</v>
      </c>
      <c r="P12573">
        <v>0</v>
      </c>
      <c r="Q12573">
        <v>0</v>
      </c>
      <c r="S12573">
        <v>0</v>
      </c>
    </row>
    <row r="12574" spans="1:19" x14ac:dyDescent="0.2">
      <c r="A12574" t="s">
        <v>26330</v>
      </c>
      <c r="B12574" t="s">
        <v>26147</v>
      </c>
      <c r="C12574" t="s">
        <v>229</v>
      </c>
      <c r="D12574" t="s">
        <v>1002</v>
      </c>
      <c r="E12574" s="23">
        <v>44044</v>
      </c>
      <c r="F12574">
        <v>0</v>
      </c>
      <c r="G12574">
        <v>0</v>
      </c>
      <c r="I12574">
        <v>0</v>
      </c>
      <c r="J12574">
        <v>0</v>
      </c>
      <c r="L12574">
        <v>0</v>
      </c>
      <c r="N12574">
        <v>0</v>
      </c>
      <c r="P12574">
        <v>0</v>
      </c>
      <c r="Q12574">
        <v>0</v>
      </c>
      <c r="S12574">
        <v>0</v>
      </c>
    </row>
    <row r="12575" spans="1:19" x14ac:dyDescent="0.2">
      <c r="A12575" t="s">
        <v>26331</v>
      </c>
      <c r="B12575" t="s">
        <v>26148</v>
      </c>
      <c r="C12575" t="s">
        <v>1051</v>
      </c>
      <c r="D12575" t="s">
        <v>1002</v>
      </c>
      <c r="E12575" s="23">
        <v>44044</v>
      </c>
      <c r="F12575">
        <v>0</v>
      </c>
      <c r="G12575">
        <v>0</v>
      </c>
      <c r="I12575">
        <v>0</v>
      </c>
      <c r="J12575">
        <v>0</v>
      </c>
      <c r="L12575">
        <v>0</v>
      </c>
      <c r="N12575">
        <v>0</v>
      </c>
      <c r="P12575">
        <v>0</v>
      </c>
      <c r="Q12575">
        <v>0</v>
      </c>
      <c r="S12575">
        <v>0</v>
      </c>
    </row>
    <row r="12576" spans="1:19" x14ac:dyDescent="0.2">
      <c r="A12576" t="s">
        <v>26332</v>
      </c>
      <c r="B12576" t="s">
        <v>26149</v>
      </c>
      <c r="C12576" t="s">
        <v>1049</v>
      </c>
      <c r="D12576" t="s">
        <v>1002</v>
      </c>
      <c r="E12576" s="23">
        <v>44044</v>
      </c>
      <c r="F12576">
        <v>0</v>
      </c>
      <c r="G12576">
        <v>0</v>
      </c>
      <c r="I12576">
        <v>0</v>
      </c>
      <c r="J12576">
        <v>0</v>
      </c>
      <c r="L12576">
        <v>0</v>
      </c>
      <c r="N12576">
        <v>0</v>
      </c>
      <c r="P12576">
        <v>0</v>
      </c>
      <c r="Q12576">
        <v>0</v>
      </c>
      <c r="S12576">
        <v>0</v>
      </c>
    </row>
    <row r="12577" spans="1:19" x14ac:dyDescent="0.2">
      <c r="A12577" t="s">
        <v>26333</v>
      </c>
      <c r="B12577" t="s">
        <v>26150</v>
      </c>
      <c r="C12577" t="s">
        <v>25343</v>
      </c>
      <c r="D12577" t="s">
        <v>1002</v>
      </c>
      <c r="E12577" s="23">
        <v>44044</v>
      </c>
      <c r="F12577">
        <v>1.5</v>
      </c>
      <c r="G12577">
        <v>1.5</v>
      </c>
      <c r="I12577">
        <v>6</v>
      </c>
      <c r="J12577">
        <v>8</v>
      </c>
      <c r="L12577">
        <v>8</v>
      </c>
      <c r="N12577">
        <v>6</v>
      </c>
      <c r="P12577">
        <v>0</v>
      </c>
      <c r="Q12577">
        <v>0</v>
      </c>
      <c r="S12577">
        <v>0</v>
      </c>
    </row>
    <row r="12578" spans="1:19" x14ac:dyDescent="0.2">
      <c r="A12578" t="s">
        <v>26334</v>
      </c>
      <c r="B12578" t="s">
        <v>26151</v>
      </c>
      <c r="C12578" t="s">
        <v>25698</v>
      </c>
      <c r="D12578" t="s">
        <v>1002</v>
      </c>
      <c r="E12578" s="23">
        <v>44044</v>
      </c>
      <c r="F12578">
        <v>5</v>
      </c>
      <c r="G12578">
        <v>5</v>
      </c>
      <c r="I12578">
        <v>8</v>
      </c>
      <c r="J12578">
        <v>30</v>
      </c>
      <c r="L12578">
        <v>30</v>
      </c>
      <c r="N12578">
        <v>3</v>
      </c>
      <c r="P12578">
        <v>0</v>
      </c>
      <c r="Q12578">
        <v>0</v>
      </c>
      <c r="S12578">
        <v>5</v>
      </c>
    </row>
    <row r="12579" spans="1:19" x14ac:dyDescent="0.2">
      <c r="A12579" t="s">
        <v>26335</v>
      </c>
      <c r="B12579" t="s">
        <v>26152</v>
      </c>
      <c r="C12579" t="s">
        <v>959</v>
      </c>
      <c r="D12579" t="s">
        <v>1002</v>
      </c>
      <c r="E12579" s="23">
        <v>44044</v>
      </c>
      <c r="F12579">
        <v>0</v>
      </c>
      <c r="G12579">
        <v>0</v>
      </c>
      <c r="I12579">
        <v>0</v>
      </c>
      <c r="J12579">
        <v>0</v>
      </c>
      <c r="L12579">
        <v>0</v>
      </c>
      <c r="N12579">
        <v>0</v>
      </c>
      <c r="P12579">
        <v>0</v>
      </c>
      <c r="Q12579">
        <v>0</v>
      </c>
      <c r="S12579">
        <v>0</v>
      </c>
    </row>
    <row r="12580" spans="1:19" x14ac:dyDescent="0.2">
      <c r="A12580" t="s">
        <v>26336</v>
      </c>
      <c r="B12580" t="s">
        <v>26153</v>
      </c>
      <c r="C12580" t="s">
        <v>205</v>
      </c>
      <c r="D12580" t="s">
        <v>1002</v>
      </c>
      <c r="E12580" s="23">
        <v>44044</v>
      </c>
      <c r="F12580">
        <v>0</v>
      </c>
      <c r="G12580">
        <v>0</v>
      </c>
      <c r="I12580">
        <v>0</v>
      </c>
      <c r="J12580">
        <v>0</v>
      </c>
      <c r="L12580">
        <v>0</v>
      </c>
      <c r="N12580">
        <v>0</v>
      </c>
      <c r="P12580">
        <v>0</v>
      </c>
      <c r="Q12580">
        <v>0</v>
      </c>
      <c r="S12580">
        <v>0</v>
      </c>
    </row>
    <row r="12581" spans="1:19" x14ac:dyDescent="0.2">
      <c r="A12581" t="s">
        <v>26337</v>
      </c>
      <c r="B12581" t="s">
        <v>26154</v>
      </c>
      <c r="C12581" t="s">
        <v>384</v>
      </c>
      <c r="D12581" t="s">
        <v>1002</v>
      </c>
      <c r="E12581" s="23">
        <v>44044</v>
      </c>
      <c r="F12581">
        <v>0</v>
      </c>
      <c r="G12581">
        <v>0</v>
      </c>
      <c r="I12581">
        <v>0</v>
      </c>
      <c r="J12581">
        <v>0</v>
      </c>
      <c r="L12581">
        <v>0</v>
      </c>
      <c r="N12581">
        <v>0</v>
      </c>
      <c r="P12581">
        <v>0</v>
      </c>
      <c r="Q12581">
        <v>0</v>
      </c>
      <c r="S12581">
        <v>0</v>
      </c>
    </row>
    <row r="12582" spans="1:19" x14ac:dyDescent="0.2">
      <c r="A12582" t="s">
        <v>26338</v>
      </c>
      <c r="B12582" t="s">
        <v>26155</v>
      </c>
      <c r="C12582" t="s">
        <v>210</v>
      </c>
      <c r="D12582" t="s">
        <v>1002</v>
      </c>
      <c r="E12582" s="23">
        <v>44044</v>
      </c>
      <c r="F12582">
        <v>0</v>
      </c>
      <c r="G12582">
        <v>0</v>
      </c>
      <c r="I12582">
        <v>0</v>
      </c>
      <c r="J12582">
        <v>0</v>
      </c>
      <c r="L12582">
        <v>0</v>
      </c>
      <c r="N12582">
        <v>0</v>
      </c>
      <c r="P12582">
        <v>0</v>
      </c>
      <c r="Q12582">
        <v>0</v>
      </c>
      <c r="S12582">
        <v>0</v>
      </c>
    </row>
    <row r="12583" spans="1:19" x14ac:dyDescent="0.2">
      <c r="A12583" t="s">
        <v>26339</v>
      </c>
      <c r="B12583" t="s">
        <v>26156</v>
      </c>
      <c r="C12583" t="s">
        <v>215</v>
      </c>
      <c r="D12583" t="s">
        <v>1002</v>
      </c>
      <c r="E12583" s="23">
        <v>44044</v>
      </c>
      <c r="F12583">
        <v>5</v>
      </c>
      <c r="G12583">
        <v>6</v>
      </c>
      <c r="I12583">
        <v>25</v>
      </c>
      <c r="J12583">
        <v>30</v>
      </c>
      <c r="L12583">
        <v>36</v>
      </c>
      <c r="N12583">
        <v>15</v>
      </c>
      <c r="P12583">
        <v>6</v>
      </c>
      <c r="Q12583">
        <v>8</v>
      </c>
      <c r="S12583">
        <v>10</v>
      </c>
    </row>
    <row r="12584" spans="1:19" x14ac:dyDescent="0.2">
      <c r="A12584" t="s">
        <v>26340</v>
      </c>
      <c r="B12584" t="s">
        <v>26157</v>
      </c>
      <c r="C12584" t="s">
        <v>960</v>
      </c>
      <c r="D12584" t="s">
        <v>1002</v>
      </c>
      <c r="E12584" s="23">
        <v>44044</v>
      </c>
      <c r="F12584">
        <v>0</v>
      </c>
      <c r="G12584">
        <v>0</v>
      </c>
      <c r="I12584">
        <v>0</v>
      </c>
      <c r="J12584">
        <v>0</v>
      </c>
      <c r="L12584">
        <v>0</v>
      </c>
      <c r="N12584">
        <v>0</v>
      </c>
      <c r="P12584">
        <v>0</v>
      </c>
      <c r="Q12584">
        <v>0</v>
      </c>
      <c r="S12584">
        <v>0</v>
      </c>
    </row>
    <row r="12585" spans="1:19" x14ac:dyDescent="0.2">
      <c r="A12585" t="s">
        <v>26341</v>
      </c>
      <c r="B12585" t="s">
        <v>26158</v>
      </c>
      <c r="C12585" t="s">
        <v>961</v>
      </c>
      <c r="D12585" t="s">
        <v>1002</v>
      </c>
      <c r="E12585" s="23">
        <v>44044</v>
      </c>
      <c r="F12585">
        <v>3</v>
      </c>
      <c r="G12585">
        <v>3</v>
      </c>
      <c r="I12585">
        <v>12</v>
      </c>
      <c r="J12585">
        <v>12</v>
      </c>
      <c r="L12585">
        <v>15</v>
      </c>
      <c r="N12585">
        <v>7</v>
      </c>
      <c r="P12585">
        <v>4</v>
      </c>
      <c r="Q12585">
        <v>4</v>
      </c>
      <c r="S12585">
        <v>5</v>
      </c>
    </row>
    <row r="12586" spans="1:19" x14ac:dyDescent="0.2">
      <c r="A12586" t="s">
        <v>26342</v>
      </c>
      <c r="B12586" t="s">
        <v>26159</v>
      </c>
      <c r="C12586" t="s">
        <v>221</v>
      </c>
      <c r="D12586" t="s">
        <v>1002</v>
      </c>
      <c r="E12586" s="23">
        <v>44044</v>
      </c>
      <c r="F12586">
        <v>0</v>
      </c>
      <c r="G12586">
        <v>0</v>
      </c>
      <c r="I12586">
        <v>0</v>
      </c>
      <c r="J12586">
        <v>0</v>
      </c>
      <c r="L12586">
        <v>0</v>
      </c>
      <c r="N12586">
        <v>0</v>
      </c>
      <c r="P12586">
        <v>0</v>
      </c>
      <c r="Q12586">
        <v>0</v>
      </c>
      <c r="S12586">
        <v>0</v>
      </c>
    </row>
    <row r="12587" spans="1:19" x14ac:dyDescent="0.2">
      <c r="A12587" t="s">
        <v>26343</v>
      </c>
      <c r="B12587" t="s">
        <v>26160</v>
      </c>
      <c r="C12587" t="s">
        <v>222</v>
      </c>
      <c r="D12587" t="s">
        <v>1002</v>
      </c>
      <c r="E12587" s="23">
        <v>44044</v>
      </c>
      <c r="F12587">
        <v>0</v>
      </c>
      <c r="G12587">
        <v>0</v>
      </c>
      <c r="I12587">
        <v>0</v>
      </c>
      <c r="J12587">
        <v>0</v>
      </c>
      <c r="L12587">
        <v>0</v>
      </c>
      <c r="N12587">
        <v>0</v>
      </c>
      <c r="P12587">
        <v>0</v>
      </c>
      <c r="Q12587">
        <v>0</v>
      </c>
      <c r="S12587">
        <v>0</v>
      </c>
    </row>
    <row r="12588" spans="1:19" x14ac:dyDescent="0.2">
      <c r="A12588" t="s">
        <v>26344</v>
      </c>
      <c r="B12588" t="s">
        <v>26161</v>
      </c>
      <c r="C12588" t="s">
        <v>25359</v>
      </c>
      <c r="D12588" t="s">
        <v>1002</v>
      </c>
      <c r="E12588" s="23">
        <v>44044</v>
      </c>
      <c r="F12588">
        <v>1.5</v>
      </c>
      <c r="G12588">
        <v>1.5</v>
      </c>
      <c r="I12588">
        <v>6</v>
      </c>
      <c r="J12588">
        <v>8</v>
      </c>
      <c r="L12588">
        <v>8</v>
      </c>
      <c r="N12588">
        <v>6</v>
      </c>
      <c r="P12588">
        <v>0</v>
      </c>
      <c r="Q12588">
        <v>0</v>
      </c>
      <c r="S12588">
        <v>0</v>
      </c>
    </row>
    <row r="12589" spans="1:19" x14ac:dyDescent="0.2">
      <c r="A12589" t="s">
        <v>26345</v>
      </c>
      <c r="B12589" t="s">
        <v>26162</v>
      </c>
      <c r="C12589" t="s">
        <v>200</v>
      </c>
      <c r="D12589" t="s">
        <v>1002</v>
      </c>
      <c r="E12589" s="23">
        <v>44044</v>
      </c>
      <c r="F12589">
        <v>1</v>
      </c>
      <c r="G12589">
        <v>3.5</v>
      </c>
      <c r="I12589">
        <v>2</v>
      </c>
      <c r="J12589">
        <v>5</v>
      </c>
      <c r="L12589">
        <v>20</v>
      </c>
      <c r="N12589">
        <v>2</v>
      </c>
      <c r="P12589">
        <v>0</v>
      </c>
      <c r="Q12589">
        <v>0</v>
      </c>
      <c r="S12589">
        <v>0</v>
      </c>
    </row>
    <row r="12590" spans="1:19" x14ac:dyDescent="0.2">
      <c r="A12590" t="s">
        <v>26346</v>
      </c>
      <c r="B12590" t="s">
        <v>26163</v>
      </c>
      <c r="C12590" t="s">
        <v>204</v>
      </c>
      <c r="D12590" t="s">
        <v>1002</v>
      </c>
      <c r="E12590" s="23">
        <v>44044</v>
      </c>
      <c r="F12590">
        <v>0</v>
      </c>
      <c r="G12590">
        <v>0</v>
      </c>
      <c r="I12590">
        <v>0</v>
      </c>
      <c r="J12590">
        <v>0</v>
      </c>
      <c r="L12590">
        <v>0</v>
      </c>
      <c r="N12590">
        <v>0</v>
      </c>
      <c r="P12590">
        <v>0</v>
      </c>
      <c r="Q12590">
        <v>0</v>
      </c>
      <c r="S12590">
        <v>0</v>
      </c>
    </row>
    <row r="12591" spans="1:19" x14ac:dyDescent="0.2">
      <c r="A12591" t="s">
        <v>26347</v>
      </c>
      <c r="B12591" t="s">
        <v>26164</v>
      </c>
      <c r="C12591" t="s">
        <v>385</v>
      </c>
      <c r="D12591" t="s">
        <v>1002</v>
      </c>
      <c r="E12591" s="23">
        <v>44044</v>
      </c>
      <c r="F12591">
        <v>0</v>
      </c>
      <c r="G12591">
        <v>0</v>
      </c>
      <c r="I12591">
        <v>0</v>
      </c>
      <c r="J12591">
        <v>0</v>
      </c>
      <c r="L12591">
        <v>0</v>
      </c>
      <c r="N12591">
        <v>0</v>
      </c>
      <c r="P12591">
        <v>0</v>
      </c>
      <c r="Q12591">
        <v>0</v>
      </c>
      <c r="S12591">
        <v>0</v>
      </c>
    </row>
    <row r="12592" spans="1:19" x14ac:dyDescent="0.2">
      <c r="A12592" t="s">
        <v>26348</v>
      </c>
      <c r="B12592" t="s">
        <v>26165</v>
      </c>
      <c r="C12592" t="s">
        <v>208</v>
      </c>
      <c r="D12592" t="s">
        <v>1002</v>
      </c>
      <c r="E12592" s="23">
        <v>44044</v>
      </c>
      <c r="F12592">
        <v>3</v>
      </c>
      <c r="G12592">
        <v>1.5</v>
      </c>
      <c r="I12592">
        <v>15</v>
      </c>
      <c r="J12592">
        <v>17</v>
      </c>
      <c r="L12592">
        <v>9</v>
      </c>
      <c r="N12592">
        <v>13</v>
      </c>
      <c r="P12592">
        <v>0</v>
      </c>
      <c r="Q12592">
        <v>0</v>
      </c>
      <c r="S12592">
        <v>2</v>
      </c>
    </row>
    <row r="12593" spans="1:19" x14ac:dyDescent="0.2">
      <c r="A12593" t="s">
        <v>26349</v>
      </c>
      <c r="B12593" t="s">
        <v>26166</v>
      </c>
      <c r="C12593" t="s">
        <v>900</v>
      </c>
      <c r="D12593" t="s">
        <v>1002</v>
      </c>
      <c r="E12593" s="23">
        <v>44044</v>
      </c>
      <c r="F12593">
        <v>3.5</v>
      </c>
      <c r="G12593">
        <v>4</v>
      </c>
      <c r="I12593">
        <v>10</v>
      </c>
      <c r="J12593">
        <v>20</v>
      </c>
      <c r="L12593">
        <v>23</v>
      </c>
      <c r="N12593">
        <v>8</v>
      </c>
      <c r="P12593">
        <v>0</v>
      </c>
      <c r="Q12593">
        <v>0</v>
      </c>
      <c r="S12593">
        <v>2</v>
      </c>
    </row>
    <row r="12594" spans="1:19" x14ac:dyDescent="0.2">
      <c r="A12594" t="s">
        <v>26350</v>
      </c>
      <c r="B12594" t="s">
        <v>26167</v>
      </c>
      <c r="C12594" t="s">
        <v>905</v>
      </c>
      <c r="D12594" t="s">
        <v>1002</v>
      </c>
      <c r="E12594" s="23">
        <v>44044</v>
      </c>
      <c r="F12594">
        <v>1</v>
      </c>
      <c r="G12594">
        <v>2</v>
      </c>
      <c r="I12594">
        <v>0</v>
      </c>
      <c r="J12594">
        <v>5</v>
      </c>
      <c r="L12594">
        <v>11</v>
      </c>
      <c r="N12594">
        <v>0</v>
      </c>
      <c r="P12594">
        <v>0</v>
      </c>
      <c r="Q12594">
        <v>0</v>
      </c>
      <c r="S12594">
        <v>0</v>
      </c>
    </row>
    <row r="12595" spans="1:19" x14ac:dyDescent="0.2">
      <c r="A12595" t="s">
        <v>26351</v>
      </c>
      <c r="B12595" t="s">
        <v>26168</v>
      </c>
      <c r="C12595" t="s">
        <v>316</v>
      </c>
      <c r="D12595" t="s">
        <v>1002</v>
      </c>
      <c r="E12595" s="23">
        <v>44044</v>
      </c>
      <c r="F12595">
        <v>5</v>
      </c>
      <c r="G12595">
        <v>6.5</v>
      </c>
      <c r="I12595">
        <v>5</v>
      </c>
      <c r="J12595">
        <v>25</v>
      </c>
      <c r="L12595">
        <v>37</v>
      </c>
      <c r="N12595">
        <v>5</v>
      </c>
      <c r="P12595">
        <v>0</v>
      </c>
      <c r="Q12595">
        <v>0</v>
      </c>
      <c r="S12595">
        <v>0</v>
      </c>
    </row>
    <row r="12596" spans="1:19" x14ac:dyDescent="0.2">
      <c r="A12596" t="s">
        <v>26352</v>
      </c>
      <c r="B12596" t="s">
        <v>26169</v>
      </c>
      <c r="C12596" t="s">
        <v>218</v>
      </c>
      <c r="D12596" t="s">
        <v>1002</v>
      </c>
      <c r="E12596" s="23">
        <v>44044</v>
      </c>
      <c r="F12596">
        <v>0</v>
      </c>
      <c r="G12596">
        <v>0</v>
      </c>
      <c r="I12596">
        <v>0</v>
      </c>
      <c r="J12596">
        <v>0</v>
      </c>
      <c r="L12596">
        <v>0</v>
      </c>
      <c r="N12596">
        <v>0</v>
      </c>
      <c r="P12596">
        <v>0</v>
      </c>
      <c r="Q12596">
        <v>0</v>
      </c>
      <c r="S12596">
        <v>0</v>
      </c>
    </row>
    <row r="12597" spans="1:19" x14ac:dyDescent="0.2">
      <c r="A12597" t="s">
        <v>26353</v>
      </c>
      <c r="B12597" t="s">
        <v>26170</v>
      </c>
      <c r="C12597" t="s">
        <v>202</v>
      </c>
      <c r="D12597" t="s">
        <v>1002</v>
      </c>
      <c r="E12597" s="23">
        <v>44044</v>
      </c>
      <c r="F12597">
        <v>11</v>
      </c>
      <c r="G12597">
        <v>15.5</v>
      </c>
      <c r="I12597">
        <v>78</v>
      </c>
      <c r="J12597">
        <v>117</v>
      </c>
      <c r="L12597">
        <v>172</v>
      </c>
      <c r="N12597">
        <v>77</v>
      </c>
      <c r="P12597">
        <v>1</v>
      </c>
      <c r="Q12597">
        <v>1</v>
      </c>
      <c r="S12597">
        <v>1</v>
      </c>
    </row>
    <row r="12598" spans="1:19" x14ac:dyDescent="0.2">
      <c r="A12598" t="s">
        <v>26354</v>
      </c>
      <c r="B12598" t="s">
        <v>26171</v>
      </c>
      <c r="C12598" t="s">
        <v>347</v>
      </c>
      <c r="D12598" t="s">
        <v>1002</v>
      </c>
      <c r="E12598" s="23">
        <v>44044</v>
      </c>
      <c r="F12598">
        <v>0</v>
      </c>
      <c r="G12598">
        <v>0</v>
      </c>
      <c r="I12598">
        <v>0</v>
      </c>
      <c r="J12598">
        <v>0</v>
      </c>
      <c r="L12598">
        <v>0</v>
      </c>
      <c r="N12598">
        <v>0</v>
      </c>
      <c r="P12598">
        <v>0</v>
      </c>
      <c r="Q12598">
        <v>0</v>
      </c>
      <c r="S12598">
        <v>0</v>
      </c>
    </row>
    <row r="12599" spans="1:19" x14ac:dyDescent="0.2">
      <c r="A12599" t="s">
        <v>26355</v>
      </c>
      <c r="B12599" t="s">
        <v>26172</v>
      </c>
      <c r="C12599" t="s">
        <v>224</v>
      </c>
      <c r="D12599" t="s">
        <v>1002</v>
      </c>
      <c r="E12599" s="23">
        <v>44044</v>
      </c>
      <c r="F12599">
        <v>0</v>
      </c>
      <c r="G12599">
        <v>0</v>
      </c>
      <c r="I12599">
        <v>0</v>
      </c>
      <c r="J12599">
        <v>0</v>
      </c>
      <c r="L12599">
        <v>0</v>
      </c>
      <c r="N12599">
        <v>0</v>
      </c>
      <c r="P12599">
        <v>0</v>
      </c>
      <c r="Q12599">
        <v>0</v>
      </c>
      <c r="S12599">
        <v>0</v>
      </c>
    </row>
    <row r="12600" spans="1:19" x14ac:dyDescent="0.2">
      <c r="A12600" t="s">
        <v>26356</v>
      </c>
      <c r="B12600" t="s">
        <v>26173</v>
      </c>
      <c r="C12600" t="s">
        <v>345</v>
      </c>
      <c r="D12600" t="s">
        <v>1002</v>
      </c>
      <c r="E12600" s="23">
        <v>44044</v>
      </c>
      <c r="F12600">
        <v>0</v>
      </c>
      <c r="G12600">
        <v>0</v>
      </c>
      <c r="I12600">
        <v>0</v>
      </c>
      <c r="J12600">
        <v>0</v>
      </c>
      <c r="L12600">
        <v>0</v>
      </c>
      <c r="N12600">
        <v>0</v>
      </c>
      <c r="P12600">
        <v>0</v>
      </c>
      <c r="Q12600">
        <v>0</v>
      </c>
      <c r="S12600">
        <v>0</v>
      </c>
    </row>
    <row r="12601" spans="1:19" x14ac:dyDescent="0.2">
      <c r="A12601" t="s">
        <v>26357</v>
      </c>
      <c r="B12601" t="s">
        <v>26174</v>
      </c>
      <c r="C12601" t="s">
        <v>226</v>
      </c>
      <c r="D12601" t="s">
        <v>1002</v>
      </c>
      <c r="E12601" s="23">
        <v>44044</v>
      </c>
      <c r="F12601">
        <v>2</v>
      </c>
      <c r="G12601">
        <v>4</v>
      </c>
      <c r="I12601">
        <v>11</v>
      </c>
      <c r="J12601">
        <v>22</v>
      </c>
      <c r="L12601">
        <v>44</v>
      </c>
      <c r="N12601">
        <v>11</v>
      </c>
      <c r="P12601">
        <v>0</v>
      </c>
      <c r="Q12601">
        <v>0</v>
      </c>
      <c r="S12601">
        <v>0</v>
      </c>
    </row>
    <row r="12602" spans="1:19" x14ac:dyDescent="0.2">
      <c r="A12602" t="s">
        <v>26358</v>
      </c>
      <c r="B12602" t="s">
        <v>26175</v>
      </c>
      <c r="C12602" t="s">
        <v>231</v>
      </c>
      <c r="D12602" t="s">
        <v>1002</v>
      </c>
      <c r="E12602" s="23">
        <v>44044</v>
      </c>
      <c r="F12602">
        <v>10.5</v>
      </c>
      <c r="G12602">
        <v>11.5</v>
      </c>
      <c r="I12602">
        <v>167</v>
      </c>
      <c r="J12602">
        <v>117</v>
      </c>
      <c r="L12602">
        <v>128</v>
      </c>
      <c r="N12602">
        <v>129</v>
      </c>
      <c r="P12602">
        <v>5</v>
      </c>
      <c r="Q12602">
        <v>23</v>
      </c>
      <c r="S12602">
        <v>38</v>
      </c>
    </row>
    <row r="12603" spans="1:19" x14ac:dyDescent="0.2">
      <c r="A12603" t="s">
        <v>26359</v>
      </c>
      <c r="B12603" t="s">
        <v>26176</v>
      </c>
      <c r="C12603" t="s">
        <v>216</v>
      </c>
      <c r="D12603" t="s">
        <v>1002</v>
      </c>
      <c r="E12603" s="23">
        <v>44044</v>
      </c>
      <c r="F12603">
        <v>9</v>
      </c>
      <c r="G12603">
        <v>9.5</v>
      </c>
      <c r="I12603">
        <v>47</v>
      </c>
      <c r="J12603">
        <v>90</v>
      </c>
      <c r="L12603">
        <v>95</v>
      </c>
      <c r="N12603">
        <v>41</v>
      </c>
      <c r="P12603">
        <v>5</v>
      </c>
      <c r="Q12603">
        <v>5</v>
      </c>
      <c r="S12603">
        <v>6</v>
      </c>
    </row>
    <row r="12604" spans="1:19" x14ac:dyDescent="0.2">
      <c r="A12604" t="s">
        <v>26360</v>
      </c>
      <c r="B12604" t="s">
        <v>26177</v>
      </c>
      <c r="C12604" t="s">
        <v>233</v>
      </c>
      <c r="D12604" t="s">
        <v>1002</v>
      </c>
      <c r="E12604" s="23">
        <v>44044</v>
      </c>
      <c r="F12604">
        <v>0</v>
      </c>
      <c r="G12604">
        <v>0</v>
      </c>
      <c r="I12604">
        <v>0</v>
      </c>
      <c r="J12604">
        <v>0</v>
      </c>
      <c r="L12604">
        <v>0</v>
      </c>
      <c r="N12604">
        <v>0</v>
      </c>
      <c r="P12604">
        <v>0</v>
      </c>
      <c r="Q12604">
        <v>0</v>
      </c>
      <c r="S12604">
        <v>0</v>
      </c>
    </row>
    <row r="12605" spans="1:19" x14ac:dyDescent="0.2">
      <c r="A12605" t="s">
        <v>26361</v>
      </c>
      <c r="B12605" t="s">
        <v>26178</v>
      </c>
      <c r="C12605" t="s">
        <v>219</v>
      </c>
      <c r="D12605" t="s">
        <v>1002</v>
      </c>
      <c r="E12605" s="23">
        <v>44044</v>
      </c>
      <c r="F12605">
        <v>0</v>
      </c>
      <c r="G12605">
        <v>0</v>
      </c>
      <c r="I12605">
        <v>0</v>
      </c>
      <c r="J12605">
        <v>0</v>
      </c>
      <c r="L12605">
        <v>0</v>
      </c>
      <c r="N12605">
        <v>0</v>
      </c>
      <c r="P12605">
        <v>0</v>
      </c>
      <c r="Q12605">
        <v>0</v>
      </c>
      <c r="S12605">
        <v>0</v>
      </c>
    </row>
    <row r="12606" spans="1:19" x14ac:dyDescent="0.2">
      <c r="A12606" t="s">
        <v>26362</v>
      </c>
      <c r="B12606" t="s">
        <v>26179</v>
      </c>
      <c r="C12606" t="s">
        <v>340</v>
      </c>
      <c r="D12606" t="s">
        <v>1002</v>
      </c>
      <c r="E12606" s="23">
        <v>44044</v>
      </c>
      <c r="F12606">
        <v>2</v>
      </c>
      <c r="G12606">
        <v>3</v>
      </c>
      <c r="I12606">
        <v>0</v>
      </c>
      <c r="J12606">
        <v>18</v>
      </c>
      <c r="L12606">
        <v>36</v>
      </c>
      <c r="N12606">
        <v>0</v>
      </c>
      <c r="P12606">
        <v>0</v>
      </c>
      <c r="Q12606">
        <v>0</v>
      </c>
      <c r="S12606">
        <v>0</v>
      </c>
    </row>
    <row r="12607" spans="1:19" x14ac:dyDescent="0.2">
      <c r="A12607" t="s">
        <v>26363</v>
      </c>
      <c r="B12607" t="s">
        <v>26180</v>
      </c>
      <c r="C12607" t="s">
        <v>350</v>
      </c>
      <c r="D12607" t="s">
        <v>1002</v>
      </c>
      <c r="E12607" s="23">
        <v>44044</v>
      </c>
      <c r="F12607">
        <v>0</v>
      </c>
      <c r="G12607">
        <v>0</v>
      </c>
      <c r="I12607">
        <v>0</v>
      </c>
      <c r="J12607">
        <v>0</v>
      </c>
      <c r="L12607">
        <v>0</v>
      </c>
      <c r="N12607">
        <v>0</v>
      </c>
      <c r="P12607">
        <v>0</v>
      </c>
      <c r="Q12607">
        <v>0</v>
      </c>
      <c r="S12607">
        <v>0</v>
      </c>
    </row>
    <row r="12608" spans="1:19" x14ac:dyDescent="0.2">
      <c r="A12608" t="s">
        <v>26364</v>
      </c>
      <c r="B12608" t="s">
        <v>26181</v>
      </c>
      <c r="C12608" t="s">
        <v>351</v>
      </c>
      <c r="D12608" t="s">
        <v>1002</v>
      </c>
      <c r="E12608" s="23">
        <v>44044</v>
      </c>
      <c r="F12608">
        <v>0</v>
      </c>
      <c r="G12608">
        <v>0</v>
      </c>
      <c r="I12608">
        <v>0</v>
      </c>
      <c r="J12608">
        <v>0</v>
      </c>
      <c r="L12608">
        <v>0</v>
      </c>
      <c r="N12608">
        <v>0</v>
      </c>
      <c r="P12608">
        <v>0</v>
      </c>
      <c r="Q12608">
        <v>0</v>
      </c>
      <c r="S12608">
        <v>0</v>
      </c>
    </row>
    <row r="12609" spans="1:19" x14ac:dyDescent="0.2">
      <c r="A12609" t="s">
        <v>26365</v>
      </c>
      <c r="B12609" t="s">
        <v>26182</v>
      </c>
      <c r="C12609" t="s">
        <v>352</v>
      </c>
      <c r="D12609" t="s">
        <v>1002</v>
      </c>
      <c r="E12609" s="23">
        <v>44044</v>
      </c>
      <c r="F12609">
        <v>0</v>
      </c>
      <c r="G12609">
        <v>0</v>
      </c>
      <c r="I12609">
        <v>0</v>
      </c>
      <c r="J12609">
        <v>0</v>
      </c>
      <c r="L12609">
        <v>0</v>
      </c>
      <c r="N12609">
        <v>0</v>
      </c>
      <c r="P12609">
        <v>0</v>
      </c>
      <c r="Q12609">
        <v>0</v>
      </c>
      <c r="S12609">
        <v>0</v>
      </c>
    </row>
    <row r="12610" spans="1:19" x14ac:dyDescent="0.2">
      <c r="A12610" t="s">
        <v>26366</v>
      </c>
      <c r="B12610" t="s">
        <v>26183</v>
      </c>
      <c r="C12610" t="s">
        <v>353</v>
      </c>
      <c r="D12610" t="s">
        <v>1002</v>
      </c>
      <c r="E12610" s="23">
        <v>44044</v>
      </c>
      <c r="F12610">
        <v>0</v>
      </c>
      <c r="G12610">
        <v>0</v>
      </c>
      <c r="I12610">
        <v>0</v>
      </c>
      <c r="J12610">
        <v>0</v>
      </c>
      <c r="L12610">
        <v>0</v>
      </c>
      <c r="N12610">
        <v>0</v>
      </c>
      <c r="P12610">
        <v>0</v>
      </c>
      <c r="Q12610">
        <v>0</v>
      </c>
      <c r="S12610">
        <v>0</v>
      </c>
    </row>
    <row r="12611" spans="1:19" x14ac:dyDescent="0.2">
      <c r="A12611" t="s">
        <v>26367</v>
      </c>
      <c r="B12611" t="s">
        <v>26184</v>
      </c>
      <c r="C12611" t="s">
        <v>386</v>
      </c>
      <c r="D12611" t="s">
        <v>1002</v>
      </c>
      <c r="E12611" s="23">
        <v>44044</v>
      </c>
      <c r="F12611">
        <v>0</v>
      </c>
      <c r="G12611">
        <v>0</v>
      </c>
      <c r="I12611">
        <v>0</v>
      </c>
      <c r="J12611">
        <v>0</v>
      </c>
      <c r="L12611">
        <v>0</v>
      </c>
      <c r="N12611">
        <v>0</v>
      </c>
      <c r="P12611">
        <v>0</v>
      </c>
      <c r="Q12611">
        <v>0</v>
      </c>
      <c r="S12611">
        <v>0</v>
      </c>
    </row>
    <row r="12612" spans="1:19" x14ac:dyDescent="0.2">
      <c r="A12612" t="s">
        <v>26368</v>
      </c>
      <c r="B12612" t="s">
        <v>26185</v>
      </c>
      <c r="C12612" t="s">
        <v>354</v>
      </c>
      <c r="D12612" t="s">
        <v>1002</v>
      </c>
      <c r="E12612" s="23">
        <v>44044</v>
      </c>
      <c r="F12612">
        <v>1.5</v>
      </c>
      <c r="G12612">
        <v>1.5</v>
      </c>
      <c r="I12612">
        <v>9</v>
      </c>
      <c r="J12612">
        <v>9</v>
      </c>
      <c r="L12612">
        <v>9</v>
      </c>
      <c r="N12612">
        <v>9</v>
      </c>
      <c r="P12612">
        <v>0</v>
      </c>
      <c r="Q12612">
        <v>0</v>
      </c>
      <c r="S12612">
        <v>0</v>
      </c>
    </row>
    <row r="12613" spans="1:19" x14ac:dyDescent="0.2">
      <c r="A12613" t="s">
        <v>26369</v>
      </c>
      <c r="B12613" t="s">
        <v>26186</v>
      </c>
      <c r="C12613" t="s">
        <v>355</v>
      </c>
      <c r="D12613" t="s">
        <v>1002</v>
      </c>
      <c r="E12613" s="23">
        <v>44044</v>
      </c>
      <c r="F12613">
        <v>2.5</v>
      </c>
      <c r="G12613">
        <v>1</v>
      </c>
      <c r="I12613">
        <v>8</v>
      </c>
      <c r="J12613">
        <v>14</v>
      </c>
      <c r="L12613">
        <v>6</v>
      </c>
      <c r="N12613">
        <v>8</v>
      </c>
      <c r="P12613">
        <v>0</v>
      </c>
      <c r="Q12613">
        <v>0</v>
      </c>
      <c r="S12613">
        <v>0</v>
      </c>
    </row>
    <row r="12614" spans="1:19" x14ac:dyDescent="0.2">
      <c r="A12614" t="s">
        <v>26370</v>
      </c>
      <c r="B12614" t="s">
        <v>26187</v>
      </c>
      <c r="C12614" t="s">
        <v>1048</v>
      </c>
      <c r="D12614" t="s">
        <v>1002</v>
      </c>
      <c r="E12614" s="23">
        <v>44044</v>
      </c>
      <c r="F12614">
        <v>3</v>
      </c>
      <c r="G12614">
        <v>2</v>
      </c>
      <c r="I12614">
        <v>10</v>
      </c>
      <c r="J12614">
        <v>17</v>
      </c>
      <c r="L12614">
        <v>10</v>
      </c>
      <c r="N12614">
        <v>10</v>
      </c>
      <c r="P12614">
        <v>0</v>
      </c>
      <c r="Q12614">
        <v>0</v>
      </c>
      <c r="S12614">
        <v>0</v>
      </c>
    </row>
    <row r="12615" spans="1:19" x14ac:dyDescent="0.2">
      <c r="A12615" t="s">
        <v>26371</v>
      </c>
      <c r="B12615" t="s">
        <v>26188</v>
      </c>
      <c r="C12615" t="s">
        <v>1047</v>
      </c>
      <c r="D12615" t="s">
        <v>1002</v>
      </c>
      <c r="E12615" s="23">
        <v>44044</v>
      </c>
      <c r="F12615">
        <v>2.5</v>
      </c>
      <c r="G12615">
        <v>1.5</v>
      </c>
      <c r="I12615">
        <v>9</v>
      </c>
      <c r="J12615">
        <v>14</v>
      </c>
      <c r="L12615">
        <v>8</v>
      </c>
      <c r="N12615">
        <v>9</v>
      </c>
      <c r="P12615">
        <v>7</v>
      </c>
      <c r="Q12615">
        <v>7</v>
      </c>
      <c r="S12615">
        <v>0</v>
      </c>
    </row>
    <row r="12616" spans="1:19" x14ac:dyDescent="0.2">
      <c r="A12616" t="s">
        <v>26372</v>
      </c>
      <c r="B12616" t="s">
        <v>26189</v>
      </c>
      <c r="C12616" t="s">
        <v>1050</v>
      </c>
      <c r="D12616" t="s">
        <v>1002</v>
      </c>
      <c r="E12616" s="23">
        <v>44044</v>
      </c>
      <c r="F12616">
        <v>1</v>
      </c>
      <c r="G12616">
        <v>1.5</v>
      </c>
      <c r="I12616">
        <v>4</v>
      </c>
      <c r="J12616">
        <v>5</v>
      </c>
      <c r="L12616">
        <v>8</v>
      </c>
      <c r="N12616">
        <v>4</v>
      </c>
      <c r="P12616">
        <v>0</v>
      </c>
      <c r="Q12616">
        <v>0</v>
      </c>
      <c r="S12616">
        <v>0</v>
      </c>
    </row>
    <row r="12617" spans="1:19" x14ac:dyDescent="0.2">
      <c r="A12617" t="s">
        <v>26373</v>
      </c>
      <c r="B12617" t="s">
        <v>26190</v>
      </c>
      <c r="C12617" t="s">
        <v>1054</v>
      </c>
      <c r="D12617" t="s">
        <v>1002</v>
      </c>
      <c r="E12617" s="23">
        <v>44044</v>
      </c>
      <c r="F12617">
        <v>1.5</v>
      </c>
      <c r="G12617">
        <v>2</v>
      </c>
      <c r="I12617">
        <v>3</v>
      </c>
      <c r="J12617">
        <v>8</v>
      </c>
      <c r="L12617">
        <v>11</v>
      </c>
      <c r="N12617">
        <v>3</v>
      </c>
      <c r="P12617">
        <v>0</v>
      </c>
      <c r="Q12617">
        <v>0</v>
      </c>
      <c r="S12617">
        <v>0</v>
      </c>
    </row>
    <row r="12618" spans="1:19" x14ac:dyDescent="0.2">
      <c r="A12618" t="s">
        <v>26374</v>
      </c>
      <c r="B12618" t="s">
        <v>26191</v>
      </c>
      <c r="C12618" t="s">
        <v>1052</v>
      </c>
      <c r="D12618" t="s">
        <v>1002</v>
      </c>
      <c r="E12618" s="23">
        <v>44044</v>
      </c>
      <c r="F12618">
        <v>2.5</v>
      </c>
      <c r="G12618">
        <v>4.5</v>
      </c>
      <c r="I12618">
        <v>9</v>
      </c>
      <c r="J12618">
        <v>13</v>
      </c>
      <c r="L12618">
        <v>26</v>
      </c>
      <c r="N12618">
        <v>8</v>
      </c>
      <c r="P12618">
        <v>0</v>
      </c>
      <c r="Q12618">
        <v>0</v>
      </c>
      <c r="S12618">
        <v>1</v>
      </c>
    </row>
    <row r="12619" spans="1:19" x14ac:dyDescent="0.2">
      <c r="A12619" t="s">
        <v>26375</v>
      </c>
      <c r="B12619" t="s">
        <v>26192</v>
      </c>
      <c r="C12619" t="s">
        <v>1053</v>
      </c>
      <c r="D12619" t="s">
        <v>1002</v>
      </c>
      <c r="E12619" s="23">
        <v>44044</v>
      </c>
      <c r="F12619">
        <v>1.5</v>
      </c>
      <c r="G12619">
        <v>1.5</v>
      </c>
      <c r="I12619">
        <v>8</v>
      </c>
      <c r="J12619">
        <v>8</v>
      </c>
      <c r="L12619">
        <v>8</v>
      </c>
      <c r="N12619">
        <v>8</v>
      </c>
      <c r="P12619">
        <v>0</v>
      </c>
      <c r="Q12619">
        <v>0</v>
      </c>
      <c r="S12619">
        <v>0</v>
      </c>
    </row>
    <row r="12620" spans="1:19" x14ac:dyDescent="0.2">
      <c r="A12620" t="s">
        <v>26286</v>
      </c>
      <c r="B12620" t="s">
        <v>26103</v>
      </c>
      <c r="C12620" t="s">
        <v>25698</v>
      </c>
      <c r="D12620" t="s">
        <v>1000</v>
      </c>
      <c r="E12620" s="23">
        <v>44044</v>
      </c>
      <c r="F12620">
        <v>5</v>
      </c>
      <c r="G12620">
        <v>5</v>
      </c>
      <c r="I12620">
        <v>8</v>
      </c>
      <c r="J12620">
        <v>30</v>
      </c>
      <c r="L12620">
        <v>30</v>
      </c>
      <c r="N12620">
        <v>3</v>
      </c>
      <c r="P12620">
        <v>0</v>
      </c>
      <c r="Q12620">
        <v>0</v>
      </c>
      <c r="S12620">
        <v>5</v>
      </c>
    </row>
    <row r="12621" spans="1:19" x14ac:dyDescent="0.2">
      <c r="A12621" t="s">
        <v>26376</v>
      </c>
      <c r="B12621" t="s">
        <v>26193</v>
      </c>
      <c r="C12621" t="s">
        <v>962</v>
      </c>
      <c r="D12621" t="s">
        <v>1000</v>
      </c>
      <c r="E12621" s="23">
        <v>44044</v>
      </c>
      <c r="F12621">
        <v>0</v>
      </c>
      <c r="G12621">
        <v>0</v>
      </c>
      <c r="I12621">
        <v>0</v>
      </c>
      <c r="J12621">
        <v>0</v>
      </c>
      <c r="L12621">
        <v>0</v>
      </c>
      <c r="N12621">
        <v>0</v>
      </c>
      <c r="P12621">
        <v>0</v>
      </c>
      <c r="Q12621">
        <v>0</v>
      </c>
      <c r="S12621">
        <v>0</v>
      </c>
    </row>
    <row r="12622" spans="1:19" x14ac:dyDescent="0.2">
      <c r="A12622" t="s">
        <v>26377</v>
      </c>
      <c r="B12622" t="s">
        <v>26194</v>
      </c>
      <c r="C12622" t="s">
        <v>348</v>
      </c>
      <c r="D12622" t="s">
        <v>1000</v>
      </c>
      <c r="E12622" s="23">
        <v>44044</v>
      </c>
      <c r="F12622">
        <v>0</v>
      </c>
      <c r="G12622">
        <v>0</v>
      </c>
      <c r="I12622">
        <v>0</v>
      </c>
      <c r="J12622">
        <v>0</v>
      </c>
      <c r="L12622">
        <v>0</v>
      </c>
      <c r="N12622">
        <v>0</v>
      </c>
      <c r="P12622">
        <v>0</v>
      </c>
      <c r="Q12622">
        <v>0</v>
      </c>
      <c r="S12622">
        <v>0</v>
      </c>
    </row>
    <row r="12623" spans="1:19" x14ac:dyDescent="0.2">
      <c r="A12623" t="s">
        <v>26378</v>
      </c>
      <c r="B12623" t="s">
        <v>26195</v>
      </c>
      <c r="C12623" t="s">
        <v>357</v>
      </c>
      <c r="D12623" t="s">
        <v>1000</v>
      </c>
      <c r="E12623" s="23">
        <v>44044</v>
      </c>
      <c r="F12623">
        <v>0</v>
      </c>
      <c r="G12623">
        <v>0</v>
      </c>
      <c r="I12623">
        <v>0</v>
      </c>
      <c r="J12623">
        <v>0</v>
      </c>
      <c r="L12623">
        <v>0</v>
      </c>
      <c r="N12623">
        <v>0</v>
      </c>
      <c r="P12623">
        <v>0</v>
      </c>
      <c r="Q12623">
        <v>0</v>
      </c>
      <c r="S12623">
        <v>0</v>
      </c>
    </row>
    <row r="12624" spans="1:19" x14ac:dyDescent="0.2">
      <c r="A12624" t="s">
        <v>26379</v>
      </c>
      <c r="B12624" t="s">
        <v>26196</v>
      </c>
      <c r="C12624" t="s">
        <v>22399</v>
      </c>
      <c r="D12624" t="s">
        <v>1000</v>
      </c>
      <c r="E12624" s="23">
        <v>44044</v>
      </c>
      <c r="F12624">
        <v>0</v>
      </c>
      <c r="G12624">
        <v>0</v>
      </c>
      <c r="I12624">
        <v>0</v>
      </c>
      <c r="J12624">
        <v>0</v>
      </c>
      <c r="L12624">
        <v>0</v>
      </c>
      <c r="N12624">
        <v>0</v>
      </c>
      <c r="P12624">
        <v>0</v>
      </c>
      <c r="Q12624">
        <v>0</v>
      </c>
      <c r="S12624">
        <v>0</v>
      </c>
    </row>
    <row r="12625" spans="1:19" x14ac:dyDescent="0.2">
      <c r="A12625" t="s">
        <v>26380</v>
      </c>
      <c r="B12625" t="s">
        <v>26197</v>
      </c>
      <c r="C12625" t="s">
        <v>203</v>
      </c>
      <c r="D12625" t="s">
        <v>1000</v>
      </c>
      <c r="E12625" s="23">
        <v>44044</v>
      </c>
      <c r="F12625">
        <v>0</v>
      </c>
      <c r="G12625">
        <v>0</v>
      </c>
      <c r="I12625">
        <v>0</v>
      </c>
      <c r="J12625">
        <v>0</v>
      </c>
      <c r="L12625">
        <v>0</v>
      </c>
      <c r="N12625">
        <v>0</v>
      </c>
      <c r="P12625">
        <v>0</v>
      </c>
      <c r="Q12625">
        <v>0</v>
      </c>
      <c r="S12625">
        <v>0</v>
      </c>
    </row>
    <row r="12626" spans="1:19" x14ac:dyDescent="0.2">
      <c r="A12626" t="s">
        <v>26381</v>
      </c>
      <c r="B12626" t="s">
        <v>26198</v>
      </c>
      <c r="C12626" t="s">
        <v>387</v>
      </c>
      <c r="D12626" t="s">
        <v>1000</v>
      </c>
      <c r="E12626" s="23">
        <v>44044</v>
      </c>
      <c r="F12626">
        <v>0</v>
      </c>
      <c r="G12626">
        <v>0</v>
      </c>
      <c r="I12626">
        <v>0</v>
      </c>
      <c r="J12626">
        <v>0</v>
      </c>
      <c r="L12626">
        <v>0</v>
      </c>
      <c r="N12626">
        <v>0</v>
      </c>
      <c r="P12626">
        <v>0</v>
      </c>
      <c r="Q12626">
        <v>0</v>
      </c>
      <c r="S12626">
        <v>0</v>
      </c>
    </row>
    <row r="12627" spans="1:19" x14ac:dyDescent="0.2">
      <c r="A12627" t="s">
        <v>26382</v>
      </c>
      <c r="B12627" t="s">
        <v>26199</v>
      </c>
      <c r="C12627" t="s">
        <v>223</v>
      </c>
      <c r="D12627" t="s">
        <v>1000</v>
      </c>
      <c r="E12627" s="23">
        <v>44044</v>
      </c>
      <c r="F12627">
        <v>0</v>
      </c>
      <c r="G12627">
        <v>0</v>
      </c>
      <c r="I12627">
        <v>0</v>
      </c>
      <c r="J12627">
        <v>0</v>
      </c>
      <c r="L12627">
        <v>0</v>
      </c>
      <c r="N12627">
        <v>0</v>
      </c>
      <c r="P12627">
        <v>0</v>
      </c>
      <c r="Q12627">
        <v>0</v>
      </c>
      <c r="S12627">
        <v>0</v>
      </c>
    </row>
    <row r="12628" spans="1:19" x14ac:dyDescent="0.2">
      <c r="A12628" t="s">
        <v>26383</v>
      </c>
      <c r="B12628" t="s">
        <v>26200</v>
      </c>
      <c r="C12628" t="s">
        <v>346</v>
      </c>
      <c r="D12628" t="s">
        <v>1000</v>
      </c>
      <c r="E12628" s="23">
        <v>44044</v>
      </c>
      <c r="F12628">
        <v>0</v>
      </c>
      <c r="G12628">
        <v>0</v>
      </c>
      <c r="I12628">
        <v>0</v>
      </c>
      <c r="J12628">
        <v>0</v>
      </c>
      <c r="L12628">
        <v>0</v>
      </c>
      <c r="N12628">
        <v>0</v>
      </c>
      <c r="P12628">
        <v>0</v>
      </c>
      <c r="Q12628">
        <v>0</v>
      </c>
      <c r="S12628">
        <v>0</v>
      </c>
    </row>
    <row r="12629" spans="1:19" x14ac:dyDescent="0.2">
      <c r="A12629" t="s">
        <v>26384</v>
      </c>
      <c r="B12629" t="s">
        <v>26201</v>
      </c>
      <c r="C12629" t="s">
        <v>207</v>
      </c>
      <c r="D12629" t="s">
        <v>1000</v>
      </c>
      <c r="E12629" s="23">
        <v>44044</v>
      </c>
      <c r="F12629">
        <v>4.5</v>
      </c>
      <c r="G12629">
        <v>3</v>
      </c>
      <c r="I12629">
        <v>24</v>
      </c>
      <c r="J12629">
        <v>26</v>
      </c>
      <c r="L12629">
        <v>18</v>
      </c>
      <c r="N12629">
        <v>22</v>
      </c>
      <c r="P12629">
        <v>0</v>
      </c>
      <c r="Q12629">
        <v>0</v>
      </c>
      <c r="S12629">
        <v>2</v>
      </c>
    </row>
    <row r="12630" spans="1:19" x14ac:dyDescent="0.2">
      <c r="A12630" t="s">
        <v>26385</v>
      </c>
      <c r="B12630" t="s">
        <v>26202</v>
      </c>
      <c r="C12630" t="s">
        <v>212</v>
      </c>
      <c r="D12630" t="s">
        <v>1000</v>
      </c>
      <c r="E12630" s="23">
        <v>44044</v>
      </c>
      <c r="F12630">
        <v>3.5</v>
      </c>
      <c r="G12630">
        <v>4</v>
      </c>
      <c r="I12630">
        <v>10</v>
      </c>
      <c r="J12630">
        <v>20</v>
      </c>
      <c r="L12630">
        <v>23</v>
      </c>
      <c r="N12630">
        <v>8</v>
      </c>
      <c r="P12630">
        <v>0</v>
      </c>
      <c r="Q12630">
        <v>0</v>
      </c>
      <c r="S12630">
        <v>2</v>
      </c>
    </row>
    <row r="12631" spans="1:19" x14ac:dyDescent="0.2">
      <c r="A12631" t="s">
        <v>26386</v>
      </c>
      <c r="B12631" t="s">
        <v>26203</v>
      </c>
      <c r="C12631" t="s">
        <v>963</v>
      </c>
      <c r="D12631" t="s">
        <v>1000</v>
      </c>
      <c r="E12631" s="23">
        <v>44044</v>
      </c>
      <c r="F12631">
        <v>0</v>
      </c>
      <c r="G12631">
        <v>0</v>
      </c>
      <c r="I12631">
        <v>0</v>
      </c>
      <c r="J12631">
        <v>0</v>
      </c>
      <c r="L12631">
        <v>0</v>
      </c>
      <c r="N12631">
        <v>0</v>
      </c>
      <c r="P12631">
        <v>0</v>
      </c>
      <c r="Q12631">
        <v>0</v>
      </c>
      <c r="S12631">
        <v>0</v>
      </c>
    </row>
    <row r="12632" spans="1:19" x14ac:dyDescent="0.2">
      <c r="A12632" t="s">
        <v>26387</v>
      </c>
      <c r="B12632" t="s">
        <v>26204</v>
      </c>
      <c r="C12632" t="s">
        <v>225</v>
      </c>
      <c r="D12632" t="s">
        <v>1000</v>
      </c>
      <c r="E12632" s="23">
        <v>44044</v>
      </c>
      <c r="F12632">
        <v>3</v>
      </c>
      <c r="G12632">
        <v>6</v>
      </c>
      <c r="I12632">
        <v>11</v>
      </c>
      <c r="J12632">
        <v>27</v>
      </c>
      <c r="L12632">
        <v>55</v>
      </c>
      <c r="N12632">
        <v>11</v>
      </c>
      <c r="P12632">
        <v>0</v>
      </c>
      <c r="Q12632">
        <v>0</v>
      </c>
      <c r="S12632">
        <v>0</v>
      </c>
    </row>
    <row r="12633" spans="1:19" x14ac:dyDescent="0.2">
      <c r="A12633" t="s">
        <v>26388</v>
      </c>
      <c r="B12633" t="s">
        <v>26205</v>
      </c>
      <c r="C12633" t="s">
        <v>232</v>
      </c>
      <c r="D12633" t="s">
        <v>1000</v>
      </c>
      <c r="E12633" s="23">
        <v>44044</v>
      </c>
      <c r="F12633">
        <v>13.5</v>
      </c>
      <c r="G12633">
        <v>14.5</v>
      </c>
      <c r="I12633">
        <v>179</v>
      </c>
      <c r="J12633">
        <v>129</v>
      </c>
      <c r="L12633">
        <v>143</v>
      </c>
      <c r="N12633">
        <v>136</v>
      </c>
      <c r="P12633">
        <v>9</v>
      </c>
      <c r="Q12633">
        <v>27</v>
      </c>
      <c r="S12633">
        <v>43</v>
      </c>
    </row>
    <row r="12634" spans="1:19" x14ac:dyDescent="0.2">
      <c r="A12634" t="s">
        <v>26389</v>
      </c>
      <c r="B12634" t="s">
        <v>26206</v>
      </c>
      <c r="C12634" t="s">
        <v>317</v>
      </c>
      <c r="D12634" t="s">
        <v>1000</v>
      </c>
      <c r="E12634" s="23">
        <v>44044</v>
      </c>
      <c r="F12634">
        <v>7.5</v>
      </c>
      <c r="G12634">
        <v>7.5</v>
      </c>
      <c r="I12634">
        <v>13</v>
      </c>
      <c r="J12634">
        <v>39</v>
      </c>
      <c r="L12634">
        <v>43</v>
      </c>
      <c r="N12634">
        <v>13</v>
      </c>
      <c r="P12634">
        <v>0</v>
      </c>
      <c r="Q12634">
        <v>0</v>
      </c>
      <c r="S12634">
        <v>0</v>
      </c>
    </row>
    <row r="12635" spans="1:19" x14ac:dyDescent="0.2">
      <c r="A12635" t="s">
        <v>26390</v>
      </c>
      <c r="B12635" t="s">
        <v>26207</v>
      </c>
      <c r="C12635" t="s">
        <v>214</v>
      </c>
      <c r="D12635" t="s">
        <v>1000</v>
      </c>
      <c r="E12635" s="23">
        <v>44044</v>
      </c>
      <c r="F12635">
        <v>14</v>
      </c>
      <c r="G12635">
        <v>15.5</v>
      </c>
      <c r="I12635">
        <v>72</v>
      </c>
      <c r="J12635">
        <v>120</v>
      </c>
      <c r="L12635">
        <v>131</v>
      </c>
      <c r="N12635">
        <v>56</v>
      </c>
      <c r="P12635">
        <v>11</v>
      </c>
      <c r="Q12635">
        <v>13</v>
      </c>
      <c r="S12635">
        <v>16</v>
      </c>
    </row>
    <row r="12636" spans="1:19" x14ac:dyDescent="0.2">
      <c r="A12636" t="s">
        <v>26391</v>
      </c>
      <c r="B12636" t="s">
        <v>26208</v>
      </c>
      <c r="C12636" t="s">
        <v>230</v>
      </c>
      <c r="D12636" t="s">
        <v>1000</v>
      </c>
      <c r="E12636" s="23">
        <v>44044</v>
      </c>
      <c r="F12636">
        <v>0</v>
      </c>
      <c r="G12636">
        <v>0</v>
      </c>
      <c r="I12636">
        <v>0</v>
      </c>
      <c r="J12636">
        <v>0</v>
      </c>
      <c r="L12636">
        <v>0</v>
      </c>
      <c r="N12636">
        <v>0</v>
      </c>
      <c r="P12636">
        <v>0</v>
      </c>
      <c r="Q12636">
        <v>0</v>
      </c>
      <c r="S12636">
        <v>0</v>
      </c>
    </row>
    <row r="12637" spans="1:19" x14ac:dyDescent="0.2">
      <c r="A12637" t="s">
        <v>26392</v>
      </c>
      <c r="B12637" t="s">
        <v>26209</v>
      </c>
      <c r="C12637" t="s">
        <v>234</v>
      </c>
      <c r="D12637" t="s">
        <v>1000</v>
      </c>
      <c r="E12637" s="23">
        <v>44044</v>
      </c>
      <c r="F12637">
        <v>0</v>
      </c>
      <c r="G12637">
        <v>0</v>
      </c>
      <c r="I12637">
        <v>0</v>
      </c>
      <c r="J12637">
        <v>0</v>
      </c>
      <c r="L12637">
        <v>0</v>
      </c>
      <c r="N12637">
        <v>0</v>
      </c>
      <c r="P12637">
        <v>0</v>
      </c>
      <c r="Q12637">
        <v>0</v>
      </c>
      <c r="S12637">
        <v>0</v>
      </c>
    </row>
    <row r="12638" spans="1:19" x14ac:dyDescent="0.2">
      <c r="A12638" t="s">
        <v>26393</v>
      </c>
      <c r="B12638" t="s">
        <v>26210</v>
      </c>
      <c r="C12638" t="s">
        <v>217</v>
      </c>
      <c r="D12638" t="s">
        <v>1000</v>
      </c>
      <c r="E12638" s="23">
        <v>44044</v>
      </c>
      <c r="F12638">
        <v>0</v>
      </c>
      <c r="G12638">
        <v>0</v>
      </c>
      <c r="I12638">
        <v>0</v>
      </c>
      <c r="J12638">
        <v>0</v>
      </c>
      <c r="L12638">
        <v>0</v>
      </c>
      <c r="N12638">
        <v>0</v>
      </c>
      <c r="P12638">
        <v>0</v>
      </c>
      <c r="Q12638">
        <v>0</v>
      </c>
      <c r="S12638">
        <v>0</v>
      </c>
    </row>
    <row r="12639" spans="1:19" x14ac:dyDescent="0.2">
      <c r="A12639" t="s">
        <v>26394</v>
      </c>
      <c r="B12639" t="s">
        <v>26211</v>
      </c>
      <c r="C12639" t="s">
        <v>342</v>
      </c>
      <c r="D12639" t="s">
        <v>1000</v>
      </c>
      <c r="E12639" s="23">
        <v>44044</v>
      </c>
      <c r="F12639">
        <v>2</v>
      </c>
      <c r="G12639">
        <v>3</v>
      </c>
      <c r="I12639">
        <v>0</v>
      </c>
      <c r="J12639">
        <v>18</v>
      </c>
      <c r="L12639">
        <v>36</v>
      </c>
      <c r="N12639">
        <v>0</v>
      </c>
      <c r="P12639">
        <v>0</v>
      </c>
      <c r="Q12639">
        <v>0</v>
      </c>
      <c r="S12639">
        <v>0</v>
      </c>
    </row>
    <row r="12640" spans="1:19" x14ac:dyDescent="0.2">
      <c r="A12640" t="s">
        <v>26395</v>
      </c>
      <c r="B12640" t="s">
        <v>26212</v>
      </c>
      <c r="C12640" t="s">
        <v>220</v>
      </c>
      <c r="D12640" t="s">
        <v>1000</v>
      </c>
      <c r="E12640" s="23">
        <v>44044</v>
      </c>
      <c r="F12640">
        <v>0</v>
      </c>
      <c r="G12640">
        <v>0</v>
      </c>
      <c r="I12640">
        <v>0</v>
      </c>
      <c r="J12640">
        <v>0</v>
      </c>
      <c r="L12640">
        <v>0</v>
      </c>
      <c r="N12640">
        <v>0</v>
      </c>
      <c r="P12640">
        <v>0</v>
      </c>
      <c r="Q12640">
        <v>0</v>
      </c>
      <c r="S12640">
        <v>0</v>
      </c>
    </row>
    <row r="12641" spans="1:19" x14ac:dyDescent="0.2">
      <c r="A12641" t="s">
        <v>26396</v>
      </c>
      <c r="B12641" t="s">
        <v>26213</v>
      </c>
      <c r="C12641" t="s">
        <v>25330</v>
      </c>
      <c r="D12641" t="s">
        <v>1001</v>
      </c>
      <c r="E12641" s="23">
        <v>44044</v>
      </c>
      <c r="F12641">
        <v>3</v>
      </c>
      <c r="G12641">
        <v>3</v>
      </c>
      <c r="I12641">
        <v>12</v>
      </c>
      <c r="J12641">
        <v>16</v>
      </c>
      <c r="L12641">
        <v>16</v>
      </c>
      <c r="N12641">
        <v>12</v>
      </c>
      <c r="P12641">
        <v>0</v>
      </c>
      <c r="Q12641">
        <v>0</v>
      </c>
      <c r="S12641">
        <v>0</v>
      </c>
    </row>
    <row r="12642" spans="1:19" x14ac:dyDescent="0.2">
      <c r="A12642" t="s">
        <v>26397</v>
      </c>
      <c r="B12642" t="s">
        <v>26214</v>
      </c>
      <c r="C12642" t="s">
        <v>199</v>
      </c>
      <c r="D12642" t="s">
        <v>1000</v>
      </c>
      <c r="E12642" s="23">
        <v>44044</v>
      </c>
      <c r="F12642">
        <v>12</v>
      </c>
      <c r="G12642">
        <v>19</v>
      </c>
      <c r="I12642">
        <v>80</v>
      </c>
      <c r="J12642">
        <v>122</v>
      </c>
      <c r="L12642">
        <v>192</v>
      </c>
      <c r="N12642">
        <v>79</v>
      </c>
      <c r="P12642">
        <v>1</v>
      </c>
      <c r="Q12642">
        <v>1</v>
      </c>
      <c r="S12642">
        <v>1</v>
      </c>
    </row>
    <row r="12643" spans="1:19" x14ac:dyDescent="0.2">
      <c r="A12643" t="s">
        <v>26398</v>
      </c>
      <c r="B12643" t="s">
        <v>26215</v>
      </c>
      <c r="C12643" t="s">
        <v>199</v>
      </c>
      <c r="D12643" t="s">
        <v>1001</v>
      </c>
      <c r="E12643" s="23">
        <v>44044</v>
      </c>
      <c r="F12643">
        <v>2.5</v>
      </c>
      <c r="G12643">
        <v>3.5</v>
      </c>
      <c r="I12643">
        <v>7</v>
      </c>
      <c r="J12643">
        <v>13</v>
      </c>
      <c r="L12643">
        <v>19</v>
      </c>
      <c r="N12643">
        <v>7</v>
      </c>
      <c r="P12643">
        <v>0</v>
      </c>
      <c r="Q12643">
        <v>0</v>
      </c>
      <c r="S12643">
        <v>0</v>
      </c>
    </row>
    <row r="12644" spans="1:19" x14ac:dyDescent="0.2">
      <c r="A12644" t="s">
        <v>26399</v>
      </c>
      <c r="B12644" t="s">
        <v>26216</v>
      </c>
      <c r="C12644" t="s">
        <v>901</v>
      </c>
      <c r="D12644" t="s">
        <v>1000</v>
      </c>
      <c r="E12644" s="23">
        <v>44044</v>
      </c>
      <c r="F12644">
        <v>1</v>
      </c>
      <c r="G12644">
        <v>3</v>
      </c>
      <c r="I12644">
        <v>3</v>
      </c>
      <c r="J12644">
        <v>6</v>
      </c>
      <c r="L12644">
        <v>18</v>
      </c>
      <c r="N12644">
        <v>3</v>
      </c>
      <c r="P12644">
        <v>0</v>
      </c>
      <c r="Q12644">
        <v>0</v>
      </c>
      <c r="S12644">
        <v>0</v>
      </c>
    </row>
    <row r="12645" spans="1:19" x14ac:dyDescent="0.2">
      <c r="A12645" t="s">
        <v>26400</v>
      </c>
      <c r="B12645" t="s">
        <v>26217</v>
      </c>
      <c r="C12645" t="s">
        <v>901</v>
      </c>
      <c r="D12645" t="s">
        <v>1001</v>
      </c>
      <c r="E12645" s="23">
        <v>44044</v>
      </c>
      <c r="F12645">
        <v>4.5</v>
      </c>
      <c r="G12645">
        <v>3.5</v>
      </c>
      <c r="I12645">
        <v>16</v>
      </c>
      <c r="J12645">
        <v>24</v>
      </c>
      <c r="L12645">
        <v>18</v>
      </c>
      <c r="N12645">
        <v>15</v>
      </c>
      <c r="P12645">
        <v>0</v>
      </c>
      <c r="Q12645">
        <v>0</v>
      </c>
      <c r="S12645">
        <v>1</v>
      </c>
    </row>
    <row r="12646" spans="1:19" x14ac:dyDescent="0.2">
      <c r="A12646" t="s">
        <v>26401</v>
      </c>
      <c r="B12646" t="s">
        <v>26218</v>
      </c>
      <c r="C12646" t="s">
        <v>903</v>
      </c>
      <c r="D12646" t="s">
        <v>1000</v>
      </c>
      <c r="E12646" s="23">
        <v>44044</v>
      </c>
      <c r="F12646">
        <v>4</v>
      </c>
      <c r="G12646">
        <v>3</v>
      </c>
      <c r="I12646">
        <v>17</v>
      </c>
      <c r="J12646">
        <v>22</v>
      </c>
      <c r="L12646">
        <v>16</v>
      </c>
      <c r="N12646">
        <v>17</v>
      </c>
      <c r="P12646">
        <v>7</v>
      </c>
      <c r="Q12646">
        <v>7</v>
      </c>
      <c r="S12646">
        <v>0</v>
      </c>
    </row>
    <row r="12647" spans="1:19" x14ac:dyDescent="0.2">
      <c r="A12647" t="s">
        <v>26402</v>
      </c>
      <c r="B12647" t="s">
        <v>26219</v>
      </c>
      <c r="C12647" t="s">
        <v>903</v>
      </c>
      <c r="D12647" t="s">
        <v>1001</v>
      </c>
      <c r="E12647" s="23">
        <v>44044</v>
      </c>
      <c r="F12647">
        <v>0</v>
      </c>
      <c r="G12647">
        <v>0</v>
      </c>
      <c r="I12647">
        <v>0</v>
      </c>
      <c r="J12647">
        <v>0</v>
      </c>
      <c r="L12647">
        <v>0</v>
      </c>
      <c r="N12647">
        <v>0</v>
      </c>
      <c r="P12647">
        <v>0</v>
      </c>
      <c r="Q12647">
        <v>0</v>
      </c>
      <c r="S12647">
        <v>0</v>
      </c>
    </row>
    <row r="12648" spans="1:19" x14ac:dyDescent="0.2">
      <c r="A12648" t="s">
        <v>26403</v>
      </c>
      <c r="B12648" t="s">
        <v>26220</v>
      </c>
      <c r="C12648" t="s">
        <v>198</v>
      </c>
      <c r="D12648" t="s">
        <v>1002</v>
      </c>
      <c r="E12648" s="23">
        <v>44044</v>
      </c>
      <c r="F12648">
        <v>0</v>
      </c>
      <c r="G12648">
        <v>0</v>
      </c>
      <c r="I12648">
        <v>0</v>
      </c>
      <c r="J12648">
        <v>0</v>
      </c>
      <c r="L12648">
        <v>0</v>
      </c>
      <c r="N12648">
        <v>0</v>
      </c>
      <c r="P12648">
        <v>0</v>
      </c>
      <c r="Q12648">
        <v>0</v>
      </c>
      <c r="S12648">
        <v>0</v>
      </c>
    </row>
    <row r="12649" spans="1:19" x14ac:dyDescent="0.2">
      <c r="A12649" t="s">
        <v>26404</v>
      </c>
      <c r="B12649" t="s">
        <v>26221</v>
      </c>
      <c r="C12649" t="s">
        <v>25855</v>
      </c>
      <c r="D12649" t="s">
        <v>1002</v>
      </c>
      <c r="E12649" s="23">
        <v>44044</v>
      </c>
      <c r="F12649">
        <v>5</v>
      </c>
      <c r="G12649">
        <v>5</v>
      </c>
      <c r="I12649">
        <v>8</v>
      </c>
      <c r="J12649">
        <v>30</v>
      </c>
      <c r="L12649">
        <v>30</v>
      </c>
      <c r="N12649">
        <v>3</v>
      </c>
      <c r="P12649">
        <v>0</v>
      </c>
      <c r="Q12649">
        <v>0</v>
      </c>
      <c r="S12649">
        <v>5</v>
      </c>
    </row>
    <row r="12650" spans="1:19" x14ac:dyDescent="0.2">
      <c r="A12650" t="s">
        <v>26405</v>
      </c>
      <c r="B12650" t="s">
        <v>26222</v>
      </c>
      <c r="C12650" t="s">
        <v>962</v>
      </c>
      <c r="D12650" t="s">
        <v>1002</v>
      </c>
      <c r="E12650" s="23">
        <v>44044</v>
      </c>
      <c r="F12650">
        <v>0</v>
      </c>
      <c r="G12650">
        <v>0</v>
      </c>
      <c r="I12650">
        <v>0</v>
      </c>
      <c r="J12650">
        <v>0</v>
      </c>
      <c r="L12650">
        <v>0</v>
      </c>
      <c r="N12650">
        <v>0</v>
      </c>
      <c r="P12650">
        <v>0</v>
      </c>
      <c r="Q12650">
        <v>0</v>
      </c>
      <c r="S12650">
        <v>0</v>
      </c>
    </row>
    <row r="12651" spans="1:19" x14ac:dyDescent="0.2">
      <c r="A12651" t="s">
        <v>26406</v>
      </c>
      <c r="B12651" t="s">
        <v>26223</v>
      </c>
      <c r="C12651" t="s">
        <v>199</v>
      </c>
      <c r="D12651" t="s">
        <v>1002</v>
      </c>
      <c r="E12651" s="23">
        <v>44044</v>
      </c>
      <c r="F12651">
        <v>14.5</v>
      </c>
      <c r="G12651">
        <v>22.5</v>
      </c>
      <c r="I12651">
        <v>87</v>
      </c>
      <c r="J12651">
        <v>135</v>
      </c>
      <c r="L12651">
        <v>211</v>
      </c>
      <c r="N12651">
        <v>86</v>
      </c>
      <c r="P12651">
        <v>1</v>
      </c>
      <c r="Q12651">
        <v>1</v>
      </c>
      <c r="S12651">
        <v>1</v>
      </c>
    </row>
    <row r="12652" spans="1:19" x14ac:dyDescent="0.2">
      <c r="A12652" t="s">
        <v>26407</v>
      </c>
      <c r="B12652" t="s">
        <v>26224</v>
      </c>
      <c r="C12652" t="s">
        <v>348</v>
      </c>
      <c r="D12652" t="s">
        <v>1002</v>
      </c>
      <c r="E12652" s="23">
        <v>44044</v>
      </c>
      <c r="F12652">
        <v>0</v>
      </c>
      <c r="G12652">
        <v>0</v>
      </c>
      <c r="I12652">
        <v>0</v>
      </c>
      <c r="J12652">
        <v>0</v>
      </c>
      <c r="L12652">
        <v>0</v>
      </c>
      <c r="N12652">
        <v>0</v>
      </c>
      <c r="P12652">
        <v>0</v>
      </c>
      <c r="Q12652">
        <v>0</v>
      </c>
      <c r="S12652">
        <v>0</v>
      </c>
    </row>
    <row r="12653" spans="1:19" x14ac:dyDescent="0.2">
      <c r="A12653" t="s">
        <v>26408</v>
      </c>
      <c r="B12653" t="s">
        <v>26225</v>
      </c>
      <c r="C12653" t="s">
        <v>357</v>
      </c>
      <c r="D12653" t="s">
        <v>1002</v>
      </c>
      <c r="E12653" s="23">
        <v>44044</v>
      </c>
      <c r="F12653">
        <v>0</v>
      </c>
      <c r="G12653">
        <v>0</v>
      </c>
      <c r="I12653">
        <v>0</v>
      </c>
      <c r="J12653">
        <v>0</v>
      </c>
      <c r="L12653">
        <v>0</v>
      </c>
      <c r="N12653">
        <v>0</v>
      </c>
      <c r="P12653">
        <v>0</v>
      </c>
      <c r="Q12653">
        <v>0</v>
      </c>
      <c r="S12653">
        <v>0</v>
      </c>
    </row>
    <row r="12654" spans="1:19" x14ac:dyDescent="0.2">
      <c r="A12654" t="s">
        <v>26409</v>
      </c>
      <c r="B12654" t="s">
        <v>26226</v>
      </c>
      <c r="C12654" t="s">
        <v>227</v>
      </c>
      <c r="D12654" t="s">
        <v>1002</v>
      </c>
      <c r="E12654" s="23">
        <v>44044</v>
      </c>
      <c r="F12654">
        <v>0</v>
      </c>
      <c r="G12654">
        <v>0</v>
      </c>
      <c r="I12654">
        <v>0</v>
      </c>
      <c r="J12654">
        <v>0</v>
      </c>
      <c r="L12654">
        <v>0</v>
      </c>
      <c r="N12654">
        <v>0</v>
      </c>
      <c r="P12654">
        <v>0</v>
      </c>
      <c r="Q12654">
        <v>0</v>
      </c>
      <c r="S12654">
        <v>0</v>
      </c>
    </row>
    <row r="12655" spans="1:19" x14ac:dyDescent="0.2">
      <c r="A12655" t="s">
        <v>26410</v>
      </c>
      <c r="B12655" t="s">
        <v>26227</v>
      </c>
      <c r="C12655" t="s">
        <v>203</v>
      </c>
      <c r="D12655" t="s">
        <v>1002</v>
      </c>
      <c r="E12655" s="23">
        <v>44044</v>
      </c>
      <c r="F12655">
        <v>0</v>
      </c>
      <c r="G12655">
        <v>0</v>
      </c>
      <c r="I12655">
        <v>0</v>
      </c>
      <c r="J12655">
        <v>0</v>
      </c>
      <c r="L12655">
        <v>0</v>
      </c>
      <c r="N12655">
        <v>0</v>
      </c>
      <c r="P12655">
        <v>0</v>
      </c>
      <c r="Q12655">
        <v>0</v>
      </c>
      <c r="S12655">
        <v>0</v>
      </c>
    </row>
    <row r="12656" spans="1:19" x14ac:dyDescent="0.2">
      <c r="A12656" t="s">
        <v>26411</v>
      </c>
      <c r="B12656" t="s">
        <v>26228</v>
      </c>
      <c r="C12656" t="s">
        <v>387</v>
      </c>
      <c r="D12656" t="s">
        <v>1002</v>
      </c>
      <c r="E12656" s="23">
        <v>44044</v>
      </c>
      <c r="F12656">
        <v>0</v>
      </c>
      <c r="G12656">
        <v>0</v>
      </c>
      <c r="I12656">
        <v>0</v>
      </c>
      <c r="J12656">
        <v>0</v>
      </c>
      <c r="L12656">
        <v>0</v>
      </c>
      <c r="N12656">
        <v>0</v>
      </c>
      <c r="P12656">
        <v>0</v>
      </c>
      <c r="Q12656">
        <v>0</v>
      </c>
      <c r="S12656">
        <v>0</v>
      </c>
    </row>
    <row r="12657" spans="1:19" x14ac:dyDescent="0.2">
      <c r="A12657" t="s">
        <v>26412</v>
      </c>
      <c r="B12657" t="s">
        <v>26229</v>
      </c>
      <c r="C12657" t="s">
        <v>223</v>
      </c>
      <c r="D12657" t="s">
        <v>1002</v>
      </c>
      <c r="E12657" s="23">
        <v>44044</v>
      </c>
      <c r="F12657">
        <v>0</v>
      </c>
      <c r="G12657">
        <v>0</v>
      </c>
      <c r="I12657">
        <v>0</v>
      </c>
      <c r="J12657">
        <v>0</v>
      </c>
      <c r="L12657">
        <v>0</v>
      </c>
      <c r="N12657">
        <v>0</v>
      </c>
      <c r="P12657">
        <v>0</v>
      </c>
      <c r="Q12657">
        <v>0</v>
      </c>
      <c r="S12657">
        <v>0</v>
      </c>
    </row>
    <row r="12658" spans="1:19" x14ac:dyDescent="0.2">
      <c r="A12658" t="s">
        <v>26413</v>
      </c>
      <c r="B12658" t="s">
        <v>26230</v>
      </c>
      <c r="C12658" t="s">
        <v>346</v>
      </c>
      <c r="D12658" t="s">
        <v>1002</v>
      </c>
      <c r="E12658" s="23">
        <v>44044</v>
      </c>
      <c r="F12658">
        <v>0</v>
      </c>
      <c r="G12658">
        <v>0</v>
      </c>
      <c r="I12658">
        <v>0</v>
      </c>
      <c r="J12658">
        <v>0</v>
      </c>
      <c r="L12658">
        <v>0</v>
      </c>
      <c r="N12658">
        <v>0</v>
      </c>
      <c r="P12658">
        <v>0</v>
      </c>
      <c r="Q12658">
        <v>0</v>
      </c>
      <c r="S12658">
        <v>0</v>
      </c>
    </row>
    <row r="12659" spans="1:19" x14ac:dyDescent="0.2">
      <c r="A12659" t="s">
        <v>26414</v>
      </c>
      <c r="B12659" t="s">
        <v>26231</v>
      </c>
      <c r="C12659" t="s">
        <v>207</v>
      </c>
      <c r="D12659" t="s">
        <v>1002</v>
      </c>
      <c r="E12659" s="23">
        <v>44044</v>
      </c>
      <c r="F12659">
        <v>4.5</v>
      </c>
      <c r="G12659">
        <v>3</v>
      </c>
      <c r="I12659">
        <v>24</v>
      </c>
      <c r="J12659">
        <v>26</v>
      </c>
      <c r="L12659">
        <v>18</v>
      </c>
      <c r="N12659">
        <v>22</v>
      </c>
      <c r="P12659">
        <v>0</v>
      </c>
      <c r="Q12659">
        <v>0</v>
      </c>
      <c r="S12659">
        <v>2</v>
      </c>
    </row>
    <row r="12660" spans="1:19" x14ac:dyDescent="0.2">
      <c r="A12660" t="s">
        <v>26415</v>
      </c>
      <c r="B12660" t="s">
        <v>26232</v>
      </c>
      <c r="C12660" t="s">
        <v>212</v>
      </c>
      <c r="D12660" t="s">
        <v>1002</v>
      </c>
      <c r="E12660" s="23">
        <v>44044</v>
      </c>
      <c r="F12660">
        <v>3.5</v>
      </c>
      <c r="G12660">
        <v>4</v>
      </c>
      <c r="I12660">
        <v>10</v>
      </c>
      <c r="J12660">
        <v>20</v>
      </c>
      <c r="L12660">
        <v>23</v>
      </c>
      <c r="N12660">
        <v>8</v>
      </c>
      <c r="P12660">
        <v>0</v>
      </c>
      <c r="Q12660">
        <v>0</v>
      </c>
      <c r="S12660">
        <v>2</v>
      </c>
    </row>
    <row r="12661" spans="1:19" x14ac:dyDescent="0.2">
      <c r="A12661" t="s">
        <v>26416</v>
      </c>
      <c r="B12661" t="s">
        <v>26233</v>
      </c>
      <c r="C12661" t="s">
        <v>963</v>
      </c>
      <c r="D12661" t="s">
        <v>1002</v>
      </c>
      <c r="E12661" s="23">
        <v>44044</v>
      </c>
      <c r="F12661">
        <v>0</v>
      </c>
      <c r="G12661">
        <v>0</v>
      </c>
      <c r="I12661">
        <v>0</v>
      </c>
      <c r="J12661">
        <v>0</v>
      </c>
      <c r="L12661">
        <v>0</v>
      </c>
      <c r="N12661">
        <v>0</v>
      </c>
      <c r="P12661">
        <v>0</v>
      </c>
      <c r="Q12661">
        <v>0</v>
      </c>
      <c r="S12661">
        <v>0</v>
      </c>
    </row>
    <row r="12662" spans="1:19" x14ac:dyDescent="0.2">
      <c r="A12662" t="s">
        <v>26417</v>
      </c>
      <c r="B12662" t="s">
        <v>26234</v>
      </c>
      <c r="C12662" t="s">
        <v>225</v>
      </c>
      <c r="D12662" t="s">
        <v>1002</v>
      </c>
      <c r="E12662" s="23">
        <v>44044</v>
      </c>
      <c r="F12662">
        <v>3</v>
      </c>
      <c r="G12662">
        <v>6</v>
      </c>
      <c r="I12662">
        <v>11</v>
      </c>
      <c r="J12662">
        <v>27</v>
      </c>
      <c r="L12662">
        <v>55</v>
      </c>
      <c r="N12662">
        <v>11</v>
      </c>
      <c r="P12662">
        <v>0</v>
      </c>
      <c r="Q12662">
        <v>0</v>
      </c>
      <c r="S12662">
        <v>0</v>
      </c>
    </row>
    <row r="12663" spans="1:19" x14ac:dyDescent="0.2">
      <c r="A12663" t="s">
        <v>26418</v>
      </c>
      <c r="B12663" t="s">
        <v>26235</v>
      </c>
      <c r="C12663" t="s">
        <v>901</v>
      </c>
      <c r="D12663" t="s">
        <v>1002</v>
      </c>
      <c r="E12663" s="23">
        <v>44044</v>
      </c>
      <c r="F12663">
        <v>5.5</v>
      </c>
      <c r="G12663">
        <v>6.5</v>
      </c>
      <c r="I12663">
        <v>19</v>
      </c>
      <c r="J12663">
        <v>30</v>
      </c>
      <c r="L12663">
        <v>36</v>
      </c>
      <c r="N12663">
        <v>18</v>
      </c>
      <c r="P12663">
        <v>0</v>
      </c>
      <c r="Q12663">
        <v>0</v>
      </c>
      <c r="S12663">
        <v>1</v>
      </c>
    </row>
    <row r="12664" spans="1:19" x14ac:dyDescent="0.2">
      <c r="A12664" t="s">
        <v>26419</v>
      </c>
      <c r="B12664" t="s">
        <v>26236</v>
      </c>
      <c r="C12664" t="s">
        <v>232</v>
      </c>
      <c r="D12664" t="s">
        <v>1002</v>
      </c>
      <c r="E12664" s="23">
        <v>44044</v>
      </c>
      <c r="F12664">
        <v>13.5</v>
      </c>
      <c r="G12664">
        <v>14.5</v>
      </c>
      <c r="I12664">
        <v>179</v>
      </c>
      <c r="J12664">
        <v>129</v>
      </c>
      <c r="L12664">
        <v>143</v>
      </c>
      <c r="N12664">
        <v>136</v>
      </c>
      <c r="P12664">
        <v>9</v>
      </c>
      <c r="Q12664">
        <v>27</v>
      </c>
      <c r="S12664">
        <v>43</v>
      </c>
    </row>
    <row r="12665" spans="1:19" x14ac:dyDescent="0.2">
      <c r="A12665" t="s">
        <v>26420</v>
      </c>
      <c r="B12665" t="s">
        <v>26237</v>
      </c>
      <c r="C12665" t="s">
        <v>317</v>
      </c>
      <c r="D12665" t="s">
        <v>1002</v>
      </c>
      <c r="E12665" s="23">
        <v>44044</v>
      </c>
      <c r="F12665">
        <v>7.5</v>
      </c>
      <c r="G12665">
        <v>7.5</v>
      </c>
      <c r="I12665">
        <v>13</v>
      </c>
      <c r="J12665">
        <v>39</v>
      </c>
      <c r="L12665">
        <v>43</v>
      </c>
      <c r="N12665">
        <v>13</v>
      </c>
      <c r="P12665">
        <v>0</v>
      </c>
      <c r="Q12665">
        <v>0</v>
      </c>
      <c r="S12665">
        <v>0</v>
      </c>
    </row>
    <row r="12666" spans="1:19" x14ac:dyDescent="0.2">
      <c r="A12666" t="s">
        <v>26421</v>
      </c>
      <c r="B12666" t="s">
        <v>26238</v>
      </c>
      <c r="C12666" t="s">
        <v>25330</v>
      </c>
      <c r="D12666" t="s">
        <v>1002</v>
      </c>
      <c r="E12666" s="23">
        <v>44044</v>
      </c>
      <c r="F12666">
        <v>3</v>
      </c>
      <c r="G12666">
        <v>3</v>
      </c>
      <c r="I12666">
        <v>12</v>
      </c>
      <c r="J12666">
        <v>16</v>
      </c>
      <c r="L12666">
        <v>16</v>
      </c>
      <c r="N12666">
        <v>12</v>
      </c>
      <c r="P12666">
        <v>0</v>
      </c>
      <c r="Q12666">
        <v>0</v>
      </c>
      <c r="S12666">
        <v>0</v>
      </c>
    </row>
    <row r="12667" spans="1:19" x14ac:dyDescent="0.2">
      <c r="A12667" t="s">
        <v>26422</v>
      </c>
      <c r="B12667" t="s">
        <v>26239</v>
      </c>
      <c r="C12667" t="s">
        <v>214</v>
      </c>
      <c r="D12667" t="s">
        <v>1002</v>
      </c>
      <c r="E12667" s="23">
        <v>44044</v>
      </c>
      <c r="F12667">
        <v>14</v>
      </c>
      <c r="G12667">
        <v>15.5</v>
      </c>
      <c r="I12667">
        <v>72</v>
      </c>
      <c r="J12667">
        <v>120</v>
      </c>
      <c r="L12667">
        <v>131</v>
      </c>
      <c r="N12667">
        <v>56</v>
      </c>
      <c r="P12667">
        <v>11</v>
      </c>
      <c r="Q12667">
        <v>13</v>
      </c>
      <c r="S12667">
        <v>16</v>
      </c>
    </row>
    <row r="12668" spans="1:19" x14ac:dyDescent="0.2">
      <c r="A12668" t="s">
        <v>26423</v>
      </c>
      <c r="B12668" t="s">
        <v>26240</v>
      </c>
      <c r="C12668" t="s">
        <v>903</v>
      </c>
      <c r="D12668" t="s">
        <v>1002</v>
      </c>
      <c r="E12668" s="23">
        <v>44044</v>
      </c>
      <c r="F12668">
        <v>4</v>
      </c>
      <c r="G12668">
        <v>3</v>
      </c>
      <c r="I12668">
        <v>17</v>
      </c>
      <c r="J12668">
        <v>22</v>
      </c>
      <c r="L12668">
        <v>16</v>
      </c>
      <c r="N12668">
        <v>17</v>
      </c>
      <c r="P12668">
        <v>7</v>
      </c>
      <c r="Q12668">
        <v>7</v>
      </c>
      <c r="S12668">
        <v>0</v>
      </c>
    </row>
    <row r="12669" spans="1:19" x14ac:dyDescent="0.2">
      <c r="A12669" t="s">
        <v>26424</v>
      </c>
      <c r="B12669" t="s">
        <v>26241</v>
      </c>
      <c r="C12669" t="s">
        <v>230</v>
      </c>
      <c r="D12669" t="s">
        <v>1002</v>
      </c>
      <c r="E12669" s="23">
        <v>44044</v>
      </c>
      <c r="F12669">
        <v>0</v>
      </c>
      <c r="G12669">
        <v>0</v>
      </c>
      <c r="I12669">
        <v>0</v>
      </c>
      <c r="J12669">
        <v>0</v>
      </c>
      <c r="L12669">
        <v>0</v>
      </c>
      <c r="N12669">
        <v>0</v>
      </c>
      <c r="P12669">
        <v>0</v>
      </c>
      <c r="Q12669">
        <v>0</v>
      </c>
      <c r="S12669">
        <v>0</v>
      </c>
    </row>
    <row r="12670" spans="1:19" x14ac:dyDescent="0.2">
      <c r="A12670" t="s">
        <v>26425</v>
      </c>
      <c r="B12670" t="s">
        <v>26242</v>
      </c>
      <c r="C12670" t="s">
        <v>234</v>
      </c>
      <c r="D12670" t="s">
        <v>1002</v>
      </c>
      <c r="E12670" s="23">
        <v>44044</v>
      </c>
      <c r="F12670">
        <v>0</v>
      </c>
      <c r="G12670">
        <v>0</v>
      </c>
      <c r="I12670">
        <v>0</v>
      </c>
      <c r="J12670">
        <v>0</v>
      </c>
      <c r="L12670">
        <v>0</v>
      </c>
      <c r="N12670">
        <v>0</v>
      </c>
      <c r="P12670">
        <v>0</v>
      </c>
      <c r="Q12670">
        <v>0</v>
      </c>
      <c r="S12670">
        <v>0</v>
      </c>
    </row>
    <row r="12671" spans="1:19" x14ac:dyDescent="0.2">
      <c r="A12671" t="s">
        <v>26426</v>
      </c>
      <c r="B12671" t="s">
        <v>26243</v>
      </c>
      <c r="C12671" t="s">
        <v>217</v>
      </c>
      <c r="D12671" t="s">
        <v>1002</v>
      </c>
      <c r="E12671" s="23">
        <v>44044</v>
      </c>
      <c r="F12671">
        <v>0</v>
      </c>
      <c r="G12671">
        <v>0</v>
      </c>
      <c r="I12671">
        <v>0</v>
      </c>
      <c r="J12671">
        <v>0</v>
      </c>
      <c r="L12671">
        <v>0</v>
      </c>
      <c r="N12671">
        <v>0</v>
      </c>
      <c r="P12671">
        <v>0</v>
      </c>
      <c r="Q12671">
        <v>0</v>
      </c>
      <c r="S12671">
        <v>0</v>
      </c>
    </row>
    <row r="12672" spans="1:19" x14ac:dyDescent="0.2">
      <c r="A12672" t="s">
        <v>26427</v>
      </c>
      <c r="B12672" t="s">
        <v>26244</v>
      </c>
      <c r="C12672" t="s">
        <v>342</v>
      </c>
      <c r="D12672" t="s">
        <v>1002</v>
      </c>
      <c r="E12672" s="23">
        <v>44044</v>
      </c>
      <c r="F12672">
        <v>2</v>
      </c>
      <c r="G12672">
        <v>3</v>
      </c>
      <c r="I12672">
        <v>0</v>
      </c>
      <c r="J12672">
        <v>18</v>
      </c>
      <c r="L12672">
        <v>36</v>
      </c>
      <c r="N12672">
        <v>0</v>
      </c>
      <c r="P12672">
        <v>0</v>
      </c>
      <c r="Q12672">
        <v>0</v>
      </c>
      <c r="S12672">
        <v>0</v>
      </c>
    </row>
    <row r="12673" spans="1:19" x14ac:dyDescent="0.2">
      <c r="A12673" t="s">
        <v>26428</v>
      </c>
      <c r="B12673" t="s">
        <v>26245</v>
      </c>
      <c r="C12673" t="s">
        <v>220</v>
      </c>
      <c r="D12673" t="s">
        <v>1002</v>
      </c>
      <c r="E12673" s="23">
        <v>44044</v>
      </c>
      <c r="F12673">
        <v>0</v>
      </c>
      <c r="G12673">
        <v>0</v>
      </c>
      <c r="I12673">
        <v>0</v>
      </c>
      <c r="J12673">
        <v>0</v>
      </c>
      <c r="L12673">
        <v>0</v>
      </c>
      <c r="N12673">
        <v>0</v>
      </c>
      <c r="P12673">
        <v>0</v>
      </c>
      <c r="Q12673">
        <v>0</v>
      </c>
      <c r="S12673">
        <v>0</v>
      </c>
    </row>
    <row r="12674" spans="1:19" x14ac:dyDescent="0.2">
      <c r="A12674" t="s">
        <v>26429</v>
      </c>
      <c r="B12674" t="s">
        <v>26246</v>
      </c>
      <c r="C12674" t="s">
        <v>242</v>
      </c>
      <c r="D12674" t="s">
        <v>1000</v>
      </c>
      <c r="E12674" s="23">
        <v>44044</v>
      </c>
      <c r="F12674">
        <v>0</v>
      </c>
      <c r="G12674">
        <v>0</v>
      </c>
      <c r="I12674">
        <v>0</v>
      </c>
      <c r="J12674">
        <v>0</v>
      </c>
      <c r="L12674">
        <v>0</v>
      </c>
      <c r="N12674">
        <v>0</v>
      </c>
      <c r="P12674">
        <v>0</v>
      </c>
      <c r="Q12674">
        <v>0</v>
      </c>
      <c r="S12674">
        <v>0</v>
      </c>
    </row>
    <row r="12675" spans="1:19" x14ac:dyDescent="0.2">
      <c r="A12675" t="s">
        <v>26430</v>
      </c>
      <c r="B12675" t="s">
        <v>26247</v>
      </c>
      <c r="C12675" t="s">
        <v>242</v>
      </c>
      <c r="D12675" t="s">
        <v>1002</v>
      </c>
      <c r="E12675" s="23">
        <v>44044</v>
      </c>
      <c r="F12675">
        <v>0</v>
      </c>
      <c r="G12675">
        <v>0</v>
      </c>
      <c r="I12675">
        <v>0</v>
      </c>
      <c r="J12675">
        <v>0</v>
      </c>
      <c r="L12675">
        <v>0</v>
      </c>
      <c r="N12675">
        <v>0</v>
      </c>
      <c r="P12675">
        <v>0</v>
      </c>
      <c r="Q12675">
        <v>0</v>
      </c>
      <c r="S12675">
        <v>0</v>
      </c>
    </row>
    <row r="12676" spans="1:19" x14ac:dyDescent="0.2">
      <c r="A12676" t="s">
        <v>26431</v>
      </c>
      <c r="B12676" t="s">
        <v>26248</v>
      </c>
      <c r="C12676" t="s">
        <v>2724</v>
      </c>
      <c r="D12676" t="s">
        <v>1000</v>
      </c>
      <c r="E12676" s="23">
        <v>44044</v>
      </c>
      <c r="F12676">
        <v>2.5</v>
      </c>
      <c r="G12676">
        <v>1.5</v>
      </c>
      <c r="I12676">
        <v>9</v>
      </c>
      <c r="J12676">
        <v>14</v>
      </c>
      <c r="L12676">
        <v>8</v>
      </c>
      <c r="N12676">
        <v>9</v>
      </c>
      <c r="P12676">
        <v>7</v>
      </c>
      <c r="Q12676">
        <v>7</v>
      </c>
      <c r="S12676">
        <v>0</v>
      </c>
    </row>
    <row r="12677" spans="1:19" x14ac:dyDescent="0.2">
      <c r="A12677" t="s">
        <v>26432</v>
      </c>
      <c r="B12677" t="s">
        <v>26249</v>
      </c>
      <c r="C12677" t="s">
        <v>2724</v>
      </c>
      <c r="D12677" t="s">
        <v>1001</v>
      </c>
      <c r="E12677" s="23">
        <v>44044</v>
      </c>
      <c r="F12677">
        <v>5.5</v>
      </c>
      <c r="G12677">
        <v>5</v>
      </c>
      <c r="I12677">
        <v>20</v>
      </c>
      <c r="J12677">
        <v>30</v>
      </c>
      <c r="L12677">
        <v>26</v>
      </c>
      <c r="N12677">
        <v>20</v>
      </c>
      <c r="P12677">
        <v>0</v>
      </c>
      <c r="Q12677">
        <v>0</v>
      </c>
      <c r="S12677">
        <v>0</v>
      </c>
    </row>
    <row r="12678" spans="1:19" x14ac:dyDescent="0.2">
      <c r="A12678" t="s">
        <v>26433</v>
      </c>
      <c r="B12678" t="s">
        <v>26250</v>
      </c>
      <c r="C12678" t="s">
        <v>2724</v>
      </c>
      <c r="D12678" t="s">
        <v>1002</v>
      </c>
      <c r="E12678" s="23">
        <v>44044</v>
      </c>
      <c r="F12678">
        <v>8</v>
      </c>
      <c r="G12678">
        <v>6.5</v>
      </c>
      <c r="I12678">
        <v>29</v>
      </c>
      <c r="J12678">
        <v>44</v>
      </c>
      <c r="L12678">
        <v>34</v>
      </c>
      <c r="N12678">
        <v>29</v>
      </c>
      <c r="P12678">
        <v>7</v>
      </c>
      <c r="Q12678">
        <v>7</v>
      </c>
      <c r="S12678">
        <v>0</v>
      </c>
    </row>
    <row r="12679" spans="1:19" x14ac:dyDescent="0.2">
      <c r="A12679" t="s">
        <v>26434</v>
      </c>
      <c r="B12679" t="s">
        <v>26251</v>
      </c>
      <c r="C12679" t="s">
        <v>237</v>
      </c>
      <c r="D12679" t="s">
        <v>1000</v>
      </c>
      <c r="E12679" s="23">
        <v>44044</v>
      </c>
      <c r="F12679">
        <v>10</v>
      </c>
      <c r="G12679">
        <v>11</v>
      </c>
      <c r="I12679">
        <v>33</v>
      </c>
      <c r="J12679">
        <v>60</v>
      </c>
      <c r="L12679">
        <v>66</v>
      </c>
      <c r="N12679">
        <v>18</v>
      </c>
      <c r="P12679">
        <v>6</v>
      </c>
      <c r="Q12679">
        <v>8</v>
      </c>
      <c r="S12679">
        <v>15</v>
      </c>
    </row>
    <row r="12680" spans="1:19" x14ac:dyDescent="0.2">
      <c r="A12680" t="s">
        <v>26435</v>
      </c>
      <c r="B12680" t="s">
        <v>26252</v>
      </c>
      <c r="C12680" t="s">
        <v>237</v>
      </c>
      <c r="D12680" t="s">
        <v>1002</v>
      </c>
      <c r="E12680" s="23">
        <v>44044</v>
      </c>
      <c r="F12680">
        <v>10</v>
      </c>
      <c r="G12680">
        <v>11</v>
      </c>
      <c r="I12680">
        <v>33</v>
      </c>
      <c r="J12680">
        <v>60</v>
      </c>
      <c r="L12680">
        <v>66</v>
      </c>
      <c r="N12680">
        <v>18</v>
      </c>
      <c r="P12680">
        <v>6</v>
      </c>
      <c r="Q12680">
        <v>8</v>
      </c>
      <c r="S12680">
        <v>15</v>
      </c>
    </row>
    <row r="12681" spans="1:19" x14ac:dyDescent="0.2">
      <c r="A12681" t="s">
        <v>26436</v>
      </c>
      <c r="B12681" t="s">
        <v>26253</v>
      </c>
      <c r="C12681" t="s">
        <v>238</v>
      </c>
      <c r="D12681" t="s">
        <v>1000</v>
      </c>
      <c r="E12681" s="23">
        <v>44044</v>
      </c>
      <c r="F12681">
        <v>3</v>
      </c>
      <c r="G12681">
        <v>3</v>
      </c>
      <c r="I12681">
        <v>12</v>
      </c>
      <c r="J12681">
        <v>12</v>
      </c>
      <c r="L12681">
        <v>15</v>
      </c>
      <c r="N12681">
        <v>7</v>
      </c>
      <c r="P12681">
        <v>4</v>
      </c>
      <c r="Q12681">
        <v>4</v>
      </c>
      <c r="S12681">
        <v>5</v>
      </c>
    </row>
    <row r="12682" spans="1:19" x14ac:dyDescent="0.2">
      <c r="A12682" t="s">
        <v>26437</v>
      </c>
      <c r="B12682" t="s">
        <v>26254</v>
      </c>
      <c r="C12682" t="s">
        <v>238</v>
      </c>
      <c r="D12682" t="s">
        <v>1002</v>
      </c>
      <c r="E12682" s="23">
        <v>44044</v>
      </c>
      <c r="F12682">
        <v>3</v>
      </c>
      <c r="G12682">
        <v>3</v>
      </c>
      <c r="I12682">
        <v>12</v>
      </c>
      <c r="J12682">
        <v>12</v>
      </c>
      <c r="L12682">
        <v>15</v>
      </c>
      <c r="N12682">
        <v>7</v>
      </c>
      <c r="P12682">
        <v>4</v>
      </c>
      <c r="Q12682">
        <v>4</v>
      </c>
      <c r="S12682">
        <v>5</v>
      </c>
    </row>
    <row r="12683" spans="1:19" x14ac:dyDescent="0.2">
      <c r="A12683" t="s">
        <v>26438</v>
      </c>
      <c r="B12683" t="s">
        <v>26255</v>
      </c>
      <c r="C12683" t="s">
        <v>239</v>
      </c>
      <c r="D12683" t="s">
        <v>1000</v>
      </c>
      <c r="E12683" s="23">
        <v>44044</v>
      </c>
      <c r="F12683">
        <v>0</v>
      </c>
      <c r="G12683">
        <v>0</v>
      </c>
      <c r="I12683">
        <v>0</v>
      </c>
      <c r="J12683">
        <v>0</v>
      </c>
      <c r="L12683">
        <v>0</v>
      </c>
      <c r="N12683">
        <v>0</v>
      </c>
      <c r="P12683">
        <v>0</v>
      </c>
      <c r="Q12683">
        <v>0</v>
      </c>
      <c r="S12683">
        <v>0</v>
      </c>
    </row>
    <row r="12684" spans="1:19" x14ac:dyDescent="0.2">
      <c r="A12684" t="s">
        <v>26439</v>
      </c>
      <c r="B12684" t="s">
        <v>26256</v>
      </c>
      <c r="C12684" t="s">
        <v>239</v>
      </c>
      <c r="D12684" t="s">
        <v>1002</v>
      </c>
      <c r="E12684" s="23">
        <v>44044</v>
      </c>
      <c r="F12684">
        <v>0</v>
      </c>
      <c r="G12684">
        <v>0</v>
      </c>
      <c r="I12684">
        <v>0</v>
      </c>
      <c r="J12684">
        <v>0</v>
      </c>
      <c r="L12684">
        <v>0</v>
      </c>
      <c r="N12684">
        <v>0</v>
      </c>
      <c r="P12684">
        <v>0</v>
      </c>
      <c r="Q12684">
        <v>0</v>
      </c>
      <c r="S12684">
        <v>0</v>
      </c>
    </row>
    <row r="12685" spans="1:19" x14ac:dyDescent="0.2">
      <c r="A12685" t="s">
        <v>26440</v>
      </c>
      <c r="B12685" t="s">
        <v>26257</v>
      </c>
      <c r="C12685" t="s">
        <v>1988</v>
      </c>
      <c r="D12685" t="s">
        <v>1000</v>
      </c>
      <c r="E12685" s="23">
        <v>44044</v>
      </c>
      <c r="F12685">
        <v>2.5</v>
      </c>
      <c r="G12685">
        <v>4.5</v>
      </c>
      <c r="I12685">
        <v>11</v>
      </c>
      <c r="J12685">
        <v>14</v>
      </c>
      <c r="L12685">
        <v>26</v>
      </c>
      <c r="N12685">
        <v>11</v>
      </c>
      <c r="P12685">
        <v>0</v>
      </c>
      <c r="Q12685">
        <v>0</v>
      </c>
      <c r="S12685">
        <v>0</v>
      </c>
    </row>
    <row r="12686" spans="1:19" x14ac:dyDescent="0.2">
      <c r="A12686" t="s">
        <v>26441</v>
      </c>
      <c r="B12686" t="s">
        <v>26258</v>
      </c>
      <c r="C12686" t="s">
        <v>1988</v>
      </c>
      <c r="D12686" t="s">
        <v>1001</v>
      </c>
      <c r="E12686" s="23">
        <v>44044</v>
      </c>
      <c r="F12686">
        <v>4.5</v>
      </c>
      <c r="G12686">
        <v>5</v>
      </c>
      <c r="I12686">
        <v>15</v>
      </c>
      <c r="J12686">
        <v>23</v>
      </c>
      <c r="L12686">
        <v>27</v>
      </c>
      <c r="N12686">
        <v>14</v>
      </c>
      <c r="P12686">
        <v>0</v>
      </c>
      <c r="Q12686">
        <v>0</v>
      </c>
      <c r="S12686">
        <v>1</v>
      </c>
    </row>
    <row r="12687" spans="1:19" x14ac:dyDescent="0.2">
      <c r="A12687" t="s">
        <v>26442</v>
      </c>
      <c r="B12687" t="s">
        <v>26259</v>
      </c>
      <c r="C12687" t="s">
        <v>1988</v>
      </c>
      <c r="D12687" t="s">
        <v>1002</v>
      </c>
      <c r="E12687" s="23">
        <v>44044</v>
      </c>
      <c r="F12687">
        <v>7</v>
      </c>
      <c r="G12687">
        <v>9.5</v>
      </c>
      <c r="I12687">
        <v>26</v>
      </c>
      <c r="J12687">
        <v>37</v>
      </c>
      <c r="L12687">
        <v>53</v>
      </c>
      <c r="N12687">
        <v>25</v>
      </c>
      <c r="P12687">
        <v>0</v>
      </c>
      <c r="Q12687">
        <v>0</v>
      </c>
      <c r="S12687">
        <v>1</v>
      </c>
    </row>
    <row r="12688" spans="1:19" x14ac:dyDescent="0.2">
      <c r="A12688" t="s">
        <v>26443</v>
      </c>
      <c r="B12688" t="s">
        <v>26260</v>
      </c>
      <c r="C12688" t="s">
        <v>966</v>
      </c>
      <c r="D12688" t="s">
        <v>1000</v>
      </c>
      <c r="E12688" s="23">
        <v>44044</v>
      </c>
      <c r="F12688">
        <v>0</v>
      </c>
      <c r="G12688">
        <v>0</v>
      </c>
      <c r="I12688">
        <v>0</v>
      </c>
      <c r="J12688">
        <v>0</v>
      </c>
      <c r="L12688">
        <v>0</v>
      </c>
      <c r="N12688">
        <v>0</v>
      </c>
      <c r="P12688">
        <v>0</v>
      </c>
      <c r="Q12688">
        <v>0</v>
      </c>
      <c r="S12688">
        <v>0</v>
      </c>
    </row>
    <row r="12689" spans="1:19" x14ac:dyDescent="0.2">
      <c r="A12689" t="s">
        <v>26444</v>
      </c>
      <c r="B12689" t="s">
        <v>26261</v>
      </c>
      <c r="C12689" t="s">
        <v>966</v>
      </c>
      <c r="D12689" t="s">
        <v>1002</v>
      </c>
      <c r="E12689" s="23">
        <v>44044</v>
      </c>
      <c r="F12689">
        <v>0</v>
      </c>
      <c r="G12689">
        <v>0</v>
      </c>
      <c r="I12689">
        <v>0</v>
      </c>
      <c r="J12689">
        <v>0</v>
      </c>
      <c r="L12689">
        <v>0</v>
      </c>
      <c r="N12689">
        <v>0</v>
      </c>
      <c r="P12689">
        <v>0</v>
      </c>
      <c r="Q12689">
        <v>0</v>
      </c>
      <c r="S12689">
        <v>0</v>
      </c>
    </row>
    <row r="12690" spans="1:19" x14ac:dyDescent="0.2">
      <c r="A12690" t="s">
        <v>26445</v>
      </c>
      <c r="B12690" t="s">
        <v>26262</v>
      </c>
      <c r="C12690" t="s">
        <v>240</v>
      </c>
      <c r="D12690" t="s">
        <v>1000</v>
      </c>
      <c r="E12690" s="23">
        <v>44044</v>
      </c>
      <c r="F12690">
        <v>13.5</v>
      </c>
      <c r="G12690">
        <v>17.5</v>
      </c>
      <c r="I12690">
        <v>32</v>
      </c>
      <c r="J12690">
        <v>72</v>
      </c>
      <c r="L12690">
        <v>100</v>
      </c>
      <c r="N12690">
        <v>28</v>
      </c>
      <c r="P12690">
        <v>0</v>
      </c>
      <c r="Q12690">
        <v>0</v>
      </c>
      <c r="S12690">
        <v>4</v>
      </c>
    </row>
    <row r="12691" spans="1:19" x14ac:dyDescent="0.2">
      <c r="A12691" t="s">
        <v>26446</v>
      </c>
      <c r="B12691" t="s">
        <v>26263</v>
      </c>
      <c r="C12691" t="s">
        <v>240</v>
      </c>
      <c r="D12691" t="s">
        <v>1002</v>
      </c>
      <c r="E12691" s="23">
        <v>44044</v>
      </c>
      <c r="F12691">
        <v>13.5</v>
      </c>
      <c r="G12691">
        <v>17.5</v>
      </c>
      <c r="I12691">
        <v>32</v>
      </c>
      <c r="J12691">
        <v>72</v>
      </c>
      <c r="L12691">
        <v>100</v>
      </c>
      <c r="N12691">
        <v>28</v>
      </c>
      <c r="P12691">
        <v>0</v>
      </c>
      <c r="Q12691">
        <v>0</v>
      </c>
      <c r="S12691">
        <v>4</v>
      </c>
    </row>
    <row r="12692" spans="1:19" x14ac:dyDescent="0.2">
      <c r="A12692" t="s">
        <v>26447</v>
      </c>
      <c r="B12692" t="s">
        <v>26264</v>
      </c>
      <c r="C12692" t="s">
        <v>241</v>
      </c>
      <c r="D12692" t="s">
        <v>1000</v>
      </c>
      <c r="E12692" s="23">
        <v>44044</v>
      </c>
      <c r="F12692">
        <v>34.5</v>
      </c>
      <c r="G12692">
        <v>43.5</v>
      </c>
      <c r="I12692">
        <v>303</v>
      </c>
      <c r="J12692">
        <v>364</v>
      </c>
      <c r="L12692">
        <v>475</v>
      </c>
      <c r="N12692">
        <v>258</v>
      </c>
      <c r="P12692">
        <v>11</v>
      </c>
      <c r="Q12692">
        <v>29</v>
      </c>
      <c r="S12692">
        <v>45</v>
      </c>
    </row>
    <row r="12693" spans="1:19" x14ac:dyDescent="0.2">
      <c r="A12693" t="s">
        <v>26448</v>
      </c>
      <c r="B12693" t="s">
        <v>26265</v>
      </c>
      <c r="C12693" t="s">
        <v>241</v>
      </c>
      <c r="D12693" t="s">
        <v>1002</v>
      </c>
      <c r="E12693" s="23">
        <v>44044</v>
      </c>
      <c r="F12693">
        <v>34.5</v>
      </c>
      <c r="G12693">
        <v>43.5</v>
      </c>
      <c r="I12693">
        <v>303</v>
      </c>
      <c r="J12693">
        <v>364</v>
      </c>
      <c r="L12693">
        <v>475</v>
      </c>
      <c r="N12693">
        <v>258</v>
      </c>
      <c r="P12693">
        <v>11</v>
      </c>
      <c r="Q12693">
        <v>29</v>
      </c>
      <c r="S12693">
        <v>45</v>
      </c>
    </row>
    <row r="12694" spans="1:19" x14ac:dyDescent="0.2">
      <c r="A12694" t="s">
        <v>26449</v>
      </c>
      <c r="B12694" t="s">
        <v>26266</v>
      </c>
      <c r="C12694" t="s">
        <v>318</v>
      </c>
      <c r="D12694" t="s">
        <v>1000</v>
      </c>
      <c r="E12694" s="23">
        <v>44044</v>
      </c>
      <c r="F12694">
        <v>4</v>
      </c>
      <c r="G12694">
        <v>2.5</v>
      </c>
      <c r="I12694">
        <v>17</v>
      </c>
      <c r="J12694">
        <v>23</v>
      </c>
      <c r="L12694">
        <v>15</v>
      </c>
      <c r="N12694">
        <v>17</v>
      </c>
      <c r="P12694">
        <v>0</v>
      </c>
      <c r="Q12694">
        <v>0</v>
      </c>
      <c r="S12694">
        <v>0</v>
      </c>
    </row>
    <row r="12695" spans="1:19" x14ac:dyDescent="0.2">
      <c r="A12695" t="s">
        <v>26450</v>
      </c>
      <c r="B12695" t="s">
        <v>26267</v>
      </c>
      <c r="C12695" t="s">
        <v>318</v>
      </c>
      <c r="D12695" t="s">
        <v>1002</v>
      </c>
      <c r="E12695" s="23">
        <v>44044</v>
      </c>
      <c r="F12695">
        <v>4</v>
      </c>
      <c r="G12695">
        <v>2.5</v>
      </c>
      <c r="I12695">
        <v>17</v>
      </c>
      <c r="J12695">
        <v>23</v>
      </c>
      <c r="L12695">
        <v>15</v>
      </c>
      <c r="N12695">
        <v>17</v>
      </c>
      <c r="P12695">
        <v>0</v>
      </c>
      <c r="Q12695">
        <v>0</v>
      </c>
      <c r="S12695">
        <v>0</v>
      </c>
    </row>
    <row r="12696" spans="1:19" x14ac:dyDescent="0.2">
      <c r="A12696" t="s">
        <v>26451</v>
      </c>
      <c r="B12696" t="s">
        <v>26268</v>
      </c>
      <c r="C12696" t="s">
        <v>896</v>
      </c>
      <c r="D12696" t="s">
        <v>1000</v>
      </c>
      <c r="E12696" s="23">
        <v>44044</v>
      </c>
      <c r="F12696">
        <v>70</v>
      </c>
      <c r="G12696">
        <v>83.5</v>
      </c>
      <c r="I12696">
        <v>417</v>
      </c>
      <c r="J12696">
        <v>559</v>
      </c>
      <c r="L12696">
        <v>705</v>
      </c>
      <c r="N12696">
        <v>348</v>
      </c>
      <c r="O12696" t="s">
        <v>904</v>
      </c>
      <c r="P12696">
        <v>28</v>
      </c>
      <c r="Q12696">
        <v>48</v>
      </c>
      <c r="S12696">
        <v>69</v>
      </c>
    </row>
    <row r="12697" spans="1:19" x14ac:dyDescent="0.2">
      <c r="A12697" t="s">
        <v>26452</v>
      </c>
      <c r="B12697" t="s">
        <v>26269</v>
      </c>
      <c r="C12697" t="s">
        <v>899</v>
      </c>
      <c r="D12697" t="s">
        <v>1001</v>
      </c>
      <c r="E12697" s="23">
        <v>44044</v>
      </c>
      <c r="F12697">
        <v>10</v>
      </c>
      <c r="G12697">
        <v>10</v>
      </c>
      <c r="I12697">
        <v>35</v>
      </c>
      <c r="J12697">
        <v>53</v>
      </c>
      <c r="L12697">
        <v>53</v>
      </c>
      <c r="N12697">
        <v>34</v>
      </c>
      <c r="O12697" t="s">
        <v>904</v>
      </c>
      <c r="P12697">
        <v>0</v>
      </c>
      <c r="Q12697">
        <v>0</v>
      </c>
      <c r="S12697">
        <v>1</v>
      </c>
    </row>
    <row r="12698" spans="1:19" x14ac:dyDescent="0.2">
      <c r="A12698" t="s">
        <v>26453</v>
      </c>
      <c r="B12698" t="s">
        <v>26270</v>
      </c>
      <c r="C12698" t="s">
        <v>1237</v>
      </c>
      <c r="D12698" t="s">
        <v>1000</v>
      </c>
      <c r="E12698" s="23">
        <v>44044</v>
      </c>
      <c r="F12698">
        <v>18.5</v>
      </c>
      <c r="G12698">
        <v>23.5</v>
      </c>
      <c r="I12698">
        <v>52</v>
      </c>
      <c r="J12698">
        <v>100</v>
      </c>
      <c r="L12698">
        <v>134</v>
      </c>
      <c r="N12698">
        <v>48</v>
      </c>
      <c r="P12698">
        <v>7</v>
      </c>
      <c r="Q12698">
        <v>7</v>
      </c>
      <c r="S12698">
        <v>4</v>
      </c>
    </row>
    <row r="12699" spans="1:19" x14ac:dyDescent="0.2">
      <c r="A12699" t="s">
        <v>26454</v>
      </c>
      <c r="B12699" t="s">
        <v>26271</v>
      </c>
      <c r="C12699" t="s">
        <v>1237</v>
      </c>
      <c r="D12699" t="s">
        <v>1001</v>
      </c>
      <c r="E12699" s="23">
        <v>44044</v>
      </c>
      <c r="F12699">
        <v>10</v>
      </c>
      <c r="G12699">
        <v>10</v>
      </c>
      <c r="I12699">
        <v>35</v>
      </c>
      <c r="J12699">
        <v>53</v>
      </c>
      <c r="L12699">
        <v>53</v>
      </c>
      <c r="N12699">
        <v>34</v>
      </c>
      <c r="P12699">
        <v>0</v>
      </c>
      <c r="Q12699">
        <v>0</v>
      </c>
      <c r="S12699">
        <v>1</v>
      </c>
    </row>
    <row r="12700" spans="1:19" x14ac:dyDescent="0.2">
      <c r="A12700" t="s">
        <v>26455</v>
      </c>
      <c r="B12700" t="s">
        <v>26272</v>
      </c>
      <c r="C12700" t="s">
        <v>1237</v>
      </c>
      <c r="D12700" t="s">
        <v>1002</v>
      </c>
      <c r="E12700" s="23">
        <v>44044</v>
      </c>
      <c r="F12700">
        <v>28.5</v>
      </c>
      <c r="G12700">
        <v>33.5</v>
      </c>
      <c r="I12700">
        <v>87</v>
      </c>
      <c r="J12700">
        <v>153</v>
      </c>
      <c r="L12700">
        <v>187</v>
      </c>
      <c r="N12700">
        <v>82</v>
      </c>
      <c r="P12700">
        <v>7</v>
      </c>
      <c r="Q12700">
        <v>7</v>
      </c>
      <c r="S12700">
        <v>5</v>
      </c>
    </row>
    <row r="12701" spans="1:19" x14ac:dyDescent="0.2">
      <c r="A12701" t="s">
        <v>26456</v>
      </c>
      <c r="B12701" t="s">
        <v>26273</v>
      </c>
      <c r="C12701" t="s">
        <v>235</v>
      </c>
      <c r="D12701" t="s">
        <v>1002</v>
      </c>
      <c r="E12701" s="23">
        <v>44044</v>
      </c>
      <c r="F12701">
        <v>80</v>
      </c>
      <c r="G12701">
        <v>93.5</v>
      </c>
      <c r="I12701">
        <v>452</v>
      </c>
      <c r="J12701">
        <v>612</v>
      </c>
      <c r="L12701">
        <v>758</v>
      </c>
      <c r="N12701">
        <v>382</v>
      </c>
      <c r="P12701">
        <v>28</v>
      </c>
      <c r="Q12701">
        <v>48</v>
      </c>
      <c r="S12701">
        <v>70</v>
      </c>
    </row>
    <row r="12702" spans="1:19" x14ac:dyDescent="0.2">
      <c r="A12702" t="s">
        <v>26640</v>
      </c>
      <c r="B12702" t="s">
        <v>26457</v>
      </c>
      <c r="C12702" t="s">
        <v>228</v>
      </c>
      <c r="D12702" t="s">
        <v>1000</v>
      </c>
      <c r="E12702" s="23">
        <v>44075</v>
      </c>
      <c r="F12702">
        <v>0</v>
      </c>
      <c r="G12702">
        <v>0</v>
      </c>
      <c r="I12702">
        <v>0</v>
      </c>
      <c r="J12702">
        <v>0</v>
      </c>
      <c r="L12702">
        <v>0</v>
      </c>
      <c r="N12702">
        <v>0</v>
      </c>
      <c r="P12702">
        <v>0</v>
      </c>
      <c r="Q12702">
        <v>0</v>
      </c>
      <c r="S12702">
        <v>0</v>
      </c>
    </row>
    <row r="12703" spans="1:19" x14ac:dyDescent="0.2">
      <c r="A12703" t="s">
        <v>26641</v>
      </c>
      <c r="B12703" t="s">
        <v>26458</v>
      </c>
      <c r="C12703" t="s">
        <v>211</v>
      </c>
      <c r="D12703" t="s">
        <v>1000</v>
      </c>
      <c r="E12703" s="23">
        <v>44075</v>
      </c>
      <c r="F12703">
        <v>0</v>
      </c>
      <c r="G12703">
        <v>0</v>
      </c>
      <c r="I12703">
        <v>0</v>
      </c>
      <c r="J12703">
        <v>0</v>
      </c>
      <c r="L12703">
        <v>0</v>
      </c>
      <c r="N12703">
        <v>0</v>
      </c>
      <c r="P12703">
        <v>0</v>
      </c>
      <c r="Q12703">
        <v>0</v>
      </c>
      <c r="S12703">
        <v>0</v>
      </c>
    </row>
    <row r="12704" spans="1:19" x14ac:dyDescent="0.2">
      <c r="A12704" t="s">
        <v>26642</v>
      </c>
      <c r="B12704" t="s">
        <v>26459</v>
      </c>
      <c r="C12704" t="s">
        <v>213</v>
      </c>
      <c r="D12704" t="s">
        <v>1000</v>
      </c>
      <c r="E12704" s="23">
        <v>44075</v>
      </c>
      <c r="F12704">
        <v>0</v>
      </c>
      <c r="G12704">
        <v>0</v>
      </c>
      <c r="I12704">
        <v>0</v>
      </c>
      <c r="J12704">
        <v>0</v>
      </c>
      <c r="L12704">
        <v>0</v>
      </c>
      <c r="N12704">
        <v>0</v>
      </c>
      <c r="P12704">
        <v>0</v>
      </c>
      <c r="Q12704">
        <v>0</v>
      </c>
      <c r="S12704">
        <v>0</v>
      </c>
    </row>
    <row r="12705" spans="1:19" x14ac:dyDescent="0.2">
      <c r="A12705" t="s">
        <v>26643</v>
      </c>
      <c r="B12705" t="s">
        <v>26460</v>
      </c>
      <c r="C12705" t="s">
        <v>229</v>
      </c>
      <c r="D12705" t="s">
        <v>1000</v>
      </c>
      <c r="E12705" s="23">
        <v>44075</v>
      </c>
      <c r="F12705">
        <v>0</v>
      </c>
      <c r="G12705">
        <v>0</v>
      </c>
      <c r="I12705">
        <v>0</v>
      </c>
      <c r="J12705">
        <v>0</v>
      </c>
      <c r="L12705">
        <v>0</v>
      </c>
      <c r="N12705">
        <v>0</v>
      </c>
      <c r="P12705">
        <v>0</v>
      </c>
      <c r="Q12705">
        <v>0</v>
      </c>
      <c r="S12705">
        <v>0</v>
      </c>
    </row>
    <row r="12706" spans="1:19" x14ac:dyDescent="0.2">
      <c r="A12706" t="s">
        <v>26644</v>
      </c>
      <c r="B12706" t="s">
        <v>26461</v>
      </c>
      <c r="C12706" t="s">
        <v>1051</v>
      </c>
      <c r="D12706" t="s">
        <v>1000</v>
      </c>
      <c r="E12706" s="23">
        <v>44075</v>
      </c>
      <c r="F12706">
        <v>0</v>
      </c>
      <c r="G12706">
        <v>0</v>
      </c>
      <c r="I12706">
        <v>0</v>
      </c>
      <c r="J12706">
        <v>0</v>
      </c>
      <c r="L12706">
        <v>0</v>
      </c>
      <c r="N12706">
        <v>0</v>
      </c>
      <c r="P12706">
        <v>0</v>
      </c>
      <c r="Q12706">
        <v>0</v>
      </c>
      <c r="S12706">
        <v>0</v>
      </c>
    </row>
    <row r="12707" spans="1:19" x14ac:dyDescent="0.2">
      <c r="A12707" t="s">
        <v>26645</v>
      </c>
      <c r="B12707" t="s">
        <v>26462</v>
      </c>
      <c r="C12707" t="s">
        <v>1048</v>
      </c>
      <c r="D12707" t="s">
        <v>1000</v>
      </c>
      <c r="E12707" s="23">
        <v>44075</v>
      </c>
      <c r="F12707">
        <v>0</v>
      </c>
      <c r="G12707">
        <v>0</v>
      </c>
      <c r="I12707">
        <v>0</v>
      </c>
      <c r="J12707">
        <v>0</v>
      </c>
      <c r="L12707">
        <v>0</v>
      </c>
      <c r="N12707">
        <v>0</v>
      </c>
      <c r="P12707">
        <v>0</v>
      </c>
      <c r="Q12707">
        <v>0</v>
      </c>
      <c r="S12707">
        <v>0</v>
      </c>
    </row>
    <row r="12708" spans="1:19" x14ac:dyDescent="0.2">
      <c r="A12708" t="s">
        <v>26646</v>
      </c>
      <c r="B12708" t="s">
        <v>26463</v>
      </c>
      <c r="C12708" t="s">
        <v>1047</v>
      </c>
      <c r="D12708" t="s">
        <v>1000</v>
      </c>
      <c r="E12708" s="23">
        <v>44075</v>
      </c>
      <c r="F12708">
        <v>2.5</v>
      </c>
      <c r="G12708">
        <v>1.5</v>
      </c>
      <c r="I12708">
        <v>11</v>
      </c>
      <c r="J12708">
        <v>14</v>
      </c>
      <c r="L12708">
        <v>8</v>
      </c>
      <c r="N12708">
        <v>8</v>
      </c>
      <c r="P12708">
        <v>1</v>
      </c>
      <c r="Q12708">
        <v>1</v>
      </c>
      <c r="S12708">
        <v>3</v>
      </c>
    </row>
    <row r="12709" spans="1:19" x14ac:dyDescent="0.2">
      <c r="A12709" t="s">
        <v>26647</v>
      </c>
      <c r="B12709" t="s">
        <v>26464</v>
      </c>
      <c r="C12709" t="s">
        <v>1050</v>
      </c>
      <c r="D12709" t="s">
        <v>1001</v>
      </c>
      <c r="E12709" s="23">
        <v>44075</v>
      </c>
      <c r="F12709">
        <v>1</v>
      </c>
      <c r="G12709">
        <v>1.5</v>
      </c>
      <c r="I12709">
        <v>2</v>
      </c>
      <c r="J12709">
        <v>5</v>
      </c>
      <c r="L12709">
        <v>8</v>
      </c>
      <c r="N12709">
        <v>2</v>
      </c>
      <c r="P12709">
        <v>0</v>
      </c>
      <c r="Q12709">
        <v>1</v>
      </c>
      <c r="S12709">
        <v>0</v>
      </c>
    </row>
    <row r="12710" spans="1:19" x14ac:dyDescent="0.2">
      <c r="A12710" t="s">
        <v>26648</v>
      </c>
      <c r="B12710" t="s">
        <v>26465</v>
      </c>
      <c r="C12710" t="s">
        <v>1049</v>
      </c>
      <c r="D12710" t="s">
        <v>1001</v>
      </c>
      <c r="E12710" s="23">
        <v>44075</v>
      </c>
      <c r="F12710">
        <v>0</v>
      </c>
      <c r="G12710">
        <v>0</v>
      </c>
      <c r="I12710">
        <v>0</v>
      </c>
      <c r="J12710">
        <v>0</v>
      </c>
      <c r="L12710">
        <v>0</v>
      </c>
      <c r="N12710">
        <v>0</v>
      </c>
      <c r="P12710">
        <v>0</v>
      </c>
      <c r="Q12710">
        <v>0</v>
      </c>
      <c r="S12710">
        <v>0</v>
      </c>
    </row>
    <row r="12711" spans="1:19" x14ac:dyDescent="0.2">
      <c r="A12711" t="s">
        <v>26649</v>
      </c>
      <c r="B12711" t="s">
        <v>26466</v>
      </c>
      <c r="C12711" t="s">
        <v>1048</v>
      </c>
      <c r="D12711" t="s">
        <v>1001</v>
      </c>
      <c r="E12711" s="23">
        <v>44075</v>
      </c>
      <c r="F12711">
        <v>3</v>
      </c>
      <c r="G12711">
        <v>2</v>
      </c>
      <c r="I12711">
        <v>8</v>
      </c>
      <c r="J12711">
        <v>17</v>
      </c>
      <c r="L12711">
        <v>10</v>
      </c>
      <c r="N12711">
        <v>7</v>
      </c>
      <c r="P12711">
        <v>3</v>
      </c>
      <c r="Q12711">
        <v>3</v>
      </c>
      <c r="S12711">
        <v>1</v>
      </c>
    </row>
    <row r="12712" spans="1:19" x14ac:dyDescent="0.2">
      <c r="A12712" t="s">
        <v>26650</v>
      </c>
      <c r="B12712" t="s">
        <v>26467</v>
      </c>
      <c r="C12712" t="s">
        <v>1047</v>
      </c>
      <c r="D12712" t="s">
        <v>1001</v>
      </c>
      <c r="E12712" s="23">
        <v>44075</v>
      </c>
      <c r="F12712">
        <v>0</v>
      </c>
      <c r="G12712">
        <v>0</v>
      </c>
      <c r="I12712">
        <v>0</v>
      </c>
      <c r="J12712">
        <v>0</v>
      </c>
      <c r="L12712">
        <v>0</v>
      </c>
      <c r="N12712">
        <v>0</v>
      </c>
      <c r="P12712">
        <v>0</v>
      </c>
      <c r="Q12712">
        <v>0</v>
      </c>
      <c r="S12712">
        <v>0</v>
      </c>
    </row>
    <row r="12713" spans="1:19" x14ac:dyDescent="0.2">
      <c r="A12713" t="s">
        <v>26651</v>
      </c>
      <c r="B12713" t="s">
        <v>26468</v>
      </c>
      <c r="C12713" t="s">
        <v>25343</v>
      </c>
      <c r="D12713" t="s">
        <v>1001</v>
      </c>
      <c r="E12713" s="23">
        <v>44075</v>
      </c>
      <c r="F12713">
        <v>1.5</v>
      </c>
      <c r="G12713">
        <v>1.5</v>
      </c>
      <c r="I12713">
        <v>6</v>
      </c>
      <c r="J12713">
        <v>8</v>
      </c>
      <c r="L12713">
        <v>8</v>
      </c>
      <c r="N12713">
        <v>6</v>
      </c>
      <c r="P12713">
        <v>0</v>
      </c>
      <c r="Q12713">
        <v>0</v>
      </c>
      <c r="S12713">
        <v>0</v>
      </c>
    </row>
    <row r="12714" spans="1:19" x14ac:dyDescent="0.2">
      <c r="A12714" t="s">
        <v>26652</v>
      </c>
      <c r="B12714" t="s">
        <v>26469</v>
      </c>
      <c r="C12714" t="s">
        <v>25698</v>
      </c>
      <c r="D12714" t="s">
        <v>1000</v>
      </c>
      <c r="E12714" s="23">
        <v>44075</v>
      </c>
      <c r="F12714">
        <v>4</v>
      </c>
      <c r="G12714">
        <v>5</v>
      </c>
      <c r="I12714">
        <v>10</v>
      </c>
      <c r="J12714">
        <v>24</v>
      </c>
      <c r="L12714">
        <v>30</v>
      </c>
      <c r="N12714">
        <v>8</v>
      </c>
      <c r="P12714">
        <v>0</v>
      </c>
      <c r="Q12714">
        <v>0</v>
      </c>
      <c r="S12714">
        <v>2</v>
      </c>
    </row>
    <row r="12715" spans="1:19" x14ac:dyDescent="0.2">
      <c r="A12715" t="s">
        <v>26653</v>
      </c>
      <c r="B12715" t="s">
        <v>26470</v>
      </c>
      <c r="C12715" t="s">
        <v>959</v>
      </c>
      <c r="D12715" t="s">
        <v>1000</v>
      </c>
      <c r="E12715" s="23">
        <v>44075</v>
      </c>
      <c r="F12715">
        <v>0</v>
      </c>
      <c r="G12715">
        <v>0</v>
      </c>
      <c r="I12715">
        <v>0</v>
      </c>
      <c r="J12715">
        <v>0</v>
      </c>
      <c r="L12715">
        <v>0</v>
      </c>
      <c r="N12715">
        <v>0</v>
      </c>
      <c r="P12715">
        <v>0</v>
      </c>
      <c r="Q12715">
        <v>0</v>
      </c>
      <c r="S12715">
        <v>0</v>
      </c>
    </row>
    <row r="12716" spans="1:19" x14ac:dyDescent="0.2">
      <c r="A12716" t="s">
        <v>26654</v>
      </c>
      <c r="B12716" t="s">
        <v>26471</v>
      </c>
      <c r="C12716" t="s">
        <v>205</v>
      </c>
      <c r="D12716" t="s">
        <v>1000</v>
      </c>
      <c r="E12716" s="23">
        <v>44075</v>
      </c>
      <c r="F12716">
        <v>0</v>
      </c>
      <c r="G12716">
        <v>0</v>
      </c>
      <c r="I12716">
        <v>0</v>
      </c>
      <c r="J12716">
        <v>0</v>
      </c>
      <c r="L12716">
        <v>0</v>
      </c>
      <c r="N12716">
        <v>0</v>
      </c>
      <c r="P12716">
        <v>0</v>
      </c>
      <c r="Q12716">
        <v>0</v>
      </c>
      <c r="S12716">
        <v>0</v>
      </c>
    </row>
    <row r="12717" spans="1:19" x14ac:dyDescent="0.2">
      <c r="A12717" t="s">
        <v>26655</v>
      </c>
      <c r="B12717" t="s">
        <v>26472</v>
      </c>
      <c r="C12717" t="s">
        <v>384</v>
      </c>
      <c r="D12717" t="s">
        <v>1000</v>
      </c>
      <c r="E12717" s="23">
        <v>44075</v>
      </c>
      <c r="F12717">
        <v>0</v>
      </c>
      <c r="G12717">
        <v>0</v>
      </c>
      <c r="I12717">
        <v>0</v>
      </c>
      <c r="J12717">
        <v>0</v>
      </c>
      <c r="L12717">
        <v>0</v>
      </c>
      <c r="N12717">
        <v>0</v>
      </c>
      <c r="P12717">
        <v>0</v>
      </c>
      <c r="Q12717">
        <v>0</v>
      </c>
      <c r="S12717">
        <v>0</v>
      </c>
    </row>
    <row r="12718" spans="1:19" x14ac:dyDescent="0.2">
      <c r="A12718" t="s">
        <v>26656</v>
      </c>
      <c r="B12718" t="s">
        <v>26473</v>
      </c>
      <c r="C12718" t="s">
        <v>210</v>
      </c>
      <c r="D12718" t="s">
        <v>1000</v>
      </c>
      <c r="E12718" s="23">
        <v>44075</v>
      </c>
      <c r="F12718">
        <v>0</v>
      </c>
      <c r="G12718">
        <v>0</v>
      </c>
      <c r="I12718">
        <v>0</v>
      </c>
      <c r="J12718">
        <v>0</v>
      </c>
      <c r="L12718">
        <v>0</v>
      </c>
      <c r="N12718">
        <v>0</v>
      </c>
      <c r="P12718">
        <v>0</v>
      </c>
      <c r="Q12718">
        <v>0</v>
      </c>
      <c r="S12718">
        <v>0</v>
      </c>
    </row>
    <row r="12719" spans="1:19" x14ac:dyDescent="0.2">
      <c r="A12719" t="s">
        <v>26657</v>
      </c>
      <c r="B12719" t="s">
        <v>26474</v>
      </c>
      <c r="C12719" t="s">
        <v>215</v>
      </c>
      <c r="D12719" t="s">
        <v>1000</v>
      </c>
      <c r="E12719" s="23">
        <v>44075</v>
      </c>
      <c r="F12719">
        <v>5</v>
      </c>
      <c r="G12719">
        <v>6</v>
      </c>
      <c r="I12719">
        <v>24</v>
      </c>
      <c r="J12719">
        <v>30</v>
      </c>
      <c r="K12719">
        <v>36</v>
      </c>
      <c r="L12719">
        <v>36</v>
      </c>
      <c r="N12719">
        <v>16</v>
      </c>
      <c r="O12719">
        <v>1.33</v>
      </c>
      <c r="P12719">
        <v>4</v>
      </c>
      <c r="Q12719">
        <v>6</v>
      </c>
      <c r="S12719">
        <v>8</v>
      </c>
    </row>
    <row r="12720" spans="1:19" x14ac:dyDescent="0.2">
      <c r="A12720" t="s">
        <v>26658</v>
      </c>
      <c r="B12720" t="s">
        <v>26475</v>
      </c>
      <c r="C12720" t="s">
        <v>960</v>
      </c>
      <c r="D12720" t="s">
        <v>1000</v>
      </c>
      <c r="E12720" s="23">
        <v>44075</v>
      </c>
      <c r="F12720">
        <v>0</v>
      </c>
      <c r="G12720">
        <v>0</v>
      </c>
      <c r="I12720">
        <v>0</v>
      </c>
      <c r="J12720">
        <v>0</v>
      </c>
      <c r="L12720">
        <v>0</v>
      </c>
      <c r="N12720">
        <v>0</v>
      </c>
      <c r="P12720">
        <v>0</v>
      </c>
      <c r="Q12720">
        <v>0</v>
      </c>
      <c r="S12720">
        <v>0</v>
      </c>
    </row>
    <row r="12721" spans="1:19" x14ac:dyDescent="0.2">
      <c r="A12721" t="s">
        <v>26659</v>
      </c>
      <c r="B12721" t="s">
        <v>26476</v>
      </c>
      <c r="C12721" t="s">
        <v>961</v>
      </c>
      <c r="D12721" t="s">
        <v>1000</v>
      </c>
      <c r="E12721" s="23">
        <v>44075</v>
      </c>
      <c r="F12721">
        <v>3</v>
      </c>
      <c r="G12721">
        <v>3</v>
      </c>
      <c r="I12721">
        <v>9</v>
      </c>
      <c r="J12721">
        <v>12</v>
      </c>
      <c r="L12721">
        <v>15</v>
      </c>
      <c r="N12721">
        <v>8</v>
      </c>
      <c r="P12721">
        <v>3</v>
      </c>
      <c r="Q12721">
        <v>4</v>
      </c>
      <c r="S12721">
        <v>1</v>
      </c>
    </row>
    <row r="12722" spans="1:19" x14ac:dyDescent="0.2">
      <c r="A12722" t="s">
        <v>26660</v>
      </c>
      <c r="B12722" t="s">
        <v>26477</v>
      </c>
      <c r="C12722" t="s">
        <v>221</v>
      </c>
      <c r="D12722" t="s">
        <v>1000</v>
      </c>
      <c r="E12722" s="23">
        <v>44075</v>
      </c>
      <c r="F12722">
        <v>0</v>
      </c>
      <c r="G12722">
        <v>0</v>
      </c>
      <c r="I12722">
        <v>0</v>
      </c>
      <c r="J12722">
        <v>0</v>
      </c>
      <c r="L12722">
        <v>0</v>
      </c>
      <c r="N12722">
        <v>0</v>
      </c>
      <c r="P12722">
        <v>0</v>
      </c>
      <c r="Q12722">
        <v>0</v>
      </c>
      <c r="S12722">
        <v>0</v>
      </c>
    </row>
    <row r="12723" spans="1:19" x14ac:dyDescent="0.2">
      <c r="A12723" t="s">
        <v>26661</v>
      </c>
      <c r="B12723" t="s">
        <v>26478</v>
      </c>
      <c r="C12723" t="s">
        <v>222</v>
      </c>
      <c r="D12723" t="s">
        <v>1000</v>
      </c>
      <c r="E12723" s="23">
        <v>44075</v>
      </c>
      <c r="F12723">
        <v>0</v>
      </c>
      <c r="G12723">
        <v>0</v>
      </c>
      <c r="I12723">
        <v>0</v>
      </c>
      <c r="J12723">
        <v>0</v>
      </c>
      <c r="L12723">
        <v>0</v>
      </c>
      <c r="N12723">
        <v>0</v>
      </c>
      <c r="P12723">
        <v>0</v>
      </c>
      <c r="Q12723">
        <v>0</v>
      </c>
      <c r="S12723">
        <v>0</v>
      </c>
    </row>
    <row r="12724" spans="1:19" x14ac:dyDescent="0.2">
      <c r="A12724" t="s">
        <v>26662</v>
      </c>
      <c r="B12724" t="s">
        <v>26479</v>
      </c>
      <c r="C12724" t="s">
        <v>1052</v>
      </c>
      <c r="D12724" t="s">
        <v>1000</v>
      </c>
      <c r="E12724" s="23">
        <v>44075</v>
      </c>
      <c r="F12724">
        <v>1</v>
      </c>
      <c r="G12724">
        <v>3</v>
      </c>
      <c r="I12724">
        <v>3</v>
      </c>
      <c r="J12724">
        <v>6</v>
      </c>
      <c r="L12724">
        <v>18</v>
      </c>
      <c r="N12724">
        <v>3</v>
      </c>
      <c r="P12724">
        <v>0</v>
      </c>
      <c r="Q12724">
        <v>0</v>
      </c>
      <c r="S12724">
        <v>0</v>
      </c>
    </row>
    <row r="12725" spans="1:19" x14ac:dyDescent="0.2">
      <c r="A12725" t="s">
        <v>26663</v>
      </c>
      <c r="B12725" t="s">
        <v>26480</v>
      </c>
      <c r="C12725" t="s">
        <v>1053</v>
      </c>
      <c r="D12725" t="s">
        <v>1000</v>
      </c>
      <c r="E12725" s="23">
        <v>44075</v>
      </c>
      <c r="F12725">
        <v>1.5</v>
      </c>
      <c r="G12725">
        <v>1.5</v>
      </c>
      <c r="I12725">
        <v>5</v>
      </c>
      <c r="J12725">
        <v>8</v>
      </c>
      <c r="L12725">
        <v>8</v>
      </c>
      <c r="N12725">
        <v>5</v>
      </c>
      <c r="P12725">
        <v>1</v>
      </c>
      <c r="Q12725">
        <v>1</v>
      </c>
      <c r="S12725">
        <v>0</v>
      </c>
    </row>
    <row r="12726" spans="1:19" x14ac:dyDescent="0.2">
      <c r="A12726" t="s">
        <v>26664</v>
      </c>
      <c r="B12726" t="s">
        <v>26481</v>
      </c>
      <c r="C12726" t="s">
        <v>1052</v>
      </c>
      <c r="D12726" t="s">
        <v>1001</v>
      </c>
      <c r="E12726" s="23">
        <v>44075</v>
      </c>
      <c r="F12726">
        <v>1.5</v>
      </c>
      <c r="G12726">
        <v>1.5</v>
      </c>
      <c r="I12726">
        <v>4</v>
      </c>
      <c r="J12726">
        <v>7</v>
      </c>
      <c r="L12726">
        <v>8</v>
      </c>
      <c r="N12726">
        <v>3</v>
      </c>
      <c r="P12726">
        <v>1</v>
      </c>
      <c r="Q12726">
        <v>1</v>
      </c>
      <c r="S12726">
        <v>1</v>
      </c>
    </row>
    <row r="12727" spans="1:19" x14ac:dyDescent="0.2">
      <c r="A12727" t="s">
        <v>26665</v>
      </c>
      <c r="B12727" t="s">
        <v>26482</v>
      </c>
      <c r="C12727" t="s">
        <v>1053</v>
      </c>
      <c r="D12727" t="s">
        <v>1001</v>
      </c>
      <c r="E12727" s="23">
        <v>44075</v>
      </c>
      <c r="F12727">
        <v>0</v>
      </c>
      <c r="G12727">
        <v>0</v>
      </c>
      <c r="I12727">
        <v>0</v>
      </c>
      <c r="J12727">
        <v>0</v>
      </c>
      <c r="L12727">
        <v>0</v>
      </c>
      <c r="N12727">
        <v>0</v>
      </c>
      <c r="P12727">
        <v>0</v>
      </c>
      <c r="Q12727">
        <v>0</v>
      </c>
      <c r="S12727">
        <v>0</v>
      </c>
    </row>
    <row r="12728" spans="1:19" x14ac:dyDescent="0.2">
      <c r="A12728" t="s">
        <v>26666</v>
      </c>
      <c r="B12728" t="s">
        <v>26483</v>
      </c>
      <c r="C12728" t="s">
        <v>1054</v>
      </c>
      <c r="D12728" t="s">
        <v>1001</v>
      </c>
      <c r="E12728" s="23">
        <v>44075</v>
      </c>
      <c r="F12728">
        <v>1.5</v>
      </c>
      <c r="G12728">
        <v>2</v>
      </c>
      <c r="I12728">
        <v>2</v>
      </c>
      <c r="J12728">
        <v>8</v>
      </c>
      <c r="L12728">
        <v>11</v>
      </c>
      <c r="N12728">
        <v>2</v>
      </c>
      <c r="P12728">
        <v>0</v>
      </c>
      <c r="Q12728">
        <v>0</v>
      </c>
      <c r="S12728">
        <v>0</v>
      </c>
    </row>
    <row r="12729" spans="1:19" x14ac:dyDescent="0.2">
      <c r="A12729" t="s">
        <v>26667</v>
      </c>
      <c r="B12729" t="s">
        <v>26484</v>
      </c>
      <c r="C12729" t="s">
        <v>25359</v>
      </c>
      <c r="D12729" t="s">
        <v>1001</v>
      </c>
      <c r="E12729" s="23">
        <v>44075</v>
      </c>
      <c r="F12729">
        <v>1.5</v>
      </c>
      <c r="G12729">
        <v>1.5</v>
      </c>
      <c r="I12729">
        <v>6</v>
      </c>
      <c r="J12729">
        <v>8</v>
      </c>
      <c r="L12729">
        <v>8</v>
      </c>
      <c r="N12729">
        <v>6</v>
      </c>
      <c r="P12729">
        <v>0</v>
      </c>
      <c r="Q12729">
        <v>0</v>
      </c>
      <c r="S12729">
        <v>0</v>
      </c>
    </row>
    <row r="12730" spans="1:19" x14ac:dyDescent="0.2">
      <c r="A12730" t="s">
        <v>26668</v>
      </c>
      <c r="B12730" t="s">
        <v>26485</v>
      </c>
      <c r="C12730" t="s">
        <v>200</v>
      </c>
      <c r="D12730" t="s">
        <v>1000</v>
      </c>
      <c r="E12730" s="23">
        <v>44075</v>
      </c>
      <c r="F12730">
        <v>1</v>
      </c>
      <c r="G12730">
        <v>3.5</v>
      </c>
      <c r="I12730">
        <v>3</v>
      </c>
      <c r="J12730">
        <v>5</v>
      </c>
      <c r="L12730">
        <v>20</v>
      </c>
      <c r="N12730">
        <v>2</v>
      </c>
      <c r="P12730">
        <v>0</v>
      </c>
      <c r="Q12730">
        <v>0</v>
      </c>
      <c r="S12730">
        <v>1</v>
      </c>
    </row>
    <row r="12731" spans="1:19" x14ac:dyDescent="0.2">
      <c r="A12731" t="s">
        <v>26669</v>
      </c>
      <c r="B12731" t="s">
        <v>26486</v>
      </c>
      <c r="C12731" t="s">
        <v>204</v>
      </c>
      <c r="D12731" t="s">
        <v>1000</v>
      </c>
      <c r="E12731" s="23">
        <v>44075</v>
      </c>
      <c r="F12731">
        <v>0</v>
      </c>
      <c r="G12731">
        <v>0</v>
      </c>
      <c r="I12731">
        <v>0</v>
      </c>
      <c r="J12731">
        <v>0</v>
      </c>
      <c r="L12731">
        <v>0</v>
      </c>
      <c r="N12731">
        <v>0</v>
      </c>
      <c r="P12731">
        <v>0</v>
      </c>
      <c r="Q12731">
        <v>0</v>
      </c>
      <c r="S12731">
        <v>0</v>
      </c>
    </row>
    <row r="12732" spans="1:19" x14ac:dyDescent="0.2">
      <c r="A12732" t="s">
        <v>26670</v>
      </c>
      <c r="B12732" t="s">
        <v>26487</v>
      </c>
      <c r="C12732" t="s">
        <v>385</v>
      </c>
      <c r="D12732" t="s">
        <v>1000</v>
      </c>
      <c r="E12732" s="23">
        <v>44075</v>
      </c>
      <c r="F12732">
        <v>0</v>
      </c>
      <c r="G12732">
        <v>0</v>
      </c>
      <c r="I12732">
        <v>0</v>
      </c>
      <c r="J12732">
        <v>0</v>
      </c>
      <c r="L12732">
        <v>0</v>
      </c>
      <c r="N12732">
        <v>0</v>
      </c>
      <c r="P12732">
        <v>0</v>
      </c>
      <c r="Q12732">
        <v>0</v>
      </c>
      <c r="S12732">
        <v>0</v>
      </c>
    </row>
    <row r="12733" spans="1:19" x14ac:dyDescent="0.2">
      <c r="A12733" t="s">
        <v>26671</v>
      </c>
      <c r="B12733" t="s">
        <v>26488</v>
      </c>
      <c r="C12733" t="s">
        <v>208</v>
      </c>
      <c r="D12733" t="s">
        <v>1000</v>
      </c>
      <c r="E12733" s="23">
        <v>44075</v>
      </c>
      <c r="F12733">
        <v>3</v>
      </c>
      <c r="G12733">
        <v>1.5</v>
      </c>
      <c r="I12733">
        <v>15</v>
      </c>
      <c r="J12733">
        <v>17</v>
      </c>
      <c r="L12733">
        <v>9</v>
      </c>
      <c r="N12733">
        <v>15</v>
      </c>
      <c r="P12733">
        <v>0</v>
      </c>
      <c r="Q12733">
        <v>0</v>
      </c>
      <c r="S12733">
        <v>0</v>
      </c>
    </row>
    <row r="12734" spans="1:19" x14ac:dyDescent="0.2">
      <c r="A12734" t="s">
        <v>26672</v>
      </c>
      <c r="B12734" t="s">
        <v>26489</v>
      </c>
      <c r="C12734" t="s">
        <v>900</v>
      </c>
      <c r="D12734" t="s">
        <v>1000</v>
      </c>
      <c r="E12734" s="23">
        <v>44075</v>
      </c>
      <c r="F12734">
        <v>3.5</v>
      </c>
      <c r="G12734">
        <v>4</v>
      </c>
      <c r="I12734">
        <v>10</v>
      </c>
      <c r="J12734">
        <v>20</v>
      </c>
      <c r="L12734">
        <v>23</v>
      </c>
      <c r="N12734">
        <v>10</v>
      </c>
      <c r="P12734">
        <v>0</v>
      </c>
      <c r="Q12734">
        <v>0</v>
      </c>
      <c r="S12734">
        <v>0</v>
      </c>
    </row>
    <row r="12735" spans="1:19" x14ac:dyDescent="0.2">
      <c r="A12735" t="s">
        <v>26673</v>
      </c>
      <c r="B12735" t="s">
        <v>26490</v>
      </c>
      <c r="C12735" t="s">
        <v>905</v>
      </c>
      <c r="D12735" t="s">
        <v>1000</v>
      </c>
      <c r="E12735" s="23">
        <v>44075</v>
      </c>
      <c r="F12735">
        <v>1</v>
      </c>
      <c r="G12735">
        <v>2</v>
      </c>
      <c r="I12735">
        <v>0</v>
      </c>
      <c r="J12735">
        <v>5</v>
      </c>
      <c r="L12735">
        <v>11</v>
      </c>
      <c r="N12735">
        <v>0</v>
      </c>
      <c r="P12735">
        <v>0</v>
      </c>
      <c r="Q12735">
        <v>0</v>
      </c>
      <c r="S12735">
        <v>0</v>
      </c>
    </row>
    <row r="12736" spans="1:19" x14ac:dyDescent="0.2">
      <c r="A12736" t="s">
        <v>26674</v>
      </c>
      <c r="B12736" t="s">
        <v>26491</v>
      </c>
      <c r="C12736" t="s">
        <v>316</v>
      </c>
      <c r="D12736" t="s">
        <v>1000</v>
      </c>
      <c r="E12736" s="23">
        <v>44075</v>
      </c>
      <c r="F12736">
        <v>5</v>
      </c>
      <c r="G12736">
        <v>6.5</v>
      </c>
      <c r="I12736">
        <v>5</v>
      </c>
      <c r="J12736">
        <v>25</v>
      </c>
      <c r="L12736">
        <v>37</v>
      </c>
      <c r="N12736">
        <v>5</v>
      </c>
      <c r="P12736">
        <v>0</v>
      </c>
      <c r="Q12736">
        <v>0</v>
      </c>
      <c r="S12736">
        <v>0</v>
      </c>
    </row>
    <row r="12737" spans="1:19" x14ac:dyDescent="0.2">
      <c r="A12737" t="s">
        <v>26675</v>
      </c>
      <c r="B12737" t="s">
        <v>26492</v>
      </c>
      <c r="C12737" t="s">
        <v>218</v>
      </c>
      <c r="D12737" t="s">
        <v>1000</v>
      </c>
      <c r="E12737" s="23">
        <v>44075</v>
      </c>
      <c r="F12737">
        <v>0</v>
      </c>
      <c r="G12737">
        <v>0</v>
      </c>
      <c r="I12737">
        <v>0</v>
      </c>
      <c r="J12737">
        <v>0</v>
      </c>
      <c r="L12737">
        <v>0</v>
      </c>
      <c r="N12737">
        <v>0</v>
      </c>
      <c r="P12737">
        <v>0</v>
      </c>
      <c r="Q12737">
        <v>0</v>
      </c>
      <c r="S12737">
        <v>0</v>
      </c>
    </row>
    <row r="12738" spans="1:19" x14ac:dyDescent="0.2">
      <c r="A12738" t="s">
        <v>26676</v>
      </c>
      <c r="B12738" t="s">
        <v>26493</v>
      </c>
      <c r="C12738" t="s">
        <v>202</v>
      </c>
      <c r="D12738" t="s">
        <v>1000</v>
      </c>
      <c r="E12738" s="23">
        <v>44075</v>
      </c>
      <c r="F12738">
        <v>10</v>
      </c>
      <c r="G12738">
        <v>15.5</v>
      </c>
      <c r="I12738">
        <v>76</v>
      </c>
      <c r="J12738">
        <v>106</v>
      </c>
      <c r="L12738">
        <v>172</v>
      </c>
      <c r="N12738">
        <v>76</v>
      </c>
      <c r="P12738">
        <v>1</v>
      </c>
      <c r="Q12738">
        <v>2</v>
      </c>
      <c r="S12738">
        <v>0</v>
      </c>
    </row>
    <row r="12739" spans="1:19" x14ac:dyDescent="0.2">
      <c r="A12739" t="s">
        <v>26677</v>
      </c>
      <c r="B12739" t="s">
        <v>26494</v>
      </c>
      <c r="C12739" t="s">
        <v>347</v>
      </c>
      <c r="D12739" t="s">
        <v>1000</v>
      </c>
      <c r="E12739" s="23">
        <v>44075</v>
      </c>
      <c r="F12739">
        <v>0</v>
      </c>
      <c r="G12739">
        <v>0</v>
      </c>
      <c r="I12739">
        <v>0</v>
      </c>
      <c r="J12739">
        <v>0</v>
      </c>
      <c r="L12739">
        <v>0</v>
      </c>
      <c r="N12739">
        <v>0</v>
      </c>
      <c r="P12739">
        <v>0</v>
      </c>
      <c r="Q12739">
        <v>0</v>
      </c>
      <c r="S12739">
        <v>0</v>
      </c>
    </row>
    <row r="12740" spans="1:19" x14ac:dyDescent="0.2">
      <c r="A12740" t="s">
        <v>26678</v>
      </c>
      <c r="B12740" t="s">
        <v>26495</v>
      </c>
      <c r="C12740" t="s">
        <v>224</v>
      </c>
      <c r="D12740" t="s">
        <v>1000</v>
      </c>
      <c r="E12740" s="23">
        <v>44075</v>
      </c>
      <c r="F12740">
        <v>0</v>
      </c>
      <c r="G12740">
        <v>0</v>
      </c>
      <c r="I12740">
        <v>0</v>
      </c>
      <c r="J12740">
        <v>0</v>
      </c>
      <c r="L12740">
        <v>0</v>
      </c>
      <c r="N12740">
        <v>0</v>
      </c>
      <c r="P12740">
        <v>0</v>
      </c>
      <c r="Q12740">
        <v>0</v>
      </c>
      <c r="S12740">
        <v>0</v>
      </c>
    </row>
    <row r="12741" spans="1:19" x14ac:dyDescent="0.2">
      <c r="A12741" t="s">
        <v>26679</v>
      </c>
      <c r="B12741" t="s">
        <v>26496</v>
      </c>
      <c r="C12741" t="s">
        <v>345</v>
      </c>
      <c r="D12741" t="s">
        <v>1000</v>
      </c>
      <c r="E12741" s="23">
        <v>44075</v>
      </c>
      <c r="F12741">
        <v>0</v>
      </c>
      <c r="G12741">
        <v>0</v>
      </c>
      <c r="I12741">
        <v>0</v>
      </c>
      <c r="J12741">
        <v>0</v>
      </c>
      <c r="L12741">
        <v>0</v>
      </c>
      <c r="N12741">
        <v>0</v>
      </c>
      <c r="P12741">
        <v>0</v>
      </c>
      <c r="Q12741">
        <v>0</v>
      </c>
      <c r="S12741">
        <v>0</v>
      </c>
    </row>
    <row r="12742" spans="1:19" x14ac:dyDescent="0.2">
      <c r="A12742" t="s">
        <v>26680</v>
      </c>
      <c r="B12742" t="s">
        <v>26497</v>
      </c>
      <c r="C12742" t="s">
        <v>226</v>
      </c>
      <c r="D12742" t="s">
        <v>1000</v>
      </c>
      <c r="E12742" s="23">
        <v>44075</v>
      </c>
      <c r="F12742">
        <v>2</v>
      </c>
      <c r="G12742">
        <v>4</v>
      </c>
      <c r="I12742">
        <v>10</v>
      </c>
      <c r="J12742">
        <v>22</v>
      </c>
      <c r="L12742">
        <v>44</v>
      </c>
      <c r="N12742">
        <v>10</v>
      </c>
      <c r="P12742">
        <v>0</v>
      </c>
      <c r="Q12742">
        <v>1</v>
      </c>
      <c r="S12742">
        <v>0</v>
      </c>
    </row>
    <row r="12743" spans="1:19" x14ac:dyDescent="0.2">
      <c r="A12743" t="s">
        <v>26681</v>
      </c>
      <c r="B12743" t="s">
        <v>26498</v>
      </c>
      <c r="C12743" t="s">
        <v>231</v>
      </c>
      <c r="D12743" t="s">
        <v>1000</v>
      </c>
      <c r="E12743" s="23">
        <v>44075</v>
      </c>
      <c r="F12743">
        <v>10.5</v>
      </c>
      <c r="G12743">
        <v>11.5</v>
      </c>
      <c r="I12743">
        <v>187</v>
      </c>
      <c r="J12743">
        <v>117</v>
      </c>
      <c r="L12743">
        <v>128</v>
      </c>
      <c r="N12743">
        <v>165</v>
      </c>
      <c r="P12743">
        <v>1</v>
      </c>
      <c r="Q12743">
        <v>2</v>
      </c>
      <c r="S12743">
        <v>22</v>
      </c>
    </row>
    <row r="12744" spans="1:19" x14ac:dyDescent="0.2">
      <c r="A12744" t="s">
        <v>26682</v>
      </c>
      <c r="B12744" t="s">
        <v>26499</v>
      </c>
      <c r="C12744" t="s">
        <v>216</v>
      </c>
      <c r="D12744" t="s">
        <v>1000</v>
      </c>
      <c r="E12744" s="23">
        <v>44075</v>
      </c>
      <c r="F12744">
        <v>9</v>
      </c>
      <c r="G12744">
        <v>9.5</v>
      </c>
      <c r="I12744">
        <v>45</v>
      </c>
      <c r="J12744">
        <v>90</v>
      </c>
      <c r="L12744">
        <v>95</v>
      </c>
      <c r="N12744">
        <v>40</v>
      </c>
      <c r="P12744">
        <v>5</v>
      </c>
      <c r="Q12744">
        <v>7</v>
      </c>
      <c r="S12744">
        <v>5</v>
      </c>
    </row>
    <row r="12745" spans="1:19" x14ac:dyDescent="0.2">
      <c r="A12745" t="s">
        <v>26683</v>
      </c>
      <c r="B12745" t="s">
        <v>26500</v>
      </c>
      <c r="C12745" t="s">
        <v>233</v>
      </c>
      <c r="D12745" t="s">
        <v>1000</v>
      </c>
      <c r="E12745" s="23">
        <v>44075</v>
      </c>
      <c r="F12745">
        <v>0</v>
      </c>
      <c r="G12745">
        <v>0</v>
      </c>
      <c r="I12745">
        <v>0</v>
      </c>
      <c r="J12745">
        <v>0</v>
      </c>
      <c r="L12745">
        <v>0</v>
      </c>
      <c r="N12745">
        <v>0</v>
      </c>
      <c r="P12745">
        <v>0</v>
      </c>
      <c r="Q12745">
        <v>0</v>
      </c>
      <c r="S12745">
        <v>0</v>
      </c>
    </row>
    <row r="12746" spans="1:19" x14ac:dyDescent="0.2">
      <c r="A12746" t="s">
        <v>26684</v>
      </c>
      <c r="B12746" t="s">
        <v>26501</v>
      </c>
      <c r="C12746" t="s">
        <v>219</v>
      </c>
      <c r="D12746" t="s">
        <v>1000</v>
      </c>
      <c r="E12746" s="23">
        <v>44075</v>
      </c>
      <c r="F12746">
        <v>0</v>
      </c>
      <c r="G12746">
        <v>0</v>
      </c>
      <c r="I12746">
        <v>0</v>
      </c>
      <c r="J12746">
        <v>0</v>
      </c>
      <c r="L12746">
        <v>0</v>
      </c>
      <c r="N12746">
        <v>0</v>
      </c>
      <c r="P12746">
        <v>0</v>
      </c>
      <c r="Q12746">
        <v>0</v>
      </c>
      <c r="S12746">
        <v>0</v>
      </c>
    </row>
    <row r="12747" spans="1:19" x14ac:dyDescent="0.2">
      <c r="A12747" t="s">
        <v>26685</v>
      </c>
      <c r="B12747" t="s">
        <v>26502</v>
      </c>
      <c r="C12747" t="s">
        <v>340</v>
      </c>
      <c r="D12747" t="s">
        <v>1000</v>
      </c>
      <c r="E12747" s="23">
        <v>44075</v>
      </c>
      <c r="F12747">
        <v>2</v>
      </c>
      <c r="G12747">
        <v>3</v>
      </c>
      <c r="I12747">
        <v>24</v>
      </c>
      <c r="J12747">
        <v>18</v>
      </c>
      <c r="L12747">
        <v>36</v>
      </c>
      <c r="N12747">
        <v>24</v>
      </c>
      <c r="P12747">
        <v>5</v>
      </c>
      <c r="Q12747">
        <v>5</v>
      </c>
      <c r="S12747">
        <v>0</v>
      </c>
    </row>
    <row r="12748" spans="1:19" x14ac:dyDescent="0.2">
      <c r="A12748" t="s">
        <v>26686</v>
      </c>
      <c r="B12748" t="s">
        <v>26503</v>
      </c>
      <c r="C12748" t="s">
        <v>350</v>
      </c>
      <c r="D12748" t="s">
        <v>1000</v>
      </c>
      <c r="E12748" s="23">
        <v>44075</v>
      </c>
      <c r="F12748">
        <v>0</v>
      </c>
      <c r="G12748">
        <v>0</v>
      </c>
      <c r="I12748">
        <v>0</v>
      </c>
      <c r="J12748">
        <v>0</v>
      </c>
      <c r="L12748">
        <v>0</v>
      </c>
      <c r="N12748">
        <v>0</v>
      </c>
      <c r="P12748">
        <v>0</v>
      </c>
      <c r="Q12748">
        <v>0</v>
      </c>
      <c r="S12748">
        <v>0</v>
      </c>
    </row>
    <row r="12749" spans="1:19" x14ac:dyDescent="0.2">
      <c r="A12749" t="s">
        <v>26687</v>
      </c>
      <c r="B12749" t="s">
        <v>26504</v>
      </c>
      <c r="C12749" t="s">
        <v>351</v>
      </c>
      <c r="D12749" t="s">
        <v>1000</v>
      </c>
      <c r="E12749" s="23">
        <v>44075</v>
      </c>
      <c r="F12749">
        <v>0</v>
      </c>
      <c r="G12749">
        <v>0</v>
      </c>
      <c r="I12749">
        <v>0</v>
      </c>
      <c r="J12749">
        <v>0</v>
      </c>
      <c r="L12749">
        <v>0</v>
      </c>
      <c r="N12749">
        <v>0</v>
      </c>
      <c r="P12749">
        <v>0</v>
      </c>
      <c r="Q12749">
        <v>0</v>
      </c>
      <c r="S12749">
        <v>0</v>
      </c>
    </row>
    <row r="12750" spans="1:19" x14ac:dyDescent="0.2">
      <c r="A12750" t="s">
        <v>26688</v>
      </c>
      <c r="B12750" t="s">
        <v>26505</v>
      </c>
      <c r="C12750" t="s">
        <v>352</v>
      </c>
      <c r="D12750" t="s">
        <v>1000</v>
      </c>
      <c r="E12750" s="23">
        <v>44075</v>
      </c>
      <c r="F12750">
        <v>0</v>
      </c>
      <c r="G12750">
        <v>0</v>
      </c>
      <c r="I12750">
        <v>0</v>
      </c>
      <c r="J12750">
        <v>0</v>
      </c>
      <c r="L12750">
        <v>0</v>
      </c>
      <c r="N12750">
        <v>0</v>
      </c>
      <c r="P12750">
        <v>0</v>
      </c>
      <c r="Q12750">
        <v>0</v>
      </c>
      <c r="S12750">
        <v>0</v>
      </c>
    </row>
    <row r="12751" spans="1:19" x14ac:dyDescent="0.2">
      <c r="A12751" t="s">
        <v>26689</v>
      </c>
      <c r="B12751" t="s">
        <v>26506</v>
      </c>
      <c r="C12751" t="s">
        <v>353</v>
      </c>
      <c r="D12751" t="s">
        <v>1000</v>
      </c>
      <c r="E12751" s="23">
        <v>44075</v>
      </c>
      <c r="F12751">
        <v>0</v>
      </c>
      <c r="G12751">
        <v>0</v>
      </c>
      <c r="I12751">
        <v>0</v>
      </c>
      <c r="J12751">
        <v>0</v>
      </c>
      <c r="L12751">
        <v>0</v>
      </c>
      <c r="N12751">
        <v>0</v>
      </c>
      <c r="P12751">
        <v>0</v>
      </c>
      <c r="Q12751">
        <v>0</v>
      </c>
      <c r="S12751">
        <v>0</v>
      </c>
    </row>
    <row r="12752" spans="1:19" x14ac:dyDescent="0.2">
      <c r="A12752" t="s">
        <v>26690</v>
      </c>
      <c r="B12752" t="s">
        <v>26507</v>
      </c>
      <c r="C12752" t="s">
        <v>386</v>
      </c>
      <c r="D12752" t="s">
        <v>1000</v>
      </c>
      <c r="E12752" s="23">
        <v>44075</v>
      </c>
      <c r="F12752">
        <v>0</v>
      </c>
      <c r="G12752">
        <v>0</v>
      </c>
      <c r="I12752">
        <v>0</v>
      </c>
      <c r="J12752">
        <v>0</v>
      </c>
      <c r="L12752">
        <v>0</v>
      </c>
      <c r="N12752">
        <v>0</v>
      </c>
      <c r="P12752">
        <v>0</v>
      </c>
      <c r="Q12752">
        <v>0</v>
      </c>
      <c r="S12752">
        <v>0</v>
      </c>
    </row>
    <row r="12753" spans="1:19" x14ac:dyDescent="0.2">
      <c r="A12753" t="s">
        <v>26691</v>
      </c>
      <c r="B12753" t="s">
        <v>26508</v>
      </c>
      <c r="C12753" t="s">
        <v>354</v>
      </c>
      <c r="D12753" t="s">
        <v>1000</v>
      </c>
      <c r="E12753" s="23">
        <v>44075</v>
      </c>
      <c r="F12753">
        <v>1.5</v>
      </c>
      <c r="G12753">
        <v>1.5</v>
      </c>
      <c r="I12753">
        <v>9</v>
      </c>
      <c r="J12753">
        <v>9</v>
      </c>
      <c r="L12753">
        <v>9</v>
      </c>
      <c r="N12753">
        <v>9</v>
      </c>
      <c r="P12753">
        <v>0</v>
      </c>
      <c r="Q12753">
        <v>0</v>
      </c>
      <c r="S12753">
        <v>0</v>
      </c>
    </row>
    <row r="12754" spans="1:19" x14ac:dyDescent="0.2">
      <c r="A12754" t="s">
        <v>26692</v>
      </c>
      <c r="B12754" t="s">
        <v>26509</v>
      </c>
      <c r="C12754" t="s">
        <v>355</v>
      </c>
      <c r="D12754" t="s">
        <v>1000</v>
      </c>
      <c r="E12754" s="23">
        <v>44075</v>
      </c>
      <c r="F12754">
        <v>2.5</v>
      </c>
      <c r="G12754">
        <v>1</v>
      </c>
      <c r="I12754">
        <v>5</v>
      </c>
      <c r="J12754">
        <v>14</v>
      </c>
      <c r="L12754">
        <v>6</v>
      </c>
      <c r="N12754">
        <v>5</v>
      </c>
      <c r="P12754">
        <v>0</v>
      </c>
      <c r="Q12754">
        <v>0</v>
      </c>
      <c r="S12754">
        <v>0</v>
      </c>
    </row>
    <row r="12755" spans="1:19" x14ac:dyDescent="0.2">
      <c r="A12755" t="s">
        <v>26693</v>
      </c>
      <c r="B12755" t="s">
        <v>26510</v>
      </c>
      <c r="C12755" t="s">
        <v>228</v>
      </c>
      <c r="D12755" t="s">
        <v>1002</v>
      </c>
      <c r="E12755" s="23">
        <v>44075</v>
      </c>
      <c r="F12755">
        <v>0</v>
      </c>
      <c r="G12755">
        <v>0</v>
      </c>
      <c r="I12755">
        <v>0</v>
      </c>
      <c r="J12755">
        <v>0</v>
      </c>
      <c r="L12755">
        <v>0</v>
      </c>
      <c r="N12755">
        <v>0</v>
      </c>
      <c r="P12755">
        <v>0</v>
      </c>
      <c r="Q12755">
        <v>0</v>
      </c>
      <c r="S12755">
        <v>0</v>
      </c>
    </row>
    <row r="12756" spans="1:19" x14ac:dyDescent="0.2">
      <c r="A12756" t="s">
        <v>26694</v>
      </c>
      <c r="B12756" t="s">
        <v>26511</v>
      </c>
      <c r="C12756" t="s">
        <v>211</v>
      </c>
      <c r="D12756" t="s">
        <v>1002</v>
      </c>
      <c r="E12756" s="23">
        <v>44075</v>
      </c>
      <c r="F12756">
        <v>0</v>
      </c>
      <c r="G12756">
        <v>0</v>
      </c>
      <c r="I12756">
        <v>0</v>
      </c>
      <c r="J12756">
        <v>0</v>
      </c>
      <c r="L12756">
        <v>0</v>
      </c>
      <c r="N12756">
        <v>0</v>
      </c>
      <c r="P12756">
        <v>0</v>
      </c>
      <c r="Q12756">
        <v>0</v>
      </c>
      <c r="S12756">
        <v>0</v>
      </c>
    </row>
    <row r="12757" spans="1:19" x14ac:dyDescent="0.2">
      <c r="A12757" t="s">
        <v>26695</v>
      </c>
      <c r="B12757" t="s">
        <v>26512</v>
      </c>
      <c r="C12757" t="s">
        <v>213</v>
      </c>
      <c r="D12757" t="s">
        <v>1002</v>
      </c>
      <c r="E12757" s="23">
        <v>44075</v>
      </c>
      <c r="F12757">
        <v>0</v>
      </c>
      <c r="G12757">
        <v>0</v>
      </c>
      <c r="I12757">
        <v>0</v>
      </c>
      <c r="J12757">
        <v>0</v>
      </c>
      <c r="L12757">
        <v>0</v>
      </c>
      <c r="N12757">
        <v>0</v>
      </c>
      <c r="P12757">
        <v>0</v>
      </c>
      <c r="Q12757">
        <v>0</v>
      </c>
      <c r="S12757">
        <v>0</v>
      </c>
    </row>
    <row r="12758" spans="1:19" x14ac:dyDescent="0.2">
      <c r="A12758" t="s">
        <v>26696</v>
      </c>
      <c r="B12758" t="s">
        <v>26513</v>
      </c>
      <c r="C12758" t="s">
        <v>229</v>
      </c>
      <c r="D12758" t="s">
        <v>1002</v>
      </c>
      <c r="E12758" s="23">
        <v>44075</v>
      </c>
      <c r="F12758">
        <v>0</v>
      </c>
      <c r="G12758">
        <v>0</v>
      </c>
      <c r="I12758">
        <v>0</v>
      </c>
      <c r="J12758">
        <v>0</v>
      </c>
      <c r="L12758">
        <v>0</v>
      </c>
      <c r="N12758">
        <v>0</v>
      </c>
      <c r="P12758">
        <v>0</v>
      </c>
      <c r="Q12758">
        <v>0</v>
      </c>
      <c r="S12758">
        <v>0</v>
      </c>
    </row>
    <row r="12759" spans="1:19" x14ac:dyDescent="0.2">
      <c r="A12759" t="s">
        <v>26697</v>
      </c>
      <c r="B12759" t="s">
        <v>26514</v>
      </c>
      <c r="C12759" t="s">
        <v>1051</v>
      </c>
      <c r="D12759" t="s">
        <v>1002</v>
      </c>
      <c r="E12759" s="23">
        <v>44075</v>
      </c>
      <c r="F12759">
        <v>0</v>
      </c>
      <c r="G12759">
        <v>0</v>
      </c>
      <c r="I12759">
        <v>0</v>
      </c>
      <c r="J12759">
        <v>0</v>
      </c>
      <c r="L12759">
        <v>0</v>
      </c>
      <c r="N12759">
        <v>0</v>
      </c>
      <c r="P12759">
        <v>0</v>
      </c>
      <c r="Q12759">
        <v>0</v>
      </c>
      <c r="S12759">
        <v>0</v>
      </c>
    </row>
    <row r="12760" spans="1:19" x14ac:dyDescent="0.2">
      <c r="A12760" t="s">
        <v>26698</v>
      </c>
      <c r="B12760" t="s">
        <v>26515</v>
      </c>
      <c r="C12760" t="s">
        <v>1049</v>
      </c>
      <c r="D12760" t="s">
        <v>1002</v>
      </c>
      <c r="E12760" s="23">
        <v>44075</v>
      </c>
      <c r="F12760">
        <v>0</v>
      </c>
      <c r="G12760">
        <v>0</v>
      </c>
      <c r="I12760">
        <v>0</v>
      </c>
      <c r="J12760">
        <v>0</v>
      </c>
      <c r="L12760">
        <v>0</v>
      </c>
      <c r="N12760">
        <v>0</v>
      </c>
      <c r="P12760">
        <v>0</v>
      </c>
      <c r="Q12760">
        <v>0</v>
      </c>
      <c r="S12760">
        <v>0</v>
      </c>
    </row>
    <row r="12761" spans="1:19" x14ac:dyDescent="0.2">
      <c r="A12761" t="s">
        <v>26699</v>
      </c>
      <c r="B12761" t="s">
        <v>26516</v>
      </c>
      <c r="C12761" t="s">
        <v>25343</v>
      </c>
      <c r="D12761" t="s">
        <v>1002</v>
      </c>
      <c r="E12761" s="23">
        <v>44075</v>
      </c>
      <c r="F12761">
        <v>1.5</v>
      </c>
      <c r="G12761">
        <v>1.5</v>
      </c>
      <c r="I12761">
        <v>6</v>
      </c>
      <c r="J12761">
        <v>8</v>
      </c>
      <c r="L12761">
        <v>8</v>
      </c>
      <c r="N12761">
        <v>6</v>
      </c>
      <c r="P12761">
        <v>0</v>
      </c>
      <c r="Q12761">
        <v>0</v>
      </c>
      <c r="S12761">
        <v>0</v>
      </c>
    </row>
    <row r="12762" spans="1:19" x14ac:dyDescent="0.2">
      <c r="A12762" t="s">
        <v>26700</v>
      </c>
      <c r="B12762" t="s">
        <v>26517</v>
      </c>
      <c r="C12762" t="s">
        <v>25698</v>
      </c>
      <c r="D12762" t="s">
        <v>1002</v>
      </c>
      <c r="E12762" s="23">
        <v>44075</v>
      </c>
      <c r="F12762">
        <v>4</v>
      </c>
      <c r="G12762">
        <v>5</v>
      </c>
      <c r="I12762">
        <v>10</v>
      </c>
      <c r="J12762">
        <v>24</v>
      </c>
      <c r="L12762">
        <v>30</v>
      </c>
      <c r="N12762">
        <v>8</v>
      </c>
      <c r="P12762">
        <v>0</v>
      </c>
      <c r="Q12762">
        <v>0</v>
      </c>
      <c r="S12762">
        <v>2</v>
      </c>
    </row>
    <row r="12763" spans="1:19" x14ac:dyDescent="0.2">
      <c r="A12763" t="s">
        <v>26701</v>
      </c>
      <c r="B12763" t="s">
        <v>26518</v>
      </c>
      <c r="C12763" t="s">
        <v>959</v>
      </c>
      <c r="D12763" t="s">
        <v>1002</v>
      </c>
      <c r="E12763" s="23">
        <v>44075</v>
      </c>
      <c r="F12763">
        <v>0</v>
      </c>
      <c r="G12763">
        <v>0</v>
      </c>
      <c r="I12763">
        <v>0</v>
      </c>
      <c r="J12763">
        <v>0</v>
      </c>
      <c r="L12763">
        <v>0</v>
      </c>
      <c r="N12763">
        <v>0</v>
      </c>
      <c r="P12763">
        <v>0</v>
      </c>
      <c r="Q12763">
        <v>0</v>
      </c>
      <c r="S12763">
        <v>0</v>
      </c>
    </row>
    <row r="12764" spans="1:19" x14ac:dyDescent="0.2">
      <c r="A12764" t="s">
        <v>26702</v>
      </c>
      <c r="B12764" t="s">
        <v>26519</v>
      </c>
      <c r="C12764" t="s">
        <v>205</v>
      </c>
      <c r="D12764" t="s">
        <v>1002</v>
      </c>
      <c r="E12764" s="23">
        <v>44075</v>
      </c>
      <c r="F12764">
        <v>0</v>
      </c>
      <c r="G12764">
        <v>0</v>
      </c>
      <c r="I12764">
        <v>0</v>
      </c>
      <c r="J12764">
        <v>0</v>
      </c>
      <c r="L12764">
        <v>0</v>
      </c>
      <c r="N12764">
        <v>0</v>
      </c>
      <c r="P12764">
        <v>0</v>
      </c>
      <c r="Q12764">
        <v>0</v>
      </c>
      <c r="S12764">
        <v>0</v>
      </c>
    </row>
    <row r="12765" spans="1:19" x14ac:dyDescent="0.2">
      <c r="A12765" t="s">
        <v>26703</v>
      </c>
      <c r="B12765" t="s">
        <v>26520</v>
      </c>
      <c r="C12765" t="s">
        <v>384</v>
      </c>
      <c r="D12765" t="s">
        <v>1002</v>
      </c>
      <c r="E12765" s="23">
        <v>44075</v>
      </c>
      <c r="F12765">
        <v>0</v>
      </c>
      <c r="G12765">
        <v>0</v>
      </c>
      <c r="I12765">
        <v>0</v>
      </c>
      <c r="J12765">
        <v>0</v>
      </c>
      <c r="L12765">
        <v>0</v>
      </c>
      <c r="N12765">
        <v>0</v>
      </c>
      <c r="P12765">
        <v>0</v>
      </c>
      <c r="Q12765">
        <v>0</v>
      </c>
      <c r="S12765">
        <v>0</v>
      </c>
    </row>
    <row r="12766" spans="1:19" x14ac:dyDescent="0.2">
      <c r="A12766" t="s">
        <v>26704</v>
      </c>
      <c r="B12766" t="s">
        <v>26521</v>
      </c>
      <c r="C12766" t="s">
        <v>210</v>
      </c>
      <c r="D12766" t="s">
        <v>1002</v>
      </c>
      <c r="E12766" s="23">
        <v>44075</v>
      </c>
      <c r="F12766">
        <v>0</v>
      </c>
      <c r="G12766">
        <v>0</v>
      </c>
      <c r="I12766">
        <v>0</v>
      </c>
      <c r="J12766">
        <v>0</v>
      </c>
      <c r="L12766">
        <v>0</v>
      </c>
      <c r="N12766">
        <v>0</v>
      </c>
      <c r="P12766">
        <v>0</v>
      </c>
      <c r="Q12766">
        <v>0</v>
      </c>
      <c r="S12766">
        <v>0</v>
      </c>
    </row>
    <row r="12767" spans="1:19" x14ac:dyDescent="0.2">
      <c r="A12767" t="s">
        <v>26705</v>
      </c>
      <c r="B12767" t="s">
        <v>26522</v>
      </c>
      <c r="C12767" t="s">
        <v>215</v>
      </c>
      <c r="D12767" t="s">
        <v>1002</v>
      </c>
      <c r="E12767" s="23">
        <v>44075</v>
      </c>
      <c r="F12767">
        <v>5</v>
      </c>
      <c r="G12767">
        <v>6</v>
      </c>
      <c r="I12767">
        <v>24</v>
      </c>
      <c r="J12767">
        <v>30</v>
      </c>
      <c r="L12767">
        <v>36</v>
      </c>
      <c r="N12767">
        <v>16</v>
      </c>
      <c r="P12767">
        <v>4</v>
      </c>
      <c r="Q12767">
        <v>6</v>
      </c>
      <c r="S12767">
        <v>8</v>
      </c>
    </row>
    <row r="12768" spans="1:19" x14ac:dyDescent="0.2">
      <c r="A12768" t="s">
        <v>26706</v>
      </c>
      <c r="B12768" t="s">
        <v>26523</v>
      </c>
      <c r="C12768" t="s">
        <v>960</v>
      </c>
      <c r="D12768" t="s">
        <v>1002</v>
      </c>
      <c r="E12768" s="23">
        <v>44075</v>
      </c>
      <c r="F12768">
        <v>0</v>
      </c>
      <c r="G12768">
        <v>0</v>
      </c>
      <c r="I12768">
        <v>0</v>
      </c>
      <c r="J12768">
        <v>0</v>
      </c>
      <c r="L12768">
        <v>0</v>
      </c>
      <c r="N12768">
        <v>0</v>
      </c>
      <c r="P12768">
        <v>0</v>
      </c>
      <c r="Q12768">
        <v>0</v>
      </c>
      <c r="S12768">
        <v>0</v>
      </c>
    </row>
    <row r="12769" spans="1:19" x14ac:dyDescent="0.2">
      <c r="A12769" t="s">
        <v>26707</v>
      </c>
      <c r="B12769" t="s">
        <v>26524</v>
      </c>
      <c r="C12769" t="s">
        <v>961</v>
      </c>
      <c r="D12769" t="s">
        <v>1002</v>
      </c>
      <c r="E12769" s="23">
        <v>44075</v>
      </c>
      <c r="F12769">
        <v>3</v>
      </c>
      <c r="G12769">
        <v>3</v>
      </c>
      <c r="I12769">
        <v>9</v>
      </c>
      <c r="J12769">
        <v>12</v>
      </c>
      <c r="L12769">
        <v>15</v>
      </c>
      <c r="N12769">
        <v>8</v>
      </c>
      <c r="P12769">
        <v>3</v>
      </c>
      <c r="Q12769">
        <v>4</v>
      </c>
      <c r="S12769">
        <v>1</v>
      </c>
    </row>
    <row r="12770" spans="1:19" x14ac:dyDescent="0.2">
      <c r="A12770" t="s">
        <v>26708</v>
      </c>
      <c r="B12770" t="s">
        <v>26525</v>
      </c>
      <c r="C12770" t="s">
        <v>221</v>
      </c>
      <c r="D12770" t="s">
        <v>1002</v>
      </c>
      <c r="E12770" s="23">
        <v>44075</v>
      </c>
      <c r="F12770">
        <v>0</v>
      </c>
      <c r="G12770">
        <v>0</v>
      </c>
      <c r="I12770">
        <v>0</v>
      </c>
      <c r="J12770">
        <v>0</v>
      </c>
      <c r="L12770">
        <v>0</v>
      </c>
      <c r="N12770">
        <v>0</v>
      </c>
      <c r="P12770">
        <v>0</v>
      </c>
      <c r="Q12770">
        <v>0</v>
      </c>
      <c r="S12770">
        <v>0</v>
      </c>
    </row>
    <row r="12771" spans="1:19" x14ac:dyDescent="0.2">
      <c r="A12771" t="s">
        <v>26709</v>
      </c>
      <c r="B12771" t="s">
        <v>26526</v>
      </c>
      <c r="C12771" t="s">
        <v>222</v>
      </c>
      <c r="D12771" t="s">
        <v>1002</v>
      </c>
      <c r="E12771" s="23">
        <v>44075</v>
      </c>
      <c r="F12771">
        <v>0</v>
      </c>
      <c r="G12771">
        <v>0</v>
      </c>
      <c r="I12771">
        <v>0</v>
      </c>
      <c r="J12771">
        <v>0</v>
      </c>
      <c r="L12771">
        <v>0</v>
      </c>
      <c r="N12771">
        <v>0</v>
      </c>
      <c r="P12771">
        <v>0</v>
      </c>
      <c r="Q12771">
        <v>0</v>
      </c>
      <c r="S12771">
        <v>0</v>
      </c>
    </row>
    <row r="12772" spans="1:19" x14ac:dyDescent="0.2">
      <c r="A12772" t="s">
        <v>26710</v>
      </c>
      <c r="B12772" t="s">
        <v>26527</v>
      </c>
      <c r="C12772" t="s">
        <v>25359</v>
      </c>
      <c r="D12772" t="s">
        <v>1002</v>
      </c>
      <c r="E12772" s="23">
        <v>44075</v>
      </c>
      <c r="F12772">
        <v>1.5</v>
      </c>
      <c r="G12772">
        <v>1.5</v>
      </c>
      <c r="I12772">
        <v>6</v>
      </c>
      <c r="J12772">
        <v>8</v>
      </c>
      <c r="L12772">
        <v>8</v>
      </c>
      <c r="N12772">
        <v>6</v>
      </c>
      <c r="P12772">
        <v>0</v>
      </c>
      <c r="Q12772">
        <v>0</v>
      </c>
      <c r="S12772">
        <v>0</v>
      </c>
    </row>
    <row r="12773" spans="1:19" x14ac:dyDescent="0.2">
      <c r="A12773" t="s">
        <v>26711</v>
      </c>
      <c r="B12773" t="s">
        <v>26528</v>
      </c>
      <c r="C12773" t="s">
        <v>200</v>
      </c>
      <c r="D12773" t="s">
        <v>1002</v>
      </c>
      <c r="E12773" s="23">
        <v>44075</v>
      </c>
      <c r="F12773">
        <v>1</v>
      </c>
      <c r="G12773">
        <v>3.5</v>
      </c>
      <c r="I12773">
        <v>3</v>
      </c>
      <c r="J12773">
        <v>5</v>
      </c>
      <c r="L12773">
        <v>20</v>
      </c>
      <c r="N12773">
        <v>2</v>
      </c>
      <c r="P12773">
        <v>0</v>
      </c>
      <c r="Q12773">
        <v>0</v>
      </c>
      <c r="S12773">
        <v>1</v>
      </c>
    </row>
    <row r="12774" spans="1:19" x14ac:dyDescent="0.2">
      <c r="A12774" t="s">
        <v>26712</v>
      </c>
      <c r="B12774" t="s">
        <v>26529</v>
      </c>
      <c r="C12774" t="s">
        <v>204</v>
      </c>
      <c r="D12774" t="s">
        <v>1002</v>
      </c>
      <c r="E12774" s="23">
        <v>44075</v>
      </c>
      <c r="F12774">
        <v>0</v>
      </c>
      <c r="G12774">
        <v>0</v>
      </c>
      <c r="I12774">
        <v>0</v>
      </c>
      <c r="J12774">
        <v>0</v>
      </c>
      <c r="L12774">
        <v>0</v>
      </c>
      <c r="N12774">
        <v>0</v>
      </c>
      <c r="P12774">
        <v>0</v>
      </c>
      <c r="Q12774">
        <v>0</v>
      </c>
      <c r="S12774">
        <v>0</v>
      </c>
    </row>
    <row r="12775" spans="1:19" x14ac:dyDescent="0.2">
      <c r="A12775" t="s">
        <v>26713</v>
      </c>
      <c r="B12775" t="s">
        <v>26530</v>
      </c>
      <c r="C12775" t="s">
        <v>385</v>
      </c>
      <c r="D12775" t="s">
        <v>1002</v>
      </c>
      <c r="E12775" s="23">
        <v>44075</v>
      </c>
      <c r="F12775">
        <v>0</v>
      </c>
      <c r="G12775">
        <v>0</v>
      </c>
      <c r="I12775">
        <v>0</v>
      </c>
      <c r="J12775">
        <v>0</v>
      </c>
      <c r="L12775">
        <v>0</v>
      </c>
      <c r="N12775">
        <v>0</v>
      </c>
      <c r="P12775">
        <v>0</v>
      </c>
      <c r="Q12775">
        <v>0</v>
      </c>
      <c r="S12775">
        <v>0</v>
      </c>
    </row>
    <row r="12776" spans="1:19" x14ac:dyDescent="0.2">
      <c r="A12776" t="s">
        <v>26714</v>
      </c>
      <c r="B12776" t="s">
        <v>26531</v>
      </c>
      <c r="C12776" t="s">
        <v>208</v>
      </c>
      <c r="D12776" t="s">
        <v>1002</v>
      </c>
      <c r="E12776" s="23">
        <v>44075</v>
      </c>
      <c r="F12776">
        <v>3</v>
      </c>
      <c r="G12776">
        <v>1.5</v>
      </c>
      <c r="I12776">
        <v>15</v>
      </c>
      <c r="J12776">
        <v>17</v>
      </c>
      <c r="L12776">
        <v>9</v>
      </c>
      <c r="N12776">
        <v>15</v>
      </c>
      <c r="P12776">
        <v>0</v>
      </c>
      <c r="Q12776">
        <v>0</v>
      </c>
      <c r="S12776">
        <v>0</v>
      </c>
    </row>
    <row r="12777" spans="1:19" x14ac:dyDescent="0.2">
      <c r="A12777" t="s">
        <v>26715</v>
      </c>
      <c r="B12777" t="s">
        <v>26532</v>
      </c>
      <c r="C12777" t="s">
        <v>900</v>
      </c>
      <c r="D12777" t="s">
        <v>1002</v>
      </c>
      <c r="E12777" s="23">
        <v>44075</v>
      </c>
      <c r="F12777">
        <v>3.5</v>
      </c>
      <c r="G12777">
        <v>4</v>
      </c>
      <c r="I12777">
        <v>10</v>
      </c>
      <c r="J12777">
        <v>20</v>
      </c>
      <c r="L12777">
        <v>23</v>
      </c>
      <c r="N12777">
        <v>10</v>
      </c>
      <c r="P12777">
        <v>0</v>
      </c>
      <c r="Q12777">
        <v>0</v>
      </c>
      <c r="S12777">
        <v>0</v>
      </c>
    </row>
    <row r="12778" spans="1:19" x14ac:dyDescent="0.2">
      <c r="A12778" t="s">
        <v>26716</v>
      </c>
      <c r="B12778" t="s">
        <v>26533</v>
      </c>
      <c r="C12778" t="s">
        <v>905</v>
      </c>
      <c r="D12778" t="s">
        <v>1002</v>
      </c>
      <c r="E12778" s="23">
        <v>44075</v>
      </c>
      <c r="F12778">
        <v>1</v>
      </c>
      <c r="G12778">
        <v>2</v>
      </c>
      <c r="I12778">
        <v>0</v>
      </c>
      <c r="J12778">
        <v>5</v>
      </c>
      <c r="L12778">
        <v>11</v>
      </c>
      <c r="N12778">
        <v>0</v>
      </c>
      <c r="P12778">
        <v>0</v>
      </c>
      <c r="Q12778">
        <v>0</v>
      </c>
      <c r="S12778">
        <v>0</v>
      </c>
    </row>
    <row r="12779" spans="1:19" x14ac:dyDescent="0.2">
      <c r="A12779" t="s">
        <v>26717</v>
      </c>
      <c r="B12779" t="s">
        <v>26534</v>
      </c>
      <c r="C12779" t="s">
        <v>316</v>
      </c>
      <c r="D12779" t="s">
        <v>1002</v>
      </c>
      <c r="E12779" s="23">
        <v>44075</v>
      </c>
      <c r="F12779">
        <v>5</v>
      </c>
      <c r="G12779">
        <v>6.5</v>
      </c>
      <c r="I12779">
        <v>5</v>
      </c>
      <c r="J12779">
        <v>25</v>
      </c>
      <c r="L12779">
        <v>37</v>
      </c>
      <c r="N12779">
        <v>5</v>
      </c>
      <c r="P12779">
        <v>0</v>
      </c>
      <c r="Q12779">
        <v>0</v>
      </c>
      <c r="S12779">
        <v>0</v>
      </c>
    </row>
    <row r="12780" spans="1:19" x14ac:dyDescent="0.2">
      <c r="A12780" t="s">
        <v>26718</v>
      </c>
      <c r="B12780" t="s">
        <v>26535</v>
      </c>
      <c r="C12780" t="s">
        <v>218</v>
      </c>
      <c r="D12780" t="s">
        <v>1002</v>
      </c>
      <c r="E12780" s="23">
        <v>44075</v>
      </c>
      <c r="F12780">
        <v>0</v>
      </c>
      <c r="G12780">
        <v>0</v>
      </c>
      <c r="I12780">
        <v>0</v>
      </c>
      <c r="J12780">
        <v>0</v>
      </c>
      <c r="L12780">
        <v>0</v>
      </c>
      <c r="N12780">
        <v>0</v>
      </c>
      <c r="P12780">
        <v>0</v>
      </c>
      <c r="Q12780">
        <v>0</v>
      </c>
      <c r="S12780">
        <v>0</v>
      </c>
    </row>
    <row r="12781" spans="1:19" x14ac:dyDescent="0.2">
      <c r="A12781" t="s">
        <v>26719</v>
      </c>
      <c r="B12781" t="s">
        <v>26536</v>
      </c>
      <c r="C12781" t="s">
        <v>202</v>
      </c>
      <c r="D12781" t="s">
        <v>1002</v>
      </c>
      <c r="E12781" s="23">
        <v>44075</v>
      </c>
      <c r="F12781">
        <v>10</v>
      </c>
      <c r="G12781">
        <v>15.5</v>
      </c>
      <c r="I12781">
        <v>76</v>
      </c>
      <c r="J12781">
        <v>106</v>
      </c>
      <c r="L12781">
        <v>172</v>
      </c>
      <c r="N12781">
        <v>76</v>
      </c>
      <c r="P12781">
        <v>1</v>
      </c>
      <c r="Q12781">
        <v>2</v>
      </c>
      <c r="S12781">
        <v>0</v>
      </c>
    </row>
    <row r="12782" spans="1:19" x14ac:dyDescent="0.2">
      <c r="A12782" t="s">
        <v>26720</v>
      </c>
      <c r="B12782" t="s">
        <v>26537</v>
      </c>
      <c r="C12782" t="s">
        <v>347</v>
      </c>
      <c r="D12782" t="s">
        <v>1002</v>
      </c>
      <c r="E12782" s="23">
        <v>44075</v>
      </c>
      <c r="F12782">
        <v>0</v>
      </c>
      <c r="G12782">
        <v>0</v>
      </c>
      <c r="I12782">
        <v>0</v>
      </c>
      <c r="J12782">
        <v>0</v>
      </c>
      <c r="L12782">
        <v>0</v>
      </c>
      <c r="N12782">
        <v>0</v>
      </c>
      <c r="P12782">
        <v>0</v>
      </c>
      <c r="Q12782">
        <v>0</v>
      </c>
      <c r="S12782">
        <v>0</v>
      </c>
    </row>
    <row r="12783" spans="1:19" x14ac:dyDescent="0.2">
      <c r="A12783" t="s">
        <v>26721</v>
      </c>
      <c r="B12783" t="s">
        <v>26538</v>
      </c>
      <c r="C12783" t="s">
        <v>224</v>
      </c>
      <c r="D12783" t="s">
        <v>1002</v>
      </c>
      <c r="E12783" s="23">
        <v>44075</v>
      </c>
      <c r="F12783">
        <v>0</v>
      </c>
      <c r="G12783">
        <v>0</v>
      </c>
      <c r="I12783">
        <v>0</v>
      </c>
      <c r="J12783">
        <v>0</v>
      </c>
      <c r="L12783">
        <v>0</v>
      </c>
      <c r="N12783">
        <v>0</v>
      </c>
      <c r="P12783">
        <v>0</v>
      </c>
      <c r="Q12783">
        <v>0</v>
      </c>
      <c r="S12783">
        <v>0</v>
      </c>
    </row>
    <row r="12784" spans="1:19" x14ac:dyDescent="0.2">
      <c r="A12784" t="s">
        <v>26722</v>
      </c>
      <c r="B12784" t="s">
        <v>26539</v>
      </c>
      <c r="C12784" t="s">
        <v>345</v>
      </c>
      <c r="D12784" t="s">
        <v>1002</v>
      </c>
      <c r="E12784" s="23">
        <v>44075</v>
      </c>
      <c r="F12784">
        <v>0</v>
      </c>
      <c r="G12784">
        <v>0</v>
      </c>
      <c r="I12784">
        <v>0</v>
      </c>
      <c r="J12784">
        <v>0</v>
      </c>
      <c r="L12784">
        <v>0</v>
      </c>
      <c r="N12784">
        <v>0</v>
      </c>
      <c r="P12784">
        <v>0</v>
      </c>
      <c r="Q12784">
        <v>0</v>
      </c>
      <c r="S12784">
        <v>0</v>
      </c>
    </row>
    <row r="12785" spans="1:19" x14ac:dyDescent="0.2">
      <c r="A12785" t="s">
        <v>26723</v>
      </c>
      <c r="B12785" t="s">
        <v>26540</v>
      </c>
      <c r="C12785" t="s">
        <v>226</v>
      </c>
      <c r="D12785" t="s">
        <v>1002</v>
      </c>
      <c r="E12785" s="23">
        <v>44075</v>
      </c>
      <c r="F12785">
        <v>2</v>
      </c>
      <c r="G12785">
        <v>4</v>
      </c>
      <c r="I12785">
        <v>10</v>
      </c>
      <c r="J12785">
        <v>22</v>
      </c>
      <c r="L12785">
        <v>44</v>
      </c>
      <c r="N12785">
        <v>10</v>
      </c>
      <c r="P12785">
        <v>0</v>
      </c>
      <c r="Q12785">
        <v>1</v>
      </c>
      <c r="S12785">
        <v>0</v>
      </c>
    </row>
    <row r="12786" spans="1:19" x14ac:dyDescent="0.2">
      <c r="A12786" t="s">
        <v>26724</v>
      </c>
      <c r="B12786" t="s">
        <v>26541</v>
      </c>
      <c r="C12786" t="s">
        <v>231</v>
      </c>
      <c r="D12786" t="s">
        <v>1002</v>
      </c>
      <c r="E12786" s="23">
        <v>44075</v>
      </c>
      <c r="F12786">
        <v>10.5</v>
      </c>
      <c r="G12786">
        <v>11.5</v>
      </c>
      <c r="I12786">
        <v>187</v>
      </c>
      <c r="J12786">
        <v>117</v>
      </c>
      <c r="L12786">
        <v>128</v>
      </c>
      <c r="N12786">
        <v>165</v>
      </c>
      <c r="P12786">
        <v>1</v>
      </c>
      <c r="Q12786">
        <v>2</v>
      </c>
      <c r="S12786">
        <v>22</v>
      </c>
    </row>
    <row r="12787" spans="1:19" x14ac:dyDescent="0.2">
      <c r="A12787" t="s">
        <v>26725</v>
      </c>
      <c r="B12787" t="s">
        <v>26542</v>
      </c>
      <c r="C12787" t="s">
        <v>216</v>
      </c>
      <c r="D12787" t="s">
        <v>1002</v>
      </c>
      <c r="E12787" s="23">
        <v>44075</v>
      </c>
      <c r="F12787">
        <v>9</v>
      </c>
      <c r="G12787">
        <v>9.5</v>
      </c>
      <c r="I12787">
        <v>45</v>
      </c>
      <c r="J12787">
        <v>90</v>
      </c>
      <c r="L12787">
        <v>95</v>
      </c>
      <c r="N12787">
        <v>40</v>
      </c>
      <c r="P12787">
        <v>5</v>
      </c>
      <c r="Q12787">
        <v>7</v>
      </c>
      <c r="S12787">
        <v>5</v>
      </c>
    </row>
    <row r="12788" spans="1:19" x14ac:dyDescent="0.2">
      <c r="A12788" t="s">
        <v>26726</v>
      </c>
      <c r="B12788" t="s">
        <v>26543</v>
      </c>
      <c r="C12788" t="s">
        <v>233</v>
      </c>
      <c r="D12788" t="s">
        <v>1002</v>
      </c>
      <c r="E12788" s="23">
        <v>44075</v>
      </c>
      <c r="F12788">
        <v>0</v>
      </c>
      <c r="G12788">
        <v>0</v>
      </c>
      <c r="I12788">
        <v>0</v>
      </c>
      <c r="J12788">
        <v>0</v>
      </c>
      <c r="L12788">
        <v>0</v>
      </c>
      <c r="N12788">
        <v>0</v>
      </c>
      <c r="P12788">
        <v>0</v>
      </c>
      <c r="Q12788">
        <v>0</v>
      </c>
      <c r="S12788">
        <v>0</v>
      </c>
    </row>
    <row r="12789" spans="1:19" x14ac:dyDescent="0.2">
      <c r="A12789" t="s">
        <v>26727</v>
      </c>
      <c r="B12789" t="s">
        <v>26544</v>
      </c>
      <c r="C12789" t="s">
        <v>219</v>
      </c>
      <c r="D12789" t="s">
        <v>1002</v>
      </c>
      <c r="E12789" s="23">
        <v>44075</v>
      </c>
      <c r="F12789">
        <v>0</v>
      </c>
      <c r="G12789">
        <v>0</v>
      </c>
      <c r="I12789">
        <v>0</v>
      </c>
      <c r="J12789">
        <v>0</v>
      </c>
      <c r="L12789">
        <v>0</v>
      </c>
      <c r="N12789">
        <v>0</v>
      </c>
      <c r="P12789">
        <v>0</v>
      </c>
      <c r="Q12789">
        <v>0</v>
      </c>
      <c r="S12789">
        <v>0</v>
      </c>
    </row>
    <row r="12790" spans="1:19" x14ac:dyDescent="0.2">
      <c r="A12790" t="s">
        <v>26728</v>
      </c>
      <c r="B12790" t="s">
        <v>26545</v>
      </c>
      <c r="C12790" t="s">
        <v>340</v>
      </c>
      <c r="D12790" t="s">
        <v>1002</v>
      </c>
      <c r="E12790" s="23">
        <v>44075</v>
      </c>
      <c r="F12790">
        <v>2</v>
      </c>
      <c r="G12790">
        <v>3</v>
      </c>
      <c r="I12790">
        <v>24</v>
      </c>
      <c r="J12790">
        <v>18</v>
      </c>
      <c r="L12790">
        <v>36</v>
      </c>
      <c r="N12790">
        <v>24</v>
      </c>
      <c r="P12790">
        <v>5</v>
      </c>
      <c r="Q12790">
        <v>5</v>
      </c>
      <c r="S12790">
        <v>0</v>
      </c>
    </row>
    <row r="12791" spans="1:19" x14ac:dyDescent="0.2">
      <c r="A12791" t="s">
        <v>26729</v>
      </c>
      <c r="B12791" t="s">
        <v>26546</v>
      </c>
      <c r="C12791" t="s">
        <v>350</v>
      </c>
      <c r="D12791" t="s">
        <v>1002</v>
      </c>
      <c r="E12791" s="23">
        <v>44075</v>
      </c>
      <c r="F12791">
        <v>0</v>
      </c>
      <c r="G12791">
        <v>0</v>
      </c>
      <c r="I12791">
        <v>0</v>
      </c>
      <c r="J12791">
        <v>0</v>
      </c>
      <c r="L12791">
        <v>0</v>
      </c>
      <c r="N12791">
        <v>0</v>
      </c>
      <c r="P12791">
        <v>0</v>
      </c>
      <c r="Q12791">
        <v>0</v>
      </c>
      <c r="S12791">
        <v>0</v>
      </c>
    </row>
    <row r="12792" spans="1:19" x14ac:dyDescent="0.2">
      <c r="A12792" t="s">
        <v>26730</v>
      </c>
      <c r="B12792" t="s">
        <v>26547</v>
      </c>
      <c r="C12792" t="s">
        <v>351</v>
      </c>
      <c r="D12792" t="s">
        <v>1002</v>
      </c>
      <c r="E12792" s="23">
        <v>44075</v>
      </c>
      <c r="F12792">
        <v>0</v>
      </c>
      <c r="G12792">
        <v>0</v>
      </c>
      <c r="I12792">
        <v>0</v>
      </c>
      <c r="J12792">
        <v>0</v>
      </c>
      <c r="L12792">
        <v>0</v>
      </c>
      <c r="N12792">
        <v>0</v>
      </c>
      <c r="P12792">
        <v>0</v>
      </c>
      <c r="Q12792">
        <v>0</v>
      </c>
      <c r="S12792">
        <v>0</v>
      </c>
    </row>
    <row r="12793" spans="1:19" x14ac:dyDescent="0.2">
      <c r="A12793" t="s">
        <v>26731</v>
      </c>
      <c r="B12793" t="s">
        <v>26548</v>
      </c>
      <c r="C12793" t="s">
        <v>352</v>
      </c>
      <c r="D12793" t="s">
        <v>1002</v>
      </c>
      <c r="E12793" s="23">
        <v>44075</v>
      </c>
      <c r="F12793">
        <v>0</v>
      </c>
      <c r="G12793">
        <v>0</v>
      </c>
      <c r="I12793">
        <v>0</v>
      </c>
      <c r="J12793">
        <v>0</v>
      </c>
      <c r="L12793">
        <v>0</v>
      </c>
      <c r="N12793">
        <v>0</v>
      </c>
      <c r="P12793">
        <v>0</v>
      </c>
      <c r="Q12793">
        <v>0</v>
      </c>
      <c r="S12793">
        <v>0</v>
      </c>
    </row>
    <row r="12794" spans="1:19" x14ac:dyDescent="0.2">
      <c r="A12794" t="s">
        <v>26732</v>
      </c>
      <c r="B12794" t="s">
        <v>26549</v>
      </c>
      <c r="C12794" t="s">
        <v>353</v>
      </c>
      <c r="D12794" t="s">
        <v>1002</v>
      </c>
      <c r="E12794" s="23">
        <v>44075</v>
      </c>
      <c r="F12794">
        <v>0</v>
      </c>
      <c r="G12794">
        <v>0</v>
      </c>
      <c r="I12794">
        <v>0</v>
      </c>
      <c r="J12794">
        <v>0</v>
      </c>
      <c r="L12794">
        <v>0</v>
      </c>
      <c r="N12794">
        <v>0</v>
      </c>
      <c r="P12794">
        <v>0</v>
      </c>
      <c r="Q12794">
        <v>0</v>
      </c>
      <c r="S12794">
        <v>0</v>
      </c>
    </row>
    <row r="12795" spans="1:19" x14ac:dyDescent="0.2">
      <c r="A12795" t="s">
        <v>26733</v>
      </c>
      <c r="B12795" t="s">
        <v>26550</v>
      </c>
      <c r="C12795" t="s">
        <v>386</v>
      </c>
      <c r="D12795" t="s">
        <v>1002</v>
      </c>
      <c r="E12795" s="23">
        <v>44075</v>
      </c>
      <c r="F12795">
        <v>0</v>
      </c>
      <c r="G12795">
        <v>0</v>
      </c>
      <c r="I12795">
        <v>0</v>
      </c>
      <c r="J12795">
        <v>0</v>
      </c>
      <c r="L12795">
        <v>0</v>
      </c>
      <c r="N12795">
        <v>0</v>
      </c>
      <c r="P12795">
        <v>0</v>
      </c>
      <c r="Q12795">
        <v>0</v>
      </c>
      <c r="S12795">
        <v>0</v>
      </c>
    </row>
    <row r="12796" spans="1:19" x14ac:dyDescent="0.2">
      <c r="A12796" t="s">
        <v>26734</v>
      </c>
      <c r="B12796" t="s">
        <v>26551</v>
      </c>
      <c r="C12796" t="s">
        <v>354</v>
      </c>
      <c r="D12796" t="s">
        <v>1002</v>
      </c>
      <c r="E12796" s="23">
        <v>44075</v>
      </c>
      <c r="F12796">
        <v>1.5</v>
      </c>
      <c r="G12796">
        <v>1.5</v>
      </c>
      <c r="I12796">
        <v>9</v>
      </c>
      <c r="J12796">
        <v>9</v>
      </c>
      <c r="L12796">
        <v>9</v>
      </c>
      <c r="N12796">
        <v>9</v>
      </c>
      <c r="P12796">
        <v>0</v>
      </c>
      <c r="Q12796">
        <v>0</v>
      </c>
      <c r="S12796">
        <v>0</v>
      </c>
    </row>
    <row r="12797" spans="1:19" x14ac:dyDescent="0.2">
      <c r="A12797" t="s">
        <v>26735</v>
      </c>
      <c r="B12797" t="s">
        <v>26552</v>
      </c>
      <c r="C12797" t="s">
        <v>355</v>
      </c>
      <c r="D12797" t="s">
        <v>1002</v>
      </c>
      <c r="E12797" s="23">
        <v>44075</v>
      </c>
      <c r="F12797">
        <v>2.5</v>
      </c>
      <c r="G12797">
        <v>1</v>
      </c>
      <c r="I12797">
        <v>5</v>
      </c>
      <c r="J12797">
        <v>14</v>
      </c>
      <c r="L12797">
        <v>6</v>
      </c>
      <c r="N12797">
        <v>5</v>
      </c>
      <c r="P12797">
        <v>0</v>
      </c>
      <c r="Q12797">
        <v>0</v>
      </c>
      <c r="S12797">
        <v>0</v>
      </c>
    </row>
    <row r="12798" spans="1:19" x14ac:dyDescent="0.2">
      <c r="A12798" t="s">
        <v>26736</v>
      </c>
      <c r="B12798" t="s">
        <v>26553</v>
      </c>
      <c r="C12798" t="s">
        <v>1048</v>
      </c>
      <c r="D12798" t="s">
        <v>1002</v>
      </c>
      <c r="E12798" s="23">
        <v>44075</v>
      </c>
      <c r="F12798">
        <v>3</v>
      </c>
      <c r="G12798">
        <v>2</v>
      </c>
      <c r="I12798">
        <v>8</v>
      </c>
      <c r="J12798">
        <v>17</v>
      </c>
      <c r="L12798">
        <v>10</v>
      </c>
      <c r="N12798">
        <v>7</v>
      </c>
      <c r="P12798">
        <v>3</v>
      </c>
      <c r="Q12798">
        <v>3</v>
      </c>
      <c r="S12798">
        <v>1</v>
      </c>
    </row>
    <row r="12799" spans="1:19" x14ac:dyDescent="0.2">
      <c r="A12799" t="s">
        <v>26737</v>
      </c>
      <c r="B12799" t="s">
        <v>26554</v>
      </c>
      <c r="C12799" t="s">
        <v>1047</v>
      </c>
      <c r="D12799" t="s">
        <v>1002</v>
      </c>
      <c r="E12799" s="23">
        <v>44075</v>
      </c>
      <c r="F12799">
        <v>2.5</v>
      </c>
      <c r="G12799">
        <v>1.5</v>
      </c>
      <c r="I12799">
        <v>11</v>
      </c>
      <c r="J12799">
        <v>14</v>
      </c>
      <c r="L12799">
        <v>8</v>
      </c>
      <c r="N12799">
        <v>8</v>
      </c>
      <c r="P12799">
        <v>1</v>
      </c>
      <c r="Q12799">
        <v>1</v>
      </c>
      <c r="S12799">
        <v>3</v>
      </c>
    </row>
    <row r="12800" spans="1:19" x14ac:dyDescent="0.2">
      <c r="A12800" t="s">
        <v>26738</v>
      </c>
      <c r="B12800" t="s">
        <v>26555</v>
      </c>
      <c r="C12800" t="s">
        <v>1050</v>
      </c>
      <c r="D12800" t="s">
        <v>1002</v>
      </c>
      <c r="E12800" s="23">
        <v>44075</v>
      </c>
      <c r="F12800">
        <v>1</v>
      </c>
      <c r="G12800">
        <v>1.5</v>
      </c>
      <c r="I12800">
        <v>2</v>
      </c>
      <c r="J12800">
        <v>5</v>
      </c>
      <c r="L12800">
        <v>8</v>
      </c>
      <c r="N12800">
        <v>2</v>
      </c>
      <c r="P12800">
        <v>0</v>
      </c>
      <c r="Q12800">
        <v>1</v>
      </c>
      <c r="S12800">
        <v>0</v>
      </c>
    </row>
    <row r="12801" spans="1:19" x14ac:dyDescent="0.2">
      <c r="A12801" t="s">
        <v>26739</v>
      </c>
      <c r="B12801" t="s">
        <v>26556</v>
      </c>
      <c r="C12801" t="s">
        <v>1054</v>
      </c>
      <c r="D12801" t="s">
        <v>1002</v>
      </c>
      <c r="E12801" s="23">
        <v>44075</v>
      </c>
      <c r="F12801">
        <v>1.5</v>
      </c>
      <c r="G12801">
        <v>2</v>
      </c>
      <c r="I12801">
        <v>2</v>
      </c>
      <c r="J12801">
        <v>8</v>
      </c>
      <c r="L12801">
        <v>11</v>
      </c>
      <c r="N12801">
        <v>2</v>
      </c>
      <c r="P12801">
        <v>0</v>
      </c>
      <c r="Q12801">
        <v>0</v>
      </c>
      <c r="S12801">
        <v>0</v>
      </c>
    </row>
    <row r="12802" spans="1:19" x14ac:dyDescent="0.2">
      <c r="A12802" t="s">
        <v>26740</v>
      </c>
      <c r="B12802" t="s">
        <v>26557</v>
      </c>
      <c r="C12802" t="s">
        <v>1052</v>
      </c>
      <c r="D12802" t="s">
        <v>1002</v>
      </c>
      <c r="E12802" s="23">
        <v>44075</v>
      </c>
      <c r="F12802">
        <v>2.5</v>
      </c>
      <c r="G12802">
        <v>4.5</v>
      </c>
      <c r="I12802">
        <v>7</v>
      </c>
      <c r="J12802">
        <v>13</v>
      </c>
      <c r="L12802">
        <v>26</v>
      </c>
      <c r="N12802">
        <v>6</v>
      </c>
      <c r="P12802">
        <v>1</v>
      </c>
      <c r="Q12802">
        <v>1</v>
      </c>
      <c r="S12802">
        <v>1</v>
      </c>
    </row>
    <row r="12803" spans="1:19" x14ac:dyDescent="0.2">
      <c r="A12803" t="s">
        <v>26741</v>
      </c>
      <c r="B12803" t="s">
        <v>26558</v>
      </c>
      <c r="C12803" t="s">
        <v>1053</v>
      </c>
      <c r="D12803" t="s">
        <v>1002</v>
      </c>
      <c r="E12803" s="23">
        <v>44075</v>
      </c>
      <c r="F12803">
        <v>1.5</v>
      </c>
      <c r="G12803">
        <v>1.5</v>
      </c>
      <c r="I12803">
        <v>5</v>
      </c>
      <c r="J12803">
        <v>8</v>
      </c>
      <c r="L12803">
        <v>8</v>
      </c>
      <c r="N12803">
        <v>5</v>
      </c>
      <c r="P12803">
        <v>1</v>
      </c>
      <c r="Q12803">
        <v>1</v>
      </c>
      <c r="S12803">
        <v>0</v>
      </c>
    </row>
    <row r="12804" spans="1:19" x14ac:dyDescent="0.2">
      <c r="A12804" t="s">
        <v>26652</v>
      </c>
      <c r="B12804" t="s">
        <v>26469</v>
      </c>
      <c r="C12804" t="s">
        <v>25698</v>
      </c>
      <c r="D12804" t="s">
        <v>1000</v>
      </c>
      <c r="E12804" s="23">
        <v>44075</v>
      </c>
      <c r="F12804">
        <v>4</v>
      </c>
      <c r="G12804">
        <v>5</v>
      </c>
      <c r="I12804">
        <v>10</v>
      </c>
      <c r="J12804">
        <v>24</v>
      </c>
      <c r="L12804">
        <v>30</v>
      </c>
      <c r="N12804">
        <v>8</v>
      </c>
      <c r="P12804">
        <v>0</v>
      </c>
      <c r="Q12804">
        <v>0</v>
      </c>
      <c r="S12804">
        <v>2</v>
      </c>
    </row>
    <row r="12805" spans="1:19" x14ac:dyDescent="0.2">
      <c r="A12805" t="s">
        <v>26742</v>
      </c>
      <c r="B12805" t="s">
        <v>26559</v>
      </c>
      <c r="C12805" t="s">
        <v>962</v>
      </c>
      <c r="D12805" t="s">
        <v>1000</v>
      </c>
      <c r="E12805" s="23">
        <v>44075</v>
      </c>
      <c r="F12805">
        <v>0</v>
      </c>
      <c r="G12805">
        <v>0</v>
      </c>
      <c r="I12805">
        <v>0</v>
      </c>
      <c r="J12805">
        <v>0</v>
      </c>
      <c r="L12805">
        <v>0</v>
      </c>
      <c r="N12805">
        <v>0</v>
      </c>
      <c r="P12805">
        <v>0</v>
      </c>
      <c r="Q12805">
        <v>0</v>
      </c>
      <c r="S12805">
        <v>0</v>
      </c>
    </row>
    <row r="12806" spans="1:19" x14ac:dyDescent="0.2">
      <c r="A12806" t="s">
        <v>26743</v>
      </c>
      <c r="B12806" t="s">
        <v>26560</v>
      </c>
      <c r="C12806" t="s">
        <v>348</v>
      </c>
      <c r="D12806" t="s">
        <v>1000</v>
      </c>
      <c r="E12806" s="23">
        <v>44075</v>
      </c>
      <c r="F12806">
        <v>0</v>
      </c>
      <c r="G12806">
        <v>0</v>
      </c>
      <c r="I12806">
        <v>0</v>
      </c>
      <c r="J12806">
        <v>0</v>
      </c>
      <c r="L12806">
        <v>0</v>
      </c>
      <c r="N12806">
        <v>0</v>
      </c>
      <c r="P12806">
        <v>0</v>
      </c>
      <c r="Q12806">
        <v>0</v>
      </c>
      <c r="S12806">
        <v>0</v>
      </c>
    </row>
    <row r="12807" spans="1:19" x14ac:dyDescent="0.2">
      <c r="A12807" t="s">
        <v>26744</v>
      </c>
      <c r="B12807" t="s">
        <v>26561</v>
      </c>
      <c r="C12807" t="s">
        <v>357</v>
      </c>
      <c r="D12807" t="s">
        <v>1000</v>
      </c>
      <c r="E12807" s="23">
        <v>44075</v>
      </c>
      <c r="F12807">
        <v>0</v>
      </c>
      <c r="G12807">
        <v>0</v>
      </c>
      <c r="I12807">
        <v>0</v>
      </c>
      <c r="J12807">
        <v>0</v>
      </c>
      <c r="L12807">
        <v>0</v>
      </c>
      <c r="N12807">
        <v>0</v>
      </c>
      <c r="P12807">
        <v>0</v>
      </c>
      <c r="Q12807">
        <v>0</v>
      </c>
      <c r="S12807">
        <v>0</v>
      </c>
    </row>
    <row r="12808" spans="1:19" x14ac:dyDescent="0.2">
      <c r="A12808" t="s">
        <v>26745</v>
      </c>
      <c r="B12808" t="s">
        <v>26562</v>
      </c>
      <c r="C12808" t="s">
        <v>22399</v>
      </c>
      <c r="D12808" t="s">
        <v>1000</v>
      </c>
      <c r="E12808" s="23">
        <v>44075</v>
      </c>
      <c r="F12808">
        <v>0</v>
      </c>
      <c r="G12808">
        <v>0</v>
      </c>
      <c r="I12808">
        <v>0</v>
      </c>
      <c r="J12808">
        <v>0</v>
      </c>
      <c r="L12808">
        <v>0</v>
      </c>
      <c r="N12808">
        <v>0</v>
      </c>
      <c r="P12808">
        <v>0</v>
      </c>
      <c r="Q12808">
        <v>0</v>
      </c>
      <c r="S12808">
        <v>0</v>
      </c>
    </row>
    <row r="12809" spans="1:19" x14ac:dyDescent="0.2">
      <c r="A12809" t="s">
        <v>26746</v>
      </c>
      <c r="B12809" t="s">
        <v>26563</v>
      </c>
      <c r="C12809" t="s">
        <v>203</v>
      </c>
      <c r="D12809" t="s">
        <v>1000</v>
      </c>
      <c r="E12809" s="23">
        <v>44075</v>
      </c>
      <c r="F12809">
        <v>0</v>
      </c>
      <c r="G12809">
        <v>0</v>
      </c>
      <c r="I12809">
        <v>0</v>
      </c>
      <c r="J12809">
        <v>0</v>
      </c>
      <c r="L12809">
        <v>0</v>
      </c>
      <c r="N12809">
        <v>0</v>
      </c>
      <c r="P12809">
        <v>0</v>
      </c>
      <c r="Q12809">
        <v>0</v>
      </c>
      <c r="S12809">
        <v>0</v>
      </c>
    </row>
    <row r="12810" spans="1:19" x14ac:dyDescent="0.2">
      <c r="A12810" t="s">
        <v>26747</v>
      </c>
      <c r="B12810" t="s">
        <v>26564</v>
      </c>
      <c r="C12810" t="s">
        <v>387</v>
      </c>
      <c r="D12810" t="s">
        <v>1000</v>
      </c>
      <c r="E12810" s="23">
        <v>44075</v>
      </c>
      <c r="F12810">
        <v>0</v>
      </c>
      <c r="G12810">
        <v>0</v>
      </c>
      <c r="I12810">
        <v>0</v>
      </c>
      <c r="J12810">
        <v>0</v>
      </c>
      <c r="L12810">
        <v>0</v>
      </c>
      <c r="N12810">
        <v>0</v>
      </c>
      <c r="P12810">
        <v>0</v>
      </c>
      <c r="Q12810">
        <v>0</v>
      </c>
      <c r="S12810">
        <v>0</v>
      </c>
    </row>
    <row r="12811" spans="1:19" x14ac:dyDescent="0.2">
      <c r="A12811" t="s">
        <v>26748</v>
      </c>
      <c r="B12811" t="s">
        <v>26565</v>
      </c>
      <c r="C12811" t="s">
        <v>223</v>
      </c>
      <c r="D12811" t="s">
        <v>1000</v>
      </c>
      <c r="E12811" s="23">
        <v>44075</v>
      </c>
      <c r="F12811">
        <v>0</v>
      </c>
      <c r="G12811">
        <v>0</v>
      </c>
      <c r="I12811">
        <v>0</v>
      </c>
      <c r="J12811">
        <v>0</v>
      </c>
      <c r="L12811">
        <v>0</v>
      </c>
      <c r="N12811">
        <v>0</v>
      </c>
      <c r="P12811">
        <v>0</v>
      </c>
      <c r="Q12811">
        <v>0</v>
      </c>
      <c r="S12811">
        <v>0</v>
      </c>
    </row>
    <row r="12812" spans="1:19" x14ac:dyDescent="0.2">
      <c r="A12812" t="s">
        <v>26749</v>
      </c>
      <c r="B12812" t="s">
        <v>26566</v>
      </c>
      <c r="C12812" t="s">
        <v>346</v>
      </c>
      <c r="D12812" t="s">
        <v>1000</v>
      </c>
      <c r="E12812" s="23">
        <v>44075</v>
      </c>
      <c r="F12812">
        <v>0</v>
      </c>
      <c r="G12812">
        <v>0</v>
      </c>
      <c r="I12812">
        <v>0</v>
      </c>
      <c r="J12812">
        <v>0</v>
      </c>
      <c r="L12812">
        <v>0</v>
      </c>
      <c r="N12812">
        <v>0</v>
      </c>
      <c r="P12812">
        <v>0</v>
      </c>
      <c r="Q12812">
        <v>0</v>
      </c>
      <c r="S12812">
        <v>0</v>
      </c>
    </row>
    <row r="12813" spans="1:19" x14ac:dyDescent="0.2">
      <c r="A12813" t="s">
        <v>26750</v>
      </c>
      <c r="B12813" t="s">
        <v>26567</v>
      </c>
      <c r="C12813" t="s">
        <v>207</v>
      </c>
      <c r="D12813" t="s">
        <v>1000</v>
      </c>
      <c r="E12813" s="23">
        <v>44075</v>
      </c>
      <c r="F12813">
        <v>4.5</v>
      </c>
      <c r="G12813">
        <v>3</v>
      </c>
      <c r="I12813">
        <v>24</v>
      </c>
      <c r="J12813">
        <v>26</v>
      </c>
      <c r="L12813">
        <v>18</v>
      </c>
      <c r="N12813">
        <v>24</v>
      </c>
      <c r="P12813">
        <v>0</v>
      </c>
      <c r="Q12813">
        <v>0</v>
      </c>
      <c r="S12813">
        <v>0</v>
      </c>
    </row>
    <row r="12814" spans="1:19" x14ac:dyDescent="0.2">
      <c r="A12814" t="s">
        <v>26751</v>
      </c>
      <c r="B12814" t="s">
        <v>26568</v>
      </c>
      <c r="C12814" t="s">
        <v>212</v>
      </c>
      <c r="D12814" t="s">
        <v>1000</v>
      </c>
      <c r="E12814" s="23">
        <v>44075</v>
      </c>
      <c r="F12814">
        <v>3.5</v>
      </c>
      <c r="G12814">
        <v>4</v>
      </c>
      <c r="I12814">
        <v>10</v>
      </c>
      <c r="J12814">
        <v>20</v>
      </c>
      <c r="L12814">
        <v>23</v>
      </c>
      <c r="N12814">
        <v>10</v>
      </c>
      <c r="P12814">
        <v>0</v>
      </c>
      <c r="Q12814">
        <v>0</v>
      </c>
      <c r="S12814">
        <v>0</v>
      </c>
    </row>
    <row r="12815" spans="1:19" x14ac:dyDescent="0.2">
      <c r="A12815" t="s">
        <v>26752</v>
      </c>
      <c r="B12815" t="s">
        <v>26569</v>
      </c>
      <c r="C12815" t="s">
        <v>963</v>
      </c>
      <c r="D12815" t="s">
        <v>1000</v>
      </c>
      <c r="E12815" s="23">
        <v>44075</v>
      </c>
      <c r="F12815">
        <v>0</v>
      </c>
      <c r="G12815">
        <v>0</v>
      </c>
      <c r="I12815">
        <v>0</v>
      </c>
      <c r="J12815">
        <v>0</v>
      </c>
      <c r="L12815">
        <v>0</v>
      </c>
      <c r="N12815">
        <v>0</v>
      </c>
      <c r="P12815">
        <v>0</v>
      </c>
      <c r="Q12815">
        <v>0</v>
      </c>
      <c r="S12815">
        <v>0</v>
      </c>
    </row>
    <row r="12816" spans="1:19" x14ac:dyDescent="0.2">
      <c r="A12816" t="s">
        <v>26753</v>
      </c>
      <c r="B12816" t="s">
        <v>26570</v>
      </c>
      <c r="C12816" t="s">
        <v>225</v>
      </c>
      <c r="D12816" t="s">
        <v>1000</v>
      </c>
      <c r="E12816" s="23">
        <v>44075</v>
      </c>
      <c r="F12816">
        <v>3</v>
      </c>
      <c r="G12816">
        <v>6</v>
      </c>
      <c r="I12816">
        <v>10</v>
      </c>
      <c r="J12816">
        <v>27</v>
      </c>
      <c r="L12816">
        <v>55</v>
      </c>
      <c r="N12816">
        <v>10</v>
      </c>
      <c r="P12816">
        <v>0</v>
      </c>
      <c r="Q12816">
        <v>1</v>
      </c>
      <c r="S12816">
        <v>0</v>
      </c>
    </row>
    <row r="12817" spans="1:19" x14ac:dyDescent="0.2">
      <c r="A12817" t="s">
        <v>26754</v>
      </c>
      <c r="B12817" t="s">
        <v>26571</v>
      </c>
      <c r="C12817" t="s">
        <v>232</v>
      </c>
      <c r="D12817" t="s">
        <v>1000</v>
      </c>
      <c r="E12817" s="23">
        <v>44075</v>
      </c>
      <c r="F12817">
        <v>13.5</v>
      </c>
      <c r="G12817">
        <v>14.5</v>
      </c>
      <c r="I12817">
        <v>196</v>
      </c>
      <c r="J12817">
        <v>129</v>
      </c>
      <c r="L12817">
        <v>143</v>
      </c>
      <c r="N12817">
        <v>173</v>
      </c>
      <c r="P12817">
        <v>4</v>
      </c>
      <c r="Q12817">
        <v>6</v>
      </c>
      <c r="S12817">
        <v>23</v>
      </c>
    </row>
    <row r="12818" spans="1:19" x14ac:dyDescent="0.2">
      <c r="A12818" t="s">
        <v>26755</v>
      </c>
      <c r="B12818" t="s">
        <v>26572</v>
      </c>
      <c r="C12818" t="s">
        <v>317</v>
      </c>
      <c r="D12818" t="s">
        <v>1000</v>
      </c>
      <c r="E12818" s="23">
        <v>44075</v>
      </c>
      <c r="F12818">
        <v>7.5</v>
      </c>
      <c r="G12818">
        <v>7.5</v>
      </c>
      <c r="I12818">
        <v>10</v>
      </c>
      <c r="J12818">
        <v>39</v>
      </c>
      <c r="L12818">
        <v>43</v>
      </c>
      <c r="N12818">
        <v>10</v>
      </c>
      <c r="P12818">
        <v>0</v>
      </c>
      <c r="Q12818">
        <v>0</v>
      </c>
      <c r="S12818">
        <v>0</v>
      </c>
    </row>
    <row r="12819" spans="1:19" x14ac:dyDescent="0.2">
      <c r="A12819" t="s">
        <v>26756</v>
      </c>
      <c r="B12819" t="s">
        <v>26573</v>
      </c>
      <c r="C12819" t="s">
        <v>214</v>
      </c>
      <c r="D12819" t="s">
        <v>1000</v>
      </c>
      <c r="E12819" s="23">
        <v>44075</v>
      </c>
      <c r="F12819">
        <v>14</v>
      </c>
      <c r="G12819">
        <v>15.5</v>
      </c>
      <c r="I12819">
        <v>69</v>
      </c>
      <c r="J12819">
        <v>120</v>
      </c>
      <c r="L12819">
        <v>131</v>
      </c>
      <c r="N12819">
        <v>56</v>
      </c>
      <c r="P12819">
        <v>9</v>
      </c>
      <c r="Q12819">
        <v>13</v>
      </c>
      <c r="S12819">
        <v>13</v>
      </c>
    </row>
    <row r="12820" spans="1:19" x14ac:dyDescent="0.2">
      <c r="A12820" t="s">
        <v>26757</v>
      </c>
      <c r="B12820" t="s">
        <v>26574</v>
      </c>
      <c r="C12820" t="s">
        <v>230</v>
      </c>
      <c r="D12820" t="s">
        <v>1000</v>
      </c>
      <c r="E12820" s="23">
        <v>44075</v>
      </c>
      <c r="F12820">
        <v>0</v>
      </c>
      <c r="G12820">
        <v>0</v>
      </c>
      <c r="I12820">
        <v>0</v>
      </c>
      <c r="J12820">
        <v>0</v>
      </c>
      <c r="L12820">
        <v>0</v>
      </c>
      <c r="N12820">
        <v>0</v>
      </c>
      <c r="P12820">
        <v>0</v>
      </c>
      <c r="Q12820">
        <v>0</v>
      </c>
      <c r="S12820">
        <v>0</v>
      </c>
    </row>
    <row r="12821" spans="1:19" x14ac:dyDescent="0.2">
      <c r="A12821" t="s">
        <v>26758</v>
      </c>
      <c r="B12821" t="s">
        <v>26575</v>
      </c>
      <c r="C12821" t="s">
        <v>234</v>
      </c>
      <c r="D12821" t="s">
        <v>1000</v>
      </c>
      <c r="E12821" s="23">
        <v>44075</v>
      </c>
      <c r="F12821">
        <v>0</v>
      </c>
      <c r="G12821">
        <v>0</v>
      </c>
      <c r="I12821">
        <v>0</v>
      </c>
      <c r="J12821">
        <v>0</v>
      </c>
      <c r="L12821">
        <v>0</v>
      </c>
      <c r="N12821">
        <v>0</v>
      </c>
      <c r="P12821">
        <v>0</v>
      </c>
      <c r="Q12821">
        <v>0</v>
      </c>
      <c r="S12821">
        <v>0</v>
      </c>
    </row>
    <row r="12822" spans="1:19" x14ac:dyDescent="0.2">
      <c r="A12822" t="s">
        <v>26759</v>
      </c>
      <c r="B12822" t="s">
        <v>26576</v>
      </c>
      <c r="C12822" t="s">
        <v>217</v>
      </c>
      <c r="D12822" t="s">
        <v>1000</v>
      </c>
      <c r="E12822" s="23">
        <v>44075</v>
      </c>
      <c r="F12822">
        <v>0</v>
      </c>
      <c r="G12822">
        <v>0</v>
      </c>
      <c r="I12822">
        <v>0</v>
      </c>
      <c r="J12822">
        <v>0</v>
      </c>
      <c r="L12822">
        <v>0</v>
      </c>
      <c r="N12822">
        <v>0</v>
      </c>
      <c r="P12822">
        <v>0</v>
      </c>
      <c r="Q12822">
        <v>0</v>
      </c>
      <c r="S12822">
        <v>0</v>
      </c>
    </row>
    <row r="12823" spans="1:19" x14ac:dyDescent="0.2">
      <c r="A12823" t="s">
        <v>26760</v>
      </c>
      <c r="B12823" t="s">
        <v>26577</v>
      </c>
      <c r="C12823" t="s">
        <v>342</v>
      </c>
      <c r="D12823" t="s">
        <v>1000</v>
      </c>
      <c r="E12823" s="23">
        <v>44075</v>
      </c>
      <c r="F12823">
        <v>2</v>
      </c>
      <c r="G12823">
        <v>3</v>
      </c>
      <c r="I12823">
        <v>24</v>
      </c>
      <c r="J12823">
        <v>18</v>
      </c>
      <c r="L12823">
        <v>36</v>
      </c>
      <c r="N12823">
        <v>24</v>
      </c>
      <c r="P12823">
        <v>5</v>
      </c>
      <c r="Q12823">
        <v>5</v>
      </c>
      <c r="S12823">
        <v>0</v>
      </c>
    </row>
    <row r="12824" spans="1:19" x14ac:dyDescent="0.2">
      <c r="A12824" t="s">
        <v>26761</v>
      </c>
      <c r="B12824" t="s">
        <v>26578</v>
      </c>
      <c r="C12824" t="s">
        <v>220</v>
      </c>
      <c r="D12824" t="s">
        <v>1000</v>
      </c>
      <c r="E12824" s="23">
        <v>44075</v>
      </c>
      <c r="F12824">
        <v>0</v>
      </c>
      <c r="G12824">
        <v>0</v>
      </c>
      <c r="I12824">
        <v>0</v>
      </c>
      <c r="J12824">
        <v>0</v>
      </c>
      <c r="L12824">
        <v>0</v>
      </c>
      <c r="N12824">
        <v>0</v>
      </c>
      <c r="P12824">
        <v>0</v>
      </c>
      <c r="Q12824">
        <v>0</v>
      </c>
      <c r="S12824">
        <v>0</v>
      </c>
    </row>
    <row r="12825" spans="1:19" x14ac:dyDescent="0.2">
      <c r="A12825" t="s">
        <v>26762</v>
      </c>
      <c r="B12825" t="s">
        <v>26579</v>
      </c>
      <c r="C12825" t="s">
        <v>25330</v>
      </c>
      <c r="D12825" t="s">
        <v>1001</v>
      </c>
      <c r="E12825" s="23">
        <v>44075</v>
      </c>
      <c r="F12825">
        <v>3</v>
      </c>
      <c r="G12825">
        <v>3</v>
      </c>
      <c r="I12825">
        <v>12</v>
      </c>
      <c r="J12825">
        <v>16</v>
      </c>
      <c r="L12825">
        <v>16</v>
      </c>
      <c r="N12825">
        <v>12</v>
      </c>
      <c r="P12825">
        <v>0</v>
      </c>
      <c r="Q12825">
        <v>0</v>
      </c>
      <c r="S12825">
        <v>0</v>
      </c>
    </row>
    <row r="12826" spans="1:19" x14ac:dyDescent="0.2">
      <c r="A12826" t="s">
        <v>26763</v>
      </c>
      <c r="B12826" t="s">
        <v>26580</v>
      </c>
      <c r="C12826" t="s">
        <v>199</v>
      </c>
      <c r="D12826" t="s">
        <v>1000</v>
      </c>
      <c r="E12826" s="23">
        <v>44075</v>
      </c>
      <c r="F12826">
        <v>11</v>
      </c>
      <c r="G12826">
        <v>19</v>
      </c>
      <c r="I12826">
        <v>79</v>
      </c>
      <c r="J12826">
        <v>111</v>
      </c>
      <c r="L12826">
        <v>192</v>
      </c>
      <c r="N12826">
        <v>78</v>
      </c>
      <c r="P12826">
        <v>1</v>
      </c>
      <c r="Q12826">
        <v>2</v>
      </c>
      <c r="S12826">
        <v>1</v>
      </c>
    </row>
    <row r="12827" spans="1:19" x14ac:dyDescent="0.2">
      <c r="A12827" t="s">
        <v>26764</v>
      </c>
      <c r="B12827" t="s">
        <v>26581</v>
      </c>
      <c r="C12827" t="s">
        <v>199</v>
      </c>
      <c r="D12827" t="s">
        <v>1001</v>
      </c>
      <c r="E12827" s="23">
        <v>44075</v>
      </c>
      <c r="F12827">
        <v>2.5</v>
      </c>
      <c r="G12827">
        <v>3.5</v>
      </c>
      <c r="I12827">
        <v>4</v>
      </c>
      <c r="J12827">
        <v>13</v>
      </c>
      <c r="L12827">
        <v>19</v>
      </c>
      <c r="N12827">
        <v>4</v>
      </c>
      <c r="P12827">
        <v>0</v>
      </c>
      <c r="Q12827">
        <v>1</v>
      </c>
      <c r="S12827">
        <v>0</v>
      </c>
    </row>
    <row r="12828" spans="1:19" x14ac:dyDescent="0.2">
      <c r="A12828" t="s">
        <v>26765</v>
      </c>
      <c r="B12828" t="s">
        <v>26582</v>
      </c>
      <c r="C12828" t="s">
        <v>901</v>
      </c>
      <c r="D12828" t="s">
        <v>1000</v>
      </c>
      <c r="E12828" s="23">
        <v>44075</v>
      </c>
      <c r="F12828">
        <v>1</v>
      </c>
      <c r="G12828">
        <v>3</v>
      </c>
      <c r="I12828">
        <v>3</v>
      </c>
      <c r="J12828">
        <v>6</v>
      </c>
      <c r="L12828">
        <v>18</v>
      </c>
      <c r="N12828">
        <v>3</v>
      </c>
      <c r="P12828">
        <v>0</v>
      </c>
      <c r="Q12828">
        <v>0</v>
      </c>
      <c r="S12828">
        <v>0</v>
      </c>
    </row>
    <row r="12829" spans="1:19" x14ac:dyDescent="0.2">
      <c r="A12829" t="s">
        <v>26766</v>
      </c>
      <c r="B12829" t="s">
        <v>26583</v>
      </c>
      <c r="C12829" t="s">
        <v>901</v>
      </c>
      <c r="D12829" t="s">
        <v>1001</v>
      </c>
      <c r="E12829" s="23">
        <v>44075</v>
      </c>
      <c r="F12829">
        <v>4.5</v>
      </c>
      <c r="G12829">
        <v>3.5</v>
      </c>
      <c r="I12829">
        <v>12</v>
      </c>
      <c r="J12829">
        <v>24</v>
      </c>
      <c r="L12829">
        <v>18</v>
      </c>
      <c r="N12829">
        <v>10</v>
      </c>
      <c r="P12829">
        <v>4</v>
      </c>
      <c r="Q12829">
        <v>4</v>
      </c>
      <c r="S12829">
        <v>2</v>
      </c>
    </row>
    <row r="12830" spans="1:19" x14ac:dyDescent="0.2">
      <c r="A12830" t="s">
        <v>26767</v>
      </c>
      <c r="B12830" t="s">
        <v>26584</v>
      </c>
      <c r="C12830" t="s">
        <v>903</v>
      </c>
      <c r="D12830" t="s">
        <v>1000</v>
      </c>
      <c r="E12830" s="23">
        <v>44075</v>
      </c>
      <c r="F12830">
        <v>4</v>
      </c>
      <c r="G12830">
        <v>3</v>
      </c>
      <c r="I12830">
        <v>16</v>
      </c>
      <c r="J12830">
        <v>22</v>
      </c>
      <c r="L12830">
        <v>16</v>
      </c>
      <c r="N12830">
        <v>13</v>
      </c>
      <c r="P12830">
        <v>2</v>
      </c>
      <c r="Q12830">
        <v>2</v>
      </c>
      <c r="S12830">
        <v>3</v>
      </c>
    </row>
    <row r="12831" spans="1:19" x14ac:dyDescent="0.2">
      <c r="A12831" t="s">
        <v>26768</v>
      </c>
      <c r="B12831" t="s">
        <v>26585</v>
      </c>
      <c r="C12831" t="s">
        <v>903</v>
      </c>
      <c r="D12831" t="s">
        <v>1001</v>
      </c>
      <c r="E12831" s="23">
        <v>44075</v>
      </c>
      <c r="F12831">
        <v>0</v>
      </c>
      <c r="G12831">
        <v>0</v>
      </c>
      <c r="I12831">
        <v>0</v>
      </c>
      <c r="J12831">
        <v>0</v>
      </c>
      <c r="L12831">
        <v>0</v>
      </c>
      <c r="N12831">
        <v>0</v>
      </c>
      <c r="P12831">
        <v>0</v>
      </c>
      <c r="Q12831">
        <v>0</v>
      </c>
      <c r="S12831">
        <v>0</v>
      </c>
    </row>
    <row r="12832" spans="1:19" x14ac:dyDescent="0.2">
      <c r="A12832" t="s">
        <v>26769</v>
      </c>
      <c r="B12832" t="s">
        <v>26586</v>
      </c>
      <c r="C12832" t="s">
        <v>198</v>
      </c>
      <c r="D12832" t="s">
        <v>1002</v>
      </c>
      <c r="E12832" s="23">
        <v>44075</v>
      </c>
      <c r="F12832">
        <v>0</v>
      </c>
      <c r="G12832">
        <v>0</v>
      </c>
      <c r="I12832">
        <v>0</v>
      </c>
      <c r="J12832">
        <v>0</v>
      </c>
      <c r="L12832">
        <v>0</v>
      </c>
      <c r="N12832">
        <v>0</v>
      </c>
      <c r="P12832">
        <v>0</v>
      </c>
      <c r="Q12832">
        <v>0</v>
      </c>
      <c r="S12832">
        <v>0</v>
      </c>
    </row>
    <row r="12833" spans="1:19" x14ac:dyDescent="0.2">
      <c r="A12833" t="s">
        <v>26770</v>
      </c>
      <c r="B12833" t="s">
        <v>26587</v>
      </c>
      <c r="C12833" t="s">
        <v>25855</v>
      </c>
      <c r="D12833" t="s">
        <v>1002</v>
      </c>
      <c r="E12833" s="23">
        <v>44075</v>
      </c>
      <c r="F12833">
        <v>4</v>
      </c>
      <c r="G12833">
        <v>5</v>
      </c>
      <c r="I12833">
        <v>10</v>
      </c>
      <c r="J12833">
        <v>24</v>
      </c>
      <c r="L12833">
        <v>30</v>
      </c>
      <c r="N12833">
        <v>8</v>
      </c>
      <c r="P12833">
        <v>0</v>
      </c>
      <c r="Q12833">
        <v>0</v>
      </c>
      <c r="S12833">
        <v>2</v>
      </c>
    </row>
    <row r="12834" spans="1:19" x14ac:dyDescent="0.2">
      <c r="A12834" t="s">
        <v>26771</v>
      </c>
      <c r="B12834" t="s">
        <v>26588</v>
      </c>
      <c r="C12834" t="s">
        <v>962</v>
      </c>
      <c r="D12834" t="s">
        <v>1002</v>
      </c>
      <c r="E12834" s="23">
        <v>44075</v>
      </c>
      <c r="F12834">
        <v>0</v>
      </c>
      <c r="G12834">
        <v>0</v>
      </c>
      <c r="I12834">
        <v>0</v>
      </c>
      <c r="J12834">
        <v>0</v>
      </c>
      <c r="L12834">
        <v>0</v>
      </c>
      <c r="N12834">
        <v>0</v>
      </c>
      <c r="P12834">
        <v>0</v>
      </c>
      <c r="Q12834">
        <v>0</v>
      </c>
      <c r="S12834">
        <v>0</v>
      </c>
    </row>
    <row r="12835" spans="1:19" x14ac:dyDescent="0.2">
      <c r="A12835" t="s">
        <v>26772</v>
      </c>
      <c r="B12835" t="s">
        <v>26589</v>
      </c>
      <c r="C12835" t="s">
        <v>199</v>
      </c>
      <c r="D12835" t="s">
        <v>1002</v>
      </c>
      <c r="E12835" s="23">
        <v>44075</v>
      </c>
      <c r="F12835">
        <v>13.5</v>
      </c>
      <c r="G12835">
        <v>22.5</v>
      </c>
      <c r="I12835">
        <v>83</v>
      </c>
      <c r="J12835">
        <v>124</v>
      </c>
      <c r="L12835">
        <v>211</v>
      </c>
      <c r="N12835">
        <v>82</v>
      </c>
      <c r="P12835">
        <v>1</v>
      </c>
      <c r="Q12835">
        <v>3</v>
      </c>
      <c r="S12835">
        <v>1</v>
      </c>
    </row>
    <row r="12836" spans="1:19" x14ac:dyDescent="0.2">
      <c r="A12836" t="s">
        <v>26773</v>
      </c>
      <c r="B12836" t="s">
        <v>26590</v>
      </c>
      <c r="C12836" t="s">
        <v>348</v>
      </c>
      <c r="D12836" t="s">
        <v>1002</v>
      </c>
      <c r="E12836" s="23">
        <v>44075</v>
      </c>
      <c r="F12836">
        <v>0</v>
      </c>
      <c r="G12836">
        <v>0</v>
      </c>
      <c r="I12836">
        <v>0</v>
      </c>
      <c r="J12836">
        <v>0</v>
      </c>
      <c r="L12836">
        <v>0</v>
      </c>
      <c r="N12836">
        <v>0</v>
      </c>
      <c r="P12836">
        <v>0</v>
      </c>
      <c r="Q12836">
        <v>0</v>
      </c>
      <c r="S12836">
        <v>0</v>
      </c>
    </row>
    <row r="12837" spans="1:19" x14ac:dyDescent="0.2">
      <c r="A12837" t="s">
        <v>26774</v>
      </c>
      <c r="B12837" t="s">
        <v>26591</v>
      </c>
      <c r="C12837" t="s">
        <v>357</v>
      </c>
      <c r="D12837" t="s">
        <v>1002</v>
      </c>
      <c r="E12837" s="23">
        <v>44075</v>
      </c>
      <c r="F12837">
        <v>0</v>
      </c>
      <c r="G12837">
        <v>0</v>
      </c>
      <c r="I12837">
        <v>0</v>
      </c>
      <c r="J12837">
        <v>0</v>
      </c>
      <c r="L12837">
        <v>0</v>
      </c>
      <c r="N12837">
        <v>0</v>
      </c>
      <c r="P12837">
        <v>0</v>
      </c>
      <c r="Q12837">
        <v>0</v>
      </c>
      <c r="S12837">
        <v>0</v>
      </c>
    </row>
    <row r="12838" spans="1:19" x14ac:dyDescent="0.2">
      <c r="A12838" t="s">
        <v>26775</v>
      </c>
      <c r="B12838" t="s">
        <v>26592</v>
      </c>
      <c r="C12838" t="s">
        <v>227</v>
      </c>
      <c r="D12838" t="s">
        <v>1002</v>
      </c>
      <c r="E12838" s="23">
        <v>44075</v>
      </c>
      <c r="F12838">
        <v>0</v>
      </c>
      <c r="G12838">
        <v>0</v>
      </c>
      <c r="I12838">
        <v>0</v>
      </c>
      <c r="J12838">
        <v>0</v>
      </c>
      <c r="L12838">
        <v>0</v>
      </c>
      <c r="N12838">
        <v>0</v>
      </c>
      <c r="P12838">
        <v>0</v>
      </c>
      <c r="Q12838">
        <v>0</v>
      </c>
      <c r="S12838">
        <v>0</v>
      </c>
    </row>
    <row r="12839" spans="1:19" x14ac:dyDescent="0.2">
      <c r="A12839" t="s">
        <v>26776</v>
      </c>
      <c r="B12839" t="s">
        <v>26593</v>
      </c>
      <c r="C12839" t="s">
        <v>203</v>
      </c>
      <c r="D12839" t="s">
        <v>1002</v>
      </c>
      <c r="E12839" s="23">
        <v>44075</v>
      </c>
      <c r="F12839">
        <v>0</v>
      </c>
      <c r="G12839">
        <v>0</v>
      </c>
      <c r="I12839">
        <v>0</v>
      </c>
      <c r="J12839">
        <v>0</v>
      </c>
      <c r="L12839">
        <v>0</v>
      </c>
      <c r="N12839">
        <v>0</v>
      </c>
      <c r="P12839">
        <v>0</v>
      </c>
      <c r="Q12839">
        <v>0</v>
      </c>
      <c r="S12839">
        <v>0</v>
      </c>
    </row>
    <row r="12840" spans="1:19" x14ac:dyDescent="0.2">
      <c r="A12840" t="s">
        <v>26777</v>
      </c>
      <c r="B12840" t="s">
        <v>26594</v>
      </c>
      <c r="C12840" t="s">
        <v>387</v>
      </c>
      <c r="D12840" t="s">
        <v>1002</v>
      </c>
      <c r="E12840" s="23">
        <v>44075</v>
      </c>
      <c r="F12840">
        <v>0</v>
      </c>
      <c r="G12840">
        <v>0</v>
      </c>
      <c r="I12840">
        <v>0</v>
      </c>
      <c r="J12840">
        <v>0</v>
      </c>
      <c r="L12840">
        <v>0</v>
      </c>
      <c r="N12840">
        <v>0</v>
      </c>
      <c r="P12840">
        <v>0</v>
      </c>
      <c r="Q12840">
        <v>0</v>
      </c>
      <c r="S12840">
        <v>0</v>
      </c>
    </row>
    <row r="12841" spans="1:19" x14ac:dyDescent="0.2">
      <c r="A12841" t="s">
        <v>26778</v>
      </c>
      <c r="B12841" t="s">
        <v>26595</v>
      </c>
      <c r="C12841" t="s">
        <v>223</v>
      </c>
      <c r="D12841" t="s">
        <v>1002</v>
      </c>
      <c r="E12841" s="23">
        <v>44075</v>
      </c>
      <c r="F12841">
        <v>0</v>
      </c>
      <c r="G12841">
        <v>0</v>
      </c>
      <c r="I12841">
        <v>0</v>
      </c>
      <c r="J12841">
        <v>0</v>
      </c>
      <c r="L12841">
        <v>0</v>
      </c>
      <c r="N12841">
        <v>0</v>
      </c>
      <c r="P12841">
        <v>0</v>
      </c>
      <c r="Q12841">
        <v>0</v>
      </c>
      <c r="S12841">
        <v>0</v>
      </c>
    </row>
    <row r="12842" spans="1:19" x14ac:dyDescent="0.2">
      <c r="A12842" t="s">
        <v>26779</v>
      </c>
      <c r="B12842" t="s">
        <v>26596</v>
      </c>
      <c r="C12842" t="s">
        <v>346</v>
      </c>
      <c r="D12842" t="s">
        <v>1002</v>
      </c>
      <c r="E12842" s="23">
        <v>44075</v>
      </c>
      <c r="F12842">
        <v>0</v>
      </c>
      <c r="G12842">
        <v>0</v>
      </c>
      <c r="I12842">
        <v>0</v>
      </c>
      <c r="J12842">
        <v>0</v>
      </c>
      <c r="L12842">
        <v>0</v>
      </c>
      <c r="N12842">
        <v>0</v>
      </c>
      <c r="P12842">
        <v>0</v>
      </c>
      <c r="Q12842">
        <v>0</v>
      </c>
      <c r="S12842">
        <v>0</v>
      </c>
    </row>
    <row r="12843" spans="1:19" x14ac:dyDescent="0.2">
      <c r="A12843" t="s">
        <v>26780</v>
      </c>
      <c r="B12843" t="s">
        <v>26597</v>
      </c>
      <c r="C12843" t="s">
        <v>207</v>
      </c>
      <c r="D12843" t="s">
        <v>1002</v>
      </c>
      <c r="E12843" s="23">
        <v>44075</v>
      </c>
      <c r="F12843">
        <v>4.5</v>
      </c>
      <c r="G12843">
        <v>3</v>
      </c>
      <c r="I12843">
        <v>24</v>
      </c>
      <c r="J12843">
        <v>26</v>
      </c>
      <c r="L12843">
        <v>18</v>
      </c>
      <c r="N12843">
        <v>24</v>
      </c>
      <c r="P12843">
        <v>0</v>
      </c>
      <c r="Q12843">
        <v>0</v>
      </c>
      <c r="S12843">
        <v>0</v>
      </c>
    </row>
    <row r="12844" spans="1:19" x14ac:dyDescent="0.2">
      <c r="A12844" t="s">
        <v>26781</v>
      </c>
      <c r="B12844" t="s">
        <v>26598</v>
      </c>
      <c r="C12844" t="s">
        <v>212</v>
      </c>
      <c r="D12844" t="s">
        <v>1002</v>
      </c>
      <c r="E12844" s="23">
        <v>44075</v>
      </c>
      <c r="F12844">
        <v>3.5</v>
      </c>
      <c r="G12844">
        <v>4</v>
      </c>
      <c r="I12844">
        <v>10</v>
      </c>
      <c r="J12844">
        <v>20</v>
      </c>
      <c r="L12844">
        <v>23</v>
      </c>
      <c r="N12844">
        <v>10</v>
      </c>
      <c r="P12844">
        <v>0</v>
      </c>
      <c r="Q12844">
        <v>0</v>
      </c>
      <c r="S12844">
        <v>0</v>
      </c>
    </row>
    <row r="12845" spans="1:19" x14ac:dyDescent="0.2">
      <c r="A12845" t="s">
        <v>26782</v>
      </c>
      <c r="B12845" t="s">
        <v>26599</v>
      </c>
      <c r="C12845" t="s">
        <v>963</v>
      </c>
      <c r="D12845" t="s">
        <v>1002</v>
      </c>
      <c r="E12845" s="23">
        <v>44075</v>
      </c>
      <c r="F12845">
        <v>0</v>
      </c>
      <c r="G12845">
        <v>0</v>
      </c>
      <c r="I12845">
        <v>0</v>
      </c>
      <c r="J12845">
        <v>0</v>
      </c>
      <c r="L12845">
        <v>0</v>
      </c>
      <c r="N12845">
        <v>0</v>
      </c>
      <c r="P12845">
        <v>0</v>
      </c>
      <c r="Q12845">
        <v>0</v>
      </c>
      <c r="S12845">
        <v>0</v>
      </c>
    </row>
    <row r="12846" spans="1:19" x14ac:dyDescent="0.2">
      <c r="A12846" t="s">
        <v>26783</v>
      </c>
      <c r="B12846" t="s">
        <v>26600</v>
      </c>
      <c r="C12846" t="s">
        <v>225</v>
      </c>
      <c r="D12846" t="s">
        <v>1002</v>
      </c>
      <c r="E12846" s="23">
        <v>44075</v>
      </c>
      <c r="F12846">
        <v>3</v>
      </c>
      <c r="G12846">
        <v>6</v>
      </c>
      <c r="I12846">
        <v>10</v>
      </c>
      <c r="J12846">
        <v>27</v>
      </c>
      <c r="L12846">
        <v>55</v>
      </c>
      <c r="N12846">
        <v>10</v>
      </c>
      <c r="P12846">
        <v>0</v>
      </c>
      <c r="Q12846">
        <v>1</v>
      </c>
      <c r="S12846">
        <v>0</v>
      </c>
    </row>
    <row r="12847" spans="1:19" x14ac:dyDescent="0.2">
      <c r="A12847" t="s">
        <v>26784</v>
      </c>
      <c r="B12847" t="s">
        <v>26601</v>
      </c>
      <c r="C12847" t="s">
        <v>901</v>
      </c>
      <c r="D12847" t="s">
        <v>1002</v>
      </c>
      <c r="E12847" s="23">
        <v>44075</v>
      </c>
      <c r="F12847">
        <v>5.5</v>
      </c>
      <c r="G12847">
        <v>6.5</v>
      </c>
      <c r="I12847">
        <v>15</v>
      </c>
      <c r="J12847">
        <v>30</v>
      </c>
      <c r="L12847">
        <v>36</v>
      </c>
      <c r="N12847">
        <v>13</v>
      </c>
      <c r="P12847">
        <v>4</v>
      </c>
      <c r="Q12847">
        <v>4</v>
      </c>
      <c r="S12847">
        <v>2</v>
      </c>
    </row>
    <row r="12848" spans="1:19" x14ac:dyDescent="0.2">
      <c r="A12848" t="s">
        <v>26785</v>
      </c>
      <c r="B12848" t="s">
        <v>26602</v>
      </c>
      <c r="C12848" t="s">
        <v>232</v>
      </c>
      <c r="D12848" t="s">
        <v>1002</v>
      </c>
      <c r="E12848" s="23">
        <v>44075</v>
      </c>
      <c r="F12848">
        <v>13.5</v>
      </c>
      <c r="G12848">
        <v>14.5</v>
      </c>
      <c r="I12848">
        <v>196</v>
      </c>
      <c r="J12848">
        <v>129</v>
      </c>
      <c r="L12848">
        <v>143</v>
      </c>
      <c r="N12848">
        <v>173</v>
      </c>
      <c r="P12848">
        <v>4</v>
      </c>
      <c r="Q12848">
        <v>6</v>
      </c>
      <c r="S12848">
        <v>23</v>
      </c>
    </row>
    <row r="12849" spans="1:19" x14ac:dyDescent="0.2">
      <c r="A12849" t="s">
        <v>26786</v>
      </c>
      <c r="B12849" t="s">
        <v>26603</v>
      </c>
      <c r="C12849" t="s">
        <v>317</v>
      </c>
      <c r="D12849" t="s">
        <v>1002</v>
      </c>
      <c r="E12849" s="23">
        <v>44075</v>
      </c>
      <c r="F12849">
        <v>7.5</v>
      </c>
      <c r="G12849">
        <v>7.5</v>
      </c>
      <c r="I12849">
        <v>10</v>
      </c>
      <c r="J12849">
        <v>39</v>
      </c>
      <c r="L12849">
        <v>43</v>
      </c>
      <c r="N12849">
        <v>10</v>
      </c>
      <c r="P12849">
        <v>0</v>
      </c>
      <c r="Q12849">
        <v>0</v>
      </c>
      <c r="S12849">
        <v>0</v>
      </c>
    </row>
    <row r="12850" spans="1:19" x14ac:dyDescent="0.2">
      <c r="A12850" t="s">
        <v>26787</v>
      </c>
      <c r="B12850" t="s">
        <v>26604</v>
      </c>
      <c r="C12850" t="s">
        <v>25330</v>
      </c>
      <c r="D12850" t="s">
        <v>1002</v>
      </c>
      <c r="E12850" s="23">
        <v>44075</v>
      </c>
      <c r="F12850">
        <v>3</v>
      </c>
      <c r="G12850">
        <v>3</v>
      </c>
      <c r="I12850">
        <v>12</v>
      </c>
      <c r="J12850">
        <v>16</v>
      </c>
      <c r="L12850">
        <v>16</v>
      </c>
      <c r="N12850">
        <v>12</v>
      </c>
      <c r="P12850">
        <v>0</v>
      </c>
      <c r="Q12850">
        <v>0</v>
      </c>
      <c r="S12850">
        <v>0</v>
      </c>
    </row>
    <row r="12851" spans="1:19" x14ac:dyDescent="0.2">
      <c r="A12851" t="s">
        <v>26788</v>
      </c>
      <c r="B12851" t="s">
        <v>26605</v>
      </c>
      <c r="C12851" t="s">
        <v>214</v>
      </c>
      <c r="D12851" t="s">
        <v>1002</v>
      </c>
      <c r="E12851" s="23">
        <v>44075</v>
      </c>
      <c r="F12851">
        <v>14</v>
      </c>
      <c r="G12851">
        <v>15.5</v>
      </c>
      <c r="I12851">
        <v>69</v>
      </c>
      <c r="J12851">
        <v>120</v>
      </c>
      <c r="L12851">
        <v>131</v>
      </c>
      <c r="N12851">
        <v>56</v>
      </c>
      <c r="P12851">
        <v>9</v>
      </c>
      <c r="Q12851">
        <v>13</v>
      </c>
      <c r="S12851">
        <v>13</v>
      </c>
    </row>
    <row r="12852" spans="1:19" x14ac:dyDescent="0.2">
      <c r="A12852" t="s">
        <v>26789</v>
      </c>
      <c r="B12852" t="s">
        <v>26606</v>
      </c>
      <c r="C12852" t="s">
        <v>903</v>
      </c>
      <c r="D12852" t="s">
        <v>1002</v>
      </c>
      <c r="E12852" s="23">
        <v>44075</v>
      </c>
      <c r="F12852">
        <v>4</v>
      </c>
      <c r="G12852">
        <v>3</v>
      </c>
      <c r="I12852">
        <v>16</v>
      </c>
      <c r="J12852">
        <v>22</v>
      </c>
      <c r="L12852">
        <v>16</v>
      </c>
      <c r="N12852">
        <v>13</v>
      </c>
      <c r="P12852">
        <v>2</v>
      </c>
      <c r="Q12852">
        <v>2</v>
      </c>
      <c r="S12852">
        <v>3</v>
      </c>
    </row>
    <row r="12853" spans="1:19" x14ac:dyDescent="0.2">
      <c r="A12853" t="s">
        <v>26790</v>
      </c>
      <c r="B12853" t="s">
        <v>26607</v>
      </c>
      <c r="C12853" t="s">
        <v>230</v>
      </c>
      <c r="D12853" t="s">
        <v>1002</v>
      </c>
      <c r="E12853" s="23">
        <v>44075</v>
      </c>
      <c r="F12853">
        <v>0</v>
      </c>
      <c r="G12853">
        <v>0</v>
      </c>
      <c r="I12853">
        <v>0</v>
      </c>
      <c r="J12853">
        <v>0</v>
      </c>
      <c r="L12853">
        <v>0</v>
      </c>
      <c r="N12853">
        <v>0</v>
      </c>
      <c r="P12853">
        <v>0</v>
      </c>
      <c r="Q12853">
        <v>0</v>
      </c>
      <c r="S12853">
        <v>0</v>
      </c>
    </row>
    <row r="12854" spans="1:19" x14ac:dyDescent="0.2">
      <c r="A12854" t="s">
        <v>26791</v>
      </c>
      <c r="B12854" t="s">
        <v>26608</v>
      </c>
      <c r="C12854" t="s">
        <v>234</v>
      </c>
      <c r="D12854" t="s">
        <v>1002</v>
      </c>
      <c r="E12854" s="23">
        <v>44075</v>
      </c>
      <c r="F12854">
        <v>0</v>
      </c>
      <c r="G12854">
        <v>0</v>
      </c>
      <c r="I12854">
        <v>0</v>
      </c>
      <c r="J12854">
        <v>0</v>
      </c>
      <c r="L12854">
        <v>0</v>
      </c>
      <c r="N12854">
        <v>0</v>
      </c>
      <c r="P12854">
        <v>0</v>
      </c>
      <c r="Q12854">
        <v>0</v>
      </c>
      <c r="S12854">
        <v>0</v>
      </c>
    </row>
    <row r="12855" spans="1:19" x14ac:dyDescent="0.2">
      <c r="A12855" t="s">
        <v>26792</v>
      </c>
      <c r="B12855" t="s">
        <v>26609</v>
      </c>
      <c r="C12855" t="s">
        <v>217</v>
      </c>
      <c r="D12855" t="s">
        <v>1002</v>
      </c>
      <c r="E12855" s="23">
        <v>44075</v>
      </c>
      <c r="F12855">
        <v>0</v>
      </c>
      <c r="G12855">
        <v>0</v>
      </c>
      <c r="I12855">
        <v>0</v>
      </c>
      <c r="J12855">
        <v>0</v>
      </c>
      <c r="L12855">
        <v>0</v>
      </c>
      <c r="N12855">
        <v>0</v>
      </c>
      <c r="P12855">
        <v>0</v>
      </c>
      <c r="Q12855">
        <v>0</v>
      </c>
      <c r="S12855">
        <v>0</v>
      </c>
    </row>
    <row r="12856" spans="1:19" x14ac:dyDescent="0.2">
      <c r="A12856" t="s">
        <v>26793</v>
      </c>
      <c r="B12856" t="s">
        <v>26610</v>
      </c>
      <c r="C12856" t="s">
        <v>342</v>
      </c>
      <c r="D12856" t="s">
        <v>1002</v>
      </c>
      <c r="E12856" s="23">
        <v>44075</v>
      </c>
      <c r="F12856">
        <v>2</v>
      </c>
      <c r="G12856">
        <v>3</v>
      </c>
      <c r="I12856">
        <v>24</v>
      </c>
      <c r="J12856">
        <v>18</v>
      </c>
      <c r="L12856">
        <v>36</v>
      </c>
      <c r="N12856">
        <v>24</v>
      </c>
      <c r="P12856">
        <v>5</v>
      </c>
      <c r="Q12856">
        <v>5</v>
      </c>
      <c r="S12856">
        <v>0</v>
      </c>
    </row>
    <row r="12857" spans="1:19" x14ac:dyDescent="0.2">
      <c r="A12857" t="s">
        <v>26794</v>
      </c>
      <c r="B12857" t="s">
        <v>26611</v>
      </c>
      <c r="C12857" t="s">
        <v>220</v>
      </c>
      <c r="D12857" t="s">
        <v>1002</v>
      </c>
      <c r="E12857" s="23">
        <v>44075</v>
      </c>
      <c r="F12857">
        <v>0</v>
      </c>
      <c r="G12857">
        <v>0</v>
      </c>
      <c r="I12857">
        <v>0</v>
      </c>
      <c r="J12857">
        <v>0</v>
      </c>
      <c r="L12857">
        <v>0</v>
      </c>
      <c r="N12857">
        <v>0</v>
      </c>
      <c r="P12857">
        <v>0</v>
      </c>
      <c r="Q12857">
        <v>0</v>
      </c>
      <c r="S12857">
        <v>0</v>
      </c>
    </row>
    <row r="12858" spans="1:19" x14ac:dyDescent="0.2">
      <c r="A12858" t="s">
        <v>26795</v>
      </c>
      <c r="B12858" t="s">
        <v>26612</v>
      </c>
      <c r="C12858" t="s">
        <v>242</v>
      </c>
      <c r="D12858" t="s">
        <v>1000</v>
      </c>
      <c r="E12858" s="23">
        <v>44075</v>
      </c>
      <c r="F12858">
        <v>0</v>
      </c>
      <c r="G12858">
        <v>0</v>
      </c>
      <c r="I12858">
        <v>0</v>
      </c>
      <c r="J12858">
        <v>0</v>
      </c>
      <c r="L12858">
        <v>0</v>
      </c>
      <c r="N12858">
        <v>0</v>
      </c>
      <c r="P12858">
        <v>0</v>
      </c>
      <c r="Q12858">
        <v>0</v>
      </c>
      <c r="S12858">
        <v>0</v>
      </c>
    </row>
    <row r="12859" spans="1:19" x14ac:dyDescent="0.2">
      <c r="A12859" t="s">
        <v>26796</v>
      </c>
      <c r="B12859" t="s">
        <v>26613</v>
      </c>
      <c r="C12859" t="s">
        <v>242</v>
      </c>
      <c r="D12859" t="s">
        <v>1002</v>
      </c>
      <c r="E12859" s="23">
        <v>44075</v>
      </c>
      <c r="F12859">
        <v>0</v>
      </c>
      <c r="G12859">
        <v>0</v>
      </c>
      <c r="I12859">
        <v>0</v>
      </c>
      <c r="J12859">
        <v>0</v>
      </c>
      <c r="L12859">
        <v>0</v>
      </c>
      <c r="N12859">
        <v>0</v>
      </c>
      <c r="P12859">
        <v>0</v>
      </c>
      <c r="Q12859">
        <v>0</v>
      </c>
      <c r="S12859">
        <v>0</v>
      </c>
    </row>
    <row r="12860" spans="1:19" x14ac:dyDescent="0.2">
      <c r="A12860" t="s">
        <v>26797</v>
      </c>
      <c r="B12860" t="s">
        <v>26614</v>
      </c>
      <c r="C12860" t="s">
        <v>2724</v>
      </c>
      <c r="D12860" t="s">
        <v>1000</v>
      </c>
      <c r="E12860" s="23">
        <v>44075</v>
      </c>
      <c r="F12860">
        <v>2.5</v>
      </c>
      <c r="G12860">
        <v>1.5</v>
      </c>
      <c r="I12860">
        <v>11</v>
      </c>
      <c r="J12860">
        <v>14</v>
      </c>
      <c r="L12860">
        <v>8</v>
      </c>
      <c r="N12860">
        <v>8</v>
      </c>
      <c r="P12860">
        <v>1</v>
      </c>
      <c r="Q12860">
        <v>1</v>
      </c>
      <c r="S12860">
        <v>3</v>
      </c>
    </row>
    <row r="12861" spans="1:19" x14ac:dyDescent="0.2">
      <c r="A12861" t="s">
        <v>26798</v>
      </c>
      <c r="B12861" t="s">
        <v>26615</v>
      </c>
      <c r="C12861" t="s">
        <v>2724</v>
      </c>
      <c r="D12861" t="s">
        <v>1001</v>
      </c>
      <c r="E12861" s="23">
        <v>44075</v>
      </c>
      <c r="F12861">
        <v>5.5</v>
      </c>
      <c r="G12861">
        <v>5</v>
      </c>
      <c r="I12861">
        <v>16</v>
      </c>
      <c r="J12861">
        <v>30</v>
      </c>
      <c r="L12861">
        <v>26</v>
      </c>
      <c r="N12861">
        <v>15</v>
      </c>
      <c r="P12861">
        <v>3</v>
      </c>
      <c r="Q12861">
        <v>4</v>
      </c>
      <c r="S12861">
        <v>1</v>
      </c>
    </row>
    <row r="12862" spans="1:19" x14ac:dyDescent="0.2">
      <c r="A12862" t="s">
        <v>26799</v>
      </c>
      <c r="B12862" t="s">
        <v>26616</v>
      </c>
      <c r="C12862" t="s">
        <v>2724</v>
      </c>
      <c r="D12862" t="s">
        <v>1002</v>
      </c>
      <c r="E12862" s="23">
        <v>44075</v>
      </c>
      <c r="F12862">
        <v>8</v>
      </c>
      <c r="G12862">
        <v>6.5</v>
      </c>
      <c r="I12862">
        <v>27</v>
      </c>
      <c r="J12862">
        <v>44</v>
      </c>
      <c r="L12862">
        <v>34</v>
      </c>
      <c r="N12862">
        <v>23</v>
      </c>
      <c r="P12862">
        <v>4</v>
      </c>
      <c r="Q12862">
        <v>5</v>
      </c>
      <c r="S12862">
        <v>4</v>
      </c>
    </row>
    <row r="12863" spans="1:19" x14ac:dyDescent="0.2">
      <c r="A12863" t="s">
        <v>26800</v>
      </c>
      <c r="B12863" t="s">
        <v>26617</v>
      </c>
      <c r="C12863" t="s">
        <v>237</v>
      </c>
      <c r="D12863" t="s">
        <v>1000</v>
      </c>
      <c r="E12863" s="23">
        <v>44075</v>
      </c>
      <c r="F12863">
        <v>9</v>
      </c>
      <c r="G12863">
        <v>11</v>
      </c>
      <c r="I12863">
        <v>34</v>
      </c>
      <c r="J12863">
        <v>54</v>
      </c>
      <c r="L12863">
        <v>66</v>
      </c>
      <c r="N12863">
        <v>24</v>
      </c>
      <c r="P12863">
        <v>4</v>
      </c>
      <c r="Q12863">
        <v>6</v>
      </c>
      <c r="S12863">
        <v>10</v>
      </c>
    </row>
    <row r="12864" spans="1:19" x14ac:dyDescent="0.2">
      <c r="A12864" t="s">
        <v>26801</v>
      </c>
      <c r="B12864" t="s">
        <v>26618</v>
      </c>
      <c r="C12864" t="s">
        <v>237</v>
      </c>
      <c r="D12864" t="s">
        <v>1002</v>
      </c>
      <c r="E12864" s="23">
        <v>44075</v>
      </c>
      <c r="F12864">
        <v>9</v>
      </c>
      <c r="G12864">
        <v>11</v>
      </c>
      <c r="I12864">
        <v>34</v>
      </c>
      <c r="J12864">
        <v>54</v>
      </c>
      <c r="L12864">
        <v>66</v>
      </c>
      <c r="N12864">
        <v>24</v>
      </c>
      <c r="P12864">
        <v>4</v>
      </c>
      <c r="Q12864">
        <v>6</v>
      </c>
      <c r="S12864">
        <v>10</v>
      </c>
    </row>
    <row r="12865" spans="1:19" x14ac:dyDescent="0.2">
      <c r="A12865" t="s">
        <v>26802</v>
      </c>
      <c r="B12865" t="s">
        <v>26619</v>
      </c>
      <c r="C12865" t="s">
        <v>238</v>
      </c>
      <c r="D12865" t="s">
        <v>1000</v>
      </c>
      <c r="E12865" s="23">
        <v>44075</v>
      </c>
      <c r="F12865">
        <v>3</v>
      </c>
      <c r="G12865">
        <v>3</v>
      </c>
      <c r="I12865">
        <v>9</v>
      </c>
      <c r="J12865">
        <v>12</v>
      </c>
      <c r="L12865">
        <v>15</v>
      </c>
      <c r="N12865">
        <v>8</v>
      </c>
      <c r="P12865">
        <v>3</v>
      </c>
      <c r="Q12865">
        <v>4</v>
      </c>
      <c r="S12865">
        <v>1</v>
      </c>
    </row>
    <row r="12866" spans="1:19" x14ac:dyDescent="0.2">
      <c r="A12866" t="s">
        <v>26803</v>
      </c>
      <c r="B12866" t="s">
        <v>26620</v>
      </c>
      <c r="C12866" t="s">
        <v>238</v>
      </c>
      <c r="D12866" t="s">
        <v>1002</v>
      </c>
      <c r="E12866" s="23">
        <v>44075</v>
      </c>
      <c r="F12866">
        <v>3</v>
      </c>
      <c r="G12866">
        <v>3</v>
      </c>
      <c r="I12866">
        <v>9</v>
      </c>
      <c r="J12866">
        <v>12</v>
      </c>
      <c r="L12866">
        <v>15</v>
      </c>
      <c r="N12866">
        <v>8</v>
      </c>
      <c r="P12866">
        <v>3</v>
      </c>
      <c r="Q12866">
        <v>4</v>
      </c>
      <c r="S12866">
        <v>1</v>
      </c>
    </row>
    <row r="12867" spans="1:19" x14ac:dyDescent="0.2">
      <c r="A12867" t="s">
        <v>26804</v>
      </c>
      <c r="B12867" t="s">
        <v>26621</v>
      </c>
      <c r="C12867" t="s">
        <v>239</v>
      </c>
      <c r="D12867" t="s">
        <v>1000</v>
      </c>
      <c r="E12867" s="23">
        <v>44075</v>
      </c>
      <c r="F12867">
        <v>0</v>
      </c>
      <c r="G12867">
        <v>0</v>
      </c>
      <c r="I12867">
        <v>0</v>
      </c>
      <c r="J12867">
        <v>0</v>
      </c>
      <c r="L12867">
        <v>0</v>
      </c>
      <c r="N12867">
        <v>0</v>
      </c>
      <c r="P12867">
        <v>0</v>
      </c>
      <c r="Q12867">
        <v>0</v>
      </c>
      <c r="S12867">
        <v>0</v>
      </c>
    </row>
    <row r="12868" spans="1:19" x14ac:dyDescent="0.2">
      <c r="A12868" t="s">
        <v>26805</v>
      </c>
      <c r="B12868" t="s">
        <v>26622</v>
      </c>
      <c r="C12868" t="s">
        <v>239</v>
      </c>
      <c r="D12868" t="s">
        <v>1002</v>
      </c>
      <c r="E12868" s="23">
        <v>44075</v>
      </c>
      <c r="F12868">
        <v>0</v>
      </c>
      <c r="G12868">
        <v>0</v>
      </c>
      <c r="I12868">
        <v>0</v>
      </c>
      <c r="J12868">
        <v>0</v>
      </c>
      <c r="L12868">
        <v>0</v>
      </c>
      <c r="N12868">
        <v>0</v>
      </c>
      <c r="P12868">
        <v>0</v>
      </c>
      <c r="Q12868">
        <v>0</v>
      </c>
      <c r="S12868">
        <v>0</v>
      </c>
    </row>
    <row r="12869" spans="1:19" x14ac:dyDescent="0.2">
      <c r="A12869" t="s">
        <v>26806</v>
      </c>
      <c r="B12869" t="s">
        <v>26623</v>
      </c>
      <c r="C12869" t="s">
        <v>1988</v>
      </c>
      <c r="D12869" t="s">
        <v>1000</v>
      </c>
      <c r="E12869" s="23">
        <v>44075</v>
      </c>
      <c r="F12869">
        <v>2.5</v>
      </c>
      <c r="G12869">
        <v>4.5</v>
      </c>
      <c r="I12869">
        <v>8</v>
      </c>
      <c r="J12869">
        <v>14</v>
      </c>
      <c r="L12869">
        <v>26</v>
      </c>
      <c r="N12869">
        <v>8</v>
      </c>
      <c r="P12869">
        <v>1</v>
      </c>
      <c r="Q12869">
        <v>1</v>
      </c>
      <c r="S12869">
        <v>0</v>
      </c>
    </row>
    <row r="12870" spans="1:19" x14ac:dyDescent="0.2">
      <c r="A12870" t="s">
        <v>26807</v>
      </c>
      <c r="B12870" t="s">
        <v>26624</v>
      </c>
      <c r="C12870" t="s">
        <v>1988</v>
      </c>
      <c r="D12870" t="s">
        <v>1001</v>
      </c>
      <c r="E12870" s="23">
        <v>44075</v>
      </c>
      <c r="F12870">
        <v>4.5</v>
      </c>
      <c r="G12870">
        <v>5</v>
      </c>
      <c r="I12870">
        <v>12</v>
      </c>
      <c r="J12870">
        <v>23</v>
      </c>
      <c r="L12870">
        <v>27</v>
      </c>
      <c r="N12870">
        <v>11</v>
      </c>
      <c r="P12870">
        <v>1</v>
      </c>
      <c r="Q12870">
        <v>1</v>
      </c>
      <c r="S12870">
        <v>1</v>
      </c>
    </row>
    <row r="12871" spans="1:19" x14ac:dyDescent="0.2">
      <c r="A12871" t="s">
        <v>26808</v>
      </c>
      <c r="B12871" t="s">
        <v>26625</v>
      </c>
      <c r="C12871" t="s">
        <v>1988</v>
      </c>
      <c r="D12871" t="s">
        <v>1002</v>
      </c>
      <c r="E12871" s="23">
        <v>44075</v>
      </c>
      <c r="F12871">
        <v>7</v>
      </c>
      <c r="G12871">
        <v>9.5</v>
      </c>
      <c r="I12871">
        <v>20</v>
      </c>
      <c r="J12871">
        <v>37</v>
      </c>
      <c r="L12871">
        <v>53</v>
      </c>
      <c r="N12871">
        <v>19</v>
      </c>
      <c r="P12871">
        <v>2</v>
      </c>
      <c r="Q12871">
        <v>2</v>
      </c>
      <c r="S12871">
        <v>1</v>
      </c>
    </row>
    <row r="12872" spans="1:19" x14ac:dyDescent="0.2">
      <c r="A12872" t="s">
        <v>26809</v>
      </c>
      <c r="B12872" t="s">
        <v>26626</v>
      </c>
      <c r="C12872" t="s">
        <v>966</v>
      </c>
      <c r="D12872" t="s">
        <v>1000</v>
      </c>
      <c r="E12872" s="23">
        <v>44075</v>
      </c>
      <c r="F12872">
        <v>0</v>
      </c>
      <c r="G12872">
        <v>0</v>
      </c>
      <c r="I12872">
        <v>0</v>
      </c>
      <c r="J12872">
        <v>0</v>
      </c>
      <c r="L12872">
        <v>0</v>
      </c>
      <c r="N12872">
        <v>0</v>
      </c>
      <c r="P12872">
        <v>0</v>
      </c>
      <c r="Q12872">
        <v>0</v>
      </c>
      <c r="S12872">
        <v>0</v>
      </c>
    </row>
    <row r="12873" spans="1:19" x14ac:dyDescent="0.2">
      <c r="A12873" t="s">
        <v>26810</v>
      </c>
      <c r="B12873" t="s">
        <v>26627</v>
      </c>
      <c r="C12873" t="s">
        <v>966</v>
      </c>
      <c r="D12873" t="s">
        <v>1002</v>
      </c>
      <c r="E12873" s="23">
        <v>44075</v>
      </c>
      <c r="F12873">
        <v>0</v>
      </c>
      <c r="G12873">
        <v>0</v>
      </c>
      <c r="I12873">
        <v>0</v>
      </c>
      <c r="J12873">
        <v>0</v>
      </c>
      <c r="L12873">
        <v>0</v>
      </c>
      <c r="N12873">
        <v>0</v>
      </c>
      <c r="P12873">
        <v>0</v>
      </c>
      <c r="Q12873">
        <v>0</v>
      </c>
      <c r="S12873">
        <v>0</v>
      </c>
    </row>
    <row r="12874" spans="1:19" x14ac:dyDescent="0.2">
      <c r="A12874" t="s">
        <v>26811</v>
      </c>
      <c r="B12874" t="s">
        <v>26628</v>
      </c>
      <c r="C12874" t="s">
        <v>240</v>
      </c>
      <c r="D12874" t="s">
        <v>1000</v>
      </c>
      <c r="E12874" s="23">
        <v>44075</v>
      </c>
      <c r="F12874">
        <v>13.5</v>
      </c>
      <c r="G12874">
        <v>17.5</v>
      </c>
      <c r="I12874">
        <v>33</v>
      </c>
      <c r="J12874">
        <v>72</v>
      </c>
      <c r="L12874">
        <v>100</v>
      </c>
      <c r="N12874">
        <v>32</v>
      </c>
      <c r="P12874">
        <v>0</v>
      </c>
      <c r="Q12874">
        <v>0</v>
      </c>
      <c r="S12874">
        <v>1</v>
      </c>
    </row>
    <row r="12875" spans="1:19" x14ac:dyDescent="0.2">
      <c r="A12875" t="s">
        <v>26812</v>
      </c>
      <c r="B12875" t="s">
        <v>26629</v>
      </c>
      <c r="C12875" t="s">
        <v>240</v>
      </c>
      <c r="D12875" t="s">
        <v>1002</v>
      </c>
      <c r="E12875" s="23">
        <v>44075</v>
      </c>
      <c r="F12875">
        <v>13.5</v>
      </c>
      <c r="G12875">
        <v>17.5</v>
      </c>
      <c r="I12875">
        <v>33</v>
      </c>
      <c r="J12875">
        <v>72</v>
      </c>
      <c r="L12875">
        <v>100</v>
      </c>
      <c r="N12875">
        <v>32</v>
      </c>
      <c r="P12875">
        <v>0</v>
      </c>
      <c r="Q12875">
        <v>0</v>
      </c>
      <c r="S12875">
        <v>1</v>
      </c>
    </row>
    <row r="12876" spans="1:19" x14ac:dyDescent="0.2">
      <c r="A12876" t="s">
        <v>26813</v>
      </c>
      <c r="B12876" t="s">
        <v>26630</v>
      </c>
      <c r="C12876" t="s">
        <v>241</v>
      </c>
      <c r="D12876" t="s">
        <v>1000</v>
      </c>
      <c r="E12876" s="23">
        <v>44075</v>
      </c>
      <c r="F12876">
        <v>33.5</v>
      </c>
      <c r="G12876">
        <v>43.5</v>
      </c>
      <c r="I12876">
        <v>342</v>
      </c>
      <c r="J12876">
        <v>353</v>
      </c>
      <c r="L12876">
        <v>475</v>
      </c>
      <c r="N12876">
        <v>315</v>
      </c>
      <c r="P12876">
        <v>12</v>
      </c>
      <c r="Q12876">
        <v>17</v>
      </c>
      <c r="S12876">
        <v>27</v>
      </c>
    </row>
    <row r="12877" spans="1:19" x14ac:dyDescent="0.2">
      <c r="A12877" t="s">
        <v>26814</v>
      </c>
      <c r="B12877" t="s">
        <v>26631</v>
      </c>
      <c r="C12877" t="s">
        <v>241</v>
      </c>
      <c r="D12877" t="s">
        <v>1002</v>
      </c>
      <c r="E12877" s="23">
        <v>44075</v>
      </c>
      <c r="F12877">
        <v>33.5</v>
      </c>
      <c r="G12877">
        <v>43.5</v>
      </c>
      <c r="I12877">
        <v>342</v>
      </c>
      <c r="J12877">
        <v>353</v>
      </c>
      <c r="L12877">
        <v>475</v>
      </c>
      <c r="N12877">
        <v>315</v>
      </c>
      <c r="P12877">
        <v>12</v>
      </c>
      <c r="Q12877">
        <v>17</v>
      </c>
      <c r="S12877">
        <v>27</v>
      </c>
    </row>
    <row r="12878" spans="1:19" x14ac:dyDescent="0.2">
      <c r="A12878" t="s">
        <v>26815</v>
      </c>
      <c r="B12878" t="s">
        <v>26632</v>
      </c>
      <c r="C12878" t="s">
        <v>318</v>
      </c>
      <c r="D12878" t="s">
        <v>1000</v>
      </c>
      <c r="E12878" s="23">
        <v>44075</v>
      </c>
      <c r="F12878">
        <v>4</v>
      </c>
      <c r="G12878">
        <v>2.5</v>
      </c>
      <c r="I12878">
        <v>14</v>
      </c>
      <c r="J12878">
        <v>23</v>
      </c>
      <c r="L12878">
        <v>15</v>
      </c>
      <c r="N12878">
        <v>14</v>
      </c>
      <c r="P12878">
        <v>0</v>
      </c>
      <c r="Q12878">
        <v>0</v>
      </c>
      <c r="S12878">
        <v>0</v>
      </c>
    </row>
    <row r="12879" spans="1:19" x14ac:dyDescent="0.2">
      <c r="A12879" t="s">
        <v>26816</v>
      </c>
      <c r="B12879" t="s">
        <v>26633</v>
      </c>
      <c r="C12879" t="s">
        <v>318</v>
      </c>
      <c r="D12879" t="s">
        <v>1002</v>
      </c>
      <c r="E12879" s="23">
        <v>44075</v>
      </c>
      <c r="F12879">
        <v>4</v>
      </c>
      <c r="G12879">
        <v>2.5</v>
      </c>
      <c r="I12879">
        <v>14</v>
      </c>
      <c r="J12879">
        <v>23</v>
      </c>
      <c r="L12879">
        <v>15</v>
      </c>
      <c r="N12879">
        <v>14</v>
      </c>
      <c r="P12879">
        <v>0</v>
      </c>
      <c r="Q12879">
        <v>0</v>
      </c>
      <c r="S12879">
        <v>0</v>
      </c>
    </row>
    <row r="12880" spans="1:19" x14ac:dyDescent="0.2">
      <c r="A12880" t="s">
        <v>26817</v>
      </c>
      <c r="B12880" t="s">
        <v>26634</v>
      </c>
      <c r="C12880" t="s">
        <v>896</v>
      </c>
      <c r="D12880" t="s">
        <v>1000</v>
      </c>
      <c r="E12880" s="23">
        <v>44075</v>
      </c>
      <c r="F12880">
        <v>68</v>
      </c>
      <c r="G12880">
        <v>83.5</v>
      </c>
      <c r="I12880">
        <v>451</v>
      </c>
      <c r="J12880">
        <v>542</v>
      </c>
      <c r="L12880">
        <v>705</v>
      </c>
      <c r="N12880">
        <v>409</v>
      </c>
      <c r="O12880" t="s">
        <v>904</v>
      </c>
      <c r="P12880">
        <v>21</v>
      </c>
      <c r="Q12880">
        <v>29</v>
      </c>
      <c r="S12880">
        <v>42</v>
      </c>
    </row>
    <row r="12881" spans="1:19" x14ac:dyDescent="0.2">
      <c r="A12881" t="s">
        <v>26818</v>
      </c>
      <c r="B12881" t="s">
        <v>26635</v>
      </c>
      <c r="C12881" t="s">
        <v>899</v>
      </c>
      <c r="D12881" t="s">
        <v>1001</v>
      </c>
      <c r="E12881" s="23">
        <v>44075</v>
      </c>
      <c r="F12881">
        <v>10</v>
      </c>
      <c r="G12881">
        <v>10</v>
      </c>
      <c r="I12881">
        <v>28</v>
      </c>
      <c r="J12881">
        <v>53</v>
      </c>
      <c r="L12881">
        <v>53</v>
      </c>
      <c r="N12881">
        <v>26</v>
      </c>
      <c r="O12881" t="s">
        <v>904</v>
      </c>
      <c r="P12881">
        <v>4</v>
      </c>
      <c r="Q12881">
        <v>5</v>
      </c>
      <c r="S12881">
        <v>2</v>
      </c>
    </row>
    <row r="12882" spans="1:19" x14ac:dyDescent="0.2">
      <c r="A12882" t="s">
        <v>26819</v>
      </c>
      <c r="B12882" t="s">
        <v>26636</v>
      </c>
      <c r="C12882" t="s">
        <v>1237</v>
      </c>
      <c r="D12882" t="s">
        <v>1000</v>
      </c>
      <c r="E12882" s="23">
        <v>44075</v>
      </c>
      <c r="F12882">
        <v>18.5</v>
      </c>
      <c r="G12882">
        <v>23.5</v>
      </c>
      <c r="I12882">
        <v>52</v>
      </c>
      <c r="J12882">
        <v>100</v>
      </c>
      <c r="L12882">
        <v>134</v>
      </c>
      <c r="N12882">
        <v>48</v>
      </c>
      <c r="P12882">
        <v>2</v>
      </c>
      <c r="Q12882">
        <v>2</v>
      </c>
      <c r="S12882">
        <v>4</v>
      </c>
    </row>
    <row r="12883" spans="1:19" x14ac:dyDescent="0.2">
      <c r="A12883" t="s">
        <v>26820</v>
      </c>
      <c r="B12883" t="s">
        <v>26637</v>
      </c>
      <c r="C12883" t="s">
        <v>1237</v>
      </c>
      <c r="D12883" t="s">
        <v>1001</v>
      </c>
      <c r="E12883" s="23">
        <v>44075</v>
      </c>
      <c r="F12883">
        <v>10</v>
      </c>
      <c r="G12883">
        <v>10</v>
      </c>
      <c r="I12883">
        <v>28</v>
      </c>
      <c r="J12883">
        <v>53</v>
      </c>
      <c r="L12883">
        <v>53</v>
      </c>
      <c r="N12883">
        <v>26</v>
      </c>
      <c r="P12883">
        <v>4</v>
      </c>
      <c r="Q12883">
        <v>5</v>
      </c>
      <c r="S12883">
        <v>2</v>
      </c>
    </row>
    <row r="12884" spans="1:19" x14ac:dyDescent="0.2">
      <c r="A12884" t="s">
        <v>26821</v>
      </c>
      <c r="B12884" t="s">
        <v>26638</v>
      </c>
      <c r="C12884" t="s">
        <v>1237</v>
      </c>
      <c r="D12884" t="s">
        <v>1002</v>
      </c>
      <c r="E12884" s="23">
        <v>44075</v>
      </c>
      <c r="F12884">
        <v>28.5</v>
      </c>
      <c r="G12884">
        <v>33.5</v>
      </c>
      <c r="I12884">
        <v>80</v>
      </c>
      <c r="J12884">
        <v>153</v>
      </c>
      <c r="L12884">
        <v>187</v>
      </c>
      <c r="N12884">
        <v>74</v>
      </c>
      <c r="P12884">
        <v>6</v>
      </c>
      <c r="Q12884">
        <v>7</v>
      </c>
      <c r="S12884">
        <v>6</v>
      </c>
    </row>
    <row r="12885" spans="1:19" x14ac:dyDescent="0.2">
      <c r="A12885" t="s">
        <v>26822</v>
      </c>
      <c r="B12885" t="s">
        <v>26639</v>
      </c>
      <c r="C12885" t="s">
        <v>235</v>
      </c>
      <c r="D12885" t="s">
        <v>1002</v>
      </c>
      <c r="E12885" s="23">
        <v>44075</v>
      </c>
      <c r="F12885">
        <v>78</v>
      </c>
      <c r="G12885">
        <v>93.5</v>
      </c>
      <c r="I12885">
        <v>479</v>
      </c>
      <c r="J12885">
        <v>595</v>
      </c>
      <c r="L12885">
        <v>758</v>
      </c>
      <c r="N12885">
        <v>435</v>
      </c>
      <c r="P12885">
        <v>25</v>
      </c>
      <c r="Q12885">
        <v>34</v>
      </c>
      <c r="S12885">
        <v>44</v>
      </c>
    </row>
    <row r="12886" spans="1:19" x14ac:dyDescent="0.2">
      <c r="A12886" t="s">
        <v>27011</v>
      </c>
      <c r="B12886" t="s">
        <v>26823</v>
      </c>
      <c r="C12886" t="s">
        <v>228</v>
      </c>
      <c r="D12886" t="s">
        <v>1000</v>
      </c>
      <c r="E12886" s="23">
        <v>44105</v>
      </c>
      <c r="F12886">
        <v>0</v>
      </c>
      <c r="G12886">
        <v>0</v>
      </c>
      <c r="I12886">
        <v>0</v>
      </c>
      <c r="J12886">
        <v>0</v>
      </c>
      <c r="L12886">
        <v>0</v>
      </c>
      <c r="N12886">
        <v>0</v>
      </c>
      <c r="P12886">
        <v>0</v>
      </c>
      <c r="Q12886">
        <v>0</v>
      </c>
      <c r="S12886">
        <v>0</v>
      </c>
    </row>
    <row r="12887" spans="1:19" x14ac:dyDescent="0.2">
      <c r="A12887" t="s">
        <v>27012</v>
      </c>
      <c r="B12887" t="s">
        <v>26824</v>
      </c>
      <c r="C12887" t="s">
        <v>211</v>
      </c>
      <c r="D12887" t="s">
        <v>1000</v>
      </c>
      <c r="E12887" s="23">
        <v>44105</v>
      </c>
      <c r="F12887">
        <v>0</v>
      </c>
      <c r="G12887">
        <v>0</v>
      </c>
      <c r="I12887">
        <v>0</v>
      </c>
      <c r="J12887">
        <v>0</v>
      </c>
      <c r="L12887">
        <v>0</v>
      </c>
      <c r="N12887">
        <v>0</v>
      </c>
      <c r="P12887">
        <v>0</v>
      </c>
      <c r="Q12887">
        <v>0</v>
      </c>
      <c r="S12887">
        <v>0</v>
      </c>
    </row>
    <row r="12888" spans="1:19" x14ac:dyDescent="0.2">
      <c r="A12888" t="s">
        <v>27013</v>
      </c>
      <c r="B12888" t="s">
        <v>26825</v>
      </c>
      <c r="C12888" t="s">
        <v>213</v>
      </c>
      <c r="D12888" t="s">
        <v>1000</v>
      </c>
      <c r="E12888" s="23">
        <v>44105</v>
      </c>
      <c r="F12888">
        <v>0</v>
      </c>
      <c r="G12888">
        <v>0</v>
      </c>
      <c r="I12888">
        <v>0</v>
      </c>
      <c r="J12888">
        <v>0</v>
      </c>
      <c r="L12888">
        <v>0</v>
      </c>
      <c r="N12888">
        <v>0</v>
      </c>
      <c r="P12888">
        <v>0</v>
      </c>
      <c r="Q12888">
        <v>0</v>
      </c>
      <c r="S12888">
        <v>0</v>
      </c>
    </row>
    <row r="12889" spans="1:19" x14ac:dyDescent="0.2">
      <c r="A12889" t="s">
        <v>27014</v>
      </c>
      <c r="B12889" t="s">
        <v>26826</v>
      </c>
      <c r="C12889" t="s">
        <v>229</v>
      </c>
      <c r="D12889" t="s">
        <v>1000</v>
      </c>
      <c r="E12889" s="23">
        <v>44105</v>
      </c>
      <c r="F12889">
        <v>0</v>
      </c>
      <c r="G12889">
        <v>0</v>
      </c>
      <c r="I12889">
        <v>0</v>
      </c>
      <c r="J12889">
        <v>0</v>
      </c>
      <c r="L12889">
        <v>0</v>
      </c>
      <c r="N12889">
        <v>0</v>
      </c>
      <c r="P12889">
        <v>0</v>
      </c>
      <c r="Q12889">
        <v>0</v>
      </c>
      <c r="S12889">
        <v>0</v>
      </c>
    </row>
    <row r="12890" spans="1:19" x14ac:dyDescent="0.2">
      <c r="A12890" t="s">
        <v>27015</v>
      </c>
      <c r="B12890" t="s">
        <v>26827</v>
      </c>
      <c r="C12890" t="s">
        <v>1051</v>
      </c>
      <c r="D12890" t="s">
        <v>1000</v>
      </c>
      <c r="E12890" s="23">
        <v>44105</v>
      </c>
      <c r="F12890">
        <v>0</v>
      </c>
      <c r="G12890">
        <v>0</v>
      </c>
      <c r="I12890">
        <v>0</v>
      </c>
      <c r="J12890">
        <v>0</v>
      </c>
      <c r="L12890">
        <v>0</v>
      </c>
      <c r="N12890">
        <v>0</v>
      </c>
      <c r="P12890">
        <v>0</v>
      </c>
      <c r="Q12890">
        <v>0</v>
      </c>
      <c r="S12890">
        <v>0</v>
      </c>
    </row>
    <row r="12891" spans="1:19" x14ac:dyDescent="0.2">
      <c r="A12891" t="s">
        <v>27016</v>
      </c>
      <c r="B12891" t="s">
        <v>26828</v>
      </c>
      <c r="C12891" t="s">
        <v>1048</v>
      </c>
      <c r="D12891" t="s">
        <v>1000</v>
      </c>
      <c r="E12891" s="23">
        <v>44105</v>
      </c>
      <c r="F12891">
        <v>0</v>
      </c>
      <c r="G12891">
        <v>0</v>
      </c>
      <c r="I12891">
        <v>0</v>
      </c>
      <c r="J12891">
        <v>0</v>
      </c>
      <c r="L12891">
        <v>0</v>
      </c>
      <c r="N12891">
        <v>0</v>
      </c>
      <c r="P12891">
        <v>0</v>
      </c>
      <c r="Q12891">
        <v>0</v>
      </c>
      <c r="S12891">
        <v>0</v>
      </c>
    </row>
    <row r="12892" spans="1:19" x14ac:dyDescent="0.2">
      <c r="A12892" t="s">
        <v>27017</v>
      </c>
      <c r="B12892" t="s">
        <v>26829</v>
      </c>
      <c r="C12892" t="s">
        <v>1047</v>
      </c>
      <c r="D12892" t="s">
        <v>1000</v>
      </c>
      <c r="E12892" s="23">
        <v>44105</v>
      </c>
      <c r="F12892">
        <v>1.5</v>
      </c>
      <c r="G12892">
        <v>1.5</v>
      </c>
      <c r="I12892">
        <v>15</v>
      </c>
      <c r="J12892">
        <v>8</v>
      </c>
      <c r="L12892">
        <v>8</v>
      </c>
      <c r="N12892">
        <v>11</v>
      </c>
      <c r="P12892">
        <v>0</v>
      </c>
      <c r="Q12892">
        <v>0</v>
      </c>
      <c r="S12892">
        <v>4</v>
      </c>
    </row>
    <row r="12893" spans="1:19" x14ac:dyDescent="0.2">
      <c r="A12893" t="s">
        <v>27018</v>
      </c>
      <c r="B12893" t="s">
        <v>26830</v>
      </c>
      <c r="C12893" t="s">
        <v>1050</v>
      </c>
      <c r="D12893" t="s">
        <v>1001</v>
      </c>
      <c r="E12893" s="23">
        <v>44105</v>
      </c>
      <c r="F12893">
        <v>0</v>
      </c>
      <c r="G12893">
        <v>0</v>
      </c>
      <c r="I12893">
        <v>2</v>
      </c>
      <c r="J12893">
        <v>0</v>
      </c>
      <c r="L12893">
        <v>0</v>
      </c>
      <c r="N12893">
        <v>2</v>
      </c>
      <c r="P12893">
        <v>0</v>
      </c>
      <c r="Q12893">
        <v>0</v>
      </c>
      <c r="S12893">
        <v>0</v>
      </c>
    </row>
    <row r="12894" spans="1:19" x14ac:dyDescent="0.2">
      <c r="A12894" t="s">
        <v>27019</v>
      </c>
      <c r="B12894" t="s">
        <v>26831</v>
      </c>
      <c r="C12894" t="s">
        <v>1050</v>
      </c>
      <c r="D12894" t="s">
        <v>1000</v>
      </c>
      <c r="E12894" s="23">
        <v>44105</v>
      </c>
      <c r="F12894">
        <v>1</v>
      </c>
      <c r="G12894">
        <v>1</v>
      </c>
      <c r="I12894">
        <v>0</v>
      </c>
      <c r="J12894">
        <v>5</v>
      </c>
      <c r="L12894">
        <v>5</v>
      </c>
      <c r="N12894">
        <v>0</v>
      </c>
      <c r="P12894">
        <v>0</v>
      </c>
      <c r="Q12894">
        <v>0</v>
      </c>
      <c r="S12894">
        <v>0</v>
      </c>
    </row>
    <row r="12895" spans="1:19" x14ac:dyDescent="0.2">
      <c r="A12895" t="s">
        <v>27020</v>
      </c>
      <c r="B12895" t="s">
        <v>26832</v>
      </c>
      <c r="C12895" t="s">
        <v>1049</v>
      </c>
      <c r="D12895" t="s">
        <v>1001</v>
      </c>
      <c r="E12895" s="23">
        <v>44105</v>
      </c>
      <c r="F12895">
        <v>0</v>
      </c>
      <c r="G12895">
        <v>0</v>
      </c>
      <c r="I12895">
        <v>0</v>
      </c>
      <c r="J12895">
        <v>0</v>
      </c>
      <c r="L12895">
        <v>0</v>
      </c>
      <c r="N12895">
        <v>0</v>
      </c>
      <c r="P12895">
        <v>0</v>
      </c>
      <c r="Q12895">
        <v>0</v>
      </c>
      <c r="S12895">
        <v>0</v>
      </c>
    </row>
    <row r="12896" spans="1:19" x14ac:dyDescent="0.2">
      <c r="A12896" t="s">
        <v>27021</v>
      </c>
      <c r="B12896" t="s">
        <v>26833</v>
      </c>
      <c r="C12896" t="s">
        <v>1048</v>
      </c>
      <c r="D12896" t="s">
        <v>1001</v>
      </c>
      <c r="E12896" s="23">
        <v>44105</v>
      </c>
      <c r="F12896">
        <v>0</v>
      </c>
      <c r="G12896">
        <v>0</v>
      </c>
      <c r="I12896">
        <v>7</v>
      </c>
      <c r="J12896">
        <v>0</v>
      </c>
      <c r="L12896">
        <v>0</v>
      </c>
      <c r="N12896">
        <v>7</v>
      </c>
      <c r="P12896">
        <v>0</v>
      </c>
      <c r="Q12896">
        <v>1</v>
      </c>
      <c r="S12896">
        <v>0</v>
      </c>
    </row>
    <row r="12897" spans="1:19" x14ac:dyDescent="0.2">
      <c r="A12897" t="s">
        <v>27016</v>
      </c>
      <c r="B12897" t="s">
        <v>26828</v>
      </c>
      <c r="C12897" t="s">
        <v>1048</v>
      </c>
      <c r="D12897" t="s">
        <v>1000</v>
      </c>
      <c r="E12897" s="23">
        <v>44105</v>
      </c>
      <c r="F12897">
        <v>2.5</v>
      </c>
      <c r="G12897">
        <v>2.5</v>
      </c>
      <c r="I12897">
        <v>0</v>
      </c>
      <c r="J12897">
        <v>14</v>
      </c>
      <c r="L12897">
        <v>14</v>
      </c>
      <c r="N12897">
        <v>0</v>
      </c>
      <c r="P12897">
        <v>0</v>
      </c>
      <c r="Q12897">
        <v>0</v>
      </c>
      <c r="S12897">
        <v>0</v>
      </c>
    </row>
    <row r="12898" spans="1:19" x14ac:dyDescent="0.2">
      <c r="A12898" t="s">
        <v>27022</v>
      </c>
      <c r="B12898" t="s">
        <v>26834</v>
      </c>
      <c r="C12898" t="s">
        <v>1047</v>
      </c>
      <c r="D12898" t="s">
        <v>1001</v>
      </c>
      <c r="E12898" s="23">
        <v>44105</v>
      </c>
      <c r="F12898">
        <v>0</v>
      </c>
      <c r="G12898">
        <v>0</v>
      </c>
      <c r="I12898">
        <v>0</v>
      </c>
      <c r="J12898">
        <v>0</v>
      </c>
      <c r="L12898">
        <v>0</v>
      </c>
      <c r="N12898">
        <v>0</v>
      </c>
      <c r="P12898">
        <v>0</v>
      </c>
      <c r="Q12898">
        <v>0</v>
      </c>
      <c r="S12898">
        <v>0</v>
      </c>
    </row>
    <row r="12899" spans="1:19" x14ac:dyDescent="0.2">
      <c r="A12899" t="s">
        <v>27023</v>
      </c>
      <c r="B12899" t="s">
        <v>26835</v>
      </c>
      <c r="C12899" t="s">
        <v>25343</v>
      </c>
      <c r="D12899" t="s">
        <v>1001</v>
      </c>
      <c r="E12899" s="23">
        <v>44105</v>
      </c>
      <c r="F12899">
        <v>0</v>
      </c>
      <c r="G12899">
        <v>0</v>
      </c>
      <c r="I12899">
        <v>4</v>
      </c>
      <c r="J12899">
        <v>0</v>
      </c>
      <c r="L12899">
        <v>0</v>
      </c>
      <c r="N12899">
        <v>4</v>
      </c>
      <c r="P12899">
        <v>0</v>
      </c>
      <c r="Q12899">
        <v>2</v>
      </c>
      <c r="S12899">
        <v>0</v>
      </c>
    </row>
    <row r="12900" spans="1:19" x14ac:dyDescent="0.2">
      <c r="A12900" t="s">
        <v>27024</v>
      </c>
      <c r="B12900" t="s">
        <v>26836</v>
      </c>
      <c r="C12900" t="s">
        <v>25343</v>
      </c>
      <c r="D12900" t="s">
        <v>1000</v>
      </c>
      <c r="E12900" s="23">
        <v>44105</v>
      </c>
      <c r="F12900">
        <v>1.5</v>
      </c>
      <c r="G12900">
        <v>1.5</v>
      </c>
      <c r="I12900">
        <v>0</v>
      </c>
      <c r="J12900">
        <v>8</v>
      </c>
      <c r="L12900">
        <v>8</v>
      </c>
      <c r="N12900">
        <v>0</v>
      </c>
      <c r="P12900">
        <v>0</v>
      </c>
      <c r="Q12900">
        <v>0</v>
      </c>
      <c r="S12900">
        <v>0</v>
      </c>
    </row>
    <row r="12901" spans="1:19" x14ac:dyDescent="0.2">
      <c r="A12901" t="s">
        <v>27025</v>
      </c>
      <c r="B12901" t="s">
        <v>26837</v>
      </c>
      <c r="C12901" t="s">
        <v>25698</v>
      </c>
      <c r="D12901" t="s">
        <v>1000</v>
      </c>
      <c r="E12901" s="23">
        <v>44105</v>
      </c>
      <c r="F12901">
        <v>3</v>
      </c>
      <c r="G12901">
        <v>4</v>
      </c>
      <c r="I12901">
        <v>12</v>
      </c>
      <c r="J12901">
        <v>15</v>
      </c>
      <c r="L12901">
        <v>21</v>
      </c>
      <c r="N12901">
        <v>8</v>
      </c>
      <c r="P12901">
        <v>0</v>
      </c>
      <c r="Q12901">
        <v>1</v>
      </c>
      <c r="S12901">
        <v>4</v>
      </c>
    </row>
    <row r="12902" spans="1:19" x14ac:dyDescent="0.2">
      <c r="A12902" t="s">
        <v>27026</v>
      </c>
      <c r="B12902" t="s">
        <v>26838</v>
      </c>
      <c r="C12902" t="s">
        <v>959</v>
      </c>
      <c r="D12902" t="s">
        <v>1000</v>
      </c>
      <c r="E12902" s="23">
        <v>44105</v>
      </c>
      <c r="F12902">
        <v>0</v>
      </c>
      <c r="G12902">
        <v>0</v>
      </c>
      <c r="I12902">
        <v>0</v>
      </c>
      <c r="J12902">
        <v>0</v>
      </c>
      <c r="L12902">
        <v>0</v>
      </c>
      <c r="N12902">
        <v>0</v>
      </c>
      <c r="P12902">
        <v>0</v>
      </c>
      <c r="Q12902">
        <v>0</v>
      </c>
      <c r="S12902">
        <v>0</v>
      </c>
    </row>
    <row r="12903" spans="1:19" x14ac:dyDescent="0.2">
      <c r="A12903" t="s">
        <v>27027</v>
      </c>
      <c r="B12903" t="s">
        <v>26839</v>
      </c>
      <c r="C12903" t="s">
        <v>205</v>
      </c>
      <c r="D12903" t="s">
        <v>1000</v>
      </c>
      <c r="E12903" s="23">
        <v>44105</v>
      </c>
      <c r="F12903">
        <v>0</v>
      </c>
      <c r="G12903">
        <v>0</v>
      </c>
      <c r="I12903">
        <v>0</v>
      </c>
      <c r="J12903">
        <v>0</v>
      </c>
      <c r="L12903">
        <v>0</v>
      </c>
      <c r="N12903">
        <v>0</v>
      </c>
      <c r="P12903">
        <v>0</v>
      </c>
      <c r="Q12903">
        <v>0</v>
      </c>
      <c r="S12903">
        <v>0</v>
      </c>
    </row>
    <row r="12904" spans="1:19" x14ac:dyDescent="0.2">
      <c r="A12904" t="s">
        <v>27028</v>
      </c>
      <c r="B12904" t="s">
        <v>26840</v>
      </c>
      <c r="C12904" t="s">
        <v>384</v>
      </c>
      <c r="D12904" t="s">
        <v>1000</v>
      </c>
      <c r="E12904" s="23">
        <v>44105</v>
      </c>
      <c r="F12904">
        <v>0</v>
      </c>
      <c r="G12904">
        <v>0</v>
      </c>
      <c r="I12904">
        <v>0</v>
      </c>
      <c r="J12904">
        <v>0</v>
      </c>
      <c r="L12904">
        <v>0</v>
      </c>
      <c r="N12904">
        <v>0</v>
      </c>
      <c r="P12904">
        <v>0</v>
      </c>
      <c r="Q12904">
        <v>0</v>
      </c>
      <c r="S12904">
        <v>0</v>
      </c>
    </row>
    <row r="12905" spans="1:19" x14ac:dyDescent="0.2">
      <c r="A12905" t="s">
        <v>27029</v>
      </c>
      <c r="B12905" t="s">
        <v>26841</v>
      </c>
      <c r="C12905" t="s">
        <v>210</v>
      </c>
      <c r="D12905" t="s">
        <v>1000</v>
      </c>
      <c r="E12905" s="23">
        <v>44105</v>
      </c>
      <c r="F12905">
        <v>0</v>
      </c>
      <c r="G12905">
        <v>0</v>
      </c>
      <c r="I12905">
        <v>0</v>
      </c>
      <c r="J12905">
        <v>0</v>
      </c>
      <c r="L12905">
        <v>0</v>
      </c>
      <c r="N12905">
        <v>0</v>
      </c>
      <c r="P12905">
        <v>0</v>
      </c>
      <c r="Q12905">
        <v>0</v>
      </c>
      <c r="S12905">
        <v>0</v>
      </c>
    </row>
    <row r="12906" spans="1:19" x14ac:dyDescent="0.2">
      <c r="A12906" t="s">
        <v>27030</v>
      </c>
      <c r="B12906" t="s">
        <v>26842</v>
      </c>
      <c r="C12906" t="s">
        <v>215</v>
      </c>
      <c r="D12906" t="s">
        <v>1000</v>
      </c>
      <c r="E12906" s="23">
        <v>44105</v>
      </c>
      <c r="F12906">
        <v>4</v>
      </c>
      <c r="G12906">
        <v>7</v>
      </c>
      <c r="I12906">
        <v>20</v>
      </c>
      <c r="J12906">
        <v>24</v>
      </c>
      <c r="K12906">
        <v>36</v>
      </c>
      <c r="L12906">
        <v>39</v>
      </c>
      <c r="N12906">
        <v>17</v>
      </c>
      <c r="P12906">
        <v>4</v>
      </c>
      <c r="Q12906">
        <v>5</v>
      </c>
      <c r="S12906">
        <v>3</v>
      </c>
    </row>
    <row r="12907" spans="1:19" x14ac:dyDescent="0.2">
      <c r="A12907" t="s">
        <v>27031</v>
      </c>
      <c r="B12907" t="s">
        <v>26843</v>
      </c>
      <c r="C12907" t="s">
        <v>960</v>
      </c>
      <c r="D12907" t="s">
        <v>1000</v>
      </c>
      <c r="E12907" s="23">
        <v>44105</v>
      </c>
      <c r="F12907">
        <v>0</v>
      </c>
      <c r="G12907">
        <v>0</v>
      </c>
      <c r="I12907">
        <v>0</v>
      </c>
      <c r="J12907">
        <v>0</v>
      </c>
      <c r="L12907">
        <v>0</v>
      </c>
      <c r="N12907">
        <v>0</v>
      </c>
      <c r="P12907">
        <v>0</v>
      </c>
      <c r="Q12907">
        <v>0</v>
      </c>
      <c r="S12907">
        <v>0</v>
      </c>
    </row>
    <row r="12908" spans="1:19" x14ac:dyDescent="0.2">
      <c r="A12908" t="s">
        <v>27032</v>
      </c>
      <c r="B12908" t="s">
        <v>26844</v>
      </c>
      <c r="C12908" t="s">
        <v>961</v>
      </c>
      <c r="D12908" t="s">
        <v>1000</v>
      </c>
      <c r="E12908" s="23">
        <v>44105</v>
      </c>
      <c r="F12908">
        <v>3</v>
      </c>
      <c r="G12908">
        <v>5</v>
      </c>
      <c r="I12908">
        <v>10</v>
      </c>
      <c r="J12908">
        <v>12</v>
      </c>
      <c r="L12908">
        <v>22</v>
      </c>
      <c r="N12908">
        <v>6</v>
      </c>
      <c r="P12908">
        <v>2</v>
      </c>
      <c r="Q12908">
        <v>3</v>
      </c>
      <c r="S12908">
        <v>4</v>
      </c>
    </row>
    <row r="12909" spans="1:19" x14ac:dyDescent="0.2">
      <c r="A12909" t="s">
        <v>27033</v>
      </c>
      <c r="B12909" t="s">
        <v>26845</v>
      </c>
      <c r="C12909" t="s">
        <v>221</v>
      </c>
      <c r="D12909" t="s">
        <v>1000</v>
      </c>
      <c r="E12909" s="23">
        <v>44105</v>
      </c>
      <c r="F12909">
        <v>0</v>
      </c>
      <c r="G12909">
        <v>0</v>
      </c>
      <c r="I12909">
        <v>0</v>
      </c>
      <c r="J12909">
        <v>0</v>
      </c>
      <c r="L12909">
        <v>0</v>
      </c>
      <c r="N12909">
        <v>0</v>
      </c>
      <c r="P12909">
        <v>0</v>
      </c>
      <c r="Q12909">
        <v>0</v>
      </c>
      <c r="S12909">
        <v>0</v>
      </c>
    </row>
    <row r="12910" spans="1:19" x14ac:dyDescent="0.2">
      <c r="A12910" t="s">
        <v>27034</v>
      </c>
      <c r="B12910" t="s">
        <v>26846</v>
      </c>
      <c r="C12910" t="s">
        <v>222</v>
      </c>
      <c r="D12910" t="s">
        <v>1000</v>
      </c>
      <c r="E12910" s="23">
        <v>44105</v>
      </c>
      <c r="F12910">
        <v>0</v>
      </c>
      <c r="G12910">
        <v>0</v>
      </c>
      <c r="I12910">
        <v>0</v>
      </c>
      <c r="J12910">
        <v>0</v>
      </c>
      <c r="L12910">
        <v>0</v>
      </c>
      <c r="N12910">
        <v>0</v>
      </c>
      <c r="P12910">
        <v>0</v>
      </c>
      <c r="Q12910">
        <v>0</v>
      </c>
      <c r="S12910">
        <v>0</v>
      </c>
    </row>
    <row r="12911" spans="1:19" x14ac:dyDescent="0.2">
      <c r="A12911" t="s">
        <v>27035</v>
      </c>
      <c r="B12911" t="s">
        <v>26847</v>
      </c>
      <c r="C12911" t="s">
        <v>1052</v>
      </c>
      <c r="D12911" t="s">
        <v>1000</v>
      </c>
      <c r="E12911" s="23">
        <v>44105</v>
      </c>
      <c r="F12911">
        <v>2.5</v>
      </c>
      <c r="G12911">
        <v>2.5</v>
      </c>
      <c r="I12911">
        <v>3</v>
      </c>
      <c r="J12911">
        <v>13</v>
      </c>
      <c r="L12911">
        <v>13</v>
      </c>
      <c r="N12911">
        <v>2</v>
      </c>
      <c r="P12911">
        <v>0</v>
      </c>
      <c r="Q12911">
        <v>1</v>
      </c>
      <c r="S12911">
        <v>1</v>
      </c>
    </row>
    <row r="12912" spans="1:19" x14ac:dyDescent="0.2">
      <c r="A12912" t="s">
        <v>27036</v>
      </c>
      <c r="B12912" t="s">
        <v>26848</v>
      </c>
      <c r="C12912" t="s">
        <v>1053</v>
      </c>
      <c r="D12912" t="s">
        <v>1000</v>
      </c>
      <c r="E12912" s="23">
        <v>44105</v>
      </c>
      <c r="F12912">
        <v>1.5</v>
      </c>
      <c r="G12912">
        <v>1.5</v>
      </c>
      <c r="I12912">
        <v>3</v>
      </c>
      <c r="J12912">
        <v>8</v>
      </c>
      <c r="L12912">
        <v>8</v>
      </c>
      <c r="N12912">
        <v>2</v>
      </c>
      <c r="P12912">
        <v>1</v>
      </c>
      <c r="Q12912">
        <v>3</v>
      </c>
      <c r="S12912">
        <v>1</v>
      </c>
    </row>
    <row r="12913" spans="1:19" x14ac:dyDescent="0.2">
      <c r="A12913" t="s">
        <v>27037</v>
      </c>
      <c r="B12913" t="s">
        <v>26849</v>
      </c>
      <c r="C12913" t="s">
        <v>1052</v>
      </c>
      <c r="D12913" t="s">
        <v>1001</v>
      </c>
      <c r="E12913" s="23">
        <v>44105</v>
      </c>
      <c r="F12913">
        <v>0</v>
      </c>
      <c r="G12913">
        <v>0</v>
      </c>
      <c r="I12913">
        <v>5</v>
      </c>
      <c r="J12913">
        <v>0</v>
      </c>
      <c r="L12913">
        <v>0</v>
      </c>
      <c r="N12913">
        <v>5</v>
      </c>
      <c r="P12913">
        <v>0</v>
      </c>
      <c r="Q12913">
        <v>0</v>
      </c>
      <c r="S12913">
        <v>0</v>
      </c>
    </row>
    <row r="12914" spans="1:19" x14ac:dyDescent="0.2">
      <c r="A12914" t="s">
        <v>27038</v>
      </c>
      <c r="B12914" t="s">
        <v>26850</v>
      </c>
      <c r="C12914" t="s">
        <v>1053</v>
      </c>
      <c r="D12914" t="s">
        <v>1001</v>
      </c>
      <c r="E12914" s="23">
        <v>44105</v>
      </c>
      <c r="F12914">
        <v>0</v>
      </c>
      <c r="G12914">
        <v>0</v>
      </c>
      <c r="I12914">
        <v>0</v>
      </c>
      <c r="J12914">
        <v>0</v>
      </c>
      <c r="L12914">
        <v>0</v>
      </c>
      <c r="N12914">
        <v>0</v>
      </c>
      <c r="P12914">
        <v>0</v>
      </c>
      <c r="Q12914">
        <v>0</v>
      </c>
      <c r="S12914">
        <v>0</v>
      </c>
    </row>
    <row r="12915" spans="1:19" x14ac:dyDescent="0.2">
      <c r="A12915" t="s">
        <v>27039</v>
      </c>
      <c r="B12915" t="s">
        <v>26851</v>
      </c>
      <c r="C12915" t="s">
        <v>1054</v>
      </c>
      <c r="D12915" t="s">
        <v>1001</v>
      </c>
      <c r="E12915" s="23">
        <v>44105</v>
      </c>
      <c r="F12915">
        <v>0</v>
      </c>
      <c r="G12915">
        <v>0</v>
      </c>
      <c r="I12915">
        <v>2</v>
      </c>
      <c r="J12915">
        <v>0</v>
      </c>
      <c r="L12915">
        <v>0</v>
      </c>
      <c r="N12915">
        <v>2</v>
      </c>
      <c r="P12915">
        <v>0</v>
      </c>
      <c r="Q12915">
        <v>0</v>
      </c>
      <c r="S12915">
        <v>0</v>
      </c>
    </row>
    <row r="12916" spans="1:19" x14ac:dyDescent="0.2">
      <c r="A12916" t="s">
        <v>27040</v>
      </c>
      <c r="B12916" t="s">
        <v>26852</v>
      </c>
      <c r="C12916" t="s">
        <v>1054</v>
      </c>
      <c r="D12916" t="s">
        <v>1000</v>
      </c>
      <c r="E12916" s="23">
        <v>44105</v>
      </c>
      <c r="F12916">
        <v>1.5</v>
      </c>
      <c r="G12916">
        <v>1.5</v>
      </c>
      <c r="I12916">
        <v>0</v>
      </c>
      <c r="J12916">
        <v>8</v>
      </c>
      <c r="L12916">
        <v>8</v>
      </c>
      <c r="N12916">
        <v>0</v>
      </c>
      <c r="P12916">
        <v>0</v>
      </c>
      <c r="Q12916">
        <v>0</v>
      </c>
      <c r="S12916">
        <v>0</v>
      </c>
    </row>
    <row r="12917" spans="1:19" x14ac:dyDescent="0.2">
      <c r="A12917" t="s">
        <v>27041</v>
      </c>
      <c r="B12917" t="s">
        <v>26853</v>
      </c>
      <c r="C12917" t="s">
        <v>25359</v>
      </c>
      <c r="D12917" t="s">
        <v>1001</v>
      </c>
      <c r="E12917" s="23">
        <v>44105</v>
      </c>
      <c r="F12917">
        <v>0</v>
      </c>
      <c r="G12917">
        <v>0</v>
      </c>
      <c r="I12917">
        <v>4</v>
      </c>
      <c r="J12917">
        <v>0</v>
      </c>
      <c r="L12917">
        <v>0</v>
      </c>
      <c r="N12917">
        <v>4</v>
      </c>
      <c r="P12917">
        <v>1</v>
      </c>
      <c r="Q12917">
        <v>2</v>
      </c>
      <c r="S12917">
        <v>0</v>
      </c>
    </row>
    <row r="12918" spans="1:19" x14ac:dyDescent="0.2">
      <c r="A12918" t="s">
        <v>27042</v>
      </c>
      <c r="B12918" t="s">
        <v>26854</v>
      </c>
      <c r="C12918" t="s">
        <v>25359</v>
      </c>
      <c r="D12918" t="s">
        <v>1000</v>
      </c>
      <c r="E12918" s="23">
        <v>44105</v>
      </c>
      <c r="F12918">
        <v>1.5</v>
      </c>
      <c r="G12918">
        <v>1.5</v>
      </c>
      <c r="I12918">
        <v>0</v>
      </c>
      <c r="J12918">
        <v>8</v>
      </c>
      <c r="L12918">
        <v>8</v>
      </c>
      <c r="N12918">
        <v>0</v>
      </c>
      <c r="P12918">
        <v>0</v>
      </c>
      <c r="Q12918">
        <v>0</v>
      </c>
      <c r="S12918">
        <v>0</v>
      </c>
    </row>
    <row r="12919" spans="1:19" x14ac:dyDescent="0.2">
      <c r="A12919" t="s">
        <v>27043</v>
      </c>
      <c r="B12919" t="s">
        <v>26855</v>
      </c>
      <c r="C12919" t="s">
        <v>200</v>
      </c>
      <c r="D12919" t="s">
        <v>1000</v>
      </c>
      <c r="E12919" s="23">
        <v>44105</v>
      </c>
      <c r="F12919">
        <v>1</v>
      </c>
      <c r="G12919">
        <v>1</v>
      </c>
      <c r="I12919">
        <v>3</v>
      </c>
      <c r="J12919">
        <v>5</v>
      </c>
      <c r="L12919">
        <v>6</v>
      </c>
      <c r="N12919">
        <v>3</v>
      </c>
      <c r="P12919">
        <v>0</v>
      </c>
      <c r="Q12919">
        <v>0</v>
      </c>
      <c r="S12919">
        <v>0</v>
      </c>
    </row>
    <row r="12920" spans="1:19" x14ac:dyDescent="0.2">
      <c r="A12920" t="s">
        <v>27044</v>
      </c>
      <c r="B12920" t="s">
        <v>26856</v>
      </c>
      <c r="C12920" t="s">
        <v>204</v>
      </c>
      <c r="D12920" t="s">
        <v>1000</v>
      </c>
      <c r="E12920" s="23">
        <v>44105</v>
      </c>
      <c r="F12920">
        <v>0</v>
      </c>
      <c r="G12920">
        <v>0</v>
      </c>
      <c r="I12920">
        <v>0</v>
      </c>
      <c r="J12920">
        <v>0</v>
      </c>
      <c r="L12920">
        <v>0</v>
      </c>
      <c r="N12920">
        <v>0</v>
      </c>
      <c r="P12920">
        <v>0</v>
      </c>
      <c r="Q12920">
        <v>0</v>
      </c>
      <c r="S12920">
        <v>0</v>
      </c>
    </row>
    <row r="12921" spans="1:19" x14ac:dyDescent="0.2">
      <c r="A12921" t="s">
        <v>27045</v>
      </c>
      <c r="B12921" t="s">
        <v>26857</v>
      </c>
      <c r="C12921" t="s">
        <v>385</v>
      </c>
      <c r="D12921" t="s">
        <v>1000</v>
      </c>
      <c r="E12921" s="23">
        <v>44105</v>
      </c>
      <c r="F12921">
        <v>0</v>
      </c>
      <c r="G12921">
        <v>0</v>
      </c>
      <c r="I12921">
        <v>0</v>
      </c>
      <c r="J12921">
        <v>0</v>
      </c>
      <c r="L12921">
        <v>0</v>
      </c>
      <c r="N12921">
        <v>0</v>
      </c>
      <c r="P12921">
        <v>0</v>
      </c>
      <c r="Q12921">
        <v>0</v>
      </c>
      <c r="S12921">
        <v>0</v>
      </c>
    </row>
    <row r="12922" spans="1:19" x14ac:dyDescent="0.2">
      <c r="A12922" t="s">
        <v>27046</v>
      </c>
      <c r="B12922" t="s">
        <v>26858</v>
      </c>
      <c r="C12922" t="s">
        <v>208</v>
      </c>
      <c r="D12922" t="s">
        <v>1000</v>
      </c>
      <c r="E12922" s="23">
        <v>44105</v>
      </c>
      <c r="F12922">
        <v>3</v>
      </c>
      <c r="G12922">
        <v>3</v>
      </c>
      <c r="I12922">
        <v>12</v>
      </c>
      <c r="J12922">
        <v>17</v>
      </c>
      <c r="L12922">
        <v>17</v>
      </c>
      <c r="N12922">
        <v>12</v>
      </c>
      <c r="P12922">
        <v>1</v>
      </c>
      <c r="Q12922">
        <v>2</v>
      </c>
      <c r="S12922">
        <v>0</v>
      </c>
    </row>
    <row r="12923" spans="1:19" x14ac:dyDescent="0.2">
      <c r="A12923" t="s">
        <v>27047</v>
      </c>
      <c r="B12923" t="s">
        <v>26859</v>
      </c>
      <c r="C12923" t="s">
        <v>900</v>
      </c>
      <c r="D12923" t="s">
        <v>1000</v>
      </c>
      <c r="E12923" s="23">
        <v>44105</v>
      </c>
      <c r="F12923">
        <v>3.5</v>
      </c>
      <c r="G12923">
        <v>3.5</v>
      </c>
      <c r="I12923">
        <v>11</v>
      </c>
      <c r="J12923">
        <v>20</v>
      </c>
      <c r="L12923">
        <v>20</v>
      </c>
      <c r="N12923">
        <v>9</v>
      </c>
      <c r="P12923">
        <v>0</v>
      </c>
      <c r="Q12923">
        <v>0</v>
      </c>
      <c r="S12923">
        <v>2</v>
      </c>
    </row>
    <row r="12924" spans="1:19" x14ac:dyDescent="0.2">
      <c r="A12924" t="s">
        <v>27048</v>
      </c>
      <c r="B12924" t="s">
        <v>26860</v>
      </c>
      <c r="C12924" t="s">
        <v>905</v>
      </c>
      <c r="D12924" t="s">
        <v>1000</v>
      </c>
      <c r="E12924" s="23">
        <v>44105</v>
      </c>
      <c r="F12924">
        <v>0</v>
      </c>
      <c r="G12924">
        <v>0</v>
      </c>
      <c r="I12924">
        <v>0</v>
      </c>
      <c r="J12924">
        <v>0</v>
      </c>
      <c r="L12924">
        <v>0</v>
      </c>
      <c r="N12924">
        <v>0</v>
      </c>
      <c r="P12924">
        <v>0</v>
      </c>
      <c r="Q12924">
        <v>0</v>
      </c>
      <c r="S12924">
        <v>0</v>
      </c>
    </row>
    <row r="12925" spans="1:19" x14ac:dyDescent="0.2">
      <c r="A12925" t="s">
        <v>27049</v>
      </c>
      <c r="B12925" t="s">
        <v>26861</v>
      </c>
      <c r="C12925" t="s">
        <v>316</v>
      </c>
      <c r="D12925" t="s">
        <v>1000</v>
      </c>
      <c r="E12925" s="23">
        <v>44105</v>
      </c>
      <c r="F12925">
        <v>4</v>
      </c>
      <c r="G12925">
        <v>4</v>
      </c>
      <c r="I12925">
        <v>3</v>
      </c>
      <c r="J12925">
        <v>22</v>
      </c>
      <c r="L12925">
        <v>22</v>
      </c>
      <c r="N12925">
        <v>3</v>
      </c>
      <c r="P12925">
        <v>0</v>
      </c>
      <c r="Q12925">
        <v>0</v>
      </c>
      <c r="S12925">
        <v>0</v>
      </c>
    </row>
    <row r="12926" spans="1:19" x14ac:dyDescent="0.2">
      <c r="A12926" t="s">
        <v>27050</v>
      </c>
      <c r="B12926" t="s">
        <v>26862</v>
      </c>
      <c r="C12926" t="s">
        <v>218</v>
      </c>
      <c r="D12926" t="s">
        <v>1000</v>
      </c>
      <c r="E12926" s="23">
        <v>44105</v>
      </c>
      <c r="F12926">
        <v>0</v>
      </c>
      <c r="G12926">
        <v>0</v>
      </c>
      <c r="I12926">
        <v>0</v>
      </c>
      <c r="J12926">
        <v>0</v>
      </c>
      <c r="L12926">
        <v>0</v>
      </c>
      <c r="N12926">
        <v>0</v>
      </c>
      <c r="P12926">
        <v>0</v>
      </c>
      <c r="Q12926">
        <v>0</v>
      </c>
      <c r="S12926">
        <v>0</v>
      </c>
    </row>
    <row r="12927" spans="1:19" x14ac:dyDescent="0.2">
      <c r="A12927" t="s">
        <v>27051</v>
      </c>
      <c r="B12927" t="s">
        <v>26863</v>
      </c>
      <c r="C12927" t="s">
        <v>202</v>
      </c>
      <c r="D12927" t="s">
        <v>1000</v>
      </c>
      <c r="E12927" s="23">
        <v>44105</v>
      </c>
      <c r="F12927">
        <v>8</v>
      </c>
      <c r="G12927">
        <v>8</v>
      </c>
      <c r="I12927">
        <v>76</v>
      </c>
      <c r="J12927">
        <v>90</v>
      </c>
      <c r="L12927">
        <v>90</v>
      </c>
      <c r="N12927">
        <v>75</v>
      </c>
      <c r="P12927">
        <v>1</v>
      </c>
      <c r="Q12927">
        <v>1</v>
      </c>
      <c r="S12927">
        <v>1</v>
      </c>
    </row>
    <row r="12928" spans="1:19" x14ac:dyDescent="0.2">
      <c r="A12928" t="s">
        <v>27052</v>
      </c>
      <c r="B12928" t="s">
        <v>26864</v>
      </c>
      <c r="C12928" t="s">
        <v>347</v>
      </c>
      <c r="D12928" t="s">
        <v>1000</v>
      </c>
      <c r="E12928" s="23">
        <v>44105</v>
      </c>
      <c r="F12928">
        <v>0</v>
      </c>
      <c r="G12928">
        <v>0</v>
      </c>
      <c r="I12928">
        <v>0</v>
      </c>
      <c r="J12928">
        <v>0</v>
      </c>
      <c r="L12928">
        <v>0</v>
      </c>
      <c r="N12928">
        <v>0</v>
      </c>
      <c r="P12928">
        <v>0</v>
      </c>
      <c r="Q12928">
        <v>0</v>
      </c>
      <c r="S12928">
        <v>0</v>
      </c>
    </row>
    <row r="12929" spans="1:19" x14ac:dyDescent="0.2">
      <c r="A12929" t="s">
        <v>27053</v>
      </c>
      <c r="B12929" t="s">
        <v>26865</v>
      </c>
      <c r="C12929" t="s">
        <v>224</v>
      </c>
      <c r="D12929" t="s">
        <v>1000</v>
      </c>
      <c r="E12929" s="23">
        <v>44105</v>
      </c>
      <c r="F12929">
        <v>0</v>
      </c>
      <c r="G12929">
        <v>0</v>
      </c>
      <c r="I12929">
        <v>0</v>
      </c>
      <c r="J12929">
        <v>0</v>
      </c>
      <c r="L12929">
        <v>0</v>
      </c>
      <c r="N12929">
        <v>0</v>
      </c>
      <c r="P12929">
        <v>0</v>
      </c>
      <c r="Q12929">
        <v>0</v>
      </c>
      <c r="S12929">
        <v>0</v>
      </c>
    </row>
    <row r="12930" spans="1:19" x14ac:dyDescent="0.2">
      <c r="A12930" t="s">
        <v>27054</v>
      </c>
      <c r="B12930" t="s">
        <v>26866</v>
      </c>
      <c r="C12930" t="s">
        <v>345</v>
      </c>
      <c r="D12930" t="s">
        <v>1000</v>
      </c>
      <c r="E12930" s="23">
        <v>44105</v>
      </c>
      <c r="F12930">
        <v>0</v>
      </c>
      <c r="G12930">
        <v>0</v>
      </c>
      <c r="I12930">
        <v>0</v>
      </c>
      <c r="J12930">
        <v>0</v>
      </c>
      <c r="L12930">
        <v>0</v>
      </c>
      <c r="N12930">
        <v>0</v>
      </c>
      <c r="P12930">
        <v>0</v>
      </c>
      <c r="Q12930">
        <v>0</v>
      </c>
      <c r="S12930">
        <v>0</v>
      </c>
    </row>
    <row r="12931" spans="1:19" x14ac:dyDescent="0.2">
      <c r="A12931" t="s">
        <v>27055</v>
      </c>
      <c r="B12931" t="s">
        <v>26867</v>
      </c>
      <c r="C12931" t="s">
        <v>226</v>
      </c>
      <c r="D12931" t="s">
        <v>1000</v>
      </c>
      <c r="E12931" s="23">
        <v>44105</v>
      </c>
      <c r="F12931">
        <v>11</v>
      </c>
      <c r="G12931">
        <v>11</v>
      </c>
      <c r="I12931">
        <v>10</v>
      </c>
      <c r="J12931">
        <v>121</v>
      </c>
      <c r="L12931">
        <v>121</v>
      </c>
      <c r="N12931">
        <v>10</v>
      </c>
      <c r="P12931">
        <v>0</v>
      </c>
      <c r="Q12931">
        <v>0</v>
      </c>
      <c r="S12931">
        <v>0</v>
      </c>
    </row>
    <row r="12932" spans="1:19" x14ac:dyDescent="0.2">
      <c r="A12932" t="s">
        <v>27056</v>
      </c>
      <c r="B12932" t="s">
        <v>26868</v>
      </c>
      <c r="C12932" t="s">
        <v>231</v>
      </c>
      <c r="D12932" t="s">
        <v>1000</v>
      </c>
      <c r="E12932" s="23">
        <v>44105</v>
      </c>
      <c r="F12932">
        <v>11.5</v>
      </c>
      <c r="G12932">
        <v>11.5</v>
      </c>
      <c r="I12932">
        <v>183</v>
      </c>
      <c r="J12932">
        <v>128</v>
      </c>
      <c r="L12932">
        <v>128</v>
      </c>
      <c r="N12932">
        <v>180</v>
      </c>
      <c r="P12932">
        <v>3</v>
      </c>
      <c r="Q12932">
        <v>7</v>
      </c>
      <c r="S12932">
        <v>3</v>
      </c>
    </row>
    <row r="12933" spans="1:19" x14ac:dyDescent="0.2">
      <c r="A12933" t="s">
        <v>27057</v>
      </c>
      <c r="B12933" t="s">
        <v>26869</v>
      </c>
      <c r="C12933" t="s">
        <v>216</v>
      </c>
      <c r="D12933" t="s">
        <v>1000</v>
      </c>
      <c r="E12933" s="23">
        <v>44105</v>
      </c>
      <c r="F12933">
        <v>9</v>
      </c>
      <c r="G12933">
        <v>9</v>
      </c>
      <c r="I12933">
        <v>42</v>
      </c>
      <c r="J12933">
        <v>90</v>
      </c>
      <c r="L12933">
        <v>90</v>
      </c>
      <c r="N12933">
        <v>37</v>
      </c>
      <c r="P12933">
        <v>6</v>
      </c>
      <c r="Q12933">
        <v>8</v>
      </c>
      <c r="S12933">
        <v>5</v>
      </c>
    </row>
    <row r="12934" spans="1:19" x14ac:dyDescent="0.2">
      <c r="A12934" t="s">
        <v>27058</v>
      </c>
      <c r="B12934" t="s">
        <v>26870</v>
      </c>
      <c r="C12934" t="s">
        <v>233</v>
      </c>
      <c r="D12934" t="s">
        <v>1000</v>
      </c>
      <c r="E12934" s="23">
        <v>44105</v>
      </c>
      <c r="F12934">
        <v>0</v>
      </c>
      <c r="G12934">
        <v>0</v>
      </c>
      <c r="I12934">
        <v>0</v>
      </c>
      <c r="J12934">
        <v>0</v>
      </c>
      <c r="L12934">
        <v>0</v>
      </c>
      <c r="N12934">
        <v>0</v>
      </c>
      <c r="P12934">
        <v>0</v>
      </c>
      <c r="Q12934">
        <v>0</v>
      </c>
      <c r="S12934">
        <v>0</v>
      </c>
    </row>
    <row r="12935" spans="1:19" x14ac:dyDescent="0.2">
      <c r="A12935" t="s">
        <v>27059</v>
      </c>
      <c r="B12935" t="s">
        <v>26871</v>
      </c>
      <c r="C12935" t="s">
        <v>219</v>
      </c>
      <c r="D12935" t="s">
        <v>1000</v>
      </c>
      <c r="E12935" s="23">
        <v>44105</v>
      </c>
      <c r="F12935">
        <v>0</v>
      </c>
      <c r="G12935">
        <v>0</v>
      </c>
      <c r="I12935">
        <v>0</v>
      </c>
      <c r="J12935">
        <v>0</v>
      </c>
      <c r="L12935">
        <v>0</v>
      </c>
      <c r="N12935">
        <v>0</v>
      </c>
      <c r="P12935">
        <v>0</v>
      </c>
      <c r="Q12935">
        <v>0</v>
      </c>
      <c r="S12935">
        <v>0</v>
      </c>
    </row>
    <row r="12936" spans="1:19" x14ac:dyDescent="0.2">
      <c r="A12936" t="s">
        <v>27060</v>
      </c>
      <c r="B12936" t="s">
        <v>26872</v>
      </c>
      <c r="C12936" t="s">
        <v>340</v>
      </c>
      <c r="D12936" t="s">
        <v>1000</v>
      </c>
      <c r="E12936" s="23">
        <v>44105</v>
      </c>
      <c r="F12936">
        <v>3</v>
      </c>
      <c r="G12936">
        <v>3</v>
      </c>
      <c r="I12936">
        <v>23</v>
      </c>
      <c r="J12936">
        <v>32</v>
      </c>
      <c r="L12936">
        <v>32</v>
      </c>
      <c r="N12936">
        <v>23</v>
      </c>
      <c r="P12936">
        <v>0</v>
      </c>
      <c r="Q12936">
        <v>0</v>
      </c>
      <c r="S12936">
        <v>0</v>
      </c>
    </row>
    <row r="12937" spans="1:19" x14ac:dyDescent="0.2">
      <c r="A12937" t="s">
        <v>27061</v>
      </c>
      <c r="B12937" t="s">
        <v>26873</v>
      </c>
      <c r="C12937" t="s">
        <v>350</v>
      </c>
      <c r="D12937" t="s">
        <v>1000</v>
      </c>
      <c r="E12937" s="23">
        <v>44105</v>
      </c>
      <c r="F12937">
        <v>0</v>
      </c>
      <c r="G12937">
        <v>0</v>
      </c>
      <c r="I12937">
        <v>0</v>
      </c>
      <c r="J12937">
        <v>0</v>
      </c>
      <c r="L12937">
        <v>0</v>
      </c>
      <c r="N12937">
        <v>0</v>
      </c>
      <c r="P12937">
        <v>0</v>
      </c>
      <c r="Q12937">
        <v>0</v>
      </c>
      <c r="S12937">
        <v>0</v>
      </c>
    </row>
    <row r="12938" spans="1:19" x14ac:dyDescent="0.2">
      <c r="A12938" t="s">
        <v>27062</v>
      </c>
      <c r="B12938" t="s">
        <v>26874</v>
      </c>
      <c r="C12938" t="s">
        <v>351</v>
      </c>
      <c r="D12938" t="s">
        <v>1000</v>
      </c>
      <c r="E12938" s="23">
        <v>44105</v>
      </c>
      <c r="F12938">
        <v>0</v>
      </c>
      <c r="G12938">
        <v>0</v>
      </c>
      <c r="I12938">
        <v>0</v>
      </c>
      <c r="J12938">
        <v>0</v>
      </c>
      <c r="L12938">
        <v>0</v>
      </c>
      <c r="N12938">
        <v>0</v>
      </c>
      <c r="P12938">
        <v>0</v>
      </c>
      <c r="Q12938">
        <v>0</v>
      </c>
      <c r="S12938">
        <v>0</v>
      </c>
    </row>
    <row r="12939" spans="1:19" x14ac:dyDescent="0.2">
      <c r="A12939" t="s">
        <v>27063</v>
      </c>
      <c r="B12939" t="s">
        <v>26875</v>
      </c>
      <c r="C12939" t="s">
        <v>352</v>
      </c>
      <c r="D12939" t="s">
        <v>1000</v>
      </c>
      <c r="E12939" s="23">
        <v>44105</v>
      </c>
      <c r="F12939">
        <v>0</v>
      </c>
      <c r="G12939">
        <v>0</v>
      </c>
      <c r="I12939">
        <v>0</v>
      </c>
      <c r="J12939">
        <v>0</v>
      </c>
      <c r="L12939">
        <v>0</v>
      </c>
      <c r="N12939">
        <v>0</v>
      </c>
      <c r="P12939">
        <v>0</v>
      </c>
      <c r="Q12939">
        <v>0</v>
      </c>
      <c r="S12939">
        <v>0</v>
      </c>
    </row>
    <row r="12940" spans="1:19" x14ac:dyDescent="0.2">
      <c r="A12940" t="s">
        <v>27064</v>
      </c>
      <c r="B12940" t="s">
        <v>26876</v>
      </c>
      <c r="C12940" t="s">
        <v>353</v>
      </c>
      <c r="D12940" t="s">
        <v>1000</v>
      </c>
      <c r="E12940" s="23">
        <v>44105</v>
      </c>
      <c r="F12940">
        <v>0</v>
      </c>
      <c r="G12940">
        <v>0</v>
      </c>
      <c r="I12940">
        <v>0</v>
      </c>
      <c r="J12940">
        <v>0</v>
      </c>
      <c r="L12940">
        <v>0</v>
      </c>
      <c r="N12940">
        <v>0</v>
      </c>
      <c r="P12940">
        <v>0</v>
      </c>
      <c r="Q12940">
        <v>0</v>
      </c>
      <c r="S12940">
        <v>0</v>
      </c>
    </row>
    <row r="12941" spans="1:19" x14ac:dyDescent="0.2">
      <c r="A12941" t="s">
        <v>27065</v>
      </c>
      <c r="B12941" t="s">
        <v>26877</v>
      </c>
      <c r="C12941" t="s">
        <v>386</v>
      </c>
      <c r="D12941" t="s">
        <v>1000</v>
      </c>
      <c r="E12941" s="23">
        <v>44105</v>
      </c>
      <c r="F12941">
        <v>0</v>
      </c>
      <c r="G12941">
        <v>0</v>
      </c>
      <c r="I12941">
        <v>0</v>
      </c>
      <c r="J12941">
        <v>0</v>
      </c>
      <c r="L12941">
        <v>0</v>
      </c>
      <c r="N12941">
        <v>0</v>
      </c>
      <c r="P12941">
        <v>0</v>
      </c>
      <c r="Q12941">
        <v>0</v>
      </c>
      <c r="S12941">
        <v>0</v>
      </c>
    </row>
    <row r="12942" spans="1:19" x14ac:dyDescent="0.2">
      <c r="A12942" t="s">
        <v>27066</v>
      </c>
      <c r="B12942" t="s">
        <v>26878</v>
      </c>
      <c r="C12942" t="s">
        <v>354</v>
      </c>
      <c r="D12942" t="s">
        <v>1000</v>
      </c>
      <c r="E12942" s="23">
        <v>44105</v>
      </c>
      <c r="F12942">
        <v>4</v>
      </c>
      <c r="G12942">
        <v>4</v>
      </c>
      <c r="I12942">
        <v>9</v>
      </c>
      <c r="J12942">
        <v>24</v>
      </c>
      <c r="L12942">
        <v>24</v>
      </c>
      <c r="N12942">
        <v>9</v>
      </c>
      <c r="P12942">
        <v>0</v>
      </c>
      <c r="Q12942">
        <v>0</v>
      </c>
      <c r="S12942">
        <v>0</v>
      </c>
    </row>
    <row r="12943" spans="1:19" x14ac:dyDescent="0.2">
      <c r="A12943" t="s">
        <v>27067</v>
      </c>
      <c r="B12943" t="s">
        <v>26879</v>
      </c>
      <c r="C12943" t="s">
        <v>355</v>
      </c>
      <c r="D12943" t="s">
        <v>1000</v>
      </c>
      <c r="E12943" s="23">
        <v>44105</v>
      </c>
      <c r="F12943">
        <v>2</v>
      </c>
      <c r="G12943">
        <v>2</v>
      </c>
      <c r="I12943">
        <v>5</v>
      </c>
      <c r="J12943">
        <v>11</v>
      </c>
      <c r="L12943">
        <v>11</v>
      </c>
      <c r="N12943">
        <v>5</v>
      </c>
      <c r="P12943">
        <v>0</v>
      </c>
      <c r="Q12943">
        <v>0</v>
      </c>
      <c r="S12943">
        <v>0</v>
      </c>
    </row>
    <row r="12944" spans="1:19" x14ac:dyDescent="0.2">
      <c r="A12944" t="s">
        <v>27068</v>
      </c>
      <c r="B12944" t="s">
        <v>26880</v>
      </c>
      <c r="C12944" t="s">
        <v>228</v>
      </c>
      <c r="D12944" t="s">
        <v>1002</v>
      </c>
      <c r="E12944" s="23">
        <v>44105</v>
      </c>
      <c r="F12944">
        <v>0</v>
      </c>
      <c r="G12944">
        <v>0</v>
      </c>
      <c r="I12944">
        <v>0</v>
      </c>
      <c r="J12944">
        <v>0</v>
      </c>
      <c r="L12944">
        <v>0</v>
      </c>
      <c r="N12944">
        <v>0</v>
      </c>
      <c r="P12944">
        <v>0</v>
      </c>
      <c r="Q12944">
        <v>0</v>
      </c>
      <c r="S12944">
        <v>0</v>
      </c>
    </row>
    <row r="12945" spans="1:19" x14ac:dyDescent="0.2">
      <c r="A12945" t="s">
        <v>27069</v>
      </c>
      <c r="B12945" t="s">
        <v>26881</v>
      </c>
      <c r="C12945" t="s">
        <v>211</v>
      </c>
      <c r="D12945" t="s">
        <v>1002</v>
      </c>
      <c r="E12945" s="23">
        <v>44105</v>
      </c>
      <c r="F12945">
        <v>0</v>
      </c>
      <c r="G12945">
        <v>0</v>
      </c>
      <c r="I12945">
        <v>0</v>
      </c>
      <c r="J12945">
        <v>0</v>
      </c>
      <c r="L12945">
        <v>0</v>
      </c>
      <c r="N12945">
        <v>0</v>
      </c>
      <c r="P12945">
        <v>0</v>
      </c>
      <c r="Q12945">
        <v>0</v>
      </c>
      <c r="S12945">
        <v>0</v>
      </c>
    </row>
    <row r="12946" spans="1:19" x14ac:dyDescent="0.2">
      <c r="A12946" t="s">
        <v>27070</v>
      </c>
      <c r="B12946" t="s">
        <v>26882</v>
      </c>
      <c r="C12946" t="s">
        <v>213</v>
      </c>
      <c r="D12946" t="s">
        <v>1002</v>
      </c>
      <c r="E12946" s="23">
        <v>44105</v>
      </c>
      <c r="F12946">
        <v>0</v>
      </c>
      <c r="G12946">
        <v>0</v>
      </c>
      <c r="I12946">
        <v>0</v>
      </c>
      <c r="J12946">
        <v>0</v>
      </c>
      <c r="L12946">
        <v>0</v>
      </c>
      <c r="N12946">
        <v>0</v>
      </c>
      <c r="P12946">
        <v>0</v>
      </c>
      <c r="Q12946">
        <v>0</v>
      </c>
      <c r="S12946">
        <v>0</v>
      </c>
    </row>
    <row r="12947" spans="1:19" x14ac:dyDescent="0.2">
      <c r="A12947" t="s">
        <v>27071</v>
      </c>
      <c r="B12947" t="s">
        <v>26883</v>
      </c>
      <c r="C12947" t="s">
        <v>229</v>
      </c>
      <c r="D12947" t="s">
        <v>1002</v>
      </c>
      <c r="E12947" s="23">
        <v>44105</v>
      </c>
      <c r="F12947">
        <v>0</v>
      </c>
      <c r="G12947">
        <v>0</v>
      </c>
      <c r="I12947">
        <v>0</v>
      </c>
      <c r="J12947">
        <v>0</v>
      </c>
      <c r="L12947">
        <v>0</v>
      </c>
      <c r="N12947">
        <v>0</v>
      </c>
      <c r="P12947">
        <v>0</v>
      </c>
      <c r="Q12947">
        <v>0</v>
      </c>
      <c r="S12947">
        <v>0</v>
      </c>
    </row>
    <row r="12948" spans="1:19" x14ac:dyDescent="0.2">
      <c r="A12948" t="s">
        <v>27072</v>
      </c>
      <c r="B12948" t="s">
        <v>26884</v>
      </c>
      <c r="C12948" t="s">
        <v>1051</v>
      </c>
      <c r="D12948" t="s">
        <v>1002</v>
      </c>
      <c r="E12948" s="23">
        <v>44105</v>
      </c>
      <c r="F12948">
        <v>0</v>
      </c>
      <c r="G12948">
        <v>0</v>
      </c>
      <c r="I12948">
        <v>0</v>
      </c>
      <c r="J12948">
        <v>0</v>
      </c>
      <c r="L12948">
        <v>0</v>
      </c>
      <c r="N12948">
        <v>0</v>
      </c>
      <c r="P12948">
        <v>0</v>
      </c>
      <c r="Q12948">
        <v>0</v>
      </c>
      <c r="S12948">
        <v>0</v>
      </c>
    </row>
    <row r="12949" spans="1:19" x14ac:dyDescent="0.2">
      <c r="A12949" t="s">
        <v>27073</v>
      </c>
      <c r="B12949" t="s">
        <v>26885</v>
      </c>
      <c r="C12949" t="s">
        <v>1049</v>
      </c>
      <c r="D12949" t="s">
        <v>1002</v>
      </c>
      <c r="E12949" s="23">
        <v>44105</v>
      </c>
      <c r="F12949">
        <v>0</v>
      </c>
      <c r="G12949">
        <v>0</v>
      </c>
      <c r="I12949">
        <v>0</v>
      </c>
      <c r="J12949">
        <v>0</v>
      </c>
      <c r="L12949">
        <v>0</v>
      </c>
      <c r="N12949">
        <v>0</v>
      </c>
      <c r="P12949">
        <v>0</v>
      </c>
      <c r="Q12949">
        <v>0</v>
      </c>
      <c r="S12949">
        <v>0</v>
      </c>
    </row>
    <row r="12950" spans="1:19" x14ac:dyDescent="0.2">
      <c r="A12950" t="s">
        <v>27074</v>
      </c>
      <c r="B12950" t="s">
        <v>26886</v>
      </c>
      <c r="C12950" t="s">
        <v>25343</v>
      </c>
      <c r="D12950" t="s">
        <v>1002</v>
      </c>
      <c r="E12950" s="23">
        <v>44105</v>
      </c>
      <c r="F12950">
        <v>1.5</v>
      </c>
      <c r="G12950">
        <v>1.5</v>
      </c>
      <c r="I12950">
        <v>4</v>
      </c>
      <c r="J12950">
        <v>8</v>
      </c>
      <c r="L12950">
        <v>8</v>
      </c>
      <c r="N12950">
        <v>4</v>
      </c>
      <c r="P12950">
        <v>0</v>
      </c>
      <c r="Q12950">
        <v>2</v>
      </c>
      <c r="S12950">
        <v>0</v>
      </c>
    </row>
    <row r="12951" spans="1:19" x14ac:dyDescent="0.2">
      <c r="A12951" t="s">
        <v>27075</v>
      </c>
      <c r="B12951" t="s">
        <v>26887</v>
      </c>
      <c r="C12951" t="s">
        <v>25698</v>
      </c>
      <c r="D12951" t="s">
        <v>1002</v>
      </c>
      <c r="E12951" s="23">
        <v>44105</v>
      </c>
      <c r="F12951">
        <v>3</v>
      </c>
      <c r="G12951">
        <v>4</v>
      </c>
      <c r="I12951">
        <v>12</v>
      </c>
      <c r="J12951">
        <v>15</v>
      </c>
      <c r="L12951">
        <v>21</v>
      </c>
      <c r="N12951">
        <v>8</v>
      </c>
      <c r="P12951">
        <v>0</v>
      </c>
      <c r="Q12951">
        <v>1</v>
      </c>
      <c r="S12951">
        <v>4</v>
      </c>
    </row>
    <row r="12952" spans="1:19" x14ac:dyDescent="0.2">
      <c r="A12952" t="s">
        <v>27076</v>
      </c>
      <c r="B12952" t="s">
        <v>26888</v>
      </c>
      <c r="C12952" t="s">
        <v>959</v>
      </c>
      <c r="D12952" t="s">
        <v>1002</v>
      </c>
      <c r="E12952" s="23">
        <v>44105</v>
      </c>
      <c r="F12952">
        <v>0</v>
      </c>
      <c r="G12952">
        <v>0</v>
      </c>
      <c r="I12952">
        <v>0</v>
      </c>
      <c r="J12952">
        <v>0</v>
      </c>
      <c r="L12952">
        <v>0</v>
      </c>
      <c r="N12952">
        <v>0</v>
      </c>
      <c r="P12952">
        <v>0</v>
      </c>
      <c r="Q12952">
        <v>0</v>
      </c>
      <c r="S12952">
        <v>0</v>
      </c>
    </row>
    <row r="12953" spans="1:19" x14ac:dyDescent="0.2">
      <c r="A12953" t="s">
        <v>27077</v>
      </c>
      <c r="B12953" t="s">
        <v>26889</v>
      </c>
      <c r="C12953" t="s">
        <v>205</v>
      </c>
      <c r="D12953" t="s">
        <v>1002</v>
      </c>
      <c r="E12953" s="23">
        <v>44105</v>
      </c>
      <c r="F12953">
        <v>0</v>
      </c>
      <c r="G12953">
        <v>0</v>
      </c>
      <c r="I12953">
        <v>0</v>
      </c>
      <c r="J12953">
        <v>0</v>
      </c>
      <c r="L12953">
        <v>0</v>
      </c>
      <c r="N12953">
        <v>0</v>
      </c>
      <c r="P12953">
        <v>0</v>
      </c>
      <c r="Q12953">
        <v>0</v>
      </c>
      <c r="S12953">
        <v>0</v>
      </c>
    </row>
    <row r="12954" spans="1:19" x14ac:dyDescent="0.2">
      <c r="A12954" t="s">
        <v>27078</v>
      </c>
      <c r="B12954" t="s">
        <v>26890</v>
      </c>
      <c r="C12954" t="s">
        <v>384</v>
      </c>
      <c r="D12954" t="s">
        <v>1002</v>
      </c>
      <c r="E12954" s="23">
        <v>44105</v>
      </c>
      <c r="F12954">
        <v>0</v>
      </c>
      <c r="G12954">
        <v>0</v>
      </c>
      <c r="I12954">
        <v>0</v>
      </c>
      <c r="J12954">
        <v>0</v>
      </c>
      <c r="L12954">
        <v>0</v>
      </c>
      <c r="N12954">
        <v>0</v>
      </c>
      <c r="P12954">
        <v>0</v>
      </c>
      <c r="Q12954">
        <v>0</v>
      </c>
      <c r="S12954">
        <v>0</v>
      </c>
    </row>
    <row r="12955" spans="1:19" x14ac:dyDescent="0.2">
      <c r="A12955" t="s">
        <v>27079</v>
      </c>
      <c r="B12955" t="s">
        <v>26891</v>
      </c>
      <c r="C12955" t="s">
        <v>210</v>
      </c>
      <c r="D12955" t="s">
        <v>1002</v>
      </c>
      <c r="E12955" s="23">
        <v>44105</v>
      </c>
      <c r="F12955">
        <v>0</v>
      </c>
      <c r="G12955">
        <v>0</v>
      </c>
      <c r="I12955">
        <v>0</v>
      </c>
      <c r="J12955">
        <v>0</v>
      </c>
      <c r="L12955">
        <v>0</v>
      </c>
      <c r="N12955">
        <v>0</v>
      </c>
      <c r="P12955">
        <v>0</v>
      </c>
      <c r="Q12955">
        <v>0</v>
      </c>
      <c r="S12955">
        <v>0</v>
      </c>
    </row>
    <row r="12956" spans="1:19" x14ac:dyDescent="0.2">
      <c r="A12956" t="s">
        <v>27080</v>
      </c>
      <c r="B12956" t="s">
        <v>26892</v>
      </c>
      <c r="C12956" t="s">
        <v>215</v>
      </c>
      <c r="D12956" t="s">
        <v>1002</v>
      </c>
      <c r="E12956" s="23">
        <v>44105</v>
      </c>
      <c r="F12956">
        <v>4</v>
      </c>
      <c r="G12956">
        <v>7</v>
      </c>
      <c r="I12956">
        <v>20</v>
      </c>
      <c r="J12956">
        <v>24</v>
      </c>
      <c r="L12956">
        <v>39</v>
      </c>
      <c r="N12956">
        <v>17</v>
      </c>
      <c r="P12956">
        <v>4</v>
      </c>
      <c r="Q12956">
        <v>5</v>
      </c>
      <c r="S12956">
        <v>3</v>
      </c>
    </row>
    <row r="12957" spans="1:19" x14ac:dyDescent="0.2">
      <c r="A12957" t="s">
        <v>27081</v>
      </c>
      <c r="B12957" t="s">
        <v>26893</v>
      </c>
      <c r="C12957" t="s">
        <v>960</v>
      </c>
      <c r="D12957" t="s">
        <v>1002</v>
      </c>
      <c r="E12957" s="23">
        <v>44105</v>
      </c>
      <c r="F12957">
        <v>0</v>
      </c>
      <c r="G12957">
        <v>0</v>
      </c>
      <c r="I12957">
        <v>0</v>
      </c>
      <c r="J12957">
        <v>0</v>
      </c>
      <c r="L12957">
        <v>0</v>
      </c>
      <c r="N12957">
        <v>0</v>
      </c>
      <c r="P12957">
        <v>0</v>
      </c>
      <c r="Q12957">
        <v>0</v>
      </c>
      <c r="S12957">
        <v>0</v>
      </c>
    </row>
    <row r="12958" spans="1:19" x14ac:dyDescent="0.2">
      <c r="A12958" t="s">
        <v>27082</v>
      </c>
      <c r="B12958" t="s">
        <v>26894</v>
      </c>
      <c r="C12958" t="s">
        <v>961</v>
      </c>
      <c r="D12958" t="s">
        <v>1002</v>
      </c>
      <c r="E12958" s="23">
        <v>44105</v>
      </c>
      <c r="F12958">
        <v>3</v>
      </c>
      <c r="G12958">
        <v>5</v>
      </c>
      <c r="I12958">
        <v>10</v>
      </c>
      <c r="J12958">
        <v>12</v>
      </c>
      <c r="L12958">
        <v>22</v>
      </c>
      <c r="N12958">
        <v>6</v>
      </c>
      <c r="P12958">
        <v>2</v>
      </c>
      <c r="Q12958">
        <v>3</v>
      </c>
      <c r="S12958">
        <v>4</v>
      </c>
    </row>
    <row r="12959" spans="1:19" x14ac:dyDescent="0.2">
      <c r="A12959" t="s">
        <v>27083</v>
      </c>
      <c r="B12959" t="s">
        <v>26895</v>
      </c>
      <c r="C12959" t="s">
        <v>221</v>
      </c>
      <c r="D12959" t="s">
        <v>1002</v>
      </c>
      <c r="E12959" s="23">
        <v>44105</v>
      </c>
      <c r="F12959">
        <v>0</v>
      </c>
      <c r="G12959">
        <v>0</v>
      </c>
      <c r="I12959">
        <v>0</v>
      </c>
      <c r="J12959">
        <v>0</v>
      </c>
      <c r="L12959">
        <v>0</v>
      </c>
      <c r="N12959">
        <v>0</v>
      </c>
      <c r="P12959">
        <v>0</v>
      </c>
      <c r="Q12959">
        <v>0</v>
      </c>
      <c r="S12959">
        <v>0</v>
      </c>
    </row>
    <row r="12960" spans="1:19" x14ac:dyDescent="0.2">
      <c r="A12960" t="s">
        <v>27084</v>
      </c>
      <c r="B12960" t="s">
        <v>26896</v>
      </c>
      <c r="C12960" t="s">
        <v>222</v>
      </c>
      <c r="D12960" t="s">
        <v>1002</v>
      </c>
      <c r="E12960" s="23">
        <v>44105</v>
      </c>
      <c r="F12960">
        <v>0</v>
      </c>
      <c r="G12960">
        <v>0</v>
      </c>
      <c r="I12960">
        <v>0</v>
      </c>
      <c r="J12960">
        <v>0</v>
      </c>
      <c r="L12960">
        <v>0</v>
      </c>
      <c r="N12960">
        <v>0</v>
      </c>
      <c r="P12960">
        <v>0</v>
      </c>
      <c r="Q12960">
        <v>0</v>
      </c>
      <c r="S12960">
        <v>0</v>
      </c>
    </row>
    <row r="12961" spans="1:19" x14ac:dyDescent="0.2">
      <c r="A12961" t="s">
        <v>27085</v>
      </c>
      <c r="B12961" t="s">
        <v>26897</v>
      </c>
      <c r="C12961" t="s">
        <v>25359</v>
      </c>
      <c r="D12961" t="s">
        <v>1002</v>
      </c>
      <c r="E12961" s="23">
        <v>44105</v>
      </c>
      <c r="F12961">
        <v>1.5</v>
      </c>
      <c r="G12961">
        <v>1.5</v>
      </c>
      <c r="I12961">
        <v>4</v>
      </c>
      <c r="J12961">
        <v>8</v>
      </c>
      <c r="L12961">
        <v>8</v>
      </c>
      <c r="N12961">
        <v>4</v>
      </c>
      <c r="P12961">
        <v>1</v>
      </c>
      <c r="Q12961">
        <v>2</v>
      </c>
      <c r="S12961">
        <v>0</v>
      </c>
    </row>
    <row r="12962" spans="1:19" x14ac:dyDescent="0.2">
      <c r="A12962" t="s">
        <v>27086</v>
      </c>
      <c r="B12962" t="s">
        <v>26898</v>
      </c>
      <c r="C12962" t="s">
        <v>200</v>
      </c>
      <c r="D12962" t="s">
        <v>1002</v>
      </c>
      <c r="E12962" s="23">
        <v>44105</v>
      </c>
      <c r="F12962">
        <v>1</v>
      </c>
      <c r="G12962">
        <v>1</v>
      </c>
      <c r="I12962">
        <v>3</v>
      </c>
      <c r="J12962">
        <v>5</v>
      </c>
      <c r="L12962">
        <v>6</v>
      </c>
      <c r="N12962">
        <v>3</v>
      </c>
      <c r="P12962">
        <v>0</v>
      </c>
      <c r="Q12962">
        <v>0</v>
      </c>
      <c r="S12962">
        <v>0</v>
      </c>
    </row>
    <row r="12963" spans="1:19" x14ac:dyDescent="0.2">
      <c r="A12963" t="s">
        <v>27087</v>
      </c>
      <c r="B12963" t="s">
        <v>26899</v>
      </c>
      <c r="C12963" t="s">
        <v>204</v>
      </c>
      <c r="D12963" t="s">
        <v>1002</v>
      </c>
      <c r="E12963" s="23">
        <v>44105</v>
      </c>
      <c r="F12963">
        <v>0</v>
      </c>
      <c r="G12963">
        <v>0</v>
      </c>
      <c r="I12963">
        <v>0</v>
      </c>
      <c r="J12963">
        <v>0</v>
      </c>
      <c r="L12963">
        <v>0</v>
      </c>
      <c r="N12963">
        <v>0</v>
      </c>
      <c r="P12963">
        <v>0</v>
      </c>
      <c r="Q12963">
        <v>0</v>
      </c>
      <c r="S12963">
        <v>0</v>
      </c>
    </row>
    <row r="12964" spans="1:19" x14ac:dyDescent="0.2">
      <c r="A12964" t="s">
        <v>27088</v>
      </c>
      <c r="B12964" t="s">
        <v>26900</v>
      </c>
      <c r="C12964" t="s">
        <v>385</v>
      </c>
      <c r="D12964" t="s">
        <v>1002</v>
      </c>
      <c r="E12964" s="23">
        <v>44105</v>
      </c>
      <c r="F12964">
        <v>0</v>
      </c>
      <c r="G12964">
        <v>0</v>
      </c>
      <c r="I12964">
        <v>0</v>
      </c>
      <c r="J12964">
        <v>0</v>
      </c>
      <c r="L12964">
        <v>0</v>
      </c>
      <c r="N12964">
        <v>0</v>
      </c>
      <c r="P12964">
        <v>0</v>
      </c>
      <c r="Q12964">
        <v>0</v>
      </c>
      <c r="S12964">
        <v>0</v>
      </c>
    </row>
    <row r="12965" spans="1:19" x14ac:dyDescent="0.2">
      <c r="A12965" t="s">
        <v>27089</v>
      </c>
      <c r="B12965" t="s">
        <v>26901</v>
      </c>
      <c r="C12965" t="s">
        <v>208</v>
      </c>
      <c r="D12965" t="s">
        <v>1002</v>
      </c>
      <c r="E12965" s="23">
        <v>44105</v>
      </c>
      <c r="F12965">
        <v>3</v>
      </c>
      <c r="G12965">
        <v>3</v>
      </c>
      <c r="I12965">
        <v>12</v>
      </c>
      <c r="J12965">
        <v>17</v>
      </c>
      <c r="L12965">
        <v>17</v>
      </c>
      <c r="N12965">
        <v>12</v>
      </c>
      <c r="P12965">
        <v>1</v>
      </c>
      <c r="Q12965">
        <v>2</v>
      </c>
      <c r="S12965">
        <v>0</v>
      </c>
    </row>
    <row r="12966" spans="1:19" x14ac:dyDescent="0.2">
      <c r="A12966" t="s">
        <v>27090</v>
      </c>
      <c r="B12966" t="s">
        <v>26902</v>
      </c>
      <c r="C12966" t="s">
        <v>900</v>
      </c>
      <c r="D12966" t="s">
        <v>1002</v>
      </c>
      <c r="E12966" s="23">
        <v>44105</v>
      </c>
      <c r="F12966">
        <v>3.5</v>
      </c>
      <c r="G12966">
        <v>3.5</v>
      </c>
      <c r="I12966">
        <v>11</v>
      </c>
      <c r="J12966">
        <v>20</v>
      </c>
      <c r="L12966">
        <v>20</v>
      </c>
      <c r="N12966">
        <v>9</v>
      </c>
      <c r="P12966">
        <v>0</v>
      </c>
      <c r="Q12966">
        <v>0</v>
      </c>
      <c r="S12966">
        <v>2</v>
      </c>
    </row>
    <row r="12967" spans="1:19" x14ac:dyDescent="0.2">
      <c r="A12967" t="s">
        <v>27091</v>
      </c>
      <c r="B12967" t="s">
        <v>26903</v>
      </c>
      <c r="C12967" t="s">
        <v>905</v>
      </c>
      <c r="D12967" t="s">
        <v>1002</v>
      </c>
      <c r="E12967" s="23">
        <v>44105</v>
      </c>
      <c r="F12967">
        <v>0</v>
      </c>
      <c r="G12967">
        <v>0</v>
      </c>
      <c r="I12967">
        <v>0</v>
      </c>
      <c r="J12967">
        <v>0</v>
      </c>
      <c r="L12967">
        <v>0</v>
      </c>
      <c r="N12967">
        <v>0</v>
      </c>
      <c r="P12967">
        <v>0</v>
      </c>
      <c r="Q12967">
        <v>0</v>
      </c>
      <c r="S12967">
        <v>0</v>
      </c>
    </row>
    <row r="12968" spans="1:19" x14ac:dyDescent="0.2">
      <c r="A12968" t="s">
        <v>27092</v>
      </c>
      <c r="B12968" t="s">
        <v>26904</v>
      </c>
      <c r="C12968" t="s">
        <v>316</v>
      </c>
      <c r="D12968" t="s">
        <v>1002</v>
      </c>
      <c r="E12968" s="23">
        <v>44105</v>
      </c>
      <c r="F12968">
        <v>4</v>
      </c>
      <c r="G12968">
        <v>4</v>
      </c>
      <c r="I12968">
        <v>3</v>
      </c>
      <c r="J12968">
        <v>22</v>
      </c>
      <c r="L12968">
        <v>22</v>
      </c>
      <c r="N12968">
        <v>3</v>
      </c>
      <c r="P12968">
        <v>0</v>
      </c>
      <c r="Q12968">
        <v>0</v>
      </c>
      <c r="S12968">
        <v>0</v>
      </c>
    </row>
    <row r="12969" spans="1:19" x14ac:dyDescent="0.2">
      <c r="A12969" t="s">
        <v>27093</v>
      </c>
      <c r="B12969" t="s">
        <v>26905</v>
      </c>
      <c r="C12969" t="s">
        <v>218</v>
      </c>
      <c r="D12969" t="s">
        <v>1002</v>
      </c>
      <c r="E12969" s="23">
        <v>44105</v>
      </c>
      <c r="F12969">
        <v>0</v>
      </c>
      <c r="G12969">
        <v>0</v>
      </c>
      <c r="I12969">
        <v>0</v>
      </c>
      <c r="J12969">
        <v>0</v>
      </c>
      <c r="L12969">
        <v>0</v>
      </c>
      <c r="N12969">
        <v>0</v>
      </c>
      <c r="P12969">
        <v>0</v>
      </c>
      <c r="Q12969">
        <v>0</v>
      </c>
      <c r="S12969">
        <v>0</v>
      </c>
    </row>
    <row r="12970" spans="1:19" x14ac:dyDescent="0.2">
      <c r="A12970" t="s">
        <v>27094</v>
      </c>
      <c r="B12970" t="s">
        <v>26906</v>
      </c>
      <c r="C12970" t="s">
        <v>202</v>
      </c>
      <c r="D12970" t="s">
        <v>1002</v>
      </c>
      <c r="E12970" s="23">
        <v>44105</v>
      </c>
      <c r="F12970">
        <v>8</v>
      </c>
      <c r="G12970">
        <v>8</v>
      </c>
      <c r="I12970">
        <v>76</v>
      </c>
      <c r="J12970">
        <v>90</v>
      </c>
      <c r="L12970">
        <v>90</v>
      </c>
      <c r="N12970">
        <v>75</v>
      </c>
      <c r="P12970">
        <v>1</v>
      </c>
      <c r="Q12970">
        <v>1</v>
      </c>
      <c r="S12970">
        <v>1</v>
      </c>
    </row>
    <row r="12971" spans="1:19" x14ac:dyDescent="0.2">
      <c r="A12971" t="s">
        <v>27095</v>
      </c>
      <c r="B12971" t="s">
        <v>26907</v>
      </c>
      <c r="C12971" t="s">
        <v>347</v>
      </c>
      <c r="D12971" t="s">
        <v>1002</v>
      </c>
      <c r="E12971" s="23">
        <v>44105</v>
      </c>
      <c r="F12971">
        <v>0</v>
      </c>
      <c r="G12971">
        <v>0</v>
      </c>
      <c r="I12971">
        <v>0</v>
      </c>
      <c r="J12971">
        <v>0</v>
      </c>
      <c r="L12971">
        <v>0</v>
      </c>
      <c r="N12971">
        <v>0</v>
      </c>
      <c r="P12971">
        <v>0</v>
      </c>
      <c r="Q12971">
        <v>0</v>
      </c>
      <c r="S12971">
        <v>0</v>
      </c>
    </row>
    <row r="12972" spans="1:19" x14ac:dyDescent="0.2">
      <c r="A12972" t="s">
        <v>27096</v>
      </c>
      <c r="B12972" t="s">
        <v>26908</v>
      </c>
      <c r="C12972" t="s">
        <v>224</v>
      </c>
      <c r="D12972" t="s">
        <v>1002</v>
      </c>
      <c r="E12972" s="23">
        <v>44105</v>
      </c>
      <c r="F12972">
        <v>0</v>
      </c>
      <c r="G12972">
        <v>0</v>
      </c>
      <c r="I12972">
        <v>0</v>
      </c>
      <c r="J12972">
        <v>0</v>
      </c>
      <c r="L12972">
        <v>0</v>
      </c>
      <c r="N12972">
        <v>0</v>
      </c>
      <c r="P12972">
        <v>0</v>
      </c>
      <c r="Q12972">
        <v>0</v>
      </c>
      <c r="S12972">
        <v>0</v>
      </c>
    </row>
    <row r="12973" spans="1:19" x14ac:dyDescent="0.2">
      <c r="A12973" t="s">
        <v>27097</v>
      </c>
      <c r="B12973" t="s">
        <v>26909</v>
      </c>
      <c r="C12973" t="s">
        <v>345</v>
      </c>
      <c r="D12973" t="s">
        <v>1002</v>
      </c>
      <c r="E12973" s="23">
        <v>44105</v>
      </c>
      <c r="F12973">
        <v>0</v>
      </c>
      <c r="G12973">
        <v>0</v>
      </c>
      <c r="I12973">
        <v>0</v>
      </c>
      <c r="J12973">
        <v>0</v>
      </c>
      <c r="L12973">
        <v>0</v>
      </c>
      <c r="N12973">
        <v>0</v>
      </c>
      <c r="P12973">
        <v>0</v>
      </c>
      <c r="Q12973">
        <v>0</v>
      </c>
      <c r="S12973">
        <v>0</v>
      </c>
    </row>
    <row r="12974" spans="1:19" x14ac:dyDescent="0.2">
      <c r="A12974" t="s">
        <v>27098</v>
      </c>
      <c r="B12974" t="s">
        <v>26910</v>
      </c>
      <c r="C12974" t="s">
        <v>226</v>
      </c>
      <c r="D12974" t="s">
        <v>1002</v>
      </c>
      <c r="E12974" s="23">
        <v>44105</v>
      </c>
      <c r="F12974">
        <v>11</v>
      </c>
      <c r="G12974">
        <v>11</v>
      </c>
      <c r="I12974">
        <v>10</v>
      </c>
      <c r="J12974">
        <v>121</v>
      </c>
      <c r="L12974">
        <v>121</v>
      </c>
      <c r="N12974">
        <v>10</v>
      </c>
      <c r="P12974">
        <v>0</v>
      </c>
      <c r="Q12974">
        <v>0</v>
      </c>
      <c r="S12974">
        <v>0</v>
      </c>
    </row>
    <row r="12975" spans="1:19" x14ac:dyDescent="0.2">
      <c r="A12975" t="s">
        <v>27099</v>
      </c>
      <c r="B12975" t="s">
        <v>26911</v>
      </c>
      <c r="C12975" t="s">
        <v>231</v>
      </c>
      <c r="D12975" t="s">
        <v>1002</v>
      </c>
      <c r="E12975" s="23">
        <v>44105</v>
      </c>
      <c r="F12975">
        <v>11.5</v>
      </c>
      <c r="G12975">
        <v>11.5</v>
      </c>
      <c r="I12975">
        <v>183</v>
      </c>
      <c r="J12975">
        <v>128</v>
      </c>
      <c r="L12975">
        <v>128</v>
      </c>
      <c r="N12975">
        <v>180</v>
      </c>
      <c r="P12975">
        <v>3</v>
      </c>
      <c r="Q12975">
        <v>7</v>
      </c>
      <c r="S12975">
        <v>3</v>
      </c>
    </row>
    <row r="12976" spans="1:19" x14ac:dyDescent="0.2">
      <c r="A12976" t="s">
        <v>27100</v>
      </c>
      <c r="B12976" t="s">
        <v>26912</v>
      </c>
      <c r="C12976" t="s">
        <v>216</v>
      </c>
      <c r="D12976" t="s">
        <v>1002</v>
      </c>
      <c r="E12976" s="23">
        <v>44105</v>
      </c>
      <c r="F12976">
        <v>9</v>
      </c>
      <c r="G12976">
        <v>9</v>
      </c>
      <c r="I12976">
        <v>42</v>
      </c>
      <c r="J12976">
        <v>90</v>
      </c>
      <c r="L12976">
        <v>90</v>
      </c>
      <c r="N12976">
        <v>37</v>
      </c>
      <c r="P12976">
        <v>6</v>
      </c>
      <c r="Q12976">
        <v>8</v>
      </c>
      <c r="S12976">
        <v>5</v>
      </c>
    </row>
    <row r="12977" spans="1:19" x14ac:dyDescent="0.2">
      <c r="A12977" t="s">
        <v>27101</v>
      </c>
      <c r="B12977" t="s">
        <v>26913</v>
      </c>
      <c r="C12977" t="s">
        <v>233</v>
      </c>
      <c r="D12977" t="s">
        <v>1002</v>
      </c>
      <c r="E12977" s="23">
        <v>44105</v>
      </c>
      <c r="F12977">
        <v>0</v>
      </c>
      <c r="G12977">
        <v>0</v>
      </c>
      <c r="I12977">
        <v>0</v>
      </c>
      <c r="J12977">
        <v>0</v>
      </c>
      <c r="L12977">
        <v>0</v>
      </c>
      <c r="N12977">
        <v>0</v>
      </c>
      <c r="P12977">
        <v>0</v>
      </c>
      <c r="Q12977">
        <v>0</v>
      </c>
      <c r="S12977">
        <v>0</v>
      </c>
    </row>
    <row r="12978" spans="1:19" x14ac:dyDescent="0.2">
      <c r="A12978" t="s">
        <v>27102</v>
      </c>
      <c r="B12978" t="s">
        <v>26914</v>
      </c>
      <c r="C12978" t="s">
        <v>219</v>
      </c>
      <c r="D12978" t="s">
        <v>1002</v>
      </c>
      <c r="E12978" s="23">
        <v>44105</v>
      </c>
      <c r="F12978">
        <v>0</v>
      </c>
      <c r="G12978">
        <v>0</v>
      </c>
      <c r="I12978">
        <v>0</v>
      </c>
      <c r="J12978">
        <v>0</v>
      </c>
      <c r="L12978">
        <v>0</v>
      </c>
      <c r="N12978">
        <v>0</v>
      </c>
      <c r="P12978">
        <v>0</v>
      </c>
      <c r="Q12978">
        <v>0</v>
      </c>
      <c r="S12978">
        <v>0</v>
      </c>
    </row>
    <row r="12979" spans="1:19" x14ac:dyDescent="0.2">
      <c r="A12979" t="s">
        <v>27103</v>
      </c>
      <c r="B12979" t="s">
        <v>26915</v>
      </c>
      <c r="C12979" t="s">
        <v>340</v>
      </c>
      <c r="D12979" t="s">
        <v>1002</v>
      </c>
      <c r="E12979" s="23">
        <v>44105</v>
      </c>
      <c r="F12979">
        <v>3</v>
      </c>
      <c r="G12979">
        <v>3</v>
      </c>
      <c r="I12979">
        <v>23</v>
      </c>
      <c r="J12979">
        <v>32</v>
      </c>
      <c r="L12979">
        <v>32</v>
      </c>
      <c r="N12979">
        <v>23</v>
      </c>
      <c r="P12979">
        <v>0</v>
      </c>
      <c r="Q12979">
        <v>0</v>
      </c>
      <c r="S12979">
        <v>0</v>
      </c>
    </row>
    <row r="12980" spans="1:19" x14ac:dyDescent="0.2">
      <c r="A12980" t="s">
        <v>27104</v>
      </c>
      <c r="B12980" t="s">
        <v>26916</v>
      </c>
      <c r="C12980" t="s">
        <v>350</v>
      </c>
      <c r="D12980" t="s">
        <v>1002</v>
      </c>
      <c r="E12980" s="23">
        <v>44105</v>
      </c>
      <c r="F12980">
        <v>0</v>
      </c>
      <c r="G12980">
        <v>0</v>
      </c>
      <c r="I12980">
        <v>0</v>
      </c>
      <c r="J12980">
        <v>0</v>
      </c>
      <c r="L12980">
        <v>0</v>
      </c>
      <c r="N12980">
        <v>0</v>
      </c>
      <c r="P12980">
        <v>0</v>
      </c>
      <c r="Q12980">
        <v>0</v>
      </c>
      <c r="S12980">
        <v>0</v>
      </c>
    </row>
    <row r="12981" spans="1:19" x14ac:dyDescent="0.2">
      <c r="A12981" t="s">
        <v>27105</v>
      </c>
      <c r="B12981" t="s">
        <v>26917</v>
      </c>
      <c r="C12981" t="s">
        <v>351</v>
      </c>
      <c r="D12981" t="s">
        <v>1002</v>
      </c>
      <c r="E12981" s="23">
        <v>44105</v>
      </c>
      <c r="F12981">
        <v>0</v>
      </c>
      <c r="G12981">
        <v>0</v>
      </c>
      <c r="I12981">
        <v>0</v>
      </c>
      <c r="J12981">
        <v>0</v>
      </c>
      <c r="L12981">
        <v>0</v>
      </c>
      <c r="N12981">
        <v>0</v>
      </c>
      <c r="P12981">
        <v>0</v>
      </c>
      <c r="Q12981">
        <v>0</v>
      </c>
      <c r="S12981">
        <v>0</v>
      </c>
    </row>
    <row r="12982" spans="1:19" x14ac:dyDescent="0.2">
      <c r="A12982" t="s">
        <v>27106</v>
      </c>
      <c r="B12982" t="s">
        <v>26918</v>
      </c>
      <c r="C12982" t="s">
        <v>352</v>
      </c>
      <c r="D12982" t="s">
        <v>1002</v>
      </c>
      <c r="E12982" s="23">
        <v>44105</v>
      </c>
      <c r="F12982">
        <v>0</v>
      </c>
      <c r="G12982">
        <v>0</v>
      </c>
      <c r="I12982">
        <v>0</v>
      </c>
      <c r="J12982">
        <v>0</v>
      </c>
      <c r="L12982">
        <v>0</v>
      </c>
      <c r="N12982">
        <v>0</v>
      </c>
      <c r="P12982">
        <v>0</v>
      </c>
      <c r="Q12982">
        <v>0</v>
      </c>
      <c r="S12982">
        <v>0</v>
      </c>
    </row>
    <row r="12983" spans="1:19" x14ac:dyDescent="0.2">
      <c r="A12983" t="s">
        <v>27107</v>
      </c>
      <c r="B12983" t="s">
        <v>26919</v>
      </c>
      <c r="C12983" t="s">
        <v>353</v>
      </c>
      <c r="D12983" t="s">
        <v>1002</v>
      </c>
      <c r="E12983" s="23">
        <v>44105</v>
      </c>
      <c r="F12983">
        <v>0</v>
      </c>
      <c r="G12983">
        <v>0</v>
      </c>
      <c r="I12983">
        <v>0</v>
      </c>
      <c r="J12983">
        <v>0</v>
      </c>
      <c r="L12983">
        <v>0</v>
      </c>
      <c r="N12983">
        <v>0</v>
      </c>
      <c r="P12983">
        <v>0</v>
      </c>
      <c r="Q12983">
        <v>0</v>
      </c>
      <c r="S12983">
        <v>0</v>
      </c>
    </row>
    <row r="12984" spans="1:19" x14ac:dyDescent="0.2">
      <c r="A12984" t="s">
        <v>27108</v>
      </c>
      <c r="B12984" t="s">
        <v>26920</v>
      </c>
      <c r="C12984" t="s">
        <v>386</v>
      </c>
      <c r="D12984" t="s">
        <v>1002</v>
      </c>
      <c r="E12984" s="23">
        <v>44105</v>
      </c>
      <c r="F12984">
        <v>0</v>
      </c>
      <c r="G12984">
        <v>0</v>
      </c>
      <c r="I12984">
        <v>0</v>
      </c>
      <c r="J12984">
        <v>0</v>
      </c>
      <c r="L12984">
        <v>0</v>
      </c>
      <c r="N12984">
        <v>0</v>
      </c>
      <c r="P12984">
        <v>0</v>
      </c>
      <c r="Q12984">
        <v>0</v>
      </c>
      <c r="S12984">
        <v>0</v>
      </c>
    </row>
    <row r="12985" spans="1:19" x14ac:dyDescent="0.2">
      <c r="A12985" t="s">
        <v>27109</v>
      </c>
      <c r="B12985" t="s">
        <v>26921</v>
      </c>
      <c r="C12985" t="s">
        <v>354</v>
      </c>
      <c r="D12985" t="s">
        <v>1002</v>
      </c>
      <c r="E12985" s="23">
        <v>44105</v>
      </c>
      <c r="F12985">
        <v>4</v>
      </c>
      <c r="G12985">
        <v>4</v>
      </c>
      <c r="I12985">
        <v>9</v>
      </c>
      <c r="J12985">
        <v>24</v>
      </c>
      <c r="L12985">
        <v>24</v>
      </c>
      <c r="N12985">
        <v>9</v>
      </c>
      <c r="P12985">
        <v>0</v>
      </c>
      <c r="Q12985">
        <v>0</v>
      </c>
      <c r="S12985">
        <v>0</v>
      </c>
    </row>
    <row r="12986" spans="1:19" x14ac:dyDescent="0.2">
      <c r="A12986" t="s">
        <v>27110</v>
      </c>
      <c r="B12986" t="s">
        <v>26922</v>
      </c>
      <c r="C12986" t="s">
        <v>355</v>
      </c>
      <c r="D12986" t="s">
        <v>1002</v>
      </c>
      <c r="E12986" s="23">
        <v>44105</v>
      </c>
      <c r="F12986">
        <v>2</v>
      </c>
      <c r="G12986">
        <v>2</v>
      </c>
      <c r="I12986">
        <v>5</v>
      </c>
      <c r="J12986">
        <v>11</v>
      </c>
      <c r="L12986">
        <v>11</v>
      </c>
      <c r="N12986">
        <v>5</v>
      </c>
      <c r="P12986">
        <v>0</v>
      </c>
      <c r="Q12986">
        <v>0</v>
      </c>
      <c r="S12986">
        <v>0</v>
      </c>
    </row>
    <row r="12987" spans="1:19" x14ac:dyDescent="0.2">
      <c r="A12987" t="s">
        <v>27111</v>
      </c>
      <c r="B12987" t="s">
        <v>26923</v>
      </c>
      <c r="C12987" t="s">
        <v>1048</v>
      </c>
      <c r="D12987" t="s">
        <v>1002</v>
      </c>
      <c r="E12987" s="23">
        <v>44105</v>
      </c>
      <c r="F12987">
        <v>2.5</v>
      </c>
      <c r="G12987">
        <v>2.5</v>
      </c>
      <c r="I12987">
        <v>7</v>
      </c>
      <c r="J12987">
        <v>14</v>
      </c>
      <c r="L12987">
        <v>14</v>
      </c>
      <c r="N12987">
        <v>7</v>
      </c>
      <c r="P12987">
        <v>0</v>
      </c>
      <c r="Q12987">
        <v>1</v>
      </c>
      <c r="S12987">
        <v>0</v>
      </c>
    </row>
    <row r="12988" spans="1:19" x14ac:dyDescent="0.2">
      <c r="A12988" t="s">
        <v>27112</v>
      </c>
      <c r="B12988" t="s">
        <v>26924</v>
      </c>
      <c r="C12988" t="s">
        <v>1047</v>
      </c>
      <c r="D12988" t="s">
        <v>1002</v>
      </c>
      <c r="E12988" s="23">
        <v>44105</v>
      </c>
      <c r="F12988">
        <v>1.5</v>
      </c>
      <c r="G12988">
        <v>1.5</v>
      </c>
      <c r="I12988">
        <v>15</v>
      </c>
      <c r="J12988">
        <v>8</v>
      </c>
      <c r="L12988">
        <v>8</v>
      </c>
      <c r="N12988">
        <v>11</v>
      </c>
      <c r="P12988">
        <v>0</v>
      </c>
      <c r="Q12988">
        <v>0</v>
      </c>
      <c r="S12988">
        <v>4</v>
      </c>
    </row>
    <row r="12989" spans="1:19" x14ac:dyDescent="0.2">
      <c r="A12989" t="s">
        <v>27113</v>
      </c>
      <c r="B12989" t="s">
        <v>26925</v>
      </c>
      <c r="C12989" t="s">
        <v>1050</v>
      </c>
      <c r="D12989" t="s">
        <v>1002</v>
      </c>
      <c r="E12989" s="23">
        <v>44105</v>
      </c>
      <c r="F12989">
        <v>1</v>
      </c>
      <c r="G12989">
        <v>1</v>
      </c>
      <c r="I12989">
        <v>2</v>
      </c>
      <c r="J12989">
        <v>5</v>
      </c>
      <c r="L12989">
        <v>5</v>
      </c>
      <c r="N12989">
        <v>2</v>
      </c>
      <c r="P12989">
        <v>0</v>
      </c>
      <c r="Q12989">
        <v>0</v>
      </c>
      <c r="S12989">
        <v>0</v>
      </c>
    </row>
    <row r="12990" spans="1:19" x14ac:dyDescent="0.2">
      <c r="A12990" t="s">
        <v>27114</v>
      </c>
      <c r="B12990" t="s">
        <v>26926</v>
      </c>
      <c r="C12990" t="s">
        <v>1054</v>
      </c>
      <c r="D12990" t="s">
        <v>1002</v>
      </c>
      <c r="E12990" s="23">
        <v>44105</v>
      </c>
      <c r="F12990">
        <v>1.5</v>
      </c>
      <c r="G12990">
        <v>1.5</v>
      </c>
      <c r="I12990">
        <v>2</v>
      </c>
      <c r="J12990">
        <v>8</v>
      </c>
      <c r="L12990">
        <v>8</v>
      </c>
      <c r="N12990">
        <v>2</v>
      </c>
      <c r="P12990">
        <v>0</v>
      </c>
      <c r="Q12990">
        <v>0</v>
      </c>
      <c r="S12990">
        <v>0</v>
      </c>
    </row>
    <row r="12991" spans="1:19" x14ac:dyDescent="0.2">
      <c r="A12991" t="s">
        <v>27115</v>
      </c>
      <c r="B12991" t="s">
        <v>26927</v>
      </c>
      <c r="C12991" t="s">
        <v>1052</v>
      </c>
      <c r="D12991" t="s">
        <v>1002</v>
      </c>
      <c r="E12991" s="23">
        <v>44105</v>
      </c>
      <c r="F12991">
        <v>2.5</v>
      </c>
      <c r="G12991">
        <v>2.5</v>
      </c>
      <c r="I12991">
        <v>8</v>
      </c>
      <c r="J12991">
        <v>13</v>
      </c>
      <c r="L12991">
        <v>13</v>
      </c>
      <c r="N12991">
        <v>7</v>
      </c>
      <c r="P12991">
        <v>0</v>
      </c>
      <c r="Q12991">
        <v>1</v>
      </c>
      <c r="S12991">
        <v>1</v>
      </c>
    </row>
    <row r="12992" spans="1:19" x14ac:dyDescent="0.2">
      <c r="A12992" t="s">
        <v>27116</v>
      </c>
      <c r="B12992" t="s">
        <v>26928</v>
      </c>
      <c r="C12992" t="s">
        <v>1053</v>
      </c>
      <c r="D12992" t="s">
        <v>1002</v>
      </c>
      <c r="E12992" s="23">
        <v>44105</v>
      </c>
      <c r="F12992">
        <v>1.5</v>
      </c>
      <c r="G12992">
        <v>1.5</v>
      </c>
      <c r="I12992">
        <v>3</v>
      </c>
      <c r="J12992">
        <v>8</v>
      </c>
      <c r="L12992">
        <v>8</v>
      </c>
      <c r="N12992">
        <v>2</v>
      </c>
      <c r="P12992">
        <v>1</v>
      </c>
      <c r="Q12992">
        <v>3</v>
      </c>
      <c r="S12992">
        <v>1</v>
      </c>
    </row>
    <row r="12993" spans="1:19" x14ac:dyDescent="0.2">
      <c r="A12993" t="s">
        <v>27025</v>
      </c>
      <c r="B12993" t="s">
        <v>26837</v>
      </c>
      <c r="C12993" t="s">
        <v>25698</v>
      </c>
      <c r="D12993" t="s">
        <v>1000</v>
      </c>
      <c r="E12993" s="23">
        <v>44105</v>
      </c>
      <c r="F12993">
        <v>3</v>
      </c>
      <c r="G12993">
        <v>4</v>
      </c>
      <c r="I12993">
        <v>12</v>
      </c>
      <c r="J12993">
        <v>15</v>
      </c>
      <c r="L12993">
        <v>21</v>
      </c>
      <c r="N12993">
        <v>8</v>
      </c>
      <c r="P12993">
        <v>0</v>
      </c>
      <c r="Q12993">
        <v>1</v>
      </c>
      <c r="S12993">
        <v>4</v>
      </c>
    </row>
    <row r="12994" spans="1:19" x14ac:dyDescent="0.2">
      <c r="A12994" t="s">
        <v>27117</v>
      </c>
      <c r="B12994" t="s">
        <v>26929</v>
      </c>
      <c r="C12994" t="s">
        <v>962</v>
      </c>
      <c r="D12994" t="s">
        <v>1000</v>
      </c>
      <c r="E12994" s="23">
        <v>44105</v>
      </c>
      <c r="F12994">
        <v>0</v>
      </c>
      <c r="G12994">
        <v>0</v>
      </c>
      <c r="I12994">
        <v>0</v>
      </c>
      <c r="J12994">
        <v>0</v>
      </c>
      <c r="L12994">
        <v>0</v>
      </c>
      <c r="N12994">
        <v>0</v>
      </c>
      <c r="P12994">
        <v>0</v>
      </c>
      <c r="Q12994">
        <v>0</v>
      </c>
      <c r="S12994">
        <v>0</v>
      </c>
    </row>
    <row r="12995" spans="1:19" x14ac:dyDescent="0.2">
      <c r="A12995" t="s">
        <v>27118</v>
      </c>
      <c r="B12995" t="s">
        <v>26930</v>
      </c>
      <c r="C12995" t="s">
        <v>348</v>
      </c>
      <c r="D12995" t="s">
        <v>1000</v>
      </c>
      <c r="E12995" s="23">
        <v>44105</v>
      </c>
      <c r="F12995">
        <v>0</v>
      </c>
      <c r="G12995">
        <v>0</v>
      </c>
      <c r="I12995">
        <v>0</v>
      </c>
      <c r="J12995">
        <v>0</v>
      </c>
      <c r="L12995">
        <v>0</v>
      </c>
      <c r="N12995">
        <v>0</v>
      </c>
      <c r="P12995">
        <v>0</v>
      </c>
      <c r="Q12995">
        <v>0</v>
      </c>
      <c r="S12995">
        <v>0</v>
      </c>
    </row>
    <row r="12996" spans="1:19" x14ac:dyDescent="0.2">
      <c r="A12996" t="s">
        <v>27119</v>
      </c>
      <c r="B12996" t="s">
        <v>26931</v>
      </c>
      <c r="C12996" t="s">
        <v>357</v>
      </c>
      <c r="D12996" t="s">
        <v>1000</v>
      </c>
      <c r="E12996" s="23">
        <v>44105</v>
      </c>
      <c r="F12996">
        <v>0</v>
      </c>
      <c r="G12996">
        <v>0</v>
      </c>
      <c r="I12996">
        <v>0</v>
      </c>
      <c r="J12996">
        <v>0</v>
      </c>
      <c r="L12996">
        <v>0</v>
      </c>
      <c r="N12996">
        <v>0</v>
      </c>
      <c r="P12996">
        <v>0</v>
      </c>
      <c r="Q12996">
        <v>0</v>
      </c>
      <c r="S12996">
        <v>0</v>
      </c>
    </row>
    <row r="12997" spans="1:19" x14ac:dyDescent="0.2">
      <c r="A12997" t="s">
        <v>27120</v>
      </c>
      <c r="B12997" t="s">
        <v>26932</v>
      </c>
      <c r="C12997" t="s">
        <v>22399</v>
      </c>
      <c r="D12997" t="s">
        <v>1000</v>
      </c>
      <c r="E12997" s="23">
        <v>44105</v>
      </c>
      <c r="F12997">
        <v>0</v>
      </c>
      <c r="G12997">
        <v>0</v>
      </c>
      <c r="I12997">
        <v>0</v>
      </c>
      <c r="J12997">
        <v>0</v>
      </c>
      <c r="L12997">
        <v>0</v>
      </c>
      <c r="N12997">
        <v>0</v>
      </c>
      <c r="P12997">
        <v>0</v>
      </c>
      <c r="Q12997">
        <v>0</v>
      </c>
      <c r="S12997">
        <v>0</v>
      </c>
    </row>
    <row r="12998" spans="1:19" x14ac:dyDescent="0.2">
      <c r="A12998" t="s">
        <v>27121</v>
      </c>
      <c r="B12998" t="s">
        <v>26933</v>
      </c>
      <c r="C12998" t="s">
        <v>203</v>
      </c>
      <c r="D12998" t="s">
        <v>1000</v>
      </c>
      <c r="E12998" s="23">
        <v>44105</v>
      </c>
      <c r="F12998">
        <v>0</v>
      </c>
      <c r="G12998">
        <v>0</v>
      </c>
      <c r="I12998">
        <v>0</v>
      </c>
      <c r="J12998">
        <v>0</v>
      </c>
      <c r="L12998">
        <v>0</v>
      </c>
      <c r="N12998">
        <v>0</v>
      </c>
      <c r="P12998">
        <v>0</v>
      </c>
      <c r="Q12998">
        <v>0</v>
      </c>
      <c r="S12998">
        <v>0</v>
      </c>
    </row>
    <row r="12999" spans="1:19" x14ac:dyDescent="0.2">
      <c r="A12999" t="s">
        <v>27122</v>
      </c>
      <c r="B12999" t="s">
        <v>26934</v>
      </c>
      <c r="C12999" t="s">
        <v>387</v>
      </c>
      <c r="D12999" t="s">
        <v>1000</v>
      </c>
      <c r="E12999" s="23">
        <v>44105</v>
      </c>
      <c r="F12999">
        <v>0</v>
      </c>
      <c r="G12999">
        <v>0</v>
      </c>
      <c r="I12999">
        <v>0</v>
      </c>
      <c r="J12999">
        <v>0</v>
      </c>
      <c r="L12999">
        <v>0</v>
      </c>
      <c r="N12999">
        <v>0</v>
      </c>
      <c r="P12999">
        <v>0</v>
      </c>
      <c r="Q12999">
        <v>0</v>
      </c>
      <c r="S12999">
        <v>0</v>
      </c>
    </row>
    <row r="13000" spans="1:19" x14ac:dyDescent="0.2">
      <c r="A13000" t="s">
        <v>27123</v>
      </c>
      <c r="B13000" t="s">
        <v>26935</v>
      </c>
      <c r="C13000" t="s">
        <v>223</v>
      </c>
      <c r="D13000" t="s">
        <v>1000</v>
      </c>
      <c r="E13000" s="23">
        <v>44105</v>
      </c>
      <c r="F13000">
        <v>0</v>
      </c>
      <c r="G13000">
        <v>0</v>
      </c>
      <c r="I13000">
        <v>0</v>
      </c>
      <c r="J13000">
        <v>0</v>
      </c>
      <c r="L13000">
        <v>0</v>
      </c>
      <c r="N13000">
        <v>0</v>
      </c>
      <c r="P13000">
        <v>0</v>
      </c>
      <c r="Q13000">
        <v>0</v>
      </c>
      <c r="S13000">
        <v>0</v>
      </c>
    </row>
    <row r="13001" spans="1:19" x14ac:dyDescent="0.2">
      <c r="A13001" t="s">
        <v>27124</v>
      </c>
      <c r="B13001" t="s">
        <v>26936</v>
      </c>
      <c r="C13001" t="s">
        <v>346</v>
      </c>
      <c r="D13001" t="s">
        <v>1000</v>
      </c>
      <c r="E13001" s="23">
        <v>44105</v>
      </c>
      <c r="F13001">
        <v>0</v>
      </c>
      <c r="G13001">
        <v>0</v>
      </c>
      <c r="I13001">
        <v>0</v>
      </c>
      <c r="J13001">
        <v>0</v>
      </c>
      <c r="L13001">
        <v>0</v>
      </c>
      <c r="N13001">
        <v>0</v>
      </c>
      <c r="P13001">
        <v>0</v>
      </c>
      <c r="Q13001">
        <v>0</v>
      </c>
      <c r="S13001">
        <v>0</v>
      </c>
    </row>
    <row r="13002" spans="1:19" x14ac:dyDescent="0.2">
      <c r="A13002" t="s">
        <v>27125</v>
      </c>
      <c r="B13002" t="s">
        <v>26937</v>
      </c>
      <c r="C13002" t="s">
        <v>207</v>
      </c>
      <c r="D13002" t="s">
        <v>1000</v>
      </c>
      <c r="E13002" s="23">
        <v>44105</v>
      </c>
      <c r="F13002">
        <v>7</v>
      </c>
      <c r="G13002">
        <v>7</v>
      </c>
      <c r="I13002">
        <v>21</v>
      </c>
      <c r="J13002">
        <v>41</v>
      </c>
      <c r="L13002">
        <v>41</v>
      </c>
      <c r="N13002">
        <v>21</v>
      </c>
      <c r="P13002">
        <v>1</v>
      </c>
      <c r="Q13002">
        <v>2</v>
      </c>
      <c r="S13002">
        <v>0</v>
      </c>
    </row>
    <row r="13003" spans="1:19" x14ac:dyDescent="0.2">
      <c r="A13003" t="s">
        <v>27126</v>
      </c>
      <c r="B13003" t="s">
        <v>26938</v>
      </c>
      <c r="C13003" t="s">
        <v>212</v>
      </c>
      <c r="D13003" t="s">
        <v>1000</v>
      </c>
      <c r="E13003" s="23">
        <v>44105</v>
      </c>
      <c r="F13003">
        <v>3.5</v>
      </c>
      <c r="G13003">
        <v>3.5</v>
      </c>
      <c r="I13003">
        <v>11</v>
      </c>
      <c r="J13003">
        <v>20</v>
      </c>
      <c r="L13003">
        <v>20</v>
      </c>
      <c r="N13003">
        <v>9</v>
      </c>
      <c r="P13003">
        <v>0</v>
      </c>
      <c r="Q13003">
        <v>0</v>
      </c>
      <c r="S13003">
        <v>2</v>
      </c>
    </row>
    <row r="13004" spans="1:19" x14ac:dyDescent="0.2">
      <c r="A13004" t="s">
        <v>27127</v>
      </c>
      <c r="B13004" t="s">
        <v>26939</v>
      </c>
      <c r="C13004" t="s">
        <v>963</v>
      </c>
      <c r="D13004" t="s">
        <v>1000</v>
      </c>
      <c r="E13004" s="23">
        <v>44105</v>
      </c>
      <c r="F13004">
        <v>0</v>
      </c>
      <c r="G13004">
        <v>0</v>
      </c>
      <c r="I13004">
        <v>0</v>
      </c>
      <c r="J13004">
        <v>0</v>
      </c>
      <c r="L13004">
        <v>0</v>
      </c>
      <c r="N13004">
        <v>0</v>
      </c>
      <c r="P13004">
        <v>0</v>
      </c>
      <c r="Q13004">
        <v>0</v>
      </c>
      <c r="S13004">
        <v>0</v>
      </c>
    </row>
    <row r="13005" spans="1:19" x14ac:dyDescent="0.2">
      <c r="A13005" t="s">
        <v>27128</v>
      </c>
      <c r="B13005" t="s">
        <v>26940</v>
      </c>
      <c r="C13005" t="s">
        <v>225</v>
      </c>
      <c r="D13005" t="s">
        <v>1000</v>
      </c>
      <c r="E13005" s="23">
        <v>44105</v>
      </c>
      <c r="F13005">
        <v>11</v>
      </c>
      <c r="G13005">
        <v>11</v>
      </c>
      <c r="I13005">
        <v>10</v>
      </c>
      <c r="J13005">
        <v>121</v>
      </c>
      <c r="L13005">
        <v>121</v>
      </c>
      <c r="N13005">
        <v>10</v>
      </c>
      <c r="P13005">
        <v>0</v>
      </c>
      <c r="Q13005">
        <v>0</v>
      </c>
      <c r="S13005">
        <v>0</v>
      </c>
    </row>
    <row r="13006" spans="1:19" x14ac:dyDescent="0.2">
      <c r="A13006" t="s">
        <v>27129</v>
      </c>
      <c r="B13006" t="s">
        <v>26941</v>
      </c>
      <c r="C13006" t="s">
        <v>232</v>
      </c>
      <c r="D13006" t="s">
        <v>1000</v>
      </c>
      <c r="E13006" s="23">
        <v>44105</v>
      </c>
      <c r="F13006">
        <v>14.5</v>
      </c>
      <c r="G13006">
        <v>16.5</v>
      </c>
      <c r="I13006">
        <v>193</v>
      </c>
      <c r="J13006">
        <v>140</v>
      </c>
      <c r="L13006">
        <v>150</v>
      </c>
      <c r="N13006">
        <v>186</v>
      </c>
      <c r="P13006">
        <v>5</v>
      </c>
      <c r="Q13006">
        <v>10</v>
      </c>
      <c r="S13006">
        <v>7</v>
      </c>
    </row>
    <row r="13007" spans="1:19" x14ac:dyDescent="0.2">
      <c r="A13007" t="s">
        <v>27130</v>
      </c>
      <c r="B13007" t="s">
        <v>26942</v>
      </c>
      <c r="C13007" t="s">
        <v>317</v>
      </c>
      <c r="D13007" t="s">
        <v>1000</v>
      </c>
      <c r="E13007" s="23">
        <v>44105</v>
      </c>
      <c r="F13007">
        <v>6</v>
      </c>
      <c r="G13007">
        <v>6</v>
      </c>
      <c r="I13007">
        <v>8</v>
      </c>
      <c r="J13007">
        <v>33</v>
      </c>
      <c r="L13007">
        <v>33</v>
      </c>
      <c r="N13007">
        <v>8</v>
      </c>
      <c r="P13007">
        <v>0</v>
      </c>
      <c r="Q13007">
        <v>0</v>
      </c>
      <c r="S13007">
        <v>0</v>
      </c>
    </row>
    <row r="13008" spans="1:19" x14ac:dyDescent="0.2">
      <c r="A13008" t="s">
        <v>27131</v>
      </c>
      <c r="B13008" t="s">
        <v>26943</v>
      </c>
      <c r="C13008" t="s">
        <v>214</v>
      </c>
      <c r="D13008" t="s">
        <v>1000</v>
      </c>
      <c r="E13008" s="23">
        <v>44105</v>
      </c>
      <c r="F13008">
        <v>13</v>
      </c>
      <c r="G13008">
        <v>16</v>
      </c>
      <c r="I13008">
        <v>62</v>
      </c>
      <c r="J13008">
        <v>114</v>
      </c>
      <c r="L13008">
        <v>129</v>
      </c>
      <c r="N13008">
        <v>54</v>
      </c>
      <c r="P13008">
        <v>10</v>
      </c>
      <c r="Q13008">
        <v>13</v>
      </c>
      <c r="S13008">
        <v>8</v>
      </c>
    </row>
    <row r="13009" spans="1:19" x14ac:dyDescent="0.2">
      <c r="A13009" t="s">
        <v>27132</v>
      </c>
      <c r="B13009" t="s">
        <v>26944</v>
      </c>
      <c r="C13009" t="s">
        <v>230</v>
      </c>
      <c r="D13009" t="s">
        <v>1000</v>
      </c>
      <c r="E13009" s="23">
        <v>44105</v>
      </c>
      <c r="F13009">
        <v>0</v>
      </c>
      <c r="G13009">
        <v>0</v>
      </c>
      <c r="I13009">
        <v>0</v>
      </c>
      <c r="J13009">
        <v>0</v>
      </c>
      <c r="L13009">
        <v>0</v>
      </c>
      <c r="N13009">
        <v>0</v>
      </c>
      <c r="P13009">
        <v>0</v>
      </c>
      <c r="Q13009">
        <v>0</v>
      </c>
      <c r="S13009">
        <v>0</v>
      </c>
    </row>
    <row r="13010" spans="1:19" x14ac:dyDescent="0.2">
      <c r="A13010" t="s">
        <v>27133</v>
      </c>
      <c r="B13010" t="s">
        <v>26945</v>
      </c>
      <c r="C13010" t="s">
        <v>234</v>
      </c>
      <c r="D13010" t="s">
        <v>1000</v>
      </c>
      <c r="E13010" s="23">
        <v>44105</v>
      </c>
      <c r="F13010">
        <v>0</v>
      </c>
      <c r="G13010">
        <v>0</v>
      </c>
      <c r="I13010">
        <v>0</v>
      </c>
      <c r="J13010">
        <v>0</v>
      </c>
      <c r="L13010">
        <v>0</v>
      </c>
      <c r="N13010">
        <v>0</v>
      </c>
      <c r="P13010">
        <v>0</v>
      </c>
      <c r="Q13010">
        <v>0</v>
      </c>
      <c r="S13010">
        <v>0</v>
      </c>
    </row>
    <row r="13011" spans="1:19" x14ac:dyDescent="0.2">
      <c r="A13011" t="s">
        <v>27134</v>
      </c>
      <c r="B13011" t="s">
        <v>26946</v>
      </c>
      <c r="C13011" t="s">
        <v>217</v>
      </c>
      <c r="D13011" t="s">
        <v>1000</v>
      </c>
      <c r="E13011" s="23">
        <v>44105</v>
      </c>
      <c r="F13011">
        <v>0</v>
      </c>
      <c r="G13011">
        <v>0</v>
      </c>
      <c r="I13011">
        <v>0</v>
      </c>
      <c r="J13011">
        <v>0</v>
      </c>
      <c r="L13011">
        <v>0</v>
      </c>
      <c r="N13011">
        <v>0</v>
      </c>
      <c r="P13011">
        <v>0</v>
      </c>
      <c r="Q13011">
        <v>0</v>
      </c>
      <c r="S13011">
        <v>0</v>
      </c>
    </row>
    <row r="13012" spans="1:19" x14ac:dyDescent="0.2">
      <c r="A13012" t="s">
        <v>27135</v>
      </c>
      <c r="B13012" t="s">
        <v>26947</v>
      </c>
      <c r="C13012" t="s">
        <v>342</v>
      </c>
      <c r="D13012" t="s">
        <v>1000</v>
      </c>
      <c r="E13012" s="23">
        <v>44105</v>
      </c>
      <c r="F13012">
        <v>3</v>
      </c>
      <c r="G13012">
        <v>3</v>
      </c>
      <c r="I13012">
        <v>23</v>
      </c>
      <c r="J13012">
        <v>32</v>
      </c>
      <c r="L13012">
        <v>32</v>
      </c>
      <c r="N13012">
        <v>23</v>
      </c>
      <c r="P13012">
        <v>0</v>
      </c>
      <c r="Q13012">
        <v>0</v>
      </c>
      <c r="S13012">
        <v>0</v>
      </c>
    </row>
    <row r="13013" spans="1:19" x14ac:dyDescent="0.2">
      <c r="A13013" t="s">
        <v>27136</v>
      </c>
      <c r="B13013" t="s">
        <v>26948</v>
      </c>
      <c r="C13013" t="s">
        <v>220</v>
      </c>
      <c r="D13013" t="s">
        <v>1000</v>
      </c>
      <c r="E13013" s="23">
        <v>44105</v>
      </c>
      <c r="F13013">
        <v>0</v>
      </c>
      <c r="G13013">
        <v>0</v>
      </c>
      <c r="I13013">
        <v>0</v>
      </c>
      <c r="J13013">
        <v>0</v>
      </c>
      <c r="L13013">
        <v>0</v>
      </c>
      <c r="N13013">
        <v>0</v>
      </c>
      <c r="P13013">
        <v>0</v>
      </c>
      <c r="Q13013">
        <v>0</v>
      </c>
      <c r="S13013">
        <v>0</v>
      </c>
    </row>
    <row r="13014" spans="1:19" x14ac:dyDescent="0.2">
      <c r="A13014" t="s">
        <v>27137</v>
      </c>
      <c r="B13014" t="s">
        <v>26949</v>
      </c>
      <c r="C13014" t="s">
        <v>25330</v>
      </c>
      <c r="D13014" t="s">
        <v>1001</v>
      </c>
      <c r="E13014" s="23">
        <v>44105</v>
      </c>
      <c r="F13014">
        <v>0</v>
      </c>
      <c r="G13014">
        <v>0</v>
      </c>
      <c r="I13014">
        <v>8</v>
      </c>
      <c r="J13014">
        <v>0</v>
      </c>
      <c r="L13014">
        <v>0</v>
      </c>
      <c r="N13014">
        <v>8</v>
      </c>
      <c r="P13014">
        <v>1</v>
      </c>
      <c r="Q13014">
        <v>4</v>
      </c>
      <c r="S13014">
        <v>0</v>
      </c>
    </row>
    <row r="13015" spans="1:19" x14ac:dyDescent="0.2">
      <c r="A13015" t="s">
        <v>27138</v>
      </c>
      <c r="B13015" t="s">
        <v>26950</v>
      </c>
      <c r="C13015" t="s">
        <v>25330</v>
      </c>
      <c r="D13015" t="s">
        <v>1000</v>
      </c>
      <c r="E13015" s="23">
        <v>44105</v>
      </c>
      <c r="F13015">
        <v>3</v>
      </c>
      <c r="G13015">
        <v>3</v>
      </c>
      <c r="I13015">
        <v>0</v>
      </c>
      <c r="J13015">
        <v>16</v>
      </c>
      <c r="L13015">
        <v>16</v>
      </c>
      <c r="N13015">
        <v>0</v>
      </c>
      <c r="P13015">
        <v>0</v>
      </c>
      <c r="Q13015">
        <v>0</v>
      </c>
      <c r="S13015">
        <v>0</v>
      </c>
    </row>
    <row r="13016" spans="1:19" x14ac:dyDescent="0.2">
      <c r="A13016" t="s">
        <v>27139</v>
      </c>
      <c r="B13016" t="s">
        <v>26951</v>
      </c>
      <c r="C13016" t="s">
        <v>199</v>
      </c>
      <c r="D13016" t="s">
        <v>1000</v>
      </c>
      <c r="E13016" s="23">
        <v>44105</v>
      </c>
      <c r="F13016">
        <v>11.5</v>
      </c>
      <c r="G13016">
        <v>11.5</v>
      </c>
      <c r="I13016">
        <v>79</v>
      </c>
      <c r="J13016">
        <v>108</v>
      </c>
      <c r="L13016">
        <v>109</v>
      </c>
      <c r="N13016">
        <v>78</v>
      </c>
      <c r="P13016">
        <v>1</v>
      </c>
      <c r="Q13016">
        <v>1</v>
      </c>
      <c r="S13016">
        <v>1</v>
      </c>
    </row>
    <row r="13017" spans="1:19" x14ac:dyDescent="0.2">
      <c r="A13017" t="s">
        <v>27140</v>
      </c>
      <c r="B13017" t="s">
        <v>26952</v>
      </c>
      <c r="C13017" t="s">
        <v>199</v>
      </c>
      <c r="D13017" t="s">
        <v>1001</v>
      </c>
      <c r="E13017" s="23">
        <v>44105</v>
      </c>
      <c r="F13017">
        <v>0</v>
      </c>
      <c r="G13017">
        <v>0</v>
      </c>
      <c r="I13017">
        <v>4</v>
      </c>
      <c r="J13017">
        <v>0</v>
      </c>
      <c r="L13017">
        <v>0</v>
      </c>
      <c r="N13017">
        <v>4</v>
      </c>
      <c r="P13017">
        <v>0</v>
      </c>
      <c r="Q13017">
        <v>0</v>
      </c>
      <c r="S13017">
        <v>0</v>
      </c>
    </row>
    <row r="13018" spans="1:19" x14ac:dyDescent="0.2">
      <c r="A13018" t="s">
        <v>27141</v>
      </c>
      <c r="B13018" t="s">
        <v>26953</v>
      </c>
      <c r="C13018" t="s">
        <v>901</v>
      </c>
      <c r="D13018" t="s">
        <v>1000</v>
      </c>
      <c r="E13018" s="23">
        <v>44105</v>
      </c>
      <c r="F13018">
        <v>5</v>
      </c>
      <c r="G13018">
        <v>5</v>
      </c>
      <c r="I13018">
        <v>3</v>
      </c>
      <c r="J13018">
        <v>27</v>
      </c>
      <c r="L13018">
        <v>27</v>
      </c>
      <c r="N13018">
        <v>2</v>
      </c>
      <c r="P13018">
        <v>0</v>
      </c>
      <c r="Q13018">
        <v>1</v>
      </c>
      <c r="S13018">
        <v>1</v>
      </c>
    </row>
    <row r="13019" spans="1:19" x14ac:dyDescent="0.2">
      <c r="A13019" t="s">
        <v>27142</v>
      </c>
      <c r="B13019" t="s">
        <v>26954</v>
      </c>
      <c r="C13019" t="s">
        <v>901</v>
      </c>
      <c r="D13019" t="s">
        <v>1001</v>
      </c>
      <c r="E13019" s="23">
        <v>44105</v>
      </c>
      <c r="F13019">
        <v>0</v>
      </c>
      <c r="G13019">
        <v>0</v>
      </c>
      <c r="I13019">
        <v>12</v>
      </c>
      <c r="J13019">
        <v>0</v>
      </c>
      <c r="L13019">
        <v>0</v>
      </c>
      <c r="N13019">
        <v>12</v>
      </c>
      <c r="P13019">
        <v>0</v>
      </c>
      <c r="Q13019">
        <v>1</v>
      </c>
      <c r="S13019">
        <v>0</v>
      </c>
    </row>
    <row r="13020" spans="1:19" x14ac:dyDescent="0.2">
      <c r="A13020" t="s">
        <v>27143</v>
      </c>
      <c r="B13020" t="s">
        <v>26955</v>
      </c>
      <c r="C13020" t="s">
        <v>903</v>
      </c>
      <c r="D13020" t="s">
        <v>1000</v>
      </c>
      <c r="E13020" s="23">
        <v>44105</v>
      </c>
      <c r="F13020">
        <v>3</v>
      </c>
      <c r="G13020">
        <v>3</v>
      </c>
      <c r="I13020">
        <v>18</v>
      </c>
      <c r="J13020">
        <v>16</v>
      </c>
      <c r="L13020">
        <v>16</v>
      </c>
      <c r="N13020">
        <v>13</v>
      </c>
      <c r="P13020">
        <v>1</v>
      </c>
      <c r="Q13020">
        <v>3</v>
      </c>
      <c r="S13020">
        <v>5</v>
      </c>
    </row>
    <row r="13021" spans="1:19" x14ac:dyDescent="0.2">
      <c r="A13021" t="s">
        <v>27144</v>
      </c>
      <c r="B13021" t="s">
        <v>26956</v>
      </c>
      <c r="C13021" t="s">
        <v>903</v>
      </c>
      <c r="D13021" t="s">
        <v>1001</v>
      </c>
      <c r="E13021" s="23">
        <v>44105</v>
      </c>
      <c r="F13021">
        <v>0</v>
      </c>
      <c r="G13021">
        <v>0</v>
      </c>
      <c r="I13021">
        <v>0</v>
      </c>
      <c r="J13021">
        <v>0</v>
      </c>
      <c r="L13021">
        <v>0</v>
      </c>
      <c r="N13021">
        <v>0</v>
      </c>
      <c r="P13021">
        <v>0</v>
      </c>
      <c r="Q13021">
        <v>0</v>
      </c>
      <c r="S13021">
        <v>0</v>
      </c>
    </row>
    <row r="13022" spans="1:19" x14ac:dyDescent="0.2">
      <c r="A13022" t="s">
        <v>27145</v>
      </c>
      <c r="B13022" t="s">
        <v>26957</v>
      </c>
      <c r="C13022" t="s">
        <v>198</v>
      </c>
      <c r="D13022" t="s">
        <v>1002</v>
      </c>
      <c r="E13022" s="23">
        <v>44105</v>
      </c>
      <c r="F13022">
        <v>0</v>
      </c>
      <c r="G13022">
        <v>0</v>
      </c>
      <c r="I13022">
        <v>0</v>
      </c>
      <c r="J13022">
        <v>0</v>
      </c>
      <c r="L13022">
        <v>0</v>
      </c>
      <c r="N13022">
        <v>0</v>
      </c>
      <c r="P13022">
        <v>0</v>
      </c>
      <c r="Q13022">
        <v>0</v>
      </c>
      <c r="S13022">
        <v>0</v>
      </c>
    </row>
    <row r="13023" spans="1:19" x14ac:dyDescent="0.2">
      <c r="A13023" t="s">
        <v>27146</v>
      </c>
      <c r="B13023" t="s">
        <v>26958</v>
      </c>
      <c r="C13023" t="s">
        <v>25855</v>
      </c>
      <c r="D13023" t="s">
        <v>1002</v>
      </c>
      <c r="E13023" s="23">
        <v>44105</v>
      </c>
      <c r="F13023">
        <v>3</v>
      </c>
      <c r="G13023">
        <v>4</v>
      </c>
      <c r="I13023">
        <v>12</v>
      </c>
      <c r="J13023">
        <v>15</v>
      </c>
      <c r="L13023">
        <v>21</v>
      </c>
      <c r="N13023">
        <v>8</v>
      </c>
      <c r="P13023">
        <v>0</v>
      </c>
      <c r="Q13023">
        <v>1</v>
      </c>
      <c r="S13023">
        <v>4</v>
      </c>
    </row>
    <row r="13024" spans="1:19" x14ac:dyDescent="0.2">
      <c r="A13024" t="s">
        <v>27147</v>
      </c>
      <c r="B13024" t="s">
        <v>26959</v>
      </c>
      <c r="C13024" t="s">
        <v>962</v>
      </c>
      <c r="D13024" t="s">
        <v>1002</v>
      </c>
      <c r="E13024" s="23">
        <v>44105</v>
      </c>
      <c r="F13024">
        <v>0</v>
      </c>
      <c r="G13024">
        <v>0</v>
      </c>
      <c r="I13024">
        <v>0</v>
      </c>
      <c r="J13024">
        <v>0</v>
      </c>
      <c r="L13024">
        <v>0</v>
      </c>
      <c r="N13024">
        <v>0</v>
      </c>
      <c r="P13024">
        <v>0</v>
      </c>
      <c r="Q13024">
        <v>0</v>
      </c>
      <c r="S13024">
        <v>0</v>
      </c>
    </row>
    <row r="13025" spans="1:19" x14ac:dyDescent="0.2">
      <c r="A13025" t="s">
        <v>27148</v>
      </c>
      <c r="B13025" t="s">
        <v>26960</v>
      </c>
      <c r="C13025" t="s">
        <v>199</v>
      </c>
      <c r="D13025" t="s">
        <v>1002</v>
      </c>
      <c r="E13025" s="23">
        <v>44105</v>
      </c>
      <c r="F13025">
        <v>11.5</v>
      </c>
      <c r="G13025">
        <v>11.5</v>
      </c>
      <c r="I13025">
        <v>83</v>
      </c>
      <c r="J13025">
        <v>108</v>
      </c>
      <c r="L13025">
        <v>109</v>
      </c>
      <c r="N13025">
        <v>82</v>
      </c>
      <c r="P13025">
        <v>1</v>
      </c>
      <c r="Q13025">
        <v>1</v>
      </c>
      <c r="S13025">
        <v>1</v>
      </c>
    </row>
    <row r="13026" spans="1:19" x14ac:dyDescent="0.2">
      <c r="A13026" t="s">
        <v>27149</v>
      </c>
      <c r="B13026" t="s">
        <v>26961</v>
      </c>
      <c r="C13026" t="s">
        <v>348</v>
      </c>
      <c r="D13026" t="s">
        <v>1002</v>
      </c>
      <c r="E13026" s="23">
        <v>44105</v>
      </c>
      <c r="F13026">
        <v>0</v>
      </c>
      <c r="G13026">
        <v>0</v>
      </c>
      <c r="I13026">
        <v>0</v>
      </c>
      <c r="J13026">
        <v>0</v>
      </c>
      <c r="L13026">
        <v>0</v>
      </c>
      <c r="N13026">
        <v>0</v>
      </c>
      <c r="P13026">
        <v>0</v>
      </c>
      <c r="Q13026">
        <v>0</v>
      </c>
      <c r="S13026">
        <v>0</v>
      </c>
    </row>
    <row r="13027" spans="1:19" x14ac:dyDescent="0.2">
      <c r="A13027" t="s">
        <v>27150</v>
      </c>
      <c r="B13027" t="s">
        <v>26962</v>
      </c>
      <c r="C13027" t="s">
        <v>357</v>
      </c>
      <c r="D13027" t="s">
        <v>1002</v>
      </c>
      <c r="E13027" s="23">
        <v>44105</v>
      </c>
      <c r="F13027">
        <v>0</v>
      </c>
      <c r="G13027">
        <v>0</v>
      </c>
      <c r="I13027">
        <v>0</v>
      </c>
      <c r="J13027">
        <v>0</v>
      </c>
      <c r="L13027">
        <v>0</v>
      </c>
      <c r="N13027">
        <v>0</v>
      </c>
      <c r="P13027">
        <v>0</v>
      </c>
      <c r="Q13027">
        <v>0</v>
      </c>
      <c r="S13027">
        <v>0</v>
      </c>
    </row>
    <row r="13028" spans="1:19" x14ac:dyDescent="0.2">
      <c r="A13028" t="s">
        <v>27151</v>
      </c>
      <c r="B13028" t="s">
        <v>26963</v>
      </c>
      <c r="C13028" t="s">
        <v>227</v>
      </c>
      <c r="D13028" t="s">
        <v>1002</v>
      </c>
      <c r="E13028" s="23">
        <v>44105</v>
      </c>
      <c r="F13028">
        <v>0</v>
      </c>
      <c r="G13028">
        <v>0</v>
      </c>
      <c r="I13028">
        <v>0</v>
      </c>
      <c r="J13028">
        <v>0</v>
      </c>
      <c r="L13028">
        <v>0</v>
      </c>
      <c r="N13028">
        <v>0</v>
      </c>
      <c r="P13028">
        <v>0</v>
      </c>
      <c r="Q13028">
        <v>0</v>
      </c>
      <c r="S13028">
        <v>0</v>
      </c>
    </row>
    <row r="13029" spans="1:19" x14ac:dyDescent="0.2">
      <c r="A13029" t="s">
        <v>27152</v>
      </c>
      <c r="B13029" t="s">
        <v>26964</v>
      </c>
      <c r="C13029" t="s">
        <v>203</v>
      </c>
      <c r="D13029" t="s">
        <v>1002</v>
      </c>
      <c r="E13029" s="23">
        <v>44105</v>
      </c>
      <c r="F13029">
        <v>0</v>
      </c>
      <c r="G13029">
        <v>0</v>
      </c>
      <c r="I13029">
        <v>0</v>
      </c>
      <c r="J13029">
        <v>0</v>
      </c>
      <c r="L13029">
        <v>0</v>
      </c>
      <c r="N13029">
        <v>0</v>
      </c>
      <c r="P13029">
        <v>0</v>
      </c>
      <c r="Q13029">
        <v>0</v>
      </c>
      <c r="S13029">
        <v>0</v>
      </c>
    </row>
    <row r="13030" spans="1:19" x14ac:dyDescent="0.2">
      <c r="A13030" t="s">
        <v>27153</v>
      </c>
      <c r="B13030" t="s">
        <v>26965</v>
      </c>
      <c r="C13030" t="s">
        <v>387</v>
      </c>
      <c r="D13030" t="s">
        <v>1002</v>
      </c>
      <c r="E13030" s="23">
        <v>44105</v>
      </c>
      <c r="F13030">
        <v>0</v>
      </c>
      <c r="G13030">
        <v>0</v>
      </c>
      <c r="I13030">
        <v>0</v>
      </c>
      <c r="J13030">
        <v>0</v>
      </c>
      <c r="L13030">
        <v>0</v>
      </c>
      <c r="N13030">
        <v>0</v>
      </c>
      <c r="P13030">
        <v>0</v>
      </c>
      <c r="Q13030">
        <v>0</v>
      </c>
      <c r="S13030">
        <v>0</v>
      </c>
    </row>
    <row r="13031" spans="1:19" x14ac:dyDescent="0.2">
      <c r="A13031" t="s">
        <v>27154</v>
      </c>
      <c r="B13031" t="s">
        <v>26966</v>
      </c>
      <c r="C13031" t="s">
        <v>223</v>
      </c>
      <c r="D13031" t="s">
        <v>1002</v>
      </c>
      <c r="E13031" s="23">
        <v>44105</v>
      </c>
      <c r="F13031">
        <v>0</v>
      </c>
      <c r="G13031">
        <v>0</v>
      </c>
      <c r="I13031">
        <v>0</v>
      </c>
      <c r="J13031">
        <v>0</v>
      </c>
      <c r="L13031">
        <v>0</v>
      </c>
      <c r="N13031">
        <v>0</v>
      </c>
      <c r="P13031">
        <v>0</v>
      </c>
      <c r="Q13031">
        <v>0</v>
      </c>
      <c r="S13031">
        <v>0</v>
      </c>
    </row>
    <row r="13032" spans="1:19" x14ac:dyDescent="0.2">
      <c r="A13032" t="s">
        <v>27155</v>
      </c>
      <c r="B13032" t="s">
        <v>26967</v>
      </c>
      <c r="C13032" t="s">
        <v>346</v>
      </c>
      <c r="D13032" t="s">
        <v>1002</v>
      </c>
      <c r="E13032" s="23">
        <v>44105</v>
      </c>
      <c r="F13032">
        <v>0</v>
      </c>
      <c r="G13032">
        <v>0</v>
      </c>
      <c r="I13032">
        <v>0</v>
      </c>
      <c r="J13032">
        <v>0</v>
      </c>
      <c r="L13032">
        <v>0</v>
      </c>
      <c r="N13032">
        <v>0</v>
      </c>
      <c r="P13032">
        <v>0</v>
      </c>
      <c r="Q13032">
        <v>0</v>
      </c>
      <c r="S13032">
        <v>0</v>
      </c>
    </row>
    <row r="13033" spans="1:19" x14ac:dyDescent="0.2">
      <c r="A13033" t="s">
        <v>27156</v>
      </c>
      <c r="B13033" t="s">
        <v>26968</v>
      </c>
      <c r="C13033" t="s">
        <v>207</v>
      </c>
      <c r="D13033" t="s">
        <v>1002</v>
      </c>
      <c r="E13033" s="23">
        <v>44105</v>
      </c>
      <c r="F13033">
        <v>7</v>
      </c>
      <c r="G13033">
        <v>7</v>
      </c>
      <c r="I13033">
        <v>21</v>
      </c>
      <c r="J13033">
        <v>41</v>
      </c>
      <c r="L13033">
        <v>41</v>
      </c>
      <c r="N13033">
        <v>21</v>
      </c>
      <c r="P13033">
        <v>1</v>
      </c>
      <c r="Q13033">
        <v>2</v>
      </c>
      <c r="S13033">
        <v>0</v>
      </c>
    </row>
    <row r="13034" spans="1:19" x14ac:dyDescent="0.2">
      <c r="A13034" t="s">
        <v>27157</v>
      </c>
      <c r="B13034" t="s">
        <v>26969</v>
      </c>
      <c r="C13034" t="s">
        <v>212</v>
      </c>
      <c r="D13034" t="s">
        <v>1002</v>
      </c>
      <c r="E13034" s="23">
        <v>44105</v>
      </c>
      <c r="F13034">
        <v>3.5</v>
      </c>
      <c r="G13034">
        <v>3.5</v>
      </c>
      <c r="I13034">
        <v>11</v>
      </c>
      <c r="J13034">
        <v>20</v>
      </c>
      <c r="L13034">
        <v>20</v>
      </c>
      <c r="N13034">
        <v>9</v>
      </c>
      <c r="P13034">
        <v>0</v>
      </c>
      <c r="Q13034">
        <v>0</v>
      </c>
      <c r="S13034">
        <v>2</v>
      </c>
    </row>
    <row r="13035" spans="1:19" x14ac:dyDescent="0.2">
      <c r="A13035" t="s">
        <v>27158</v>
      </c>
      <c r="B13035" t="s">
        <v>26970</v>
      </c>
      <c r="C13035" t="s">
        <v>963</v>
      </c>
      <c r="D13035" t="s">
        <v>1002</v>
      </c>
      <c r="E13035" s="23">
        <v>44105</v>
      </c>
      <c r="F13035">
        <v>0</v>
      </c>
      <c r="G13035">
        <v>0</v>
      </c>
      <c r="I13035">
        <v>0</v>
      </c>
      <c r="J13035">
        <v>0</v>
      </c>
      <c r="L13035">
        <v>0</v>
      </c>
      <c r="N13035">
        <v>0</v>
      </c>
      <c r="P13035">
        <v>0</v>
      </c>
      <c r="Q13035">
        <v>0</v>
      </c>
      <c r="S13035">
        <v>0</v>
      </c>
    </row>
    <row r="13036" spans="1:19" x14ac:dyDescent="0.2">
      <c r="A13036" t="s">
        <v>27159</v>
      </c>
      <c r="B13036" t="s">
        <v>26971</v>
      </c>
      <c r="C13036" t="s">
        <v>225</v>
      </c>
      <c r="D13036" t="s">
        <v>1002</v>
      </c>
      <c r="E13036" s="23">
        <v>44105</v>
      </c>
      <c r="F13036">
        <v>11</v>
      </c>
      <c r="G13036">
        <v>11</v>
      </c>
      <c r="I13036">
        <v>10</v>
      </c>
      <c r="J13036">
        <v>121</v>
      </c>
      <c r="L13036">
        <v>121</v>
      </c>
      <c r="N13036">
        <v>10</v>
      </c>
      <c r="P13036">
        <v>0</v>
      </c>
      <c r="Q13036">
        <v>0</v>
      </c>
      <c r="S13036">
        <v>0</v>
      </c>
    </row>
    <row r="13037" spans="1:19" x14ac:dyDescent="0.2">
      <c r="A13037" t="s">
        <v>27160</v>
      </c>
      <c r="B13037" t="s">
        <v>26972</v>
      </c>
      <c r="C13037" t="s">
        <v>901</v>
      </c>
      <c r="D13037" t="s">
        <v>1002</v>
      </c>
      <c r="E13037" s="23">
        <v>44105</v>
      </c>
      <c r="F13037">
        <v>5</v>
      </c>
      <c r="G13037">
        <v>5</v>
      </c>
      <c r="I13037">
        <v>15</v>
      </c>
      <c r="J13037">
        <v>27</v>
      </c>
      <c r="L13037">
        <v>27</v>
      </c>
      <c r="N13037">
        <v>14</v>
      </c>
      <c r="P13037">
        <v>0</v>
      </c>
      <c r="Q13037">
        <v>2</v>
      </c>
      <c r="S13037">
        <v>1</v>
      </c>
    </row>
    <row r="13038" spans="1:19" x14ac:dyDescent="0.2">
      <c r="A13038" t="s">
        <v>27161</v>
      </c>
      <c r="B13038" t="s">
        <v>26973</v>
      </c>
      <c r="C13038" t="s">
        <v>232</v>
      </c>
      <c r="D13038" t="s">
        <v>1002</v>
      </c>
      <c r="E13038" s="23">
        <v>44105</v>
      </c>
      <c r="F13038">
        <v>14.5</v>
      </c>
      <c r="G13038">
        <v>16.5</v>
      </c>
      <c r="I13038">
        <v>193</v>
      </c>
      <c r="J13038">
        <v>140</v>
      </c>
      <c r="L13038">
        <v>150</v>
      </c>
      <c r="N13038">
        <v>186</v>
      </c>
      <c r="P13038">
        <v>5</v>
      </c>
      <c r="Q13038">
        <v>10</v>
      </c>
      <c r="S13038">
        <v>7</v>
      </c>
    </row>
    <row r="13039" spans="1:19" x14ac:dyDescent="0.2">
      <c r="A13039" t="s">
        <v>27162</v>
      </c>
      <c r="B13039" t="s">
        <v>26974</v>
      </c>
      <c r="C13039" t="s">
        <v>317</v>
      </c>
      <c r="D13039" t="s">
        <v>1002</v>
      </c>
      <c r="E13039" s="23">
        <v>44105</v>
      </c>
      <c r="F13039">
        <v>6</v>
      </c>
      <c r="G13039">
        <v>6</v>
      </c>
      <c r="I13039">
        <v>8</v>
      </c>
      <c r="J13039">
        <v>33</v>
      </c>
      <c r="L13039">
        <v>33</v>
      </c>
      <c r="N13039">
        <v>8</v>
      </c>
      <c r="P13039">
        <v>0</v>
      </c>
      <c r="Q13039">
        <v>0</v>
      </c>
      <c r="S13039">
        <v>0</v>
      </c>
    </row>
    <row r="13040" spans="1:19" x14ac:dyDescent="0.2">
      <c r="A13040" t="s">
        <v>27163</v>
      </c>
      <c r="B13040" t="s">
        <v>26975</v>
      </c>
      <c r="C13040" t="s">
        <v>25330</v>
      </c>
      <c r="D13040" t="s">
        <v>1002</v>
      </c>
      <c r="E13040" s="23">
        <v>44105</v>
      </c>
      <c r="F13040">
        <v>3</v>
      </c>
      <c r="G13040">
        <v>3</v>
      </c>
      <c r="I13040">
        <v>8</v>
      </c>
      <c r="J13040">
        <v>16</v>
      </c>
      <c r="L13040">
        <v>16</v>
      </c>
      <c r="N13040">
        <v>8</v>
      </c>
      <c r="P13040">
        <v>1</v>
      </c>
      <c r="Q13040">
        <v>4</v>
      </c>
      <c r="S13040">
        <v>0</v>
      </c>
    </row>
    <row r="13041" spans="1:19" x14ac:dyDescent="0.2">
      <c r="A13041" t="s">
        <v>27164</v>
      </c>
      <c r="B13041" t="s">
        <v>26976</v>
      </c>
      <c r="C13041" t="s">
        <v>214</v>
      </c>
      <c r="D13041" t="s">
        <v>1002</v>
      </c>
      <c r="E13041" s="23">
        <v>44105</v>
      </c>
      <c r="F13041">
        <v>13</v>
      </c>
      <c r="G13041">
        <v>16</v>
      </c>
      <c r="I13041">
        <v>62</v>
      </c>
      <c r="J13041">
        <v>114</v>
      </c>
      <c r="L13041">
        <v>129</v>
      </c>
      <c r="N13041">
        <v>54</v>
      </c>
      <c r="P13041">
        <v>10</v>
      </c>
      <c r="Q13041">
        <v>13</v>
      </c>
      <c r="S13041">
        <v>8</v>
      </c>
    </row>
    <row r="13042" spans="1:19" x14ac:dyDescent="0.2">
      <c r="A13042" t="s">
        <v>27165</v>
      </c>
      <c r="B13042" t="s">
        <v>26977</v>
      </c>
      <c r="C13042" t="s">
        <v>903</v>
      </c>
      <c r="D13042" t="s">
        <v>1002</v>
      </c>
      <c r="E13042" s="23">
        <v>44105</v>
      </c>
      <c r="F13042">
        <v>3</v>
      </c>
      <c r="G13042">
        <v>3</v>
      </c>
      <c r="I13042">
        <v>18</v>
      </c>
      <c r="J13042">
        <v>16</v>
      </c>
      <c r="L13042">
        <v>16</v>
      </c>
      <c r="N13042">
        <v>13</v>
      </c>
      <c r="P13042">
        <v>1</v>
      </c>
      <c r="Q13042">
        <v>3</v>
      </c>
      <c r="S13042">
        <v>5</v>
      </c>
    </row>
    <row r="13043" spans="1:19" x14ac:dyDescent="0.2">
      <c r="A13043" t="s">
        <v>27166</v>
      </c>
      <c r="B13043" t="s">
        <v>26978</v>
      </c>
      <c r="C13043" t="s">
        <v>230</v>
      </c>
      <c r="D13043" t="s">
        <v>1002</v>
      </c>
      <c r="E13043" s="23">
        <v>44105</v>
      </c>
      <c r="F13043">
        <v>0</v>
      </c>
      <c r="G13043">
        <v>0</v>
      </c>
      <c r="I13043">
        <v>0</v>
      </c>
      <c r="J13043">
        <v>0</v>
      </c>
      <c r="L13043">
        <v>0</v>
      </c>
      <c r="N13043">
        <v>0</v>
      </c>
      <c r="P13043">
        <v>0</v>
      </c>
      <c r="Q13043">
        <v>0</v>
      </c>
      <c r="S13043">
        <v>0</v>
      </c>
    </row>
    <row r="13044" spans="1:19" x14ac:dyDescent="0.2">
      <c r="A13044" t="s">
        <v>27167</v>
      </c>
      <c r="B13044" t="s">
        <v>26979</v>
      </c>
      <c r="C13044" t="s">
        <v>234</v>
      </c>
      <c r="D13044" t="s">
        <v>1002</v>
      </c>
      <c r="E13044" s="23">
        <v>44105</v>
      </c>
      <c r="F13044">
        <v>0</v>
      </c>
      <c r="G13044">
        <v>0</v>
      </c>
      <c r="I13044">
        <v>0</v>
      </c>
      <c r="J13044">
        <v>0</v>
      </c>
      <c r="L13044">
        <v>0</v>
      </c>
      <c r="N13044">
        <v>0</v>
      </c>
      <c r="P13044">
        <v>0</v>
      </c>
      <c r="Q13044">
        <v>0</v>
      </c>
      <c r="S13044">
        <v>0</v>
      </c>
    </row>
    <row r="13045" spans="1:19" x14ac:dyDescent="0.2">
      <c r="A13045" t="s">
        <v>27168</v>
      </c>
      <c r="B13045" t="s">
        <v>26980</v>
      </c>
      <c r="C13045" t="s">
        <v>217</v>
      </c>
      <c r="D13045" t="s">
        <v>1002</v>
      </c>
      <c r="E13045" s="23">
        <v>44105</v>
      </c>
      <c r="F13045">
        <v>0</v>
      </c>
      <c r="G13045">
        <v>0</v>
      </c>
      <c r="I13045">
        <v>0</v>
      </c>
      <c r="J13045">
        <v>0</v>
      </c>
      <c r="L13045">
        <v>0</v>
      </c>
      <c r="N13045">
        <v>0</v>
      </c>
      <c r="P13045">
        <v>0</v>
      </c>
      <c r="Q13045">
        <v>0</v>
      </c>
      <c r="S13045">
        <v>0</v>
      </c>
    </row>
    <row r="13046" spans="1:19" x14ac:dyDescent="0.2">
      <c r="A13046" t="s">
        <v>27169</v>
      </c>
      <c r="B13046" t="s">
        <v>26981</v>
      </c>
      <c r="C13046" t="s">
        <v>342</v>
      </c>
      <c r="D13046" t="s">
        <v>1002</v>
      </c>
      <c r="E13046" s="23">
        <v>44105</v>
      </c>
      <c r="F13046">
        <v>3</v>
      </c>
      <c r="G13046">
        <v>3</v>
      </c>
      <c r="I13046">
        <v>23</v>
      </c>
      <c r="J13046">
        <v>32</v>
      </c>
      <c r="L13046">
        <v>32</v>
      </c>
      <c r="N13046">
        <v>23</v>
      </c>
      <c r="P13046">
        <v>0</v>
      </c>
      <c r="Q13046">
        <v>0</v>
      </c>
      <c r="S13046">
        <v>0</v>
      </c>
    </row>
    <row r="13047" spans="1:19" x14ac:dyDescent="0.2">
      <c r="A13047" t="s">
        <v>27170</v>
      </c>
      <c r="B13047" t="s">
        <v>26982</v>
      </c>
      <c r="C13047" t="s">
        <v>220</v>
      </c>
      <c r="D13047" t="s">
        <v>1002</v>
      </c>
      <c r="E13047" s="23">
        <v>44105</v>
      </c>
      <c r="F13047">
        <v>0</v>
      </c>
      <c r="G13047">
        <v>0</v>
      </c>
      <c r="I13047">
        <v>0</v>
      </c>
      <c r="J13047">
        <v>0</v>
      </c>
      <c r="L13047">
        <v>0</v>
      </c>
      <c r="N13047">
        <v>0</v>
      </c>
      <c r="P13047">
        <v>0</v>
      </c>
      <c r="Q13047">
        <v>0</v>
      </c>
      <c r="S13047">
        <v>0</v>
      </c>
    </row>
    <row r="13048" spans="1:19" x14ac:dyDescent="0.2">
      <c r="A13048" t="s">
        <v>27171</v>
      </c>
      <c r="B13048" t="s">
        <v>26983</v>
      </c>
      <c r="C13048" t="s">
        <v>242</v>
      </c>
      <c r="D13048" t="s">
        <v>1000</v>
      </c>
      <c r="E13048" s="23">
        <v>44105</v>
      </c>
      <c r="F13048">
        <v>0</v>
      </c>
      <c r="G13048">
        <v>0</v>
      </c>
      <c r="I13048">
        <v>0</v>
      </c>
      <c r="J13048">
        <v>0</v>
      </c>
      <c r="L13048">
        <v>0</v>
      </c>
      <c r="N13048">
        <v>0</v>
      </c>
      <c r="P13048">
        <v>0</v>
      </c>
      <c r="Q13048">
        <v>0</v>
      </c>
      <c r="S13048">
        <v>0</v>
      </c>
    </row>
    <row r="13049" spans="1:19" x14ac:dyDescent="0.2">
      <c r="A13049" t="s">
        <v>27172</v>
      </c>
      <c r="B13049" t="s">
        <v>26984</v>
      </c>
      <c r="C13049" t="s">
        <v>242</v>
      </c>
      <c r="D13049" t="s">
        <v>1002</v>
      </c>
      <c r="E13049" s="23">
        <v>44105</v>
      </c>
      <c r="F13049">
        <v>0</v>
      </c>
      <c r="G13049">
        <v>0</v>
      </c>
      <c r="I13049">
        <v>0</v>
      </c>
      <c r="J13049">
        <v>0</v>
      </c>
      <c r="L13049">
        <v>0</v>
      </c>
      <c r="N13049">
        <v>0</v>
      </c>
      <c r="P13049">
        <v>0</v>
      </c>
      <c r="Q13049">
        <v>0</v>
      </c>
      <c r="S13049">
        <v>0</v>
      </c>
    </row>
    <row r="13050" spans="1:19" x14ac:dyDescent="0.2">
      <c r="A13050" t="s">
        <v>27173</v>
      </c>
      <c r="B13050" t="s">
        <v>26985</v>
      </c>
      <c r="C13050" t="s">
        <v>2724</v>
      </c>
      <c r="D13050" t="s">
        <v>1000</v>
      </c>
      <c r="E13050" s="23">
        <v>44105</v>
      </c>
      <c r="F13050">
        <v>6.5</v>
      </c>
      <c r="G13050">
        <v>6.5</v>
      </c>
      <c r="I13050">
        <v>15</v>
      </c>
      <c r="J13050">
        <v>35</v>
      </c>
      <c r="L13050">
        <v>35</v>
      </c>
      <c r="N13050">
        <v>11</v>
      </c>
      <c r="P13050">
        <v>0</v>
      </c>
      <c r="Q13050">
        <v>0</v>
      </c>
      <c r="S13050">
        <v>4</v>
      </c>
    </row>
    <row r="13051" spans="1:19" x14ac:dyDescent="0.2">
      <c r="A13051" t="s">
        <v>27174</v>
      </c>
      <c r="B13051" t="s">
        <v>26986</v>
      </c>
      <c r="C13051" t="s">
        <v>2724</v>
      </c>
      <c r="D13051" t="s">
        <v>1001</v>
      </c>
      <c r="E13051" s="23">
        <v>44105</v>
      </c>
      <c r="F13051">
        <v>0</v>
      </c>
      <c r="G13051">
        <v>0</v>
      </c>
      <c r="I13051">
        <v>13</v>
      </c>
      <c r="J13051">
        <v>0</v>
      </c>
      <c r="L13051">
        <v>0</v>
      </c>
      <c r="N13051">
        <v>13</v>
      </c>
      <c r="P13051">
        <v>0</v>
      </c>
      <c r="Q13051">
        <v>3</v>
      </c>
      <c r="S13051">
        <v>0</v>
      </c>
    </row>
    <row r="13052" spans="1:19" x14ac:dyDescent="0.2">
      <c r="A13052" t="s">
        <v>27175</v>
      </c>
      <c r="B13052" t="s">
        <v>26987</v>
      </c>
      <c r="C13052" t="s">
        <v>2724</v>
      </c>
      <c r="D13052" t="s">
        <v>1002</v>
      </c>
      <c r="E13052" s="23">
        <v>44105</v>
      </c>
      <c r="F13052">
        <v>6.5</v>
      </c>
      <c r="G13052">
        <v>6.5</v>
      </c>
      <c r="I13052">
        <v>28</v>
      </c>
      <c r="J13052">
        <v>35</v>
      </c>
      <c r="L13052">
        <v>35</v>
      </c>
      <c r="N13052">
        <v>24</v>
      </c>
      <c r="P13052">
        <v>0</v>
      </c>
      <c r="Q13052">
        <v>3</v>
      </c>
      <c r="S13052">
        <v>4</v>
      </c>
    </row>
    <row r="13053" spans="1:19" x14ac:dyDescent="0.2">
      <c r="A13053" t="s">
        <v>27176</v>
      </c>
      <c r="B13053" t="s">
        <v>26988</v>
      </c>
      <c r="C13053" t="s">
        <v>237</v>
      </c>
      <c r="D13053" t="s">
        <v>1000</v>
      </c>
      <c r="E13053" s="23">
        <v>44105</v>
      </c>
      <c r="F13053">
        <v>7</v>
      </c>
      <c r="G13053">
        <v>11</v>
      </c>
      <c r="I13053">
        <v>32</v>
      </c>
      <c r="J13053">
        <v>39</v>
      </c>
      <c r="L13053">
        <v>60</v>
      </c>
      <c r="N13053">
        <v>25</v>
      </c>
      <c r="P13053">
        <v>4</v>
      </c>
      <c r="Q13053">
        <v>6</v>
      </c>
      <c r="S13053">
        <v>7</v>
      </c>
    </row>
    <row r="13054" spans="1:19" x14ac:dyDescent="0.2">
      <c r="A13054" t="s">
        <v>27177</v>
      </c>
      <c r="B13054" t="s">
        <v>26989</v>
      </c>
      <c r="C13054" t="s">
        <v>237</v>
      </c>
      <c r="D13054" t="s">
        <v>1002</v>
      </c>
      <c r="E13054" s="23">
        <v>44105</v>
      </c>
      <c r="F13054">
        <v>7</v>
      </c>
      <c r="G13054">
        <v>11</v>
      </c>
      <c r="I13054">
        <v>32</v>
      </c>
      <c r="J13054">
        <v>39</v>
      </c>
      <c r="L13054">
        <v>60</v>
      </c>
      <c r="N13054">
        <v>25</v>
      </c>
      <c r="P13054">
        <v>4</v>
      </c>
      <c r="Q13054">
        <v>6</v>
      </c>
      <c r="S13054">
        <v>7</v>
      </c>
    </row>
    <row r="13055" spans="1:19" x14ac:dyDescent="0.2">
      <c r="A13055" t="s">
        <v>27178</v>
      </c>
      <c r="B13055" t="s">
        <v>26990</v>
      </c>
      <c r="C13055" t="s">
        <v>238</v>
      </c>
      <c r="D13055" t="s">
        <v>1000</v>
      </c>
      <c r="E13055" s="23">
        <v>44105</v>
      </c>
      <c r="F13055">
        <v>3</v>
      </c>
      <c r="G13055">
        <v>5</v>
      </c>
      <c r="I13055">
        <v>10</v>
      </c>
      <c r="J13055">
        <v>12</v>
      </c>
      <c r="L13055">
        <v>22</v>
      </c>
      <c r="N13055">
        <v>6</v>
      </c>
      <c r="P13055">
        <v>2</v>
      </c>
      <c r="Q13055">
        <v>3</v>
      </c>
      <c r="S13055">
        <v>4</v>
      </c>
    </row>
    <row r="13056" spans="1:19" x14ac:dyDescent="0.2">
      <c r="A13056" t="s">
        <v>27179</v>
      </c>
      <c r="B13056" t="s">
        <v>26991</v>
      </c>
      <c r="C13056" t="s">
        <v>238</v>
      </c>
      <c r="D13056" t="s">
        <v>1002</v>
      </c>
      <c r="E13056" s="23">
        <v>44105</v>
      </c>
      <c r="F13056">
        <v>3</v>
      </c>
      <c r="G13056">
        <v>5</v>
      </c>
      <c r="I13056">
        <v>10</v>
      </c>
      <c r="J13056">
        <v>12</v>
      </c>
      <c r="L13056">
        <v>22</v>
      </c>
      <c r="N13056">
        <v>6</v>
      </c>
      <c r="P13056">
        <v>2</v>
      </c>
      <c r="Q13056">
        <v>3</v>
      </c>
      <c r="S13056">
        <v>4</v>
      </c>
    </row>
    <row r="13057" spans="1:19" x14ac:dyDescent="0.2">
      <c r="A13057" t="s">
        <v>27180</v>
      </c>
      <c r="B13057" t="s">
        <v>26992</v>
      </c>
      <c r="C13057" t="s">
        <v>239</v>
      </c>
      <c r="D13057" t="s">
        <v>1000</v>
      </c>
      <c r="E13057" s="23">
        <v>44105</v>
      </c>
      <c r="F13057">
        <v>0</v>
      </c>
      <c r="G13057">
        <v>0</v>
      </c>
      <c r="I13057">
        <v>0</v>
      </c>
      <c r="J13057">
        <v>0</v>
      </c>
      <c r="L13057">
        <v>0</v>
      </c>
      <c r="N13057">
        <v>0</v>
      </c>
      <c r="P13057">
        <v>0</v>
      </c>
      <c r="Q13057">
        <v>0</v>
      </c>
      <c r="S13057">
        <v>0</v>
      </c>
    </row>
    <row r="13058" spans="1:19" x14ac:dyDescent="0.2">
      <c r="A13058" t="s">
        <v>27181</v>
      </c>
      <c r="B13058" t="s">
        <v>26993</v>
      </c>
      <c r="C13058" t="s">
        <v>239</v>
      </c>
      <c r="D13058" t="s">
        <v>1002</v>
      </c>
      <c r="E13058" s="23">
        <v>44105</v>
      </c>
      <c r="F13058">
        <v>0</v>
      </c>
      <c r="G13058">
        <v>0</v>
      </c>
      <c r="I13058">
        <v>0</v>
      </c>
      <c r="J13058">
        <v>0</v>
      </c>
      <c r="L13058">
        <v>0</v>
      </c>
      <c r="N13058">
        <v>0</v>
      </c>
      <c r="P13058">
        <v>0</v>
      </c>
      <c r="Q13058">
        <v>0</v>
      </c>
      <c r="S13058">
        <v>0</v>
      </c>
    </row>
    <row r="13059" spans="1:19" x14ac:dyDescent="0.2">
      <c r="A13059" t="s">
        <v>27182</v>
      </c>
      <c r="B13059" t="s">
        <v>26994</v>
      </c>
      <c r="C13059" t="s">
        <v>1988</v>
      </c>
      <c r="D13059" t="s">
        <v>1000</v>
      </c>
      <c r="E13059" s="23">
        <v>44105</v>
      </c>
      <c r="F13059">
        <v>7</v>
      </c>
      <c r="G13059">
        <v>7</v>
      </c>
      <c r="I13059">
        <v>6</v>
      </c>
      <c r="J13059">
        <v>37</v>
      </c>
      <c r="L13059">
        <v>37</v>
      </c>
      <c r="N13059">
        <v>4</v>
      </c>
      <c r="P13059">
        <v>1</v>
      </c>
      <c r="Q13059">
        <v>4</v>
      </c>
      <c r="S13059">
        <v>2</v>
      </c>
    </row>
    <row r="13060" spans="1:19" x14ac:dyDescent="0.2">
      <c r="A13060" t="s">
        <v>27183</v>
      </c>
      <c r="B13060" t="s">
        <v>26995</v>
      </c>
      <c r="C13060" t="s">
        <v>1988</v>
      </c>
      <c r="D13060" t="s">
        <v>1001</v>
      </c>
      <c r="E13060" s="23">
        <v>44105</v>
      </c>
      <c r="F13060">
        <v>0</v>
      </c>
      <c r="G13060">
        <v>0</v>
      </c>
      <c r="I13060">
        <v>11</v>
      </c>
      <c r="J13060">
        <v>0</v>
      </c>
      <c r="L13060">
        <v>0</v>
      </c>
      <c r="N13060">
        <v>11</v>
      </c>
      <c r="P13060">
        <v>1</v>
      </c>
      <c r="Q13060">
        <v>2</v>
      </c>
      <c r="S13060">
        <v>0</v>
      </c>
    </row>
    <row r="13061" spans="1:19" x14ac:dyDescent="0.2">
      <c r="A13061" t="s">
        <v>27184</v>
      </c>
      <c r="B13061" t="s">
        <v>26996</v>
      </c>
      <c r="C13061" t="s">
        <v>1988</v>
      </c>
      <c r="D13061" t="s">
        <v>1002</v>
      </c>
      <c r="E13061" s="23">
        <v>44105</v>
      </c>
      <c r="F13061">
        <v>7</v>
      </c>
      <c r="G13061">
        <v>7</v>
      </c>
      <c r="I13061">
        <v>17</v>
      </c>
      <c r="J13061">
        <v>37</v>
      </c>
      <c r="L13061">
        <v>37</v>
      </c>
      <c r="N13061">
        <v>15</v>
      </c>
      <c r="P13061">
        <v>2</v>
      </c>
      <c r="Q13061">
        <v>6</v>
      </c>
      <c r="S13061">
        <v>2</v>
      </c>
    </row>
    <row r="13062" spans="1:19" x14ac:dyDescent="0.2">
      <c r="A13062" t="s">
        <v>27185</v>
      </c>
      <c r="B13062" t="s">
        <v>26997</v>
      </c>
      <c r="C13062" t="s">
        <v>966</v>
      </c>
      <c r="D13062" t="s">
        <v>1000</v>
      </c>
      <c r="E13062" s="23">
        <v>44105</v>
      </c>
      <c r="F13062">
        <v>0</v>
      </c>
      <c r="G13062">
        <v>0</v>
      </c>
      <c r="I13062">
        <v>0</v>
      </c>
      <c r="J13062">
        <v>0</v>
      </c>
      <c r="L13062">
        <v>0</v>
      </c>
      <c r="N13062">
        <v>0</v>
      </c>
      <c r="P13062">
        <v>0</v>
      </c>
      <c r="Q13062">
        <v>0</v>
      </c>
      <c r="S13062">
        <v>0</v>
      </c>
    </row>
    <row r="13063" spans="1:19" x14ac:dyDescent="0.2">
      <c r="A13063" t="s">
        <v>27186</v>
      </c>
      <c r="B13063" t="s">
        <v>26998</v>
      </c>
      <c r="C13063" t="s">
        <v>966</v>
      </c>
      <c r="D13063" t="s">
        <v>1002</v>
      </c>
      <c r="E13063" s="23">
        <v>44105</v>
      </c>
      <c r="F13063">
        <v>0</v>
      </c>
      <c r="G13063">
        <v>0</v>
      </c>
      <c r="I13063">
        <v>0</v>
      </c>
      <c r="J13063">
        <v>0</v>
      </c>
      <c r="L13063">
        <v>0</v>
      </c>
      <c r="N13063">
        <v>0</v>
      </c>
      <c r="P13063">
        <v>0</v>
      </c>
      <c r="Q13063">
        <v>0</v>
      </c>
      <c r="S13063">
        <v>0</v>
      </c>
    </row>
    <row r="13064" spans="1:19" x14ac:dyDescent="0.2">
      <c r="A13064" t="s">
        <v>27187</v>
      </c>
      <c r="B13064" t="s">
        <v>26999</v>
      </c>
      <c r="C13064" t="s">
        <v>240</v>
      </c>
      <c r="D13064" t="s">
        <v>1000</v>
      </c>
      <c r="E13064" s="23">
        <v>44105</v>
      </c>
      <c r="F13064">
        <v>11.5</v>
      </c>
      <c r="G13064">
        <v>11.5</v>
      </c>
      <c r="I13064">
        <v>29</v>
      </c>
      <c r="J13064">
        <v>64</v>
      </c>
      <c r="L13064">
        <v>65</v>
      </c>
      <c r="N13064">
        <v>27</v>
      </c>
      <c r="P13064">
        <v>1</v>
      </c>
      <c r="Q13064">
        <v>2</v>
      </c>
      <c r="S13064">
        <v>2</v>
      </c>
    </row>
    <row r="13065" spans="1:19" x14ac:dyDescent="0.2">
      <c r="A13065" t="s">
        <v>27188</v>
      </c>
      <c r="B13065" t="s">
        <v>27000</v>
      </c>
      <c r="C13065" t="s">
        <v>240</v>
      </c>
      <c r="D13065" t="s">
        <v>1002</v>
      </c>
      <c r="E13065" s="23">
        <v>44105</v>
      </c>
      <c r="F13065">
        <v>11.5</v>
      </c>
      <c r="G13065">
        <v>11.5</v>
      </c>
      <c r="I13065">
        <v>29</v>
      </c>
      <c r="J13065">
        <v>64</v>
      </c>
      <c r="L13065">
        <v>65</v>
      </c>
      <c r="N13065">
        <v>27</v>
      </c>
      <c r="P13065">
        <v>1</v>
      </c>
      <c r="Q13065">
        <v>2</v>
      </c>
      <c r="S13065">
        <v>2</v>
      </c>
    </row>
    <row r="13066" spans="1:19" x14ac:dyDescent="0.2">
      <c r="A13066" t="s">
        <v>27189</v>
      </c>
      <c r="B13066" t="s">
        <v>27001</v>
      </c>
      <c r="C13066" t="s">
        <v>241</v>
      </c>
      <c r="D13066" t="s">
        <v>1000</v>
      </c>
      <c r="E13066" s="23">
        <v>44105</v>
      </c>
      <c r="F13066">
        <v>42.5</v>
      </c>
      <c r="G13066">
        <v>42.5</v>
      </c>
      <c r="I13066">
        <v>334</v>
      </c>
      <c r="J13066">
        <v>461</v>
      </c>
      <c r="L13066">
        <v>461</v>
      </c>
      <c r="N13066">
        <v>325</v>
      </c>
      <c r="P13066">
        <v>10</v>
      </c>
      <c r="Q13066">
        <v>16</v>
      </c>
      <c r="S13066">
        <v>9</v>
      </c>
    </row>
    <row r="13067" spans="1:19" x14ac:dyDescent="0.2">
      <c r="A13067" t="s">
        <v>27190</v>
      </c>
      <c r="B13067" t="s">
        <v>27002</v>
      </c>
      <c r="C13067" t="s">
        <v>241</v>
      </c>
      <c r="D13067" t="s">
        <v>1002</v>
      </c>
      <c r="E13067" s="23">
        <v>44105</v>
      </c>
      <c r="F13067">
        <v>42.5</v>
      </c>
      <c r="G13067">
        <v>42.5</v>
      </c>
      <c r="I13067">
        <v>334</v>
      </c>
      <c r="J13067">
        <v>461</v>
      </c>
      <c r="L13067">
        <v>461</v>
      </c>
      <c r="N13067">
        <v>325</v>
      </c>
      <c r="P13067">
        <v>10</v>
      </c>
      <c r="Q13067">
        <v>16</v>
      </c>
      <c r="S13067">
        <v>9</v>
      </c>
    </row>
    <row r="13068" spans="1:19" x14ac:dyDescent="0.2">
      <c r="A13068" t="s">
        <v>27191</v>
      </c>
      <c r="B13068" t="s">
        <v>27003</v>
      </c>
      <c r="C13068" t="s">
        <v>318</v>
      </c>
      <c r="D13068" t="s">
        <v>1000</v>
      </c>
      <c r="E13068" s="23">
        <v>44105</v>
      </c>
      <c r="F13068">
        <v>6</v>
      </c>
      <c r="G13068">
        <v>6</v>
      </c>
      <c r="I13068">
        <v>14</v>
      </c>
      <c r="J13068">
        <v>35</v>
      </c>
      <c r="L13068">
        <v>35</v>
      </c>
      <c r="N13068">
        <v>14</v>
      </c>
      <c r="P13068">
        <v>0</v>
      </c>
      <c r="Q13068">
        <v>0</v>
      </c>
      <c r="S13068">
        <v>0</v>
      </c>
    </row>
    <row r="13069" spans="1:19" x14ac:dyDescent="0.2">
      <c r="A13069" t="s">
        <v>27192</v>
      </c>
      <c r="B13069" t="s">
        <v>27004</v>
      </c>
      <c r="C13069" t="s">
        <v>318</v>
      </c>
      <c r="D13069" t="s">
        <v>1002</v>
      </c>
      <c r="E13069" s="23">
        <v>44105</v>
      </c>
      <c r="F13069">
        <v>6</v>
      </c>
      <c r="G13069">
        <v>6</v>
      </c>
      <c r="I13069">
        <v>14</v>
      </c>
      <c r="J13069">
        <v>35</v>
      </c>
      <c r="L13069">
        <v>35</v>
      </c>
      <c r="N13069">
        <v>14</v>
      </c>
      <c r="P13069">
        <v>0</v>
      </c>
      <c r="Q13069">
        <v>0</v>
      </c>
      <c r="S13069">
        <v>0</v>
      </c>
    </row>
    <row r="13070" spans="1:19" x14ac:dyDescent="0.2">
      <c r="A13070" t="s">
        <v>27193</v>
      </c>
      <c r="B13070" t="s">
        <v>27005</v>
      </c>
      <c r="C13070" t="s">
        <v>896</v>
      </c>
      <c r="D13070" t="s">
        <v>1000</v>
      </c>
      <c r="E13070" s="23">
        <v>44105</v>
      </c>
      <c r="F13070">
        <v>83.5</v>
      </c>
      <c r="G13070">
        <v>89.5</v>
      </c>
      <c r="I13070">
        <v>440</v>
      </c>
      <c r="J13070">
        <v>683</v>
      </c>
      <c r="L13070">
        <v>715</v>
      </c>
      <c r="N13070">
        <v>412</v>
      </c>
      <c r="O13070" t="s">
        <v>904</v>
      </c>
      <c r="P13070">
        <v>18</v>
      </c>
      <c r="Q13070">
        <v>31</v>
      </c>
      <c r="S13070">
        <v>28</v>
      </c>
    </row>
    <row r="13071" spans="1:19" x14ac:dyDescent="0.2">
      <c r="A13071" t="s">
        <v>27194</v>
      </c>
      <c r="B13071" t="s">
        <v>27006</v>
      </c>
      <c r="C13071" t="s">
        <v>899</v>
      </c>
      <c r="D13071" t="s">
        <v>1001</v>
      </c>
      <c r="E13071" s="23">
        <v>44105</v>
      </c>
      <c r="F13071">
        <v>0</v>
      </c>
      <c r="G13071">
        <v>0</v>
      </c>
      <c r="I13071">
        <v>24</v>
      </c>
      <c r="J13071">
        <v>0</v>
      </c>
      <c r="L13071">
        <v>0</v>
      </c>
      <c r="N13071">
        <v>24</v>
      </c>
      <c r="O13071" t="s">
        <v>904</v>
      </c>
      <c r="P13071">
        <v>1</v>
      </c>
      <c r="Q13071">
        <v>5</v>
      </c>
      <c r="S13071">
        <v>0</v>
      </c>
    </row>
    <row r="13072" spans="1:19" x14ac:dyDescent="0.2">
      <c r="A13072" t="s">
        <v>27195</v>
      </c>
      <c r="B13072" t="s">
        <v>27007</v>
      </c>
      <c r="C13072" t="s">
        <v>1237</v>
      </c>
      <c r="D13072" t="s">
        <v>1000</v>
      </c>
      <c r="E13072" s="23">
        <v>44105</v>
      </c>
      <c r="F13072">
        <v>25</v>
      </c>
      <c r="G13072">
        <v>25</v>
      </c>
      <c r="I13072">
        <v>50</v>
      </c>
      <c r="J13072">
        <v>136</v>
      </c>
      <c r="L13072">
        <v>137</v>
      </c>
      <c r="N13072">
        <v>42</v>
      </c>
      <c r="P13072">
        <v>2</v>
      </c>
      <c r="Q13072">
        <v>6</v>
      </c>
      <c r="S13072">
        <v>8</v>
      </c>
    </row>
    <row r="13073" spans="1:19" x14ac:dyDescent="0.2">
      <c r="A13073" t="s">
        <v>27196</v>
      </c>
      <c r="B13073" t="s">
        <v>27008</v>
      </c>
      <c r="C13073" t="s">
        <v>1237</v>
      </c>
      <c r="D13073" t="s">
        <v>1001</v>
      </c>
      <c r="E13073" s="23">
        <v>44105</v>
      </c>
      <c r="F13073">
        <v>0</v>
      </c>
      <c r="G13073">
        <v>0</v>
      </c>
      <c r="I13073">
        <v>24</v>
      </c>
      <c r="J13073">
        <v>0</v>
      </c>
      <c r="L13073">
        <v>0</v>
      </c>
      <c r="N13073">
        <v>24</v>
      </c>
      <c r="P13073">
        <v>1</v>
      </c>
      <c r="Q13073">
        <v>5</v>
      </c>
      <c r="S13073">
        <v>0</v>
      </c>
    </row>
    <row r="13074" spans="1:19" x14ac:dyDescent="0.2">
      <c r="A13074" t="s">
        <v>27197</v>
      </c>
      <c r="B13074" t="s">
        <v>27009</v>
      </c>
      <c r="C13074" t="s">
        <v>1237</v>
      </c>
      <c r="D13074" t="s">
        <v>1002</v>
      </c>
      <c r="E13074" s="23">
        <v>44105</v>
      </c>
      <c r="F13074">
        <v>25</v>
      </c>
      <c r="G13074">
        <v>25</v>
      </c>
      <c r="I13074">
        <v>74</v>
      </c>
      <c r="J13074">
        <v>136</v>
      </c>
      <c r="L13074">
        <v>137</v>
      </c>
      <c r="N13074">
        <v>66</v>
      </c>
      <c r="P13074">
        <v>3</v>
      </c>
      <c r="Q13074">
        <v>11</v>
      </c>
      <c r="S13074">
        <v>8</v>
      </c>
    </row>
    <row r="13075" spans="1:19" x14ac:dyDescent="0.2">
      <c r="A13075" t="s">
        <v>27198</v>
      </c>
      <c r="B13075" t="s">
        <v>27010</v>
      </c>
      <c r="C13075" t="s">
        <v>235</v>
      </c>
      <c r="D13075" t="s">
        <v>1002</v>
      </c>
      <c r="E13075" s="23">
        <v>44105</v>
      </c>
      <c r="F13075">
        <v>83.5</v>
      </c>
      <c r="G13075">
        <v>89.5</v>
      </c>
      <c r="I13075">
        <v>464</v>
      </c>
      <c r="J13075">
        <v>683</v>
      </c>
      <c r="L13075">
        <v>715</v>
      </c>
      <c r="N13075">
        <v>436</v>
      </c>
      <c r="P13075">
        <v>19</v>
      </c>
      <c r="Q13075">
        <v>36</v>
      </c>
      <c r="S13075">
        <v>28</v>
      </c>
    </row>
    <row r="13076" spans="1:19" x14ac:dyDescent="0.2">
      <c r="A13076" t="s">
        <v>27387</v>
      </c>
      <c r="B13076" t="s">
        <v>27199</v>
      </c>
      <c r="C13076" t="s">
        <v>228</v>
      </c>
      <c r="D13076" t="s">
        <v>1000</v>
      </c>
      <c r="E13076" s="23">
        <v>44136</v>
      </c>
      <c r="F13076">
        <v>0</v>
      </c>
      <c r="G13076">
        <v>0</v>
      </c>
      <c r="I13076">
        <v>0</v>
      </c>
      <c r="J13076">
        <v>0</v>
      </c>
      <c r="L13076">
        <v>0</v>
      </c>
      <c r="N13076">
        <v>0</v>
      </c>
      <c r="P13076">
        <v>0</v>
      </c>
      <c r="Q13076">
        <v>0</v>
      </c>
      <c r="S13076">
        <v>0</v>
      </c>
    </row>
    <row r="13077" spans="1:19" x14ac:dyDescent="0.2">
      <c r="A13077" t="s">
        <v>27388</v>
      </c>
      <c r="B13077" t="s">
        <v>27200</v>
      </c>
      <c r="C13077" t="s">
        <v>211</v>
      </c>
      <c r="D13077" t="s">
        <v>1000</v>
      </c>
      <c r="E13077" s="23">
        <v>44136</v>
      </c>
      <c r="F13077">
        <v>0</v>
      </c>
      <c r="G13077">
        <v>0</v>
      </c>
      <c r="I13077">
        <v>0</v>
      </c>
      <c r="J13077">
        <v>0</v>
      </c>
      <c r="L13077">
        <v>0</v>
      </c>
      <c r="N13077">
        <v>0</v>
      </c>
      <c r="P13077">
        <v>0</v>
      </c>
      <c r="Q13077">
        <v>0</v>
      </c>
      <c r="S13077">
        <v>0</v>
      </c>
    </row>
    <row r="13078" spans="1:19" x14ac:dyDescent="0.2">
      <c r="A13078" t="s">
        <v>27389</v>
      </c>
      <c r="B13078" t="s">
        <v>27201</v>
      </c>
      <c r="C13078" t="s">
        <v>213</v>
      </c>
      <c r="D13078" t="s">
        <v>1000</v>
      </c>
      <c r="E13078" s="23">
        <v>44136</v>
      </c>
      <c r="F13078">
        <v>0</v>
      </c>
      <c r="G13078">
        <v>0</v>
      </c>
      <c r="I13078">
        <v>0</v>
      </c>
      <c r="J13078">
        <v>0</v>
      </c>
      <c r="L13078">
        <v>0</v>
      </c>
      <c r="N13078">
        <v>0</v>
      </c>
      <c r="P13078">
        <v>0</v>
      </c>
      <c r="Q13078">
        <v>0</v>
      </c>
      <c r="S13078">
        <v>0</v>
      </c>
    </row>
    <row r="13079" spans="1:19" x14ac:dyDescent="0.2">
      <c r="A13079" t="s">
        <v>27390</v>
      </c>
      <c r="B13079" t="s">
        <v>27202</v>
      </c>
      <c r="C13079" t="s">
        <v>229</v>
      </c>
      <c r="D13079" t="s">
        <v>1000</v>
      </c>
      <c r="E13079" s="23">
        <v>44136</v>
      </c>
      <c r="F13079">
        <v>0</v>
      </c>
      <c r="G13079">
        <v>0</v>
      </c>
      <c r="I13079">
        <v>0</v>
      </c>
      <c r="J13079">
        <v>0</v>
      </c>
      <c r="L13079">
        <v>0</v>
      </c>
      <c r="N13079">
        <v>0</v>
      </c>
      <c r="P13079">
        <v>0</v>
      </c>
      <c r="Q13079">
        <v>0</v>
      </c>
      <c r="S13079">
        <v>0</v>
      </c>
    </row>
    <row r="13080" spans="1:19" x14ac:dyDescent="0.2">
      <c r="A13080" t="s">
        <v>27391</v>
      </c>
      <c r="B13080" t="s">
        <v>27203</v>
      </c>
      <c r="C13080" t="s">
        <v>1051</v>
      </c>
      <c r="D13080" t="s">
        <v>1000</v>
      </c>
      <c r="E13080" s="23">
        <v>44136</v>
      </c>
      <c r="F13080">
        <v>0</v>
      </c>
      <c r="G13080">
        <v>0</v>
      </c>
      <c r="I13080">
        <v>0</v>
      </c>
      <c r="J13080">
        <v>0</v>
      </c>
      <c r="L13080">
        <v>0</v>
      </c>
      <c r="N13080">
        <v>0</v>
      </c>
      <c r="P13080">
        <v>0</v>
      </c>
      <c r="Q13080">
        <v>0</v>
      </c>
      <c r="S13080">
        <v>0</v>
      </c>
    </row>
    <row r="13081" spans="1:19" x14ac:dyDescent="0.2">
      <c r="A13081" t="s">
        <v>27392</v>
      </c>
      <c r="B13081" t="s">
        <v>27204</v>
      </c>
      <c r="C13081" t="s">
        <v>1048</v>
      </c>
      <c r="D13081" t="s">
        <v>1000</v>
      </c>
      <c r="E13081" s="23">
        <v>44136</v>
      </c>
      <c r="F13081">
        <v>0</v>
      </c>
      <c r="G13081">
        <v>0</v>
      </c>
      <c r="I13081">
        <v>0</v>
      </c>
      <c r="J13081">
        <v>0</v>
      </c>
      <c r="L13081">
        <v>0</v>
      </c>
      <c r="N13081">
        <v>0</v>
      </c>
      <c r="P13081">
        <v>0</v>
      </c>
      <c r="Q13081">
        <v>0</v>
      </c>
      <c r="S13081">
        <v>0</v>
      </c>
    </row>
    <row r="13082" spans="1:19" x14ac:dyDescent="0.2">
      <c r="A13082" t="s">
        <v>27393</v>
      </c>
      <c r="B13082" t="s">
        <v>27205</v>
      </c>
      <c r="C13082" t="s">
        <v>1047</v>
      </c>
      <c r="D13082" t="s">
        <v>1000</v>
      </c>
      <c r="E13082" s="23">
        <v>44136</v>
      </c>
      <c r="F13082">
        <v>1.5</v>
      </c>
      <c r="G13082">
        <v>1.5</v>
      </c>
      <c r="I13082">
        <v>15</v>
      </c>
      <c r="J13082">
        <v>8</v>
      </c>
      <c r="L13082">
        <v>8</v>
      </c>
      <c r="N13082">
        <v>15</v>
      </c>
      <c r="P13082">
        <v>0</v>
      </c>
      <c r="Q13082">
        <v>0</v>
      </c>
      <c r="S13082">
        <v>0</v>
      </c>
    </row>
    <row r="13083" spans="1:19" x14ac:dyDescent="0.2">
      <c r="A13083" t="s">
        <v>27394</v>
      </c>
      <c r="B13083" t="s">
        <v>27206</v>
      </c>
      <c r="C13083" t="s">
        <v>1050</v>
      </c>
      <c r="D13083" t="s">
        <v>1001</v>
      </c>
      <c r="E13083" s="23">
        <v>44136</v>
      </c>
      <c r="F13083">
        <v>0</v>
      </c>
      <c r="G13083">
        <v>0</v>
      </c>
      <c r="I13083">
        <v>2</v>
      </c>
      <c r="J13083">
        <v>0</v>
      </c>
      <c r="L13083">
        <v>0</v>
      </c>
      <c r="N13083">
        <v>2</v>
      </c>
      <c r="P13083">
        <v>0</v>
      </c>
      <c r="Q13083">
        <v>0</v>
      </c>
      <c r="S13083">
        <v>0</v>
      </c>
    </row>
    <row r="13084" spans="1:19" x14ac:dyDescent="0.2">
      <c r="A13084" t="s">
        <v>27395</v>
      </c>
      <c r="B13084" t="s">
        <v>27207</v>
      </c>
      <c r="C13084" t="s">
        <v>1050</v>
      </c>
      <c r="D13084" t="s">
        <v>1000</v>
      </c>
      <c r="E13084" s="23">
        <v>44136</v>
      </c>
      <c r="F13084">
        <v>1</v>
      </c>
      <c r="G13084">
        <v>1</v>
      </c>
      <c r="I13084">
        <v>0</v>
      </c>
      <c r="J13084">
        <v>5</v>
      </c>
      <c r="L13084">
        <v>5</v>
      </c>
      <c r="N13084">
        <v>0</v>
      </c>
      <c r="P13084">
        <v>0</v>
      </c>
      <c r="Q13084">
        <v>0</v>
      </c>
      <c r="S13084">
        <v>0</v>
      </c>
    </row>
    <row r="13085" spans="1:19" x14ac:dyDescent="0.2">
      <c r="A13085" t="s">
        <v>27396</v>
      </c>
      <c r="B13085" t="s">
        <v>27208</v>
      </c>
      <c r="C13085" t="s">
        <v>1049</v>
      </c>
      <c r="D13085" t="s">
        <v>1001</v>
      </c>
      <c r="E13085" s="23">
        <v>44136</v>
      </c>
      <c r="F13085">
        <v>0</v>
      </c>
      <c r="G13085">
        <v>0</v>
      </c>
      <c r="I13085">
        <v>0</v>
      </c>
      <c r="J13085">
        <v>0</v>
      </c>
      <c r="L13085">
        <v>0</v>
      </c>
      <c r="N13085">
        <v>0</v>
      </c>
      <c r="P13085">
        <v>0</v>
      </c>
      <c r="Q13085">
        <v>0</v>
      </c>
      <c r="S13085">
        <v>0</v>
      </c>
    </row>
    <row r="13086" spans="1:19" x14ac:dyDescent="0.2">
      <c r="A13086" t="s">
        <v>27397</v>
      </c>
      <c r="B13086" t="s">
        <v>27209</v>
      </c>
      <c r="C13086" t="s">
        <v>1048</v>
      </c>
      <c r="D13086" t="s">
        <v>1001</v>
      </c>
      <c r="E13086" s="23">
        <v>44136</v>
      </c>
      <c r="F13086">
        <v>0</v>
      </c>
      <c r="G13086">
        <v>0</v>
      </c>
      <c r="I13086">
        <v>7</v>
      </c>
      <c r="J13086">
        <v>0</v>
      </c>
      <c r="L13086">
        <v>0</v>
      </c>
      <c r="N13086">
        <v>7</v>
      </c>
      <c r="P13086">
        <v>0</v>
      </c>
      <c r="Q13086">
        <v>0</v>
      </c>
      <c r="S13086">
        <v>0</v>
      </c>
    </row>
    <row r="13087" spans="1:19" x14ac:dyDescent="0.2">
      <c r="A13087" t="s">
        <v>27392</v>
      </c>
      <c r="B13087" t="s">
        <v>27204</v>
      </c>
      <c r="C13087" t="s">
        <v>1048</v>
      </c>
      <c r="D13087" t="s">
        <v>1000</v>
      </c>
      <c r="E13087" s="23">
        <v>44136</v>
      </c>
      <c r="F13087">
        <v>2.5</v>
      </c>
      <c r="G13087">
        <v>2.5</v>
      </c>
      <c r="I13087">
        <v>0</v>
      </c>
      <c r="J13087">
        <v>14</v>
      </c>
      <c r="L13087">
        <v>14</v>
      </c>
      <c r="N13087">
        <v>0</v>
      </c>
      <c r="P13087">
        <v>0</v>
      </c>
      <c r="Q13087">
        <v>0</v>
      </c>
      <c r="S13087">
        <v>0</v>
      </c>
    </row>
    <row r="13088" spans="1:19" x14ac:dyDescent="0.2">
      <c r="A13088" t="s">
        <v>27398</v>
      </c>
      <c r="B13088" t="s">
        <v>27210</v>
      </c>
      <c r="C13088" t="s">
        <v>1047</v>
      </c>
      <c r="D13088" t="s">
        <v>1001</v>
      </c>
      <c r="E13088" s="23">
        <v>44136</v>
      </c>
      <c r="F13088">
        <v>0</v>
      </c>
      <c r="G13088">
        <v>0</v>
      </c>
      <c r="I13088">
        <v>0</v>
      </c>
      <c r="J13088">
        <v>0</v>
      </c>
      <c r="L13088">
        <v>0</v>
      </c>
      <c r="N13088">
        <v>0</v>
      </c>
      <c r="P13088">
        <v>0</v>
      </c>
      <c r="Q13088">
        <v>0</v>
      </c>
      <c r="S13088">
        <v>0</v>
      </c>
    </row>
    <row r="13089" spans="1:19" x14ac:dyDescent="0.2">
      <c r="A13089" t="s">
        <v>27399</v>
      </c>
      <c r="B13089" t="s">
        <v>27211</v>
      </c>
      <c r="C13089" t="s">
        <v>25343</v>
      </c>
      <c r="D13089" t="s">
        <v>1001</v>
      </c>
      <c r="E13089" s="23">
        <v>44136</v>
      </c>
      <c r="F13089">
        <v>0</v>
      </c>
      <c r="G13089">
        <v>0</v>
      </c>
      <c r="I13089">
        <v>3</v>
      </c>
      <c r="J13089">
        <v>0</v>
      </c>
      <c r="L13089">
        <v>0</v>
      </c>
      <c r="N13089">
        <v>3</v>
      </c>
      <c r="P13089">
        <v>0</v>
      </c>
      <c r="Q13089">
        <v>1</v>
      </c>
      <c r="S13089">
        <v>0</v>
      </c>
    </row>
    <row r="13090" spans="1:19" x14ac:dyDescent="0.2">
      <c r="A13090" t="s">
        <v>27400</v>
      </c>
      <c r="B13090" t="s">
        <v>27212</v>
      </c>
      <c r="C13090" t="s">
        <v>25343</v>
      </c>
      <c r="D13090" t="s">
        <v>1000</v>
      </c>
      <c r="E13090" s="23">
        <v>44136</v>
      </c>
      <c r="F13090">
        <v>1.5</v>
      </c>
      <c r="G13090">
        <v>1.5</v>
      </c>
      <c r="I13090">
        <v>0</v>
      </c>
      <c r="J13090">
        <v>8</v>
      </c>
      <c r="L13090">
        <v>8</v>
      </c>
      <c r="N13090">
        <v>0</v>
      </c>
      <c r="P13090">
        <v>0</v>
      </c>
      <c r="Q13090">
        <v>0</v>
      </c>
      <c r="S13090">
        <v>0</v>
      </c>
    </row>
    <row r="13091" spans="1:19" x14ac:dyDescent="0.2">
      <c r="A13091" t="s">
        <v>27401</v>
      </c>
      <c r="B13091" t="s">
        <v>27213</v>
      </c>
      <c r="C13091" t="s">
        <v>25698</v>
      </c>
      <c r="D13091" t="s">
        <v>1000</v>
      </c>
      <c r="E13091" s="23">
        <v>44136</v>
      </c>
      <c r="F13091">
        <v>3</v>
      </c>
      <c r="G13091">
        <v>4</v>
      </c>
      <c r="I13091">
        <v>9</v>
      </c>
      <c r="J13091">
        <v>15</v>
      </c>
      <c r="L13091">
        <v>21</v>
      </c>
      <c r="N13091">
        <v>9</v>
      </c>
      <c r="P13091">
        <v>1</v>
      </c>
      <c r="Q13091">
        <v>2</v>
      </c>
      <c r="S13091">
        <v>0</v>
      </c>
    </row>
    <row r="13092" spans="1:19" x14ac:dyDescent="0.2">
      <c r="A13092" t="s">
        <v>27402</v>
      </c>
      <c r="B13092" t="s">
        <v>27214</v>
      </c>
      <c r="C13092" t="s">
        <v>959</v>
      </c>
      <c r="D13092" t="s">
        <v>1000</v>
      </c>
      <c r="E13092" s="23">
        <v>44136</v>
      </c>
      <c r="F13092">
        <v>0</v>
      </c>
      <c r="G13092">
        <v>0</v>
      </c>
      <c r="I13092">
        <v>0</v>
      </c>
      <c r="J13092">
        <v>0</v>
      </c>
      <c r="L13092">
        <v>0</v>
      </c>
      <c r="N13092">
        <v>0</v>
      </c>
      <c r="P13092">
        <v>0</v>
      </c>
      <c r="Q13092">
        <v>0</v>
      </c>
      <c r="S13092">
        <v>0</v>
      </c>
    </row>
    <row r="13093" spans="1:19" x14ac:dyDescent="0.2">
      <c r="A13093" t="s">
        <v>27403</v>
      </c>
      <c r="B13093" t="s">
        <v>27215</v>
      </c>
      <c r="C13093" t="s">
        <v>205</v>
      </c>
      <c r="D13093" t="s">
        <v>1000</v>
      </c>
      <c r="E13093" s="23">
        <v>44136</v>
      </c>
      <c r="F13093">
        <v>0</v>
      </c>
      <c r="G13093">
        <v>0</v>
      </c>
      <c r="I13093">
        <v>0</v>
      </c>
      <c r="J13093">
        <v>0</v>
      </c>
      <c r="L13093">
        <v>0</v>
      </c>
      <c r="N13093">
        <v>0</v>
      </c>
      <c r="P13093">
        <v>0</v>
      </c>
      <c r="Q13093">
        <v>0</v>
      </c>
      <c r="S13093">
        <v>0</v>
      </c>
    </row>
    <row r="13094" spans="1:19" x14ac:dyDescent="0.2">
      <c r="A13094" t="s">
        <v>27404</v>
      </c>
      <c r="B13094" t="s">
        <v>27216</v>
      </c>
      <c r="C13094" t="s">
        <v>384</v>
      </c>
      <c r="D13094" t="s">
        <v>1000</v>
      </c>
      <c r="E13094" s="23">
        <v>44136</v>
      </c>
      <c r="F13094">
        <v>0</v>
      </c>
      <c r="G13094">
        <v>0</v>
      </c>
      <c r="I13094">
        <v>0</v>
      </c>
      <c r="J13094">
        <v>0</v>
      </c>
      <c r="L13094">
        <v>0</v>
      </c>
      <c r="N13094">
        <v>0</v>
      </c>
      <c r="P13094">
        <v>0</v>
      </c>
      <c r="Q13094">
        <v>0</v>
      </c>
      <c r="S13094">
        <v>0</v>
      </c>
    </row>
    <row r="13095" spans="1:19" x14ac:dyDescent="0.2">
      <c r="A13095" t="s">
        <v>27405</v>
      </c>
      <c r="B13095" t="s">
        <v>27217</v>
      </c>
      <c r="C13095" t="s">
        <v>210</v>
      </c>
      <c r="D13095" t="s">
        <v>1000</v>
      </c>
      <c r="E13095" s="23">
        <v>44136</v>
      </c>
      <c r="F13095">
        <v>0</v>
      </c>
      <c r="G13095">
        <v>0</v>
      </c>
      <c r="I13095">
        <v>0</v>
      </c>
      <c r="J13095">
        <v>0</v>
      </c>
      <c r="L13095">
        <v>0</v>
      </c>
      <c r="N13095">
        <v>0</v>
      </c>
      <c r="P13095">
        <v>0</v>
      </c>
      <c r="Q13095">
        <v>0</v>
      </c>
      <c r="S13095">
        <v>0</v>
      </c>
    </row>
    <row r="13096" spans="1:19" x14ac:dyDescent="0.2">
      <c r="A13096" t="s">
        <v>27406</v>
      </c>
      <c r="B13096" t="s">
        <v>27218</v>
      </c>
      <c r="C13096" t="s">
        <v>215</v>
      </c>
      <c r="D13096" t="s">
        <v>1000</v>
      </c>
      <c r="E13096" s="23">
        <v>44136</v>
      </c>
      <c r="F13096">
        <v>4</v>
      </c>
      <c r="G13096">
        <v>7</v>
      </c>
      <c r="I13096">
        <v>21</v>
      </c>
      <c r="J13096">
        <v>24</v>
      </c>
      <c r="K13096">
        <v>36</v>
      </c>
      <c r="L13096">
        <v>39</v>
      </c>
      <c r="N13096">
        <v>13</v>
      </c>
      <c r="P13096">
        <v>4</v>
      </c>
      <c r="Q13096">
        <v>5</v>
      </c>
      <c r="S13096">
        <v>8</v>
      </c>
    </row>
    <row r="13097" spans="1:19" x14ac:dyDescent="0.2">
      <c r="A13097" t="s">
        <v>27407</v>
      </c>
      <c r="B13097" t="s">
        <v>27219</v>
      </c>
      <c r="C13097" t="s">
        <v>960</v>
      </c>
      <c r="D13097" t="s">
        <v>1000</v>
      </c>
      <c r="E13097" s="23">
        <v>44136</v>
      </c>
      <c r="F13097">
        <v>0</v>
      </c>
      <c r="G13097">
        <v>0</v>
      </c>
      <c r="I13097">
        <v>0</v>
      </c>
      <c r="J13097">
        <v>0</v>
      </c>
      <c r="L13097">
        <v>0</v>
      </c>
      <c r="N13097">
        <v>0</v>
      </c>
      <c r="P13097">
        <v>0</v>
      </c>
      <c r="Q13097">
        <v>0</v>
      </c>
      <c r="S13097">
        <v>0</v>
      </c>
    </row>
    <row r="13098" spans="1:19" x14ac:dyDescent="0.2">
      <c r="A13098" t="s">
        <v>27408</v>
      </c>
      <c r="B13098" t="s">
        <v>27220</v>
      </c>
      <c r="C13098" t="s">
        <v>961</v>
      </c>
      <c r="D13098" t="s">
        <v>1000</v>
      </c>
      <c r="E13098" s="23">
        <v>44136</v>
      </c>
      <c r="F13098">
        <v>3</v>
      </c>
      <c r="G13098">
        <v>5</v>
      </c>
      <c r="I13098">
        <v>9</v>
      </c>
      <c r="J13098">
        <v>12</v>
      </c>
      <c r="L13098">
        <v>22</v>
      </c>
      <c r="N13098">
        <v>5</v>
      </c>
      <c r="P13098">
        <v>1</v>
      </c>
      <c r="Q13098">
        <v>3</v>
      </c>
      <c r="S13098">
        <v>4</v>
      </c>
    </row>
    <row r="13099" spans="1:19" x14ac:dyDescent="0.2">
      <c r="A13099" t="s">
        <v>27409</v>
      </c>
      <c r="B13099" t="s">
        <v>27221</v>
      </c>
      <c r="C13099" t="s">
        <v>221</v>
      </c>
      <c r="D13099" t="s">
        <v>1000</v>
      </c>
      <c r="E13099" s="23">
        <v>44136</v>
      </c>
      <c r="F13099">
        <v>0</v>
      </c>
      <c r="G13099">
        <v>0</v>
      </c>
      <c r="I13099">
        <v>0</v>
      </c>
      <c r="J13099">
        <v>0</v>
      </c>
      <c r="L13099">
        <v>0</v>
      </c>
      <c r="N13099">
        <v>0</v>
      </c>
      <c r="P13099">
        <v>0</v>
      </c>
      <c r="Q13099">
        <v>0</v>
      </c>
      <c r="S13099">
        <v>0</v>
      </c>
    </row>
    <row r="13100" spans="1:19" x14ac:dyDescent="0.2">
      <c r="A13100" t="s">
        <v>27410</v>
      </c>
      <c r="B13100" t="s">
        <v>27222</v>
      </c>
      <c r="C13100" t="s">
        <v>222</v>
      </c>
      <c r="D13100" t="s">
        <v>1000</v>
      </c>
      <c r="E13100" s="23">
        <v>44136</v>
      </c>
      <c r="F13100">
        <v>0</v>
      </c>
      <c r="G13100">
        <v>0</v>
      </c>
      <c r="I13100">
        <v>0</v>
      </c>
      <c r="J13100">
        <v>0</v>
      </c>
      <c r="L13100">
        <v>0</v>
      </c>
      <c r="N13100">
        <v>0</v>
      </c>
      <c r="P13100">
        <v>0</v>
      </c>
      <c r="Q13100">
        <v>0</v>
      </c>
      <c r="S13100">
        <v>0</v>
      </c>
    </row>
    <row r="13101" spans="1:19" x14ac:dyDescent="0.2">
      <c r="A13101" t="s">
        <v>27411</v>
      </c>
      <c r="B13101" t="s">
        <v>27223</v>
      </c>
      <c r="C13101" t="s">
        <v>1052</v>
      </c>
      <c r="D13101" t="s">
        <v>1000</v>
      </c>
      <c r="E13101" s="23">
        <v>44136</v>
      </c>
      <c r="F13101">
        <v>2.5</v>
      </c>
      <c r="G13101">
        <v>2.5</v>
      </c>
      <c r="I13101">
        <v>2</v>
      </c>
      <c r="J13101">
        <v>13</v>
      </c>
      <c r="L13101">
        <v>13</v>
      </c>
      <c r="N13101">
        <v>2</v>
      </c>
      <c r="P13101">
        <v>0</v>
      </c>
      <c r="Q13101">
        <v>1</v>
      </c>
      <c r="S13101">
        <v>0</v>
      </c>
    </row>
    <row r="13102" spans="1:19" x14ac:dyDescent="0.2">
      <c r="A13102" t="s">
        <v>27412</v>
      </c>
      <c r="B13102" t="s">
        <v>27224</v>
      </c>
      <c r="C13102" t="s">
        <v>1053</v>
      </c>
      <c r="D13102" t="s">
        <v>1000</v>
      </c>
      <c r="E13102" s="23">
        <v>44136</v>
      </c>
      <c r="F13102">
        <v>1.5</v>
      </c>
      <c r="G13102">
        <v>1.5</v>
      </c>
      <c r="I13102">
        <v>0</v>
      </c>
      <c r="J13102">
        <v>8</v>
      </c>
      <c r="L13102">
        <v>8</v>
      </c>
      <c r="N13102">
        <v>0</v>
      </c>
      <c r="P13102">
        <v>2</v>
      </c>
      <c r="Q13102">
        <v>3</v>
      </c>
      <c r="S13102">
        <v>0</v>
      </c>
    </row>
    <row r="13103" spans="1:19" x14ac:dyDescent="0.2">
      <c r="A13103" t="s">
        <v>27413</v>
      </c>
      <c r="B13103" t="s">
        <v>27225</v>
      </c>
      <c r="C13103" t="s">
        <v>1052</v>
      </c>
      <c r="D13103" t="s">
        <v>1001</v>
      </c>
      <c r="E13103" s="23">
        <v>44136</v>
      </c>
      <c r="F13103">
        <v>0</v>
      </c>
      <c r="G13103">
        <v>0</v>
      </c>
      <c r="I13103">
        <v>3</v>
      </c>
      <c r="J13103">
        <v>0</v>
      </c>
      <c r="L13103">
        <v>0</v>
      </c>
      <c r="N13103">
        <v>3</v>
      </c>
      <c r="P13103">
        <v>1</v>
      </c>
      <c r="Q13103">
        <v>1</v>
      </c>
      <c r="S13103">
        <v>0</v>
      </c>
    </row>
    <row r="13104" spans="1:19" x14ac:dyDescent="0.2">
      <c r="A13104" t="s">
        <v>27414</v>
      </c>
      <c r="B13104" t="s">
        <v>27226</v>
      </c>
      <c r="C13104" t="s">
        <v>1053</v>
      </c>
      <c r="D13104" t="s">
        <v>1001</v>
      </c>
      <c r="E13104" s="23">
        <v>44136</v>
      </c>
      <c r="F13104">
        <v>0</v>
      </c>
      <c r="G13104">
        <v>0</v>
      </c>
      <c r="I13104">
        <v>0</v>
      </c>
      <c r="J13104">
        <v>0</v>
      </c>
      <c r="L13104">
        <v>0</v>
      </c>
      <c r="N13104">
        <v>0</v>
      </c>
      <c r="P13104">
        <v>0</v>
      </c>
      <c r="Q13104">
        <v>0</v>
      </c>
      <c r="S13104">
        <v>0</v>
      </c>
    </row>
    <row r="13105" spans="1:19" x14ac:dyDescent="0.2">
      <c r="A13105" t="s">
        <v>27415</v>
      </c>
      <c r="B13105" t="s">
        <v>27227</v>
      </c>
      <c r="C13105" t="s">
        <v>1054</v>
      </c>
      <c r="D13105" t="s">
        <v>1001</v>
      </c>
      <c r="E13105" s="23">
        <v>44136</v>
      </c>
      <c r="F13105">
        <v>0</v>
      </c>
      <c r="G13105">
        <v>0</v>
      </c>
      <c r="I13105">
        <v>1</v>
      </c>
      <c r="J13105">
        <v>0</v>
      </c>
      <c r="L13105">
        <v>0</v>
      </c>
      <c r="N13105">
        <v>1</v>
      </c>
      <c r="P13105">
        <v>0</v>
      </c>
      <c r="Q13105">
        <v>0</v>
      </c>
      <c r="S13105">
        <v>0</v>
      </c>
    </row>
    <row r="13106" spans="1:19" x14ac:dyDescent="0.2">
      <c r="A13106" t="s">
        <v>27416</v>
      </c>
      <c r="B13106" t="s">
        <v>27228</v>
      </c>
      <c r="C13106" t="s">
        <v>1054</v>
      </c>
      <c r="D13106" t="s">
        <v>1000</v>
      </c>
      <c r="E13106" s="23">
        <v>44136</v>
      </c>
      <c r="F13106">
        <v>1.5</v>
      </c>
      <c r="G13106">
        <v>1.5</v>
      </c>
      <c r="I13106">
        <v>0</v>
      </c>
      <c r="J13106">
        <v>8</v>
      </c>
      <c r="L13106">
        <v>8</v>
      </c>
      <c r="N13106">
        <v>0</v>
      </c>
      <c r="P13106">
        <v>0</v>
      </c>
      <c r="Q13106">
        <v>0</v>
      </c>
      <c r="S13106">
        <v>0</v>
      </c>
    </row>
    <row r="13107" spans="1:19" x14ac:dyDescent="0.2">
      <c r="A13107" t="s">
        <v>27417</v>
      </c>
      <c r="B13107" t="s">
        <v>27229</v>
      </c>
      <c r="C13107" t="s">
        <v>25359</v>
      </c>
      <c r="D13107" t="s">
        <v>1001</v>
      </c>
      <c r="E13107" s="23">
        <v>44136</v>
      </c>
      <c r="F13107">
        <v>0</v>
      </c>
      <c r="G13107">
        <v>0</v>
      </c>
      <c r="I13107">
        <v>4</v>
      </c>
      <c r="J13107">
        <v>0</v>
      </c>
      <c r="L13107">
        <v>0</v>
      </c>
      <c r="N13107">
        <v>4</v>
      </c>
      <c r="P13107">
        <v>0</v>
      </c>
      <c r="Q13107">
        <v>0</v>
      </c>
      <c r="S13107">
        <v>0</v>
      </c>
    </row>
    <row r="13108" spans="1:19" x14ac:dyDescent="0.2">
      <c r="A13108" t="s">
        <v>27418</v>
      </c>
      <c r="B13108" t="s">
        <v>27230</v>
      </c>
      <c r="C13108" t="s">
        <v>25359</v>
      </c>
      <c r="D13108" t="s">
        <v>1000</v>
      </c>
      <c r="E13108" s="23">
        <v>44136</v>
      </c>
      <c r="F13108">
        <v>1.5</v>
      </c>
      <c r="G13108">
        <v>1.5</v>
      </c>
      <c r="I13108">
        <v>0</v>
      </c>
      <c r="J13108">
        <v>8</v>
      </c>
      <c r="L13108">
        <v>8</v>
      </c>
      <c r="N13108">
        <v>0</v>
      </c>
      <c r="P13108">
        <v>0</v>
      </c>
      <c r="Q13108">
        <v>0</v>
      </c>
      <c r="S13108">
        <v>0</v>
      </c>
    </row>
    <row r="13109" spans="1:19" x14ac:dyDescent="0.2">
      <c r="A13109" t="s">
        <v>27419</v>
      </c>
      <c r="B13109" t="s">
        <v>27231</v>
      </c>
      <c r="C13109" t="s">
        <v>200</v>
      </c>
      <c r="D13109" t="s">
        <v>1000</v>
      </c>
      <c r="E13109" s="23">
        <v>44136</v>
      </c>
      <c r="F13109">
        <v>1</v>
      </c>
      <c r="G13109">
        <v>1</v>
      </c>
      <c r="I13109">
        <v>3</v>
      </c>
      <c r="J13109">
        <v>5</v>
      </c>
      <c r="L13109">
        <v>6</v>
      </c>
      <c r="N13109">
        <v>3</v>
      </c>
      <c r="P13109">
        <v>0</v>
      </c>
      <c r="Q13109">
        <v>0</v>
      </c>
      <c r="S13109">
        <v>0</v>
      </c>
    </row>
    <row r="13110" spans="1:19" x14ac:dyDescent="0.2">
      <c r="A13110" t="s">
        <v>27420</v>
      </c>
      <c r="B13110" t="s">
        <v>27232</v>
      </c>
      <c r="C13110" t="s">
        <v>204</v>
      </c>
      <c r="D13110" t="s">
        <v>1000</v>
      </c>
      <c r="E13110" s="23">
        <v>44136</v>
      </c>
      <c r="F13110">
        <v>0</v>
      </c>
      <c r="G13110">
        <v>0</v>
      </c>
      <c r="I13110">
        <v>0</v>
      </c>
      <c r="J13110">
        <v>0</v>
      </c>
      <c r="L13110">
        <v>0</v>
      </c>
      <c r="N13110">
        <v>0</v>
      </c>
      <c r="P13110">
        <v>0</v>
      </c>
      <c r="Q13110">
        <v>0</v>
      </c>
      <c r="S13110">
        <v>0</v>
      </c>
    </row>
    <row r="13111" spans="1:19" x14ac:dyDescent="0.2">
      <c r="A13111" t="s">
        <v>27421</v>
      </c>
      <c r="B13111" t="s">
        <v>27233</v>
      </c>
      <c r="C13111" t="s">
        <v>385</v>
      </c>
      <c r="D13111" t="s">
        <v>1000</v>
      </c>
      <c r="E13111" s="23">
        <v>44136</v>
      </c>
      <c r="F13111">
        <v>0</v>
      </c>
      <c r="G13111">
        <v>0</v>
      </c>
      <c r="I13111">
        <v>0</v>
      </c>
      <c r="J13111">
        <v>0</v>
      </c>
      <c r="L13111">
        <v>0</v>
      </c>
      <c r="N13111">
        <v>0</v>
      </c>
      <c r="P13111">
        <v>0</v>
      </c>
      <c r="Q13111">
        <v>0</v>
      </c>
      <c r="S13111">
        <v>0</v>
      </c>
    </row>
    <row r="13112" spans="1:19" x14ac:dyDescent="0.2">
      <c r="A13112" t="s">
        <v>27422</v>
      </c>
      <c r="B13112" t="s">
        <v>27234</v>
      </c>
      <c r="C13112" t="s">
        <v>208</v>
      </c>
      <c r="D13112" t="s">
        <v>1000</v>
      </c>
      <c r="E13112" s="23">
        <v>44136</v>
      </c>
      <c r="F13112">
        <v>2</v>
      </c>
      <c r="G13112">
        <v>3</v>
      </c>
      <c r="I13112">
        <v>12</v>
      </c>
      <c r="J13112">
        <v>11</v>
      </c>
      <c r="L13112">
        <v>17</v>
      </c>
      <c r="N13112">
        <v>12</v>
      </c>
      <c r="P13112">
        <v>0</v>
      </c>
      <c r="Q13112">
        <v>0</v>
      </c>
      <c r="S13112">
        <v>0</v>
      </c>
    </row>
    <row r="13113" spans="1:19" x14ac:dyDescent="0.2">
      <c r="A13113" t="s">
        <v>27423</v>
      </c>
      <c r="B13113" t="s">
        <v>27235</v>
      </c>
      <c r="C13113" t="s">
        <v>900</v>
      </c>
      <c r="D13113" t="s">
        <v>1000</v>
      </c>
      <c r="E13113" s="23">
        <v>44136</v>
      </c>
      <c r="F13113">
        <v>3.5</v>
      </c>
      <c r="G13113">
        <v>3.5</v>
      </c>
      <c r="I13113">
        <v>8</v>
      </c>
      <c r="J13113">
        <v>20</v>
      </c>
      <c r="L13113">
        <v>20</v>
      </c>
      <c r="N13113">
        <v>8</v>
      </c>
      <c r="P13113">
        <v>0</v>
      </c>
      <c r="Q13113">
        <v>2</v>
      </c>
      <c r="S13113">
        <v>0</v>
      </c>
    </row>
    <row r="13114" spans="1:19" x14ac:dyDescent="0.2">
      <c r="A13114" t="s">
        <v>27424</v>
      </c>
      <c r="B13114" t="s">
        <v>27236</v>
      </c>
      <c r="C13114" t="s">
        <v>905</v>
      </c>
      <c r="D13114" t="s">
        <v>1000</v>
      </c>
      <c r="E13114" s="23">
        <v>44136</v>
      </c>
      <c r="F13114">
        <v>0</v>
      </c>
      <c r="G13114">
        <v>0</v>
      </c>
      <c r="I13114">
        <v>0</v>
      </c>
      <c r="J13114">
        <v>0</v>
      </c>
      <c r="L13114">
        <v>0</v>
      </c>
      <c r="N13114">
        <v>0</v>
      </c>
      <c r="P13114">
        <v>0</v>
      </c>
      <c r="Q13114">
        <v>0</v>
      </c>
      <c r="S13114">
        <v>0</v>
      </c>
    </row>
    <row r="13115" spans="1:19" x14ac:dyDescent="0.2">
      <c r="A13115" t="s">
        <v>27425</v>
      </c>
      <c r="B13115" t="s">
        <v>27237</v>
      </c>
      <c r="C13115" t="s">
        <v>316</v>
      </c>
      <c r="D13115" t="s">
        <v>1000</v>
      </c>
      <c r="E13115" s="23">
        <v>44136</v>
      </c>
      <c r="F13115">
        <v>4</v>
      </c>
      <c r="G13115">
        <v>4</v>
      </c>
      <c r="I13115">
        <v>3</v>
      </c>
      <c r="J13115">
        <v>22</v>
      </c>
      <c r="L13115">
        <v>22</v>
      </c>
      <c r="N13115">
        <v>3</v>
      </c>
      <c r="P13115">
        <v>0</v>
      </c>
      <c r="Q13115">
        <v>0</v>
      </c>
      <c r="S13115">
        <v>0</v>
      </c>
    </row>
    <row r="13116" spans="1:19" x14ac:dyDescent="0.2">
      <c r="A13116" t="s">
        <v>27426</v>
      </c>
      <c r="B13116" t="s">
        <v>27238</v>
      </c>
      <c r="C13116" t="s">
        <v>218</v>
      </c>
      <c r="D13116" t="s">
        <v>1000</v>
      </c>
      <c r="E13116" s="23">
        <v>44136</v>
      </c>
      <c r="F13116">
        <v>0</v>
      </c>
      <c r="G13116">
        <v>0</v>
      </c>
      <c r="I13116">
        <v>0</v>
      </c>
      <c r="J13116">
        <v>0</v>
      </c>
      <c r="L13116">
        <v>0</v>
      </c>
      <c r="N13116">
        <v>0</v>
      </c>
      <c r="P13116">
        <v>0</v>
      </c>
      <c r="Q13116">
        <v>0</v>
      </c>
      <c r="S13116">
        <v>0</v>
      </c>
    </row>
    <row r="13117" spans="1:19" x14ac:dyDescent="0.2">
      <c r="A13117" t="s">
        <v>27427</v>
      </c>
      <c r="B13117" t="s">
        <v>27239</v>
      </c>
      <c r="C13117" t="s">
        <v>202</v>
      </c>
      <c r="D13117" t="s">
        <v>1000</v>
      </c>
      <c r="E13117" s="23">
        <v>44136</v>
      </c>
      <c r="F13117">
        <v>8</v>
      </c>
      <c r="G13117">
        <v>8</v>
      </c>
      <c r="I13117">
        <v>76</v>
      </c>
      <c r="J13117">
        <v>90</v>
      </c>
      <c r="L13117">
        <v>90</v>
      </c>
      <c r="N13117">
        <v>76</v>
      </c>
      <c r="P13117">
        <v>0</v>
      </c>
      <c r="Q13117">
        <v>3</v>
      </c>
      <c r="S13117">
        <v>0</v>
      </c>
    </row>
    <row r="13118" spans="1:19" x14ac:dyDescent="0.2">
      <c r="A13118" t="s">
        <v>27428</v>
      </c>
      <c r="B13118" t="s">
        <v>27240</v>
      </c>
      <c r="C13118" t="s">
        <v>347</v>
      </c>
      <c r="D13118" t="s">
        <v>1000</v>
      </c>
      <c r="E13118" s="23">
        <v>44136</v>
      </c>
      <c r="F13118">
        <v>0</v>
      </c>
      <c r="G13118">
        <v>0</v>
      </c>
      <c r="I13118">
        <v>0</v>
      </c>
      <c r="J13118">
        <v>0</v>
      </c>
      <c r="L13118">
        <v>0</v>
      </c>
      <c r="N13118">
        <v>0</v>
      </c>
      <c r="P13118">
        <v>0</v>
      </c>
      <c r="Q13118">
        <v>0</v>
      </c>
      <c r="S13118">
        <v>0</v>
      </c>
    </row>
    <row r="13119" spans="1:19" x14ac:dyDescent="0.2">
      <c r="A13119" t="s">
        <v>27429</v>
      </c>
      <c r="B13119" t="s">
        <v>27241</v>
      </c>
      <c r="C13119" t="s">
        <v>224</v>
      </c>
      <c r="D13119" t="s">
        <v>1000</v>
      </c>
      <c r="E13119" s="23">
        <v>44136</v>
      </c>
      <c r="F13119">
        <v>0</v>
      </c>
      <c r="G13119">
        <v>0</v>
      </c>
      <c r="I13119">
        <v>0</v>
      </c>
      <c r="J13119">
        <v>0</v>
      </c>
      <c r="L13119">
        <v>0</v>
      </c>
      <c r="N13119">
        <v>0</v>
      </c>
      <c r="P13119">
        <v>0</v>
      </c>
      <c r="Q13119">
        <v>0</v>
      </c>
      <c r="S13119">
        <v>0</v>
      </c>
    </row>
    <row r="13120" spans="1:19" x14ac:dyDescent="0.2">
      <c r="A13120" t="s">
        <v>27430</v>
      </c>
      <c r="B13120" t="s">
        <v>27242</v>
      </c>
      <c r="C13120" t="s">
        <v>345</v>
      </c>
      <c r="D13120" t="s">
        <v>1000</v>
      </c>
      <c r="E13120" s="23">
        <v>44136</v>
      </c>
      <c r="F13120">
        <v>0</v>
      </c>
      <c r="G13120">
        <v>0</v>
      </c>
      <c r="I13120">
        <v>0</v>
      </c>
      <c r="J13120">
        <v>0</v>
      </c>
      <c r="L13120">
        <v>0</v>
      </c>
      <c r="N13120">
        <v>0</v>
      </c>
      <c r="P13120">
        <v>0</v>
      </c>
      <c r="Q13120">
        <v>0</v>
      </c>
      <c r="S13120">
        <v>0</v>
      </c>
    </row>
    <row r="13121" spans="1:19" x14ac:dyDescent="0.2">
      <c r="A13121" t="s">
        <v>27431</v>
      </c>
      <c r="B13121" t="s">
        <v>27243</v>
      </c>
      <c r="C13121" t="s">
        <v>226</v>
      </c>
      <c r="D13121" t="s">
        <v>1000</v>
      </c>
      <c r="E13121" s="23">
        <v>44136</v>
      </c>
      <c r="F13121">
        <v>11</v>
      </c>
      <c r="G13121">
        <v>11</v>
      </c>
      <c r="I13121">
        <v>8</v>
      </c>
      <c r="J13121">
        <v>121</v>
      </c>
      <c r="L13121">
        <v>121</v>
      </c>
      <c r="N13121">
        <v>8</v>
      </c>
      <c r="P13121">
        <v>0</v>
      </c>
      <c r="Q13121">
        <v>2</v>
      </c>
      <c r="S13121">
        <v>0</v>
      </c>
    </row>
    <row r="13122" spans="1:19" x14ac:dyDescent="0.2">
      <c r="A13122" t="s">
        <v>27432</v>
      </c>
      <c r="B13122" t="s">
        <v>27244</v>
      </c>
      <c r="C13122" t="s">
        <v>231</v>
      </c>
      <c r="D13122" t="s">
        <v>1000</v>
      </c>
      <c r="E13122" s="23">
        <v>44136</v>
      </c>
      <c r="F13122">
        <v>11.5</v>
      </c>
      <c r="G13122">
        <v>11.5</v>
      </c>
      <c r="I13122">
        <v>181</v>
      </c>
      <c r="J13122">
        <v>128</v>
      </c>
      <c r="L13122">
        <v>128</v>
      </c>
      <c r="N13122">
        <v>171</v>
      </c>
      <c r="P13122">
        <v>3</v>
      </c>
      <c r="Q13122">
        <v>8</v>
      </c>
      <c r="S13122">
        <v>10</v>
      </c>
    </row>
    <row r="13123" spans="1:19" x14ac:dyDescent="0.2">
      <c r="A13123" t="s">
        <v>27433</v>
      </c>
      <c r="B13123" t="s">
        <v>27245</v>
      </c>
      <c r="C13123" t="s">
        <v>216</v>
      </c>
      <c r="D13123" t="s">
        <v>1000</v>
      </c>
      <c r="E13123" s="23">
        <v>44136</v>
      </c>
      <c r="F13123">
        <v>9</v>
      </c>
      <c r="G13123">
        <v>9</v>
      </c>
      <c r="I13123">
        <v>43</v>
      </c>
      <c r="J13123">
        <v>90</v>
      </c>
      <c r="L13123">
        <v>90</v>
      </c>
      <c r="N13123">
        <v>34</v>
      </c>
      <c r="P13123">
        <v>6</v>
      </c>
      <c r="Q13123">
        <v>8</v>
      </c>
      <c r="S13123">
        <v>9</v>
      </c>
    </row>
    <row r="13124" spans="1:19" x14ac:dyDescent="0.2">
      <c r="A13124" t="s">
        <v>27434</v>
      </c>
      <c r="B13124" t="s">
        <v>27246</v>
      </c>
      <c r="C13124" t="s">
        <v>233</v>
      </c>
      <c r="D13124" t="s">
        <v>1000</v>
      </c>
      <c r="E13124" s="23">
        <v>44136</v>
      </c>
      <c r="F13124">
        <v>0</v>
      </c>
      <c r="G13124">
        <v>0</v>
      </c>
      <c r="I13124">
        <v>0</v>
      </c>
      <c r="J13124">
        <v>0</v>
      </c>
      <c r="L13124">
        <v>0</v>
      </c>
      <c r="N13124">
        <v>0</v>
      </c>
      <c r="P13124">
        <v>0</v>
      </c>
      <c r="Q13124">
        <v>0</v>
      </c>
      <c r="S13124">
        <v>0</v>
      </c>
    </row>
    <row r="13125" spans="1:19" x14ac:dyDescent="0.2">
      <c r="A13125" t="s">
        <v>27435</v>
      </c>
      <c r="B13125" t="s">
        <v>27247</v>
      </c>
      <c r="C13125" t="s">
        <v>219</v>
      </c>
      <c r="D13125" t="s">
        <v>1000</v>
      </c>
      <c r="E13125" s="23">
        <v>44136</v>
      </c>
      <c r="F13125">
        <v>0</v>
      </c>
      <c r="G13125">
        <v>0</v>
      </c>
      <c r="I13125">
        <v>0</v>
      </c>
      <c r="J13125">
        <v>0</v>
      </c>
      <c r="L13125">
        <v>0</v>
      </c>
      <c r="N13125">
        <v>0</v>
      </c>
      <c r="P13125">
        <v>0</v>
      </c>
      <c r="Q13125">
        <v>0</v>
      </c>
      <c r="S13125">
        <v>0</v>
      </c>
    </row>
    <row r="13126" spans="1:19" x14ac:dyDescent="0.2">
      <c r="A13126" t="s">
        <v>27436</v>
      </c>
      <c r="B13126" t="s">
        <v>27248</v>
      </c>
      <c r="C13126" t="s">
        <v>340</v>
      </c>
      <c r="D13126" t="s">
        <v>1000</v>
      </c>
      <c r="E13126" s="23">
        <v>44136</v>
      </c>
      <c r="F13126">
        <v>3</v>
      </c>
      <c r="G13126">
        <v>3</v>
      </c>
      <c r="I13126">
        <v>18</v>
      </c>
      <c r="J13126">
        <v>32</v>
      </c>
      <c r="L13126">
        <v>32</v>
      </c>
      <c r="N13126">
        <v>18</v>
      </c>
      <c r="P13126">
        <v>3</v>
      </c>
      <c r="Q13126">
        <v>4</v>
      </c>
      <c r="S13126">
        <v>0</v>
      </c>
    </row>
    <row r="13127" spans="1:19" x14ac:dyDescent="0.2">
      <c r="A13127" t="s">
        <v>27437</v>
      </c>
      <c r="B13127" t="s">
        <v>27249</v>
      </c>
      <c r="C13127" t="s">
        <v>350</v>
      </c>
      <c r="D13127" t="s">
        <v>1000</v>
      </c>
      <c r="E13127" s="23">
        <v>44136</v>
      </c>
      <c r="F13127">
        <v>0</v>
      </c>
      <c r="G13127">
        <v>0</v>
      </c>
      <c r="I13127">
        <v>0</v>
      </c>
      <c r="J13127">
        <v>0</v>
      </c>
      <c r="L13127">
        <v>0</v>
      </c>
      <c r="N13127">
        <v>0</v>
      </c>
      <c r="P13127">
        <v>0</v>
      </c>
      <c r="Q13127">
        <v>0</v>
      </c>
      <c r="S13127">
        <v>0</v>
      </c>
    </row>
    <row r="13128" spans="1:19" x14ac:dyDescent="0.2">
      <c r="A13128" t="s">
        <v>27438</v>
      </c>
      <c r="B13128" t="s">
        <v>27250</v>
      </c>
      <c r="C13128" t="s">
        <v>351</v>
      </c>
      <c r="D13128" t="s">
        <v>1000</v>
      </c>
      <c r="E13128" s="23">
        <v>44136</v>
      </c>
      <c r="F13128">
        <v>0</v>
      </c>
      <c r="G13128">
        <v>0</v>
      </c>
      <c r="I13128">
        <v>0</v>
      </c>
      <c r="J13128">
        <v>0</v>
      </c>
      <c r="L13128">
        <v>0</v>
      </c>
      <c r="N13128">
        <v>0</v>
      </c>
      <c r="P13128">
        <v>0</v>
      </c>
      <c r="Q13128">
        <v>0</v>
      </c>
      <c r="S13128">
        <v>0</v>
      </c>
    </row>
    <row r="13129" spans="1:19" x14ac:dyDescent="0.2">
      <c r="A13129" t="s">
        <v>27439</v>
      </c>
      <c r="B13129" t="s">
        <v>27251</v>
      </c>
      <c r="C13129" t="s">
        <v>352</v>
      </c>
      <c r="D13129" t="s">
        <v>1000</v>
      </c>
      <c r="E13129" s="23">
        <v>44136</v>
      </c>
      <c r="F13129">
        <v>0</v>
      </c>
      <c r="G13129">
        <v>0</v>
      </c>
      <c r="I13129">
        <v>0</v>
      </c>
      <c r="J13129">
        <v>0</v>
      </c>
      <c r="L13129">
        <v>0</v>
      </c>
      <c r="N13129">
        <v>0</v>
      </c>
      <c r="P13129">
        <v>0</v>
      </c>
      <c r="Q13129">
        <v>0</v>
      </c>
      <c r="S13129">
        <v>0</v>
      </c>
    </row>
    <row r="13130" spans="1:19" x14ac:dyDescent="0.2">
      <c r="A13130" t="s">
        <v>27440</v>
      </c>
      <c r="B13130" t="s">
        <v>27252</v>
      </c>
      <c r="C13130" t="s">
        <v>353</v>
      </c>
      <c r="D13130" t="s">
        <v>1000</v>
      </c>
      <c r="E13130" s="23">
        <v>44136</v>
      </c>
      <c r="F13130">
        <v>0</v>
      </c>
      <c r="G13130">
        <v>0</v>
      </c>
      <c r="I13130">
        <v>0</v>
      </c>
      <c r="J13130">
        <v>0</v>
      </c>
      <c r="L13130">
        <v>0</v>
      </c>
      <c r="N13130">
        <v>0</v>
      </c>
      <c r="P13130">
        <v>0</v>
      </c>
      <c r="Q13130">
        <v>0</v>
      </c>
      <c r="S13130">
        <v>0</v>
      </c>
    </row>
    <row r="13131" spans="1:19" x14ac:dyDescent="0.2">
      <c r="A13131" t="s">
        <v>27441</v>
      </c>
      <c r="B13131" t="s">
        <v>27253</v>
      </c>
      <c r="C13131" t="s">
        <v>386</v>
      </c>
      <c r="D13131" t="s">
        <v>1000</v>
      </c>
      <c r="E13131" s="23">
        <v>44136</v>
      </c>
      <c r="F13131">
        <v>0</v>
      </c>
      <c r="G13131">
        <v>0</v>
      </c>
      <c r="I13131">
        <v>0</v>
      </c>
      <c r="J13131">
        <v>0</v>
      </c>
      <c r="L13131">
        <v>0</v>
      </c>
      <c r="N13131">
        <v>0</v>
      </c>
      <c r="P13131">
        <v>0</v>
      </c>
      <c r="Q13131">
        <v>0</v>
      </c>
      <c r="S13131">
        <v>0</v>
      </c>
    </row>
    <row r="13132" spans="1:19" x14ac:dyDescent="0.2">
      <c r="A13132" t="s">
        <v>27442</v>
      </c>
      <c r="B13132" t="s">
        <v>27254</v>
      </c>
      <c r="C13132" t="s">
        <v>354</v>
      </c>
      <c r="D13132" t="s">
        <v>1000</v>
      </c>
      <c r="E13132" s="23">
        <v>44136</v>
      </c>
      <c r="F13132">
        <v>4</v>
      </c>
      <c r="G13132">
        <v>4</v>
      </c>
      <c r="I13132">
        <v>9</v>
      </c>
      <c r="J13132">
        <v>24</v>
      </c>
      <c r="L13132">
        <v>24</v>
      </c>
      <c r="N13132">
        <v>9</v>
      </c>
      <c r="P13132">
        <v>0</v>
      </c>
      <c r="Q13132">
        <v>0</v>
      </c>
      <c r="S13132">
        <v>0</v>
      </c>
    </row>
    <row r="13133" spans="1:19" x14ac:dyDescent="0.2">
      <c r="A13133" t="s">
        <v>27443</v>
      </c>
      <c r="B13133" t="s">
        <v>27255</v>
      </c>
      <c r="C13133" t="s">
        <v>355</v>
      </c>
      <c r="D13133" t="s">
        <v>1000</v>
      </c>
      <c r="E13133" s="23">
        <v>44136</v>
      </c>
      <c r="F13133">
        <v>2</v>
      </c>
      <c r="G13133">
        <v>2</v>
      </c>
      <c r="I13133">
        <v>5</v>
      </c>
      <c r="J13133">
        <v>11</v>
      </c>
      <c r="L13133">
        <v>11</v>
      </c>
      <c r="N13133">
        <v>5</v>
      </c>
      <c r="P13133">
        <v>0</v>
      </c>
      <c r="Q13133">
        <v>0</v>
      </c>
      <c r="S13133">
        <v>0</v>
      </c>
    </row>
    <row r="13134" spans="1:19" x14ac:dyDescent="0.2">
      <c r="A13134" t="s">
        <v>27444</v>
      </c>
      <c r="B13134" t="s">
        <v>27256</v>
      </c>
      <c r="C13134" t="s">
        <v>228</v>
      </c>
      <c r="D13134" t="s">
        <v>1002</v>
      </c>
      <c r="E13134" s="23">
        <v>44136</v>
      </c>
      <c r="F13134">
        <v>0</v>
      </c>
      <c r="G13134">
        <v>0</v>
      </c>
      <c r="I13134">
        <v>0</v>
      </c>
      <c r="J13134">
        <v>0</v>
      </c>
      <c r="L13134">
        <v>0</v>
      </c>
      <c r="N13134">
        <v>0</v>
      </c>
      <c r="P13134">
        <v>0</v>
      </c>
      <c r="Q13134">
        <v>0</v>
      </c>
      <c r="S13134">
        <v>0</v>
      </c>
    </row>
    <row r="13135" spans="1:19" x14ac:dyDescent="0.2">
      <c r="A13135" t="s">
        <v>27445</v>
      </c>
      <c r="B13135" t="s">
        <v>27257</v>
      </c>
      <c r="C13135" t="s">
        <v>211</v>
      </c>
      <c r="D13135" t="s">
        <v>1002</v>
      </c>
      <c r="E13135" s="23">
        <v>44136</v>
      </c>
      <c r="F13135">
        <v>0</v>
      </c>
      <c r="G13135">
        <v>0</v>
      </c>
      <c r="I13135">
        <v>0</v>
      </c>
      <c r="J13135">
        <v>0</v>
      </c>
      <c r="L13135">
        <v>0</v>
      </c>
      <c r="N13135">
        <v>0</v>
      </c>
      <c r="P13135">
        <v>0</v>
      </c>
      <c r="Q13135">
        <v>0</v>
      </c>
      <c r="S13135">
        <v>0</v>
      </c>
    </row>
    <row r="13136" spans="1:19" x14ac:dyDescent="0.2">
      <c r="A13136" t="s">
        <v>27446</v>
      </c>
      <c r="B13136" t="s">
        <v>27258</v>
      </c>
      <c r="C13136" t="s">
        <v>213</v>
      </c>
      <c r="D13136" t="s">
        <v>1002</v>
      </c>
      <c r="E13136" s="23">
        <v>44136</v>
      </c>
      <c r="F13136">
        <v>0</v>
      </c>
      <c r="G13136">
        <v>0</v>
      </c>
      <c r="I13136">
        <v>0</v>
      </c>
      <c r="J13136">
        <v>0</v>
      </c>
      <c r="L13136">
        <v>0</v>
      </c>
      <c r="N13136">
        <v>0</v>
      </c>
      <c r="P13136">
        <v>0</v>
      </c>
      <c r="Q13136">
        <v>0</v>
      </c>
      <c r="S13136">
        <v>0</v>
      </c>
    </row>
    <row r="13137" spans="1:19" x14ac:dyDescent="0.2">
      <c r="A13137" t="s">
        <v>27447</v>
      </c>
      <c r="B13137" t="s">
        <v>27259</v>
      </c>
      <c r="C13137" t="s">
        <v>229</v>
      </c>
      <c r="D13137" t="s">
        <v>1002</v>
      </c>
      <c r="E13137" s="23">
        <v>44136</v>
      </c>
      <c r="F13137">
        <v>0</v>
      </c>
      <c r="G13137">
        <v>0</v>
      </c>
      <c r="I13137">
        <v>0</v>
      </c>
      <c r="J13137">
        <v>0</v>
      </c>
      <c r="L13137">
        <v>0</v>
      </c>
      <c r="N13137">
        <v>0</v>
      </c>
      <c r="P13137">
        <v>0</v>
      </c>
      <c r="Q13137">
        <v>0</v>
      </c>
      <c r="S13137">
        <v>0</v>
      </c>
    </row>
    <row r="13138" spans="1:19" x14ac:dyDescent="0.2">
      <c r="A13138" t="s">
        <v>27448</v>
      </c>
      <c r="B13138" t="s">
        <v>27260</v>
      </c>
      <c r="C13138" t="s">
        <v>1051</v>
      </c>
      <c r="D13138" t="s">
        <v>1002</v>
      </c>
      <c r="E13138" s="23">
        <v>44136</v>
      </c>
      <c r="F13138">
        <v>0</v>
      </c>
      <c r="G13138">
        <v>0</v>
      </c>
      <c r="I13138">
        <v>0</v>
      </c>
      <c r="J13138">
        <v>0</v>
      </c>
      <c r="L13138">
        <v>0</v>
      </c>
      <c r="N13138">
        <v>0</v>
      </c>
      <c r="P13138">
        <v>0</v>
      </c>
      <c r="Q13138">
        <v>0</v>
      </c>
      <c r="S13138">
        <v>0</v>
      </c>
    </row>
    <row r="13139" spans="1:19" x14ac:dyDescent="0.2">
      <c r="A13139" t="s">
        <v>27449</v>
      </c>
      <c r="B13139" t="s">
        <v>27261</v>
      </c>
      <c r="C13139" t="s">
        <v>1049</v>
      </c>
      <c r="D13139" t="s">
        <v>1002</v>
      </c>
      <c r="E13139" s="23">
        <v>44136</v>
      </c>
      <c r="F13139">
        <v>0</v>
      </c>
      <c r="G13139">
        <v>0</v>
      </c>
      <c r="I13139">
        <v>0</v>
      </c>
      <c r="J13139">
        <v>0</v>
      </c>
      <c r="L13139">
        <v>0</v>
      </c>
      <c r="N13139">
        <v>0</v>
      </c>
      <c r="P13139">
        <v>0</v>
      </c>
      <c r="Q13139">
        <v>0</v>
      </c>
      <c r="S13139">
        <v>0</v>
      </c>
    </row>
    <row r="13140" spans="1:19" x14ac:dyDescent="0.2">
      <c r="A13140" t="s">
        <v>27450</v>
      </c>
      <c r="B13140" t="s">
        <v>27262</v>
      </c>
      <c r="C13140" t="s">
        <v>25343</v>
      </c>
      <c r="D13140" t="s">
        <v>1002</v>
      </c>
      <c r="E13140" s="23">
        <v>44136</v>
      </c>
      <c r="F13140">
        <v>1.5</v>
      </c>
      <c r="G13140">
        <v>1.5</v>
      </c>
      <c r="I13140">
        <v>3</v>
      </c>
      <c r="J13140">
        <v>8</v>
      </c>
      <c r="L13140">
        <v>8</v>
      </c>
      <c r="N13140">
        <v>3</v>
      </c>
      <c r="P13140">
        <v>0</v>
      </c>
      <c r="Q13140">
        <v>1</v>
      </c>
      <c r="S13140">
        <v>0</v>
      </c>
    </row>
    <row r="13141" spans="1:19" x14ac:dyDescent="0.2">
      <c r="A13141" t="s">
        <v>27451</v>
      </c>
      <c r="B13141" t="s">
        <v>27263</v>
      </c>
      <c r="C13141" t="s">
        <v>25698</v>
      </c>
      <c r="D13141" t="s">
        <v>1002</v>
      </c>
      <c r="E13141" s="23">
        <v>44136</v>
      </c>
      <c r="F13141">
        <v>3</v>
      </c>
      <c r="G13141">
        <v>4</v>
      </c>
      <c r="I13141">
        <v>9</v>
      </c>
      <c r="J13141">
        <v>15</v>
      </c>
      <c r="L13141">
        <v>21</v>
      </c>
      <c r="N13141">
        <v>9</v>
      </c>
      <c r="P13141">
        <v>1</v>
      </c>
      <c r="Q13141">
        <v>2</v>
      </c>
      <c r="S13141">
        <v>0</v>
      </c>
    </row>
    <row r="13142" spans="1:19" x14ac:dyDescent="0.2">
      <c r="A13142" t="s">
        <v>27452</v>
      </c>
      <c r="B13142" t="s">
        <v>27264</v>
      </c>
      <c r="C13142" t="s">
        <v>959</v>
      </c>
      <c r="D13142" t="s">
        <v>1002</v>
      </c>
      <c r="E13142" s="23">
        <v>44136</v>
      </c>
      <c r="F13142">
        <v>0</v>
      </c>
      <c r="G13142">
        <v>0</v>
      </c>
      <c r="I13142">
        <v>0</v>
      </c>
      <c r="J13142">
        <v>0</v>
      </c>
      <c r="L13142">
        <v>0</v>
      </c>
      <c r="N13142">
        <v>0</v>
      </c>
      <c r="P13142">
        <v>0</v>
      </c>
      <c r="Q13142">
        <v>0</v>
      </c>
      <c r="S13142">
        <v>0</v>
      </c>
    </row>
    <row r="13143" spans="1:19" x14ac:dyDescent="0.2">
      <c r="A13143" t="s">
        <v>27453</v>
      </c>
      <c r="B13143" t="s">
        <v>27265</v>
      </c>
      <c r="C13143" t="s">
        <v>205</v>
      </c>
      <c r="D13143" t="s">
        <v>1002</v>
      </c>
      <c r="E13143" s="23">
        <v>44136</v>
      </c>
      <c r="F13143">
        <v>0</v>
      </c>
      <c r="G13143">
        <v>0</v>
      </c>
      <c r="I13143">
        <v>0</v>
      </c>
      <c r="J13143">
        <v>0</v>
      </c>
      <c r="L13143">
        <v>0</v>
      </c>
      <c r="N13143">
        <v>0</v>
      </c>
      <c r="P13143">
        <v>0</v>
      </c>
      <c r="Q13143">
        <v>0</v>
      </c>
      <c r="S13143">
        <v>0</v>
      </c>
    </row>
    <row r="13144" spans="1:19" x14ac:dyDescent="0.2">
      <c r="A13144" t="s">
        <v>27454</v>
      </c>
      <c r="B13144" t="s">
        <v>27266</v>
      </c>
      <c r="C13144" t="s">
        <v>384</v>
      </c>
      <c r="D13144" t="s">
        <v>1002</v>
      </c>
      <c r="E13144" s="23">
        <v>44136</v>
      </c>
      <c r="F13144">
        <v>0</v>
      </c>
      <c r="G13144">
        <v>0</v>
      </c>
      <c r="I13144">
        <v>0</v>
      </c>
      <c r="J13144">
        <v>0</v>
      </c>
      <c r="L13144">
        <v>0</v>
      </c>
      <c r="N13144">
        <v>0</v>
      </c>
      <c r="P13144">
        <v>0</v>
      </c>
      <c r="Q13144">
        <v>0</v>
      </c>
      <c r="S13144">
        <v>0</v>
      </c>
    </row>
    <row r="13145" spans="1:19" x14ac:dyDescent="0.2">
      <c r="A13145" t="s">
        <v>27455</v>
      </c>
      <c r="B13145" t="s">
        <v>27267</v>
      </c>
      <c r="C13145" t="s">
        <v>210</v>
      </c>
      <c r="D13145" t="s">
        <v>1002</v>
      </c>
      <c r="E13145" s="23">
        <v>44136</v>
      </c>
      <c r="F13145">
        <v>0</v>
      </c>
      <c r="G13145">
        <v>0</v>
      </c>
      <c r="I13145">
        <v>0</v>
      </c>
      <c r="J13145">
        <v>0</v>
      </c>
      <c r="L13145">
        <v>0</v>
      </c>
      <c r="N13145">
        <v>0</v>
      </c>
      <c r="P13145">
        <v>0</v>
      </c>
      <c r="Q13145">
        <v>0</v>
      </c>
      <c r="S13145">
        <v>0</v>
      </c>
    </row>
    <row r="13146" spans="1:19" x14ac:dyDescent="0.2">
      <c r="A13146" t="s">
        <v>27456</v>
      </c>
      <c r="B13146" t="s">
        <v>27268</v>
      </c>
      <c r="C13146" t="s">
        <v>215</v>
      </c>
      <c r="D13146" t="s">
        <v>1002</v>
      </c>
      <c r="E13146" s="23">
        <v>44136</v>
      </c>
      <c r="F13146">
        <v>4</v>
      </c>
      <c r="G13146">
        <v>7</v>
      </c>
      <c r="I13146">
        <v>21</v>
      </c>
      <c r="J13146">
        <v>24</v>
      </c>
      <c r="L13146">
        <v>39</v>
      </c>
      <c r="N13146">
        <v>13</v>
      </c>
      <c r="P13146">
        <v>4</v>
      </c>
      <c r="Q13146">
        <v>5</v>
      </c>
      <c r="S13146">
        <v>8</v>
      </c>
    </row>
    <row r="13147" spans="1:19" x14ac:dyDescent="0.2">
      <c r="A13147" t="s">
        <v>27457</v>
      </c>
      <c r="B13147" t="s">
        <v>27269</v>
      </c>
      <c r="C13147" t="s">
        <v>960</v>
      </c>
      <c r="D13147" t="s">
        <v>1002</v>
      </c>
      <c r="E13147" s="23">
        <v>44136</v>
      </c>
      <c r="F13147">
        <v>0</v>
      </c>
      <c r="G13147">
        <v>0</v>
      </c>
      <c r="I13147">
        <v>0</v>
      </c>
      <c r="J13147">
        <v>0</v>
      </c>
      <c r="L13147">
        <v>0</v>
      </c>
      <c r="N13147">
        <v>0</v>
      </c>
      <c r="P13147">
        <v>0</v>
      </c>
      <c r="Q13147">
        <v>0</v>
      </c>
      <c r="S13147">
        <v>0</v>
      </c>
    </row>
    <row r="13148" spans="1:19" x14ac:dyDescent="0.2">
      <c r="A13148" t="s">
        <v>27458</v>
      </c>
      <c r="B13148" t="s">
        <v>27270</v>
      </c>
      <c r="C13148" t="s">
        <v>961</v>
      </c>
      <c r="D13148" t="s">
        <v>1002</v>
      </c>
      <c r="E13148" s="23">
        <v>44136</v>
      </c>
      <c r="F13148">
        <v>3</v>
      </c>
      <c r="G13148">
        <v>5</v>
      </c>
      <c r="I13148">
        <v>9</v>
      </c>
      <c r="J13148">
        <v>12</v>
      </c>
      <c r="L13148">
        <v>22</v>
      </c>
      <c r="N13148">
        <v>5</v>
      </c>
      <c r="P13148">
        <v>1</v>
      </c>
      <c r="Q13148">
        <v>3</v>
      </c>
      <c r="S13148">
        <v>4</v>
      </c>
    </row>
    <row r="13149" spans="1:19" x14ac:dyDescent="0.2">
      <c r="A13149" t="s">
        <v>27459</v>
      </c>
      <c r="B13149" t="s">
        <v>27271</v>
      </c>
      <c r="C13149" t="s">
        <v>221</v>
      </c>
      <c r="D13149" t="s">
        <v>1002</v>
      </c>
      <c r="E13149" s="23">
        <v>44136</v>
      </c>
      <c r="F13149">
        <v>0</v>
      </c>
      <c r="G13149">
        <v>0</v>
      </c>
      <c r="I13149">
        <v>0</v>
      </c>
      <c r="J13149">
        <v>0</v>
      </c>
      <c r="L13149">
        <v>0</v>
      </c>
      <c r="N13149">
        <v>0</v>
      </c>
      <c r="P13149">
        <v>0</v>
      </c>
      <c r="Q13149">
        <v>0</v>
      </c>
      <c r="S13149">
        <v>0</v>
      </c>
    </row>
    <row r="13150" spans="1:19" x14ac:dyDescent="0.2">
      <c r="A13150" t="s">
        <v>27460</v>
      </c>
      <c r="B13150" t="s">
        <v>27272</v>
      </c>
      <c r="C13150" t="s">
        <v>222</v>
      </c>
      <c r="D13150" t="s">
        <v>1002</v>
      </c>
      <c r="E13150" s="23">
        <v>44136</v>
      </c>
      <c r="F13150">
        <v>0</v>
      </c>
      <c r="G13150">
        <v>0</v>
      </c>
      <c r="I13150">
        <v>0</v>
      </c>
      <c r="J13150">
        <v>0</v>
      </c>
      <c r="L13150">
        <v>0</v>
      </c>
      <c r="N13150">
        <v>0</v>
      </c>
      <c r="P13150">
        <v>0</v>
      </c>
      <c r="Q13150">
        <v>0</v>
      </c>
      <c r="S13150">
        <v>0</v>
      </c>
    </row>
    <row r="13151" spans="1:19" x14ac:dyDescent="0.2">
      <c r="A13151" t="s">
        <v>27461</v>
      </c>
      <c r="B13151" t="s">
        <v>27273</v>
      </c>
      <c r="C13151" t="s">
        <v>25359</v>
      </c>
      <c r="D13151" t="s">
        <v>1002</v>
      </c>
      <c r="E13151" s="23">
        <v>44136</v>
      </c>
      <c r="F13151">
        <v>1.5</v>
      </c>
      <c r="G13151">
        <v>1.5</v>
      </c>
      <c r="I13151">
        <v>4</v>
      </c>
      <c r="J13151">
        <v>8</v>
      </c>
      <c r="L13151">
        <v>8</v>
      </c>
      <c r="N13151">
        <v>4</v>
      </c>
      <c r="P13151">
        <v>0</v>
      </c>
      <c r="Q13151">
        <v>0</v>
      </c>
      <c r="S13151">
        <v>0</v>
      </c>
    </row>
    <row r="13152" spans="1:19" x14ac:dyDescent="0.2">
      <c r="A13152" t="s">
        <v>27462</v>
      </c>
      <c r="B13152" t="s">
        <v>27274</v>
      </c>
      <c r="C13152" t="s">
        <v>200</v>
      </c>
      <c r="D13152" t="s">
        <v>1002</v>
      </c>
      <c r="E13152" s="23">
        <v>44136</v>
      </c>
      <c r="F13152">
        <v>1</v>
      </c>
      <c r="G13152">
        <v>1</v>
      </c>
      <c r="I13152">
        <v>3</v>
      </c>
      <c r="J13152">
        <v>5</v>
      </c>
      <c r="L13152">
        <v>6</v>
      </c>
      <c r="N13152">
        <v>3</v>
      </c>
      <c r="P13152">
        <v>0</v>
      </c>
      <c r="Q13152">
        <v>0</v>
      </c>
      <c r="S13152">
        <v>0</v>
      </c>
    </row>
    <row r="13153" spans="1:19" x14ac:dyDescent="0.2">
      <c r="A13153" t="s">
        <v>27463</v>
      </c>
      <c r="B13153" t="s">
        <v>27275</v>
      </c>
      <c r="C13153" t="s">
        <v>204</v>
      </c>
      <c r="D13153" t="s">
        <v>1002</v>
      </c>
      <c r="E13153" s="23">
        <v>44136</v>
      </c>
      <c r="F13153">
        <v>0</v>
      </c>
      <c r="G13153">
        <v>0</v>
      </c>
      <c r="I13153">
        <v>0</v>
      </c>
      <c r="J13153">
        <v>0</v>
      </c>
      <c r="L13153">
        <v>0</v>
      </c>
      <c r="N13153">
        <v>0</v>
      </c>
      <c r="P13153">
        <v>0</v>
      </c>
      <c r="Q13153">
        <v>0</v>
      </c>
      <c r="S13153">
        <v>0</v>
      </c>
    </row>
    <row r="13154" spans="1:19" x14ac:dyDescent="0.2">
      <c r="A13154" t="s">
        <v>27464</v>
      </c>
      <c r="B13154" t="s">
        <v>27276</v>
      </c>
      <c r="C13154" t="s">
        <v>385</v>
      </c>
      <c r="D13154" t="s">
        <v>1002</v>
      </c>
      <c r="E13154" s="23">
        <v>44136</v>
      </c>
      <c r="F13154">
        <v>0</v>
      </c>
      <c r="G13154">
        <v>0</v>
      </c>
      <c r="I13154">
        <v>0</v>
      </c>
      <c r="J13154">
        <v>0</v>
      </c>
      <c r="L13154">
        <v>0</v>
      </c>
      <c r="N13154">
        <v>0</v>
      </c>
      <c r="P13154">
        <v>0</v>
      </c>
      <c r="Q13154">
        <v>0</v>
      </c>
      <c r="S13154">
        <v>0</v>
      </c>
    </row>
    <row r="13155" spans="1:19" x14ac:dyDescent="0.2">
      <c r="A13155" t="s">
        <v>27465</v>
      </c>
      <c r="B13155" t="s">
        <v>27277</v>
      </c>
      <c r="C13155" t="s">
        <v>208</v>
      </c>
      <c r="D13155" t="s">
        <v>1002</v>
      </c>
      <c r="E13155" s="23">
        <v>44136</v>
      </c>
      <c r="F13155">
        <v>2</v>
      </c>
      <c r="G13155">
        <v>3</v>
      </c>
      <c r="I13155">
        <v>12</v>
      </c>
      <c r="J13155">
        <v>11</v>
      </c>
      <c r="L13155">
        <v>17</v>
      </c>
      <c r="N13155">
        <v>12</v>
      </c>
      <c r="P13155">
        <v>0</v>
      </c>
      <c r="Q13155">
        <v>0</v>
      </c>
      <c r="S13155">
        <v>0</v>
      </c>
    </row>
    <row r="13156" spans="1:19" x14ac:dyDescent="0.2">
      <c r="A13156" t="s">
        <v>27466</v>
      </c>
      <c r="B13156" t="s">
        <v>27278</v>
      </c>
      <c r="C13156" t="s">
        <v>900</v>
      </c>
      <c r="D13156" t="s">
        <v>1002</v>
      </c>
      <c r="E13156" s="23">
        <v>44136</v>
      </c>
      <c r="F13156">
        <v>3.5</v>
      </c>
      <c r="G13156">
        <v>3.5</v>
      </c>
      <c r="I13156">
        <v>8</v>
      </c>
      <c r="J13156">
        <v>20</v>
      </c>
      <c r="L13156">
        <v>20</v>
      </c>
      <c r="N13156">
        <v>8</v>
      </c>
      <c r="P13156">
        <v>0</v>
      </c>
      <c r="Q13156">
        <v>2</v>
      </c>
      <c r="S13156">
        <v>0</v>
      </c>
    </row>
    <row r="13157" spans="1:19" x14ac:dyDescent="0.2">
      <c r="A13157" t="s">
        <v>27467</v>
      </c>
      <c r="B13157" t="s">
        <v>27279</v>
      </c>
      <c r="C13157" t="s">
        <v>905</v>
      </c>
      <c r="D13157" t="s">
        <v>1002</v>
      </c>
      <c r="E13157" s="23">
        <v>44136</v>
      </c>
      <c r="F13157">
        <v>0</v>
      </c>
      <c r="G13157">
        <v>0</v>
      </c>
      <c r="I13157">
        <v>0</v>
      </c>
      <c r="J13157">
        <v>0</v>
      </c>
      <c r="L13157">
        <v>0</v>
      </c>
      <c r="N13157">
        <v>0</v>
      </c>
      <c r="P13157">
        <v>0</v>
      </c>
      <c r="Q13157">
        <v>0</v>
      </c>
      <c r="S13157">
        <v>0</v>
      </c>
    </row>
    <row r="13158" spans="1:19" x14ac:dyDescent="0.2">
      <c r="A13158" t="s">
        <v>27468</v>
      </c>
      <c r="B13158" t="s">
        <v>27280</v>
      </c>
      <c r="C13158" t="s">
        <v>316</v>
      </c>
      <c r="D13158" t="s">
        <v>1002</v>
      </c>
      <c r="E13158" s="23">
        <v>44136</v>
      </c>
      <c r="F13158">
        <v>4</v>
      </c>
      <c r="G13158">
        <v>4</v>
      </c>
      <c r="I13158">
        <v>3</v>
      </c>
      <c r="J13158">
        <v>22</v>
      </c>
      <c r="L13158">
        <v>22</v>
      </c>
      <c r="N13158">
        <v>3</v>
      </c>
      <c r="P13158">
        <v>0</v>
      </c>
      <c r="Q13158">
        <v>0</v>
      </c>
      <c r="S13158">
        <v>0</v>
      </c>
    </row>
    <row r="13159" spans="1:19" x14ac:dyDescent="0.2">
      <c r="A13159" t="s">
        <v>27469</v>
      </c>
      <c r="B13159" t="s">
        <v>27281</v>
      </c>
      <c r="C13159" t="s">
        <v>218</v>
      </c>
      <c r="D13159" t="s">
        <v>1002</v>
      </c>
      <c r="E13159" s="23">
        <v>44136</v>
      </c>
      <c r="F13159">
        <v>0</v>
      </c>
      <c r="G13159">
        <v>0</v>
      </c>
      <c r="I13159">
        <v>0</v>
      </c>
      <c r="J13159">
        <v>0</v>
      </c>
      <c r="L13159">
        <v>0</v>
      </c>
      <c r="N13159">
        <v>0</v>
      </c>
      <c r="P13159">
        <v>0</v>
      </c>
      <c r="Q13159">
        <v>0</v>
      </c>
      <c r="S13159">
        <v>0</v>
      </c>
    </row>
    <row r="13160" spans="1:19" x14ac:dyDescent="0.2">
      <c r="A13160" t="s">
        <v>27470</v>
      </c>
      <c r="B13160" t="s">
        <v>27282</v>
      </c>
      <c r="C13160" t="s">
        <v>202</v>
      </c>
      <c r="D13160" t="s">
        <v>1002</v>
      </c>
      <c r="E13160" s="23">
        <v>44136</v>
      </c>
      <c r="F13160">
        <v>8</v>
      </c>
      <c r="G13160">
        <v>8</v>
      </c>
      <c r="I13160">
        <v>76</v>
      </c>
      <c r="J13160">
        <v>90</v>
      </c>
      <c r="L13160">
        <v>90</v>
      </c>
      <c r="N13160">
        <v>76</v>
      </c>
      <c r="P13160">
        <v>0</v>
      </c>
      <c r="Q13160">
        <v>3</v>
      </c>
      <c r="S13160">
        <v>0</v>
      </c>
    </row>
    <row r="13161" spans="1:19" x14ac:dyDescent="0.2">
      <c r="A13161" t="s">
        <v>27471</v>
      </c>
      <c r="B13161" t="s">
        <v>27283</v>
      </c>
      <c r="C13161" t="s">
        <v>347</v>
      </c>
      <c r="D13161" t="s">
        <v>1002</v>
      </c>
      <c r="E13161" s="23">
        <v>44136</v>
      </c>
      <c r="F13161">
        <v>0</v>
      </c>
      <c r="G13161">
        <v>0</v>
      </c>
      <c r="I13161">
        <v>0</v>
      </c>
      <c r="J13161">
        <v>0</v>
      </c>
      <c r="L13161">
        <v>0</v>
      </c>
      <c r="N13161">
        <v>0</v>
      </c>
      <c r="P13161">
        <v>0</v>
      </c>
      <c r="Q13161">
        <v>0</v>
      </c>
      <c r="S13161">
        <v>0</v>
      </c>
    </row>
    <row r="13162" spans="1:19" x14ac:dyDescent="0.2">
      <c r="A13162" t="s">
        <v>27472</v>
      </c>
      <c r="B13162" t="s">
        <v>27284</v>
      </c>
      <c r="C13162" t="s">
        <v>224</v>
      </c>
      <c r="D13162" t="s">
        <v>1002</v>
      </c>
      <c r="E13162" s="23">
        <v>44136</v>
      </c>
      <c r="F13162">
        <v>0</v>
      </c>
      <c r="G13162">
        <v>0</v>
      </c>
      <c r="I13162">
        <v>0</v>
      </c>
      <c r="J13162">
        <v>0</v>
      </c>
      <c r="L13162">
        <v>0</v>
      </c>
      <c r="N13162">
        <v>0</v>
      </c>
      <c r="P13162">
        <v>0</v>
      </c>
      <c r="Q13162">
        <v>0</v>
      </c>
      <c r="S13162">
        <v>0</v>
      </c>
    </row>
    <row r="13163" spans="1:19" x14ac:dyDescent="0.2">
      <c r="A13163" t="s">
        <v>27473</v>
      </c>
      <c r="B13163" t="s">
        <v>27285</v>
      </c>
      <c r="C13163" t="s">
        <v>345</v>
      </c>
      <c r="D13163" t="s">
        <v>1002</v>
      </c>
      <c r="E13163" s="23">
        <v>44136</v>
      </c>
      <c r="F13163">
        <v>0</v>
      </c>
      <c r="G13163">
        <v>0</v>
      </c>
      <c r="I13163">
        <v>0</v>
      </c>
      <c r="J13163">
        <v>0</v>
      </c>
      <c r="L13163">
        <v>0</v>
      </c>
      <c r="N13163">
        <v>0</v>
      </c>
      <c r="P13163">
        <v>0</v>
      </c>
      <c r="Q13163">
        <v>0</v>
      </c>
      <c r="S13163">
        <v>0</v>
      </c>
    </row>
    <row r="13164" spans="1:19" x14ac:dyDescent="0.2">
      <c r="A13164" t="s">
        <v>27474</v>
      </c>
      <c r="B13164" t="s">
        <v>27286</v>
      </c>
      <c r="C13164" t="s">
        <v>226</v>
      </c>
      <c r="D13164" t="s">
        <v>1002</v>
      </c>
      <c r="E13164" s="23">
        <v>44136</v>
      </c>
      <c r="F13164">
        <v>11</v>
      </c>
      <c r="G13164">
        <v>11</v>
      </c>
      <c r="I13164">
        <v>8</v>
      </c>
      <c r="J13164">
        <v>121</v>
      </c>
      <c r="L13164">
        <v>121</v>
      </c>
      <c r="N13164">
        <v>8</v>
      </c>
      <c r="P13164">
        <v>0</v>
      </c>
      <c r="Q13164">
        <v>2</v>
      </c>
      <c r="S13164">
        <v>0</v>
      </c>
    </row>
    <row r="13165" spans="1:19" x14ac:dyDescent="0.2">
      <c r="A13165" t="s">
        <v>27475</v>
      </c>
      <c r="B13165" t="s">
        <v>27287</v>
      </c>
      <c r="C13165" t="s">
        <v>231</v>
      </c>
      <c r="D13165" t="s">
        <v>1002</v>
      </c>
      <c r="E13165" s="23">
        <v>44136</v>
      </c>
      <c r="F13165">
        <v>11.5</v>
      </c>
      <c r="G13165">
        <v>11.5</v>
      </c>
      <c r="I13165">
        <v>181</v>
      </c>
      <c r="J13165">
        <v>128</v>
      </c>
      <c r="L13165">
        <v>128</v>
      </c>
      <c r="N13165">
        <v>171</v>
      </c>
      <c r="P13165">
        <v>3</v>
      </c>
      <c r="Q13165">
        <v>8</v>
      </c>
      <c r="S13165">
        <v>10</v>
      </c>
    </row>
    <row r="13166" spans="1:19" x14ac:dyDescent="0.2">
      <c r="A13166" t="s">
        <v>27476</v>
      </c>
      <c r="B13166" t="s">
        <v>27288</v>
      </c>
      <c r="C13166" t="s">
        <v>216</v>
      </c>
      <c r="D13166" t="s">
        <v>1002</v>
      </c>
      <c r="E13166" s="23">
        <v>44136</v>
      </c>
      <c r="F13166">
        <v>9</v>
      </c>
      <c r="G13166">
        <v>9</v>
      </c>
      <c r="I13166">
        <v>43</v>
      </c>
      <c r="J13166">
        <v>90</v>
      </c>
      <c r="L13166">
        <v>90</v>
      </c>
      <c r="N13166">
        <v>34</v>
      </c>
      <c r="P13166">
        <v>6</v>
      </c>
      <c r="Q13166">
        <v>8</v>
      </c>
      <c r="S13166">
        <v>9</v>
      </c>
    </row>
    <row r="13167" spans="1:19" x14ac:dyDescent="0.2">
      <c r="A13167" t="s">
        <v>27477</v>
      </c>
      <c r="B13167" t="s">
        <v>27289</v>
      </c>
      <c r="C13167" t="s">
        <v>233</v>
      </c>
      <c r="D13167" t="s">
        <v>1002</v>
      </c>
      <c r="E13167" s="23">
        <v>44136</v>
      </c>
      <c r="F13167">
        <v>0</v>
      </c>
      <c r="G13167">
        <v>0</v>
      </c>
      <c r="I13167">
        <v>0</v>
      </c>
      <c r="J13167">
        <v>0</v>
      </c>
      <c r="L13167">
        <v>0</v>
      </c>
      <c r="N13167">
        <v>0</v>
      </c>
      <c r="P13167">
        <v>0</v>
      </c>
      <c r="Q13167">
        <v>0</v>
      </c>
      <c r="S13167">
        <v>0</v>
      </c>
    </row>
    <row r="13168" spans="1:19" x14ac:dyDescent="0.2">
      <c r="A13168" t="s">
        <v>27478</v>
      </c>
      <c r="B13168" t="s">
        <v>27290</v>
      </c>
      <c r="C13168" t="s">
        <v>219</v>
      </c>
      <c r="D13168" t="s">
        <v>1002</v>
      </c>
      <c r="E13168" s="23">
        <v>44136</v>
      </c>
      <c r="F13168">
        <v>0</v>
      </c>
      <c r="G13168">
        <v>0</v>
      </c>
      <c r="I13168">
        <v>0</v>
      </c>
      <c r="J13168">
        <v>0</v>
      </c>
      <c r="L13168">
        <v>0</v>
      </c>
      <c r="N13168">
        <v>0</v>
      </c>
      <c r="P13168">
        <v>0</v>
      </c>
      <c r="Q13168">
        <v>0</v>
      </c>
      <c r="S13168">
        <v>0</v>
      </c>
    </row>
    <row r="13169" spans="1:19" x14ac:dyDescent="0.2">
      <c r="A13169" t="s">
        <v>27479</v>
      </c>
      <c r="B13169" t="s">
        <v>27291</v>
      </c>
      <c r="C13169" t="s">
        <v>340</v>
      </c>
      <c r="D13169" t="s">
        <v>1002</v>
      </c>
      <c r="E13169" s="23">
        <v>44136</v>
      </c>
      <c r="F13169">
        <v>3</v>
      </c>
      <c r="G13169">
        <v>3</v>
      </c>
      <c r="I13169">
        <v>18</v>
      </c>
      <c r="J13169">
        <v>32</v>
      </c>
      <c r="L13169">
        <v>32</v>
      </c>
      <c r="N13169">
        <v>18</v>
      </c>
      <c r="P13169">
        <v>3</v>
      </c>
      <c r="Q13169">
        <v>4</v>
      </c>
      <c r="S13169">
        <v>0</v>
      </c>
    </row>
    <row r="13170" spans="1:19" x14ac:dyDescent="0.2">
      <c r="A13170" t="s">
        <v>27480</v>
      </c>
      <c r="B13170" t="s">
        <v>27292</v>
      </c>
      <c r="C13170" t="s">
        <v>350</v>
      </c>
      <c r="D13170" t="s">
        <v>1002</v>
      </c>
      <c r="E13170" s="23">
        <v>44136</v>
      </c>
      <c r="F13170">
        <v>0</v>
      </c>
      <c r="G13170">
        <v>0</v>
      </c>
      <c r="I13170">
        <v>0</v>
      </c>
      <c r="J13170">
        <v>0</v>
      </c>
      <c r="L13170">
        <v>0</v>
      </c>
      <c r="N13170">
        <v>0</v>
      </c>
      <c r="P13170">
        <v>0</v>
      </c>
      <c r="Q13170">
        <v>0</v>
      </c>
      <c r="S13170">
        <v>0</v>
      </c>
    </row>
    <row r="13171" spans="1:19" x14ac:dyDescent="0.2">
      <c r="A13171" t="s">
        <v>27481</v>
      </c>
      <c r="B13171" t="s">
        <v>27293</v>
      </c>
      <c r="C13171" t="s">
        <v>351</v>
      </c>
      <c r="D13171" t="s">
        <v>1002</v>
      </c>
      <c r="E13171" s="23">
        <v>44136</v>
      </c>
      <c r="F13171">
        <v>0</v>
      </c>
      <c r="G13171">
        <v>0</v>
      </c>
      <c r="I13171">
        <v>0</v>
      </c>
      <c r="J13171">
        <v>0</v>
      </c>
      <c r="L13171">
        <v>0</v>
      </c>
      <c r="N13171">
        <v>0</v>
      </c>
      <c r="P13171">
        <v>0</v>
      </c>
      <c r="Q13171">
        <v>0</v>
      </c>
      <c r="S13171">
        <v>0</v>
      </c>
    </row>
    <row r="13172" spans="1:19" x14ac:dyDescent="0.2">
      <c r="A13172" t="s">
        <v>27482</v>
      </c>
      <c r="B13172" t="s">
        <v>27294</v>
      </c>
      <c r="C13172" t="s">
        <v>352</v>
      </c>
      <c r="D13172" t="s">
        <v>1002</v>
      </c>
      <c r="E13172" s="23">
        <v>44136</v>
      </c>
      <c r="F13172">
        <v>0</v>
      </c>
      <c r="G13172">
        <v>0</v>
      </c>
      <c r="I13172">
        <v>0</v>
      </c>
      <c r="J13172">
        <v>0</v>
      </c>
      <c r="L13172">
        <v>0</v>
      </c>
      <c r="N13172">
        <v>0</v>
      </c>
      <c r="P13172">
        <v>0</v>
      </c>
      <c r="Q13172">
        <v>0</v>
      </c>
      <c r="S13172">
        <v>0</v>
      </c>
    </row>
    <row r="13173" spans="1:19" x14ac:dyDescent="0.2">
      <c r="A13173" t="s">
        <v>27483</v>
      </c>
      <c r="B13173" t="s">
        <v>27295</v>
      </c>
      <c r="C13173" t="s">
        <v>353</v>
      </c>
      <c r="D13173" t="s">
        <v>1002</v>
      </c>
      <c r="E13173" s="23">
        <v>44136</v>
      </c>
      <c r="F13173">
        <v>0</v>
      </c>
      <c r="G13173">
        <v>0</v>
      </c>
      <c r="I13173">
        <v>0</v>
      </c>
      <c r="J13173">
        <v>0</v>
      </c>
      <c r="L13173">
        <v>0</v>
      </c>
      <c r="N13173">
        <v>0</v>
      </c>
      <c r="P13173">
        <v>0</v>
      </c>
      <c r="Q13173">
        <v>0</v>
      </c>
      <c r="S13173">
        <v>0</v>
      </c>
    </row>
    <row r="13174" spans="1:19" x14ac:dyDescent="0.2">
      <c r="A13174" t="s">
        <v>27484</v>
      </c>
      <c r="B13174" t="s">
        <v>27296</v>
      </c>
      <c r="C13174" t="s">
        <v>386</v>
      </c>
      <c r="D13174" t="s">
        <v>1002</v>
      </c>
      <c r="E13174" s="23">
        <v>44136</v>
      </c>
      <c r="F13174">
        <v>0</v>
      </c>
      <c r="G13174">
        <v>0</v>
      </c>
      <c r="I13174">
        <v>0</v>
      </c>
      <c r="J13174">
        <v>0</v>
      </c>
      <c r="L13174">
        <v>0</v>
      </c>
      <c r="N13174">
        <v>0</v>
      </c>
      <c r="P13174">
        <v>0</v>
      </c>
      <c r="Q13174">
        <v>0</v>
      </c>
      <c r="S13174">
        <v>0</v>
      </c>
    </row>
    <row r="13175" spans="1:19" x14ac:dyDescent="0.2">
      <c r="A13175" t="s">
        <v>27485</v>
      </c>
      <c r="B13175" t="s">
        <v>27297</v>
      </c>
      <c r="C13175" t="s">
        <v>354</v>
      </c>
      <c r="D13175" t="s">
        <v>1002</v>
      </c>
      <c r="E13175" s="23">
        <v>44136</v>
      </c>
      <c r="F13175">
        <v>4</v>
      </c>
      <c r="G13175">
        <v>4</v>
      </c>
      <c r="I13175">
        <v>9</v>
      </c>
      <c r="J13175">
        <v>24</v>
      </c>
      <c r="L13175">
        <v>24</v>
      </c>
      <c r="N13175">
        <v>9</v>
      </c>
      <c r="P13175">
        <v>0</v>
      </c>
      <c r="Q13175">
        <v>0</v>
      </c>
      <c r="S13175">
        <v>0</v>
      </c>
    </row>
    <row r="13176" spans="1:19" x14ac:dyDescent="0.2">
      <c r="A13176" t="s">
        <v>27486</v>
      </c>
      <c r="B13176" t="s">
        <v>27298</v>
      </c>
      <c r="C13176" t="s">
        <v>355</v>
      </c>
      <c r="D13176" t="s">
        <v>1002</v>
      </c>
      <c r="E13176" s="23">
        <v>44136</v>
      </c>
      <c r="F13176">
        <v>2</v>
      </c>
      <c r="G13176">
        <v>2</v>
      </c>
      <c r="I13176">
        <v>5</v>
      </c>
      <c r="J13176">
        <v>11</v>
      </c>
      <c r="L13176">
        <v>11</v>
      </c>
      <c r="N13176">
        <v>5</v>
      </c>
      <c r="P13176">
        <v>0</v>
      </c>
      <c r="Q13176">
        <v>0</v>
      </c>
      <c r="S13176">
        <v>0</v>
      </c>
    </row>
    <row r="13177" spans="1:19" x14ac:dyDescent="0.2">
      <c r="A13177" t="s">
        <v>27487</v>
      </c>
      <c r="B13177" t="s">
        <v>27299</v>
      </c>
      <c r="C13177" t="s">
        <v>1048</v>
      </c>
      <c r="D13177" t="s">
        <v>1002</v>
      </c>
      <c r="E13177" s="23">
        <v>44136</v>
      </c>
      <c r="F13177">
        <v>2.5</v>
      </c>
      <c r="G13177">
        <v>2.5</v>
      </c>
      <c r="I13177">
        <v>7</v>
      </c>
      <c r="J13177">
        <v>14</v>
      </c>
      <c r="L13177">
        <v>14</v>
      </c>
      <c r="N13177">
        <v>7</v>
      </c>
      <c r="P13177">
        <v>0</v>
      </c>
      <c r="Q13177">
        <v>0</v>
      </c>
      <c r="S13177">
        <v>0</v>
      </c>
    </row>
    <row r="13178" spans="1:19" x14ac:dyDescent="0.2">
      <c r="A13178" t="s">
        <v>27488</v>
      </c>
      <c r="B13178" t="s">
        <v>27300</v>
      </c>
      <c r="C13178" t="s">
        <v>1047</v>
      </c>
      <c r="D13178" t="s">
        <v>1002</v>
      </c>
      <c r="E13178" s="23">
        <v>44136</v>
      </c>
      <c r="F13178">
        <v>1.5</v>
      </c>
      <c r="G13178">
        <v>1.5</v>
      </c>
      <c r="I13178">
        <v>15</v>
      </c>
      <c r="J13178">
        <v>8</v>
      </c>
      <c r="L13178">
        <v>8</v>
      </c>
      <c r="N13178">
        <v>15</v>
      </c>
      <c r="P13178">
        <v>0</v>
      </c>
      <c r="Q13178">
        <v>0</v>
      </c>
      <c r="S13178">
        <v>0</v>
      </c>
    </row>
    <row r="13179" spans="1:19" x14ac:dyDescent="0.2">
      <c r="A13179" t="s">
        <v>27489</v>
      </c>
      <c r="B13179" t="s">
        <v>27301</v>
      </c>
      <c r="C13179" t="s">
        <v>1050</v>
      </c>
      <c r="D13179" t="s">
        <v>1002</v>
      </c>
      <c r="E13179" s="23">
        <v>44136</v>
      </c>
      <c r="F13179">
        <v>1</v>
      </c>
      <c r="G13179">
        <v>1</v>
      </c>
      <c r="I13179">
        <v>2</v>
      </c>
      <c r="J13179">
        <v>5</v>
      </c>
      <c r="L13179">
        <v>5</v>
      </c>
      <c r="N13179">
        <v>2</v>
      </c>
      <c r="P13179">
        <v>0</v>
      </c>
      <c r="Q13179">
        <v>0</v>
      </c>
      <c r="S13179">
        <v>0</v>
      </c>
    </row>
    <row r="13180" spans="1:19" x14ac:dyDescent="0.2">
      <c r="A13180" t="s">
        <v>27490</v>
      </c>
      <c r="B13180" t="s">
        <v>27302</v>
      </c>
      <c r="C13180" t="s">
        <v>1054</v>
      </c>
      <c r="D13180" t="s">
        <v>1002</v>
      </c>
      <c r="E13180" s="23">
        <v>44136</v>
      </c>
      <c r="F13180">
        <v>1.5</v>
      </c>
      <c r="G13180">
        <v>1.5</v>
      </c>
      <c r="I13180">
        <v>1</v>
      </c>
      <c r="J13180">
        <v>8</v>
      </c>
      <c r="L13180">
        <v>8</v>
      </c>
      <c r="N13180">
        <v>1</v>
      </c>
      <c r="P13180">
        <v>0</v>
      </c>
      <c r="Q13180">
        <v>0</v>
      </c>
      <c r="S13180">
        <v>0</v>
      </c>
    </row>
    <row r="13181" spans="1:19" x14ac:dyDescent="0.2">
      <c r="A13181" t="s">
        <v>27491</v>
      </c>
      <c r="B13181" t="s">
        <v>27303</v>
      </c>
      <c r="C13181" t="s">
        <v>1052</v>
      </c>
      <c r="D13181" t="s">
        <v>1002</v>
      </c>
      <c r="E13181" s="23">
        <v>44136</v>
      </c>
      <c r="F13181">
        <v>2.5</v>
      </c>
      <c r="G13181">
        <v>2.5</v>
      </c>
      <c r="I13181">
        <v>5</v>
      </c>
      <c r="J13181">
        <v>13</v>
      </c>
      <c r="L13181">
        <v>13</v>
      </c>
      <c r="N13181">
        <v>5</v>
      </c>
      <c r="P13181">
        <v>1</v>
      </c>
      <c r="Q13181">
        <v>2</v>
      </c>
      <c r="S13181">
        <v>0</v>
      </c>
    </row>
    <row r="13182" spans="1:19" x14ac:dyDescent="0.2">
      <c r="A13182" t="s">
        <v>27492</v>
      </c>
      <c r="B13182" t="s">
        <v>27304</v>
      </c>
      <c r="C13182" t="s">
        <v>1053</v>
      </c>
      <c r="D13182" t="s">
        <v>1002</v>
      </c>
      <c r="E13182" s="23">
        <v>44136</v>
      </c>
      <c r="F13182">
        <v>1.5</v>
      </c>
      <c r="G13182">
        <v>1.5</v>
      </c>
      <c r="I13182">
        <v>0</v>
      </c>
      <c r="J13182">
        <v>8</v>
      </c>
      <c r="L13182">
        <v>8</v>
      </c>
      <c r="N13182">
        <v>0</v>
      </c>
      <c r="P13182">
        <v>2</v>
      </c>
      <c r="Q13182">
        <v>3</v>
      </c>
      <c r="S13182">
        <v>0</v>
      </c>
    </row>
    <row r="13183" spans="1:19" x14ac:dyDescent="0.2">
      <c r="A13183" t="s">
        <v>27401</v>
      </c>
      <c r="B13183" t="s">
        <v>27213</v>
      </c>
      <c r="C13183" t="s">
        <v>25698</v>
      </c>
      <c r="D13183" t="s">
        <v>1000</v>
      </c>
      <c r="E13183" s="23">
        <v>44136</v>
      </c>
      <c r="F13183">
        <v>3</v>
      </c>
      <c r="G13183">
        <v>4</v>
      </c>
      <c r="I13183">
        <v>9</v>
      </c>
      <c r="J13183">
        <v>15</v>
      </c>
      <c r="L13183">
        <v>21</v>
      </c>
      <c r="N13183">
        <v>9</v>
      </c>
      <c r="P13183">
        <v>1</v>
      </c>
      <c r="Q13183">
        <v>2</v>
      </c>
      <c r="S13183">
        <v>0</v>
      </c>
    </row>
    <row r="13184" spans="1:19" x14ac:dyDescent="0.2">
      <c r="A13184" t="s">
        <v>27493</v>
      </c>
      <c r="B13184" t="s">
        <v>27305</v>
      </c>
      <c r="C13184" t="s">
        <v>962</v>
      </c>
      <c r="D13184" t="s">
        <v>1000</v>
      </c>
      <c r="E13184" s="23">
        <v>44136</v>
      </c>
      <c r="F13184">
        <v>0</v>
      </c>
      <c r="G13184">
        <v>0</v>
      </c>
      <c r="I13184">
        <v>0</v>
      </c>
      <c r="J13184">
        <v>0</v>
      </c>
      <c r="L13184">
        <v>0</v>
      </c>
      <c r="N13184">
        <v>0</v>
      </c>
      <c r="P13184">
        <v>0</v>
      </c>
      <c r="Q13184">
        <v>0</v>
      </c>
      <c r="S13184">
        <v>0</v>
      </c>
    </row>
    <row r="13185" spans="1:19" x14ac:dyDescent="0.2">
      <c r="A13185" t="s">
        <v>27494</v>
      </c>
      <c r="B13185" t="s">
        <v>27306</v>
      </c>
      <c r="C13185" t="s">
        <v>348</v>
      </c>
      <c r="D13185" t="s">
        <v>1000</v>
      </c>
      <c r="E13185" s="23">
        <v>44136</v>
      </c>
      <c r="F13185">
        <v>0</v>
      </c>
      <c r="G13185">
        <v>0</v>
      </c>
      <c r="I13185">
        <v>0</v>
      </c>
      <c r="J13185">
        <v>0</v>
      </c>
      <c r="L13185">
        <v>0</v>
      </c>
      <c r="N13185">
        <v>0</v>
      </c>
      <c r="P13185">
        <v>0</v>
      </c>
      <c r="Q13185">
        <v>0</v>
      </c>
      <c r="S13185">
        <v>0</v>
      </c>
    </row>
    <row r="13186" spans="1:19" x14ac:dyDescent="0.2">
      <c r="A13186" t="s">
        <v>27495</v>
      </c>
      <c r="B13186" t="s">
        <v>27307</v>
      </c>
      <c r="C13186" t="s">
        <v>357</v>
      </c>
      <c r="D13186" t="s">
        <v>1000</v>
      </c>
      <c r="E13186" s="23">
        <v>44136</v>
      </c>
      <c r="F13186">
        <v>0</v>
      </c>
      <c r="G13186">
        <v>0</v>
      </c>
      <c r="I13186">
        <v>0</v>
      </c>
      <c r="J13186">
        <v>0</v>
      </c>
      <c r="L13186">
        <v>0</v>
      </c>
      <c r="N13186">
        <v>0</v>
      </c>
      <c r="P13186">
        <v>0</v>
      </c>
      <c r="Q13186">
        <v>0</v>
      </c>
      <c r="S13186">
        <v>0</v>
      </c>
    </row>
    <row r="13187" spans="1:19" x14ac:dyDescent="0.2">
      <c r="A13187" t="s">
        <v>27496</v>
      </c>
      <c r="B13187" t="s">
        <v>27308</v>
      </c>
      <c r="C13187" t="s">
        <v>22399</v>
      </c>
      <c r="D13187" t="s">
        <v>1000</v>
      </c>
      <c r="E13187" s="23">
        <v>44136</v>
      </c>
      <c r="F13187">
        <v>0</v>
      </c>
      <c r="G13187">
        <v>0</v>
      </c>
      <c r="I13187">
        <v>0</v>
      </c>
      <c r="J13187">
        <v>0</v>
      </c>
      <c r="L13187">
        <v>0</v>
      </c>
      <c r="N13187">
        <v>0</v>
      </c>
      <c r="P13187">
        <v>0</v>
      </c>
      <c r="Q13187">
        <v>0</v>
      </c>
      <c r="S13187">
        <v>0</v>
      </c>
    </row>
    <row r="13188" spans="1:19" x14ac:dyDescent="0.2">
      <c r="A13188" t="s">
        <v>27497</v>
      </c>
      <c r="B13188" t="s">
        <v>27309</v>
      </c>
      <c r="C13188" t="s">
        <v>203</v>
      </c>
      <c r="D13188" t="s">
        <v>1000</v>
      </c>
      <c r="E13188" s="23">
        <v>44136</v>
      </c>
      <c r="F13188">
        <v>0</v>
      </c>
      <c r="G13188">
        <v>0</v>
      </c>
      <c r="I13188">
        <v>0</v>
      </c>
      <c r="J13188">
        <v>0</v>
      </c>
      <c r="L13188">
        <v>0</v>
      </c>
      <c r="N13188">
        <v>0</v>
      </c>
      <c r="P13188">
        <v>0</v>
      </c>
      <c r="Q13188">
        <v>0</v>
      </c>
      <c r="S13188">
        <v>0</v>
      </c>
    </row>
    <row r="13189" spans="1:19" x14ac:dyDescent="0.2">
      <c r="A13189" t="s">
        <v>27498</v>
      </c>
      <c r="B13189" t="s">
        <v>27310</v>
      </c>
      <c r="C13189" t="s">
        <v>387</v>
      </c>
      <c r="D13189" t="s">
        <v>1000</v>
      </c>
      <c r="E13189" s="23">
        <v>44136</v>
      </c>
      <c r="F13189">
        <v>0</v>
      </c>
      <c r="G13189">
        <v>0</v>
      </c>
      <c r="I13189">
        <v>0</v>
      </c>
      <c r="J13189">
        <v>0</v>
      </c>
      <c r="L13189">
        <v>0</v>
      </c>
      <c r="N13189">
        <v>0</v>
      </c>
      <c r="P13189">
        <v>0</v>
      </c>
      <c r="Q13189">
        <v>0</v>
      </c>
      <c r="S13189">
        <v>0</v>
      </c>
    </row>
    <row r="13190" spans="1:19" x14ac:dyDescent="0.2">
      <c r="A13190" t="s">
        <v>27499</v>
      </c>
      <c r="B13190" t="s">
        <v>27311</v>
      </c>
      <c r="C13190" t="s">
        <v>223</v>
      </c>
      <c r="D13190" t="s">
        <v>1000</v>
      </c>
      <c r="E13190" s="23">
        <v>44136</v>
      </c>
      <c r="F13190">
        <v>0</v>
      </c>
      <c r="G13190">
        <v>0</v>
      </c>
      <c r="I13190">
        <v>0</v>
      </c>
      <c r="J13190">
        <v>0</v>
      </c>
      <c r="L13190">
        <v>0</v>
      </c>
      <c r="N13190">
        <v>0</v>
      </c>
      <c r="P13190">
        <v>0</v>
      </c>
      <c r="Q13190">
        <v>0</v>
      </c>
      <c r="S13190">
        <v>0</v>
      </c>
    </row>
    <row r="13191" spans="1:19" x14ac:dyDescent="0.2">
      <c r="A13191" t="s">
        <v>27500</v>
      </c>
      <c r="B13191" t="s">
        <v>27312</v>
      </c>
      <c r="C13191" t="s">
        <v>346</v>
      </c>
      <c r="D13191" t="s">
        <v>1000</v>
      </c>
      <c r="E13191" s="23">
        <v>44136</v>
      </c>
      <c r="F13191">
        <v>0</v>
      </c>
      <c r="G13191">
        <v>0</v>
      </c>
      <c r="I13191">
        <v>0</v>
      </c>
      <c r="J13191">
        <v>0</v>
      </c>
      <c r="L13191">
        <v>0</v>
      </c>
      <c r="N13191">
        <v>0</v>
      </c>
      <c r="P13191">
        <v>0</v>
      </c>
      <c r="Q13191">
        <v>0</v>
      </c>
      <c r="S13191">
        <v>0</v>
      </c>
    </row>
    <row r="13192" spans="1:19" x14ac:dyDescent="0.2">
      <c r="A13192" t="s">
        <v>27501</v>
      </c>
      <c r="B13192" t="s">
        <v>27313</v>
      </c>
      <c r="C13192" t="s">
        <v>207</v>
      </c>
      <c r="D13192" t="s">
        <v>1000</v>
      </c>
      <c r="E13192" s="23">
        <v>44136</v>
      </c>
      <c r="F13192">
        <v>6</v>
      </c>
      <c r="G13192">
        <v>7</v>
      </c>
      <c r="I13192">
        <v>21</v>
      </c>
      <c r="J13192">
        <v>35</v>
      </c>
      <c r="L13192">
        <v>41</v>
      </c>
      <c r="N13192">
        <v>21</v>
      </c>
      <c r="P13192">
        <v>0</v>
      </c>
      <c r="Q13192">
        <v>0</v>
      </c>
      <c r="S13192">
        <v>0</v>
      </c>
    </row>
    <row r="13193" spans="1:19" x14ac:dyDescent="0.2">
      <c r="A13193" t="s">
        <v>27502</v>
      </c>
      <c r="B13193" t="s">
        <v>27314</v>
      </c>
      <c r="C13193" t="s">
        <v>212</v>
      </c>
      <c r="D13193" t="s">
        <v>1000</v>
      </c>
      <c r="E13193" s="23">
        <v>44136</v>
      </c>
      <c r="F13193">
        <v>3.5</v>
      </c>
      <c r="G13193">
        <v>3.5</v>
      </c>
      <c r="I13193">
        <v>8</v>
      </c>
      <c r="J13193">
        <v>20</v>
      </c>
      <c r="L13193">
        <v>20</v>
      </c>
      <c r="N13193">
        <v>8</v>
      </c>
      <c r="P13193">
        <v>0</v>
      </c>
      <c r="Q13193">
        <v>2</v>
      </c>
      <c r="S13193">
        <v>0</v>
      </c>
    </row>
    <row r="13194" spans="1:19" x14ac:dyDescent="0.2">
      <c r="A13194" t="s">
        <v>27503</v>
      </c>
      <c r="B13194" t="s">
        <v>27315</v>
      </c>
      <c r="C13194" t="s">
        <v>963</v>
      </c>
      <c r="D13194" t="s">
        <v>1000</v>
      </c>
      <c r="E13194" s="23">
        <v>44136</v>
      </c>
      <c r="F13194">
        <v>0</v>
      </c>
      <c r="G13194">
        <v>0</v>
      </c>
      <c r="I13194">
        <v>0</v>
      </c>
      <c r="J13194">
        <v>0</v>
      </c>
      <c r="L13194">
        <v>0</v>
      </c>
      <c r="N13194">
        <v>0</v>
      </c>
      <c r="P13194">
        <v>0</v>
      </c>
      <c r="Q13194">
        <v>0</v>
      </c>
      <c r="S13194">
        <v>0</v>
      </c>
    </row>
    <row r="13195" spans="1:19" x14ac:dyDescent="0.2">
      <c r="A13195" t="s">
        <v>27504</v>
      </c>
      <c r="B13195" t="s">
        <v>27316</v>
      </c>
      <c r="C13195" t="s">
        <v>225</v>
      </c>
      <c r="D13195" t="s">
        <v>1000</v>
      </c>
      <c r="E13195" s="23">
        <v>44136</v>
      </c>
      <c r="F13195">
        <v>11</v>
      </c>
      <c r="G13195">
        <v>11</v>
      </c>
      <c r="I13195">
        <v>8</v>
      </c>
      <c r="J13195">
        <v>121</v>
      </c>
      <c r="L13195">
        <v>121</v>
      </c>
      <c r="N13195">
        <v>8</v>
      </c>
      <c r="P13195">
        <v>0</v>
      </c>
      <c r="Q13195">
        <v>2</v>
      </c>
      <c r="S13195">
        <v>0</v>
      </c>
    </row>
    <row r="13196" spans="1:19" x14ac:dyDescent="0.2">
      <c r="A13196" t="s">
        <v>27505</v>
      </c>
      <c r="B13196" t="s">
        <v>27317</v>
      </c>
      <c r="C13196" t="s">
        <v>232</v>
      </c>
      <c r="D13196" t="s">
        <v>1000</v>
      </c>
      <c r="E13196" s="23">
        <v>44136</v>
      </c>
      <c r="F13196">
        <v>14.5</v>
      </c>
      <c r="G13196">
        <v>16.5</v>
      </c>
      <c r="I13196">
        <v>190</v>
      </c>
      <c r="J13196">
        <v>140</v>
      </c>
      <c r="L13196">
        <v>150</v>
      </c>
      <c r="N13196">
        <v>176</v>
      </c>
      <c r="P13196">
        <v>4</v>
      </c>
      <c r="Q13196">
        <v>11</v>
      </c>
      <c r="S13196">
        <v>14</v>
      </c>
    </row>
    <row r="13197" spans="1:19" x14ac:dyDescent="0.2">
      <c r="A13197" t="s">
        <v>27506</v>
      </c>
      <c r="B13197" t="s">
        <v>27318</v>
      </c>
      <c r="C13197" t="s">
        <v>317</v>
      </c>
      <c r="D13197" t="s">
        <v>1000</v>
      </c>
      <c r="E13197" s="23">
        <v>44136</v>
      </c>
      <c r="F13197">
        <v>6</v>
      </c>
      <c r="G13197">
        <v>6</v>
      </c>
      <c r="I13197">
        <v>8</v>
      </c>
      <c r="J13197">
        <v>33</v>
      </c>
      <c r="L13197">
        <v>33</v>
      </c>
      <c r="N13197">
        <v>8</v>
      </c>
      <c r="P13197">
        <v>0</v>
      </c>
      <c r="Q13197">
        <v>0</v>
      </c>
      <c r="S13197">
        <v>0</v>
      </c>
    </row>
    <row r="13198" spans="1:19" x14ac:dyDescent="0.2">
      <c r="A13198" t="s">
        <v>27507</v>
      </c>
      <c r="B13198" t="s">
        <v>27319</v>
      </c>
      <c r="C13198" t="s">
        <v>214</v>
      </c>
      <c r="D13198" t="s">
        <v>1000</v>
      </c>
      <c r="E13198" s="23">
        <v>44136</v>
      </c>
      <c r="F13198">
        <v>13</v>
      </c>
      <c r="G13198">
        <v>16</v>
      </c>
      <c r="I13198">
        <v>64</v>
      </c>
      <c r="J13198">
        <v>114</v>
      </c>
      <c r="L13198">
        <v>129</v>
      </c>
      <c r="N13198">
        <v>47</v>
      </c>
      <c r="P13198">
        <v>10</v>
      </c>
      <c r="Q13198">
        <v>13</v>
      </c>
      <c r="S13198">
        <v>17</v>
      </c>
    </row>
    <row r="13199" spans="1:19" x14ac:dyDescent="0.2">
      <c r="A13199" t="s">
        <v>27508</v>
      </c>
      <c r="B13199" t="s">
        <v>27320</v>
      </c>
      <c r="C13199" t="s">
        <v>230</v>
      </c>
      <c r="D13199" t="s">
        <v>1000</v>
      </c>
      <c r="E13199" s="23">
        <v>44136</v>
      </c>
      <c r="F13199">
        <v>0</v>
      </c>
      <c r="G13199">
        <v>0</v>
      </c>
      <c r="I13199">
        <v>0</v>
      </c>
      <c r="J13199">
        <v>0</v>
      </c>
      <c r="L13199">
        <v>0</v>
      </c>
      <c r="N13199">
        <v>0</v>
      </c>
      <c r="P13199">
        <v>0</v>
      </c>
      <c r="Q13199">
        <v>0</v>
      </c>
      <c r="S13199">
        <v>0</v>
      </c>
    </row>
    <row r="13200" spans="1:19" x14ac:dyDescent="0.2">
      <c r="A13200" t="s">
        <v>27509</v>
      </c>
      <c r="B13200" t="s">
        <v>27321</v>
      </c>
      <c r="C13200" t="s">
        <v>234</v>
      </c>
      <c r="D13200" t="s">
        <v>1000</v>
      </c>
      <c r="E13200" s="23">
        <v>44136</v>
      </c>
      <c r="F13200">
        <v>0</v>
      </c>
      <c r="G13200">
        <v>0</v>
      </c>
      <c r="I13200">
        <v>0</v>
      </c>
      <c r="J13200">
        <v>0</v>
      </c>
      <c r="L13200">
        <v>0</v>
      </c>
      <c r="N13200">
        <v>0</v>
      </c>
      <c r="P13200">
        <v>0</v>
      </c>
      <c r="Q13200">
        <v>0</v>
      </c>
      <c r="S13200">
        <v>0</v>
      </c>
    </row>
    <row r="13201" spans="1:19" x14ac:dyDescent="0.2">
      <c r="A13201" t="s">
        <v>27510</v>
      </c>
      <c r="B13201" t="s">
        <v>27322</v>
      </c>
      <c r="C13201" t="s">
        <v>217</v>
      </c>
      <c r="D13201" t="s">
        <v>1000</v>
      </c>
      <c r="E13201" s="23">
        <v>44136</v>
      </c>
      <c r="F13201">
        <v>0</v>
      </c>
      <c r="G13201">
        <v>0</v>
      </c>
      <c r="I13201">
        <v>0</v>
      </c>
      <c r="J13201">
        <v>0</v>
      </c>
      <c r="L13201">
        <v>0</v>
      </c>
      <c r="N13201">
        <v>0</v>
      </c>
      <c r="P13201">
        <v>0</v>
      </c>
      <c r="Q13201">
        <v>0</v>
      </c>
      <c r="S13201">
        <v>0</v>
      </c>
    </row>
    <row r="13202" spans="1:19" x14ac:dyDescent="0.2">
      <c r="A13202" t="s">
        <v>27511</v>
      </c>
      <c r="B13202" t="s">
        <v>27323</v>
      </c>
      <c r="C13202" t="s">
        <v>342</v>
      </c>
      <c r="D13202" t="s">
        <v>1000</v>
      </c>
      <c r="E13202" s="23">
        <v>44136</v>
      </c>
      <c r="F13202">
        <v>3</v>
      </c>
      <c r="G13202">
        <v>3</v>
      </c>
      <c r="I13202">
        <v>18</v>
      </c>
      <c r="J13202">
        <v>32</v>
      </c>
      <c r="L13202">
        <v>32</v>
      </c>
      <c r="N13202">
        <v>18</v>
      </c>
      <c r="P13202">
        <v>3</v>
      </c>
      <c r="Q13202">
        <v>4</v>
      </c>
      <c r="S13202">
        <v>0</v>
      </c>
    </row>
    <row r="13203" spans="1:19" x14ac:dyDescent="0.2">
      <c r="A13203" t="s">
        <v>27512</v>
      </c>
      <c r="B13203" t="s">
        <v>27324</v>
      </c>
      <c r="C13203" t="s">
        <v>220</v>
      </c>
      <c r="D13203" t="s">
        <v>1000</v>
      </c>
      <c r="E13203" s="23">
        <v>44136</v>
      </c>
      <c r="F13203">
        <v>0</v>
      </c>
      <c r="G13203">
        <v>0</v>
      </c>
      <c r="I13203">
        <v>0</v>
      </c>
      <c r="J13203">
        <v>0</v>
      </c>
      <c r="L13203">
        <v>0</v>
      </c>
      <c r="N13203">
        <v>0</v>
      </c>
      <c r="P13203">
        <v>0</v>
      </c>
      <c r="Q13203">
        <v>0</v>
      </c>
      <c r="S13203">
        <v>0</v>
      </c>
    </row>
    <row r="13204" spans="1:19" x14ac:dyDescent="0.2">
      <c r="A13204" t="s">
        <v>27513</v>
      </c>
      <c r="B13204" t="s">
        <v>27325</v>
      </c>
      <c r="C13204" t="s">
        <v>25330</v>
      </c>
      <c r="D13204" t="s">
        <v>1001</v>
      </c>
      <c r="E13204" s="23">
        <v>44136</v>
      </c>
      <c r="F13204">
        <v>0</v>
      </c>
      <c r="G13204">
        <v>0</v>
      </c>
      <c r="I13204">
        <v>7</v>
      </c>
      <c r="J13204">
        <v>0</v>
      </c>
      <c r="L13204">
        <v>0</v>
      </c>
      <c r="N13204">
        <v>7</v>
      </c>
      <c r="P13204">
        <v>0</v>
      </c>
      <c r="Q13204">
        <v>1</v>
      </c>
      <c r="S13204">
        <v>0</v>
      </c>
    </row>
    <row r="13205" spans="1:19" x14ac:dyDescent="0.2">
      <c r="A13205" t="s">
        <v>27514</v>
      </c>
      <c r="B13205" t="s">
        <v>27326</v>
      </c>
      <c r="C13205" t="s">
        <v>25330</v>
      </c>
      <c r="D13205" t="s">
        <v>1000</v>
      </c>
      <c r="E13205" s="23">
        <v>44136</v>
      </c>
      <c r="F13205">
        <v>3</v>
      </c>
      <c r="G13205">
        <v>3</v>
      </c>
      <c r="I13205">
        <v>0</v>
      </c>
      <c r="J13205">
        <v>16</v>
      </c>
      <c r="L13205">
        <v>16</v>
      </c>
      <c r="N13205">
        <v>0</v>
      </c>
      <c r="P13205">
        <v>0</v>
      </c>
      <c r="Q13205">
        <v>0</v>
      </c>
      <c r="S13205">
        <v>0</v>
      </c>
    </row>
    <row r="13206" spans="1:19" x14ac:dyDescent="0.2">
      <c r="A13206" t="s">
        <v>27515</v>
      </c>
      <c r="B13206" t="s">
        <v>27327</v>
      </c>
      <c r="C13206" t="s">
        <v>199</v>
      </c>
      <c r="D13206" t="s">
        <v>1000</v>
      </c>
      <c r="E13206" s="23">
        <v>44136</v>
      </c>
      <c r="F13206">
        <v>11.5</v>
      </c>
      <c r="G13206">
        <v>11.5</v>
      </c>
      <c r="I13206">
        <v>79</v>
      </c>
      <c r="J13206">
        <v>108</v>
      </c>
      <c r="L13206">
        <v>109</v>
      </c>
      <c r="N13206">
        <v>79</v>
      </c>
      <c r="P13206">
        <v>0</v>
      </c>
      <c r="Q13206">
        <v>3</v>
      </c>
      <c r="S13206">
        <v>0</v>
      </c>
    </row>
    <row r="13207" spans="1:19" x14ac:dyDescent="0.2">
      <c r="A13207" t="s">
        <v>27516</v>
      </c>
      <c r="B13207" t="s">
        <v>27328</v>
      </c>
      <c r="C13207" t="s">
        <v>199</v>
      </c>
      <c r="D13207" t="s">
        <v>1001</v>
      </c>
      <c r="E13207" s="23">
        <v>44136</v>
      </c>
      <c r="F13207">
        <v>0</v>
      </c>
      <c r="G13207">
        <v>0</v>
      </c>
      <c r="I13207">
        <v>3</v>
      </c>
      <c r="J13207">
        <v>0</v>
      </c>
      <c r="L13207">
        <v>0</v>
      </c>
      <c r="N13207">
        <v>3</v>
      </c>
      <c r="P13207">
        <v>0</v>
      </c>
      <c r="Q13207">
        <v>0</v>
      </c>
      <c r="S13207">
        <v>0</v>
      </c>
    </row>
    <row r="13208" spans="1:19" x14ac:dyDescent="0.2">
      <c r="A13208" t="s">
        <v>27517</v>
      </c>
      <c r="B13208" t="s">
        <v>27329</v>
      </c>
      <c r="C13208" t="s">
        <v>901</v>
      </c>
      <c r="D13208" t="s">
        <v>1000</v>
      </c>
      <c r="E13208" s="23">
        <v>44136</v>
      </c>
      <c r="F13208">
        <v>5</v>
      </c>
      <c r="G13208">
        <v>5</v>
      </c>
      <c r="I13208">
        <v>2</v>
      </c>
      <c r="J13208">
        <v>27</v>
      </c>
      <c r="L13208">
        <v>27</v>
      </c>
      <c r="N13208">
        <v>2</v>
      </c>
      <c r="P13208">
        <v>0</v>
      </c>
      <c r="Q13208">
        <v>1</v>
      </c>
      <c r="S13208">
        <v>0</v>
      </c>
    </row>
    <row r="13209" spans="1:19" x14ac:dyDescent="0.2">
      <c r="A13209" t="s">
        <v>27518</v>
      </c>
      <c r="B13209" t="s">
        <v>27330</v>
      </c>
      <c r="C13209" t="s">
        <v>901</v>
      </c>
      <c r="D13209" t="s">
        <v>1001</v>
      </c>
      <c r="E13209" s="23">
        <v>44136</v>
      </c>
      <c r="F13209">
        <v>0</v>
      </c>
      <c r="G13209">
        <v>0</v>
      </c>
      <c r="I13209">
        <v>10</v>
      </c>
      <c r="J13209">
        <v>0</v>
      </c>
      <c r="L13209">
        <v>0</v>
      </c>
      <c r="N13209">
        <v>10</v>
      </c>
      <c r="P13209">
        <v>1</v>
      </c>
      <c r="Q13209">
        <v>1</v>
      </c>
      <c r="S13209">
        <v>0</v>
      </c>
    </row>
    <row r="13210" spans="1:19" x14ac:dyDescent="0.2">
      <c r="A13210" t="s">
        <v>27519</v>
      </c>
      <c r="B13210" t="s">
        <v>27331</v>
      </c>
      <c r="C13210" t="s">
        <v>903</v>
      </c>
      <c r="D13210" t="s">
        <v>1000</v>
      </c>
      <c r="E13210" s="23">
        <v>44136</v>
      </c>
      <c r="F13210">
        <v>3</v>
      </c>
      <c r="G13210">
        <v>3</v>
      </c>
      <c r="I13210">
        <v>15</v>
      </c>
      <c r="J13210">
        <v>16</v>
      </c>
      <c r="L13210">
        <v>16</v>
      </c>
      <c r="N13210">
        <v>15</v>
      </c>
      <c r="P13210">
        <v>2</v>
      </c>
      <c r="Q13210">
        <v>3</v>
      </c>
      <c r="S13210">
        <v>0</v>
      </c>
    </row>
    <row r="13211" spans="1:19" x14ac:dyDescent="0.2">
      <c r="A13211" t="s">
        <v>27520</v>
      </c>
      <c r="B13211" t="s">
        <v>27332</v>
      </c>
      <c r="C13211" t="s">
        <v>903</v>
      </c>
      <c r="D13211" t="s">
        <v>1001</v>
      </c>
      <c r="E13211" s="23">
        <v>44136</v>
      </c>
      <c r="F13211">
        <v>0</v>
      </c>
      <c r="G13211">
        <v>0</v>
      </c>
      <c r="I13211">
        <v>0</v>
      </c>
      <c r="J13211">
        <v>0</v>
      </c>
      <c r="L13211">
        <v>0</v>
      </c>
      <c r="N13211">
        <v>0</v>
      </c>
      <c r="P13211">
        <v>0</v>
      </c>
      <c r="Q13211">
        <v>0</v>
      </c>
      <c r="S13211">
        <v>0</v>
      </c>
    </row>
    <row r="13212" spans="1:19" x14ac:dyDescent="0.2">
      <c r="A13212" t="s">
        <v>27521</v>
      </c>
      <c r="B13212" t="s">
        <v>27333</v>
      </c>
      <c r="C13212" t="s">
        <v>198</v>
      </c>
      <c r="D13212" t="s">
        <v>1002</v>
      </c>
      <c r="E13212" s="23">
        <v>44136</v>
      </c>
      <c r="F13212">
        <v>0</v>
      </c>
      <c r="G13212">
        <v>0</v>
      </c>
      <c r="I13212">
        <v>0</v>
      </c>
      <c r="J13212">
        <v>0</v>
      </c>
      <c r="L13212">
        <v>0</v>
      </c>
      <c r="N13212">
        <v>0</v>
      </c>
      <c r="P13212">
        <v>0</v>
      </c>
      <c r="Q13212">
        <v>0</v>
      </c>
      <c r="S13212">
        <v>0</v>
      </c>
    </row>
    <row r="13213" spans="1:19" x14ac:dyDescent="0.2">
      <c r="A13213" t="s">
        <v>27522</v>
      </c>
      <c r="B13213" t="s">
        <v>27334</v>
      </c>
      <c r="C13213" t="s">
        <v>25855</v>
      </c>
      <c r="D13213" t="s">
        <v>1002</v>
      </c>
      <c r="E13213" s="23">
        <v>44136</v>
      </c>
      <c r="F13213">
        <v>3</v>
      </c>
      <c r="G13213">
        <v>4</v>
      </c>
      <c r="I13213">
        <v>9</v>
      </c>
      <c r="J13213">
        <v>15</v>
      </c>
      <c r="L13213">
        <v>21</v>
      </c>
      <c r="N13213">
        <v>9</v>
      </c>
      <c r="P13213">
        <v>1</v>
      </c>
      <c r="Q13213">
        <v>2</v>
      </c>
      <c r="S13213">
        <v>0</v>
      </c>
    </row>
    <row r="13214" spans="1:19" x14ac:dyDescent="0.2">
      <c r="A13214" t="s">
        <v>27523</v>
      </c>
      <c r="B13214" t="s">
        <v>27335</v>
      </c>
      <c r="C13214" t="s">
        <v>962</v>
      </c>
      <c r="D13214" t="s">
        <v>1002</v>
      </c>
      <c r="E13214" s="23">
        <v>44136</v>
      </c>
      <c r="F13214">
        <v>0</v>
      </c>
      <c r="G13214">
        <v>0</v>
      </c>
      <c r="I13214">
        <v>0</v>
      </c>
      <c r="J13214">
        <v>0</v>
      </c>
      <c r="L13214">
        <v>0</v>
      </c>
      <c r="N13214">
        <v>0</v>
      </c>
      <c r="P13214">
        <v>0</v>
      </c>
      <c r="Q13214">
        <v>0</v>
      </c>
      <c r="S13214">
        <v>0</v>
      </c>
    </row>
    <row r="13215" spans="1:19" x14ac:dyDescent="0.2">
      <c r="A13215" t="s">
        <v>27524</v>
      </c>
      <c r="B13215" t="s">
        <v>27336</v>
      </c>
      <c r="C13215" t="s">
        <v>199</v>
      </c>
      <c r="D13215" t="s">
        <v>1002</v>
      </c>
      <c r="E13215" s="23">
        <v>44136</v>
      </c>
      <c r="F13215">
        <v>11.5</v>
      </c>
      <c r="G13215">
        <v>11.5</v>
      </c>
      <c r="I13215">
        <v>82</v>
      </c>
      <c r="J13215">
        <v>108</v>
      </c>
      <c r="L13215">
        <v>109</v>
      </c>
      <c r="N13215">
        <v>82</v>
      </c>
      <c r="P13215">
        <v>0</v>
      </c>
      <c r="Q13215">
        <v>3</v>
      </c>
      <c r="S13215">
        <v>0</v>
      </c>
    </row>
    <row r="13216" spans="1:19" x14ac:dyDescent="0.2">
      <c r="A13216" t="s">
        <v>27525</v>
      </c>
      <c r="B13216" t="s">
        <v>27337</v>
      </c>
      <c r="C13216" t="s">
        <v>348</v>
      </c>
      <c r="D13216" t="s">
        <v>1002</v>
      </c>
      <c r="E13216" s="23">
        <v>44136</v>
      </c>
      <c r="F13216">
        <v>0</v>
      </c>
      <c r="G13216">
        <v>0</v>
      </c>
      <c r="I13216">
        <v>0</v>
      </c>
      <c r="J13216">
        <v>0</v>
      </c>
      <c r="L13216">
        <v>0</v>
      </c>
      <c r="N13216">
        <v>0</v>
      </c>
      <c r="P13216">
        <v>0</v>
      </c>
      <c r="Q13216">
        <v>0</v>
      </c>
      <c r="S13216">
        <v>0</v>
      </c>
    </row>
    <row r="13217" spans="1:19" x14ac:dyDescent="0.2">
      <c r="A13217" t="s">
        <v>27526</v>
      </c>
      <c r="B13217" t="s">
        <v>27338</v>
      </c>
      <c r="C13217" t="s">
        <v>357</v>
      </c>
      <c r="D13217" t="s">
        <v>1002</v>
      </c>
      <c r="E13217" s="23">
        <v>44136</v>
      </c>
      <c r="F13217">
        <v>0</v>
      </c>
      <c r="G13217">
        <v>0</v>
      </c>
      <c r="I13217">
        <v>0</v>
      </c>
      <c r="J13217">
        <v>0</v>
      </c>
      <c r="L13217">
        <v>0</v>
      </c>
      <c r="N13217">
        <v>0</v>
      </c>
      <c r="P13217">
        <v>0</v>
      </c>
      <c r="Q13217">
        <v>0</v>
      </c>
      <c r="S13217">
        <v>0</v>
      </c>
    </row>
    <row r="13218" spans="1:19" x14ac:dyDescent="0.2">
      <c r="A13218" t="s">
        <v>27527</v>
      </c>
      <c r="B13218" t="s">
        <v>27339</v>
      </c>
      <c r="C13218" t="s">
        <v>227</v>
      </c>
      <c r="D13218" t="s">
        <v>1002</v>
      </c>
      <c r="E13218" s="23">
        <v>44136</v>
      </c>
      <c r="F13218">
        <v>0</v>
      </c>
      <c r="G13218">
        <v>0</v>
      </c>
      <c r="I13218">
        <v>0</v>
      </c>
      <c r="J13218">
        <v>0</v>
      </c>
      <c r="L13218">
        <v>0</v>
      </c>
      <c r="N13218">
        <v>0</v>
      </c>
      <c r="P13218">
        <v>0</v>
      </c>
      <c r="Q13218">
        <v>0</v>
      </c>
      <c r="S13218">
        <v>0</v>
      </c>
    </row>
    <row r="13219" spans="1:19" x14ac:dyDescent="0.2">
      <c r="A13219" t="s">
        <v>27528</v>
      </c>
      <c r="B13219" t="s">
        <v>27340</v>
      </c>
      <c r="C13219" t="s">
        <v>203</v>
      </c>
      <c r="D13219" t="s">
        <v>1002</v>
      </c>
      <c r="E13219" s="23">
        <v>44136</v>
      </c>
      <c r="F13219">
        <v>0</v>
      </c>
      <c r="G13219">
        <v>0</v>
      </c>
      <c r="I13219">
        <v>0</v>
      </c>
      <c r="J13219">
        <v>0</v>
      </c>
      <c r="L13219">
        <v>0</v>
      </c>
      <c r="N13219">
        <v>0</v>
      </c>
      <c r="P13219">
        <v>0</v>
      </c>
      <c r="Q13219">
        <v>0</v>
      </c>
      <c r="S13219">
        <v>0</v>
      </c>
    </row>
    <row r="13220" spans="1:19" x14ac:dyDescent="0.2">
      <c r="A13220" t="s">
        <v>27529</v>
      </c>
      <c r="B13220" t="s">
        <v>27341</v>
      </c>
      <c r="C13220" t="s">
        <v>387</v>
      </c>
      <c r="D13220" t="s">
        <v>1002</v>
      </c>
      <c r="E13220" s="23">
        <v>44136</v>
      </c>
      <c r="F13220">
        <v>0</v>
      </c>
      <c r="G13220">
        <v>0</v>
      </c>
      <c r="I13220">
        <v>0</v>
      </c>
      <c r="J13220">
        <v>0</v>
      </c>
      <c r="L13220">
        <v>0</v>
      </c>
      <c r="N13220">
        <v>0</v>
      </c>
      <c r="P13220">
        <v>0</v>
      </c>
      <c r="Q13220">
        <v>0</v>
      </c>
      <c r="S13220">
        <v>0</v>
      </c>
    </row>
    <row r="13221" spans="1:19" x14ac:dyDescent="0.2">
      <c r="A13221" t="s">
        <v>27530</v>
      </c>
      <c r="B13221" t="s">
        <v>27342</v>
      </c>
      <c r="C13221" t="s">
        <v>223</v>
      </c>
      <c r="D13221" t="s">
        <v>1002</v>
      </c>
      <c r="E13221" s="23">
        <v>44136</v>
      </c>
      <c r="F13221">
        <v>0</v>
      </c>
      <c r="G13221">
        <v>0</v>
      </c>
      <c r="I13221">
        <v>0</v>
      </c>
      <c r="J13221">
        <v>0</v>
      </c>
      <c r="L13221">
        <v>0</v>
      </c>
      <c r="N13221">
        <v>0</v>
      </c>
      <c r="P13221">
        <v>0</v>
      </c>
      <c r="Q13221">
        <v>0</v>
      </c>
      <c r="S13221">
        <v>0</v>
      </c>
    </row>
    <row r="13222" spans="1:19" x14ac:dyDescent="0.2">
      <c r="A13222" t="s">
        <v>27531</v>
      </c>
      <c r="B13222" t="s">
        <v>27343</v>
      </c>
      <c r="C13222" t="s">
        <v>346</v>
      </c>
      <c r="D13222" t="s">
        <v>1002</v>
      </c>
      <c r="E13222" s="23">
        <v>44136</v>
      </c>
      <c r="F13222">
        <v>0</v>
      </c>
      <c r="G13222">
        <v>0</v>
      </c>
      <c r="I13222">
        <v>0</v>
      </c>
      <c r="J13222">
        <v>0</v>
      </c>
      <c r="L13222">
        <v>0</v>
      </c>
      <c r="N13222">
        <v>0</v>
      </c>
      <c r="P13222">
        <v>0</v>
      </c>
      <c r="Q13222">
        <v>0</v>
      </c>
      <c r="S13222">
        <v>0</v>
      </c>
    </row>
    <row r="13223" spans="1:19" x14ac:dyDescent="0.2">
      <c r="A13223" t="s">
        <v>27532</v>
      </c>
      <c r="B13223" t="s">
        <v>27344</v>
      </c>
      <c r="C13223" t="s">
        <v>207</v>
      </c>
      <c r="D13223" t="s">
        <v>1002</v>
      </c>
      <c r="E13223" s="23">
        <v>44136</v>
      </c>
      <c r="F13223">
        <v>6</v>
      </c>
      <c r="G13223">
        <v>7</v>
      </c>
      <c r="I13223">
        <v>21</v>
      </c>
      <c r="J13223">
        <v>35</v>
      </c>
      <c r="L13223">
        <v>41</v>
      </c>
      <c r="N13223">
        <v>21</v>
      </c>
      <c r="P13223">
        <v>0</v>
      </c>
      <c r="Q13223">
        <v>0</v>
      </c>
      <c r="S13223">
        <v>0</v>
      </c>
    </row>
    <row r="13224" spans="1:19" x14ac:dyDescent="0.2">
      <c r="A13224" t="s">
        <v>27533</v>
      </c>
      <c r="B13224" t="s">
        <v>27345</v>
      </c>
      <c r="C13224" t="s">
        <v>212</v>
      </c>
      <c r="D13224" t="s">
        <v>1002</v>
      </c>
      <c r="E13224" s="23">
        <v>44136</v>
      </c>
      <c r="F13224">
        <v>3.5</v>
      </c>
      <c r="G13224">
        <v>3.5</v>
      </c>
      <c r="I13224">
        <v>8</v>
      </c>
      <c r="J13224">
        <v>20</v>
      </c>
      <c r="L13224">
        <v>20</v>
      </c>
      <c r="N13224">
        <v>8</v>
      </c>
      <c r="P13224">
        <v>0</v>
      </c>
      <c r="Q13224">
        <v>2</v>
      </c>
      <c r="S13224">
        <v>0</v>
      </c>
    </row>
    <row r="13225" spans="1:19" x14ac:dyDescent="0.2">
      <c r="A13225" t="s">
        <v>27534</v>
      </c>
      <c r="B13225" t="s">
        <v>27346</v>
      </c>
      <c r="C13225" t="s">
        <v>963</v>
      </c>
      <c r="D13225" t="s">
        <v>1002</v>
      </c>
      <c r="E13225" s="23">
        <v>44136</v>
      </c>
      <c r="F13225">
        <v>0</v>
      </c>
      <c r="G13225">
        <v>0</v>
      </c>
      <c r="I13225">
        <v>0</v>
      </c>
      <c r="J13225">
        <v>0</v>
      </c>
      <c r="L13225">
        <v>0</v>
      </c>
      <c r="N13225">
        <v>0</v>
      </c>
      <c r="P13225">
        <v>0</v>
      </c>
      <c r="Q13225">
        <v>0</v>
      </c>
      <c r="S13225">
        <v>0</v>
      </c>
    </row>
    <row r="13226" spans="1:19" x14ac:dyDescent="0.2">
      <c r="A13226" t="s">
        <v>27535</v>
      </c>
      <c r="B13226" t="s">
        <v>27347</v>
      </c>
      <c r="C13226" t="s">
        <v>225</v>
      </c>
      <c r="D13226" t="s">
        <v>1002</v>
      </c>
      <c r="E13226" s="23">
        <v>44136</v>
      </c>
      <c r="F13226">
        <v>11</v>
      </c>
      <c r="G13226">
        <v>11</v>
      </c>
      <c r="I13226">
        <v>8</v>
      </c>
      <c r="J13226">
        <v>121</v>
      </c>
      <c r="L13226">
        <v>121</v>
      </c>
      <c r="N13226">
        <v>8</v>
      </c>
      <c r="P13226">
        <v>0</v>
      </c>
      <c r="Q13226">
        <v>2</v>
      </c>
      <c r="S13226">
        <v>0</v>
      </c>
    </row>
    <row r="13227" spans="1:19" x14ac:dyDescent="0.2">
      <c r="A13227" t="s">
        <v>27536</v>
      </c>
      <c r="B13227" t="s">
        <v>27348</v>
      </c>
      <c r="C13227" t="s">
        <v>901</v>
      </c>
      <c r="D13227" t="s">
        <v>1002</v>
      </c>
      <c r="E13227" s="23">
        <v>44136</v>
      </c>
      <c r="F13227">
        <v>5</v>
      </c>
      <c r="G13227">
        <v>5</v>
      </c>
      <c r="I13227">
        <v>12</v>
      </c>
      <c r="J13227">
        <v>27</v>
      </c>
      <c r="L13227">
        <v>27</v>
      </c>
      <c r="N13227">
        <v>12</v>
      </c>
      <c r="P13227">
        <v>1</v>
      </c>
      <c r="Q13227">
        <v>2</v>
      </c>
      <c r="S13227">
        <v>0</v>
      </c>
    </row>
    <row r="13228" spans="1:19" x14ac:dyDescent="0.2">
      <c r="A13228" t="s">
        <v>27537</v>
      </c>
      <c r="B13228" t="s">
        <v>27349</v>
      </c>
      <c r="C13228" t="s">
        <v>232</v>
      </c>
      <c r="D13228" t="s">
        <v>1002</v>
      </c>
      <c r="E13228" s="23">
        <v>44136</v>
      </c>
      <c r="F13228">
        <v>14.5</v>
      </c>
      <c r="G13228">
        <v>16.5</v>
      </c>
      <c r="I13228">
        <v>190</v>
      </c>
      <c r="J13228">
        <v>140</v>
      </c>
      <c r="L13228">
        <v>150</v>
      </c>
      <c r="N13228">
        <v>176</v>
      </c>
      <c r="P13228">
        <v>4</v>
      </c>
      <c r="Q13228">
        <v>11</v>
      </c>
      <c r="S13228">
        <v>14</v>
      </c>
    </row>
    <row r="13229" spans="1:19" x14ac:dyDescent="0.2">
      <c r="A13229" t="s">
        <v>27538</v>
      </c>
      <c r="B13229" t="s">
        <v>27350</v>
      </c>
      <c r="C13229" t="s">
        <v>317</v>
      </c>
      <c r="D13229" t="s">
        <v>1002</v>
      </c>
      <c r="E13229" s="23">
        <v>44136</v>
      </c>
      <c r="F13229">
        <v>6</v>
      </c>
      <c r="G13229">
        <v>6</v>
      </c>
      <c r="I13229">
        <v>8</v>
      </c>
      <c r="J13229">
        <v>33</v>
      </c>
      <c r="L13229">
        <v>33</v>
      </c>
      <c r="N13229">
        <v>8</v>
      </c>
      <c r="P13229">
        <v>0</v>
      </c>
      <c r="Q13229">
        <v>0</v>
      </c>
      <c r="S13229">
        <v>0</v>
      </c>
    </row>
    <row r="13230" spans="1:19" x14ac:dyDescent="0.2">
      <c r="A13230" t="s">
        <v>27539</v>
      </c>
      <c r="B13230" t="s">
        <v>27351</v>
      </c>
      <c r="C13230" t="s">
        <v>25330</v>
      </c>
      <c r="D13230" t="s">
        <v>1002</v>
      </c>
      <c r="E13230" s="23">
        <v>44136</v>
      </c>
      <c r="F13230">
        <v>3</v>
      </c>
      <c r="G13230">
        <v>3</v>
      </c>
      <c r="I13230">
        <v>7</v>
      </c>
      <c r="J13230">
        <v>16</v>
      </c>
      <c r="L13230">
        <v>16</v>
      </c>
      <c r="N13230">
        <v>7</v>
      </c>
      <c r="P13230">
        <v>0</v>
      </c>
      <c r="Q13230">
        <v>1</v>
      </c>
      <c r="S13230">
        <v>0</v>
      </c>
    </row>
    <row r="13231" spans="1:19" x14ac:dyDescent="0.2">
      <c r="A13231" t="s">
        <v>27540</v>
      </c>
      <c r="B13231" t="s">
        <v>27352</v>
      </c>
      <c r="C13231" t="s">
        <v>214</v>
      </c>
      <c r="D13231" t="s">
        <v>1002</v>
      </c>
      <c r="E13231" s="23">
        <v>44136</v>
      </c>
      <c r="F13231">
        <v>13</v>
      </c>
      <c r="G13231">
        <v>16</v>
      </c>
      <c r="I13231">
        <v>64</v>
      </c>
      <c r="J13231">
        <v>114</v>
      </c>
      <c r="L13231">
        <v>129</v>
      </c>
      <c r="N13231">
        <v>47</v>
      </c>
      <c r="P13231">
        <v>10</v>
      </c>
      <c r="Q13231">
        <v>13</v>
      </c>
      <c r="S13231">
        <v>17</v>
      </c>
    </row>
    <row r="13232" spans="1:19" x14ac:dyDescent="0.2">
      <c r="A13232" t="s">
        <v>27541</v>
      </c>
      <c r="B13232" t="s">
        <v>27353</v>
      </c>
      <c r="C13232" t="s">
        <v>903</v>
      </c>
      <c r="D13232" t="s">
        <v>1002</v>
      </c>
      <c r="E13232" s="23">
        <v>44136</v>
      </c>
      <c r="F13232">
        <v>3</v>
      </c>
      <c r="G13232">
        <v>3</v>
      </c>
      <c r="I13232">
        <v>15</v>
      </c>
      <c r="J13232">
        <v>16</v>
      </c>
      <c r="L13232">
        <v>16</v>
      </c>
      <c r="N13232">
        <v>15</v>
      </c>
      <c r="P13232">
        <v>2</v>
      </c>
      <c r="Q13232">
        <v>3</v>
      </c>
      <c r="S13232">
        <v>0</v>
      </c>
    </row>
    <row r="13233" spans="1:19" x14ac:dyDescent="0.2">
      <c r="A13233" t="s">
        <v>27542</v>
      </c>
      <c r="B13233" t="s">
        <v>27354</v>
      </c>
      <c r="C13233" t="s">
        <v>230</v>
      </c>
      <c r="D13233" t="s">
        <v>1002</v>
      </c>
      <c r="E13233" s="23">
        <v>44136</v>
      </c>
      <c r="F13233">
        <v>0</v>
      </c>
      <c r="G13233">
        <v>0</v>
      </c>
      <c r="I13233">
        <v>0</v>
      </c>
      <c r="J13233">
        <v>0</v>
      </c>
      <c r="L13233">
        <v>0</v>
      </c>
      <c r="N13233">
        <v>0</v>
      </c>
      <c r="P13233">
        <v>0</v>
      </c>
      <c r="Q13233">
        <v>0</v>
      </c>
      <c r="S13233">
        <v>0</v>
      </c>
    </row>
    <row r="13234" spans="1:19" x14ac:dyDescent="0.2">
      <c r="A13234" t="s">
        <v>27543</v>
      </c>
      <c r="B13234" t="s">
        <v>27355</v>
      </c>
      <c r="C13234" t="s">
        <v>234</v>
      </c>
      <c r="D13234" t="s">
        <v>1002</v>
      </c>
      <c r="E13234" s="23">
        <v>44136</v>
      </c>
      <c r="F13234">
        <v>0</v>
      </c>
      <c r="G13234">
        <v>0</v>
      </c>
      <c r="I13234">
        <v>0</v>
      </c>
      <c r="J13234">
        <v>0</v>
      </c>
      <c r="L13234">
        <v>0</v>
      </c>
      <c r="N13234">
        <v>0</v>
      </c>
      <c r="P13234">
        <v>0</v>
      </c>
      <c r="Q13234">
        <v>0</v>
      </c>
      <c r="S13234">
        <v>0</v>
      </c>
    </row>
    <row r="13235" spans="1:19" x14ac:dyDescent="0.2">
      <c r="A13235" t="s">
        <v>27544</v>
      </c>
      <c r="B13235" t="s">
        <v>27356</v>
      </c>
      <c r="C13235" t="s">
        <v>217</v>
      </c>
      <c r="D13235" t="s">
        <v>1002</v>
      </c>
      <c r="E13235" s="23">
        <v>44136</v>
      </c>
      <c r="F13235">
        <v>0</v>
      </c>
      <c r="G13235">
        <v>0</v>
      </c>
      <c r="I13235">
        <v>0</v>
      </c>
      <c r="J13235">
        <v>0</v>
      </c>
      <c r="L13235">
        <v>0</v>
      </c>
      <c r="N13235">
        <v>0</v>
      </c>
      <c r="P13235">
        <v>0</v>
      </c>
      <c r="Q13235">
        <v>0</v>
      </c>
      <c r="S13235">
        <v>0</v>
      </c>
    </row>
    <row r="13236" spans="1:19" x14ac:dyDescent="0.2">
      <c r="A13236" t="s">
        <v>27545</v>
      </c>
      <c r="B13236" t="s">
        <v>27357</v>
      </c>
      <c r="C13236" t="s">
        <v>342</v>
      </c>
      <c r="D13236" t="s">
        <v>1002</v>
      </c>
      <c r="E13236" s="23">
        <v>44136</v>
      </c>
      <c r="F13236">
        <v>3</v>
      </c>
      <c r="G13236">
        <v>3</v>
      </c>
      <c r="I13236">
        <v>18</v>
      </c>
      <c r="J13236">
        <v>32</v>
      </c>
      <c r="L13236">
        <v>32</v>
      </c>
      <c r="N13236">
        <v>18</v>
      </c>
      <c r="P13236">
        <v>3</v>
      </c>
      <c r="Q13236">
        <v>4</v>
      </c>
      <c r="S13236">
        <v>0</v>
      </c>
    </row>
    <row r="13237" spans="1:19" x14ac:dyDescent="0.2">
      <c r="A13237" t="s">
        <v>27546</v>
      </c>
      <c r="B13237" t="s">
        <v>27358</v>
      </c>
      <c r="C13237" t="s">
        <v>220</v>
      </c>
      <c r="D13237" t="s">
        <v>1002</v>
      </c>
      <c r="E13237" s="23">
        <v>44136</v>
      </c>
      <c r="F13237">
        <v>0</v>
      </c>
      <c r="G13237">
        <v>0</v>
      </c>
      <c r="I13237">
        <v>0</v>
      </c>
      <c r="J13237">
        <v>0</v>
      </c>
      <c r="L13237">
        <v>0</v>
      </c>
      <c r="N13237">
        <v>0</v>
      </c>
      <c r="P13237">
        <v>0</v>
      </c>
      <c r="Q13237">
        <v>0</v>
      </c>
      <c r="S13237">
        <v>0</v>
      </c>
    </row>
    <row r="13238" spans="1:19" x14ac:dyDescent="0.2">
      <c r="A13238" t="s">
        <v>27547</v>
      </c>
      <c r="B13238" t="s">
        <v>27359</v>
      </c>
      <c r="C13238" t="s">
        <v>242</v>
      </c>
      <c r="D13238" t="s">
        <v>1000</v>
      </c>
      <c r="E13238" s="23">
        <v>44136</v>
      </c>
      <c r="F13238">
        <v>0</v>
      </c>
      <c r="G13238">
        <v>0</v>
      </c>
      <c r="I13238">
        <v>0</v>
      </c>
      <c r="J13238">
        <v>0</v>
      </c>
      <c r="L13238">
        <v>0</v>
      </c>
      <c r="N13238">
        <v>0</v>
      </c>
      <c r="P13238">
        <v>0</v>
      </c>
      <c r="Q13238">
        <v>0</v>
      </c>
      <c r="S13238">
        <v>0</v>
      </c>
    </row>
    <row r="13239" spans="1:19" x14ac:dyDescent="0.2">
      <c r="A13239" t="s">
        <v>27548</v>
      </c>
      <c r="B13239" t="s">
        <v>27360</v>
      </c>
      <c r="C13239" t="s">
        <v>242</v>
      </c>
      <c r="D13239" t="s">
        <v>1002</v>
      </c>
      <c r="E13239" s="23">
        <v>44136</v>
      </c>
      <c r="F13239">
        <v>0</v>
      </c>
      <c r="G13239">
        <v>0</v>
      </c>
      <c r="I13239">
        <v>0</v>
      </c>
      <c r="J13239">
        <v>0</v>
      </c>
      <c r="L13239">
        <v>0</v>
      </c>
      <c r="N13239">
        <v>0</v>
      </c>
      <c r="P13239">
        <v>0</v>
      </c>
      <c r="Q13239">
        <v>0</v>
      </c>
      <c r="S13239">
        <v>0</v>
      </c>
    </row>
    <row r="13240" spans="1:19" x14ac:dyDescent="0.2">
      <c r="A13240" t="s">
        <v>27549</v>
      </c>
      <c r="B13240" t="s">
        <v>27361</v>
      </c>
      <c r="C13240" t="s">
        <v>2724</v>
      </c>
      <c r="D13240" t="s">
        <v>1000</v>
      </c>
      <c r="E13240" s="23">
        <v>44136</v>
      </c>
      <c r="F13240">
        <v>6.5</v>
      </c>
      <c r="G13240">
        <v>6.5</v>
      </c>
      <c r="I13240">
        <v>15</v>
      </c>
      <c r="J13240">
        <v>35</v>
      </c>
      <c r="L13240">
        <v>35</v>
      </c>
      <c r="N13240">
        <v>15</v>
      </c>
      <c r="P13240">
        <v>0</v>
      </c>
      <c r="Q13240">
        <v>0</v>
      </c>
      <c r="S13240">
        <v>0</v>
      </c>
    </row>
    <row r="13241" spans="1:19" x14ac:dyDescent="0.2">
      <c r="A13241" t="s">
        <v>27550</v>
      </c>
      <c r="B13241" t="s">
        <v>27362</v>
      </c>
      <c r="C13241" t="s">
        <v>2724</v>
      </c>
      <c r="D13241" t="s">
        <v>1001</v>
      </c>
      <c r="E13241" s="23">
        <v>44136</v>
      </c>
      <c r="F13241">
        <v>0</v>
      </c>
      <c r="G13241">
        <v>0</v>
      </c>
      <c r="I13241">
        <v>12</v>
      </c>
      <c r="J13241">
        <v>0</v>
      </c>
      <c r="L13241">
        <v>0</v>
      </c>
      <c r="N13241">
        <v>12</v>
      </c>
      <c r="P13241">
        <v>0</v>
      </c>
      <c r="Q13241">
        <v>1</v>
      </c>
      <c r="S13241">
        <v>0</v>
      </c>
    </row>
    <row r="13242" spans="1:19" x14ac:dyDescent="0.2">
      <c r="A13242" t="s">
        <v>27551</v>
      </c>
      <c r="B13242" t="s">
        <v>27363</v>
      </c>
      <c r="C13242" t="s">
        <v>2724</v>
      </c>
      <c r="D13242" t="s">
        <v>1002</v>
      </c>
      <c r="E13242" s="23">
        <v>44136</v>
      </c>
      <c r="F13242">
        <v>6.5</v>
      </c>
      <c r="G13242">
        <v>6.5</v>
      </c>
      <c r="I13242">
        <v>27</v>
      </c>
      <c r="J13242">
        <v>35</v>
      </c>
      <c r="L13242">
        <v>35</v>
      </c>
      <c r="N13242">
        <v>27</v>
      </c>
      <c r="P13242">
        <v>0</v>
      </c>
      <c r="Q13242">
        <v>1</v>
      </c>
      <c r="S13242">
        <v>0</v>
      </c>
    </row>
    <row r="13243" spans="1:19" x14ac:dyDescent="0.2">
      <c r="A13243" t="s">
        <v>27552</v>
      </c>
      <c r="B13243" t="s">
        <v>27364</v>
      </c>
      <c r="C13243" t="s">
        <v>237</v>
      </c>
      <c r="D13243" t="s">
        <v>1000</v>
      </c>
      <c r="E13243" s="23">
        <v>44136</v>
      </c>
      <c r="F13243">
        <v>7</v>
      </c>
      <c r="G13243">
        <v>11</v>
      </c>
      <c r="I13243">
        <v>30</v>
      </c>
      <c r="J13243">
        <v>39</v>
      </c>
      <c r="L13243">
        <v>60</v>
      </c>
      <c r="N13243">
        <v>22</v>
      </c>
      <c r="P13243">
        <v>5</v>
      </c>
      <c r="Q13243">
        <v>7</v>
      </c>
      <c r="S13243">
        <v>8</v>
      </c>
    </row>
    <row r="13244" spans="1:19" x14ac:dyDescent="0.2">
      <c r="A13244" t="s">
        <v>27553</v>
      </c>
      <c r="B13244" t="s">
        <v>27365</v>
      </c>
      <c r="C13244" t="s">
        <v>237</v>
      </c>
      <c r="D13244" t="s">
        <v>1002</v>
      </c>
      <c r="E13244" s="23">
        <v>44136</v>
      </c>
      <c r="F13244">
        <v>7</v>
      </c>
      <c r="G13244">
        <v>11</v>
      </c>
      <c r="I13244">
        <v>30</v>
      </c>
      <c r="J13244">
        <v>39</v>
      </c>
      <c r="L13244">
        <v>60</v>
      </c>
      <c r="N13244">
        <v>22</v>
      </c>
      <c r="P13244">
        <v>5</v>
      </c>
      <c r="Q13244">
        <v>7</v>
      </c>
      <c r="S13244">
        <v>8</v>
      </c>
    </row>
    <row r="13245" spans="1:19" x14ac:dyDescent="0.2">
      <c r="A13245" t="s">
        <v>27554</v>
      </c>
      <c r="B13245" t="s">
        <v>27366</v>
      </c>
      <c r="C13245" t="s">
        <v>238</v>
      </c>
      <c r="D13245" t="s">
        <v>1000</v>
      </c>
      <c r="E13245" s="23">
        <v>44136</v>
      </c>
      <c r="F13245">
        <v>3</v>
      </c>
      <c r="G13245">
        <v>5</v>
      </c>
      <c r="I13245">
        <v>9</v>
      </c>
      <c r="J13245">
        <v>12</v>
      </c>
      <c r="L13245">
        <v>22</v>
      </c>
      <c r="N13245">
        <v>5</v>
      </c>
      <c r="P13245">
        <v>1</v>
      </c>
      <c r="Q13245">
        <v>3</v>
      </c>
      <c r="S13245">
        <v>4</v>
      </c>
    </row>
    <row r="13246" spans="1:19" x14ac:dyDescent="0.2">
      <c r="A13246" t="s">
        <v>27555</v>
      </c>
      <c r="B13246" t="s">
        <v>27367</v>
      </c>
      <c r="C13246" t="s">
        <v>238</v>
      </c>
      <c r="D13246" t="s">
        <v>1002</v>
      </c>
      <c r="E13246" s="23">
        <v>44136</v>
      </c>
      <c r="F13246">
        <v>3</v>
      </c>
      <c r="G13246">
        <v>5</v>
      </c>
      <c r="I13246">
        <v>9</v>
      </c>
      <c r="J13246">
        <v>12</v>
      </c>
      <c r="L13246">
        <v>22</v>
      </c>
      <c r="N13246">
        <v>5</v>
      </c>
      <c r="P13246">
        <v>1</v>
      </c>
      <c r="Q13246">
        <v>3</v>
      </c>
      <c r="S13246">
        <v>4</v>
      </c>
    </row>
    <row r="13247" spans="1:19" x14ac:dyDescent="0.2">
      <c r="A13247" t="s">
        <v>27556</v>
      </c>
      <c r="B13247" t="s">
        <v>27368</v>
      </c>
      <c r="C13247" t="s">
        <v>239</v>
      </c>
      <c r="D13247" t="s">
        <v>1000</v>
      </c>
      <c r="E13247" s="23">
        <v>44136</v>
      </c>
      <c r="F13247">
        <v>0</v>
      </c>
      <c r="G13247">
        <v>0</v>
      </c>
      <c r="I13247">
        <v>0</v>
      </c>
      <c r="J13247">
        <v>0</v>
      </c>
      <c r="L13247">
        <v>0</v>
      </c>
      <c r="N13247">
        <v>0</v>
      </c>
      <c r="P13247">
        <v>0</v>
      </c>
      <c r="Q13247">
        <v>0</v>
      </c>
      <c r="S13247">
        <v>0</v>
      </c>
    </row>
    <row r="13248" spans="1:19" x14ac:dyDescent="0.2">
      <c r="A13248" t="s">
        <v>27557</v>
      </c>
      <c r="B13248" t="s">
        <v>27369</v>
      </c>
      <c r="C13248" t="s">
        <v>239</v>
      </c>
      <c r="D13248" t="s">
        <v>1002</v>
      </c>
      <c r="E13248" s="23">
        <v>44136</v>
      </c>
      <c r="F13248">
        <v>0</v>
      </c>
      <c r="G13248">
        <v>0</v>
      </c>
      <c r="I13248">
        <v>0</v>
      </c>
      <c r="J13248">
        <v>0</v>
      </c>
      <c r="L13248">
        <v>0</v>
      </c>
      <c r="N13248">
        <v>0</v>
      </c>
      <c r="P13248">
        <v>0</v>
      </c>
      <c r="Q13248">
        <v>0</v>
      </c>
      <c r="S13248">
        <v>0</v>
      </c>
    </row>
    <row r="13249" spans="1:19" x14ac:dyDescent="0.2">
      <c r="A13249" t="s">
        <v>27558</v>
      </c>
      <c r="B13249" t="s">
        <v>27370</v>
      </c>
      <c r="C13249" t="s">
        <v>1988</v>
      </c>
      <c r="D13249" t="s">
        <v>1000</v>
      </c>
      <c r="E13249" s="23">
        <v>44136</v>
      </c>
      <c r="F13249">
        <v>7</v>
      </c>
      <c r="G13249">
        <v>7</v>
      </c>
      <c r="I13249">
        <v>2</v>
      </c>
      <c r="J13249">
        <v>37</v>
      </c>
      <c r="L13249">
        <v>37</v>
      </c>
      <c r="N13249">
        <v>2</v>
      </c>
      <c r="P13249">
        <v>2</v>
      </c>
      <c r="Q13249">
        <v>4</v>
      </c>
      <c r="S13249">
        <v>0</v>
      </c>
    </row>
    <row r="13250" spans="1:19" x14ac:dyDescent="0.2">
      <c r="A13250" t="s">
        <v>27559</v>
      </c>
      <c r="B13250" t="s">
        <v>27371</v>
      </c>
      <c r="C13250" t="s">
        <v>1988</v>
      </c>
      <c r="D13250" t="s">
        <v>1001</v>
      </c>
      <c r="E13250" s="23">
        <v>44136</v>
      </c>
      <c r="F13250">
        <v>0</v>
      </c>
      <c r="G13250">
        <v>0</v>
      </c>
      <c r="I13250">
        <v>8</v>
      </c>
      <c r="J13250">
        <v>0</v>
      </c>
      <c r="L13250">
        <v>0</v>
      </c>
      <c r="N13250">
        <v>8</v>
      </c>
      <c r="P13250">
        <v>1</v>
      </c>
      <c r="Q13250">
        <v>1</v>
      </c>
      <c r="S13250">
        <v>0</v>
      </c>
    </row>
    <row r="13251" spans="1:19" x14ac:dyDescent="0.2">
      <c r="A13251" t="s">
        <v>27560</v>
      </c>
      <c r="B13251" t="s">
        <v>27372</v>
      </c>
      <c r="C13251" t="s">
        <v>1988</v>
      </c>
      <c r="D13251" t="s">
        <v>1002</v>
      </c>
      <c r="E13251" s="23">
        <v>44136</v>
      </c>
      <c r="F13251">
        <v>7</v>
      </c>
      <c r="G13251">
        <v>7</v>
      </c>
      <c r="I13251">
        <v>10</v>
      </c>
      <c r="J13251">
        <v>37</v>
      </c>
      <c r="L13251">
        <v>37</v>
      </c>
      <c r="N13251">
        <v>10</v>
      </c>
      <c r="P13251">
        <v>3</v>
      </c>
      <c r="Q13251">
        <v>5</v>
      </c>
      <c r="S13251">
        <v>0</v>
      </c>
    </row>
    <row r="13252" spans="1:19" x14ac:dyDescent="0.2">
      <c r="A13252" t="s">
        <v>27561</v>
      </c>
      <c r="B13252" t="s">
        <v>27373</v>
      </c>
      <c r="C13252" t="s">
        <v>966</v>
      </c>
      <c r="D13252" t="s">
        <v>1000</v>
      </c>
      <c r="E13252" s="23">
        <v>44136</v>
      </c>
      <c r="F13252">
        <v>0</v>
      </c>
      <c r="G13252">
        <v>0</v>
      </c>
      <c r="I13252">
        <v>0</v>
      </c>
      <c r="J13252">
        <v>0</v>
      </c>
      <c r="L13252">
        <v>0</v>
      </c>
      <c r="N13252">
        <v>0</v>
      </c>
      <c r="P13252">
        <v>0</v>
      </c>
      <c r="Q13252">
        <v>0</v>
      </c>
      <c r="S13252">
        <v>0</v>
      </c>
    </row>
    <row r="13253" spans="1:19" x14ac:dyDescent="0.2">
      <c r="A13253" t="s">
        <v>27562</v>
      </c>
      <c r="B13253" t="s">
        <v>27374</v>
      </c>
      <c r="C13253" t="s">
        <v>966</v>
      </c>
      <c r="D13253" t="s">
        <v>1002</v>
      </c>
      <c r="E13253" s="23">
        <v>44136</v>
      </c>
      <c r="F13253">
        <v>0</v>
      </c>
      <c r="G13253">
        <v>0</v>
      </c>
      <c r="I13253">
        <v>0</v>
      </c>
      <c r="J13253">
        <v>0</v>
      </c>
      <c r="L13253">
        <v>0</v>
      </c>
      <c r="N13253">
        <v>0</v>
      </c>
      <c r="P13253">
        <v>0</v>
      </c>
      <c r="Q13253">
        <v>0</v>
      </c>
      <c r="S13253">
        <v>0</v>
      </c>
    </row>
    <row r="13254" spans="1:19" x14ac:dyDescent="0.2">
      <c r="A13254" t="s">
        <v>27563</v>
      </c>
      <c r="B13254" t="s">
        <v>27375</v>
      </c>
      <c r="C13254" t="s">
        <v>240</v>
      </c>
      <c r="D13254" t="s">
        <v>1000</v>
      </c>
      <c r="E13254" s="23">
        <v>44136</v>
      </c>
      <c r="F13254">
        <v>10.5</v>
      </c>
      <c r="G13254">
        <v>11.5</v>
      </c>
      <c r="I13254">
        <v>26</v>
      </c>
      <c r="J13254">
        <v>58</v>
      </c>
      <c r="L13254">
        <v>65</v>
      </c>
      <c r="N13254">
        <v>26</v>
      </c>
      <c r="P13254">
        <v>0</v>
      </c>
      <c r="Q13254">
        <v>2</v>
      </c>
      <c r="S13254">
        <v>0</v>
      </c>
    </row>
    <row r="13255" spans="1:19" x14ac:dyDescent="0.2">
      <c r="A13255" t="s">
        <v>27564</v>
      </c>
      <c r="B13255" t="s">
        <v>27376</v>
      </c>
      <c r="C13255" t="s">
        <v>240</v>
      </c>
      <c r="D13255" t="s">
        <v>1002</v>
      </c>
      <c r="E13255" s="23">
        <v>44136</v>
      </c>
      <c r="F13255">
        <v>10.5</v>
      </c>
      <c r="G13255">
        <v>11.5</v>
      </c>
      <c r="I13255">
        <v>26</v>
      </c>
      <c r="J13255">
        <v>58</v>
      </c>
      <c r="L13255">
        <v>65</v>
      </c>
      <c r="N13255">
        <v>26</v>
      </c>
      <c r="P13255">
        <v>0</v>
      </c>
      <c r="Q13255">
        <v>2</v>
      </c>
      <c r="S13255">
        <v>0</v>
      </c>
    </row>
    <row r="13256" spans="1:19" x14ac:dyDescent="0.2">
      <c r="A13256" t="s">
        <v>27565</v>
      </c>
      <c r="B13256" t="s">
        <v>27377</v>
      </c>
      <c r="C13256" t="s">
        <v>241</v>
      </c>
      <c r="D13256" t="s">
        <v>1000</v>
      </c>
      <c r="E13256" s="23">
        <v>44136</v>
      </c>
      <c r="F13256">
        <v>42.5</v>
      </c>
      <c r="G13256">
        <v>42.5</v>
      </c>
      <c r="I13256">
        <v>326</v>
      </c>
      <c r="J13256">
        <v>461</v>
      </c>
      <c r="L13256">
        <v>461</v>
      </c>
      <c r="N13256">
        <v>307</v>
      </c>
      <c r="P13256">
        <v>12</v>
      </c>
      <c r="Q13256">
        <v>25</v>
      </c>
      <c r="S13256">
        <v>19</v>
      </c>
    </row>
    <row r="13257" spans="1:19" x14ac:dyDescent="0.2">
      <c r="A13257" t="s">
        <v>27566</v>
      </c>
      <c r="B13257" t="s">
        <v>27378</v>
      </c>
      <c r="C13257" t="s">
        <v>241</v>
      </c>
      <c r="D13257" t="s">
        <v>1002</v>
      </c>
      <c r="E13257" s="23">
        <v>44136</v>
      </c>
      <c r="F13257">
        <v>42.5</v>
      </c>
      <c r="G13257">
        <v>42.5</v>
      </c>
      <c r="I13257">
        <v>326</v>
      </c>
      <c r="J13257">
        <v>461</v>
      </c>
      <c r="L13257">
        <v>461</v>
      </c>
      <c r="N13257">
        <v>307</v>
      </c>
      <c r="P13257">
        <v>12</v>
      </c>
      <c r="Q13257">
        <v>25</v>
      </c>
      <c r="S13257">
        <v>19</v>
      </c>
    </row>
    <row r="13258" spans="1:19" x14ac:dyDescent="0.2">
      <c r="A13258" t="s">
        <v>27567</v>
      </c>
      <c r="B13258" t="s">
        <v>27379</v>
      </c>
      <c r="C13258" t="s">
        <v>318</v>
      </c>
      <c r="D13258" t="s">
        <v>1000</v>
      </c>
      <c r="E13258" s="23">
        <v>44136</v>
      </c>
      <c r="F13258">
        <v>6</v>
      </c>
      <c r="G13258">
        <v>6</v>
      </c>
      <c r="I13258">
        <v>14</v>
      </c>
      <c r="J13258">
        <v>35</v>
      </c>
      <c r="L13258">
        <v>35</v>
      </c>
      <c r="N13258">
        <v>14</v>
      </c>
      <c r="P13258">
        <v>0</v>
      </c>
      <c r="Q13258">
        <v>0</v>
      </c>
      <c r="S13258">
        <v>0</v>
      </c>
    </row>
    <row r="13259" spans="1:19" x14ac:dyDescent="0.2">
      <c r="A13259" t="s">
        <v>27568</v>
      </c>
      <c r="B13259" t="s">
        <v>27380</v>
      </c>
      <c r="C13259" t="s">
        <v>318</v>
      </c>
      <c r="D13259" t="s">
        <v>1002</v>
      </c>
      <c r="E13259" s="23">
        <v>44136</v>
      </c>
      <c r="F13259">
        <v>6</v>
      </c>
      <c r="G13259">
        <v>6</v>
      </c>
      <c r="I13259">
        <v>14</v>
      </c>
      <c r="J13259">
        <v>35</v>
      </c>
      <c r="L13259">
        <v>35</v>
      </c>
      <c r="N13259">
        <v>14</v>
      </c>
      <c r="P13259">
        <v>0</v>
      </c>
      <c r="Q13259">
        <v>0</v>
      </c>
      <c r="S13259">
        <v>0</v>
      </c>
    </row>
    <row r="13260" spans="1:19" x14ac:dyDescent="0.2">
      <c r="A13260" t="s">
        <v>27569</v>
      </c>
      <c r="B13260" t="s">
        <v>27381</v>
      </c>
      <c r="C13260" t="s">
        <v>896</v>
      </c>
      <c r="D13260" t="s">
        <v>1000</v>
      </c>
      <c r="E13260" s="23">
        <v>44136</v>
      </c>
      <c r="F13260">
        <v>82.5</v>
      </c>
      <c r="G13260">
        <v>89.5</v>
      </c>
      <c r="I13260">
        <v>422</v>
      </c>
      <c r="J13260">
        <v>677</v>
      </c>
      <c r="L13260">
        <v>715</v>
      </c>
      <c r="N13260">
        <v>391</v>
      </c>
      <c r="O13260" t="s">
        <v>904</v>
      </c>
      <c r="P13260">
        <v>20</v>
      </c>
      <c r="Q13260">
        <v>41</v>
      </c>
      <c r="S13260">
        <v>31</v>
      </c>
    </row>
    <row r="13261" spans="1:19" x14ac:dyDescent="0.2">
      <c r="A13261" t="s">
        <v>27570</v>
      </c>
      <c r="B13261" t="s">
        <v>27382</v>
      </c>
      <c r="C13261" t="s">
        <v>899</v>
      </c>
      <c r="D13261" t="s">
        <v>1001</v>
      </c>
      <c r="E13261" s="23">
        <v>44136</v>
      </c>
      <c r="F13261">
        <v>0</v>
      </c>
      <c r="G13261">
        <v>0</v>
      </c>
      <c r="I13261">
        <v>20</v>
      </c>
      <c r="J13261">
        <v>0</v>
      </c>
      <c r="L13261">
        <v>0</v>
      </c>
      <c r="N13261">
        <v>20</v>
      </c>
      <c r="O13261" t="s">
        <v>904</v>
      </c>
      <c r="P13261">
        <v>1</v>
      </c>
      <c r="Q13261">
        <v>2</v>
      </c>
      <c r="S13261">
        <v>0</v>
      </c>
    </row>
    <row r="13262" spans="1:19" x14ac:dyDescent="0.2">
      <c r="A13262" t="s">
        <v>27571</v>
      </c>
      <c r="B13262" t="s">
        <v>27383</v>
      </c>
      <c r="C13262" t="s">
        <v>1237</v>
      </c>
      <c r="D13262" t="s">
        <v>1000</v>
      </c>
      <c r="E13262" s="23">
        <v>44136</v>
      </c>
      <c r="F13262">
        <v>24</v>
      </c>
      <c r="G13262">
        <v>25</v>
      </c>
      <c r="I13262">
        <v>43</v>
      </c>
      <c r="J13262">
        <v>130</v>
      </c>
      <c r="L13262">
        <v>137</v>
      </c>
      <c r="N13262">
        <v>43</v>
      </c>
      <c r="P13262">
        <v>2</v>
      </c>
      <c r="Q13262">
        <v>6</v>
      </c>
      <c r="S13262">
        <v>0</v>
      </c>
    </row>
    <row r="13263" spans="1:19" x14ac:dyDescent="0.2">
      <c r="A13263" t="s">
        <v>27572</v>
      </c>
      <c r="B13263" t="s">
        <v>27384</v>
      </c>
      <c r="C13263" t="s">
        <v>1237</v>
      </c>
      <c r="D13263" t="s">
        <v>1001</v>
      </c>
      <c r="E13263" s="23">
        <v>44136</v>
      </c>
      <c r="F13263">
        <v>0</v>
      </c>
      <c r="G13263">
        <v>0</v>
      </c>
      <c r="I13263">
        <v>20</v>
      </c>
      <c r="J13263">
        <v>0</v>
      </c>
      <c r="L13263">
        <v>0</v>
      </c>
      <c r="N13263">
        <v>20</v>
      </c>
      <c r="P13263">
        <v>1</v>
      </c>
      <c r="Q13263">
        <v>2</v>
      </c>
      <c r="S13263">
        <v>0</v>
      </c>
    </row>
    <row r="13264" spans="1:19" x14ac:dyDescent="0.2">
      <c r="A13264" t="s">
        <v>27573</v>
      </c>
      <c r="B13264" t="s">
        <v>27385</v>
      </c>
      <c r="C13264" t="s">
        <v>1237</v>
      </c>
      <c r="D13264" t="s">
        <v>1002</v>
      </c>
      <c r="E13264" s="23">
        <v>44136</v>
      </c>
      <c r="F13264">
        <v>24</v>
      </c>
      <c r="G13264">
        <v>25</v>
      </c>
      <c r="I13264">
        <v>63</v>
      </c>
      <c r="J13264">
        <v>130</v>
      </c>
      <c r="L13264">
        <v>137</v>
      </c>
      <c r="N13264">
        <v>63</v>
      </c>
      <c r="P13264">
        <v>3</v>
      </c>
      <c r="Q13264">
        <v>8</v>
      </c>
      <c r="S13264">
        <v>0</v>
      </c>
    </row>
    <row r="13265" spans="1:19" x14ac:dyDescent="0.2">
      <c r="A13265" t="s">
        <v>27574</v>
      </c>
      <c r="B13265" t="s">
        <v>27386</v>
      </c>
      <c r="C13265" t="s">
        <v>235</v>
      </c>
      <c r="D13265" t="s">
        <v>1002</v>
      </c>
      <c r="E13265" s="23">
        <v>44136</v>
      </c>
      <c r="F13265">
        <v>82.5</v>
      </c>
      <c r="G13265">
        <v>89.5</v>
      </c>
      <c r="I13265">
        <v>442</v>
      </c>
      <c r="J13265">
        <v>677</v>
      </c>
      <c r="L13265">
        <v>715</v>
      </c>
      <c r="N13265">
        <v>411</v>
      </c>
      <c r="P13265">
        <v>21</v>
      </c>
      <c r="Q13265">
        <v>43</v>
      </c>
      <c r="S13265">
        <v>31</v>
      </c>
    </row>
    <row r="13266" spans="1:19" x14ac:dyDescent="0.2">
      <c r="A13266" t="s">
        <v>27763</v>
      </c>
      <c r="B13266" t="s">
        <v>27575</v>
      </c>
      <c r="C13266" t="s">
        <v>228</v>
      </c>
      <c r="D13266" t="s">
        <v>1000</v>
      </c>
      <c r="E13266" s="23">
        <v>44166</v>
      </c>
      <c r="F13266">
        <v>0</v>
      </c>
      <c r="G13266">
        <v>0</v>
      </c>
      <c r="I13266">
        <v>0</v>
      </c>
      <c r="J13266">
        <v>0</v>
      </c>
      <c r="L13266">
        <v>0</v>
      </c>
      <c r="N13266">
        <v>0</v>
      </c>
      <c r="P13266">
        <v>0</v>
      </c>
      <c r="Q13266">
        <v>0</v>
      </c>
      <c r="S13266">
        <v>0</v>
      </c>
    </row>
    <row r="13267" spans="1:19" x14ac:dyDescent="0.2">
      <c r="A13267" t="s">
        <v>27764</v>
      </c>
      <c r="B13267" t="s">
        <v>27576</v>
      </c>
      <c r="C13267" t="s">
        <v>211</v>
      </c>
      <c r="D13267" t="s">
        <v>1000</v>
      </c>
      <c r="E13267" s="23">
        <v>44166</v>
      </c>
      <c r="F13267">
        <v>0</v>
      </c>
      <c r="G13267">
        <v>0</v>
      </c>
      <c r="I13267">
        <v>0</v>
      </c>
      <c r="J13267">
        <v>0</v>
      </c>
      <c r="L13267">
        <v>0</v>
      </c>
      <c r="N13267">
        <v>0</v>
      </c>
      <c r="P13267">
        <v>0</v>
      </c>
      <c r="Q13267">
        <v>0</v>
      </c>
      <c r="S13267">
        <v>0</v>
      </c>
    </row>
    <row r="13268" spans="1:19" x14ac:dyDescent="0.2">
      <c r="A13268" t="s">
        <v>27765</v>
      </c>
      <c r="B13268" t="s">
        <v>27577</v>
      </c>
      <c r="C13268" t="s">
        <v>213</v>
      </c>
      <c r="D13268" t="s">
        <v>1000</v>
      </c>
      <c r="E13268" s="23">
        <v>44166</v>
      </c>
      <c r="F13268">
        <v>0</v>
      </c>
      <c r="G13268">
        <v>0</v>
      </c>
      <c r="I13268">
        <v>0</v>
      </c>
      <c r="J13268">
        <v>0</v>
      </c>
      <c r="L13268">
        <v>0</v>
      </c>
      <c r="N13268">
        <v>0</v>
      </c>
      <c r="P13268">
        <v>0</v>
      </c>
      <c r="Q13268">
        <v>0</v>
      </c>
      <c r="S13268">
        <v>0</v>
      </c>
    </row>
    <row r="13269" spans="1:19" x14ac:dyDescent="0.2">
      <c r="A13269" t="s">
        <v>27766</v>
      </c>
      <c r="B13269" t="s">
        <v>27578</v>
      </c>
      <c r="C13269" t="s">
        <v>229</v>
      </c>
      <c r="D13269" t="s">
        <v>1000</v>
      </c>
      <c r="E13269" s="23">
        <v>44166</v>
      </c>
      <c r="F13269">
        <v>0</v>
      </c>
      <c r="G13269">
        <v>0</v>
      </c>
      <c r="I13269">
        <v>0</v>
      </c>
      <c r="J13269">
        <v>0</v>
      </c>
      <c r="L13269">
        <v>0</v>
      </c>
      <c r="N13269">
        <v>0</v>
      </c>
      <c r="P13269">
        <v>0</v>
      </c>
      <c r="Q13269">
        <v>0</v>
      </c>
      <c r="S13269">
        <v>0</v>
      </c>
    </row>
    <row r="13270" spans="1:19" x14ac:dyDescent="0.2">
      <c r="A13270" t="s">
        <v>27767</v>
      </c>
      <c r="B13270" t="s">
        <v>27579</v>
      </c>
      <c r="C13270" t="s">
        <v>1051</v>
      </c>
      <c r="D13270" t="s">
        <v>1000</v>
      </c>
      <c r="E13270" s="23">
        <v>44166</v>
      </c>
      <c r="F13270">
        <v>0</v>
      </c>
      <c r="G13270">
        <v>0</v>
      </c>
      <c r="I13270">
        <v>0</v>
      </c>
      <c r="J13270">
        <v>0</v>
      </c>
      <c r="L13270">
        <v>0</v>
      </c>
      <c r="N13270">
        <v>0</v>
      </c>
      <c r="P13270">
        <v>0</v>
      </c>
      <c r="Q13270">
        <v>0</v>
      </c>
      <c r="S13270">
        <v>0</v>
      </c>
    </row>
    <row r="13271" spans="1:19" x14ac:dyDescent="0.2">
      <c r="A13271" t="s">
        <v>27768</v>
      </c>
      <c r="B13271" t="s">
        <v>27580</v>
      </c>
      <c r="C13271" t="s">
        <v>1048</v>
      </c>
      <c r="D13271" t="s">
        <v>1000</v>
      </c>
      <c r="E13271" s="23">
        <v>44166</v>
      </c>
      <c r="F13271">
        <v>0</v>
      </c>
      <c r="G13271">
        <v>0</v>
      </c>
      <c r="I13271">
        <v>0</v>
      </c>
      <c r="J13271">
        <v>0</v>
      </c>
      <c r="L13271">
        <v>0</v>
      </c>
      <c r="N13271">
        <v>0</v>
      </c>
      <c r="P13271">
        <v>0</v>
      </c>
      <c r="Q13271">
        <v>0</v>
      </c>
      <c r="S13271">
        <v>0</v>
      </c>
    </row>
    <row r="13272" spans="1:19" x14ac:dyDescent="0.2">
      <c r="A13272" t="s">
        <v>27769</v>
      </c>
      <c r="B13272" t="s">
        <v>27581</v>
      </c>
      <c r="C13272" t="s">
        <v>1047</v>
      </c>
      <c r="D13272" t="s">
        <v>1000</v>
      </c>
      <c r="E13272" s="23">
        <v>44166</v>
      </c>
      <c r="F13272">
        <v>1.5</v>
      </c>
      <c r="G13272">
        <v>1.5</v>
      </c>
      <c r="I13272">
        <v>13</v>
      </c>
      <c r="J13272">
        <v>8</v>
      </c>
      <c r="L13272">
        <v>8</v>
      </c>
      <c r="N13272">
        <v>10</v>
      </c>
      <c r="P13272">
        <v>3</v>
      </c>
      <c r="Q13272">
        <v>3</v>
      </c>
      <c r="S13272">
        <v>3</v>
      </c>
    </row>
    <row r="13273" spans="1:19" x14ac:dyDescent="0.2">
      <c r="A13273" t="s">
        <v>27770</v>
      </c>
      <c r="B13273" t="s">
        <v>27582</v>
      </c>
      <c r="C13273" t="s">
        <v>1050</v>
      </c>
      <c r="D13273" t="s">
        <v>1001</v>
      </c>
      <c r="E13273" s="23">
        <v>44166</v>
      </c>
      <c r="F13273">
        <v>0</v>
      </c>
      <c r="G13273">
        <v>0</v>
      </c>
      <c r="I13273">
        <v>0</v>
      </c>
      <c r="J13273">
        <v>0</v>
      </c>
      <c r="L13273">
        <v>0</v>
      </c>
      <c r="N13273">
        <v>0</v>
      </c>
      <c r="P13273">
        <v>2</v>
      </c>
      <c r="Q13273">
        <v>2</v>
      </c>
      <c r="S13273">
        <v>0</v>
      </c>
    </row>
    <row r="13274" spans="1:19" x14ac:dyDescent="0.2">
      <c r="A13274" t="s">
        <v>27771</v>
      </c>
      <c r="B13274" t="s">
        <v>27583</v>
      </c>
      <c r="C13274" t="s">
        <v>1050</v>
      </c>
      <c r="D13274" t="s">
        <v>1000</v>
      </c>
      <c r="E13274" s="23">
        <v>44166</v>
      </c>
      <c r="F13274">
        <v>1</v>
      </c>
      <c r="G13274">
        <v>1</v>
      </c>
      <c r="I13274">
        <v>0</v>
      </c>
      <c r="J13274">
        <v>5</v>
      </c>
      <c r="L13274">
        <v>5</v>
      </c>
      <c r="N13274">
        <v>0</v>
      </c>
      <c r="P13274">
        <v>0</v>
      </c>
      <c r="Q13274">
        <v>0</v>
      </c>
      <c r="S13274">
        <v>0</v>
      </c>
    </row>
    <row r="13275" spans="1:19" x14ac:dyDescent="0.2">
      <c r="A13275" t="s">
        <v>27772</v>
      </c>
      <c r="B13275" t="s">
        <v>27584</v>
      </c>
      <c r="C13275" t="s">
        <v>1049</v>
      </c>
      <c r="D13275" t="s">
        <v>1001</v>
      </c>
      <c r="E13275" s="23">
        <v>44166</v>
      </c>
      <c r="F13275">
        <v>0</v>
      </c>
      <c r="G13275">
        <v>0</v>
      </c>
      <c r="I13275">
        <v>0</v>
      </c>
      <c r="J13275">
        <v>0</v>
      </c>
      <c r="L13275">
        <v>0</v>
      </c>
      <c r="N13275">
        <v>0</v>
      </c>
      <c r="P13275">
        <v>0</v>
      </c>
      <c r="Q13275">
        <v>0</v>
      </c>
      <c r="S13275">
        <v>0</v>
      </c>
    </row>
    <row r="13276" spans="1:19" x14ac:dyDescent="0.2">
      <c r="A13276" t="s">
        <v>27773</v>
      </c>
      <c r="B13276" t="s">
        <v>27585</v>
      </c>
      <c r="C13276" t="s">
        <v>1048</v>
      </c>
      <c r="D13276" t="s">
        <v>1001</v>
      </c>
      <c r="E13276" s="23">
        <v>44166</v>
      </c>
      <c r="F13276">
        <v>0</v>
      </c>
      <c r="G13276">
        <v>0</v>
      </c>
      <c r="I13276">
        <v>7</v>
      </c>
      <c r="J13276">
        <v>0</v>
      </c>
      <c r="L13276">
        <v>0</v>
      </c>
      <c r="N13276">
        <v>7</v>
      </c>
      <c r="P13276">
        <v>0</v>
      </c>
      <c r="Q13276">
        <v>0</v>
      </c>
      <c r="S13276">
        <v>0</v>
      </c>
    </row>
    <row r="13277" spans="1:19" x14ac:dyDescent="0.2">
      <c r="A13277" t="s">
        <v>27768</v>
      </c>
      <c r="B13277" t="s">
        <v>27580</v>
      </c>
      <c r="C13277" t="s">
        <v>1048</v>
      </c>
      <c r="D13277" t="s">
        <v>1000</v>
      </c>
      <c r="E13277" s="23">
        <v>44166</v>
      </c>
      <c r="F13277">
        <v>2.5</v>
      </c>
      <c r="G13277">
        <v>2.5</v>
      </c>
      <c r="I13277">
        <v>0</v>
      </c>
      <c r="J13277">
        <v>14</v>
      </c>
      <c r="L13277">
        <v>14</v>
      </c>
      <c r="N13277">
        <v>0</v>
      </c>
      <c r="P13277">
        <v>0</v>
      </c>
      <c r="Q13277">
        <v>0</v>
      </c>
      <c r="S13277">
        <v>0</v>
      </c>
    </row>
    <row r="13278" spans="1:19" x14ac:dyDescent="0.2">
      <c r="A13278" t="s">
        <v>27774</v>
      </c>
      <c r="B13278" t="s">
        <v>27586</v>
      </c>
      <c r="C13278" t="s">
        <v>1047</v>
      </c>
      <c r="D13278" t="s">
        <v>1001</v>
      </c>
      <c r="E13278" s="23">
        <v>44166</v>
      </c>
      <c r="F13278">
        <v>0</v>
      </c>
      <c r="G13278">
        <v>0</v>
      </c>
      <c r="I13278">
        <v>0</v>
      </c>
      <c r="J13278">
        <v>0</v>
      </c>
      <c r="L13278">
        <v>0</v>
      </c>
      <c r="N13278">
        <v>0</v>
      </c>
      <c r="P13278">
        <v>0</v>
      </c>
      <c r="Q13278">
        <v>0</v>
      </c>
      <c r="S13278">
        <v>0</v>
      </c>
    </row>
    <row r="13279" spans="1:19" x14ac:dyDescent="0.2">
      <c r="A13279" t="s">
        <v>27775</v>
      </c>
      <c r="B13279" t="s">
        <v>27587</v>
      </c>
      <c r="C13279" t="s">
        <v>25343</v>
      </c>
      <c r="D13279" t="s">
        <v>1001</v>
      </c>
      <c r="E13279" s="23">
        <v>44166</v>
      </c>
      <c r="F13279">
        <v>0</v>
      </c>
      <c r="G13279">
        <v>0</v>
      </c>
      <c r="I13279">
        <v>2</v>
      </c>
      <c r="J13279">
        <v>0</v>
      </c>
      <c r="L13279">
        <v>0</v>
      </c>
      <c r="N13279">
        <v>2</v>
      </c>
      <c r="P13279">
        <v>1</v>
      </c>
      <c r="Q13279">
        <v>1</v>
      </c>
      <c r="S13279">
        <v>0</v>
      </c>
    </row>
    <row r="13280" spans="1:19" x14ac:dyDescent="0.2">
      <c r="A13280" t="s">
        <v>27776</v>
      </c>
      <c r="B13280" t="s">
        <v>27588</v>
      </c>
      <c r="C13280" t="s">
        <v>25343</v>
      </c>
      <c r="D13280" t="s">
        <v>1000</v>
      </c>
      <c r="E13280" s="23">
        <v>44166</v>
      </c>
      <c r="F13280">
        <v>1.5</v>
      </c>
      <c r="G13280">
        <v>1.5</v>
      </c>
      <c r="I13280">
        <v>0</v>
      </c>
      <c r="J13280">
        <v>8</v>
      </c>
      <c r="L13280">
        <v>8</v>
      </c>
      <c r="N13280">
        <v>0</v>
      </c>
      <c r="P13280">
        <v>0</v>
      </c>
      <c r="Q13280">
        <v>0</v>
      </c>
      <c r="S13280">
        <v>0</v>
      </c>
    </row>
    <row r="13281" spans="1:19" x14ac:dyDescent="0.2">
      <c r="A13281" t="s">
        <v>27777</v>
      </c>
      <c r="B13281" t="s">
        <v>27589</v>
      </c>
      <c r="C13281" t="s">
        <v>25698</v>
      </c>
      <c r="D13281" t="s">
        <v>1000</v>
      </c>
      <c r="E13281" s="23">
        <v>44166</v>
      </c>
      <c r="F13281">
        <v>3</v>
      </c>
      <c r="G13281">
        <v>4</v>
      </c>
      <c r="I13281">
        <v>7</v>
      </c>
      <c r="J13281">
        <v>15</v>
      </c>
      <c r="L13281">
        <v>21</v>
      </c>
      <c r="N13281">
        <v>5</v>
      </c>
      <c r="P13281">
        <v>3</v>
      </c>
      <c r="Q13281">
        <v>4</v>
      </c>
      <c r="S13281">
        <v>2</v>
      </c>
    </row>
    <row r="13282" spans="1:19" x14ac:dyDescent="0.2">
      <c r="A13282" t="s">
        <v>27778</v>
      </c>
      <c r="B13282" t="s">
        <v>27590</v>
      </c>
      <c r="C13282" t="s">
        <v>959</v>
      </c>
      <c r="D13282" t="s">
        <v>1000</v>
      </c>
      <c r="E13282" s="23">
        <v>44166</v>
      </c>
      <c r="F13282">
        <v>0</v>
      </c>
      <c r="G13282">
        <v>0</v>
      </c>
      <c r="I13282">
        <v>0</v>
      </c>
      <c r="J13282">
        <v>0</v>
      </c>
      <c r="L13282">
        <v>0</v>
      </c>
      <c r="N13282">
        <v>0</v>
      </c>
      <c r="P13282">
        <v>0</v>
      </c>
      <c r="Q13282">
        <v>0</v>
      </c>
      <c r="S13282">
        <v>0</v>
      </c>
    </row>
    <row r="13283" spans="1:19" x14ac:dyDescent="0.2">
      <c r="A13283" t="s">
        <v>27779</v>
      </c>
      <c r="B13283" t="s">
        <v>27591</v>
      </c>
      <c r="C13283" t="s">
        <v>205</v>
      </c>
      <c r="D13283" t="s">
        <v>1000</v>
      </c>
      <c r="E13283" s="23">
        <v>44166</v>
      </c>
      <c r="F13283">
        <v>0</v>
      </c>
      <c r="G13283">
        <v>0</v>
      </c>
      <c r="I13283">
        <v>0</v>
      </c>
      <c r="J13283">
        <v>0</v>
      </c>
      <c r="L13283">
        <v>0</v>
      </c>
      <c r="N13283">
        <v>0</v>
      </c>
      <c r="P13283">
        <v>0</v>
      </c>
      <c r="Q13283">
        <v>0</v>
      </c>
      <c r="S13283">
        <v>0</v>
      </c>
    </row>
    <row r="13284" spans="1:19" x14ac:dyDescent="0.2">
      <c r="A13284" t="s">
        <v>27780</v>
      </c>
      <c r="B13284" t="s">
        <v>27592</v>
      </c>
      <c r="C13284" t="s">
        <v>384</v>
      </c>
      <c r="D13284" t="s">
        <v>1000</v>
      </c>
      <c r="E13284" s="23">
        <v>44166</v>
      </c>
      <c r="F13284">
        <v>0</v>
      </c>
      <c r="G13284">
        <v>0</v>
      </c>
      <c r="I13284">
        <v>0</v>
      </c>
      <c r="J13284">
        <v>0</v>
      </c>
      <c r="L13284">
        <v>0</v>
      </c>
      <c r="N13284">
        <v>0</v>
      </c>
      <c r="P13284">
        <v>0</v>
      </c>
      <c r="Q13284">
        <v>0</v>
      </c>
      <c r="S13284">
        <v>0</v>
      </c>
    </row>
    <row r="13285" spans="1:19" x14ac:dyDescent="0.2">
      <c r="A13285" t="s">
        <v>27781</v>
      </c>
      <c r="B13285" t="s">
        <v>27593</v>
      </c>
      <c r="C13285" t="s">
        <v>210</v>
      </c>
      <c r="D13285" t="s">
        <v>1000</v>
      </c>
      <c r="E13285" s="23">
        <v>44166</v>
      </c>
      <c r="F13285">
        <v>0</v>
      </c>
      <c r="G13285">
        <v>0</v>
      </c>
      <c r="I13285">
        <v>0</v>
      </c>
      <c r="J13285">
        <v>0</v>
      </c>
      <c r="L13285">
        <v>0</v>
      </c>
      <c r="N13285">
        <v>0</v>
      </c>
      <c r="P13285">
        <v>0</v>
      </c>
      <c r="Q13285">
        <v>0</v>
      </c>
      <c r="S13285">
        <v>0</v>
      </c>
    </row>
    <row r="13286" spans="1:19" x14ac:dyDescent="0.2">
      <c r="A13286" t="s">
        <v>27782</v>
      </c>
      <c r="B13286" t="s">
        <v>27594</v>
      </c>
      <c r="C13286" t="s">
        <v>215</v>
      </c>
      <c r="D13286" t="s">
        <v>1000</v>
      </c>
      <c r="E13286" s="23">
        <v>44166</v>
      </c>
      <c r="F13286">
        <v>4</v>
      </c>
      <c r="G13286">
        <v>7</v>
      </c>
      <c r="I13286">
        <v>20</v>
      </c>
      <c r="J13286">
        <v>24</v>
      </c>
      <c r="K13286">
        <v>36</v>
      </c>
      <c r="L13286">
        <v>39</v>
      </c>
      <c r="N13286">
        <v>14</v>
      </c>
      <c r="P13286">
        <v>1</v>
      </c>
      <c r="Q13286">
        <v>1</v>
      </c>
      <c r="S13286">
        <v>6</v>
      </c>
    </row>
    <row r="13287" spans="1:19" x14ac:dyDescent="0.2">
      <c r="A13287" t="s">
        <v>27783</v>
      </c>
      <c r="B13287" t="s">
        <v>27595</v>
      </c>
      <c r="C13287" t="s">
        <v>960</v>
      </c>
      <c r="D13287" t="s">
        <v>1000</v>
      </c>
      <c r="E13287" s="23">
        <v>44166</v>
      </c>
      <c r="F13287">
        <v>0</v>
      </c>
      <c r="G13287">
        <v>0</v>
      </c>
      <c r="I13287">
        <v>0</v>
      </c>
      <c r="J13287">
        <v>0</v>
      </c>
      <c r="L13287">
        <v>0</v>
      </c>
      <c r="N13287">
        <v>0</v>
      </c>
      <c r="P13287">
        <v>0</v>
      </c>
      <c r="Q13287">
        <v>0</v>
      </c>
      <c r="S13287">
        <v>0</v>
      </c>
    </row>
    <row r="13288" spans="1:19" x14ac:dyDescent="0.2">
      <c r="A13288" t="s">
        <v>27784</v>
      </c>
      <c r="B13288" t="s">
        <v>27596</v>
      </c>
      <c r="C13288" t="s">
        <v>961</v>
      </c>
      <c r="D13288" t="s">
        <v>1000</v>
      </c>
      <c r="E13288" s="23">
        <v>44166</v>
      </c>
      <c r="F13288">
        <v>3</v>
      </c>
      <c r="G13288">
        <v>5</v>
      </c>
      <c r="I13288">
        <v>10</v>
      </c>
      <c r="J13288">
        <v>12</v>
      </c>
      <c r="L13288">
        <v>22</v>
      </c>
      <c r="N13288">
        <v>7</v>
      </c>
      <c r="P13288">
        <v>2</v>
      </c>
      <c r="Q13288">
        <v>2</v>
      </c>
      <c r="S13288">
        <v>3</v>
      </c>
    </row>
    <row r="13289" spans="1:19" x14ac:dyDescent="0.2">
      <c r="A13289" t="s">
        <v>27785</v>
      </c>
      <c r="B13289" t="s">
        <v>27597</v>
      </c>
      <c r="C13289" t="s">
        <v>221</v>
      </c>
      <c r="D13289" t="s">
        <v>1000</v>
      </c>
      <c r="E13289" s="23">
        <v>44166</v>
      </c>
      <c r="F13289">
        <v>0</v>
      </c>
      <c r="G13289">
        <v>0</v>
      </c>
      <c r="I13289">
        <v>0</v>
      </c>
      <c r="J13289">
        <v>0</v>
      </c>
      <c r="L13289">
        <v>0</v>
      </c>
      <c r="N13289">
        <v>0</v>
      </c>
      <c r="P13289">
        <v>0</v>
      </c>
      <c r="Q13289">
        <v>0</v>
      </c>
      <c r="S13289">
        <v>0</v>
      </c>
    </row>
    <row r="13290" spans="1:19" x14ac:dyDescent="0.2">
      <c r="A13290" t="s">
        <v>27786</v>
      </c>
      <c r="B13290" t="s">
        <v>27598</v>
      </c>
      <c r="C13290" t="s">
        <v>222</v>
      </c>
      <c r="D13290" t="s">
        <v>1000</v>
      </c>
      <c r="E13290" s="23">
        <v>44166</v>
      </c>
      <c r="F13290">
        <v>0</v>
      </c>
      <c r="G13290">
        <v>0</v>
      </c>
      <c r="I13290">
        <v>0</v>
      </c>
      <c r="J13290">
        <v>0</v>
      </c>
      <c r="L13290">
        <v>0</v>
      </c>
      <c r="N13290">
        <v>0</v>
      </c>
      <c r="P13290">
        <v>0</v>
      </c>
      <c r="Q13290">
        <v>0</v>
      </c>
      <c r="S13290">
        <v>0</v>
      </c>
    </row>
    <row r="13291" spans="1:19" x14ac:dyDescent="0.2">
      <c r="A13291" t="s">
        <v>27787</v>
      </c>
      <c r="B13291" t="s">
        <v>27599</v>
      </c>
      <c r="C13291" t="s">
        <v>1052</v>
      </c>
      <c r="D13291" t="s">
        <v>1000</v>
      </c>
      <c r="E13291" s="23">
        <v>44166</v>
      </c>
      <c r="F13291">
        <v>2.5</v>
      </c>
      <c r="G13291">
        <v>2.5</v>
      </c>
      <c r="I13291">
        <v>2</v>
      </c>
      <c r="J13291">
        <v>13</v>
      </c>
      <c r="L13291">
        <v>13</v>
      </c>
      <c r="N13291">
        <v>2</v>
      </c>
      <c r="P13291">
        <v>0</v>
      </c>
      <c r="Q13291">
        <v>0</v>
      </c>
      <c r="S13291">
        <v>0</v>
      </c>
    </row>
    <row r="13292" spans="1:19" x14ac:dyDescent="0.2">
      <c r="A13292" t="s">
        <v>27788</v>
      </c>
      <c r="B13292" t="s">
        <v>27600</v>
      </c>
      <c r="C13292" t="s">
        <v>1053</v>
      </c>
      <c r="D13292" t="s">
        <v>1000</v>
      </c>
      <c r="E13292" s="23">
        <v>44166</v>
      </c>
      <c r="F13292">
        <v>1.5</v>
      </c>
      <c r="G13292">
        <v>1.5</v>
      </c>
      <c r="I13292">
        <v>2</v>
      </c>
      <c r="J13292">
        <v>8</v>
      </c>
      <c r="L13292">
        <v>8</v>
      </c>
      <c r="N13292">
        <v>0</v>
      </c>
      <c r="P13292">
        <v>0</v>
      </c>
      <c r="Q13292">
        <v>0</v>
      </c>
      <c r="S13292">
        <v>2</v>
      </c>
    </row>
    <row r="13293" spans="1:19" x14ac:dyDescent="0.2">
      <c r="A13293" t="s">
        <v>27789</v>
      </c>
      <c r="B13293" t="s">
        <v>27601</v>
      </c>
      <c r="C13293" t="s">
        <v>1052</v>
      </c>
      <c r="D13293" t="s">
        <v>1001</v>
      </c>
      <c r="E13293" s="23">
        <v>44166</v>
      </c>
      <c r="F13293">
        <v>0</v>
      </c>
      <c r="G13293">
        <v>0</v>
      </c>
      <c r="I13293">
        <v>2</v>
      </c>
      <c r="J13293">
        <v>0</v>
      </c>
      <c r="L13293">
        <v>0</v>
      </c>
      <c r="N13293">
        <v>2</v>
      </c>
      <c r="P13293">
        <v>0</v>
      </c>
      <c r="Q13293">
        <v>1</v>
      </c>
      <c r="S13293">
        <v>0</v>
      </c>
    </row>
    <row r="13294" spans="1:19" x14ac:dyDescent="0.2">
      <c r="A13294" t="s">
        <v>27790</v>
      </c>
      <c r="B13294" t="s">
        <v>27602</v>
      </c>
      <c r="C13294" t="s">
        <v>1053</v>
      </c>
      <c r="D13294" t="s">
        <v>1001</v>
      </c>
      <c r="E13294" s="23">
        <v>44166</v>
      </c>
      <c r="F13294">
        <v>0</v>
      </c>
      <c r="G13294">
        <v>0</v>
      </c>
      <c r="I13294">
        <v>0</v>
      </c>
      <c r="J13294">
        <v>0</v>
      </c>
      <c r="L13294">
        <v>0</v>
      </c>
      <c r="N13294">
        <v>0</v>
      </c>
      <c r="P13294">
        <v>0</v>
      </c>
      <c r="Q13294">
        <v>0</v>
      </c>
      <c r="S13294">
        <v>0</v>
      </c>
    </row>
    <row r="13295" spans="1:19" x14ac:dyDescent="0.2">
      <c r="A13295" t="s">
        <v>27791</v>
      </c>
      <c r="B13295" t="s">
        <v>27603</v>
      </c>
      <c r="C13295" t="s">
        <v>1054</v>
      </c>
      <c r="D13295" t="s">
        <v>1001</v>
      </c>
      <c r="E13295" s="23">
        <v>44166</v>
      </c>
      <c r="F13295">
        <v>0</v>
      </c>
      <c r="G13295">
        <v>0</v>
      </c>
      <c r="I13295">
        <v>1</v>
      </c>
      <c r="J13295">
        <v>0</v>
      </c>
      <c r="L13295">
        <v>0</v>
      </c>
      <c r="N13295">
        <v>1</v>
      </c>
      <c r="P13295">
        <v>0</v>
      </c>
      <c r="Q13295">
        <v>0</v>
      </c>
      <c r="S13295">
        <v>0</v>
      </c>
    </row>
    <row r="13296" spans="1:19" x14ac:dyDescent="0.2">
      <c r="A13296" t="s">
        <v>27792</v>
      </c>
      <c r="B13296" t="s">
        <v>27604</v>
      </c>
      <c r="C13296" t="s">
        <v>1054</v>
      </c>
      <c r="D13296" t="s">
        <v>1000</v>
      </c>
      <c r="E13296" s="23">
        <v>44166</v>
      </c>
      <c r="F13296">
        <v>1.5</v>
      </c>
      <c r="G13296">
        <v>1.5</v>
      </c>
      <c r="I13296">
        <v>0</v>
      </c>
      <c r="J13296">
        <v>8</v>
      </c>
      <c r="L13296">
        <v>8</v>
      </c>
      <c r="N13296">
        <v>0</v>
      </c>
      <c r="P13296">
        <v>0</v>
      </c>
      <c r="Q13296">
        <v>0</v>
      </c>
      <c r="S13296">
        <v>0</v>
      </c>
    </row>
    <row r="13297" spans="1:19" x14ac:dyDescent="0.2">
      <c r="A13297" t="s">
        <v>27793</v>
      </c>
      <c r="B13297" t="s">
        <v>27605</v>
      </c>
      <c r="C13297" t="s">
        <v>25359</v>
      </c>
      <c r="D13297" t="s">
        <v>1001</v>
      </c>
      <c r="E13297" s="23">
        <v>44166</v>
      </c>
      <c r="F13297">
        <v>0</v>
      </c>
      <c r="G13297">
        <v>0</v>
      </c>
      <c r="I13297">
        <v>4</v>
      </c>
      <c r="J13297">
        <v>0</v>
      </c>
      <c r="L13297">
        <v>0</v>
      </c>
      <c r="N13297">
        <v>4</v>
      </c>
      <c r="P13297">
        <v>0</v>
      </c>
      <c r="Q13297">
        <v>0</v>
      </c>
      <c r="S13297">
        <v>0</v>
      </c>
    </row>
    <row r="13298" spans="1:19" x14ac:dyDescent="0.2">
      <c r="A13298" t="s">
        <v>27794</v>
      </c>
      <c r="B13298" t="s">
        <v>27606</v>
      </c>
      <c r="C13298" t="s">
        <v>25359</v>
      </c>
      <c r="D13298" t="s">
        <v>1000</v>
      </c>
      <c r="E13298" s="23">
        <v>44166</v>
      </c>
      <c r="F13298">
        <v>1.5</v>
      </c>
      <c r="G13298">
        <v>1.5</v>
      </c>
      <c r="I13298">
        <v>0</v>
      </c>
      <c r="J13298">
        <v>8</v>
      </c>
      <c r="L13298">
        <v>8</v>
      </c>
      <c r="N13298">
        <v>0</v>
      </c>
      <c r="P13298">
        <v>0</v>
      </c>
      <c r="Q13298">
        <v>0</v>
      </c>
      <c r="S13298">
        <v>0</v>
      </c>
    </row>
    <row r="13299" spans="1:19" x14ac:dyDescent="0.2">
      <c r="A13299" t="s">
        <v>27795</v>
      </c>
      <c r="B13299" t="s">
        <v>27607</v>
      </c>
      <c r="C13299" t="s">
        <v>200</v>
      </c>
      <c r="D13299" t="s">
        <v>1000</v>
      </c>
      <c r="E13299" s="23">
        <v>44166</v>
      </c>
      <c r="F13299">
        <v>1</v>
      </c>
      <c r="G13299">
        <v>1</v>
      </c>
      <c r="I13299">
        <v>1</v>
      </c>
      <c r="J13299">
        <v>5</v>
      </c>
      <c r="L13299">
        <v>6</v>
      </c>
      <c r="N13299">
        <v>1</v>
      </c>
      <c r="P13299">
        <v>2</v>
      </c>
      <c r="Q13299">
        <v>2</v>
      </c>
      <c r="S13299">
        <v>0</v>
      </c>
    </row>
    <row r="13300" spans="1:19" x14ac:dyDescent="0.2">
      <c r="A13300" t="s">
        <v>27796</v>
      </c>
      <c r="B13300" t="s">
        <v>27608</v>
      </c>
      <c r="C13300" t="s">
        <v>204</v>
      </c>
      <c r="D13300" t="s">
        <v>1000</v>
      </c>
      <c r="E13300" s="23">
        <v>44166</v>
      </c>
      <c r="F13300">
        <v>0</v>
      </c>
      <c r="G13300">
        <v>0</v>
      </c>
      <c r="I13300">
        <v>0</v>
      </c>
      <c r="J13300">
        <v>0</v>
      </c>
      <c r="L13300">
        <v>0</v>
      </c>
      <c r="N13300">
        <v>0</v>
      </c>
      <c r="P13300">
        <v>0</v>
      </c>
      <c r="Q13300">
        <v>0</v>
      </c>
      <c r="S13300">
        <v>0</v>
      </c>
    </row>
    <row r="13301" spans="1:19" x14ac:dyDescent="0.2">
      <c r="A13301" t="s">
        <v>27797</v>
      </c>
      <c r="B13301" t="s">
        <v>27609</v>
      </c>
      <c r="C13301" t="s">
        <v>385</v>
      </c>
      <c r="D13301" t="s">
        <v>1000</v>
      </c>
      <c r="E13301" s="23">
        <v>44166</v>
      </c>
      <c r="F13301">
        <v>0</v>
      </c>
      <c r="G13301">
        <v>0</v>
      </c>
      <c r="I13301">
        <v>0</v>
      </c>
      <c r="J13301">
        <v>0</v>
      </c>
      <c r="L13301">
        <v>0</v>
      </c>
      <c r="N13301">
        <v>0</v>
      </c>
      <c r="P13301">
        <v>0</v>
      </c>
      <c r="Q13301">
        <v>0</v>
      </c>
      <c r="S13301">
        <v>0</v>
      </c>
    </row>
    <row r="13302" spans="1:19" x14ac:dyDescent="0.2">
      <c r="A13302" t="s">
        <v>27798</v>
      </c>
      <c r="B13302" t="s">
        <v>27610</v>
      </c>
      <c r="C13302" t="s">
        <v>208</v>
      </c>
      <c r="D13302" t="s">
        <v>1000</v>
      </c>
      <c r="E13302" s="23">
        <v>44166</v>
      </c>
      <c r="F13302">
        <v>2</v>
      </c>
      <c r="G13302">
        <v>3</v>
      </c>
      <c r="I13302">
        <v>12</v>
      </c>
      <c r="J13302">
        <v>11</v>
      </c>
      <c r="L13302">
        <v>17</v>
      </c>
      <c r="N13302">
        <v>12</v>
      </c>
      <c r="P13302">
        <v>0</v>
      </c>
      <c r="Q13302">
        <v>0</v>
      </c>
      <c r="S13302">
        <v>0</v>
      </c>
    </row>
    <row r="13303" spans="1:19" x14ac:dyDescent="0.2">
      <c r="A13303" t="s">
        <v>27799</v>
      </c>
      <c r="B13303" t="s">
        <v>27611</v>
      </c>
      <c r="C13303" t="s">
        <v>900</v>
      </c>
      <c r="D13303" t="s">
        <v>1000</v>
      </c>
      <c r="E13303" s="23">
        <v>44166</v>
      </c>
      <c r="F13303">
        <v>3.5</v>
      </c>
      <c r="G13303">
        <v>3.5</v>
      </c>
      <c r="I13303">
        <v>8</v>
      </c>
      <c r="J13303">
        <v>20</v>
      </c>
      <c r="L13303">
        <v>20</v>
      </c>
      <c r="N13303">
        <v>7</v>
      </c>
      <c r="P13303">
        <v>1</v>
      </c>
      <c r="Q13303">
        <v>1</v>
      </c>
      <c r="S13303">
        <v>1</v>
      </c>
    </row>
    <row r="13304" spans="1:19" x14ac:dyDescent="0.2">
      <c r="A13304" t="s">
        <v>27800</v>
      </c>
      <c r="B13304" t="s">
        <v>27612</v>
      </c>
      <c r="C13304" t="s">
        <v>905</v>
      </c>
      <c r="D13304" t="s">
        <v>1000</v>
      </c>
      <c r="E13304" s="23">
        <v>44166</v>
      </c>
      <c r="F13304">
        <v>0</v>
      </c>
      <c r="G13304">
        <v>0</v>
      </c>
      <c r="I13304">
        <v>0</v>
      </c>
      <c r="J13304">
        <v>0</v>
      </c>
      <c r="L13304">
        <v>0</v>
      </c>
      <c r="N13304">
        <v>0</v>
      </c>
      <c r="P13304">
        <v>0</v>
      </c>
      <c r="Q13304">
        <v>0</v>
      </c>
      <c r="S13304">
        <v>0</v>
      </c>
    </row>
    <row r="13305" spans="1:19" x14ac:dyDescent="0.2">
      <c r="A13305" t="s">
        <v>27801</v>
      </c>
      <c r="B13305" t="s">
        <v>27613</v>
      </c>
      <c r="C13305" t="s">
        <v>316</v>
      </c>
      <c r="D13305" t="s">
        <v>1000</v>
      </c>
      <c r="E13305" s="23">
        <v>44166</v>
      </c>
      <c r="F13305">
        <v>4</v>
      </c>
      <c r="G13305">
        <v>4</v>
      </c>
      <c r="I13305">
        <v>3</v>
      </c>
      <c r="J13305">
        <v>22</v>
      </c>
      <c r="L13305">
        <v>22</v>
      </c>
      <c r="N13305">
        <v>3</v>
      </c>
      <c r="P13305">
        <v>0</v>
      </c>
      <c r="Q13305">
        <v>0</v>
      </c>
      <c r="S13305">
        <v>0</v>
      </c>
    </row>
    <row r="13306" spans="1:19" x14ac:dyDescent="0.2">
      <c r="A13306" t="s">
        <v>27802</v>
      </c>
      <c r="B13306" t="s">
        <v>27614</v>
      </c>
      <c r="C13306" t="s">
        <v>218</v>
      </c>
      <c r="D13306" t="s">
        <v>1000</v>
      </c>
      <c r="E13306" s="23">
        <v>44166</v>
      </c>
      <c r="F13306">
        <v>0</v>
      </c>
      <c r="G13306">
        <v>0</v>
      </c>
      <c r="I13306">
        <v>0</v>
      </c>
      <c r="J13306">
        <v>0</v>
      </c>
      <c r="L13306">
        <v>0</v>
      </c>
      <c r="N13306">
        <v>0</v>
      </c>
      <c r="P13306">
        <v>0</v>
      </c>
      <c r="Q13306">
        <v>0</v>
      </c>
      <c r="S13306">
        <v>0</v>
      </c>
    </row>
    <row r="13307" spans="1:19" x14ac:dyDescent="0.2">
      <c r="A13307" t="s">
        <v>27803</v>
      </c>
      <c r="B13307" t="s">
        <v>27615</v>
      </c>
      <c r="C13307" t="s">
        <v>202</v>
      </c>
      <c r="D13307" t="s">
        <v>1000</v>
      </c>
      <c r="E13307" s="23">
        <v>44166</v>
      </c>
      <c r="F13307">
        <v>6.5</v>
      </c>
      <c r="G13307">
        <v>8</v>
      </c>
      <c r="I13307">
        <v>76</v>
      </c>
      <c r="J13307">
        <v>72</v>
      </c>
      <c r="L13307">
        <v>90</v>
      </c>
      <c r="N13307">
        <v>75</v>
      </c>
      <c r="P13307">
        <v>0</v>
      </c>
      <c r="Q13307">
        <v>0</v>
      </c>
      <c r="S13307">
        <v>1</v>
      </c>
    </row>
    <row r="13308" spans="1:19" x14ac:dyDescent="0.2">
      <c r="A13308" t="s">
        <v>27804</v>
      </c>
      <c r="B13308" t="s">
        <v>27616</v>
      </c>
      <c r="C13308" t="s">
        <v>347</v>
      </c>
      <c r="D13308" t="s">
        <v>1000</v>
      </c>
      <c r="E13308" s="23">
        <v>44166</v>
      </c>
      <c r="F13308">
        <v>0</v>
      </c>
      <c r="G13308">
        <v>0</v>
      </c>
      <c r="I13308">
        <v>0</v>
      </c>
      <c r="J13308">
        <v>0</v>
      </c>
      <c r="L13308">
        <v>0</v>
      </c>
      <c r="N13308">
        <v>0</v>
      </c>
      <c r="P13308">
        <v>0</v>
      </c>
      <c r="Q13308">
        <v>0</v>
      </c>
      <c r="S13308">
        <v>0</v>
      </c>
    </row>
    <row r="13309" spans="1:19" x14ac:dyDescent="0.2">
      <c r="A13309" t="s">
        <v>27805</v>
      </c>
      <c r="B13309" t="s">
        <v>27617</v>
      </c>
      <c r="C13309" t="s">
        <v>224</v>
      </c>
      <c r="D13309" t="s">
        <v>1000</v>
      </c>
      <c r="E13309" s="23">
        <v>44166</v>
      </c>
      <c r="F13309">
        <v>0</v>
      </c>
      <c r="G13309">
        <v>0</v>
      </c>
      <c r="I13309">
        <v>0</v>
      </c>
      <c r="J13309">
        <v>0</v>
      </c>
      <c r="L13309">
        <v>0</v>
      </c>
      <c r="N13309">
        <v>0</v>
      </c>
      <c r="P13309">
        <v>0</v>
      </c>
      <c r="Q13309">
        <v>0</v>
      </c>
      <c r="S13309">
        <v>0</v>
      </c>
    </row>
    <row r="13310" spans="1:19" x14ac:dyDescent="0.2">
      <c r="A13310" t="s">
        <v>27806</v>
      </c>
      <c r="B13310" t="s">
        <v>27618</v>
      </c>
      <c r="C13310" t="s">
        <v>345</v>
      </c>
      <c r="D13310" t="s">
        <v>1000</v>
      </c>
      <c r="E13310" s="23">
        <v>44166</v>
      </c>
      <c r="F13310">
        <v>0</v>
      </c>
      <c r="G13310">
        <v>0</v>
      </c>
      <c r="I13310">
        <v>0</v>
      </c>
      <c r="J13310">
        <v>0</v>
      </c>
      <c r="L13310">
        <v>0</v>
      </c>
      <c r="N13310">
        <v>0</v>
      </c>
      <c r="P13310">
        <v>0</v>
      </c>
      <c r="Q13310">
        <v>0</v>
      </c>
      <c r="S13310">
        <v>0</v>
      </c>
    </row>
    <row r="13311" spans="1:19" x14ac:dyDescent="0.2">
      <c r="A13311" t="s">
        <v>27807</v>
      </c>
      <c r="B13311" t="s">
        <v>27619</v>
      </c>
      <c r="C13311" t="s">
        <v>226</v>
      </c>
      <c r="D13311" t="s">
        <v>1000</v>
      </c>
      <c r="E13311" s="23">
        <v>44166</v>
      </c>
      <c r="F13311">
        <v>11</v>
      </c>
      <c r="G13311">
        <v>11</v>
      </c>
      <c r="I13311">
        <v>6</v>
      </c>
      <c r="J13311">
        <v>121</v>
      </c>
      <c r="L13311">
        <v>121</v>
      </c>
      <c r="N13311">
        <v>6</v>
      </c>
      <c r="P13311">
        <v>0</v>
      </c>
      <c r="Q13311">
        <v>1</v>
      </c>
      <c r="S13311">
        <v>0</v>
      </c>
    </row>
    <row r="13312" spans="1:19" x14ac:dyDescent="0.2">
      <c r="A13312" t="s">
        <v>27808</v>
      </c>
      <c r="B13312" t="s">
        <v>27620</v>
      </c>
      <c r="C13312" t="s">
        <v>231</v>
      </c>
      <c r="D13312" t="s">
        <v>1000</v>
      </c>
      <c r="E13312" s="23">
        <v>44166</v>
      </c>
      <c r="F13312">
        <v>11.5</v>
      </c>
      <c r="G13312">
        <v>11.5</v>
      </c>
      <c r="I13312">
        <v>179</v>
      </c>
      <c r="J13312">
        <v>128</v>
      </c>
      <c r="L13312">
        <v>128</v>
      </c>
      <c r="N13312">
        <v>179</v>
      </c>
      <c r="P13312">
        <v>0</v>
      </c>
      <c r="Q13312">
        <v>2</v>
      </c>
      <c r="S13312">
        <v>0</v>
      </c>
    </row>
    <row r="13313" spans="1:19" x14ac:dyDescent="0.2">
      <c r="A13313" t="s">
        <v>27809</v>
      </c>
      <c r="B13313" t="s">
        <v>27621</v>
      </c>
      <c r="C13313" t="s">
        <v>216</v>
      </c>
      <c r="D13313" t="s">
        <v>1000</v>
      </c>
      <c r="E13313" s="23">
        <v>44166</v>
      </c>
      <c r="F13313">
        <v>8</v>
      </c>
      <c r="G13313">
        <v>9</v>
      </c>
      <c r="I13313">
        <v>51</v>
      </c>
      <c r="J13313">
        <v>80</v>
      </c>
      <c r="L13313">
        <v>90</v>
      </c>
      <c r="N13313">
        <v>35</v>
      </c>
      <c r="P13313">
        <v>8</v>
      </c>
      <c r="Q13313">
        <v>8</v>
      </c>
      <c r="S13313">
        <v>16</v>
      </c>
    </row>
    <row r="13314" spans="1:19" x14ac:dyDescent="0.2">
      <c r="A13314" t="s">
        <v>27810</v>
      </c>
      <c r="B13314" t="s">
        <v>27622</v>
      </c>
      <c r="C13314" t="s">
        <v>233</v>
      </c>
      <c r="D13314" t="s">
        <v>1000</v>
      </c>
      <c r="E13314" s="23">
        <v>44166</v>
      </c>
      <c r="F13314">
        <v>0</v>
      </c>
      <c r="G13314">
        <v>0</v>
      </c>
      <c r="I13314">
        <v>0</v>
      </c>
      <c r="J13314">
        <v>0</v>
      </c>
      <c r="L13314">
        <v>0</v>
      </c>
      <c r="N13314">
        <v>0</v>
      </c>
      <c r="P13314">
        <v>0</v>
      </c>
      <c r="Q13314">
        <v>0</v>
      </c>
      <c r="S13314">
        <v>0</v>
      </c>
    </row>
    <row r="13315" spans="1:19" x14ac:dyDescent="0.2">
      <c r="A13315" t="s">
        <v>27811</v>
      </c>
      <c r="B13315" t="s">
        <v>27623</v>
      </c>
      <c r="C13315" t="s">
        <v>219</v>
      </c>
      <c r="D13315" t="s">
        <v>1000</v>
      </c>
      <c r="E13315" s="23">
        <v>44166</v>
      </c>
      <c r="F13315">
        <v>0</v>
      </c>
      <c r="G13315">
        <v>0</v>
      </c>
      <c r="I13315">
        <v>0</v>
      </c>
      <c r="J13315">
        <v>0</v>
      </c>
      <c r="L13315">
        <v>0</v>
      </c>
      <c r="N13315">
        <v>0</v>
      </c>
      <c r="P13315">
        <v>0</v>
      </c>
      <c r="Q13315">
        <v>0</v>
      </c>
      <c r="S13315">
        <v>0</v>
      </c>
    </row>
    <row r="13316" spans="1:19" x14ac:dyDescent="0.2">
      <c r="A13316" t="s">
        <v>27812</v>
      </c>
      <c r="B13316" t="s">
        <v>27624</v>
      </c>
      <c r="C13316" t="s">
        <v>340</v>
      </c>
      <c r="D13316" t="s">
        <v>1000</v>
      </c>
      <c r="E13316" s="23">
        <v>44166</v>
      </c>
      <c r="F13316">
        <v>3</v>
      </c>
      <c r="G13316">
        <v>3</v>
      </c>
      <c r="I13316">
        <v>16</v>
      </c>
      <c r="J13316">
        <v>32</v>
      </c>
      <c r="L13316">
        <v>32</v>
      </c>
      <c r="N13316">
        <v>16</v>
      </c>
      <c r="P13316">
        <v>2</v>
      </c>
      <c r="Q13316">
        <v>2</v>
      </c>
      <c r="S13316">
        <v>0</v>
      </c>
    </row>
    <row r="13317" spans="1:19" x14ac:dyDescent="0.2">
      <c r="A13317" t="s">
        <v>27813</v>
      </c>
      <c r="B13317" t="s">
        <v>27625</v>
      </c>
      <c r="C13317" t="s">
        <v>350</v>
      </c>
      <c r="D13317" t="s">
        <v>1000</v>
      </c>
      <c r="E13317" s="23">
        <v>44166</v>
      </c>
      <c r="F13317">
        <v>0</v>
      </c>
      <c r="G13317">
        <v>0</v>
      </c>
      <c r="I13317">
        <v>0</v>
      </c>
      <c r="J13317">
        <v>0</v>
      </c>
      <c r="L13317">
        <v>0</v>
      </c>
      <c r="N13317">
        <v>0</v>
      </c>
      <c r="P13317">
        <v>0</v>
      </c>
      <c r="Q13317">
        <v>0</v>
      </c>
      <c r="S13317">
        <v>0</v>
      </c>
    </row>
    <row r="13318" spans="1:19" x14ac:dyDescent="0.2">
      <c r="A13318" t="s">
        <v>27814</v>
      </c>
      <c r="B13318" t="s">
        <v>27626</v>
      </c>
      <c r="C13318" t="s">
        <v>351</v>
      </c>
      <c r="D13318" t="s">
        <v>1000</v>
      </c>
      <c r="E13318" s="23">
        <v>44166</v>
      </c>
      <c r="F13318">
        <v>0</v>
      </c>
      <c r="G13318">
        <v>0</v>
      </c>
      <c r="I13318">
        <v>0</v>
      </c>
      <c r="J13318">
        <v>0</v>
      </c>
      <c r="L13318">
        <v>0</v>
      </c>
      <c r="N13318">
        <v>0</v>
      </c>
      <c r="P13318">
        <v>0</v>
      </c>
      <c r="Q13318">
        <v>0</v>
      </c>
      <c r="S13318">
        <v>0</v>
      </c>
    </row>
    <row r="13319" spans="1:19" x14ac:dyDescent="0.2">
      <c r="A13319" t="s">
        <v>27815</v>
      </c>
      <c r="B13319" t="s">
        <v>27627</v>
      </c>
      <c r="C13319" t="s">
        <v>352</v>
      </c>
      <c r="D13319" t="s">
        <v>1000</v>
      </c>
      <c r="E13319" s="23">
        <v>44166</v>
      </c>
      <c r="F13319">
        <v>0</v>
      </c>
      <c r="G13319">
        <v>0</v>
      </c>
      <c r="I13319">
        <v>0</v>
      </c>
      <c r="J13319">
        <v>0</v>
      </c>
      <c r="L13319">
        <v>0</v>
      </c>
      <c r="N13319">
        <v>0</v>
      </c>
      <c r="P13319">
        <v>0</v>
      </c>
      <c r="Q13319">
        <v>0</v>
      </c>
      <c r="S13319">
        <v>0</v>
      </c>
    </row>
    <row r="13320" spans="1:19" x14ac:dyDescent="0.2">
      <c r="A13320" t="s">
        <v>27816</v>
      </c>
      <c r="B13320" t="s">
        <v>27628</v>
      </c>
      <c r="C13320" t="s">
        <v>353</v>
      </c>
      <c r="D13320" t="s">
        <v>1000</v>
      </c>
      <c r="E13320" s="23">
        <v>44166</v>
      </c>
      <c r="F13320">
        <v>0</v>
      </c>
      <c r="G13320">
        <v>0</v>
      </c>
      <c r="I13320">
        <v>0</v>
      </c>
      <c r="J13320">
        <v>0</v>
      </c>
      <c r="L13320">
        <v>0</v>
      </c>
      <c r="N13320">
        <v>0</v>
      </c>
      <c r="P13320">
        <v>0</v>
      </c>
      <c r="Q13320">
        <v>0</v>
      </c>
      <c r="S13320">
        <v>0</v>
      </c>
    </row>
    <row r="13321" spans="1:19" x14ac:dyDescent="0.2">
      <c r="A13321" t="s">
        <v>27817</v>
      </c>
      <c r="B13321" t="s">
        <v>27629</v>
      </c>
      <c r="C13321" t="s">
        <v>386</v>
      </c>
      <c r="D13321" t="s">
        <v>1000</v>
      </c>
      <c r="E13321" s="23">
        <v>44166</v>
      </c>
      <c r="F13321">
        <v>0</v>
      </c>
      <c r="G13321">
        <v>0</v>
      </c>
      <c r="I13321">
        <v>0</v>
      </c>
      <c r="J13321">
        <v>0</v>
      </c>
      <c r="L13321">
        <v>0</v>
      </c>
      <c r="N13321">
        <v>0</v>
      </c>
      <c r="P13321">
        <v>0</v>
      </c>
      <c r="Q13321">
        <v>0</v>
      </c>
      <c r="S13321">
        <v>0</v>
      </c>
    </row>
    <row r="13322" spans="1:19" x14ac:dyDescent="0.2">
      <c r="A13322" t="s">
        <v>27818</v>
      </c>
      <c r="B13322" t="s">
        <v>27630</v>
      </c>
      <c r="C13322" t="s">
        <v>354</v>
      </c>
      <c r="D13322" t="s">
        <v>1000</v>
      </c>
      <c r="E13322" s="23">
        <v>44166</v>
      </c>
      <c r="F13322">
        <v>4</v>
      </c>
      <c r="G13322">
        <v>4</v>
      </c>
      <c r="I13322">
        <v>9</v>
      </c>
      <c r="J13322">
        <v>24</v>
      </c>
      <c r="L13322">
        <v>24</v>
      </c>
      <c r="N13322">
        <v>9</v>
      </c>
      <c r="P13322">
        <v>0</v>
      </c>
      <c r="Q13322">
        <v>0</v>
      </c>
      <c r="S13322">
        <v>0</v>
      </c>
    </row>
    <row r="13323" spans="1:19" x14ac:dyDescent="0.2">
      <c r="A13323" t="s">
        <v>27819</v>
      </c>
      <c r="B13323" t="s">
        <v>27631</v>
      </c>
      <c r="C13323" t="s">
        <v>355</v>
      </c>
      <c r="D13323" t="s">
        <v>1000</v>
      </c>
      <c r="E13323" s="23">
        <v>44166</v>
      </c>
      <c r="F13323">
        <v>2</v>
      </c>
      <c r="G13323">
        <v>2</v>
      </c>
      <c r="I13323">
        <v>7</v>
      </c>
      <c r="J13323">
        <v>11</v>
      </c>
      <c r="L13323">
        <v>11</v>
      </c>
      <c r="N13323">
        <v>5</v>
      </c>
      <c r="P13323">
        <v>0</v>
      </c>
      <c r="Q13323">
        <v>0</v>
      </c>
      <c r="S13323">
        <v>2</v>
      </c>
    </row>
    <row r="13324" spans="1:19" x14ac:dyDescent="0.2">
      <c r="A13324" t="s">
        <v>27820</v>
      </c>
      <c r="B13324" t="s">
        <v>27632</v>
      </c>
      <c r="C13324" t="s">
        <v>228</v>
      </c>
      <c r="D13324" t="s">
        <v>1002</v>
      </c>
      <c r="E13324" s="23">
        <v>44166</v>
      </c>
      <c r="F13324">
        <v>0</v>
      </c>
      <c r="G13324">
        <v>0</v>
      </c>
      <c r="I13324">
        <v>0</v>
      </c>
      <c r="J13324">
        <v>0</v>
      </c>
      <c r="L13324">
        <v>0</v>
      </c>
      <c r="N13324">
        <v>0</v>
      </c>
      <c r="P13324">
        <v>0</v>
      </c>
      <c r="Q13324">
        <v>0</v>
      </c>
      <c r="S13324">
        <v>0</v>
      </c>
    </row>
    <row r="13325" spans="1:19" x14ac:dyDescent="0.2">
      <c r="A13325" t="s">
        <v>27821</v>
      </c>
      <c r="B13325" t="s">
        <v>27633</v>
      </c>
      <c r="C13325" t="s">
        <v>211</v>
      </c>
      <c r="D13325" t="s">
        <v>1002</v>
      </c>
      <c r="E13325" s="23">
        <v>44166</v>
      </c>
      <c r="F13325">
        <v>0</v>
      </c>
      <c r="G13325">
        <v>0</v>
      </c>
      <c r="I13325">
        <v>0</v>
      </c>
      <c r="J13325">
        <v>0</v>
      </c>
      <c r="L13325">
        <v>0</v>
      </c>
      <c r="N13325">
        <v>0</v>
      </c>
      <c r="P13325">
        <v>0</v>
      </c>
      <c r="Q13325">
        <v>0</v>
      </c>
      <c r="S13325">
        <v>0</v>
      </c>
    </row>
    <row r="13326" spans="1:19" x14ac:dyDescent="0.2">
      <c r="A13326" t="s">
        <v>27822</v>
      </c>
      <c r="B13326" t="s">
        <v>27634</v>
      </c>
      <c r="C13326" t="s">
        <v>213</v>
      </c>
      <c r="D13326" t="s">
        <v>1002</v>
      </c>
      <c r="E13326" s="23">
        <v>44166</v>
      </c>
      <c r="F13326">
        <v>0</v>
      </c>
      <c r="G13326">
        <v>0</v>
      </c>
      <c r="I13326">
        <v>0</v>
      </c>
      <c r="J13326">
        <v>0</v>
      </c>
      <c r="L13326">
        <v>0</v>
      </c>
      <c r="N13326">
        <v>0</v>
      </c>
      <c r="P13326">
        <v>0</v>
      </c>
      <c r="Q13326">
        <v>0</v>
      </c>
      <c r="S13326">
        <v>0</v>
      </c>
    </row>
    <row r="13327" spans="1:19" x14ac:dyDescent="0.2">
      <c r="A13327" t="s">
        <v>27823</v>
      </c>
      <c r="B13327" t="s">
        <v>27635</v>
      </c>
      <c r="C13327" t="s">
        <v>229</v>
      </c>
      <c r="D13327" t="s">
        <v>1002</v>
      </c>
      <c r="E13327" s="23">
        <v>44166</v>
      </c>
      <c r="F13327">
        <v>0</v>
      </c>
      <c r="G13327">
        <v>0</v>
      </c>
      <c r="I13327">
        <v>0</v>
      </c>
      <c r="J13327">
        <v>0</v>
      </c>
      <c r="L13327">
        <v>0</v>
      </c>
      <c r="N13327">
        <v>0</v>
      </c>
      <c r="P13327">
        <v>0</v>
      </c>
      <c r="Q13327">
        <v>0</v>
      </c>
      <c r="S13327">
        <v>0</v>
      </c>
    </row>
    <row r="13328" spans="1:19" x14ac:dyDescent="0.2">
      <c r="A13328" t="s">
        <v>27824</v>
      </c>
      <c r="B13328" t="s">
        <v>27636</v>
      </c>
      <c r="C13328" t="s">
        <v>1051</v>
      </c>
      <c r="D13328" t="s">
        <v>1002</v>
      </c>
      <c r="E13328" s="23">
        <v>44166</v>
      </c>
      <c r="F13328">
        <v>0</v>
      </c>
      <c r="G13328">
        <v>0</v>
      </c>
      <c r="I13328">
        <v>0</v>
      </c>
      <c r="J13328">
        <v>0</v>
      </c>
      <c r="L13328">
        <v>0</v>
      </c>
      <c r="N13328">
        <v>0</v>
      </c>
      <c r="P13328">
        <v>0</v>
      </c>
      <c r="Q13328">
        <v>0</v>
      </c>
      <c r="S13328">
        <v>0</v>
      </c>
    </row>
    <row r="13329" spans="1:19" x14ac:dyDescent="0.2">
      <c r="A13329" t="s">
        <v>27825</v>
      </c>
      <c r="B13329" t="s">
        <v>27637</v>
      </c>
      <c r="C13329" t="s">
        <v>1049</v>
      </c>
      <c r="D13329" t="s">
        <v>1002</v>
      </c>
      <c r="E13329" s="23">
        <v>44166</v>
      </c>
      <c r="F13329">
        <v>0</v>
      </c>
      <c r="G13329">
        <v>0</v>
      </c>
      <c r="I13329">
        <v>0</v>
      </c>
      <c r="J13329">
        <v>0</v>
      </c>
      <c r="L13329">
        <v>0</v>
      </c>
      <c r="N13329">
        <v>0</v>
      </c>
      <c r="P13329">
        <v>0</v>
      </c>
      <c r="Q13329">
        <v>0</v>
      </c>
      <c r="S13329">
        <v>0</v>
      </c>
    </row>
    <row r="13330" spans="1:19" x14ac:dyDescent="0.2">
      <c r="A13330" t="s">
        <v>27826</v>
      </c>
      <c r="B13330" t="s">
        <v>27638</v>
      </c>
      <c r="C13330" t="s">
        <v>25343</v>
      </c>
      <c r="D13330" t="s">
        <v>1002</v>
      </c>
      <c r="E13330" s="23">
        <v>44166</v>
      </c>
      <c r="F13330">
        <v>1.5</v>
      </c>
      <c r="G13330">
        <v>1.5</v>
      </c>
      <c r="I13330">
        <v>2</v>
      </c>
      <c r="J13330">
        <v>8</v>
      </c>
      <c r="L13330">
        <v>8</v>
      </c>
      <c r="N13330">
        <v>2</v>
      </c>
      <c r="P13330">
        <v>1</v>
      </c>
      <c r="Q13330">
        <v>1</v>
      </c>
      <c r="S13330">
        <v>0</v>
      </c>
    </row>
    <row r="13331" spans="1:19" x14ac:dyDescent="0.2">
      <c r="A13331" t="s">
        <v>27827</v>
      </c>
      <c r="B13331" t="s">
        <v>27639</v>
      </c>
      <c r="C13331" t="s">
        <v>25698</v>
      </c>
      <c r="D13331" t="s">
        <v>1002</v>
      </c>
      <c r="E13331" s="23">
        <v>44166</v>
      </c>
      <c r="F13331">
        <v>3</v>
      </c>
      <c r="G13331">
        <v>4</v>
      </c>
      <c r="I13331">
        <v>7</v>
      </c>
      <c r="J13331">
        <v>15</v>
      </c>
      <c r="L13331">
        <v>21</v>
      </c>
      <c r="N13331">
        <v>5</v>
      </c>
      <c r="P13331">
        <v>3</v>
      </c>
      <c r="Q13331">
        <v>4</v>
      </c>
      <c r="S13331">
        <v>2</v>
      </c>
    </row>
    <row r="13332" spans="1:19" x14ac:dyDescent="0.2">
      <c r="A13332" t="s">
        <v>27828</v>
      </c>
      <c r="B13332" t="s">
        <v>27640</v>
      </c>
      <c r="C13332" t="s">
        <v>959</v>
      </c>
      <c r="D13332" t="s">
        <v>1002</v>
      </c>
      <c r="E13332" s="23">
        <v>44166</v>
      </c>
      <c r="F13332">
        <v>0</v>
      </c>
      <c r="G13332">
        <v>0</v>
      </c>
      <c r="I13332">
        <v>0</v>
      </c>
      <c r="J13332">
        <v>0</v>
      </c>
      <c r="L13332">
        <v>0</v>
      </c>
      <c r="N13332">
        <v>0</v>
      </c>
      <c r="P13332">
        <v>0</v>
      </c>
      <c r="Q13332">
        <v>0</v>
      </c>
      <c r="S13332">
        <v>0</v>
      </c>
    </row>
    <row r="13333" spans="1:19" x14ac:dyDescent="0.2">
      <c r="A13333" t="s">
        <v>27829</v>
      </c>
      <c r="B13333" t="s">
        <v>27641</v>
      </c>
      <c r="C13333" t="s">
        <v>205</v>
      </c>
      <c r="D13333" t="s">
        <v>1002</v>
      </c>
      <c r="E13333" s="23">
        <v>44166</v>
      </c>
      <c r="F13333">
        <v>0</v>
      </c>
      <c r="G13333">
        <v>0</v>
      </c>
      <c r="I13333">
        <v>0</v>
      </c>
      <c r="J13333">
        <v>0</v>
      </c>
      <c r="L13333">
        <v>0</v>
      </c>
      <c r="N13333">
        <v>0</v>
      </c>
      <c r="P13333">
        <v>0</v>
      </c>
      <c r="Q13333">
        <v>0</v>
      </c>
      <c r="S13333">
        <v>0</v>
      </c>
    </row>
    <row r="13334" spans="1:19" x14ac:dyDescent="0.2">
      <c r="A13334" t="s">
        <v>27830</v>
      </c>
      <c r="B13334" t="s">
        <v>27642</v>
      </c>
      <c r="C13334" t="s">
        <v>384</v>
      </c>
      <c r="D13334" t="s">
        <v>1002</v>
      </c>
      <c r="E13334" s="23">
        <v>44166</v>
      </c>
      <c r="F13334">
        <v>0</v>
      </c>
      <c r="G13334">
        <v>0</v>
      </c>
      <c r="I13334">
        <v>0</v>
      </c>
      <c r="J13334">
        <v>0</v>
      </c>
      <c r="L13334">
        <v>0</v>
      </c>
      <c r="N13334">
        <v>0</v>
      </c>
      <c r="P13334">
        <v>0</v>
      </c>
      <c r="Q13334">
        <v>0</v>
      </c>
      <c r="S13334">
        <v>0</v>
      </c>
    </row>
    <row r="13335" spans="1:19" x14ac:dyDescent="0.2">
      <c r="A13335" t="s">
        <v>27831</v>
      </c>
      <c r="B13335" t="s">
        <v>27643</v>
      </c>
      <c r="C13335" t="s">
        <v>210</v>
      </c>
      <c r="D13335" t="s">
        <v>1002</v>
      </c>
      <c r="E13335" s="23">
        <v>44166</v>
      </c>
      <c r="F13335">
        <v>0</v>
      </c>
      <c r="G13335">
        <v>0</v>
      </c>
      <c r="I13335">
        <v>0</v>
      </c>
      <c r="J13335">
        <v>0</v>
      </c>
      <c r="L13335">
        <v>0</v>
      </c>
      <c r="N13335">
        <v>0</v>
      </c>
      <c r="P13335">
        <v>0</v>
      </c>
      <c r="Q13335">
        <v>0</v>
      </c>
      <c r="S13335">
        <v>0</v>
      </c>
    </row>
    <row r="13336" spans="1:19" x14ac:dyDescent="0.2">
      <c r="A13336" t="s">
        <v>27832</v>
      </c>
      <c r="B13336" t="s">
        <v>27644</v>
      </c>
      <c r="C13336" t="s">
        <v>215</v>
      </c>
      <c r="D13336" t="s">
        <v>1002</v>
      </c>
      <c r="E13336" s="23">
        <v>44166</v>
      </c>
      <c r="F13336">
        <v>4</v>
      </c>
      <c r="G13336">
        <v>7</v>
      </c>
      <c r="I13336">
        <v>20</v>
      </c>
      <c r="J13336">
        <v>24</v>
      </c>
      <c r="L13336">
        <v>39</v>
      </c>
      <c r="N13336">
        <v>14</v>
      </c>
      <c r="P13336">
        <v>1</v>
      </c>
      <c r="Q13336">
        <v>1</v>
      </c>
      <c r="S13336">
        <v>6</v>
      </c>
    </row>
    <row r="13337" spans="1:19" x14ac:dyDescent="0.2">
      <c r="A13337" t="s">
        <v>27833</v>
      </c>
      <c r="B13337" t="s">
        <v>27645</v>
      </c>
      <c r="C13337" t="s">
        <v>960</v>
      </c>
      <c r="D13337" t="s">
        <v>1002</v>
      </c>
      <c r="E13337" s="23">
        <v>44166</v>
      </c>
      <c r="F13337">
        <v>0</v>
      </c>
      <c r="G13337">
        <v>0</v>
      </c>
      <c r="I13337">
        <v>0</v>
      </c>
      <c r="J13337">
        <v>0</v>
      </c>
      <c r="L13337">
        <v>0</v>
      </c>
      <c r="N13337">
        <v>0</v>
      </c>
      <c r="P13337">
        <v>0</v>
      </c>
      <c r="Q13337">
        <v>0</v>
      </c>
      <c r="S13337">
        <v>0</v>
      </c>
    </row>
    <row r="13338" spans="1:19" x14ac:dyDescent="0.2">
      <c r="A13338" t="s">
        <v>27834</v>
      </c>
      <c r="B13338" t="s">
        <v>27646</v>
      </c>
      <c r="C13338" t="s">
        <v>961</v>
      </c>
      <c r="D13338" t="s">
        <v>1002</v>
      </c>
      <c r="E13338" s="23">
        <v>44166</v>
      </c>
      <c r="F13338">
        <v>3</v>
      </c>
      <c r="G13338">
        <v>5</v>
      </c>
      <c r="I13338">
        <v>10</v>
      </c>
      <c r="J13338">
        <v>12</v>
      </c>
      <c r="L13338">
        <v>22</v>
      </c>
      <c r="N13338">
        <v>7</v>
      </c>
      <c r="P13338">
        <v>2</v>
      </c>
      <c r="Q13338">
        <v>2</v>
      </c>
      <c r="S13338">
        <v>3</v>
      </c>
    </row>
    <row r="13339" spans="1:19" x14ac:dyDescent="0.2">
      <c r="A13339" t="s">
        <v>27835</v>
      </c>
      <c r="B13339" t="s">
        <v>27647</v>
      </c>
      <c r="C13339" t="s">
        <v>221</v>
      </c>
      <c r="D13339" t="s">
        <v>1002</v>
      </c>
      <c r="E13339" s="23">
        <v>44166</v>
      </c>
      <c r="F13339">
        <v>0</v>
      </c>
      <c r="G13339">
        <v>0</v>
      </c>
      <c r="I13339">
        <v>0</v>
      </c>
      <c r="J13339">
        <v>0</v>
      </c>
      <c r="L13339">
        <v>0</v>
      </c>
      <c r="N13339">
        <v>0</v>
      </c>
      <c r="P13339">
        <v>0</v>
      </c>
      <c r="Q13339">
        <v>0</v>
      </c>
      <c r="S13339">
        <v>0</v>
      </c>
    </row>
    <row r="13340" spans="1:19" x14ac:dyDescent="0.2">
      <c r="A13340" t="s">
        <v>27836</v>
      </c>
      <c r="B13340" t="s">
        <v>27648</v>
      </c>
      <c r="C13340" t="s">
        <v>222</v>
      </c>
      <c r="D13340" t="s">
        <v>1002</v>
      </c>
      <c r="E13340" s="23">
        <v>44166</v>
      </c>
      <c r="F13340">
        <v>0</v>
      </c>
      <c r="G13340">
        <v>0</v>
      </c>
      <c r="I13340">
        <v>0</v>
      </c>
      <c r="J13340">
        <v>0</v>
      </c>
      <c r="L13340">
        <v>0</v>
      </c>
      <c r="N13340">
        <v>0</v>
      </c>
      <c r="P13340">
        <v>0</v>
      </c>
      <c r="Q13340">
        <v>0</v>
      </c>
      <c r="S13340">
        <v>0</v>
      </c>
    </row>
    <row r="13341" spans="1:19" x14ac:dyDescent="0.2">
      <c r="A13341" t="s">
        <v>27837</v>
      </c>
      <c r="B13341" t="s">
        <v>27649</v>
      </c>
      <c r="C13341" t="s">
        <v>25359</v>
      </c>
      <c r="D13341" t="s">
        <v>1002</v>
      </c>
      <c r="E13341" s="23">
        <v>44166</v>
      </c>
      <c r="F13341">
        <v>1.5</v>
      </c>
      <c r="G13341">
        <v>1.5</v>
      </c>
      <c r="I13341">
        <v>4</v>
      </c>
      <c r="J13341">
        <v>8</v>
      </c>
      <c r="L13341">
        <v>8</v>
      </c>
      <c r="N13341">
        <v>4</v>
      </c>
      <c r="P13341">
        <v>0</v>
      </c>
      <c r="Q13341">
        <v>0</v>
      </c>
      <c r="S13341">
        <v>0</v>
      </c>
    </row>
    <row r="13342" spans="1:19" x14ac:dyDescent="0.2">
      <c r="A13342" t="s">
        <v>27838</v>
      </c>
      <c r="B13342" t="s">
        <v>27650</v>
      </c>
      <c r="C13342" t="s">
        <v>200</v>
      </c>
      <c r="D13342" t="s">
        <v>1002</v>
      </c>
      <c r="E13342" s="23">
        <v>44166</v>
      </c>
      <c r="F13342">
        <v>1</v>
      </c>
      <c r="G13342">
        <v>1</v>
      </c>
      <c r="I13342">
        <v>1</v>
      </c>
      <c r="J13342">
        <v>5</v>
      </c>
      <c r="L13342">
        <v>6</v>
      </c>
      <c r="N13342">
        <v>1</v>
      </c>
      <c r="P13342">
        <v>2</v>
      </c>
      <c r="Q13342">
        <v>2</v>
      </c>
      <c r="S13342">
        <v>0</v>
      </c>
    </row>
    <row r="13343" spans="1:19" x14ac:dyDescent="0.2">
      <c r="A13343" t="s">
        <v>27839</v>
      </c>
      <c r="B13343" t="s">
        <v>27651</v>
      </c>
      <c r="C13343" t="s">
        <v>204</v>
      </c>
      <c r="D13343" t="s">
        <v>1002</v>
      </c>
      <c r="E13343" s="23">
        <v>44166</v>
      </c>
      <c r="F13343">
        <v>0</v>
      </c>
      <c r="G13343">
        <v>0</v>
      </c>
      <c r="I13343">
        <v>0</v>
      </c>
      <c r="J13343">
        <v>0</v>
      </c>
      <c r="L13343">
        <v>0</v>
      </c>
      <c r="N13343">
        <v>0</v>
      </c>
      <c r="P13343">
        <v>0</v>
      </c>
      <c r="Q13343">
        <v>0</v>
      </c>
      <c r="S13343">
        <v>0</v>
      </c>
    </row>
    <row r="13344" spans="1:19" x14ac:dyDescent="0.2">
      <c r="A13344" t="s">
        <v>27840</v>
      </c>
      <c r="B13344" t="s">
        <v>27652</v>
      </c>
      <c r="C13344" t="s">
        <v>385</v>
      </c>
      <c r="D13344" t="s">
        <v>1002</v>
      </c>
      <c r="E13344" s="23">
        <v>44166</v>
      </c>
      <c r="F13344">
        <v>0</v>
      </c>
      <c r="G13344">
        <v>0</v>
      </c>
      <c r="I13344">
        <v>0</v>
      </c>
      <c r="J13344">
        <v>0</v>
      </c>
      <c r="L13344">
        <v>0</v>
      </c>
      <c r="N13344">
        <v>0</v>
      </c>
      <c r="P13344">
        <v>0</v>
      </c>
      <c r="Q13344">
        <v>0</v>
      </c>
      <c r="S13344">
        <v>0</v>
      </c>
    </row>
    <row r="13345" spans="1:19" x14ac:dyDescent="0.2">
      <c r="A13345" t="s">
        <v>27841</v>
      </c>
      <c r="B13345" t="s">
        <v>27653</v>
      </c>
      <c r="C13345" t="s">
        <v>208</v>
      </c>
      <c r="D13345" t="s">
        <v>1002</v>
      </c>
      <c r="E13345" s="23">
        <v>44166</v>
      </c>
      <c r="F13345">
        <v>2</v>
      </c>
      <c r="G13345">
        <v>3</v>
      </c>
      <c r="I13345">
        <v>12</v>
      </c>
      <c r="J13345">
        <v>11</v>
      </c>
      <c r="L13345">
        <v>17</v>
      </c>
      <c r="N13345">
        <v>12</v>
      </c>
      <c r="P13345">
        <v>0</v>
      </c>
      <c r="Q13345">
        <v>0</v>
      </c>
      <c r="S13345">
        <v>0</v>
      </c>
    </row>
    <row r="13346" spans="1:19" x14ac:dyDescent="0.2">
      <c r="A13346" t="s">
        <v>27842</v>
      </c>
      <c r="B13346" t="s">
        <v>27654</v>
      </c>
      <c r="C13346" t="s">
        <v>900</v>
      </c>
      <c r="D13346" t="s">
        <v>1002</v>
      </c>
      <c r="E13346" s="23">
        <v>44166</v>
      </c>
      <c r="F13346">
        <v>3.5</v>
      </c>
      <c r="G13346">
        <v>3.5</v>
      </c>
      <c r="I13346">
        <v>8</v>
      </c>
      <c r="J13346">
        <v>20</v>
      </c>
      <c r="L13346">
        <v>20</v>
      </c>
      <c r="N13346">
        <v>7</v>
      </c>
      <c r="P13346">
        <v>1</v>
      </c>
      <c r="Q13346">
        <v>1</v>
      </c>
      <c r="S13346">
        <v>1</v>
      </c>
    </row>
    <row r="13347" spans="1:19" x14ac:dyDescent="0.2">
      <c r="A13347" t="s">
        <v>27843</v>
      </c>
      <c r="B13347" t="s">
        <v>27655</v>
      </c>
      <c r="C13347" t="s">
        <v>905</v>
      </c>
      <c r="D13347" t="s">
        <v>1002</v>
      </c>
      <c r="E13347" s="23">
        <v>44166</v>
      </c>
      <c r="F13347">
        <v>0</v>
      </c>
      <c r="G13347">
        <v>0</v>
      </c>
      <c r="I13347">
        <v>0</v>
      </c>
      <c r="J13347">
        <v>0</v>
      </c>
      <c r="L13347">
        <v>0</v>
      </c>
      <c r="N13347">
        <v>0</v>
      </c>
      <c r="P13347">
        <v>0</v>
      </c>
      <c r="Q13347">
        <v>0</v>
      </c>
      <c r="S13347">
        <v>0</v>
      </c>
    </row>
    <row r="13348" spans="1:19" x14ac:dyDescent="0.2">
      <c r="A13348" t="s">
        <v>27844</v>
      </c>
      <c r="B13348" t="s">
        <v>27656</v>
      </c>
      <c r="C13348" t="s">
        <v>316</v>
      </c>
      <c r="D13348" t="s">
        <v>1002</v>
      </c>
      <c r="E13348" s="23">
        <v>44166</v>
      </c>
      <c r="F13348">
        <v>4</v>
      </c>
      <c r="G13348">
        <v>4</v>
      </c>
      <c r="I13348">
        <v>3</v>
      </c>
      <c r="J13348">
        <v>22</v>
      </c>
      <c r="L13348">
        <v>22</v>
      </c>
      <c r="N13348">
        <v>3</v>
      </c>
      <c r="P13348">
        <v>0</v>
      </c>
      <c r="Q13348">
        <v>0</v>
      </c>
      <c r="S13348">
        <v>0</v>
      </c>
    </row>
    <row r="13349" spans="1:19" x14ac:dyDescent="0.2">
      <c r="A13349" t="s">
        <v>27845</v>
      </c>
      <c r="B13349" t="s">
        <v>27657</v>
      </c>
      <c r="C13349" t="s">
        <v>218</v>
      </c>
      <c r="D13349" t="s">
        <v>1002</v>
      </c>
      <c r="E13349" s="23">
        <v>44166</v>
      </c>
      <c r="F13349">
        <v>0</v>
      </c>
      <c r="G13349">
        <v>0</v>
      </c>
      <c r="I13349">
        <v>0</v>
      </c>
      <c r="J13349">
        <v>0</v>
      </c>
      <c r="L13349">
        <v>0</v>
      </c>
      <c r="N13349">
        <v>0</v>
      </c>
      <c r="P13349">
        <v>0</v>
      </c>
      <c r="Q13349">
        <v>0</v>
      </c>
      <c r="S13349">
        <v>0</v>
      </c>
    </row>
    <row r="13350" spans="1:19" x14ac:dyDescent="0.2">
      <c r="A13350" t="s">
        <v>27846</v>
      </c>
      <c r="B13350" t="s">
        <v>27658</v>
      </c>
      <c r="C13350" t="s">
        <v>202</v>
      </c>
      <c r="D13350" t="s">
        <v>1002</v>
      </c>
      <c r="E13350" s="23">
        <v>44166</v>
      </c>
      <c r="F13350">
        <v>6.5</v>
      </c>
      <c r="G13350">
        <v>8</v>
      </c>
      <c r="I13350">
        <v>76</v>
      </c>
      <c r="J13350">
        <v>72</v>
      </c>
      <c r="L13350">
        <v>90</v>
      </c>
      <c r="N13350">
        <v>75</v>
      </c>
      <c r="P13350">
        <v>0</v>
      </c>
      <c r="Q13350">
        <v>0</v>
      </c>
      <c r="S13350">
        <v>1</v>
      </c>
    </row>
    <row r="13351" spans="1:19" x14ac:dyDescent="0.2">
      <c r="A13351" t="s">
        <v>27847</v>
      </c>
      <c r="B13351" t="s">
        <v>27659</v>
      </c>
      <c r="C13351" t="s">
        <v>347</v>
      </c>
      <c r="D13351" t="s">
        <v>1002</v>
      </c>
      <c r="E13351" s="23">
        <v>44166</v>
      </c>
      <c r="F13351">
        <v>0</v>
      </c>
      <c r="G13351">
        <v>0</v>
      </c>
      <c r="I13351">
        <v>0</v>
      </c>
      <c r="J13351">
        <v>0</v>
      </c>
      <c r="L13351">
        <v>0</v>
      </c>
      <c r="N13351">
        <v>0</v>
      </c>
      <c r="P13351">
        <v>0</v>
      </c>
      <c r="Q13351">
        <v>0</v>
      </c>
      <c r="S13351">
        <v>0</v>
      </c>
    </row>
    <row r="13352" spans="1:19" x14ac:dyDescent="0.2">
      <c r="A13352" t="s">
        <v>27848</v>
      </c>
      <c r="B13352" t="s">
        <v>27660</v>
      </c>
      <c r="C13352" t="s">
        <v>224</v>
      </c>
      <c r="D13352" t="s">
        <v>1002</v>
      </c>
      <c r="E13352" s="23">
        <v>44166</v>
      </c>
      <c r="F13352">
        <v>0</v>
      </c>
      <c r="G13352">
        <v>0</v>
      </c>
      <c r="I13352">
        <v>0</v>
      </c>
      <c r="J13352">
        <v>0</v>
      </c>
      <c r="L13352">
        <v>0</v>
      </c>
      <c r="N13352">
        <v>0</v>
      </c>
      <c r="P13352">
        <v>0</v>
      </c>
      <c r="Q13352">
        <v>0</v>
      </c>
      <c r="S13352">
        <v>0</v>
      </c>
    </row>
    <row r="13353" spans="1:19" x14ac:dyDescent="0.2">
      <c r="A13353" t="s">
        <v>27849</v>
      </c>
      <c r="B13353" t="s">
        <v>27661</v>
      </c>
      <c r="C13353" t="s">
        <v>345</v>
      </c>
      <c r="D13353" t="s">
        <v>1002</v>
      </c>
      <c r="E13353" s="23">
        <v>44166</v>
      </c>
      <c r="F13353">
        <v>0</v>
      </c>
      <c r="G13353">
        <v>0</v>
      </c>
      <c r="I13353">
        <v>0</v>
      </c>
      <c r="J13353">
        <v>0</v>
      </c>
      <c r="L13353">
        <v>0</v>
      </c>
      <c r="N13353">
        <v>0</v>
      </c>
      <c r="P13353">
        <v>0</v>
      </c>
      <c r="Q13353">
        <v>0</v>
      </c>
      <c r="S13353">
        <v>0</v>
      </c>
    </row>
    <row r="13354" spans="1:19" x14ac:dyDescent="0.2">
      <c r="A13354" t="s">
        <v>27850</v>
      </c>
      <c r="B13354" t="s">
        <v>27662</v>
      </c>
      <c r="C13354" t="s">
        <v>226</v>
      </c>
      <c r="D13354" t="s">
        <v>1002</v>
      </c>
      <c r="E13354" s="23">
        <v>44166</v>
      </c>
      <c r="F13354">
        <v>11</v>
      </c>
      <c r="G13354">
        <v>11</v>
      </c>
      <c r="I13354">
        <v>6</v>
      </c>
      <c r="J13354">
        <v>121</v>
      </c>
      <c r="L13354">
        <v>121</v>
      </c>
      <c r="N13354">
        <v>6</v>
      </c>
      <c r="P13354">
        <v>0</v>
      </c>
      <c r="Q13354">
        <v>1</v>
      </c>
      <c r="S13354">
        <v>0</v>
      </c>
    </row>
    <row r="13355" spans="1:19" x14ac:dyDescent="0.2">
      <c r="A13355" t="s">
        <v>27851</v>
      </c>
      <c r="B13355" t="s">
        <v>27663</v>
      </c>
      <c r="C13355" t="s">
        <v>231</v>
      </c>
      <c r="D13355" t="s">
        <v>1002</v>
      </c>
      <c r="E13355" s="23">
        <v>44166</v>
      </c>
      <c r="F13355">
        <v>11.5</v>
      </c>
      <c r="G13355">
        <v>11.5</v>
      </c>
      <c r="I13355">
        <v>179</v>
      </c>
      <c r="J13355">
        <v>128</v>
      </c>
      <c r="L13355">
        <v>128</v>
      </c>
      <c r="N13355">
        <v>179</v>
      </c>
      <c r="P13355">
        <v>0</v>
      </c>
      <c r="Q13355">
        <v>2</v>
      </c>
      <c r="S13355">
        <v>0</v>
      </c>
    </row>
    <row r="13356" spans="1:19" x14ac:dyDescent="0.2">
      <c r="A13356" t="s">
        <v>27852</v>
      </c>
      <c r="B13356" t="s">
        <v>27664</v>
      </c>
      <c r="C13356" t="s">
        <v>216</v>
      </c>
      <c r="D13356" t="s">
        <v>1002</v>
      </c>
      <c r="E13356" s="23">
        <v>44166</v>
      </c>
      <c r="F13356">
        <v>8</v>
      </c>
      <c r="G13356">
        <v>9</v>
      </c>
      <c r="I13356">
        <v>51</v>
      </c>
      <c r="J13356">
        <v>80</v>
      </c>
      <c r="L13356">
        <v>90</v>
      </c>
      <c r="N13356">
        <v>35</v>
      </c>
      <c r="P13356">
        <v>8</v>
      </c>
      <c r="Q13356">
        <v>8</v>
      </c>
      <c r="S13356">
        <v>16</v>
      </c>
    </row>
    <row r="13357" spans="1:19" x14ac:dyDescent="0.2">
      <c r="A13357" t="s">
        <v>27853</v>
      </c>
      <c r="B13357" t="s">
        <v>27665</v>
      </c>
      <c r="C13357" t="s">
        <v>233</v>
      </c>
      <c r="D13357" t="s">
        <v>1002</v>
      </c>
      <c r="E13357" s="23">
        <v>44166</v>
      </c>
      <c r="F13357">
        <v>0</v>
      </c>
      <c r="G13357">
        <v>0</v>
      </c>
      <c r="I13357">
        <v>0</v>
      </c>
      <c r="J13357">
        <v>0</v>
      </c>
      <c r="L13357">
        <v>0</v>
      </c>
      <c r="N13357">
        <v>0</v>
      </c>
      <c r="P13357">
        <v>0</v>
      </c>
      <c r="Q13357">
        <v>0</v>
      </c>
      <c r="S13357">
        <v>0</v>
      </c>
    </row>
    <row r="13358" spans="1:19" x14ac:dyDescent="0.2">
      <c r="A13358" t="s">
        <v>27854</v>
      </c>
      <c r="B13358" t="s">
        <v>27666</v>
      </c>
      <c r="C13358" t="s">
        <v>219</v>
      </c>
      <c r="D13358" t="s">
        <v>1002</v>
      </c>
      <c r="E13358" s="23">
        <v>44166</v>
      </c>
      <c r="F13358">
        <v>0</v>
      </c>
      <c r="G13358">
        <v>0</v>
      </c>
      <c r="I13358">
        <v>0</v>
      </c>
      <c r="J13358">
        <v>0</v>
      </c>
      <c r="L13358">
        <v>0</v>
      </c>
      <c r="N13358">
        <v>0</v>
      </c>
      <c r="P13358">
        <v>0</v>
      </c>
      <c r="Q13358">
        <v>0</v>
      </c>
      <c r="S13358">
        <v>0</v>
      </c>
    </row>
    <row r="13359" spans="1:19" x14ac:dyDescent="0.2">
      <c r="A13359" t="s">
        <v>27855</v>
      </c>
      <c r="B13359" t="s">
        <v>27667</v>
      </c>
      <c r="C13359" t="s">
        <v>340</v>
      </c>
      <c r="D13359" t="s">
        <v>1002</v>
      </c>
      <c r="E13359" s="23">
        <v>44166</v>
      </c>
      <c r="F13359">
        <v>3</v>
      </c>
      <c r="G13359">
        <v>3</v>
      </c>
      <c r="I13359">
        <v>16</v>
      </c>
      <c r="J13359">
        <v>32</v>
      </c>
      <c r="L13359">
        <v>32</v>
      </c>
      <c r="N13359">
        <v>16</v>
      </c>
      <c r="P13359">
        <v>2</v>
      </c>
      <c r="Q13359">
        <v>2</v>
      </c>
      <c r="S13359">
        <v>0</v>
      </c>
    </row>
    <row r="13360" spans="1:19" x14ac:dyDescent="0.2">
      <c r="A13360" t="s">
        <v>27856</v>
      </c>
      <c r="B13360" t="s">
        <v>27668</v>
      </c>
      <c r="C13360" t="s">
        <v>350</v>
      </c>
      <c r="D13360" t="s">
        <v>1002</v>
      </c>
      <c r="E13360" s="23">
        <v>44166</v>
      </c>
      <c r="F13360">
        <v>0</v>
      </c>
      <c r="G13360">
        <v>0</v>
      </c>
      <c r="I13360">
        <v>0</v>
      </c>
      <c r="J13360">
        <v>0</v>
      </c>
      <c r="L13360">
        <v>0</v>
      </c>
      <c r="N13360">
        <v>0</v>
      </c>
      <c r="P13360">
        <v>0</v>
      </c>
      <c r="Q13360">
        <v>0</v>
      </c>
      <c r="S13360">
        <v>0</v>
      </c>
    </row>
    <row r="13361" spans="1:19" x14ac:dyDescent="0.2">
      <c r="A13361" t="s">
        <v>27857</v>
      </c>
      <c r="B13361" t="s">
        <v>27669</v>
      </c>
      <c r="C13361" t="s">
        <v>351</v>
      </c>
      <c r="D13361" t="s">
        <v>1002</v>
      </c>
      <c r="E13361" s="23">
        <v>44166</v>
      </c>
      <c r="F13361">
        <v>0</v>
      </c>
      <c r="G13361">
        <v>0</v>
      </c>
      <c r="I13361">
        <v>0</v>
      </c>
      <c r="J13361">
        <v>0</v>
      </c>
      <c r="L13361">
        <v>0</v>
      </c>
      <c r="N13361">
        <v>0</v>
      </c>
      <c r="P13361">
        <v>0</v>
      </c>
      <c r="Q13361">
        <v>0</v>
      </c>
      <c r="S13361">
        <v>0</v>
      </c>
    </row>
    <row r="13362" spans="1:19" x14ac:dyDescent="0.2">
      <c r="A13362" t="s">
        <v>27858</v>
      </c>
      <c r="B13362" t="s">
        <v>27670</v>
      </c>
      <c r="C13362" t="s">
        <v>352</v>
      </c>
      <c r="D13362" t="s">
        <v>1002</v>
      </c>
      <c r="E13362" s="23">
        <v>44166</v>
      </c>
      <c r="F13362">
        <v>0</v>
      </c>
      <c r="G13362">
        <v>0</v>
      </c>
      <c r="I13362">
        <v>0</v>
      </c>
      <c r="J13362">
        <v>0</v>
      </c>
      <c r="L13362">
        <v>0</v>
      </c>
      <c r="N13362">
        <v>0</v>
      </c>
      <c r="P13362">
        <v>0</v>
      </c>
      <c r="Q13362">
        <v>0</v>
      </c>
      <c r="S13362">
        <v>0</v>
      </c>
    </row>
    <row r="13363" spans="1:19" x14ac:dyDescent="0.2">
      <c r="A13363" t="s">
        <v>27859</v>
      </c>
      <c r="B13363" t="s">
        <v>27671</v>
      </c>
      <c r="C13363" t="s">
        <v>353</v>
      </c>
      <c r="D13363" t="s">
        <v>1002</v>
      </c>
      <c r="E13363" s="23">
        <v>44166</v>
      </c>
      <c r="F13363">
        <v>0</v>
      </c>
      <c r="G13363">
        <v>0</v>
      </c>
      <c r="I13363">
        <v>0</v>
      </c>
      <c r="J13363">
        <v>0</v>
      </c>
      <c r="L13363">
        <v>0</v>
      </c>
      <c r="N13363">
        <v>0</v>
      </c>
      <c r="P13363">
        <v>0</v>
      </c>
      <c r="Q13363">
        <v>0</v>
      </c>
      <c r="S13363">
        <v>0</v>
      </c>
    </row>
    <row r="13364" spans="1:19" x14ac:dyDescent="0.2">
      <c r="A13364" t="s">
        <v>27860</v>
      </c>
      <c r="B13364" t="s">
        <v>27672</v>
      </c>
      <c r="C13364" t="s">
        <v>386</v>
      </c>
      <c r="D13364" t="s">
        <v>1002</v>
      </c>
      <c r="E13364" s="23">
        <v>44166</v>
      </c>
      <c r="F13364">
        <v>0</v>
      </c>
      <c r="G13364">
        <v>0</v>
      </c>
      <c r="I13364">
        <v>0</v>
      </c>
      <c r="J13364">
        <v>0</v>
      </c>
      <c r="L13364">
        <v>0</v>
      </c>
      <c r="N13364">
        <v>0</v>
      </c>
      <c r="P13364">
        <v>0</v>
      </c>
      <c r="Q13364">
        <v>0</v>
      </c>
      <c r="S13364">
        <v>0</v>
      </c>
    </row>
    <row r="13365" spans="1:19" x14ac:dyDescent="0.2">
      <c r="A13365" t="s">
        <v>27861</v>
      </c>
      <c r="B13365" t="s">
        <v>27673</v>
      </c>
      <c r="C13365" t="s">
        <v>354</v>
      </c>
      <c r="D13365" t="s">
        <v>1002</v>
      </c>
      <c r="E13365" s="23">
        <v>44166</v>
      </c>
      <c r="F13365">
        <v>4</v>
      </c>
      <c r="G13365">
        <v>4</v>
      </c>
      <c r="I13365">
        <v>9</v>
      </c>
      <c r="J13365">
        <v>24</v>
      </c>
      <c r="L13365">
        <v>24</v>
      </c>
      <c r="N13365">
        <v>9</v>
      </c>
      <c r="P13365">
        <v>0</v>
      </c>
      <c r="Q13365">
        <v>0</v>
      </c>
      <c r="S13365">
        <v>0</v>
      </c>
    </row>
    <row r="13366" spans="1:19" x14ac:dyDescent="0.2">
      <c r="A13366" t="s">
        <v>27862</v>
      </c>
      <c r="B13366" t="s">
        <v>27674</v>
      </c>
      <c r="C13366" t="s">
        <v>355</v>
      </c>
      <c r="D13366" t="s">
        <v>1002</v>
      </c>
      <c r="E13366" s="23">
        <v>44166</v>
      </c>
      <c r="F13366">
        <v>2</v>
      </c>
      <c r="G13366">
        <v>2</v>
      </c>
      <c r="I13366">
        <v>7</v>
      </c>
      <c r="J13366">
        <v>11</v>
      </c>
      <c r="L13366">
        <v>11</v>
      </c>
      <c r="N13366">
        <v>5</v>
      </c>
      <c r="P13366">
        <v>0</v>
      </c>
      <c r="Q13366">
        <v>0</v>
      </c>
      <c r="S13366">
        <v>2</v>
      </c>
    </row>
    <row r="13367" spans="1:19" x14ac:dyDescent="0.2">
      <c r="A13367" t="s">
        <v>27863</v>
      </c>
      <c r="B13367" t="s">
        <v>27675</v>
      </c>
      <c r="C13367" t="s">
        <v>1048</v>
      </c>
      <c r="D13367" t="s">
        <v>1002</v>
      </c>
      <c r="E13367" s="23">
        <v>44166</v>
      </c>
      <c r="F13367">
        <v>2.5</v>
      </c>
      <c r="G13367">
        <v>2.5</v>
      </c>
      <c r="I13367">
        <v>7</v>
      </c>
      <c r="J13367">
        <v>14</v>
      </c>
      <c r="L13367">
        <v>14</v>
      </c>
      <c r="N13367">
        <v>7</v>
      </c>
      <c r="P13367">
        <v>0</v>
      </c>
      <c r="Q13367">
        <v>0</v>
      </c>
      <c r="S13367">
        <v>0</v>
      </c>
    </row>
    <row r="13368" spans="1:19" x14ac:dyDescent="0.2">
      <c r="A13368" t="s">
        <v>27864</v>
      </c>
      <c r="B13368" t="s">
        <v>27676</v>
      </c>
      <c r="C13368" t="s">
        <v>1047</v>
      </c>
      <c r="D13368" t="s">
        <v>1002</v>
      </c>
      <c r="E13368" s="23">
        <v>44166</v>
      </c>
      <c r="F13368">
        <v>1.5</v>
      </c>
      <c r="G13368">
        <v>1.5</v>
      </c>
      <c r="I13368">
        <v>13</v>
      </c>
      <c r="J13368">
        <v>8</v>
      </c>
      <c r="L13368">
        <v>8</v>
      </c>
      <c r="N13368">
        <v>10</v>
      </c>
      <c r="P13368">
        <v>3</v>
      </c>
      <c r="Q13368">
        <v>3</v>
      </c>
      <c r="S13368">
        <v>3</v>
      </c>
    </row>
    <row r="13369" spans="1:19" x14ac:dyDescent="0.2">
      <c r="A13369" t="s">
        <v>27865</v>
      </c>
      <c r="B13369" t="s">
        <v>27677</v>
      </c>
      <c r="C13369" t="s">
        <v>1050</v>
      </c>
      <c r="D13369" t="s">
        <v>1002</v>
      </c>
      <c r="E13369" s="23">
        <v>44166</v>
      </c>
      <c r="F13369">
        <v>1</v>
      </c>
      <c r="G13369">
        <v>1</v>
      </c>
      <c r="I13369">
        <v>0</v>
      </c>
      <c r="J13369">
        <v>5</v>
      </c>
      <c r="L13369">
        <v>5</v>
      </c>
      <c r="N13369">
        <v>0</v>
      </c>
      <c r="P13369">
        <v>2</v>
      </c>
      <c r="Q13369">
        <v>2</v>
      </c>
      <c r="S13369">
        <v>0</v>
      </c>
    </row>
    <row r="13370" spans="1:19" x14ac:dyDescent="0.2">
      <c r="A13370" t="s">
        <v>27866</v>
      </c>
      <c r="B13370" t="s">
        <v>27678</v>
      </c>
      <c r="C13370" t="s">
        <v>1054</v>
      </c>
      <c r="D13370" t="s">
        <v>1002</v>
      </c>
      <c r="E13370" s="23">
        <v>44166</v>
      </c>
      <c r="F13370">
        <v>1.5</v>
      </c>
      <c r="G13370">
        <v>1.5</v>
      </c>
      <c r="I13370">
        <v>1</v>
      </c>
      <c r="J13370">
        <v>8</v>
      </c>
      <c r="L13370">
        <v>8</v>
      </c>
      <c r="N13370">
        <v>1</v>
      </c>
      <c r="P13370">
        <v>0</v>
      </c>
      <c r="Q13370">
        <v>0</v>
      </c>
      <c r="S13370">
        <v>0</v>
      </c>
    </row>
    <row r="13371" spans="1:19" x14ac:dyDescent="0.2">
      <c r="A13371" t="s">
        <v>27867</v>
      </c>
      <c r="B13371" t="s">
        <v>27679</v>
      </c>
      <c r="C13371" t="s">
        <v>1052</v>
      </c>
      <c r="D13371" t="s">
        <v>1002</v>
      </c>
      <c r="E13371" s="23">
        <v>44166</v>
      </c>
      <c r="F13371">
        <v>2.5</v>
      </c>
      <c r="G13371">
        <v>2.5</v>
      </c>
      <c r="I13371">
        <v>4</v>
      </c>
      <c r="J13371">
        <v>13</v>
      </c>
      <c r="L13371">
        <v>13</v>
      </c>
      <c r="N13371">
        <v>4</v>
      </c>
      <c r="P13371">
        <v>0</v>
      </c>
      <c r="Q13371">
        <v>1</v>
      </c>
      <c r="S13371">
        <v>0</v>
      </c>
    </row>
    <row r="13372" spans="1:19" x14ac:dyDescent="0.2">
      <c r="A13372" t="s">
        <v>27868</v>
      </c>
      <c r="B13372" t="s">
        <v>27680</v>
      </c>
      <c r="C13372" t="s">
        <v>1053</v>
      </c>
      <c r="D13372" t="s">
        <v>1002</v>
      </c>
      <c r="E13372" s="23">
        <v>44166</v>
      </c>
      <c r="F13372">
        <v>1.5</v>
      </c>
      <c r="G13372">
        <v>1.5</v>
      </c>
      <c r="I13372">
        <v>2</v>
      </c>
      <c r="J13372">
        <v>8</v>
      </c>
      <c r="L13372">
        <v>8</v>
      </c>
      <c r="N13372">
        <v>0</v>
      </c>
      <c r="P13372">
        <v>0</v>
      </c>
      <c r="Q13372">
        <v>0</v>
      </c>
      <c r="S13372">
        <v>2</v>
      </c>
    </row>
    <row r="13373" spans="1:19" x14ac:dyDescent="0.2">
      <c r="A13373" t="s">
        <v>27777</v>
      </c>
      <c r="B13373" t="s">
        <v>27589</v>
      </c>
      <c r="C13373" t="s">
        <v>25698</v>
      </c>
      <c r="D13373" t="s">
        <v>1000</v>
      </c>
      <c r="E13373" s="23">
        <v>44166</v>
      </c>
      <c r="F13373">
        <v>3</v>
      </c>
      <c r="G13373">
        <v>4</v>
      </c>
      <c r="I13373">
        <v>7</v>
      </c>
      <c r="J13373">
        <v>15</v>
      </c>
      <c r="L13373">
        <v>21</v>
      </c>
      <c r="N13373">
        <v>5</v>
      </c>
      <c r="P13373">
        <v>3</v>
      </c>
      <c r="Q13373">
        <v>4</v>
      </c>
      <c r="S13373">
        <v>2</v>
      </c>
    </row>
    <row r="13374" spans="1:19" x14ac:dyDescent="0.2">
      <c r="A13374" t="s">
        <v>27869</v>
      </c>
      <c r="B13374" t="s">
        <v>27681</v>
      </c>
      <c r="C13374" t="s">
        <v>962</v>
      </c>
      <c r="D13374" t="s">
        <v>1000</v>
      </c>
      <c r="E13374" s="23">
        <v>44166</v>
      </c>
      <c r="F13374">
        <v>0</v>
      </c>
      <c r="G13374">
        <v>0</v>
      </c>
      <c r="I13374">
        <v>0</v>
      </c>
      <c r="J13374">
        <v>0</v>
      </c>
      <c r="L13374">
        <v>0</v>
      </c>
      <c r="N13374">
        <v>0</v>
      </c>
      <c r="P13374">
        <v>0</v>
      </c>
      <c r="Q13374">
        <v>0</v>
      </c>
      <c r="S13374">
        <v>0</v>
      </c>
    </row>
    <row r="13375" spans="1:19" x14ac:dyDescent="0.2">
      <c r="A13375" t="s">
        <v>27870</v>
      </c>
      <c r="B13375" t="s">
        <v>27682</v>
      </c>
      <c r="C13375" t="s">
        <v>348</v>
      </c>
      <c r="D13375" t="s">
        <v>1000</v>
      </c>
      <c r="E13375" s="23">
        <v>44166</v>
      </c>
      <c r="F13375">
        <v>0</v>
      </c>
      <c r="G13375">
        <v>0</v>
      </c>
      <c r="I13375">
        <v>0</v>
      </c>
      <c r="J13375">
        <v>0</v>
      </c>
      <c r="L13375">
        <v>0</v>
      </c>
      <c r="N13375">
        <v>0</v>
      </c>
      <c r="P13375">
        <v>0</v>
      </c>
      <c r="Q13375">
        <v>0</v>
      </c>
      <c r="S13375">
        <v>0</v>
      </c>
    </row>
    <row r="13376" spans="1:19" x14ac:dyDescent="0.2">
      <c r="A13376" t="s">
        <v>27871</v>
      </c>
      <c r="B13376" t="s">
        <v>27683</v>
      </c>
      <c r="C13376" t="s">
        <v>357</v>
      </c>
      <c r="D13376" t="s">
        <v>1000</v>
      </c>
      <c r="E13376" s="23">
        <v>44166</v>
      </c>
      <c r="F13376">
        <v>0</v>
      </c>
      <c r="G13376">
        <v>0</v>
      </c>
      <c r="I13376">
        <v>0</v>
      </c>
      <c r="J13376">
        <v>0</v>
      </c>
      <c r="L13376">
        <v>0</v>
      </c>
      <c r="N13376">
        <v>0</v>
      </c>
      <c r="P13376">
        <v>0</v>
      </c>
      <c r="Q13376">
        <v>0</v>
      </c>
      <c r="S13376">
        <v>0</v>
      </c>
    </row>
    <row r="13377" spans="1:19" x14ac:dyDescent="0.2">
      <c r="A13377" t="s">
        <v>27872</v>
      </c>
      <c r="B13377" t="s">
        <v>27684</v>
      </c>
      <c r="C13377" t="s">
        <v>22399</v>
      </c>
      <c r="D13377" t="s">
        <v>1000</v>
      </c>
      <c r="E13377" s="23">
        <v>44166</v>
      </c>
      <c r="F13377">
        <v>0</v>
      </c>
      <c r="G13377">
        <v>0</v>
      </c>
      <c r="I13377">
        <v>0</v>
      </c>
      <c r="J13377">
        <v>0</v>
      </c>
      <c r="L13377">
        <v>0</v>
      </c>
      <c r="N13377">
        <v>0</v>
      </c>
      <c r="P13377">
        <v>0</v>
      </c>
      <c r="Q13377">
        <v>0</v>
      </c>
      <c r="S13377">
        <v>0</v>
      </c>
    </row>
    <row r="13378" spans="1:19" x14ac:dyDescent="0.2">
      <c r="A13378" t="s">
        <v>27873</v>
      </c>
      <c r="B13378" t="s">
        <v>27685</v>
      </c>
      <c r="C13378" t="s">
        <v>203</v>
      </c>
      <c r="D13378" t="s">
        <v>1000</v>
      </c>
      <c r="E13378" s="23">
        <v>44166</v>
      </c>
      <c r="F13378">
        <v>0</v>
      </c>
      <c r="G13378">
        <v>0</v>
      </c>
      <c r="I13378">
        <v>0</v>
      </c>
      <c r="J13378">
        <v>0</v>
      </c>
      <c r="L13378">
        <v>0</v>
      </c>
      <c r="N13378">
        <v>0</v>
      </c>
      <c r="P13378">
        <v>0</v>
      </c>
      <c r="Q13378">
        <v>0</v>
      </c>
      <c r="S13378">
        <v>0</v>
      </c>
    </row>
    <row r="13379" spans="1:19" x14ac:dyDescent="0.2">
      <c r="A13379" t="s">
        <v>27874</v>
      </c>
      <c r="B13379" t="s">
        <v>27686</v>
      </c>
      <c r="C13379" t="s">
        <v>387</v>
      </c>
      <c r="D13379" t="s">
        <v>1000</v>
      </c>
      <c r="E13379" s="23">
        <v>44166</v>
      </c>
      <c r="F13379">
        <v>0</v>
      </c>
      <c r="G13379">
        <v>0</v>
      </c>
      <c r="I13379">
        <v>0</v>
      </c>
      <c r="J13379">
        <v>0</v>
      </c>
      <c r="L13379">
        <v>0</v>
      </c>
      <c r="N13379">
        <v>0</v>
      </c>
      <c r="P13379">
        <v>0</v>
      </c>
      <c r="Q13379">
        <v>0</v>
      </c>
      <c r="S13379">
        <v>0</v>
      </c>
    </row>
    <row r="13380" spans="1:19" x14ac:dyDescent="0.2">
      <c r="A13380" t="s">
        <v>27875</v>
      </c>
      <c r="B13380" t="s">
        <v>27687</v>
      </c>
      <c r="C13380" t="s">
        <v>223</v>
      </c>
      <c r="D13380" t="s">
        <v>1000</v>
      </c>
      <c r="E13380" s="23">
        <v>44166</v>
      </c>
      <c r="F13380">
        <v>0</v>
      </c>
      <c r="G13380">
        <v>0</v>
      </c>
      <c r="I13380">
        <v>0</v>
      </c>
      <c r="J13380">
        <v>0</v>
      </c>
      <c r="L13380">
        <v>0</v>
      </c>
      <c r="N13380">
        <v>0</v>
      </c>
      <c r="P13380">
        <v>0</v>
      </c>
      <c r="Q13380">
        <v>0</v>
      </c>
      <c r="S13380">
        <v>0</v>
      </c>
    </row>
    <row r="13381" spans="1:19" x14ac:dyDescent="0.2">
      <c r="A13381" t="s">
        <v>27876</v>
      </c>
      <c r="B13381" t="s">
        <v>27688</v>
      </c>
      <c r="C13381" t="s">
        <v>346</v>
      </c>
      <c r="D13381" t="s">
        <v>1000</v>
      </c>
      <c r="E13381" s="23">
        <v>44166</v>
      </c>
      <c r="F13381">
        <v>0</v>
      </c>
      <c r="G13381">
        <v>0</v>
      </c>
      <c r="I13381">
        <v>0</v>
      </c>
      <c r="J13381">
        <v>0</v>
      </c>
      <c r="L13381">
        <v>0</v>
      </c>
      <c r="N13381">
        <v>0</v>
      </c>
      <c r="P13381">
        <v>0</v>
      </c>
      <c r="Q13381">
        <v>0</v>
      </c>
      <c r="S13381">
        <v>0</v>
      </c>
    </row>
    <row r="13382" spans="1:19" x14ac:dyDescent="0.2">
      <c r="A13382" t="s">
        <v>27877</v>
      </c>
      <c r="B13382" t="s">
        <v>27689</v>
      </c>
      <c r="C13382" t="s">
        <v>207</v>
      </c>
      <c r="D13382" t="s">
        <v>1000</v>
      </c>
      <c r="E13382" s="23">
        <v>44166</v>
      </c>
      <c r="F13382">
        <v>6</v>
      </c>
      <c r="G13382">
        <v>7</v>
      </c>
      <c r="I13382">
        <v>21</v>
      </c>
      <c r="J13382">
        <v>35</v>
      </c>
      <c r="L13382">
        <v>41</v>
      </c>
      <c r="N13382">
        <v>21</v>
      </c>
      <c r="P13382">
        <v>0</v>
      </c>
      <c r="Q13382">
        <v>0</v>
      </c>
      <c r="S13382">
        <v>0</v>
      </c>
    </row>
    <row r="13383" spans="1:19" x14ac:dyDescent="0.2">
      <c r="A13383" t="s">
        <v>27878</v>
      </c>
      <c r="B13383" t="s">
        <v>27690</v>
      </c>
      <c r="C13383" t="s">
        <v>212</v>
      </c>
      <c r="D13383" t="s">
        <v>1000</v>
      </c>
      <c r="E13383" s="23">
        <v>44166</v>
      </c>
      <c r="F13383">
        <v>3.5</v>
      </c>
      <c r="G13383">
        <v>3.5</v>
      </c>
      <c r="I13383">
        <v>8</v>
      </c>
      <c r="J13383">
        <v>20</v>
      </c>
      <c r="L13383">
        <v>20</v>
      </c>
      <c r="N13383">
        <v>7</v>
      </c>
      <c r="P13383">
        <v>1</v>
      </c>
      <c r="Q13383">
        <v>1</v>
      </c>
      <c r="S13383">
        <v>1</v>
      </c>
    </row>
    <row r="13384" spans="1:19" x14ac:dyDescent="0.2">
      <c r="A13384" t="s">
        <v>27879</v>
      </c>
      <c r="B13384" t="s">
        <v>27691</v>
      </c>
      <c r="C13384" t="s">
        <v>963</v>
      </c>
      <c r="D13384" t="s">
        <v>1000</v>
      </c>
      <c r="E13384" s="23">
        <v>44166</v>
      </c>
      <c r="F13384">
        <v>0</v>
      </c>
      <c r="G13384">
        <v>0</v>
      </c>
      <c r="I13384">
        <v>0</v>
      </c>
      <c r="J13384">
        <v>0</v>
      </c>
      <c r="L13384">
        <v>0</v>
      </c>
      <c r="N13384">
        <v>0</v>
      </c>
      <c r="P13384">
        <v>0</v>
      </c>
      <c r="Q13384">
        <v>0</v>
      </c>
      <c r="S13384">
        <v>0</v>
      </c>
    </row>
    <row r="13385" spans="1:19" x14ac:dyDescent="0.2">
      <c r="A13385" t="s">
        <v>27880</v>
      </c>
      <c r="B13385" t="s">
        <v>27692</v>
      </c>
      <c r="C13385" t="s">
        <v>225</v>
      </c>
      <c r="D13385" t="s">
        <v>1000</v>
      </c>
      <c r="E13385" s="23">
        <v>44166</v>
      </c>
      <c r="F13385">
        <v>11</v>
      </c>
      <c r="G13385">
        <v>11</v>
      </c>
      <c r="I13385">
        <v>6</v>
      </c>
      <c r="J13385">
        <v>121</v>
      </c>
      <c r="L13385">
        <v>121</v>
      </c>
      <c r="N13385">
        <v>6</v>
      </c>
      <c r="P13385">
        <v>0</v>
      </c>
      <c r="Q13385">
        <v>1</v>
      </c>
      <c r="S13385">
        <v>0</v>
      </c>
    </row>
    <row r="13386" spans="1:19" x14ac:dyDescent="0.2">
      <c r="A13386" t="s">
        <v>27881</v>
      </c>
      <c r="B13386" t="s">
        <v>27693</v>
      </c>
      <c r="C13386" t="s">
        <v>232</v>
      </c>
      <c r="D13386" t="s">
        <v>1000</v>
      </c>
      <c r="E13386" s="23">
        <v>44166</v>
      </c>
      <c r="F13386">
        <v>14.5</v>
      </c>
      <c r="G13386">
        <v>16.5</v>
      </c>
      <c r="I13386">
        <v>189</v>
      </c>
      <c r="J13386">
        <v>140</v>
      </c>
      <c r="L13386">
        <v>150</v>
      </c>
      <c r="N13386">
        <v>186</v>
      </c>
      <c r="P13386">
        <v>2</v>
      </c>
      <c r="Q13386">
        <v>4</v>
      </c>
      <c r="S13386">
        <v>3</v>
      </c>
    </row>
    <row r="13387" spans="1:19" x14ac:dyDescent="0.2">
      <c r="A13387" t="s">
        <v>27882</v>
      </c>
      <c r="B13387" t="s">
        <v>27694</v>
      </c>
      <c r="C13387" t="s">
        <v>317</v>
      </c>
      <c r="D13387" t="s">
        <v>1000</v>
      </c>
      <c r="E13387" s="23">
        <v>44166</v>
      </c>
      <c r="F13387">
        <v>6</v>
      </c>
      <c r="G13387">
        <v>6</v>
      </c>
      <c r="I13387">
        <v>10</v>
      </c>
      <c r="J13387">
        <v>33</v>
      </c>
      <c r="L13387">
        <v>33</v>
      </c>
      <c r="N13387">
        <v>8</v>
      </c>
      <c r="P13387">
        <v>0</v>
      </c>
      <c r="Q13387">
        <v>0</v>
      </c>
      <c r="S13387">
        <v>2</v>
      </c>
    </row>
    <row r="13388" spans="1:19" x14ac:dyDescent="0.2">
      <c r="A13388" t="s">
        <v>27883</v>
      </c>
      <c r="B13388" t="s">
        <v>27695</v>
      </c>
      <c r="C13388" t="s">
        <v>214</v>
      </c>
      <c r="D13388" t="s">
        <v>1000</v>
      </c>
      <c r="E13388" s="23">
        <v>44166</v>
      </c>
      <c r="F13388">
        <v>12</v>
      </c>
      <c r="G13388">
        <v>16</v>
      </c>
      <c r="I13388">
        <v>71</v>
      </c>
      <c r="J13388">
        <v>104</v>
      </c>
      <c r="L13388">
        <v>129</v>
      </c>
      <c r="N13388">
        <v>49</v>
      </c>
      <c r="P13388">
        <v>9</v>
      </c>
      <c r="Q13388">
        <v>9</v>
      </c>
      <c r="S13388">
        <v>22</v>
      </c>
    </row>
    <row r="13389" spans="1:19" x14ac:dyDescent="0.2">
      <c r="A13389" t="s">
        <v>27884</v>
      </c>
      <c r="B13389" t="s">
        <v>27696</v>
      </c>
      <c r="C13389" t="s">
        <v>230</v>
      </c>
      <c r="D13389" t="s">
        <v>1000</v>
      </c>
      <c r="E13389" s="23">
        <v>44166</v>
      </c>
      <c r="F13389">
        <v>0</v>
      </c>
      <c r="G13389">
        <v>0</v>
      </c>
      <c r="I13389">
        <v>0</v>
      </c>
      <c r="J13389">
        <v>0</v>
      </c>
      <c r="L13389">
        <v>0</v>
      </c>
      <c r="N13389">
        <v>0</v>
      </c>
      <c r="P13389">
        <v>0</v>
      </c>
      <c r="Q13389">
        <v>0</v>
      </c>
      <c r="S13389">
        <v>0</v>
      </c>
    </row>
    <row r="13390" spans="1:19" x14ac:dyDescent="0.2">
      <c r="A13390" t="s">
        <v>27885</v>
      </c>
      <c r="B13390" t="s">
        <v>27697</v>
      </c>
      <c r="C13390" t="s">
        <v>234</v>
      </c>
      <c r="D13390" t="s">
        <v>1000</v>
      </c>
      <c r="E13390" s="23">
        <v>44166</v>
      </c>
      <c r="F13390">
        <v>0</v>
      </c>
      <c r="G13390">
        <v>0</v>
      </c>
      <c r="I13390">
        <v>0</v>
      </c>
      <c r="J13390">
        <v>0</v>
      </c>
      <c r="L13390">
        <v>0</v>
      </c>
      <c r="N13390">
        <v>0</v>
      </c>
      <c r="P13390">
        <v>0</v>
      </c>
      <c r="Q13390">
        <v>0</v>
      </c>
      <c r="S13390">
        <v>0</v>
      </c>
    </row>
    <row r="13391" spans="1:19" x14ac:dyDescent="0.2">
      <c r="A13391" t="s">
        <v>27886</v>
      </c>
      <c r="B13391" t="s">
        <v>27698</v>
      </c>
      <c r="C13391" t="s">
        <v>217</v>
      </c>
      <c r="D13391" t="s">
        <v>1000</v>
      </c>
      <c r="E13391" s="23">
        <v>44166</v>
      </c>
      <c r="F13391">
        <v>0</v>
      </c>
      <c r="G13391">
        <v>0</v>
      </c>
      <c r="I13391">
        <v>0</v>
      </c>
      <c r="J13391">
        <v>0</v>
      </c>
      <c r="L13391">
        <v>0</v>
      </c>
      <c r="N13391">
        <v>0</v>
      </c>
      <c r="P13391">
        <v>0</v>
      </c>
      <c r="Q13391">
        <v>0</v>
      </c>
      <c r="S13391">
        <v>0</v>
      </c>
    </row>
    <row r="13392" spans="1:19" x14ac:dyDescent="0.2">
      <c r="A13392" t="s">
        <v>27887</v>
      </c>
      <c r="B13392" t="s">
        <v>27699</v>
      </c>
      <c r="C13392" t="s">
        <v>342</v>
      </c>
      <c r="D13392" t="s">
        <v>1000</v>
      </c>
      <c r="E13392" s="23">
        <v>44166</v>
      </c>
      <c r="F13392">
        <v>3</v>
      </c>
      <c r="G13392">
        <v>3</v>
      </c>
      <c r="I13392">
        <v>16</v>
      </c>
      <c r="J13392">
        <v>32</v>
      </c>
      <c r="L13392">
        <v>32</v>
      </c>
      <c r="N13392">
        <v>16</v>
      </c>
      <c r="P13392">
        <v>2</v>
      </c>
      <c r="Q13392">
        <v>2</v>
      </c>
      <c r="S13392">
        <v>0</v>
      </c>
    </row>
    <row r="13393" spans="1:19" x14ac:dyDescent="0.2">
      <c r="A13393" t="s">
        <v>27888</v>
      </c>
      <c r="B13393" t="s">
        <v>27700</v>
      </c>
      <c r="C13393" t="s">
        <v>220</v>
      </c>
      <c r="D13393" t="s">
        <v>1000</v>
      </c>
      <c r="E13393" s="23">
        <v>44166</v>
      </c>
      <c r="F13393">
        <v>0</v>
      </c>
      <c r="G13393">
        <v>0</v>
      </c>
      <c r="I13393">
        <v>0</v>
      </c>
      <c r="J13393">
        <v>0</v>
      </c>
      <c r="L13393">
        <v>0</v>
      </c>
      <c r="N13393">
        <v>0</v>
      </c>
      <c r="P13393">
        <v>0</v>
      </c>
      <c r="Q13393">
        <v>0</v>
      </c>
      <c r="S13393">
        <v>0</v>
      </c>
    </row>
    <row r="13394" spans="1:19" x14ac:dyDescent="0.2">
      <c r="A13394" t="s">
        <v>27889</v>
      </c>
      <c r="B13394" t="s">
        <v>27701</v>
      </c>
      <c r="C13394" t="s">
        <v>25330</v>
      </c>
      <c r="D13394" t="s">
        <v>1001</v>
      </c>
      <c r="E13394" s="23">
        <v>44166</v>
      </c>
      <c r="F13394">
        <v>0</v>
      </c>
      <c r="G13394">
        <v>0</v>
      </c>
      <c r="I13394">
        <v>6</v>
      </c>
      <c r="J13394">
        <v>0</v>
      </c>
      <c r="L13394">
        <v>0</v>
      </c>
      <c r="N13394">
        <v>6</v>
      </c>
      <c r="P13394">
        <v>1</v>
      </c>
      <c r="Q13394">
        <v>1</v>
      </c>
      <c r="S13394">
        <v>0</v>
      </c>
    </row>
    <row r="13395" spans="1:19" x14ac:dyDescent="0.2">
      <c r="A13395" t="s">
        <v>27890</v>
      </c>
      <c r="B13395" t="s">
        <v>27702</v>
      </c>
      <c r="C13395" t="s">
        <v>25330</v>
      </c>
      <c r="D13395" t="s">
        <v>1000</v>
      </c>
      <c r="E13395" s="23">
        <v>44166</v>
      </c>
      <c r="F13395">
        <v>3</v>
      </c>
      <c r="G13395">
        <v>3</v>
      </c>
      <c r="I13395">
        <v>0</v>
      </c>
      <c r="J13395">
        <v>16</v>
      </c>
      <c r="L13395">
        <v>16</v>
      </c>
      <c r="N13395">
        <v>0</v>
      </c>
      <c r="P13395">
        <v>0</v>
      </c>
      <c r="Q13395">
        <v>0</v>
      </c>
      <c r="S13395">
        <v>0</v>
      </c>
    </row>
    <row r="13396" spans="1:19" x14ac:dyDescent="0.2">
      <c r="A13396" t="s">
        <v>27891</v>
      </c>
      <c r="B13396" t="s">
        <v>27703</v>
      </c>
      <c r="C13396" t="s">
        <v>199</v>
      </c>
      <c r="D13396" t="s">
        <v>1000</v>
      </c>
      <c r="E13396" s="23">
        <v>44166</v>
      </c>
      <c r="F13396">
        <v>10</v>
      </c>
      <c r="G13396">
        <v>11.5</v>
      </c>
      <c r="I13396">
        <v>77</v>
      </c>
      <c r="J13396">
        <v>90</v>
      </c>
      <c r="L13396">
        <v>109</v>
      </c>
      <c r="N13396">
        <v>76</v>
      </c>
      <c r="P13396">
        <v>2</v>
      </c>
      <c r="Q13396">
        <v>2</v>
      </c>
      <c r="S13396">
        <v>1</v>
      </c>
    </row>
    <row r="13397" spans="1:19" x14ac:dyDescent="0.2">
      <c r="A13397" t="s">
        <v>27892</v>
      </c>
      <c r="B13397" t="s">
        <v>27704</v>
      </c>
      <c r="C13397" t="s">
        <v>199</v>
      </c>
      <c r="D13397" t="s">
        <v>1001</v>
      </c>
      <c r="E13397" s="23">
        <v>44166</v>
      </c>
      <c r="F13397">
        <v>0</v>
      </c>
      <c r="G13397">
        <v>0</v>
      </c>
      <c r="I13397">
        <v>1</v>
      </c>
      <c r="J13397">
        <v>0</v>
      </c>
      <c r="L13397">
        <v>0</v>
      </c>
      <c r="N13397">
        <v>1</v>
      </c>
      <c r="P13397">
        <v>2</v>
      </c>
      <c r="Q13397">
        <v>2</v>
      </c>
      <c r="S13397">
        <v>0</v>
      </c>
    </row>
    <row r="13398" spans="1:19" x14ac:dyDescent="0.2">
      <c r="A13398" t="s">
        <v>27893</v>
      </c>
      <c r="B13398" t="s">
        <v>27705</v>
      </c>
      <c r="C13398" t="s">
        <v>901</v>
      </c>
      <c r="D13398" t="s">
        <v>1000</v>
      </c>
      <c r="E13398" s="23">
        <v>44166</v>
      </c>
      <c r="F13398">
        <v>5</v>
      </c>
      <c r="G13398">
        <v>5</v>
      </c>
      <c r="I13398">
        <v>2</v>
      </c>
      <c r="J13398">
        <v>27</v>
      </c>
      <c r="L13398">
        <v>27</v>
      </c>
      <c r="N13398">
        <v>2</v>
      </c>
      <c r="P13398">
        <v>0</v>
      </c>
      <c r="Q13398">
        <v>0</v>
      </c>
      <c r="S13398">
        <v>0</v>
      </c>
    </row>
    <row r="13399" spans="1:19" x14ac:dyDescent="0.2">
      <c r="A13399" t="s">
        <v>27894</v>
      </c>
      <c r="B13399" t="s">
        <v>27706</v>
      </c>
      <c r="C13399" t="s">
        <v>901</v>
      </c>
      <c r="D13399" t="s">
        <v>1001</v>
      </c>
      <c r="E13399" s="23">
        <v>44166</v>
      </c>
      <c r="F13399">
        <v>0</v>
      </c>
      <c r="G13399">
        <v>0</v>
      </c>
      <c r="I13399">
        <v>9</v>
      </c>
      <c r="J13399">
        <v>0</v>
      </c>
      <c r="L13399">
        <v>0</v>
      </c>
      <c r="N13399">
        <v>9</v>
      </c>
      <c r="P13399">
        <v>0</v>
      </c>
      <c r="Q13399">
        <v>1</v>
      </c>
      <c r="S13399">
        <v>0</v>
      </c>
    </row>
    <row r="13400" spans="1:19" x14ac:dyDescent="0.2">
      <c r="A13400" t="s">
        <v>27895</v>
      </c>
      <c r="B13400" t="s">
        <v>27707</v>
      </c>
      <c r="C13400" t="s">
        <v>903</v>
      </c>
      <c r="D13400" t="s">
        <v>1000</v>
      </c>
      <c r="E13400" s="23">
        <v>44166</v>
      </c>
      <c r="F13400">
        <v>3</v>
      </c>
      <c r="G13400">
        <v>3</v>
      </c>
      <c r="I13400">
        <v>15</v>
      </c>
      <c r="J13400">
        <v>16</v>
      </c>
      <c r="L13400">
        <v>16</v>
      </c>
      <c r="N13400">
        <v>10</v>
      </c>
      <c r="P13400">
        <v>3</v>
      </c>
      <c r="Q13400">
        <v>3</v>
      </c>
      <c r="S13400">
        <v>5</v>
      </c>
    </row>
    <row r="13401" spans="1:19" x14ac:dyDescent="0.2">
      <c r="A13401" t="s">
        <v>27896</v>
      </c>
      <c r="B13401" t="s">
        <v>27708</v>
      </c>
      <c r="C13401" t="s">
        <v>903</v>
      </c>
      <c r="D13401" t="s">
        <v>1001</v>
      </c>
      <c r="E13401" s="23">
        <v>44166</v>
      </c>
      <c r="F13401">
        <v>0</v>
      </c>
      <c r="G13401">
        <v>0</v>
      </c>
      <c r="I13401">
        <v>0</v>
      </c>
      <c r="J13401">
        <v>0</v>
      </c>
      <c r="L13401">
        <v>0</v>
      </c>
      <c r="N13401">
        <v>0</v>
      </c>
      <c r="P13401">
        <v>0</v>
      </c>
      <c r="Q13401">
        <v>0</v>
      </c>
      <c r="S13401">
        <v>0</v>
      </c>
    </row>
    <row r="13402" spans="1:19" x14ac:dyDescent="0.2">
      <c r="A13402" t="s">
        <v>27897</v>
      </c>
      <c r="B13402" t="s">
        <v>27709</v>
      </c>
      <c r="C13402" t="s">
        <v>198</v>
      </c>
      <c r="D13402" t="s">
        <v>1002</v>
      </c>
      <c r="E13402" s="23">
        <v>44166</v>
      </c>
      <c r="F13402">
        <v>0</v>
      </c>
      <c r="G13402">
        <v>0</v>
      </c>
      <c r="I13402">
        <v>0</v>
      </c>
      <c r="J13402">
        <v>0</v>
      </c>
      <c r="L13402">
        <v>0</v>
      </c>
      <c r="N13402">
        <v>0</v>
      </c>
      <c r="P13402">
        <v>0</v>
      </c>
      <c r="Q13402">
        <v>0</v>
      </c>
      <c r="S13402">
        <v>0</v>
      </c>
    </row>
    <row r="13403" spans="1:19" x14ac:dyDescent="0.2">
      <c r="A13403" t="s">
        <v>27898</v>
      </c>
      <c r="B13403" t="s">
        <v>27710</v>
      </c>
      <c r="C13403" t="s">
        <v>25855</v>
      </c>
      <c r="D13403" t="s">
        <v>1002</v>
      </c>
      <c r="E13403" s="23">
        <v>44166</v>
      </c>
      <c r="F13403">
        <v>3</v>
      </c>
      <c r="G13403">
        <v>4</v>
      </c>
      <c r="I13403">
        <v>7</v>
      </c>
      <c r="J13403">
        <v>15</v>
      </c>
      <c r="L13403">
        <v>21</v>
      </c>
      <c r="N13403">
        <v>5</v>
      </c>
      <c r="P13403">
        <v>3</v>
      </c>
      <c r="Q13403">
        <v>4</v>
      </c>
      <c r="S13403">
        <v>2</v>
      </c>
    </row>
    <row r="13404" spans="1:19" x14ac:dyDescent="0.2">
      <c r="A13404" t="s">
        <v>27899</v>
      </c>
      <c r="B13404" t="s">
        <v>27711</v>
      </c>
      <c r="C13404" t="s">
        <v>962</v>
      </c>
      <c r="D13404" t="s">
        <v>1002</v>
      </c>
      <c r="E13404" s="23">
        <v>44166</v>
      </c>
      <c r="F13404">
        <v>0</v>
      </c>
      <c r="G13404">
        <v>0</v>
      </c>
      <c r="I13404">
        <v>0</v>
      </c>
      <c r="J13404">
        <v>0</v>
      </c>
      <c r="L13404">
        <v>0</v>
      </c>
      <c r="N13404">
        <v>0</v>
      </c>
      <c r="P13404">
        <v>0</v>
      </c>
      <c r="Q13404">
        <v>0</v>
      </c>
      <c r="S13404">
        <v>0</v>
      </c>
    </row>
    <row r="13405" spans="1:19" x14ac:dyDescent="0.2">
      <c r="A13405" t="s">
        <v>27900</v>
      </c>
      <c r="B13405" t="s">
        <v>27712</v>
      </c>
      <c r="C13405" t="s">
        <v>199</v>
      </c>
      <c r="D13405" t="s">
        <v>1002</v>
      </c>
      <c r="E13405" s="23">
        <v>44166</v>
      </c>
      <c r="F13405">
        <v>10</v>
      </c>
      <c r="G13405">
        <v>11.5</v>
      </c>
      <c r="I13405">
        <v>78</v>
      </c>
      <c r="J13405">
        <v>90</v>
      </c>
      <c r="L13405">
        <v>109</v>
      </c>
      <c r="N13405">
        <v>77</v>
      </c>
      <c r="P13405">
        <v>4</v>
      </c>
      <c r="Q13405">
        <v>4</v>
      </c>
      <c r="S13405">
        <v>1</v>
      </c>
    </row>
    <row r="13406" spans="1:19" x14ac:dyDescent="0.2">
      <c r="A13406" t="s">
        <v>27901</v>
      </c>
      <c r="B13406" t="s">
        <v>27713</v>
      </c>
      <c r="C13406" t="s">
        <v>348</v>
      </c>
      <c r="D13406" t="s">
        <v>1002</v>
      </c>
      <c r="E13406" s="23">
        <v>44166</v>
      </c>
      <c r="F13406">
        <v>0</v>
      </c>
      <c r="G13406">
        <v>0</v>
      </c>
      <c r="I13406">
        <v>0</v>
      </c>
      <c r="J13406">
        <v>0</v>
      </c>
      <c r="L13406">
        <v>0</v>
      </c>
      <c r="N13406">
        <v>0</v>
      </c>
      <c r="P13406">
        <v>0</v>
      </c>
      <c r="Q13406">
        <v>0</v>
      </c>
      <c r="S13406">
        <v>0</v>
      </c>
    </row>
    <row r="13407" spans="1:19" x14ac:dyDescent="0.2">
      <c r="A13407" t="s">
        <v>27902</v>
      </c>
      <c r="B13407" t="s">
        <v>27714</v>
      </c>
      <c r="C13407" t="s">
        <v>357</v>
      </c>
      <c r="D13407" t="s">
        <v>1002</v>
      </c>
      <c r="E13407" s="23">
        <v>44166</v>
      </c>
      <c r="F13407">
        <v>0</v>
      </c>
      <c r="G13407">
        <v>0</v>
      </c>
      <c r="I13407">
        <v>0</v>
      </c>
      <c r="J13407">
        <v>0</v>
      </c>
      <c r="L13407">
        <v>0</v>
      </c>
      <c r="N13407">
        <v>0</v>
      </c>
      <c r="P13407">
        <v>0</v>
      </c>
      <c r="Q13407">
        <v>0</v>
      </c>
      <c r="S13407">
        <v>0</v>
      </c>
    </row>
    <row r="13408" spans="1:19" x14ac:dyDescent="0.2">
      <c r="A13408" t="s">
        <v>27903</v>
      </c>
      <c r="B13408" t="s">
        <v>27715</v>
      </c>
      <c r="C13408" t="s">
        <v>227</v>
      </c>
      <c r="D13408" t="s">
        <v>1002</v>
      </c>
      <c r="E13408" s="23">
        <v>44166</v>
      </c>
      <c r="F13408">
        <v>0</v>
      </c>
      <c r="G13408">
        <v>0</v>
      </c>
      <c r="I13408">
        <v>0</v>
      </c>
      <c r="J13408">
        <v>0</v>
      </c>
      <c r="L13408">
        <v>0</v>
      </c>
      <c r="N13408">
        <v>0</v>
      </c>
      <c r="P13408">
        <v>0</v>
      </c>
      <c r="Q13408">
        <v>0</v>
      </c>
      <c r="S13408">
        <v>0</v>
      </c>
    </row>
    <row r="13409" spans="1:19" x14ac:dyDescent="0.2">
      <c r="A13409" t="s">
        <v>27904</v>
      </c>
      <c r="B13409" t="s">
        <v>27716</v>
      </c>
      <c r="C13409" t="s">
        <v>203</v>
      </c>
      <c r="D13409" t="s">
        <v>1002</v>
      </c>
      <c r="E13409" s="23">
        <v>44166</v>
      </c>
      <c r="F13409">
        <v>0</v>
      </c>
      <c r="G13409">
        <v>0</v>
      </c>
      <c r="I13409">
        <v>0</v>
      </c>
      <c r="J13409">
        <v>0</v>
      </c>
      <c r="L13409">
        <v>0</v>
      </c>
      <c r="N13409">
        <v>0</v>
      </c>
      <c r="P13409">
        <v>0</v>
      </c>
      <c r="Q13409">
        <v>0</v>
      </c>
      <c r="S13409">
        <v>0</v>
      </c>
    </row>
    <row r="13410" spans="1:19" x14ac:dyDescent="0.2">
      <c r="A13410" t="s">
        <v>27905</v>
      </c>
      <c r="B13410" t="s">
        <v>27717</v>
      </c>
      <c r="C13410" t="s">
        <v>387</v>
      </c>
      <c r="D13410" t="s">
        <v>1002</v>
      </c>
      <c r="E13410" s="23">
        <v>44166</v>
      </c>
      <c r="F13410">
        <v>0</v>
      </c>
      <c r="G13410">
        <v>0</v>
      </c>
      <c r="I13410">
        <v>0</v>
      </c>
      <c r="J13410">
        <v>0</v>
      </c>
      <c r="L13410">
        <v>0</v>
      </c>
      <c r="N13410">
        <v>0</v>
      </c>
      <c r="P13410">
        <v>0</v>
      </c>
      <c r="Q13410">
        <v>0</v>
      </c>
      <c r="S13410">
        <v>0</v>
      </c>
    </row>
    <row r="13411" spans="1:19" x14ac:dyDescent="0.2">
      <c r="A13411" t="s">
        <v>27906</v>
      </c>
      <c r="B13411" t="s">
        <v>27718</v>
      </c>
      <c r="C13411" t="s">
        <v>223</v>
      </c>
      <c r="D13411" t="s">
        <v>1002</v>
      </c>
      <c r="E13411" s="23">
        <v>44166</v>
      </c>
      <c r="F13411">
        <v>0</v>
      </c>
      <c r="G13411">
        <v>0</v>
      </c>
      <c r="I13411">
        <v>0</v>
      </c>
      <c r="J13411">
        <v>0</v>
      </c>
      <c r="L13411">
        <v>0</v>
      </c>
      <c r="N13411">
        <v>0</v>
      </c>
      <c r="P13411">
        <v>0</v>
      </c>
      <c r="Q13411">
        <v>0</v>
      </c>
      <c r="S13411">
        <v>0</v>
      </c>
    </row>
    <row r="13412" spans="1:19" x14ac:dyDescent="0.2">
      <c r="A13412" t="s">
        <v>27907</v>
      </c>
      <c r="B13412" t="s">
        <v>27719</v>
      </c>
      <c r="C13412" t="s">
        <v>346</v>
      </c>
      <c r="D13412" t="s">
        <v>1002</v>
      </c>
      <c r="E13412" s="23">
        <v>44166</v>
      </c>
      <c r="F13412">
        <v>0</v>
      </c>
      <c r="G13412">
        <v>0</v>
      </c>
      <c r="I13412">
        <v>0</v>
      </c>
      <c r="J13412">
        <v>0</v>
      </c>
      <c r="L13412">
        <v>0</v>
      </c>
      <c r="N13412">
        <v>0</v>
      </c>
      <c r="P13412">
        <v>0</v>
      </c>
      <c r="Q13412">
        <v>0</v>
      </c>
      <c r="S13412">
        <v>0</v>
      </c>
    </row>
    <row r="13413" spans="1:19" x14ac:dyDescent="0.2">
      <c r="A13413" t="s">
        <v>27908</v>
      </c>
      <c r="B13413" t="s">
        <v>27720</v>
      </c>
      <c r="C13413" t="s">
        <v>207</v>
      </c>
      <c r="D13413" t="s">
        <v>1002</v>
      </c>
      <c r="E13413" s="23">
        <v>44166</v>
      </c>
      <c r="F13413">
        <v>6</v>
      </c>
      <c r="G13413">
        <v>7</v>
      </c>
      <c r="I13413">
        <v>21</v>
      </c>
      <c r="J13413">
        <v>35</v>
      </c>
      <c r="L13413">
        <v>41</v>
      </c>
      <c r="N13413">
        <v>21</v>
      </c>
      <c r="P13413">
        <v>0</v>
      </c>
      <c r="Q13413">
        <v>0</v>
      </c>
      <c r="S13413">
        <v>0</v>
      </c>
    </row>
    <row r="13414" spans="1:19" x14ac:dyDescent="0.2">
      <c r="A13414" t="s">
        <v>27909</v>
      </c>
      <c r="B13414" t="s">
        <v>27721</v>
      </c>
      <c r="C13414" t="s">
        <v>212</v>
      </c>
      <c r="D13414" t="s">
        <v>1002</v>
      </c>
      <c r="E13414" s="23">
        <v>44166</v>
      </c>
      <c r="F13414">
        <v>3.5</v>
      </c>
      <c r="G13414">
        <v>3.5</v>
      </c>
      <c r="I13414">
        <v>8</v>
      </c>
      <c r="J13414">
        <v>20</v>
      </c>
      <c r="L13414">
        <v>20</v>
      </c>
      <c r="N13414">
        <v>7</v>
      </c>
      <c r="P13414">
        <v>1</v>
      </c>
      <c r="Q13414">
        <v>1</v>
      </c>
      <c r="S13414">
        <v>1</v>
      </c>
    </row>
    <row r="13415" spans="1:19" x14ac:dyDescent="0.2">
      <c r="A13415" t="s">
        <v>27910</v>
      </c>
      <c r="B13415" t="s">
        <v>27722</v>
      </c>
      <c r="C13415" t="s">
        <v>963</v>
      </c>
      <c r="D13415" t="s">
        <v>1002</v>
      </c>
      <c r="E13415" s="23">
        <v>44166</v>
      </c>
      <c r="F13415">
        <v>0</v>
      </c>
      <c r="G13415">
        <v>0</v>
      </c>
      <c r="I13415">
        <v>0</v>
      </c>
      <c r="J13415">
        <v>0</v>
      </c>
      <c r="L13415">
        <v>0</v>
      </c>
      <c r="N13415">
        <v>0</v>
      </c>
      <c r="P13415">
        <v>0</v>
      </c>
      <c r="Q13415">
        <v>0</v>
      </c>
      <c r="S13415">
        <v>0</v>
      </c>
    </row>
    <row r="13416" spans="1:19" x14ac:dyDescent="0.2">
      <c r="A13416" t="s">
        <v>27911</v>
      </c>
      <c r="B13416" t="s">
        <v>27723</v>
      </c>
      <c r="C13416" t="s">
        <v>225</v>
      </c>
      <c r="D13416" t="s">
        <v>1002</v>
      </c>
      <c r="E13416" s="23">
        <v>44166</v>
      </c>
      <c r="F13416">
        <v>11</v>
      </c>
      <c r="G13416">
        <v>11</v>
      </c>
      <c r="I13416">
        <v>6</v>
      </c>
      <c r="J13416">
        <v>121</v>
      </c>
      <c r="L13416">
        <v>121</v>
      </c>
      <c r="N13416">
        <v>6</v>
      </c>
      <c r="P13416">
        <v>0</v>
      </c>
      <c r="Q13416">
        <v>1</v>
      </c>
      <c r="S13416">
        <v>0</v>
      </c>
    </row>
    <row r="13417" spans="1:19" x14ac:dyDescent="0.2">
      <c r="A13417" t="s">
        <v>27912</v>
      </c>
      <c r="B13417" t="s">
        <v>27724</v>
      </c>
      <c r="C13417" t="s">
        <v>901</v>
      </c>
      <c r="D13417" t="s">
        <v>1002</v>
      </c>
      <c r="E13417" s="23">
        <v>44166</v>
      </c>
      <c r="F13417">
        <v>5</v>
      </c>
      <c r="G13417">
        <v>5</v>
      </c>
      <c r="I13417">
        <v>11</v>
      </c>
      <c r="J13417">
        <v>27</v>
      </c>
      <c r="L13417">
        <v>27</v>
      </c>
      <c r="N13417">
        <v>11</v>
      </c>
      <c r="P13417">
        <v>0</v>
      </c>
      <c r="Q13417">
        <v>1</v>
      </c>
      <c r="S13417">
        <v>0</v>
      </c>
    </row>
    <row r="13418" spans="1:19" x14ac:dyDescent="0.2">
      <c r="A13418" t="s">
        <v>27913</v>
      </c>
      <c r="B13418" t="s">
        <v>27725</v>
      </c>
      <c r="C13418" t="s">
        <v>232</v>
      </c>
      <c r="D13418" t="s">
        <v>1002</v>
      </c>
      <c r="E13418" s="23">
        <v>44166</v>
      </c>
      <c r="F13418">
        <v>14.5</v>
      </c>
      <c r="G13418">
        <v>16.5</v>
      </c>
      <c r="I13418">
        <v>189</v>
      </c>
      <c r="J13418">
        <v>140</v>
      </c>
      <c r="L13418">
        <v>150</v>
      </c>
      <c r="N13418">
        <v>186</v>
      </c>
      <c r="P13418">
        <v>2</v>
      </c>
      <c r="Q13418">
        <v>4</v>
      </c>
      <c r="S13418">
        <v>3</v>
      </c>
    </row>
    <row r="13419" spans="1:19" x14ac:dyDescent="0.2">
      <c r="A13419" t="s">
        <v>27914</v>
      </c>
      <c r="B13419" t="s">
        <v>27726</v>
      </c>
      <c r="C13419" t="s">
        <v>317</v>
      </c>
      <c r="D13419" t="s">
        <v>1002</v>
      </c>
      <c r="E13419" s="23">
        <v>44166</v>
      </c>
      <c r="F13419">
        <v>6</v>
      </c>
      <c r="G13419">
        <v>6</v>
      </c>
      <c r="I13419">
        <v>10</v>
      </c>
      <c r="J13419">
        <v>33</v>
      </c>
      <c r="L13419">
        <v>33</v>
      </c>
      <c r="N13419">
        <v>8</v>
      </c>
      <c r="P13419">
        <v>0</v>
      </c>
      <c r="Q13419">
        <v>0</v>
      </c>
      <c r="S13419">
        <v>2</v>
      </c>
    </row>
    <row r="13420" spans="1:19" x14ac:dyDescent="0.2">
      <c r="A13420" t="s">
        <v>27915</v>
      </c>
      <c r="B13420" t="s">
        <v>27727</v>
      </c>
      <c r="C13420" t="s">
        <v>25330</v>
      </c>
      <c r="D13420" t="s">
        <v>1002</v>
      </c>
      <c r="E13420" s="23">
        <v>44166</v>
      </c>
      <c r="F13420">
        <v>3</v>
      </c>
      <c r="G13420">
        <v>3</v>
      </c>
      <c r="I13420">
        <v>6</v>
      </c>
      <c r="J13420">
        <v>16</v>
      </c>
      <c r="L13420">
        <v>16</v>
      </c>
      <c r="N13420">
        <v>6</v>
      </c>
      <c r="P13420">
        <v>1</v>
      </c>
      <c r="Q13420">
        <v>1</v>
      </c>
      <c r="S13420">
        <v>0</v>
      </c>
    </row>
    <row r="13421" spans="1:19" x14ac:dyDescent="0.2">
      <c r="A13421" t="s">
        <v>27916</v>
      </c>
      <c r="B13421" t="s">
        <v>27728</v>
      </c>
      <c r="C13421" t="s">
        <v>214</v>
      </c>
      <c r="D13421" t="s">
        <v>1002</v>
      </c>
      <c r="E13421" s="23">
        <v>44166</v>
      </c>
      <c r="F13421">
        <v>12</v>
      </c>
      <c r="G13421">
        <v>16</v>
      </c>
      <c r="I13421">
        <v>71</v>
      </c>
      <c r="J13421">
        <v>104</v>
      </c>
      <c r="L13421">
        <v>129</v>
      </c>
      <c r="N13421">
        <v>49</v>
      </c>
      <c r="P13421">
        <v>9</v>
      </c>
      <c r="Q13421">
        <v>9</v>
      </c>
      <c r="S13421">
        <v>22</v>
      </c>
    </row>
    <row r="13422" spans="1:19" x14ac:dyDescent="0.2">
      <c r="A13422" t="s">
        <v>27917</v>
      </c>
      <c r="B13422" t="s">
        <v>27729</v>
      </c>
      <c r="C13422" t="s">
        <v>903</v>
      </c>
      <c r="D13422" t="s">
        <v>1002</v>
      </c>
      <c r="E13422" s="23">
        <v>44166</v>
      </c>
      <c r="F13422">
        <v>3</v>
      </c>
      <c r="G13422">
        <v>3</v>
      </c>
      <c r="I13422">
        <v>15</v>
      </c>
      <c r="J13422">
        <v>16</v>
      </c>
      <c r="L13422">
        <v>16</v>
      </c>
      <c r="N13422">
        <v>10</v>
      </c>
      <c r="P13422">
        <v>3</v>
      </c>
      <c r="Q13422">
        <v>3</v>
      </c>
      <c r="S13422">
        <v>5</v>
      </c>
    </row>
    <row r="13423" spans="1:19" x14ac:dyDescent="0.2">
      <c r="A13423" t="s">
        <v>27918</v>
      </c>
      <c r="B13423" t="s">
        <v>27730</v>
      </c>
      <c r="C13423" t="s">
        <v>230</v>
      </c>
      <c r="D13423" t="s">
        <v>1002</v>
      </c>
      <c r="E13423" s="23">
        <v>44166</v>
      </c>
      <c r="F13423">
        <v>0</v>
      </c>
      <c r="G13423">
        <v>0</v>
      </c>
      <c r="I13423">
        <v>0</v>
      </c>
      <c r="J13423">
        <v>0</v>
      </c>
      <c r="L13423">
        <v>0</v>
      </c>
      <c r="N13423">
        <v>0</v>
      </c>
      <c r="P13423">
        <v>0</v>
      </c>
      <c r="Q13423">
        <v>0</v>
      </c>
      <c r="S13423">
        <v>0</v>
      </c>
    </row>
    <row r="13424" spans="1:19" x14ac:dyDescent="0.2">
      <c r="A13424" t="s">
        <v>27919</v>
      </c>
      <c r="B13424" t="s">
        <v>27731</v>
      </c>
      <c r="C13424" t="s">
        <v>234</v>
      </c>
      <c r="D13424" t="s">
        <v>1002</v>
      </c>
      <c r="E13424" s="23">
        <v>44166</v>
      </c>
      <c r="F13424">
        <v>0</v>
      </c>
      <c r="G13424">
        <v>0</v>
      </c>
      <c r="I13424">
        <v>0</v>
      </c>
      <c r="J13424">
        <v>0</v>
      </c>
      <c r="L13424">
        <v>0</v>
      </c>
      <c r="N13424">
        <v>0</v>
      </c>
      <c r="P13424">
        <v>0</v>
      </c>
      <c r="Q13424">
        <v>0</v>
      </c>
      <c r="S13424">
        <v>0</v>
      </c>
    </row>
    <row r="13425" spans="1:19" x14ac:dyDescent="0.2">
      <c r="A13425" t="s">
        <v>27920</v>
      </c>
      <c r="B13425" t="s">
        <v>27732</v>
      </c>
      <c r="C13425" t="s">
        <v>217</v>
      </c>
      <c r="D13425" t="s">
        <v>1002</v>
      </c>
      <c r="E13425" s="23">
        <v>44166</v>
      </c>
      <c r="F13425">
        <v>0</v>
      </c>
      <c r="G13425">
        <v>0</v>
      </c>
      <c r="I13425">
        <v>0</v>
      </c>
      <c r="J13425">
        <v>0</v>
      </c>
      <c r="L13425">
        <v>0</v>
      </c>
      <c r="N13425">
        <v>0</v>
      </c>
      <c r="P13425">
        <v>0</v>
      </c>
      <c r="Q13425">
        <v>0</v>
      </c>
      <c r="S13425">
        <v>0</v>
      </c>
    </row>
    <row r="13426" spans="1:19" x14ac:dyDescent="0.2">
      <c r="A13426" t="s">
        <v>27921</v>
      </c>
      <c r="B13426" t="s">
        <v>27733</v>
      </c>
      <c r="C13426" t="s">
        <v>342</v>
      </c>
      <c r="D13426" t="s">
        <v>1002</v>
      </c>
      <c r="E13426" s="23">
        <v>44166</v>
      </c>
      <c r="F13426">
        <v>3</v>
      </c>
      <c r="G13426">
        <v>3</v>
      </c>
      <c r="I13426">
        <v>16</v>
      </c>
      <c r="J13426">
        <v>32</v>
      </c>
      <c r="L13426">
        <v>32</v>
      </c>
      <c r="N13426">
        <v>16</v>
      </c>
      <c r="P13426">
        <v>2</v>
      </c>
      <c r="Q13426">
        <v>2</v>
      </c>
      <c r="S13426">
        <v>0</v>
      </c>
    </row>
    <row r="13427" spans="1:19" x14ac:dyDescent="0.2">
      <c r="A13427" t="s">
        <v>27922</v>
      </c>
      <c r="B13427" t="s">
        <v>27734</v>
      </c>
      <c r="C13427" t="s">
        <v>220</v>
      </c>
      <c r="D13427" t="s">
        <v>1002</v>
      </c>
      <c r="E13427" s="23">
        <v>44166</v>
      </c>
      <c r="F13427">
        <v>0</v>
      </c>
      <c r="G13427">
        <v>0</v>
      </c>
      <c r="I13427">
        <v>0</v>
      </c>
      <c r="J13427">
        <v>0</v>
      </c>
      <c r="L13427">
        <v>0</v>
      </c>
      <c r="N13427">
        <v>0</v>
      </c>
      <c r="P13427">
        <v>0</v>
      </c>
      <c r="Q13427">
        <v>0</v>
      </c>
      <c r="S13427">
        <v>0</v>
      </c>
    </row>
    <row r="13428" spans="1:19" x14ac:dyDescent="0.2">
      <c r="A13428" t="s">
        <v>27923</v>
      </c>
      <c r="B13428" t="s">
        <v>27735</v>
      </c>
      <c r="C13428" t="s">
        <v>242</v>
      </c>
      <c r="D13428" t="s">
        <v>1000</v>
      </c>
      <c r="E13428" s="23">
        <v>44166</v>
      </c>
      <c r="F13428">
        <v>0</v>
      </c>
      <c r="G13428">
        <v>0</v>
      </c>
      <c r="I13428">
        <v>0</v>
      </c>
      <c r="J13428">
        <v>0</v>
      </c>
      <c r="L13428">
        <v>0</v>
      </c>
      <c r="N13428">
        <v>0</v>
      </c>
      <c r="P13428">
        <v>0</v>
      </c>
      <c r="Q13428">
        <v>0</v>
      </c>
      <c r="S13428">
        <v>0</v>
      </c>
    </row>
    <row r="13429" spans="1:19" x14ac:dyDescent="0.2">
      <c r="A13429" t="s">
        <v>27924</v>
      </c>
      <c r="B13429" t="s">
        <v>27736</v>
      </c>
      <c r="C13429" t="s">
        <v>242</v>
      </c>
      <c r="D13429" t="s">
        <v>1002</v>
      </c>
      <c r="E13429" s="23">
        <v>44166</v>
      </c>
      <c r="F13429">
        <v>0</v>
      </c>
      <c r="G13429">
        <v>0</v>
      </c>
      <c r="I13429">
        <v>0</v>
      </c>
      <c r="J13429">
        <v>0</v>
      </c>
      <c r="L13429">
        <v>0</v>
      </c>
      <c r="N13429">
        <v>0</v>
      </c>
      <c r="P13429">
        <v>0</v>
      </c>
      <c r="Q13429">
        <v>0</v>
      </c>
      <c r="S13429">
        <v>0</v>
      </c>
    </row>
    <row r="13430" spans="1:19" x14ac:dyDescent="0.2">
      <c r="A13430" t="s">
        <v>27925</v>
      </c>
      <c r="B13430" t="s">
        <v>27737</v>
      </c>
      <c r="C13430" t="s">
        <v>2724</v>
      </c>
      <c r="D13430" t="s">
        <v>1000</v>
      </c>
      <c r="E13430" s="23">
        <v>44166</v>
      </c>
      <c r="F13430">
        <v>6.5</v>
      </c>
      <c r="G13430">
        <v>6.5</v>
      </c>
      <c r="I13430">
        <v>13</v>
      </c>
      <c r="J13430">
        <v>35</v>
      </c>
      <c r="L13430">
        <v>35</v>
      </c>
      <c r="N13430">
        <v>10</v>
      </c>
      <c r="P13430">
        <v>3</v>
      </c>
      <c r="Q13430">
        <v>3</v>
      </c>
      <c r="S13430">
        <v>3</v>
      </c>
    </row>
    <row r="13431" spans="1:19" x14ac:dyDescent="0.2">
      <c r="A13431" t="s">
        <v>27926</v>
      </c>
      <c r="B13431" t="s">
        <v>27738</v>
      </c>
      <c r="C13431" t="s">
        <v>2724</v>
      </c>
      <c r="D13431" t="s">
        <v>1001</v>
      </c>
      <c r="E13431" s="23">
        <v>44166</v>
      </c>
      <c r="F13431">
        <v>0</v>
      </c>
      <c r="G13431">
        <v>0</v>
      </c>
      <c r="I13431">
        <v>9</v>
      </c>
      <c r="J13431">
        <v>0</v>
      </c>
      <c r="L13431">
        <v>0</v>
      </c>
      <c r="N13431">
        <v>9</v>
      </c>
      <c r="P13431">
        <v>3</v>
      </c>
      <c r="Q13431">
        <v>3</v>
      </c>
      <c r="S13431">
        <v>0</v>
      </c>
    </row>
    <row r="13432" spans="1:19" x14ac:dyDescent="0.2">
      <c r="A13432" t="s">
        <v>27927</v>
      </c>
      <c r="B13432" t="s">
        <v>27739</v>
      </c>
      <c r="C13432" t="s">
        <v>2724</v>
      </c>
      <c r="D13432" t="s">
        <v>1002</v>
      </c>
      <c r="E13432" s="23">
        <v>44166</v>
      </c>
      <c r="F13432">
        <v>6.5</v>
      </c>
      <c r="G13432">
        <v>6.5</v>
      </c>
      <c r="I13432">
        <v>22</v>
      </c>
      <c r="J13432">
        <v>35</v>
      </c>
      <c r="L13432">
        <v>35</v>
      </c>
      <c r="N13432">
        <v>19</v>
      </c>
      <c r="P13432">
        <v>6</v>
      </c>
      <c r="Q13432">
        <v>6</v>
      </c>
      <c r="S13432">
        <v>3</v>
      </c>
    </row>
    <row r="13433" spans="1:19" x14ac:dyDescent="0.2">
      <c r="A13433" t="s">
        <v>27928</v>
      </c>
      <c r="B13433" t="s">
        <v>27740</v>
      </c>
      <c r="C13433" t="s">
        <v>237</v>
      </c>
      <c r="D13433" t="s">
        <v>1000</v>
      </c>
      <c r="E13433" s="23">
        <v>44166</v>
      </c>
      <c r="F13433">
        <v>7</v>
      </c>
      <c r="G13433">
        <v>11</v>
      </c>
      <c r="I13433">
        <v>27</v>
      </c>
      <c r="J13433">
        <v>39</v>
      </c>
      <c r="L13433">
        <v>60</v>
      </c>
      <c r="N13433">
        <v>19</v>
      </c>
      <c r="P13433">
        <v>4</v>
      </c>
      <c r="Q13433">
        <v>5</v>
      </c>
      <c r="S13433">
        <v>8</v>
      </c>
    </row>
    <row r="13434" spans="1:19" x14ac:dyDescent="0.2">
      <c r="A13434" t="s">
        <v>27929</v>
      </c>
      <c r="B13434" t="s">
        <v>27741</v>
      </c>
      <c r="C13434" t="s">
        <v>237</v>
      </c>
      <c r="D13434" t="s">
        <v>1002</v>
      </c>
      <c r="E13434" s="23">
        <v>44166</v>
      </c>
      <c r="F13434">
        <v>7</v>
      </c>
      <c r="G13434">
        <v>11</v>
      </c>
      <c r="I13434">
        <v>27</v>
      </c>
      <c r="J13434">
        <v>39</v>
      </c>
      <c r="L13434">
        <v>60</v>
      </c>
      <c r="N13434">
        <v>19</v>
      </c>
      <c r="P13434">
        <v>4</v>
      </c>
      <c r="Q13434">
        <v>5</v>
      </c>
      <c r="S13434">
        <v>8</v>
      </c>
    </row>
    <row r="13435" spans="1:19" x14ac:dyDescent="0.2">
      <c r="A13435" t="s">
        <v>27930</v>
      </c>
      <c r="B13435" t="s">
        <v>27742</v>
      </c>
      <c r="C13435" t="s">
        <v>238</v>
      </c>
      <c r="D13435" t="s">
        <v>1000</v>
      </c>
      <c r="E13435" s="23">
        <v>44166</v>
      </c>
      <c r="F13435">
        <v>3</v>
      </c>
      <c r="G13435">
        <v>5</v>
      </c>
      <c r="I13435">
        <v>10</v>
      </c>
      <c r="J13435">
        <v>12</v>
      </c>
      <c r="L13435">
        <v>22</v>
      </c>
      <c r="N13435">
        <v>7</v>
      </c>
      <c r="P13435">
        <v>2</v>
      </c>
      <c r="Q13435">
        <v>2</v>
      </c>
      <c r="S13435">
        <v>3</v>
      </c>
    </row>
    <row r="13436" spans="1:19" x14ac:dyDescent="0.2">
      <c r="A13436" t="s">
        <v>27931</v>
      </c>
      <c r="B13436" t="s">
        <v>27743</v>
      </c>
      <c r="C13436" t="s">
        <v>238</v>
      </c>
      <c r="D13436" t="s">
        <v>1002</v>
      </c>
      <c r="E13436" s="23">
        <v>44166</v>
      </c>
      <c r="F13436">
        <v>3</v>
      </c>
      <c r="G13436">
        <v>5</v>
      </c>
      <c r="I13436">
        <v>10</v>
      </c>
      <c r="J13436">
        <v>12</v>
      </c>
      <c r="L13436">
        <v>22</v>
      </c>
      <c r="N13436">
        <v>7</v>
      </c>
      <c r="P13436">
        <v>2</v>
      </c>
      <c r="Q13436">
        <v>2</v>
      </c>
      <c r="S13436">
        <v>3</v>
      </c>
    </row>
    <row r="13437" spans="1:19" x14ac:dyDescent="0.2">
      <c r="A13437" t="s">
        <v>27932</v>
      </c>
      <c r="B13437" t="s">
        <v>27744</v>
      </c>
      <c r="C13437" t="s">
        <v>239</v>
      </c>
      <c r="D13437" t="s">
        <v>1000</v>
      </c>
      <c r="E13437" s="23">
        <v>44166</v>
      </c>
      <c r="F13437">
        <v>0</v>
      </c>
      <c r="G13437">
        <v>0</v>
      </c>
      <c r="I13437">
        <v>0</v>
      </c>
      <c r="J13437">
        <v>0</v>
      </c>
      <c r="L13437">
        <v>0</v>
      </c>
      <c r="N13437">
        <v>0</v>
      </c>
      <c r="P13437">
        <v>0</v>
      </c>
      <c r="Q13437">
        <v>0</v>
      </c>
      <c r="S13437">
        <v>0</v>
      </c>
    </row>
    <row r="13438" spans="1:19" x14ac:dyDescent="0.2">
      <c r="A13438" t="s">
        <v>27933</v>
      </c>
      <c r="B13438" t="s">
        <v>27745</v>
      </c>
      <c r="C13438" t="s">
        <v>239</v>
      </c>
      <c r="D13438" t="s">
        <v>1002</v>
      </c>
      <c r="E13438" s="23">
        <v>44166</v>
      </c>
      <c r="F13438">
        <v>0</v>
      </c>
      <c r="G13438">
        <v>0</v>
      </c>
      <c r="I13438">
        <v>0</v>
      </c>
      <c r="J13438">
        <v>0</v>
      </c>
      <c r="L13438">
        <v>0</v>
      </c>
      <c r="N13438">
        <v>0</v>
      </c>
      <c r="P13438">
        <v>0</v>
      </c>
      <c r="Q13438">
        <v>0</v>
      </c>
      <c r="S13438">
        <v>0</v>
      </c>
    </row>
    <row r="13439" spans="1:19" x14ac:dyDescent="0.2">
      <c r="A13439" t="s">
        <v>27934</v>
      </c>
      <c r="B13439" t="s">
        <v>27746</v>
      </c>
      <c r="C13439" t="s">
        <v>1988</v>
      </c>
      <c r="D13439" t="s">
        <v>1000</v>
      </c>
      <c r="E13439" s="23">
        <v>44166</v>
      </c>
      <c r="F13439">
        <v>7</v>
      </c>
      <c r="G13439">
        <v>7</v>
      </c>
      <c r="I13439">
        <v>4</v>
      </c>
      <c r="J13439">
        <v>37</v>
      </c>
      <c r="L13439">
        <v>37</v>
      </c>
      <c r="N13439">
        <v>2</v>
      </c>
      <c r="P13439">
        <v>0</v>
      </c>
      <c r="Q13439">
        <v>0</v>
      </c>
      <c r="S13439">
        <v>2</v>
      </c>
    </row>
    <row r="13440" spans="1:19" x14ac:dyDescent="0.2">
      <c r="A13440" t="s">
        <v>27935</v>
      </c>
      <c r="B13440" t="s">
        <v>27747</v>
      </c>
      <c r="C13440" t="s">
        <v>1988</v>
      </c>
      <c r="D13440" t="s">
        <v>1001</v>
      </c>
      <c r="E13440" s="23">
        <v>44166</v>
      </c>
      <c r="F13440">
        <v>0</v>
      </c>
      <c r="G13440">
        <v>0</v>
      </c>
      <c r="I13440">
        <v>7</v>
      </c>
      <c r="J13440">
        <v>0</v>
      </c>
      <c r="L13440">
        <v>0</v>
      </c>
      <c r="N13440">
        <v>7</v>
      </c>
      <c r="P13440">
        <v>0</v>
      </c>
      <c r="Q13440">
        <v>1</v>
      </c>
      <c r="S13440">
        <v>0</v>
      </c>
    </row>
    <row r="13441" spans="1:19" x14ac:dyDescent="0.2">
      <c r="A13441" t="s">
        <v>27936</v>
      </c>
      <c r="B13441" t="s">
        <v>27748</v>
      </c>
      <c r="C13441" t="s">
        <v>1988</v>
      </c>
      <c r="D13441" t="s">
        <v>1002</v>
      </c>
      <c r="E13441" s="23">
        <v>44166</v>
      </c>
      <c r="F13441">
        <v>7</v>
      </c>
      <c r="G13441">
        <v>7</v>
      </c>
      <c r="I13441">
        <v>11</v>
      </c>
      <c r="J13441">
        <v>37</v>
      </c>
      <c r="L13441">
        <v>37</v>
      </c>
      <c r="N13441">
        <v>9</v>
      </c>
      <c r="P13441">
        <v>0</v>
      </c>
      <c r="Q13441">
        <v>1</v>
      </c>
      <c r="S13441">
        <v>2</v>
      </c>
    </row>
    <row r="13442" spans="1:19" x14ac:dyDescent="0.2">
      <c r="A13442" t="s">
        <v>27937</v>
      </c>
      <c r="B13442" t="s">
        <v>27749</v>
      </c>
      <c r="C13442" t="s">
        <v>966</v>
      </c>
      <c r="D13442" t="s">
        <v>1000</v>
      </c>
      <c r="E13442" s="23">
        <v>44166</v>
      </c>
      <c r="F13442">
        <v>0</v>
      </c>
      <c r="G13442">
        <v>0</v>
      </c>
      <c r="I13442">
        <v>0</v>
      </c>
      <c r="J13442">
        <v>0</v>
      </c>
      <c r="L13442">
        <v>0</v>
      </c>
      <c r="N13442">
        <v>0</v>
      </c>
      <c r="P13442">
        <v>0</v>
      </c>
      <c r="Q13442">
        <v>0</v>
      </c>
      <c r="S13442">
        <v>0</v>
      </c>
    </row>
    <row r="13443" spans="1:19" x14ac:dyDescent="0.2">
      <c r="A13443" t="s">
        <v>27938</v>
      </c>
      <c r="B13443" t="s">
        <v>27750</v>
      </c>
      <c r="C13443" t="s">
        <v>966</v>
      </c>
      <c r="D13443" t="s">
        <v>1002</v>
      </c>
      <c r="E13443" s="23">
        <v>44166</v>
      </c>
      <c r="F13443">
        <v>0</v>
      </c>
      <c r="G13443">
        <v>0</v>
      </c>
      <c r="I13443">
        <v>0</v>
      </c>
      <c r="J13443">
        <v>0</v>
      </c>
      <c r="L13443">
        <v>0</v>
      </c>
      <c r="N13443">
        <v>0</v>
      </c>
      <c r="P13443">
        <v>0</v>
      </c>
      <c r="Q13443">
        <v>0</v>
      </c>
      <c r="S13443">
        <v>0</v>
      </c>
    </row>
    <row r="13444" spans="1:19" x14ac:dyDescent="0.2">
      <c r="A13444" t="s">
        <v>27939</v>
      </c>
      <c r="B13444" t="s">
        <v>27751</v>
      </c>
      <c r="C13444" t="s">
        <v>240</v>
      </c>
      <c r="D13444" t="s">
        <v>1000</v>
      </c>
      <c r="E13444" s="23">
        <v>44166</v>
      </c>
      <c r="F13444">
        <v>10.5</v>
      </c>
      <c r="G13444">
        <v>11.5</v>
      </c>
      <c r="I13444">
        <v>24</v>
      </c>
      <c r="J13444">
        <v>58</v>
      </c>
      <c r="L13444">
        <v>65</v>
      </c>
      <c r="N13444">
        <v>23</v>
      </c>
      <c r="P13444">
        <v>3</v>
      </c>
      <c r="Q13444">
        <v>3</v>
      </c>
      <c r="S13444">
        <v>1</v>
      </c>
    </row>
    <row r="13445" spans="1:19" x14ac:dyDescent="0.2">
      <c r="A13445" t="s">
        <v>27940</v>
      </c>
      <c r="B13445" t="s">
        <v>27752</v>
      </c>
      <c r="C13445" t="s">
        <v>240</v>
      </c>
      <c r="D13445" t="s">
        <v>1002</v>
      </c>
      <c r="E13445" s="23">
        <v>44166</v>
      </c>
      <c r="F13445">
        <v>10.5</v>
      </c>
      <c r="G13445">
        <v>11.5</v>
      </c>
      <c r="I13445">
        <v>24</v>
      </c>
      <c r="J13445">
        <v>58</v>
      </c>
      <c r="L13445">
        <v>65</v>
      </c>
      <c r="N13445">
        <v>23</v>
      </c>
      <c r="P13445">
        <v>3</v>
      </c>
      <c r="Q13445">
        <v>3</v>
      </c>
      <c r="S13445">
        <v>1</v>
      </c>
    </row>
    <row r="13446" spans="1:19" x14ac:dyDescent="0.2">
      <c r="A13446" t="s">
        <v>27941</v>
      </c>
      <c r="B13446" t="s">
        <v>27753</v>
      </c>
      <c r="C13446" t="s">
        <v>241</v>
      </c>
      <c r="D13446" t="s">
        <v>1000</v>
      </c>
      <c r="E13446" s="23">
        <v>44166</v>
      </c>
      <c r="F13446">
        <v>40</v>
      </c>
      <c r="G13446">
        <v>42.5</v>
      </c>
      <c r="I13446">
        <v>328</v>
      </c>
      <c r="J13446">
        <v>433</v>
      </c>
      <c r="L13446">
        <v>461</v>
      </c>
      <c r="N13446">
        <v>311</v>
      </c>
      <c r="P13446">
        <v>10</v>
      </c>
      <c r="Q13446">
        <v>13</v>
      </c>
      <c r="S13446">
        <v>17</v>
      </c>
    </row>
    <row r="13447" spans="1:19" x14ac:dyDescent="0.2">
      <c r="A13447" t="s">
        <v>27942</v>
      </c>
      <c r="B13447" t="s">
        <v>27754</v>
      </c>
      <c r="C13447" t="s">
        <v>241</v>
      </c>
      <c r="D13447" t="s">
        <v>1002</v>
      </c>
      <c r="E13447" s="23">
        <v>44166</v>
      </c>
      <c r="F13447">
        <v>40</v>
      </c>
      <c r="G13447">
        <v>42.5</v>
      </c>
      <c r="I13447">
        <v>328</v>
      </c>
      <c r="J13447">
        <v>433</v>
      </c>
      <c r="L13447">
        <v>461</v>
      </c>
      <c r="N13447">
        <v>311</v>
      </c>
      <c r="P13447">
        <v>10</v>
      </c>
      <c r="Q13447">
        <v>13</v>
      </c>
      <c r="S13447">
        <v>17</v>
      </c>
    </row>
    <row r="13448" spans="1:19" x14ac:dyDescent="0.2">
      <c r="A13448" t="s">
        <v>27943</v>
      </c>
      <c r="B13448" t="s">
        <v>27755</v>
      </c>
      <c r="C13448" t="s">
        <v>318</v>
      </c>
      <c r="D13448" t="s">
        <v>1000</v>
      </c>
      <c r="E13448" s="23">
        <v>44166</v>
      </c>
      <c r="F13448">
        <v>6</v>
      </c>
      <c r="G13448">
        <v>6</v>
      </c>
      <c r="I13448">
        <v>16</v>
      </c>
      <c r="J13448">
        <v>35</v>
      </c>
      <c r="L13448">
        <v>35</v>
      </c>
      <c r="N13448">
        <v>14</v>
      </c>
      <c r="P13448">
        <v>0</v>
      </c>
      <c r="Q13448">
        <v>0</v>
      </c>
      <c r="S13448">
        <v>2</v>
      </c>
    </row>
    <row r="13449" spans="1:19" x14ac:dyDescent="0.2">
      <c r="A13449" t="s">
        <v>27944</v>
      </c>
      <c r="B13449" t="s">
        <v>27756</v>
      </c>
      <c r="C13449" t="s">
        <v>318</v>
      </c>
      <c r="D13449" t="s">
        <v>1002</v>
      </c>
      <c r="E13449" s="23">
        <v>44166</v>
      </c>
      <c r="F13449">
        <v>6</v>
      </c>
      <c r="G13449">
        <v>6</v>
      </c>
      <c r="I13449">
        <v>16</v>
      </c>
      <c r="J13449">
        <v>35</v>
      </c>
      <c r="L13449">
        <v>35</v>
      </c>
      <c r="N13449">
        <v>14</v>
      </c>
      <c r="P13449">
        <v>0</v>
      </c>
      <c r="Q13449">
        <v>0</v>
      </c>
      <c r="S13449">
        <v>2</v>
      </c>
    </row>
    <row r="13450" spans="1:19" x14ac:dyDescent="0.2">
      <c r="A13450" t="s">
        <v>27945</v>
      </c>
      <c r="B13450" t="s">
        <v>27757</v>
      </c>
      <c r="C13450" t="s">
        <v>896</v>
      </c>
      <c r="D13450" t="s">
        <v>1000</v>
      </c>
      <c r="E13450" s="23">
        <v>44166</v>
      </c>
      <c r="F13450">
        <v>80</v>
      </c>
      <c r="G13450">
        <v>89.5</v>
      </c>
      <c r="I13450">
        <v>422</v>
      </c>
      <c r="J13450">
        <v>649</v>
      </c>
      <c r="L13450">
        <v>715</v>
      </c>
      <c r="N13450">
        <v>386</v>
      </c>
      <c r="O13450" t="s">
        <v>904</v>
      </c>
      <c r="P13450">
        <v>22</v>
      </c>
      <c r="Q13450">
        <v>26</v>
      </c>
      <c r="S13450">
        <v>36</v>
      </c>
    </row>
    <row r="13451" spans="1:19" x14ac:dyDescent="0.2">
      <c r="A13451" t="s">
        <v>27946</v>
      </c>
      <c r="B13451" t="s">
        <v>27758</v>
      </c>
      <c r="C13451" t="s">
        <v>899</v>
      </c>
      <c r="D13451" t="s">
        <v>1001</v>
      </c>
      <c r="E13451" s="23">
        <v>44166</v>
      </c>
      <c r="F13451">
        <v>0</v>
      </c>
      <c r="G13451">
        <v>0</v>
      </c>
      <c r="I13451">
        <v>16</v>
      </c>
      <c r="J13451">
        <v>0</v>
      </c>
      <c r="L13451">
        <v>0</v>
      </c>
      <c r="N13451">
        <v>16</v>
      </c>
      <c r="O13451" t="s">
        <v>904</v>
      </c>
      <c r="P13451">
        <v>3</v>
      </c>
      <c r="Q13451">
        <v>4</v>
      </c>
      <c r="S13451">
        <v>0</v>
      </c>
    </row>
    <row r="13452" spans="1:19" x14ac:dyDescent="0.2">
      <c r="A13452" t="s">
        <v>27947</v>
      </c>
      <c r="B13452" t="s">
        <v>27759</v>
      </c>
      <c r="C13452" t="s">
        <v>1237</v>
      </c>
      <c r="D13452" t="s">
        <v>1000</v>
      </c>
      <c r="E13452" s="23">
        <v>44166</v>
      </c>
      <c r="F13452">
        <v>24</v>
      </c>
      <c r="G13452">
        <v>25</v>
      </c>
      <c r="I13452">
        <v>41</v>
      </c>
      <c r="J13452">
        <v>130</v>
      </c>
      <c r="L13452">
        <v>137</v>
      </c>
      <c r="N13452">
        <v>35</v>
      </c>
      <c r="P13452">
        <v>6</v>
      </c>
      <c r="Q13452">
        <v>6</v>
      </c>
      <c r="S13452">
        <v>6</v>
      </c>
    </row>
    <row r="13453" spans="1:19" x14ac:dyDescent="0.2">
      <c r="A13453" t="s">
        <v>27948</v>
      </c>
      <c r="B13453" t="s">
        <v>27760</v>
      </c>
      <c r="C13453" t="s">
        <v>1237</v>
      </c>
      <c r="D13453" t="s">
        <v>1001</v>
      </c>
      <c r="E13453" s="23">
        <v>44166</v>
      </c>
      <c r="F13453">
        <v>0</v>
      </c>
      <c r="G13453">
        <v>0</v>
      </c>
      <c r="I13453">
        <v>16</v>
      </c>
      <c r="J13453">
        <v>0</v>
      </c>
      <c r="L13453">
        <v>0</v>
      </c>
      <c r="N13453">
        <v>16</v>
      </c>
      <c r="P13453">
        <v>3</v>
      </c>
      <c r="Q13453">
        <v>4</v>
      </c>
      <c r="S13453">
        <v>0</v>
      </c>
    </row>
    <row r="13454" spans="1:19" x14ac:dyDescent="0.2">
      <c r="A13454" t="s">
        <v>27949</v>
      </c>
      <c r="B13454" t="s">
        <v>27761</v>
      </c>
      <c r="C13454" t="s">
        <v>1237</v>
      </c>
      <c r="D13454" t="s">
        <v>1002</v>
      </c>
      <c r="E13454" s="23">
        <v>44166</v>
      </c>
      <c r="F13454">
        <v>24</v>
      </c>
      <c r="G13454">
        <v>25</v>
      </c>
      <c r="I13454">
        <v>57</v>
      </c>
      <c r="J13454">
        <v>130</v>
      </c>
      <c r="L13454">
        <v>137</v>
      </c>
      <c r="N13454">
        <v>51</v>
      </c>
      <c r="P13454">
        <v>9</v>
      </c>
      <c r="Q13454">
        <v>10</v>
      </c>
      <c r="S13454">
        <v>6</v>
      </c>
    </row>
    <row r="13455" spans="1:19" x14ac:dyDescent="0.2">
      <c r="A13455" t="s">
        <v>27950</v>
      </c>
      <c r="B13455" t="s">
        <v>27762</v>
      </c>
      <c r="C13455" t="s">
        <v>235</v>
      </c>
      <c r="D13455" t="s">
        <v>1002</v>
      </c>
      <c r="E13455" s="23">
        <v>44166</v>
      </c>
      <c r="F13455">
        <v>80</v>
      </c>
      <c r="G13455">
        <v>89.5</v>
      </c>
      <c r="I13455">
        <v>438</v>
      </c>
      <c r="J13455">
        <v>649</v>
      </c>
      <c r="L13455">
        <v>715</v>
      </c>
      <c r="N13455">
        <v>402</v>
      </c>
      <c r="P13455">
        <v>25</v>
      </c>
      <c r="Q13455">
        <v>30</v>
      </c>
      <c r="S13455">
        <v>36</v>
      </c>
    </row>
    <row r="13456" spans="1:19" x14ac:dyDescent="0.2">
      <c r="A13456" t="s">
        <v>28143</v>
      </c>
      <c r="B13456" t="s">
        <v>27955</v>
      </c>
      <c r="C13456" t="s">
        <v>228</v>
      </c>
      <c r="D13456" t="s">
        <v>1000</v>
      </c>
      <c r="E13456" s="23">
        <v>44197</v>
      </c>
      <c r="F13456">
        <v>0</v>
      </c>
      <c r="G13456">
        <v>0</v>
      </c>
      <c r="I13456">
        <v>0</v>
      </c>
      <c r="J13456">
        <v>0</v>
      </c>
      <c r="L13456">
        <v>0</v>
      </c>
      <c r="N13456">
        <v>0</v>
      </c>
      <c r="P13456">
        <v>0</v>
      </c>
      <c r="Q13456">
        <v>0</v>
      </c>
      <c r="S13456">
        <v>0</v>
      </c>
    </row>
    <row r="13457" spans="1:19" x14ac:dyDescent="0.2">
      <c r="A13457" t="s">
        <v>28144</v>
      </c>
      <c r="B13457" t="s">
        <v>27956</v>
      </c>
      <c r="C13457" t="s">
        <v>211</v>
      </c>
      <c r="D13457" t="s">
        <v>1000</v>
      </c>
      <c r="E13457" s="23">
        <v>44197</v>
      </c>
      <c r="F13457">
        <v>0</v>
      </c>
      <c r="G13457">
        <v>0</v>
      </c>
      <c r="I13457">
        <v>0</v>
      </c>
      <c r="J13457">
        <v>0</v>
      </c>
      <c r="L13457">
        <v>0</v>
      </c>
      <c r="N13457">
        <v>0</v>
      </c>
      <c r="P13457">
        <v>0</v>
      </c>
      <c r="Q13457">
        <v>0</v>
      </c>
      <c r="S13457">
        <v>0</v>
      </c>
    </row>
    <row r="13458" spans="1:19" x14ac:dyDescent="0.2">
      <c r="A13458" t="s">
        <v>28145</v>
      </c>
      <c r="B13458" t="s">
        <v>27957</v>
      </c>
      <c r="C13458" t="s">
        <v>213</v>
      </c>
      <c r="D13458" t="s">
        <v>1000</v>
      </c>
      <c r="E13458" s="23">
        <v>44197</v>
      </c>
      <c r="F13458">
        <v>0</v>
      </c>
      <c r="G13458">
        <v>0</v>
      </c>
      <c r="I13458">
        <v>0</v>
      </c>
      <c r="J13458">
        <v>0</v>
      </c>
      <c r="L13458">
        <v>0</v>
      </c>
      <c r="N13458">
        <v>0</v>
      </c>
      <c r="P13458">
        <v>0</v>
      </c>
      <c r="Q13458">
        <v>0</v>
      </c>
      <c r="S13458">
        <v>0</v>
      </c>
    </row>
    <row r="13459" spans="1:19" x14ac:dyDescent="0.2">
      <c r="A13459" t="s">
        <v>28146</v>
      </c>
      <c r="B13459" t="s">
        <v>27958</v>
      </c>
      <c r="C13459" t="s">
        <v>229</v>
      </c>
      <c r="D13459" t="s">
        <v>1000</v>
      </c>
      <c r="E13459" s="23">
        <v>44197</v>
      </c>
      <c r="F13459">
        <v>0</v>
      </c>
      <c r="G13459">
        <v>0</v>
      </c>
      <c r="I13459">
        <v>0</v>
      </c>
      <c r="J13459">
        <v>0</v>
      </c>
      <c r="L13459">
        <v>0</v>
      </c>
      <c r="N13459">
        <v>0</v>
      </c>
      <c r="P13459">
        <v>0</v>
      </c>
      <c r="Q13459">
        <v>0</v>
      </c>
      <c r="S13459">
        <v>0</v>
      </c>
    </row>
    <row r="13460" spans="1:19" x14ac:dyDescent="0.2">
      <c r="A13460" t="s">
        <v>28147</v>
      </c>
      <c r="B13460" t="s">
        <v>27959</v>
      </c>
      <c r="C13460" t="s">
        <v>1051</v>
      </c>
      <c r="D13460" t="s">
        <v>1000</v>
      </c>
      <c r="E13460" s="23">
        <v>44197</v>
      </c>
      <c r="F13460">
        <v>0</v>
      </c>
      <c r="G13460">
        <v>0</v>
      </c>
      <c r="I13460">
        <v>0</v>
      </c>
      <c r="J13460">
        <v>0</v>
      </c>
      <c r="L13460">
        <v>0</v>
      </c>
      <c r="N13460">
        <v>0</v>
      </c>
      <c r="P13460">
        <v>0</v>
      </c>
      <c r="Q13460">
        <v>0</v>
      </c>
      <c r="S13460">
        <v>0</v>
      </c>
    </row>
    <row r="13461" spans="1:19" x14ac:dyDescent="0.2">
      <c r="A13461" t="s">
        <v>28148</v>
      </c>
      <c r="B13461" t="s">
        <v>27960</v>
      </c>
      <c r="C13461" t="s">
        <v>1048</v>
      </c>
      <c r="D13461" t="s">
        <v>1000</v>
      </c>
      <c r="E13461" s="23">
        <v>44197</v>
      </c>
      <c r="F13461">
        <v>0</v>
      </c>
      <c r="G13461">
        <v>0</v>
      </c>
      <c r="I13461">
        <v>0</v>
      </c>
      <c r="J13461">
        <v>0</v>
      </c>
      <c r="L13461">
        <v>0</v>
      </c>
      <c r="N13461">
        <v>0</v>
      </c>
      <c r="P13461">
        <v>0</v>
      </c>
      <c r="Q13461">
        <v>0</v>
      </c>
      <c r="S13461">
        <v>0</v>
      </c>
    </row>
    <row r="13462" spans="1:19" x14ac:dyDescent="0.2">
      <c r="A13462" t="s">
        <v>28149</v>
      </c>
      <c r="B13462" t="s">
        <v>27961</v>
      </c>
      <c r="C13462" t="s">
        <v>1047</v>
      </c>
      <c r="D13462" t="s">
        <v>1000</v>
      </c>
      <c r="E13462" s="23">
        <v>44197</v>
      </c>
      <c r="F13462">
        <v>1.5</v>
      </c>
      <c r="G13462">
        <v>1.5</v>
      </c>
      <c r="I13462">
        <v>16</v>
      </c>
      <c r="J13462">
        <v>8</v>
      </c>
      <c r="L13462">
        <v>8</v>
      </c>
      <c r="N13462">
        <v>13</v>
      </c>
      <c r="P13462">
        <v>0</v>
      </c>
      <c r="Q13462">
        <v>0</v>
      </c>
      <c r="S13462">
        <v>3</v>
      </c>
    </row>
    <row r="13463" spans="1:19" x14ac:dyDescent="0.2">
      <c r="A13463" t="s">
        <v>28150</v>
      </c>
      <c r="B13463" t="s">
        <v>27962</v>
      </c>
      <c r="C13463" t="s">
        <v>1050</v>
      </c>
      <c r="D13463" t="s">
        <v>1001</v>
      </c>
      <c r="E13463" s="23">
        <v>44197</v>
      </c>
      <c r="F13463">
        <v>0</v>
      </c>
      <c r="G13463">
        <v>0</v>
      </c>
      <c r="I13463">
        <v>0</v>
      </c>
      <c r="J13463">
        <v>0</v>
      </c>
      <c r="L13463">
        <v>0</v>
      </c>
      <c r="N13463">
        <v>0</v>
      </c>
      <c r="P13463">
        <v>0</v>
      </c>
      <c r="Q13463">
        <v>0</v>
      </c>
      <c r="S13463">
        <v>0</v>
      </c>
    </row>
    <row r="13464" spans="1:19" x14ac:dyDescent="0.2">
      <c r="A13464" t="s">
        <v>28151</v>
      </c>
      <c r="B13464" t="s">
        <v>27963</v>
      </c>
      <c r="C13464" t="s">
        <v>1050</v>
      </c>
      <c r="D13464" t="s">
        <v>1000</v>
      </c>
      <c r="E13464" s="23">
        <v>44197</v>
      </c>
      <c r="F13464">
        <v>0.5</v>
      </c>
      <c r="G13464">
        <v>1</v>
      </c>
      <c r="I13464">
        <v>0</v>
      </c>
      <c r="J13464">
        <v>2</v>
      </c>
      <c r="L13464">
        <v>5</v>
      </c>
      <c r="N13464">
        <v>0</v>
      </c>
      <c r="P13464">
        <v>0</v>
      </c>
      <c r="Q13464">
        <v>0</v>
      </c>
      <c r="S13464">
        <v>0</v>
      </c>
    </row>
    <row r="13465" spans="1:19" x14ac:dyDescent="0.2">
      <c r="A13465" t="s">
        <v>28152</v>
      </c>
      <c r="B13465" t="s">
        <v>27964</v>
      </c>
      <c r="C13465" t="s">
        <v>1049</v>
      </c>
      <c r="D13465" t="s">
        <v>1001</v>
      </c>
      <c r="E13465" s="23">
        <v>44197</v>
      </c>
      <c r="F13465">
        <v>0</v>
      </c>
      <c r="G13465">
        <v>0</v>
      </c>
      <c r="I13465">
        <v>0</v>
      </c>
      <c r="J13465">
        <v>0</v>
      </c>
      <c r="L13465">
        <v>0</v>
      </c>
      <c r="N13465">
        <v>0</v>
      </c>
      <c r="P13465">
        <v>0</v>
      </c>
      <c r="Q13465">
        <v>0</v>
      </c>
      <c r="S13465">
        <v>0</v>
      </c>
    </row>
    <row r="13466" spans="1:19" x14ac:dyDescent="0.2">
      <c r="A13466" t="s">
        <v>28153</v>
      </c>
      <c r="B13466" t="s">
        <v>27965</v>
      </c>
      <c r="C13466" t="s">
        <v>1048</v>
      </c>
      <c r="D13466" t="s">
        <v>1001</v>
      </c>
      <c r="E13466" s="23">
        <v>44197</v>
      </c>
      <c r="F13466">
        <v>0</v>
      </c>
      <c r="G13466">
        <v>0</v>
      </c>
      <c r="I13466">
        <v>7</v>
      </c>
      <c r="J13466">
        <v>0</v>
      </c>
      <c r="L13466">
        <v>0</v>
      </c>
      <c r="N13466">
        <v>7</v>
      </c>
      <c r="P13466">
        <v>0</v>
      </c>
      <c r="Q13466">
        <v>0</v>
      </c>
      <c r="S13466">
        <v>0</v>
      </c>
    </row>
    <row r="13467" spans="1:19" x14ac:dyDescent="0.2">
      <c r="A13467" t="s">
        <v>28148</v>
      </c>
      <c r="B13467" t="s">
        <v>27960</v>
      </c>
      <c r="C13467" t="s">
        <v>1048</v>
      </c>
      <c r="D13467" t="s">
        <v>1000</v>
      </c>
      <c r="E13467" s="23">
        <v>44197</v>
      </c>
      <c r="F13467">
        <v>2.5</v>
      </c>
      <c r="G13467">
        <v>2.5</v>
      </c>
      <c r="I13467">
        <v>0</v>
      </c>
      <c r="J13467">
        <v>14</v>
      </c>
      <c r="L13467">
        <v>14</v>
      </c>
      <c r="N13467">
        <v>0</v>
      </c>
      <c r="P13467">
        <v>0</v>
      </c>
      <c r="Q13467">
        <v>0</v>
      </c>
      <c r="S13467">
        <v>0</v>
      </c>
    </row>
    <row r="13468" spans="1:19" x14ac:dyDescent="0.2">
      <c r="A13468" t="s">
        <v>28154</v>
      </c>
      <c r="B13468" t="s">
        <v>27966</v>
      </c>
      <c r="C13468" t="s">
        <v>1047</v>
      </c>
      <c r="D13468" t="s">
        <v>1001</v>
      </c>
      <c r="E13468" s="23">
        <v>44197</v>
      </c>
      <c r="F13468">
        <v>0</v>
      </c>
      <c r="G13468">
        <v>0</v>
      </c>
      <c r="I13468">
        <v>0</v>
      </c>
      <c r="J13468">
        <v>0</v>
      </c>
      <c r="L13468">
        <v>0</v>
      </c>
      <c r="N13468">
        <v>0</v>
      </c>
      <c r="P13468">
        <v>0</v>
      </c>
      <c r="Q13468">
        <v>0</v>
      </c>
      <c r="S13468">
        <v>0</v>
      </c>
    </row>
    <row r="13469" spans="1:19" x14ac:dyDescent="0.2">
      <c r="A13469" t="s">
        <v>28155</v>
      </c>
      <c r="B13469" t="s">
        <v>27967</v>
      </c>
      <c r="C13469" t="s">
        <v>25343</v>
      </c>
      <c r="D13469" t="s">
        <v>1001</v>
      </c>
      <c r="E13469" s="23">
        <v>44197</v>
      </c>
      <c r="F13469">
        <v>0</v>
      </c>
      <c r="G13469">
        <v>0</v>
      </c>
      <c r="I13469">
        <v>2</v>
      </c>
      <c r="J13469">
        <v>0</v>
      </c>
      <c r="L13469">
        <v>0</v>
      </c>
      <c r="N13469">
        <v>2</v>
      </c>
      <c r="P13469">
        <v>0</v>
      </c>
      <c r="Q13469">
        <v>0</v>
      </c>
      <c r="S13469">
        <v>0</v>
      </c>
    </row>
    <row r="13470" spans="1:19" x14ac:dyDescent="0.2">
      <c r="A13470" t="s">
        <v>28156</v>
      </c>
      <c r="B13470" t="s">
        <v>27968</v>
      </c>
      <c r="C13470" t="s">
        <v>25343</v>
      </c>
      <c r="D13470" t="s">
        <v>1000</v>
      </c>
      <c r="E13470" s="23">
        <v>44197</v>
      </c>
      <c r="F13470">
        <v>1.5</v>
      </c>
      <c r="G13470">
        <v>1.5</v>
      </c>
      <c r="I13470">
        <v>0</v>
      </c>
      <c r="J13470">
        <v>8</v>
      </c>
      <c r="L13470">
        <v>8</v>
      </c>
      <c r="N13470">
        <v>0</v>
      </c>
      <c r="P13470">
        <v>0</v>
      </c>
      <c r="Q13470">
        <v>0</v>
      </c>
      <c r="S13470">
        <v>0</v>
      </c>
    </row>
    <row r="13471" spans="1:19" x14ac:dyDescent="0.2">
      <c r="A13471" t="s">
        <v>28157</v>
      </c>
      <c r="B13471" t="s">
        <v>27969</v>
      </c>
      <c r="C13471" t="s">
        <v>25698</v>
      </c>
      <c r="D13471" t="s">
        <v>1000</v>
      </c>
      <c r="E13471" s="23">
        <v>44197</v>
      </c>
      <c r="F13471">
        <v>2</v>
      </c>
      <c r="G13471">
        <v>4</v>
      </c>
      <c r="I13471">
        <v>7</v>
      </c>
      <c r="J13471">
        <v>12</v>
      </c>
      <c r="L13471">
        <v>21</v>
      </c>
      <c r="N13471">
        <v>7</v>
      </c>
      <c r="P13471">
        <v>3</v>
      </c>
      <c r="Q13471">
        <v>3</v>
      </c>
      <c r="S13471">
        <v>0</v>
      </c>
    </row>
    <row r="13472" spans="1:19" x14ac:dyDescent="0.2">
      <c r="A13472" t="s">
        <v>28158</v>
      </c>
      <c r="B13472" t="s">
        <v>27970</v>
      </c>
      <c r="C13472" t="s">
        <v>959</v>
      </c>
      <c r="D13472" t="s">
        <v>1000</v>
      </c>
      <c r="E13472" s="23">
        <v>44197</v>
      </c>
      <c r="F13472">
        <v>0</v>
      </c>
      <c r="G13472">
        <v>0</v>
      </c>
      <c r="I13472">
        <v>0</v>
      </c>
      <c r="J13472">
        <v>0</v>
      </c>
      <c r="L13472">
        <v>0</v>
      </c>
      <c r="N13472">
        <v>0</v>
      </c>
      <c r="P13472">
        <v>0</v>
      </c>
      <c r="Q13472">
        <v>0</v>
      </c>
      <c r="S13472">
        <v>0</v>
      </c>
    </row>
    <row r="13473" spans="1:19" x14ac:dyDescent="0.2">
      <c r="A13473" t="s">
        <v>28159</v>
      </c>
      <c r="B13473" t="s">
        <v>27971</v>
      </c>
      <c r="C13473" t="s">
        <v>205</v>
      </c>
      <c r="D13473" t="s">
        <v>1000</v>
      </c>
      <c r="E13473" s="23">
        <v>44197</v>
      </c>
      <c r="F13473">
        <v>0</v>
      </c>
      <c r="G13473">
        <v>0</v>
      </c>
      <c r="I13473">
        <v>0</v>
      </c>
      <c r="J13473">
        <v>0</v>
      </c>
      <c r="L13473">
        <v>0</v>
      </c>
      <c r="N13473">
        <v>0</v>
      </c>
      <c r="P13473">
        <v>0</v>
      </c>
      <c r="Q13473">
        <v>0</v>
      </c>
      <c r="S13473">
        <v>0</v>
      </c>
    </row>
    <row r="13474" spans="1:19" x14ac:dyDescent="0.2">
      <c r="A13474" t="s">
        <v>28160</v>
      </c>
      <c r="B13474" t="s">
        <v>27972</v>
      </c>
      <c r="C13474" t="s">
        <v>384</v>
      </c>
      <c r="D13474" t="s">
        <v>1000</v>
      </c>
      <c r="E13474" s="23">
        <v>44197</v>
      </c>
      <c r="F13474">
        <v>0</v>
      </c>
      <c r="G13474">
        <v>0</v>
      </c>
      <c r="I13474">
        <v>0</v>
      </c>
      <c r="J13474">
        <v>0</v>
      </c>
      <c r="L13474">
        <v>0</v>
      </c>
      <c r="N13474">
        <v>0</v>
      </c>
      <c r="P13474">
        <v>0</v>
      </c>
      <c r="Q13474">
        <v>0</v>
      </c>
      <c r="S13474">
        <v>0</v>
      </c>
    </row>
    <row r="13475" spans="1:19" x14ac:dyDescent="0.2">
      <c r="A13475" t="s">
        <v>28161</v>
      </c>
      <c r="B13475" t="s">
        <v>27973</v>
      </c>
      <c r="C13475" t="s">
        <v>210</v>
      </c>
      <c r="D13475" t="s">
        <v>1000</v>
      </c>
      <c r="E13475" s="23">
        <v>44197</v>
      </c>
      <c r="F13475">
        <v>0</v>
      </c>
      <c r="G13475">
        <v>0</v>
      </c>
      <c r="I13475">
        <v>0</v>
      </c>
      <c r="J13475">
        <v>0</v>
      </c>
      <c r="L13475">
        <v>0</v>
      </c>
      <c r="N13475">
        <v>0</v>
      </c>
      <c r="P13475">
        <v>0</v>
      </c>
      <c r="Q13475">
        <v>0</v>
      </c>
      <c r="S13475">
        <v>0</v>
      </c>
    </row>
    <row r="13476" spans="1:19" x14ac:dyDescent="0.2">
      <c r="A13476" t="s">
        <v>28162</v>
      </c>
      <c r="B13476" t="s">
        <v>27974</v>
      </c>
      <c r="C13476" t="s">
        <v>215</v>
      </c>
      <c r="D13476" t="s">
        <v>1000</v>
      </c>
      <c r="E13476" s="23">
        <v>44197</v>
      </c>
      <c r="F13476">
        <v>4</v>
      </c>
      <c r="G13476">
        <v>7</v>
      </c>
      <c r="I13476">
        <v>20</v>
      </c>
      <c r="J13476">
        <v>24</v>
      </c>
      <c r="K13476">
        <v>36</v>
      </c>
      <c r="L13476">
        <v>39</v>
      </c>
      <c r="N13476">
        <v>14</v>
      </c>
      <c r="P13476">
        <v>4</v>
      </c>
      <c r="Q13476">
        <v>6</v>
      </c>
      <c r="S13476">
        <v>6</v>
      </c>
    </row>
    <row r="13477" spans="1:19" x14ac:dyDescent="0.2">
      <c r="A13477" t="s">
        <v>28163</v>
      </c>
      <c r="B13477" t="s">
        <v>27975</v>
      </c>
      <c r="C13477" t="s">
        <v>960</v>
      </c>
      <c r="D13477" t="s">
        <v>1000</v>
      </c>
      <c r="E13477" s="23">
        <v>44197</v>
      </c>
      <c r="F13477">
        <v>0</v>
      </c>
      <c r="G13477">
        <v>0</v>
      </c>
      <c r="I13477">
        <v>0</v>
      </c>
      <c r="J13477">
        <v>0</v>
      </c>
      <c r="L13477">
        <v>0</v>
      </c>
      <c r="N13477">
        <v>0</v>
      </c>
      <c r="P13477">
        <v>0</v>
      </c>
      <c r="Q13477">
        <v>0</v>
      </c>
      <c r="S13477">
        <v>0</v>
      </c>
    </row>
    <row r="13478" spans="1:19" x14ac:dyDescent="0.2">
      <c r="A13478" t="s">
        <v>28164</v>
      </c>
      <c r="B13478" t="s">
        <v>27976</v>
      </c>
      <c r="C13478" t="s">
        <v>961</v>
      </c>
      <c r="D13478" t="s">
        <v>1000</v>
      </c>
      <c r="E13478" s="23">
        <v>44197</v>
      </c>
      <c r="F13478">
        <v>3</v>
      </c>
      <c r="G13478">
        <v>5</v>
      </c>
      <c r="I13478">
        <v>7</v>
      </c>
      <c r="J13478">
        <v>12</v>
      </c>
      <c r="L13478">
        <v>22</v>
      </c>
      <c r="N13478">
        <v>7</v>
      </c>
      <c r="P13478">
        <v>2</v>
      </c>
      <c r="Q13478">
        <v>2</v>
      </c>
      <c r="S13478">
        <v>0</v>
      </c>
    </row>
    <row r="13479" spans="1:19" x14ac:dyDescent="0.2">
      <c r="A13479" t="s">
        <v>28165</v>
      </c>
      <c r="B13479" t="s">
        <v>27977</v>
      </c>
      <c r="C13479" t="s">
        <v>221</v>
      </c>
      <c r="D13479" t="s">
        <v>1000</v>
      </c>
      <c r="E13479" s="23">
        <v>44197</v>
      </c>
      <c r="F13479">
        <v>0</v>
      </c>
      <c r="G13479">
        <v>0</v>
      </c>
      <c r="I13479">
        <v>0</v>
      </c>
      <c r="J13479">
        <v>0</v>
      </c>
      <c r="L13479">
        <v>0</v>
      </c>
      <c r="N13479">
        <v>0</v>
      </c>
      <c r="P13479">
        <v>0</v>
      </c>
      <c r="Q13479">
        <v>0</v>
      </c>
      <c r="S13479">
        <v>0</v>
      </c>
    </row>
    <row r="13480" spans="1:19" x14ac:dyDescent="0.2">
      <c r="A13480" t="s">
        <v>28166</v>
      </c>
      <c r="B13480" t="s">
        <v>27978</v>
      </c>
      <c r="C13480" t="s">
        <v>222</v>
      </c>
      <c r="D13480" t="s">
        <v>1000</v>
      </c>
      <c r="E13480" s="23">
        <v>44197</v>
      </c>
      <c r="F13480">
        <v>0</v>
      </c>
      <c r="G13480">
        <v>0</v>
      </c>
      <c r="I13480">
        <v>0</v>
      </c>
      <c r="J13480">
        <v>0</v>
      </c>
      <c r="L13480">
        <v>0</v>
      </c>
      <c r="N13480">
        <v>0</v>
      </c>
      <c r="P13480">
        <v>0</v>
      </c>
      <c r="Q13480">
        <v>0</v>
      </c>
      <c r="S13480">
        <v>0</v>
      </c>
    </row>
    <row r="13481" spans="1:19" x14ac:dyDescent="0.2">
      <c r="A13481" t="s">
        <v>28167</v>
      </c>
      <c r="B13481" t="s">
        <v>27979</v>
      </c>
      <c r="C13481" t="s">
        <v>1052</v>
      </c>
      <c r="D13481" t="s">
        <v>1000</v>
      </c>
      <c r="E13481" s="23">
        <v>44197</v>
      </c>
      <c r="F13481">
        <v>2.5</v>
      </c>
      <c r="G13481">
        <v>2.5</v>
      </c>
      <c r="I13481">
        <v>2</v>
      </c>
      <c r="J13481">
        <v>13</v>
      </c>
      <c r="L13481">
        <v>13</v>
      </c>
      <c r="N13481">
        <v>2</v>
      </c>
      <c r="P13481">
        <v>0</v>
      </c>
      <c r="Q13481">
        <v>1</v>
      </c>
      <c r="S13481">
        <v>0</v>
      </c>
    </row>
    <row r="13482" spans="1:19" x14ac:dyDescent="0.2">
      <c r="A13482" t="s">
        <v>28168</v>
      </c>
      <c r="B13482" t="s">
        <v>27980</v>
      </c>
      <c r="C13482" t="s">
        <v>1053</v>
      </c>
      <c r="D13482" t="s">
        <v>1000</v>
      </c>
      <c r="E13482" s="23">
        <v>44197</v>
      </c>
      <c r="F13482">
        <v>1.5</v>
      </c>
      <c r="G13482">
        <v>1.5</v>
      </c>
      <c r="I13482">
        <v>3</v>
      </c>
      <c r="J13482">
        <v>8</v>
      </c>
      <c r="L13482">
        <v>8</v>
      </c>
      <c r="N13482">
        <v>2</v>
      </c>
      <c r="P13482">
        <v>0</v>
      </c>
      <c r="Q13482">
        <v>0</v>
      </c>
      <c r="S13482">
        <v>1</v>
      </c>
    </row>
    <row r="13483" spans="1:19" x14ac:dyDescent="0.2">
      <c r="A13483" t="s">
        <v>28169</v>
      </c>
      <c r="B13483" t="s">
        <v>27981</v>
      </c>
      <c r="C13483" t="s">
        <v>1052</v>
      </c>
      <c r="D13483" t="s">
        <v>1001</v>
      </c>
      <c r="E13483" s="23">
        <v>44197</v>
      </c>
      <c r="F13483">
        <v>0</v>
      </c>
      <c r="G13483">
        <v>0</v>
      </c>
      <c r="I13483">
        <v>2</v>
      </c>
      <c r="J13483">
        <v>0</v>
      </c>
      <c r="L13483">
        <v>0</v>
      </c>
      <c r="N13483">
        <v>2</v>
      </c>
      <c r="P13483">
        <v>0</v>
      </c>
      <c r="Q13483">
        <v>0</v>
      </c>
      <c r="S13483">
        <v>0</v>
      </c>
    </row>
    <row r="13484" spans="1:19" x14ac:dyDescent="0.2">
      <c r="A13484" t="s">
        <v>28170</v>
      </c>
      <c r="B13484" t="s">
        <v>27982</v>
      </c>
      <c r="C13484" t="s">
        <v>1053</v>
      </c>
      <c r="D13484" t="s">
        <v>1001</v>
      </c>
      <c r="E13484" s="23">
        <v>44197</v>
      </c>
      <c r="F13484">
        <v>0</v>
      </c>
      <c r="G13484">
        <v>0</v>
      </c>
      <c r="I13484">
        <v>0</v>
      </c>
      <c r="J13484">
        <v>0</v>
      </c>
      <c r="L13484">
        <v>0</v>
      </c>
      <c r="N13484">
        <v>0</v>
      </c>
      <c r="P13484">
        <v>0</v>
      </c>
      <c r="Q13484">
        <v>0</v>
      </c>
      <c r="S13484">
        <v>0</v>
      </c>
    </row>
    <row r="13485" spans="1:19" x14ac:dyDescent="0.2">
      <c r="A13485" t="s">
        <v>28171</v>
      </c>
      <c r="B13485" t="s">
        <v>27983</v>
      </c>
      <c r="C13485" t="s">
        <v>1054</v>
      </c>
      <c r="D13485" t="s">
        <v>1001</v>
      </c>
      <c r="E13485" s="23">
        <v>44197</v>
      </c>
      <c r="F13485">
        <v>0</v>
      </c>
      <c r="G13485">
        <v>0</v>
      </c>
      <c r="I13485">
        <v>0</v>
      </c>
      <c r="J13485">
        <v>0</v>
      </c>
      <c r="L13485">
        <v>0</v>
      </c>
      <c r="N13485">
        <v>0</v>
      </c>
      <c r="P13485">
        <v>0</v>
      </c>
      <c r="Q13485">
        <v>0</v>
      </c>
      <c r="S13485">
        <v>0</v>
      </c>
    </row>
    <row r="13486" spans="1:19" x14ac:dyDescent="0.2">
      <c r="A13486" t="s">
        <v>28172</v>
      </c>
      <c r="B13486" t="s">
        <v>27984</v>
      </c>
      <c r="C13486" t="s">
        <v>1054</v>
      </c>
      <c r="D13486" t="s">
        <v>1000</v>
      </c>
      <c r="E13486" s="23">
        <v>44197</v>
      </c>
      <c r="F13486">
        <v>1.5</v>
      </c>
      <c r="G13486">
        <v>1.5</v>
      </c>
      <c r="I13486">
        <v>4</v>
      </c>
      <c r="J13486">
        <v>8</v>
      </c>
      <c r="L13486">
        <v>8</v>
      </c>
      <c r="N13486">
        <v>0</v>
      </c>
      <c r="P13486">
        <v>0</v>
      </c>
      <c r="Q13486">
        <v>0</v>
      </c>
      <c r="S13486">
        <v>4</v>
      </c>
    </row>
    <row r="13487" spans="1:19" x14ac:dyDescent="0.2">
      <c r="A13487" t="s">
        <v>28173</v>
      </c>
      <c r="B13487" t="s">
        <v>27985</v>
      </c>
      <c r="C13487" t="s">
        <v>25359</v>
      </c>
      <c r="D13487" t="s">
        <v>1001</v>
      </c>
      <c r="E13487" s="23">
        <v>44197</v>
      </c>
      <c r="F13487">
        <v>0</v>
      </c>
      <c r="G13487">
        <v>0</v>
      </c>
      <c r="I13487">
        <v>3</v>
      </c>
      <c r="J13487">
        <v>0</v>
      </c>
      <c r="L13487">
        <v>0</v>
      </c>
      <c r="N13487">
        <v>3</v>
      </c>
      <c r="P13487">
        <v>1</v>
      </c>
      <c r="Q13487">
        <v>1</v>
      </c>
      <c r="S13487">
        <v>0</v>
      </c>
    </row>
    <row r="13488" spans="1:19" x14ac:dyDescent="0.2">
      <c r="A13488" t="s">
        <v>28174</v>
      </c>
      <c r="B13488" t="s">
        <v>27986</v>
      </c>
      <c r="C13488" t="s">
        <v>25359</v>
      </c>
      <c r="D13488" t="s">
        <v>1000</v>
      </c>
      <c r="E13488" s="23">
        <v>44197</v>
      </c>
      <c r="F13488">
        <v>1.5</v>
      </c>
      <c r="G13488">
        <v>1.5</v>
      </c>
      <c r="I13488">
        <v>2</v>
      </c>
      <c r="J13488">
        <v>8</v>
      </c>
      <c r="L13488">
        <v>8</v>
      </c>
      <c r="N13488">
        <v>0</v>
      </c>
      <c r="P13488">
        <v>0</v>
      </c>
      <c r="Q13488">
        <v>0</v>
      </c>
      <c r="S13488">
        <v>2</v>
      </c>
    </row>
    <row r="13489" spans="1:19" x14ac:dyDescent="0.2">
      <c r="A13489" t="s">
        <v>28175</v>
      </c>
      <c r="B13489" t="s">
        <v>27987</v>
      </c>
      <c r="C13489" t="s">
        <v>200</v>
      </c>
      <c r="D13489" t="s">
        <v>1000</v>
      </c>
      <c r="E13489" s="23">
        <v>44197</v>
      </c>
      <c r="F13489">
        <v>0.5</v>
      </c>
      <c r="G13489">
        <v>1</v>
      </c>
      <c r="I13489">
        <v>1</v>
      </c>
      <c r="J13489">
        <v>3</v>
      </c>
      <c r="L13489">
        <v>6</v>
      </c>
      <c r="N13489">
        <v>1</v>
      </c>
      <c r="P13489">
        <v>0</v>
      </c>
      <c r="Q13489">
        <v>0</v>
      </c>
      <c r="S13489">
        <v>0</v>
      </c>
    </row>
    <row r="13490" spans="1:19" x14ac:dyDescent="0.2">
      <c r="A13490" t="s">
        <v>28176</v>
      </c>
      <c r="B13490" t="s">
        <v>27988</v>
      </c>
      <c r="C13490" t="s">
        <v>204</v>
      </c>
      <c r="D13490" t="s">
        <v>1000</v>
      </c>
      <c r="E13490" s="23">
        <v>44197</v>
      </c>
      <c r="F13490">
        <v>0</v>
      </c>
      <c r="G13490">
        <v>0</v>
      </c>
      <c r="I13490">
        <v>0</v>
      </c>
      <c r="J13490">
        <v>0</v>
      </c>
      <c r="L13490">
        <v>0</v>
      </c>
      <c r="N13490">
        <v>0</v>
      </c>
      <c r="P13490">
        <v>0</v>
      </c>
      <c r="Q13490">
        <v>0</v>
      </c>
      <c r="S13490">
        <v>0</v>
      </c>
    </row>
    <row r="13491" spans="1:19" x14ac:dyDescent="0.2">
      <c r="A13491" t="s">
        <v>28177</v>
      </c>
      <c r="B13491" t="s">
        <v>27989</v>
      </c>
      <c r="C13491" t="s">
        <v>385</v>
      </c>
      <c r="D13491" t="s">
        <v>1000</v>
      </c>
      <c r="E13491" s="23">
        <v>44197</v>
      </c>
      <c r="F13491">
        <v>0</v>
      </c>
      <c r="G13491">
        <v>0</v>
      </c>
      <c r="I13491">
        <v>0</v>
      </c>
      <c r="J13491">
        <v>0</v>
      </c>
      <c r="L13491">
        <v>0</v>
      </c>
      <c r="N13491">
        <v>0</v>
      </c>
      <c r="P13491">
        <v>0</v>
      </c>
      <c r="Q13491">
        <v>0</v>
      </c>
      <c r="S13491">
        <v>0</v>
      </c>
    </row>
    <row r="13492" spans="1:19" x14ac:dyDescent="0.2">
      <c r="A13492" t="s">
        <v>28178</v>
      </c>
      <c r="B13492" t="s">
        <v>27990</v>
      </c>
      <c r="C13492" t="s">
        <v>208</v>
      </c>
      <c r="D13492" t="s">
        <v>1000</v>
      </c>
      <c r="E13492" s="23">
        <v>44197</v>
      </c>
      <c r="F13492">
        <v>2</v>
      </c>
      <c r="G13492">
        <v>3</v>
      </c>
      <c r="I13492">
        <v>9</v>
      </c>
      <c r="J13492">
        <v>12</v>
      </c>
      <c r="L13492">
        <v>17</v>
      </c>
      <c r="N13492">
        <v>8</v>
      </c>
      <c r="P13492">
        <v>1</v>
      </c>
      <c r="Q13492">
        <v>2</v>
      </c>
      <c r="S13492">
        <v>1</v>
      </c>
    </row>
    <row r="13493" spans="1:19" x14ac:dyDescent="0.2">
      <c r="A13493" t="s">
        <v>28179</v>
      </c>
      <c r="B13493" t="s">
        <v>27991</v>
      </c>
      <c r="C13493" t="s">
        <v>900</v>
      </c>
      <c r="D13493" t="s">
        <v>1000</v>
      </c>
      <c r="E13493" s="23">
        <v>44197</v>
      </c>
      <c r="F13493">
        <v>3.5</v>
      </c>
      <c r="G13493">
        <v>3.5</v>
      </c>
      <c r="I13493">
        <v>6</v>
      </c>
      <c r="J13493">
        <v>20</v>
      </c>
      <c r="L13493">
        <v>20</v>
      </c>
      <c r="N13493">
        <v>6</v>
      </c>
      <c r="P13493">
        <v>0</v>
      </c>
      <c r="Q13493">
        <v>1</v>
      </c>
      <c r="S13493">
        <v>0</v>
      </c>
    </row>
    <row r="13494" spans="1:19" x14ac:dyDescent="0.2">
      <c r="A13494" t="s">
        <v>28180</v>
      </c>
      <c r="B13494" t="s">
        <v>27992</v>
      </c>
      <c r="C13494" t="s">
        <v>905</v>
      </c>
      <c r="D13494" t="s">
        <v>1000</v>
      </c>
      <c r="E13494" s="23">
        <v>44197</v>
      </c>
      <c r="F13494">
        <v>0</v>
      </c>
      <c r="G13494">
        <v>0</v>
      </c>
      <c r="I13494">
        <v>0</v>
      </c>
      <c r="J13494">
        <v>0</v>
      </c>
      <c r="L13494">
        <v>0</v>
      </c>
      <c r="N13494">
        <v>0</v>
      </c>
      <c r="P13494">
        <v>0</v>
      </c>
      <c r="Q13494">
        <v>0</v>
      </c>
      <c r="S13494">
        <v>0</v>
      </c>
    </row>
    <row r="13495" spans="1:19" x14ac:dyDescent="0.2">
      <c r="A13495" t="s">
        <v>28181</v>
      </c>
      <c r="B13495" t="s">
        <v>27993</v>
      </c>
      <c r="C13495" t="s">
        <v>316</v>
      </c>
      <c r="D13495" t="s">
        <v>1000</v>
      </c>
      <c r="E13495" s="23">
        <v>44197</v>
      </c>
      <c r="F13495">
        <v>2.5</v>
      </c>
      <c r="G13495">
        <v>4</v>
      </c>
      <c r="I13495">
        <v>2</v>
      </c>
      <c r="J13495">
        <v>14</v>
      </c>
      <c r="L13495">
        <v>22</v>
      </c>
      <c r="N13495">
        <v>2</v>
      </c>
      <c r="P13495">
        <v>1</v>
      </c>
      <c r="Q13495">
        <v>1</v>
      </c>
      <c r="S13495">
        <v>0</v>
      </c>
    </row>
    <row r="13496" spans="1:19" x14ac:dyDescent="0.2">
      <c r="A13496" t="s">
        <v>28182</v>
      </c>
      <c r="B13496" t="s">
        <v>27994</v>
      </c>
      <c r="C13496" t="s">
        <v>218</v>
      </c>
      <c r="D13496" t="s">
        <v>1000</v>
      </c>
      <c r="E13496" s="23">
        <v>44197</v>
      </c>
      <c r="F13496">
        <v>0</v>
      </c>
      <c r="G13496">
        <v>0</v>
      </c>
      <c r="I13496">
        <v>0</v>
      </c>
      <c r="J13496">
        <v>0</v>
      </c>
      <c r="L13496">
        <v>0</v>
      </c>
      <c r="N13496">
        <v>0</v>
      </c>
      <c r="P13496">
        <v>0</v>
      </c>
      <c r="Q13496">
        <v>0</v>
      </c>
      <c r="S13496">
        <v>0</v>
      </c>
    </row>
    <row r="13497" spans="1:19" x14ac:dyDescent="0.2">
      <c r="A13497" t="s">
        <v>28183</v>
      </c>
      <c r="B13497" t="s">
        <v>27995</v>
      </c>
      <c r="C13497" t="s">
        <v>202</v>
      </c>
      <c r="D13497" t="s">
        <v>1000</v>
      </c>
      <c r="E13497" s="23">
        <v>44197</v>
      </c>
      <c r="F13497">
        <v>6.5</v>
      </c>
      <c r="G13497">
        <v>8</v>
      </c>
      <c r="I13497">
        <v>70</v>
      </c>
      <c r="J13497">
        <v>68</v>
      </c>
      <c r="L13497">
        <v>90</v>
      </c>
      <c r="N13497">
        <v>70</v>
      </c>
      <c r="P13497">
        <v>1</v>
      </c>
      <c r="Q13497">
        <v>2</v>
      </c>
      <c r="S13497">
        <v>0</v>
      </c>
    </row>
    <row r="13498" spans="1:19" x14ac:dyDescent="0.2">
      <c r="A13498" t="s">
        <v>28184</v>
      </c>
      <c r="B13498" t="s">
        <v>27996</v>
      </c>
      <c r="C13498" t="s">
        <v>347</v>
      </c>
      <c r="D13498" t="s">
        <v>1000</v>
      </c>
      <c r="E13498" s="23">
        <v>44197</v>
      </c>
      <c r="F13498">
        <v>0</v>
      </c>
      <c r="G13498">
        <v>0</v>
      </c>
      <c r="I13498">
        <v>0</v>
      </c>
      <c r="J13498">
        <v>0</v>
      </c>
      <c r="L13498">
        <v>0</v>
      </c>
      <c r="N13498">
        <v>0</v>
      </c>
      <c r="P13498">
        <v>0</v>
      </c>
      <c r="Q13498">
        <v>0</v>
      </c>
      <c r="S13498">
        <v>0</v>
      </c>
    </row>
    <row r="13499" spans="1:19" x14ac:dyDescent="0.2">
      <c r="A13499" t="s">
        <v>28185</v>
      </c>
      <c r="B13499" t="s">
        <v>27997</v>
      </c>
      <c r="C13499" t="s">
        <v>224</v>
      </c>
      <c r="D13499" t="s">
        <v>1000</v>
      </c>
      <c r="E13499" s="23">
        <v>44197</v>
      </c>
      <c r="F13499">
        <v>0</v>
      </c>
      <c r="G13499">
        <v>0</v>
      </c>
      <c r="I13499">
        <v>0</v>
      </c>
      <c r="J13499">
        <v>0</v>
      </c>
      <c r="L13499">
        <v>0</v>
      </c>
      <c r="N13499">
        <v>0</v>
      </c>
      <c r="P13499">
        <v>0</v>
      </c>
      <c r="Q13499">
        <v>0</v>
      </c>
      <c r="S13499">
        <v>0</v>
      </c>
    </row>
    <row r="13500" spans="1:19" x14ac:dyDescent="0.2">
      <c r="A13500" t="s">
        <v>28186</v>
      </c>
      <c r="B13500" t="s">
        <v>27998</v>
      </c>
      <c r="C13500" t="s">
        <v>345</v>
      </c>
      <c r="D13500" t="s">
        <v>1000</v>
      </c>
      <c r="E13500" s="23">
        <v>44197</v>
      </c>
      <c r="F13500">
        <v>0</v>
      </c>
      <c r="G13500">
        <v>0</v>
      </c>
      <c r="I13500">
        <v>0</v>
      </c>
      <c r="J13500">
        <v>0</v>
      </c>
      <c r="L13500">
        <v>0</v>
      </c>
      <c r="N13500">
        <v>0</v>
      </c>
      <c r="P13500">
        <v>0</v>
      </c>
      <c r="Q13500">
        <v>0</v>
      </c>
      <c r="S13500">
        <v>0</v>
      </c>
    </row>
    <row r="13501" spans="1:19" x14ac:dyDescent="0.2">
      <c r="A13501" t="s">
        <v>28187</v>
      </c>
      <c r="B13501" t="s">
        <v>27999</v>
      </c>
      <c r="C13501" t="s">
        <v>226</v>
      </c>
      <c r="D13501" t="s">
        <v>1000</v>
      </c>
      <c r="E13501" s="23">
        <v>44197</v>
      </c>
      <c r="F13501">
        <v>2</v>
      </c>
      <c r="G13501">
        <v>11</v>
      </c>
      <c r="I13501">
        <v>7</v>
      </c>
      <c r="J13501">
        <v>22</v>
      </c>
      <c r="L13501">
        <v>121</v>
      </c>
      <c r="N13501">
        <v>7</v>
      </c>
      <c r="P13501">
        <v>0</v>
      </c>
      <c r="Q13501">
        <v>0</v>
      </c>
      <c r="S13501">
        <v>0</v>
      </c>
    </row>
    <row r="13502" spans="1:19" x14ac:dyDescent="0.2">
      <c r="A13502" t="s">
        <v>28188</v>
      </c>
      <c r="B13502" t="s">
        <v>28000</v>
      </c>
      <c r="C13502" t="s">
        <v>231</v>
      </c>
      <c r="D13502" t="s">
        <v>1000</v>
      </c>
      <c r="E13502" s="23">
        <v>44197</v>
      </c>
      <c r="F13502">
        <v>11.5</v>
      </c>
      <c r="G13502">
        <v>11.5</v>
      </c>
      <c r="I13502">
        <v>204</v>
      </c>
      <c r="J13502">
        <v>128</v>
      </c>
      <c r="L13502">
        <v>128</v>
      </c>
      <c r="N13502">
        <v>177</v>
      </c>
      <c r="P13502">
        <v>0</v>
      </c>
      <c r="Q13502">
        <v>1</v>
      </c>
      <c r="S13502">
        <v>27</v>
      </c>
    </row>
    <row r="13503" spans="1:19" x14ac:dyDescent="0.2">
      <c r="A13503" t="s">
        <v>28189</v>
      </c>
      <c r="B13503" t="s">
        <v>28001</v>
      </c>
      <c r="C13503" t="s">
        <v>216</v>
      </c>
      <c r="D13503" t="s">
        <v>1000</v>
      </c>
      <c r="E13503" s="23">
        <v>44197</v>
      </c>
      <c r="F13503">
        <v>8</v>
      </c>
      <c r="G13503">
        <v>9</v>
      </c>
      <c r="I13503">
        <v>67</v>
      </c>
      <c r="J13503">
        <v>80</v>
      </c>
      <c r="L13503">
        <v>90</v>
      </c>
      <c r="N13503">
        <v>49</v>
      </c>
      <c r="P13503">
        <v>2</v>
      </c>
      <c r="Q13503">
        <v>2</v>
      </c>
      <c r="S13503">
        <v>18</v>
      </c>
    </row>
    <row r="13504" spans="1:19" x14ac:dyDescent="0.2">
      <c r="A13504" t="s">
        <v>28190</v>
      </c>
      <c r="B13504" t="s">
        <v>28002</v>
      </c>
      <c r="C13504" t="s">
        <v>233</v>
      </c>
      <c r="D13504" t="s">
        <v>1000</v>
      </c>
      <c r="E13504" s="23">
        <v>44197</v>
      </c>
      <c r="F13504">
        <v>0</v>
      </c>
      <c r="G13504">
        <v>0</v>
      </c>
      <c r="I13504">
        <v>0</v>
      </c>
      <c r="J13504">
        <v>0</v>
      </c>
      <c r="L13504">
        <v>0</v>
      </c>
      <c r="N13504">
        <v>0</v>
      </c>
      <c r="P13504">
        <v>0</v>
      </c>
      <c r="Q13504">
        <v>0</v>
      </c>
      <c r="S13504">
        <v>0</v>
      </c>
    </row>
    <row r="13505" spans="1:19" x14ac:dyDescent="0.2">
      <c r="A13505" t="s">
        <v>28191</v>
      </c>
      <c r="B13505" t="s">
        <v>28003</v>
      </c>
      <c r="C13505" t="s">
        <v>219</v>
      </c>
      <c r="D13505" t="s">
        <v>1000</v>
      </c>
      <c r="E13505" s="23">
        <v>44197</v>
      </c>
      <c r="F13505">
        <v>0</v>
      </c>
      <c r="G13505">
        <v>0</v>
      </c>
      <c r="I13505">
        <v>0</v>
      </c>
      <c r="J13505">
        <v>0</v>
      </c>
      <c r="L13505">
        <v>0</v>
      </c>
      <c r="N13505">
        <v>0</v>
      </c>
      <c r="P13505">
        <v>0</v>
      </c>
      <c r="Q13505">
        <v>0</v>
      </c>
      <c r="S13505">
        <v>0</v>
      </c>
    </row>
    <row r="13506" spans="1:19" x14ac:dyDescent="0.2">
      <c r="A13506" t="s">
        <v>28192</v>
      </c>
      <c r="B13506" t="s">
        <v>28004</v>
      </c>
      <c r="C13506" t="s">
        <v>340</v>
      </c>
      <c r="D13506" t="s">
        <v>1000</v>
      </c>
      <c r="E13506" s="23">
        <v>44197</v>
      </c>
      <c r="F13506">
        <v>2</v>
      </c>
      <c r="G13506">
        <v>3</v>
      </c>
      <c r="I13506">
        <v>15</v>
      </c>
      <c r="J13506">
        <v>18</v>
      </c>
      <c r="L13506">
        <v>32</v>
      </c>
      <c r="N13506">
        <v>15</v>
      </c>
      <c r="P13506">
        <v>0</v>
      </c>
      <c r="Q13506">
        <v>0</v>
      </c>
      <c r="S13506">
        <v>0</v>
      </c>
    </row>
    <row r="13507" spans="1:19" x14ac:dyDescent="0.2">
      <c r="A13507" t="s">
        <v>28193</v>
      </c>
      <c r="B13507" t="s">
        <v>28005</v>
      </c>
      <c r="C13507" t="s">
        <v>350</v>
      </c>
      <c r="D13507" t="s">
        <v>1000</v>
      </c>
      <c r="E13507" s="23">
        <v>44197</v>
      </c>
      <c r="F13507">
        <v>0</v>
      </c>
      <c r="G13507">
        <v>0</v>
      </c>
      <c r="I13507">
        <v>0</v>
      </c>
      <c r="J13507">
        <v>0</v>
      </c>
      <c r="L13507">
        <v>0</v>
      </c>
      <c r="N13507">
        <v>0</v>
      </c>
      <c r="P13507">
        <v>0</v>
      </c>
      <c r="Q13507">
        <v>0</v>
      </c>
      <c r="S13507">
        <v>0</v>
      </c>
    </row>
    <row r="13508" spans="1:19" x14ac:dyDescent="0.2">
      <c r="A13508" t="s">
        <v>28194</v>
      </c>
      <c r="B13508" t="s">
        <v>28006</v>
      </c>
      <c r="C13508" t="s">
        <v>351</v>
      </c>
      <c r="D13508" t="s">
        <v>1000</v>
      </c>
      <c r="E13508" s="23">
        <v>44197</v>
      </c>
      <c r="F13508">
        <v>0</v>
      </c>
      <c r="G13508">
        <v>0</v>
      </c>
      <c r="I13508">
        <v>0</v>
      </c>
      <c r="J13508">
        <v>0</v>
      </c>
      <c r="L13508">
        <v>0</v>
      </c>
      <c r="N13508">
        <v>0</v>
      </c>
      <c r="P13508">
        <v>0</v>
      </c>
      <c r="Q13508">
        <v>0</v>
      </c>
      <c r="S13508">
        <v>0</v>
      </c>
    </row>
    <row r="13509" spans="1:19" x14ac:dyDescent="0.2">
      <c r="A13509" t="s">
        <v>28195</v>
      </c>
      <c r="B13509" t="s">
        <v>28007</v>
      </c>
      <c r="C13509" t="s">
        <v>352</v>
      </c>
      <c r="D13509" t="s">
        <v>1000</v>
      </c>
      <c r="E13509" s="23">
        <v>44197</v>
      </c>
      <c r="F13509">
        <v>0</v>
      </c>
      <c r="G13509">
        <v>0</v>
      </c>
      <c r="I13509">
        <v>0</v>
      </c>
      <c r="J13509">
        <v>0</v>
      </c>
      <c r="L13509">
        <v>0</v>
      </c>
      <c r="N13509">
        <v>0</v>
      </c>
      <c r="P13509">
        <v>0</v>
      </c>
      <c r="Q13509">
        <v>0</v>
      </c>
      <c r="S13509">
        <v>0</v>
      </c>
    </row>
    <row r="13510" spans="1:19" x14ac:dyDescent="0.2">
      <c r="A13510" t="s">
        <v>28196</v>
      </c>
      <c r="B13510" t="s">
        <v>28008</v>
      </c>
      <c r="C13510" t="s">
        <v>353</v>
      </c>
      <c r="D13510" t="s">
        <v>1000</v>
      </c>
      <c r="E13510" s="23">
        <v>44197</v>
      </c>
      <c r="F13510">
        <v>0</v>
      </c>
      <c r="G13510">
        <v>0</v>
      </c>
      <c r="I13510">
        <v>0</v>
      </c>
      <c r="J13510">
        <v>0</v>
      </c>
      <c r="L13510">
        <v>0</v>
      </c>
      <c r="N13510">
        <v>0</v>
      </c>
      <c r="P13510">
        <v>0</v>
      </c>
      <c r="Q13510">
        <v>0</v>
      </c>
      <c r="S13510">
        <v>0</v>
      </c>
    </row>
    <row r="13511" spans="1:19" x14ac:dyDescent="0.2">
      <c r="A13511" t="s">
        <v>28197</v>
      </c>
      <c r="B13511" t="s">
        <v>28009</v>
      </c>
      <c r="C13511" t="s">
        <v>386</v>
      </c>
      <c r="D13511" t="s">
        <v>1000</v>
      </c>
      <c r="E13511" s="23">
        <v>44197</v>
      </c>
      <c r="F13511">
        <v>0</v>
      </c>
      <c r="G13511">
        <v>0</v>
      </c>
      <c r="I13511">
        <v>0</v>
      </c>
      <c r="J13511">
        <v>0</v>
      </c>
      <c r="L13511">
        <v>0</v>
      </c>
      <c r="N13511">
        <v>0</v>
      </c>
      <c r="P13511">
        <v>0</v>
      </c>
      <c r="Q13511">
        <v>0</v>
      </c>
      <c r="S13511">
        <v>0</v>
      </c>
    </row>
    <row r="13512" spans="1:19" x14ac:dyDescent="0.2">
      <c r="A13512" t="s">
        <v>28198</v>
      </c>
      <c r="B13512" t="s">
        <v>28010</v>
      </c>
      <c r="C13512" t="s">
        <v>354</v>
      </c>
      <c r="D13512" t="s">
        <v>1000</v>
      </c>
      <c r="E13512" s="23">
        <v>44197</v>
      </c>
      <c r="F13512">
        <v>4</v>
      </c>
      <c r="G13512">
        <v>4</v>
      </c>
      <c r="I13512">
        <v>8</v>
      </c>
      <c r="J13512">
        <v>24</v>
      </c>
      <c r="L13512">
        <v>24</v>
      </c>
      <c r="N13512">
        <v>8</v>
      </c>
      <c r="P13512">
        <v>0</v>
      </c>
      <c r="Q13512">
        <v>1</v>
      </c>
      <c r="S13512">
        <v>0</v>
      </c>
    </row>
    <row r="13513" spans="1:19" x14ac:dyDescent="0.2">
      <c r="A13513" t="s">
        <v>28199</v>
      </c>
      <c r="B13513" t="s">
        <v>28011</v>
      </c>
      <c r="C13513" t="s">
        <v>355</v>
      </c>
      <c r="D13513" t="s">
        <v>1000</v>
      </c>
      <c r="E13513" s="23">
        <v>44197</v>
      </c>
      <c r="F13513">
        <v>2</v>
      </c>
      <c r="G13513">
        <v>2</v>
      </c>
      <c r="I13513">
        <v>6</v>
      </c>
      <c r="J13513">
        <v>11</v>
      </c>
      <c r="L13513">
        <v>11</v>
      </c>
      <c r="N13513">
        <v>6</v>
      </c>
      <c r="P13513">
        <v>0</v>
      </c>
      <c r="Q13513">
        <v>1</v>
      </c>
      <c r="S13513">
        <v>0</v>
      </c>
    </row>
    <row r="13514" spans="1:19" x14ac:dyDescent="0.2">
      <c r="A13514" t="s">
        <v>28200</v>
      </c>
      <c r="B13514" t="s">
        <v>28012</v>
      </c>
      <c r="C13514" t="s">
        <v>228</v>
      </c>
      <c r="D13514" t="s">
        <v>1002</v>
      </c>
      <c r="E13514" s="23">
        <v>44197</v>
      </c>
      <c r="F13514">
        <v>0</v>
      </c>
      <c r="G13514">
        <v>0</v>
      </c>
      <c r="I13514">
        <v>0</v>
      </c>
      <c r="J13514">
        <v>0</v>
      </c>
      <c r="L13514">
        <v>0</v>
      </c>
      <c r="N13514">
        <v>0</v>
      </c>
      <c r="P13514">
        <v>0</v>
      </c>
      <c r="Q13514">
        <v>0</v>
      </c>
      <c r="S13514">
        <v>0</v>
      </c>
    </row>
    <row r="13515" spans="1:19" x14ac:dyDescent="0.2">
      <c r="A13515" t="s">
        <v>28201</v>
      </c>
      <c r="B13515" t="s">
        <v>28013</v>
      </c>
      <c r="C13515" t="s">
        <v>211</v>
      </c>
      <c r="D13515" t="s">
        <v>1002</v>
      </c>
      <c r="E13515" s="23">
        <v>44197</v>
      </c>
      <c r="F13515">
        <v>0</v>
      </c>
      <c r="G13515">
        <v>0</v>
      </c>
      <c r="I13515">
        <v>0</v>
      </c>
      <c r="J13515">
        <v>0</v>
      </c>
      <c r="L13515">
        <v>0</v>
      </c>
      <c r="N13515">
        <v>0</v>
      </c>
      <c r="P13515">
        <v>0</v>
      </c>
      <c r="Q13515">
        <v>0</v>
      </c>
      <c r="S13515">
        <v>0</v>
      </c>
    </row>
    <row r="13516" spans="1:19" x14ac:dyDescent="0.2">
      <c r="A13516" t="s">
        <v>28202</v>
      </c>
      <c r="B13516" t="s">
        <v>28014</v>
      </c>
      <c r="C13516" t="s">
        <v>213</v>
      </c>
      <c r="D13516" t="s">
        <v>1002</v>
      </c>
      <c r="E13516" s="23">
        <v>44197</v>
      </c>
      <c r="F13516">
        <v>0</v>
      </c>
      <c r="G13516">
        <v>0</v>
      </c>
      <c r="I13516">
        <v>0</v>
      </c>
      <c r="J13516">
        <v>0</v>
      </c>
      <c r="L13516">
        <v>0</v>
      </c>
      <c r="N13516">
        <v>0</v>
      </c>
      <c r="P13516">
        <v>0</v>
      </c>
      <c r="Q13516">
        <v>0</v>
      </c>
      <c r="S13516">
        <v>0</v>
      </c>
    </row>
    <row r="13517" spans="1:19" x14ac:dyDescent="0.2">
      <c r="A13517" t="s">
        <v>28203</v>
      </c>
      <c r="B13517" t="s">
        <v>28015</v>
      </c>
      <c r="C13517" t="s">
        <v>229</v>
      </c>
      <c r="D13517" t="s">
        <v>1002</v>
      </c>
      <c r="E13517" s="23">
        <v>44197</v>
      </c>
      <c r="F13517">
        <v>0</v>
      </c>
      <c r="G13517">
        <v>0</v>
      </c>
      <c r="I13517">
        <v>0</v>
      </c>
      <c r="J13517">
        <v>0</v>
      </c>
      <c r="L13517">
        <v>0</v>
      </c>
      <c r="N13517">
        <v>0</v>
      </c>
      <c r="P13517">
        <v>0</v>
      </c>
      <c r="Q13517">
        <v>0</v>
      </c>
      <c r="S13517">
        <v>0</v>
      </c>
    </row>
    <row r="13518" spans="1:19" x14ac:dyDescent="0.2">
      <c r="A13518" t="s">
        <v>28204</v>
      </c>
      <c r="B13518" t="s">
        <v>28016</v>
      </c>
      <c r="C13518" t="s">
        <v>1051</v>
      </c>
      <c r="D13518" t="s">
        <v>1002</v>
      </c>
      <c r="E13518" s="23">
        <v>44197</v>
      </c>
      <c r="F13518">
        <v>0</v>
      </c>
      <c r="G13518">
        <v>0</v>
      </c>
      <c r="I13518">
        <v>0</v>
      </c>
      <c r="J13518">
        <v>0</v>
      </c>
      <c r="L13518">
        <v>0</v>
      </c>
      <c r="N13518">
        <v>0</v>
      </c>
      <c r="P13518">
        <v>0</v>
      </c>
      <c r="Q13518">
        <v>0</v>
      </c>
      <c r="S13518">
        <v>0</v>
      </c>
    </row>
    <row r="13519" spans="1:19" x14ac:dyDescent="0.2">
      <c r="A13519" t="s">
        <v>28205</v>
      </c>
      <c r="B13519" t="s">
        <v>28017</v>
      </c>
      <c r="C13519" t="s">
        <v>1049</v>
      </c>
      <c r="D13519" t="s">
        <v>1002</v>
      </c>
      <c r="E13519" s="23">
        <v>44197</v>
      </c>
      <c r="F13519">
        <v>0</v>
      </c>
      <c r="G13519">
        <v>0</v>
      </c>
      <c r="I13519">
        <v>0</v>
      </c>
      <c r="J13519">
        <v>0</v>
      </c>
      <c r="L13519">
        <v>0</v>
      </c>
      <c r="N13519">
        <v>0</v>
      </c>
      <c r="P13519">
        <v>0</v>
      </c>
      <c r="Q13519">
        <v>0</v>
      </c>
      <c r="S13519">
        <v>0</v>
      </c>
    </row>
    <row r="13520" spans="1:19" x14ac:dyDescent="0.2">
      <c r="A13520" t="s">
        <v>28206</v>
      </c>
      <c r="B13520" t="s">
        <v>28018</v>
      </c>
      <c r="C13520" t="s">
        <v>25343</v>
      </c>
      <c r="D13520" t="s">
        <v>1002</v>
      </c>
      <c r="E13520" s="23">
        <v>44197</v>
      </c>
      <c r="F13520">
        <v>1.5</v>
      </c>
      <c r="G13520">
        <v>1.5</v>
      </c>
      <c r="I13520">
        <v>2</v>
      </c>
      <c r="J13520">
        <v>8</v>
      </c>
      <c r="L13520">
        <v>8</v>
      </c>
      <c r="N13520">
        <v>2</v>
      </c>
      <c r="P13520">
        <v>0</v>
      </c>
      <c r="Q13520">
        <v>0</v>
      </c>
      <c r="S13520">
        <v>0</v>
      </c>
    </row>
    <row r="13521" spans="1:19" x14ac:dyDescent="0.2">
      <c r="A13521" t="s">
        <v>28207</v>
      </c>
      <c r="B13521" t="s">
        <v>28019</v>
      </c>
      <c r="C13521" t="s">
        <v>25698</v>
      </c>
      <c r="D13521" t="s">
        <v>1002</v>
      </c>
      <c r="E13521" s="23">
        <v>44197</v>
      </c>
      <c r="F13521">
        <v>2</v>
      </c>
      <c r="G13521">
        <v>4</v>
      </c>
      <c r="I13521">
        <v>7</v>
      </c>
      <c r="J13521">
        <v>12</v>
      </c>
      <c r="L13521">
        <v>21</v>
      </c>
      <c r="N13521">
        <v>7</v>
      </c>
      <c r="P13521">
        <v>3</v>
      </c>
      <c r="Q13521">
        <v>3</v>
      </c>
      <c r="S13521">
        <v>0</v>
      </c>
    </row>
    <row r="13522" spans="1:19" x14ac:dyDescent="0.2">
      <c r="A13522" t="s">
        <v>28208</v>
      </c>
      <c r="B13522" t="s">
        <v>28020</v>
      </c>
      <c r="C13522" t="s">
        <v>959</v>
      </c>
      <c r="D13522" t="s">
        <v>1002</v>
      </c>
      <c r="E13522" s="23">
        <v>44197</v>
      </c>
      <c r="F13522">
        <v>0</v>
      </c>
      <c r="G13522">
        <v>0</v>
      </c>
      <c r="I13522">
        <v>0</v>
      </c>
      <c r="J13522">
        <v>0</v>
      </c>
      <c r="L13522">
        <v>0</v>
      </c>
      <c r="N13522">
        <v>0</v>
      </c>
      <c r="P13522">
        <v>0</v>
      </c>
      <c r="Q13522">
        <v>0</v>
      </c>
      <c r="S13522">
        <v>0</v>
      </c>
    </row>
    <row r="13523" spans="1:19" x14ac:dyDescent="0.2">
      <c r="A13523" t="s">
        <v>28209</v>
      </c>
      <c r="B13523" t="s">
        <v>28021</v>
      </c>
      <c r="C13523" t="s">
        <v>205</v>
      </c>
      <c r="D13523" t="s">
        <v>1002</v>
      </c>
      <c r="E13523" s="23">
        <v>44197</v>
      </c>
      <c r="F13523">
        <v>0</v>
      </c>
      <c r="G13523">
        <v>0</v>
      </c>
      <c r="I13523">
        <v>0</v>
      </c>
      <c r="J13523">
        <v>0</v>
      </c>
      <c r="L13523">
        <v>0</v>
      </c>
      <c r="N13523">
        <v>0</v>
      </c>
      <c r="P13523">
        <v>0</v>
      </c>
      <c r="Q13523">
        <v>0</v>
      </c>
      <c r="S13523">
        <v>0</v>
      </c>
    </row>
    <row r="13524" spans="1:19" x14ac:dyDescent="0.2">
      <c r="A13524" t="s">
        <v>28210</v>
      </c>
      <c r="B13524" t="s">
        <v>28022</v>
      </c>
      <c r="C13524" t="s">
        <v>384</v>
      </c>
      <c r="D13524" t="s">
        <v>1002</v>
      </c>
      <c r="E13524" s="23">
        <v>44197</v>
      </c>
      <c r="F13524">
        <v>0</v>
      </c>
      <c r="G13524">
        <v>0</v>
      </c>
      <c r="I13524">
        <v>0</v>
      </c>
      <c r="J13524">
        <v>0</v>
      </c>
      <c r="L13524">
        <v>0</v>
      </c>
      <c r="N13524">
        <v>0</v>
      </c>
      <c r="P13524">
        <v>0</v>
      </c>
      <c r="Q13524">
        <v>0</v>
      </c>
      <c r="S13524">
        <v>0</v>
      </c>
    </row>
    <row r="13525" spans="1:19" x14ac:dyDescent="0.2">
      <c r="A13525" t="s">
        <v>28211</v>
      </c>
      <c r="B13525" t="s">
        <v>28023</v>
      </c>
      <c r="C13525" t="s">
        <v>210</v>
      </c>
      <c r="D13525" t="s">
        <v>1002</v>
      </c>
      <c r="E13525" s="23">
        <v>44197</v>
      </c>
      <c r="F13525">
        <v>0</v>
      </c>
      <c r="G13525">
        <v>0</v>
      </c>
      <c r="I13525">
        <v>0</v>
      </c>
      <c r="J13525">
        <v>0</v>
      </c>
      <c r="L13525">
        <v>0</v>
      </c>
      <c r="N13525">
        <v>0</v>
      </c>
      <c r="P13525">
        <v>0</v>
      </c>
      <c r="Q13525">
        <v>0</v>
      </c>
      <c r="S13525">
        <v>0</v>
      </c>
    </row>
    <row r="13526" spans="1:19" x14ac:dyDescent="0.2">
      <c r="A13526" t="s">
        <v>28212</v>
      </c>
      <c r="B13526" t="s">
        <v>28024</v>
      </c>
      <c r="C13526" t="s">
        <v>215</v>
      </c>
      <c r="D13526" t="s">
        <v>1002</v>
      </c>
      <c r="E13526" s="23">
        <v>44197</v>
      </c>
      <c r="F13526">
        <v>4</v>
      </c>
      <c r="G13526">
        <v>7</v>
      </c>
      <c r="I13526">
        <v>20</v>
      </c>
      <c r="J13526">
        <v>24</v>
      </c>
      <c r="L13526">
        <v>39</v>
      </c>
      <c r="N13526">
        <v>14</v>
      </c>
      <c r="P13526">
        <v>4</v>
      </c>
      <c r="Q13526">
        <v>6</v>
      </c>
      <c r="S13526">
        <v>6</v>
      </c>
    </row>
    <row r="13527" spans="1:19" x14ac:dyDescent="0.2">
      <c r="A13527" t="s">
        <v>28213</v>
      </c>
      <c r="B13527" t="s">
        <v>28025</v>
      </c>
      <c r="C13527" t="s">
        <v>960</v>
      </c>
      <c r="D13527" t="s">
        <v>1002</v>
      </c>
      <c r="E13527" s="23">
        <v>44197</v>
      </c>
      <c r="F13527">
        <v>0</v>
      </c>
      <c r="G13527">
        <v>0</v>
      </c>
      <c r="I13527">
        <v>0</v>
      </c>
      <c r="J13527">
        <v>0</v>
      </c>
      <c r="L13527">
        <v>0</v>
      </c>
      <c r="N13527">
        <v>0</v>
      </c>
      <c r="P13527">
        <v>0</v>
      </c>
      <c r="Q13527">
        <v>0</v>
      </c>
      <c r="S13527">
        <v>0</v>
      </c>
    </row>
    <row r="13528" spans="1:19" x14ac:dyDescent="0.2">
      <c r="A13528" t="s">
        <v>28214</v>
      </c>
      <c r="B13528" t="s">
        <v>28026</v>
      </c>
      <c r="C13528" t="s">
        <v>961</v>
      </c>
      <c r="D13528" t="s">
        <v>1002</v>
      </c>
      <c r="E13528" s="23">
        <v>44197</v>
      </c>
      <c r="F13528">
        <v>3</v>
      </c>
      <c r="G13528">
        <v>5</v>
      </c>
      <c r="I13528">
        <v>7</v>
      </c>
      <c r="J13528">
        <v>12</v>
      </c>
      <c r="L13528">
        <v>22</v>
      </c>
      <c r="N13528">
        <v>7</v>
      </c>
      <c r="P13528">
        <v>2</v>
      </c>
      <c r="Q13528">
        <v>2</v>
      </c>
      <c r="S13528">
        <v>0</v>
      </c>
    </row>
    <row r="13529" spans="1:19" x14ac:dyDescent="0.2">
      <c r="A13529" t="s">
        <v>28215</v>
      </c>
      <c r="B13529" t="s">
        <v>28027</v>
      </c>
      <c r="C13529" t="s">
        <v>221</v>
      </c>
      <c r="D13529" t="s">
        <v>1002</v>
      </c>
      <c r="E13529" s="23">
        <v>44197</v>
      </c>
      <c r="F13529">
        <v>0</v>
      </c>
      <c r="G13529">
        <v>0</v>
      </c>
      <c r="I13529">
        <v>0</v>
      </c>
      <c r="J13529">
        <v>0</v>
      </c>
      <c r="L13529">
        <v>0</v>
      </c>
      <c r="N13529">
        <v>0</v>
      </c>
      <c r="P13529">
        <v>0</v>
      </c>
      <c r="Q13529">
        <v>0</v>
      </c>
      <c r="S13529">
        <v>0</v>
      </c>
    </row>
    <row r="13530" spans="1:19" x14ac:dyDescent="0.2">
      <c r="A13530" t="s">
        <v>28216</v>
      </c>
      <c r="B13530" t="s">
        <v>28028</v>
      </c>
      <c r="C13530" t="s">
        <v>222</v>
      </c>
      <c r="D13530" t="s">
        <v>1002</v>
      </c>
      <c r="E13530" s="23">
        <v>44197</v>
      </c>
      <c r="F13530">
        <v>0</v>
      </c>
      <c r="G13530">
        <v>0</v>
      </c>
      <c r="I13530">
        <v>0</v>
      </c>
      <c r="J13530">
        <v>0</v>
      </c>
      <c r="L13530">
        <v>0</v>
      </c>
      <c r="N13530">
        <v>0</v>
      </c>
      <c r="P13530">
        <v>0</v>
      </c>
      <c r="Q13530">
        <v>0</v>
      </c>
      <c r="S13530">
        <v>0</v>
      </c>
    </row>
    <row r="13531" spans="1:19" x14ac:dyDescent="0.2">
      <c r="A13531" t="s">
        <v>28217</v>
      </c>
      <c r="B13531" t="s">
        <v>28029</v>
      </c>
      <c r="C13531" t="s">
        <v>25359</v>
      </c>
      <c r="D13531" t="s">
        <v>1002</v>
      </c>
      <c r="E13531" s="23">
        <v>44197</v>
      </c>
      <c r="F13531">
        <v>1.5</v>
      </c>
      <c r="G13531">
        <v>1.5</v>
      </c>
      <c r="I13531">
        <v>5</v>
      </c>
      <c r="J13531">
        <v>8</v>
      </c>
      <c r="L13531">
        <v>8</v>
      </c>
      <c r="N13531">
        <v>3</v>
      </c>
      <c r="P13531">
        <v>1</v>
      </c>
      <c r="Q13531">
        <v>1</v>
      </c>
      <c r="S13531">
        <v>2</v>
      </c>
    </row>
    <row r="13532" spans="1:19" x14ac:dyDescent="0.2">
      <c r="A13532" t="s">
        <v>28218</v>
      </c>
      <c r="B13532" t="s">
        <v>28030</v>
      </c>
      <c r="C13532" t="s">
        <v>200</v>
      </c>
      <c r="D13532" t="s">
        <v>1002</v>
      </c>
      <c r="E13532" s="23">
        <v>44197</v>
      </c>
      <c r="F13532">
        <v>0.5</v>
      </c>
      <c r="G13532">
        <v>1</v>
      </c>
      <c r="I13532">
        <v>1</v>
      </c>
      <c r="J13532">
        <v>3</v>
      </c>
      <c r="L13532">
        <v>6</v>
      </c>
      <c r="N13532">
        <v>1</v>
      </c>
      <c r="P13532">
        <v>0</v>
      </c>
      <c r="Q13532">
        <v>0</v>
      </c>
      <c r="S13532">
        <v>0</v>
      </c>
    </row>
    <row r="13533" spans="1:19" x14ac:dyDescent="0.2">
      <c r="A13533" t="s">
        <v>28219</v>
      </c>
      <c r="B13533" t="s">
        <v>28031</v>
      </c>
      <c r="C13533" t="s">
        <v>204</v>
      </c>
      <c r="D13533" t="s">
        <v>1002</v>
      </c>
      <c r="E13533" s="23">
        <v>44197</v>
      </c>
      <c r="F13533">
        <v>0</v>
      </c>
      <c r="G13533">
        <v>0</v>
      </c>
      <c r="I13533">
        <v>0</v>
      </c>
      <c r="J13533">
        <v>0</v>
      </c>
      <c r="L13533">
        <v>0</v>
      </c>
      <c r="N13533">
        <v>0</v>
      </c>
      <c r="P13533">
        <v>0</v>
      </c>
      <c r="Q13533">
        <v>0</v>
      </c>
      <c r="S13533">
        <v>0</v>
      </c>
    </row>
    <row r="13534" spans="1:19" x14ac:dyDescent="0.2">
      <c r="A13534" t="s">
        <v>28220</v>
      </c>
      <c r="B13534" t="s">
        <v>28032</v>
      </c>
      <c r="C13534" t="s">
        <v>385</v>
      </c>
      <c r="D13534" t="s">
        <v>1002</v>
      </c>
      <c r="E13534" s="23">
        <v>44197</v>
      </c>
      <c r="F13534">
        <v>0</v>
      </c>
      <c r="G13534">
        <v>0</v>
      </c>
      <c r="I13534">
        <v>0</v>
      </c>
      <c r="J13534">
        <v>0</v>
      </c>
      <c r="L13534">
        <v>0</v>
      </c>
      <c r="N13534">
        <v>0</v>
      </c>
      <c r="P13534">
        <v>0</v>
      </c>
      <c r="Q13534">
        <v>0</v>
      </c>
      <c r="S13534">
        <v>0</v>
      </c>
    </row>
    <row r="13535" spans="1:19" x14ac:dyDescent="0.2">
      <c r="A13535" t="s">
        <v>28221</v>
      </c>
      <c r="B13535" t="s">
        <v>28033</v>
      </c>
      <c r="C13535" t="s">
        <v>208</v>
      </c>
      <c r="D13535" t="s">
        <v>1002</v>
      </c>
      <c r="E13535" s="23">
        <v>44197</v>
      </c>
      <c r="F13535">
        <v>2</v>
      </c>
      <c r="G13535">
        <v>3</v>
      </c>
      <c r="I13535">
        <v>9</v>
      </c>
      <c r="J13535">
        <v>12</v>
      </c>
      <c r="L13535">
        <v>17</v>
      </c>
      <c r="N13535">
        <v>8</v>
      </c>
      <c r="P13535">
        <v>1</v>
      </c>
      <c r="Q13535">
        <v>2</v>
      </c>
      <c r="S13535">
        <v>1</v>
      </c>
    </row>
    <row r="13536" spans="1:19" x14ac:dyDescent="0.2">
      <c r="A13536" t="s">
        <v>28222</v>
      </c>
      <c r="B13536" t="s">
        <v>28034</v>
      </c>
      <c r="C13536" t="s">
        <v>900</v>
      </c>
      <c r="D13536" t="s">
        <v>1002</v>
      </c>
      <c r="E13536" s="23">
        <v>44197</v>
      </c>
      <c r="F13536">
        <v>3.5</v>
      </c>
      <c r="G13536">
        <v>3.5</v>
      </c>
      <c r="I13536">
        <v>6</v>
      </c>
      <c r="J13536">
        <v>20</v>
      </c>
      <c r="L13536">
        <v>20</v>
      </c>
      <c r="N13536">
        <v>6</v>
      </c>
      <c r="P13536">
        <v>0</v>
      </c>
      <c r="Q13536">
        <v>1</v>
      </c>
      <c r="S13536">
        <v>0</v>
      </c>
    </row>
    <row r="13537" spans="1:19" x14ac:dyDescent="0.2">
      <c r="A13537" t="s">
        <v>28223</v>
      </c>
      <c r="B13537" t="s">
        <v>28035</v>
      </c>
      <c r="C13537" t="s">
        <v>905</v>
      </c>
      <c r="D13537" t="s">
        <v>1002</v>
      </c>
      <c r="E13537" s="23">
        <v>44197</v>
      </c>
      <c r="F13537">
        <v>0</v>
      </c>
      <c r="G13537">
        <v>0</v>
      </c>
      <c r="I13537">
        <v>0</v>
      </c>
      <c r="J13537">
        <v>0</v>
      </c>
      <c r="L13537">
        <v>0</v>
      </c>
      <c r="N13537">
        <v>0</v>
      </c>
      <c r="P13537">
        <v>0</v>
      </c>
      <c r="Q13537">
        <v>0</v>
      </c>
      <c r="S13537">
        <v>0</v>
      </c>
    </row>
    <row r="13538" spans="1:19" x14ac:dyDescent="0.2">
      <c r="A13538" t="s">
        <v>28224</v>
      </c>
      <c r="B13538" t="s">
        <v>28036</v>
      </c>
      <c r="C13538" t="s">
        <v>316</v>
      </c>
      <c r="D13538" t="s">
        <v>1002</v>
      </c>
      <c r="E13538" s="23">
        <v>44197</v>
      </c>
      <c r="F13538">
        <v>2.5</v>
      </c>
      <c r="G13538">
        <v>4</v>
      </c>
      <c r="I13538">
        <v>2</v>
      </c>
      <c r="J13538">
        <v>14</v>
      </c>
      <c r="L13538">
        <v>22</v>
      </c>
      <c r="N13538">
        <v>2</v>
      </c>
      <c r="P13538">
        <v>1</v>
      </c>
      <c r="Q13538">
        <v>1</v>
      </c>
      <c r="S13538">
        <v>0</v>
      </c>
    </row>
    <row r="13539" spans="1:19" x14ac:dyDescent="0.2">
      <c r="A13539" t="s">
        <v>28225</v>
      </c>
      <c r="B13539" t="s">
        <v>28037</v>
      </c>
      <c r="C13539" t="s">
        <v>218</v>
      </c>
      <c r="D13539" t="s">
        <v>1002</v>
      </c>
      <c r="E13539" s="23">
        <v>44197</v>
      </c>
      <c r="F13539">
        <v>0</v>
      </c>
      <c r="G13539">
        <v>0</v>
      </c>
      <c r="I13539">
        <v>0</v>
      </c>
      <c r="J13539">
        <v>0</v>
      </c>
      <c r="L13539">
        <v>0</v>
      </c>
      <c r="N13539">
        <v>0</v>
      </c>
      <c r="P13539">
        <v>0</v>
      </c>
      <c r="Q13539">
        <v>0</v>
      </c>
      <c r="S13539">
        <v>0</v>
      </c>
    </row>
    <row r="13540" spans="1:19" x14ac:dyDescent="0.2">
      <c r="A13540" t="s">
        <v>28226</v>
      </c>
      <c r="B13540" t="s">
        <v>28038</v>
      </c>
      <c r="C13540" t="s">
        <v>202</v>
      </c>
      <c r="D13540" t="s">
        <v>1002</v>
      </c>
      <c r="E13540" s="23">
        <v>44197</v>
      </c>
      <c r="F13540">
        <v>6.5</v>
      </c>
      <c r="G13540">
        <v>8</v>
      </c>
      <c r="I13540">
        <v>70</v>
      </c>
      <c r="J13540">
        <v>68</v>
      </c>
      <c r="L13540">
        <v>90</v>
      </c>
      <c r="N13540">
        <v>70</v>
      </c>
      <c r="P13540">
        <v>1</v>
      </c>
      <c r="Q13540">
        <v>2</v>
      </c>
      <c r="S13540">
        <v>0</v>
      </c>
    </row>
    <row r="13541" spans="1:19" x14ac:dyDescent="0.2">
      <c r="A13541" t="s">
        <v>28227</v>
      </c>
      <c r="B13541" t="s">
        <v>28039</v>
      </c>
      <c r="C13541" t="s">
        <v>347</v>
      </c>
      <c r="D13541" t="s">
        <v>1002</v>
      </c>
      <c r="E13541" s="23">
        <v>44197</v>
      </c>
      <c r="F13541">
        <v>0</v>
      </c>
      <c r="G13541">
        <v>0</v>
      </c>
      <c r="I13541">
        <v>0</v>
      </c>
      <c r="J13541">
        <v>0</v>
      </c>
      <c r="L13541">
        <v>0</v>
      </c>
      <c r="N13541">
        <v>0</v>
      </c>
      <c r="P13541">
        <v>0</v>
      </c>
      <c r="Q13541">
        <v>0</v>
      </c>
      <c r="S13541">
        <v>0</v>
      </c>
    </row>
    <row r="13542" spans="1:19" x14ac:dyDescent="0.2">
      <c r="A13542" t="s">
        <v>28228</v>
      </c>
      <c r="B13542" t="s">
        <v>28040</v>
      </c>
      <c r="C13542" t="s">
        <v>224</v>
      </c>
      <c r="D13542" t="s">
        <v>1002</v>
      </c>
      <c r="E13542" s="23">
        <v>44197</v>
      </c>
      <c r="F13542">
        <v>0</v>
      </c>
      <c r="G13542">
        <v>0</v>
      </c>
      <c r="I13542">
        <v>0</v>
      </c>
      <c r="J13542">
        <v>0</v>
      </c>
      <c r="L13542">
        <v>0</v>
      </c>
      <c r="N13542">
        <v>0</v>
      </c>
      <c r="P13542">
        <v>0</v>
      </c>
      <c r="Q13542">
        <v>0</v>
      </c>
      <c r="S13542">
        <v>0</v>
      </c>
    </row>
    <row r="13543" spans="1:19" x14ac:dyDescent="0.2">
      <c r="A13543" t="s">
        <v>28229</v>
      </c>
      <c r="B13543" t="s">
        <v>28041</v>
      </c>
      <c r="C13543" t="s">
        <v>345</v>
      </c>
      <c r="D13543" t="s">
        <v>1002</v>
      </c>
      <c r="E13543" s="23">
        <v>44197</v>
      </c>
      <c r="F13543">
        <v>0</v>
      </c>
      <c r="G13543">
        <v>0</v>
      </c>
      <c r="I13543">
        <v>0</v>
      </c>
      <c r="J13543">
        <v>0</v>
      </c>
      <c r="L13543">
        <v>0</v>
      </c>
      <c r="N13543">
        <v>0</v>
      </c>
      <c r="P13543">
        <v>0</v>
      </c>
      <c r="Q13543">
        <v>0</v>
      </c>
      <c r="S13543">
        <v>0</v>
      </c>
    </row>
    <row r="13544" spans="1:19" x14ac:dyDescent="0.2">
      <c r="A13544" t="s">
        <v>28230</v>
      </c>
      <c r="B13544" t="s">
        <v>28042</v>
      </c>
      <c r="C13544" t="s">
        <v>226</v>
      </c>
      <c r="D13544" t="s">
        <v>1002</v>
      </c>
      <c r="E13544" s="23">
        <v>44197</v>
      </c>
      <c r="F13544">
        <v>2</v>
      </c>
      <c r="G13544">
        <v>11</v>
      </c>
      <c r="I13544">
        <v>7</v>
      </c>
      <c r="J13544">
        <v>22</v>
      </c>
      <c r="L13544">
        <v>121</v>
      </c>
      <c r="N13544">
        <v>7</v>
      </c>
      <c r="P13544">
        <v>0</v>
      </c>
      <c r="Q13544">
        <v>0</v>
      </c>
      <c r="S13544">
        <v>0</v>
      </c>
    </row>
    <row r="13545" spans="1:19" x14ac:dyDescent="0.2">
      <c r="A13545" t="s">
        <v>28231</v>
      </c>
      <c r="B13545" t="s">
        <v>28043</v>
      </c>
      <c r="C13545" t="s">
        <v>231</v>
      </c>
      <c r="D13545" t="s">
        <v>1002</v>
      </c>
      <c r="E13545" s="23">
        <v>44197</v>
      </c>
      <c r="F13545">
        <v>11.5</v>
      </c>
      <c r="G13545">
        <v>11.5</v>
      </c>
      <c r="I13545">
        <v>204</v>
      </c>
      <c r="J13545">
        <v>128</v>
      </c>
      <c r="L13545">
        <v>128</v>
      </c>
      <c r="N13545">
        <v>177</v>
      </c>
      <c r="P13545">
        <v>0</v>
      </c>
      <c r="Q13545">
        <v>1</v>
      </c>
      <c r="S13545">
        <v>27</v>
      </c>
    </row>
    <row r="13546" spans="1:19" x14ac:dyDescent="0.2">
      <c r="A13546" t="s">
        <v>28232</v>
      </c>
      <c r="B13546" t="s">
        <v>28044</v>
      </c>
      <c r="C13546" t="s">
        <v>216</v>
      </c>
      <c r="D13546" t="s">
        <v>1002</v>
      </c>
      <c r="E13546" s="23">
        <v>44197</v>
      </c>
      <c r="F13546">
        <v>8</v>
      </c>
      <c r="G13546">
        <v>9</v>
      </c>
      <c r="I13546">
        <v>67</v>
      </c>
      <c r="J13546">
        <v>80</v>
      </c>
      <c r="L13546">
        <v>90</v>
      </c>
      <c r="N13546">
        <v>49</v>
      </c>
      <c r="P13546">
        <v>2</v>
      </c>
      <c r="Q13546">
        <v>2</v>
      </c>
      <c r="S13546">
        <v>18</v>
      </c>
    </row>
    <row r="13547" spans="1:19" x14ac:dyDescent="0.2">
      <c r="A13547" t="s">
        <v>28233</v>
      </c>
      <c r="B13547" t="s">
        <v>28045</v>
      </c>
      <c r="C13547" t="s">
        <v>233</v>
      </c>
      <c r="D13547" t="s">
        <v>1002</v>
      </c>
      <c r="E13547" s="23">
        <v>44197</v>
      </c>
      <c r="F13547">
        <v>0</v>
      </c>
      <c r="G13547">
        <v>0</v>
      </c>
      <c r="I13547">
        <v>0</v>
      </c>
      <c r="J13547">
        <v>0</v>
      </c>
      <c r="L13547">
        <v>0</v>
      </c>
      <c r="N13547">
        <v>0</v>
      </c>
      <c r="P13547">
        <v>0</v>
      </c>
      <c r="Q13547">
        <v>0</v>
      </c>
      <c r="S13547">
        <v>0</v>
      </c>
    </row>
    <row r="13548" spans="1:19" x14ac:dyDescent="0.2">
      <c r="A13548" t="s">
        <v>28234</v>
      </c>
      <c r="B13548" t="s">
        <v>28046</v>
      </c>
      <c r="C13548" t="s">
        <v>219</v>
      </c>
      <c r="D13548" t="s">
        <v>1002</v>
      </c>
      <c r="E13548" s="23">
        <v>44197</v>
      </c>
      <c r="F13548">
        <v>0</v>
      </c>
      <c r="G13548">
        <v>0</v>
      </c>
      <c r="I13548">
        <v>0</v>
      </c>
      <c r="J13548">
        <v>0</v>
      </c>
      <c r="L13548">
        <v>0</v>
      </c>
      <c r="N13548">
        <v>0</v>
      </c>
      <c r="P13548">
        <v>0</v>
      </c>
      <c r="Q13548">
        <v>0</v>
      </c>
      <c r="S13548">
        <v>0</v>
      </c>
    </row>
    <row r="13549" spans="1:19" x14ac:dyDescent="0.2">
      <c r="A13549" t="s">
        <v>28235</v>
      </c>
      <c r="B13549" t="s">
        <v>28047</v>
      </c>
      <c r="C13549" t="s">
        <v>340</v>
      </c>
      <c r="D13549" t="s">
        <v>1002</v>
      </c>
      <c r="E13549" s="23">
        <v>44197</v>
      </c>
      <c r="F13549">
        <v>2</v>
      </c>
      <c r="G13549">
        <v>3</v>
      </c>
      <c r="I13549">
        <v>15</v>
      </c>
      <c r="J13549">
        <v>18</v>
      </c>
      <c r="L13549">
        <v>32</v>
      </c>
      <c r="N13549">
        <v>15</v>
      </c>
      <c r="P13549">
        <v>0</v>
      </c>
      <c r="Q13549">
        <v>0</v>
      </c>
      <c r="S13549">
        <v>0</v>
      </c>
    </row>
    <row r="13550" spans="1:19" x14ac:dyDescent="0.2">
      <c r="A13550" t="s">
        <v>28236</v>
      </c>
      <c r="B13550" t="s">
        <v>28048</v>
      </c>
      <c r="C13550" t="s">
        <v>350</v>
      </c>
      <c r="D13550" t="s">
        <v>1002</v>
      </c>
      <c r="E13550" s="23">
        <v>44197</v>
      </c>
      <c r="F13550">
        <v>0</v>
      </c>
      <c r="G13550">
        <v>0</v>
      </c>
      <c r="I13550">
        <v>0</v>
      </c>
      <c r="J13550">
        <v>0</v>
      </c>
      <c r="L13550">
        <v>0</v>
      </c>
      <c r="N13550">
        <v>0</v>
      </c>
      <c r="P13550">
        <v>0</v>
      </c>
      <c r="Q13550">
        <v>0</v>
      </c>
      <c r="S13550">
        <v>0</v>
      </c>
    </row>
    <row r="13551" spans="1:19" x14ac:dyDescent="0.2">
      <c r="A13551" t="s">
        <v>28237</v>
      </c>
      <c r="B13551" t="s">
        <v>28049</v>
      </c>
      <c r="C13551" t="s">
        <v>351</v>
      </c>
      <c r="D13551" t="s">
        <v>1002</v>
      </c>
      <c r="E13551" s="23">
        <v>44197</v>
      </c>
      <c r="F13551">
        <v>0</v>
      </c>
      <c r="G13551">
        <v>0</v>
      </c>
      <c r="I13551">
        <v>0</v>
      </c>
      <c r="J13551">
        <v>0</v>
      </c>
      <c r="L13551">
        <v>0</v>
      </c>
      <c r="N13551">
        <v>0</v>
      </c>
      <c r="P13551">
        <v>0</v>
      </c>
      <c r="Q13551">
        <v>0</v>
      </c>
      <c r="S13551">
        <v>0</v>
      </c>
    </row>
    <row r="13552" spans="1:19" x14ac:dyDescent="0.2">
      <c r="A13552" t="s">
        <v>28238</v>
      </c>
      <c r="B13552" t="s">
        <v>28050</v>
      </c>
      <c r="C13552" t="s">
        <v>352</v>
      </c>
      <c r="D13552" t="s">
        <v>1002</v>
      </c>
      <c r="E13552" s="23">
        <v>44197</v>
      </c>
      <c r="F13552">
        <v>0</v>
      </c>
      <c r="G13552">
        <v>0</v>
      </c>
      <c r="I13552">
        <v>0</v>
      </c>
      <c r="J13552">
        <v>0</v>
      </c>
      <c r="L13552">
        <v>0</v>
      </c>
      <c r="N13552">
        <v>0</v>
      </c>
      <c r="P13552">
        <v>0</v>
      </c>
      <c r="Q13552">
        <v>0</v>
      </c>
      <c r="S13552">
        <v>0</v>
      </c>
    </row>
    <row r="13553" spans="1:19" x14ac:dyDescent="0.2">
      <c r="A13553" t="s">
        <v>28239</v>
      </c>
      <c r="B13553" t="s">
        <v>28051</v>
      </c>
      <c r="C13553" t="s">
        <v>353</v>
      </c>
      <c r="D13553" t="s">
        <v>1002</v>
      </c>
      <c r="E13553" s="23">
        <v>44197</v>
      </c>
      <c r="F13553">
        <v>0</v>
      </c>
      <c r="G13553">
        <v>0</v>
      </c>
      <c r="I13553">
        <v>0</v>
      </c>
      <c r="J13553">
        <v>0</v>
      </c>
      <c r="L13553">
        <v>0</v>
      </c>
      <c r="N13553">
        <v>0</v>
      </c>
      <c r="P13553">
        <v>0</v>
      </c>
      <c r="Q13553">
        <v>0</v>
      </c>
      <c r="S13553">
        <v>0</v>
      </c>
    </row>
    <row r="13554" spans="1:19" x14ac:dyDescent="0.2">
      <c r="A13554" t="s">
        <v>28240</v>
      </c>
      <c r="B13554" t="s">
        <v>28052</v>
      </c>
      <c r="C13554" t="s">
        <v>386</v>
      </c>
      <c r="D13554" t="s">
        <v>1002</v>
      </c>
      <c r="E13554" s="23">
        <v>44197</v>
      </c>
      <c r="F13554">
        <v>0</v>
      </c>
      <c r="G13554">
        <v>0</v>
      </c>
      <c r="I13554">
        <v>0</v>
      </c>
      <c r="J13554">
        <v>0</v>
      </c>
      <c r="L13554">
        <v>0</v>
      </c>
      <c r="N13554">
        <v>0</v>
      </c>
      <c r="P13554">
        <v>0</v>
      </c>
      <c r="Q13554">
        <v>0</v>
      </c>
      <c r="S13554">
        <v>0</v>
      </c>
    </row>
    <row r="13555" spans="1:19" x14ac:dyDescent="0.2">
      <c r="A13555" t="s">
        <v>28241</v>
      </c>
      <c r="B13555" t="s">
        <v>28053</v>
      </c>
      <c r="C13555" t="s">
        <v>354</v>
      </c>
      <c r="D13555" t="s">
        <v>1002</v>
      </c>
      <c r="E13555" s="23">
        <v>44197</v>
      </c>
      <c r="F13555">
        <v>4</v>
      </c>
      <c r="G13555">
        <v>4</v>
      </c>
      <c r="I13555">
        <v>8</v>
      </c>
      <c r="J13555">
        <v>24</v>
      </c>
      <c r="L13555">
        <v>24</v>
      </c>
      <c r="N13555">
        <v>8</v>
      </c>
      <c r="P13555">
        <v>0</v>
      </c>
      <c r="Q13555">
        <v>1</v>
      </c>
      <c r="S13555">
        <v>0</v>
      </c>
    </row>
    <row r="13556" spans="1:19" x14ac:dyDescent="0.2">
      <c r="A13556" t="s">
        <v>28242</v>
      </c>
      <c r="B13556" t="s">
        <v>28054</v>
      </c>
      <c r="C13556" t="s">
        <v>355</v>
      </c>
      <c r="D13556" t="s">
        <v>1002</v>
      </c>
      <c r="E13556" s="23">
        <v>44197</v>
      </c>
      <c r="F13556">
        <v>2</v>
      </c>
      <c r="G13556">
        <v>2</v>
      </c>
      <c r="I13556">
        <v>6</v>
      </c>
      <c r="J13556">
        <v>11</v>
      </c>
      <c r="L13556">
        <v>11</v>
      </c>
      <c r="N13556">
        <v>6</v>
      </c>
      <c r="P13556">
        <v>0</v>
      </c>
      <c r="Q13556">
        <v>1</v>
      </c>
      <c r="S13556">
        <v>0</v>
      </c>
    </row>
    <row r="13557" spans="1:19" x14ac:dyDescent="0.2">
      <c r="A13557" t="s">
        <v>28243</v>
      </c>
      <c r="B13557" t="s">
        <v>28055</v>
      </c>
      <c r="C13557" t="s">
        <v>1048</v>
      </c>
      <c r="D13557" t="s">
        <v>1002</v>
      </c>
      <c r="E13557" s="23">
        <v>44197</v>
      </c>
      <c r="F13557">
        <v>2.5</v>
      </c>
      <c r="G13557">
        <v>2.5</v>
      </c>
      <c r="I13557">
        <v>7</v>
      </c>
      <c r="J13557">
        <v>14</v>
      </c>
      <c r="L13557">
        <v>14</v>
      </c>
      <c r="N13557">
        <v>7</v>
      </c>
      <c r="P13557">
        <v>0</v>
      </c>
      <c r="Q13557">
        <v>0</v>
      </c>
      <c r="S13557">
        <v>0</v>
      </c>
    </row>
    <row r="13558" spans="1:19" x14ac:dyDescent="0.2">
      <c r="A13558" t="s">
        <v>28244</v>
      </c>
      <c r="B13558" t="s">
        <v>28056</v>
      </c>
      <c r="C13558" t="s">
        <v>1047</v>
      </c>
      <c r="D13558" t="s">
        <v>1002</v>
      </c>
      <c r="E13558" s="23">
        <v>44197</v>
      </c>
      <c r="F13558">
        <v>1.5</v>
      </c>
      <c r="G13558">
        <v>1.5</v>
      </c>
      <c r="I13558">
        <v>16</v>
      </c>
      <c r="J13558">
        <v>8</v>
      </c>
      <c r="L13558">
        <v>8</v>
      </c>
      <c r="N13558">
        <v>13</v>
      </c>
      <c r="P13558">
        <v>0</v>
      </c>
      <c r="Q13558">
        <v>0</v>
      </c>
      <c r="S13558">
        <v>3</v>
      </c>
    </row>
    <row r="13559" spans="1:19" x14ac:dyDescent="0.2">
      <c r="A13559" t="s">
        <v>28245</v>
      </c>
      <c r="B13559" t="s">
        <v>28057</v>
      </c>
      <c r="C13559" t="s">
        <v>1050</v>
      </c>
      <c r="D13559" t="s">
        <v>1002</v>
      </c>
      <c r="E13559" s="23">
        <v>44197</v>
      </c>
      <c r="F13559">
        <v>0.5</v>
      </c>
      <c r="G13559">
        <v>1</v>
      </c>
      <c r="I13559">
        <v>0</v>
      </c>
      <c r="J13559">
        <v>2</v>
      </c>
      <c r="L13559">
        <v>5</v>
      </c>
      <c r="N13559">
        <v>0</v>
      </c>
      <c r="P13559">
        <v>0</v>
      </c>
      <c r="Q13559">
        <v>0</v>
      </c>
      <c r="S13559">
        <v>0</v>
      </c>
    </row>
    <row r="13560" spans="1:19" x14ac:dyDescent="0.2">
      <c r="A13560" t="s">
        <v>28246</v>
      </c>
      <c r="B13560" t="s">
        <v>28058</v>
      </c>
      <c r="C13560" t="s">
        <v>1054</v>
      </c>
      <c r="D13560" t="s">
        <v>1002</v>
      </c>
      <c r="E13560" s="23">
        <v>44197</v>
      </c>
      <c r="F13560">
        <v>1.5</v>
      </c>
      <c r="G13560">
        <v>1.5</v>
      </c>
      <c r="I13560">
        <v>4</v>
      </c>
      <c r="J13560">
        <v>8</v>
      </c>
      <c r="L13560">
        <v>8</v>
      </c>
      <c r="N13560">
        <v>0</v>
      </c>
      <c r="P13560">
        <v>0</v>
      </c>
      <c r="Q13560">
        <v>0</v>
      </c>
      <c r="S13560">
        <v>4</v>
      </c>
    </row>
    <row r="13561" spans="1:19" x14ac:dyDescent="0.2">
      <c r="A13561" t="s">
        <v>28247</v>
      </c>
      <c r="B13561" t="s">
        <v>28059</v>
      </c>
      <c r="C13561" t="s">
        <v>1052</v>
      </c>
      <c r="D13561" t="s">
        <v>1002</v>
      </c>
      <c r="E13561" s="23">
        <v>44197</v>
      </c>
      <c r="F13561">
        <v>2.5</v>
      </c>
      <c r="G13561">
        <v>2.5</v>
      </c>
      <c r="I13561">
        <v>4</v>
      </c>
      <c r="J13561">
        <v>13</v>
      </c>
      <c r="L13561">
        <v>13</v>
      </c>
      <c r="N13561">
        <v>4</v>
      </c>
      <c r="P13561">
        <v>0</v>
      </c>
      <c r="Q13561">
        <v>1</v>
      </c>
      <c r="S13561">
        <v>0</v>
      </c>
    </row>
    <row r="13562" spans="1:19" x14ac:dyDescent="0.2">
      <c r="A13562" t="s">
        <v>28248</v>
      </c>
      <c r="B13562" t="s">
        <v>28060</v>
      </c>
      <c r="C13562" t="s">
        <v>1053</v>
      </c>
      <c r="D13562" t="s">
        <v>1002</v>
      </c>
      <c r="E13562" s="23">
        <v>44197</v>
      </c>
      <c r="F13562">
        <v>1.5</v>
      </c>
      <c r="G13562">
        <v>1.5</v>
      </c>
      <c r="I13562">
        <v>3</v>
      </c>
      <c r="J13562">
        <v>8</v>
      </c>
      <c r="L13562">
        <v>8</v>
      </c>
      <c r="N13562">
        <v>2</v>
      </c>
      <c r="P13562">
        <v>0</v>
      </c>
      <c r="Q13562">
        <v>0</v>
      </c>
      <c r="S13562">
        <v>1</v>
      </c>
    </row>
    <row r="13563" spans="1:19" x14ac:dyDescent="0.2">
      <c r="A13563" t="s">
        <v>28157</v>
      </c>
      <c r="B13563" t="s">
        <v>27969</v>
      </c>
      <c r="C13563" t="s">
        <v>25698</v>
      </c>
      <c r="D13563" t="s">
        <v>1000</v>
      </c>
      <c r="E13563" s="23">
        <v>44197</v>
      </c>
      <c r="F13563">
        <v>2</v>
      </c>
      <c r="G13563">
        <v>4</v>
      </c>
      <c r="I13563">
        <v>7</v>
      </c>
      <c r="J13563">
        <v>12</v>
      </c>
      <c r="L13563">
        <v>21</v>
      </c>
      <c r="N13563">
        <v>7</v>
      </c>
      <c r="P13563">
        <v>3</v>
      </c>
      <c r="Q13563">
        <v>3</v>
      </c>
      <c r="S13563">
        <v>0</v>
      </c>
    </row>
    <row r="13564" spans="1:19" x14ac:dyDescent="0.2">
      <c r="A13564" t="s">
        <v>28249</v>
      </c>
      <c r="B13564" t="s">
        <v>28061</v>
      </c>
      <c r="C13564" t="s">
        <v>962</v>
      </c>
      <c r="D13564" t="s">
        <v>1000</v>
      </c>
      <c r="E13564" s="23">
        <v>44197</v>
      </c>
      <c r="F13564">
        <v>0</v>
      </c>
      <c r="G13564">
        <v>0</v>
      </c>
      <c r="I13564">
        <v>0</v>
      </c>
      <c r="J13564">
        <v>0</v>
      </c>
      <c r="L13564">
        <v>0</v>
      </c>
      <c r="N13564">
        <v>0</v>
      </c>
      <c r="P13564">
        <v>0</v>
      </c>
      <c r="Q13564">
        <v>0</v>
      </c>
      <c r="S13564">
        <v>0</v>
      </c>
    </row>
    <row r="13565" spans="1:19" x14ac:dyDescent="0.2">
      <c r="A13565" t="s">
        <v>28250</v>
      </c>
      <c r="B13565" t="s">
        <v>28062</v>
      </c>
      <c r="C13565" t="s">
        <v>348</v>
      </c>
      <c r="D13565" t="s">
        <v>1000</v>
      </c>
      <c r="E13565" s="23">
        <v>44197</v>
      </c>
      <c r="F13565">
        <v>0</v>
      </c>
      <c r="G13565">
        <v>0</v>
      </c>
      <c r="I13565">
        <v>0</v>
      </c>
      <c r="J13565">
        <v>0</v>
      </c>
      <c r="L13565">
        <v>0</v>
      </c>
      <c r="N13565">
        <v>0</v>
      </c>
      <c r="P13565">
        <v>0</v>
      </c>
      <c r="Q13565">
        <v>0</v>
      </c>
      <c r="S13565">
        <v>0</v>
      </c>
    </row>
    <row r="13566" spans="1:19" x14ac:dyDescent="0.2">
      <c r="A13566" t="s">
        <v>28251</v>
      </c>
      <c r="B13566" t="s">
        <v>28063</v>
      </c>
      <c r="C13566" t="s">
        <v>357</v>
      </c>
      <c r="D13566" t="s">
        <v>1000</v>
      </c>
      <c r="E13566" s="23">
        <v>44197</v>
      </c>
      <c r="F13566">
        <v>0</v>
      </c>
      <c r="G13566">
        <v>0</v>
      </c>
      <c r="I13566">
        <v>0</v>
      </c>
      <c r="J13566">
        <v>0</v>
      </c>
      <c r="L13566">
        <v>0</v>
      </c>
      <c r="N13566">
        <v>0</v>
      </c>
      <c r="P13566">
        <v>0</v>
      </c>
      <c r="Q13566">
        <v>0</v>
      </c>
      <c r="S13566">
        <v>0</v>
      </c>
    </row>
    <row r="13567" spans="1:19" x14ac:dyDescent="0.2">
      <c r="A13567" t="s">
        <v>28252</v>
      </c>
      <c r="B13567" t="s">
        <v>28064</v>
      </c>
      <c r="C13567" t="s">
        <v>22399</v>
      </c>
      <c r="D13567" t="s">
        <v>1000</v>
      </c>
      <c r="E13567" s="23">
        <v>44197</v>
      </c>
      <c r="F13567">
        <v>0</v>
      </c>
      <c r="G13567">
        <v>0</v>
      </c>
      <c r="I13567">
        <v>0</v>
      </c>
      <c r="J13567">
        <v>0</v>
      </c>
      <c r="L13567">
        <v>0</v>
      </c>
      <c r="N13567">
        <v>0</v>
      </c>
      <c r="P13567">
        <v>0</v>
      </c>
      <c r="Q13567">
        <v>0</v>
      </c>
      <c r="S13567">
        <v>0</v>
      </c>
    </row>
    <row r="13568" spans="1:19" x14ac:dyDescent="0.2">
      <c r="A13568" t="s">
        <v>28253</v>
      </c>
      <c r="B13568" t="s">
        <v>28065</v>
      </c>
      <c r="C13568" t="s">
        <v>203</v>
      </c>
      <c r="D13568" t="s">
        <v>1000</v>
      </c>
      <c r="E13568" s="23">
        <v>44197</v>
      </c>
      <c r="F13568">
        <v>0</v>
      </c>
      <c r="G13568">
        <v>0</v>
      </c>
      <c r="I13568">
        <v>0</v>
      </c>
      <c r="J13568">
        <v>0</v>
      </c>
      <c r="L13568">
        <v>0</v>
      </c>
      <c r="N13568">
        <v>0</v>
      </c>
      <c r="P13568">
        <v>0</v>
      </c>
      <c r="Q13568">
        <v>0</v>
      </c>
      <c r="S13568">
        <v>0</v>
      </c>
    </row>
    <row r="13569" spans="1:19" x14ac:dyDescent="0.2">
      <c r="A13569" t="s">
        <v>28254</v>
      </c>
      <c r="B13569" t="s">
        <v>28066</v>
      </c>
      <c r="C13569" t="s">
        <v>387</v>
      </c>
      <c r="D13569" t="s">
        <v>1000</v>
      </c>
      <c r="E13569" s="23">
        <v>44197</v>
      </c>
      <c r="F13569">
        <v>0</v>
      </c>
      <c r="G13569">
        <v>0</v>
      </c>
      <c r="I13569">
        <v>0</v>
      </c>
      <c r="J13569">
        <v>0</v>
      </c>
      <c r="L13569">
        <v>0</v>
      </c>
      <c r="N13569">
        <v>0</v>
      </c>
      <c r="P13569">
        <v>0</v>
      </c>
      <c r="Q13569">
        <v>0</v>
      </c>
      <c r="S13569">
        <v>0</v>
      </c>
    </row>
    <row r="13570" spans="1:19" x14ac:dyDescent="0.2">
      <c r="A13570" t="s">
        <v>28255</v>
      </c>
      <c r="B13570" t="s">
        <v>28067</v>
      </c>
      <c r="C13570" t="s">
        <v>223</v>
      </c>
      <c r="D13570" t="s">
        <v>1000</v>
      </c>
      <c r="E13570" s="23">
        <v>44197</v>
      </c>
      <c r="F13570">
        <v>0</v>
      </c>
      <c r="G13570">
        <v>0</v>
      </c>
      <c r="I13570">
        <v>0</v>
      </c>
      <c r="J13570">
        <v>0</v>
      </c>
      <c r="L13570">
        <v>0</v>
      </c>
      <c r="N13570">
        <v>0</v>
      </c>
      <c r="P13570">
        <v>0</v>
      </c>
      <c r="Q13570">
        <v>0</v>
      </c>
      <c r="S13570">
        <v>0</v>
      </c>
    </row>
    <row r="13571" spans="1:19" x14ac:dyDescent="0.2">
      <c r="A13571" t="s">
        <v>28256</v>
      </c>
      <c r="B13571" t="s">
        <v>28068</v>
      </c>
      <c r="C13571" t="s">
        <v>346</v>
      </c>
      <c r="D13571" t="s">
        <v>1000</v>
      </c>
      <c r="E13571" s="23">
        <v>44197</v>
      </c>
      <c r="F13571">
        <v>0</v>
      </c>
      <c r="G13571">
        <v>0</v>
      </c>
      <c r="I13571">
        <v>0</v>
      </c>
      <c r="J13571">
        <v>0</v>
      </c>
      <c r="L13571">
        <v>0</v>
      </c>
      <c r="N13571">
        <v>0</v>
      </c>
      <c r="P13571">
        <v>0</v>
      </c>
      <c r="Q13571">
        <v>0</v>
      </c>
      <c r="S13571">
        <v>0</v>
      </c>
    </row>
    <row r="13572" spans="1:19" x14ac:dyDescent="0.2">
      <c r="A13572" t="s">
        <v>28257</v>
      </c>
      <c r="B13572" t="s">
        <v>28069</v>
      </c>
      <c r="C13572" t="s">
        <v>207</v>
      </c>
      <c r="D13572" t="s">
        <v>1000</v>
      </c>
      <c r="E13572" s="23">
        <v>44197</v>
      </c>
      <c r="F13572">
        <v>6</v>
      </c>
      <c r="G13572">
        <v>7</v>
      </c>
      <c r="I13572">
        <v>17</v>
      </c>
      <c r="J13572">
        <v>36</v>
      </c>
      <c r="L13572">
        <v>41</v>
      </c>
      <c r="N13572">
        <v>16</v>
      </c>
      <c r="P13572">
        <v>1</v>
      </c>
      <c r="Q13572">
        <v>3</v>
      </c>
      <c r="S13572">
        <v>1</v>
      </c>
    </row>
    <row r="13573" spans="1:19" x14ac:dyDescent="0.2">
      <c r="A13573" t="s">
        <v>28258</v>
      </c>
      <c r="B13573" t="s">
        <v>28070</v>
      </c>
      <c r="C13573" t="s">
        <v>212</v>
      </c>
      <c r="D13573" t="s">
        <v>1000</v>
      </c>
      <c r="E13573" s="23">
        <v>44197</v>
      </c>
      <c r="F13573">
        <v>3.5</v>
      </c>
      <c r="G13573">
        <v>3.5</v>
      </c>
      <c r="I13573">
        <v>6</v>
      </c>
      <c r="J13573">
        <v>20</v>
      </c>
      <c r="L13573">
        <v>20</v>
      </c>
      <c r="N13573">
        <v>6</v>
      </c>
      <c r="P13573">
        <v>0</v>
      </c>
      <c r="Q13573">
        <v>1</v>
      </c>
      <c r="S13573">
        <v>0</v>
      </c>
    </row>
    <row r="13574" spans="1:19" x14ac:dyDescent="0.2">
      <c r="A13574" t="s">
        <v>28259</v>
      </c>
      <c r="B13574" t="s">
        <v>28071</v>
      </c>
      <c r="C13574" t="s">
        <v>963</v>
      </c>
      <c r="D13574" t="s">
        <v>1000</v>
      </c>
      <c r="E13574" s="23">
        <v>44197</v>
      </c>
      <c r="F13574">
        <v>0</v>
      </c>
      <c r="G13574">
        <v>0</v>
      </c>
      <c r="I13574">
        <v>0</v>
      </c>
      <c r="J13574">
        <v>0</v>
      </c>
      <c r="L13574">
        <v>0</v>
      </c>
      <c r="N13574">
        <v>0</v>
      </c>
      <c r="P13574">
        <v>0</v>
      </c>
      <c r="Q13574">
        <v>0</v>
      </c>
      <c r="S13574">
        <v>0</v>
      </c>
    </row>
    <row r="13575" spans="1:19" x14ac:dyDescent="0.2">
      <c r="A13575" t="s">
        <v>28260</v>
      </c>
      <c r="B13575" t="s">
        <v>28072</v>
      </c>
      <c r="C13575" t="s">
        <v>225</v>
      </c>
      <c r="D13575" t="s">
        <v>1000</v>
      </c>
      <c r="E13575" s="23">
        <v>44197</v>
      </c>
      <c r="F13575">
        <v>2</v>
      </c>
      <c r="G13575">
        <v>11</v>
      </c>
      <c r="I13575">
        <v>7</v>
      </c>
      <c r="J13575">
        <v>22</v>
      </c>
      <c r="L13575">
        <v>121</v>
      </c>
      <c r="N13575">
        <v>7</v>
      </c>
      <c r="P13575">
        <v>0</v>
      </c>
      <c r="Q13575">
        <v>0</v>
      </c>
      <c r="S13575">
        <v>0</v>
      </c>
    </row>
    <row r="13576" spans="1:19" x14ac:dyDescent="0.2">
      <c r="A13576" t="s">
        <v>28261</v>
      </c>
      <c r="B13576" t="s">
        <v>28073</v>
      </c>
      <c r="C13576" t="s">
        <v>232</v>
      </c>
      <c r="D13576" t="s">
        <v>1000</v>
      </c>
      <c r="E13576" s="23">
        <v>44197</v>
      </c>
      <c r="F13576">
        <v>14.5</v>
      </c>
      <c r="G13576">
        <v>16.5</v>
      </c>
      <c r="I13576">
        <v>211</v>
      </c>
      <c r="J13576">
        <v>140</v>
      </c>
      <c r="L13576">
        <v>150</v>
      </c>
      <c r="N13576">
        <v>184</v>
      </c>
      <c r="P13576">
        <v>2</v>
      </c>
      <c r="Q13576">
        <v>3</v>
      </c>
      <c r="S13576">
        <v>27</v>
      </c>
    </row>
    <row r="13577" spans="1:19" x14ac:dyDescent="0.2">
      <c r="A13577" t="s">
        <v>28262</v>
      </c>
      <c r="B13577" t="s">
        <v>28074</v>
      </c>
      <c r="C13577" t="s">
        <v>317</v>
      </c>
      <c r="D13577" t="s">
        <v>1000</v>
      </c>
      <c r="E13577" s="23">
        <v>44197</v>
      </c>
      <c r="F13577">
        <v>4.5</v>
      </c>
      <c r="G13577">
        <v>6</v>
      </c>
      <c r="I13577">
        <v>8</v>
      </c>
      <c r="J13577">
        <v>25</v>
      </c>
      <c r="L13577">
        <v>33</v>
      </c>
      <c r="N13577">
        <v>8</v>
      </c>
      <c r="P13577">
        <v>1</v>
      </c>
      <c r="Q13577">
        <v>2</v>
      </c>
      <c r="S13577">
        <v>0</v>
      </c>
    </row>
    <row r="13578" spans="1:19" x14ac:dyDescent="0.2">
      <c r="A13578" t="s">
        <v>28263</v>
      </c>
      <c r="B13578" t="s">
        <v>28075</v>
      </c>
      <c r="C13578" t="s">
        <v>214</v>
      </c>
      <c r="D13578" t="s">
        <v>1000</v>
      </c>
      <c r="E13578" s="23">
        <v>44197</v>
      </c>
      <c r="F13578">
        <v>12</v>
      </c>
      <c r="G13578">
        <v>16</v>
      </c>
      <c r="I13578">
        <v>87</v>
      </c>
      <c r="J13578">
        <v>104</v>
      </c>
      <c r="L13578">
        <v>129</v>
      </c>
      <c r="N13578">
        <v>63</v>
      </c>
      <c r="P13578">
        <v>6</v>
      </c>
      <c r="Q13578">
        <v>8</v>
      </c>
      <c r="S13578">
        <v>24</v>
      </c>
    </row>
    <row r="13579" spans="1:19" x14ac:dyDescent="0.2">
      <c r="A13579" t="s">
        <v>28264</v>
      </c>
      <c r="B13579" t="s">
        <v>28076</v>
      </c>
      <c r="C13579" t="s">
        <v>230</v>
      </c>
      <c r="D13579" t="s">
        <v>1000</v>
      </c>
      <c r="E13579" s="23">
        <v>44197</v>
      </c>
      <c r="F13579">
        <v>0</v>
      </c>
      <c r="G13579">
        <v>0</v>
      </c>
      <c r="I13579">
        <v>0</v>
      </c>
      <c r="J13579">
        <v>0</v>
      </c>
      <c r="L13579">
        <v>0</v>
      </c>
      <c r="N13579">
        <v>0</v>
      </c>
      <c r="P13579">
        <v>0</v>
      </c>
      <c r="Q13579">
        <v>0</v>
      </c>
      <c r="S13579">
        <v>0</v>
      </c>
    </row>
    <row r="13580" spans="1:19" x14ac:dyDescent="0.2">
      <c r="A13580" t="s">
        <v>28265</v>
      </c>
      <c r="B13580" t="s">
        <v>28077</v>
      </c>
      <c r="C13580" t="s">
        <v>234</v>
      </c>
      <c r="D13580" t="s">
        <v>1000</v>
      </c>
      <c r="E13580" s="23">
        <v>44197</v>
      </c>
      <c r="F13580">
        <v>0</v>
      </c>
      <c r="G13580">
        <v>0</v>
      </c>
      <c r="I13580">
        <v>0</v>
      </c>
      <c r="J13580">
        <v>0</v>
      </c>
      <c r="L13580">
        <v>0</v>
      </c>
      <c r="N13580">
        <v>0</v>
      </c>
      <c r="P13580">
        <v>0</v>
      </c>
      <c r="Q13580">
        <v>0</v>
      </c>
      <c r="S13580">
        <v>0</v>
      </c>
    </row>
    <row r="13581" spans="1:19" x14ac:dyDescent="0.2">
      <c r="A13581" t="s">
        <v>28266</v>
      </c>
      <c r="B13581" t="s">
        <v>28078</v>
      </c>
      <c r="C13581" t="s">
        <v>217</v>
      </c>
      <c r="D13581" t="s">
        <v>1000</v>
      </c>
      <c r="E13581" s="23">
        <v>44197</v>
      </c>
      <c r="F13581">
        <v>0</v>
      </c>
      <c r="G13581">
        <v>0</v>
      </c>
      <c r="I13581">
        <v>0</v>
      </c>
      <c r="J13581">
        <v>0</v>
      </c>
      <c r="L13581">
        <v>0</v>
      </c>
      <c r="N13581">
        <v>0</v>
      </c>
      <c r="P13581">
        <v>0</v>
      </c>
      <c r="Q13581">
        <v>0</v>
      </c>
      <c r="S13581">
        <v>0</v>
      </c>
    </row>
    <row r="13582" spans="1:19" x14ac:dyDescent="0.2">
      <c r="A13582" t="s">
        <v>28267</v>
      </c>
      <c r="B13582" t="s">
        <v>28079</v>
      </c>
      <c r="C13582" t="s">
        <v>342</v>
      </c>
      <c r="D13582" t="s">
        <v>1000</v>
      </c>
      <c r="E13582" s="23">
        <v>44197</v>
      </c>
      <c r="F13582">
        <v>2</v>
      </c>
      <c r="G13582">
        <v>3</v>
      </c>
      <c r="I13582">
        <v>15</v>
      </c>
      <c r="J13582">
        <v>18</v>
      </c>
      <c r="L13582">
        <v>32</v>
      </c>
      <c r="N13582">
        <v>15</v>
      </c>
      <c r="P13582">
        <v>0</v>
      </c>
      <c r="Q13582">
        <v>0</v>
      </c>
      <c r="S13582">
        <v>0</v>
      </c>
    </row>
    <row r="13583" spans="1:19" x14ac:dyDescent="0.2">
      <c r="A13583" t="s">
        <v>28268</v>
      </c>
      <c r="B13583" t="s">
        <v>28080</v>
      </c>
      <c r="C13583" t="s">
        <v>220</v>
      </c>
      <c r="D13583" t="s">
        <v>1000</v>
      </c>
      <c r="E13583" s="23">
        <v>44197</v>
      </c>
      <c r="F13583">
        <v>0</v>
      </c>
      <c r="G13583">
        <v>0</v>
      </c>
      <c r="I13583">
        <v>0</v>
      </c>
      <c r="J13583">
        <v>0</v>
      </c>
      <c r="L13583">
        <v>0</v>
      </c>
      <c r="N13583">
        <v>0</v>
      </c>
      <c r="P13583">
        <v>0</v>
      </c>
      <c r="Q13583">
        <v>0</v>
      </c>
      <c r="S13583">
        <v>0</v>
      </c>
    </row>
    <row r="13584" spans="1:19" x14ac:dyDescent="0.2">
      <c r="A13584" t="s">
        <v>28269</v>
      </c>
      <c r="B13584" t="s">
        <v>28081</v>
      </c>
      <c r="C13584" t="s">
        <v>25330</v>
      </c>
      <c r="D13584" t="s">
        <v>1001</v>
      </c>
      <c r="E13584" s="23">
        <v>44197</v>
      </c>
      <c r="F13584">
        <v>0</v>
      </c>
      <c r="G13584">
        <v>0</v>
      </c>
      <c r="I13584">
        <v>5</v>
      </c>
      <c r="J13584">
        <v>0</v>
      </c>
      <c r="L13584">
        <v>0</v>
      </c>
      <c r="N13584">
        <v>5</v>
      </c>
      <c r="P13584">
        <v>1</v>
      </c>
      <c r="Q13584">
        <v>1</v>
      </c>
      <c r="S13584">
        <v>0</v>
      </c>
    </row>
    <row r="13585" spans="1:19" x14ac:dyDescent="0.2">
      <c r="A13585" t="s">
        <v>28270</v>
      </c>
      <c r="B13585" t="s">
        <v>28082</v>
      </c>
      <c r="C13585" t="s">
        <v>25330</v>
      </c>
      <c r="D13585" t="s">
        <v>1000</v>
      </c>
      <c r="E13585" s="23">
        <v>44197</v>
      </c>
      <c r="F13585">
        <v>3</v>
      </c>
      <c r="G13585">
        <v>3</v>
      </c>
      <c r="I13585">
        <v>2</v>
      </c>
      <c r="J13585">
        <v>16</v>
      </c>
      <c r="L13585">
        <v>16</v>
      </c>
      <c r="N13585">
        <v>0</v>
      </c>
      <c r="P13585">
        <v>0</v>
      </c>
      <c r="Q13585">
        <v>0</v>
      </c>
      <c r="S13585">
        <v>2</v>
      </c>
    </row>
    <row r="13586" spans="1:19" x14ac:dyDescent="0.2">
      <c r="A13586" t="s">
        <v>28271</v>
      </c>
      <c r="B13586" t="s">
        <v>28083</v>
      </c>
      <c r="C13586" t="s">
        <v>199</v>
      </c>
      <c r="D13586" t="s">
        <v>1000</v>
      </c>
      <c r="E13586" s="23">
        <v>44197</v>
      </c>
      <c r="F13586">
        <v>9</v>
      </c>
      <c r="G13586">
        <v>11.5</v>
      </c>
      <c r="I13586">
        <v>75</v>
      </c>
      <c r="J13586">
        <v>81</v>
      </c>
      <c r="L13586">
        <v>109</v>
      </c>
      <c r="N13586">
        <v>71</v>
      </c>
      <c r="P13586">
        <v>1</v>
      </c>
      <c r="Q13586">
        <v>2</v>
      </c>
      <c r="S13586">
        <v>4</v>
      </c>
    </row>
    <row r="13587" spans="1:19" x14ac:dyDescent="0.2">
      <c r="A13587" t="s">
        <v>28272</v>
      </c>
      <c r="B13587" t="s">
        <v>28084</v>
      </c>
      <c r="C13587" t="s">
        <v>199</v>
      </c>
      <c r="D13587" t="s">
        <v>1001</v>
      </c>
      <c r="E13587" s="23">
        <v>44197</v>
      </c>
      <c r="F13587">
        <v>0</v>
      </c>
      <c r="G13587">
        <v>0</v>
      </c>
      <c r="I13587">
        <v>0</v>
      </c>
      <c r="J13587">
        <v>0</v>
      </c>
      <c r="L13587">
        <v>0</v>
      </c>
      <c r="N13587">
        <v>0</v>
      </c>
      <c r="P13587">
        <v>0</v>
      </c>
      <c r="Q13587">
        <v>0</v>
      </c>
      <c r="S13587">
        <v>0</v>
      </c>
    </row>
    <row r="13588" spans="1:19" x14ac:dyDescent="0.2">
      <c r="A13588" t="s">
        <v>28273</v>
      </c>
      <c r="B13588" t="s">
        <v>28085</v>
      </c>
      <c r="C13588" t="s">
        <v>901</v>
      </c>
      <c r="D13588" t="s">
        <v>1000</v>
      </c>
      <c r="E13588" s="23">
        <v>44197</v>
      </c>
      <c r="F13588">
        <v>5</v>
      </c>
      <c r="G13588">
        <v>5</v>
      </c>
      <c r="I13588">
        <v>2</v>
      </c>
      <c r="J13588">
        <v>27</v>
      </c>
      <c r="L13588">
        <v>27</v>
      </c>
      <c r="N13588">
        <v>2</v>
      </c>
      <c r="P13588">
        <v>0</v>
      </c>
      <c r="Q13588">
        <v>1</v>
      </c>
      <c r="S13588">
        <v>0</v>
      </c>
    </row>
    <row r="13589" spans="1:19" x14ac:dyDescent="0.2">
      <c r="A13589" t="s">
        <v>28274</v>
      </c>
      <c r="B13589" t="s">
        <v>28086</v>
      </c>
      <c r="C13589" t="s">
        <v>901</v>
      </c>
      <c r="D13589" t="s">
        <v>1001</v>
      </c>
      <c r="E13589" s="23">
        <v>44197</v>
      </c>
      <c r="F13589">
        <v>0</v>
      </c>
      <c r="G13589">
        <v>0</v>
      </c>
      <c r="I13589">
        <v>9</v>
      </c>
      <c r="J13589">
        <v>0</v>
      </c>
      <c r="L13589">
        <v>0</v>
      </c>
      <c r="N13589">
        <v>9</v>
      </c>
      <c r="P13589">
        <v>0</v>
      </c>
      <c r="Q13589">
        <v>0</v>
      </c>
      <c r="S13589">
        <v>0</v>
      </c>
    </row>
    <row r="13590" spans="1:19" x14ac:dyDescent="0.2">
      <c r="A13590" t="s">
        <v>28275</v>
      </c>
      <c r="B13590" t="s">
        <v>28087</v>
      </c>
      <c r="C13590" t="s">
        <v>903</v>
      </c>
      <c r="D13590" t="s">
        <v>1000</v>
      </c>
      <c r="E13590" s="23">
        <v>44197</v>
      </c>
      <c r="F13590">
        <v>3</v>
      </c>
      <c r="G13590">
        <v>3</v>
      </c>
      <c r="I13590">
        <v>19</v>
      </c>
      <c r="J13590">
        <v>16</v>
      </c>
      <c r="L13590">
        <v>16</v>
      </c>
      <c r="N13590">
        <v>15</v>
      </c>
      <c r="P13590">
        <v>0</v>
      </c>
      <c r="Q13590">
        <v>0</v>
      </c>
      <c r="S13590">
        <v>4</v>
      </c>
    </row>
    <row r="13591" spans="1:19" x14ac:dyDescent="0.2">
      <c r="A13591" t="s">
        <v>28276</v>
      </c>
      <c r="B13591" t="s">
        <v>28088</v>
      </c>
      <c r="C13591" t="s">
        <v>903</v>
      </c>
      <c r="D13591" t="s">
        <v>1001</v>
      </c>
      <c r="E13591" s="23">
        <v>44197</v>
      </c>
      <c r="F13591">
        <v>0</v>
      </c>
      <c r="G13591">
        <v>0</v>
      </c>
      <c r="I13591">
        <v>0</v>
      </c>
      <c r="J13591">
        <v>0</v>
      </c>
      <c r="L13591">
        <v>0</v>
      </c>
      <c r="N13591">
        <v>0</v>
      </c>
      <c r="P13591">
        <v>0</v>
      </c>
      <c r="Q13591">
        <v>0</v>
      </c>
      <c r="S13591">
        <v>0</v>
      </c>
    </row>
    <row r="13592" spans="1:19" x14ac:dyDescent="0.2">
      <c r="A13592" t="s">
        <v>28277</v>
      </c>
      <c r="B13592" t="s">
        <v>28089</v>
      </c>
      <c r="C13592" t="s">
        <v>198</v>
      </c>
      <c r="D13592" t="s">
        <v>1002</v>
      </c>
      <c r="E13592" s="23">
        <v>44197</v>
      </c>
      <c r="F13592">
        <v>0</v>
      </c>
      <c r="G13592">
        <v>0</v>
      </c>
      <c r="I13592">
        <v>0</v>
      </c>
      <c r="J13592">
        <v>0</v>
      </c>
      <c r="L13592">
        <v>0</v>
      </c>
      <c r="N13592">
        <v>0</v>
      </c>
      <c r="P13592">
        <v>0</v>
      </c>
      <c r="Q13592">
        <v>0</v>
      </c>
      <c r="S13592">
        <v>0</v>
      </c>
    </row>
    <row r="13593" spans="1:19" x14ac:dyDescent="0.2">
      <c r="A13593" t="s">
        <v>28278</v>
      </c>
      <c r="B13593" t="s">
        <v>28090</v>
      </c>
      <c r="C13593" t="s">
        <v>25855</v>
      </c>
      <c r="D13593" t="s">
        <v>1002</v>
      </c>
      <c r="E13593" s="23">
        <v>44197</v>
      </c>
      <c r="F13593">
        <v>2</v>
      </c>
      <c r="G13593">
        <v>4</v>
      </c>
      <c r="I13593">
        <v>7</v>
      </c>
      <c r="J13593">
        <v>12</v>
      </c>
      <c r="L13593">
        <v>21</v>
      </c>
      <c r="N13593">
        <v>7</v>
      </c>
      <c r="P13593">
        <v>3</v>
      </c>
      <c r="Q13593">
        <v>3</v>
      </c>
      <c r="S13593">
        <v>0</v>
      </c>
    </row>
    <row r="13594" spans="1:19" x14ac:dyDescent="0.2">
      <c r="A13594" t="s">
        <v>28279</v>
      </c>
      <c r="B13594" t="s">
        <v>28091</v>
      </c>
      <c r="C13594" t="s">
        <v>962</v>
      </c>
      <c r="D13594" t="s">
        <v>1002</v>
      </c>
      <c r="E13594" s="23">
        <v>44197</v>
      </c>
      <c r="F13594">
        <v>0</v>
      </c>
      <c r="G13594">
        <v>0</v>
      </c>
      <c r="I13594">
        <v>0</v>
      </c>
      <c r="J13594">
        <v>0</v>
      </c>
      <c r="L13594">
        <v>0</v>
      </c>
      <c r="N13594">
        <v>0</v>
      </c>
      <c r="P13594">
        <v>0</v>
      </c>
      <c r="Q13594">
        <v>0</v>
      </c>
      <c r="S13594">
        <v>0</v>
      </c>
    </row>
    <row r="13595" spans="1:19" x14ac:dyDescent="0.2">
      <c r="A13595" t="s">
        <v>28280</v>
      </c>
      <c r="B13595" t="s">
        <v>28092</v>
      </c>
      <c r="C13595" t="s">
        <v>199</v>
      </c>
      <c r="D13595" t="s">
        <v>1002</v>
      </c>
      <c r="E13595" s="23">
        <v>44197</v>
      </c>
      <c r="F13595">
        <v>9</v>
      </c>
      <c r="G13595">
        <v>11.5</v>
      </c>
      <c r="I13595">
        <v>75</v>
      </c>
      <c r="J13595">
        <v>81</v>
      </c>
      <c r="L13595">
        <v>109</v>
      </c>
      <c r="N13595">
        <v>71</v>
      </c>
      <c r="P13595">
        <v>1</v>
      </c>
      <c r="Q13595">
        <v>2</v>
      </c>
      <c r="S13595">
        <v>4</v>
      </c>
    </row>
    <row r="13596" spans="1:19" x14ac:dyDescent="0.2">
      <c r="A13596" t="s">
        <v>28281</v>
      </c>
      <c r="B13596" t="s">
        <v>28093</v>
      </c>
      <c r="C13596" t="s">
        <v>348</v>
      </c>
      <c r="D13596" t="s">
        <v>1002</v>
      </c>
      <c r="E13596" s="23">
        <v>44197</v>
      </c>
      <c r="F13596">
        <v>0</v>
      </c>
      <c r="G13596">
        <v>0</v>
      </c>
      <c r="I13596">
        <v>0</v>
      </c>
      <c r="J13596">
        <v>0</v>
      </c>
      <c r="L13596">
        <v>0</v>
      </c>
      <c r="N13596">
        <v>0</v>
      </c>
      <c r="P13596">
        <v>0</v>
      </c>
      <c r="Q13596">
        <v>0</v>
      </c>
      <c r="S13596">
        <v>0</v>
      </c>
    </row>
    <row r="13597" spans="1:19" x14ac:dyDescent="0.2">
      <c r="A13597" t="s">
        <v>28282</v>
      </c>
      <c r="B13597" t="s">
        <v>28094</v>
      </c>
      <c r="C13597" t="s">
        <v>357</v>
      </c>
      <c r="D13597" t="s">
        <v>1002</v>
      </c>
      <c r="E13597" s="23">
        <v>44197</v>
      </c>
      <c r="F13597">
        <v>0</v>
      </c>
      <c r="G13597">
        <v>0</v>
      </c>
      <c r="I13597">
        <v>0</v>
      </c>
      <c r="J13597">
        <v>0</v>
      </c>
      <c r="L13597">
        <v>0</v>
      </c>
      <c r="N13597">
        <v>0</v>
      </c>
      <c r="P13597">
        <v>0</v>
      </c>
      <c r="Q13597">
        <v>0</v>
      </c>
      <c r="S13597">
        <v>0</v>
      </c>
    </row>
    <row r="13598" spans="1:19" x14ac:dyDescent="0.2">
      <c r="A13598" t="s">
        <v>28283</v>
      </c>
      <c r="B13598" t="s">
        <v>28095</v>
      </c>
      <c r="C13598" t="s">
        <v>227</v>
      </c>
      <c r="D13598" t="s">
        <v>1002</v>
      </c>
      <c r="E13598" s="23">
        <v>44197</v>
      </c>
      <c r="F13598">
        <v>0</v>
      </c>
      <c r="G13598">
        <v>0</v>
      </c>
      <c r="I13598">
        <v>0</v>
      </c>
      <c r="J13598">
        <v>0</v>
      </c>
      <c r="L13598">
        <v>0</v>
      </c>
      <c r="N13598">
        <v>0</v>
      </c>
      <c r="P13598">
        <v>0</v>
      </c>
      <c r="Q13598">
        <v>0</v>
      </c>
      <c r="S13598">
        <v>0</v>
      </c>
    </row>
    <row r="13599" spans="1:19" x14ac:dyDescent="0.2">
      <c r="A13599" t="s">
        <v>28284</v>
      </c>
      <c r="B13599" t="s">
        <v>28096</v>
      </c>
      <c r="C13599" t="s">
        <v>203</v>
      </c>
      <c r="D13599" t="s">
        <v>1002</v>
      </c>
      <c r="E13599" s="23">
        <v>44197</v>
      </c>
      <c r="F13599">
        <v>0</v>
      </c>
      <c r="G13599">
        <v>0</v>
      </c>
      <c r="I13599">
        <v>0</v>
      </c>
      <c r="J13599">
        <v>0</v>
      </c>
      <c r="L13599">
        <v>0</v>
      </c>
      <c r="N13599">
        <v>0</v>
      </c>
      <c r="P13599">
        <v>0</v>
      </c>
      <c r="Q13599">
        <v>0</v>
      </c>
      <c r="S13599">
        <v>0</v>
      </c>
    </row>
    <row r="13600" spans="1:19" x14ac:dyDescent="0.2">
      <c r="A13600" t="s">
        <v>28285</v>
      </c>
      <c r="B13600" t="s">
        <v>28097</v>
      </c>
      <c r="C13600" t="s">
        <v>387</v>
      </c>
      <c r="D13600" t="s">
        <v>1002</v>
      </c>
      <c r="E13600" s="23">
        <v>44197</v>
      </c>
      <c r="F13600">
        <v>0</v>
      </c>
      <c r="G13600">
        <v>0</v>
      </c>
      <c r="I13600">
        <v>0</v>
      </c>
      <c r="J13600">
        <v>0</v>
      </c>
      <c r="L13600">
        <v>0</v>
      </c>
      <c r="N13600">
        <v>0</v>
      </c>
      <c r="P13600">
        <v>0</v>
      </c>
      <c r="Q13600">
        <v>0</v>
      </c>
      <c r="S13600">
        <v>0</v>
      </c>
    </row>
    <row r="13601" spans="1:19" x14ac:dyDescent="0.2">
      <c r="A13601" t="s">
        <v>28286</v>
      </c>
      <c r="B13601" t="s">
        <v>28098</v>
      </c>
      <c r="C13601" t="s">
        <v>223</v>
      </c>
      <c r="D13601" t="s">
        <v>1002</v>
      </c>
      <c r="E13601" s="23">
        <v>44197</v>
      </c>
      <c r="F13601">
        <v>0</v>
      </c>
      <c r="G13601">
        <v>0</v>
      </c>
      <c r="I13601">
        <v>0</v>
      </c>
      <c r="J13601">
        <v>0</v>
      </c>
      <c r="L13601">
        <v>0</v>
      </c>
      <c r="N13601">
        <v>0</v>
      </c>
      <c r="P13601">
        <v>0</v>
      </c>
      <c r="Q13601">
        <v>0</v>
      </c>
      <c r="S13601">
        <v>0</v>
      </c>
    </row>
    <row r="13602" spans="1:19" x14ac:dyDescent="0.2">
      <c r="A13602" t="s">
        <v>28287</v>
      </c>
      <c r="B13602" t="s">
        <v>28099</v>
      </c>
      <c r="C13602" t="s">
        <v>346</v>
      </c>
      <c r="D13602" t="s">
        <v>1002</v>
      </c>
      <c r="E13602" s="23">
        <v>44197</v>
      </c>
      <c r="F13602">
        <v>0</v>
      </c>
      <c r="G13602">
        <v>0</v>
      </c>
      <c r="I13602">
        <v>0</v>
      </c>
      <c r="J13602">
        <v>0</v>
      </c>
      <c r="L13602">
        <v>0</v>
      </c>
      <c r="N13602">
        <v>0</v>
      </c>
      <c r="P13602">
        <v>0</v>
      </c>
      <c r="Q13602">
        <v>0</v>
      </c>
      <c r="S13602">
        <v>0</v>
      </c>
    </row>
    <row r="13603" spans="1:19" x14ac:dyDescent="0.2">
      <c r="A13603" t="s">
        <v>28288</v>
      </c>
      <c r="B13603" t="s">
        <v>28100</v>
      </c>
      <c r="C13603" t="s">
        <v>207</v>
      </c>
      <c r="D13603" t="s">
        <v>1002</v>
      </c>
      <c r="E13603" s="23">
        <v>44197</v>
      </c>
      <c r="F13603">
        <v>6</v>
      </c>
      <c r="G13603">
        <v>7</v>
      </c>
      <c r="I13603">
        <v>17</v>
      </c>
      <c r="J13603">
        <v>36</v>
      </c>
      <c r="L13603">
        <v>41</v>
      </c>
      <c r="N13603">
        <v>16</v>
      </c>
      <c r="P13603">
        <v>1</v>
      </c>
      <c r="Q13603">
        <v>3</v>
      </c>
      <c r="S13603">
        <v>1</v>
      </c>
    </row>
    <row r="13604" spans="1:19" x14ac:dyDescent="0.2">
      <c r="A13604" t="s">
        <v>28289</v>
      </c>
      <c r="B13604" t="s">
        <v>28101</v>
      </c>
      <c r="C13604" t="s">
        <v>212</v>
      </c>
      <c r="D13604" t="s">
        <v>1002</v>
      </c>
      <c r="E13604" s="23">
        <v>44197</v>
      </c>
      <c r="F13604">
        <v>3.5</v>
      </c>
      <c r="G13604">
        <v>3.5</v>
      </c>
      <c r="I13604">
        <v>6</v>
      </c>
      <c r="J13604">
        <v>20</v>
      </c>
      <c r="L13604">
        <v>20</v>
      </c>
      <c r="N13604">
        <v>6</v>
      </c>
      <c r="P13604">
        <v>0</v>
      </c>
      <c r="Q13604">
        <v>1</v>
      </c>
      <c r="S13604">
        <v>0</v>
      </c>
    </row>
    <row r="13605" spans="1:19" x14ac:dyDescent="0.2">
      <c r="A13605" t="s">
        <v>28290</v>
      </c>
      <c r="B13605" t="s">
        <v>28102</v>
      </c>
      <c r="C13605" t="s">
        <v>963</v>
      </c>
      <c r="D13605" t="s">
        <v>1002</v>
      </c>
      <c r="E13605" s="23">
        <v>44197</v>
      </c>
      <c r="F13605">
        <v>0</v>
      </c>
      <c r="G13605">
        <v>0</v>
      </c>
      <c r="I13605">
        <v>0</v>
      </c>
      <c r="J13605">
        <v>0</v>
      </c>
      <c r="L13605">
        <v>0</v>
      </c>
      <c r="N13605">
        <v>0</v>
      </c>
      <c r="P13605">
        <v>0</v>
      </c>
      <c r="Q13605">
        <v>0</v>
      </c>
      <c r="S13605">
        <v>0</v>
      </c>
    </row>
    <row r="13606" spans="1:19" x14ac:dyDescent="0.2">
      <c r="A13606" t="s">
        <v>28291</v>
      </c>
      <c r="B13606" t="s">
        <v>28103</v>
      </c>
      <c r="C13606" t="s">
        <v>225</v>
      </c>
      <c r="D13606" t="s">
        <v>1002</v>
      </c>
      <c r="E13606" s="23">
        <v>44197</v>
      </c>
      <c r="F13606">
        <v>2</v>
      </c>
      <c r="G13606">
        <v>11</v>
      </c>
      <c r="I13606">
        <v>7</v>
      </c>
      <c r="J13606">
        <v>22</v>
      </c>
      <c r="L13606">
        <v>121</v>
      </c>
      <c r="N13606">
        <v>7</v>
      </c>
      <c r="P13606">
        <v>0</v>
      </c>
      <c r="Q13606">
        <v>0</v>
      </c>
      <c r="S13606">
        <v>0</v>
      </c>
    </row>
    <row r="13607" spans="1:19" x14ac:dyDescent="0.2">
      <c r="A13607" t="s">
        <v>28292</v>
      </c>
      <c r="B13607" t="s">
        <v>28104</v>
      </c>
      <c r="C13607" t="s">
        <v>901</v>
      </c>
      <c r="D13607" t="s">
        <v>1002</v>
      </c>
      <c r="E13607" s="23">
        <v>44197</v>
      </c>
      <c r="F13607">
        <v>5</v>
      </c>
      <c r="G13607">
        <v>5</v>
      </c>
      <c r="I13607">
        <v>11</v>
      </c>
      <c r="J13607">
        <v>27</v>
      </c>
      <c r="L13607">
        <v>27</v>
      </c>
      <c r="N13607">
        <v>11</v>
      </c>
      <c r="P13607">
        <v>0</v>
      </c>
      <c r="Q13607">
        <v>1</v>
      </c>
      <c r="S13607">
        <v>0</v>
      </c>
    </row>
    <row r="13608" spans="1:19" x14ac:dyDescent="0.2">
      <c r="A13608" t="s">
        <v>28293</v>
      </c>
      <c r="B13608" t="s">
        <v>28105</v>
      </c>
      <c r="C13608" t="s">
        <v>232</v>
      </c>
      <c r="D13608" t="s">
        <v>1002</v>
      </c>
      <c r="E13608" s="23">
        <v>44197</v>
      </c>
      <c r="F13608">
        <v>14.5</v>
      </c>
      <c r="G13608">
        <v>16.5</v>
      </c>
      <c r="I13608">
        <v>211</v>
      </c>
      <c r="J13608">
        <v>140</v>
      </c>
      <c r="L13608">
        <v>150</v>
      </c>
      <c r="N13608">
        <v>184</v>
      </c>
      <c r="P13608">
        <v>2</v>
      </c>
      <c r="Q13608">
        <v>3</v>
      </c>
      <c r="S13608">
        <v>27</v>
      </c>
    </row>
    <row r="13609" spans="1:19" x14ac:dyDescent="0.2">
      <c r="A13609" t="s">
        <v>28294</v>
      </c>
      <c r="B13609" t="s">
        <v>28106</v>
      </c>
      <c r="C13609" t="s">
        <v>317</v>
      </c>
      <c r="D13609" t="s">
        <v>1002</v>
      </c>
      <c r="E13609" s="23">
        <v>44197</v>
      </c>
      <c r="F13609">
        <v>4.5</v>
      </c>
      <c r="G13609">
        <v>6</v>
      </c>
      <c r="I13609">
        <v>8</v>
      </c>
      <c r="J13609">
        <v>25</v>
      </c>
      <c r="L13609">
        <v>33</v>
      </c>
      <c r="N13609">
        <v>8</v>
      </c>
      <c r="P13609">
        <v>1</v>
      </c>
      <c r="Q13609">
        <v>2</v>
      </c>
      <c r="S13609">
        <v>0</v>
      </c>
    </row>
    <row r="13610" spans="1:19" x14ac:dyDescent="0.2">
      <c r="A13610" t="s">
        <v>28295</v>
      </c>
      <c r="B13610" t="s">
        <v>28107</v>
      </c>
      <c r="C13610" t="s">
        <v>25330</v>
      </c>
      <c r="D13610" t="s">
        <v>1002</v>
      </c>
      <c r="E13610" s="23">
        <v>44197</v>
      </c>
      <c r="F13610">
        <v>3</v>
      </c>
      <c r="G13610">
        <v>3</v>
      </c>
      <c r="I13610">
        <v>7</v>
      </c>
      <c r="J13610">
        <v>16</v>
      </c>
      <c r="L13610">
        <v>16</v>
      </c>
      <c r="N13610">
        <v>5</v>
      </c>
      <c r="P13610">
        <v>1</v>
      </c>
      <c r="Q13610">
        <v>1</v>
      </c>
      <c r="S13610">
        <v>2</v>
      </c>
    </row>
    <row r="13611" spans="1:19" x14ac:dyDescent="0.2">
      <c r="A13611" t="s">
        <v>28296</v>
      </c>
      <c r="B13611" t="s">
        <v>28108</v>
      </c>
      <c r="C13611" t="s">
        <v>214</v>
      </c>
      <c r="D13611" t="s">
        <v>1002</v>
      </c>
      <c r="E13611" s="23">
        <v>44197</v>
      </c>
      <c r="F13611">
        <v>12</v>
      </c>
      <c r="G13611">
        <v>16</v>
      </c>
      <c r="I13611">
        <v>87</v>
      </c>
      <c r="J13611">
        <v>104</v>
      </c>
      <c r="L13611">
        <v>129</v>
      </c>
      <c r="N13611">
        <v>63</v>
      </c>
      <c r="P13611">
        <v>6</v>
      </c>
      <c r="Q13611">
        <v>8</v>
      </c>
      <c r="S13611">
        <v>24</v>
      </c>
    </row>
    <row r="13612" spans="1:19" x14ac:dyDescent="0.2">
      <c r="A13612" t="s">
        <v>28297</v>
      </c>
      <c r="B13612" t="s">
        <v>28109</v>
      </c>
      <c r="C13612" t="s">
        <v>903</v>
      </c>
      <c r="D13612" t="s">
        <v>1002</v>
      </c>
      <c r="E13612" s="23">
        <v>44197</v>
      </c>
      <c r="F13612">
        <v>3</v>
      </c>
      <c r="G13612">
        <v>3</v>
      </c>
      <c r="I13612">
        <v>19</v>
      </c>
      <c r="J13612">
        <v>16</v>
      </c>
      <c r="L13612">
        <v>16</v>
      </c>
      <c r="N13612">
        <v>15</v>
      </c>
      <c r="P13612">
        <v>0</v>
      </c>
      <c r="Q13612">
        <v>0</v>
      </c>
      <c r="S13612">
        <v>4</v>
      </c>
    </row>
    <row r="13613" spans="1:19" x14ac:dyDescent="0.2">
      <c r="A13613" t="s">
        <v>28298</v>
      </c>
      <c r="B13613" t="s">
        <v>28110</v>
      </c>
      <c r="C13613" t="s">
        <v>230</v>
      </c>
      <c r="D13613" t="s">
        <v>1002</v>
      </c>
      <c r="E13613" s="23">
        <v>44197</v>
      </c>
      <c r="F13613">
        <v>0</v>
      </c>
      <c r="G13613">
        <v>0</v>
      </c>
      <c r="I13613">
        <v>0</v>
      </c>
      <c r="J13613">
        <v>0</v>
      </c>
      <c r="L13613">
        <v>0</v>
      </c>
      <c r="N13613">
        <v>0</v>
      </c>
      <c r="P13613">
        <v>0</v>
      </c>
      <c r="Q13613">
        <v>0</v>
      </c>
      <c r="S13613">
        <v>0</v>
      </c>
    </row>
    <row r="13614" spans="1:19" x14ac:dyDescent="0.2">
      <c r="A13614" t="s">
        <v>28299</v>
      </c>
      <c r="B13614" t="s">
        <v>28111</v>
      </c>
      <c r="C13614" t="s">
        <v>234</v>
      </c>
      <c r="D13614" t="s">
        <v>1002</v>
      </c>
      <c r="E13614" s="23">
        <v>44197</v>
      </c>
      <c r="F13614">
        <v>0</v>
      </c>
      <c r="G13614">
        <v>0</v>
      </c>
      <c r="I13614">
        <v>0</v>
      </c>
      <c r="J13614">
        <v>0</v>
      </c>
      <c r="L13614">
        <v>0</v>
      </c>
      <c r="N13614">
        <v>0</v>
      </c>
      <c r="P13614">
        <v>0</v>
      </c>
      <c r="Q13614">
        <v>0</v>
      </c>
      <c r="S13614">
        <v>0</v>
      </c>
    </row>
    <row r="13615" spans="1:19" x14ac:dyDescent="0.2">
      <c r="A13615" t="s">
        <v>28300</v>
      </c>
      <c r="B13615" t="s">
        <v>28112</v>
      </c>
      <c r="C13615" t="s">
        <v>217</v>
      </c>
      <c r="D13615" t="s">
        <v>1002</v>
      </c>
      <c r="E13615" s="23">
        <v>44197</v>
      </c>
      <c r="F13615">
        <v>0</v>
      </c>
      <c r="G13615">
        <v>0</v>
      </c>
      <c r="I13615">
        <v>0</v>
      </c>
      <c r="J13615">
        <v>0</v>
      </c>
      <c r="L13615">
        <v>0</v>
      </c>
      <c r="N13615">
        <v>0</v>
      </c>
      <c r="P13615">
        <v>0</v>
      </c>
      <c r="Q13615">
        <v>0</v>
      </c>
      <c r="S13615">
        <v>0</v>
      </c>
    </row>
    <row r="13616" spans="1:19" x14ac:dyDescent="0.2">
      <c r="A13616" t="s">
        <v>28301</v>
      </c>
      <c r="B13616" t="s">
        <v>28113</v>
      </c>
      <c r="C13616" t="s">
        <v>342</v>
      </c>
      <c r="D13616" t="s">
        <v>1002</v>
      </c>
      <c r="E13616" s="23">
        <v>44197</v>
      </c>
      <c r="F13616">
        <v>2</v>
      </c>
      <c r="G13616">
        <v>3</v>
      </c>
      <c r="I13616">
        <v>15</v>
      </c>
      <c r="J13616">
        <v>18</v>
      </c>
      <c r="L13616">
        <v>32</v>
      </c>
      <c r="N13616">
        <v>15</v>
      </c>
      <c r="P13616">
        <v>0</v>
      </c>
      <c r="Q13616">
        <v>0</v>
      </c>
      <c r="S13616">
        <v>0</v>
      </c>
    </row>
    <row r="13617" spans="1:19" x14ac:dyDescent="0.2">
      <c r="A13617" t="s">
        <v>28302</v>
      </c>
      <c r="B13617" t="s">
        <v>28114</v>
      </c>
      <c r="C13617" t="s">
        <v>220</v>
      </c>
      <c r="D13617" t="s">
        <v>1002</v>
      </c>
      <c r="E13617" s="23">
        <v>44197</v>
      </c>
      <c r="F13617">
        <v>0</v>
      </c>
      <c r="G13617">
        <v>0</v>
      </c>
      <c r="I13617">
        <v>0</v>
      </c>
      <c r="J13617">
        <v>0</v>
      </c>
      <c r="L13617">
        <v>0</v>
      </c>
      <c r="N13617">
        <v>0</v>
      </c>
      <c r="P13617">
        <v>0</v>
      </c>
      <c r="Q13617">
        <v>0</v>
      </c>
      <c r="S13617">
        <v>0</v>
      </c>
    </row>
    <row r="13618" spans="1:19" x14ac:dyDescent="0.2">
      <c r="A13618" t="s">
        <v>28303</v>
      </c>
      <c r="B13618" t="s">
        <v>28115</v>
      </c>
      <c r="C13618" t="s">
        <v>242</v>
      </c>
      <c r="D13618" t="s">
        <v>1000</v>
      </c>
      <c r="E13618" s="23">
        <v>44197</v>
      </c>
      <c r="F13618">
        <v>0</v>
      </c>
      <c r="G13618">
        <v>0</v>
      </c>
      <c r="I13618">
        <v>0</v>
      </c>
      <c r="J13618">
        <v>0</v>
      </c>
      <c r="L13618">
        <v>0</v>
      </c>
      <c r="N13618">
        <v>0</v>
      </c>
      <c r="P13618">
        <v>0</v>
      </c>
      <c r="Q13618">
        <v>0</v>
      </c>
      <c r="S13618">
        <v>0</v>
      </c>
    </row>
    <row r="13619" spans="1:19" x14ac:dyDescent="0.2">
      <c r="A13619" t="s">
        <v>28304</v>
      </c>
      <c r="B13619" t="s">
        <v>28116</v>
      </c>
      <c r="C13619" t="s">
        <v>242</v>
      </c>
      <c r="D13619" t="s">
        <v>1002</v>
      </c>
      <c r="E13619" s="23">
        <v>44197</v>
      </c>
      <c r="F13619">
        <v>0</v>
      </c>
      <c r="G13619">
        <v>0</v>
      </c>
      <c r="I13619">
        <v>0</v>
      </c>
      <c r="J13619">
        <v>0</v>
      </c>
      <c r="L13619">
        <v>0</v>
      </c>
      <c r="N13619">
        <v>0</v>
      </c>
      <c r="P13619">
        <v>0</v>
      </c>
      <c r="Q13619">
        <v>0</v>
      </c>
      <c r="S13619">
        <v>0</v>
      </c>
    </row>
    <row r="13620" spans="1:19" x14ac:dyDescent="0.2">
      <c r="A13620" t="s">
        <v>28305</v>
      </c>
      <c r="B13620" t="s">
        <v>28117</v>
      </c>
      <c r="C13620" t="s">
        <v>2724</v>
      </c>
      <c r="D13620" t="s">
        <v>1000</v>
      </c>
      <c r="E13620" s="23">
        <v>44197</v>
      </c>
      <c r="F13620">
        <v>6</v>
      </c>
      <c r="G13620">
        <v>6.5</v>
      </c>
      <c r="I13620">
        <v>16</v>
      </c>
      <c r="J13620">
        <v>32</v>
      </c>
      <c r="L13620">
        <v>35</v>
      </c>
      <c r="N13620">
        <v>13</v>
      </c>
      <c r="P13620">
        <v>0</v>
      </c>
      <c r="Q13620">
        <v>0</v>
      </c>
      <c r="S13620">
        <v>3</v>
      </c>
    </row>
    <row r="13621" spans="1:19" x14ac:dyDescent="0.2">
      <c r="A13621" t="s">
        <v>28306</v>
      </c>
      <c r="B13621" t="s">
        <v>28118</v>
      </c>
      <c r="C13621" t="s">
        <v>2724</v>
      </c>
      <c r="D13621" t="s">
        <v>1001</v>
      </c>
      <c r="E13621" s="23">
        <v>44197</v>
      </c>
      <c r="F13621">
        <v>0</v>
      </c>
      <c r="G13621">
        <v>0</v>
      </c>
      <c r="I13621">
        <v>9</v>
      </c>
      <c r="J13621">
        <v>0</v>
      </c>
      <c r="L13621">
        <v>0</v>
      </c>
      <c r="N13621">
        <v>9</v>
      </c>
      <c r="P13621">
        <v>0</v>
      </c>
      <c r="Q13621">
        <v>0</v>
      </c>
      <c r="S13621">
        <v>0</v>
      </c>
    </row>
    <row r="13622" spans="1:19" x14ac:dyDescent="0.2">
      <c r="A13622" t="s">
        <v>28307</v>
      </c>
      <c r="B13622" t="s">
        <v>28119</v>
      </c>
      <c r="C13622" t="s">
        <v>2724</v>
      </c>
      <c r="D13622" t="s">
        <v>1002</v>
      </c>
      <c r="E13622" s="23">
        <v>44197</v>
      </c>
      <c r="F13622">
        <v>6</v>
      </c>
      <c r="G13622">
        <v>6.5</v>
      </c>
      <c r="I13622">
        <v>25</v>
      </c>
      <c r="J13622">
        <v>32</v>
      </c>
      <c r="L13622">
        <v>35</v>
      </c>
      <c r="N13622">
        <v>22</v>
      </c>
      <c r="P13622">
        <v>0</v>
      </c>
      <c r="Q13622">
        <v>0</v>
      </c>
      <c r="S13622">
        <v>3</v>
      </c>
    </row>
    <row r="13623" spans="1:19" x14ac:dyDescent="0.2">
      <c r="A13623" t="s">
        <v>28308</v>
      </c>
      <c r="B13623" t="s">
        <v>28120</v>
      </c>
      <c r="C13623" t="s">
        <v>237</v>
      </c>
      <c r="D13623" t="s">
        <v>1000</v>
      </c>
      <c r="E13623" s="23">
        <v>44197</v>
      </c>
      <c r="F13623">
        <v>6</v>
      </c>
      <c r="G13623">
        <v>11</v>
      </c>
      <c r="I13623">
        <v>27</v>
      </c>
      <c r="J13623">
        <v>36</v>
      </c>
      <c r="L13623">
        <v>60</v>
      </c>
      <c r="N13623">
        <v>21</v>
      </c>
      <c r="P13623">
        <v>7</v>
      </c>
      <c r="Q13623">
        <v>9</v>
      </c>
      <c r="S13623">
        <v>6</v>
      </c>
    </row>
    <row r="13624" spans="1:19" x14ac:dyDescent="0.2">
      <c r="A13624" t="s">
        <v>28309</v>
      </c>
      <c r="B13624" t="s">
        <v>28121</v>
      </c>
      <c r="C13624" t="s">
        <v>237</v>
      </c>
      <c r="D13624" t="s">
        <v>1002</v>
      </c>
      <c r="E13624" s="23">
        <v>44197</v>
      </c>
      <c r="F13624">
        <v>6</v>
      </c>
      <c r="G13624">
        <v>11</v>
      </c>
      <c r="I13624">
        <v>27</v>
      </c>
      <c r="J13624">
        <v>36</v>
      </c>
      <c r="L13624">
        <v>60</v>
      </c>
      <c r="N13624">
        <v>21</v>
      </c>
      <c r="P13624">
        <v>7</v>
      </c>
      <c r="Q13624">
        <v>9</v>
      </c>
      <c r="S13624">
        <v>6</v>
      </c>
    </row>
    <row r="13625" spans="1:19" x14ac:dyDescent="0.2">
      <c r="A13625" t="s">
        <v>28310</v>
      </c>
      <c r="B13625" t="s">
        <v>28122</v>
      </c>
      <c r="C13625" t="s">
        <v>238</v>
      </c>
      <c r="D13625" t="s">
        <v>1000</v>
      </c>
      <c r="E13625" s="23">
        <v>44197</v>
      </c>
      <c r="F13625">
        <v>3</v>
      </c>
      <c r="G13625">
        <v>5</v>
      </c>
      <c r="I13625">
        <v>7</v>
      </c>
      <c r="J13625">
        <v>12</v>
      </c>
      <c r="L13625">
        <v>22</v>
      </c>
      <c r="N13625">
        <v>7</v>
      </c>
      <c r="P13625">
        <v>2</v>
      </c>
      <c r="Q13625">
        <v>2</v>
      </c>
      <c r="S13625">
        <v>0</v>
      </c>
    </row>
    <row r="13626" spans="1:19" x14ac:dyDescent="0.2">
      <c r="A13626" t="s">
        <v>28311</v>
      </c>
      <c r="B13626" t="s">
        <v>28123</v>
      </c>
      <c r="C13626" t="s">
        <v>238</v>
      </c>
      <c r="D13626" t="s">
        <v>1002</v>
      </c>
      <c r="E13626" s="23">
        <v>44197</v>
      </c>
      <c r="F13626">
        <v>3</v>
      </c>
      <c r="G13626">
        <v>5</v>
      </c>
      <c r="I13626">
        <v>7</v>
      </c>
      <c r="J13626">
        <v>12</v>
      </c>
      <c r="L13626">
        <v>22</v>
      </c>
      <c r="N13626">
        <v>7</v>
      </c>
      <c r="P13626">
        <v>2</v>
      </c>
      <c r="Q13626">
        <v>2</v>
      </c>
      <c r="S13626">
        <v>0</v>
      </c>
    </row>
    <row r="13627" spans="1:19" x14ac:dyDescent="0.2">
      <c r="A13627" t="s">
        <v>28312</v>
      </c>
      <c r="B13627" t="s">
        <v>28124</v>
      </c>
      <c r="C13627" t="s">
        <v>239</v>
      </c>
      <c r="D13627" t="s">
        <v>1000</v>
      </c>
      <c r="E13627" s="23">
        <v>44197</v>
      </c>
      <c r="F13627">
        <v>0</v>
      </c>
      <c r="G13627">
        <v>0</v>
      </c>
      <c r="I13627">
        <v>0</v>
      </c>
      <c r="J13627">
        <v>0</v>
      </c>
      <c r="L13627">
        <v>0</v>
      </c>
      <c r="N13627">
        <v>0</v>
      </c>
      <c r="P13627">
        <v>0</v>
      </c>
      <c r="Q13627">
        <v>0</v>
      </c>
      <c r="S13627">
        <v>0</v>
      </c>
    </row>
    <row r="13628" spans="1:19" x14ac:dyDescent="0.2">
      <c r="A13628" t="s">
        <v>28313</v>
      </c>
      <c r="B13628" t="s">
        <v>28125</v>
      </c>
      <c r="C13628" t="s">
        <v>239</v>
      </c>
      <c r="D13628" t="s">
        <v>1002</v>
      </c>
      <c r="E13628" s="23">
        <v>44197</v>
      </c>
      <c r="F13628">
        <v>0</v>
      </c>
      <c r="G13628">
        <v>0</v>
      </c>
      <c r="I13628">
        <v>0</v>
      </c>
      <c r="J13628">
        <v>0</v>
      </c>
      <c r="L13628">
        <v>0</v>
      </c>
      <c r="N13628">
        <v>0</v>
      </c>
      <c r="P13628">
        <v>0</v>
      </c>
      <c r="Q13628">
        <v>0</v>
      </c>
      <c r="S13628">
        <v>0</v>
      </c>
    </row>
    <row r="13629" spans="1:19" x14ac:dyDescent="0.2">
      <c r="A13629" t="s">
        <v>28314</v>
      </c>
      <c r="B13629" t="s">
        <v>28126</v>
      </c>
      <c r="C13629" t="s">
        <v>1988</v>
      </c>
      <c r="D13629" t="s">
        <v>1000</v>
      </c>
      <c r="E13629" s="23">
        <v>44197</v>
      </c>
      <c r="F13629">
        <v>7</v>
      </c>
      <c r="G13629">
        <v>7</v>
      </c>
      <c r="I13629">
        <v>11</v>
      </c>
      <c r="J13629">
        <v>37</v>
      </c>
      <c r="L13629">
        <v>37</v>
      </c>
      <c r="N13629">
        <v>4</v>
      </c>
      <c r="P13629">
        <v>0</v>
      </c>
      <c r="Q13629">
        <v>1</v>
      </c>
      <c r="S13629">
        <v>7</v>
      </c>
    </row>
    <row r="13630" spans="1:19" x14ac:dyDescent="0.2">
      <c r="A13630" t="s">
        <v>28315</v>
      </c>
      <c r="B13630" t="s">
        <v>28127</v>
      </c>
      <c r="C13630" t="s">
        <v>1988</v>
      </c>
      <c r="D13630" t="s">
        <v>1001</v>
      </c>
      <c r="E13630" s="23">
        <v>44197</v>
      </c>
      <c r="F13630">
        <v>0</v>
      </c>
      <c r="G13630">
        <v>0</v>
      </c>
      <c r="I13630">
        <v>5</v>
      </c>
      <c r="J13630">
        <v>0</v>
      </c>
      <c r="L13630">
        <v>0</v>
      </c>
      <c r="N13630">
        <v>5</v>
      </c>
      <c r="P13630">
        <v>1</v>
      </c>
      <c r="Q13630">
        <v>1</v>
      </c>
      <c r="S13630">
        <v>0</v>
      </c>
    </row>
    <row r="13631" spans="1:19" x14ac:dyDescent="0.2">
      <c r="A13631" t="s">
        <v>28316</v>
      </c>
      <c r="B13631" t="s">
        <v>28128</v>
      </c>
      <c r="C13631" t="s">
        <v>1988</v>
      </c>
      <c r="D13631" t="s">
        <v>1002</v>
      </c>
      <c r="E13631" s="23">
        <v>44197</v>
      </c>
      <c r="F13631">
        <v>7</v>
      </c>
      <c r="G13631">
        <v>7</v>
      </c>
      <c r="I13631">
        <v>16</v>
      </c>
      <c r="J13631">
        <v>37</v>
      </c>
      <c r="L13631">
        <v>37</v>
      </c>
      <c r="N13631">
        <v>9</v>
      </c>
      <c r="P13631">
        <v>1</v>
      </c>
      <c r="Q13631">
        <v>2</v>
      </c>
      <c r="S13631">
        <v>7</v>
      </c>
    </row>
    <row r="13632" spans="1:19" x14ac:dyDescent="0.2">
      <c r="A13632" t="s">
        <v>28317</v>
      </c>
      <c r="B13632" t="s">
        <v>28129</v>
      </c>
      <c r="C13632" t="s">
        <v>966</v>
      </c>
      <c r="D13632" t="s">
        <v>1000</v>
      </c>
      <c r="E13632" s="23">
        <v>44197</v>
      </c>
      <c r="F13632">
        <v>0</v>
      </c>
      <c r="G13632">
        <v>0</v>
      </c>
      <c r="I13632">
        <v>0</v>
      </c>
      <c r="J13632">
        <v>0</v>
      </c>
      <c r="L13632">
        <v>0</v>
      </c>
      <c r="N13632">
        <v>0</v>
      </c>
      <c r="P13632">
        <v>0</v>
      </c>
      <c r="Q13632">
        <v>0</v>
      </c>
      <c r="S13632">
        <v>0</v>
      </c>
    </row>
    <row r="13633" spans="1:19" x14ac:dyDescent="0.2">
      <c r="A13633" t="s">
        <v>28318</v>
      </c>
      <c r="B13633" t="s">
        <v>28130</v>
      </c>
      <c r="C13633" t="s">
        <v>966</v>
      </c>
      <c r="D13633" t="s">
        <v>1002</v>
      </c>
      <c r="E13633" s="23">
        <v>44197</v>
      </c>
      <c r="F13633">
        <v>0</v>
      </c>
      <c r="G13633">
        <v>0</v>
      </c>
      <c r="I13633">
        <v>0</v>
      </c>
      <c r="J13633">
        <v>0</v>
      </c>
      <c r="L13633">
        <v>0</v>
      </c>
      <c r="N13633">
        <v>0</v>
      </c>
      <c r="P13633">
        <v>0</v>
      </c>
      <c r="Q13633">
        <v>0</v>
      </c>
      <c r="S13633">
        <v>0</v>
      </c>
    </row>
    <row r="13634" spans="1:19" x14ac:dyDescent="0.2">
      <c r="A13634" t="s">
        <v>28319</v>
      </c>
      <c r="B13634" t="s">
        <v>28131</v>
      </c>
      <c r="C13634" t="s">
        <v>240</v>
      </c>
      <c r="D13634" t="s">
        <v>1000</v>
      </c>
      <c r="E13634" s="23">
        <v>44197</v>
      </c>
      <c r="F13634">
        <v>8.5</v>
      </c>
      <c r="G13634">
        <v>11.5</v>
      </c>
      <c r="I13634">
        <v>18</v>
      </c>
      <c r="J13634">
        <v>49</v>
      </c>
      <c r="L13634">
        <v>65</v>
      </c>
      <c r="N13634">
        <v>17</v>
      </c>
      <c r="P13634">
        <v>2</v>
      </c>
      <c r="Q13634">
        <v>4</v>
      </c>
      <c r="S13634">
        <v>1</v>
      </c>
    </row>
    <row r="13635" spans="1:19" x14ac:dyDescent="0.2">
      <c r="A13635" t="s">
        <v>28320</v>
      </c>
      <c r="B13635" t="s">
        <v>28132</v>
      </c>
      <c r="C13635" t="s">
        <v>240</v>
      </c>
      <c r="D13635" t="s">
        <v>1002</v>
      </c>
      <c r="E13635" s="23">
        <v>44197</v>
      </c>
      <c r="F13635">
        <v>8.5</v>
      </c>
      <c r="G13635">
        <v>11.5</v>
      </c>
      <c r="I13635">
        <v>18</v>
      </c>
      <c r="J13635">
        <v>49</v>
      </c>
      <c r="L13635">
        <v>65</v>
      </c>
      <c r="N13635">
        <v>17</v>
      </c>
      <c r="P13635">
        <v>2</v>
      </c>
      <c r="Q13635">
        <v>4</v>
      </c>
      <c r="S13635">
        <v>1</v>
      </c>
    </row>
    <row r="13636" spans="1:19" x14ac:dyDescent="0.2">
      <c r="A13636" t="s">
        <v>28321</v>
      </c>
      <c r="B13636" t="s">
        <v>28133</v>
      </c>
      <c r="C13636" t="s">
        <v>241</v>
      </c>
      <c r="D13636" t="s">
        <v>1000</v>
      </c>
      <c r="E13636" s="23">
        <v>44197</v>
      </c>
      <c r="F13636">
        <v>30</v>
      </c>
      <c r="G13636">
        <v>42.5</v>
      </c>
      <c r="I13636">
        <v>363</v>
      </c>
      <c r="J13636">
        <v>316</v>
      </c>
      <c r="L13636">
        <v>461</v>
      </c>
      <c r="N13636">
        <v>318</v>
      </c>
      <c r="P13636">
        <v>3</v>
      </c>
      <c r="Q13636">
        <v>5</v>
      </c>
      <c r="S13636">
        <v>45</v>
      </c>
    </row>
    <row r="13637" spans="1:19" x14ac:dyDescent="0.2">
      <c r="A13637" t="s">
        <v>28322</v>
      </c>
      <c r="B13637" t="s">
        <v>28134</v>
      </c>
      <c r="C13637" t="s">
        <v>241</v>
      </c>
      <c r="D13637" t="s">
        <v>1002</v>
      </c>
      <c r="E13637" s="23">
        <v>44197</v>
      </c>
      <c r="F13637">
        <v>30</v>
      </c>
      <c r="G13637">
        <v>42.5</v>
      </c>
      <c r="I13637">
        <v>363</v>
      </c>
      <c r="J13637">
        <v>316</v>
      </c>
      <c r="L13637">
        <v>461</v>
      </c>
      <c r="N13637">
        <v>318</v>
      </c>
      <c r="P13637">
        <v>3</v>
      </c>
      <c r="Q13637">
        <v>5</v>
      </c>
      <c r="S13637">
        <v>45</v>
      </c>
    </row>
    <row r="13638" spans="1:19" x14ac:dyDescent="0.2">
      <c r="A13638" t="s">
        <v>28323</v>
      </c>
      <c r="B13638" t="s">
        <v>28135</v>
      </c>
      <c r="C13638" t="s">
        <v>318</v>
      </c>
      <c r="D13638" t="s">
        <v>1000</v>
      </c>
      <c r="E13638" s="23">
        <v>44197</v>
      </c>
      <c r="F13638">
        <v>6</v>
      </c>
      <c r="G13638">
        <v>6</v>
      </c>
      <c r="I13638">
        <v>14</v>
      </c>
      <c r="J13638">
        <v>35</v>
      </c>
      <c r="L13638">
        <v>35</v>
      </c>
      <c r="N13638">
        <v>14</v>
      </c>
      <c r="P13638">
        <v>0</v>
      </c>
      <c r="Q13638">
        <v>2</v>
      </c>
      <c r="S13638">
        <v>0</v>
      </c>
    </row>
    <row r="13639" spans="1:19" x14ac:dyDescent="0.2">
      <c r="A13639" t="s">
        <v>28324</v>
      </c>
      <c r="B13639" t="s">
        <v>28136</v>
      </c>
      <c r="C13639" t="s">
        <v>318</v>
      </c>
      <c r="D13639" t="s">
        <v>1002</v>
      </c>
      <c r="E13639" s="23">
        <v>44197</v>
      </c>
      <c r="F13639">
        <v>6</v>
      </c>
      <c r="G13639">
        <v>6</v>
      </c>
      <c r="I13639">
        <v>14</v>
      </c>
      <c r="J13639">
        <v>35</v>
      </c>
      <c r="L13639">
        <v>35</v>
      </c>
      <c r="N13639">
        <v>14</v>
      </c>
      <c r="P13639">
        <v>0</v>
      </c>
      <c r="Q13639">
        <v>2</v>
      </c>
      <c r="S13639">
        <v>0</v>
      </c>
    </row>
    <row r="13640" spans="1:19" x14ac:dyDescent="0.2">
      <c r="A13640" t="s">
        <v>28325</v>
      </c>
      <c r="B13640" t="s">
        <v>28137</v>
      </c>
      <c r="C13640" t="s">
        <v>896</v>
      </c>
      <c r="D13640" t="s">
        <v>1000</v>
      </c>
      <c r="E13640" s="23">
        <v>44197</v>
      </c>
      <c r="F13640">
        <v>66.5</v>
      </c>
      <c r="G13640">
        <v>89.5</v>
      </c>
      <c r="I13640">
        <v>456</v>
      </c>
      <c r="J13640">
        <v>517</v>
      </c>
      <c r="L13640">
        <v>715</v>
      </c>
      <c r="N13640">
        <v>394</v>
      </c>
      <c r="O13640" t="s">
        <v>904</v>
      </c>
      <c r="P13640">
        <v>14</v>
      </c>
      <c r="Q13640">
        <v>23</v>
      </c>
      <c r="S13640">
        <v>62</v>
      </c>
    </row>
    <row r="13641" spans="1:19" x14ac:dyDescent="0.2">
      <c r="A13641" t="s">
        <v>28326</v>
      </c>
      <c r="B13641" t="s">
        <v>28138</v>
      </c>
      <c r="C13641" t="s">
        <v>899</v>
      </c>
      <c r="D13641" t="s">
        <v>1001</v>
      </c>
      <c r="E13641" s="23">
        <v>44197</v>
      </c>
      <c r="F13641">
        <v>0</v>
      </c>
      <c r="G13641">
        <v>0</v>
      </c>
      <c r="I13641">
        <v>14</v>
      </c>
      <c r="J13641">
        <v>0</v>
      </c>
      <c r="L13641">
        <v>0</v>
      </c>
      <c r="N13641">
        <v>14</v>
      </c>
      <c r="O13641" t="s">
        <v>904</v>
      </c>
      <c r="P13641">
        <v>1</v>
      </c>
      <c r="Q13641">
        <v>1</v>
      </c>
      <c r="S13641">
        <v>0</v>
      </c>
    </row>
    <row r="13642" spans="1:19" x14ac:dyDescent="0.2">
      <c r="A13642" t="s">
        <v>28327</v>
      </c>
      <c r="B13642" t="s">
        <v>28139</v>
      </c>
      <c r="C13642" t="s">
        <v>1237</v>
      </c>
      <c r="D13642" t="s">
        <v>1000</v>
      </c>
      <c r="E13642" s="23">
        <v>44197</v>
      </c>
      <c r="F13642">
        <v>21.5</v>
      </c>
      <c r="G13642">
        <v>25</v>
      </c>
      <c r="I13642">
        <v>45</v>
      </c>
      <c r="J13642">
        <v>118</v>
      </c>
      <c r="L13642">
        <v>137</v>
      </c>
      <c r="N13642">
        <v>34</v>
      </c>
      <c r="P13642">
        <v>2</v>
      </c>
      <c r="Q13642">
        <v>5</v>
      </c>
      <c r="S13642">
        <v>11</v>
      </c>
    </row>
    <row r="13643" spans="1:19" x14ac:dyDescent="0.2">
      <c r="A13643" t="s">
        <v>28328</v>
      </c>
      <c r="B13643" t="s">
        <v>28140</v>
      </c>
      <c r="C13643" t="s">
        <v>1237</v>
      </c>
      <c r="D13643" t="s">
        <v>1001</v>
      </c>
      <c r="E13643" s="23">
        <v>44197</v>
      </c>
      <c r="F13643">
        <v>0</v>
      </c>
      <c r="G13643">
        <v>0</v>
      </c>
      <c r="I13643">
        <v>14</v>
      </c>
      <c r="J13643">
        <v>0</v>
      </c>
      <c r="L13643">
        <v>0</v>
      </c>
      <c r="N13643">
        <v>14</v>
      </c>
      <c r="P13643">
        <v>1</v>
      </c>
      <c r="Q13643">
        <v>1</v>
      </c>
      <c r="S13643">
        <v>0</v>
      </c>
    </row>
    <row r="13644" spans="1:19" x14ac:dyDescent="0.2">
      <c r="A13644" t="s">
        <v>28329</v>
      </c>
      <c r="B13644" t="s">
        <v>28141</v>
      </c>
      <c r="C13644" t="s">
        <v>1237</v>
      </c>
      <c r="D13644" t="s">
        <v>1002</v>
      </c>
      <c r="E13644" s="23">
        <v>44197</v>
      </c>
      <c r="F13644">
        <v>21.5</v>
      </c>
      <c r="G13644">
        <v>25</v>
      </c>
      <c r="I13644">
        <v>59</v>
      </c>
      <c r="J13644">
        <v>118</v>
      </c>
      <c r="L13644">
        <v>137</v>
      </c>
      <c r="N13644">
        <v>48</v>
      </c>
      <c r="P13644">
        <v>3</v>
      </c>
      <c r="Q13644">
        <v>6</v>
      </c>
      <c r="S13644">
        <v>11</v>
      </c>
    </row>
    <row r="13645" spans="1:19" x14ac:dyDescent="0.2">
      <c r="A13645" t="s">
        <v>28330</v>
      </c>
      <c r="B13645" t="s">
        <v>28142</v>
      </c>
      <c r="C13645" t="s">
        <v>235</v>
      </c>
      <c r="D13645" t="s">
        <v>1002</v>
      </c>
      <c r="E13645" s="23">
        <v>44197</v>
      </c>
      <c r="F13645">
        <v>66.5</v>
      </c>
      <c r="G13645">
        <v>89.5</v>
      </c>
      <c r="I13645">
        <v>470</v>
      </c>
      <c r="J13645">
        <v>517</v>
      </c>
      <c r="L13645">
        <v>715</v>
      </c>
      <c r="N13645">
        <v>408</v>
      </c>
      <c r="P13645">
        <v>15</v>
      </c>
      <c r="Q13645">
        <v>24</v>
      </c>
      <c r="S13645">
        <v>62</v>
      </c>
    </row>
    <row r="13646" spans="1:19" x14ac:dyDescent="0.2">
      <c r="A13646" t="s">
        <v>28519</v>
      </c>
      <c r="B13646" t="s">
        <v>28331</v>
      </c>
      <c r="C13646" t="s">
        <v>228</v>
      </c>
      <c r="D13646" t="s">
        <v>1000</v>
      </c>
      <c r="E13646" s="23">
        <v>44228</v>
      </c>
      <c r="F13646">
        <v>0</v>
      </c>
      <c r="G13646">
        <v>0</v>
      </c>
      <c r="I13646">
        <v>0</v>
      </c>
      <c r="J13646">
        <v>0</v>
      </c>
      <c r="L13646">
        <v>0</v>
      </c>
      <c r="N13646">
        <v>0</v>
      </c>
      <c r="P13646">
        <v>0</v>
      </c>
      <c r="Q13646">
        <v>0</v>
      </c>
      <c r="S13646">
        <v>0</v>
      </c>
    </row>
    <row r="13647" spans="1:19" x14ac:dyDescent="0.2">
      <c r="A13647" t="s">
        <v>28520</v>
      </c>
      <c r="B13647" t="s">
        <v>28332</v>
      </c>
      <c r="C13647" t="s">
        <v>211</v>
      </c>
      <c r="D13647" t="s">
        <v>1000</v>
      </c>
      <c r="E13647" s="23">
        <v>44228</v>
      </c>
      <c r="F13647">
        <v>0</v>
      </c>
      <c r="G13647">
        <v>0</v>
      </c>
      <c r="I13647">
        <v>0</v>
      </c>
      <c r="J13647">
        <v>0</v>
      </c>
      <c r="L13647">
        <v>0</v>
      </c>
      <c r="N13647">
        <v>0</v>
      </c>
      <c r="P13647">
        <v>0</v>
      </c>
      <c r="Q13647">
        <v>0</v>
      </c>
      <c r="S13647">
        <v>0</v>
      </c>
    </row>
    <row r="13648" spans="1:19" x14ac:dyDescent="0.2">
      <c r="A13648" t="s">
        <v>28521</v>
      </c>
      <c r="B13648" t="s">
        <v>28333</v>
      </c>
      <c r="C13648" t="s">
        <v>213</v>
      </c>
      <c r="D13648" t="s">
        <v>1000</v>
      </c>
      <c r="E13648" s="23">
        <v>44228</v>
      </c>
      <c r="F13648">
        <v>0</v>
      </c>
      <c r="G13648">
        <v>0</v>
      </c>
      <c r="I13648">
        <v>0</v>
      </c>
      <c r="J13648">
        <v>0</v>
      </c>
      <c r="L13648">
        <v>0</v>
      </c>
      <c r="N13648">
        <v>0</v>
      </c>
      <c r="P13648">
        <v>0</v>
      </c>
      <c r="Q13648">
        <v>0</v>
      </c>
      <c r="S13648">
        <v>0</v>
      </c>
    </row>
    <row r="13649" spans="1:19" x14ac:dyDescent="0.2">
      <c r="A13649" t="s">
        <v>28522</v>
      </c>
      <c r="B13649" t="s">
        <v>28334</v>
      </c>
      <c r="C13649" t="s">
        <v>229</v>
      </c>
      <c r="D13649" t="s">
        <v>1000</v>
      </c>
      <c r="E13649" s="23">
        <v>44228</v>
      </c>
      <c r="F13649">
        <v>0</v>
      </c>
      <c r="G13649">
        <v>0</v>
      </c>
      <c r="I13649">
        <v>0</v>
      </c>
      <c r="J13649">
        <v>0</v>
      </c>
      <c r="L13649">
        <v>0</v>
      </c>
      <c r="N13649">
        <v>0</v>
      </c>
      <c r="P13649">
        <v>0</v>
      </c>
      <c r="Q13649">
        <v>0</v>
      </c>
      <c r="S13649">
        <v>0</v>
      </c>
    </row>
    <row r="13650" spans="1:19" x14ac:dyDescent="0.2">
      <c r="A13650" t="s">
        <v>28523</v>
      </c>
      <c r="B13650" t="s">
        <v>28335</v>
      </c>
      <c r="C13650" t="s">
        <v>1051</v>
      </c>
      <c r="D13650" t="s">
        <v>1000</v>
      </c>
      <c r="E13650" s="23">
        <v>44228</v>
      </c>
      <c r="F13650">
        <v>0</v>
      </c>
      <c r="G13650">
        <v>0</v>
      </c>
      <c r="I13650">
        <v>0</v>
      </c>
      <c r="J13650">
        <v>0</v>
      </c>
      <c r="L13650">
        <v>0</v>
      </c>
      <c r="N13650">
        <v>0</v>
      </c>
      <c r="P13650">
        <v>0</v>
      </c>
      <c r="Q13650">
        <v>0</v>
      </c>
      <c r="S13650">
        <v>0</v>
      </c>
    </row>
    <row r="13651" spans="1:19" x14ac:dyDescent="0.2">
      <c r="A13651" t="s">
        <v>28524</v>
      </c>
      <c r="B13651" t="s">
        <v>28336</v>
      </c>
      <c r="C13651" t="s">
        <v>1048</v>
      </c>
      <c r="D13651" t="s">
        <v>1000</v>
      </c>
      <c r="E13651" s="23">
        <v>44228</v>
      </c>
      <c r="F13651">
        <v>0</v>
      </c>
      <c r="G13651">
        <v>0</v>
      </c>
      <c r="I13651">
        <v>0</v>
      </c>
      <c r="J13651">
        <v>0</v>
      </c>
      <c r="L13651">
        <v>0</v>
      </c>
      <c r="N13651">
        <v>0</v>
      </c>
      <c r="P13651">
        <v>0</v>
      </c>
      <c r="Q13651">
        <v>0</v>
      </c>
      <c r="S13651">
        <v>0</v>
      </c>
    </row>
    <row r="13652" spans="1:19" x14ac:dyDescent="0.2">
      <c r="A13652" t="s">
        <v>28525</v>
      </c>
      <c r="B13652" t="s">
        <v>28337</v>
      </c>
      <c r="C13652" t="s">
        <v>1047</v>
      </c>
      <c r="D13652" t="s">
        <v>1000</v>
      </c>
      <c r="E13652" s="23">
        <v>44228</v>
      </c>
      <c r="F13652">
        <v>1.5</v>
      </c>
      <c r="G13652">
        <v>1.5</v>
      </c>
      <c r="I13652">
        <v>16</v>
      </c>
      <c r="J13652">
        <v>8</v>
      </c>
      <c r="L13652">
        <v>8</v>
      </c>
      <c r="N13652">
        <v>14</v>
      </c>
      <c r="P13652">
        <v>1</v>
      </c>
      <c r="Q13652">
        <v>1</v>
      </c>
      <c r="S13652">
        <v>2</v>
      </c>
    </row>
    <row r="13653" spans="1:19" x14ac:dyDescent="0.2">
      <c r="A13653" t="s">
        <v>28526</v>
      </c>
      <c r="B13653" t="s">
        <v>28338</v>
      </c>
      <c r="C13653" t="s">
        <v>1050</v>
      </c>
      <c r="D13653" t="s">
        <v>1001</v>
      </c>
      <c r="E13653" s="23">
        <v>44228</v>
      </c>
      <c r="F13653">
        <v>0</v>
      </c>
      <c r="G13653">
        <v>0</v>
      </c>
      <c r="I13653">
        <v>0</v>
      </c>
      <c r="J13653">
        <v>0</v>
      </c>
      <c r="L13653">
        <v>0</v>
      </c>
      <c r="N13653">
        <v>0</v>
      </c>
      <c r="P13653">
        <v>0</v>
      </c>
      <c r="Q13653">
        <v>0</v>
      </c>
      <c r="S13653">
        <v>0</v>
      </c>
    </row>
    <row r="13654" spans="1:19" x14ac:dyDescent="0.2">
      <c r="A13654" t="s">
        <v>28527</v>
      </c>
      <c r="B13654" t="s">
        <v>28339</v>
      </c>
      <c r="C13654" t="s">
        <v>1050</v>
      </c>
      <c r="D13654" t="s">
        <v>1000</v>
      </c>
      <c r="E13654" s="23">
        <v>44228</v>
      </c>
      <c r="F13654">
        <v>0.5</v>
      </c>
      <c r="G13654">
        <v>1</v>
      </c>
      <c r="I13654">
        <v>0</v>
      </c>
      <c r="J13654">
        <v>2</v>
      </c>
      <c r="L13654">
        <v>5</v>
      </c>
      <c r="N13654">
        <v>0</v>
      </c>
      <c r="P13654">
        <v>0</v>
      </c>
      <c r="Q13654">
        <v>0</v>
      </c>
      <c r="S13654">
        <v>0</v>
      </c>
    </row>
    <row r="13655" spans="1:19" x14ac:dyDescent="0.2">
      <c r="A13655" t="s">
        <v>28528</v>
      </c>
      <c r="B13655" t="s">
        <v>28340</v>
      </c>
      <c r="C13655" t="s">
        <v>1049</v>
      </c>
      <c r="D13655" t="s">
        <v>1001</v>
      </c>
      <c r="E13655" s="23">
        <v>44228</v>
      </c>
      <c r="F13655">
        <v>0</v>
      </c>
      <c r="G13655">
        <v>0</v>
      </c>
      <c r="I13655">
        <v>0</v>
      </c>
      <c r="J13655">
        <v>0</v>
      </c>
      <c r="L13655">
        <v>0</v>
      </c>
      <c r="N13655">
        <v>0</v>
      </c>
      <c r="P13655">
        <v>0</v>
      </c>
      <c r="Q13655">
        <v>0</v>
      </c>
      <c r="S13655">
        <v>0</v>
      </c>
    </row>
    <row r="13656" spans="1:19" x14ac:dyDescent="0.2">
      <c r="A13656" t="s">
        <v>28529</v>
      </c>
      <c r="B13656" t="s">
        <v>28341</v>
      </c>
      <c r="C13656" t="s">
        <v>1048</v>
      </c>
      <c r="D13656" t="s">
        <v>1001</v>
      </c>
      <c r="E13656" s="23">
        <v>44228</v>
      </c>
      <c r="F13656">
        <v>0</v>
      </c>
      <c r="G13656">
        <v>0</v>
      </c>
      <c r="I13656">
        <v>7</v>
      </c>
      <c r="J13656">
        <v>0</v>
      </c>
      <c r="L13656">
        <v>0</v>
      </c>
      <c r="N13656">
        <v>7</v>
      </c>
      <c r="P13656">
        <v>0</v>
      </c>
      <c r="Q13656">
        <v>0</v>
      </c>
      <c r="S13656">
        <v>0</v>
      </c>
    </row>
    <row r="13657" spans="1:19" x14ac:dyDescent="0.2">
      <c r="A13657" t="s">
        <v>28524</v>
      </c>
      <c r="B13657" t="s">
        <v>28336</v>
      </c>
      <c r="C13657" t="s">
        <v>1048</v>
      </c>
      <c r="D13657" t="s">
        <v>1000</v>
      </c>
      <c r="E13657" s="23">
        <v>44228</v>
      </c>
      <c r="F13657">
        <v>2.5</v>
      </c>
      <c r="G13657">
        <v>2.5</v>
      </c>
      <c r="I13657">
        <v>0</v>
      </c>
      <c r="J13657">
        <v>14</v>
      </c>
      <c r="L13657">
        <v>14</v>
      </c>
      <c r="N13657">
        <v>0</v>
      </c>
      <c r="P13657">
        <v>0</v>
      </c>
      <c r="Q13657">
        <v>0</v>
      </c>
      <c r="S13657">
        <v>0</v>
      </c>
    </row>
    <row r="13658" spans="1:19" x14ac:dyDescent="0.2">
      <c r="A13658" t="s">
        <v>28530</v>
      </c>
      <c r="B13658" t="s">
        <v>28342</v>
      </c>
      <c r="C13658" t="s">
        <v>1047</v>
      </c>
      <c r="D13658" t="s">
        <v>1001</v>
      </c>
      <c r="E13658" s="23">
        <v>44228</v>
      </c>
      <c r="F13658">
        <v>0</v>
      </c>
      <c r="G13658">
        <v>0</v>
      </c>
      <c r="I13658">
        <v>0</v>
      </c>
      <c r="J13658">
        <v>0</v>
      </c>
      <c r="L13658">
        <v>0</v>
      </c>
      <c r="N13658">
        <v>0</v>
      </c>
      <c r="P13658">
        <v>0</v>
      </c>
      <c r="Q13658">
        <v>0</v>
      </c>
      <c r="S13658">
        <v>0</v>
      </c>
    </row>
    <row r="13659" spans="1:19" x14ac:dyDescent="0.2">
      <c r="A13659" t="s">
        <v>28531</v>
      </c>
      <c r="B13659" t="s">
        <v>28343</v>
      </c>
      <c r="C13659" t="s">
        <v>25343</v>
      </c>
      <c r="D13659" t="s">
        <v>1001</v>
      </c>
      <c r="E13659" s="23">
        <v>44228</v>
      </c>
      <c r="F13659">
        <v>0</v>
      </c>
      <c r="G13659">
        <v>0</v>
      </c>
      <c r="I13659">
        <v>2</v>
      </c>
      <c r="J13659">
        <v>0</v>
      </c>
      <c r="L13659">
        <v>0</v>
      </c>
      <c r="N13659">
        <v>2</v>
      </c>
      <c r="P13659">
        <v>0</v>
      </c>
      <c r="Q13659">
        <v>0</v>
      </c>
      <c r="S13659">
        <v>0</v>
      </c>
    </row>
    <row r="13660" spans="1:19" x14ac:dyDescent="0.2">
      <c r="A13660" t="s">
        <v>28532</v>
      </c>
      <c r="B13660" t="s">
        <v>28344</v>
      </c>
      <c r="C13660" t="s">
        <v>25343</v>
      </c>
      <c r="D13660" t="s">
        <v>1000</v>
      </c>
      <c r="E13660" s="23">
        <v>44228</v>
      </c>
      <c r="F13660">
        <v>1.5</v>
      </c>
      <c r="G13660">
        <v>1.5</v>
      </c>
      <c r="I13660">
        <v>1</v>
      </c>
      <c r="J13660">
        <v>8</v>
      </c>
      <c r="L13660">
        <v>8</v>
      </c>
      <c r="N13660">
        <v>0</v>
      </c>
      <c r="P13660">
        <v>0</v>
      </c>
      <c r="Q13660">
        <v>0</v>
      </c>
      <c r="S13660">
        <v>1</v>
      </c>
    </row>
    <row r="13661" spans="1:19" x14ac:dyDescent="0.2">
      <c r="A13661" t="s">
        <v>28533</v>
      </c>
      <c r="B13661" t="s">
        <v>28345</v>
      </c>
      <c r="C13661" t="s">
        <v>25698</v>
      </c>
      <c r="D13661" t="s">
        <v>1000</v>
      </c>
      <c r="E13661" s="23">
        <v>44228</v>
      </c>
      <c r="F13661">
        <v>2</v>
      </c>
      <c r="G13661">
        <v>4</v>
      </c>
      <c r="I13661">
        <v>10</v>
      </c>
      <c r="J13661">
        <v>12</v>
      </c>
      <c r="L13661">
        <v>21</v>
      </c>
      <c r="N13661">
        <v>6</v>
      </c>
      <c r="P13661">
        <v>0</v>
      </c>
      <c r="Q13661">
        <v>1</v>
      </c>
      <c r="S13661">
        <v>4</v>
      </c>
    </row>
    <row r="13662" spans="1:19" x14ac:dyDescent="0.2">
      <c r="A13662" t="s">
        <v>28534</v>
      </c>
      <c r="B13662" t="s">
        <v>28346</v>
      </c>
      <c r="C13662" t="s">
        <v>959</v>
      </c>
      <c r="D13662" t="s">
        <v>1000</v>
      </c>
      <c r="E13662" s="23">
        <v>44228</v>
      </c>
      <c r="F13662">
        <v>0</v>
      </c>
      <c r="G13662">
        <v>0</v>
      </c>
      <c r="I13662">
        <v>0</v>
      </c>
      <c r="J13662">
        <v>0</v>
      </c>
      <c r="L13662">
        <v>0</v>
      </c>
      <c r="N13662">
        <v>0</v>
      </c>
      <c r="P13662">
        <v>0</v>
      </c>
      <c r="Q13662">
        <v>0</v>
      </c>
      <c r="S13662">
        <v>0</v>
      </c>
    </row>
    <row r="13663" spans="1:19" x14ac:dyDescent="0.2">
      <c r="A13663" t="s">
        <v>28535</v>
      </c>
      <c r="B13663" t="s">
        <v>28347</v>
      </c>
      <c r="C13663" t="s">
        <v>205</v>
      </c>
      <c r="D13663" t="s">
        <v>1000</v>
      </c>
      <c r="E13663" s="23">
        <v>44228</v>
      </c>
      <c r="F13663">
        <v>0</v>
      </c>
      <c r="G13663">
        <v>0</v>
      </c>
      <c r="I13663">
        <v>0</v>
      </c>
      <c r="J13663">
        <v>0</v>
      </c>
      <c r="L13663">
        <v>0</v>
      </c>
      <c r="N13663">
        <v>0</v>
      </c>
      <c r="P13663">
        <v>0</v>
      </c>
      <c r="Q13663">
        <v>0</v>
      </c>
      <c r="S13663">
        <v>0</v>
      </c>
    </row>
    <row r="13664" spans="1:19" x14ac:dyDescent="0.2">
      <c r="A13664" t="s">
        <v>28536</v>
      </c>
      <c r="B13664" t="s">
        <v>28348</v>
      </c>
      <c r="C13664" t="s">
        <v>384</v>
      </c>
      <c r="D13664" t="s">
        <v>1000</v>
      </c>
      <c r="E13664" s="23">
        <v>44228</v>
      </c>
      <c r="F13664">
        <v>0</v>
      </c>
      <c r="G13664">
        <v>0</v>
      </c>
      <c r="I13664">
        <v>0</v>
      </c>
      <c r="J13664">
        <v>0</v>
      </c>
      <c r="L13664">
        <v>0</v>
      </c>
      <c r="N13664">
        <v>0</v>
      </c>
      <c r="P13664">
        <v>0</v>
      </c>
      <c r="Q13664">
        <v>0</v>
      </c>
      <c r="S13664">
        <v>0</v>
      </c>
    </row>
    <row r="13665" spans="1:19" x14ac:dyDescent="0.2">
      <c r="A13665" t="s">
        <v>28537</v>
      </c>
      <c r="B13665" t="s">
        <v>28349</v>
      </c>
      <c r="C13665" t="s">
        <v>210</v>
      </c>
      <c r="D13665" t="s">
        <v>1000</v>
      </c>
      <c r="E13665" s="23">
        <v>44228</v>
      </c>
      <c r="F13665">
        <v>0</v>
      </c>
      <c r="G13665">
        <v>0</v>
      </c>
      <c r="I13665">
        <v>0</v>
      </c>
      <c r="J13665">
        <v>0</v>
      </c>
      <c r="L13665">
        <v>0</v>
      </c>
      <c r="N13665">
        <v>0</v>
      </c>
      <c r="P13665">
        <v>0</v>
      </c>
      <c r="Q13665">
        <v>0</v>
      </c>
      <c r="S13665">
        <v>0</v>
      </c>
    </row>
    <row r="13666" spans="1:19" x14ac:dyDescent="0.2">
      <c r="A13666" t="s">
        <v>28538</v>
      </c>
      <c r="B13666" t="s">
        <v>28350</v>
      </c>
      <c r="C13666" t="s">
        <v>215</v>
      </c>
      <c r="D13666" t="s">
        <v>1000</v>
      </c>
      <c r="E13666" s="23">
        <v>44228</v>
      </c>
      <c r="F13666">
        <v>4</v>
      </c>
      <c r="G13666">
        <v>7</v>
      </c>
      <c r="I13666">
        <v>21</v>
      </c>
      <c r="J13666">
        <v>24</v>
      </c>
      <c r="K13666">
        <v>36</v>
      </c>
      <c r="L13666">
        <v>39</v>
      </c>
      <c r="N13666">
        <v>17</v>
      </c>
      <c r="P13666">
        <v>1</v>
      </c>
      <c r="Q13666">
        <v>3</v>
      </c>
      <c r="S13666">
        <v>4</v>
      </c>
    </row>
    <row r="13667" spans="1:19" x14ac:dyDescent="0.2">
      <c r="A13667" t="s">
        <v>28539</v>
      </c>
      <c r="B13667" t="s">
        <v>28351</v>
      </c>
      <c r="C13667" t="s">
        <v>960</v>
      </c>
      <c r="D13667" t="s">
        <v>1000</v>
      </c>
      <c r="E13667" s="23">
        <v>44228</v>
      </c>
      <c r="F13667">
        <v>0</v>
      </c>
      <c r="G13667">
        <v>0</v>
      </c>
      <c r="I13667">
        <v>0</v>
      </c>
      <c r="J13667">
        <v>0</v>
      </c>
      <c r="L13667">
        <v>0</v>
      </c>
      <c r="N13667">
        <v>0</v>
      </c>
      <c r="P13667">
        <v>0</v>
      </c>
      <c r="Q13667">
        <v>0</v>
      </c>
      <c r="S13667">
        <v>0</v>
      </c>
    </row>
    <row r="13668" spans="1:19" x14ac:dyDescent="0.2">
      <c r="A13668" t="s">
        <v>28540</v>
      </c>
      <c r="B13668" t="s">
        <v>28352</v>
      </c>
      <c r="C13668" t="s">
        <v>961</v>
      </c>
      <c r="D13668" t="s">
        <v>1000</v>
      </c>
      <c r="E13668" s="23">
        <v>44228</v>
      </c>
      <c r="F13668">
        <v>3</v>
      </c>
      <c r="G13668">
        <v>5</v>
      </c>
      <c r="I13668">
        <v>11</v>
      </c>
      <c r="J13668">
        <v>12</v>
      </c>
      <c r="L13668">
        <v>22</v>
      </c>
      <c r="N13668">
        <v>7</v>
      </c>
      <c r="P13668">
        <v>0</v>
      </c>
      <c r="Q13668">
        <v>0</v>
      </c>
      <c r="S13668">
        <v>4</v>
      </c>
    </row>
    <row r="13669" spans="1:19" x14ac:dyDescent="0.2">
      <c r="A13669" t="s">
        <v>28541</v>
      </c>
      <c r="B13669" t="s">
        <v>28353</v>
      </c>
      <c r="C13669" t="s">
        <v>221</v>
      </c>
      <c r="D13669" t="s">
        <v>1000</v>
      </c>
      <c r="E13669" s="23">
        <v>44228</v>
      </c>
      <c r="F13669">
        <v>0</v>
      </c>
      <c r="G13669">
        <v>0</v>
      </c>
      <c r="I13669">
        <v>0</v>
      </c>
      <c r="J13669">
        <v>0</v>
      </c>
      <c r="L13669">
        <v>0</v>
      </c>
      <c r="N13669">
        <v>0</v>
      </c>
      <c r="P13669">
        <v>0</v>
      </c>
      <c r="Q13669">
        <v>0</v>
      </c>
      <c r="S13669">
        <v>0</v>
      </c>
    </row>
    <row r="13670" spans="1:19" x14ac:dyDescent="0.2">
      <c r="A13670" t="s">
        <v>28542</v>
      </c>
      <c r="B13670" t="s">
        <v>28354</v>
      </c>
      <c r="C13670" t="s">
        <v>222</v>
      </c>
      <c r="D13670" t="s">
        <v>1000</v>
      </c>
      <c r="E13670" s="23">
        <v>44228</v>
      </c>
      <c r="F13670">
        <v>0</v>
      </c>
      <c r="G13670">
        <v>0</v>
      </c>
      <c r="I13670">
        <v>0</v>
      </c>
      <c r="J13670">
        <v>0</v>
      </c>
      <c r="L13670">
        <v>0</v>
      </c>
      <c r="N13670">
        <v>0</v>
      </c>
      <c r="P13670">
        <v>0</v>
      </c>
      <c r="Q13670">
        <v>0</v>
      </c>
      <c r="S13670">
        <v>0</v>
      </c>
    </row>
    <row r="13671" spans="1:19" x14ac:dyDescent="0.2">
      <c r="A13671" t="s">
        <v>28543</v>
      </c>
      <c r="B13671" t="s">
        <v>28355</v>
      </c>
      <c r="C13671" t="s">
        <v>1052</v>
      </c>
      <c r="D13671" t="s">
        <v>1000</v>
      </c>
      <c r="E13671" s="23">
        <v>44228</v>
      </c>
      <c r="F13671">
        <v>2.5</v>
      </c>
      <c r="G13671">
        <v>2.5</v>
      </c>
      <c r="I13671">
        <v>0</v>
      </c>
      <c r="J13671">
        <v>13</v>
      </c>
      <c r="L13671">
        <v>13</v>
      </c>
      <c r="N13671">
        <v>0</v>
      </c>
      <c r="P13671">
        <v>0</v>
      </c>
      <c r="Q13671">
        <v>0</v>
      </c>
      <c r="S13671">
        <v>0</v>
      </c>
    </row>
    <row r="13672" spans="1:19" x14ac:dyDescent="0.2">
      <c r="A13672" t="s">
        <v>28544</v>
      </c>
      <c r="B13672" t="s">
        <v>28356</v>
      </c>
      <c r="C13672" t="s">
        <v>1053</v>
      </c>
      <c r="D13672" t="s">
        <v>1000</v>
      </c>
      <c r="E13672" s="23">
        <v>44228</v>
      </c>
      <c r="F13672">
        <v>1.5</v>
      </c>
      <c r="G13672">
        <v>1.5</v>
      </c>
      <c r="I13672">
        <v>4</v>
      </c>
      <c r="J13672">
        <v>8</v>
      </c>
      <c r="L13672">
        <v>8</v>
      </c>
      <c r="N13672">
        <v>4</v>
      </c>
      <c r="P13672">
        <v>0</v>
      </c>
      <c r="Q13672">
        <v>0</v>
      </c>
      <c r="S13672">
        <v>0</v>
      </c>
    </row>
    <row r="13673" spans="1:19" x14ac:dyDescent="0.2">
      <c r="A13673" t="s">
        <v>28545</v>
      </c>
      <c r="B13673" t="s">
        <v>28357</v>
      </c>
      <c r="C13673" t="s">
        <v>1052</v>
      </c>
      <c r="D13673" t="s">
        <v>1001</v>
      </c>
      <c r="E13673" s="23">
        <v>44228</v>
      </c>
      <c r="F13673">
        <v>0</v>
      </c>
      <c r="G13673">
        <v>0</v>
      </c>
      <c r="I13673">
        <v>2</v>
      </c>
      <c r="J13673">
        <v>0</v>
      </c>
      <c r="L13673">
        <v>0</v>
      </c>
      <c r="N13673">
        <v>2</v>
      </c>
      <c r="P13673">
        <v>0</v>
      </c>
      <c r="Q13673">
        <v>0</v>
      </c>
      <c r="S13673">
        <v>0</v>
      </c>
    </row>
    <row r="13674" spans="1:19" x14ac:dyDescent="0.2">
      <c r="A13674" t="s">
        <v>28546</v>
      </c>
      <c r="B13674" t="s">
        <v>28358</v>
      </c>
      <c r="C13674" t="s">
        <v>1053</v>
      </c>
      <c r="D13674" t="s">
        <v>1001</v>
      </c>
      <c r="E13674" s="23">
        <v>44228</v>
      </c>
      <c r="F13674">
        <v>0</v>
      </c>
      <c r="G13674">
        <v>0</v>
      </c>
      <c r="I13674">
        <v>0</v>
      </c>
      <c r="J13674">
        <v>0</v>
      </c>
      <c r="L13674">
        <v>0</v>
      </c>
      <c r="N13674">
        <v>0</v>
      </c>
      <c r="P13674">
        <v>0</v>
      </c>
      <c r="Q13674">
        <v>0</v>
      </c>
      <c r="S13674">
        <v>0</v>
      </c>
    </row>
    <row r="13675" spans="1:19" x14ac:dyDescent="0.2">
      <c r="A13675" t="s">
        <v>28547</v>
      </c>
      <c r="B13675" t="s">
        <v>28359</v>
      </c>
      <c r="C13675" t="s">
        <v>1054</v>
      </c>
      <c r="D13675" t="s">
        <v>1001</v>
      </c>
      <c r="E13675" s="23">
        <v>44228</v>
      </c>
      <c r="F13675">
        <v>0</v>
      </c>
      <c r="G13675">
        <v>0</v>
      </c>
      <c r="I13675">
        <v>0</v>
      </c>
      <c r="J13675">
        <v>0</v>
      </c>
      <c r="L13675">
        <v>0</v>
      </c>
      <c r="N13675">
        <v>0</v>
      </c>
      <c r="P13675">
        <v>0</v>
      </c>
      <c r="Q13675">
        <v>0</v>
      </c>
      <c r="S13675">
        <v>0</v>
      </c>
    </row>
    <row r="13676" spans="1:19" x14ac:dyDescent="0.2">
      <c r="A13676" t="s">
        <v>28548</v>
      </c>
      <c r="B13676" t="s">
        <v>28360</v>
      </c>
      <c r="C13676" t="s">
        <v>1054</v>
      </c>
      <c r="D13676" t="s">
        <v>1000</v>
      </c>
      <c r="E13676" s="23">
        <v>44228</v>
      </c>
      <c r="F13676">
        <v>1.5</v>
      </c>
      <c r="G13676">
        <v>1.5</v>
      </c>
      <c r="I13676">
        <v>4</v>
      </c>
      <c r="J13676">
        <v>8</v>
      </c>
      <c r="L13676">
        <v>8</v>
      </c>
      <c r="N13676">
        <v>4</v>
      </c>
      <c r="P13676">
        <v>0</v>
      </c>
      <c r="Q13676">
        <v>0</v>
      </c>
      <c r="S13676">
        <v>0</v>
      </c>
    </row>
    <row r="13677" spans="1:19" x14ac:dyDescent="0.2">
      <c r="A13677" t="s">
        <v>28549</v>
      </c>
      <c r="B13677" t="s">
        <v>28361</v>
      </c>
      <c r="C13677" t="s">
        <v>25359</v>
      </c>
      <c r="D13677" t="s">
        <v>1001</v>
      </c>
      <c r="E13677" s="23">
        <v>44228</v>
      </c>
      <c r="F13677">
        <v>0</v>
      </c>
      <c r="G13677">
        <v>0</v>
      </c>
      <c r="I13677">
        <v>3</v>
      </c>
      <c r="J13677">
        <v>0</v>
      </c>
      <c r="L13677">
        <v>0</v>
      </c>
      <c r="N13677">
        <v>3</v>
      </c>
      <c r="P13677">
        <v>0</v>
      </c>
      <c r="Q13677">
        <v>0</v>
      </c>
      <c r="S13677">
        <v>0</v>
      </c>
    </row>
    <row r="13678" spans="1:19" x14ac:dyDescent="0.2">
      <c r="A13678" t="s">
        <v>28550</v>
      </c>
      <c r="B13678" t="s">
        <v>28362</v>
      </c>
      <c r="C13678" t="s">
        <v>25359</v>
      </c>
      <c r="D13678" t="s">
        <v>1000</v>
      </c>
      <c r="E13678" s="23">
        <v>44228</v>
      </c>
      <c r="F13678">
        <v>1.5</v>
      </c>
      <c r="G13678">
        <v>1.5</v>
      </c>
      <c r="I13678">
        <v>6</v>
      </c>
      <c r="J13678">
        <v>8</v>
      </c>
      <c r="L13678">
        <v>8</v>
      </c>
      <c r="N13678">
        <v>2</v>
      </c>
      <c r="P13678">
        <v>0</v>
      </c>
      <c r="Q13678">
        <v>0</v>
      </c>
      <c r="S13678">
        <v>4</v>
      </c>
    </row>
    <row r="13679" spans="1:19" x14ac:dyDescent="0.2">
      <c r="A13679" t="s">
        <v>28551</v>
      </c>
      <c r="B13679" t="s">
        <v>28363</v>
      </c>
      <c r="C13679" t="s">
        <v>200</v>
      </c>
      <c r="D13679" t="s">
        <v>1000</v>
      </c>
      <c r="E13679" s="23">
        <v>44228</v>
      </c>
      <c r="F13679">
        <v>0.5</v>
      </c>
      <c r="G13679">
        <v>1</v>
      </c>
      <c r="I13679">
        <v>2</v>
      </c>
      <c r="J13679">
        <v>3</v>
      </c>
      <c r="L13679">
        <v>6</v>
      </c>
      <c r="N13679">
        <v>1</v>
      </c>
      <c r="P13679">
        <v>0</v>
      </c>
      <c r="Q13679">
        <v>0</v>
      </c>
      <c r="S13679">
        <v>1</v>
      </c>
    </row>
    <row r="13680" spans="1:19" x14ac:dyDescent="0.2">
      <c r="A13680" t="s">
        <v>28552</v>
      </c>
      <c r="B13680" t="s">
        <v>28364</v>
      </c>
      <c r="C13680" t="s">
        <v>204</v>
      </c>
      <c r="D13680" t="s">
        <v>1000</v>
      </c>
      <c r="E13680" s="23">
        <v>44228</v>
      </c>
      <c r="F13680">
        <v>0</v>
      </c>
      <c r="G13680">
        <v>0</v>
      </c>
      <c r="I13680">
        <v>0</v>
      </c>
      <c r="J13680">
        <v>0</v>
      </c>
      <c r="L13680">
        <v>0</v>
      </c>
      <c r="N13680">
        <v>0</v>
      </c>
      <c r="P13680">
        <v>0</v>
      </c>
      <c r="Q13680">
        <v>0</v>
      </c>
      <c r="S13680">
        <v>0</v>
      </c>
    </row>
    <row r="13681" spans="1:19" x14ac:dyDescent="0.2">
      <c r="A13681" t="s">
        <v>28553</v>
      </c>
      <c r="B13681" t="s">
        <v>28365</v>
      </c>
      <c r="C13681" t="s">
        <v>385</v>
      </c>
      <c r="D13681" t="s">
        <v>1000</v>
      </c>
      <c r="E13681" s="23">
        <v>44228</v>
      </c>
      <c r="F13681">
        <v>0</v>
      </c>
      <c r="G13681">
        <v>0</v>
      </c>
      <c r="I13681">
        <v>0</v>
      </c>
      <c r="J13681">
        <v>0</v>
      </c>
      <c r="L13681">
        <v>0</v>
      </c>
      <c r="N13681">
        <v>0</v>
      </c>
      <c r="P13681">
        <v>0</v>
      </c>
      <c r="Q13681">
        <v>0</v>
      </c>
      <c r="S13681">
        <v>0</v>
      </c>
    </row>
    <row r="13682" spans="1:19" x14ac:dyDescent="0.2">
      <c r="A13682" t="s">
        <v>28554</v>
      </c>
      <c r="B13682" t="s">
        <v>28366</v>
      </c>
      <c r="C13682" t="s">
        <v>208</v>
      </c>
      <c r="D13682" t="s">
        <v>1000</v>
      </c>
      <c r="E13682" s="23">
        <v>44228</v>
      </c>
      <c r="F13682">
        <v>2</v>
      </c>
      <c r="G13682">
        <v>3</v>
      </c>
      <c r="I13682">
        <v>9</v>
      </c>
      <c r="J13682">
        <v>12</v>
      </c>
      <c r="L13682">
        <v>17</v>
      </c>
      <c r="N13682">
        <v>9</v>
      </c>
      <c r="P13682">
        <v>2</v>
      </c>
      <c r="Q13682">
        <v>2</v>
      </c>
      <c r="S13682">
        <v>0</v>
      </c>
    </row>
    <row r="13683" spans="1:19" x14ac:dyDescent="0.2">
      <c r="A13683" t="s">
        <v>28555</v>
      </c>
      <c r="B13683" t="s">
        <v>28367</v>
      </c>
      <c r="C13683" t="s">
        <v>900</v>
      </c>
      <c r="D13683" t="s">
        <v>1000</v>
      </c>
      <c r="E13683" s="23">
        <v>44228</v>
      </c>
      <c r="F13683">
        <v>3.5</v>
      </c>
      <c r="G13683">
        <v>3.5</v>
      </c>
      <c r="I13683">
        <v>5</v>
      </c>
      <c r="J13683">
        <v>20</v>
      </c>
      <c r="L13683">
        <v>20</v>
      </c>
      <c r="N13683">
        <v>3</v>
      </c>
      <c r="P13683">
        <v>3</v>
      </c>
      <c r="Q13683">
        <v>3</v>
      </c>
      <c r="S13683">
        <v>2</v>
      </c>
    </row>
    <row r="13684" spans="1:19" x14ac:dyDescent="0.2">
      <c r="A13684" t="s">
        <v>28556</v>
      </c>
      <c r="B13684" t="s">
        <v>28368</v>
      </c>
      <c r="C13684" t="s">
        <v>905</v>
      </c>
      <c r="D13684" t="s">
        <v>1000</v>
      </c>
      <c r="E13684" s="23">
        <v>44228</v>
      </c>
      <c r="F13684">
        <v>0</v>
      </c>
      <c r="G13684">
        <v>0</v>
      </c>
      <c r="I13684">
        <v>0</v>
      </c>
      <c r="J13684">
        <v>0</v>
      </c>
      <c r="L13684">
        <v>0</v>
      </c>
      <c r="N13684">
        <v>0</v>
      </c>
      <c r="P13684">
        <v>0</v>
      </c>
      <c r="Q13684">
        <v>0</v>
      </c>
      <c r="S13684">
        <v>0</v>
      </c>
    </row>
    <row r="13685" spans="1:19" x14ac:dyDescent="0.2">
      <c r="A13685" t="s">
        <v>28557</v>
      </c>
      <c r="B13685" t="s">
        <v>28369</v>
      </c>
      <c r="C13685" t="s">
        <v>316</v>
      </c>
      <c r="D13685" t="s">
        <v>1000</v>
      </c>
      <c r="E13685" s="23">
        <v>44228</v>
      </c>
      <c r="F13685">
        <v>2.5</v>
      </c>
      <c r="G13685">
        <v>4</v>
      </c>
      <c r="I13685">
        <v>3</v>
      </c>
      <c r="J13685">
        <v>14</v>
      </c>
      <c r="L13685">
        <v>22</v>
      </c>
      <c r="N13685">
        <v>0</v>
      </c>
      <c r="P13685">
        <v>1</v>
      </c>
      <c r="Q13685">
        <v>1</v>
      </c>
      <c r="S13685">
        <v>3</v>
      </c>
    </row>
    <row r="13686" spans="1:19" x14ac:dyDescent="0.2">
      <c r="A13686" t="s">
        <v>28558</v>
      </c>
      <c r="B13686" t="s">
        <v>28370</v>
      </c>
      <c r="C13686" t="s">
        <v>218</v>
      </c>
      <c r="D13686" t="s">
        <v>1000</v>
      </c>
      <c r="E13686" s="23">
        <v>44228</v>
      </c>
      <c r="F13686">
        <v>0</v>
      </c>
      <c r="G13686">
        <v>0</v>
      </c>
      <c r="I13686">
        <v>0</v>
      </c>
      <c r="J13686">
        <v>0</v>
      </c>
      <c r="L13686">
        <v>0</v>
      </c>
      <c r="N13686">
        <v>0</v>
      </c>
      <c r="P13686">
        <v>0</v>
      </c>
      <c r="Q13686">
        <v>0</v>
      </c>
      <c r="S13686">
        <v>0</v>
      </c>
    </row>
    <row r="13687" spans="1:19" x14ac:dyDescent="0.2">
      <c r="A13687" t="s">
        <v>28559</v>
      </c>
      <c r="B13687" t="s">
        <v>28371</v>
      </c>
      <c r="C13687" t="s">
        <v>202</v>
      </c>
      <c r="D13687" t="s">
        <v>1000</v>
      </c>
      <c r="E13687" s="23">
        <v>44228</v>
      </c>
      <c r="F13687">
        <v>5.5</v>
      </c>
      <c r="G13687">
        <v>8</v>
      </c>
      <c r="I13687">
        <v>70</v>
      </c>
      <c r="J13687">
        <v>57</v>
      </c>
      <c r="L13687">
        <v>90</v>
      </c>
      <c r="N13687">
        <v>70</v>
      </c>
      <c r="P13687">
        <v>0</v>
      </c>
      <c r="Q13687">
        <v>0</v>
      </c>
      <c r="S13687">
        <v>0</v>
      </c>
    </row>
    <row r="13688" spans="1:19" x14ac:dyDescent="0.2">
      <c r="A13688" t="s">
        <v>28560</v>
      </c>
      <c r="B13688" t="s">
        <v>28372</v>
      </c>
      <c r="C13688" t="s">
        <v>347</v>
      </c>
      <c r="D13688" t="s">
        <v>1000</v>
      </c>
      <c r="E13688" s="23">
        <v>44228</v>
      </c>
      <c r="F13688">
        <v>0</v>
      </c>
      <c r="G13688">
        <v>0</v>
      </c>
      <c r="I13688">
        <v>0</v>
      </c>
      <c r="J13688">
        <v>0</v>
      </c>
      <c r="L13688">
        <v>0</v>
      </c>
      <c r="N13688">
        <v>0</v>
      </c>
      <c r="P13688">
        <v>0</v>
      </c>
      <c r="Q13688">
        <v>0</v>
      </c>
      <c r="S13688">
        <v>0</v>
      </c>
    </row>
    <row r="13689" spans="1:19" x14ac:dyDescent="0.2">
      <c r="A13689" t="s">
        <v>28561</v>
      </c>
      <c r="B13689" t="s">
        <v>28373</v>
      </c>
      <c r="C13689" t="s">
        <v>224</v>
      </c>
      <c r="D13689" t="s">
        <v>1000</v>
      </c>
      <c r="E13689" s="23">
        <v>44228</v>
      </c>
      <c r="F13689">
        <v>0</v>
      </c>
      <c r="G13689">
        <v>0</v>
      </c>
      <c r="I13689">
        <v>0</v>
      </c>
      <c r="J13689">
        <v>0</v>
      </c>
      <c r="L13689">
        <v>0</v>
      </c>
      <c r="N13689">
        <v>0</v>
      </c>
      <c r="P13689">
        <v>0</v>
      </c>
      <c r="Q13689">
        <v>0</v>
      </c>
      <c r="S13689">
        <v>0</v>
      </c>
    </row>
    <row r="13690" spans="1:19" x14ac:dyDescent="0.2">
      <c r="A13690" t="s">
        <v>28562</v>
      </c>
      <c r="B13690" t="s">
        <v>28374</v>
      </c>
      <c r="C13690" t="s">
        <v>345</v>
      </c>
      <c r="D13690" t="s">
        <v>1000</v>
      </c>
      <c r="E13690" s="23">
        <v>44228</v>
      </c>
      <c r="F13690">
        <v>0</v>
      </c>
      <c r="G13690">
        <v>0</v>
      </c>
      <c r="I13690">
        <v>0</v>
      </c>
      <c r="J13690">
        <v>0</v>
      </c>
      <c r="L13690">
        <v>0</v>
      </c>
      <c r="N13690">
        <v>0</v>
      </c>
      <c r="P13690">
        <v>0</v>
      </c>
      <c r="Q13690">
        <v>0</v>
      </c>
      <c r="S13690">
        <v>0</v>
      </c>
    </row>
    <row r="13691" spans="1:19" x14ac:dyDescent="0.2">
      <c r="A13691" t="s">
        <v>28563</v>
      </c>
      <c r="B13691" t="s">
        <v>28375</v>
      </c>
      <c r="C13691" t="s">
        <v>226</v>
      </c>
      <c r="D13691" t="s">
        <v>1000</v>
      </c>
      <c r="E13691" s="23">
        <v>44228</v>
      </c>
      <c r="F13691">
        <v>2</v>
      </c>
      <c r="G13691">
        <v>11</v>
      </c>
      <c r="I13691">
        <v>7</v>
      </c>
      <c r="J13691">
        <v>22</v>
      </c>
      <c r="L13691">
        <v>121</v>
      </c>
      <c r="N13691">
        <v>7</v>
      </c>
      <c r="P13691">
        <v>0</v>
      </c>
      <c r="Q13691">
        <v>0</v>
      </c>
      <c r="S13691">
        <v>0</v>
      </c>
    </row>
    <row r="13692" spans="1:19" x14ac:dyDescent="0.2">
      <c r="A13692" t="s">
        <v>28564</v>
      </c>
      <c r="B13692" t="s">
        <v>28376</v>
      </c>
      <c r="C13692" t="s">
        <v>231</v>
      </c>
      <c r="D13692" t="s">
        <v>1000</v>
      </c>
      <c r="E13692" s="23">
        <v>44228</v>
      </c>
      <c r="F13692">
        <v>11.5</v>
      </c>
      <c r="G13692">
        <v>11.5</v>
      </c>
      <c r="I13692">
        <v>202</v>
      </c>
      <c r="J13692">
        <v>128</v>
      </c>
      <c r="L13692">
        <v>128</v>
      </c>
      <c r="N13692">
        <v>202</v>
      </c>
      <c r="P13692">
        <v>2</v>
      </c>
      <c r="Q13692">
        <v>2</v>
      </c>
      <c r="S13692">
        <v>0</v>
      </c>
    </row>
    <row r="13693" spans="1:19" x14ac:dyDescent="0.2">
      <c r="A13693" t="s">
        <v>28565</v>
      </c>
      <c r="B13693" t="s">
        <v>28377</v>
      </c>
      <c r="C13693" t="s">
        <v>216</v>
      </c>
      <c r="D13693" t="s">
        <v>1000</v>
      </c>
      <c r="E13693" s="23">
        <v>44228</v>
      </c>
      <c r="F13693">
        <v>8</v>
      </c>
      <c r="G13693">
        <v>9</v>
      </c>
      <c r="I13693">
        <v>76</v>
      </c>
      <c r="J13693">
        <v>80</v>
      </c>
      <c r="L13693">
        <v>90</v>
      </c>
      <c r="N13693">
        <v>62</v>
      </c>
      <c r="P13693">
        <v>4</v>
      </c>
      <c r="Q13693">
        <v>5</v>
      </c>
      <c r="S13693">
        <v>14</v>
      </c>
    </row>
    <row r="13694" spans="1:19" x14ac:dyDescent="0.2">
      <c r="A13694" t="s">
        <v>28566</v>
      </c>
      <c r="B13694" t="s">
        <v>28378</v>
      </c>
      <c r="C13694" t="s">
        <v>233</v>
      </c>
      <c r="D13694" t="s">
        <v>1000</v>
      </c>
      <c r="E13694" s="23">
        <v>44228</v>
      </c>
      <c r="F13694">
        <v>0</v>
      </c>
      <c r="G13694">
        <v>0</v>
      </c>
      <c r="I13694">
        <v>0</v>
      </c>
      <c r="J13694">
        <v>0</v>
      </c>
      <c r="L13694">
        <v>0</v>
      </c>
      <c r="N13694">
        <v>0</v>
      </c>
      <c r="P13694">
        <v>0</v>
      </c>
      <c r="Q13694">
        <v>0</v>
      </c>
      <c r="S13694">
        <v>0</v>
      </c>
    </row>
    <row r="13695" spans="1:19" x14ac:dyDescent="0.2">
      <c r="A13695" t="s">
        <v>28567</v>
      </c>
      <c r="B13695" t="s">
        <v>28379</v>
      </c>
      <c r="C13695" t="s">
        <v>219</v>
      </c>
      <c r="D13695" t="s">
        <v>1000</v>
      </c>
      <c r="E13695" s="23">
        <v>44228</v>
      </c>
      <c r="F13695">
        <v>0</v>
      </c>
      <c r="G13695">
        <v>0</v>
      </c>
      <c r="I13695">
        <v>0</v>
      </c>
      <c r="J13695">
        <v>0</v>
      </c>
      <c r="L13695">
        <v>0</v>
      </c>
      <c r="N13695">
        <v>0</v>
      </c>
      <c r="P13695">
        <v>0</v>
      </c>
      <c r="Q13695">
        <v>0</v>
      </c>
      <c r="S13695">
        <v>0</v>
      </c>
    </row>
    <row r="13696" spans="1:19" x14ac:dyDescent="0.2">
      <c r="A13696" t="s">
        <v>28568</v>
      </c>
      <c r="B13696" t="s">
        <v>28380</v>
      </c>
      <c r="C13696" t="s">
        <v>340</v>
      </c>
      <c r="D13696" t="s">
        <v>1000</v>
      </c>
      <c r="E13696" s="23">
        <v>44228</v>
      </c>
      <c r="F13696">
        <v>2</v>
      </c>
      <c r="G13696">
        <v>3</v>
      </c>
      <c r="I13696">
        <v>14</v>
      </c>
      <c r="J13696">
        <v>18</v>
      </c>
      <c r="L13696">
        <v>32</v>
      </c>
      <c r="N13696">
        <v>14</v>
      </c>
      <c r="P13696">
        <v>1</v>
      </c>
      <c r="Q13696">
        <v>1</v>
      </c>
      <c r="S13696">
        <v>0</v>
      </c>
    </row>
    <row r="13697" spans="1:19" x14ac:dyDescent="0.2">
      <c r="A13697" t="s">
        <v>28569</v>
      </c>
      <c r="B13697" t="s">
        <v>28381</v>
      </c>
      <c r="C13697" t="s">
        <v>350</v>
      </c>
      <c r="D13697" t="s">
        <v>1000</v>
      </c>
      <c r="E13697" s="23">
        <v>44228</v>
      </c>
      <c r="F13697">
        <v>0</v>
      </c>
      <c r="G13697">
        <v>0</v>
      </c>
      <c r="I13697">
        <v>0</v>
      </c>
      <c r="J13697">
        <v>0</v>
      </c>
      <c r="L13697">
        <v>0</v>
      </c>
      <c r="N13697">
        <v>0</v>
      </c>
      <c r="P13697">
        <v>0</v>
      </c>
      <c r="Q13697">
        <v>0</v>
      </c>
      <c r="S13697">
        <v>0</v>
      </c>
    </row>
    <row r="13698" spans="1:19" x14ac:dyDescent="0.2">
      <c r="A13698" t="s">
        <v>28570</v>
      </c>
      <c r="B13698" t="s">
        <v>28382</v>
      </c>
      <c r="C13698" t="s">
        <v>351</v>
      </c>
      <c r="D13698" t="s">
        <v>1000</v>
      </c>
      <c r="E13698" s="23">
        <v>44228</v>
      </c>
      <c r="F13698">
        <v>0</v>
      </c>
      <c r="G13698">
        <v>0</v>
      </c>
      <c r="I13698">
        <v>0</v>
      </c>
      <c r="J13698">
        <v>0</v>
      </c>
      <c r="L13698">
        <v>0</v>
      </c>
      <c r="N13698">
        <v>0</v>
      </c>
      <c r="P13698">
        <v>0</v>
      </c>
      <c r="Q13698">
        <v>0</v>
      </c>
      <c r="S13698">
        <v>0</v>
      </c>
    </row>
    <row r="13699" spans="1:19" x14ac:dyDescent="0.2">
      <c r="A13699" t="s">
        <v>28571</v>
      </c>
      <c r="B13699" t="s">
        <v>28383</v>
      </c>
      <c r="C13699" t="s">
        <v>352</v>
      </c>
      <c r="D13699" t="s">
        <v>1000</v>
      </c>
      <c r="E13699" s="23">
        <v>44228</v>
      </c>
      <c r="F13699">
        <v>0</v>
      </c>
      <c r="G13699">
        <v>0</v>
      </c>
      <c r="I13699">
        <v>0</v>
      </c>
      <c r="J13699">
        <v>0</v>
      </c>
      <c r="L13699">
        <v>0</v>
      </c>
      <c r="N13699">
        <v>0</v>
      </c>
      <c r="P13699">
        <v>0</v>
      </c>
      <c r="Q13699">
        <v>0</v>
      </c>
      <c r="S13699">
        <v>0</v>
      </c>
    </row>
    <row r="13700" spans="1:19" x14ac:dyDescent="0.2">
      <c r="A13700" t="s">
        <v>28572</v>
      </c>
      <c r="B13700" t="s">
        <v>28384</v>
      </c>
      <c r="C13700" t="s">
        <v>353</v>
      </c>
      <c r="D13700" t="s">
        <v>1000</v>
      </c>
      <c r="E13700" s="23">
        <v>44228</v>
      </c>
      <c r="F13700">
        <v>0</v>
      </c>
      <c r="G13700">
        <v>0</v>
      </c>
      <c r="I13700">
        <v>0</v>
      </c>
      <c r="J13700">
        <v>0</v>
      </c>
      <c r="L13700">
        <v>0</v>
      </c>
      <c r="N13700">
        <v>0</v>
      </c>
      <c r="P13700">
        <v>0</v>
      </c>
      <c r="Q13700">
        <v>0</v>
      </c>
      <c r="S13700">
        <v>0</v>
      </c>
    </row>
    <row r="13701" spans="1:19" x14ac:dyDescent="0.2">
      <c r="A13701" t="s">
        <v>28573</v>
      </c>
      <c r="B13701" t="s">
        <v>28385</v>
      </c>
      <c r="C13701" t="s">
        <v>386</v>
      </c>
      <c r="D13701" t="s">
        <v>1000</v>
      </c>
      <c r="E13701" s="23">
        <v>44228</v>
      </c>
      <c r="F13701">
        <v>0</v>
      </c>
      <c r="G13701">
        <v>0</v>
      </c>
      <c r="I13701">
        <v>0</v>
      </c>
      <c r="J13701">
        <v>0</v>
      </c>
      <c r="L13701">
        <v>0</v>
      </c>
      <c r="N13701">
        <v>0</v>
      </c>
      <c r="P13701">
        <v>0</v>
      </c>
      <c r="Q13701">
        <v>0</v>
      </c>
      <c r="S13701">
        <v>0</v>
      </c>
    </row>
    <row r="13702" spans="1:19" x14ac:dyDescent="0.2">
      <c r="A13702" t="s">
        <v>28574</v>
      </c>
      <c r="B13702" t="s">
        <v>28386</v>
      </c>
      <c r="C13702" t="s">
        <v>354</v>
      </c>
      <c r="D13702" t="s">
        <v>1000</v>
      </c>
      <c r="E13702" s="23">
        <v>44228</v>
      </c>
      <c r="F13702">
        <v>4</v>
      </c>
      <c r="G13702">
        <v>4</v>
      </c>
      <c r="I13702">
        <v>10</v>
      </c>
      <c r="J13702">
        <v>24</v>
      </c>
      <c r="L13702">
        <v>24</v>
      </c>
      <c r="N13702">
        <v>10</v>
      </c>
      <c r="P13702">
        <v>0</v>
      </c>
      <c r="Q13702">
        <v>1</v>
      </c>
      <c r="S13702">
        <v>0</v>
      </c>
    </row>
    <row r="13703" spans="1:19" x14ac:dyDescent="0.2">
      <c r="A13703" t="s">
        <v>28575</v>
      </c>
      <c r="B13703" t="s">
        <v>28387</v>
      </c>
      <c r="C13703" t="s">
        <v>355</v>
      </c>
      <c r="D13703" t="s">
        <v>1000</v>
      </c>
      <c r="E13703" s="23">
        <v>44228</v>
      </c>
      <c r="F13703">
        <v>2</v>
      </c>
      <c r="G13703">
        <v>2</v>
      </c>
      <c r="I13703">
        <v>6</v>
      </c>
      <c r="J13703">
        <v>11</v>
      </c>
      <c r="L13703">
        <v>11</v>
      </c>
      <c r="N13703">
        <v>6</v>
      </c>
      <c r="P13703">
        <v>0</v>
      </c>
      <c r="Q13703">
        <v>0</v>
      </c>
      <c r="S13703">
        <v>0</v>
      </c>
    </row>
    <row r="13704" spans="1:19" x14ac:dyDescent="0.2">
      <c r="A13704" t="s">
        <v>28576</v>
      </c>
      <c r="B13704" t="s">
        <v>28388</v>
      </c>
      <c r="C13704" t="s">
        <v>228</v>
      </c>
      <c r="D13704" t="s">
        <v>1002</v>
      </c>
      <c r="E13704" s="23">
        <v>44228</v>
      </c>
      <c r="F13704">
        <v>0</v>
      </c>
      <c r="G13704">
        <v>0</v>
      </c>
      <c r="I13704">
        <v>0</v>
      </c>
      <c r="J13704">
        <v>0</v>
      </c>
      <c r="L13704">
        <v>0</v>
      </c>
      <c r="N13704">
        <v>0</v>
      </c>
      <c r="P13704">
        <v>0</v>
      </c>
      <c r="Q13704">
        <v>0</v>
      </c>
      <c r="S13704">
        <v>0</v>
      </c>
    </row>
    <row r="13705" spans="1:19" x14ac:dyDescent="0.2">
      <c r="A13705" t="s">
        <v>28577</v>
      </c>
      <c r="B13705" t="s">
        <v>28389</v>
      </c>
      <c r="C13705" t="s">
        <v>211</v>
      </c>
      <c r="D13705" t="s">
        <v>1002</v>
      </c>
      <c r="E13705" s="23">
        <v>44228</v>
      </c>
      <c r="F13705">
        <v>0</v>
      </c>
      <c r="G13705">
        <v>0</v>
      </c>
      <c r="I13705">
        <v>0</v>
      </c>
      <c r="J13705">
        <v>0</v>
      </c>
      <c r="L13705">
        <v>0</v>
      </c>
      <c r="N13705">
        <v>0</v>
      </c>
      <c r="P13705">
        <v>0</v>
      </c>
      <c r="Q13705">
        <v>0</v>
      </c>
      <c r="S13705">
        <v>0</v>
      </c>
    </row>
    <row r="13706" spans="1:19" x14ac:dyDescent="0.2">
      <c r="A13706" t="s">
        <v>28578</v>
      </c>
      <c r="B13706" t="s">
        <v>28390</v>
      </c>
      <c r="C13706" t="s">
        <v>213</v>
      </c>
      <c r="D13706" t="s">
        <v>1002</v>
      </c>
      <c r="E13706" s="23">
        <v>44228</v>
      </c>
      <c r="F13706">
        <v>0</v>
      </c>
      <c r="G13706">
        <v>0</v>
      </c>
      <c r="I13706">
        <v>0</v>
      </c>
      <c r="J13706">
        <v>0</v>
      </c>
      <c r="L13706">
        <v>0</v>
      </c>
      <c r="N13706">
        <v>0</v>
      </c>
      <c r="P13706">
        <v>0</v>
      </c>
      <c r="Q13706">
        <v>0</v>
      </c>
      <c r="S13706">
        <v>0</v>
      </c>
    </row>
    <row r="13707" spans="1:19" x14ac:dyDescent="0.2">
      <c r="A13707" t="s">
        <v>28579</v>
      </c>
      <c r="B13707" t="s">
        <v>28391</v>
      </c>
      <c r="C13707" t="s">
        <v>229</v>
      </c>
      <c r="D13707" t="s">
        <v>1002</v>
      </c>
      <c r="E13707" s="23">
        <v>44228</v>
      </c>
      <c r="F13707">
        <v>0</v>
      </c>
      <c r="G13707">
        <v>0</v>
      </c>
      <c r="I13707">
        <v>0</v>
      </c>
      <c r="J13707">
        <v>0</v>
      </c>
      <c r="L13707">
        <v>0</v>
      </c>
      <c r="N13707">
        <v>0</v>
      </c>
      <c r="P13707">
        <v>0</v>
      </c>
      <c r="Q13707">
        <v>0</v>
      </c>
      <c r="S13707">
        <v>0</v>
      </c>
    </row>
    <row r="13708" spans="1:19" x14ac:dyDescent="0.2">
      <c r="A13708" t="s">
        <v>28580</v>
      </c>
      <c r="B13708" t="s">
        <v>28392</v>
      </c>
      <c r="C13708" t="s">
        <v>1051</v>
      </c>
      <c r="D13708" t="s">
        <v>1002</v>
      </c>
      <c r="E13708" s="23">
        <v>44228</v>
      </c>
      <c r="F13708">
        <v>0</v>
      </c>
      <c r="G13708">
        <v>0</v>
      </c>
      <c r="I13708">
        <v>0</v>
      </c>
      <c r="J13708">
        <v>0</v>
      </c>
      <c r="L13708">
        <v>0</v>
      </c>
      <c r="N13708">
        <v>0</v>
      </c>
      <c r="P13708">
        <v>0</v>
      </c>
      <c r="Q13708">
        <v>0</v>
      </c>
      <c r="S13708">
        <v>0</v>
      </c>
    </row>
    <row r="13709" spans="1:19" x14ac:dyDescent="0.2">
      <c r="A13709" t="s">
        <v>28581</v>
      </c>
      <c r="B13709" t="s">
        <v>28393</v>
      </c>
      <c r="C13709" t="s">
        <v>1049</v>
      </c>
      <c r="D13709" t="s">
        <v>1002</v>
      </c>
      <c r="E13709" s="23">
        <v>44228</v>
      </c>
      <c r="F13709">
        <v>0</v>
      </c>
      <c r="G13709">
        <v>0</v>
      </c>
      <c r="I13709">
        <v>0</v>
      </c>
      <c r="J13709">
        <v>0</v>
      </c>
      <c r="L13709">
        <v>0</v>
      </c>
      <c r="N13709">
        <v>0</v>
      </c>
      <c r="P13709">
        <v>0</v>
      </c>
      <c r="Q13709">
        <v>0</v>
      </c>
      <c r="S13709">
        <v>0</v>
      </c>
    </row>
    <row r="13710" spans="1:19" x14ac:dyDescent="0.2">
      <c r="A13710" t="s">
        <v>28582</v>
      </c>
      <c r="B13710" t="s">
        <v>28394</v>
      </c>
      <c r="C13710" t="s">
        <v>25343</v>
      </c>
      <c r="D13710" t="s">
        <v>1002</v>
      </c>
      <c r="E13710" s="23">
        <v>44228</v>
      </c>
      <c r="F13710">
        <v>1.5</v>
      </c>
      <c r="G13710">
        <v>1.5</v>
      </c>
      <c r="I13710">
        <v>3</v>
      </c>
      <c r="J13710">
        <v>8</v>
      </c>
      <c r="L13710">
        <v>8</v>
      </c>
      <c r="N13710">
        <v>2</v>
      </c>
      <c r="P13710">
        <v>0</v>
      </c>
      <c r="Q13710">
        <v>0</v>
      </c>
      <c r="S13710">
        <v>1</v>
      </c>
    </row>
    <row r="13711" spans="1:19" x14ac:dyDescent="0.2">
      <c r="A13711" t="s">
        <v>28583</v>
      </c>
      <c r="B13711" t="s">
        <v>28395</v>
      </c>
      <c r="C13711" t="s">
        <v>25698</v>
      </c>
      <c r="D13711" t="s">
        <v>1002</v>
      </c>
      <c r="E13711" s="23">
        <v>44228</v>
      </c>
      <c r="F13711">
        <v>2</v>
      </c>
      <c r="G13711">
        <v>4</v>
      </c>
      <c r="I13711">
        <v>10</v>
      </c>
      <c r="J13711">
        <v>12</v>
      </c>
      <c r="L13711">
        <v>21</v>
      </c>
      <c r="N13711">
        <v>6</v>
      </c>
      <c r="P13711">
        <v>0</v>
      </c>
      <c r="Q13711">
        <v>1</v>
      </c>
      <c r="S13711">
        <v>4</v>
      </c>
    </row>
    <row r="13712" spans="1:19" x14ac:dyDescent="0.2">
      <c r="A13712" t="s">
        <v>28584</v>
      </c>
      <c r="B13712" t="s">
        <v>28396</v>
      </c>
      <c r="C13712" t="s">
        <v>959</v>
      </c>
      <c r="D13712" t="s">
        <v>1002</v>
      </c>
      <c r="E13712" s="23">
        <v>44228</v>
      </c>
      <c r="F13712">
        <v>0</v>
      </c>
      <c r="G13712">
        <v>0</v>
      </c>
      <c r="I13712">
        <v>0</v>
      </c>
      <c r="J13712">
        <v>0</v>
      </c>
      <c r="L13712">
        <v>0</v>
      </c>
      <c r="N13712">
        <v>0</v>
      </c>
      <c r="P13712">
        <v>0</v>
      </c>
      <c r="Q13712">
        <v>0</v>
      </c>
      <c r="S13712">
        <v>0</v>
      </c>
    </row>
    <row r="13713" spans="1:19" x14ac:dyDescent="0.2">
      <c r="A13713" t="s">
        <v>28585</v>
      </c>
      <c r="B13713" t="s">
        <v>28397</v>
      </c>
      <c r="C13713" t="s">
        <v>205</v>
      </c>
      <c r="D13713" t="s">
        <v>1002</v>
      </c>
      <c r="E13713" s="23">
        <v>44228</v>
      </c>
      <c r="F13713">
        <v>0</v>
      </c>
      <c r="G13713">
        <v>0</v>
      </c>
      <c r="I13713">
        <v>0</v>
      </c>
      <c r="J13713">
        <v>0</v>
      </c>
      <c r="L13713">
        <v>0</v>
      </c>
      <c r="N13713">
        <v>0</v>
      </c>
      <c r="P13713">
        <v>0</v>
      </c>
      <c r="Q13713">
        <v>0</v>
      </c>
      <c r="S13713">
        <v>0</v>
      </c>
    </row>
    <row r="13714" spans="1:19" x14ac:dyDescent="0.2">
      <c r="A13714" t="s">
        <v>28586</v>
      </c>
      <c r="B13714" t="s">
        <v>28398</v>
      </c>
      <c r="C13714" t="s">
        <v>384</v>
      </c>
      <c r="D13714" t="s">
        <v>1002</v>
      </c>
      <c r="E13714" s="23">
        <v>44228</v>
      </c>
      <c r="F13714">
        <v>0</v>
      </c>
      <c r="G13714">
        <v>0</v>
      </c>
      <c r="I13714">
        <v>0</v>
      </c>
      <c r="J13714">
        <v>0</v>
      </c>
      <c r="L13714">
        <v>0</v>
      </c>
      <c r="N13714">
        <v>0</v>
      </c>
      <c r="P13714">
        <v>0</v>
      </c>
      <c r="Q13714">
        <v>0</v>
      </c>
      <c r="S13714">
        <v>0</v>
      </c>
    </row>
    <row r="13715" spans="1:19" x14ac:dyDescent="0.2">
      <c r="A13715" t="s">
        <v>28587</v>
      </c>
      <c r="B13715" t="s">
        <v>28399</v>
      </c>
      <c r="C13715" t="s">
        <v>210</v>
      </c>
      <c r="D13715" t="s">
        <v>1002</v>
      </c>
      <c r="E13715" s="23">
        <v>44228</v>
      </c>
      <c r="F13715">
        <v>0</v>
      </c>
      <c r="G13715">
        <v>0</v>
      </c>
      <c r="I13715">
        <v>0</v>
      </c>
      <c r="J13715">
        <v>0</v>
      </c>
      <c r="L13715">
        <v>0</v>
      </c>
      <c r="N13715">
        <v>0</v>
      </c>
      <c r="P13715">
        <v>0</v>
      </c>
      <c r="Q13715">
        <v>0</v>
      </c>
      <c r="S13715">
        <v>0</v>
      </c>
    </row>
    <row r="13716" spans="1:19" x14ac:dyDescent="0.2">
      <c r="A13716" t="s">
        <v>28588</v>
      </c>
      <c r="B13716" t="s">
        <v>28400</v>
      </c>
      <c r="C13716" t="s">
        <v>215</v>
      </c>
      <c r="D13716" t="s">
        <v>1002</v>
      </c>
      <c r="E13716" s="23">
        <v>44228</v>
      </c>
      <c r="F13716">
        <v>4</v>
      </c>
      <c r="G13716">
        <v>7</v>
      </c>
      <c r="I13716">
        <v>21</v>
      </c>
      <c r="J13716">
        <v>24</v>
      </c>
      <c r="L13716">
        <v>39</v>
      </c>
      <c r="N13716">
        <v>17</v>
      </c>
      <c r="P13716">
        <v>1</v>
      </c>
      <c r="Q13716">
        <v>3</v>
      </c>
      <c r="S13716">
        <v>4</v>
      </c>
    </row>
    <row r="13717" spans="1:19" x14ac:dyDescent="0.2">
      <c r="A13717" t="s">
        <v>28589</v>
      </c>
      <c r="B13717" t="s">
        <v>28401</v>
      </c>
      <c r="C13717" t="s">
        <v>960</v>
      </c>
      <c r="D13717" t="s">
        <v>1002</v>
      </c>
      <c r="E13717" s="23">
        <v>44228</v>
      </c>
      <c r="F13717">
        <v>0</v>
      </c>
      <c r="G13717">
        <v>0</v>
      </c>
      <c r="I13717">
        <v>0</v>
      </c>
      <c r="J13717">
        <v>0</v>
      </c>
      <c r="L13717">
        <v>0</v>
      </c>
      <c r="N13717">
        <v>0</v>
      </c>
      <c r="P13717">
        <v>0</v>
      </c>
      <c r="Q13717">
        <v>0</v>
      </c>
      <c r="S13717">
        <v>0</v>
      </c>
    </row>
    <row r="13718" spans="1:19" x14ac:dyDescent="0.2">
      <c r="A13718" t="s">
        <v>28590</v>
      </c>
      <c r="B13718" t="s">
        <v>28402</v>
      </c>
      <c r="C13718" t="s">
        <v>961</v>
      </c>
      <c r="D13718" t="s">
        <v>1002</v>
      </c>
      <c r="E13718" s="23">
        <v>44228</v>
      </c>
      <c r="F13718">
        <v>3</v>
      </c>
      <c r="G13718">
        <v>5</v>
      </c>
      <c r="I13718">
        <v>11</v>
      </c>
      <c r="J13718">
        <v>12</v>
      </c>
      <c r="L13718">
        <v>22</v>
      </c>
      <c r="N13718">
        <v>7</v>
      </c>
      <c r="P13718">
        <v>0</v>
      </c>
      <c r="Q13718">
        <v>0</v>
      </c>
      <c r="S13718">
        <v>4</v>
      </c>
    </row>
    <row r="13719" spans="1:19" x14ac:dyDescent="0.2">
      <c r="A13719" t="s">
        <v>28591</v>
      </c>
      <c r="B13719" t="s">
        <v>28403</v>
      </c>
      <c r="C13719" t="s">
        <v>221</v>
      </c>
      <c r="D13719" t="s">
        <v>1002</v>
      </c>
      <c r="E13719" s="23">
        <v>44228</v>
      </c>
      <c r="F13719">
        <v>0</v>
      </c>
      <c r="G13719">
        <v>0</v>
      </c>
      <c r="I13719">
        <v>0</v>
      </c>
      <c r="J13719">
        <v>0</v>
      </c>
      <c r="L13719">
        <v>0</v>
      </c>
      <c r="N13719">
        <v>0</v>
      </c>
      <c r="P13719">
        <v>0</v>
      </c>
      <c r="Q13719">
        <v>0</v>
      </c>
      <c r="S13719">
        <v>0</v>
      </c>
    </row>
    <row r="13720" spans="1:19" x14ac:dyDescent="0.2">
      <c r="A13720" t="s">
        <v>28592</v>
      </c>
      <c r="B13720" t="s">
        <v>28404</v>
      </c>
      <c r="C13720" t="s">
        <v>222</v>
      </c>
      <c r="D13720" t="s">
        <v>1002</v>
      </c>
      <c r="E13720" s="23">
        <v>44228</v>
      </c>
      <c r="F13720">
        <v>0</v>
      </c>
      <c r="G13720">
        <v>0</v>
      </c>
      <c r="I13720">
        <v>0</v>
      </c>
      <c r="J13720">
        <v>0</v>
      </c>
      <c r="L13720">
        <v>0</v>
      </c>
      <c r="N13720">
        <v>0</v>
      </c>
      <c r="P13720">
        <v>0</v>
      </c>
      <c r="Q13720">
        <v>0</v>
      </c>
      <c r="S13720">
        <v>0</v>
      </c>
    </row>
    <row r="13721" spans="1:19" x14ac:dyDescent="0.2">
      <c r="A13721" t="s">
        <v>28593</v>
      </c>
      <c r="B13721" t="s">
        <v>28405</v>
      </c>
      <c r="C13721" t="s">
        <v>25359</v>
      </c>
      <c r="D13721" t="s">
        <v>1002</v>
      </c>
      <c r="E13721" s="23">
        <v>44228</v>
      </c>
      <c r="F13721">
        <v>1.5</v>
      </c>
      <c r="G13721">
        <v>1.5</v>
      </c>
      <c r="I13721">
        <v>9</v>
      </c>
      <c r="J13721">
        <v>8</v>
      </c>
      <c r="L13721">
        <v>8</v>
      </c>
      <c r="N13721">
        <v>5</v>
      </c>
      <c r="P13721">
        <v>0</v>
      </c>
      <c r="Q13721">
        <v>0</v>
      </c>
      <c r="S13721">
        <v>4</v>
      </c>
    </row>
    <row r="13722" spans="1:19" x14ac:dyDescent="0.2">
      <c r="A13722" t="s">
        <v>28594</v>
      </c>
      <c r="B13722" t="s">
        <v>28406</v>
      </c>
      <c r="C13722" t="s">
        <v>200</v>
      </c>
      <c r="D13722" t="s">
        <v>1002</v>
      </c>
      <c r="E13722" s="23">
        <v>44228</v>
      </c>
      <c r="F13722">
        <v>0.5</v>
      </c>
      <c r="G13722">
        <v>1</v>
      </c>
      <c r="I13722">
        <v>2</v>
      </c>
      <c r="J13722">
        <v>3</v>
      </c>
      <c r="L13722">
        <v>6</v>
      </c>
      <c r="N13722">
        <v>1</v>
      </c>
      <c r="P13722">
        <v>0</v>
      </c>
      <c r="Q13722">
        <v>0</v>
      </c>
      <c r="S13722">
        <v>1</v>
      </c>
    </row>
    <row r="13723" spans="1:19" x14ac:dyDescent="0.2">
      <c r="A13723" t="s">
        <v>28595</v>
      </c>
      <c r="B13723" t="s">
        <v>28407</v>
      </c>
      <c r="C13723" t="s">
        <v>204</v>
      </c>
      <c r="D13723" t="s">
        <v>1002</v>
      </c>
      <c r="E13723" s="23">
        <v>44228</v>
      </c>
      <c r="F13723">
        <v>0</v>
      </c>
      <c r="G13723">
        <v>0</v>
      </c>
      <c r="I13723">
        <v>0</v>
      </c>
      <c r="J13723">
        <v>0</v>
      </c>
      <c r="L13723">
        <v>0</v>
      </c>
      <c r="N13723">
        <v>0</v>
      </c>
      <c r="P13723">
        <v>0</v>
      </c>
      <c r="Q13723">
        <v>0</v>
      </c>
      <c r="S13723">
        <v>0</v>
      </c>
    </row>
    <row r="13724" spans="1:19" x14ac:dyDescent="0.2">
      <c r="A13724" t="s">
        <v>28596</v>
      </c>
      <c r="B13724" t="s">
        <v>28408</v>
      </c>
      <c r="C13724" t="s">
        <v>385</v>
      </c>
      <c r="D13724" t="s">
        <v>1002</v>
      </c>
      <c r="E13724" s="23">
        <v>44228</v>
      </c>
      <c r="F13724">
        <v>0</v>
      </c>
      <c r="G13724">
        <v>0</v>
      </c>
      <c r="I13724">
        <v>0</v>
      </c>
      <c r="J13724">
        <v>0</v>
      </c>
      <c r="L13724">
        <v>0</v>
      </c>
      <c r="N13724">
        <v>0</v>
      </c>
      <c r="P13724">
        <v>0</v>
      </c>
      <c r="Q13724">
        <v>0</v>
      </c>
      <c r="S13724">
        <v>0</v>
      </c>
    </row>
    <row r="13725" spans="1:19" x14ac:dyDescent="0.2">
      <c r="A13725" t="s">
        <v>28597</v>
      </c>
      <c r="B13725" t="s">
        <v>28409</v>
      </c>
      <c r="C13725" t="s">
        <v>208</v>
      </c>
      <c r="D13725" t="s">
        <v>1002</v>
      </c>
      <c r="E13725" s="23">
        <v>44228</v>
      </c>
      <c r="F13725">
        <v>2</v>
      </c>
      <c r="G13725">
        <v>3</v>
      </c>
      <c r="I13725">
        <v>9</v>
      </c>
      <c r="J13725">
        <v>12</v>
      </c>
      <c r="L13725">
        <v>17</v>
      </c>
      <c r="N13725">
        <v>9</v>
      </c>
      <c r="P13725">
        <v>2</v>
      </c>
      <c r="Q13725">
        <v>2</v>
      </c>
      <c r="S13725">
        <v>0</v>
      </c>
    </row>
    <row r="13726" spans="1:19" x14ac:dyDescent="0.2">
      <c r="A13726" t="s">
        <v>28598</v>
      </c>
      <c r="B13726" t="s">
        <v>28410</v>
      </c>
      <c r="C13726" t="s">
        <v>900</v>
      </c>
      <c r="D13726" t="s">
        <v>1002</v>
      </c>
      <c r="E13726" s="23">
        <v>44228</v>
      </c>
      <c r="F13726">
        <v>3.5</v>
      </c>
      <c r="G13726">
        <v>3.5</v>
      </c>
      <c r="I13726">
        <v>5</v>
      </c>
      <c r="J13726">
        <v>20</v>
      </c>
      <c r="L13726">
        <v>20</v>
      </c>
      <c r="N13726">
        <v>3</v>
      </c>
      <c r="P13726">
        <v>3</v>
      </c>
      <c r="Q13726">
        <v>3</v>
      </c>
      <c r="S13726">
        <v>2</v>
      </c>
    </row>
    <row r="13727" spans="1:19" x14ac:dyDescent="0.2">
      <c r="A13727" t="s">
        <v>28599</v>
      </c>
      <c r="B13727" t="s">
        <v>28411</v>
      </c>
      <c r="C13727" t="s">
        <v>905</v>
      </c>
      <c r="D13727" t="s">
        <v>1002</v>
      </c>
      <c r="E13727" s="23">
        <v>44228</v>
      </c>
      <c r="F13727">
        <v>0</v>
      </c>
      <c r="G13727">
        <v>0</v>
      </c>
      <c r="I13727">
        <v>0</v>
      </c>
      <c r="J13727">
        <v>0</v>
      </c>
      <c r="L13727">
        <v>0</v>
      </c>
      <c r="N13727">
        <v>0</v>
      </c>
      <c r="P13727">
        <v>0</v>
      </c>
      <c r="Q13727">
        <v>0</v>
      </c>
      <c r="S13727">
        <v>0</v>
      </c>
    </row>
    <row r="13728" spans="1:19" x14ac:dyDescent="0.2">
      <c r="A13728" t="s">
        <v>28600</v>
      </c>
      <c r="B13728" t="s">
        <v>28412</v>
      </c>
      <c r="C13728" t="s">
        <v>316</v>
      </c>
      <c r="D13728" t="s">
        <v>1002</v>
      </c>
      <c r="E13728" s="23">
        <v>44228</v>
      </c>
      <c r="F13728">
        <v>2.5</v>
      </c>
      <c r="G13728">
        <v>4</v>
      </c>
      <c r="I13728">
        <v>3</v>
      </c>
      <c r="J13728">
        <v>14</v>
      </c>
      <c r="L13728">
        <v>22</v>
      </c>
      <c r="N13728">
        <v>0</v>
      </c>
      <c r="P13728">
        <v>1</v>
      </c>
      <c r="Q13728">
        <v>1</v>
      </c>
      <c r="S13728">
        <v>3</v>
      </c>
    </row>
    <row r="13729" spans="1:19" x14ac:dyDescent="0.2">
      <c r="A13729" t="s">
        <v>28601</v>
      </c>
      <c r="B13729" t="s">
        <v>28413</v>
      </c>
      <c r="C13729" t="s">
        <v>218</v>
      </c>
      <c r="D13729" t="s">
        <v>1002</v>
      </c>
      <c r="E13729" s="23">
        <v>44228</v>
      </c>
      <c r="F13729">
        <v>0</v>
      </c>
      <c r="G13729">
        <v>0</v>
      </c>
      <c r="I13729">
        <v>0</v>
      </c>
      <c r="J13729">
        <v>0</v>
      </c>
      <c r="L13729">
        <v>0</v>
      </c>
      <c r="N13729">
        <v>0</v>
      </c>
      <c r="P13729">
        <v>0</v>
      </c>
      <c r="Q13729">
        <v>0</v>
      </c>
      <c r="S13729">
        <v>0</v>
      </c>
    </row>
    <row r="13730" spans="1:19" x14ac:dyDescent="0.2">
      <c r="A13730" t="s">
        <v>28602</v>
      </c>
      <c r="B13730" t="s">
        <v>28414</v>
      </c>
      <c r="C13730" t="s">
        <v>202</v>
      </c>
      <c r="D13730" t="s">
        <v>1002</v>
      </c>
      <c r="E13730" s="23">
        <v>44228</v>
      </c>
      <c r="F13730">
        <v>5.5</v>
      </c>
      <c r="G13730">
        <v>8</v>
      </c>
      <c r="I13730">
        <v>70</v>
      </c>
      <c r="J13730">
        <v>57</v>
      </c>
      <c r="L13730">
        <v>90</v>
      </c>
      <c r="N13730">
        <v>70</v>
      </c>
      <c r="P13730">
        <v>0</v>
      </c>
      <c r="Q13730">
        <v>0</v>
      </c>
      <c r="S13730">
        <v>0</v>
      </c>
    </row>
    <row r="13731" spans="1:19" x14ac:dyDescent="0.2">
      <c r="A13731" t="s">
        <v>28603</v>
      </c>
      <c r="B13731" t="s">
        <v>28415</v>
      </c>
      <c r="C13731" t="s">
        <v>347</v>
      </c>
      <c r="D13731" t="s">
        <v>1002</v>
      </c>
      <c r="E13731" s="23">
        <v>44228</v>
      </c>
      <c r="F13731">
        <v>0</v>
      </c>
      <c r="G13731">
        <v>0</v>
      </c>
      <c r="I13731">
        <v>0</v>
      </c>
      <c r="J13731">
        <v>0</v>
      </c>
      <c r="L13731">
        <v>0</v>
      </c>
      <c r="N13731">
        <v>0</v>
      </c>
      <c r="P13731">
        <v>0</v>
      </c>
      <c r="Q13731">
        <v>0</v>
      </c>
      <c r="S13731">
        <v>0</v>
      </c>
    </row>
    <row r="13732" spans="1:19" x14ac:dyDescent="0.2">
      <c r="A13732" t="s">
        <v>28604</v>
      </c>
      <c r="B13732" t="s">
        <v>28416</v>
      </c>
      <c r="C13732" t="s">
        <v>224</v>
      </c>
      <c r="D13732" t="s">
        <v>1002</v>
      </c>
      <c r="E13732" s="23">
        <v>44228</v>
      </c>
      <c r="F13732">
        <v>0</v>
      </c>
      <c r="G13732">
        <v>0</v>
      </c>
      <c r="I13732">
        <v>0</v>
      </c>
      <c r="J13732">
        <v>0</v>
      </c>
      <c r="L13732">
        <v>0</v>
      </c>
      <c r="N13732">
        <v>0</v>
      </c>
      <c r="P13732">
        <v>0</v>
      </c>
      <c r="Q13732">
        <v>0</v>
      </c>
      <c r="S13732">
        <v>0</v>
      </c>
    </row>
    <row r="13733" spans="1:19" x14ac:dyDescent="0.2">
      <c r="A13733" t="s">
        <v>28605</v>
      </c>
      <c r="B13733" t="s">
        <v>28417</v>
      </c>
      <c r="C13733" t="s">
        <v>345</v>
      </c>
      <c r="D13733" t="s">
        <v>1002</v>
      </c>
      <c r="E13733" s="23">
        <v>44228</v>
      </c>
      <c r="F13733">
        <v>0</v>
      </c>
      <c r="G13733">
        <v>0</v>
      </c>
      <c r="I13733">
        <v>0</v>
      </c>
      <c r="J13733">
        <v>0</v>
      </c>
      <c r="L13733">
        <v>0</v>
      </c>
      <c r="N13733">
        <v>0</v>
      </c>
      <c r="P13733">
        <v>0</v>
      </c>
      <c r="Q13733">
        <v>0</v>
      </c>
      <c r="S13733">
        <v>0</v>
      </c>
    </row>
    <row r="13734" spans="1:19" x14ac:dyDescent="0.2">
      <c r="A13734" t="s">
        <v>28606</v>
      </c>
      <c r="B13734" t="s">
        <v>28418</v>
      </c>
      <c r="C13734" t="s">
        <v>226</v>
      </c>
      <c r="D13734" t="s">
        <v>1002</v>
      </c>
      <c r="E13734" s="23">
        <v>44228</v>
      </c>
      <c r="F13734">
        <v>2</v>
      </c>
      <c r="G13734">
        <v>11</v>
      </c>
      <c r="I13734">
        <v>7</v>
      </c>
      <c r="J13734">
        <v>22</v>
      </c>
      <c r="L13734">
        <v>121</v>
      </c>
      <c r="N13734">
        <v>7</v>
      </c>
      <c r="P13734">
        <v>0</v>
      </c>
      <c r="Q13734">
        <v>0</v>
      </c>
      <c r="S13734">
        <v>0</v>
      </c>
    </row>
    <row r="13735" spans="1:19" x14ac:dyDescent="0.2">
      <c r="A13735" t="s">
        <v>28607</v>
      </c>
      <c r="B13735" t="s">
        <v>28419</v>
      </c>
      <c r="C13735" t="s">
        <v>231</v>
      </c>
      <c r="D13735" t="s">
        <v>1002</v>
      </c>
      <c r="E13735" s="23">
        <v>44228</v>
      </c>
      <c r="F13735">
        <v>11.5</v>
      </c>
      <c r="G13735">
        <v>11.5</v>
      </c>
      <c r="I13735">
        <v>202</v>
      </c>
      <c r="J13735">
        <v>128</v>
      </c>
      <c r="L13735">
        <v>128</v>
      </c>
      <c r="N13735">
        <v>202</v>
      </c>
      <c r="P13735">
        <v>2</v>
      </c>
      <c r="Q13735">
        <v>2</v>
      </c>
      <c r="S13735">
        <v>0</v>
      </c>
    </row>
    <row r="13736" spans="1:19" x14ac:dyDescent="0.2">
      <c r="A13736" t="s">
        <v>28608</v>
      </c>
      <c r="B13736" t="s">
        <v>28420</v>
      </c>
      <c r="C13736" t="s">
        <v>216</v>
      </c>
      <c r="D13736" t="s">
        <v>1002</v>
      </c>
      <c r="E13736" s="23">
        <v>44228</v>
      </c>
      <c r="F13736">
        <v>8</v>
      </c>
      <c r="G13736">
        <v>9</v>
      </c>
      <c r="I13736">
        <v>76</v>
      </c>
      <c r="J13736">
        <v>80</v>
      </c>
      <c r="L13736">
        <v>90</v>
      </c>
      <c r="N13736">
        <v>62</v>
      </c>
      <c r="P13736">
        <v>4</v>
      </c>
      <c r="Q13736">
        <v>5</v>
      </c>
      <c r="S13736">
        <v>14</v>
      </c>
    </row>
    <row r="13737" spans="1:19" x14ac:dyDescent="0.2">
      <c r="A13737" t="s">
        <v>28609</v>
      </c>
      <c r="B13737" t="s">
        <v>28421</v>
      </c>
      <c r="C13737" t="s">
        <v>233</v>
      </c>
      <c r="D13737" t="s">
        <v>1002</v>
      </c>
      <c r="E13737" s="23">
        <v>44228</v>
      </c>
      <c r="F13737">
        <v>0</v>
      </c>
      <c r="G13737">
        <v>0</v>
      </c>
      <c r="I13737">
        <v>0</v>
      </c>
      <c r="J13737">
        <v>0</v>
      </c>
      <c r="L13737">
        <v>0</v>
      </c>
      <c r="N13737">
        <v>0</v>
      </c>
      <c r="P13737">
        <v>0</v>
      </c>
      <c r="Q13737">
        <v>0</v>
      </c>
      <c r="S13737">
        <v>0</v>
      </c>
    </row>
    <row r="13738" spans="1:19" x14ac:dyDescent="0.2">
      <c r="A13738" t="s">
        <v>28610</v>
      </c>
      <c r="B13738" t="s">
        <v>28422</v>
      </c>
      <c r="C13738" t="s">
        <v>219</v>
      </c>
      <c r="D13738" t="s">
        <v>1002</v>
      </c>
      <c r="E13738" s="23">
        <v>44228</v>
      </c>
      <c r="F13738">
        <v>0</v>
      </c>
      <c r="G13738">
        <v>0</v>
      </c>
      <c r="I13738">
        <v>0</v>
      </c>
      <c r="J13738">
        <v>0</v>
      </c>
      <c r="L13738">
        <v>0</v>
      </c>
      <c r="N13738">
        <v>0</v>
      </c>
      <c r="P13738">
        <v>0</v>
      </c>
      <c r="Q13738">
        <v>0</v>
      </c>
      <c r="S13738">
        <v>0</v>
      </c>
    </row>
    <row r="13739" spans="1:19" x14ac:dyDescent="0.2">
      <c r="A13739" t="s">
        <v>28611</v>
      </c>
      <c r="B13739" t="s">
        <v>28423</v>
      </c>
      <c r="C13739" t="s">
        <v>340</v>
      </c>
      <c r="D13739" t="s">
        <v>1002</v>
      </c>
      <c r="E13739" s="23">
        <v>44228</v>
      </c>
      <c r="F13739">
        <v>2</v>
      </c>
      <c r="G13739">
        <v>3</v>
      </c>
      <c r="I13739">
        <v>14</v>
      </c>
      <c r="J13739">
        <v>18</v>
      </c>
      <c r="L13739">
        <v>32</v>
      </c>
      <c r="N13739">
        <v>14</v>
      </c>
      <c r="P13739">
        <v>1</v>
      </c>
      <c r="Q13739">
        <v>1</v>
      </c>
      <c r="S13739">
        <v>0</v>
      </c>
    </row>
    <row r="13740" spans="1:19" x14ac:dyDescent="0.2">
      <c r="A13740" t="s">
        <v>28612</v>
      </c>
      <c r="B13740" t="s">
        <v>28424</v>
      </c>
      <c r="C13740" t="s">
        <v>350</v>
      </c>
      <c r="D13740" t="s">
        <v>1002</v>
      </c>
      <c r="E13740" s="23">
        <v>44228</v>
      </c>
      <c r="F13740">
        <v>0</v>
      </c>
      <c r="G13740">
        <v>0</v>
      </c>
      <c r="I13740">
        <v>0</v>
      </c>
      <c r="J13740">
        <v>0</v>
      </c>
      <c r="L13740">
        <v>0</v>
      </c>
      <c r="N13740">
        <v>0</v>
      </c>
      <c r="P13740">
        <v>0</v>
      </c>
      <c r="Q13740">
        <v>0</v>
      </c>
      <c r="S13740">
        <v>0</v>
      </c>
    </row>
    <row r="13741" spans="1:19" x14ac:dyDescent="0.2">
      <c r="A13741" t="s">
        <v>28613</v>
      </c>
      <c r="B13741" t="s">
        <v>28425</v>
      </c>
      <c r="C13741" t="s">
        <v>351</v>
      </c>
      <c r="D13741" t="s">
        <v>1002</v>
      </c>
      <c r="E13741" s="23">
        <v>44228</v>
      </c>
      <c r="F13741">
        <v>0</v>
      </c>
      <c r="G13741">
        <v>0</v>
      </c>
      <c r="I13741">
        <v>0</v>
      </c>
      <c r="J13741">
        <v>0</v>
      </c>
      <c r="L13741">
        <v>0</v>
      </c>
      <c r="N13741">
        <v>0</v>
      </c>
      <c r="P13741">
        <v>0</v>
      </c>
      <c r="Q13741">
        <v>0</v>
      </c>
      <c r="S13741">
        <v>0</v>
      </c>
    </row>
    <row r="13742" spans="1:19" x14ac:dyDescent="0.2">
      <c r="A13742" t="s">
        <v>28614</v>
      </c>
      <c r="B13742" t="s">
        <v>28426</v>
      </c>
      <c r="C13742" t="s">
        <v>352</v>
      </c>
      <c r="D13742" t="s">
        <v>1002</v>
      </c>
      <c r="E13742" s="23">
        <v>44228</v>
      </c>
      <c r="F13742">
        <v>0</v>
      </c>
      <c r="G13742">
        <v>0</v>
      </c>
      <c r="I13742">
        <v>0</v>
      </c>
      <c r="J13742">
        <v>0</v>
      </c>
      <c r="L13742">
        <v>0</v>
      </c>
      <c r="N13742">
        <v>0</v>
      </c>
      <c r="P13742">
        <v>0</v>
      </c>
      <c r="Q13742">
        <v>0</v>
      </c>
      <c r="S13742">
        <v>0</v>
      </c>
    </row>
    <row r="13743" spans="1:19" x14ac:dyDescent="0.2">
      <c r="A13743" t="s">
        <v>28615</v>
      </c>
      <c r="B13743" t="s">
        <v>28427</v>
      </c>
      <c r="C13743" t="s">
        <v>353</v>
      </c>
      <c r="D13743" t="s">
        <v>1002</v>
      </c>
      <c r="E13743" s="23">
        <v>44228</v>
      </c>
      <c r="F13743">
        <v>0</v>
      </c>
      <c r="G13743">
        <v>0</v>
      </c>
      <c r="I13743">
        <v>0</v>
      </c>
      <c r="J13743">
        <v>0</v>
      </c>
      <c r="L13743">
        <v>0</v>
      </c>
      <c r="N13743">
        <v>0</v>
      </c>
      <c r="P13743">
        <v>0</v>
      </c>
      <c r="Q13743">
        <v>0</v>
      </c>
      <c r="S13743">
        <v>0</v>
      </c>
    </row>
    <row r="13744" spans="1:19" x14ac:dyDescent="0.2">
      <c r="A13744" t="s">
        <v>28616</v>
      </c>
      <c r="B13744" t="s">
        <v>28428</v>
      </c>
      <c r="C13744" t="s">
        <v>386</v>
      </c>
      <c r="D13744" t="s">
        <v>1002</v>
      </c>
      <c r="E13744" s="23">
        <v>44228</v>
      </c>
      <c r="F13744">
        <v>0</v>
      </c>
      <c r="G13744">
        <v>0</v>
      </c>
      <c r="I13744">
        <v>0</v>
      </c>
      <c r="J13744">
        <v>0</v>
      </c>
      <c r="L13744">
        <v>0</v>
      </c>
      <c r="N13744">
        <v>0</v>
      </c>
      <c r="P13744">
        <v>0</v>
      </c>
      <c r="Q13744">
        <v>0</v>
      </c>
      <c r="S13744">
        <v>0</v>
      </c>
    </row>
    <row r="13745" spans="1:19" x14ac:dyDescent="0.2">
      <c r="A13745" t="s">
        <v>28617</v>
      </c>
      <c r="B13745" t="s">
        <v>28429</v>
      </c>
      <c r="C13745" t="s">
        <v>354</v>
      </c>
      <c r="D13745" t="s">
        <v>1002</v>
      </c>
      <c r="E13745" s="23">
        <v>44228</v>
      </c>
      <c r="F13745">
        <v>4</v>
      </c>
      <c r="G13745">
        <v>4</v>
      </c>
      <c r="I13745">
        <v>10</v>
      </c>
      <c r="J13745">
        <v>24</v>
      </c>
      <c r="L13745">
        <v>24</v>
      </c>
      <c r="N13745">
        <v>10</v>
      </c>
      <c r="P13745">
        <v>0</v>
      </c>
      <c r="Q13745">
        <v>1</v>
      </c>
      <c r="S13745">
        <v>0</v>
      </c>
    </row>
    <row r="13746" spans="1:19" x14ac:dyDescent="0.2">
      <c r="A13746" t="s">
        <v>28618</v>
      </c>
      <c r="B13746" t="s">
        <v>28430</v>
      </c>
      <c r="C13746" t="s">
        <v>355</v>
      </c>
      <c r="D13746" t="s">
        <v>1002</v>
      </c>
      <c r="E13746" s="23">
        <v>44228</v>
      </c>
      <c r="F13746">
        <v>2</v>
      </c>
      <c r="G13746">
        <v>2</v>
      </c>
      <c r="I13746">
        <v>6</v>
      </c>
      <c r="J13746">
        <v>11</v>
      </c>
      <c r="L13746">
        <v>11</v>
      </c>
      <c r="N13746">
        <v>6</v>
      </c>
      <c r="P13746">
        <v>0</v>
      </c>
      <c r="Q13746">
        <v>0</v>
      </c>
      <c r="S13746">
        <v>0</v>
      </c>
    </row>
    <row r="13747" spans="1:19" x14ac:dyDescent="0.2">
      <c r="A13747" t="s">
        <v>28619</v>
      </c>
      <c r="B13747" t="s">
        <v>28431</v>
      </c>
      <c r="C13747" t="s">
        <v>1048</v>
      </c>
      <c r="D13747" t="s">
        <v>1002</v>
      </c>
      <c r="E13747" s="23">
        <v>44228</v>
      </c>
      <c r="F13747">
        <v>2.5</v>
      </c>
      <c r="G13747">
        <v>2.5</v>
      </c>
      <c r="I13747">
        <v>7</v>
      </c>
      <c r="J13747">
        <v>14</v>
      </c>
      <c r="L13747">
        <v>14</v>
      </c>
      <c r="N13747">
        <v>7</v>
      </c>
      <c r="P13747">
        <v>0</v>
      </c>
      <c r="Q13747">
        <v>0</v>
      </c>
      <c r="S13747">
        <v>0</v>
      </c>
    </row>
    <row r="13748" spans="1:19" x14ac:dyDescent="0.2">
      <c r="A13748" t="s">
        <v>28620</v>
      </c>
      <c r="B13748" t="s">
        <v>28432</v>
      </c>
      <c r="C13748" t="s">
        <v>1047</v>
      </c>
      <c r="D13748" t="s">
        <v>1002</v>
      </c>
      <c r="E13748" s="23">
        <v>44228</v>
      </c>
      <c r="F13748">
        <v>1.5</v>
      </c>
      <c r="G13748">
        <v>1.5</v>
      </c>
      <c r="I13748">
        <v>16</v>
      </c>
      <c r="J13748">
        <v>8</v>
      </c>
      <c r="L13748">
        <v>8</v>
      </c>
      <c r="N13748">
        <v>14</v>
      </c>
      <c r="P13748">
        <v>1</v>
      </c>
      <c r="Q13748">
        <v>1</v>
      </c>
      <c r="S13748">
        <v>2</v>
      </c>
    </row>
    <row r="13749" spans="1:19" x14ac:dyDescent="0.2">
      <c r="A13749" t="s">
        <v>28621</v>
      </c>
      <c r="B13749" t="s">
        <v>28433</v>
      </c>
      <c r="C13749" t="s">
        <v>1050</v>
      </c>
      <c r="D13749" t="s">
        <v>1002</v>
      </c>
      <c r="E13749" s="23">
        <v>44228</v>
      </c>
      <c r="F13749">
        <v>0.5</v>
      </c>
      <c r="G13749">
        <v>1</v>
      </c>
      <c r="I13749">
        <v>0</v>
      </c>
      <c r="J13749">
        <v>2</v>
      </c>
      <c r="L13749">
        <v>5</v>
      </c>
      <c r="N13749">
        <v>0</v>
      </c>
      <c r="P13749">
        <v>0</v>
      </c>
      <c r="Q13749">
        <v>0</v>
      </c>
      <c r="S13749">
        <v>0</v>
      </c>
    </row>
    <row r="13750" spans="1:19" x14ac:dyDescent="0.2">
      <c r="A13750" t="s">
        <v>28622</v>
      </c>
      <c r="B13750" t="s">
        <v>28434</v>
      </c>
      <c r="C13750" t="s">
        <v>1054</v>
      </c>
      <c r="D13750" t="s">
        <v>1002</v>
      </c>
      <c r="E13750" s="23">
        <v>44228</v>
      </c>
      <c r="F13750">
        <v>1.5</v>
      </c>
      <c r="G13750">
        <v>1.5</v>
      </c>
      <c r="I13750">
        <v>4</v>
      </c>
      <c r="J13750">
        <v>8</v>
      </c>
      <c r="L13750">
        <v>8</v>
      </c>
      <c r="N13750">
        <v>4</v>
      </c>
      <c r="P13750">
        <v>0</v>
      </c>
      <c r="Q13750">
        <v>0</v>
      </c>
      <c r="S13750">
        <v>0</v>
      </c>
    </row>
    <row r="13751" spans="1:19" x14ac:dyDescent="0.2">
      <c r="A13751" t="s">
        <v>28623</v>
      </c>
      <c r="B13751" t="s">
        <v>28435</v>
      </c>
      <c r="C13751" t="s">
        <v>1052</v>
      </c>
      <c r="D13751" t="s">
        <v>1002</v>
      </c>
      <c r="E13751" s="23">
        <v>44228</v>
      </c>
      <c r="F13751">
        <v>2.5</v>
      </c>
      <c r="G13751">
        <v>2.5</v>
      </c>
      <c r="I13751">
        <v>2</v>
      </c>
      <c r="J13751">
        <v>13</v>
      </c>
      <c r="L13751">
        <v>13</v>
      </c>
      <c r="N13751">
        <v>2</v>
      </c>
      <c r="P13751">
        <v>0</v>
      </c>
      <c r="Q13751">
        <v>0</v>
      </c>
      <c r="S13751">
        <v>0</v>
      </c>
    </row>
    <row r="13752" spans="1:19" x14ac:dyDescent="0.2">
      <c r="A13752" t="s">
        <v>28624</v>
      </c>
      <c r="B13752" t="s">
        <v>28436</v>
      </c>
      <c r="C13752" t="s">
        <v>1053</v>
      </c>
      <c r="D13752" t="s">
        <v>1002</v>
      </c>
      <c r="E13752" s="23">
        <v>44228</v>
      </c>
      <c r="F13752">
        <v>1.5</v>
      </c>
      <c r="G13752">
        <v>1.5</v>
      </c>
      <c r="I13752">
        <v>4</v>
      </c>
      <c r="J13752">
        <v>8</v>
      </c>
      <c r="L13752">
        <v>8</v>
      </c>
      <c r="N13752">
        <v>4</v>
      </c>
      <c r="P13752">
        <v>0</v>
      </c>
      <c r="Q13752">
        <v>0</v>
      </c>
      <c r="S13752">
        <v>0</v>
      </c>
    </row>
    <row r="13753" spans="1:19" x14ac:dyDescent="0.2">
      <c r="A13753" t="s">
        <v>28533</v>
      </c>
      <c r="B13753" t="s">
        <v>28345</v>
      </c>
      <c r="C13753" t="s">
        <v>25698</v>
      </c>
      <c r="D13753" t="s">
        <v>1000</v>
      </c>
      <c r="E13753" s="23">
        <v>44228</v>
      </c>
      <c r="F13753">
        <v>2</v>
      </c>
      <c r="G13753">
        <v>4</v>
      </c>
      <c r="I13753">
        <v>10</v>
      </c>
      <c r="J13753">
        <v>12</v>
      </c>
      <c r="L13753">
        <v>21</v>
      </c>
      <c r="N13753">
        <v>6</v>
      </c>
      <c r="P13753">
        <v>0</v>
      </c>
      <c r="Q13753">
        <v>1</v>
      </c>
      <c r="S13753">
        <v>4</v>
      </c>
    </row>
    <row r="13754" spans="1:19" x14ac:dyDescent="0.2">
      <c r="A13754" t="s">
        <v>28625</v>
      </c>
      <c r="B13754" t="s">
        <v>28437</v>
      </c>
      <c r="C13754" t="s">
        <v>962</v>
      </c>
      <c r="D13754" t="s">
        <v>1000</v>
      </c>
      <c r="E13754" s="23">
        <v>44228</v>
      </c>
      <c r="F13754">
        <v>0</v>
      </c>
      <c r="G13754">
        <v>0</v>
      </c>
      <c r="I13754">
        <v>0</v>
      </c>
      <c r="J13754">
        <v>0</v>
      </c>
      <c r="L13754">
        <v>0</v>
      </c>
      <c r="N13754">
        <v>0</v>
      </c>
      <c r="P13754">
        <v>0</v>
      </c>
      <c r="Q13754">
        <v>0</v>
      </c>
      <c r="S13754">
        <v>0</v>
      </c>
    </row>
    <row r="13755" spans="1:19" x14ac:dyDescent="0.2">
      <c r="A13755" t="s">
        <v>28626</v>
      </c>
      <c r="B13755" t="s">
        <v>28438</v>
      </c>
      <c r="C13755" t="s">
        <v>348</v>
      </c>
      <c r="D13755" t="s">
        <v>1000</v>
      </c>
      <c r="E13755" s="23">
        <v>44228</v>
      </c>
      <c r="F13755">
        <v>0</v>
      </c>
      <c r="G13755">
        <v>0</v>
      </c>
      <c r="I13755">
        <v>0</v>
      </c>
      <c r="J13755">
        <v>0</v>
      </c>
      <c r="L13755">
        <v>0</v>
      </c>
      <c r="N13755">
        <v>0</v>
      </c>
      <c r="P13755">
        <v>0</v>
      </c>
      <c r="Q13755">
        <v>0</v>
      </c>
      <c r="S13755">
        <v>0</v>
      </c>
    </row>
    <row r="13756" spans="1:19" x14ac:dyDescent="0.2">
      <c r="A13756" t="s">
        <v>28627</v>
      </c>
      <c r="B13756" t="s">
        <v>28439</v>
      </c>
      <c r="C13756" t="s">
        <v>357</v>
      </c>
      <c r="D13756" t="s">
        <v>1000</v>
      </c>
      <c r="E13756" s="23">
        <v>44228</v>
      </c>
      <c r="F13756">
        <v>0</v>
      </c>
      <c r="G13756">
        <v>0</v>
      </c>
      <c r="I13756">
        <v>0</v>
      </c>
      <c r="J13756">
        <v>0</v>
      </c>
      <c r="L13756">
        <v>0</v>
      </c>
      <c r="N13756">
        <v>0</v>
      </c>
      <c r="P13756">
        <v>0</v>
      </c>
      <c r="Q13756">
        <v>0</v>
      </c>
      <c r="S13756">
        <v>0</v>
      </c>
    </row>
    <row r="13757" spans="1:19" x14ac:dyDescent="0.2">
      <c r="A13757" t="s">
        <v>28628</v>
      </c>
      <c r="B13757" t="s">
        <v>28440</v>
      </c>
      <c r="C13757" t="s">
        <v>22399</v>
      </c>
      <c r="D13757" t="s">
        <v>1000</v>
      </c>
      <c r="E13757" s="23">
        <v>44228</v>
      </c>
      <c r="F13757">
        <v>0</v>
      </c>
      <c r="G13757">
        <v>0</v>
      </c>
      <c r="I13757">
        <v>0</v>
      </c>
      <c r="J13757">
        <v>0</v>
      </c>
      <c r="L13757">
        <v>0</v>
      </c>
      <c r="N13757">
        <v>0</v>
      </c>
      <c r="P13757">
        <v>0</v>
      </c>
      <c r="Q13757">
        <v>0</v>
      </c>
      <c r="S13757">
        <v>0</v>
      </c>
    </row>
    <row r="13758" spans="1:19" x14ac:dyDescent="0.2">
      <c r="A13758" t="s">
        <v>28629</v>
      </c>
      <c r="B13758" t="s">
        <v>28441</v>
      </c>
      <c r="C13758" t="s">
        <v>203</v>
      </c>
      <c r="D13758" t="s">
        <v>1000</v>
      </c>
      <c r="E13758" s="23">
        <v>44228</v>
      </c>
      <c r="F13758">
        <v>0</v>
      </c>
      <c r="G13758">
        <v>0</v>
      </c>
      <c r="I13758">
        <v>0</v>
      </c>
      <c r="J13758">
        <v>0</v>
      </c>
      <c r="L13758">
        <v>0</v>
      </c>
      <c r="N13758">
        <v>0</v>
      </c>
      <c r="P13758">
        <v>0</v>
      </c>
      <c r="Q13758">
        <v>0</v>
      </c>
      <c r="S13758">
        <v>0</v>
      </c>
    </row>
    <row r="13759" spans="1:19" x14ac:dyDescent="0.2">
      <c r="A13759" t="s">
        <v>28630</v>
      </c>
      <c r="B13759" t="s">
        <v>28442</v>
      </c>
      <c r="C13759" t="s">
        <v>387</v>
      </c>
      <c r="D13759" t="s">
        <v>1000</v>
      </c>
      <c r="E13759" s="23">
        <v>44228</v>
      </c>
      <c r="F13759">
        <v>0</v>
      </c>
      <c r="G13759">
        <v>0</v>
      </c>
      <c r="I13759">
        <v>0</v>
      </c>
      <c r="J13759">
        <v>0</v>
      </c>
      <c r="L13759">
        <v>0</v>
      </c>
      <c r="N13759">
        <v>0</v>
      </c>
      <c r="P13759">
        <v>0</v>
      </c>
      <c r="Q13759">
        <v>0</v>
      </c>
      <c r="S13759">
        <v>0</v>
      </c>
    </row>
    <row r="13760" spans="1:19" x14ac:dyDescent="0.2">
      <c r="A13760" t="s">
        <v>28631</v>
      </c>
      <c r="B13760" t="s">
        <v>28443</v>
      </c>
      <c r="C13760" t="s">
        <v>223</v>
      </c>
      <c r="D13760" t="s">
        <v>1000</v>
      </c>
      <c r="E13760" s="23">
        <v>44228</v>
      </c>
      <c r="F13760">
        <v>0</v>
      </c>
      <c r="G13760">
        <v>0</v>
      </c>
      <c r="I13760">
        <v>0</v>
      </c>
      <c r="J13760">
        <v>0</v>
      </c>
      <c r="L13760">
        <v>0</v>
      </c>
      <c r="N13760">
        <v>0</v>
      </c>
      <c r="P13760">
        <v>0</v>
      </c>
      <c r="Q13760">
        <v>0</v>
      </c>
      <c r="S13760">
        <v>0</v>
      </c>
    </row>
    <row r="13761" spans="1:19" x14ac:dyDescent="0.2">
      <c r="A13761" t="s">
        <v>28632</v>
      </c>
      <c r="B13761" t="s">
        <v>28444</v>
      </c>
      <c r="C13761" t="s">
        <v>346</v>
      </c>
      <c r="D13761" t="s">
        <v>1000</v>
      </c>
      <c r="E13761" s="23">
        <v>44228</v>
      </c>
      <c r="F13761">
        <v>0</v>
      </c>
      <c r="G13761">
        <v>0</v>
      </c>
      <c r="I13761">
        <v>0</v>
      </c>
      <c r="J13761">
        <v>0</v>
      </c>
      <c r="L13761">
        <v>0</v>
      </c>
      <c r="N13761">
        <v>0</v>
      </c>
      <c r="P13761">
        <v>0</v>
      </c>
      <c r="Q13761">
        <v>0</v>
      </c>
      <c r="S13761">
        <v>0</v>
      </c>
    </row>
    <row r="13762" spans="1:19" x14ac:dyDescent="0.2">
      <c r="A13762" t="s">
        <v>28633</v>
      </c>
      <c r="B13762" t="s">
        <v>28445</v>
      </c>
      <c r="C13762" t="s">
        <v>207</v>
      </c>
      <c r="D13762" t="s">
        <v>1000</v>
      </c>
      <c r="E13762" s="23">
        <v>44228</v>
      </c>
      <c r="F13762">
        <v>6</v>
      </c>
      <c r="G13762">
        <v>7</v>
      </c>
      <c r="I13762">
        <v>19</v>
      </c>
      <c r="J13762">
        <v>36</v>
      </c>
      <c r="L13762">
        <v>41</v>
      </c>
      <c r="N13762">
        <v>19</v>
      </c>
      <c r="P13762">
        <v>2</v>
      </c>
      <c r="Q13762">
        <v>3</v>
      </c>
      <c r="S13762">
        <v>0</v>
      </c>
    </row>
    <row r="13763" spans="1:19" x14ac:dyDescent="0.2">
      <c r="A13763" t="s">
        <v>28634</v>
      </c>
      <c r="B13763" t="s">
        <v>28446</v>
      </c>
      <c r="C13763" t="s">
        <v>212</v>
      </c>
      <c r="D13763" t="s">
        <v>1000</v>
      </c>
      <c r="E13763" s="23">
        <v>44228</v>
      </c>
      <c r="F13763">
        <v>3.5</v>
      </c>
      <c r="G13763">
        <v>3.5</v>
      </c>
      <c r="I13763">
        <v>5</v>
      </c>
      <c r="J13763">
        <v>20</v>
      </c>
      <c r="L13763">
        <v>20</v>
      </c>
      <c r="N13763">
        <v>3</v>
      </c>
      <c r="P13763">
        <v>3</v>
      </c>
      <c r="Q13763">
        <v>3</v>
      </c>
      <c r="S13763">
        <v>2</v>
      </c>
    </row>
    <row r="13764" spans="1:19" x14ac:dyDescent="0.2">
      <c r="A13764" t="s">
        <v>28635</v>
      </c>
      <c r="B13764" t="s">
        <v>28447</v>
      </c>
      <c r="C13764" t="s">
        <v>963</v>
      </c>
      <c r="D13764" t="s">
        <v>1000</v>
      </c>
      <c r="E13764" s="23">
        <v>44228</v>
      </c>
      <c r="F13764">
        <v>0</v>
      </c>
      <c r="G13764">
        <v>0</v>
      </c>
      <c r="I13764">
        <v>0</v>
      </c>
      <c r="J13764">
        <v>0</v>
      </c>
      <c r="L13764">
        <v>0</v>
      </c>
      <c r="N13764">
        <v>0</v>
      </c>
      <c r="P13764">
        <v>0</v>
      </c>
      <c r="Q13764">
        <v>0</v>
      </c>
      <c r="S13764">
        <v>0</v>
      </c>
    </row>
    <row r="13765" spans="1:19" x14ac:dyDescent="0.2">
      <c r="A13765" t="s">
        <v>28636</v>
      </c>
      <c r="B13765" t="s">
        <v>28448</v>
      </c>
      <c r="C13765" t="s">
        <v>225</v>
      </c>
      <c r="D13765" t="s">
        <v>1000</v>
      </c>
      <c r="E13765" s="23">
        <v>44228</v>
      </c>
      <c r="F13765">
        <v>2</v>
      </c>
      <c r="G13765">
        <v>11</v>
      </c>
      <c r="I13765">
        <v>7</v>
      </c>
      <c r="J13765">
        <v>22</v>
      </c>
      <c r="L13765">
        <v>121</v>
      </c>
      <c r="N13765">
        <v>7</v>
      </c>
      <c r="P13765">
        <v>0</v>
      </c>
      <c r="Q13765">
        <v>0</v>
      </c>
      <c r="S13765">
        <v>0</v>
      </c>
    </row>
    <row r="13766" spans="1:19" x14ac:dyDescent="0.2">
      <c r="A13766" t="s">
        <v>28637</v>
      </c>
      <c r="B13766" t="s">
        <v>28449</v>
      </c>
      <c r="C13766" t="s">
        <v>232</v>
      </c>
      <c r="D13766" t="s">
        <v>1000</v>
      </c>
      <c r="E13766" s="23">
        <v>44228</v>
      </c>
      <c r="F13766">
        <v>14.5</v>
      </c>
      <c r="G13766">
        <v>16.5</v>
      </c>
      <c r="I13766">
        <v>213</v>
      </c>
      <c r="J13766">
        <v>140</v>
      </c>
      <c r="L13766">
        <v>150</v>
      </c>
      <c r="N13766">
        <v>209</v>
      </c>
      <c r="P13766">
        <v>2</v>
      </c>
      <c r="Q13766">
        <v>2</v>
      </c>
      <c r="S13766">
        <v>4</v>
      </c>
    </row>
    <row r="13767" spans="1:19" x14ac:dyDescent="0.2">
      <c r="A13767" t="s">
        <v>28638</v>
      </c>
      <c r="B13767" t="s">
        <v>28450</v>
      </c>
      <c r="C13767" t="s">
        <v>317</v>
      </c>
      <c r="D13767" t="s">
        <v>1000</v>
      </c>
      <c r="E13767" s="23">
        <v>44228</v>
      </c>
      <c r="F13767">
        <v>4.5</v>
      </c>
      <c r="G13767">
        <v>6</v>
      </c>
      <c r="I13767">
        <v>9</v>
      </c>
      <c r="J13767">
        <v>25</v>
      </c>
      <c r="L13767">
        <v>33</v>
      </c>
      <c r="N13767">
        <v>6</v>
      </c>
      <c r="P13767">
        <v>1</v>
      </c>
      <c r="Q13767">
        <v>1</v>
      </c>
      <c r="S13767">
        <v>3</v>
      </c>
    </row>
    <row r="13768" spans="1:19" x14ac:dyDescent="0.2">
      <c r="A13768" t="s">
        <v>28639</v>
      </c>
      <c r="B13768" t="s">
        <v>28451</v>
      </c>
      <c r="C13768" t="s">
        <v>214</v>
      </c>
      <c r="D13768" t="s">
        <v>1000</v>
      </c>
      <c r="E13768" s="23">
        <v>44228</v>
      </c>
      <c r="F13768">
        <v>12</v>
      </c>
      <c r="G13768">
        <v>16</v>
      </c>
      <c r="I13768">
        <v>97</v>
      </c>
      <c r="J13768">
        <v>104</v>
      </c>
      <c r="L13768">
        <v>129</v>
      </c>
      <c r="N13768">
        <v>79</v>
      </c>
      <c r="P13768">
        <v>5</v>
      </c>
      <c r="Q13768">
        <v>8</v>
      </c>
      <c r="S13768">
        <v>18</v>
      </c>
    </row>
    <row r="13769" spans="1:19" x14ac:dyDescent="0.2">
      <c r="A13769" t="s">
        <v>28640</v>
      </c>
      <c r="B13769" t="s">
        <v>28452</v>
      </c>
      <c r="C13769" t="s">
        <v>230</v>
      </c>
      <c r="D13769" t="s">
        <v>1000</v>
      </c>
      <c r="E13769" s="23">
        <v>44228</v>
      </c>
      <c r="F13769">
        <v>0</v>
      </c>
      <c r="G13769">
        <v>0</v>
      </c>
      <c r="I13769">
        <v>0</v>
      </c>
      <c r="J13769">
        <v>0</v>
      </c>
      <c r="L13769">
        <v>0</v>
      </c>
      <c r="N13769">
        <v>0</v>
      </c>
      <c r="P13769">
        <v>0</v>
      </c>
      <c r="Q13769">
        <v>0</v>
      </c>
      <c r="S13769">
        <v>0</v>
      </c>
    </row>
    <row r="13770" spans="1:19" x14ac:dyDescent="0.2">
      <c r="A13770" t="s">
        <v>28641</v>
      </c>
      <c r="B13770" t="s">
        <v>28453</v>
      </c>
      <c r="C13770" t="s">
        <v>234</v>
      </c>
      <c r="D13770" t="s">
        <v>1000</v>
      </c>
      <c r="E13770" s="23">
        <v>44228</v>
      </c>
      <c r="F13770">
        <v>0</v>
      </c>
      <c r="G13770">
        <v>0</v>
      </c>
      <c r="I13770">
        <v>0</v>
      </c>
      <c r="J13770">
        <v>0</v>
      </c>
      <c r="L13770">
        <v>0</v>
      </c>
      <c r="N13770">
        <v>0</v>
      </c>
      <c r="P13770">
        <v>0</v>
      </c>
      <c r="Q13770">
        <v>0</v>
      </c>
      <c r="S13770">
        <v>0</v>
      </c>
    </row>
    <row r="13771" spans="1:19" x14ac:dyDescent="0.2">
      <c r="A13771" t="s">
        <v>28642</v>
      </c>
      <c r="B13771" t="s">
        <v>28454</v>
      </c>
      <c r="C13771" t="s">
        <v>217</v>
      </c>
      <c r="D13771" t="s">
        <v>1000</v>
      </c>
      <c r="E13771" s="23">
        <v>44228</v>
      </c>
      <c r="F13771">
        <v>0</v>
      </c>
      <c r="G13771">
        <v>0</v>
      </c>
      <c r="I13771">
        <v>0</v>
      </c>
      <c r="J13771">
        <v>0</v>
      </c>
      <c r="L13771">
        <v>0</v>
      </c>
      <c r="N13771">
        <v>0</v>
      </c>
      <c r="P13771">
        <v>0</v>
      </c>
      <c r="Q13771">
        <v>0</v>
      </c>
      <c r="S13771">
        <v>0</v>
      </c>
    </row>
    <row r="13772" spans="1:19" x14ac:dyDescent="0.2">
      <c r="A13772" t="s">
        <v>28643</v>
      </c>
      <c r="B13772" t="s">
        <v>28455</v>
      </c>
      <c r="C13772" t="s">
        <v>342</v>
      </c>
      <c r="D13772" t="s">
        <v>1000</v>
      </c>
      <c r="E13772" s="23">
        <v>44228</v>
      </c>
      <c r="F13772">
        <v>2</v>
      </c>
      <c r="G13772">
        <v>3</v>
      </c>
      <c r="I13772">
        <v>14</v>
      </c>
      <c r="J13772">
        <v>18</v>
      </c>
      <c r="L13772">
        <v>32</v>
      </c>
      <c r="N13772">
        <v>14</v>
      </c>
      <c r="P13772">
        <v>1</v>
      </c>
      <c r="Q13772">
        <v>1</v>
      </c>
      <c r="S13772">
        <v>0</v>
      </c>
    </row>
    <row r="13773" spans="1:19" x14ac:dyDescent="0.2">
      <c r="A13773" t="s">
        <v>28644</v>
      </c>
      <c r="B13773" t="s">
        <v>28456</v>
      </c>
      <c r="C13773" t="s">
        <v>220</v>
      </c>
      <c r="D13773" t="s">
        <v>1000</v>
      </c>
      <c r="E13773" s="23">
        <v>44228</v>
      </c>
      <c r="F13773">
        <v>0</v>
      </c>
      <c r="G13773">
        <v>0</v>
      </c>
      <c r="I13773">
        <v>0</v>
      </c>
      <c r="J13773">
        <v>0</v>
      </c>
      <c r="L13773">
        <v>0</v>
      </c>
      <c r="N13773">
        <v>0</v>
      </c>
      <c r="P13773">
        <v>0</v>
      </c>
      <c r="Q13773">
        <v>0</v>
      </c>
      <c r="S13773">
        <v>0</v>
      </c>
    </row>
    <row r="13774" spans="1:19" x14ac:dyDescent="0.2">
      <c r="A13774" t="s">
        <v>28645</v>
      </c>
      <c r="B13774" t="s">
        <v>28457</v>
      </c>
      <c r="C13774" t="s">
        <v>25330</v>
      </c>
      <c r="D13774" t="s">
        <v>1001</v>
      </c>
      <c r="E13774" s="23">
        <v>44228</v>
      </c>
      <c r="F13774">
        <v>0</v>
      </c>
      <c r="G13774">
        <v>0</v>
      </c>
      <c r="I13774">
        <v>5</v>
      </c>
      <c r="J13774">
        <v>0</v>
      </c>
      <c r="L13774">
        <v>0</v>
      </c>
      <c r="N13774">
        <v>5</v>
      </c>
      <c r="P13774">
        <v>0</v>
      </c>
      <c r="Q13774">
        <v>0</v>
      </c>
      <c r="S13774">
        <v>0</v>
      </c>
    </row>
    <row r="13775" spans="1:19" x14ac:dyDescent="0.2">
      <c r="A13775" t="s">
        <v>28646</v>
      </c>
      <c r="B13775" t="s">
        <v>28458</v>
      </c>
      <c r="C13775" t="s">
        <v>25330</v>
      </c>
      <c r="D13775" t="s">
        <v>1000</v>
      </c>
      <c r="E13775" s="23">
        <v>44228</v>
      </c>
      <c r="F13775">
        <v>3</v>
      </c>
      <c r="G13775">
        <v>3</v>
      </c>
      <c r="I13775">
        <v>7</v>
      </c>
      <c r="J13775">
        <v>16</v>
      </c>
      <c r="L13775">
        <v>16</v>
      </c>
      <c r="N13775">
        <v>2</v>
      </c>
      <c r="P13775">
        <v>0</v>
      </c>
      <c r="Q13775">
        <v>0</v>
      </c>
      <c r="S13775">
        <v>5</v>
      </c>
    </row>
    <row r="13776" spans="1:19" x14ac:dyDescent="0.2">
      <c r="A13776" t="s">
        <v>28647</v>
      </c>
      <c r="B13776" t="s">
        <v>28459</v>
      </c>
      <c r="C13776" t="s">
        <v>199</v>
      </c>
      <c r="D13776" t="s">
        <v>1000</v>
      </c>
      <c r="E13776" s="23">
        <v>44228</v>
      </c>
      <c r="F13776">
        <v>8</v>
      </c>
      <c r="G13776">
        <v>11.5</v>
      </c>
      <c r="I13776">
        <v>76</v>
      </c>
      <c r="J13776">
        <v>70</v>
      </c>
      <c r="L13776">
        <v>109</v>
      </c>
      <c r="N13776">
        <v>75</v>
      </c>
      <c r="P13776">
        <v>0</v>
      </c>
      <c r="Q13776">
        <v>0</v>
      </c>
      <c r="S13776">
        <v>1</v>
      </c>
    </row>
    <row r="13777" spans="1:19" x14ac:dyDescent="0.2">
      <c r="A13777" t="s">
        <v>28648</v>
      </c>
      <c r="B13777" t="s">
        <v>28460</v>
      </c>
      <c r="C13777" t="s">
        <v>199</v>
      </c>
      <c r="D13777" t="s">
        <v>1001</v>
      </c>
      <c r="E13777" s="23">
        <v>44228</v>
      </c>
      <c r="F13777">
        <v>0</v>
      </c>
      <c r="G13777">
        <v>0</v>
      </c>
      <c r="I13777">
        <v>0</v>
      </c>
      <c r="J13777">
        <v>0</v>
      </c>
      <c r="L13777">
        <v>0</v>
      </c>
      <c r="N13777">
        <v>0</v>
      </c>
      <c r="P13777">
        <v>0</v>
      </c>
      <c r="Q13777">
        <v>0</v>
      </c>
      <c r="S13777">
        <v>0</v>
      </c>
    </row>
    <row r="13778" spans="1:19" x14ac:dyDescent="0.2">
      <c r="A13778" t="s">
        <v>28649</v>
      </c>
      <c r="B13778" t="s">
        <v>28461</v>
      </c>
      <c r="C13778" t="s">
        <v>901</v>
      </c>
      <c r="D13778" t="s">
        <v>1000</v>
      </c>
      <c r="E13778" s="23">
        <v>44228</v>
      </c>
      <c r="F13778">
        <v>5</v>
      </c>
      <c r="G13778">
        <v>5</v>
      </c>
      <c r="I13778">
        <v>0</v>
      </c>
      <c r="J13778">
        <v>27</v>
      </c>
      <c r="L13778">
        <v>27</v>
      </c>
      <c r="N13778">
        <v>0</v>
      </c>
      <c r="P13778">
        <v>0</v>
      </c>
      <c r="Q13778">
        <v>0</v>
      </c>
      <c r="S13778">
        <v>0</v>
      </c>
    </row>
    <row r="13779" spans="1:19" x14ac:dyDescent="0.2">
      <c r="A13779" t="s">
        <v>28650</v>
      </c>
      <c r="B13779" t="s">
        <v>28462</v>
      </c>
      <c r="C13779" t="s">
        <v>901</v>
      </c>
      <c r="D13779" t="s">
        <v>1001</v>
      </c>
      <c r="E13779" s="23">
        <v>44228</v>
      </c>
      <c r="F13779">
        <v>0</v>
      </c>
      <c r="G13779">
        <v>0</v>
      </c>
      <c r="I13779">
        <v>9</v>
      </c>
      <c r="J13779">
        <v>0</v>
      </c>
      <c r="L13779">
        <v>0</v>
      </c>
      <c r="N13779">
        <v>9</v>
      </c>
      <c r="P13779">
        <v>0</v>
      </c>
      <c r="Q13779">
        <v>0</v>
      </c>
      <c r="S13779">
        <v>0</v>
      </c>
    </row>
    <row r="13780" spans="1:19" x14ac:dyDescent="0.2">
      <c r="A13780" t="s">
        <v>28651</v>
      </c>
      <c r="B13780" t="s">
        <v>28463</v>
      </c>
      <c r="C13780" t="s">
        <v>903</v>
      </c>
      <c r="D13780" t="s">
        <v>1000</v>
      </c>
      <c r="E13780" s="23">
        <v>44228</v>
      </c>
      <c r="F13780">
        <v>3</v>
      </c>
      <c r="G13780">
        <v>3</v>
      </c>
      <c r="I13780">
        <v>20</v>
      </c>
      <c r="J13780">
        <v>16</v>
      </c>
      <c r="L13780">
        <v>16</v>
      </c>
      <c r="N13780">
        <v>18</v>
      </c>
      <c r="P13780">
        <v>1</v>
      </c>
      <c r="Q13780">
        <v>1</v>
      </c>
      <c r="S13780">
        <v>2</v>
      </c>
    </row>
    <row r="13781" spans="1:19" x14ac:dyDescent="0.2">
      <c r="A13781" t="s">
        <v>28652</v>
      </c>
      <c r="B13781" t="s">
        <v>28464</v>
      </c>
      <c r="C13781" t="s">
        <v>903</v>
      </c>
      <c r="D13781" t="s">
        <v>1001</v>
      </c>
      <c r="E13781" s="23">
        <v>44228</v>
      </c>
      <c r="F13781">
        <v>0</v>
      </c>
      <c r="G13781">
        <v>0</v>
      </c>
      <c r="I13781">
        <v>0</v>
      </c>
      <c r="J13781">
        <v>0</v>
      </c>
      <c r="L13781">
        <v>0</v>
      </c>
      <c r="N13781">
        <v>0</v>
      </c>
      <c r="P13781">
        <v>0</v>
      </c>
      <c r="Q13781">
        <v>0</v>
      </c>
      <c r="S13781">
        <v>0</v>
      </c>
    </row>
    <row r="13782" spans="1:19" x14ac:dyDescent="0.2">
      <c r="A13782" t="s">
        <v>28653</v>
      </c>
      <c r="B13782" t="s">
        <v>28465</v>
      </c>
      <c r="C13782" t="s">
        <v>198</v>
      </c>
      <c r="D13782" t="s">
        <v>1002</v>
      </c>
      <c r="E13782" s="23">
        <v>44228</v>
      </c>
      <c r="F13782">
        <v>0</v>
      </c>
      <c r="G13782">
        <v>0</v>
      </c>
      <c r="I13782">
        <v>0</v>
      </c>
      <c r="J13782">
        <v>0</v>
      </c>
      <c r="L13782">
        <v>0</v>
      </c>
      <c r="N13782">
        <v>0</v>
      </c>
      <c r="P13782">
        <v>0</v>
      </c>
      <c r="Q13782">
        <v>0</v>
      </c>
      <c r="S13782">
        <v>0</v>
      </c>
    </row>
    <row r="13783" spans="1:19" x14ac:dyDescent="0.2">
      <c r="A13783" t="s">
        <v>28654</v>
      </c>
      <c r="B13783" t="s">
        <v>28466</v>
      </c>
      <c r="C13783" t="s">
        <v>25855</v>
      </c>
      <c r="D13783" t="s">
        <v>1002</v>
      </c>
      <c r="E13783" s="23">
        <v>44228</v>
      </c>
      <c r="F13783">
        <v>2</v>
      </c>
      <c r="G13783">
        <v>4</v>
      </c>
      <c r="I13783">
        <v>10</v>
      </c>
      <c r="J13783">
        <v>12</v>
      </c>
      <c r="L13783">
        <v>21</v>
      </c>
      <c r="N13783">
        <v>6</v>
      </c>
      <c r="P13783">
        <v>0</v>
      </c>
      <c r="Q13783">
        <v>1</v>
      </c>
      <c r="S13783">
        <v>4</v>
      </c>
    </row>
    <row r="13784" spans="1:19" x14ac:dyDescent="0.2">
      <c r="A13784" t="s">
        <v>28655</v>
      </c>
      <c r="B13784" t="s">
        <v>28467</v>
      </c>
      <c r="C13784" t="s">
        <v>962</v>
      </c>
      <c r="D13784" t="s">
        <v>1002</v>
      </c>
      <c r="E13784" s="23">
        <v>44228</v>
      </c>
      <c r="F13784">
        <v>0</v>
      </c>
      <c r="G13784">
        <v>0</v>
      </c>
      <c r="I13784">
        <v>0</v>
      </c>
      <c r="J13784">
        <v>0</v>
      </c>
      <c r="L13784">
        <v>0</v>
      </c>
      <c r="N13784">
        <v>0</v>
      </c>
      <c r="P13784">
        <v>0</v>
      </c>
      <c r="Q13784">
        <v>0</v>
      </c>
      <c r="S13784">
        <v>0</v>
      </c>
    </row>
    <row r="13785" spans="1:19" x14ac:dyDescent="0.2">
      <c r="A13785" t="s">
        <v>28656</v>
      </c>
      <c r="B13785" t="s">
        <v>28468</v>
      </c>
      <c r="C13785" t="s">
        <v>199</v>
      </c>
      <c r="D13785" t="s">
        <v>1002</v>
      </c>
      <c r="E13785" s="23">
        <v>44228</v>
      </c>
      <c r="F13785">
        <v>8</v>
      </c>
      <c r="G13785">
        <v>11.5</v>
      </c>
      <c r="I13785">
        <v>76</v>
      </c>
      <c r="J13785">
        <v>70</v>
      </c>
      <c r="L13785">
        <v>109</v>
      </c>
      <c r="N13785">
        <v>75</v>
      </c>
      <c r="P13785">
        <v>0</v>
      </c>
      <c r="Q13785">
        <v>0</v>
      </c>
      <c r="S13785">
        <v>1</v>
      </c>
    </row>
    <row r="13786" spans="1:19" x14ac:dyDescent="0.2">
      <c r="A13786" t="s">
        <v>28657</v>
      </c>
      <c r="B13786" t="s">
        <v>28469</v>
      </c>
      <c r="C13786" t="s">
        <v>348</v>
      </c>
      <c r="D13786" t="s">
        <v>1002</v>
      </c>
      <c r="E13786" s="23">
        <v>44228</v>
      </c>
      <c r="F13786">
        <v>0</v>
      </c>
      <c r="G13786">
        <v>0</v>
      </c>
      <c r="I13786">
        <v>0</v>
      </c>
      <c r="J13786">
        <v>0</v>
      </c>
      <c r="L13786">
        <v>0</v>
      </c>
      <c r="N13786">
        <v>0</v>
      </c>
      <c r="P13786">
        <v>0</v>
      </c>
      <c r="Q13786">
        <v>0</v>
      </c>
      <c r="S13786">
        <v>0</v>
      </c>
    </row>
    <row r="13787" spans="1:19" x14ac:dyDescent="0.2">
      <c r="A13787" t="s">
        <v>28658</v>
      </c>
      <c r="B13787" t="s">
        <v>28470</v>
      </c>
      <c r="C13787" t="s">
        <v>357</v>
      </c>
      <c r="D13787" t="s">
        <v>1002</v>
      </c>
      <c r="E13787" s="23">
        <v>44228</v>
      </c>
      <c r="F13787">
        <v>0</v>
      </c>
      <c r="G13787">
        <v>0</v>
      </c>
      <c r="I13787">
        <v>0</v>
      </c>
      <c r="J13787">
        <v>0</v>
      </c>
      <c r="L13787">
        <v>0</v>
      </c>
      <c r="N13787">
        <v>0</v>
      </c>
      <c r="P13787">
        <v>0</v>
      </c>
      <c r="Q13787">
        <v>0</v>
      </c>
      <c r="S13787">
        <v>0</v>
      </c>
    </row>
    <row r="13788" spans="1:19" x14ac:dyDescent="0.2">
      <c r="A13788" t="s">
        <v>28659</v>
      </c>
      <c r="B13788" t="s">
        <v>28471</v>
      </c>
      <c r="C13788" t="s">
        <v>227</v>
      </c>
      <c r="D13788" t="s">
        <v>1002</v>
      </c>
      <c r="E13788" s="23">
        <v>44228</v>
      </c>
      <c r="F13788">
        <v>0</v>
      </c>
      <c r="G13788">
        <v>0</v>
      </c>
      <c r="I13788">
        <v>0</v>
      </c>
      <c r="J13788">
        <v>0</v>
      </c>
      <c r="L13788">
        <v>0</v>
      </c>
      <c r="N13788">
        <v>0</v>
      </c>
      <c r="P13788">
        <v>0</v>
      </c>
      <c r="Q13788">
        <v>0</v>
      </c>
      <c r="S13788">
        <v>0</v>
      </c>
    </row>
    <row r="13789" spans="1:19" x14ac:dyDescent="0.2">
      <c r="A13789" t="s">
        <v>28660</v>
      </c>
      <c r="B13789" t="s">
        <v>28472</v>
      </c>
      <c r="C13789" t="s">
        <v>203</v>
      </c>
      <c r="D13789" t="s">
        <v>1002</v>
      </c>
      <c r="E13789" s="23">
        <v>44228</v>
      </c>
      <c r="F13789">
        <v>0</v>
      </c>
      <c r="G13789">
        <v>0</v>
      </c>
      <c r="I13789">
        <v>0</v>
      </c>
      <c r="J13789">
        <v>0</v>
      </c>
      <c r="L13789">
        <v>0</v>
      </c>
      <c r="N13789">
        <v>0</v>
      </c>
      <c r="P13789">
        <v>0</v>
      </c>
      <c r="Q13789">
        <v>0</v>
      </c>
      <c r="S13789">
        <v>0</v>
      </c>
    </row>
    <row r="13790" spans="1:19" x14ac:dyDescent="0.2">
      <c r="A13790" t="s">
        <v>28661</v>
      </c>
      <c r="B13790" t="s">
        <v>28473</v>
      </c>
      <c r="C13790" t="s">
        <v>387</v>
      </c>
      <c r="D13790" t="s">
        <v>1002</v>
      </c>
      <c r="E13790" s="23">
        <v>44228</v>
      </c>
      <c r="F13790">
        <v>0</v>
      </c>
      <c r="G13790">
        <v>0</v>
      </c>
      <c r="I13790">
        <v>0</v>
      </c>
      <c r="J13790">
        <v>0</v>
      </c>
      <c r="L13790">
        <v>0</v>
      </c>
      <c r="N13790">
        <v>0</v>
      </c>
      <c r="P13790">
        <v>0</v>
      </c>
      <c r="Q13790">
        <v>0</v>
      </c>
      <c r="S13790">
        <v>0</v>
      </c>
    </row>
    <row r="13791" spans="1:19" x14ac:dyDescent="0.2">
      <c r="A13791" t="s">
        <v>28662</v>
      </c>
      <c r="B13791" t="s">
        <v>28474</v>
      </c>
      <c r="C13791" t="s">
        <v>223</v>
      </c>
      <c r="D13791" t="s">
        <v>1002</v>
      </c>
      <c r="E13791" s="23">
        <v>44228</v>
      </c>
      <c r="F13791">
        <v>0</v>
      </c>
      <c r="G13791">
        <v>0</v>
      </c>
      <c r="I13791">
        <v>0</v>
      </c>
      <c r="J13791">
        <v>0</v>
      </c>
      <c r="L13791">
        <v>0</v>
      </c>
      <c r="N13791">
        <v>0</v>
      </c>
      <c r="P13791">
        <v>0</v>
      </c>
      <c r="Q13791">
        <v>0</v>
      </c>
      <c r="S13791">
        <v>0</v>
      </c>
    </row>
    <row r="13792" spans="1:19" x14ac:dyDescent="0.2">
      <c r="A13792" t="s">
        <v>28663</v>
      </c>
      <c r="B13792" t="s">
        <v>28475</v>
      </c>
      <c r="C13792" t="s">
        <v>346</v>
      </c>
      <c r="D13792" t="s">
        <v>1002</v>
      </c>
      <c r="E13792" s="23">
        <v>44228</v>
      </c>
      <c r="F13792">
        <v>0</v>
      </c>
      <c r="G13792">
        <v>0</v>
      </c>
      <c r="I13792">
        <v>0</v>
      </c>
      <c r="J13792">
        <v>0</v>
      </c>
      <c r="L13792">
        <v>0</v>
      </c>
      <c r="N13792">
        <v>0</v>
      </c>
      <c r="P13792">
        <v>0</v>
      </c>
      <c r="Q13792">
        <v>0</v>
      </c>
      <c r="S13792">
        <v>0</v>
      </c>
    </row>
    <row r="13793" spans="1:19" x14ac:dyDescent="0.2">
      <c r="A13793" t="s">
        <v>28664</v>
      </c>
      <c r="B13793" t="s">
        <v>28476</v>
      </c>
      <c r="C13793" t="s">
        <v>207</v>
      </c>
      <c r="D13793" t="s">
        <v>1002</v>
      </c>
      <c r="E13793" s="23">
        <v>44228</v>
      </c>
      <c r="F13793">
        <v>6</v>
      </c>
      <c r="G13793">
        <v>7</v>
      </c>
      <c r="I13793">
        <v>19</v>
      </c>
      <c r="J13793">
        <v>36</v>
      </c>
      <c r="L13793">
        <v>41</v>
      </c>
      <c r="N13793">
        <v>19</v>
      </c>
      <c r="P13793">
        <v>2</v>
      </c>
      <c r="Q13793">
        <v>3</v>
      </c>
      <c r="S13793">
        <v>0</v>
      </c>
    </row>
    <row r="13794" spans="1:19" x14ac:dyDescent="0.2">
      <c r="A13794" t="s">
        <v>28665</v>
      </c>
      <c r="B13794" t="s">
        <v>28477</v>
      </c>
      <c r="C13794" t="s">
        <v>212</v>
      </c>
      <c r="D13794" t="s">
        <v>1002</v>
      </c>
      <c r="E13794" s="23">
        <v>44228</v>
      </c>
      <c r="F13794">
        <v>3.5</v>
      </c>
      <c r="G13794">
        <v>3.5</v>
      </c>
      <c r="I13794">
        <v>5</v>
      </c>
      <c r="J13794">
        <v>20</v>
      </c>
      <c r="L13794">
        <v>20</v>
      </c>
      <c r="N13794">
        <v>3</v>
      </c>
      <c r="P13794">
        <v>3</v>
      </c>
      <c r="Q13794">
        <v>3</v>
      </c>
      <c r="S13794">
        <v>2</v>
      </c>
    </row>
    <row r="13795" spans="1:19" x14ac:dyDescent="0.2">
      <c r="A13795" t="s">
        <v>28666</v>
      </c>
      <c r="B13795" t="s">
        <v>28478</v>
      </c>
      <c r="C13795" t="s">
        <v>963</v>
      </c>
      <c r="D13795" t="s">
        <v>1002</v>
      </c>
      <c r="E13795" s="23">
        <v>44228</v>
      </c>
      <c r="F13795">
        <v>0</v>
      </c>
      <c r="G13795">
        <v>0</v>
      </c>
      <c r="I13795">
        <v>0</v>
      </c>
      <c r="J13795">
        <v>0</v>
      </c>
      <c r="L13795">
        <v>0</v>
      </c>
      <c r="N13795">
        <v>0</v>
      </c>
      <c r="P13795">
        <v>0</v>
      </c>
      <c r="Q13795">
        <v>0</v>
      </c>
      <c r="S13795">
        <v>0</v>
      </c>
    </row>
    <row r="13796" spans="1:19" x14ac:dyDescent="0.2">
      <c r="A13796" t="s">
        <v>28667</v>
      </c>
      <c r="B13796" t="s">
        <v>28479</v>
      </c>
      <c r="C13796" t="s">
        <v>225</v>
      </c>
      <c r="D13796" t="s">
        <v>1002</v>
      </c>
      <c r="E13796" s="23">
        <v>44228</v>
      </c>
      <c r="F13796">
        <v>2</v>
      </c>
      <c r="G13796">
        <v>11</v>
      </c>
      <c r="I13796">
        <v>7</v>
      </c>
      <c r="J13796">
        <v>22</v>
      </c>
      <c r="L13796">
        <v>121</v>
      </c>
      <c r="N13796">
        <v>7</v>
      </c>
      <c r="P13796">
        <v>0</v>
      </c>
      <c r="Q13796">
        <v>0</v>
      </c>
      <c r="S13796">
        <v>0</v>
      </c>
    </row>
    <row r="13797" spans="1:19" x14ac:dyDescent="0.2">
      <c r="A13797" t="s">
        <v>28668</v>
      </c>
      <c r="B13797" t="s">
        <v>28480</v>
      </c>
      <c r="C13797" t="s">
        <v>901</v>
      </c>
      <c r="D13797" t="s">
        <v>1002</v>
      </c>
      <c r="E13797" s="23">
        <v>44228</v>
      </c>
      <c r="F13797">
        <v>5</v>
      </c>
      <c r="G13797">
        <v>5</v>
      </c>
      <c r="I13797">
        <v>9</v>
      </c>
      <c r="J13797">
        <v>27</v>
      </c>
      <c r="L13797">
        <v>27</v>
      </c>
      <c r="N13797">
        <v>9</v>
      </c>
      <c r="P13797">
        <v>0</v>
      </c>
      <c r="Q13797">
        <v>0</v>
      </c>
      <c r="S13797">
        <v>0</v>
      </c>
    </row>
    <row r="13798" spans="1:19" x14ac:dyDescent="0.2">
      <c r="A13798" t="s">
        <v>28669</v>
      </c>
      <c r="B13798" t="s">
        <v>28481</v>
      </c>
      <c r="C13798" t="s">
        <v>232</v>
      </c>
      <c r="D13798" t="s">
        <v>1002</v>
      </c>
      <c r="E13798" s="23">
        <v>44228</v>
      </c>
      <c r="F13798">
        <v>14.5</v>
      </c>
      <c r="G13798">
        <v>16.5</v>
      </c>
      <c r="I13798">
        <v>213</v>
      </c>
      <c r="J13798">
        <v>140</v>
      </c>
      <c r="L13798">
        <v>150</v>
      </c>
      <c r="N13798">
        <v>209</v>
      </c>
      <c r="P13798">
        <v>2</v>
      </c>
      <c r="Q13798">
        <v>2</v>
      </c>
      <c r="S13798">
        <v>4</v>
      </c>
    </row>
    <row r="13799" spans="1:19" x14ac:dyDescent="0.2">
      <c r="A13799" t="s">
        <v>28670</v>
      </c>
      <c r="B13799" t="s">
        <v>28482</v>
      </c>
      <c r="C13799" t="s">
        <v>317</v>
      </c>
      <c r="D13799" t="s">
        <v>1002</v>
      </c>
      <c r="E13799" s="23">
        <v>44228</v>
      </c>
      <c r="F13799">
        <v>4.5</v>
      </c>
      <c r="G13799">
        <v>6</v>
      </c>
      <c r="I13799">
        <v>9</v>
      </c>
      <c r="J13799">
        <v>25</v>
      </c>
      <c r="L13799">
        <v>33</v>
      </c>
      <c r="N13799">
        <v>6</v>
      </c>
      <c r="P13799">
        <v>1</v>
      </c>
      <c r="Q13799">
        <v>1</v>
      </c>
      <c r="S13799">
        <v>3</v>
      </c>
    </row>
    <row r="13800" spans="1:19" x14ac:dyDescent="0.2">
      <c r="A13800" t="s">
        <v>28671</v>
      </c>
      <c r="B13800" t="s">
        <v>28483</v>
      </c>
      <c r="C13800" t="s">
        <v>25330</v>
      </c>
      <c r="D13800" t="s">
        <v>1002</v>
      </c>
      <c r="E13800" s="23">
        <v>44228</v>
      </c>
      <c r="F13800">
        <v>3</v>
      </c>
      <c r="G13800">
        <v>3</v>
      </c>
      <c r="I13800">
        <v>12</v>
      </c>
      <c r="J13800">
        <v>16</v>
      </c>
      <c r="L13800">
        <v>16</v>
      </c>
      <c r="N13800">
        <v>7</v>
      </c>
      <c r="P13800">
        <v>0</v>
      </c>
      <c r="Q13800">
        <v>0</v>
      </c>
      <c r="S13800">
        <v>5</v>
      </c>
    </row>
    <row r="13801" spans="1:19" x14ac:dyDescent="0.2">
      <c r="A13801" t="s">
        <v>28672</v>
      </c>
      <c r="B13801" t="s">
        <v>28484</v>
      </c>
      <c r="C13801" t="s">
        <v>214</v>
      </c>
      <c r="D13801" t="s">
        <v>1002</v>
      </c>
      <c r="E13801" s="23">
        <v>44228</v>
      </c>
      <c r="F13801">
        <v>12</v>
      </c>
      <c r="G13801">
        <v>16</v>
      </c>
      <c r="I13801">
        <v>97</v>
      </c>
      <c r="J13801">
        <v>104</v>
      </c>
      <c r="L13801">
        <v>129</v>
      </c>
      <c r="N13801">
        <v>79</v>
      </c>
      <c r="P13801">
        <v>5</v>
      </c>
      <c r="Q13801">
        <v>8</v>
      </c>
      <c r="S13801">
        <v>18</v>
      </c>
    </row>
    <row r="13802" spans="1:19" x14ac:dyDescent="0.2">
      <c r="A13802" t="s">
        <v>28673</v>
      </c>
      <c r="B13802" t="s">
        <v>28485</v>
      </c>
      <c r="C13802" t="s">
        <v>903</v>
      </c>
      <c r="D13802" t="s">
        <v>1002</v>
      </c>
      <c r="E13802" s="23">
        <v>44228</v>
      </c>
      <c r="F13802">
        <v>3</v>
      </c>
      <c r="G13802">
        <v>3</v>
      </c>
      <c r="I13802">
        <v>20</v>
      </c>
      <c r="J13802">
        <v>16</v>
      </c>
      <c r="L13802">
        <v>16</v>
      </c>
      <c r="N13802">
        <v>18</v>
      </c>
      <c r="P13802">
        <v>1</v>
      </c>
      <c r="Q13802">
        <v>1</v>
      </c>
      <c r="S13802">
        <v>2</v>
      </c>
    </row>
    <row r="13803" spans="1:19" x14ac:dyDescent="0.2">
      <c r="A13803" t="s">
        <v>28674</v>
      </c>
      <c r="B13803" t="s">
        <v>28486</v>
      </c>
      <c r="C13803" t="s">
        <v>230</v>
      </c>
      <c r="D13803" t="s">
        <v>1002</v>
      </c>
      <c r="E13803" s="23">
        <v>44228</v>
      </c>
      <c r="F13803">
        <v>0</v>
      </c>
      <c r="G13803">
        <v>0</v>
      </c>
      <c r="I13803">
        <v>0</v>
      </c>
      <c r="J13803">
        <v>0</v>
      </c>
      <c r="L13803">
        <v>0</v>
      </c>
      <c r="N13803">
        <v>0</v>
      </c>
      <c r="P13803">
        <v>0</v>
      </c>
      <c r="Q13803">
        <v>0</v>
      </c>
      <c r="S13803">
        <v>0</v>
      </c>
    </row>
    <row r="13804" spans="1:19" x14ac:dyDescent="0.2">
      <c r="A13804" t="s">
        <v>28675</v>
      </c>
      <c r="B13804" t="s">
        <v>28487</v>
      </c>
      <c r="C13804" t="s">
        <v>234</v>
      </c>
      <c r="D13804" t="s">
        <v>1002</v>
      </c>
      <c r="E13804" s="23">
        <v>44228</v>
      </c>
      <c r="F13804">
        <v>0</v>
      </c>
      <c r="G13804">
        <v>0</v>
      </c>
      <c r="I13804">
        <v>0</v>
      </c>
      <c r="J13804">
        <v>0</v>
      </c>
      <c r="L13804">
        <v>0</v>
      </c>
      <c r="N13804">
        <v>0</v>
      </c>
      <c r="P13804">
        <v>0</v>
      </c>
      <c r="Q13804">
        <v>0</v>
      </c>
      <c r="S13804">
        <v>0</v>
      </c>
    </row>
    <row r="13805" spans="1:19" x14ac:dyDescent="0.2">
      <c r="A13805" t="s">
        <v>28676</v>
      </c>
      <c r="B13805" t="s">
        <v>28488</v>
      </c>
      <c r="C13805" t="s">
        <v>217</v>
      </c>
      <c r="D13805" t="s">
        <v>1002</v>
      </c>
      <c r="E13805" s="23">
        <v>44228</v>
      </c>
      <c r="F13805">
        <v>0</v>
      </c>
      <c r="G13805">
        <v>0</v>
      </c>
      <c r="I13805">
        <v>0</v>
      </c>
      <c r="J13805">
        <v>0</v>
      </c>
      <c r="L13805">
        <v>0</v>
      </c>
      <c r="N13805">
        <v>0</v>
      </c>
      <c r="P13805">
        <v>0</v>
      </c>
      <c r="Q13805">
        <v>0</v>
      </c>
      <c r="S13805">
        <v>0</v>
      </c>
    </row>
    <row r="13806" spans="1:19" x14ac:dyDescent="0.2">
      <c r="A13806" t="s">
        <v>28677</v>
      </c>
      <c r="B13806" t="s">
        <v>28489</v>
      </c>
      <c r="C13806" t="s">
        <v>342</v>
      </c>
      <c r="D13806" t="s">
        <v>1002</v>
      </c>
      <c r="E13806" s="23">
        <v>44228</v>
      </c>
      <c r="F13806">
        <v>2</v>
      </c>
      <c r="G13806">
        <v>3</v>
      </c>
      <c r="I13806">
        <v>14</v>
      </c>
      <c r="J13806">
        <v>18</v>
      </c>
      <c r="L13806">
        <v>32</v>
      </c>
      <c r="N13806">
        <v>14</v>
      </c>
      <c r="P13806">
        <v>1</v>
      </c>
      <c r="Q13806">
        <v>1</v>
      </c>
      <c r="S13806">
        <v>0</v>
      </c>
    </row>
    <row r="13807" spans="1:19" x14ac:dyDescent="0.2">
      <c r="A13807" t="s">
        <v>28678</v>
      </c>
      <c r="B13807" t="s">
        <v>28490</v>
      </c>
      <c r="C13807" t="s">
        <v>220</v>
      </c>
      <c r="D13807" t="s">
        <v>1002</v>
      </c>
      <c r="E13807" s="23">
        <v>44228</v>
      </c>
      <c r="F13807">
        <v>0</v>
      </c>
      <c r="G13807">
        <v>0</v>
      </c>
      <c r="I13807">
        <v>0</v>
      </c>
      <c r="J13807">
        <v>0</v>
      </c>
      <c r="L13807">
        <v>0</v>
      </c>
      <c r="N13807">
        <v>0</v>
      </c>
      <c r="P13807">
        <v>0</v>
      </c>
      <c r="Q13807">
        <v>0</v>
      </c>
      <c r="S13807">
        <v>0</v>
      </c>
    </row>
    <row r="13808" spans="1:19" x14ac:dyDescent="0.2">
      <c r="A13808" t="s">
        <v>28679</v>
      </c>
      <c r="B13808" t="s">
        <v>28491</v>
      </c>
      <c r="C13808" t="s">
        <v>242</v>
      </c>
      <c r="D13808" t="s">
        <v>1000</v>
      </c>
      <c r="E13808" s="23">
        <v>44228</v>
      </c>
      <c r="F13808">
        <v>0</v>
      </c>
      <c r="G13808">
        <v>0</v>
      </c>
      <c r="I13808">
        <v>0</v>
      </c>
      <c r="J13808">
        <v>0</v>
      </c>
      <c r="L13808">
        <v>0</v>
      </c>
      <c r="N13808">
        <v>0</v>
      </c>
      <c r="P13808">
        <v>0</v>
      </c>
      <c r="Q13808">
        <v>0</v>
      </c>
      <c r="S13808">
        <v>0</v>
      </c>
    </row>
    <row r="13809" spans="1:19" x14ac:dyDescent="0.2">
      <c r="A13809" t="s">
        <v>28680</v>
      </c>
      <c r="B13809" t="s">
        <v>28492</v>
      </c>
      <c r="C13809" t="s">
        <v>242</v>
      </c>
      <c r="D13809" t="s">
        <v>1002</v>
      </c>
      <c r="E13809" s="23">
        <v>44228</v>
      </c>
      <c r="F13809">
        <v>0</v>
      </c>
      <c r="G13809">
        <v>0</v>
      </c>
      <c r="I13809">
        <v>0</v>
      </c>
      <c r="J13809">
        <v>0</v>
      </c>
      <c r="L13809">
        <v>0</v>
      </c>
      <c r="N13809">
        <v>0</v>
      </c>
      <c r="P13809">
        <v>0</v>
      </c>
      <c r="Q13809">
        <v>0</v>
      </c>
      <c r="S13809">
        <v>0</v>
      </c>
    </row>
    <row r="13810" spans="1:19" x14ac:dyDescent="0.2">
      <c r="A13810" t="s">
        <v>28681</v>
      </c>
      <c r="B13810" t="s">
        <v>28493</v>
      </c>
      <c r="C13810" t="s">
        <v>2724</v>
      </c>
      <c r="D13810" t="s">
        <v>1000</v>
      </c>
      <c r="E13810" s="23">
        <v>44228</v>
      </c>
      <c r="F13810">
        <v>6</v>
      </c>
      <c r="G13810">
        <v>6.5</v>
      </c>
      <c r="I13810">
        <v>17</v>
      </c>
      <c r="J13810">
        <v>32</v>
      </c>
      <c r="L13810">
        <v>35</v>
      </c>
      <c r="N13810">
        <v>14</v>
      </c>
      <c r="P13810">
        <v>1</v>
      </c>
      <c r="Q13810">
        <v>1</v>
      </c>
      <c r="S13810">
        <v>3</v>
      </c>
    </row>
    <row r="13811" spans="1:19" x14ac:dyDescent="0.2">
      <c r="A13811" t="s">
        <v>28682</v>
      </c>
      <c r="B13811" t="s">
        <v>28494</v>
      </c>
      <c r="C13811" t="s">
        <v>2724</v>
      </c>
      <c r="D13811" t="s">
        <v>1001</v>
      </c>
      <c r="E13811" s="23">
        <v>44228</v>
      </c>
      <c r="F13811">
        <v>0</v>
      </c>
      <c r="G13811">
        <v>0</v>
      </c>
      <c r="I13811">
        <v>9</v>
      </c>
      <c r="J13811">
        <v>0</v>
      </c>
      <c r="L13811">
        <v>0</v>
      </c>
      <c r="N13811">
        <v>9</v>
      </c>
      <c r="P13811">
        <v>0</v>
      </c>
      <c r="Q13811">
        <v>0</v>
      </c>
      <c r="S13811">
        <v>0</v>
      </c>
    </row>
    <row r="13812" spans="1:19" x14ac:dyDescent="0.2">
      <c r="A13812" t="s">
        <v>28683</v>
      </c>
      <c r="B13812" t="s">
        <v>28495</v>
      </c>
      <c r="C13812" t="s">
        <v>2724</v>
      </c>
      <c r="D13812" t="s">
        <v>1002</v>
      </c>
      <c r="E13812" s="23">
        <v>44228</v>
      </c>
      <c r="F13812">
        <v>6</v>
      </c>
      <c r="G13812">
        <v>6.5</v>
      </c>
      <c r="I13812">
        <v>26</v>
      </c>
      <c r="J13812">
        <v>32</v>
      </c>
      <c r="L13812">
        <v>35</v>
      </c>
      <c r="N13812">
        <v>23</v>
      </c>
      <c r="P13812">
        <v>1</v>
      </c>
      <c r="Q13812">
        <v>1</v>
      </c>
      <c r="S13812">
        <v>3</v>
      </c>
    </row>
    <row r="13813" spans="1:19" x14ac:dyDescent="0.2">
      <c r="A13813" t="s">
        <v>28684</v>
      </c>
      <c r="B13813" t="s">
        <v>28496</v>
      </c>
      <c r="C13813" t="s">
        <v>237</v>
      </c>
      <c r="D13813" t="s">
        <v>1000</v>
      </c>
      <c r="E13813" s="23">
        <v>44228</v>
      </c>
      <c r="F13813">
        <v>6</v>
      </c>
      <c r="G13813">
        <v>11</v>
      </c>
      <c r="I13813">
        <v>31</v>
      </c>
      <c r="J13813">
        <v>36</v>
      </c>
      <c r="L13813">
        <v>60</v>
      </c>
      <c r="N13813">
        <v>23</v>
      </c>
      <c r="P13813">
        <v>1</v>
      </c>
      <c r="Q13813">
        <v>4</v>
      </c>
      <c r="S13813">
        <v>8</v>
      </c>
    </row>
    <row r="13814" spans="1:19" x14ac:dyDescent="0.2">
      <c r="A13814" t="s">
        <v>28685</v>
      </c>
      <c r="B13814" t="s">
        <v>28497</v>
      </c>
      <c r="C13814" t="s">
        <v>237</v>
      </c>
      <c r="D13814" t="s">
        <v>1002</v>
      </c>
      <c r="E13814" s="23">
        <v>44228</v>
      </c>
      <c r="F13814">
        <v>6</v>
      </c>
      <c r="G13814">
        <v>11</v>
      </c>
      <c r="I13814">
        <v>31</v>
      </c>
      <c r="J13814">
        <v>36</v>
      </c>
      <c r="L13814">
        <v>60</v>
      </c>
      <c r="N13814">
        <v>23</v>
      </c>
      <c r="P13814">
        <v>1</v>
      </c>
      <c r="Q13814">
        <v>4</v>
      </c>
      <c r="S13814">
        <v>8</v>
      </c>
    </row>
    <row r="13815" spans="1:19" x14ac:dyDescent="0.2">
      <c r="A13815" t="s">
        <v>28686</v>
      </c>
      <c r="B13815" t="s">
        <v>28498</v>
      </c>
      <c r="C13815" t="s">
        <v>238</v>
      </c>
      <c r="D13815" t="s">
        <v>1000</v>
      </c>
      <c r="E13815" s="23">
        <v>44228</v>
      </c>
      <c r="F13815">
        <v>3</v>
      </c>
      <c r="G13815">
        <v>5</v>
      </c>
      <c r="I13815">
        <v>11</v>
      </c>
      <c r="J13815">
        <v>12</v>
      </c>
      <c r="L13815">
        <v>22</v>
      </c>
      <c r="N13815">
        <v>7</v>
      </c>
      <c r="P13815">
        <v>0</v>
      </c>
      <c r="Q13815">
        <v>0</v>
      </c>
      <c r="S13815">
        <v>4</v>
      </c>
    </row>
    <row r="13816" spans="1:19" x14ac:dyDescent="0.2">
      <c r="A13816" t="s">
        <v>28687</v>
      </c>
      <c r="B13816" t="s">
        <v>28499</v>
      </c>
      <c r="C13816" t="s">
        <v>238</v>
      </c>
      <c r="D13816" t="s">
        <v>1002</v>
      </c>
      <c r="E13816" s="23">
        <v>44228</v>
      </c>
      <c r="F13816">
        <v>3</v>
      </c>
      <c r="G13816">
        <v>5</v>
      </c>
      <c r="I13816">
        <v>11</v>
      </c>
      <c r="J13816">
        <v>12</v>
      </c>
      <c r="L13816">
        <v>22</v>
      </c>
      <c r="N13816">
        <v>7</v>
      </c>
      <c r="P13816">
        <v>0</v>
      </c>
      <c r="Q13816">
        <v>0</v>
      </c>
      <c r="S13816">
        <v>4</v>
      </c>
    </row>
    <row r="13817" spans="1:19" x14ac:dyDescent="0.2">
      <c r="A13817" t="s">
        <v>28688</v>
      </c>
      <c r="B13817" t="s">
        <v>28500</v>
      </c>
      <c r="C13817" t="s">
        <v>239</v>
      </c>
      <c r="D13817" t="s">
        <v>1000</v>
      </c>
      <c r="E13817" s="23">
        <v>44228</v>
      </c>
      <c r="F13817">
        <v>0</v>
      </c>
      <c r="G13817">
        <v>0</v>
      </c>
      <c r="I13817">
        <v>0</v>
      </c>
      <c r="J13817">
        <v>0</v>
      </c>
      <c r="L13817">
        <v>0</v>
      </c>
      <c r="N13817">
        <v>0</v>
      </c>
      <c r="P13817">
        <v>0</v>
      </c>
      <c r="Q13817">
        <v>0</v>
      </c>
      <c r="S13817">
        <v>0</v>
      </c>
    </row>
    <row r="13818" spans="1:19" x14ac:dyDescent="0.2">
      <c r="A13818" t="s">
        <v>28689</v>
      </c>
      <c r="B13818" t="s">
        <v>28501</v>
      </c>
      <c r="C13818" t="s">
        <v>239</v>
      </c>
      <c r="D13818" t="s">
        <v>1002</v>
      </c>
      <c r="E13818" s="23">
        <v>44228</v>
      </c>
      <c r="F13818">
        <v>0</v>
      </c>
      <c r="G13818">
        <v>0</v>
      </c>
      <c r="I13818">
        <v>0</v>
      </c>
      <c r="J13818">
        <v>0</v>
      </c>
      <c r="L13818">
        <v>0</v>
      </c>
      <c r="N13818">
        <v>0</v>
      </c>
      <c r="P13818">
        <v>0</v>
      </c>
      <c r="Q13818">
        <v>0</v>
      </c>
      <c r="S13818">
        <v>0</v>
      </c>
    </row>
    <row r="13819" spans="1:19" x14ac:dyDescent="0.2">
      <c r="A13819" t="s">
        <v>28690</v>
      </c>
      <c r="B13819" t="s">
        <v>28502</v>
      </c>
      <c r="C13819" t="s">
        <v>1988</v>
      </c>
      <c r="D13819" t="s">
        <v>1000</v>
      </c>
      <c r="E13819" s="23">
        <v>44228</v>
      </c>
      <c r="F13819">
        <v>7</v>
      </c>
      <c r="G13819">
        <v>7</v>
      </c>
      <c r="I13819">
        <v>14</v>
      </c>
      <c r="J13819">
        <v>37</v>
      </c>
      <c r="L13819">
        <v>37</v>
      </c>
      <c r="N13819">
        <v>10</v>
      </c>
      <c r="P13819">
        <v>0</v>
      </c>
      <c r="Q13819">
        <v>0</v>
      </c>
      <c r="S13819">
        <v>4</v>
      </c>
    </row>
    <row r="13820" spans="1:19" x14ac:dyDescent="0.2">
      <c r="A13820" t="s">
        <v>28691</v>
      </c>
      <c r="B13820" t="s">
        <v>28503</v>
      </c>
      <c r="C13820" t="s">
        <v>1988</v>
      </c>
      <c r="D13820" t="s">
        <v>1001</v>
      </c>
      <c r="E13820" s="23">
        <v>44228</v>
      </c>
      <c r="F13820">
        <v>0</v>
      </c>
      <c r="G13820">
        <v>0</v>
      </c>
      <c r="I13820">
        <v>5</v>
      </c>
      <c r="J13820">
        <v>0</v>
      </c>
      <c r="L13820">
        <v>0</v>
      </c>
      <c r="N13820">
        <v>5</v>
      </c>
      <c r="P13820">
        <v>0</v>
      </c>
      <c r="Q13820">
        <v>0</v>
      </c>
      <c r="S13820">
        <v>0</v>
      </c>
    </row>
    <row r="13821" spans="1:19" x14ac:dyDescent="0.2">
      <c r="A13821" t="s">
        <v>28692</v>
      </c>
      <c r="B13821" t="s">
        <v>28504</v>
      </c>
      <c r="C13821" t="s">
        <v>1988</v>
      </c>
      <c r="D13821" t="s">
        <v>1002</v>
      </c>
      <c r="E13821" s="23">
        <v>44228</v>
      </c>
      <c r="F13821">
        <v>7</v>
      </c>
      <c r="G13821">
        <v>7</v>
      </c>
      <c r="I13821">
        <v>19</v>
      </c>
      <c r="J13821">
        <v>37</v>
      </c>
      <c r="L13821">
        <v>37</v>
      </c>
      <c r="N13821">
        <v>15</v>
      </c>
      <c r="P13821">
        <v>0</v>
      </c>
      <c r="Q13821">
        <v>0</v>
      </c>
      <c r="S13821">
        <v>4</v>
      </c>
    </row>
    <row r="13822" spans="1:19" x14ac:dyDescent="0.2">
      <c r="A13822" t="s">
        <v>28693</v>
      </c>
      <c r="B13822" t="s">
        <v>28505</v>
      </c>
      <c r="C13822" t="s">
        <v>966</v>
      </c>
      <c r="D13822" t="s">
        <v>1000</v>
      </c>
      <c r="E13822" s="23">
        <v>44228</v>
      </c>
      <c r="F13822">
        <v>0</v>
      </c>
      <c r="G13822">
        <v>0</v>
      </c>
      <c r="I13822">
        <v>0</v>
      </c>
      <c r="J13822">
        <v>0</v>
      </c>
      <c r="L13822">
        <v>0</v>
      </c>
      <c r="N13822">
        <v>0</v>
      </c>
      <c r="P13822">
        <v>0</v>
      </c>
      <c r="Q13822">
        <v>0</v>
      </c>
      <c r="S13822">
        <v>0</v>
      </c>
    </row>
    <row r="13823" spans="1:19" x14ac:dyDescent="0.2">
      <c r="A13823" t="s">
        <v>28694</v>
      </c>
      <c r="B13823" t="s">
        <v>28506</v>
      </c>
      <c r="C13823" t="s">
        <v>966</v>
      </c>
      <c r="D13823" t="s">
        <v>1002</v>
      </c>
      <c r="E13823" s="23">
        <v>44228</v>
      </c>
      <c r="F13823">
        <v>0</v>
      </c>
      <c r="G13823">
        <v>0</v>
      </c>
      <c r="I13823">
        <v>0</v>
      </c>
      <c r="J13823">
        <v>0</v>
      </c>
      <c r="L13823">
        <v>0</v>
      </c>
      <c r="N13823">
        <v>0</v>
      </c>
      <c r="P13823">
        <v>0</v>
      </c>
      <c r="Q13823">
        <v>0</v>
      </c>
      <c r="S13823">
        <v>0</v>
      </c>
    </row>
    <row r="13824" spans="1:19" x14ac:dyDescent="0.2">
      <c r="A13824" t="s">
        <v>28695</v>
      </c>
      <c r="B13824" t="s">
        <v>28507</v>
      </c>
      <c r="C13824" t="s">
        <v>240</v>
      </c>
      <c r="D13824" t="s">
        <v>1000</v>
      </c>
      <c r="E13824" s="23">
        <v>44228</v>
      </c>
      <c r="F13824">
        <v>8.5</v>
      </c>
      <c r="G13824">
        <v>11.5</v>
      </c>
      <c r="I13824">
        <v>19</v>
      </c>
      <c r="J13824">
        <v>49</v>
      </c>
      <c r="L13824">
        <v>65</v>
      </c>
      <c r="N13824">
        <v>13</v>
      </c>
      <c r="P13824">
        <v>6</v>
      </c>
      <c r="Q13824">
        <v>6</v>
      </c>
      <c r="S13824">
        <v>6</v>
      </c>
    </row>
    <row r="13825" spans="1:19" x14ac:dyDescent="0.2">
      <c r="A13825" t="s">
        <v>28696</v>
      </c>
      <c r="B13825" t="s">
        <v>28508</v>
      </c>
      <c r="C13825" t="s">
        <v>240</v>
      </c>
      <c r="D13825" t="s">
        <v>1002</v>
      </c>
      <c r="E13825" s="23">
        <v>44228</v>
      </c>
      <c r="F13825">
        <v>8.5</v>
      </c>
      <c r="G13825">
        <v>11.5</v>
      </c>
      <c r="I13825">
        <v>19</v>
      </c>
      <c r="J13825">
        <v>49</v>
      </c>
      <c r="L13825">
        <v>65</v>
      </c>
      <c r="N13825">
        <v>13</v>
      </c>
      <c r="P13825">
        <v>6</v>
      </c>
      <c r="Q13825">
        <v>6</v>
      </c>
      <c r="S13825">
        <v>6</v>
      </c>
    </row>
    <row r="13826" spans="1:19" x14ac:dyDescent="0.2">
      <c r="A13826" t="s">
        <v>28697</v>
      </c>
      <c r="B13826" t="s">
        <v>28509</v>
      </c>
      <c r="C13826" t="s">
        <v>241</v>
      </c>
      <c r="D13826" t="s">
        <v>1000</v>
      </c>
      <c r="E13826" s="23">
        <v>44228</v>
      </c>
      <c r="F13826">
        <v>29</v>
      </c>
      <c r="G13826">
        <v>42.5</v>
      </c>
      <c r="I13826">
        <v>369</v>
      </c>
      <c r="J13826">
        <v>305</v>
      </c>
      <c r="L13826">
        <v>461</v>
      </c>
      <c r="N13826">
        <v>355</v>
      </c>
      <c r="P13826">
        <v>7</v>
      </c>
      <c r="Q13826">
        <v>8</v>
      </c>
      <c r="S13826">
        <v>14</v>
      </c>
    </row>
    <row r="13827" spans="1:19" x14ac:dyDescent="0.2">
      <c r="A13827" t="s">
        <v>28698</v>
      </c>
      <c r="B13827" t="s">
        <v>28510</v>
      </c>
      <c r="C13827" t="s">
        <v>241</v>
      </c>
      <c r="D13827" t="s">
        <v>1002</v>
      </c>
      <c r="E13827" s="23">
        <v>44228</v>
      </c>
      <c r="F13827">
        <v>29</v>
      </c>
      <c r="G13827">
        <v>42.5</v>
      </c>
      <c r="I13827">
        <v>369</v>
      </c>
      <c r="J13827">
        <v>305</v>
      </c>
      <c r="L13827">
        <v>461</v>
      </c>
      <c r="N13827">
        <v>355</v>
      </c>
      <c r="P13827">
        <v>7</v>
      </c>
      <c r="Q13827">
        <v>8</v>
      </c>
      <c r="S13827">
        <v>14</v>
      </c>
    </row>
    <row r="13828" spans="1:19" x14ac:dyDescent="0.2">
      <c r="A13828" t="s">
        <v>28699</v>
      </c>
      <c r="B13828" t="s">
        <v>28511</v>
      </c>
      <c r="C13828" t="s">
        <v>318</v>
      </c>
      <c r="D13828" t="s">
        <v>1000</v>
      </c>
      <c r="E13828" s="23">
        <v>44228</v>
      </c>
      <c r="F13828">
        <v>6</v>
      </c>
      <c r="G13828">
        <v>6</v>
      </c>
      <c r="I13828">
        <v>16</v>
      </c>
      <c r="J13828">
        <v>35</v>
      </c>
      <c r="L13828">
        <v>35</v>
      </c>
      <c r="N13828">
        <v>16</v>
      </c>
      <c r="P13828">
        <v>0</v>
      </c>
      <c r="Q13828">
        <v>1</v>
      </c>
      <c r="S13828">
        <v>0</v>
      </c>
    </row>
    <row r="13829" spans="1:19" x14ac:dyDescent="0.2">
      <c r="A13829" t="s">
        <v>28700</v>
      </c>
      <c r="B13829" t="s">
        <v>28512</v>
      </c>
      <c r="C13829" t="s">
        <v>318</v>
      </c>
      <c r="D13829" t="s">
        <v>1002</v>
      </c>
      <c r="E13829" s="23">
        <v>44228</v>
      </c>
      <c r="F13829">
        <v>6</v>
      </c>
      <c r="G13829">
        <v>6</v>
      </c>
      <c r="I13829">
        <v>16</v>
      </c>
      <c r="J13829">
        <v>35</v>
      </c>
      <c r="L13829">
        <v>35</v>
      </c>
      <c r="N13829">
        <v>16</v>
      </c>
      <c r="P13829">
        <v>0</v>
      </c>
      <c r="Q13829">
        <v>1</v>
      </c>
      <c r="S13829">
        <v>0</v>
      </c>
    </row>
    <row r="13830" spans="1:19" x14ac:dyDescent="0.2">
      <c r="A13830" t="s">
        <v>28701</v>
      </c>
      <c r="B13830" t="s">
        <v>28513</v>
      </c>
      <c r="C13830" t="s">
        <v>896</v>
      </c>
      <c r="D13830" t="s">
        <v>1000</v>
      </c>
      <c r="E13830" s="23">
        <v>44228</v>
      </c>
      <c r="F13830">
        <v>65.5</v>
      </c>
      <c r="G13830">
        <v>89.5</v>
      </c>
      <c r="I13830">
        <v>477</v>
      </c>
      <c r="J13830">
        <v>506</v>
      </c>
      <c r="L13830">
        <v>715</v>
      </c>
      <c r="N13830">
        <v>438</v>
      </c>
      <c r="O13830" t="s">
        <v>904</v>
      </c>
      <c r="P13830">
        <v>15</v>
      </c>
      <c r="Q13830">
        <v>20</v>
      </c>
      <c r="S13830">
        <v>39</v>
      </c>
    </row>
    <row r="13831" spans="1:19" x14ac:dyDescent="0.2">
      <c r="A13831" t="s">
        <v>28702</v>
      </c>
      <c r="B13831" t="s">
        <v>28514</v>
      </c>
      <c r="C13831" t="s">
        <v>899</v>
      </c>
      <c r="D13831" t="s">
        <v>1001</v>
      </c>
      <c r="E13831" s="23">
        <v>44228</v>
      </c>
      <c r="F13831">
        <v>0</v>
      </c>
      <c r="G13831">
        <v>0</v>
      </c>
      <c r="I13831">
        <v>14</v>
      </c>
      <c r="J13831">
        <v>0</v>
      </c>
      <c r="L13831">
        <v>0</v>
      </c>
      <c r="N13831">
        <v>14</v>
      </c>
      <c r="O13831" t="s">
        <v>904</v>
      </c>
      <c r="P13831">
        <v>0</v>
      </c>
      <c r="Q13831">
        <v>0</v>
      </c>
      <c r="S13831">
        <v>0</v>
      </c>
    </row>
    <row r="13832" spans="1:19" x14ac:dyDescent="0.2">
      <c r="A13832" t="s">
        <v>28703</v>
      </c>
      <c r="B13832" t="s">
        <v>28515</v>
      </c>
      <c r="C13832" t="s">
        <v>1237</v>
      </c>
      <c r="D13832" t="s">
        <v>1000</v>
      </c>
      <c r="E13832" s="23">
        <v>44228</v>
      </c>
      <c r="F13832">
        <v>21.5</v>
      </c>
      <c r="G13832">
        <v>25</v>
      </c>
      <c r="I13832">
        <v>50</v>
      </c>
      <c r="J13832">
        <v>118</v>
      </c>
      <c r="L13832">
        <v>137</v>
      </c>
      <c r="N13832">
        <v>37</v>
      </c>
      <c r="P13832">
        <v>7</v>
      </c>
      <c r="Q13832">
        <v>7</v>
      </c>
      <c r="S13832">
        <v>13</v>
      </c>
    </row>
    <row r="13833" spans="1:19" x14ac:dyDescent="0.2">
      <c r="A13833" t="s">
        <v>28704</v>
      </c>
      <c r="B13833" t="s">
        <v>28516</v>
      </c>
      <c r="C13833" t="s">
        <v>1237</v>
      </c>
      <c r="D13833" t="s">
        <v>1001</v>
      </c>
      <c r="E13833" s="23">
        <v>44228</v>
      </c>
      <c r="F13833">
        <v>0</v>
      </c>
      <c r="G13833">
        <v>0</v>
      </c>
      <c r="I13833">
        <v>14</v>
      </c>
      <c r="J13833">
        <v>0</v>
      </c>
      <c r="L13833">
        <v>0</v>
      </c>
      <c r="N13833">
        <v>14</v>
      </c>
      <c r="P13833">
        <v>0</v>
      </c>
      <c r="Q13833">
        <v>0</v>
      </c>
      <c r="S13833">
        <v>0</v>
      </c>
    </row>
    <row r="13834" spans="1:19" x14ac:dyDescent="0.2">
      <c r="A13834" t="s">
        <v>28705</v>
      </c>
      <c r="B13834" t="s">
        <v>28517</v>
      </c>
      <c r="C13834" t="s">
        <v>1237</v>
      </c>
      <c r="D13834" t="s">
        <v>1002</v>
      </c>
      <c r="E13834" s="23">
        <v>44228</v>
      </c>
      <c r="F13834">
        <v>21.5</v>
      </c>
      <c r="G13834">
        <v>25</v>
      </c>
      <c r="I13834">
        <v>64</v>
      </c>
      <c r="J13834">
        <v>118</v>
      </c>
      <c r="L13834">
        <v>137</v>
      </c>
      <c r="N13834">
        <v>51</v>
      </c>
      <c r="P13834">
        <v>7</v>
      </c>
      <c r="Q13834">
        <v>7</v>
      </c>
      <c r="S13834">
        <v>13</v>
      </c>
    </row>
    <row r="13835" spans="1:19" x14ac:dyDescent="0.2">
      <c r="A13835" t="s">
        <v>28706</v>
      </c>
      <c r="B13835" t="s">
        <v>28518</v>
      </c>
      <c r="C13835" t="s">
        <v>235</v>
      </c>
      <c r="D13835" t="s">
        <v>1002</v>
      </c>
      <c r="E13835" s="23">
        <v>44228</v>
      </c>
      <c r="F13835">
        <v>65.5</v>
      </c>
      <c r="G13835">
        <v>89.5</v>
      </c>
      <c r="I13835">
        <v>491</v>
      </c>
      <c r="J13835">
        <v>506</v>
      </c>
      <c r="L13835">
        <v>715</v>
      </c>
      <c r="N13835">
        <v>452</v>
      </c>
      <c r="P13835">
        <v>15</v>
      </c>
      <c r="Q13835">
        <v>20</v>
      </c>
      <c r="S13835">
        <v>39</v>
      </c>
    </row>
    <row r="13836" spans="1:19" x14ac:dyDescent="0.2">
      <c r="A13836" t="s">
        <v>28895</v>
      </c>
      <c r="B13836" t="s">
        <v>28707</v>
      </c>
      <c r="C13836" t="s">
        <v>228</v>
      </c>
      <c r="D13836" t="s">
        <v>1000</v>
      </c>
      <c r="E13836" s="23">
        <v>44256</v>
      </c>
      <c r="F13836">
        <v>0</v>
      </c>
      <c r="G13836">
        <v>0</v>
      </c>
      <c r="I13836">
        <v>0</v>
      </c>
      <c r="J13836">
        <v>0</v>
      </c>
      <c r="L13836">
        <v>0</v>
      </c>
      <c r="N13836">
        <v>0</v>
      </c>
      <c r="P13836">
        <v>0</v>
      </c>
      <c r="Q13836">
        <v>0</v>
      </c>
      <c r="S13836">
        <v>0</v>
      </c>
    </row>
    <row r="13837" spans="1:19" x14ac:dyDescent="0.2">
      <c r="A13837" t="s">
        <v>28896</v>
      </c>
      <c r="B13837" t="s">
        <v>28708</v>
      </c>
      <c r="C13837" t="s">
        <v>211</v>
      </c>
      <c r="D13837" t="s">
        <v>1000</v>
      </c>
      <c r="E13837" s="23">
        <v>44256</v>
      </c>
      <c r="F13837">
        <v>0</v>
      </c>
      <c r="G13837">
        <v>0</v>
      </c>
      <c r="I13837">
        <v>0</v>
      </c>
      <c r="J13837">
        <v>0</v>
      </c>
      <c r="L13837">
        <v>0</v>
      </c>
      <c r="N13837">
        <v>0</v>
      </c>
      <c r="P13837">
        <v>0</v>
      </c>
      <c r="Q13837">
        <v>0</v>
      </c>
      <c r="S13837">
        <v>0</v>
      </c>
    </row>
    <row r="13838" spans="1:19" x14ac:dyDescent="0.2">
      <c r="A13838" t="s">
        <v>28897</v>
      </c>
      <c r="B13838" t="s">
        <v>28709</v>
      </c>
      <c r="C13838" t="s">
        <v>213</v>
      </c>
      <c r="D13838" t="s">
        <v>1000</v>
      </c>
      <c r="E13838" s="23">
        <v>44256</v>
      </c>
      <c r="F13838">
        <v>0</v>
      </c>
      <c r="G13838">
        <v>0</v>
      </c>
      <c r="I13838">
        <v>0</v>
      </c>
      <c r="J13838">
        <v>0</v>
      </c>
      <c r="L13838">
        <v>0</v>
      </c>
      <c r="N13838">
        <v>0</v>
      </c>
      <c r="P13838">
        <v>0</v>
      </c>
      <c r="Q13838">
        <v>0</v>
      </c>
      <c r="S13838">
        <v>0</v>
      </c>
    </row>
    <row r="13839" spans="1:19" x14ac:dyDescent="0.2">
      <c r="A13839" t="s">
        <v>28898</v>
      </c>
      <c r="B13839" t="s">
        <v>28710</v>
      </c>
      <c r="C13839" t="s">
        <v>229</v>
      </c>
      <c r="D13839" t="s">
        <v>1000</v>
      </c>
      <c r="E13839" s="23">
        <v>44256</v>
      </c>
      <c r="F13839">
        <v>0</v>
      </c>
      <c r="G13839">
        <v>0</v>
      </c>
      <c r="I13839">
        <v>0</v>
      </c>
      <c r="J13839">
        <v>0</v>
      </c>
      <c r="L13839">
        <v>0</v>
      </c>
      <c r="N13839">
        <v>0</v>
      </c>
      <c r="P13839">
        <v>0</v>
      </c>
      <c r="Q13839">
        <v>0</v>
      </c>
      <c r="S13839">
        <v>0</v>
      </c>
    </row>
    <row r="13840" spans="1:19" x14ac:dyDescent="0.2">
      <c r="A13840" t="s">
        <v>28899</v>
      </c>
      <c r="B13840" t="s">
        <v>28711</v>
      </c>
      <c r="C13840" t="s">
        <v>1051</v>
      </c>
      <c r="D13840" t="s">
        <v>1000</v>
      </c>
      <c r="E13840" s="23">
        <v>44256</v>
      </c>
      <c r="F13840">
        <v>0</v>
      </c>
      <c r="G13840">
        <v>0</v>
      </c>
      <c r="I13840">
        <v>0</v>
      </c>
      <c r="J13840">
        <v>0</v>
      </c>
      <c r="L13840">
        <v>0</v>
      </c>
      <c r="N13840">
        <v>0</v>
      </c>
      <c r="P13840">
        <v>0</v>
      </c>
      <c r="Q13840">
        <v>0</v>
      </c>
      <c r="S13840">
        <v>0</v>
      </c>
    </row>
    <row r="13841" spans="1:19" x14ac:dyDescent="0.2">
      <c r="A13841" t="s">
        <v>28900</v>
      </c>
      <c r="B13841" t="s">
        <v>28712</v>
      </c>
      <c r="C13841" t="s">
        <v>1048</v>
      </c>
      <c r="D13841" t="s">
        <v>1000</v>
      </c>
      <c r="E13841" s="23">
        <v>44256</v>
      </c>
      <c r="F13841">
        <v>0</v>
      </c>
      <c r="G13841">
        <v>0</v>
      </c>
      <c r="I13841">
        <v>0</v>
      </c>
      <c r="J13841">
        <v>0</v>
      </c>
      <c r="L13841">
        <v>0</v>
      </c>
      <c r="N13841">
        <v>0</v>
      </c>
      <c r="P13841">
        <v>0</v>
      </c>
      <c r="Q13841">
        <v>0</v>
      </c>
      <c r="S13841">
        <v>0</v>
      </c>
    </row>
    <row r="13842" spans="1:19" x14ac:dyDescent="0.2">
      <c r="A13842" t="s">
        <v>28901</v>
      </c>
      <c r="B13842" t="s">
        <v>28713</v>
      </c>
      <c r="C13842" t="s">
        <v>1047</v>
      </c>
      <c r="D13842" t="s">
        <v>1000</v>
      </c>
      <c r="E13842" s="23">
        <v>44256</v>
      </c>
      <c r="F13842">
        <v>1.5</v>
      </c>
      <c r="G13842">
        <v>1.5</v>
      </c>
      <c r="I13842">
        <v>16</v>
      </c>
      <c r="J13842">
        <v>8</v>
      </c>
      <c r="L13842">
        <v>8</v>
      </c>
      <c r="N13842">
        <v>15</v>
      </c>
      <c r="P13842">
        <v>1</v>
      </c>
      <c r="Q13842">
        <v>1</v>
      </c>
      <c r="S13842">
        <v>1</v>
      </c>
    </row>
    <row r="13843" spans="1:19" x14ac:dyDescent="0.2">
      <c r="A13843" t="s">
        <v>28902</v>
      </c>
      <c r="B13843" t="s">
        <v>28714</v>
      </c>
      <c r="C13843" t="s">
        <v>1050</v>
      </c>
      <c r="D13843" t="s">
        <v>1001</v>
      </c>
      <c r="E13843" s="23">
        <v>44256</v>
      </c>
      <c r="F13843">
        <v>0</v>
      </c>
      <c r="G13843">
        <v>0</v>
      </c>
      <c r="I13843">
        <v>0</v>
      </c>
      <c r="J13843">
        <v>0</v>
      </c>
      <c r="L13843">
        <v>0</v>
      </c>
      <c r="N13843">
        <v>0</v>
      </c>
      <c r="P13843">
        <v>0</v>
      </c>
      <c r="Q13843">
        <v>0</v>
      </c>
      <c r="S13843">
        <v>0</v>
      </c>
    </row>
    <row r="13844" spans="1:19" x14ac:dyDescent="0.2">
      <c r="A13844" t="s">
        <v>28903</v>
      </c>
      <c r="B13844" t="s">
        <v>28715</v>
      </c>
      <c r="C13844" t="s">
        <v>1050</v>
      </c>
      <c r="D13844" t="s">
        <v>1000</v>
      </c>
      <c r="E13844" s="23">
        <v>44256</v>
      </c>
      <c r="F13844">
        <v>0.5</v>
      </c>
      <c r="G13844">
        <v>1</v>
      </c>
      <c r="I13844">
        <v>0</v>
      </c>
      <c r="J13844">
        <v>2</v>
      </c>
      <c r="L13844">
        <v>5</v>
      </c>
      <c r="N13844">
        <v>0</v>
      </c>
      <c r="P13844">
        <v>0</v>
      </c>
      <c r="Q13844">
        <v>0</v>
      </c>
      <c r="S13844">
        <v>0</v>
      </c>
    </row>
    <row r="13845" spans="1:19" x14ac:dyDescent="0.2">
      <c r="A13845" t="s">
        <v>28904</v>
      </c>
      <c r="B13845" t="s">
        <v>28716</v>
      </c>
      <c r="C13845" t="s">
        <v>1049</v>
      </c>
      <c r="D13845" t="s">
        <v>1001</v>
      </c>
      <c r="E13845" s="23">
        <v>44256</v>
      </c>
      <c r="F13845">
        <v>0</v>
      </c>
      <c r="G13845">
        <v>0</v>
      </c>
      <c r="I13845">
        <v>0</v>
      </c>
      <c r="J13845">
        <v>0</v>
      </c>
      <c r="L13845">
        <v>0</v>
      </c>
      <c r="N13845">
        <v>0</v>
      </c>
      <c r="P13845">
        <v>0</v>
      </c>
      <c r="Q13845">
        <v>0</v>
      </c>
      <c r="S13845">
        <v>0</v>
      </c>
    </row>
    <row r="13846" spans="1:19" x14ac:dyDescent="0.2">
      <c r="A13846" t="s">
        <v>28905</v>
      </c>
      <c r="B13846" t="s">
        <v>28717</v>
      </c>
      <c r="C13846" t="s">
        <v>1048</v>
      </c>
      <c r="D13846" t="s">
        <v>1001</v>
      </c>
      <c r="E13846" s="23">
        <v>44256</v>
      </c>
      <c r="F13846">
        <v>0</v>
      </c>
      <c r="G13846">
        <v>0</v>
      </c>
      <c r="I13846">
        <v>6</v>
      </c>
      <c r="J13846">
        <v>0</v>
      </c>
      <c r="L13846">
        <v>0</v>
      </c>
      <c r="N13846">
        <v>6</v>
      </c>
      <c r="P13846">
        <v>1</v>
      </c>
      <c r="Q13846">
        <v>1</v>
      </c>
      <c r="S13846">
        <v>0</v>
      </c>
    </row>
    <row r="13847" spans="1:19" x14ac:dyDescent="0.2">
      <c r="A13847" t="s">
        <v>28900</v>
      </c>
      <c r="B13847" t="s">
        <v>28712</v>
      </c>
      <c r="C13847" t="s">
        <v>1048</v>
      </c>
      <c r="D13847" t="s">
        <v>1000</v>
      </c>
      <c r="E13847" s="23">
        <v>44256</v>
      </c>
      <c r="F13847">
        <v>2.5</v>
      </c>
      <c r="G13847">
        <v>2.5</v>
      </c>
      <c r="I13847">
        <v>1</v>
      </c>
      <c r="J13847">
        <v>14</v>
      </c>
      <c r="L13847">
        <v>14</v>
      </c>
      <c r="N13847">
        <v>0</v>
      </c>
      <c r="P13847">
        <v>0</v>
      </c>
      <c r="Q13847">
        <v>0</v>
      </c>
      <c r="S13847">
        <v>1</v>
      </c>
    </row>
    <row r="13848" spans="1:19" x14ac:dyDescent="0.2">
      <c r="A13848" t="s">
        <v>28906</v>
      </c>
      <c r="B13848" t="s">
        <v>28718</v>
      </c>
      <c r="C13848" t="s">
        <v>1047</v>
      </c>
      <c r="D13848" t="s">
        <v>1001</v>
      </c>
      <c r="E13848" s="23">
        <v>44256</v>
      </c>
      <c r="F13848">
        <v>0</v>
      </c>
      <c r="G13848">
        <v>0</v>
      </c>
      <c r="I13848">
        <v>0</v>
      </c>
      <c r="J13848">
        <v>0</v>
      </c>
      <c r="L13848">
        <v>0</v>
      </c>
      <c r="N13848">
        <v>0</v>
      </c>
      <c r="P13848">
        <v>0</v>
      </c>
      <c r="Q13848">
        <v>0</v>
      </c>
      <c r="S13848">
        <v>0</v>
      </c>
    </row>
    <row r="13849" spans="1:19" x14ac:dyDescent="0.2">
      <c r="A13849" t="s">
        <v>28907</v>
      </c>
      <c r="B13849" t="s">
        <v>28719</v>
      </c>
      <c r="C13849" t="s">
        <v>25343</v>
      </c>
      <c r="D13849" t="s">
        <v>1001</v>
      </c>
      <c r="E13849" s="23">
        <v>44256</v>
      </c>
      <c r="F13849">
        <v>0</v>
      </c>
      <c r="G13849">
        <v>0</v>
      </c>
      <c r="I13849">
        <v>1</v>
      </c>
      <c r="J13849">
        <v>0</v>
      </c>
      <c r="L13849">
        <v>0</v>
      </c>
      <c r="N13849">
        <v>1</v>
      </c>
      <c r="P13849">
        <v>0</v>
      </c>
      <c r="Q13849">
        <v>0</v>
      </c>
      <c r="S13849">
        <v>0</v>
      </c>
    </row>
    <row r="13850" spans="1:19" x14ac:dyDescent="0.2">
      <c r="A13850" t="s">
        <v>28908</v>
      </c>
      <c r="B13850" t="s">
        <v>28720</v>
      </c>
      <c r="C13850" t="s">
        <v>25343</v>
      </c>
      <c r="D13850" t="s">
        <v>1000</v>
      </c>
      <c r="E13850" s="23">
        <v>44256</v>
      </c>
      <c r="F13850">
        <v>1.5</v>
      </c>
      <c r="G13850">
        <v>1.5</v>
      </c>
      <c r="I13850">
        <v>1</v>
      </c>
      <c r="J13850">
        <v>8</v>
      </c>
      <c r="L13850">
        <v>8</v>
      </c>
      <c r="N13850">
        <v>1</v>
      </c>
      <c r="P13850">
        <v>0</v>
      </c>
      <c r="Q13850">
        <v>0</v>
      </c>
      <c r="S13850">
        <v>0</v>
      </c>
    </row>
    <row r="13851" spans="1:19" x14ac:dyDescent="0.2">
      <c r="A13851" t="s">
        <v>28909</v>
      </c>
      <c r="B13851" t="s">
        <v>28721</v>
      </c>
      <c r="C13851" t="s">
        <v>25698</v>
      </c>
      <c r="D13851" t="s">
        <v>1000</v>
      </c>
      <c r="E13851" s="23">
        <v>44256</v>
      </c>
      <c r="F13851">
        <v>2</v>
      </c>
      <c r="G13851">
        <v>4</v>
      </c>
      <c r="I13851">
        <v>7</v>
      </c>
      <c r="J13851">
        <v>12</v>
      </c>
      <c r="L13851">
        <v>21</v>
      </c>
      <c r="N13851">
        <v>6</v>
      </c>
      <c r="P13851">
        <v>2</v>
      </c>
      <c r="Q13851">
        <v>2</v>
      </c>
      <c r="S13851">
        <v>1</v>
      </c>
    </row>
    <row r="13852" spans="1:19" x14ac:dyDescent="0.2">
      <c r="A13852" t="s">
        <v>28910</v>
      </c>
      <c r="B13852" t="s">
        <v>28722</v>
      </c>
      <c r="C13852" t="s">
        <v>959</v>
      </c>
      <c r="D13852" t="s">
        <v>1000</v>
      </c>
      <c r="E13852" s="23">
        <v>44256</v>
      </c>
      <c r="F13852">
        <v>0</v>
      </c>
      <c r="G13852">
        <v>0</v>
      </c>
      <c r="I13852">
        <v>0</v>
      </c>
      <c r="J13852">
        <v>0</v>
      </c>
      <c r="L13852">
        <v>0</v>
      </c>
      <c r="N13852">
        <v>0</v>
      </c>
      <c r="P13852">
        <v>0</v>
      </c>
      <c r="Q13852">
        <v>0</v>
      </c>
      <c r="S13852">
        <v>0</v>
      </c>
    </row>
    <row r="13853" spans="1:19" x14ac:dyDescent="0.2">
      <c r="A13853" t="s">
        <v>28911</v>
      </c>
      <c r="B13853" t="s">
        <v>28723</v>
      </c>
      <c r="C13853" t="s">
        <v>205</v>
      </c>
      <c r="D13853" t="s">
        <v>1000</v>
      </c>
      <c r="E13853" s="23">
        <v>44256</v>
      </c>
      <c r="F13853">
        <v>0</v>
      </c>
      <c r="G13853">
        <v>0</v>
      </c>
      <c r="I13853">
        <v>0</v>
      </c>
      <c r="J13853">
        <v>0</v>
      </c>
      <c r="L13853">
        <v>0</v>
      </c>
      <c r="N13853">
        <v>0</v>
      </c>
      <c r="P13853">
        <v>0</v>
      </c>
      <c r="Q13853">
        <v>0</v>
      </c>
      <c r="S13853">
        <v>0</v>
      </c>
    </row>
    <row r="13854" spans="1:19" x14ac:dyDescent="0.2">
      <c r="A13854" t="s">
        <v>28912</v>
      </c>
      <c r="B13854" t="s">
        <v>28724</v>
      </c>
      <c r="C13854" t="s">
        <v>384</v>
      </c>
      <c r="D13854" t="s">
        <v>1000</v>
      </c>
      <c r="E13854" s="23">
        <v>44256</v>
      </c>
      <c r="F13854">
        <v>0</v>
      </c>
      <c r="G13854">
        <v>0</v>
      </c>
      <c r="I13854">
        <v>0</v>
      </c>
      <c r="J13854">
        <v>0</v>
      </c>
      <c r="L13854">
        <v>0</v>
      </c>
      <c r="N13854">
        <v>0</v>
      </c>
      <c r="P13854">
        <v>0</v>
      </c>
      <c r="Q13854">
        <v>0</v>
      </c>
      <c r="S13854">
        <v>0</v>
      </c>
    </row>
    <row r="13855" spans="1:19" x14ac:dyDescent="0.2">
      <c r="A13855" t="s">
        <v>28913</v>
      </c>
      <c r="B13855" t="s">
        <v>28725</v>
      </c>
      <c r="C13855" t="s">
        <v>210</v>
      </c>
      <c r="D13855" t="s">
        <v>1000</v>
      </c>
      <c r="E13855" s="23">
        <v>44256</v>
      </c>
      <c r="F13855">
        <v>0</v>
      </c>
      <c r="G13855">
        <v>0</v>
      </c>
      <c r="I13855">
        <v>0</v>
      </c>
      <c r="J13855">
        <v>0</v>
      </c>
      <c r="L13855">
        <v>0</v>
      </c>
      <c r="N13855">
        <v>0</v>
      </c>
      <c r="P13855">
        <v>0</v>
      </c>
      <c r="Q13855">
        <v>0</v>
      </c>
      <c r="S13855">
        <v>0</v>
      </c>
    </row>
    <row r="13856" spans="1:19" x14ac:dyDescent="0.2">
      <c r="A13856" t="s">
        <v>28914</v>
      </c>
      <c r="B13856" t="s">
        <v>28726</v>
      </c>
      <c r="C13856" t="s">
        <v>215</v>
      </c>
      <c r="D13856" t="s">
        <v>1000</v>
      </c>
      <c r="E13856" s="23">
        <v>44256</v>
      </c>
      <c r="F13856">
        <v>4</v>
      </c>
      <c r="G13856">
        <v>7</v>
      </c>
      <c r="I13856">
        <v>17</v>
      </c>
      <c r="J13856">
        <v>24</v>
      </c>
      <c r="K13856">
        <v>36</v>
      </c>
      <c r="L13856">
        <v>39</v>
      </c>
      <c r="N13856">
        <v>14</v>
      </c>
      <c r="P13856">
        <v>7</v>
      </c>
      <c r="Q13856">
        <v>8</v>
      </c>
      <c r="S13856">
        <v>3</v>
      </c>
    </row>
    <row r="13857" spans="1:19" x14ac:dyDescent="0.2">
      <c r="A13857" t="s">
        <v>28915</v>
      </c>
      <c r="B13857" t="s">
        <v>28727</v>
      </c>
      <c r="C13857" t="s">
        <v>960</v>
      </c>
      <c r="D13857" t="s">
        <v>1000</v>
      </c>
      <c r="E13857" s="23">
        <v>44256</v>
      </c>
      <c r="F13857">
        <v>0</v>
      </c>
      <c r="G13857">
        <v>0</v>
      </c>
      <c r="I13857">
        <v>0</v>
      </c>
      <c r="J13857">
        <v>0</v>
      </c>
      <c r="L13857">
        <v>0</v>
      </c>
      <c r="N13857">
        <v>0</v>
      </c>
      <c r="P13857">
        <v>0</v>
      </c>
      <c r="Q13857">
        <v>0</v>
      </c>
      <c r="S13857">
        <v>0</v>
      </c>
    </row>
    <row r="13858" spans="1:19" x14ac:dyDescent="0.2">
      <c r="A13858" t="s">
        <v>28916</v>
      </c>
      <c r="B13858" t="s">
        <v>28728</v>
      </c>
      <c r="C13858" t="s">
        <v>961</v>
      </c>
      <c r="D13858" t="s">
        <v>1000</v>
      </c>
      <c r="E13858" s="23">
        <v>44256</v>
      </c>
      <c r="F13858">
        <v>3</v>
      </c>
      <c r="G13858">
        <v>5</v>
      </c>
      <c r="I13858">
        <v>10</v>
      </c>
      <c r="J13858">
        <v>12</v>
      </c>
      <c r="L13858">
        <v>22</v>
      </c>
      <c r="N13858">
        <v>8</v>
      </c>
      <c r="P13858">
        <v>3</v>
      </c>
      <c r="Q13858">
        <v>3</v>
      </c>
      <c r="S13858">
        <v>2</v>
      </c>
    </row>
    <row r="13859" spans="1:19" x14ac:dyDescent="0.2">
      <c r="A13859" t="s">
        <v>28917</v>
      </c>
      <c r="B13859" t="s">
        <v>28729</v>
      </c>
      <c r="C13859" t="s">
        <v>221</v>
      </c>
      <c r="D13859" t="s">
        <v>1000</v>
      </c>
      <c r="E13859" s="23">
        <v>44256</v>
      </c>
      <c r="F13859">
        <v>0</v>
      </c>
      <c r="G13859">
        <v>0</v>
      </c>
      <c r="I13859">
        <v>0</v>
      </c>
      <c r="J13859">
        <v>0</v>
      </c>
      <c r="L13859">
        <v>0</v>
      </c>
      <c r="N13859">
        <v>0</v>
      </c>
      <c r="P13859">
        <v>0</v>
      </c>
      <c r="Q13859">
        <v>0</v>
      </c>
      <c r="S13859">
        <v>0</v>
      </c>
    </row>
    <row r="13860" spans="1:19" x14ac:dyDescent="0.2">
      <c r="A13860" t="s">
        <v>28918</v>
      </c>
      <c r="B13860" t="s">
        <v>28730</v>
      </c>
      <c r="C13860" t="s">
        <v>222</v>
      </c>
      <c r="D13860" t="s">
        <v>1000</v>
      </c>
      <c r="E13860" s="23">
        <v>44256</v>
      </c>
      <c r="F13860">
        <v>0</v>
      </c>
      <c r="G13860">
        <v>0</v>
      </c>
      <c r="I13860">
        <v>0</v>
      </c>
      <c r="J13860">
        <v>0</v>
      </c>
      <c r="L13860">
        <v>0</v>
      </c>
      <c r="N13860">
        <v>0</v>
      </c>
      <c r="P13860">
        <v>0</v>
      </c>
      <c r="Q13860">
        <v>0</v>
      </c>
      <c r="S13860">
        <v>0</v>
      </c>
    </row>
    <row r="13861" spans="1:19" x14ac:dyDescent="0.2">
      <c r="A13861" t="s">
        <v>28919</v>
      </c>
      <c r="B13861" t="s">
        <v>28731</v>
      </c>
      <c r="C13861" t="s">
        <v>1052</v>
      </c>
      <c r="D13861" t="s">
        <v>1000</v>
      </c>
      <c r="E13861" s="23">
        <v>44256</v>
      </c>
      <c r="F13861">
        <v>2.5</v>
      </c>
      <c r="G13861">
        <v>2.5</v>
      </c>
      <c r="I13861">
        <v>2</v>
      </c>
      <c r="J13861">
        <v>13</v>
      </c>
      <c r="L13861">
        <v>13</v>
      </c>
      <c r="N13861">
        <v>0</v>
      </c>
      <c r="P13861">
        <v>0</v>
      </c>
      <c r="Q13861">
        <v>0</v>
      </c>
      <c r="S13861">
        <v>2</v>
      </c>
    </row>
    <row r="13862" spans="1:19" x14ac:dyDescent="0.2">
      <c r="A13862" t="s">
        <v>28920</v>
      </c>
      <c r="B13862" t="s">
        <v>28732</v>
      </c>
      <c r="C13862" t="s">
        <v>1053</v>
      </c>
      <c r="D13862" t="s">
        <v>1000</v>
      </c>
      <c r="E13862" s="23">
        <v>44256</v>
      </c>
      <c r="F13862">
        <v>1.5</v>
      </c>
      <c r="G13862">
        <v>1.5</v>
      </c>
      <c r="I13862">
        <v>5</v>
      </c>
      <c r="J13862">
        <v>8</v>
      </c>
      <c r="L13862">
        <v>8</v>
      </c>
      <c r="N13862">
        <v>4</v>
      </c>
      <c r="P13862">
        <v>0</v>
      </c>
      <c r="Q13862">
        <v>0</v>
      </c>
      <c r="S13862">
        <v>1</v>
      </c>
    </row>
    <row r="13863" spans="1:19" x14ac:dyDescent="0.2">
      <c r="A13863" t="s">
        <v>28921</v>
      </c>
      <c r="B13863" t="s">
        <v>28733</v>
      </c>
      <c r="C13863" t="s">
        <v>1052</v>
      </c>
      <c r="D13863" t="s">
        <v>1001</v>
      </c>
      <c r="E13863" s="23">
        <v>44256</v>
      </c>
      <c r="F13863">
        <v>0</v>
      </c>
      <c r="G13863">
        <v>0</v>
      </c>
      <c r="I13863">
        <v>1</v>
      </c>
      <c r="J13863">
        <v>0</v>
      </c>
      <c r="L13863">
        <v>0</v>
      </c>
      <c r="N13863">
        <v>1</v>
      </c>
      <c r="P13863">
        <v>1</v>
      </c>
      <c r="Q13863">
        <v>1</v>
      </c>
      <c r="S13863">
        <v>0</v>
      </c>
    </row>
    <row r="13864" spans="1:19" x14ac:dyDescent="0.2">
      <c r="A13864" t="s">
        <v>28922</v>
      </c>
      <c r="B13864" t="s">
        <v>28734</v>
      </c>
      <c r="C13864" t="s">
        <v>1053</v>
      </c>
      <c r="D13864" t="s">
        <v>1001</v>
      </c>
      <c r="E13864" s="23">
        <v>44256</v>
      </c>
      <c r="F13864">
        <v>0</v>
      </c>
      <c r="G13864">
        <v>0</v>
      </c>
      <c r="I13864">
        <v>0</v>
      </c>
      <c r="J13864">
        <v>0</v>
      </c>
      <c r="L13864">
        <v>0</v>
      </c>
      <c r="N13864">
        <v>0</v>
      </c>
      <c r="P13864">
        <v>0</v>
      </c>
      <c r="Q13864">
        <v>0</v>
      </c>
      <c r="S13864">
        <v>0</v>
      </c>
    </row>
    <row r="13865" spans="1:19" x14ac:dyDescent="0.2">
      <c r="A13865" t="s">
        <v>28923</v>
      </c>
      <c r="B13865" t="s">
        <v>28735</v>
      </c>
      <c r="C13865" t="s">
        <v>1054</v>
      </c>
      <c r="D13865" t="s">
        <v>1001</v>
      </c>
      <c r="E13865" s="23">
        <v>44256</v>
      </c>
      <c r="F13865">
        <v>0</v>
      </c>
      <c r="G13865">
        <v>0</v>
      </c>
      <c r="I13865">
        <v>0</v>
      </c>
      <c r="J13865">
        <v>0</v>
      </c>
      <c r="L13865">
        <v>0</v>
      </c>
      <c r="N13865">
        <v>0</v>
      </c>
      <c r="P13865">
        <v>0</v>
      </c>
      <c r="Q13865">
        <v>0</v>
      </c>
      <c r="S13865">
        <v>0</v>
      </c>
    </row>
    <row r="13866" spans="1:19" x14ac:dyDescent="0.2">
      <c r="A13866" t="s">
        <v>28924</v>
      </c>
      <c r="B13866" t="s">
        <v>28736</v>
      </c>
      <c r="C13866" t="s">
        <v>1054</v>
      </c>
      <c r="D13866" t="s">
        <v>1000</v>
      </c>
      <c r="E13866" s="23">
        <v>44256</v>
      </c>
      <c r="F13866">
        <v>1.5</v>
      </c>
      <c r="G13866">
        <v>1.5</v>
      </c>
      <c r="I13866">
        <v>2</v>
      </c>
      <c r="J13866">
        <v>8</v>
      </c>
      <c r="L13866">
        <v>8</v>
      </c>
      <c r="N13866">
        <v>2</v>
      </c>
      <c r="P13866">
        <v>0</v>
      </c>
      <c r="Q13866">
        <v>0</v>
      </c>
      <c r="S13866">
        <v>0</v>
      </c>
    </row>
    <row r="13867" spans="1:19" x14ac:dyDescent="0.2">
      <c r="A13867" t="s">
        <v>28925</v>
      </c>
      <c r="B13867" t="s">
        <v>28737</v>
      </c>
      <c r="C13867" t="s">
        <v>25359</v>
      </c>
      <c r="D13867" t="s">
        <v>1001</v>
      </c>
      <c r="E13867" s="23">
        <v>44256</v>
      </c>
      <c r="F13867">
        <v>0</v>
      </c>
      <c r="G13867">
        <v>0</v>
      </c>
      <c r="I13867">
        <v>0</v>
      </c>
      <c r="J13867">
        <v>0</v>
      </c>
      <c r="L13867">
        <v>0</v>
      </c>
      <c r="N13867">
        <v>0</v>
      </c>
      <c r="P13867">
        <v>1</v>
      </c>
      <c r="Q13867">
        <v>3</v>
      </c>
      <c r="S13867">
        <v>0</v>
      </c>
    </row>
    <row r="13868" spans="1:19" x14ac:dyDescent="0.2">
      <c r="A13868" t="s">
        <v>28926</v>
      </c>
      <c r="B13868" t="s">
        <v>28738</v>
      </c>
      <c r="C13868" t="s">
        <v>25359</v>
      </c>
      <c r="D13868" t="s">
        <v>1000</v>
      </c>
      <c r="E13868" s="23">
        <v>44256</v>
      </c>
      <c r="F13868">
        <v>1.5</v>
      </c>
      <c r="G13868">
        <v>1.5</v>
      </c>
      <c r="I13868">
        <v>6</v>
      </c>
      <c r="J13868">
        <v>8</v>
      </c>
      <c r="L13868">
        <v>8</v>
      </c>
      <c r="N13868">
        <v>6</v>
      </c>
      <c r="P13868">
        <v>0</v>
      </c>
      <c r="Q13868">
        <v>0</v>
      </c>
      <c r="S13868">
        <v>0</v>
      </c>
    </row>
    <row r="13869" spans="1:19" x14ac:dyDescent="0.2">
      <c r="A13869" t="s">
        <v>28927</v>
      </c>
      <c r="B13869" t="s">
        <v>28739</v>
      </c>
      <c r="C13869" t="s">
        <v>200</v>
      </c>
      <c r="D13869" t="s">
        <v>1000</v>
      </c>
      <c r="E13869" s="23">
        <v>44256</v>
      </c>
      <c r="F13869">
        <v>0.5</v>
      </c>
      <c r="G13869">
        <v>1</v>
      </c>
      <c r="I13869">
        <v>2</v>
      </c>
      <c r="J13869">
        <v>3</v>
      </c>
      <c r="L13869">
        <v>6</v>
      </c>
      <c r="N13869">
        <v>1</v>
      </c>
      <c r="P13869">
        <v>1</v>
      </c>
      <c r="Q13869">
        <v>1</v>
      </c>
      <c r="S13869">
        <v>1</v>
      </c>
    </row>
    <row r="13870" spans="1:19" x14ac:dyDescent="0.2">
      <c r="A13870" t="s">
        <v>28928</v>
      </c>
      <c r="B13870" t="s">
        <v>28740</v>
      </c>
      <c r="C13870" t="s">
        <v>204</v>
      </c>
      <c r="D13870" t="s">
        <v>1000</v>
      </c>
      <c r="E13870" s="23">
        <v>44256</v>
      </c>
      <c r="F13870">
        <v>0</v>
      </c>
      <c r="G13870">
        <v>0</v>
      </c>
      <c r="I13870">
        <v>0</v>
      </c>
      <c r="J13870">
        <v>0</v>
      </c>
      <c r="L13870">
        <v>0</v>
      </c>
      <c r="N13870">
        <v>0</v>
      </c>
      <c r="P13870">
        <v>0</v>
      </c>
      <c r="Q13870">
        <v>0</v>
      </c>
      <c r="S13870">
        <v>0</v>
      </c>
    </row>
    <row r="13871" spans="1:19" x14ac:dyDescent="0.2">
      <c r="A13871" t="s">
        <v>28929</v>
      </c>
      <c r="B13871" t="s">
        <v>28741</v>
      </c>
      <c r="C13871" t="s">
        <v>385</v>
      </c>
      <c r="D13871" t="s">
        <v>1000</v>
      </c>
      <c r="E13871" s="23">
        <v>44256</v>
      </c>
      <c r="F13871">
        <v>0</v>
      </c>
      <c r="G13871">
        <v>0</v>
      </c>
      <c r="I13871">
        <v>0</v>
      </c>
      <c r="J13871">
        <v>0</v>
      </c>
      <c r="L13871">
        <v>0</v>
      </c>
      <c r="N13871">
        <v>0</v>
      </c>
      <c r="P13871">
        <v>0</v>
      </c>
      <c r="Q13871">
        <v>0</v>
      </c>
      <c r="S13871">
        <v>0</v>
      </c>
    </row>
    <row r="13872" spans="1:19" x14ac:dyDescent="0.2">
      <c r="A13872" t="s">
        <v>28930</v>
      </c>
      <c r="B13872" t="s">
        <v>28742</v>
      </c>
      <c r="C13872" t="s">
        <v>208</v>
      </c>
      <c r="D13872" t="s">
        <v>1000</v>
      </c>
      <c r="E13872" s="23">
        <v>44256</v>
      </c>
      <c r="F13872">
        <v>2</v>
      </c>
      <c r="G13872">
        <v>3</v>
      </c>
      <c r="I13872">
        <v>12</v>
      </c>
      <c r="J13872">
        <v>12</v>
      </c>
      <c r="L13872">
        <v>17</v>
      </c>
      <c r="N13872">
        <v>10</v>
      </c>
      <c r="P13872">
        <v>0</v>
      </c>
      <c r="Q13872">
        <v>0</v>
      </c>
      <c r="S13872">
        <v>2</v>
      </c>
    </row>
    <row r="13873" spans="1:19" x14ac:dyDescent="0.2">
      <c r="A13873" t="s">
        <v>28931</v>
      </c>
      <c r="B13873" t="s">
        <v>28743</v>
      </c>
      <c r="C13873" t="s">
        <v>900</v>
      </c>
      <c r="D13873" t="s">
        <v>1000</v>
      </c>
      <c r="E13873" s="23">
        <v>44256</v>
      </c>
      <c r="F13873">
        <v>3.5</v>
      </c>
      <c r="G13873">
        <v>3.5</v>
      </c>
      <c r="I13873">
        <v>5</v>
      </c>
      <c r="J13873">
        <v>20</v>
      </c>
      <c r="L13873">
        <v>20</v>
      </c>
      <c r="N13873">
        <v>4</v>
      </c>
      <c r="P13873">
        <v>1</v>
      </c>
      <c r="Q13873">
        <v>1</v>
      </c>
      <c r="S13873">
        <v>1</v>
      </c>
    </row>
    <row r="13874" spans="1:19" x14ac:dyDescent="0.2">
      <c r="A13874" t="s">
        <v>28932</v>
      </c>
      <c r="B13874" t="s">
        <v>28744</v>
      </c>
      <c r="C13874" t="s">
        <v>905</v>
      </c>
      <c r="D13874" t="s">
        <v>1000</v>
      </c>
      <c r="E13874" s="23">
        <v>44256</v>
      </c>
      <c r="F13874">
        <v>0</v>
      </c>
      <c r="G13874">
        <v>0</v>
      </c>
      <c r="I13874">
        <v>0</v>
      </c>
      <c r="J13874">
        <v>0</v>
      </c>
      <c r="L13874">
        <v>0</v>
      </c>
      <c r="N13874">
        <v>0</v>
      </c>
      <c r="P13874">
        <v>0</v>
      </c>
      <c r="Q13874">
        <v>0</v>
      </c>
      <c r="S13874">
        <v>0</v>
      </c>
    </row>
    <row r="13875" spans="1:19" x14ac:dyDescent="0.2">
      <c r="A13875" t="s">
        <v>28933</v>
      </c>
      <c r="B13875" t="s">
        <v>28745</v>
      </c>
      <c r="C13875" t="s">
        <v>316</v>
      </c>
      <c r="D13875" t="s">
        <v>1000</v>
      </c>
      <c r="E13875" s="23">
        <v>44256</v>
      </c>
      <c r="F13875">
        <v>2.5</v>
      </c>
      <c r="G13875">
        <v>4</v>
      </c>
      <c r="I13875">
        <v>3</v>
      </c>
      <c r="J13875">
        <v>14</v>
      </c>
      <c r="L13875">
        <v>22</v>
      </c>
      <c r="N13875">
        <v>3</v>
      </c>
      <c r="P13875">
        <v>0</v>
      </c>
      <c r="Q13875">
        <v>0</v>
      </c>
      <c r="S13875">
        <v>0</v>
      </c>
    </row>
    <row r="13876" spans="1:19" x14ac:dyDescent="0.2">
      <c r="A13876" t="s">
        <v>28934</v>
      </c>
      <c r="B13876" t="s">
        <v>28746</v>
      </c>
      <c r="C13876" t="s">
        <v>218</v>
      </c>
      <c r="D13876" t="s">
        <v>1000</v>
      </c>
      <c r="E13876" s="23">
        <v>44256</v>
      </c>
      <c r="F13876">
        <v>0</v>
      </c>
      <c r="G13876">
        <v>0</v>
      </c>
      <c r="I13876">
        <v>0</v>
      </c>
      <c r="J13876">
        <v>0</v>
      </c>
      <c r="L13876">
        <v>0</v>
      </c>
      <c r="N13876">
        <v>0</v>
      </c>
      <c r="P13876">
        <v>0</v>
      </c>
      <c r="Q13876">
        <v>0</v>
      </c>
      <c r="S13876">
        <v>0</v>
      </c>
    </row>
    <row r="13877" spans="1:19" x14ac:dyDescent="0.2">
      <c r="A13877" t="s">
        <v>28935</v>
      </c>
      <c r="B13877" t="s">
        <v>28747</v>
      </c>
      <c r="C13877" t="s">
        <v>202</v>
      </c>
      <c r="D13877" t="s">
        <v>1000</v>
      </c>
      <c r="E13877" s="23">
        <v>44256</v>
      </c>
      <c r="F13877">
        <v>5.5</v>
      </c>
      <c r="G13877">
        <v>8</v>
      </c>
      <c r="I13877">
        <v>67</v>
      </c>
      <c r="J13877">
        <v>57</v>
      </c>
      <c r="L13877">
        <v>90</v>
      </c>
      <c r="N13877">
        <v>55</v>
      </c>
      <c r="P13877">
        <v>5</v>
      </c>
      <c r="Q13877">
        <v>6</v>
      </c>
      <c r="S13877">
        <v>12</v>
      </c>
    </row>
    <row r="13878" spans="1:19" x14ac:dyDescent="0.2">
      <c r="A13878" t="s">
        <v>28936</v>
      </c>
      <c r="B13878" t="s">
        <v>28748</v>
      </c>
      <c r="C13878" t="s">
        <v>347</v>
      </c>
      <c r="D13878" t="s">
        <v>1000</v>
      </c>
      <c r="E13878" s="23">
        <v>44256</v>
      </c>
      <c r="F13878">
        <v>0</v>
      </c>
      <c r="G13878">
        <v>0</v>
      </c>
      <c r="I13878">
        <v>0</v>
      </c>
      <c r="J13878">
        <v>0</v>
      </c>
      <c r="L13878">
        <v>0</v>
      </c>
      <c r="N13878">
        <v>0</v>
      </c>
      <c r="P13878">
        <v>0</v>
      </c>
      <c r="Q13878">
        <v>0</v>
      </c>
      <c r="S13878">
        <v>0</v>
      </c>
    </row>
    <row r="13879" spans="1:19" x14ac:dyDescent="0.2">
      <c r="A13879" t="s">
        <v>28937</v>
      </c>
      <c r="B13879" t="s">
        <v>28749</v>
      </c>
      <c r="C13879" t="s">
        <v>224</v>
      </c>
      <c r="D13879" t="s">
        <v>1000</v>
      </c>
      <c r="E13879" s="23">
        <v>44256</v>
      </c>
      <c r="F13879">
        <v>0</v>
      </c>
      <c r="G13879">
        <v>0</v>
      </c>
      <c r="I13879">
        <v>0</v>
      </c>
      <c r="J13879">
        <v>0</v>
      </c>
      <c r="L13879">
        <v>0</v>
      </c>
      <c r="N13879">
        <v>0</v>
      </c>
      <c r="P13879">
        <v>0</v>
      </c>
      <c r="Q13879">
        <v>0</v>
      </c>
      <c r="S13879">
        <v>0</v>
      </c>
    </row>
    <row r="13880" spans="1:19" x14ac:dyDescent="0.2">
      <c r="A13880" t="s">
        <v>28938</v>
      </c>
      <c r="B13880" t="s">
        <v>28750</v>
      </c>
      <c r="C13880" t="s">
        <v>345</v>
      </c>
      <c r="D13880" t="s">
        <v>1000</v>
      </c>
      <c r="E13880" s="23">
        <v>44256</v>
      </c>
      <c r="F13880">
        <v>0</v>
      </c>
      <c r="G13880">
        <v>0</v>
      </c>
      <c r="I13880">
        <v>0</v>
      </c>
      <c r="J13880">
        <v>0</v>
      </c>
      <c r="L13880">
        <v>0</v>
      </c>
      <c r="N13880">
        <v>0</v>
      </c>
      <c r="P13880">
        <v>0</v>
      </c>
      <c r="Q13880">
        <v>0</v>
      </c>
      <c r="S13880">
        <v>0</v>
      </c>
    </row>
    <row r="13881" spans="1:19" x14ac:dyDescent="0.2">
      <c r="A13881" t="s">
        <v>28939</v>
      </c>
      <c r="B13881" t="s">
        <v>28751</v>
      </c>
      <c r="C13881" t="s">
        <v>226</v>
      </c>
      <c r="D13881" t="s">
        <v>1000</v>
      </c>
      <c r="E13881" s="23">
        <v>44256</v>
      </c>
      <c r="F13881">
        <v>2</v>
      </c>
      <c r="G13881">
        <v>11</v>
      </c>
      <c r="I13881">
        <v>7</v>
      </c>
      <c r="J13881">
        <v>22</v>
      </c>
      <c r="L13881">
        <v>121</v>
      </c>
      <c r="N13881">
        <v>7</v>
      </c>
      <c r="P13881">
        <v>0</v>
      </c>
      <c r="Q13881">
        <v>0</v>
      </c>
      <c r="S13881">
        <v>0</v>
      </c>
    </row>
    <row r="13882" spans="1:19" x14ac:dyDescent="0.2">
      <c r="A13882" t="s">
        <v>28940</v>
      </c>
      <c r="B13882" t="s">
        <v>28752</v>
      </c>
      <c r="C13882" t="s">
        <v>231</v>
      </c>
      <c r="D13882" t="s">
        <v>1000</v>
      </c>
      <c r="E13882" s="23">
        <v>44256</v>
      </c>
      <c r="F13882">
        <v>11.5</v>
      </c>
      <c r="G13882">
        <v>11.5</v>
      </c>
      <c r="I13882">
        <v>184</v>
      </c>
      <c r="J13882">
        <v>128</v>
      </c>
      <c r="L13882">
        <v>128</v>
      </c>
      <c r="N13882">
        <v>174</v>
      </c>
      <c r="P13882">
        <v>17</v>
      </c>
      <c r="Q13882">
        <v>28</v>
      </c>
      <c r="S13882">
        <v>10</v>
      </c>
    </row>
    <row r="13883" spans="1:19" x14ac:dyDescent="0.2">
      <c r="A13883" t="s">
        <v>28941</v>
      </c>
      <c r="B13883" t="s">
        <v>28753</v>
      </c>
      <c r="C13883" t="s">
        <v>216</v>
      </c>
      <c r="D13883" t="s">
        <v>1000</v>
      </c>
      <c r="E13883" s="23">
        <v>44256</v>
      </c>
      <c r="F13883">
        <v>8</v>
      </c>
      <c r="G13883">
        <v>9</v>
      </c>
      <c r="I13883">
        <v>83</v>
      </c>
      <c r="J13883">
        <v>80</v>
      </c>
      <c r="L13883">
        <v>90</v>
      </c>
      <c r="N13883">
        <v>72</v>
      </c>
      <c r="P13883">
        <v>2</v>
      </c>
      <c r="Q13883">
        <v>4</v>
      </c>
      <c r="S13883">
        <v>11</v>
      </c>
    </row>
    <row r="13884" spans="1:19" x14ac:dyDescent="0.2">
      <c r="A13884" t="s">
        <v>28942</v>
      </c>
      <c r="B13884" t="s">
        <v>28754</v>
      </c>
      <c r="C13884" t="s">
        <v>233</v>
      </c>
      <c r="D13884" t="s">
        <v>1000</v>
      </c>
      <c r="E13884" s="23">
        <v>44256</v>
      </c>
      <c r="F13884">
        <v>0</v>
      </c>
      <c r="G13884">
        <v>0</v>
      </c>
      <c r="I13884">
        <v>0</v>
      </c>
      <c r="J13884">
        <v>0</v>
      </c>
      <c r="L13884">
        <v>0</v>
      </c>
      <c r="N13884">
        <v>0</v>
      </c>
      <c r="P13884">
        <v>0</v>
      </c>
      <c r="Q13884">
        <v>0</v>
      </c>
      <c r="S13884">
        <v>0</v>
      </c>
    </row>
    <row r="13885" spans="1:19" x14ac:dyDescent="0.2">
      <c r="A13885" t="s">
        <v>28943</v>
      </c>
      <c r="B13885" t="s">
        <v>28755</v>
      </c>
      <c r="C13885" t="s">
        <v>219</v>
      </c>
      <c r="D13885" t="s">
        <v>1000</v>
      </c>
      <c r="E13885" s="23">
        <v>44256</v>
      </c>
      <c r="F13885">
        <v>0</v>
      </c>
      <c r="G13885">
        <v>0</v>
      </c>
      <c r="I13885">
        <v>0</v>
      </c>
      <c r="J13885">
        <v>0</v>
      </c>
      <c r="L13885">
        <v>0</v>
      </c>
      <c r="N13885">
        <v>0</v>
      </c>
      <c r="P13885">
        <v>0</v>
      </c>
      <c r="Q13885">
        <v>0</v>
      </c>
      <c r="S13885">
        <v>0</v>
      </c>
    </row>
    <row r="13886" spans="1:19" x14ac:dyDescent="0.2">
      <c r="A13886" t="s">
        <v>28944</v>
      </c>
      <c r="B13886" t="s">
        <v>28756</v>
      </c>
      <c r="C13886" t="s">
        <v>340</v>
      </c>
      <c r="D13886" t="s">
        <v>1000</v>
      </c>
      <c r="E13886" s="23">
        <v>44256</v>
      </c>
      <c r="F13886">
        <v>2</v>
      </c>
      <c r="G13886">
        <v>3</v>
      </c>
      <c r="I13886">
        <v>14</v>
      </c>
      <c r="J13886">
        <v>18</v>
      </c>
      <c r="L13886">
        <v>32</v>
      </c>
      <c r="N13886">
        <v>14</v>
      </c>
      <c r="P13886">
        <v>0</v>
      </c>
      <c r="Q13886">
        <v>0</v>
      </c>
      <c r="S13886">
        <v>0</v>
      </c>
    </row>
    <row r="13887" spans="1:19" x14ac:dyDescent="0.2">
      <c r="A13887" t="s">
        <v>28945</v>
      </c>
      <c r="B13887" t="s">
        <v>28757</v>
      </c>
      <c r="C13887" t="s">
        <v>350</v>
      </c>
      <c r="D13887" t="s">
        <v>1000</v>
      </c>
      <c r="E13887" s="23">
        <v>44256</v>
      </c>
      <c r="F13887">
        <v>0</v>
      </c>
      <c r="G13887">
        <v>0</v>
      </c>
      <c r="I13887">
        <v>0</v>
      </c>
      <c r="J13887">
        <v>0</v>
      </c>
      <c r="L13887">
        <v>0</v>
      </c>
      <c r="N13887">
        <v>0</v>
      </c>
      <c r="P13887">
        <v>0</v>
      </c>
      <c r="Q13887">
        <v>0</v>
      </c>
      <c r="S13887">
        <v>0</v>
      </c>
    </row>
    <row r="13888" spans="1:19" x14ac:dyDescent="0.2">
      <c r="A13888" t="s">
        <v>28946</v>
      </c>
      <c r="B13888" t="s">
        <v>28758</v>
      </c>
      <c r="C13888" t="s">
        <v>351</v>
      </c>
      <c r="D13888" t="s">
        <v>1000</v>
      </c>
      <c r="E13888" s="23">
        <v>44256</v>
      </c>
      <c r="F13888">
        <v>0</v>
      </c>
      <c r="G13888">
        <v>0</v>
      </c>
      <c r="I13888">
        <v>0</v>
      </c>
      <c r="J13888">
        <v>0</v>
      </c>
      <c r="L13888">
        <v>0</v>
      </c>
      <c r="N13888">
        <v>0</v>
      </c>
      <c r="P13888">
        <v>0</v>
      </c>
      <c r="Q13888">
        <v>0</v>
      </c>
      <c r="S13888">
        <v>0</v>
      </c>
    </row>
    <row r="13889" spans="1:19" x14ac:dyDescent="0.2">
      <c r="A13889" t="s">
        <v>28947</v>
      </c>
      <c r="B13889" t="s">
        <v>28759</v>
      </c>
      <c r="C13889" t="s">
        <v>352</v>
      </c>
      <c r="D13889" t="s">
        <v>1000</v>
      </c>
      <c r="E13889" s="23">
        <v>44256</v>
      </c>
      <c r="F13889">
        <v>0</v>
      </c>
      <c r="G13889">
        <v>0</v>
      </c>
      <c r="I13889">
        <v>0</v>
      </c>
      <c r="J13889">
        <v>0</v>
      </c>
      <c r="L13889">
        <v>0</v>
      </c>
      <c r="N13889">
        <v>0</v>
      </c>
      <c r="P13889">
        <v>0</v>
      </c>
      <c r="Q13889">
        <v>0</v>
      </c>
      <c r="S13889">
        <v>0</v>
      </c>
    </row>
    <row r="13890" spans="1:19" x14ac:dyDescent="0.2">
      <c r="A13890" t="s">
        <v>28948</v>
      </c>
      <c r="B13890" t="s">
        <v>28760</v>
      </c>
      <c r="C13890" t="s">
        <v>353</v>
      </c>
      <c r="D13890" t="s">
        <v>1000</v>
      </c>
      <c r="E13890" s="23">
        <v>44256</v>
      </c>
      <c r="F13890">
        <v>0</v>
      </c>
      <c r="G13890">
        <v>0</v>
      </c>
      <c r="I13890">
        <v>0</v>
      </c>
      <c r="J13890">
        <v>0</v>
      </c>
      <c r="L13890">
        <v>0</v>
      </c>
      <c r="N13890">
        <v>0</v>
      </c>
      <c r="P13890">
        <v>0</v>
      </c>
      <c r="Q13890">
        <v>0</v>
      </c>
      <c r="S13890">
        <v>0</v>
      </c>
    </row>
    <row r="13891" spans="1:19" x14ac:dyDescent="0.2">
      <c r="A13891" t="s">
        <v>28949</v>
      </c>
      <c r="B13891" t="s">
        <v>28761</v>
      </c>
      <c r="C13891" t="s">
        <v>386</v>
      </c>
      <c r="D13891" t="s">
        <v>1000</v>
      </c>
      <c r="E13891" s="23">
        <v>44256</v>
      </c>
      <c r="F13891">
        <v>0</v>
      </c>
      <c r="G13891">
        <v>0</v>
      </c>
      <c r="I13891">
        <v>0</v>
      </c>
      <c r="J13891">
        <v>0</v>
      </c>
      <c r="L13891">
        <v>0</v>
      </c>
      <c r="N13891">
        <v>0</v>
      </c>
      <c r="P13891">
        <v>0</v>
      </c>
      <c r="Q13891">
        <v>0</v>
      </c>
      <c r="S13891">
        <v>0</v>
      </c>
    </row>
    <row r="13892" spans="1:19" x14ac:dyDescent="0.2">
      <c r="A13892" t="s">
        <v>28950</v>
      </c>
      <c r="B13892" t="s">
        <v>28762</v>
      </c>
      <c r="C13892" t="s">
        <v>354</v>
      </c>
      <c r="D13892" t="s">
        <v>1000</v>
      </c>
      <c r="E13892" s="23">
        <v>44256</v>
      </c>
      <c r="F13892">
        <v>4</v>
      </c>
      <c r="G13892">
        <v>4</v>
      </c>
      <c r="I13892">
        <v>11</v>
      </c>
      <c r="J13892">
        <v>24</v>
      </c>
      <c r="L13892">
        <v>24</v>
      </c>
      <c r="N13892">
        <v>9</v>
      </c>
      <c r="P13892">
        <v>1</v>
      </c>
      <c r="Q13892">
        <v>1</v>
      </c>
      <c r="S13892">
        <v>2</v>
      </c>
    </row>
    <row r="13893" spans="1:19" x14ac:dyDescent="0.2">
      <c r="A13893" t="s">
        <v>28951</v>
      </c>
      <c r="B13893" t="s">
        <v>28763</v>
      </c>
      <c r="C13893" t="s">
        <v>355</v>
      </c>
      <c r="D13893" t="s">
        <v>1000</v>
      </c>
      <c r="E13893" s="23">
        <v>44256</v>
      </c>
      <c r="F13893">
        <v>2</v>
      </c>
      <c r="G13893">
        <v>2</v>
      </c>
      <c r="I13893">
        <v>6</v>
      </c>
      <c r="J13893">
        <v>11</v>
      </c>
      <c r="L13893">
        <v>11</v>
      </c>
      <c r="N13893">
        <v>6</v>
      </c>
      <c r="P13893">
        <v>0</v>
      </c>
      <c r="Q13893">
        <v>0</v>
      </c>
      <c r="S13893">
        <v>0</v>
      </c>
    </row>
    <row r="13894" spans="1:19" x14ac:dyDescent="0.2">
      <c r="A13894" t="s">
        <v>28952</v>
      </c>
      <c r="B13894" t="s">
        <v>28764</v>
      </c>
      <c r="C13894" t="s">
        <v>228</v>
      </c>
      <c r="D13894" t="s">
        <v>1002</v>
      </c>
      <c r="E13894" s="23">
        <v>44256</v>
      </c>
      <c r="F13894">
        <v>0</v>
      </c>
      <c r="G13894">
        <v>0</v>
      </c>
      <c r="I13894">
        <v>0</v>
      </c>
      <c r="J13894">
        <v>0</v>
      </c>
      <c r="L13894">
        <v>0</v>
      </c>
      <c r="N13894">
        <v>0</v>
      </c>
      <c r="P13894">
        <v>0</v>
      </c>
      <c r="Q13894">
        <v>0</v>
      </c>
      <c r="S13894">
        <v>0</v>
      </c>
    </row>
    <row r="13895" spans="1:19" x14ac:dyDescent="0.2">
      <c r="A13895" t="s">
        <v>28953</v>
      </c>
      <c r="B13895" t="s">
        <v>28765</v>
      </c>
      <c r="C13895" t="s">
        <v>211</v>
      </c>
      <c r="D13895" t="s">
        <v>1002</v>
      </c>
      <c r="E13895" s="23">
        <v>44256</v>
      </c>
      <c r="F13895">
        <v>0</v>
      </c>
      <c r="G13895">
        <v>0</v>
      </c>
      <c r="I13895">
        <v>0</v>
      </c>
      <c r="J13895">
        <v>0</v>
      </c>
      <c r="L13895">
        <v>0</v>
      </c>
      <c r="N13895">
        <v>0</v>
      </c>
      <c r="P13895">
        <v>0</v>
      </c>
      <c r="Q13895">
        <v>0</v>
      </c>
      <c r="S13895">
        <v>0</v>
      </c>
    </row>
    <row r="13896" spans="1:19" x14ac:dyDescent="0.2">
      <c r="A13896" t="s">
        <v>28954</v>
      </c>
      <c r="B13896" t="s">
        <v>28766</v>
      </c>
      <c r="C13896" t="s">
        <v>213</v>
      </c>
      <c r="D13896" t="s">
        <v>1002</v>
      </c>
      <c r="E13896" s="23">
        <v>44256</v>
      </c>
      <c r="F13896">
        <v>0</v>
      </c>
      <c r="G13896">
        <v>0</v>
      </c>
      <c r="I13896">
        <v>0</v>
      </c>
      <c r="J13896">
        <v>0</v>
      </c>
      <c r="L13896">
        <v>0</v>
      </c>
      <c r="N13896">
        <v>0</v>
      </c>
      <c r="P13896">
        <v>0</v>
      </c>
      <c r="Q13896">
        <v>0</v>
      </c>
      <c r="S13896">
        <v>0</v>
      </c>
    </row>
    <row r="13897" spans="1:19" x14ac:dyDescent="0.2">
      <c r="A13897" t="s">
        <v>28955</v>
      </c>
      <c r="B13897" t="s">
        <v>28767</v>
      </c>
      <c r="C13897" t="s">
        <v>229</v>
      </c>
      <c r="D13897" t="s">
        <v>1002</v>
      </c>
      <c r="E13897" s="23">
        <v>44256</v>
      </c>
      <c r="F13897">
        <v>0</v>
      </c>
      <c r="G13897">
        <v>0</v>
      </c>
      <c r="I13897">
        <v>0</v>
      </c>
      <c r="J13897">
        <v>0</v>
      </c>
      <c r="L13897">
        <v>0</v>
      </c>
      <c r="N13897">
        <v>0</v>
      </c>
      <c r="P13897">
        <v>0</v>
      </c>
      <c r="Q13897">
        <v>0</v>
      </c>
      <c r="S13897">
        <v>0</v>
      </c>
    </row>
    <row r="13898" spans="1:19" x14ac:dyDescent="0.2">
      <c r="A13898" t="s">
        <v>28956</v>
      </c>
      <c r="B13898" t="s">
        <v>28768</v>
      </c>
      <c r="C13898" t="s">
        <v>1051</v>
      </c>
      <c r="D13898" t="s">
        <v>1002</v>
      </c>
      <c r="E13898" s="23">
        <v>44256</v>
      </c>
      <c r="F13898">
        <v>0</v>
      </c>
      <c r="G13898">
        <v>0</v>
      </c>
      <c r="I13898">
        <v>0</v>
      </c>
      <c r="J13898">
        <v>0</v>
      </c>
      <c r="L13898">
        <v>0</v>
      </c>
      <c r="N13898">
        <v>0</v>
      </c>
      <c r="P13898">
        <v>0</v>
      </c>
      <c r="Q13898">
        <v>0</v>
      </c>
      <c r="S13898">
        <v>0</v>
      </c>
    </row>
    <row r="13899" spans="1:19" x14ac:dyDescent="0.2">
      <c r="A13899" t="s">
        <v>28957</v>
      </c>
      <c r="B13899" t="s">
        <v>28769</v>
      </c>
      <c r="C13899" t="s">
        <v>1049</v>
      </c>
      <c r="D13899" t="s">
        <v>1002</v>
      </c>
      <c r="E13899" s="23">
        <v>44256</v>
      </c>
      <c r="F13899">
        <v>0</v>
      </c>
      <c r="G13899">
        <v>0</v>
      </c>
      <c r="I13899">
        <v>0</v>
      </c>
      <c r="J13899">
        <v>0</v>
      </c>
      <c r="L13899">
        <v>0</v>
      </c>
      <c r="N13899">
        <v>0</v>
      </c>
      <c r="P13899">
        <v>0</v>
      </c>
      <c r="Q13899">
        <v>0</v>
      </c>
      <c r="S13899">
        <v>0</v>
      </c>
    </row>
    <row r="13900" spans="1:19" x14ac:dyDescent="0.2">
      <c r="A13900" t="s">
        <v>28958</v>
      </c>
      <c r="B13900" t="s">
        <v>28770</v>
      </c>
      <c r="C13900" t="s">
        <v>25343</v>
      </c>
      <c r="D13900" t="s">
        <v>1002</v>
      </c>
      <c r="E13900" s="23">
        <v>44256</v>
      </c>
      <c r="F13900">
        <v>1.5</v>
      </c>
      <c r="G13900">
        <v>1.5</v>
      </c>
      <c r="I13900">
        <v>2</v>
      </c>
      <c r="J13900">
        <v>8</v>
      </c>
      <c r="L13900">
        <v>8</v>
      </c>
      <c r="N13900">
        <v>2</v>
      </c>
      <c r="P13900">
        <v>0</v>
      </c>
      <c r="Q13900">
        <v>0</v>
      </c>
      <c r="S13900">
        <v>0</v>
      </c>
    </row>
    <row r="13901" spans="1:19" x14ac:dyDescent="0.2">
      <c r="A13901" t="s">
        <v>28959</v>
      </c>
      <c r="B13901" t="s">
        <v>28771</v>
      </c>
      <c r="C13901" t="s">
        <v>25698</v>
      </c>
      <c r="D13901" t="s">
        <v>1002</v>
      </c>
      <c r="E13901" s="23">
        <v>44256</v>
      </c>
      <c r="F13901">
        <v>2</v>
      </c>
      <c r="G13901">
        <v>4</v>
      </c>
      <c r="I13901">
        <v>7</v>
      </c>
      <c r="J13901">
        <v>12</v>
      </c>
      <c r="L13901">
        <v>21</v>
      </c>
      <c r="N13901">
        <v>6</v>
      </c>
      <c r="P13901">
        <v>2</v>
      </c>
      <c r="Q13901">
        <v>2</v>
      </c>
      <c r="S13901">
        <v>1</v>
      </c>
    </row>
    <row r="13902" spans="1:19" x14ac:dyDescent="0.2">
      <c r="A13902" t="s">
        <v>28960</v>
      </c>
      <c r="B13902" t="s">
        <v>28772</v>
      </c>
      <c r="C13902" t="s">
        <v>959</v>
      </c>
      <c r="D13902" t="s">
        <v>1002</v>
      </c>
      <c r="E13902" s="23">
        <v>44256</v>
      </c>
      <c r="F13902">
        <v>0</v>
      </c>
      <c r="G13902">
        <v>0</v>
      </c>
      <c r="I13902">
        <v>0</v>
      </c>
      <c r="J13902">
        <v>0</v>
      </c>
      <c r="L13902">
        <v>0</v>
      </c>
      <c r="N13902">
        <v>0</v>
      </c>
      <c r="P13902">
        <v>0</v>
      </c>
      <c r="Q13902">
        <v>0</v>
      </c>
      <c r="S13902">
        <v>0</v>
      </c>
    </row>
    <row r="13903" spans="1:19" x14ac:dyDescent="0.2">
      <c r="A13903" t="s">
        <v>28961</v>
      </c>
      <c r="B13903" t="s">
        <v>28773</v>
      </c>
      <c r="C13903" t="s">
        <v>205</v>
      </c>
      <c r="D13903" t="s">
        <v>1002</v>
      </c>
      <c r="E13903" s="23">
        <v>44256</v>
      </c>
      <c r="F13903">
        <v>0</v>
      </c>
      <c r="G13903">
        <v>0</v>
      </c>
      <c r="I13903">
        <v>0</v>
      </c>
      <c r="J13903">
        <v>0</v>
      </c>
      <c r="L13903">
        <v>0</v>
      </c>
      <c r="N13903">
        <v>0</v>
      </c>
      <c r="P13903">
        <v>0</v>
      </c>
      <c r="Q13903">
        <v>0</v>
      </c>
      <c r="S13903">
        <v>0</v>
      </c>
    </row>
    <row r="13904" spans="1:19" x14ac:dyDescent="0.2">
      <c r="A13904" t="s">
        <v>28962</v>
      </c>
      <c r="B13904" t="s">
        <v>28774</v>
      </c>
      <c r="C13904" t="s">
        <v>384</v>
      </c>
      <c r="D13904" t="s">
        <v>1002</v>
      </c>
      <c r="E13904" s="23">
        <v>44256</v>
      </c>
      <c r="F13904">
        <v>0</v>
      </c>
      <c r="G13904">
        <v>0</v>
      </c>
      <c r="I13904">
        <v>0</v>
      </c>
      <c r="J13904">
        <v>0</v>
      </c>
      <c r="L13904">
        <v>0</v>
      </c>
      <c r="N13904">
        <v>0</v>
      </c>
      <c r="P13904">
        <v>0</v>
      </c>
      <c r="Q13904">
        <v>0</v>
      </c>
      <c r="S13904">
        <v>0</v>
      </c>
    </row>
    <row r="13905" spans="1:19" x14ac:dyDescent="0.2">
      <c r="A13905" t="s">
        <v>28963</v>
      </c>
      <c r="B13905" t="s">
        <v>28775</v>
      </c>
      <c r="C13905" t="s">
        <v>210</v>
      </c>
      <c r="D13905" t="s">
        <v>1002</v>
      </c>
      <c r="E13905" s="23">
        <v>44256</v>
      </c>
      <c r="F13905">
        <v>0</v>
      </c>
      <c r="G13905">
        <v>0</v>
      </c>
      <c r="I13905">
        <v>0</v>
      </c>
      <c r="J13905">
        <v>0</v>
      </c>
      <c r="L13905">
        <v>0</v>
      </c>
      <c r="N13905">
        <v>0</v>
      </c>
      <c r="P13905">
        <v>0</v>
      </c>
      <c r="Q13905">
        <v>0</v>
      </c>
      <c r="S13905">
        <v>0</v>
      </c>
    </row>
    <row r="13906" spans="1:19" x14ac:dyDescent="0.2">
      <c r="A13906" t="s">
        <v>28964</v>
      </c>
      <c r="B13906" t="s">
        <v>28776</v>
      </c>
      <c r="C13906" t="s">
        <v>215</v>
      </c>
      <c r="D13906" t="s">
        <v>1002</v>
      </c>
      <c r="E13906" s="23">
        <v>44256</v>
      </c>
      <c r="F13906">
        <v>4</v>
      </c>
      <c r="G13906">
        <v>7</v>
      </c>
      <c r="I13906">
        <v>17</v>
      </c>
      <c r="J13906">
        <v>24</v>
      </c>
      <c r="L13906">
        <v>39</v>
      </c>
      <c r="N13906">
        <v>14</v>
      </c>
      <c r="P13906">
        <v>7</v>
      </c>
      <c r="Q13906">
        <v>8</v>
      </c>
      <c r="S13906">
        <v>3</v>
      </c>
    </row>
    <row r="13907" spans="1:19" x14ac:dyDescent="0.2">
      <c r="A13907" t="s">
        <v>28965</v>
      </c>
      <c r="B13907" t="s">
        <v>28777</v>
      </c>
      <c r="C13907" t="s">
        <v>960</v>
      </c>
      <c r="D13907" t="s">
        <v>1002</v>
      </c>
      <c r="E13907" s="23">
        <v>44256</v>
      </c>
      <c r="F13907">
        <v>0</v>
      </c>
      <c r="G13907">
        <v>0</v>
      </c>
      <c r="I13907">
        <v>0</v>
      </c>
      <c r="J13907">
        <v>0</v>
      </c>
      <c r="L13907">
        <v>0</v>
      </c>
      <c r="N13907">
        <v>0</v>
      </c>
      <c r="P13907">
        <v>0</v>
      </c>
      <c r="Q13907">
        <v>0</v>
      </c>
      <c r="S13907">
        <v>0</v>
      </c>
    </row>
    <row r="13908" spans="1:19" x14ac:dyDescent="0.2">
      <c r="A13908" t="s">
        <v>28966</v>
      </c>
      <c r="B13908" t="s">
        <v>28778</v>
      </c>
      <c r="C13908" t="s">
        <v>961</v>
      </c>
      <c r="D13908" t="s">
        <v>1002</v>
      </c>
      <c r="E13908" s="23">
        <v>44256</v>
      </c>
      <c r="F13908">
        <v>3</v>
      </c>
      <c r="G13908">
        <v>5</v>
      </c>
      <c r="I13908">
        <v>10</v>
      </c>
      <c r="J13908">
        <v>12</v>
      </c>
      <c r="L13908">
        <v>22</v>
      </c>
      <c r="N13908">
        <v>8</v>
      </c>
      <c r="P13908">
        <v>3</v>
      </c>
      <c r="Q13908">
        <v>3</v>
      </c>
      <c r="S13908">
        <v>2</v>
      </c>
    </row>
    <row r="13909" spans="1:19" x14ac:dyDescent="0.2">
      <c r="A13909" t="s">
        <v>28967</v>
      </c>
      <c r="B13909" t="s">
        <v>28779</v>
      </c>
      <c r="C13909" t="s">
        <v>221</v>
      </c>
      <c r="D13909" t="s">
        <v>1002</v>
      </c>
      <c r="E13909" s="23">
        <v>44256</v>
      </c>
      <c r="F13909">
        <v>0</v>
      </c>
      <c r="G13909">
        <v>0</v>
      </c>
      <c r="I13909">
        <v>0</v>
      </c>
      <c r="J13909">
        <v>0</v>
      </c>
      <c r="L13909">
        <v>0</v>
      </c>
      <c r="N13909">
        <v>0</v>
      </c>
      <c r="P13909">
        <v>0</v>
      </c>
      <c r="Q13909">
        <v>0</v>
      </c>
      <c r="S13909">
        <v>0</v>
      </c>
    </row>
    <row r="13910" spans="1:19" x14ac:dyDescent="0.2">
      <c r="A13910" t="s">
        <v>28968</v>
      </c>
      <c r="B13910" t="s">
        <v>28780</v>
      </c>
      <c r="C13910" t="s">
        <v>222</v>
      </c>
      <c r="D13910" t="s">
        <v>1002</v>
      </c>
      <c r="E13910" s="23">
        <v>44256</v>
      </c>
      <c r="F13910">
        <v>0</v>
      </c>
      <c r="G13910">
        <v>0</v>
      </c>
      <c r="I13910">
        <v>0</v>
      </c>
      <c r="J13910">
        <v>0</v>
      </c>
      <c r="L13910">
        <v>0</v>
      </c>
      <c r="N13910">
        <v>0</v>
      </c>
      <c r="P13910">
        <v>0</v>
      </c>
      <c r="Q13910">
        <v>0</v>
      </c>
      <c r="S13910">
        <v>0</v>
      </c>
    </row>
    <row r="13911" spans="1:19" x14ac:dyDescent="0.2">
      <c r="A13911" t="s">
        <v>28969</v>
      </c>
      <c r="B13911" t="s">
        <v>28781</v>
      </c>
      <c r="C13911" t="s">
        <v>25359</v>
      </c>
      <c r="D13911" t="s">
        <v>1002</v>
      </c>
      <c r="E13911" s="23">
        <v>44256</v>
      </c>
      <c r="F13911">
        <v>1.5</v>
      </c>
      <c r="G13911">
        <v>1.5</v>
      </c>
      <c r="I13911">
        <v>6</v>
      </c>
      <c r="J13911">
        <v>8</v>
      </c>
      <c r="L13911">
        <v>8</v>
      </c>
      <c r="N13911">
        <v>6</v>
      </c>
      <c r="P13911">
        <v>1</v>
      </c>
      <c r="Q13911">
        <v>3</v>
      </c>
      <c r="S13911">
        <v>0</v>
      </c>
    </row>
    <row r="13912" spans="1:19" x14ac:dyDescent="0.2">
      <c r="A13912" t="s">
        <v>28970</v>
      </c>
      <c r="B13912" t="s">
        <v>28782</v>
      </c>
      <c r="C13912" t="s">
        <v>200</v>
      </c>
      <c r="D13912" t="s">
        <v>1002</v>
      </c>
      <c r="E13912" s="23">
        <v>44256</v>
      </c>
      <c r="F13912">
        <v>0.5</v>
      </c>
      <c r="G13912">
        <v>1</v>
      </c>
      <c r="I13912">
        <v>2</v>
      </c>
      <c r="J13912">
        <v>3</v>
      </c>
      <c r="L13912">
        <v>6</v>
      </c>
      <c r="N13912">
        <v>1</v>
      </c>
      <c r="P13912">
        <v>1</v>
      </c>
      <c r="Q13912">
        <v>1</v>
      </c>
      <c r="S13912">
        <v>1</v>
      </c>
    </row>
    <row r="13913" spans="1:19" x14ac:dyDescent="0.2">
      <c r="A13913" t="s">
        <v>28971</v>
      </c>
      <c r="B13913" t="s">
        <v>28783</v>
      </c>
      <c r="C13913" t="s">
        <v>204</v>
      </c>
      <c r="D13913" t="s">
        <v>1002</v>
      </c>
      <c r="E13913" s="23">
        <v>44256</v>
      </c>
      <c r="F13913">
        <v>0</v>
      </c>
      <c r="G13913">
        <v>0</v>
      </c>
      <c r="I13913">
        <v>0</v>
      </c>
      <c r="J13913">
        <v>0</v>
      </c>
      <c r="L13913">
        <v>0</v>
      </c>
      <c r="N13913">
        <v>0</v>
      </c>
      <c r="P13913">
        <v>0</v>
      </c>
      <c r="Q13913">
        <v>0</v>
      </c>
      <c r="S13913">
        <v>0</v>
      </c>
    </row>
    <row r="13914" spans="1:19" x14ac:dyDescent="0.2">
      <c r="A13914" t="s">
        <v>28972</v>
      </c>
      <c r="B13914" t="s">
        <v>28784</v>
      </c>
      <c r="C13914" t="s">
        <v>385</v>
      </c>
      <c r="D13914" t="s">
        <v>1002</v>
      </c>
      <c r="E13914" s="23">
        <v>44256</v>
      </c>
      <c r="F13914">
        <v>0</v>
      </c>
      <c r="G13914">
        <v>0</v>
      </c>
      <c r="I13914">
        <v>0</v>
      </c>
      <c r="J13914">
        <v>0</v>
      </c>
      <c r="L13914">
        <v>0</v>
      </c>
      <c r="N13914">
        <v>0</v>
      </c>
      <c r="P13914">
        <v>0</v>
      </c>
      <c r="Q13914">
        <v>0</v>
      </c>
      <c r="S13914">
        <v>0</v>
      </c>
    </row>
    <row r="13915" spans="1:19" x14ac:dyDescent="0.2">
      <c r="A13915" t="s">
        <v>28973</v>
      </c>
      <c r="B13915" t="s">
        <v>28785</v>
      </c>
      <c r="C13915" t="s">
        <v>208</v>
      </c>
      <c r="D13915" t="s">
        <v>1002</v>
      </c>
      <c r="E13915" s="23">
        <v>44256</v>
      </c>
      <c r="F13915">
        <v>2</v>
      </c>
      <c r="G13915">
        <v>3</v>
      </c>
      <c r="I13915">
        <v>12</v>
      </c>
      <c r="J13915">
        <v>12</v>
      </c>
      <c r="L13915">
        <v>17</v>
      </c>
      <c r="N13915">
        <v>10</v>
      </c>
      <c r="P13915">
        <v>0</v>
      </c>
      <c r="Q13915">
        <v>0</v>
      </c>
      <c r="S13915">
        <v>2</v>
      </c>
    </row>
    <row r="13916" spans="1:19" x14ac:dyDescent="0.2">
      <c r="A13916" t="s">
        <v>28974</v>
      </c>
      <c r="B13916" t="s">
        <v>28786</v>
      </c>
      <c r="C13916" t="s">
        <v>900</v>
      </c>
      <c r="D13916" t="s">
        <v>1002</v>
      </c>
      <c r="E13916" s="23">
        <v>44256</v>
      </c>
      <c r="F13916">
        <v>3.5</v>
      </c>
      <c r="G13916">
        <v>3.5</v>
      </c>
      <c r="I13916">
        <v>5</v>
      </c>
      <c r="J13916">
        <v>20</v>
      </c>
      <c r="L13916">
        <v>20</v>
      </c>
      <c r="N13916">
        <v>4</v>
      </c>
      <c r="P13916">
        <v>1</v>
      </c>
      <c r="Q13916">
        <v>1</v>
      </c>
      <c r="S13916">
        <v>1</v>
      </c>
    </row>
    <row r="13917" spans="1:19" x14ac:dyDescent="0.2">
      <c r="A13917" t="s">
        <v>28975</v>
      </c>
      <c r="B13917" t="s">
        <v>28787</v>
      </c>
      <c r="C13917" t="s">
        <v>905</v>
      </c>
      <c r="D13917" t="s">
        <v>1002</v>
      </c>
      <c r="E13917" s="23">
        <v>44256</v>
      </c>
      <c r="F13917">
        <v>0</v>
      </c>
      <c r="G13917">
        <v>0</v>
      </c>
      <c r="I13917">
        <v>0</v>
      </c>
      <c r="J13917">
        <v>0</v>
      </c>
      <c r="L13917">
        <v>0</v>
      </c>
      <c r="N13917">
        <v>0</v>
      </c>
      <c r="P13917">
        <v>0</v>
      </c>
      <c r="Q13917">
        <v>0</v>
      </c>
      <c r="S13917">
        <v>0</v>
      </c>
    </row>
    <row r="13918" spans="1:19" x14ac:dyDescent="0.2">
      <c r="A13918" t="s">
        <v>28976</v>
      </c>
      <c r="B13918" t="s">
        <v>28788</v>
      </c>
      <c r="C13918" t="s">
        <v>316</v>
      </c>
      <c r="D13918" t="s">
        <v>1002</v>
      </c>
      <c r="E13918" s="23">
        <v>44256</v>
      </c>
      <c r="F13918">
        <v>2.5</v>
      </c>
      <c r="G13918">
        <v>4</v>
      </c>
      <c r="I13918">
        <v>3</v>
      </c>
      <c r="J13918">
        <v>14</v>
      </c>
      <c r="L13918">
        <v>22</v>
      </c>
      <c r="N13918">
        <v>3</v>
      </c>
      <c r="P13918">
        <v>0</v>
      </c>
      <c r="Q13918">
        <v>0</v>
      </c>
      <c r="S13918">
        <v>0</v>
      </c>
    </row>
    <row r="13919" spans="1:19" x14ac:dyDescent="0.2">
      <c r="A13919" t="s">
        <v>28977</v>
      </c>
      <c r="B13919" t="s">
        <v>28789</v>
      </c>
      <c r="C13919" t="s">
        <v>218</v>
      </c>
      <c r="D13919" t="s">
        <v>1002</v>
      </c>
      <c r="E13919" s="23">
        <v>44256</v>
      </c>
      <c r="F13919">
        <v>0</v>
      </c>
      <c r="G13919">
        <v>0</v>
      </c>
      <c r="I13919">
        <v>0</v>
      </c>
      <c r="J13919">
        <v>0</v>
      </c>
      <c r="L13919">
        <v>0</v>
      </c>
      <c r="N13919">
        <v>0</v>
      </c>
      <c r="P13919">
        <v>0</v>
      </c>
      <c r="Q13919">
        <v>0</v>
      </c>
      <c r="S13919">
        <v>0</v>
      </c>
    </row>
    <row r="13920" spans="1:19" x14ac:dyDescent="0.2">
      <c r="A13920" t="s">
        <v>28978</v>
      </c>
      <c r="B13920" t="s">
        <v>28790</v>
      </c>
      <c r="C13920" t="s">
        <v>202</v>
      </c>
      <c r="D13920" t="s">
        <v>1002</v>
      </c>
      <c r="E13920" s="23">
        <v>44256</v>
      </c>
      <c r="F13920">
        <v>5.5</v>
      </c>
      <c r="G13920">
        <v>8</v>
      </c>
      <c r="I13920">
        <v>67</v>
      </c>
      <c r="J13920">
        <v>57</v>
      </c>
      <c r="L13920">
        <v>90</v>
      </c>
      <c r="N13920">
        <v>55</v>
      </c>
      <c r="P13920">
        <v>5</v>
      </c>
      <c r="Q13920">
        <v>6</v>
      </c>
      <c r="S13920">
        <v>12</v>
      </c>
    </row>
    <row r="13921" spans="1:19" x14ac:dyDescent="0.2">
      <c r="A13921" t="s">
        <v>28979</v>
      </c>
      <c r="B13921" t="s">
        <v>28791</v>
      </c>
      <c r="C13921" t="s">
        <v>347</v>
      </c>
      <c r="D13921" t="s">
        <v>1002</v>
      </c>
      <c r="E13921" s="23">
        <v>44256</v>
      </c>
      <c r="F13921">
        <v>0</v>
      </c>
      <c r="G13921">
        <v>0</v>
      </c>
      <c r="I13921">
        <v>0</v>
      </c>
      <c r="J13921">
        <v>0</v>
      </c>
      <c r="L13921">
        <v>0</v>
      </c>
      <c r="N13921">
        <v>0</v>
      </c>
      <c r="P13921">
        <v>0</v>
      </c>
      <c r="Q13921">
        <v>0</v>
      </c>
      <c r="S13921">
        <v>0</v>
      </c>
    </row>
    <row r="13922" spans="1:19" x14ac:dyDescent="0.2">
      <c r="A13922" t="s">
        <v>28980</v>
      </c>
      <c r="B13922" t="s">
        <v>28792</v>
      </c>
      <c r="C13922" t="s">
        <v>224</v>
      </c>
      <c r="D13922" t="s">
        <v>1002</v>
      </c>
      <c r="E13922" s="23">
        <v>44256</v>
      </c>
      <c r="F13922">
        <v>0</v>
      </c>
      <c r="G13922">
        <v>0</v>
      </c>
      <c r="I13922">
        <v>0</v>
      </c>
      <c r="J13922">
        <v>0</v>
      </c>
      <c r="L13922">
        <v>0</v>
      </c>
      <c r="N13922">
        <v>0</v>
      </c>
      <c r="P13922">
        <v>0</v>
      </c>
      <c r="Q13922">
        <v>0</v>
      </c>
      <c r="S13922">
        <v>0</v>
      </c>
    </row>
    <row r="13923" spans="1:19" x14ac:dyDescent="0.2">
      <c r="A13923" t="s">
        <v>28981</v>
      </c>
      <c r="B13923" t="s">
        <v>28793</v>
      </c>
      <c r="C13923" t="s">
        <v>345</v>
      </c>
      <c r="D13923" t="s">
        <v>1002</v>
      </c>
      <c r="E13923" s="23">
        <v>44256</v>
      </c>
      <c r="F13923">
        <v>0</v>
      </c>
      <c r="G13923">
        <v>0</v>
      </c>
      <c r="I13923">
        <v>0</v>
      </c>
      <c r="J13923">
        <v>0</v>
      </c>
      <c r="L13923">
        <v>0</v>
      </c>
      <c r="N13923">
        <v>0</v>
      </c>
      <c r="P13923">
        <v>0</v>
      </c>
      <c r="Q13923">
        <v>0</v>
      </c>
      <c r="S13923">
        <v>0</v>
      </c>
    </row>
    <row r="13924" spans="1:19" x14ac:dyDescent="0.2">
      <c r="A13924" t="s">
        <v>28982</v>
      </c>
      <c r="B13924" t="s">
        <v>28794</v>
      </c>
      <c r="C13924" t="s">
        <v>226</v>
      </c>
      <c r="D13924" t="s">
        <v>1002</v>
      </c>
      <c r="E13924" s="23">
        <v>44256</v>
      </c>
      <c r="F13924">
        <v>2</v>
      </c>
      <c r="G13924">
        <v>11</v>
      </c>
      <c r="I13924">
        <v>7</v>
      </c>
      <c r="J13924">
        <v>22</v>
      </c>
      <c r="L13924">
        <v>121</v>
      </c>
      <c r="N13924">
        <v>7</v>
      </c>
      <c r="P13924">
        <v>0</v>
      </c>
      <c r="Q13924">
        <v>0</v>
      </c>
      <c r="S13924">
        <v>0</v>
      </c>
    </row>
    <row r="13925" spans="1:19" x14ac:dyDescent="0.2">
      <c r="A13925" t="s">
        <v>28983</v>
      </c>
      <c r="B13925" t="s">
        <v>28795</v>
      </c>
      <c r="C13925" t="s">
        <v>231</v>
      </c>
      <c r="D13925" t="s">
        <v>1002</v>
      </c>
      <c r="E13925" s="23">
        <v>44256</v>
      </c>
      <c r="F13925">
        <v>11.5</v>
      </c>
      <c r="G13925">
        <v>11.5</v>
      </c>
      <c r="I13925">
        <v>184</v>
      </c>
      <c r="J13925">
        <v>128</v>
      </c>
      <c r="L13925">
        <v>128</v>
      </c>
      <c r="N13925">
        <v>174</v>
      </c>
      <c r="P13925">
        <v>17</v>
      </c>
      <c r="Q13925">
        <v>28</v>
      </c>
      <c r="S13925">
        <v>10</v>
      </c>
    </row>
    <row r="13926" spans="1:19" x14ac:dyDescent="0.2">
      <c r="A13926" t="s">
        <v>28984</v>
      </c>
      <c r="B13926" t="s">
        <v>28796</v>
      </c>
      <c r="C13926" t="s">
        <v>216</v>
      </c>
      <c r="D13926" t="s">
        <v>1002</v>
      </c>
      <c r="E13926" s="23">
        <v>44256</v>
      </c>
      <c r="F13926">
        <v>8</v>
      </c>
      <c r="G13926">
        <v>9</v>
      </c>
      <c r="I13926">
        <v>83</v>
      </c>
      <c r="J13926">
        <v>80</v>
      </c>
      <c r="L13926">
        <v>90</v>
      </c>
      <c r="N13926">
        <v>72</v>
      </c>
      <c r="P13926">
        <v>2</v>
      </c>
      <c r="Q13926">
        <v>4</v>
      </c>
      <c r="S13926">
        <v>11</v>
      </c>
    </row>
    <row r="13927" spans="1:19" x14ac:dyDescent="0.2">
      <c r="A13927" t="s">
        <v>28985</v>
      </c>
      <c r="B13927" t="s">
        <v>28797</v>
      </c>
      <c r="C13927" t="s">
        <v>233</v>
      </c>
      <c r="D13927" t="s">
        <v>1002</v>
      </c>
      <c r="E13927" s="23">
        <v>44256</v>
      </c>
      <c r="F13927">
        <v>0</v>
      </c>
      <c r="G13927">
        <v>0</v>
      </c>
      <c r="I13927">
        <v>0</v>
      </c>
      <c r="J13927">
        <v>0</v>
      </c>
      <c r="L13927">
        <v>0</v>
      </c>
      <c r="N13927">
        <v>0</v>
      </c>
      <c r="P13927">
        <v>0</v>
      </c>
      <c r="Q13927">
        <v>0</v>
      </c>
      <c r="S13927">
        <v>0</v>
      </c>
    </row>
    <row r="13928" spans="1:19" x14ac:dyDescent="0.2">
      <c r="A13928" t="s">
        <v>28986</v>
      </c>
      <c r="B13928" t="s">
        <v>28798</v>
      </c>
      <c r="C13928" t="s">
        <v>219</v>
      </c>
      <c r="D13928" t="s">
        <v>1002</v>
      </c>
      <c r="E13928" s="23">
        <v>44256</v>
      </c>
      <c r="F13928">
        <v>0</v>
      </c>
      <c r="G13928">
        <v>0</v>
      </c>
      <c r="I13928">
        <v>0</v>
      </c>
      <c r="J13928">
        <v>0</v>
      </c>
      <c r="L13928">
        <v>0</v>
      </c>
      <c r="N13928">
        <v>0</v>
      </c>
      <c r="P13928">
        <v>0</v>
      </c>
      <c r="Q13928">
        <v>0</v>
      </c>
      <c r="S13928">
        <v>0</v>
      </c>
    </row>
    <row r="13929" spans="1:19" x14ac:dyDescent="0.2">
      <c r="A13929" t="s">
        <v>28987</v>
      </c>
      <c r="B13929" t="s">
        <v>28799</v>
      </c>
      <c r="C13929" t="s">
        <v>340</v>
      </c>
      <c r="D13929" t="s">
        <v>1002</v>
      </c>
      <c r="E13929" s="23">
        <v>44256</v>
      </c>
      <c r="F13929">
        <v>2</v>
      </c>
      <c r="G13929">
        <v>3</v>
      </c>
      <c r="I13929">
        <v>14</v>
      </c>
      <c r="J13929">
        <v>18</v>
      </c>
      <c r="L13929">
        <v>32</v>
      </c>
      <c r="N13929">
        <v>14</v>
      </c>
      <c r="P13929">
        <v>0</v>
      </c>
      <c r="Q13929">
        <v>0</v>
      </c>
      <c r="S13929">
        <v>0</v>
      </c>
    </row>
    <row r="13930" spans="1:19" x14ac:dyDescent="0.2">
      <c r="A13930" t="s">
        <v>28988</v>
      </c>
      <c r="B13930" t="s">
        <v>28800</v>
      </c>
      <c r="C13930" t="s">
        <v>350</v>
      </c>
      <c r="D13930" t="s">
        <v>1002</v>
      </c>
      <c r="E13930" s="23">
        <v>44256</v>
      </c>
      <c r="F13930">
        <v>0</v>
      </c>
      <c r="G13930">
        <v>0</v>
      </c>
      <c r="I13930">
        <v>0</v>
      </c>
      <c r="J13930">
        <v>0</v>
      </c>
      <c r="L13930">
        <v>0</v>
      </c>
      <c r="N13930">
        <v>0</v>
      </c>
      <c r="P13930">
        <v>0</v>
      </c>
      <c r="Q13930">
        <v>0</v>
      </c>
      <c r="S13930">
        <v>0</v>
      </c>
    </row>
    <row r="13931" spans="1:19" x14ac:dyDescent="0.2">
      <c r="A13931" t="s">
        <v>28989</v>
      </c>
      <c r="B13931" t="s">
        <v>28801</v>
      </c>
      <c r="C13931" t="s">
        <v>351</v>
      </c>
      <c r="D13931" t="s">
        <v>1002</v>
      </c>
      <c r="E13931" s="23">
        <v>44256</v>
      </c>
      <c r="F13931">
        <v>0</v>
      </c>
      <c r="G13931">
        <v>0</v>
      </c>
      <c r="I13931">
        <v>0</v>
      </c>
      <c r="J13931">
        <v>0</v>
      </c>
      <c r="L13931">
        <v>0</v>
      </c>
      <c r="N13931">
        <v>0</v>
      </c>
      <c r="P13931">
        <v>0</v>
      </c>
      <c r="Q13931">
        <v>0</v>
      </c>
      <c r="S13931">
        <v>0</v>
      </c>
    </row>
    <row r="13932" spans="1:19" x14ac:dyDescent="0.2">
      <c r="A13932" t="s">
        <v>28990</v>
      </c>
      <c r="B13932" t="s">
        <v>28802</v>
      </c>
      <c r="C13932" t="s">
        <v>352</v>
      </c>
      <c r="D13932" t="s">
        <v>1002</v>
      </c>
      <c r="E13932" s="23">
        <v>44256</v>
      </c>
      <c r="F13932">
        <v>0</v>
      </c>
      <c r="G13932">
        <v>0</v>
      </c>
      <c r="I13932">
        <v>0</v>
      </c>
      <c r="J13932">
        <v>0</v>
      </c>
      <c r="L13932">
        <v>0</v>
      </c>
      <c r="N13932">
        <v>0</v>
      </c>
      <c r="P13932">
        <v>0</v>
      </c>
      <c r="Q13932">
        <v>0</v>
      </c>
      <c r="S13932">
        <v>0</v>
      </c>
    </row>
    <row r="13933" spans="1:19" x14ac:dyDescent="0.2">
      <c r="A13933" t="s">
        <v>28991</v>
      </c>
      <c r="B13933" t="s">
        <v>28803</v>
      </c>
      <c r="C13933" t="s">
        <v>353</v>
      </c>
      <c r="D13933" t="s">
        <v>1002</v>
      </c>
      <c r="E13933" s="23">
        <v>44256</v>
      </c>
      <c r="F13933">
        <v>0</v>
      </c>
      <c r="G13933">
        <v>0</v>
      </c>
      <c r="I13933">
        <v>0</v>
      </c>
      <c r="J13933">
        <v>0</v>
      </c>
      <c r="L13933">
        <v>0</v>
      </c>
      <c r="N13933">
        <v>0</v>
      </c>
      <c r="P13933">
        <v>0</v>
      </c>
      <c r="Q13933">
        <v>0</v>
      </c>
      <c r="S13933">
        <v>0</v>
      </c>
    </row>
    <row r="13934" spans="1:19" x14ac:dyDescent="0.2">
      <c r="A13934" t="s">
        <v>28992</v>
      </c>
      <c r="B13934" t="s">
        <v>28804</v>
      </c>
      <c r="C13934" t="s">
        <v>386</v>
      </c>
      <c r="D13934" t="s">
        <v>1002</v>
      </c>
      <c r="E13934" s="23">
        <v>44256</v>
      </c>
      <c r="F13934">
        <v>0</v>
      </c>
      <c r="G13934">
        <v>0</v>
      </c>
      <c r="I13934">
        <v>0</v>
      </c>
      <c r="J13934">
        <v>0</v>
      </c>
      <c r="L13934">
        <v>0</v>
      </c>
      <c r="N13934">
        <v>0</v>
      </c>
      <c r="P13934">
        <v>0</v>
      </c>
      <c r="Q13934">
        <v>0</v>
      </c>
      <c r="S13934">
        <v>0</v>
      </c>
    </row>
    <row r="13935" spans="1:19" x14ac:dyDescent="0.2">
      <c r="A13935" t="s">
        <v>28993</v>
      </c>
      <c r="B13935" t="s">
        <v>28805</v>
      </c>
      <c r="C13935" t="s">
        <v>354</v>
      </c>
      <c r="D13935" t="s">
        <v>1002</v>
      </c>
      <c r="E13935" s="23">
        <v>44256</v>
      </c>
      <c r="F13935">
        <v>4</v>
      </c>
      <c r="G13935">
        <v>4</v>
      </c>
      <c r="I13935">
        <v>11</v>
      </c>
      <c r="J13935">
        <v>24</v>
      </c>
      <c r="L13935">
        <v>24</v>
      </c>
      <c r="N13935">
        <v>9</v>
      </c>
      <c r="P13935">
        <v>1</v>
      </c>
      <c r="Q13935">
        <v>1</v>
      </c>
      <c r="S13935">
        <v>2</v>
      </c>
    </row>
    <row r="13936" spans="1:19" x14ac:dyDescent="0.2">
      <c r="A13936" t="s">
        <v>28994</v>
      </c>
      <c r="B13936" t="s">
        <v>28806</v>
      </c>
      <c r="C13936" t="s">
        <v>355</v>
      </c>
      <c r="D13936" t="s">
        <v>1002</v>
      </c>
      <c r="E13936" s="23">
        <v>44256</v>
      </c>
      <c r="F13936">
        <v>2</v>
      </c>
      <c r="G13936">
        <v>2</v>
      </c>
      <c r="I13936">
        <v>6</v>
      </c>
      <c r="J13936">
        <v>11</v>
      </c>
      <c r="L13936">
        <v>11</v>
      </c>
      <c r="N13936">
        <v>6</v>
      </c>
      <c r="P13936">
        <v>0</v>
      </c>
      <c r="Q13936">
        <v>0</v>
      </c>
      <c r="S13936">
        <v>0</v>
      </c>
    </row>
    <row r="13937" spans="1:19" x14ac:dyDescent="0.2">
      <c r="A13937" t="s">
        <v>28995</v>
      </c>
      <c r="B13937" t="s">
        <v>28807</v>
      </c>
      <c r="C13937" t="s">
        <v>1048</v>
      </c>
      <c r="D13937" t="s">
        <v>1002</v>
      </c>
      <c r="E13937" s="23">
        <v>44256</v>
      </c>
      <c r="F13937">
        <v>2.5</v>
      </c>
      <c r="G13937">
        <v>2.5</v>
      </c>
      <c r="I13937">
        <v>7</v>
      </c>
      <c r="J13937">
        <v>14</v>
      </c>
      <c r="L13937">
        <v>14</v>
      </c>
      <c r="N13937">
        <v>6</v>
      </c>
      <c r="P13937">
        <v>1</v>
      </c>
      <c r="Q13937">
        <v>1</v>
      </c>
      <c r="S13937">
        <v>1</v>
      </c>
    </row>
    <row r="13938" spans="1:19" x14ac:dyDescent="0.2">
      <c r="A13938" t="s">
        <v>28996</v>
      </c>
      <c r="B13938" t="s">
        <v>28808</v>
      </c>
      <c r="C13938" t="s">
        <v>1047</v>
      </c>
      <c r="D13938" t="s">
        <v>1002</v>
      </c>
      <c r="E13938" s="23">
        <v>44256</v>
      </c>
      <c r="F13938">
        <v>1.5</v>
      </c>
      <c r="G13938">
        <v>1.5</v>
      </c>
      <c r="I13938">
        <v>16</v>
      </c>
      <c r="J13938">
        <v>8</v>
      </c>
      <c r="L13938">
        <v>8</v>
      </c>
      <c r="N13938">
        <v>15</v>
      </c>
      <c r="P13938">
        <v>1</v>
      </c>
      <c r="Q13938">
        <v>1</v>
      </c>
      <c r="S13938">
        <v>1</v>
      </c>
    </row>
    <row r="13939" spans="1:19" x14ac:dyDescent="0.2">
      <c r="A13939" t="s">
        <v>28997</v>
      </c>
      <c r="B13939" t="s">
        <v>28809</v>
      </c>
      <c r="C13939" t="s">
        <v>1050</v>
      </c>
      <c r="D13939" t="s">
        <v>1002</v>
      </c>
      <c r="E13939" s="23">
        <v>44256</v>
      </c>
      <c r="F13939">
        <v>0.5</v>
      </c>
      <c r="G13939">
        <v>1</v>
      </c>
      <c r="I13939">
        <v>0</v>
      </c>
      <c r="J13939">
        <v>2</v>
      </c>
      <c r="L13939">
        <v>5</v>
      </c>
      <c r="N13939">
        <v>0</v>
      </c>
      <c r="P13939">
        <v>0</v>
      </c>
      <c r="Q13939">
        <v>0</v>
      </c>
      <c r="S13939">
        <v>0</v>
      </c>
    </row>
    <row r="13940" spans="1:19" x14ac:dyDescent="0.2">
      <c r="A13940" t="s">
        <v>28998</v>
      </c>
      <c r="B13940" t="s">
        <v>28810</v>
      </c>
      <c r="C13940" t="s">
        <v>1054</v>
      </c>
      <c r="D13940" t="s">
        <v>1002</v>
      </c>
      <c r="E13940" s="23">
        <v>44256</v>
      </c>
      <c r="F13940">
        <v>1.5</v>
      </c>
      <c r="G13940">
        <v>1.5</v>
      </c>
      <c r="I13940">
        <v>2</v>
      </c>
      <c r="J13940">
        <v>8</v>
      </c>
      <c r="L13940">
        <v>8</v>
      </c>
      <c r="N13940">
        <v>2</v>
      </c>
      <c r="P13940">
        <v>0</v>
      </c>
      <c r="Q13940">
        <v>0</v>
      </c>
      <c r="S13940">
        <v>0</v>
      </c>
    </row>
    <row r="13941" spans="1:19" x14ac:dyDescent="0.2">
      <c r="A13941" t="s">
        <v>28999</v>
      </c>
      <c r="B13941" t="s">
        <v>28811</v>
      </c>
      <c r="C13941" t="s">
        <v>1052</v>
      </c>
      <c r="D13941" t="s">
        <v>1002</v>
      </c>
      <c r="E13941" s="23">
        <v>44256</v>
      </c>
      <c r="F13941">
        <v>2.5</v>
      </c>
      <c r="G13941">
        <v>2.5</v>
      </c>
      <c r="I13941">
        <v>3</v>
      </c>
      <c r="J13941">
        <v>13</v>
      </c>
      <c r="L13941">
        <v>13</v>
      </c>
      <c r="N13941">
        <v>1</v>
      </c>
      <c r="P13941">
        <v>1</v>
      </c>
      <c r="Q13941">
        <v>1</v>
      </c>
      <c r="S13941">
        <v>2</v>
      </c>
    </row>
    <row r="13942" spans="1:19" x14ac:dyDescent="0.2">
      <c r="A13942" t="s">
        <v>29000</v>
      </c>
      <c r="B13942" t="s">
        <v>28812</v>
      </c>
      <c r="C13942" t="s">
        <v>1053</v>
      </c>
      <c r="D13942" t="s">
        <v>1002</v>
      </c>
      <c r="E13942" s="23">
        <v>44256</v>
      </c>
      <c r="F13942">
        <v>1.5</v>
      </c>
      <c r="G13942">
        <v>1.5</v>
      </c>
      <c r="I13942">
        <v>5</v>
      </c>
      <c r="J13942">
        <v>8</v>
      </c>
      <c r="L13942">
        <v>8</v>
      </c>
      <c r="N13942">
        <v>4</v>
      </c>
      <c r="P13942">
        <v>0</v>
      </c>
      <c r="Q13942">
        <v>0</v>
      </c>
      <c r="S13942">
        <v>1</v>
      </c>
    </row>
    <row r="13943" spans="1:19" x14ac:dyDescent="0.2">
      <c r="A13943" t="s">
        <v>28909</v>
      </c>
      <c r="B13943" t="s">
        <v>28721</v>
      </c>
      <c r="C13943" t="s">
        <v>25698</v>
      </c>
      <c r="D13943" t="s">
        <v>1000</v>
      </c>
      <c r="E13943" s="23">
        <v>44256</v>
      </c>
      <c r="F13943">
        <v>2</v>
      </c>
      <c r="G13943">
        <v>4</v>
      </c>
      <c r="I13943">
        <v>7</v>
      </c>
      <c r="J13943">
        <v>12</v>
      </c>
      <c r="L13943">
        <v>21</v>
      </c>
      <c r="N13943">
        <v>6</v>
      </c>
      <c r="P13943">
        <v>2</v>
      </c>
      <c r="Q13943">
        <v>2</v>
      </c>
      <c r="S13943">
        <v>1</v>
      </c>
    </row>
    <row r="13944" spans="1:19" x14ac:dyDescent="0.2">
      <c r="A13944" t="s">
        <v>29001</v>
      </c>
      <c r="B13944" t="s">
        <v>28813</v>
      </c>
      <c r="C13944" t="s">
        <v>962</v>
      </c>
      <c r="D13944" t="s">
        <v>1000</v>
      </c>
      <c r="E13944" s="23">
        <v>44256</v>
      </c>
      <c r="F13944">
        <v>0</v>
      </c>
      <c r="G13944">
        <v>0</v>
      </c>
      <c r="I13944">
        <v>0</v>
      </c>
      <c r="J13944">
        <v>0</v>
      </c>
      <c r="L13944">
        <v>0</v>
      </c>
      <c r="N13944">
        <v>0</v>
      </c>
      <c r="P13944">
        <v>0</v>
      </c>
      <c r="Q13944">
        <v>0</v>
      </c>
      <c r="S13944">
        <v>0</v>
      </c>
    </row>
    <row r="13945" spans="1:19" x14ac:dyDescent="0.2">
      <c r="A13945" t="s">
        <v>29002</v>
      </c>
      <c r="B13945" t="s">
        <v>28814</v>
      </c>
      <c r="C13945" t="s">
        <v>348</v>
      </c>
      <c r="D13945" t="s">
        <v>1000</v>
      </c>
      <c r="E13945" s="23">
        <v>44256</v>
      </c>
      <c r="F13945">
        <v>0</v>
      </c>
      <c r="G13945">
        <v>0</v>
      </c>
      <c r="I13945">
        <v>0</v>
      </c>
      <c r="J13945">
        <v>0</v>
      </c>
      <c r="L13945">
        <v>0</v>
      </c>
      <c r="N13945">
        <v>0</v>
      </c>
      <c r="P13945">
        <v>0</v>
      </c>
      <c r="Q13945">
        <v>0</v>
      </c>
      <c r="S13945">
        <v>0</v>
      </c>
    </row>
    <row r="13946" spans="1:19" x14ac:dyDescent="0.2">
      <c r="A13946" t="s">
        <v>29003</v>
      </c>
      <c r="B13946" t="s">
        <v>28815</v>
      </c>
      <c r="C13946" t="s">
        <v>357</v>
      </c>
      <c r="D13946" t="s">
        <v>1000</v>
      </c>
      <c r="E13946" s="23">
        <v>44256</v>
      </c>
      <c r="F13946">
        <v>0</v>
      </c>
      <c r="G13946">
        <v>0</v>
      </c>
      <c r="I13946">
        <v>0</v>
      </c>
      <c r="J13946">
        <v>0</v>
      </c>
      <c r="L13946">
        <v>0</v>
      </c>
      <c r="N13946">
        <v>0</v>
      </c>
      <c r="P13946">
        <v>0</v>
      </c>
      <c r="Q13946">
        <v>0</v>
      </c>
      <c r="S13946">
        <v>0</v>
      </c>
    </row>
    <row r="13947" spans="1:19" x14ac:dyDescent="0.2">
      <c r="A13947" t="s">
        <v>29004</v>
      </c>
      <c r="B13947" t="s">
        <v>28816</v>
      </c>
      <c r="C13947" t="s">
        <v>22399</v>
      </c>
      <c r="D13947" t="s">
        <v>1000</v>
      </c>
      <c r="E13947" s="23">
        <v>44256</v>
      </c>
      <c r="F13947">
        <v>0</v>
      </c>
      <c r="G13947">
        <v>0</v>
      </c>
      <c r="I13947">
        <v>0</v>
      </c>
      <c r="J13947">
        <v>0</v>
      </c>
      <c r="L13947">
        <v>0</v>
      </c>
      <c r="N13947">
        <v>0</v>
      </c>
      <c r="P13947">
        <v>0</v>
      </c>
      <c r="Q13947">
        <v>0</v>
      </c>
      <c r="S13947">
        <v>0</v>
      </c>
    </row>
    <row r="13948" spans="1:19" x14ac:dyDescent="0.2">
      <c r="A13948" t="s">
        <v>29005</v>
      </c>
      <c r="B13948" t="s">
        <v>28817</v>
      </c>
      <c r="C13948" t="s">
        <v>203</v>
      </c>
      <c r="D13948" t="s">
        <v>1000</v>
      </c>
      <c r="E13948" s="23">
        <v>44256</v>
      </c>
      <c r="F13948">
        <v>0</v>
      </c>
      <c r="G13948">
        <v>0</v>
      </c>
      <c r="I13948">
        <v>0</v>
      </c>
      <c r="J13948">
        <v>0</v>
      </c>
      <c r="L13948">
        <v>0</v>
      </c>
      <c r="N13948">
        <v>0</v>
      </c>
      <c r="P13948">
        <v>0</v>
      </c>
      <c r="Q13948">
        <v>0</v>
      </c>
      <c r="S13948">
        <v>0</v>
      </c>
    </row>
    <row r="13949" spans="1:19" x14ac:dyDescent="0.2">
      <c r="A13949" t="s">
        <v>29006</v>
      </c>
      <c r="B13949" t="s">
        <v>28818</v>
      </c>
      <c r="C13949" t="s">
        <v>387</v>
      </c>
      <c r="D13949" t="s">
        <v>1000</v>
      </c>
      <c r="E13949" s="23">
        <v>44256</v>
      </c>
      <c r="F13949">
        <v>0</v>
      </c>
      <c r="G13949">
        <v>0</v>
      </c>
      <c r="I13949">
        <v>0</v>
      </c>
      <c r="J13949">
        <v>0</v>
      </c>
      <c r="L13949">
        <v>0</v>
      </c>
      <c r="N13949">
        <v>0</v>
      </c>
      <c r="P13949">
        <v>0</v>
      </c>
      <c r="Q13949">
        <v>0</v>
      </c>
      <c r="S13949">
        <v>0</v>
      </c>
    </row>
    <row r="13950" spans="1:19" x14ac:dyDescent="0.2">
      <c r="A13950" t="s">
        <v>29007</v>
      </c>
      <c r="B13950" t="s">
        <v>28819</v>
      </c>
      <c r="C13950" t="s">
        <v>223</v>
      </c>
      <c r="D13950" t="s">
        <v>1000</v>
      </c>
      <c r="E13950" s="23">
        <v>44256</v>
      </c>
      <c r="F13950">
        <v>0</v>
      </c>
      <c r="G13950">
        <v>0</v>
      </c>
      <c r="I13950">
        <v>0</v>
      </c>
      <c r="J13950">
        <v>0</v>
      </c>
      <c r="L13950">
        <v>0</v>
      </c>
      <c r="N13950">
        <v>0</v>
      </c>
      <c r="P13950">
        <v>0</v>
      </c>
      <c r="Q13950">
        <v>0</v>
      </c>
      <c r="S13950">
        <v>0</v>
      </c>
    </row>
    <row r="13951" spans="1:19" x14ac:dyDescent="0.2">
      <c r="A13951" t="s">
        <v>29008</v>
      </c>
      <c r="B13951" t="s">
        <v>28820</v>
      </c>
      <c r="C13951" t="s">
        <v>346</v>
      </c>
      <c r="D13951" t="s">
        <v>1000</v>
      </c>
      <c r="E13951" s="23">
        <v>44256</v>
      </c>
      <c r="F13951">
        <v>0</v>
      </c>
      <c r="G13951">
        <v>0</v>
      </c>
      <c r="I13951">
        <v>0</v>
      </c>
      <c r="J13951">
        <v>0</v>
      </c>
      <c r="L13951">
        <v>0</v>
      </c>
      <c r="N13951">
        <v>0</v>
      </c>
      <c r="P13951">
        <v>0</v>
      </c>
      <c r="Q13951">
        <v>0</v>
      </c>
      <c r="S13951">
        <v>0</v>
      </c>
    </row>
    <row r="13952" spans="1:19" x14ac:dyDescent="0.2">
      <c r="A13952" t="s">
        <v>29009</v>
      </c>
      <c r="B13952" t="s">
        <v>28821</v>
      </c>
      <c r="C13952" t="s">
        <v>207</v>
      </c>
      <c r="D13952" t="s">
        <v>1000</v>
      </c>
      <c r="E13952" s="23">
        <v>44256</v>
      </c>
      <c r="F13952">
        <v>6</v>
      </c>
      <c r="G13952">
        <v>7</v>
      </c>
      <c r="I13952">
        <v>23</v>
      </c>
      <c r="J13952">
        <v>36</v>
      </c>
      <c r="L13952">
        <v>41</v>
      </c>
      <c r="N13952">
        <v>19</v>
      </c>
      <c r="P13952">
        <v>1</v>
      </c>
      <c r="Q13952">
        <v>1</v>
      </c>
      <c r="S13952">
        <v>4</v>
      </c>
    </row>
    <row r="13953" spans="1:19" x14ac:dyDescent="0.2">
      <c r="A13953" t="s">
        <v>29010</v>
      </c>
      <c r="B13953" t="s">
        <v>28822</v>
      </c>
      <c r="C13953" t="s">
        <v>212</v>
      </c>
      <c r="D13953" t="s">
        <v>1000</v>
      </c>
      <c r="E13953" s="23">
        <v>44256</v>
      </c>
      <c r="F13953">
        <v>3.5</v>
      </c>
      <c r="G13953">
        <v>3.5</v>
      </c>
      <c r="I13953">
        <v>5</v>
      </c>
      <c r="J13953">
        <v>20</v>
      </c>
      <c r="L13953">
        <v>20</v>
      </c>
      <c r="N13953">
        <v>4</v>
      </c>
      <c r="P13953">
        <v>1</v>
      </c>
      <c r="Q13953">
        <v>1</v>
      </c>
      <c r="S13953">
        <v>1</v>
      </c>
    </row>
    <row r="13954" spans="1:19" x14ac:dyDescent="0.2">
      <c r="A13954" t="s">
        <v>29011</v>
      </c>
      <c r="B13954" t="s">
        <v>28823</v>
      </c>
      <c r="C13954" t="s">
        <v>963</v>
      </c>
      <c r="D13954" t="s">
        <v>1000</v>
      </c>
      <c r="E13954" s="23">
        <v>44256</v>
      </c>
      <c r="F13954">
        <v>0</v>
      </c>
      <c r="G13954">
        <v>0</v>
      </c>
      <c r="I13954">
        <v>0</v>
      </c>
      <c r="J13954">
        <v>0</v>
      </c>
      <c r="L13954">
        <v>0</v>
      </c>
      <c r="N13954">
        <v>0</v>
      </c>
      <c r="P13954">
        <v>0</v>
      </c>
      <c r="Q13954">
        <v>0</v>
      </c>
      <c r="S13954">
        <v>0</v>
      </c>
    </row>
    <row r="13955" spans="1:19" x14ac:dyDescent="0.2">
      <c r="A13955" t="s">
        <v>29012</v>
      </c>
      <c r="B13955" t="s">
        <v>28824</v>
      </c>
      <c r="C13955" t="s">
        <v>225</v>
      </c>
      <c r="D13955" t="s">
        <v>1000</v>
      </c>
      <c r="E13955" s="23">
        <v>44256</v>
      </c>
      <c r="F13955">
        <v>2</v>
      </c>
      <c r="G13955">
        <v>11</v>
      </c>
      <c r="I13955">
        <v>7</v>
      </c>
      <c r="J13955">
        <v>22</v>
      </c>
      <c r="L13955">
        <v>121</v>
      </c>
      <c r="N13955">
        <v>7</v>
      </c>
      <c r="P13955">
        <v>0</v>
      </c>
      <c r="Q13955">
        <v>0</v>
      </c>
      <c r="S13955">
        <v>0</v>
      </c>
    </row>
    <row r="13956" spans="1:19" x14ac:dyDescent="0.2">
      <c r="A13956" t="s">
        <v>29013</v>
      </c>
      <c r="B13956" t="s">
        <v>28825</v>
      </c>
      <c r="C13956" t="s">
        <v>232</v>
      </c>
      <c r="D13956" t="s">
        <v>1000</v>
      </c>
      <c r="E13956" s="23">
        <v>44256</v>
      </c>
      <c r="F13956">
        <v>14.5</v>
      </c>
      <c r="G13956">
        <v>16.5</v>
      </c>
      <c r="I13956">
        <v>194</v>
      </c>
      <c r="J13956">
        <v>140</v>
      </c>
      <c r="L13956">
        <v>150</v>
      </c>
      <c r="N13956">
        <v>182</v>
      </c>
      <c r="P13956">
        <v>20</v>
      </c>
      <c r="Q13956">
        <v>31</v>
      </c>
      <c r="S13956">
        <v>12</v>
      </c>
    </row>
    <row r="13957" spans="1:19" x14ac:dyDescent="0.2">
      <c r="A13957" t="s">
        <v>29014</v>
      </c>
      <c r="B13957" t="s">
        <v>28826</v>
      </c>
      <c r="C13957" t="s">
        <v>317</v>
      </c>
      <c r="D13957" t="s">
        <v>1000</v>
      </c>
      <c r="E13957" s="23">
        <v>44256</v>
      </c>
      <c r="F13957">
        <v>4.5</v>
      </c>
      <c r="G13957">
        <v>6</v>
      </c>
      <c r="I13957">
        <v>9</v>
      </c>
      <c r="J13957">
        <v>25</v>
      </c>
      <c r="L13957">
        <v>33</v>
      </c>
      <c r="N13957">
        <v>9</v>
      </c>
      <c r="P13957">
        <v>0</v>
      </c>
      <c r="Q13957">
        <v>0</v>
      </c>
      <c r="S13957">
        <v>0</v>
      </c>
    </row>
    <row r="13958" spans="1:19" x14ac:dyDescent="0.2">
      <c r="A13958" t="s">
        <v>29015</v>
      </c>
      <c r="B13958" t="s">
        <v>28827</v>
      </c>
      <c r="C13958" t="s">
        <v>214</v>
      </c>
      <c r="D13958" t="s">
        <v>1000</v>
      </c>
      <c r="E13958" s="23">
        <v>44256</v>
      </c>
      <c r="F13958">
        <v>12</v>
      </c>
      <c r="G13958">
        <v>16</v>
      </c>
      <c r="I13958">
        <v>100</v>
      </c>
      <c r="J13958">
        <v>104</v>
      </c>
      <c r="L13958">
        <v>129</v>
      </c>
      <c r="N13958">
        <v>86</v>
      </c>
      <c r="P13958">
        <v>9</v>
      </c>
      <c r="Q13958">
        <v>12</v>
      </c>
      <c r="S13958">
        <v>14</v>
      </c>
    </row>
    <row r="13959" spans="1:19" x14ac:dyDescent="0.2">
      <c r="A13959" t="s">
        <v>29016</v>
      </c>
      <c r="B13959" t="s">
        <v>28828</v>
      </c>
      <c r="C13959" t="s">
        <v>230</v>
      </c>
      <c r="D13959" t="s">
        <v>1000</v>
      </c>
      <c r="E13959" s="23">
        <v>44256</v>
      </c>
      <c r="F13959">
        <v>0</v>
      </c>
      <c r="G13959">
        <v>0</v>
      </c>
      <c r="I13959">
        <v>0</v>
      </c>
      <c r="J13959">
        <v>0</v>
      </c>
      <c r="L13959">
        <v>0</v>
      </c>
      <c r="N13959">
        <v>0</v>
      </c>
      <c r="P13959">
        <v>0</v>
      </c>
      <c r="Q13959">
        <v>0</v>
      </c>
      <c r="S13959">
        <v>0</v>
      </c>
    </row>
    <row r="13960" spans="1:19" x14ac:dyDescent="0.2">
      <c r="A13960" t="s">
        <v>29017</v>
      </c>
      <c r="B13960" t="s">
        <v>28829</v>
      </c>
      <c r="C13960" t="s">
        <v>234</v>
      </c>
      <c r="D13960" t="s">
        <v>1000</v>
      </c>
      <c r="E13960" s="23">
        <v>44256</v>
      </c>
      <c r="F13960">
        <v>0</v>
      </c>
      <c r="G13960">
        <v>0</v>
      </c>
      <c r="I13960">
        <v>0</v>
      </c>
      <c r="J13960">
        <v>0</v>
      </c>
      <c r="L13960">
        <v>0</v>
      </c>
      <c r="N13960">
        <v>0</v>
      </c>
      <c r="P13960">
        <v>0</v>
      </c>
      <c r="Q13960">
        <v>0</v>
      </c>
      <c r="S13960">
        <v>0</v>
      </c>
    </row>
    <row r="13961" spans="1:19" x14ac:dyDescent="0.2">
      <c r="A13961" t="s">
        <v>29018</v>
      </c>
      <c r="B13961" t="s">
        <v>28830</v>
      </c>
      <c r="C13961" t="s">
        <v>217</v>
      </c>
      <c r="D13961" t="s">
        <v>1000</v>
      </c>
      <c r="E13961" s="23">
        <v>44256</v>
      </c>
      <c r="F13961">
        <v>0</v>
      </c>
      <c r="G13961">
        <v>0</v>
      </c>
      <c r="I13961">
        <v>0</v>
      </c>
      <c r="J13961">
        <v>0</v>
      </c>
      <c r="L13961">
        <v>0</v>
      </c>
      <c r="N13961">
        <v>0</v>
      </c>
      <c r="P13961">
        <v>0</v>
      </c>
      <c r="Q13961">
        <v>0</v>
      </c>
      <c r="S13961">
        <v>0</v>
      </c>
    </row>
    <row r="13962" spans="1:19" x14ac:dyDescent="0.2">
      <c r="A13962" t="s">
        <v>29019</v>
      </c>
      <c r="B13962" t="s">
        <v>28831</v>
      </c>
      <c r="C13962" t="s">
        <v>342</v>
      </c>
      <c r="D13962" t="s">
        <v>1000</v>
      </c>
      <c r="E13962" s="23">
        <v>44256</v>
      </c>
      <c r="F13962">
        <v>2</v>
      </c>
      <c r="G13962">
        <v>3</v>
      </c>
      <c r="I13962">
        <v>14</v>
      </c>
      <c r="J13962">
        <v>18</v>
      </c>
      <c r="L13962">
        <v>32</v>
      </c>
      <c r="N13962">
        <v>14</v>
      </c>
      <c r="P13962">
        <v>0</v>
      </c>
      <c r="Q13962">
        <v>0</v>
      </c>
      <c r="S13962">
        <v>0</v>
      </c>
    </row>
    <row r="13963" spans="1:19" x14ac:dyDescent="0.2">
      <c r="A13963" t="s">
        <v>29020</v>
      </c>
      <c r="B13963" t="s">
        <v>28832</v>
      </c>
      <c r="C13963" t="s">
        <v>220</v>
      </c>
      <c r="D13963" t="s">
        <v>1000</v>
      </c>
      <c r="E13963" s="23">
        <v>44256</v>
      </c>
      <c r="F13963">
        <v>0</v>
      </c>
      <c r="G13963">
        <v>0</v>
      </c>
      <c r="I13963">
        <v>0</v>
      </c>
      <c r="J13963">
        <v>0</v>
      </c>
      <c r="L13963">
        <v>0</v>
      </c>
      <c r="N13963">
        <v>0</v>
      </c>
      <c r="P13963">
        <v>0</v>
      </c>
      <c r="Q13963">
        <v>0</v>
      </c>
      <c r="S13963">
        <v>0</v>
      </c>
    </row>
    <row r="13964" spans="1:19" x14ac:dyDescent="0.2">
      <c r="A13964" t="s">
        <v>29021</v>
      </c>
      <c r="B13964" t="s">
        <v>28833</v>
      </c>
      <c r="C13964" t="s">
        <v>25330</v>
      </c>
      <c r="D13964" t="s">
        <v>1001</v>
      </c>
      <c r="E13964" s="23">
        <v>44256</v>
      </c>
      <c r="F13964">
        <v>0</v>
      </c>
      <c r="G13964">
        <v>0</v>
      </c>
      <c r="I13964">
        <v>1</v>
      </c>
      <c r="J13964">
        <v>0</v>
      </c>
      <c r="L13964">
        <v>0</v>
      </c>
      <c r="N13964">
        <v>1</v>
      </c>
      <c r="P13964">
        <v>1</v>
      </c>
      <c r="Q13964">
        <v>3</v>
      </c>
      <c r="S13964">
        <v>0</v>
      </c>
    </row>
    <row r="13965" spans="1:19" x14ac:dyDescent="0.2">
      <c r="A13965" t="s">
        <v>29022</v>
      </c>
      <c r="B13965" t="s">
        <v>28834</v>
      </c>
      <c r="C13965" t="s">
        <v>25330</v>
      </c>
      <c r="D13965" t="s">
        <v>1000</v>
      </c>
      <c r="E13965" s="23">
        <v>44256</v>
      </c>
      <c r="F13965">
        <v>3</v>
      </c>
      <c r="G13965">
        <v>3</v>
      </c>
      <c r="I13965">
        <v>7</v>
      </c>
      <c r="J13965">
        <v>16</v>
      </c>
      <c r="L13965">
        <v>16</v>
      </c>
      <c r="N13965">
        <v>7</v>
      </c>
      <c r="P13965">
        <v>0</v>
      </c>
      <c r="Q13965">
        <v>0</v>
      </c>
      <c r="S13965">
        <v>0</v>
      </c>
    </row>
    <row r="13966" spans="1:19" x14ac:dyDescent="0.2">
      <c r="A13966" t="s">
        <v>29023</v>
      </c>
      <c r="B13966" t="s">
        <v>28835</v>
      </c>
      <c r="C13966" t="s">
        <v>199</v>
      </c>
      <c r="D13966" t="s">
        <v>1000</v>
      </c>
      <c r="E13966" s="23">
        <v>44256</v>
      </c>
      <c r="F13966">
        <v>8</v>
      </c>
      <c r="G13966">
        <v>11.5</v>
      </c>
      <c r="I13966">
        <v>71</v>
      </c>
      <c r="J13966">
        <v>70</v>
      </c>
      <c r="L13966">
        <v>109</v>
      </c>
      <c r="N13966">
        <v>58</v>
      </c>
      <c r="P13966">
        <v>6</v>
      </c>
      <c r="Q13966">
        <v>7</v>
      </c>
      <c r="S13966">
        <v>13</v>
      </c>
    </row>
    <row r="13967" spans="1:19" x14ac:dyDescent="0.2">
      <c r="A13967" t="s">
        <v>29024</v>
      </c>
      <c r="B13967" t="s">
        <v>28836</v>
      </c>
      <c r="C13967" t="s">
        <v>199</v>
      </c>
      <c r="D13967" t="s">
        <v>1001</v>
      </c>
      <c r="E13967" s="23">
        <v>44256</v>
      </c>
      <c r="F13967">
        <v>0</v>
      </c>
      <c r="G13967">
        <v>0</v>
      </c>
      <c r="I13967">
        <v>0</v>
      </c>
      <c r="J13967">
        <v>0</v>
      </c>
      <c r="L13967">
        <v>0</v>
      </c>
      <c r="N13967">
        <v>0</v>
      </c>
      <c r="P13967">
        <v>0</v>
      </c>
      <c r="Q13967">
        <v>0</v>
      </c>
      <c r="S13967">
        <v>0</v>
      </c>
    </row>
    <row r="13968" spans="1:19" x14ac:dyDescent="0.2">
      <c r="A13968" t="s">
        <v>29025</v>
      </c>
      <c r="B13968" t="s">
        <v>28837</v>
      </c>
      <c r="C13968" t="s">
        <v>901</v>
      </c>
      <c r="D13968" t="s">
        <v>1000</v>
      </c>
      <c r="E13968" s="23">
        <v>44256</v>
      </c>
      <c r="F13968">
        <v>5</v>
      </c>
      <c r="G13968">
        <v>5</v>
      </c>
      <c r="I13968">
        <v>3</v>
      </c>
      <c r="J13968">
        <v>27</v>
      </c>
      <c r="L13968">
        <v>27</v>
      </c>
      <c r="N13968">
        <v>0</v>
      </c>
      <c r="P13968">
        <v>0</v>
      </c>
      <c r="Q13968">
        <v>0</v>
      </c>
      <c r="S13968">
        <v>3</v>
      </c>
    </row>
    <row r="13969" spans="1:19" x14ac:dyDescent="0.2">
      <c r="A13969" t="s">
        <v>29026</v>
      </c>
      <c r="B13969" t="s">
        <v>28838</v>
      </c>
      <c r="C13969" t="s">
        <v>901</v>
      </c>
      <c r="D13969" t="s">
        <v>1001</v>
      </c>
      <c r="E13969" s="23">
        <v>44256</v>
      </c>
      <c r="F13969">
        <v>0</v>
      </c>
      <c r="G13969">
        <v>0</v>
      </c>
      <c r="I13969">
        <v>7</v>
      </c>
      <c r="J13969">
        <v>0</v>
      </c>
      <c r="L13969">
        <v>0</v>
      </c>
      <c r="N13969">
        <v>7</v>
      </c>
      <c r="P13969">
        <v>2</v>
      </c>
      <c r="Q13969">
        <v>2</v>
      </c>
      <c r="S13969">
        <v>0</v>
      </c>
    </row>
    <row r="13970" spans="1:19" x14ac:dyDescent="0.2">
      <c r="A13970" t="s">
        <v>29027</v>
      </c>
      <c r="B13970" t="s">
        <v>28839</v>
      </c>
      <c r="C13970" t="s">
        <v>903</v>
      </c>
      <c r="D13970" t="s">
        <v>1000</v>
      </c>
      <c r="E13970" s="23">
        <v>44256</v>
      </c>
      <c r="F13970">
        <v>3</v>
      </c>
      <c r="G13970">
        <v>3</v>
      </c>
      <c r="I13970">
        <v>21</v>
      </c>
      <c r="J13970">
        <v>16</v>
      </c>
      <c r="L13970">
        <v>16</v>
      </c>
      <c r="N13970">
        <v>19</v>
      </c>
      <c r="P13970">
        <v>1</v>
      </c>
      <c r="Q13970">
        <v>1</v>
      </c>
      <c r="S13970">
        <v>2</v>
      </c>
    </row>
    <row r="13971" spans="1:19" x14ac:dyDescent="0.2">
      <c r="A13971" t="s">
        <v>29028</v>
      </c>
      <c r="B13971" t="s">
        <v>28840</v>
      </c>
      <c r="C13971" t="s">
        <v>903</v>
      </c>
      <c r="D13971" t="s">
        <v>1001</v>
      </c>
      <c r="E13971" s="23">
        <v>44256</v>
      </c>
      <c r="F13971">
        <v>0</v>
      </c>
      <c r="G13971">
        <v>0</v>
      </c>
      <c r="I13971">
        <v>0</v>
      </c>
      <c r="J13971">
        <v>0</v>
      </c>
      <c r="L13971">
        <v>0</v>
      </c>
      <c r="N13971">
        <v>0</v>
      </c>
      <c r="P13971">
        <v>0</v>
      </c>
      <c r="Q13971">
        <v>0</v>
      </c>
      <c r="S13971">
        <v>0</v>
      </c>
    </row>
    <row r="13972" spans="1:19" x14ac:dyDescent="0.2">
      <c r="A13972" t="s">
        <v>29029</v>
      </c>
      <c r="B13972" t="s">
        <v>28841</v>
      </c>
      <c r="C13972" t="s">
        <v>198</v>
      </c>
      <c r="D13972" t="s">
        <v>1002</v>
      </c>
      <c r="E13972" s="23">
        <v>44256</v>
      </c>
      <c r="F13972">
        <v>0</v>
      </c>
      <c r="G13972">
        <v>0</v>
      </c>
      <c r="I13972">
        <v>0</v>
      </c>
      <c r="J13972">
        <v>0</v>
      </c>
      <c r="L13972">
        <v>0</v>
      </c>
      <c r="N13972">
        <v>0</v>
      </c>
      <c r="P13972">
        <v>0</v>
      </c>
      <c r="Q13972">
        <v>0</v>
      </c>
      <c r="S13972">
        <v>0</v>
      </c>
    </row>
    <row r="13973" spans="1:19" x14ac:dyDescent="0.2">
      <c r="A13973" t="s">
        <v>29030</v>
      </c>
      <c r="B13973" t="s">
        <v>28842</v>
      </c>
      <c r="C13973" t="s">
        <v>25855</v>
      </c>
      <c r="D13973" t="s">
        <v>1002</v>
      </c>
      <c r="E13973" s="23">
        <v>44256</v>
      </c>
      <c r="F13973">
        <v>2</v>
      </c>
      <c r="G13973">
        <v>4</v>
      </c>
      <c r="I13973">
        <v>7</v>
      </c>
      <c r="J13973">
        <v>12</v>
      </c>
      <c r="L13973">
        <v>21</v>
      </c>
      <c r="N13973">
        <v>6</v>
      </c>
      <c r="P13973">
        <v>2</v>
      </c>
      <c r="Q13973">
        <v>2</v>
      </c>
      <c r="S13973">
        <v>1</v>
      </c>
    </row>
    <row r="13974" spans="1:19" x14ac:dyDescent="0.2">
      <c r="A13974" t="s">
        <v>29031</v>
      </c>
      <c r="B13974" t="s">
        <v>28843</v>
      </c>
      <c r="C13974" t="s">
        <v>962</v>
      </c>
      <c r="D13974" t="s">
        <v>1002</v>
      </c>
      <c r="E13974" s="23">
        <v>44256</v>
      </c>
      <c r="F13974">
        <v>0</v>
      </c>
      <c r="G13974">
        <v>0</v>
      </c>
      <c r="I13974">
        <v>0</v>
      </c>
      <c r="J13974">
        <v>0</v>
      </c>
      <c r="L13974">
        <v>0</v>
      </c>
      <c r="N13974">
        <v>0</v>
      </c>
      <c r="P13974">
        <v>0</v>
      </c>
      <c r="Q13974">
        <v>0</v>
      </c>
      <c r="S13974">
        <v>0</v>
      </c>
    </row>
    <row r="13975" spans="1:19" x14ac:dyDescent="0.2">
      <c r="A13975" t="s">
        <v>29032</v>
      </c>
      <c r="B13975" t="s">
        <v>28844</v>
      </c>
      <c r="C13975" t="s">
        <v>199</v>
      </c>
      <c r="D13975" t="s">
        <v>1002</v>
      </c>
      <c r="E13975" s="23">
        <v>44256</v>
      </c>
      <c r="F13975">
        <v>8</v>
      </c>
      <c r="G13975">
        <v>11.5</v>
      </c>
      <c r="I13975">
        <v>71</v>
      </c>
      <c r="J13975">
        <v>70</v>
      </c>
      <c r="L13975">
        <v>109</v>
      </c>
      <c r="N13975">
        <v>58</v>
      </c>
      <c r="P13975">
        <v>6</v>
      </c>
      <c r="Q13975">
        <v>7</v>
      </c>
      <c r="S13975">
        <v>13</v>
      </c>
    </row>
    <row r="13976" spans="1:19" x14ac:dyDescent="0.2">
      <c r="A13976" t="s">
        <v>29033</v>
      </c>
      <c r="B13976" t="s">
        <v>28845</v>
      </c>
      <c r="C13976" t="s">
        <v>348</v>
      </c>
      <c r="D13976" t="s">
        <v>1002</v>
      </c>
      <c r="E13976" s="23">
        <v>44256</v>
      </c>
      <c r="F13976">
        <v>0</v>
      </c>
      <c r="G13976">
        <v>0</v>
      </c>
      <c r="I13976">
        <v>0</v>
      </c>
      <c r="J13976">
        <v>0</v>
      </c>
      <c r="L13976">
        <v>0</v>
      </c>
      <c r="N13976">
        <v>0</v>
      </c>
      <c r="P13976">
        <v>0</v>
      </c>
      <c r="Q13976">
        <v>0</v>
      </c>
      <c r="S13976">
        <v>0</v>
      </c>
    </row>
    <row r="13977" spans="1:19" x14ac:dyDescent="0.2">
      <c r="A13977" t="s">
        <v>29034</v>
      </c>
      <c r="B13977" t="s">
        <v>28846</v>
      </c>
      <c r="C13977" t="s">
        <v>357</v>
      </c>
      <c r="D13977" t="s">
        <v>1002</v>
      </c>
      <c r="E13977" s="23">
        <v>44256</v>
      </c>
      <c r="F13977">
        <v>0</v>
      </c>
      <c r="G13977">
        <v>0</v>
      </c>
      <c r="I13977">
        <v>0</v>
      </c>
      <c r="J13977">
        <v>0</v>
      </c>
      <c r="L13977">
        <v>0</v>
      </c>
      <c r="N13977">
        <v>0</v>
      </c>
      <c r="P13977">
        <v>0</v>
      </c>
      <c r="Q13977">
        <v>0</v>
      </c>
      <c r="S13977">
        <v>0</v>
      </c>
    </row>
    <row r="13978" spans="1:19" x14ac:dyDescent="0.2">
      <c r="A13978" t="s">
        <v>29035</v>
      </c>
      <c r="B13978" t="s">
        <v>28847</v>
      </c>
      <c r="C13978" t="s">
        <v>227</v>
      </c>
      <c r="D13978" t="s">
        <v>1002</v>
      </c>
      <c r="E13978" s="23">
        <v>44256</v>
      </c>
      <c r="F13978">
        <v>0</v>
      </c>
      <c r="G13978">
        <v>0</v>
      </c>
      <c r="I13978">
        <v>0</v>
      </c>
      <c r="J13978">
        <v>0</v>
      </c>
      <c r="L13978">
        <v>0</v>
      </c>
      <c r="N13978">
        <v>0</v>
      </c>
      <c r="P13978">
        <v>0</v>
      </c>
      <c r="Q13978">
        <v>0</v>
      </c>
      <c r="S13978">
        <v>0</v>
      </c>
    </row>
    <row r="13979" spans="1:19" x14ac:dyDescent="0.2">
      <c r="A13979" t="s">
        <v>29036</v>
      </c>
      <c r="B13979" t="s">
        <v>28848</v>
      </c>
      <c r="C13979" t="s">
        <v>203</v>
      </c>
      <c r="D13979" t="s">
        <v>1002</v>
      </c>
      <c r="E13979" s="23">
        <v>44256</v>
      </c>
      <c r="F13979">
        <v>0</v>
      </c>
      <c r="G13979">
        <v>0</v>
      </c>
      <c r="I13979">
        <v>0</v>
      </c>
      <c r="J13979">
        <v>0</v>
      </c>
      <c r="L13979">
        <v>0</v>
      </c>
      <c r="N13979">
        <v>0</v>
      </c>
      <c r="P13979">
        <v>0</v>
      </c>
      <c r="Q13979">
        <v>0</v>
      </c>
      <c r="S13979">
        <v>0</v>
      </c>
    </row>
    <row r="13980" spans="1:19" x14ac:dyDescent="0.2">
      <c r="A13980" t="s">
        <v>29037</v>
      </c>
      <c r="B13980" t="s">
        <v>28849</v>
      </c>
      <c r="C13980" t="s">
        <v>387</v>
      </c>
      <c r="D13980" t="s">
        <v>1002</v>
      </c>
      <c r="E13980" s="23">
        <v>44256</v>
      </c>
      <c r="F13980">
        <v>0</v>
      </c>
      <c r="G13980">
        <v>0</v>
      </c>
      <c r="I13980">
        <v>0</v>
      </c>
      <c r="J13980">
        <v>0</v>
      </c>
      <c r="L13980">
        <v>0</v>
      </c>
      <c r="N13980">
        <v>0</v>
      </c>
      <c r="P13980">
        <v>0</v>
      </c>
      <c r="Q13980">
        <v>0</v>
      </c>
      <c r="S13980">
        <v>0</v>
      </c>
    </row>
    <row r="13981" spans="1:19" x14ac:dyDescent="0.2">
      <c r="A13981" t="s">
        <v>29038</v>
      </c>
      <c r="B13981" t="s">
        <v>28850</v>
      </c>
      <c r="C13981" t="s">
        <v>223</v>
      </c>
      <c r="D13981" t="s">
        <v>1002</v>
      </c>
      <c r="E13981" s="23">
        <v>44256</v>
      </c>
      <c r="F13981">
        <v>0</v>
      </c>
      <c r="G13981">
        <v>0</v>
      </c>
      <c r="I13981">
        <v>0</v>
      </c>
      <c r="J13981">
        <v>0</v>
      </c>
      <c r="L13981">
        <v>0</v>
      </c>
      <c r="N13981">
        <v>0</v>
      </c>
      <c r="P13981">
        <v>0</v>
      </c>
      <c r="Q13981">
        <v>0</v>
      </c>
      <c r="S13981">
        <v>0</v>
      </c>
    </row>
    <row r="13982" spans="1:19" x14ac:dyDescent="0.2">
      <c r="A13982" t="s">
        <v>29039</v>
      </c>
      <c r="B13982" t="s">
        <v>28851</v>
      </c>
      <c r="C13982" t="s">
        <v>346</v>
      </c>
      <c r="D13982" t="s">
        <v>1002</v>
      </c>
      <c r="E13982" s="23">
        <v>44256</v>
      </c>
      <c r="F13982">
        <v>0</v>
      </c>
      <c r="G13982">
        <v>0</v>
      </c>
      <c r="I13982">
        <v>0</v>
      </c>
      <c r="J13982">
        <v>0</v>
      </c>
      <c r="L13982">
        <v>0</v>
      </c>
      <c r="N13982">
        <v>0</v>
      </c>
      <c r="P13982">
        <v>0</v>
      </c>
      <c r="Q13982">
        <v>0</v>
      </c>
      <c r="S13982">
        <v>0</v>
      </c>
    </row>
    <row r="13983" spans="1:19" x14ac:dyDescent="0.2">
      <c r="A13983" t="s">
        <v>29040</v>
      </c>
      <c r="B13983" t="s">
        <v>28852</v>
      </c>
      <c r="C13983" t="s">
        <v>207</v>
      </c>
      <c r="D13983" t="s">
        <v>1002</v>
      </c>
      <c r="E13983" s="23">
        <v>44256</v>
      </c>
      <c r="F13983">
        <v>6</v>
      </c>
      <c r="G13983">
        <v>7</v>
      </c>
      <c r="I13983">
        <v>23</v>
      </c>
      <c r="J13983">
        <v>36</v>
      </c>
      <c r="L13983">
        <v>41</v>
      </c>
      <c r="N13983">
        <v>19</v>
      </c>
      <c r="P13983">
        <v>1</v>
      </c>
      <c r="Q13983">
        <v>1</v>
      </c>
      <c r="S13983">
        <v>4</v>
      </c>
    </row>
    <row r="13984" spans="1:19" x14ac:dyDescent="0.2">
      <c r="A13984" t="s">
        <v>29041</v>
      </c>
      <c r="B13984" t="s">
        <v>28853</v>
      </c>
      <c r="C13984" t="s">
        <v>212</v>
      </c>
      <c r="D13984" t="s">
        <v>1002</v>
      </c>
      <c r="E13984" s="23">
        <v>44256</v>
      </c>
      <c r="F13984">
        <v>3.5</v>
      </c>
      <c r="G13984">
        <v>3.5</v>
      </c>
      <c r="I13984">
        <v>5</v>
      </c>
      <c r="J13984">
        <v>20</v>
      </c>
      <c r="L13984">
        <v>20</v>
      </c>
      <c r="N13984">
        <v>4</v>
      </c>
      <c r="P13984">
        <v>1</v>
      </c>
      <c r="Q13984">
        <v>1</v>
      </c>
      <c r="S13984">
        <v>1</v>
      </c>
    </row>
    <row r="13985" spans="1:19" x14ac:dyDescent="0.2">
      <c r="A13985" t="s">
        <v>29042</v>
      </c>
      <c r="B13985" t="s">
        <v>28854</v>
      </c>
      <c r="C13985" t="s">
        <v>963</v>
      </c>
      <c r="D13985" t="s">
        <v>1002</v>
      </c>
      <c r="E13985" s="23">
        <v>44256</v>
      </c>
      <c r="F13985">
        <v>0</v>
      </c>
      <c r="G13985">
        <v>0</v>
      </c>
      <c r="I13985">
        <v>0</v>
      </c>
      <c r="J13985">
        <v>0</v>
      </c>
      <c r="L13985">
        <v>0</v>
      </c>
      <c r="N13985">
        <v>0</v>
      </c>
      <c r="P13985">
        <v>0</v>
      </c>
      <c r="Q13985">
        <v>0</v>
      </c>
      <c r="S13985">
        <v>0</v>
      </c>
    </row>
    <row r="13986" spans="1:19" x14ac:dyDescent="0.2">
      <c r="A13986" t="s">
        <v>29043</v>
      </c>
      <c r="B13986" t="s">
        <v>28855</v>
      </c>
      <c r="C13986" t="s">
        <v>225</v>
      </c>
      <c r="D13986" t="s">
        <v>1002</v>
      </c>
      <c r="E13986" s="23">
        <v>44256</v>
      </c>
      <c r="F13986">
        <v>2</v>
      </c>
      <c r="G13986">
        <v>11</v>
      </c>
      <c r="I13986">
        <v>7</v>
      </c>
      <c r="J13986">
        <v>22</v>
      </c>
      <c r="L13986">
        <v>121</v>
      </c>
      <c r="N13986">
        <v>7</v>
      </c>
      <c r="P13986">
        <v>0</v>
      </c>
      <c r="Q13986">
        <v>0</v>
      </c>
      <c r="S13986">
        <v>0</v>
      </c>
    </row>
    <row r="13987" spans="1:19" x14ac:dyDescent="0.2">
      <c r="A13987" t="s">
        <v>29044</v>
      </c>
      <c r="B13987" t="s">
        <v>28856</v>
      </c>
      <c r="C13987" t="s">
        <v>901</v>
      </c>
      <c r="D13987" t="s">
        <v>1002</v>
      </c>
      <c r="E13987" s="23">
        <v>44256</v>
      </c>
      <c r="F13987">
        <v>5</v>
      </c>
      <c r="G13987">
        <v>5</v>
      </c>
      <c r="I13987">
        <v>10</v>
      </c>
      <c r="J13987">
        <v>27</v>
      </c>
      <c r="L13987">
        <v>27</v>
      </c>
      <c r="N13987">
        <v>7</v>
      </c>
      <c r="P13987">
        <v>2</v>
      </c>
      <c r="Q13987">
        <v>2</v>
      </c>
      <c r="S13987">
        <v>3</v>
      </c>
    </row>
    <row r="13988" spans="1:19" x14ac:dyDescent="0.2">
      <c r="A13988" t="s">
        <v>29045</v>
      </c>
      <c r="B13988" t="s">
        <v>28857</v>
      </c>
      <c r="C13988" t="s">
        <v>232</v>
      </c>
      <c r="D13988" t="s">
        <v>1002</v>
      </c>
      <c r="E13988" s="23">
        <v>44256</v>
      </c>
      <c r="F13988">
        <v>14.5</v>
      </c>
      <c r="G13988">
        <v>16.5</v>
      </c>
      <c r="I13988">
        <v>194</v>
      </c>
      <c r="J13988">
        <v>140</v>
      </c>
      <c r="L13988">
        <v>150</v>
      </c>
      <c r="N13988">
        <v>182</v>
      </c>
      <c r="P13988">
        <v>20</v>
      </c>
      <c r="Q13988">
        <v>31</v>
      </c>
      <c r="S13988">
        <v>12</v>
      </c>
    </row>
    <row r="13989" spans="1:19" x14ac:dyDescent="0.2">
      <c r="A13989" t="s">
        <v>29046</v>
      </c>
      <c r="B13989" t="s">
        <v>28858</v>
      </c>
      <c r="C13989" t="s">
        <v>317</v>
      </c>
      <c r="D13989" t="s">
        <v>1002</v>
      </c>
      <c r="E13989" s="23">
        <v>44256</v>
      </c>
      <c r="F13989">
        <v>4.5</v>
      </c>
      <c r="G13989">
        <v>6</v>
      </c>
      <c r="I13989">
        <v>9</v>
      </c>
      <c r="J13989">
        <v>25</v>
      </c>
      <c r="L13989">
        <v>33</v>
      </c>
      <c r="N13989">
        <v>9</v>
      </c>
      <c r="P13989">
        <v>0</v>
      </c>
      <c r="Q13989">
        <v>0</v>
      </c>
      <c r="S13989">
        <v>0</v>
      </c>
    </row>
    <row r="13990" spans="1:19" x14ac:dyDescent="0.2">
      <c r="A13990" t="s">
        <v>29047</v>
      </c>
      <c r="B13990" t="s">
        <v>28859</v>
      </c>
      <c r="C13990" t="s">
        <v>25330</v>
      </c>
      <c r="D13990" t="s">
        <v>1002</v>
      </c>
      <c r="E13990" s="23">
        <v>44256</v>
      </c>
      <c r="F13990">
        <v>3</v>
      </c>
      <c r="G13990">
        <v>3</v>
      </c>
      <c r="I13990">
        <v>8</v>
      </c>
      <c r="J13990">
        <v>16</v>
      </c>
      <c r="L13990">
        <v>16</v>
      </c>
      <c r="N13990">
        <v>8</v>
      </c>
      <c r="P13990">
        <v>1</v>
      </c>
      <c r="Q13990">
        <v>3</v>
      </c>
      <c r="S13990">
        <v>0</v>
      </c>
    </row>
    <row r="13991" spans="1:19" x14ac:dyDescent="0.2">
      <c r="A13991" t="s">
        <v>29048</v>
      </c>
      <c r="B13991" t="s">
        <v>28860</v>
      </c>
      <c r="C13991" t="s">
        <v>214</v>
      </c>
      <c r="D13991" t="s">
        <v>1002</v>
      </c>
      <c r="E13991" s="23">
        <v>44256</v>
      </c>
      <c r="F13991">
        <v>12</v>
      </c>
      <c r="G13991">
        <v>16</v>
      </c>
      <c r="I13991">
        <v>100</v>
      </c>
      <c r="J13991">
        <v>104</v>
      </c>
      <c r="L13991">
        <v>129</v>
      </c>
      <c r="N13991">
        <v>86</v>
      </c>
      <c r="P13991">
        <v>9</v>
      </c>
      <c r="Q13991">
        <v>12</v>
      </c>
      <c r="S13991">
        <v>14</v>
      </c>
    </row>
    <row r="13992" spans="1:19" x14ac:dyDescent="0.2">
      <c r="A13992" t="s">
        <v>29049</v>
      </c>
      <c r="B13992" t="s">
        <v>28861</v>
      </c>
      <c r="C13992" t="s">
        <v>903</v>
      </c>
      <c r="D13992" t="s">
        <v>1002</v>
      </c>
      <c r="E13992" s="23">
        <v>44256</v>
      </c>
      <c r="F13992">
        <v>3</v>
      </c>
      <c r="G13992">
        <v>3</v>
      </c>
      <c r="I13992">
        <v>21</v>
      </c>
      <c r="J13992">
        <v>16</v>
      </c>
      <c r="L13992">
        <v>16</v>
      </c>
      <c r="N13992">
        <v>19</v>
      </c>
      <c r="P13992">
        <v>1</v>
      </c>
      <c r="Q13992">
        <v>1</v>
      </c>
      <c r="S13992">
        <v>2</v>
      </c>
    </row>
    <row r="13993" spans="1:19" x14ac:dyDescent="0.2">
      <c r="A13993" t="s">
        <v>29050</v>
      </c>
      <c r="B13993" t="s">
        <v>28862</v>
      </c>
      <c r="C13993" t="s">
        <v>230</v>
      </c>
      <c r="D13993" t="s">
        <v>1002</v>
      </c>
      <c r="E13993" s="23">
        <v>44256</v>
      </c>
      <c r="F13993">
        <v>0</v>
      </c>
      <c r="G13993">
        <v>0</v>
      </c>
      <c r="I13993">
        <v>0</v>
      </c>
      <c r="J13993">
        <v>0</v>
      </c>
      <c r="L13993">
        <v>0</v>
      </c>
      <c r="N13993">
        <v>0</v>
      </c>
      <c r="P13993">
        <v>0</v>
      </c>
      <c r="Q13993">
        <v>0</v>
      </c>
      <c r="S13993">
        <v>0</v>
      </c>
    </row>
    <row r="13994" spans="1:19" x14ac:dyDescent="0.2">
      <c r="A13994" t="s">
        <v>29051</v>
      </c>
      <c r="B13994" t="s">
        <v>28863</v>
      </c>
      <c r="C13994" t="s">
        <v>234</v>
      </c>
      <c r="D13994" t="s">
        <v>1002</v>
      </c>
      <c r="E13994" s="23">
        <v>44256</v>
      </c>
      <c r="F13994">
        <v>0</v>
      </c>
      <c r="G13994">
        <v>0</v>
      </c>
      <c r="I13994">
        <v>0</v>
      </c>
      <c r="J13994">
        <v>0</v>
      </c>
      <c r="L13994">
        <v>0</v>
      </c>
      <c r="N13994">
        <v>0</v>
      </c>
      <c r="P13994">
        <v>0</v>
      </c>
      <c r="Q13994">
        <v>0</v>
      </c>
      <c r="S13994">
        <v>0</v>
      </c>
    </row>
    <row r="13995" spans="1:19" x14ac:dyDescent="0.2">
      <c r="A13995" t="s">
        <v>29052</v>
      </c>
      <c r="B13995" t="s">
        <v>28864</v>
      </c>
      <c r="C13995" t="s">
        <v>217</v>
      </c>
      <c r="D13995" t="s">
        <v>1002</v>
      </c>
      <c r="E13995" s="23">
        <v>44256</v>
      </c>
      <c r="F13995">
        <v>0</v>
      </c>
      <c r="G13995">
        <v>0</v>
      </c>
      <c r="I13995">
        <v>0</v>
      </c>
      <c r="J13995">
        <v>0</v>
      </c>
      <c r="L13995">
        <v>0</v>
      </c>
      <c r="N13995">
        <v>0</v>
      </c>
      <c r="P13995">
        <v>0</v>
      </c>
      <c r="Q13995">
        <v>0</v>
      </c>
      <c r="S13995">
        <v>0</v>
      </c>
    </row>
    <row r="13996" spans="1:19" x14ac:dyDescent="0.2">
      <c r="A13996" t="s">
        <v>29053</v>
      </c>
      <c r="B13996" t="s">
        <v>28865</v>
      </c>
      <c r="C13996" t="s">
        <v>342</v>
      </c>
      <c r="D13996" t="s">
        <v>1002</v>
      </c>
      <c r="E13996" s="23">
        <v>44256</v>
      </c>
      <c r="F13996">
        <v>2</v>
      </c>
      <c r="G13996">
        <v>3</v>
      </c>
      <c r="I13996">
        <v>14</v>
      </c>
      <c r="J13996">
        <v>18</v>
      </c>
      <c r="L13996">
        <v>32</v>
      </c>
      <c r="N13996">
        <v>14</v>
      </c>
      <c r="P13996">
        <v>0</v>
      </c>
      <c r="Q13996">
        <v>0</v>
      </c>
      <c r="S13996">
        <v>0</v>
      </c>
    </row>
    <row r="13997" spans="1:19" x14ac:dyDescent="0.2">
      <c r="A13997" t="s">
        <v>29054</v>
      </c>
      <c r="B13997" t="s">
        <v>28866</v>
      </c>
      <c r="C13997" t="s">
        <v>220</v>
      </c>
      <c r="D13997" t="s">
        <v>1002</v>
      </c>
      <c r="E13997" s="23">
        <v>44256</v>
      </c>
      <c r="F13997">
        <v>0</v>
      </c>
      <c r="G13997">
        <v>0</v>
      </c>
      <c r="I13997">
        <v>0</v>
      </c>
      <c r="J13997">
        <v>0</v>
      </c>
      <c r="L13997">
        <v>0</v>
      </c>
      <c r="N13997">
        <v>0</v>
      </c>
      <c r="P13997">
        <v>0</v>
      </c>
      <c r="Q13997">
        <v>0</v>
      </c>
      <c r="S13997">
        <v>0</v>
      </c>
    </row>
    <row r="13998" spans="1:19" x14ac:dyDescent="0.2">
      <c r="A13998" t="s">
        <v>29055</v>
      </c>
      <c r="B13998" t="s">
        <v>28867</v>
      </c>
      <c r="C13998" t="s">
        <v>242</v>
      </c>
      <c r="D13998" t="s">
        <v>1000</v>
      </c>
      <c r="E13998" s="23">
        <v>44256</v>
      </c>
      <c r="F13998">
        <v>0</v>
      </c>
      <c r="G13998">
        <v>0</v>
      </c>
      <c r="I13998">
        <v>0</v>
      </c>
      <c r="J13998">
        <v>0</v>
      </c>
      <c r="L13998">
        <v>0</v>
      </c>
      <c r="N13998">
        <v>0</v>
      </c>
      <c r="P13998">
        <v>0</v>
      </c>
      <c r="Q13998">
        <v>0</v>
      </c>
      <c r="S13998">
        <v>0</v>
      </c>
    </row>
    <row r="13999" spans="1:19" x14ac:dyDescent="0.2">
      <c r="A13999" t="s">
        <v>29056</v>
      </c>
      <c r="B13999" t="s">
        <v>28868</v>
      </c>
      <c r="C13999" t="s">
        <v>242</v>
      </c>
      <c r="D13999" t="s">
        <v>1002</v>
      </c>
      <c r="E13999" s="23">
        <v>44256</v>
      </c>
      <c r="F13999">
        <v>0</v>
      </c>
      <c r="G13999">
        <v>0</v>
      </c>
      <c r="I13999">
        <v>0</v>
      </c>
      <c r="J13999">
        <v>0</v>
      </c>
      <c r="L13999">
        <v>0</v>
      </c>
      <c r="N13999">
        <v>0</v>
      </c>
      <c r="P13999">
        <v>0</v>
      </c>
      <c r="Q13999">
        <v>0</v>
      </c>
      <c r="S13999">
        <v>0</v>
      </c>
    </row>
    <row r="14000" spans="1:19" x14ac:dyDescent="0.2">
      <c r="A14000" t="s">
        <v>29057</v>
      </c>
      <c r="B14000" t="s">
        <v>28869</v>
      </c>
      <c r="C14000" t="s">
        <v>2724</v>
      </c>
      <c r="D14000" t="s">
        <v>1000</v>
      </c>
      <c r="E14000" s="23">
        <v>44256</v>
      </c>
      <c r="F14000">
        <v>6</v>
      </c>
      <c r="G14000">
        <v>6.5</v>
      </c>
      <c r="I14000">
        <v>18</v>
      </c>
      <c r="J14000">
        <v>32</v>
      </c>
      <c r="L14000">
        <v>35</v>
      </c>
      <c r="N14000">
        <v>16</v>
      </c>
      <c r="P14000">
        <v>1</v>
      </c>
      <c r="Q14000">
        <v>1</v>
      </c>
      <c r="S14000">
        <v>2</v>
      </c>
    </row>
    <row r="14001" spans="1:19" x14ac:dyDescent="0.2">
      <c r="A14001" t="s">
        <v>29058</v>
      </c>
      <c r="B14001" t="s">
        <v>28870</v>
      </c>
      <c r="C14001" t="s">
        <v>2724</v>
      </c>
      <c r="D14001" t="s">
        <v>1001</v>
      </c>
      <c r="E14001" s="23">
        <v>44256</v>
      </c>
      <c r="F14001">
        <v>0</v>
      </c>
      <c r="G14001">
        <v>0</v>
      </c>
      <c r="I14001">
        <v>7</v>
      </c>
      <c r="J14001">
        <v>0</v>
      </c>
      <c r="L14001">
        <v>0</v>
      </c>
      <c r="N14001">
        <v>7</v>
      </c>
      <c r="P14001">
        <v>1</v>
      </c>
      <c r="Q14001">
        <v>1</v>
      </c>
      <c r="S14001">
        <v>0</v>
      </c>
    </row>
    <row r="14002" spans="1:19" x14ac:dyDescent="0.2">
      <c r="A14002" t="s">
        <v>29059</v>
      </c>
      <c r="B14002" t="s">
        <v>28871</v>
      </c>
      <c r="C14002" t="s">
        <v>2724</v>
      </c>
      <c r="D14002" t="s">
        <v>1002</v>
      </c>
      <c r="E14002" s="23">
        <v>44256</v>
      </c>
      <c r="F14002">
        <v>6</v>
      </c>
      <c r="G14002">
        <v>6.5</v>
      </c>
      <c r="I14002">
        <v>25</v>
      </c>
      <c r="J14002">
        <v>32</v>
      </c>
      <c r="L14002">
        <v>35</v>
      </c>
      <c r="N14002">
        <v>23</v>
      </c>
      <c r="P14002">
        <v>2</v>
      </c>
      <c r="Q14002">
        <v>2</v>
      </c>
      <c r="S14002">
        <v>2</v>
      </c>
    </row>
    <row r="14003" spans="1:19" x14ac:dyDescent="0.2">
      <c r="A14003" t="s">
        <v>29060</v>
      </c>
      <c r="B14003" t="s">
        <v>28872</v>
      </c>
      <c r="C14003" t="s">
        <v>237</v>
      </c>
      <c r="D14003" t="s">
        <v>1000</v>
      </c>
      <c r="E14003" s="23">
        <v>44256</v>
      </c>
      <c r="F14003">
        <v>6</v>
      </c>
      <c r="G14003">
        <v>11</v>
      </c>
      <c r="I14003">
        <v>24</v>
      </c>
      <c r="J14003">
        <v>36</v>
      </c>
      <c r="L14003">
        <v>60</v>
      </c>
      <c r="N14003">
        <v>20</v>
      </c>
      <c r="P14003">
        <v>9</v>
      </c>
      <c r="Q14003">
        <v>10</v>
      </c>
      <c r="S14003">
        <v>4</v>
      </c>
    </row>
    <row r="14004" spans="1:19" x14ac:dyDescent="0.2">
      <c r="A14004" t="s">
        <v>29061</v>
      </c>
      <c r="B14004" t="s">
        <v>28873</v>
      </c>
      <c r="C14004" t="s">
        <v>237</v>
      </c>
      <c r="D14004" t="s">
        <v>1002</v>
      </c>
      <c r="E14004" s="23">
        <v>44256</v>
      </c>
      <c r="F14004">
        <v>6</v>
      </c>
      <c r="G14004">
        <v>11</v>
      </c>
      <c r="I14004">
        <v>24</v>
      </c>
      <c r="J14004">
        <v>36</v>
      </c>
      <c r="L14004">
        <v>60</v>
      </c>
      <c r="N14004">
        <v>20</v>
      </c>
      <c r="P14004">
        <v>9</v>
      </c>
      <c r="Q14004">
        <v>10</v>
      </c>
      <c r="S14004">
        <v>4</v>
      </c>
    </row>
    <row r="14005" spans="1:19" x14ac:dyDescent="0.2">
      <c r="A14005" t="s">
        <v>29062</v>
      </c>
      <c r="B14005" t="s">
        <v>28874</v>
      </c>
      <c r="C14005" t="s">
        <v>238</v>
      </c>
      <c r="D14005" t="s">
        <v>1000</v>
      </c>
      <c r="E14005" s="23">
        <v>44256</v>
      </c>
      <c r="F14005">
        <v>3</v>
      </c>
      <c r="G14005">
        <v>5</v>
      </c>
      <c r="I14005">
        <v>10</v>
      </c>
      <c r="J14005">
        <v>12</v>
      </c>
      <c r="L14005">
        <v>22</v>
      </c>
      <c r="N14005">
        <v>8</v>
      </c>
      <c r="P14005">
        <v>3</v>
      </c>
      <c r="Q14005">
        <v>3</v>
      </c>
      <c r="S14005">
        <v>2</v>
      </c>
    </row>
    <row r="14006" spans="1:19" x14ac:dyDescent="0.2">
      <c r="A14006" t="s">
        <v>29063</v>
      </c>
      <c r="B14006" t="s">
        <v>28875</v>
      </c>
      <c r="C14006" t="s">
        <v>238</v>
      </c>
      <c r="D14006" t="s">
        <v>1002</v>
      </c>
      <c r="E14006" s="23">
        <v>44256</v>
      </c>
      <c r="F14006">
        <v>3</v>
      </c>
      <c r="G14006">
        <v>5</v>
      </c>
      <c r="I14006">
        <v>10</v>
      </c>
      <c r="J14006">
        <v>12</v>
      </c>
      <c r="L14006">
        <v>22</v>
      </c>
      <c r="N14006">
        <v>8</v>
      </c>
      <c r="P14006">
        <v>3</v>
      </c>
      <c r="Q14006">
        <v>3</v>
      </c>
      <c r="S14006">
        <v>2</v>
      </c>
    </row>
    <row r="14007" spans="1:19" x14ac:dyDescent="0.2">
      <c r="A14007" t="s">
        <v>29064</v>
      </c>
      <c r="B14007" t="s">
        <v>28876</v>
      </c>
      <c r="C14007" t="s">
        <v>239</v>
      </c>
      <c r="D14007" t="s">
        <v>1000</v>
      </c>
      <c r="E14007" s="23">
        <v>44256</v>
      </c>
      <c r="F14007">
        <v>0</v>
      </c>
      <c r="G14007">
        <v>0</v>
      </c>
      <c r="I14007">
        <v>0</v>
      </c>
      <c r="J14007">
        <v>0</v>
      </c>
      <c r="L14007">
        <v>0</v>
      </c>
      <c r="N14007">
        <v>0</v>
      </c>
      <c r="P14007">
        <v>0</v>
      </c>
      <c r="Q14007">
        <v>0</v>
      </c>
      <c r="S14007">
        <v>0</v>
      </c>
    </row>
    <row r="14008" spans="1:19" x14ac:dyDescent="0.2">
      <c r="A14008" t="s">
        <v>29065</v>
      </c>
      <c r="B14008" t="s">
        <v>28877</v>
      </c>
      <c r="C14008" t="s">
        <v>239</v>
      </c>
      <c r="D14008" t="s">
        <v>1002</v>
      </c>
      <c r="E14008" s="23">
        <v>44256</v>
      </c>
      <c r="F14008">
        <v>0</v>
      </c>
      <c r="G14008">
        <v>0</v>
      </c>
      <c r="I14008">
        <v>0</v>
      </c>
      <c r="J14008">
        <v>0</v>
      </c>
      <c r="L14008">
        <v>0</v>
      </c>
      <c r="N14008">
        <v>0</v>
      </c>
      <c r="P14008">
        <v>0</v>
      </c>
      <c r="Q14008">
        <v>0</v>
      </c>
      <c r="S14008">
        <v>0</v>
      </c>
    </row>
    <row r="14009" spans="1:19" x14ac:dyDescent="0.2">
      <c r="A14009" t="s">
        <v>29066</v>
      </c>
      <c r="B14009" t="s">
        <v>28878</v>
      </c>
      <c r="C14009" t="s">
        <v>1988</v>
      </c>
      <c r="D14009" t="s">
        <v>1000</v>
      </c>
      <c r="E14009" s="23">
        <v>44256</v>
      </c>
      <c r="F14009">
        <v>7</v>
      </c>
      <c r="G14009">
        <v>7</v>
      </c>
      <c r="I14009">
        <v>15</v>
      </c>
      <c r="J14009">
        <v>37</v>
      </c>
      <c r="L14009">
        <v>37</v>
      </c>
      <c r="N14009">
        <v>12</v>
      </c>
      <c r="P14009">
        <v>0</v>
      </c>
      <c r="Q14009">
        <v>0</v>
      </c>
      <c r="S14009">
        <v>3</v>
      </c>
    </row>
    <row r="14010" spans="1:19" x14ac:dyDescent="0.2">
      <c r="A14010" t="s">
        <v>29067</v>
      </c>
      <c r="B14010" t="s">
        <v>28879</v>
      </c>
      <c r="C14010" t="s">
        <v>1988</v>
      </c>
      <c r="D14010" t="s">
        <v>1001</v>
      </c>
      <c r="E14010" s="23">
        <v>44256</v>
      </c>
      <c r="F14010">
        <v>0</v>
      </c>
      <c r="G14010">
        <v>0</v>
      </c>
      <c r="I14010">
        <v>1</v>
      </c>
      <c r="J14010">
        <v>0</v>
      </c>
      <c r="L14010">
        <v>0</v>
      </c>
      <c r="N14010">
        <v>1</v>
      </c>
      <c r="P14010">
        <v>2</v>
      </c>
      <c r="Q14010">
        <v>4</v>
      </c>
      <c r="S14010">
        <v>0</v>
      </c>
    </row>
    <row r="14011" spans="1:19" x14ac:dyDescent="0.2">
      <c r="A14011" t="s">
        <v>29068</v>
      </c>
      <c r="B14011" t="s">
        <v>28880</v>
      </c>
      <c r="C14011" t="s">
        <v>1988</v>
      </c>
      <c r="D14011" t="s">
        <v>1002</v>
      </c>
      <c r="E14011" s="23">
        <v>44256</v>
      </c>
      <c r="F14011">
        <v>7</v>
      </c>
      <c r="G14011">
        <v>7</v>
      </c>
      <c r="I14011">
        <v>16</v>
      </c>
      <c r="J14011">
        <v>37</v>
      </c>
      <c r="L14011">
        <v>37</v>
      </c>
      <c r="N14011">
        <v>13</v>
      </c>
      <c r="P14011">
        <v>2</v>
      </c>
      <c r="Q14011">
        <v>4</v>
      </c>
      <c r="S14011">
        <v>3</v>
      </c>
    </row>
    <row r="14012" spans="1:19" x14ac:dyDescent="0.2">
      <c r="A14012" t="s">
        <v>29069</v>
      </c>
      <c r="B14012" t="s">
        <v>28881</v>
      </c>
      <c r="C14012" t="s">
        <v>966</v>
      </c>
      <c r="D14012" t="s">
        <v>1000</v>
      </c>
      <c r="E14012" s="23">
        <v>44256</v>
      </c>
      <c r="F14012">
        <v>0</v>
      </c>
      <c r="G14012">
        <v>0</v>
      </c>
      <c r="I14012">
        <v>0</v>
      </c>
      <c r="J14012">
        <v>0</v>
      </c>
      <c r="L14012">
        <v>0</v>
      </c>
      <c r="N14012">
        <v>0</v>
      </c>
      <c r="P14012">
        <v>0</v>
      </c>
      <c r="Q14012">
        <v>0</v>
      </c>
      <c r="S14012">
        <v>0</v>
      </c>
    </row>
    <row r="14013" spans="1:19" x14ac:dyDescent="0.2">
      <c r="A14013" t="s">
        <v>29070</v>
      </c>
      <c r="B14013" t="s">
        <v>28882</v>
      </c>
      <c r="C14013" t="s">
        <v>966</v>
      </c>
      <c r="D14013" t="s">
        <v>1002</v>
      </c>
      <c r="E14013" s="23">
        <v>44256</v>
      </c>
      <c r="F14013">
        <v>0</v>
      </c>
      <c r="G14013">
        <v>0</v>
      </c>
      <c r="I14013">
        <v>0</v>
      </c>
      <c r="J14013">
        <v>0</v>
      </c>
      <c r="L14013">
        <v>0</v>
      </c>
      <c r="N14013">
        <v>0</v>
      </c>
      <c r="P14013">
        <v>0</v>
      </c>
      <c r="Q14013">
        <v>0</v>
      </c>
      <c r="S14013">
        <v>0</v>
      </c>
    </row>
    <row r="14014" spans="1:19" x14ac:dyDescent="0.2">
      <c r="A14014" t="s">
        <v>29071</v>
      </c>
      <c r="B14014" t="s">
        <v>28883</v>
      </c>
      <c r="C14014" t="s">
        <v>240</v>
      </c>
      <c r="D14014" t="s">
        <v>1000</v>
      </c>
      <c r="E14014" s="23">
        <v>44256</v>
      </c>
      <c r="F14014">
        <v>8.5</v>
      </c>
      <c r="G14014">
        <v>11.5</v>
      </c>
      <c r="I14014">
        <v>22</v>
      </c>
      <c r="J14014">
        <v>49</v>
      </c>
      <c r="L14014">
        <v>65</v>
      </c>
      <c r="N14014">
        <v>18</v>
      </c>
      <c r="P14014">
        <v>2</v>
      </c>
      <c r="Q14014">
        <v>2</v>
      </c>
      <c r="S14014">
        <v>4</v>
      </c>
    </row>
    <row r="14015" spans="1:19" x14ac:dyDescent="0.2">
      <c r="A14015" t="s">
        <v>29072</v>
      </c>
      <c r="B14015" t="s">
        <v>28884</v>
      </c>
      <c r="C14015" t="s">
        <v>240</v>
      </c>
      <c r="D14015" t="s">
        <v>1002</v>
      </c>
      <c r="E14015" s="23">
        <v>44256</v>
      </c>
      <c r="F14015">
        <v>8.5</v>
      </c>
      <c r="G14015">
        <v>11.5</v>
      </c>
      <c r="I14015">
        <v>22</v>
      </c>
      <c r="J14015">
        <v>49</v>
      </c>
      <c r="L14015">
        <v>65</v>
      </c>
      <c r="N14015">
        <v>18</v>
      </c>
      <c r="P14015">
        <v>2</v>
      </c>
      <c r="Q14015">
        <v>2</v>
      </c>
      <c r="S14015">
        <v>4</v>
      </c>
    </row>
    <row r="14016" spans="1:19" x14ac:dyDescent="0.2">
      <c r="A14016" t="s">
        <v>29073</v>
      </c>
      <c r="B14016" t="s">
        <v>28885</v>
      </c>
      <c r="C14016" t="s">
        <v>241</v>
      </c>
      <c r="D14016" t="s">
        <v>1000</v>
      </c>
      <c r="E14016" s="23">
        <v>44256</v>
      </c>
      <c r="F14016">
        <v>29</v>
      </c>
      <c r="G14016">
        <v>42.5</v>
      </c>
      <c r="I14016">
        <v>355</v>
      </c>
      <c r="J14016">
        <v>305</v>
      </c>
      <c r="L14016">
        <v>461</v>
      </c>
      <c r="N14016">
        <v>322</v>
      </c>
      <c r="P14016">
        <v>24</v>
      </c>
      <c r="Q14016">
        <v>38</v>
      </c>
      <c r="S14016">
        <v>33</v>
      </c>
    </row>
    <row r="14017" spans="1:19" x14ac:dyDescent="0.2">
      <c r="A14017" t="s">
        <v>29074</v>
      </c>
      <c r="B14017" t="s">
        <v>28886</v>
      </c>
      <c r="C14017" t="s">
        <v>241</v>
      </c>
      <c r="D14017" t="s">
        <v>1002</v>
      </c>
      <c r="E14017" s="23">
        <v>44256</v>
      </c>
      <c r="F14017">
        <v>29</v>
      </c>
      <c r="G14017">
        <v>42.5</v>
      </c>
      <c r="I14017">
        <v>355</v>
      </c>
      <c r="J14017">
        <v>305</v>
      </c>
      <c r="L14017">
        <v>461</v>
      </c>
      <c r="N14017">
        <v>322</v>
      </c>
      <c r="P14017">
        <v>24</v>
      </c>
      <c r="Q14017">
        <v>38</v>
      </c>
      <c r="S14017">
        <v>33</v>
      </c>
    </row>
    <row r="14018" spans="1:19" x14ac:dyDescent="0.2">
      <c r="A14018" t="s">
        <v>29075</v>
      </c>
      <c r="B14018" t="s">
        <v>28887</v>
      </c>
      <c r="C14018" t="s">
        <v>318</v>
      </c>
      <c r="D14018" t="s">
        <v>1000</v>
      </c>
      <c r="E14018" s="23">
        <v>44256</v>
      </c>
      <c r="F14018">
        <v>6</v>
      </c>
      <c r="G14018">
        <v>6</v>
      </c>
      <c r="I14018">
        <v>17</v>
      </c>
      <c r="J14018">
        <v>35</v>
      </c>
      <c r="L14018">
        <v>35</v>
      </c>
      <c r="N14018">
        <v>15</v>
      </c>
      <c r="P14018">
        <v>1</v>
      </c>
      <c r="Q14018">
        <v>1</v>
      </c>
      <c r="S14018">
        <v>2</v>
      </c>
    </row>
    <row r="14019" spans="1:19" x14ac:dyDescent="0.2">
      <c r="A14019" t="s">
        <v>29076</v>
      </c>
      <c r="B14019" t="s">
        <v>28888</v>
      </c>
      <c r="C14019" t="s">
        <v>318</v>
      </c>
      <c r="D14019" t="s">
        <v>1002</v>
      </c>
      <c r="E14019" s="23">
        <v>44256</v>
      </c>
      <c r="F14019">
        <v>6</v>
      </c>
      <c r="G14019">
        <v>6</v>
      </c>
      <c r="I14019">
        <v>17</v>
      </c>
      <c r="J14019">
        <v>35</v>
      </c>
      <c r="L14019">
        <v>35</v>
      </c>
      <c r="N14019">
        <v>15</v>
      </c>
      <c r="P14019">
        <v>1</v>
      </c>
      <c r="Q14019">
        <v>1</v>
      </c>
      <c r="S14019">
        <v>2</v>
      </c>
    </row>
    <row r="14020" spans="1:19" x14ac:dyDescent="0.2">
      <c r="A14020" t="s">
        <v>29077</v>
      </c>
      <c r="B14020" t="s">
        <v>28889</v>
      </c>
      <c r="C14020" t="s">
        <v>896</v>
      </c>
      <c r="D14020" t="s">
        <v>1000</v>
      </c>
      <c r="E14020" s="23">
        <v>44256</v>
      </c>
      <c r="F14020">
        <v>65.5</v>
      </c>
      <c r="G14020">
        <v>89.5</v>
      </c>
      <c r="I14020">
        <v>461</v>
      </c>
      <c r="J14020">
        <v>506</v>
      </c>
      <c r="L14020">
        <v>715</v>
      </c>
      <c r="N14020">
        <v>411</v>
      </c>
      <c r="O14020" t="s">
        <v>904</v>
      </c>
      <c r="P14020">
        <v>40</v>
      </c>
      <c r="Q14020">
        <v>55</v>
      </c>
      <c r="S14020">
        <v>50</v>
      </c>
    </row>
    <row r="14021" spans="1:19" x14ac:dyDescent="0.2">
      <c r="A14021" t="s">
        <v>29078</v>
      </c>
      <c r="B14021" t="s">
        <v>28890</v>
      </c>
      <c r="C14021" t="s">
        <v>899</v>
      </c>
      <c r="D14021" t="s">
        <v>1001</v>
      </c>
      <c r="E14021" s="23">
        <v>44256</v>
      </c>
      <c r="F14021">
        <v>0</v>
      </c>
      <c r="G14021">
        <v>0</v>
      </c>
      <c r="I14021">
        <v>8</v>
      </c>
      <c r="J14021">
        <v>0</v>
      </c>
      <c r="L14021">
        <v>0</v>
      </c>
      <c r="N14021">
        <v>8</v>
      </c>
      <c r="O14021" t="s">
        <v>904</v>
      </c>
      <c r="P14021">
        <v>3</v>
      </c>
      <c r="Q14021">
        <v>5</v>
      </c>
      <c r="S14021">
        <v>0</v>
      </c>
    </row>
    <row r="14022" spans="1:19" x14ac:dyDescent="0.2">
      <c r="A14022" t="s">
        <v>29079</v>
      </c>
      <c r="B14022" t="s">
        <v>28891</v>
      </c>
      <c r="C14022" t="s">
        <v>1237</v>
      </c>
      <c r="D14022" t="s">
        <v>1000</v>
      </c>
      <c r="E14022" s="23">
        <v>44256</v>
      </c>
      <c r="F14022">
        <v>21.5</v>
      </c>
      <c r="G14022">
        <v>25</v>
      </c>
      <c r="I14022">
        <v>55</v>
      </c>
      <c r="J14022">
        <v>118</v>
      </c>
      <c r="L14022">
        <v>137</v>
      </c>
      <c r="N14022">
        <v>46</v>
      </c>
      <c r="P14022">
        <v>3</v>
      </c>
      <c r="Q14022">
        <v>3</v>
      </c>
      <c r="S14022">
        <v>9</v>
      </c>
    </row>
    <row r="14023" spans="1:19" x14ac:dyDescent="0.2">
      <c r="A14023" t="s">
        <v>29080</v>
      </c>
      <c r="B14023" t="s">
        <v>28892</v>
      </c>
      <c r="C14023" t="s">
        <v>1237</v>
      </c>
      <c r="D14023" t="s">
        <v>1001</v>
      </c>
      <c r="E14023" s="23">
        <v>44256</v>
      </c>
      <c r="F14023">
        <v>0</v>
      </c>
      <c r="G14023">
        <v>0</v>
      </c>
      <c r="I14023">
        <v>8</v>
      </c>
      <c r="J14023">
        <v>0</v>
      </c>
      <c r="L14023">
        <v>0</v>
      </c>
      <c r="N14023">
        <v>8</v>
      </c>
      <c r="P14023">
        <v>3</v>
      </c>
      <c r="Q14023">
        <v>5</v>
      </c>
      <c r="S14023">
        <v>0</v>
      </c>
    </row>
    <row r="14024" spans="1:19" x14ac:dyDescent="0.2">
      <c r="A14024" t="s">
        <v>29081</v>
      </c>
      <c r="B14024" t="s">
        <v>28893</v>
      </c>
      <c r="C14024" t="s">
        <v>1237</v>
      </c>
      <c r="D14024" t="s">
        <v>1002</v>
      </c>
      <c r="E14024" s="23">
        <v>44256</v>
      </c>
      <c r="F14024">
        <v>21.5</v>
      </c>
      <c r="G14024">
        <v>25</v>
      </c>
      <c r="I14024">
        <v>63</v>
      </c>
      <c r="J14024">
        <v>118</v>
      </c>
      <c r="L14024">
        <v>137</v>
      </c>
      <c r="N14024">
        <v>54</v>
      </c>
      <c r="P14024">
        <v>6</v>
      </c>
      <c r="Q14024">
        <v>8</v>
      </c>
      <c r="S14024">
        <v>9</v>
      </c>
    </row>
    <row r="14025" spans="1:19" x14ac:dyDescent="0.2">
      <c r="A14025" t="s">
        <v>29082</v>
      </c>
      <c r="B14025" t="s">
        <v>28894</v>
      </c>
      <c r="C14025" t="s">
        <v>235</v>
      </c>
      <c r="D14025" t="s">
        <v>1002</v>
      </c>
      <c r="E14025" s="23">
        <v>44256</v>
      </c>
      <c r="F14025">
        <v>65.5</v>
      </c>
      <c r="G14025">
        <v>89.5</v>
      </c>
      <c r="I14025">
        <v>469</v>
      </c>
      <c r="J14025">
        <v>506</v>
      </c>
      <c r="L14025">
        <v>715</v>
      </c>
      <c r="N14025">
        <v>419</v>
      </c>
      <c r="P14025">
        <v>43</v>
      </c>
      <c r="Q14025">
        <v>60</v>
      </c>
      <c r="S14025">
        <v>50</v>
      </c>
    </row>
    <row r="14026" spans="1:19" x14ac:dyDescent="0.2">
      <c r="A14026" t="s">
        <v>29271</v>
      </c>
      <c r="B14026" t="s">
        <v>29083</v>
      </c>
      <c r="C14026" t="s">
        <v>228</v>
      </c>
      <c r="D14026" t="s">
        <v>1000</v>
      </c>
      <c r="E14026" s="23">
        <v>44287</v>
      </c>
      <c r="F14026">
        <v>0</v>
      </c>
      <c r="G14026">
        <v>0</v>
      </c>
      <c r="I14026">
        <v>0</v>
      </c>
      <c r="J14026">
        <v>0</v>
      </c>
      <c r="L14026">
        <v>0</v>
      </c>
      <c r="N14026">
        <v>0</v>
      </c>
      <c r="P14026">
        <v>0</v>
      </c>
      <c r="Q14026">
        <v>0</v>
      </c>
      <c r="S14026">
        <v>0</v>
      </c>
    </row>
    <row r="14027" spans="1:19" x14ac:dyDescent="0.2">
      <c r="A14027" t="s">
        <v>29272</v>
      </c>
      <c r="B14027" t="s">
        <v>29084</v>
      </c>
      <c r="C14027" t="s">
        <v>211</v>
      </c>
      <c r="D14027" t="s">
        <v>1000</v>
      </c>
      <c r="E14027" s="23">
        <v>44287</v>
      </c>
      <c r="F14027">
        <v>0</v>
      </c>
      <c r="G14027">
        <v>0</v>
      </c>
      <c r="I14027">
        <v>0</v>
      </c>
      <c r="J14027">
        <v>0</v>
      </c>
      <c r="L14027">
        <v>0</v>
      </c>
      <c r="N14027">
        <v>0</v>
      </c>
      <c r="P14027">
        <v>0</v>
      </c>
      <c r="Q14027">
        <v>0</v>
      </c>
      <c r="S14027">
        <v>0</v>
      </c>
    </row>
    <row r="14028" spans="1:19" x14ac:dyDescent="0.2">
      <c r="A14028" t="s">
        <v>29273</v>
      </c>
      <c r="B14028" t="s">
        <v>29085</v>
      </c>
      <c r="C14028" t="s">
        <v>213</v>
      </c>
      <c r="D14028" t="s">
        <v>1000</v>
      </c>
      <c r="E14028" s="23">
        <v>44287</v>
      </c>
      <c r="F14028">
        <v>0</v>
      </c>
      <c r="G14028">
        <v>0</v>
      </c>
      <c r="I14028">
        <v>0</v>
      </c>
      <c r="J14028">
        <v>0</v>
      </c>
      <c r="L14028">
        <v>0</v>
      </c>
      <c r="N14028">
        <v>0</v>
      </c>
      <c r="P14028">
        <v>0</v>
      </c>
      <c r="Q14028">
        <v>0</v>
      </c>
      <c r="S14028">
        <v>0</v>
      </c>
    </row>
    <row r="14029" spans="1:19" x14ac:dyDescent="0.2">
      <c r="A14029" t="s">
        <v>29274</v>
      </c>
      <c r="B14029" t="s">
        <v>29086</v>
      </c>
      <c r="C14029" t="s">
        <v>229</v>
      </c>
      <c r="D14029" t="s">
        <v>1000</v>
      </c>
      <c r="E14029" s="23">
        <v>44287</v>
      </c>
      <c r="F14029">
        <v>0</v>
      </c>
      <c r="G14029">
        <v>0</v>
      </c>
      <c r="I14029">
        <v>0</v>
      </c>
      <c r="J14029">
        <v>0</v>
      </c>
      <c r="L14029">
        <v>0</v>
      </c>
      <c r="N14029">
        <v>0</v>
      </c>
      <c r="P14029">
        <v>0</v>
      </c>
      <c r="Q14029">
        <v>0</v>
      </c>
      <c r="S14029">
        <v>0</v>
      </c>
    </row>
    <row r="14030" spans="1:19" x14ac:dyDescent="0.2">
      <c r="A14030" t="s">
        <v>29275</v>
      </c>
      <c r="B14030" t="s">
        <v>29087</v>
      </c>
      <c r="C14030" t="s">
        <v>1051</v>
      </c>
      <c r="D14030" t="s">
        <v>1000</v>
      </c>
      <c r="E14030" s="23">
        <v>44287</v>
      </c>
      <c r="F14030">
        <v>0</v>
      </c>
      <c r="G14030">
        <v>0</v>
      </c>
      <c r="I14030">
        <v>0</v>
      </c>
      <c r="J14030">
        <v>0</v>
      </c>
      <c r="L14030">
        <v>0</v>
      </c>
      <c r="N14030">
        <v>0</v>
      </c>
      <c r="P14030">
        <v>0</v>
      </c>
      <c r="Q14030">
        <v>0</v>
      </c>
      <c r="S14030">
        <v>0</v>
      </c>
    </row>
    <row r="14031" spans="1:19" x14ac:dyDescent="0.2">
      <c r="A14031" t="s">
        <v>29276</v>
      </c>
      <c r="B14031" t="s">
        <v>29088</v>
      </c>
      <c r="C14031" t="s">
        <v>1048</v>
      </c>
      <c r="D14031" t="s">
        <v>1000</v>
      </c>
      <c r="E14031" s="23">
        <v>44287</v>
      </c>
      <c r="F14031">
        <v>0</v>
      </c>
      <c r="G14031">
        <v>0</v>
      </c>
      <c r="I14031">
        <v>0</v>
      </c>
      <c r="J14031">
        <v>0</v>
      </c>
      <c r="L14031">
        <v>0</v>
      </c>
      <c r="N14031">
        <v>1</v>
      </c>
      <c r="P14031">
        <v>0</v>
      </c>
      <c r="Q14031">
        <v>0</v>
      </c>
      <c r="S14031">
        <v>0</v>
      </c>
    </row>
    <row r="14032" spans="1:19" x14ac:dyDescent="0.2">
      <c r="A14032" t="s">
        <v>29277</v>
      </c>
      <c r="B14032" t="s">
        <v>29089</v>
      </c>
      <c r="C14032" t="s">
        <v>1047</v>
      </c>
      <c r="D14032" t="s">
        <v>1000</v>
      </c>
      <c r="E14032" s="23">
        <v>44287</v>
      </c>
      <c r="F14032">
        <v>1.5</v>
      </c>
      <c r="G14032">
        <v>1.5</v>
      </c>
      <c r="I14032">
        <v>16</v>
      </c>
      <c r="J14032">
        <v>8</v>
      </c>
      <c r="L14032">
        <v>8</v>
      </c>
      <c r="N14032">
        <v>16</v>
      </c>
      <c r="P14032">
        <v>0</v>
      </c>
      <c r="Q14032">
        <v>0</v>
      </c>
      <c r="S14032">
        <v>0</v>
      </c>
    </row>
    <row r="14033" spans="1:19" x14ac:dyDescent="0.2">
      <c r="A14033" t="s">
        <v>29278</v>
      </c>
      <c r="B14033" t="s">
        <v>29090</v>
      </c>
      <c r="C14033" t="s">
        <v>1050</v>
      </c>
      <c r="D14033" t="s">
        <v>1001</v>
      </c>
      <c r="E14033" s="23">
        <v>44287</v>
      </c>
      <c r="F14033">
        <v>0</v>
      </c>
      <c r="G14033">
        <v>0</v>
      </c>
      <c r="I14033">
        <v>0</v>
      </c>
      <c r="J14033">
        <v>0</v>
      </c>
      <c r="L14033">
        <v>0</v>
      </c>
      <c r="N14033">
        <v>0</v>
      </c>
      <c r="P14033">
        <v>0</v>
      </c>
      <c r="Q14033">
        <v>0</v>
      </c>
      <c r="S14033">
        <v>0</v>
      </c>
    </row>
    <row r="14034" spans="1:19" x14ac:dyDescent="0.2">
      <c r="A14034" t="s">
        <v>29279</v>
      </c>
      <c r="B14034" t="s">
        <v>29091</v>
      </c>
      <c r="C14034" t="s">
        <v>1050</v>
      </c>
      <c r="D14034" t="s">
        <v>1000</v>
      </c>
      <c r="E14034" s="23">
        <v>44287</v>
      </c>
      <c r="F14034">
        <v>0.5</v>
      </c>
      <c r="G14034">
        <v>1</v>
      </c>
      <c r="I14034">
        <v>0</v>
      </c>
      <c r="J14034">
        <v>2</v>
      </c>
      <c r="L14034">
        <v>5</v>
      </c>
      <c r="N14034">
        <v>0</v>
      </c>
      <c r="P14034">
        <v>0</v>
      </c>
      <c r="Q14034">
        <v>0</v>
      </c>
      <c r="S14034">
        <v>0</v>
      </c>
    </row>
    <row r="14035" spans="1:19" x14ac:dyDescent="0.2">
      <c r="A14035" t="s">
        <v>29280</v>
      </c>
      <c r="B14035" t="s">
        <v>29092</v>
      </c>
      <c r="C14035" t="s">
        <v>1049</v>
      </c>
      <c r="D14035" t="s">
        <v>1001</v>
      </c>
      <c r="E14035" s="23">
        <v>44287</v>
      </c>
      <c r="F14035">
        <v>0</v>
      </c>
      <c r="G14035">
        <v>0</v>
      </c>
      <c r="I14035">
        <v>0</v>
      </c>
      <c r="J14035">
        <v>0</v>
      </c>
      <c r="L14035">
        <v>0</v>
      </c>
      <c r="N14035">
        <v>0</v>
      </c>
      <c r="P14035">
        <v>0</v>
      </c>
      <c r="Q14035">
        <v>0</v>
      </c>
      <c r="S14035">
        <v>0</v>
      </c>
    </row>
    <row r="14036" spans="1:19" x14ac:dyDescent="0.2">
      <c r="A14036" t="s">
        <v>29281</v>
      </c>
      <c r="B14036" t="s">
        <v>29093</v>
      </c>
      <c r="C14036" t="s">
        <v>1048</v>
      </c>
      <c r="D14036" t="s">
        <v>1001</v>
      </c>
      <c r="E14036" s="23">
        <v>44287</v>
      </c>
      <c r="F14036">
        <v>0</v>
      </c>
      <c r="G14036">
        <v>0</v>
      </c>
      <c r="I14036">
        <v>5</v>
      </c>
      <c r="J14036">
        <v>0</v>
      </c>
      <c r="L14036">
        <v>0</v>
      </c>
      <c r="N14036">
        <v>5</v>
      </c>
      <c r="P14036">
        <v>0</v>
      </c>
      <c r="Q14036">
        <v>1</v>
      </c>
      <c r="S14036">
        <v>0</v>
      </c>
    </row>
    <row r="14037" spans="1:19" x14ac:dyDescent="0.2">
      <c r="A14037" t="s">
        <v>29276</v>
      </c>
      <c r="B14037" t="s">
        <v>29088</v>
      </c>
      <c r="C14037" t="s">
        <v>1048</v>
      </c>
      <c r="D14037" t="s">
        <v>1000</v>
      </c>
      <c r="E14037" s="23">
        <v>44287</v>
      </c>
      <c r="F14037">
        <v>2.5</v>
      </c>
      <c r="G14037">
        <v>2.5</v>
      </c>
      <c r="I14037">
        <v>1</v>
      </c>
      <c r="J14037">
        <v>14</v>
      </c>
      <c r="L14037">
        <v>14</v>
      </c>
      <c r="N14037">
        <v>1</v>
      </c>
      <c r="P14037">
        <v>0</v>
      </c>
      <c r="Q14037">
        <v>0</v>
      </c>
      <c r="S14037">
        <v>0</v>
      </c>
    </row>
    <row r="14038" spans="1:19" x14ac:dyDescent="0.2">
      <c r="A14038" t="s">
        <v>29282</v>
      </c>
      <c r="B14038" t="s">
        <v>29094</v>
      </c>
      <c r="C14038" t="s">
        <v>1047</v>
      </c>
      <c r="D14038" t="s">
        <v>1001</v>
      </c>
      <c r="E14038" s="23">
        <v>44287</v>
      </c>
      <c r="F14038">
        <v>0</v>
      </c>
      <c r="G14038">
        <v>0</v>
      </c>
      <c r="I14038">
        <v>0</v>
      </c>
      <c r="J14038">
        <v>0</v>
      </c>
      <c r="L14038">
        <v>0</v>
      </c>
      <c r="N14038">
        <v>0</v>
      </c>
      <c r="P14038">
        <v>0</v>
      </c>
      <c r="Q14038">
        <v>0</v>
      </c>
      <c r="S14038">
        <v>0</v>
      </c>
    </row>
    <row r="14039" spans="1:19" x14ac:dyDescent="0.2">
      <c r="A14039" t="s">
        <v>29283</v>
      </c>
      <c r="B14039" t="s">
        <v>29095</v>
      </c>
      <c r="C14039" t="s">
        <v>25343</v>
      </c>
      <c r="D14039" t="s">
        <v>1001</v>
      </c>
      <c r="E14039" s="23">
        <v>44287</v>
      </c>
      <c r="F14039">
        <v>0</v>
      </c>
      <c r="G14039">
        <v>0</v>
      </c>
      <c r="I14039">
        <v>0</v>
      </c>
      <c r="J14039">
        <v>0</v>
      </c>
      <c r="L14039">
        <v>0</v>
      </c>
      <c r="N14039">
        <v>0</v>
      </c>
      <c r="P14039">
        <v>0</v>
      </c>
      <c r="Q14039">
        <v>0</v>
      </c>
      <c r="S14039">
        <v>0</v>
      </c>
    </row>
    <row r="14040" spans="1:19" x14ac:dyDescent="0.2">
      <c r="A14040" t="s">
        <v>29284</v>
      </c>
      <c r="B14040" t="s">
        <v>29096</v>
      </c>
      <c r="C14040" t="s">
        <v>25343</v>
      </c>
      <c r="D14040" t="s">
        <v>1000</v>
      </c>
      <c r="E14040" s="23">
        <v>44287</v>
      </c>
      <c r="F14040">
        <v>0</v>
      </c>
      <c r="G14040">
        <v>0</v>
      </c>
      <c r="I14040">
        <v>0</v>
      </c>
      <c r="J14040">
        <v>0</v>
      </c>
      <c r="L14040">
        <v>0</v>
      </c>
      <c r="N14040">
        <v>0</v>
      </c>
      <c r="P14040">
        <v>0</v>
      </c>
      <c r="Q14040">
        <v>0</v>
      </c>
      <c r="S14040">
        <v>0</v>
      </c>
    </row>
    <row r="14041" spans="1:19" x14ac:dyDescent="0.2">
      <c r="A14041" t="s">
        <v>29285</v>
      </c>
      <c r="B14041" t="s">
        <v>29097</v>
      </c>
      <c r="C14041" t="s">
        <v>25698</v>
      </c>
      <c r="D14041" t="s">
        <v>1000</v>
      </c>
      <c r="E14041" s="23">
        <v>44287</v>
      </c>
      <c r="F14041">
        <v>2</v>
      </c>
      <c r="G14041">
        <v>4</v>
      </c>
      <c r="I14041">
        <v>8</v>
      </c>
      <c r="J14041">
        <v>12</v>
      </c>
      <c r="L14041">
        <v>21</v>
      </c>
      <c r="N14041">
        <v>6</v>
      </c>
      <c r="P14041">
        <v>1</v>
      </c>
      <c r="Q14041">
        <v>1</v>
      </c>
      <c r="S14041">
        <v>2</v>
      </c>
    </row>
    <row r="14042" spans="1:19" x14ac:dyDescent="0.2">
      <c r="A14042" t="s">
        <v>29286</v>
      </c>
      <c r="B14042" t="s">
        <v>29098</v>
      </c>
      <c r="C14042" t="s">
        <v>959</v>
      </c>
      <c r="D14042" t="s">
        <v>1000</v>
      </c>
      <c r="E14042" s="23">
        <v>44287</v>
      </c>
      <c r="F14042">
        <v>0</v>
      </c>
      <c r="G14042">
        <v>0</v>
      </c>
      <c r="I14042">
        <v>0</v>
      </c>
      <c r="J14042">
        <v>0</v>
      </c>
      <c r="L14042">
        <v>0</v>
      </c>
      <c r="N14042">
        <v>0</v>
      </c>
      <c r="P14042">
        <v>0</v>
      </c>
      <c r="Q14042">
        <v>0</v>
      </c>
      <c r="S14042">
        <v>0</v>
      </c>
    </row>
    <row r="14043" spans="1:19" x14ac:dyDescent="0.2">
      <c r="A14043" t="s">
        <v>29287</v>
      </c>
      <c r="B14043" t="s">
        <v>29099</v>
      </c>
      <c r="C14043" t="s">
        <v>205</v>
      </c>
      <c r="D14043" t="s">
        <v>1000</v>
      </c>
      <c r="E14043" s="23">
        <v>44287</v>
      </c>
      <c r="F14043">
        <v>0</v>
      </c>
      <c r="G14043">
        <v>0</v>
      </c>
      <c r="I14043">
        <v>0</v>
      </c>
      <c r="J14043">
        <v>0</v>
      </c>
      <c r="L14043">
        <v>0</v>
      </c>
      <c r="N14043">
        <v>0</v>
      </c>
      <c r="P14043">
        <v>0</v>
      </c>
      <c r="Q14043">
        <v>0</v>
      </c>
      <c r="S14043">
        <v>0</v>
      </c>
    </row>
    <row r="14044" spans="1:19" x14ac:dyDescent="0.2">
      <c r="A14044" t="s">
        <v>29288</v>
      </c>
      <c r="B14044" t="s">
        <v>29100</v>
      </c>
      <c r="C14044" t="s">
        <v>384</v>
      </c>
      <c r="D14044" t="s">
        <v>1000</v>
      </c>
      <c r="E14044" s="23">
        <v>44287</v>
      </c>
      <c r="F14044">
        <v>0</v>
      </c>
      <c r="G14044">
        <v>0</v>
      </c>
      <c r="I14044">
        <v>0</v>
      </c>
      <c r="J14044">
        <v>0</v>
      </c>
      <c r="L14044">
        <v>0</v>
      </c>
      <c r="N14044">
        <v>0</v>
      </c>
      <c r="P14044">
        <v>0</v>
      </c>
      <c r="Q14044">
        <v>0</v>
      </c>
      <c r="S14044">
        <v>0</v>
      </c>
    </row>
    <row r="14045" spans="1:19" x14ac:dyDescent="0.2">
      <c r="A14045" t="s">
        <v>29289</v>
      </c>
      <c r="B14045" t="s">
        <v>29101</v>
      </c>
      <c r="C14045" t="s">
        <v>210</v>
      </c>
      <c r="D14045" t="s">
        <v>1000</v>
      </c>
      <c r="E14045" s="23">
        <v>44287</v>
      </c>
      <c r="F14045">
        <v>0</v>
      </c>
      <c r="G14045">
        <v>0</v>
      </c>
      <c r="I14045">
        <v>0</v>
      </c>
      <c r="J14045">
        <v>0</v>
      </c>
      <c r="L14045">
        <v>0</v>
      </c>
      <c r="N14045">
        <v>0</v>
      </c>
      <c r="P14045">
        <v>0</v>
      </c>
      <c r="Q14045">
        <v>0</v>
      </c>
      <c r="S14045">
        <v>0</v>
      </c>
    </row>
    <row r="14046" spans="1:19" x14ac:dyDescent="0.2">
      <c r="A14046" t="s">
        <v>29290</v>
      </c>
      <c r="B14046" t="s">
        <v>29102</v>
      </c>
      <c r="C14046" t="s">
        <v>215</v>
      </c>
      <c r="D14046" t="s">
        <v>1000</v>
      </c>
      <c r="E14046" s="23">
        <v>44287</v>
      </c>
      <c r="F14046">
        <v>4</v>
      </c>
      <c r="G14046">
        <v>7</v>
      </c>
      <c r="I14046">
        <v>19</v>
      </c>
      <c r="J14046">
        <v>24</v>
      </c>
      <c r="K14046">
        <v>36</v>
      </c>
      <c r="L14046">
        <v>39</v>
      </c>
      <c r="N14046">
        <v>15</v>
      </c>
      <c r="P14046">
        <v>2</v>
      </c>
      <c r="Q14046">
        <v>2</v>
      </c>
      <c r="S14046">
        <v>4</v>
      </c>
    </row>
    <row r="14047" spans="1:19" x14ac:dyDescent="0.2">
      <c r="A14047" t="s">
        <v>29291</v>
      </c>
      <c r="B14047" t="s">
        <v>29103</v>
      </c>
      <c r="C14047" t="s">
        <v>960</v>
      </c>
      <c r="D14047" t="s">
        <v>1000</v>
      </c>
      <c r="E14047" s="23">
        <v>44287</v>
      </c>
      <c r="F14047">
        <v>0</v>
      </c>
      <c r="G14047">
        <v>0</v>
      </c>
      <c r="I14047">
        <v>0</v>
      </c>
      <c r="J14047">
        <v>0</v>
      </c>
      <c r="L14047">
        <v>0</v>
      </c>
      <c r="N14047">
        <v>0</v>
      </c>
      <c r="P14047">
        <v>0</v>
      </c>
      <c r="Q14047">
        <v>0</v>
      </c>
      <c r="S14047">
        <v>0</v>
      </c>
    </row>
    <row r="14048" spans="1:19" x14ac:dyDescent="0.2">
      <c r="A14048" t="s">
        <v>29292</v>
      </c>
      <c r="B14048" t="s">
        <v>29104</v>
      </c>
      <c r="C14048" t="s">
        <v>961</v>
      </c>
      <c r="D14048" t="s">
        <v>1000</v>
      </c>
      <c r="E14048" s="23">
        <v>44287</v>
      </c>
      <c r="F14048">
        <v>2</v>
      </c>
      <c r="G14048">
        <v>5</v>
      </c>
      <c r="I14048">
        <v>7</v>
      </c>
      <c r="J14048">
        <v>7</v>
      </c>
      <c r="L14048">
        <v>22</v>
      </c>
      <c r="N14048">
        <v>6</v>
      </c>
      <c r="P14048">
        <v>3</v>
      </c>
      <c r="Q14048">
        <v>4</v>
      </c>
      <c r="S14048">
        <v>1</v>
      </c>
    </row>
    <row r="14049" spans="1:19" x14ac:dyDescent="0.2">
      <c r="A14049" t="s">
        <v>29293</v>
      </c>
      <c r="B14049" t="s">
        <v>29105</v>
      </c>
      <c r="C14049" t="s">
        <v>221</v>
      </c>
      <c r="D14049" t="s">
        <v>1000</v>
      </c>
      <c r="E14049" s="23">
        <v>44287</v>
      </c>
      <c r="F14049">
        <v>0</v>
      </c>
      <c r="G14049">
        <v>0</v>
      </c>
      <c r="I14049">
        <v>0</v>
      </c>
      <c r="J14049">
        <v>0</v>
      </c>
      <c r="L14049">
        <v>0</v>
      </c>
      <c r="N14049">
        <v>0</v>
      </c>
      <c r="P14049">
        <v>0</v>
      </c>
      <c r="Q14049">
        <v>0</v>
      </c>
      <c r="S14049">
        <v>0</v>
      </c>
    </row>
    <row r="14050" spans="1:19" x14ac:dyDescent="0.2">
      <c r="A14050" t="s">
        <v>29294</v>
      </c>
      <c r="B14050" t="s">
        <v>29106</v>
      </c>
      <c r="C14050" t="s">
        <v>222</v>
      </c>
      <c r="D14050" t="s">
        <v>1000</v>
      </c>
      <c r="E14050" s="23">
        <v>44287</v>
      </c>
      <c r="F14050">
        <v>0</v>
      </c>
      <c r="G14050">
        <v>0</v>
      </c>
      <c r="I14050">
        <v>0</v>
      </c>
      <c r="J14050">
        <v>0</v>
      </c>
      <c r="L14050">
        <v>0</v>
      </c>
      <c r="N14050">
        <v>0</v>
      </c>
      <c r="P14050">
        <v>0</v>
      </c>
      <c r="Q14050">
        <v>0</v>
      </c>
      <c r="S14050">
        <v>0</v>
      </c>
    </row>
    <row r="14051" spans="1:19" x14ac:dyDescent="0.2">
      <c r="A14051" t="s">
        <v>29295</v>
      </c>
      <c r="B14051" t="s">
        <v>29107</v>
      </c>
      <c r="C14051" t="s">
        <v>1052</v>
      </c>
      <c r="D14051" t="s">
        <v>1000</v>
      </c>
      <c r="E14051" s="23">
        <v>44287</v>
      </c>
      <c r="F14051">
        <v>2.5</v>
      </c>
      <c r="G14051">
        <v>2.5</v>
      </c>
      <c r="I14051">
        <v>2</v>
      </c>
      <c r="J14051">
        <v>13</v>
      </c>
      <c r="L14051">
        <v>13</v>
      </c>
      <c r="N14051">
        <v>2</v>
      </c>
      <c r="P14051">
        <v>0</v>
      </c>
      <c r="Q14051">
        <v>0</v>
      </c>
      <c r="S14051">
        <v>0</v>
      </c>
    </row>
    <row r="14052" spans="1:19" x14ac:dyDescent="0.2">
      <c r="A14052" t="s">
        <v>29296</v>
      </c>
      <c r="B14052" t="s">
        <v>29108</v>
      </c>
      <c r="C14052" t="s">
        <v>1053</v>
      </c>
      <c r="D14052" t="s">
        <v>1000</v>
      </c>
      <c r="E14052" s="23">
        <v>44287</v>
      </c>
      <c r="F14052">
        <v>1.5</v>
      </c>
      <c r="G14052">
        <v>1.5</v>
      </c>
      <c r="I14052">
        <v>6</v>
      </c>
      <c r="J14052">
        <v>8</v>
      </c>
      <c r="L14052">
        <v>8</v>
      </c>
      <c r="N14052">
        <v>4</v>
      </c>
      <c r="P14052">
        <v>0</v>
      </c>
      <c r="Q14052">
        <v>0</v>
      </c>
      <c r="S14052">
        <v>2</v>
      </c>
    </row>
    <row r="14053" spans="1:19" x14ac:dyDescent="0.2">
      <c r="A14053" t="s">
        <v>29297</v>
      </c>
      <c r="B14053" t="s">
        <v>29109</v>
      </c>
      <c r="C14053" t="s">
        <v>1052</v>
      </c>
      <c r="D14053" t="s">
        <v>1001</v>
      </c>
      <c r="E14053" s="23">
        <v>44287</v>
      </c>
      <c r="F14053">
        <v>0</v>
      </c>
      <c r="G14053">
        <v>0</v>
      </c>
      <c r="I14053">
        <v>1</v>
      </c>
      <c r="J14053">
        <v>0</v>
      </c>
      <c r="L14053">
        <v>0</v>
      </c>
      <c r="N14053">
        <v>1</v>
      </c>
      <c r="P14053">
        <v>0</v>
      </c>
      <c r="Q14053">
        <v>0</v>
      </c>
      <c r="S14053">
        <v>0</v>
      </c>
    </row>
    <row r="14054" spans="1:19" x14ac:dyDescent="0.2">
      <c r="A14054" t="s">
        <v>29298</v>
      </c>
      <c r="B14054" t="s">
        <v>29110</v>
      </c>
      <c r="C14054" t="s">
        <v>1053</v>
      </c>
      <c r="D14054" t="s">
        <v>1001</v>
      </c>
      <c r="E14054" s="23">
        <v>44287</v>
      </c>
      <c r="F14054">
        <v>0</v>
      </c>
      <c r="G14054">
        <v>0</v>
      </c>
      <c r="I14054">
        <v>0</v>
      </c>
      <c r="J14054">
        <v>0</v>
      </c>
      <c r="L14054">
        <v>0</v>
      </c>
      <c r="N14054">
        <v>0</v>
      </c>
      <c r="P14054">
        <v>0</v>
      </c>
      <c r="Q14054">
        <v>0</v>
      </c>
      <c r="S14054">
        <v>0</v>
      </c>
    </row>
    <row r="14055" spans="1:19" x14ac:dyDescent="0.2">
      <c r="A14055" t="s">
        <v>29299</v>
      </c>
      <c r="B14055" t="s">
        <v>29111</v>
      </c>
      <c r="C14055" t="s">
        <v>1054</v>
      </c>
      <c r="D14055" t="s">
        <v>1001</v>
      </c>
      <c r="E14055" s="23">
        <v>44287</v>
      </c>
      <c r="F14055">
        <v>0</v>
      </c>
      <c r="G14055">
        <v>0</v>
      </c>
      <c r="I14055">
        <v>0</v>
      </c>
      <c r="J14055">
        <v>0</v>
      </c>
      <c r="L14055">
        <v>0</v>
      </c>
      <c r="N14055">
        <v>0</v>
      </c>
      <c r="P14055">
        <v>0</v>
      </c>
      <c r="Q14055">
        <v>0</v>
      </c>
      <c r="S14055">
        <v>0</v>
      </c>
    </row>
    <row r="14056" spans="1:19" x14ac:dyDescent="0.2">
      <c r="A14056" t="s">
        <v>29300</v>
      </c>
      <c r="B14056" t="s">
        <v>29112</v>
      </c>
      <c r="C14056" t="s">
        <v>1054</v>
      </c>
      <c r="D14056" t="s">
        <v>1000</v>
      </c>
      <c r="E14056" s="23">
        <v>44287</v>
      </c>
      <c r="F14056">
        <v>1.5</v>
      </c>
      <c r="G14056">
        <v>1.5</v>
      </c>
      <c r="I14056">
        <v>2</v>
      </c>
      <c r="J14056">
        <v>8</v>
      </c>
      <c r="L14056">
        <v>8</v>
      </c>
      <c r="N14056">
        <v>2</v>
      </c>
      <c r="P14056">
        <v>0</v>
      </c>
      <c r="Q14056">
        <v>0</v>
      </c>
      <c r="S14056">
        <v>0</v>
      </c>
    </row>
    <row r="14057" spans="1:19" x14ac:dyDescent="0.2">
      <c r="A14057" t="s">
        <v>29301</v>
      </c>
      <c r="B14057" t="s">
        <v>29113</v>
      </c>
      <c r="C14057" t="s">
        <v>25359</v>
      </c>
      <c r="D14057" t="s">
        <v>1001</v>
      </c>
      <c r="E14057" s="23">
        <v>44287</v>
      </c>
      <c r="F14057">
        <v>0</v>
      </c>
      <c r="G14057">
        <v>0</v>
      </c>
      <c r="I14057">
        <v>0</v>
      </c>
      <c r="J14057">
        <v>0</v>
      </c>
      <c r="L14057">
        <v>0</v>
      </c>
      <c r="N14057">
        <v>0</v>
      </c>
      <c r="P14057">
        <v>0</v>
      </c>
      <c r="Q14057">
        <v>0</v>
      </c>
      <c r="S14057">
        <v>0</v>
      </c>
    </row>
    <row r="14058" spans="1:19" x14ac:dyDescent="0.2">
      <c r="A14058" t="s">
        <v>29302</v>
      </c>
      <c r="B14058" t="s">
        <v>29114</v>
      </c>
      <c r="C14058" t="s">
        <v>25359</v>
      </c>
      <c r="D14058" t="s">
        <v>1000</v>
      </c>
      <c r="E14058" s="23">
        <v>44287</v>
      </c>
      <c r="F14058">
        <v>0</v>
      </c>
      <c r="G14058">
        <v>0</v>
      </c>
      <c r="I14058">
        <v>0</v>
      </c>
      <c r="J14058">
        <v>0</v>
      </c>
      <c r="L14058">
        <v>0</v>
      </c>
      <c r="N14058">
        <v>0</v>
      </c>
      <c r="P14058">
        <v>0</v>
      </c>
      <c r="Q14058">
        <v>0</v>
      </c>
      <c r="S14058">
        <v>0</v>
      </c>
    </row>
    <row r="14059" spans="1:19" x14ac:dyDescent="0.2">
      <c r="A14059" t="s">
        <v>29303</v>
      </c>
      <c r="B14059" t="s">
        <v>29115</v>
      </c>
      <c r="C14059" t="s">
        <v>200</v>
      </c>
      <c r="D14059" t="s">
        <v>1000</v>
      </c>
      <c r="E14059" s="23">
        <v>44287</v>
      </c>
      <c r="F14059">
        <v>1.5</v>
      </c>
      <c r="G14059">
        <v>1</v>
      </c>
      <c r="I14059">
        <v>7</v>
      </c>
      <c r="J14059">
        <v>9</v>
      </c>
      <c r="L14059">
        <v>6</v>
      </c>
      <c r="N14059">
        <v>2</v>
      </c>
      <c r="P14059">
        <v>0</v>
      </c>
      <c r="Q14059">
        <v>0</v>
      </c>
      <c r="S14059">
        <v>5</v>
      </c>
    </row>
    <row r="14060" spans="1:19" x14ac:dyDescent="0.2">
      <c r="A14060" t="s">
        <v>29304</v>
      </c>
      <c r="B14060" t="s">
        <v>29116</v>
      </c>
      <c r="C14060" t="s">
        <v>204</v>
      </c>
      <c r="D14060" t="s">
        <v>1000</v>
      </c>
      <c r="E14060" s="23">
        <v>44287</v>
      </c>
      <c r="F14060">
        <v>0</v>
      </c>
      <c r="G14060">
        <v>0</v>
      </c>
      <c r="I14060">
        <v>0</v>
      </c>
      <c r="J14060">
        <v>0</v>
      </c>
      <c r="L14060">
        <v>0</v>
      </c>
      <c r="N14060">
        <v>0</v>
      </c>
      <c r="P14060">
        <v>0</v>
      </c>
      <c r="Q14060">
        <v>0</v>
      </c>
      <c r="S14060">
        <v>0</v>
      </c>
    </row>
    <row r="14061" spans="1:19" x14ac:dyDescent="0.2">
      <c r="A14061" t="s">
        <v>29305</v>
      </c>
      <c r="B14061" t="s">
        <v>29117</v>
      </c>
      <c r="C14061" t="s">
        <v>385</v>
      </c>
      <c r="D14061" t="s">
        <v>1000</v>
      </c>
      <c r="E14061" s="23">
        <v>44287</v>
      </c>
      <c r="F14061">
        <v>0</v>
      </c>
      <c r="G14061">
        <v>0</v>
      </c>
      <c r="I14061">
        <v>0</v>
      </c>
      <c r="J14061">
        <v>0</v>
      </c>
      <c r="L14061">
        <v>0</v>
      </c>
      <c r="N14061">
        <v>0</v>
      </c>
      <c r="P14061">
        <v>0</v>
      </c>
      <c r="Q14061">
        <v>0</v>
      </c>
      <c r="S14061">
        <v>0</v>
      </c>
    </row>
    <row r="14062" spans="1:19" x14ac:dyDescent="0.2">
      <c r="A14062" t="s">
        <v>29306</v>
      </c>
      <c r="B14062" t="s">
        <v>29118</v>
      </c>
      <c r="C14062" t="s">
        <v>208</v>
      </c>
      <c r="D14062" t="s">
        <v>1000</v>
      </c>
      <c r="E14062" s="23">
        <v>44287</v>
      </c>
      <c r="F14062">
        <v>3</v>
      </c>
      <c r="G14062">
        <v>3</v>
      </c>
      <c r="I14062">
        <v>13</v>
      </c>
      <c r="J14062">
        <v>18</v>
      </c>
      <c r="L14062">
        <v>17</v>
      </c>
      <c r="N14062">
        <v>13</v>
      </c>
      <c r="P14062">
        <v>0</v>
      </c>
      <c r="Q14062">
        <v>0</v>
      </c>
      <c r="S14062">
        <v>0</v>
      </c>
    </row>
    <row r="14063" spans="1:19" x14ac:dyDescent="0.2">
      <c r="A14063" t="s">
        <v>29307</v>
      </c>
      <c r="B14063" t="s">
        <v>29119</v>
      </c>
      <c r="C14063" t="s">
        <v>900</v>
      </c>
      <c r="D14063" t="s">
        <v>1000</v>
      </c>
      <c r="E14063" s="23">
        <v>44287</v>
      </c>
      <c r="F14063">
        <v>4</v>
      </c>
      <c r="G14063">
        <v>3.5</v>
      </c>
      <c r="I14063">
        <v>7</v>
      </c>
      <c r="J14063">
        <v>23</v>
      </c>
      <c r="L14063">
        <v>20</v>
      </c>
      <c r="N14063">
        <v>5</v>
      </c>
      <c r="P14063">
        <v>0</v>
      </c>
      <c r="Q14063">
        <v>0</v>
      </c>
      <c r="S14063">
        <v>2</v>
      </c>
    </row>
    <row r="14064" spans="1:19" x14ac:dyDescent="0.2">
      <c r="A14064" t="s">
        <v>29308</v>
      </c>
      <c r="B14064" t="s">
        <v>29120</v>
      </c>
      <c r="C14064" t="s">
        <v>905</v>
      </c>
      <c r="D14064" t="s">
        <v>1000</v>
      </c>
      <c r="E14064" s="23">
        <v>44287</v>
      </c>
      <c r="F14064">
        <v>0</v>
      </c>
      <c r="G14064">
        <v>0</v>
      </c>
      <c r="I14064">
        <v>0</v>
      </c>
      <c r="J14064">
        <v>0</v>
      </c>
      <c r="L14064">
        <v>0</v>
      </c>
      <c r="N14064">
        <v>0</v>
      </c>
      <c r="P14064">
        <v>0</v>
      </c>
      <c r="Q14064">
        <v>0</v>
      </c>
      <c r="S14064">
        <v>0</v>
      </c>
    </row>
    <row r="14065" spans="1:19" x14ac:dyDescent="0.2">
      <c r="A14065" t="s">
        <v>29309</v>
      </c>
      <c r="B14065" t="s">
        <v>29121</v>
      </c>
      <c r="C14065" t="s">
        <v>316</v>
      </c>
      <c r="D14065" t="s">
        <v>1000</v>
      </c>
      <c r="E14065" s="23">
        <v>44287</v>
      </c>
      <c r="F14065">
        <v>2</v>
      </c>
      <c r="G14065">
        <v>4</v>
      </c>
      <c r="I14065">
        <v>8</v>
      </c>
      <c r="J14065">
        <v>11</v>
      </c>
      <c r="L14065">
        <v>22</v>
      </c>
      <c r="N14065">
        <v>3</v>
      </c>
      <c r="P14065">
        <v>0</v>
      </c>
      <c r="Q14065">
        <v>0</v>
      </c>
      <c r="S14065">
        <v>5</v>
      </c>
    </row>
    <row r="14066" spans="1:19" x14ac:dyDescent="0.2">
      <c r="A14066" t="s">
        <v>29310</v>
      </c>
      <c r="B14066" t="s">
        <v>29122</v>
      </c>
      <c r="C14066" t="s">
        <v>218</v>
      </c>
      <c r="D14066" t="s">
        <v>1000</v>
      </c>
      <c r="E14066" s="23">
        <v>44287</v>
      </c>
      <c r="F14066">
        <v>0</v>
      </c>
      <c r="G14066">
        <v>0</v>
      </c>
      <c r="I14066">
        <v>0</v>
      </c>
      <c r="J14066">
        <v>0</v>
      </c>
      <c r="L14066">
        <v>0</v>
      </c>
      <c r="N14066">
        <v>0</v>
      </c>
      <c r="P14066">
        <v>0</v>
      </c>
      <c r="Q14066">
        <v>0</v>
      </c>
      <c r="S14066">
        <v>0</v>
      </c>
    </row>
    <row r="14067" spans="1:19" x14ac:dyDescent="0.2">
      <c r="A14067" t="s">
        <v>29311</v>
      </c>
      <c r="B14067" t="s">
        <v>29123</v>
      </c>
      <c r="C14067" t="s">
        <v>202</v>
      </c>
      <c r="D14067" t="s">
        <v>1000</v>
      </c>
      <c r="E14067" s="23">
        <v>44287</v>
      </c>
      <c r="F14067">
        <v>5.5</v>
      </c>
      <c r="G14067">
        <v>8</v>
      </c>
      <c r="I14067">
        <v>63</v>
      </c>
      <c r="J14067">
        <v>57</v>
      </c>
      <c r="L14067">
        <v>90</v>
      </c>
      <c r="N14067">
        <v>62</v>
      </c>
      <c r="P14067">
        <v>0</v>
      </c>
      <c r="Q14067">
        <v>3</v>
      </c>
      <c r="S14067">
        <v>1</v>
      </c>
    </row>
    <row r="14068" spans="1:19" x14ac:dyDescent="0.2">
      <c r="A14068" t="s">
        <v>29312</v>
      </c>
      <c r="B14068" t="s">
        <v>29124</v>
      </c>
      <c r="C14068" t="s">
        <v>347</v>
      </c>
      <c r="D14068" t="s">
        <v>1000</v>
      </c>
      <c r="E14068" s="23">
        <v>44287</v>
      </c>
      <c r="F14068">
        <v>0</v>
      </c>
      <c r="G14068">
        <v>0</v>
      </c>
      <c r="I14068">
        <v>0</v>
      </c>
      <c r="J14068">
        <v>0</v>
      </c>
      <c r="L14068">
        <v>0</v>
      </c>
      <c r="N14068">
        <v>0</v>
      </c>
      <c r="P14068">
        <v>0</v>
      </c>
      <c r="Q14068">
        <v>0</v>
      </c>
      <c r="S14068">
        <v>0</v>
      </c>
    </row>
    <row r="14069" spans="1:19" x14ac:dyDescent="0.2">
      <c r="A14069" t="s">
        <v>29313</v>
      </c>
      <c r="B14069" t="s">
        <v>29125</v>
      </c>
      <c r="C14069" t="s">
        <v>224</v>
      </c>
      <c r="D14069" t="s">
        <v>1000</v>
      </c>
      <c r="E14069" s="23">
        <v>44287</v>
      </c>
      <c r="F14069">
        <v>0</v>
      </c>
      <c r="G14069">
        <v>0</v>
      </c>
      <c r="I14069">
        <v>0</v>
      </c>
      <c r="J14069">
        <v>0</v>
      </c>
      <c r="L14069">
        <v>0</v>
      </c>
      <c r="N14069">
        <v>0</v>
      </c>
      <c r="P14069">
        <v>0</v>
      </c>
      <c r="Q14069">
        <v>0</v>
      </c>
      <c r="S14069">
        <v>0</v>
      </c>
    </row>
    <row r="14070" spans="1:19" x14ac:dyDescent="0.2">
      <c r="A14070" t="s">
        <v>29314</v>
      </c>
      <c r="B14070" t="s">
        <v>29126</v>
      </c>
      <c r="C14070" t="s">
        <v>345</v>
      </c>
      <c r="D14070" t="s">
        <v>1000</v>
      </c>
      <c r="E14070" s="23">
        <v>44287</v>
      </c>
      <c r="F14070">
        <v>0</v>
      </c>
      <c r="G14070">
        <v>0</v>
      </c>
      <c r="I14070">
        <v>0</v>
      </c>
      <c r="J14070">
        <v>0</v>
      </c>
      <c r="L14070">
        <v>0</v>
      </c>
      <c r="N14070">
        <v>0</v>
      </c>
      <c r="P14070">
        <v>0</v>
      </c>
      <c r="Q14070">
        <v>0</v>
      </c>
      <c r="S14070">
        <v>0</v>
      </c>
    </row>
    <row r="14071" spans="1:19" x14ac:dyDescent="0.2">
      <c r="A14071" t="s">
        <v>29315</v>
      </c>
      <c r="B14071" t="s">
        <v>29127</v>
      </c>
      <c r="C14071" t="s">
        <v>226</v>
      </c>
      <c r="D14071" t="s">
        <v>1000</v>
      </c>
      <c r="E14071" s="23">
        <v>44287</v>
      </c>
      <c r="F14071">
        <v>2</v>
      </c>
      <c r="G14071">
        <v>11</v>
      </c>
      <c r="I14071">
        <v>7</v>
      </c>
      <c r="J14071">
        <v>22</v>
      </c>
      <c r="L14071">
        <v>121</v>
      </c>
      <c r="N14071">
        <v>7</v>
      </c>
      <c r="P14071">
        <v>0</v>
      </c>
      <c r="Q14071">
        <v>0</v>
      </c>
      <c r="S14071">
        <v>0</v>
      </c>
    </row>
    <row r="14072" spans="1:19" x14ac:dyDescent="0.2">
      <c r="A14072" t="s">
        <v>29316</v>
      </c>
      <c r="B14072" t="s">
        <v>29128</v>
      </c>
      <c r="C14072" t="s">
        <v>231</v>
      </c>
      <c r="D14072" t="s">
        <v>1000</v>
      </c>
      <c r="E14072" s="23">
        <v>44287</v>
      </c>
      <c r="F14072">
        <v>11.5</v>
      </c>
      <c r="G14072">
        <v>11.5</v>
      </c>
      <c r="I14072">
        <v>163</v>
      </c>
      <c r="J14072">
        <v>128</v>
      </c>
      <c r="L14072">
        <v>128</v>
      </c>
      <c r="N14072">
        <v>163</v>
      </c>
      <c r="P14072">
        <v>9</v>
      </c>
      <c r="Q14072">
        <v>20</v>
      </c>
      <c r="S14072">
        <v>0</v>
      </c>
    </row>
    <row r="14073" spans="1:19" x14ac:dyDescent="0.2">
      <c r="A14073" t="s">
        <v>29317</v>
      </c>
      <c r="B14073" t="s">
        <v>29129</v>
      </c>
      <c r="C14073" t="s">
        <v>216</v>
      </c>
      <c r="D14073" t="s">
        <v>1000</v>
      </c>
      <c r="E14073" s="23">
        <v>44287</v>
      </c>
      <c r="F14073">
        <v>8</v>
      </c>
      <c r="G14073">
        <v>9</v>
      </c>
      <c r="I14073">
        <v>75</v>
      </c>
      <c r="J14073">
        <v>80</v>
      </c>
      <c r="L14073">
        <v>90</v>
      </c>
      <c r="N14073">
        <v>74</v>
      </c>
      <c r="P14073">
        <v>8</v>
      </c>
      <c r="Q14073">
        <v>9</v>
      </c>
      <c r="S14073">
        <v>1</v>
      </c>
    </row>
    <row r="14074" spans="1:19" x14ac:dyDescent="0.2">
      <c r="A14074" t="s">
        <v>29318</v>
      </c>
      <c r="B14074" t="s">
        <v>29130</v>
      </c>
      <c r="C14074" t="s">
        <v>233</v>
      </c>
      <c r="D14074" t="s">
        <v>1000</v>
      </c>
      <c r="E14074" s="23">
        <v>44287</v>
      </c>
      <c r="F14074">
        <v>0</v>
      </c>
      <c r="G14074">
        <v>0</v>
      </c>
      <c r="I14074">
        <v>0</v>
      </c>
      <c r="J14074">
        <v>0</v>
      </c>
      <c r="L14074">
        <v>0</v>
      </c>
      <c r="N14074">
        <v>0</v>
      </c>
      <c r="P14074">
        <v>0</v>
      </c>
      <c r="Q14074">
        <v>0</v>
      </c>
      <c r="S14074">
        <v>0</v>
      </c>
    </row>
    <row r="14075" spans="1:19" x14ac:dyDescent="0.2">
      <c r="A14075" t="s">
        <v>29319</v>
      </c>
      <c r="B14075" t="s">
        <v>29131</v>
      </c>
      <c r="C14075" t="s">
        <v>219</v>
      </c>
      <c r="D14075" t="s">
        <v>1000</v>
      </c>
      <c r="E14075" s="23">
        <v>44287</v>
      </c>
      <c r="F14075">
        <v>0</v>
      </c>
      <c r="G14075">
        <v>0</v>
      </c>
      <c r="I14075">
        <v>0</v>
      </c>
      <c r="J14075">
        <v>0</v>
      </c>
      <c r="L14075">
        <v>0</v>
      </c>
      <c r="N14075">
        <v>0</v>
      </c>
      <c r="P14075">
        <v>0</v>
      </c>
      <c r="Q14075">
        <v>0</v>
      </c>
      <c r="S14075">
        <v>0</v>
      </c>
    </row>
    <row r="14076" spans="1:19" x14ac:dyDescent="0.2">
      <c r="A14076" t="s">
        <v>29320</v>
      </c>
      <c r="B14076" t="s">
        <v>29132</v>
      </c>
      <c r="C14076" t="s">
        <v>340</v>
      </c>
      <c r="D14076" t="s">
        <v>1000</v>
      </c>
      <c r="E14076" s="23">
        <v>44287</v>
      </c>
      <c r="F14076">
        <v>2</v>
      </c>
      <c r="G14076">
        <v>3</v>
      </c>
      <c r="I14076">
        <v>14</v>
      </c>
      <c r="J14076">
        <v>18</v>
      </c>
      <c r="L14076">
        <v>32</v>
      </c>
      <c r="N14076">
        <v>14</v>
      </c>
      <c r="P14076">
        <v>0</v>
      </c>
      <c r="Q14076">
        <v>0</v>
      </c>
      <c r="S14076">
        <v>0</v>
      </c>
    </row>
    <row r="14077" spans="1:19" x14ac:dyDescent="0.2">
      <c r="A14077" t="s">
        <v>29321</v>
      </c>
      <c r="B14077" t="s">
        <v>29133</v>
      </c>
      <c r="C14077" t="s">
        <v>350</v>
      </c>
      <c r="D14077" t="s">
        <v>1000</v>
      </c>
      <c r="E14077" s="23">
        <v>44287</v>
      </c>
      <c r="F14077">
        <v>0</v>
      </c>
      <c r="G14077">
        <v>0</v>
      </c>
      <c r="I14077">
        <v>0</v>
      </c>
      <c r="J14077">
        <v>0</v>
      </c>
      <c r="L14077">
        <v>0</v>
      </c>
      <c r="N14077">
        <v>0</v>
      </c>
      <c r="P14077">
        <v>0</v>
      </c>
      <c r="Q14077">
        <v>0</v>
      </c>
      <c r="S14077">
        <v>0</v>
      </c>
    </row>
    <row r="14078" spans="1:19" x14ac:dyDescent="0.2">
      <c r="A14078" t="s">
        <v>29322</v>
      </c>
      <c r="B14078" t="s">
        <v>29134</v>
      </c>
      <c r="C14078" t="s">
        <v>351</v>
      </c>
      <c r="D14078" t="s">
        <v>1000</v>
      </c>
      <c r="E14078" s="23">
        <v>44287</v>
      </c>
      <c r="F14078">
        <v>0</v>
      </c>
      <c r="G14078">
        <v>0</v>
      </c>
      <c r="I14078">
        <v>0</v>
      </c>
      <c r="J14078">
        <v>0</v>
      </c>
      <c r="L14078">
        <v>0</v>
      </c>
      <c r="N14078">
        <v>0</v>
      </c>
      <c r="P14078">
        <v>0</v>
      </c>
      <c r="Q14078">
        <v>0</v>
      </c>
      <c r="S14078">
        <v>0</v>
      </c>
    </row>
    <row r="14079" spans="1:19" x14ac:dyDescent="0.2">
      <c r="A14079" t="s">
        <v>29323</v>
      </c>
      <c r="B14079" t="s">
        <v>29135</v>
      </c>
      <c r="C14079" t="s">
        <v>352</v>
      </c>
      <c r="D14079" t="s">
        <v>1000</v>
      </c>
      <c r="E14079" s="23">
        <v>44287</v>
      </c>
      <c r="F14079">
        <v>0</v>
      </c>
      <c r="G14079">
        <v>0</v>
      </c>
      <c r="I14079">
        <v>0</v>
      </c>
      <c r="J14079">
        <v>0</v>
      </c>
      <c r="L14079">
        <v>0</v>
      </c>
      <c r="N14079">
        <v>0</v>
      </c>
      <c r="P14079">
        <v>0</v>
      </c>
      <c r="Q14079">
        <v>0</v>
      </c>
      <c r="S14079">
        <v>0</v>
      </c>
    </row>
    <row r="14080" spans="1:19" x14ac:dyDescent="0.2">
      <c r="A14080" t="s">
        <v>29324</v>
      </c>
      <c r="B14080" t="s">
        <v>29136</v>
      </c>
      <c r="C14080" t="s">
        <v>353</v>
      </c>
      <c r="D14080" t="s">
        <v>1000</v>
      </c>
      <c r="E14080" s="23">
        <v>44287</v>
      </c>
      <c r="F14080">
        <v>0</v>
      </c>
      <c r="G14080">
        <v>0</v>
      </c>
      <c r="I14080">
        <v>0</v>
      </c>
      <c r="J14080">
        <v>0</v>
      </c>
      <c r="L14080">
        <v>0</v>
      </c>
      <c r="N14080">
        <v>0</v>
      </c>
      <c r="P14080">
        <v>0</v>
      </c>
      <c r="Q14080">
        <v>0</v>
      </c>
      <c r="S14080">
        <v>0</v>
      </c>
    </row>
    <row r="14081" spans="1:19" x14ac:dyDescent="0.2">
      <c r="A14081" t="s">
        <v>29325</v>
      </c>
      <c r="B14081" t="s">
        <v>29137</v>
      </c>
      <c r="C14081" t="s">
        <v>386</v>
      </c>
      <c r="D14081" t="s">
        <v>1000</v>
      </c>
      <c r="E14081" s="23">
        <v>44287</v>
      </c>
      <c r="F14081">
        <v>0</v>
      </c>
      <c r="G14081">
        <v>0</v>
      </c>
      <c r="I14081">
        <v>0</v>
      </c>
      <c r="J14081">
        <v>0</v>
      </c>
      <c r="L14081">
        <v>0</v>
      </c>
      <c r="N14081">
        <v>0</v>
      </c>
      <c r="P14081">
        <v>0</v>
      </c>
      <c r="Q14081">
        <v>0</v>
      </c>
      <c r="S14081">
        <v>0</v>
      </c>
    </row>
    <row r="14082" spans="1:19" x14ac:dyDescent="0.2">
      <c r="A14082" t="s">
        <v>29326</v>
      </c>
      <c r="B14082" t="s">
        <v>29138</v>
      </c>
      <c r="C14082" t="s">
        <v>354</v>
      </c>
      <c r="D14082" t="s">
        <v>1000</v>
      </c>
      <c r="E14082" s="23">
        <v>44287</v>
      </c>
      <c r="F14082">
        <v>4</v>
      </c>
      <c r="G14082">
        <v>4</v>
      </c>
      <c r="I14082">
        <v>9</v>
      </c>
      <c r="J14082">
        <v>24</v>
      </c>
      <c r="L14082">
        <v>24</v>
      </c>
      <c r="N14082">
        <v>9</v>
      </c>
      <c r="P14082">
        <v>0</v>
      </c>
      <c r="Q14082">
        <v>0</v>
      </c>
      <c r="S14082">
        <v>0</v>
      </c>
    </row>
    <row r="14083" spans="1:19" x14ac:dyDescent="0.2">
      <c r="A14083" t="s">
        <v>29327</v>
      </c>
      <c r="B14083" t="s">
        <v>29139</v>
      </c>
      <c r="C14083" t="s">
        <v>355</v>
      </c>
      <c r="D14083" t="s">
        <v>1000</v>
      </c>
      <c r="E14083" s="23">
        <v>44287</v>
      </c>
      <c r="F14083">
        <v>2</v>
      </c>
      <c r="G14083">
        <v>2</v>
      </c>
      <c r="I14083">
        <v>7</v>
      </c>
      <c r="J14083">
        <v>11</v>
      </c>
      <c r="L14083">
        <v>11</v>
      </c>
      <c r="N14083">
        <v>6</v>
      </c>
      <c r="P14083">
        <v>0</v>
      </c>
      <c r="Q14083">
        <v>0</v>
      </c>
      <c r="S14083">
        <v>1</v>
      </c>
    </row>
    <row r="14084" spans="1:19" x14ac:dyDescent="0.2">
      <c r="A14084" t="s">
        <v>29328</v>
      </c>
      <c r="B14084" t="s">
        <v>29140</v>
      </c>
      <c r="C14084" t="s">
        <v>228</v>
      </c>
      <c r="D14084" t="s">
        <v>1002</v>
      </c>
      <c r="E14084" s="23">
        <v>44287</v>
      </c>
      <c r="F14084">
        <v>0</v>
      </c>
      <c r="G14084">
        <v>0</v>
      </c>
      <c r="I14084">
        <v>0</v>
      </c>
      <c r="J14084">
        <v>0</v>
      </c>
      <c r="L14084">
        <v>0</v>
      </c>
      <c r="N14084">
        <v>0</v>
      </c>
      <c r="P14084">
        <v>0</v>
      </c>
      <c r="Q14084">
        <v>0</v>
      </c>
      <c r="S14084">
        <v>0</v>
      </c>
    </row>
    <row r="14085" spans="1:19" x14ac:dyDescent="0.2">
      <c r="A14085" t="s">
        <v>29329</v>
      </c>
      <c r="B14085" t="s">
        <v>29141</v>
      </c>
      <c r="C14085" t="s">
        <v>211</v>
      </c>
      <c r="D14085" t="s">
        <v>1002</v>
      </c>
      <c r="E14085" s="23">
        <v>44287</v>
      </c>
      <c r="F14085">
        <v>0</v>
      </c>
      <c r="G14085">
        <v>0</v>
      </c>
      <c r="I14085">
        <v>0</v>
      </c>
      <c r="J14085">
        <v>0</v>
      </c>
      <c r="L14085">
        <v>0</v>
      </c>
      <c r="N14085">
        <v>0</v>
      </c>
      <c r="P14085">
        <v>0</v>
      </c>
      <c r="Q14085">
        <v>0</v>
      </c>
      <c r="S14085">
        <v>0</v>
      </c>
    </row>
    <row r="14086" spans="1:19" x14ac:dyDescent="0.2">
      <c r="A14086" t="s">
        <v>29330</v>
      </c>
      <c r="B14086" t="s">
        <v>29142</v>
      </c>
      <c r="C14086" t="s">
        <v>213</v>
      </c>
      <c r="D14086" t="s">
        <v>1002</v>
      </c>
      <c r="E14086" s="23">
        <v>44287</v>
      </c>
      <c r="F14086">
        <v>0</v>
      </c>
      <c r="G14086">
        <v>0</v>
      </c>
      <c r="I14086">
        <v>0</v>
      </c>
      <c r="J14086">
        <v>0</v>
      </c>
      <c r="L14086">
        <v>0</v>
      </c>
      <c r="N14086">
        <v>0</v>
      </c>
      <c r="P14086">
        <v>0</v>
      </c>
      <c r="Q14086">
        <v>0</v>
      </c>
      <c r="S14086">
        <v>0</v>
      </c>
    </row>
    <row r="14087" spans="1:19" x14ac:dyDescent="0.2">
      <c r="A14087" t="s">
        <v>29331</v>
      </c>
      <c r="B14087" t="s">
        <v>29143</v>
      </c>
      <c r="C14087" t="s">
        <v>229</v>
      </c>
      <c r="D14087" t="s">
        <v>1002</v>
      </c>
      <c r="E14087" s="23">
        <v>44287</v>
      </c>
      <c r="F14087">
        <v>0</v>
      </c>
      <c r="G14087">
        <v>0</v>
      </c>
      <c r="I14087">
        <v>0</v>
      </c>
      <c r="J14087">
        <v>0</v>
      </c>
      <c r="L14087">
        <v>0</v>
      </c>
      <c r="N14087">
        <v>0</v>
      </c>
      <c r="P14087">
        <v>0</v>
      </c>
      <c r="Q14087">
        <v>0</v>
      </c>
      <c r="S14087">
        <v>0</v>
      </c>
    </row>
    <row r="14088" spans="1:19" x14ac:dyDescent="0.2">
      <c r="A14088" t="s">
        <v>29332</v>
      </c>
      <c r="B14088" t="s">
        <v>29144</v>
      </c>
      <c r="C14088" t="s">
        <v>1051</v>
      </c>
      <c r="D14088" t="s">
        <v>1002</v>
      </c>
      <c r="E14088" s="23">
        <v>44287</v>
      </c>
      <c r="F14088">
        <v>0</v>
      </c>
      <c r="G14088">
        <v>0</v>
      </c>
      <c r="I14088">
        <v>0</v>
      </c>
      <c r="J14088">
        <v>0</v>
      </c>
      <c r="L14088">
        <v>0</v>
      </c>
      <c r="N14088">
        <v>0</v>
      </c>
      <c r="P14088">
        <v>0</v>
      </c>
      <c r="Q14088">
        <v>0</v>
      </c>
      <c r="S14088">
        <v>0</v>
      </c>
    </row>
    <row r="14089" spans="1:19" x14ac:dyDescent="0.2">
      <c r="A14089" t="s">
        <v>29333</v>
      </c>
      <c r="B14089" t="s">
        <v>29145</v>
      </c>
      <c r="C14089" t="s">
        <v>1049</v>
      </c>
      <c r="D14089" t="s">
        <v>1002</v>
      </c>
      <c r="E14089" s="23">
        <v>44287</v>
      </c>
      <c r="F14089">
        <v>0</v>
      </c>
      <c r="G14089">
        <v>0</v>
      </c>
      <c r="I14089">
        <v>0</v>
      </c>
      <c r="J14089">
        <v>0</v>
      </c>
      <c r="L14089">
        <v>0</v>
      </c>
      <c r="N14089">
        <v>0</v>
      </c>
      <c r="P14089">
        <v>0</v>
      </c>
      <c r="Q14089">
        <v>0</v>
      </c>
      <c r="S14089">
        <v>0</v>
      </c>
    </row>
    <row r="14090" spans="1:19" x14ac:dyDescent="0.2">
      <c r="A14090" t="s">
        <v>29334</v>
      </c>
      <c r="B14090" t="s">
        <v>29146</v>
      </c>
      <c r="C14090" t="s">
        <v>25343</v>
      </c>
      <c r="D14090" t="s">
        <v>1002</v>
      </c>
      <c r="E14090" s="23">
        <v>44287</v>
      </c>
      <c r="F14090">
        <v>0</v>
      </c>
      <c r="G14090">
        <v>0</v>
      </c>
      <c r="I14090">
        <v>0</v>
      </c>
      <c r="J14090">
        <v>0</v>
      </c>
      <c r="L14090">
        <v>0</v>
      </c>
      <c r="N14090">
        <v>0</v>
      </c>
      <c r="P14090">
        <v>0</v>
      </c>
      <c r="Q14090">
        <v>0</v>
      </c>
      <c r="S14090">
        <v>0</v>
      </c>
    </row>
    <row r="14091" spans="1:19" x14ac:dyDescent="0.2">
      <c r="A14091" t="s">
        <v>29335</v>
      </c>
      <c r="B14091" t="s">
        <v>29147</v>
      </c>
      <c r="C14091" t="s">
        <v>25698</v>
      </c>
      <c r="D14091" t="s">
        <v>1002</v>
      </c>
      <c r="E14091" s="23">
        <v>44287</v>
      </c>
      <c r="F14091">
        <v>2</v>
      </c>
      <c r="G14091">
        <v>4</v>
      </c>
      <c r="I14091">
        <v>8</v>
      </c>
      <c r="J14091">
        <v>12</v>
      </c>
      <c r="L14091">
        <v>21</v>
      </c>
      <c r="N14091">
        <v>6</v>
      </c>
      <c r="P14091">
        <v>1</v>
      </c>
      <c r="Q14091">
        <v>1</v>
      </c>
      <c r="S14091">
        <v>2</v>
      </c>
    </row>
    <row r="14092" spans="1:19" x14ac:dyDescent="0.2">
      <c r="A14092" t="s">
        <v>29336</v>
      </c>
      <c r="B14092" t="s">
        <v>29148</v>
      </c>
      <c r="C14092" t="s">
        <v>959</v>
      </c>
      <c r="D14092" t="s">
        <v>1002</v>
      </c>
      <c r="E14092" s="23">
        <v>44287</v>
      </c>
      <c r="F14092">
        <v>0</v>
      </c>
      <c r="G14092">
        <v>0</v>
      </c>
      <c r="I14092">
        <v>0</v>
      </c>
      <c r="J14092">
        <v>0</v>
      </c>
      <c r="L14092">
        <v>0</v>
      </c>
      <c r="N14092">
        <v>0</v>
      </c>
      <c r="P14092">
        <v>0</v>
      </c>
      <c r="Q14092">
        <v>0</v>
      </c>
      <c r="S14092">
        <v>0</v>
      </c>
    </row>
    <row r="14093" spans="1:19" x14ac:dyDescent="0.2">
      <c r="A14093" t="s">
        <v>29337</v>
      </c>
      <c r="B14093" t="s">
        <v>29149</v>
      </c>
      <c r="C14093" t="s">
        <v>205</v>
      </c>
      <c r="D14093" t="s">
        <v>1002</v>
      </c>
      <c r="E14093" s="23">
        <v>44287</v>
      </c>
      <c r="F14093">
        <v>0</v>
      </c>
      <c r="G14093">
        <v>0</v>
      </c>
      <c r="I14093">
        <v>0</v>
      </c>
      <c r="J14093">
        <v>0</v>
      </c>
      <c r="L14093">
        <v>0</v>
      </c>
      <c r="N14093">
        <v>0</v>
      </c>
      <c r="P14093">
        <v>0</v>
      </c>
      <c r="Q14093">
        <v>0</v>
      </c>
      <c r="S14093">
        <v>0</v>
      </c>
    </row>
    <row r="14094" spans="1:19" x14ac:dyDescent="0.2">
      <c r="A14094" t="s">
        <v>29338</v>
      </c>
      <c r="B14094" t="s">
        <v>29150</v>
      </c>
      <c r="C14094" t="s">
        <v>384</v>
      </c>
      <c r="D14094" t="s">
        <v>1002</v>
      </c>
      <c r="E14094" s="23">
        <v>44287</v>
      </c>
      <c r="F14094">
        <v>0</v>
      </c>
      <c r="G14094">
        <v>0</v>
      </c>
      <c r="I14094">
        <v>0</v>
      </c>
      <c r="J14094">
        <v>0</v>
      </c>
      <c r="L14094">
        <v>0</v>
      </c>
      <c r="N14094">
        <v>0</v>
      </c>
      <c r="P14094">
        <v>0</v>
      </c>
      <c r="Q14094">
        <v>0</v>
      </c>
      <c r="S14094">
        <v>0</v>
      </c>
    </row>
    <row r="14095" spans="1:19" x14ac:dyDescent="0.2">
      <c r="A14095" t="s">
        <v>29339</v>
      </c>
      <c r="B14095" t="s">
        <v>29151</v>
      </c>
      <c r="C14095" t="s">
        <v>210</v>
      </c>
      <c r="D14095" t="s">
        <v>1002</v>
      </c>
      <c r="E14095" s="23">
        <v>44287</v>
      </c>
      <c r="F14095">
        <v>0</v>
      </c>
      <c r="G14095">
        <v>0</v>
      </c>
      <c r="I14095">
        <v>0</v>
      </c>
      <c r="J14095">
        <v>0</v>
      </c>
      <c r="L14095">
        <v>0</v>
      </c>
      <c r="N14095">
        <v>0</v>
      </c>
      <c r="P14095">
        <v>0</v>
      </c>
      <c r="Q14095">
        <v>0</v>
      </c>
      <c r="S14095">
        <v>0</v>
      </c>
    </row>
    <row r="14096" spans="1:19" x14ac:dyDescent="0.2">
      <c r="A14096" t="s">
        <v>29340</v>
      </c>
      <c r="B14096" t="s">
        <v>29152</v>
      </c>
      <c r="C14096" t="s">
        <v>215</v>
      </c>
      <c r="D14096" t="s">
        <v>1002</v>
      </c>
      <c r="E14096" s="23">
        <v>44287</v>
      </c>
      <c r="F14096">
        <v>4</v>
      </c>
      <c r="G14096">
        <v>7</v>
      </c>
      <c r="I14096">
        <v>19</v>
      </c>
      <c r="J14096">
        <v>24</v>
      </c>
      <c r="L14096">
        <v>39</v>
      </c>
      <c r="N14096">
        <v>15</v>
      </c>
      <c r="P14096">
        <v>2</v>
      </c>
      <c r="Q14096">
        <v>2</v>
      </c>
      <c r="S14096">
        <v>4</v>
      </c>
    </row>
    <row r="14097" spans="1:19" x14ac:dyDescent="0.2">
      <c r="A14097" t="s">
        <v>29341</v>
      </c>
      <c r="B14097" t="s">
        <v>29153</v>
      </c>
      <c r="C14097" t="s">
        <v>960</v>
      </c>
      <c r="D14097" t="s">
        <v>1002</v>
      </c>
      <c r="E14097" s="23">
        <v>44287</v>
      </c>
      <c r="F14097">
        <v>0</v>
      </c>
      <c r="G14097">
        <v>0</v>
      </c>
      <c r="I14097">
        <v>0</v>
      </c>
      <c r="J14097">
        <v>0</v>
      </c>
      <c r="L14097">
        <v>0</v>
      </c>
      <c r="N14097">
        <v>0</v>
      </c>
      <c r="P14097">
        <v>0</v>
      </c>
      <c r="Q14097">
        <v>0</v>
      </c>
      <c r="S14097">
        <v>0</v>
      </c>
    </row>
    <row r="14098" spans="1:19" x14ac:dyDescent="0.2">
      <c r="A14098" t="s">
        <v>29342</v>
      </c>
      <c r="B14098" t="s">
        <v>29154</v>
      </c>
      <c r="C14098" t="s">
        <v>961</v>
      </c>
      <c r="D14098" t="s">
        <v>1002</v>
      </c>
      <c r="E14098" s="23">
        <v>44287</v>
      </c>
      <c r="F14098">
        <v>2</v>
      </c>
      <c r="G14098">
        <v>5</v>
      </c>
      <c r="I14098">
        <v>7</v>
      </c>
      <c r="J14098">
        <v>7</v>
      </c>
      <c r="L14098">
        <v>22</v>
      </c>
      <c r="N14098">
        <v>6</v>
      </c>
      <c r="P14098">
        <v>3</v>
      </c>
      <c r="Q14098">
        <v>4</v>
      </c>
      <c r="S14098">
        <v>1</v>
      </c>
    </row>
    <row r="14099" spans="1:19" x14ac:dyDescent="0.2">
      <c r="A14099" t="s">
        <v>29343</v>
      </c>
      <c r="B14099" t="s">
        <v>29155</v>
      </c>
      <c r="C14099" t="s">
        <v>221</v>
      </c>
      <c r="D14099" t="s">
        <v>1002</v>
      </c>
      <c r="E14099" s="23">
        <v>44287</v>
      </c>
      <c r="F14099">
        <v>0</v>
      </c>
      <c r="G14099">
        <v>0</v>
      </c>
      <c r="I14099">
        <v>0</v>
      </c>
      <c r="J14099">
        <v>0</v>
      </c>
      <c r="L14099">
        <v>0</v>
      </c>
      <c r="N14099">
        <v>0</v>
      </c>
      <c r="P14099">
        <v>0</v>
      </c>
      <c r="Q14099">
        <v>0</v>
      </c>
      <c r="S14099">
        <v>0</v>
      </c>
    </row>
    <row r="14100" spans="1:19" x14ac:dyDescent="0.2">
      <c r="A14100" t="s">
        <v>29344</v>
      </c>
      <c r="B14100" t="s">
        <v>29156</v>
      </c>
      <c r="C14100" t="s">
        <v>222</v>
      </c>
      <c r="D14100" t="s">
        <v>1002</v>
      </c>
      <c r="E14100" s="23">
        <v>44287</v>
      </c>
      <c r="F14100">
        <v>0</v>
      </c>
      <c r="G14100">
        <v>0</v>
      </c>
      <c r="I14100">
        <v>0</v>
      </c>
      <c r="J14100">
        <v>0</v>
      </c>
      <c r="L14100">
        <v>0</v>
      </c>
      <c r="N14100">
        <v>0</v>
      </c>
      <c r="P14100">
        <v>0</v>
      </c>
      <c r="Q14100">
        <v>0</v>
      </c>
      <c r="S14100">
        <v>0</v>
      </c>
    </row>
    <row r="14101" spans="1:19" x14ac:dyDescent="0.2">
      <c r="A14101" t="s">
        <v>29345</v>
      </c>
      <c r="B14101" t="s">
        <v>29157</v>
      </c>
      <c r="C14101" t="s">
        <v>25359</v>
      </c>
      <c r="D14101" t="s">
        <v>1002</v>
      </c>
      <c r="E14101" s="23">
        <v>44287</v>
      </c>
      <c r="F14101">
        <v>0</v>
      </c>
      <c r="G14101">
        <v>0</v>
      </c>
      <c r="I14101">
        <v>0</v>
      </c>
      <c r="J14101">
        <v>0</v>
      </c>
      <c r="L14101">
        <v>0</v>
      </c>
      <c r="N14101">
        <v>0</v>
      </c>
      <c r="P14101">
        <v>0</v>
      </c>
      <c r="Q14101">
        <v>0</v>
      </c>
      <c r="S14101">
        <v>0</v>
      </c>
    </row>
    <row r="14102" spans="1:19" x14ac:dyDescent="0.2">
      <c r="A14102" t="s">
        <v>29346</v>
      </c>
      <c r="B14102" t="s">
        <v>29158</v>
      </c>
      <c r="C14102" t="s">
        <v>200</v>
      </c>
      <c r="D14102" t="s">
        <v>1002</v>
      </c>
      <c r="E14102" s="23">
        <v>44287</v>
      </c>
      <c r="F14102">
        <v>1.5</v>
      </c>
      <c r="G14102">
        <v>1</v>
      </c>
      <c r="I14102">
        <v>7</v>
      </c>
      <c r="J14102">
        <v>9</v>
      </c>
      <c r="L14102">
        <v>6</v>
      </c>
      <c r="N14102">
        <v>2</v>
      </c>
      <c r="P14102">
        <v>0</v>
      </c>
      <c r="Q14102">
        <v>0</v>
      </c>
      <c r="S14102">
        <v>5</v>
      </c>
    </row>
    <row r="14103" spans="1:19" x14ac:dyDescent="0.2">
      <c r="A14103" t="s">
        <v>29347</v>
      </c>
      <c r="B14103" t="s">
        <v>29159</v>
      </c>
      <c r="C14103" t="s">
        <v>204</v>
      </c>
      <c r="D14103" t="s">
        <v>1002</v>
      </c>
      <c r="E14103" s="23">
        <v>44287</v>
      </c>
      <c r="F14103">
        <v>0</v>
      </c>
      <c r="G14103">
        <v>0</v>
      </c>
      <c r="I14103">
        <v>0</v>
      </c>
      <c r="J14103">
        <v>0</v>
      </c>
      <c r="L14103">
        <v>0</v>
      </c>
      <c r="N14103">
        <v>0</v>
      </c>
      <c r="P14103">
        <v>0</v>
      </c>
      <c r="Q14103">
        <v>0</v>
      </c>
      <c r="S14103">
        <v>0</v>
      </c>
    </row>
    <row r="14104" spans="1:19" x14ac:dyDescent="0.2">
      <c r="A14104" t="s">
        <v>29348</v>
      </c>
      <c r="B14104" t="s">
        <v>29160</v>
      </c>
      <c r="C14104" t="s">
        <v>385</v>
      </c>
      <c r="D14104" t="s">
        <v>1002</v>
      </c>
      <c r="E14104" s="23">
        <v>44287</v>
      </c>
      <c r="F14104">
        <v>0</v>
      </c>
      <c r="G14104">
        <v>0</v>
      </c>
      <c r="I14104">
        <v>0</v>
      </c>
      <c r="J14104">
        <v>0</v>
      </c>
      <c r="L14104">
        <v>0</v>
      </c>
      <c r="N14104">
        <v>0</v>
      </c>
      <c r="P14104">
        <v>0</v>
      </c>
      <c r="Q14104">
        <v>0</v>
      </c>
      <c r="S14104">
        <v>0</v>
      </c>
    </row>
    <row r="14105" spans="1:19" x14ac:dyDescent="0.2">
      <c r="A14105" t="s">
        <v>29349</v>
      </c>
      <c r="B14105" t="s">
        <v>29161</v>
      </c>
      <c r="C14105" t="s">
        <v>208</v>
      </c>
      <c r="D14105" t="s">
        <v>1002</v>
      </c>
      <c r="E14105" s="23">
        <v>44287</v>
      </c>
      <c r="F14105">
        <v>3</v>
      </c>
      <c r="G14105">
        <v>3</v>
      </c>
      <c r="I14105">
        <v>13</v>
      </c>
      <c r="J14105">
        <v>18</v>
      </c>
      <c r="L14105">
        <v>17</v>
      </c>
      <c r="N14105">
        <v>13</v>
      </c>
      <c r="P14105">
        <v>0</v>
      </c>
      <c r="Q14105">
        <v>0</v>
      </c>
      <c r="S14105">
        <v>0</v>
      </c>
    </row>
    <row r="14106" spans="1:19" x14ac:dyDescent="0.2">
      <c r="A14106" t="s">
        <v>29350</v>
      </c>
      <c r="B14106" t="s">
        <v>29162</v>
      </c>
      <c r="C14106" t="s">
        <v>900</v>
      </c>
      <c r="D14106" t="s">
        <v>1002</v>
      </c>
      <c r="E14106" s="23">
        <v>44287</v>
      </c>
      <c r="F14106">
        <v>4</v>
      </c>
      <c r="G14106">
        <v>3.5</v>
      </c>
      <c r="I14106">
        <v>7</v>
      </c>
      <c r="J14106">
        <v>23</v>
      </c>
      <c r="L14106">
        <v>20</v>
      </c>
      <c r="N14106">
        <v>5</v>
      </c>
      <c r="P14106">
        <v>0</v>
      </c>
      <c r="Q14106">
        <v>0</v>
      </c>
      <c r="S14106">
        <v>2</v>
      </c>
    </row>
    <row r="14107" spans="1:19" x14ac:dyDescent="0.2">
      <c r="A14107" t="s">
        <v>29351</v>
      </c>
      <c r="B14107" t="s">
        <v>29163</v>
      </c>
      <c r="C14107" t="s">
        <v>905</v>
      </c>
      <c r="D14107" t="s">
        <v>1002</v>
      </c>
      <c r="E14107" s="23">
        <v>44287</v>
      </c>
      <c r="F14107">
        <v>0</v>
      </c>
      <c r="G14107">
        <v>0</v>
      </c>
      <c r="I14107">
        <v>0</v>
      </c>
      <c r="J14107">
        <v>0</v>
      </c>
      <c r="L14107">
        <v>0</v>
      </c>
      <c r="N14107">
        <v>0</v>
      </c>
      <c r="P14107">
        <v>0</v>
      </c>
      <c r="Q14107">
        <v>0</v>
      </c>
      <c r="S14107">
        <v>0</v>
      </c>
    </row>
    <row r="14108" spans="1:19" x14ac:dyDescent="0.2">
      <c r="A14108" t="s">
        <v>29352</v>
      </c>
      <c r="B14108" t="s">
        <v>29164</v>
      </c>
      <c r="C14108" t="s">
        <v>316</v>
      </c>
      <c r="D14108" t="s">
        <v>1002</v>
      </c>
      <c r="E14108" s="23">
        <v>44287</v>
      </c>
      <c r="F14108">
        <v>2</v>
      </c>
      <c r="G14108">
        <v>4</v>
      </c>
      <c r="I14108">
        <v>8</v>
      </c>
      <c r="J14108">
        <v>11</v>
      </c>
      <c r="L14108">
        <v>22</v>
      </c>
      <c r="N14108">
        <v>3</v>
      </c>
      <c r="P14108">
        <v>0</v>
      </c>
      <c r="Q14108">
        <v>0</v>
      </c>
      <c r="S14108">
        <v>5</v>
      </c>
    </row>
    <row r="14109" spans="1:19" x14ac:dyDescent="0.2">
      <c r="A14109" t="s">
        <v>29353</v>
      </c>
      <c r="B14109" t="s">
        <v>29165</v>
      </c>
      <c r="C14109" t="s">
        <v>218</v>
      </c>
      <c r="D14109" t="s">
        <v>1002</v>
      </c>
      <c r="E14109" s="23">
        <v>44287</v>
      </c>
      <c r="F14109">
        <v>0</v>
      </c>
      <c r="G14109">
        <v>0</v>
      </c>
      <c r="I14109">
        <v>0</v>
      </c>
      <c r="J14109">
        <v>0</v>
      </c>
      <c r="L14109">
        <v>0</v>
      </c>
      <c r="N14109">
        <v>0</v>
      </c>
      <c r="P14109">
        <v>0</v>
      </c>
      <c r="Q14109">
        <v>0</v>
      </c>
      <c r="S14109">
        <v>0</v>
      </c>
    </row>
    <row r="14110" spans="1:19" x14ac:dyDescent="0.2">
      <c r="A14110" t="s">
        <v>29354</v>
      </c>
      <c r="B14110" t="s">
        <v>29166</v>
      </c>
      <c r="C14110" t="s">
        <v>202</v>
      </c>
      <c r="D14110" t="s">
        <v>1002</v>
      </c>
      <c r="E14110" s="23">
        <v>44287</v>
      </c>
      <c r="F14110">
        <v>5.5</v>
      </c>
      <c r="G14110">
        <v>8</v>
      </c>
      <c r="I14110">
        <v>63</v>
      </c>
      <c r="J14110">
        <v>57</v>
      </c>
      <c r="L14110">
        <v>90</v>
      </c>
      <c r="N14110">
        <v>62</v>
      </c>
      <c r="P14110">
        <v>0</v>
      </c>
      <c r="Q14110">
        <v>3</v>
      </c>
      <c r="S14110">
        <v>1</v>
      </c>
    </row>
    <row r="14111" spans="1:19" x14ac:dyDescent="0.2">
      <c r="A14111" t="s">
        <v>29355</v>
      </c>
      <c r="B14111" t="s">
        <v>29167</v>
      </c>
      <c r="C14111" t="s">
        <v>347</v>
      </c>
      <c r="D14111" t="s">
        <v>1002</v>
      </c>
      <c r="E14111" s="23">
        <v>44287</v>
      </c>
      <c r="F14111">
        <v>0</v>
      </c>
      <c r="G14111">
        <v>0</v>
      </c>
      <c r="I14111">
        <v>0</v>
      </c>
      <c r="J14111">
        <v>0</v>
      </c>
      <c r="L14111">
        <v>0</v>
      </c>
      <c r="N14111">
        <v>0</v>
      </c>
      <c r="P14111">
        <v>0</v>
      </c>
      <c r="Q14111">
        <v>0</v>
      </c>
      <c r="S14111">
        <v>0</v>
      </c>
    </row>
    <row r="14112" spans="1:19" x14ac:dyDescent="0.2">
      <c r="A14112" t="s">
        <v>29356</v>
      </c>
      <c r="B14112" t="s">
        <v>29168</v>
      </c>
      <c r="C14112" t="s">
        <v>224</v>
      </c>
      <c r="D14112" t="s">
        <v>1002</v>
      </c>
      <c r="E14112" s="23">
        <v>44287</v>
      </c>
      <c r="F14112">
        <v>0</v>
      </c>
      <c r="G14112">
        <v>0</v>
      </c>
      <c r="I14112">
        <v>0</v>
      </c>
      <c r="J14112">
        <v>0</v>
      </c>
      <c r="L14112">
        <v>0</v>
      </c>
      <c r="N14112">
        <v>0</v>
      </c>
      <c r="P14112">
        <v>0</v>
      </c>
      <c r="Q14112">
        <v>0</v>
      </c>
      <c r="S14112">
        <v>0</v>
      </c>
    </row>
    <row r="14113" spans="1:19" x14ac:dyDescent="0.2">
      <c r="A14113" t="s">
        <v>29357</v>
      </c>
      <c r="B14113" t="s">
        <v>29169</v>
      </c>
      <c r="C14113" t="s">
        <v>345</v>
      </c>
      <c r="D14113" t="s">
        <v>1002</v>
      </c>
      <c r="E14113" s="23">
        <v>44287</v>
      </c>
      <c r="F14113">
        <v>0</v>
      </c>
      <c r="G14113">
        <v>0</v>
      </c>
      <c r="I14113">
        <v>0</v>
      </c>
      <c r="J14113">
        <v>0</v>
      </c>
      <c r="L14113">
        <v>0</v>
      </c>
      <c r="N14113">
        <v>0</v>
      </c>
      <c r="P14113">
        <v>0</v>
      </c>
      <c r="Q14113">
        <v>0</v>
      </c>
      <c r="S14113">
        <v>0</v>
      </c>
    </row>
    <row r="14114" spans="1:19" x14ac:dyDescent="0.2">
      <c r="A14114" t="s">
        <v>29358</v>
      </c>
      <c r="B14114" t="s">
        <v>29170</v>
      </c>
      <c r="C14114" t="s">
        <v>226</v>
      </c>
      <c r="D14114" t="s">
        <v>1002</v>
      </c>
      <c r="E14114" s="23">
        <v>44287</v>
      </c>
      <c r="F14114">
        <v>2</v>
      </c>
      <c r="G14114">
        <v>11</v>
      </c>
      <c r="I14114">
        <v>7</v>
      </c>
      <c r="J14114">
        <v>22</v>
      </c>
      <c r="L14114">
        <v>121</v>
      </c>
      <c r="N14114">
        <v>7</v>
      </c>
      <c r="P14114">
        <v>0</v>
      </c>
      <c r="Q14114">
        <v>0</v>
      </c>
      <c r="S14114">
        <v>0</v>
      </c>
    </row>
    <row r="14115" spans="1:19" x14ac:dyDescent="0.2">
      <c r="A14115" t="s">
        <v>29359</v>
      </c>
      <c r="B14115" t="s">
        <v>29171</v>
      </c>
      <c r="C14115" t="s">
        <v>231</v>
      </c>
      <c r="D14115" t="s">
        <v>1002</v>
      </c>
      <c r="E14115" s="23">
        <v>44287</v>
      </c>
      <c r="F14115">
        <v>11.5</v>
      </c>
      <c r="G14115">
        <v>11.5</v>
      </c>
      <c r="I14115">
        <v>163</v>
      </c>
      <c r="J14115">
        <v>128</v>
      </c>
      <c r="L14115">
        <v>128</v>
      </c>
      <c r="N14115">
        <v>163</v>
      </c>
      <c r="P14115">
        <v>9</v>
      </c>
      <c r="Q14115">
        <v>20</v>
      </c>
      <c r="S14115">
        <v>0</v>
      </c>
    </row>
    <row r="14116" spans="1:19" x14ac:dyDescent="0.2">
      <c r="A14116" t="s">
        <v>29360</v>
      </c>
      <c r="B14116" t="s">
        <v>29172</v>
      </c>
      <c r="C14116" t="s">
        <v>216</v>
      </c>
      <c r="D14116" t="s">
        <v>1002</v>
      </c>
      <c r="E14116" s="23">
        <v>44287</v>
      </c>
      <c r="F14116">
        <v>8</v>
      </c>
      <c r="G14116">
        <v>9</v>
      </c>
      <c r="I14116">
        <v>75</v>
      </c>
      <c r="J14116">
        <v>80</v>
      </c>
      <c r="L14116">
        <v>90</v>
      </c>
      <c r="N14116">
        <v>74</v>
      </c>
      <c r="P14116">
        <v>8</v>
      </c>
      <c r="Q14116">
        <v>9</v>
      </c>
      <c r="S14116">
        <v>1</v>
      </c>
    </row>
    <row r="14117" spans="1:19" x14ac:dyDescent="0.2">
      <c r="A14117" t="s">
        <v>29361</v>
      </c>
      <c r="B14117" t="s">
        <v>29173</v>
      </c>
      <c r="C14117" t="s">
        <v>233</v>
      </c>
      <c r="D14117" t="s">
        <v>1002</v>
      </c>
      <c r="E14117" s="23">
        <v>44287</v>
      </c>
      <c r="F14117">
        <v>0</v>
      </c>
      <c r="G14117">
        <v>0</v>
      </c>
      <c r="I14117">
        <v>0</v>
      </c>
      <c r="J14117">
        <v>0</v>
      </c>
      <c r="L14117">
        <v>0</v>
      </c>
      <c r="N14117">
        <v>0</v>
      </c>
      <c r="P14117">
        <v>0</v>
      </c>
      <c r="Q14117">
        <v>0</v>
      </c>
      <c r="S14117">
        <v>0</v>
      </c>
    </row>
    <row r="14118" spans="1:19" x14ac:dyDescent="0.2">
      <c r="A14118" t="s">
        <v>29362</v>
      </c>
      <c r="B14118" t="s">
        <v>29174</v>
      </c>
      <c r="C14118" t="s">
        <v>219</v>
      </c>
      <c r="D14118" t="s">
        <v>1002</v>
      </c>
      <c r="E14118" s="23">
        <v>44287</v>
      </c>
      <c r="F14118">
        <v>0</v>
      </c>
      <c r="G14118">
        <v>0</v>
      </c>
      <c r="I14118">
        <v>0</v>
      </c>
      <c r="J14118">
        <v>0</v>
      </c>
      <c r="L14118">
        <v>0</v>
      </c>
      <c r="N14118">
        <v>0</v>
      </c>
      <c r="P14118">
        <v>0</v>
      </c>
      <c r="Q14118">
        <v>0</v>
      </c>
      <c r="S14118">
        <v>0</v>
      </c>
    </row>
    <row r="14119" spans="1:19" x14ac:dyDescent="0.2">
      <c r="A14119" t="s">
        <v>29363</v>
      </c>
      <c r="B14119" t="s">
        <v>29175</v>
      </c>
      <c r="C14119" t="s">
        <v>340</v>
      </c>
      <c r="D14119" t="s">
        <v>1002</v>
      </c>
      <c r="E14119" s="23">
        <v>44287</v>
      </c>
      <c r="F14119">
        <v>2</v>
      </c>
      <c r="G14119">
        <v>3</v>
      </c>
      <c r="I14119">
        <v>14</v>
      </c>
      <c r="J14119">
        <v>18</v>
      </c>
      <c r="L14119">
        <v>32</v>
      </c>
      <c r="N14119">
        <v>14</v>
      </c>
      <c r="P14119">
        <v>0</v>
      </c>
      <c r="Q14119">
        <v>0</v>
      </c>
      <c r="S14119">
        <v>0</v>
      </c>
    </row>
    <row r="14120" spans="1:19" x14ac:dyDescent="0.2">
      <c r="A14120" t="s">
        <v>29364</v>
      </c>
      <c r="B14120" t="s">
        <v>29176</v>
      </c>
      <c r="C14120" t="s">
        <v>350</v>
      </c>
      <c r="D14120" t="s">
        <v>1002</v>
      </c>
      <c r="E14120" s="23">
        <v>44287</v>
      </c>
      <c r="F14120">
        <v>0</v>
      </c>
      <c r="G14120">
        <v>0</v>
      </c>
      <c r="I14120">
        <v>0</v>
      </c>
      <c r="J14120">
        <v>0</v>
      </c>
      <c r="L14120">
        <v>0</v>
      </c>
      <c r="N14120">
        <v>0</v>
      </c>
      <c r="P14120">
        <v>0</v>
      </c>
      <c r="Q14120">
        <v>0</v>
      </c>
      <c r="S14120">
        <v>0</v>
      </c>
    </row>
    <row r="14121" spans="1:19" x14ac:dyDescent="0.2">
      <c r="A14121" t="s">
        <v>29365</v>
      </c>
      <c r="B14121" t="s">
        <v>29177</v>
      </c>
      <c r="C14121" t="s">
        <v>351</v>
      </c>
      <c r="D14121" t="s">
        <v>1002</v>
      </c>
      <c r="E14121" s="23">
        <v>44287</v>
      </c>
      <c r="F14121">
        <v>0</v>
      </c>
      <c r="G14121">
        <v>0</v>
      </c>
      <c r="I14121">
        <v>0</v>
      </c>
      <c r="J14121">
        <v>0</v>
      </c>
      <c r="L14121">
        <v>0</v>
      </c>
      <c r="N14121">
        <v>0</v>
      </c>
      <c r="P14121">
        <v>0</v>
      </c>
      <c r="Q14121">
        <v>0</v>
      </c>
      <c r="S14121">
        <v>0</v>
      </c>
    </row>
    <row r="14122" spans="1:19" x14ac:dyDescent="0.2">
      <c r="A14122" t="s">
        <v>29366</v>
      </c>
      <c r="B14122" t="s">
        <v>29178</v>
      </c>
      <c r="C14122" t="s">
        <v>352</v>
      </c>
      <c r="D14122" t="s">
        <v>1002</v>
      </c>
      <c r="E14122" s="23">
        <v>44287</v>
      </c>
      <c r="F14122">
        <v>0</v>
      </c>
      <c r="G14122">
        <v>0</v>
      </c>
      <c r="I14122">
        <v>0</v>
      </c>
      <c r="J14122">
        <v>0</v>
      </c>
      <c r="L14122">
        <v>0</v>
      </c>
      <c r="N14122">
        <v>0</v>
      </c>
      <c r="P14122">
        <v>0</v>
      </c>
      <c r="Q14122">
        <v>0</v>
      </c>
      <c r="S14122">
        <v>0</v>
      </c>
    </row>
    <row r="14123" spans="1:19" x14ac:dyDescent="0.2">
      <c r="A14123" t="s">
        <v>29367</v>
      </c>
      <c r="B14123" t="s">
        <v>29179</v>
      </c>
      <c r="C14123" t="s">
        <v>353</v>
      </c>
      <c r="D14123" t="s">
        <v>1002</v>
      </c>
      <c r="E14123" s="23">
        <v>44287</v>
      </c>
      <c r="F14123">
        <v>0</v>
      </c>
      <c r="G14123">
        <v>0</v>
      </c>
      <c r="I14123">
        <v>0</v>
      </c>
      <c r="J14123">
        <v>0</v>
      </c>
      <c r="L14123">
        <v>0</v>
      </c>
      <c r="N14123">
        <v>0</v>
      </c>
      <c r="P14123">
        <v>0</v>
      </c>
      <c r="Q14123">
        <v>0</v>
      </c>
      <c r="S14123">
        <v>0</v>
      </c>
    </row>
    <row r="14124" spans="1:19" x14ac:dyDescent="0.2">
      <c r="A14124" t="s">
        <v>29368</v>
      </c>
      <c r="B14124" t="s">
        <v>29180</v>
      </c>
      <c r="C14124" t="s">
        <v>386</v>
      </c>
      <c r="D14124" t="s">
        <v>1002</v>
      </c>
      <c r="E14124" s="23">
        <v>44287</v>
      </c>
      <c r="F14124">
        <v>0</v>
      </c>
      <c r="G14124">
        <v>0</v>
      </c>
      <c r="I14124">
        <v>0</v>
      </c>
      <c r="J14124">
        <v>0</v>
      </c>
      <c r="L14124">
        <v>0</v>
      </c>
      <c r="N14124">
        <v>0</v>
      </c>
      <c r="P14124">
        <v>0</v>
      </c>
      <c r="Q14124">
        <v>0</v>
      </c>
      <c r="S14124">
        <v>0</v>
      </c>
    </row>
    <row r="14125" spans="1:19" x14ac:dyDescent="0.2">
      <c r="A14125" t="s">
        <v>29369</v>
      </c>
      <c r="B14125" t="s">
        <v>29181</v>
      </c>
      <c r="C14125" t="s">
        <v>354</v>
      </c>
      <c r="D14125" t="s">
        <v>1002</v>
      </c>
      <c r="E14125" s="23">
        <v>44287</v>
      </c>
      <c r="F14125">
        <v>4</v>
      </c>
      <c r="G14125">
        <v>4</v>
      </c>
      <c r="I14125">
        <v>9</v>
      </c>
      <c r="J14125">
        <v>24</v>
      </c>
      <c r="L14125">
        <v>24</v>
      </c>
      <c r="N14125">
        <v>9</v>
      </c>
      <c r="P14125">
        <v>0</v>
      </c>
      <c r="Q14125">
        <v>0</v>
      </c>
      <c r="S14125">
        <v>0</v>
      </c>
    </row>
    <row r="14126" spans="1:19" x14ac:dyDescent="0.2">
      <c r="A14126" t="s">
        <v>29370</v>
      </c>
      <c r="B14126" t="s">
        <v>29182</v>
      </c>
      <c r="C14126" t="s">
        <v>355</v>
      </c>
      <c r="D14126" t="s">
        <v>1002</v>
      </c>
      <c r="E14126" s="23">
        <v>44287</v>
      </c>
      <c r="F14126">
        <v>2</v>
      </c>
      <c r="G14126">
        <v>2</v>
      </c>
      <c r="I14126">
        <v>7</v>
      </c>
      <c r="J14126">
        <v>11</v>
      </c>
      <c r="L14126">
        <v>11</v>
      </c>
      <c r="N14126">
        <v>6</v>
      </c>
      <c r="P14126">
        <v>0</v>
      </c>
      <c r="Q14126">
        <v>0</v>
      </c>
      <c r="S14126">
        <v>1</v>
      </c>
    </row>
    <row r="14127" spans="1:19" x14ac:dyDescent="0.2">
      <c r="A14127" t="s">
        <v>29371</v>
      </c>
      <c r="B14127" t="s">
        <v>29183</v>
      </c>
      <c r="C14127" t="s">
        <v>1048</v>
      </c>
      <c r="D14127" t="s">
        <v>1002</v>
      </c>
      <c r="E14127" s="23">
        <v>44287</v>
      </c>
      <c r="F14127">
        <v>2.5</v>
      </c>
      <c r="G14127">
        <v>2.5</v>
      </c>
      <c r="I14127">
        <v>6</v>
      </c>
      <c r="J14127">
        <v>14</v>
      </c>
      <c r="L14127">
        <v>14</v>
      </c>
      <c r="N14127">
        <v>6</v>
      </c>
      <c r="P14127">
        <v>0</v>
      </c>
      <c r="Q14127">
        <v>1</v>
      </c>
      <c r="S14127">
        <v>0</v>
      </c>
    </row>
    <row r="14128" spans="1:19" x14ac:dyDescent="0.2">
      <c r="A14128" t="s">
        <v>29372</v>
      </c>
      <c r="B14128" t="s">
        <v>29184</v>
      </c>
      <c r="C14128" t="s">
        <v>1047</v>
      </c>
      <c r="D14128" t="s">
        <v>1002</v>
      </c>
      <c r="E14128" s="23">
        <v>44287</v>
      </c>
      <c r="F14128">
        <v>1.5</v>
      </c>
      <c r="G14128">
        <v>1.5</v>
      </c>
      <c r="I14128">
        <v>16</v>
      </c>
      <c r="J14128">
        <v>8</v>
      </c>
      <c r="L14128">
        <v>8</v>
      </c>
      <c r="N14128">
        <v>16</v>
      </c>
      <c r="P14128">
        <v>0</v>
      </c>
      <c r="Q14128">
        <v>0</v>
      </c>
      <c r="S14128">
        <v>0</v>
      </c>
    </row>
    <row r="14129" spans="1:19" x14ac:dyDescent="0.2">
      <c r="A14129" t="s">
        <v>29373</v>
      </c>
      <c r="B14129" t="s">
        <v>29185</v>
      </c>
      <c r="C14129" t="s">
        <v>1050</v>
      </c>
      <c r="D14129" t="s">
        <v>1002</v>
      </c>
      <c r="E14129" s="23">
        <v>44287</v>
      </c>
      <c r="F14129">
        <v>0.5</v>
      </c>
      <c r="G14129">
        <v>1</v>
      </c>
      <c r="I14129">
        <v>0</v>
      </c>
      <c r="J14129">
        <v>2</v>
      </c>
      <c r="L14129">
        <v>5</v>
      </c>
      <c r="N14129">
        <v>0</v>
      </c>
      <c r="P14129">
        <v>0</v>
      </c>
      <c r="Q14129">
        <v>0</v>
      </c>
      <c r="S14129">
        <v>0</v>
      </c>
    </row>
    <row r="14130" spans="1:19" x14ac:dyDescent="0.2">
      <c r="A14130" t="s">
        <v>29374</v>
      </c>
      <c r="B14130" t="s">
        <v>29186</v>
      </c>
      <c r="C14130" t="s">
        <v>1054</v>
      </c>
      <c r="D14130" t="s">
        <v>1002</v>
      </c>
      <c r="E14130" s="23">
        <v>44287</v>
      </c>
      <c r="F14130">
        <v>1.5</v>
      </c>
      <c r="G14130">
        <v>1.5</v>
      </c>
      <c r="I14130">
        <v>2</v>
      </c>
      <c r="J14130">
        <v>8</v>
      </c>
      <c r="L14130">
        <v>8</v>
      </c>
      <c r="N14130">
        <v>2</v>
      </c>
      <c r="P14130">
        <v>0</v>
      </c>
      <c r="Q14130">
        <v>0</v>
      </c>
      <c r="S14130">
        <v>0</v>
      </c>
    </row>
    <row r="14131" spans="1:19" x14ac:dyDescent="0.2">
      <c r="A14131" t="s">
        <v>29375</v>
      </c>
      <c r="B14131" t="s">
        <v>29187</v>
      </c>
      <c r="C14131" t="s">
        <v>1052</v>
      </c>
      <c r="D14131" t="s">
        <v>1002</v>
      </c>
      <c r="E14131" s="23">
        <v>44287</v>
      </c>
      <c r="F14131">
        <v>2.5</v>
      </c>
      <c r="G14131">
        <v>2.5</v>
      </c>
      <c r="I14131">
        <v>3</v>
      </c>
      <c r="J14131">
        <v>13</v>
      </c>
      <c r="L14131">
        <v>13</v>
      </c>
      <c r="N14131">
        <v>3</v>
      </c>
      <c r="P14131">
        <v>0</v>
      </c>
      <c r="Q14131">
        <v>0</v>
      </c>
      <c r="S14131">
        <v>0</v>
      </c>
    </row>
    <row r="14132" spans="1:19" x14ac:dyDescent="0.2">
      <c r="A14132" t="s">
        <v>29376</v>
      </c>
      <c r="B14132" t="s">
        <v>29188</v>
      </c>
      <c r="C14132" t="s">
        <v>1053</v>
      </c>
      <c r="D14132" t="s">
        <v>1002</v>
      </c>
      <c r="E14132" s="23">
        <v>44287</v>
      </c>
      <c r="F14132">
        <v>1.5</v>
      </c>
      <c r="G14132">
        <v>1.5</v>
      </c>
      <c r="I14132">
        <v>6</v>
      </c>
      <c r="J14132">
        <v>8</v>
      </c>
      <c r="L14132">
        <v>8</v>
      </c>
      <c r="N14132">
        <v>4</v>
      </c>
      <c r="P14132">
        <v>0</v>
      </c>
      <c r="Q14132">
        <v>0</v>
      </c>
      <c r="S14132">
        <v>2</v>
      </c>
    </row>
    <row r="14133" spans="1:19" x14ac:dyDescent="0.2">
      <c r="A14133" t="s">
        <v>29285</v>
      </c>
      <c r="B14133" t="s">
        <v>29097</v>
      </c>
      <c r="C14133" t="s">
        <v>25698</v>
      </c>
      <c r="D14133" t="s">
        <v>1000</v>
      </c>
      <c r="E14133" s="23">
        <v>44287</v>
      </c>
      <c r="F14133">
        <v>2</v>
      </c>
      <c r="G14133">
        <v>4</v>
      </c>
      <c r="I14133">
        <v>8</v>
      </c>
      <c r="J14133">
        <v>12</v>
      </c>
      <c r="L14133">
        <v>21</v>
      </c>
      <c r="N14133">
        <v>6</v>
      </c>
      <c r="P14133">
        <v>1</v>
      </c>
      <c r="Q14133">
        <v>1</v>
      </c>
      <c r="S14133">
        <v>2</v>
      </c>
    </row>
    <row r="14134" spans="1:19" x14ac:dyDescent="0.2">
      <c r="A14134" t="s">
        <v>29377</v>
      </c>
      <c r="B14134" t="s">
        <v>29189</v>
      </c>
      <c r="C14134" t="s">
        <v>962</v>
      </c>
      <c r="D14134" t="s">
        <v>1000</v>
      </c>
      <c r="E14134" s="23">
        <v>44287</v>
      </c>
      <c r="F14134">
        <v>0</v>
      </c>
      <c r="G14134">
        <v>0</v>
      </c>
      <c r="I14134">
        <v>0</v>
      </c>
      <c r="J14134">
        <v>0</v>
      </c>
      <c r="L14134">
        <v>0</v>
      </c>
      <c r="N14134">
        <v>0</v>
      </c>
      <c r="P14134">
        <v>0</v>
      </c>
      <c r="Q14134">
        <v>0</v>
      </c>
      <c r="S14134">
        <v>0</v>
      </c>
    </row>
    <row r="14135" spans="1:19" x14ac:dyDescent="0.2">
      <c r="A14135" t="s">
        <v>29378</v>
      </c>
      <c r="B14135" t="s">
        <v>29190</v>
      </c>
      <c r="C14135" t="s">
        <v>348</v>
      </c>
      <c r="D14135" t="s">
        <v>1000</v>
      </c>
      <c r="E14135" s="23">
        <v>44287</v>
      </c>
      <c r="F14135">
        <v>0</v>
      </c>
      <c r="G14135">
        <v>0</v>
      </c>
      <c r="I14135">
        <v>0</v>
      </c>
      <c r="J14135">
        <v>0</v>
      </c>
      <c r="L14135">
        <v>0</v>
      </c>
      <c r="N14135">
        <v>0</v>
      </c>
      <c r="P14135">
        <v>0</v>
      </c>
      <c r="Q14135">
        <v>0</v>
      </c>
      <c r="S14135">
        <v>0</v>
      </c>
    </row>
    <row r="14136" spans="1:19" x14ac:dyDescent="0.2">
      <c r="A14136" t="s">
        <v>29379</v>
      </c>
      <c r="B14136" t="s">
        <v>29191</v>
      </c>
      <c r="C14136" t="s">
        <v>357</v>
      </c>
      <c r="D14136" t="s">
        <v>1000</v>
      </c>
      <c r="E14136" s="23">
        <v>44287</v>
      </c>
      <c r="F14136">
        <v>0</v>
      </c>
      <c r="G14136">
        <v>0</v>
      </c>
      <c r="I14136">
        <v>0</v>
      </c>
      <c r="J14136">
        <v>0</v>
      </c>
      <c r="L14136">
        <v>0</v>
      </c>
      <c r="N14136">
        <v>0</v>
      </c>
      <c r="P14136">
        <v>0</v>
      </c>
      <c r="Q14136">
        <v>0</v>
      </c>
      <c r="S14136">
        <v>0</v>
      </c>
    </row>
    <row r="14137" spans="1:19" x14ac:dyDescent="0.2">
      <c r="A14137" t="s">
        <v>29380</v>
      </c>
      <c r="B14137" t="s">
        <v>29192</v>
      </c>
      <c r="C14137" t="s">
        <v>22399</v>
      </c>
      <c r="D14137" t="s">
        <v>1000</v>
      </c>
      <c r="E14137" s="23">
        <v>44287</v>
      </c>
      <c r="F14137">
        <v>0</v>
      </c>
      <c r="G14137">
        <v>0</v>
      </c>
      <c r="I14137">
        <v>0</v>
      </c>
      <c r="J14137">
        <v>0</v>
      </c>
      <c r="L14137">
        <v>0</v>
      </c>
      <c r="N14137">
        <v>0</v>
      </c>
      <c r="P14137">
        <v>0</v>
      </c>
      <c r="Q14137">
        <v>0</v>
      </c>
      <c r="S14137">
        <v>0</v>
      </c>
    </row>
    <row r="14138" spans="1:19" x14ac:dyDescent="0.2">
      <c r="A14138" t="s">
        <v>29381</v>
      </c>
      <c r="B14138" t="s">
        <v>29193</v>
      </c>
      <c r="C14138" t="s">
        <v>203</v>
      </c>
      <c r="D14138" t="s">
        <v>1000</v>
      </c>
      <c r="E14138" s="23">
        <v>44287</v>
      </c>
      <c r="F14138">
        <v>0</v>
      </c>
      <c r="G14138">
        <v>0</v>
      </c>
      <c r="I14138">
        <v>0</v>
      </c>
      <c r="J14138">
        <v>0</v>
      </c>
      <c r="L14138">
        <v>0</v>
      </c>
      <c r="N14138">
        <v>0</v>
      </c>
      <c r="P14138">
        <v>0</v>
      </c>
      <c r="Q14138">
        <v>0</v>
      </c>
      <c r="S14138">
        <v>0</v>
      </c>
    </row>
    <row r="14139" spans="1:19" x14ac:dyDescent="0.2">
      <c r="A14139" t="s">
        <v>29382</v>
      </c>
      <c r="B14139" t="s">
        <v>29194</v>
      </c>
      <c r="C14139" t="s">
        <v>387</v>
      </c>
      <c r="D14139" t="s">
        <v>1000</v>
      </c>
      <c r="E14139" s="23">
        <v>44287</v>
      </c>
      <c r="F14139">
        <v>0</v>
      </c>
      <c r="G14139">
        <v>0</v>
      </c>
      <c r="I14139">
        <v>0</v>
      </c>
      <c r="J14139">
        <v>0</v>
      </c>
      <c r="L14139">
        <v>0</v>
      </c>
      <c r="N14139">
        <v>0</v>
      </c>
      <c r="P14139">
        <v>0</v>
      </c>
      <c r="Q14139">
        <v>0</v>
      </c>
      <c r="S14139">
        <v>0</v>
      </c>
    </row>
    <row r="14140" spans="1:19" x14ac:dyDescent="0.2">
      <c r="A14140" t="s">
        <v>29383</v>
      </c>
      <c r="B14140" t="s">
        <v>29195</v>
      </c>
      <c r="C14140" t="s">
        <v>223</v>
      </c>
      <c r="D14140" t="s">
        <v>1000</v>
      </c>
      <c r="E14140" s="23">
        <v>44287</v>
      </c>
      <c r="F14140">
        <v>0</v>
      </c>
      <c r="G14140">
        <v>0</v>
      </c>
      <c r="I14140">
        <v>0</v>
      </c>
      <c r="J14140">
        <v>0</v>
      </c>
      <c r="L14140">
        <v>0</v>
      </c>
      <c r="N14140">
        <v>0</v>
      </c>
      <c r="P14140">
        <v>0</v>
      </c>
      <c r="Q14140">
        <v>0</v>
      </c>
      <c r="S14140">
        <v>0</v>
      </c>
    </row>
    <row r="14141" spans="1:19" x14ac:dyDescent="0.2">
      <c r="A14141" t="s">
        <v>29384</v>
      </c>
      <c r="B14141" t="s">
        <v>29196</v>
      </c>
      <c r="C14141" t="s">
        <v>346</v>
      </c>
      <c r="D14141" t="s">
        <v>1000</v>
      </c>
      <c r="E14141" s="23">
        <v>44287</v>
      </c>
      <c r="F14141">
        <v>0</v>
      </c>
      <c r="G14141">
        <v>0</v>
      </c>
      <c r="I14141">
        <v>0</v>
      </c>
      <c r="J14141">
        <v>0</v>
      </c>
      <c r="L14141">
        <v>0</v>
      </c>
      <c r="N14141">
        <v>0</v>
      </c>
      <c r="P14141">
        <v>0</v>
      </c>
      <c r="Q14141">
        <v>0</v>
      </c>
      <c r="S14141">
        <v>0</v>
      </c>
    </row>
    <row r="14142" spans="1:19" x14ac:dyDescent="0.2">
      <c r="A14142" t="s">
        <v>29385</v>
      </c>
      <c r="B14142" t="s">
        <v>29197</v>
      </c>
      <c r="C14142" t="s">
        <v>207</v>
      </c>
      <c r="D14142" t="s">
        <v>1000</v>
      </c>
      <c r="E14142" s="23">
        <v>44287</v>
      </c>
      <c r="F14142">
        <v>7</v>
      </c>
      <c r="G14142">
        <v>7</v>
      </c>
      <c r="I14142">
        <v>22</v>
      </c>
      <c r="J14142">
        <v>42</v>
      </c>
      <c r="L14142">
        <v>41</v>
      </c>
      <c r="N14142">
        <v>22</v>
      </c>
      <c r="P14142">
        <v>0</v>
      </c>
      <c r="Q14142">
        <v>0</v>
      </c>
      <c r="S14142">
        <v>0</v>
      </c>
    </row>
    <row r="14143" spans="1:19" x14ac:dyDescent="0.2">
      <c r="A14143" t="s">
        <v>29386</v>
      </c>
      <c r="B14143" t="s">
        <v>29198</v>
      </c>
      <c r="C14143" t="s">
        <v>212</v>
      </c>
      <c r="D14143" t="s">
        <v>1000</v>
      </c>
      <c r="E14143" s="23">
        <v>44287</v>
      </c>
      <c r="F14143">
        <v>4</v>
      </c>
      <c r="G14143">
        <v>3.5</v>
      </c>
      <c r="I14143">
        <v>7</v>
      </c>
      <c r="J14143">
        <v>23</v>
      </c>
      <c r="L14143">
        <v>20</v>
      </c>
      <c r="N14143">
        <v>5</v>
      </c>
      <c r="P14143">
        <v>0</v>
      </c>
      <c r="Q14143">
        <v>0</v>
      </c>
      <c r="S14143">
        <v>2</v>
      </c>
    </row>
    <row r="14144" spans="1:19" x14ac:dyDescent="0.2">
      <c r="A14144" t="s">
        <v>29387</v>
      </c>
      <c r="B14144" t="s">
        <v>29199</v>
      </c>
      <c r="C14144" t="s">
        <v>963</v>
      </c>
      <c r="D14144" t="s">
        <v>1000</v>
      </c>
      <c r="E14144" s="23">
        <v>44287</v>
      </c>
      <c r="F14144">
        <v>0</v>
      </c>
      <c r="G14144">
        <v>0</v>
      </c>
      <c r="I14144">
        <v>0</v>
      </c>
      <c r="J14144">
        <v>0</v>
      </c>
      <c r="L14144">
        <v>0</v>
      </c>
      <c r="N14144">
        <v>0</v>
      </c>
      <c r="P14144">
        <v>0</v>
      </c>
      <c r="Q14144">
        <v>0</v>
      </c>
      <c r="S14144">
        <v>0</v>
      </c>
    </row>
    <row r="14145" spans="1:19" x14ac:dyDescent="0.2">
      <c r="A14145" t="s">
        <v>29388</v>
      </c>
      <c r="B14145" t="s">
        <v>29200</v>
      </c>
      <c r="C14145" t="s">
        <v>225</v>
      </c>
      <c r="D14145" t="s">
        <v>1000</v>
      </c>
      <c r="E14145" s="23">
        <v>44287</v>
      </c>
      <c r="F14145">
        <v>2</v>
      </c>
      <c r="G14145">
        <v>11</v>
      </c>
      <c r="I14145">
        <v>7</v>
      </c>
      <c r="J14145">
        <v>22</v>
      </c>
      <c r="L14145">
        <v>121</v>
      </c>
      <c r="N14145">
        <v>7</v>
      </c>
      <c r="P14145">
        <v>0</v>
      </c>
      <c r="Q14145">
        <v>0</v>
      </c>
      <c r="S14145">
        <v>0</v>
      </c>
    </row>
    <row r="14146" spans="1:19" x14ac:dyDescent="0.2">
      <c r="A14146" t="s">
        <v>29389</v>
      </c>
      <c r="B14146" t="s">
        <v>29201</v>
      </c>
      <c r="C14146" t="s">
        <v>232</v>
      </c>
      <c r="D14146" t="s">
        <v>1000</v>
      </c>
      <c r="E14146" s="23">
        <v>44287</v>
      </c>
      <c r="F14146">
        <v>13.5</v>
      </c>
      <c r="G14146">
        <v>16.5</v>
      </c>
      <c r="I14146">
        <v>170</v>
      </c>
      <c r="J14146">
        <v>135</v>
      </c>
      <c r="L14146">
        <v>150</v>
      </c>
      <c r="N14146">
        <v>169</v>
      </c>
      <c r="P14146">
        <v>12</v>
      </c>
      <c r="Q14146">
        <v>24</v>
      </c>
      <c r="S14146">
        <v>1</v>
      </c>
    </row>
    <row r="14147" spans="1:19" x14ac:dyDescent="0.2">
      <c r="A14147" t="s">
        <v>29390</v>
      </c>
      <c r="B14147" t="s">
        <v>29202</v>
      </c>
      <c r="C14147" t="s">
        <v>317</v>
      </c>
      <c r="D14147" t="s">
        <v>1000</v>
      </c>
      <c r="E14147" s="23">
        <v>44287</v>
      </c>
      <c r="F14147">
        <v>4</v>
      </c>
      <c r="G14147">
        <v>6</v>
      </c>
      <c r="I14147">
        <v>15</v>
      </c>
      <c r="J14147">
        <v>22</v>
      </c>
      <c r="L14147">
        <v>33</v>
      </c>
      <c r="N14147">
        <v>9</v>
      </c>
      <c r="P14147">
        <v>0</v>
      </c>
      <c r="Q14147">
        <v>0</v>
      </c>
      <c r="S14147">
        <v>6</v>
      </c>
    </row>
    <row r="14148" spans="1:19" x14ac:dyDescent="0.2">
      <c r="A14148" t="s">
        <v>29391</v>
      </c>
      <c r="B14148" t="s">
        <v>29203</v>
      </c>
      <c r="C14148" t="s">
        <v>214</v>
      </c>
      <c r="D14148" t="s">
        <v>1000</v>
      </c>
      <c r="E14148" s="23">
        <v>44287</v>
      </c>
      <c r="F14148">
        <v>12</v>
      </c>
      <c r="G14148">
        <v>16</v>
      </c>
      <c r="I14148">
        <v>94</v>
      </c>
      <c r="J14148">
        <v>104</v>
      </c>
      <c r="L14148">
        <v>129</v>
      </c>
      <c r="N14148">
        <v>89</v>
      </c>
      <c r="P14148">
        <v>10</v>
      </c>
      <c r="Q14148">
        <v>11</v>
      </c>
      <c r="S14148">
        <v>5</v>
      </c>
    </row>
    <row r="14149" spans="1:19" x14ac:dyDescent="0.2">
      <c r="A14149" t="s">
        <v>29392</v>
      </c>
      <c r="B14149" t="s">
        <v>29204</v>
      </c>
      <c r="C14149" t="s">
        <v>230</v>
      </c>
      <c r="D14149" t="s">
        <v>1000</v>
      </c>
      <c r="E14149" s="23">
        <v>44287</v>
      </c>
      <c r="F14149">
        <v>0</v>
      </c>
      <c r="G14149">
        <v>0</v>
      </c>
      <c r="I14149">
        <v>0</v>
      </c>
      <c r="J14149">
        <v>0</v>
      </c>
      <c r="L14149">
        <v>0</v>
      </c>
      <c r="N14149">
        <v>0</v>
      </c>
      <c r="P14149">
        <v>0</v>
      </c>
      <c r="Q14149">
        <v>0</v>
      </c>
      <c r="S14149">
        <v>0</v>
      </c>
    </row>
    <row r="14150" spans="1:19" x14ac:dyDescent="0.2">
      <c r="A14150" t="s">
        <v>29393</v>
      </c>
      <c r="B14150" t="s">
        <v>29205</v>
      </c>
      <c r="C14150" t="s">
        <v>234</v>
      </c>
      <c r="D14150" t="s">
        <v>1000</v>
      </c>
      <c r="E14150" s="23">
        <v>44287</v>
      </c>
      <c r="F14150">
        <v>0</v>
      </c>
      <c r="G14150">
        <v>0</v>
      </c>
      <c r="I14150">
        <v>0</v>
      </c>
      <c r="J14150">
        <v>0</v>
      </c>
      <c r="L14150">
        <v>0</v>
      </c>
      <c r="N14150">
        <v>0</v>
      </c>
      <c r="P14150">
        <v>0</v>
      </c>
      <c r="Q14150">
        <v>0</v>
      </c>
      <c r="S14150">
        <v>0</v>
      </c>
    </row>
    <row r="14151" spans="1:19" x14ac:dyDescent="0.2">
      <c r="A14151" t="s">
        <v>29394</v>
      </c>
      <c r="B14151" t="s">
        <v>29206</v>
      </c>
      <c r="C14151" t="s">
        <v>217</v>
      </c>
      <c r="D14151" t="s">
        <v>1000</v>
      </c>
      <c r="E14151" s="23">
        <v>44287</v>
      </c>
      <c r="F14151">
        <v>0</v>
      </c>
      <c r="G14151">
        <v>0</v>
      </c>
      <c r="I14151">
        <v>0</v>
      </c>
      <c r="J14151">
        <v>0</v>
      </c>
      <c r="L14151">
        <v>0</v>
      </c>
      <c r="N14151">
        <v>0</v>
      </c>
      <c r="P14151">
        <v>0</v>
      </c>
      <c r="Q14151">
        <v>0</v>
      </c>
      <c r="S14151">
        <v>0</v>
      </c>
    </row>
    <row r="14152" spans="1:19" x14ac:dyDescent="0.2">
      <c r="A14152" t="s">
        <v>29395</v>
      </c>
      <c r="B14152" t="s">
        <v>29207</v>
      </c>
      <c r="C14152" t="s">
        <v>342</v>
      </c>
      <c r="D14152" t="s">
        <v>1000</v>
      </c>
      <c r="E14152" s="23">
        <v>44287</v>
      </c>
      <c r="F14152">
        <v>2</v>
      </c>
      <c r="G14152">
        <v>3</v>
      </c>
      <c r="I14152">
        <v>14</v>
      </c>
      <c r="J14152">
        <v>18</v>
      </c>
      <c r="L14152">
        <v>32</v>
      </c>
      <c r="N14152">
        <v>14</v>
      </c>
      <c r="P14152">
        <v>0</v>
      </c>
      <c r="Q14152">
        <v>0</v>
      </c>
      <c r="S14152">
        <v>0</v>
      </c>
    </row>
    <row r="14153" spans="1:19" x14ac:dyDescent="0.2">
      <c r="A14153" t="s">
        <v>29396</v>
      </c>
      <c r="B14153" t="s">
        <v>29208</v>
      </c>
      <c r="C14153" t="s">
        <v>220</v>
      </c>
      <c r="D14153" t="s">
        <v>1000</v>
      </c>
      <c r="E14153" s="23">
        <v>44287</v>
      </c>
      <c r="F14153">
        <v>0</v>
      </c>
      <c r="G14153">
        <v>0</v>
      </c>
      <c r="I14153">
        <v>0</v>
      </c>
      <c r="J14153">
        <v>0</v>
      </c>
      <c r="L14153">
        <v>0</v>
      </c>
      <c r="N14153">
        <v>0</v>
      </c>
      <c r="P14153">
        <v>0</v>
      </c>
      <c r="Q14153">
        <v>0</v>
      </c>
      <c r="S14153">
        <v>0</v>
      </c>
    </row>
    <row r="14154" spans="1:19" x14ac:dyDescent="0.2">
      <c r="A14154" t="s">
        <v>29397</v>
      </c>
      <c r="B14154" t="s">
        <v>29209</v>
      </c>
      <c r="C14154" t="s">
        <v>25330</v>
      </c>
      <c r="D14154" t="s">
        <v>1001</v>
      </c>
      <c r="E14154" s="23">
        <v>44287</v>
      </c>
      <c r="F14154">
        <v>0</v>
      </c>
      <c r="G14154">
        <v>0</v>
      </c>
      <c r="I14154">
        <v>0</v>
      </c>
      <c r="J14154">
        <v>0</v>
      </c>
      <c r="L14154">
        <v>0</v>
      </c>
      <c r="N14154">
        <v>0</v>
      </c>
      <c r="P14154">
        <v>0</v>
      </c>
      <c r="Q14154">
        <v>0</v>
      </c>
      <c r="S14154">
        <v>0</v>
      </c>
    </row>
    <row r="14155" spans="1:19" x14ac:dyDescent="0.2">
      <c r="A14155" t="s">
        <v>29398</v>
      </c>
      <c r="B14155" t="s">
        <v>29210</v>
      </c>
      <c r="C14155" t="s">
        <v>25330</v>
      </c>
      <c r="D14155" t="s">
        <v>1000</v>
      </c>
      <c r="E14155" s="23">
        <v>44287</v>
      </c>
      <c r="F14155">
        <v>0</v>
      </c>
      <c r="G14155">
        <v>0</v>
      </c>
      <c r="I14155">
        <v>0</v>
      </c>
      <c r="J14155">
        <v>0</v>
      </c>
      <c r="L14155">
        <v>0</v>
      </c>
      <c r="N14155">
        <v>0</v>
      </c>
      <c r="P14155">
        <v>0</v>
      </c>
      <c r="Q14155">
        <v>0</v>
      </c>
      <c r="S14155">
        <v>0</v>
      </c>
    </row>
    <row r="14156" spans="1:19" x14ac:dyDescent="0.2">
      <c r="A14156" t="s">
        <v>29399</v>
      </c>
      <c r="B14156" t="s">
        <v>29211</v>
      </c>
      <c r="C14156" t="s">
        <v>199</v>
      </c>
      <c r="D14156" t="s">
        <v>1000</v>
      </c>
      <c r="E14156" s="23">
        <v>44287</v>
      </c>
      <c r="F14156">
        <v>9</v>
      </c>
      <c r="G14156">
        <v>11.5</v>
      </c>
      <c r="I14156">
        <v>72</v>
      </c>
      <c r="J14156">
        <v>76</v>
      </c>
      <c r="L14156">
        <v>109</v>
      </c>
      <c r="N14156">
        <v>66</v>
      </c>
      <c r="P14156">
        <v>0</v>
      </c>
      <c r="Q14156">
        <v>3</v>
      </c>
      <c r="S14156">
        <v>6</v>
      </c>
    </row>
    <row r="14157" spans="1:19" x14ac:dyDescent="0.2">
      <c r="A14157" t="s">
        <v>29400</v>
      </c>
      <c r="B14157" t="s">
        <v>29212</v>
      </c>
      <c r="C14157" t="s">
        <v>199</v>
      </c>
      <c r="D14157" t="s">
        <v>1001</v>
      </c>
      <c r="E14157" s="23">
        <v>44287</v>
      </c>
      <c r="F14157">
        <v>0</v>
      </c>
      <c r="G14157">
        <v>0</v>
      </c>
      <c r="I14157">
        <v>0</v>
      </c>
      <c r="J14157">
        <v>0</v>
      </c>
      <c r="L14157">
        <v>0</v>
      </c>
      <c r="N14157">
        <v>0</v>
      </c>
      <c r="P14157">
        <v>0</v>
      </c>
      <c r="Q14157">
        <v>0</v>
      </c>
      <c r="S14157">
        <v>0</v>
      </c>
    </row>
    <row r="14158" spans="1:19" x14ac:dyDescent="0.2">
      <c r="A14158" t="s">
        <v>29401</v>
      </c>
      <c r="B14158" t="s">
        <v>29213</v>
      </c>
      <c r="C14158" t="s">
        <v>901</v>
      </c>
      <c r="D14158" t="s">
        <v>1000</v>
      </c>
      <c r="E14158" s="23">
        <v>44287</v>
      </c>
      <c r="F14158">
        <v>5</v>
      </c>
      <c r="G14158">
        <v>5</v>
      </c>
      <c r="I14158">
        <v>3</v>
      </c>
      <c r="J14158">
        <v>27</v>
      </c>
      <c r="L14158">
        <v>27</v>
      </c>
      <c r="N14158">
        <v>3</v>
      </c>
      <c r="P14158">
        <v>0</v>
      </c>
      <c r="Q14158">
        <v>0</v>
      </c>
      <c r="S14158">
        <v>0</v>
      </c>
    </row>
    <row r="14159" spans="1:19" x14ac:dyDescent="0.2">
      <c r="A14159" t="s">
        <v>29402</v>
      </c>
      <c r="B14159" t="s">
        <v>29214</v>
      </c>
      <c r="C14159" t="s">
        <v>901</v>
      </c>
      <c r="D14159" t="s">
        <v>1001</v>
      </c>
      <c r="E14159" s="23">
        <v>44287</v>
      </c>
      <c r="F14159">
        <v>0</v>
      </c>
      <c r="G14159">
        <v>0</v>
      </c>
      <c r="I14159">
        <v>6</v>
      </c>
      <c r="J14159">
        <v>0</v>
      </c>
      <c r="L14159">
        <v>0</v>
      </c>
      <c r="N14159">
        <v>6</v>
      </c>
      <c r="P14159">
        <v>0</v>
      </c>
      <c r="Q14159">
        <v>1</v>
      </c>
      <c r="S14159">
        <v>0</v>
      </c>
    </row>
    <row r="14160" spans="1:19" x14ac:dyDescent="0.2">
      <c r="A14160" t="s">
        <v>29403</v>
      </c>
      <c r="B14160" t="s">
        <v>29215</v>
      </c>
      <c r="C14160" t="s">
        <v>903</v>
      </c>
      <c r="D14160" t="s">
        <v>1000</v>
      </c>
      <c r="E14160" s="23">
        <v>44287</v>
      </c>
      <c r="F14160">
        <v>3</v>
      </c>
      <c r="G14160">
        <v>3</v>
      </c>
      <c r="I14160">
        <v>22</v>
      </c>
      <c r="J14160">
        <v>16</v>
      </c>
      <c r="L14160">
        <v>16</v>
      </c>
      <c r="N14160">
        <v>20</v>
      </c>
      <c r="P14160">
        <v>0</v>
      </c>
      <c r="Q14160">
        <v>0</v>
      </c>
      <c r="S14160">
        <v>2</v>
      </c>
    </row>
    <row r="14161" spans="1:19" x14ac:dyDescent="0.2">
      <c r="A14161" t="s">
        <v>29404</v>
      </c>
      <c r="B14161" t="s">
        <v>29216</v>
      </c>
      <c r="C14161" t="s">
        <v>903</v>
      </c>
      <c r="D14161" t="s">
        <v>1001</v>
      </c>
      <c r="E14161" s="23">
        <v>44287</v>
      </c>
      <c r="F14161">
        <v>0</v>
      </c>
      <c r="G14161">
        <v>0</v>
      </c>
      <c r="I14161">
        <v>0</v>
      </c>
      <c r="J14161">
        <v>0</v>
      </c>
      <c r="L14161">
        <v>0</v>
      </c>
      <c r="N14161">
        <v>0</v>
      </c>
      <c r="P14161">
        <v>0</v>
      </c>
      <c r="Q14161">
        <v>0</v>
      </c>
      <c r="S14161">
        <v>0</v>
      </c>
    </row>
    <row r="14162" spans="1:19" x14ac:dyDescent="0.2">
      <c r="A14162" t="s">
        <v>29405</v>
      </c>
      <c r="B14162" t="s">
        <v>29217</v>
      </c>
      <c r="C14162" t="s">
        <v>198</v>
      </c>
      <c r="D14162" t="s">
        <v>1002</v>
      </c>
      <c r="E14162" s="23">
        <v>44287</v>
      </c>
      <c r="F14162">
        <v>0</v>
      </c>
      <c r="G14162">
        <v>0</v>
      </c>
      <c r="I14162">
        <v>0</v>
      </c>
      <c r="J14162">
        <v>0</v>
      </c>
      <c r="L14162">
        <v>0</v>
      </c>
      <c r="N14162">
        <v>0</v>
      </c>
      <c r="P14162">
        <v>0</v>
      </c>
      <c r="Q14162">
        <v>0</v>
      </c>
      <c r="S14162">
        <v>0</v>
      </c>
    </row>
    <row r="14163" spans="1:19" x14ac:dyDescent="0.2">
      <c r="A14163" t="s">
        <v>29406</v>
      </c>
      <c r="B14163" t="s">
        <v>29218</v>
      </c>
      <c r="C14163" t="s">
        <v>25855</v>
      </c>
      <c r="D14163" t="s">
        <v>1002</v>
      </c>
      <c r="E14163" s="23">
        <v>44287</v>
      </c>
      <c r="F14163">
        <v>2</v>
      </c>
      <c r="G14163">
        <v>4</v>
      </c>
      <c r="I14163">
        <v>8</v>
      </c>
      <c r="J14163">
        <v>12</v>
      </c>
      <c r="L14163">
        <v>21</v>
      </c>
      <c r="N14163">
        <v>6</v>
      </c>
      <c r="P14163">
        <v>1</v>
      </c>
      <c r="Q14163">
        <v>1</v>
      </c>
      <c r="S14163">
        <v>2</v>
      </c>
    </row>
    <row r="14164" spans="1:19" x14ac:dyDescent="0.2">
      <c r="A14164" t="s">
        <v>29407</v>
      </c>
      <c r="B14164" t="s">
        <v>29219</v>
      </c>
      <c r="C14164" t="s">
        <v>962</v>
      </c>
      <c r="D14164" t="s">
        <v>1002</v>
      </c>
      <c r="E14164" s="23">
        <v>44287</v>
      </c>
      <c r="F14164">
        <v>0</v>
      </c>
      <c r="G14164">
        <v>0</v>
      </c>
      <c r="I14164">
        <v>0</v>
      </c>
      <c r="J14164">
        <v>0</v>
      </c>
      <c r="L14164">
        <v>0</v>
      </c>
      <c r="N14164">
        <v>0</v>
      </c>
      <c r="P14164">
        <v>0</v>
      </c>
      <c r="Q14164">
        <v>0</v>
      </c>
      <c r="S14164">
        <v>0</v>
      </c>
    </row>
    <row r="14165" spans="1:19" x14ac:dyDescent="0.2">
      <c r="A14165" t="s">
        <v>29408</v>
      </c>
      <c r="B14165" t="s">
        <v>29220</v>
      </c>
      <c r="C14165" t="s">
        <v>199</v>
      </c>
      <c r="D14165" t="s">
        <v>1002</v>
      </c>
      <c r="E14165" s="23">
        <v>44287</v>
      </c>
      <c r="F14165">
        <v>9</v>
      </c>
      <c r="G14165">
        <v>11.5</v>
      </c>
      <c r="I14165">
        <v>72</v>
      </c>
      <c r="J14165">
        <v>76</v>
      </c>
      <c r="L14165">
        <v>109</v>
      </c>
      <c r="N14165">
        <v>66</v>
      </c>
      <c r="P14165">
        <v>0</v>
      </c>
      <c r="Q14165">
        <v>3</v>
      </c>
      <c r="S14165">
        <v>6</v>
      </c>
    </row>
    <row r="14166" spans="1:19" x14ac:dyDescent="0.2">
      <c r="A14166" t="s">
        <v>29409</v>
      </c>
      <c r="B14166" t="s">
        <v>29221</v>
      </c>
      <c r="C14166" t="s">
        <v>348</v>
      </c>
      <c r="D14166" t="s">
        <v>1002</v>
      </c>
      <c r="E14166" s="23">
        <v>44287</v>
      </c>
      <c r="F14166">
        <v>0</v>
      </c>
      <c r="G14166">
        <v>0</v>
      </c>
      <c r="I14166">
        <v>0</v>
      </c>
      <c r="J14166">
        <v>0</v>
      </c>
      <c r="L14166">
        <v>0</v>
      </c>
      <c r="N14166">
        <v>0</v>
      </c>
      <c r="P14166">
        <v>0</v>
      </c>
      <c r="Q14166">
        <v>0</v>
      </c>
      <c r="S14166">
        <v>0</v>
      </c>
    </row>
    <row r="14167" spans="1:19" x14ac:dyDescent="0.2">
      <c r="A14167" t="s">
        <v>29410</v>
      </c>
      <c r="B14167" t="s">
        <v>29222</v>
      </c>
      <c r="C14167" t="s">
        <v>357</v>
      </c>
      <c r="D14167" t="s">
        <v>1002</v>
      </c>
      <c r="E14167" s="23">
        <v>44287</v>
      </c>
      <c r="F14167">
        <v>0</v>
      </c>
      <c r="G14167">
        <v>0</v>
      </c>
      <c r="I14167">
        <v>0</v>
      </c>
      <c r="J14167">
        <v>0</v>
      </c>
      <c r="L14167">
        <v>0</v>
      </c>
      <c r="N14167">
        <v>0</v>
      </c>
      <c r="P14167">
        <v>0</v>
      </c>
      <c r="Q14167">
        <v>0</v>
      </c>
      <c r="S14167">
        <v>0</v>
      </c>
    </row>
    <row r="14168" spans="1:19" x14ac:dyDescent="0.2">
      <c r="A14168" t="s">
        <v>29411</v>
      </c>
      <c r="B14168" t="s">
        <v>29223</v>
      </c>
      <c r="C14168" t="s">
        <v>227</v>
      </c>
      <c r="D14168" t="s">
        <v>1002</v>
      </c>
      <c r="E14168" s="23">
        <v>44287</v>
      </c>
      <c r="F14168">
        <v>0</v>
      </c>
      <c r="G14168">
        <v>0</v>
      </c>
      <c r="I14168">
        <v>0</v>
      </c>
      <c r="J14168">
        <v>0</v>
      </c>
      <c r="L14168">
        <v>0</v>
      </c>
      <c r="N14168">
        <v>0</v>
      </c>
      <c r="P14168">
        <v>0</v>
      </c>
      <c r="Q14168">
        <v>0</v>
      </c>
      <c r="S14168">
        <v>0</v>
      </c>
    </row>
    <row r="14169" spans="1:19" x14ac:dyDescent="0.2">
      <c r="A14169" t="s">
        <v>29412</v>
      </c>
      <c r="B14169" t="s">
        <v>29224</v>
      </c>
      <c r="C14169" t="s">
        <v>203</v>
      </c>
      <c r="D14169" t="s">
        <v>1002</v>
      </c>
      <c r="E14169" s="23">
        <v>44287</v>
      </c>
      <c r="F14169">
        <v>0</v>
      </c>
      <c r="G14169">
        <v>0</v>
      </c>
      <c r="I14169">
        <v>0</v>
      </c>
      <c r="J14169">
        <v>0</v>
      </c>
      <c r="L14169">
        <v>0</v>
      </c>
      <c r="N14169">
        <v>0</v>
      </c>
      <c r="P14169">
        <v>0</v>
      </c>
      <c r="Q14169">
        <v>0</v>
      </c>
      <c r="S14169">
        <v>0</v>
      </c>
    </row>
    <row r="14170" spans="1:19" x14ac:dyDescent="0.2">
      <c r="A14170" t="s">
        <v>29413</v>
      </c>
      <c r="B14170" t="s">
        <v>29225</v>
      </c>
      <c r="C14170" t="s">
        <v>387</v>
      </c>
      <c r="D14170" t="s">
        <v>1002</v>
      </c>
      <c r="E14170" s="23">
        <v>44287</v>
      </c>
      <c r="F14170">
        <v>0</v>
      </c>
      <c r="G14170">
        <v>0</v>
      </c>
      <c r="I14170">
        <v>0</v>
      </c>
      <c r="J14170">
        <v>0</v>
      </c>
      <c r="L14170">
        <v>0</v>
      </c>
      <c r="N14170">
        <v>0</v>
      </c>
      <c r="P14170">
        <v>0</v>
      </c>
      <c r="Q14170">
        <v>0</v>
      </c>
      <c r="S14170">
        <v>0</v>
      </c>
    </row>
    <row r="14171" spans="1:19" x14ac:dyDescent="0.2">
      <c r="A14171" t="s">
        <v>29414</v>
      </c>
      <c r="B14171" t="s">
        <v>29226</v>
      </c>
      <c r="C14171" t="s">
        <v>223</v>
      </c>
      <c r="D14171" t="s">
        <v>1002</v>
      </c>
      <c r="E14171" s="23">
        <v>44287</v>
      </c>
      <c r="F14171">
        <v>0</v>
      </c>
      <c r="G14171">
        <v>0</v>
      </c>
      <c r="I14171">
        <v>0</v>
      </c>
      <c r="J14171">
        <v>0</v>
      </c>
      <c r="L14171">
        <v>0</v>
      </c>
      <c r="N14171">
        <v>0</v>
      </c>
      <c r="P14171">
        <v>0</v>
      </c>
      <c r="Q14171">
        <v>0</v>
      </c>
      <c r="S14171">
        <v>0</v>
      </c>
    </row>
    <row r="14172" spans="1:19" x14ac:dyDescent="0.2">
      <c r="A14172" t="s">
        <v>29415</v>
      </c>
      <c r="B14172" t="s">
        <v>29227</v>
      </c>
      <c r="C14172" t="s">
        <v>346</v>
      </c>
      <c r="D14172" t="s">
        <v>1002</v>
      </c>
      <c r="E14172" s="23">
        <v>44287</v>
      </c>
      <c r="F14172">
        <v>0</v>
      </c>
      <c r="G14172">
        <v>0</v>
      </c>
      <c r="I14172">
        <v>0</v>
      </c>
      <c r="J14172">
        <v>0</v>
      </c>
      <c r="L14172">
        <v>0</v>
      </c>
      <c r="N14172">
        <v>0</v>
      </c>
      <c r="P14172">
        <v>0</v>
      </c>
      <c r="Q14172">
        <v>0</v>
      </c>
      <c r="S14172">
        <v>0</v>
      </c>
    </row>
    <row r="14173" spans="1:19" x14ac:dyDescent="0.2">
      <c r="A14173" t="s">
        <v>29416</v>
      </c>
      <c r="B14173" t="s">
        <v>29228</v>
      </c>
      <c r="C14173" t="s">
        <v>207</v>
      </c>
      <c r="D14173" t="s">
        <v>1002</v>
      </c>
      <c r="E14173" s="23">
        <v>44287</v>
      </c>
      <c r="F14173">
        <v>7</v>
      </c>
      <c r="G14173">
        <v>7</v>
      </c>
      <c r="I14173">
        <v>22</v>
      </c>
      <c r="J14173">
        <v>42</v>
      </c>
      <c r="L14173">
        <v>41</v>
      </c>
      <c r="N14173">
        <v>22</v>
      </c>
      <c r="P14173">
        <v>0</v>
      </c>
      <c r="Q14173">
        <v>0</v>
      </c>
      <c r="S14173">
        <v>0</v>
      </c>
    </row>
    <row r="14174" spans="1:19" x14ac:dyDescent="0.2">
      <c r="A14174" t="s">
        <v>29417</v>
      </c>
      <c r="B14174" t="s">
        <v>29229</v>
      </c>
      <c r="C14174" t="s">
        <v>212</v>
      </c>
      <c r="D14174" t="s">
        <v>1002</v>
      </c>
      <c r="E14174" s="23">
        <v>44287</v>
      </c>
      <c r="F14174">
        <v>4</v>
      </c>
      <c r="G14174">
        <v>3.5</v>
      </c>
      <c r="I14174">
        <v>7</v>
      </c>
      <c r="J14174">
        <v>23</v>
      </c>
      <c r="L14174">
        <v>20</v>
      </c>
      <c r="N14174">
        <v>5</v>
      </c>
      <c r="P14174">
        <v>0</v>
      </c>
      <c r="Q14174">
        <v>0</v>
      </c>
      <c r="S14174">
        <v>2</v>
      </c>
    </row>
    <row r="14175" spans="1:19" x14ac:dyDescent="0.2">
      <c r="A14175" t="s">
        <v>29418</v>
      </c>
      <c r="B14175" t="s">
        <v>29230</v>
      </c>
      <c r="C14175" t="s">
        <v>963</v>
      </c>
      <c r="D14175" t="s">
        <v>1002</v>
      </c>
      <c r="E14175" s="23">
        <v>44287</v>
      </c>
      <c r="F14175">
        <v>0</v>
      </c>
      <c r="G14175">
        <v>0</v>
      </c>
      <c r="I14175">
        <v>0</v>
      </c>
      <c r="J14175">
        <v>0</v>
      </c>
      <c r="L14175">
        <v>0</v>
      </c>
      <c r="N14175">
        <v>0</v>
      </c>
      <c r="P14175">
        <v>0</v>
      </c>
      <c r="Q14175">
        <v>0</v>
      </c>
      <c r="S14175">
        <v>0</v>
      </c>
    </row>
    <row r="14176" spans="1:19" x14ac:dyDescent="0.2">
      <c r="A14176" t="s">
        <v>29419</v>
      </c>
      <c r="B14176" t="s">
        <v>29231</v>
      </c>
      <c r="C14176" t="s">
        <v>225</v>
      </c>
      <c r="D14176" t="s">
        <v>1002</v>
      </c>
      <c r="E14176" s="23">
        <v>44287</v>
      </c>
      <c r="F14176">
        <v>2</v>
      </c>
      <c r="G14176">
        <v>11</v>
      </c>
      <c r="I14176">
        <v>7</v>
      </c>
      <c r="J14176">
        <v>22</v>
      </c>
      <c r="L14176">
        <v>121</v>
      </c>
      <c r="N14176">
        <v>7</v>
      </c>
      <c r="P14176">
        <v>0</v>
      </c>
      <c r="Q14176">
        <v>0</v>
      </c>
      <c r="S14176">
        <v>0</v>
      </c>
    </row>
    <row r="14177" spans="1:19" x14ac:dyDescent="0.2">
      <c r="A14177" t="s">
        <v>29420</v>
      </c>
      <c r="B14177" t="s">
        <v>29232</v>
      </c>
      <c r="C14177" t="s">
        <v>901</v>
      </c>
      <c r="D14177" t="s">
        <v>1002</v>
      </c>
      <c r="E14177" s="23">
        <v>44287</v>
      </c>
      <c r="F14177">
        <v>5</v>
      </c>
      <c r="G14177">
        <v>5</v>
      </c>
      <c r="I14177">
        <v>9</v>
      </c>
      <c r="J14177">
        <v>27</v>
      </c>
      <c r="L14177">
        <v>27</v>
      </c>
      <c r="N14177">
        <v>10</v>
      </c>
      <c r="P14177">
        <v>0</v>
      </c>
      <c r="Q14177">
        <v>1</v>
      </c>
      <c r="S14177">
        <v>0</v>
      </c>
    </row>
    <row r="14178" spans="1:19" x14ac:dyDescent="0.2">
      <c r="A14178" t="s">
        <v>29421</v>
      </c>
      <c r="B14178" t="s">
        <v>29233</v>
      </c>
      <c r="C14178" t="s">
        <v>232</v>
      </c>
      <c r="D14178" t="s">
        <v>1002</v>
      </c>
      <c r="E14178" s="23">
        <v>44287</v>
      </c>
      <c r="F14178">
        <v>13.5</v>
      </c>
      <c r="G14178">
        <v>16.5</v>
      </c>
      <c r="I14178">
        <v>170</v>
      </c>
      <c r="J14178">
        <v>135</v>
      </c>
      <c r="L14178">
        <v>150</v>
      </c>
      <c r="N14178">
        <v>169</v>
      </c>
      <c r="P14178">
        <v>12</v>
      </c>
      <c r="Q14178">
        <v>24</v>
      </c>
      <c r="S14178">
        <v>1</v>
      </c>
    </row>
    <row r="14179" spans="1:19" x14ac:dyDescent="0.2">
      <c r="A14179" t="s">
        <v>29422</v>
      </c>
      <c r="B14179" t="s">
        <v>29234</v>
      </c>
      <c r="C14179" t="s">
        <v>317</v>
      </c>
      <c r="D14179" t="s">
        <v>1002</v>
      </c>
      <c r="E14179" s="23">
        <v>44287</v>
      </c>
      <c r="F14179">
        <v>4</v>
      </c>
      <c r="G14179">
        <v>6</v>
      </c>
      <c r="I14179">
        <v>15</v>
      </c>
      <c r="J14179">
        <v>22</v>
      </c>
      <c r="L14179">
        <v>33</v>
      </c>
      <c r="N14179">
        <v>9</v>
      </c>
      <c r="P14179">
        <v>0</v>
      </c>
      <c r="Q14179">
        <v>0</v>
      </c>
      <c r="S14179">
        <v>6</v>
      </c>
    </row>
    <row r="14180" spans="1:19" x14ac:dyDescent="0.2">
      <c r="A14180" t="s">
        <v>29423</v>
      </c>
      <c r="B14180" t="s">
        <v>29235</v>
      </c>
      <c r="C14180" t="s">
        <v>25330</v>
      </c>
      <c r="D14180" t="s">
        <v>1002</v>
      </c>
      <c r="E14180" s="23">
        <v>44287</v>
      </c>
      <c r="F14180">
        <v>0</v>
      </c>
      <c r="G14180">
        <v>0</v>
      </c>
      <c r="I14180">
        <v>0</v>
      </c>
      <c r="J14180">
        <v>0</v>
      </c>
      <c r="L14180">
        <v>0</v>
      </c>
      <c r="N14180">
        <v>0</v>
      </c>
      <c r="P14180">
        <v>0</v>
      </c>
      <c r="Q14180">
        <v>0</v>
      </c>
      <c r="S14180">
        <v>0</v>
      </c>
    </row>
    <row r="14181" spans="1:19" x14ac:dyDescent="0.2">
      <c r="A14181" t="s">
        <v>29424</v>
      </c>
      <c r="B14181" t="s">
        <v>29236</v>
      </c>
      <c r="C14181" t="s">
        <v>214</v>
      </c>
      <c r="D14181" t="s">
        <v>1002</v>
      </c>
      <c r="E14181" s="23">
        <v>44287</v>
      </c>
      <c r="F14181">
        <v>12</v>
      </c>
      <c r="G14181">
        <v>16</v>
      </c>
      <c r="I14181">
        <v>94</v>
      </c>
      <c r="J14181">
        <v>104</v>
      </c>
      <c r="L14181">
        <v>129</v>
      </c>
      <c r="N14181">
        <v>89</v>
      </c>
      <c r="P14181">
        <v>10</v>
      </c>
      <c r="Q14181">
        <v>11</v>
      </c>
      <c r="S14181">
        <v>5</v>
      </c>
    </row>
    <row r="14182" spans="1:19" x14ac:dyDescent="0.2">
      <c r="A14182" t="s">
        <v>29425</v>
      </c>
      <c r="B14182" t="s">
        <v>29237</v>
      </c>
      <c r="C14182" t="s">
        <v>903</v>
      </c>
      <c r="D14182" t="s">
        <v>1002</v>
      </c>
      <c r="E14182" s="23">
        <v>44287</v>
      </c>
      <c r="F14182">
        <v>3</v>
      </c>
      <c r="G14182">
        <v>3</v>
      </c>
      <c r="I14182">
        <v>22</v>
      </c>
      <c r="J14182">
        <v>16</v>
      </c>
      <c r="L14182">
        <v>16</v>
      </c>
      <c r="N14182">
        <v>20</v>
      </c>
      <c r="P14182">
        <v>0</v>
      </c>
      <c r="Q14182">
        <v>0</v>
      </c>
      <c r="S14182">
        <v>2</v>
      </c>
    </row>
    <row r="14183" spans="1:19" x14ac:dyDescent="0.2">
      <c r="A14183" t="s">
        <v>29426</v>
      </c>
      <c r="B14183" t="s">
        <v>29238</v>
      </c>
      <c r="C14183" t="s">
        <v>230</v>
      </c>
      <c r="D14183" t="s">
        <v>1002</v>
      </c>
      <c r="E14183" s="23">
        <v>44287</v>
      </c>
      <c r="F14183">
        <v>0</v>
      </c>
      <c r="G14183">
        <v>0</v>
      </c>
      <c r="I14183">
        <v>0</v>
      </c>
      <c r="J14183">
        <v>0</v>
      </c>
      <c r="L14183">
        <v>0</v>
      </c>
      <c r="N14183">
        <v>0</v>
      </c>
      <c r="P14183">
        <v>0</v>
      </c>
      <c r="Q14183">
        <v>0</v>
      </c>
      <c r="S14183">
        <v>0</v>
      </c>
    </row>
    <row r="14184" spans="1:19" x14ac:dyDescent="0.2">
      <c r="A14184" t="s">
        <v>29427</v>
      </c>
      <c r="B14184" t="s">
        <v>29239</v>
      </c>
      <c r="C14184" t="s">
        <v>234</v>
      </c>
      <c r="D14184" t="s">
        <v>1002</v>
      </c>
      <c r="E14184" s="23">
        <v>44287</v>
      </c>
      <c r="F14184">
        <v>0</v>
      </c>
      <c r="G14184">
        <v>0</v>
      </c>
      <c r="I14184">
        <v>0</v>
      </c>
      <c r="J14184">
        <v>0</v>
      </c>
      <c r="L14184">
        <v>0</v>
      </c>
      <c r="N14184">
        <v>0</v>
      </c>
      <c r="P14184">
        <v>0</v>
      </c>
      <c r="Q14184">
        <v>0</v>
      </c>
      <c r="S14184">
        <v>0</v>
      </c>
    </row>
    <row r="14185" spans="1:19" x14ac:dyDescent="0.2">
      <c r="A14185" t="s">
        <v>29428</v>
      </c>
      <c r="B14185" t="s">
        <v>29240</v>
      </c>
      <c r="C14185" t="s">
        <v>217</v>
      </c>
      <c r="D14185" t="s">
        <v>1002</v>
      </c>
      <c r="E14185" s="23">
        <v>44287</v>
      </c>
      <c r="F14185">
        <v>0</v>
      </c>
      <c r="G14185">
        <v>0</v>
      </c>
      <c r="I14185">
        <v>0</v>
      </c>
      <c r="J14185">
        <v>0</v>
      </c>
      <c r="L14185">
        <v>0</v>
      </c>
      <c r="N14185">
        <v>0</v>
      </c>
      <c r="P14185">
        <v>0</v>
      </c>
      <c r="Q14185">
        <v>0</v>
      </c>
      <c r="S14185">
        <v>0</v>
      </c>
    </row>
    <row r="14186" spans="1:19" x14ac:dyDescent="0.2">
      <c r="A14186" t="s">
        <v>29429</v>
      </c>
      <c r="B14186" t="s">
        <v>29241</v>
      </c>
      <c r="C14186" t="s">
        <v>342</v>
      </c>
      <c r="D14186" t="s">
        <v>1002</v>
      </c>
      <c r="E14186" s="23">
        <v>44287</v>
      </c>
      <c r="F14186">
        <v>2</v>
      </c>
      <c r="G14186">
        <v>3</v>
      </c>
      <c r="I14186">
        <v>14</v>
      </c>
      <c r="J14186">
        <v>18</v>
      </c>
      <c r="L14186">
        <v>32</v>
      </c>
      <c r="N14186">
        <v>14</v>
      </c>
      <c r="P14186">
        <v>0</v>
      </c>
      <c r="Q14186">
        <v>0</v>
      </c>
      <c r="S14186">
        <v>0</v>
      </c>
    </row>
    <row r="14187" spans="1:19" x14ac:dyDescent="0.2">
      <c r="A14187" t="s">
        <v>29430</v>
      </c>
      <c r="B14187" t="s">
        <v>29242</v>
      </c>
      <c r="C14187" t="s">
        <v>220</v>
      </c>
      <c r="D14187" t="s">
        <v>1002</v>
      </c>
      <c r="E14187" s="23">
        <v>44287</v>
      </c>
      <c r="F14187">
        <v>0</v>
      </c>
      <c r="G14187">
        <v>0</v>
      </c>
      <c r="I14187">
        <v>0</v>
      </c>
      <c r="J14187">
        <v>0</v>
      </c>
      <c r="L14187">
        <v>0</v>
      </c>
      <c r="N14187">
        <v>0</v>
      </c>
      <c r="P14187">
        <v>0</v>
      </c>
      <c r="Q14187">
        <v>0</v>
      </c>
      <c r="S14187">
        <v>0</v>
      </c>
    </row>
    <row r="14188" spans="1:19" x14ac:dyDescent="0.2">
      <c r="A14188" t="s">
        <v>29431</v>
      </c>
      <c r="B14188" t="s">
        <v>29243</v>
      </c>
      <c r="C14188" t="s">
        <v>242</v>
      </c>
      <c r="D14188" t="s">
        <v>1000</v>
      </c>
      <c r="E14188" s="23">
        <v>44287</v>
      </c>
      <c r="F14188">
        <v>0</v>
      </c>
      <c r="G14188">
        <v>0</v>
      </c>
      <c r="I14188">
        <v>0</v>
      </c>
      <c r="J14188">
        <v>0</v>
      </c>
      <c r="L14188">
        <v>0</v>
      </c>
      <c r="N14188">
        <v>0</v>
      </c>
      <c r="P14188">
        <v>0</v>
      </c>
      <c r="Q14188">
        <v>0</v>
      </c>
      <c r="S14188">
        <v>0</v>
      </c>
    </row>
    <row r="14189" spans="1:19" x14ac:dyDescent="0.2">
      <c r="A14189" t="s">
        <v>29432</v>
      </c>
      <c r="B14189" t="s">
        <v>29244</v>
      </c>
      <c r="C14189" t="s">
        <v>242</v>
      </c>
      <c r="D14189" t="s">
        <v>1002</v>
      </c>
      <c r="E14189" s="23">
        <v>44287</v>
      </c>
      <c r="F14189">
        <v>0</v>
      </c>
      <c r="G14189">
        <v>0</v>
      </c>
      <c r="I14189">
        <v>0</v>
      </c>
      <c r="J14189">
        <v>0</v>
      </c>
      <c r="L14189">
        <v>0</v>
      </c>
      <c r="N14189">
        <v>0</v>
      </c>
      <c r="P14189">
        <v>0</v>
      </c>
      <c r="Q14189">
        <v>0</v>
      </c>
      <c r="S14189">
        <v>0</v>
      </c>
    </row>
    <row r="14190" spans="1:19" x14ac:dyDescent="0.2">
      <c r="A14190" t="s">
        <v>29433</v>
      </c>
      <c r="B14190" t="s">
        <v>29245</v>
      </c>
      <c r="C14190" t="s">
        <v>2724</v>
      </c>
      <c r="D14190" t="s">
        <v>1000</v>
      </c>
      <c r="E14190" s="23">
        <v>44287</v>
      </c>
      <c r="F14190">
        <v>4.5</v>
      </c>
      <c r="G14190">
        <v>5</v>
      </c>
      <c r="I14190">
        <v>17</v>
      </c>
      <c r="J14190">
        <v>24</v>
      </c>
      <c r="L14190">
        <v>27</v>
      </c>
      <c r="N14190">
        <v>18</v>
      </c>
      <c r="P14190">
        <v>0</v>
      </c>
      <c r="Q14190">
        <v>0</v>
      </c>
      <c r="S14190">
        <v>0</v>
      </c>
    </row>
    <row r="14191" spans="1:19" x14ac:dyDescent="0.2">
      <c r="A14191" t="s">
        <v>29434</v>
      </c>
      <c r="B14191" t="s">
        <v>29246</v>
      </c>
      <c r="C14191" t="s">
        <v>2724</v>
      </c>
      <c r="D14191" t="s">
        <v>1001</v>
      </c>
      <c r="E14191" s="23">
        <v>44287</v>
      </c>
      <c r="F14191">
        <v>0</v>
      </c>
      <c r="G14191">
        <v>0</v>
      </c>
      <c r="I14191">
        <v>5</v>
      </c>
      <c r="J14191">
        <v>0</v>
      </c>
      <c r="L14191">
        <v>0</v>
      </c>
      <c r="N14191">
        <v>5</v>
      </c>
      <c r="P14191">
        <v>0</v>
      </c>
      <c r="Q14191">
        <v>1</v>
      </c>
      <c r="S14191">
        <v>0</v>
      </c>
    </row>
    <row r="14192" spans="1:19" x14ac:dyDescent="0.2">
      <c r="A14192" t="s">
        <v>29435</v>
      </c>
      <c r="B14192" t="s">
        <v>29247</v>
      </c>
      <c r="C14192" t="s">
        <v>2724</v>
      </c>
      <c r="D14192" t="s">
        <v>1002</v>
      </c>
      <c r="E14192" s="23">
        <v>44287</v>
      </c>
      <c r="F14192">
        <v>4.5</v>
      </c>
      <c r="G14192">
        <v>5</v>
      </c>
      <c r="I14192">
        <v>22</v>
      </c>
      <c r="J14192">
        <v>24</v>
      </c>
      <c r="L14192">
        <v>27</v>
      </c>
      <c r="N14192">
        <v>23</v>
      </c>
      <c r="P14192">
        <v>0</v>
      </c>
      <c r="Q14192">
        <v>1</v>
      </c>
      <c r="S14192">
        <v>0</v>
      </c>
    </row>
    <row r="14193" spans="1:19" x14ac:dyDescent="0.2">
      <c r="A14193" t="s">
        <v>29436</v>
      </c>
      <c r="B14193" t="s">
        <v>29248</v>
      </c>
      <c r="C14193" t="s">
        <v>237</v>
      </c>
      <c r="D14193" t="s">
        <v>1000</v>
      </c>
      <c r="E14193" s="23">
        <v>44287</v>
      </c>
      <c r="F14193">
        <v>6</v>
      </c>
      <c r="G14193">
        <v>11</v>
      </c>
      <c r="I14193">
        <v>27</v>
      </c>
      <c r="J14193">
        <v>36</v>
      </c>
      <c r="L14193">
        <v>60</v>
      </c>
      <c r="N14193">
        <v>21</v>
      </c>
      <c r="P14193">
        <v>3</v>
      </c>
      <c r="Q14193">
        <v>3</v>
      </c>
      <c r="S14193">
        <v>6</v>
      </c>
    </row>
    <row r="14194" spans="1:19" x14ac:dyDescent="0.2">
      <c r="A14194" t="s">
        <v>29437</v>
      </c>
      <c r="B14194" t="s">
        <v>29249</v>
      </c>
      <c r="C14194" t="s">
        <v>237</v>
      </c>
      <c r="D14194" t="s">
        <v>1002</v>
      </c>
      <c r="E14194" s="23">
        <v>44287</v>
      </c>
      <c r="F14194">
        <v>6</v>
      </c>
      <c r="G14194">
        <v>11</v>
      </c>
      <c r="I14194">
        <v>27</v>
      </c>
      <c r="J14194">
        <v>36</v>
      </c>
      <c r="L14194">
        <v>60</v>
      </c>
      <c r="N14194">
        <v>21</v>
      </c>
      <c r="P14194">
        <v>3</v>
      </c>
      <c r="Q14194">
        <v>3</v>
      </c>
      <c r="S14194">
        <v>6</v>
      </c>
    </row>
    <row r="14195" spans="1:19" x14ac:dyDescent="0.2">
      <c r="A14195" t="s">
        <v>29438</v>
      </c>
      <c r="B14195" t="s">
        <v>29250</v>
      </c>
      <c r="C14195" t="s">
        <v>238</v>
      </c>
      <c r="D14195" t="s">
        <v>1000</v>
      </c>
      <c r="E14195" s="23">
        <v>44287</v>
      </c>
      <c r="F14195">
        <v>2</v>
      </c>
      <c r="G14195">
        <v>5</v>
      </c>
      <c r="I14195">
        <v>7</v>
      </c>
      <c r="J14195">
        <v>7</v>
      </c>
      <c r="L14195">
        <v>22</v>
      </c>
      <c r="N14195">
        <v>6</v>
      </c>
      <c r="P14195">
        <v>3</v>
      </c>
      <c r="Q14195">
        <v>4</v>
      </c>
      <c r="S14195">
        <v>1</v>
      </c>
    </row>
    <row r="14196" spans="1:19" x14ac:dyDescent="0.2">
      <c r="A14196" t="s">
        <v>29439</v>
      </c>
      <c r="B14196" t="s">
        <v>29251</v>
      </c>
      <c r="C14196" t="s">
        <v>238</v>
      </c>
      <c r="D14196" t="s">
        <v>1002</v>
      </c>
      <c r="E14196" s="23">
        <v>44287</v>
      </c>
      <c r="F14196">
        <v>2</v>
      </c>
      <c r="G14196">
        <v>5</v>
      </c>
      <c r="I14196">
        <v>7</v>
      </c>
      <c r="J14196">
        <v>7</v>
      </c>
      <c r="L14196">
        <v>22</v>
      </c>
      <c r="N14196">
        <v>6</v>
      </c>
      <c r="P14196">
        <v>3</v>
      </c>
      <c r="Q14196">
        <v>4</v>
      </c>
      <c r="S14196">
        <v>1</v>
      </c>
    </row>
    <row r="14197" spans="1:19" x14ac:dyDescent="0.2">
      <c r="A14197" t="s">
        <v>29440</v>
      </c>
      <c r="B14197" t="s">
        <v>29252</v>
      </c>
      <c r="C14197" t="s">
        <v>239</v>
      </c>
      <c r="D14197" t="s">
        <v>1000</v>
      </c>
      <c r="E14197" s="23">
        <v>44287</v>
      </c>
      <c r="F14197">
        <v>0</v>
      </c>
      <c r="G14197">
        <v>0</v>
      </c>
      <c r="I14197">
        <v>0</v>
      </c>
      <c r="J14197">
        <v>0</v>
      </c>
      <c r="L14197">
        <v>0</v>
      </c>
      <c r="N14197">
        <v>0</v>
      </c>
      <c r="P14197">
        <v>0</v>
      </c>
      <c r="Q14197">
        <v>0</v>
      </c>
      <c r="S14197">
        <v>0</v>
      </c>
    </row>
    <row r="14198" spans="1:19" x14ac:dyDescent="0.2">
      <c r="A14198" t="s">
        <v>29441</v>
      </c>
      <c r="B14198" t="s">
        <v>29253</v>
      </c>
      <c r="C14198" t="s">
        <v>239</v>
      </c>
      <c r="D14198" t="s">
        <v>1002</v>
      </c>
      <c r="E14198" s="23">
        <v>44287</v>
      </c>
      <c r="F14198">
        <v>0</v>
      </c>
      <c r="G14198">
        <v>0</v>
      </c>
      <c r="I14198">
        <v>0</v>
      </c>
      <c r="J14198">
        <v>0</v>
      </c>
      <c r="L14198">
        <v>0</v>
      </c>
      <c r="N14198">
        <v>0</v>
      </c>
      <c r="P14198">
        <v>0</v>
      </c>
      <c r="Q14198">
        <v>0</v>
      </c>
      <c r="S14198">
        <v>0</v>
      </c>
    </row>
    <row r="14199" spans="1:19" x14ac:dyDescent="0.2">
      <c r="A14199" t="s">
        <v>29442</v>
      </c>
      <c r="B14199" t="s">
        <v>29254</v>
      </c>
      <c r="C14199" t="s">
        <v>1988</v>
      </c>
      <c r="D14199" t="s">
        <v>1000</v>
      </c>
      <c r="E14199" s="23">
        <v>44287</v>
      </c>
      <c r="F14199">
        <v>5.5</v>
      </c>
      <c r="G14199">
        <v>5.5</v>
      </c>
      <c r="I14199">
        <v>10</v>
      </c>
      <c r="J14199">
        <v>29</v>
      </c>
      <c r="L14199">
        <v>29</v>
      </c>
      <c r="N14199">
        <v>8</v>
      </c>
      <c r="P14199">
        <v>0</v>
      </c>
      <c r="Q14199">
        <v>0</v>
      </c>
      <c r="S14199">
        <v>2</v>
      </c>
    </row>
    <row r="14200" spans="1:19" x14ac:dyDescent="0.2">
      <c r="A14200" t="s">
        <v>29443</v>
      </c>
      <c r="B14200" t="s">
        <v>29255</v>
      </c>
      <c r="C14200" t="s">
        <v>1988</v>
      </c>
      <c r="D14200" t="s">
        <v>1001</v>
      </c>
      <c r="E14200" s="23">
        <v>44287</v>
      </c>
      <c r="F14200">
        <v>0</v>
      </c>
      <c r="G14200">
        <v>0</v>
      </c>
      <c r="I14200">
        <v>1</v>
      </c>
      <c r="J14200">
        <v>0</v>
      </c>
      <c r="L14200">
        <v>0</v>
      </c>
      <c r="N14200">
        <v>1</v>
      </c>
      <c r="P14200">
        <v>0</v>
      </c>
      <c r="Q14200">
        <v>0</v>
      </c>
      <c r="S14200">
        <v>0</v>
      </c>
    </row>
    <row r="14201" spans="1:19" x14ac:dyDescent="0.2">
      <c r="A14201" t="s">
        <v>29444</v>
      </c>
      <c r="B14201" t="s">
        <v>29256</v>
      </c>
      <c r="C14201" t="s">
        <v>1988</v>
      </c>
      <c r="D14201" t="s">
        <v>1002</v>
      </c>
      <c r="E14201" s="23">
        <v>44287</v>
      </c>
      <c r="F14201">
        <v>5.5</v>
      </c>
      <c r="G14201">
        <v>5.5</v>
      </c>
      <c r="I14201">
        <v>11</v>
      </c>
      <c r="J14201">
        <v>29</v>
      </c>
      <c r="L14201">
        <v>29</v>
      </c>
      <c r="N14201">
        <v>9</v>
      </c>
      <c r="P14201">
        <v>0</v>
      </c>
      <c r="Q14201">
        <v>0</v>
      </c>
      <c r="S14201">
        <v>2</v>
      </c>
    </row>
    <row r="14202" spans="1:19" x14ac:dyDescent="0.2">
      <c r="A14202" t="s">
        <v>29445</v>
      </c>
      <c r="B14202" t="s">
        <v>29257</v>
      </c>
      <c r="C14202" t="s">
        <v>966</v>
      </c>
      <c r="D14202" t="s">
        <v>1000</v>
      </c>
      <c r="E14202" s="23">
        <v>44287</v>
      </c>
      <c r="F14202">
        <v>0</v>
      </c>
      <c r="G14202">
        <v>0</v>
      </c>
      <c r="I14202">
        <v>0</v>
      </c>
      <c r="J14202">
        <v>0</v>
      </c>
      <c r="L14202">
        <v>0</v>
      </c>
      <c r="N14202">
        <v>0</v>
      </c>
      <c r="P14202">
        <v>0</v>
      </c>
      <c r="Q14202">
        <v>0</v>
      </c>
      <c r="S14202">
        <v>0</v>
      </c>
    </row>
    <row r="14203" spans="1:19" x14ac:dyDescent="0.2">
      <c r="A14203" t="s">
        <v>29446</v>
      </c>
      <c r="B14203" t="s">
        <v>29258</v>
      </c>
      <c r="C14203" t="s">
        <v>966</v>
      </c>
      <c r="D14203" t="s">
        <v>1002</v>
      </c>
      <c r="E14203" s="23">
        <v>44287</v>
      </c>
      <c r="F14203">
        <v>0</v>
      </c>
      <c r="G14203">
        <v>0</v>
      </c>
      <c r="I14203">
        <v>0</v>
      </c>
      <c r="J14203">
        <v>0</v>
      </c>
      <c r="L14203">
        <v>0</v>
      </c>
      <c r="N14203">
        <v>0</v>
      </c>
      <c r="P14203">
        <v>0</v>
      </c>
      <c r="Q14203">
        <v>0</v>
      </c>
      <c r="S14203">
        <v>0</v>
      </c>
    </row>
    <row r="14204" spans="1:19" x14ac:dyDescent="0.2">
      <c r="A14204" t="s">
        <v>29447</v>
      </c>
      <c r="B14204" t="s">
        <v>29259</v>
      </c>
      <c r="C14204" t="s">
        <v>240</v>
      </c>
      <c r="D14204" t="s">
        <v>1000</v>
      </c>
      <c r="E14204" s="23">
        <v>44287</v>
      </c>
      <c r="F14204">
        <v>10.5</v>
      </c>
      <c r="G14204">
        <v>11.5</v>
      </c>
      <c r="I14204">
        <v>35</v>
      </c>
      <c r="J14204">
        <v>61</v>
      </c>
      <c r="L14204">
        <v>65</v>
      </c>
      <c r="N14204">
        <v>23</v>
      </c>
      <c r="P14204">
        <v>0</v>
      </c>
      <c r="Q14204">
        <v>0</v>
      </c>
      <c r="S14204">
        <v>12</v>
      </c>
    </row>
    <row r="14205" spans="1:19" x14ac:dyDescent="0.2">
      <c r="A14205" t="s">
        <v>29448</v>
      </c>
      <c r="B14205" t="s">
        <v>29260</v>
      </c>
      <c r="C14205" t="s">
        <v>240</v>
      </c>
      <c r="D14205" t="s">
        <v>1002</v>
      </c>
      <c r="E14205" s="23">
        <v>44287</v>
      </c>
      <c r="F14205">
        <v>10.5</v>
      </c>
      <c r="G14205">
        <v>11.5</v>
      </c>
      <c r="I14205">
        <v>35</v>
      </c>
      <c r="J14205">
        <v>61</v>
      </c>
      <c r="L14205">
        <v>65</v>
      </c>
      <c r="N14205">
        <v>23</v>
      </c>
      <c r="P14205">
        <v>0</v>
      </c>
      <c r="Q14205">
        <v>0</v>
      </c>
      <c r="S14205">
        <v>12</v>
      </c>
    </row>
    <row r="14206" spans="1:19" x14ac:dyDescent="0.2">
      <c r="A14206" t="s">
        <v>29449</v>
      </c>
      <c r="B14206" t="s">
        <v>29261</v>
      </c>
      <c r="C14206" t="s">
        <v>241</v>
      </c>
      <c r="D14206" t="s">
        <v>1000</v>
      </c>
      <c r="E14206" s="23">
        <v>44287</v>
      </c>
      <c r="F14206">
        <v>29</v>
      </c>
      <c r="G14206">
        <v>42.5</v>
      </c>
      <c r="I14206">
        <v>322</v>
      </c>
      <c r="J14206">
        <v>305</v>
      </c>
      <c r="L14206">
        <v>461</v>
      </c>
      <c r="N14206">
        <v>320</v>
      </c>
      <c r="P14206">
        <v>17</v>
      </c>
      <c r="Q14206">
        <v>32</v>
      </c>
      <c r="S14206">
        <v>2</v>
      </c>
    </row>
    <row r="14207" spans="1:19" x14ac:dyDescent="0.2">
      <c r="A14207" t="s">
        <v>29450</v>
      </c>
      <c r="B14207" t="s">
        <v>29262</v>
      </c>
      <c r="C14207" t="s">
        <v>241</v>
      </c>
      <c r="D14207" t="s">
        <v>1002</v>
      </c>
      <c r="E14207" s="23">
        <v>44287</v>
      </c>
      <c r="F14207">
        <v>29</v>
      </c>
      <c r="G14207">
        <v>42.5</v>
      </c>
      <c r="I14207">
        <v>322</v>
      </c>
      <c r="J14207">
        <v>305</v>
      </c>
      <c r="L14207">
        <v>461</v>
      </c>
      <c r="N14207">
        <v>320</v>
      </c>
      <c r="P14207">
        <v>17</v>
      </c>
      <c r="Q14207">
        <v>32</v>
      </c>
      <c r="S14207">
        <v>2</v>
      </c>
    </row>
    <row r="14208" spans="1:19" x14ac:dyDescent="0.2">
      <c r="A14208" t="s">
        <v>29451</v>
      </c>
      <c r="B14208" t="s">
        <v>29263</v>
      </c>
      <c r="C14208" t="s">
        <v>318</v>
      </c>
      <c r="D14208" t="s">
        <v>1000</v>
      </c>
      <c r="E14208" s="23">
        <v>44287</v>
      </c>
      <c r="F14208">
        <v>6</v>
      </c>
      <c r="G14208">
        <v>6</v>
      </c>
      <c r="I14208">
        <v>16</v>
      </c>
      <c r="J14208">
        <v>35</v>
      </c>
      <c r="L14208">
        <v>35</v>
      </c>
      <c r="N14208">
        <v>15</v>
      </c>
      <c r="P14208">
        <v>0</v>
      </c>
      <c r="Q14208">
        <v>0</v>
      </c>
      <c r="S14208">
        <v>1</v>
      </c>
    </row>
    <row r="14209" spans="1:19" x14ac:dyDescent="0.2">
      <c r="A14209" t="s">
        <v>29452</v>
      </c>
      <c r="B14209" t="s">
        <v>29264</v>
      </c>
      <c r="C14209" t="s">
        <v>318</v>
      </c>
      <c r="D14209" t="s">
        <v>1002</v>
      </c>
      <c r="E14209" s="23">
        <v>44287</v>
      </c>
      <c r="F14209">
        <v>6</v>
      </c>
      <c r="G14209">
        <v>6</v>
      </c>
      <c r="I14209">
        <v>16</v>
      </c>
      <c r="J14209">
        <v>35</v>
      </c>
      <c r="L14209">
        <v>35</v>
      </c>
      <c r="N14209">
        <v>15</v>
      </c>
      <c r="P14209">
        <v>0</v>
      </c>
      <c r="Q14209">
        <v>0</v>
      </c>
      <c r="S14209">
        <v>1</v>
      </c>
    </row>
    <row r="14210" spans="1:19" x14ac:dyDescent="0.2">
      <c r="A14210" t="s">
        <v>29453</v>
      </c>
      <c r="B14210" t="s">
        <v>29265</v>
      </c>
      <c r="C14210" t="s">
        <v>896</v>
      </c>
      <c r="D14210" t="s">
        <v>1000</v>
      </c>
      <c r="E14210" s="23">
        <v>44287</v>
      </c>
      <c r="F14210">
        <v>63.5</v>
      </c>
      <c r="G14210">
        <v>86.5</v>
      </c>
      <c r="I14210">
        <v>434</v>
      </c>
      <c r="J14210">
        <v>497</v>
      </c>
      <c r="L14210">
        <v>699</v>
      </c>
      <c r="N14210">
        <v>411</v>
      </c>
      <c r="O14210" t="s">
        <v>904</v>
      </c>
      <c r="P14210">
        <v>23</v>
      </c>
      <c r="Q14210">
        <v>39</v>
      </c>
      <c r="S14210">
        <v>24</v>
      </c>
    </row>
    <row r="14211" spans="1:19" x14ac:dyDescent="0.2">
      <c r="A14211" t="s">
        <v>29454</v>
      </c>
      <c r="B14211" t="s">
        <v>29266</v>
      </c>
      <c r="C14211" t="s">
        <v>899</v>
      </c>
      <c r="D14211" t="s">
        <v>1001</v>
      </c>
      <c r="E14211" s="23">
        <v>44287</v>
      </c>
      <c r="F14211">
        <v>0</v>
      </c>
      <c r="G14211">
        <v>0</v>
      </c>
      <c r="I14211">
        <v>6</v>
      </c>
      <c r="J14211">
        <v>0</v>
      </c>
      <c r="L14211">
        <v>0</v>
      </c>
      <c r="N14211">
        <v>6</v>
      </c>
      <c r="O14211" t="s">
        <v>904</v>
      </c>
      <c r="P14211">
        <v>0</v>
      </c>
      <c r="Q14211">
        <v>1</v>
      </c>
      <c r="S14211">
        <v>0</v>
      </c>
    </row>
    <row r="14212" spans="1:19" x14ac:dyDescent="0.2">
      <c r="A14212" t="s">
        <v>29455</v>
      </c>
      <c r="B14212" t="s">
        <v>29267</v>
      </c>
      <c r="C14212" t="s">
        <v>1237</v>
      </c>
      <c r="D14212" t="s">
        <v>1000</v>
      </c>
      <c r="E14212" s="23">
        <v>44287</v>
      </c>
      <c r="F14212">
        <v>20.5</v>
      </c>
      <c r="G14212">
        <v>22</v>
      </c>
      <c r="I14212">
        <v>62</v>
      </c>
      <c r="J14212">
        <v>114</v>
      </c>
      <c r="L14212">
        <v>121</v>
      </c>
      <c r="N14212">
        <v>49</v>
      </c>
      <c r="P14212">
        <v>0</v>
      </c>
      <c r="Q14212">
        <v>0</v>
      </c>
      <c r="S14212">
        <v>14</v>
      </c>
    </row>
    <row r="14213" spans="1:19" x14ac:dyDescent="0.2">
      <c r="A14213" t="s">
        <v>29456</v>
      </c>
      <c r="B14213" t="s">
        <v>29268</v>
      </c>
      <c r="C14213" t="s">
        <v>1237</v>
      </c>
      <c r="D14213" t="s">
        <v>1001</v>
      </c>
      <c r="E14213" s="23">
        <v>44287</v>
      </c>
      <c r="F14213">
        <v>0</v>
      </c>
      <c r="G14213">
        <v>0</v>
      </c>
      <c r="I14213">
        <v>6</v>
      </c>
      <c r="J14213">
        <v>0</v>
      </c>
      <c r="L14213">
        <v>0</v>
      </c>
      <c r="N14213">
        <v>6</v>
      </c>
      <c r="P14213">
        <v>0</v>
      </c>
      <c r="Q14213">
        <v>1</v>
      </c>
      <c r="S14213">
        <v>0</v>
      </c>
    </row>
    <row r="14214" spans="1:19" x14ac:dyDescent="0.2">
      <c r="A14214" t="s">
        <v>29457</v>
      </c>
      <c r="B14214" t="s">
        <v>29269</v>
      </c>
      <c r="C14214" t="s">
        <v>1237</v>
      </c>
      <c r="D14214" t="s">
        <v>1002</v>
      </c>
      <c r="E14214" s="23">
        <v>44287</v>
      </c>
      <c r="F14214">
        <v>20.5</v>
      </c>
      <c r="G14214">
        <v>22</v>
      </c>
      <c r="I14214">
        <v>68</v>
      </c>
      <c r="J14214">
        <v>114</v>
      </c>
      <c r="L14214">
        <v>121</v>
      </c>
      <c r="N14214">
        <v>55</v>
      </c>
      <c r="P14214">
        <v>0</v>
      </c>
      <c r="Q14214">
        <v>1</v>
      </c>
      <c r="S14214">
        <v>14</v>
      </c>
    </row>
    <row r="14215" spans="1:19" x14ac:dyDescent="0.2">
      <c r="A14215" t="s">
        <v>29458</v>
      </c>
      <c r="B14215" t="s">
        <v>29270</v>
      </c>
      <c r="C14215" t="s">
        <v>235</v>
      </c>
      <c r="D14215" t="s">
        <v>1002</v>
      </c>
      <c r="E14215" s="23">
        <v>44287</v>
      </c>
      <c r="F14215">
        <v>63.5</v>
      </c>
      <c r="G14215">
        <v>86.5</v>
      </c>
      <c r="I14215">
        <v>440</v>
      </c>
      <c r="J14215">
        <v>497</v>
      </c>
      <c r="L14215">
        <v>699</v>
      </c>
      <c r="N14215">
        <v>417</v>
      </c>
      <c r="P14215">
        <v>23</v>
      </c>
      <c r="Q14215">
        <v>40</v>
      </c>
      <c r="S14215">
        <v>24</v>
      </c>
    </row>
    <row r="14216" spans="1:19" x14ac:dyDescent="0.2">
      <c r="A14216" t="s">
        <v>29647</v>
      </c>
      <c r="B14216" t="s">
        <v>29459</v>
      </c>
      <c r="C14216" t="s">
        <v>228</v>
      </c>
      <c r="D14216" t="s">
        <v>1000</v>
      </c>
      <c r="E14216" s="23">
        <v>44317</v>
      </c>
      <c r="F14216">
        <v>0</v>
      </c>
      <c r="G14216">
        <v>0</v>
      </c>
      <c r="I14216">
        <v>0</v>
      </c>
      <c r="J14216">
        <v>0</v>
      </c>
      <c r="L14216">
        <v>0</v>
      </c>
      <c r="N14216">
        <v>0</v>
      </c>
      <c r="P14216">
        <v>0</v>
      </c>
      <c r="Q14216">
        <v>0</v>
      </c>
      <c r="S14216">
        <v>0</v>
      </c>
    </row>
    <row r="14217" spans="1:19" x14ac:dyDescent="0.2">
      <c r="A14217" t="s">
        <v>29648</v>
      </c>
      <c r="B14217" t="s">
        <v>29460</v>
      </c>
      <c r="C14217" t="s">
        <v>211</v>
      </c>
      <c r="D14217" t="s">
        <v>1000</v>
      </c>
      <c r="E14217" s="23">
        <v>44317</v>
      </c>
      <c r="F14217">
        <v>0</v>
      </c>
      <c r="G14217">
        <v>0</v>
      </c>
      <c r="I14217">
        <v>0</v>
      </c>
      <c r="J14217">
        <v>0</v>
      </c>
      <c r="L14217">
        <v>0</v>
      </c>
      <c r="N14217">
        <v>0</v>
      </c>
      <c r="P14217">
        <v>0</v>
      </c>
      <c r="Q14217">
        <v>0</v>
      </c>
      <c r="S14217">
        <v>0</v>
      </c>
    </row>
    <row r="14218" spans="1:19" x14ac:dyDescent="0.2">
      <c r="A14218" t="s">
        <v>29649</v>
      </c>
      <c r="B14218" t="s">
        <v>29461</v>
      </c>
      <c r="C14218" t="s">
        <v>213</v>
      </c>
      <c r="D14218" t="s">
        <v>1000</v>
      </c>
      <c r="E14218" s="23">
        <v>44317</v>
      </c>
      <c r="F14218">
        <v>0</v>
      </c>
      <c r="G14218">
        <v>0</v>
      </c>
      <c r="I14218">
        <v>0</v>
      </c>
      <c r="J14218">
        <v>0</v>
      </c>
      <c r="L14218">
        <v>0</v>
      </c>
      <c r="N14218">
        <v>0</v>
      </c>
      <c r="P14218">
        <v>0</v>
      </c>
      <c r="Q14218">
        <v>0</v>
      </c>
      <c r="S14218">
        <v>0</v>
      </c>
    </row>
    <row r="14219" spans="1:19" x14ac:dyDescent="0.2">
      <c r="A14219" t="s">
        <v>29650</v>
      </c>
      <c r="B14219" t="s">
        <v>29462</v>
      </c>
      <c r="C14219" t="s">
        <v>229</v>
      </c>
      <c r="D14219" t="s">
        <v>1000</v>
      </c>
      <c r="E14219" s="23">
        <v>44317</v>
      </c>
      <c r="F14219">
        <v>0</v>
      </c>
      <c r="G14219">
        <v>0</v>
      </c>
      <c r="I14219">
        <v>0</v>
      </c>
      <c r="J14219">
        <v>0</v>
      </c>
      <c r="L14219">
        <v>0</v>
      </c>
      <c r="N14219">
        <v>0</v>
      </c>
      <c r="P14219">
        <v>0</v>
      </c>
      <c r="Q14219">
        <v>0</v>
      </c>
      <c r="S14219">
        <v>0</v>
      </c>
    </row>
    <row r="14220" spans="1:19" x14ac:dyDescent="0.2">
      <c r="A14220" t="s">
        <v>29651</v>
      </c>
      <c r="B14220" t="s">
        <v>29463</v>
      </c>
      <c r="C14220" t="s">
        <v>1051</v>
      </c>
      <c r="D14220" t="s">
        <v>1000</v>
      </c>
      <c r="E14220" s="23">
        <v>44317</v>
      </c>
      <c r="F14220">
        <v>0</v>
      </c>
      <c r="G14220">
        <v>0</v>
      </c>
      <c r="I14220">
        <v>0</v>
      </c>
      <c r="J14220">
        <v>0</v>
      </c>
      <c r="L14220">
        <v>0</v>
      </c>
      <c r="N14220">
        <v>0</v>
      </c>
      <c r="P14220">
        <v>0</v>
      </c>
      <c r="Q14220">
        <v>0</v>
      </c>
      <c r="S14220">
        <v>0</v>
      </c>
    </row>
    <row r="14221" spans="1:19" x14ac:dyDescent="0.2">
      <c r="A14221" t="s">
        <v>29652</v>
      </c>
      <c r="B14221" t="s">
        <v>29464</v>
      </c>
      <c r="C14221" t="s">
        <v>1048</v>
      </c>
      <c r="D14221" t="s">
        <v>1000</v>
      </c>
      <c r="E14221" s="23">
        <v>44317</v>
      </c>
      <c r="F14221">
        <v>0</v>
      </c>
      <c r="G14221">
        <v>0</v>
      </c>
      <c r="I14221">
        <v>0</v>
      </c>
      <c r="J14221">
        <v>0</v>
      </c>
      <c r="L14221">
        <v>0</v>
      </c>
      <c r="N14221">
        <v>0</v>
      </c>
      <c r="P14221">
        <v>0</v>
      </c>
      <c r="Q14221">
        <v>0</v>
      </c>
      <c r="S14221">
        <v>0</v>
      </c>
    </row>
    <row r="14222" spans="1:19" x14ac:dyDescent="0.2">
      <c r="A14222" t="s">
        <v>29653</v>
      </c>
      <c r="B14222" t="s">
        <v>29465</v>
      </c>
      <c r="C14222" t="s">
        <v>1047</v>
      </c>
      <c r="D14222" t="s">
        <v>1000</v>
      </c>
      <c r="E14222" s="23">
        <v>44317</v>
      </c>
      <c r="F14222">
        <v>1.5</v>
      </c>
      <c r="G14222">
        <v>1.5</v>
      </c>
      <c r="I14222">
        <v>16</v>
      </c>
      <c r="J14222">
        <v>8</v>
      </c>
      <c r="L14222">
        <v>8</v>
      </c>
      <c r="N14222">
        <v>16</v>
      </c>
      <c r="P14222">
        <v>0</v>
      </c>
      <c r="Q14222">
        <v>0</v>
      </c>
      <c r="S14222">
        <v>0</v>
      </c>
    </row>
    <row r="14223" spans="1:19" x14ac:dyDescent="0.2">
      <c r="A14223" t="s">
        <v>29654</v>
      </c>
      <c r="B14223" t="s">
        <v>29466</v>
      </c>
      <c r="C14223" t="s">
        <v>1050</v>
      </c>
      <c r="D14223" t="s">
        <v>1001</v>
      </c>
      <c r="E14223" s="23">
        <v>44317</v>
      </c>
      <c r="F14223">
        <v>0</v>
      </c>
      <c r="G14223">
        <v>0</v>
      </c>
      <c r="I14223">
        <v>0</v>
      </c>
      <c r="J14223">
        <v>0</v>
      </c>
      <c r="L14223">
        <v>0</v>
      </c>
      <c r="N14223">
        <v>0</v>
      </c>
      <c r="P14223">
        <v>0</v>
      </c>
      <c r="Q14223">
        <v>0</v>
      </c>
      <c r="S14223">
        <v>0</v>
      </c>
    </row>
    <row r="14224" spans="1:19" x14ac:dyDescent="0.2">
      <c r="A14224" t="s">
        <v>29655</v>
      </c>
      <c r="B14224" t="s">
        <v>29467</v>
      </c>
      <c r="C14224" t="s">
        <v>1050</v>
      </c>
      <c r="D14224" t="s">
        <v>1000</v>
      </c>
      <c r="E14224" s="23">
        <v>44317</v>
      </c>
      <c r="F14224">
        <v>0</v>
      </c>
      <c r="G14224">
        <v>0</v>
      </c>
      <c r="I14224">
        <v>0</v>
      </c>
      <c r="J14224">
        <v>0</v>
      </c>
      <c r="L14224">
        <v>0</v>
      </c>
      <c r="N14224">
        <v>0</v>
      </c>
      <c r="P14224">
        <v>0</v>
      </c>
      <c r="Q14224">
        <v>0</v>
      </c>
      <c r="S14224">
        <v>0</v>
      </c>
    </row>
    <row r="14225" spans="1:19" x14ac:dyDescent="0.2">
      <c r="A14225" t="s">
        <v>29656</v>
      </c>
      <c r="B14225" t="s">
        <v>29468</v>
      </c>
      <c r="C14225" t="s">
        <v>1049</v>
      </c>
      <c r="D14225" t="s">
        <v>1001</v>
      </c>
      <c r="E14225" s="23">
        <v>44317</v>
      </c>
      <c r="F14225">
        <v>0</v>
      </c>
      <c r="G14225">
        <v>0</v>
      </c>
      <c r="I14225">
        <v>0</v>
      </c>
      <c r="J14225">
        <v>0</v>
      </c>
      <c r="L14225">
        <v>0</v>
      </c>
      <c r="N14225">
        <v>0</v>
      </c>
      <c r="P14225">
        <v>0</v>
      </c>
      <c r="Q14225">
        <v>0</v>
      </c>
      <c r="S14225">
        <v>0</v>
      </c>
    </row>
    <row r="14226" spans="1:19" x14ac:dyDescent="0.2">
      <c r="A14226" t="s">
        <v>29657</v>
      </c>
      <c r="B14226" t="s">
        <v>29469</v>
      </c>
      <c r="C14226" t="s">
        <v>1048</v>
      </c>
      <c r="D14226" t="s">
        <v>1001</v>
      </c>
      <c r="E14226" s="23">
        <v>44317</v>
      </c>
      <c r="F14226">
        <v>0</v>
      </c>
      <c r="G14226">
        <v>0</v>
      </c>
      <c r="I14226">
        <v>4</v>
      </c>
      <c r="J14226">
        <v>0</v>
      </c>
      <c r="L14226">
        <v>0</v>
      </c>
      <c r="N14226">
        <v>4</v>
      </c>
      <c r="P14226">
        <v>1</v>
      </c>
      <c r="Q14226">
        <v>1</v>
      </c>
      <c r="S14226">
        <v>0</v>
      </c>
    </row>
    <row r="14227" spans="1:19" x14ac:dyDescent="0.2">
      <c r="A14227" t="s">
        <v>29652</v>
      </c>
      <c r="B14227" t="s">
        <v>29464</v>
      </c>
      <c r="C14227" t="s">
        <v>1048</v>
      </c>
      <c r="D14227" t="s">
        <v>1000</v>
      </c>
      <c r="E14227" s="23">
        <v>44317</v>
      </c>
      <c r="F14227">
        <v>2</v>
      </c>
      <c r="G14227">
        <v>2.5</v>
      </c>
      <c r="I14227">
        <v>0</v>
      </c>
      <c r="J14227">
        <v>12</v>
      </c>
      <c r="L14227">
        <v>14</v>
      </c>
      <c r="N14227">
        <v>0</v>
      </c>
      <c r="P14227">
        <v>0</v>
      </c>
      <c r="Q14227">
        <v>0</v>
      </c>
      <c r="S14227">
        <v>0</v>
      </c>
    </row>
    <row r="14228" spans="1:19" x14ac:dyDescent="0.2">
      <c r="A14228" t="s">
        <v>29658</v>
      </c>
      <c r="B14228" t="s">
        <v>29470</v>
      </c>
      <c r="C14228" t="s">
        <v>1047</v>
      </c>
      <c r="D14228" t="s">
        <v>1001</v>
      </c>
      <c r="E14228" s="23">
        <v>44317</v>
      </c>
      <c r="F14228">
        <v>0</v>
      </c>
      <c r="G14228">
        <v>0</v>
      </c>
      <c r="I14228">
        <v>0</v>
      </c>
      <c r="J14228">
        <v>0</v>
      </c>
      <c r="L14228">
        <v>0</v>
      </c>
      <c r="N14228">
        <v>0</v>
      </c>
      <c r="P14228">
        <v>0</v>
      </c>
      <c r="Q14228">
        <v>0</v>
      </c>
      <c r="S14228">
        <v>0</v>
      </c>
    </row>
    <row r="14229" spans="1:19" x14ac:dyDescent="0.2">
      <c r="A14229" t="s">
        <v>29659</v>
      </c>
      <c r="B14229" t="s">
        <v>29471</v>
      </c>
      <c r="C14229" t="s">
        <v>25343</v>
      </c>
      <c r="D14229" t="s">
        <v>1001</v>
      </c>
      <c r="E14229" s="23">
        <v>44317</v>
      </c>
      <c r="F14229">
        <v>0</v>
      </c>
      <c r="G14229">
        <v>0</v>
      </c>
      <c r="I14229">
        <v>0</v>
      </c>
      <c r="J14229">
        <v>0</v>
      </c>
      <c r="L14229">
        <v>0</v>
      </c>
      <c r="N14229">
        <v>0</v>
      </c>
      <c r="P14229">
        <v>0</v>
      </c>
      <c r="Q14229">
        <v>0</v>
      </c>
      <c r="S14229">
        <v>0</v>
      </c>
    </row>
    <row r="14230" spans="1:19" x14ac:dyDescent="0.2">
      <c r="A14230" t="s">
        <v>29660</v>
      </c>
      <c r="B14230" t="s">
        <v>29472</v>
      </c>
      <c r="C14230" t="s">
        <v>25343</v>
      </c>
      <c r="D14230" t="s">
        <v>1000</v>
      </c>
      <c r="E14230" s="23">
        <v>44317</v>
      </c>
      <c r="F14230">
        <v>0</v>
      </c>
      <c r="G14230">
        <v>0</v>
      </c>
      <c r="I14230">
        <v>0</v>
      </c>
      <c r="J14230">
        <v>0</v>
      </c>
      <c r="L14230">
        <v>0</v>
      </c>
      <c r="N14230">
        <v>0</v>
      </c>
      <c r="P14230">
        <v>0</v>
      </c>
      <c r="Q14230">
        <v>0</v>
      </c>
      <c r="S14230">
        <v>0</v>
      </c>
    </row>
    <row r="14231" spans="1:19" x14ac:dyDescent="0.2">
      <c r="A14231" t="s">
        <v>29661</v>
      </c>
      <c r="B14231" t="s">
        <v>29473</v>
      </c>
      <c r="C14231" t="s">
        <v>25698</v>
      </c>
      <c r="D14231" t="s">
        <v>1000</v>
      </c>
      <c r="E14231" s="23">
        <v>44317</v>
      </c>
      <c r="F14231">
        <v>2</v>
      </c>
      <c r="G14231">
        <v>4</v>
      </c>
      <c r="I14231">
        <v>9</v>
      </c>
      <c r="J14231">
        <v>12</v>
      </c>
      <c r="L14231">
        <v>21</v>
      </c>
      <c r="N14231">
        <v>8</v>
      </c>
      <c r="P14231">
        <v>0</v>
      </c>
      <c r="Q14231">
        <v>0</v>
      </c>
      <c r="S14231">
        <v>1</v>
      </c>
    </row>
    <row r="14232" spans="1:19" x14ac:dyDescent="0.2">
      <c r="A14232" t="s">
        <v>29662</v>
      </c>
      <c r="B14232" t="s">
        <v>29474</v>
      </c>
      <c r="C14232" t="s">
        <v>959</v>
      </c>
      <c r="D14232" t="s">
        <v>1000</v>
      </c>
      <c r="E14232" s="23">
        <v>44317</v>
      </c>
      <c r="F14232">
        <v>0</v>
      </c>
      <c r="G14232">
        <v>0</v>
      </c>
      <c r="I14232">
        <v>0</v>
      </c>
      <c r="J14232">
        <v>0</v>
      </c>
      <c r="L14232">
        <v>0</v>
      </c>
      <c r="N14232">
        <v>0</v>
      </c>
      <c r="P14232">
        <v>0</v>
      </c>
      <c r="Q14232">
        <v>0</v>
      </c>
      <c r="S14232">
        <v>0</v>
      </c>
    </row>
    <row r="14233" spans="1:19" x14ac:dyDescent="0.2">
      <c r="A14233" t="s">
        <v>29663</v>
      </c>
      <c r="B14233" t="s">
        <v>29475</v>
      </c>
      <c r="C14233" t="s">
        <v>205</v>
      </c>
      <c r="D14233" t="s">
        <v>1000</v>
      </c>
      <c r="E14233" s="23">
        <v>44317</v>
      </c>
      <c r="F14233">
        <v>0</v>
      </c>
      <c r="G14233">
        <v>0</v>
      </c>
      <c r="I14233">
        <v>0</v>
      </c>
      <c r="J14233">
        <v>0</v>
      </c>
      <c r="L14233">
        <v>0</v>
      </c>
      <c r="N14233">
        <v>0</v>
      </c>
      <c r="P14233">
        <v>0</v>
      </c>
      <c r="Q14233">
        <v>0</v>
      </c>
      <c r="S14233">
        <v>0</v>
      </c>
    </row>
    <row r="14234" spans="1:19" x14ac:dyDescent="0.2">
      <c r="A14234" t="s">
        <v>29664</v>
      </c>
      <c r="B14234" t="s">
        <v>29476</v>
      </c>
      <c r="C14234" t="s">
        <v>384</v>
      </c>
      <c r="D14234" t="s">
        <v>1000</v>
      </c>
      <c r="E14234" s="23">
        <v>44317</v>
      </c>
      <c r="F14234">
        <v>0</v>
      </c>
      <c r="G14234">
        <v>0</v>
      </c>
      <c r="I14234">
        <v>0</v>
      </c>
      <c r="J14234">
        <v>0</v>
      </c>
      <c r="L14234">
        <v>0</v>
      </c>
      <c r="N14234">
        <v>0</v>
      </c>
      <c r="P14234">
        <v>0</v>
      </c>
      <c r="Q14234">
        <v>0</v>
      </c>
      <c r="S14234">
        <v>0</v>
      </c>
    </row>
    <row r="14235" spans="1:19" x14ac:dyDescent="0.2">
      <c r="A14235" t="s">
        <v>29665</v>
      </c>
      <c r="B14235" t="s">
        <v>29477</v>
      </c>
      <c r="C14235" t="s">
        <v>210</v>
      </c>
      <c r="D14235" t="s">
        <v>1000</v>
      </c>
      <c r="E14235" s="23">
        <v>44317</v>
      </c>
      <c r="F14235">
        <v>0</v>
      </c>
      <c r="G14235">
        <v>0</v>
      </c>
      <c r="I14235">
        <v>0</v>
      </c>
      <c r="J14235">
        <v>0</v>
      </c>
      <c r="L14235">
        <v>0</v>
      </c>
      <c r="N14235">
        <v>0</v>
      </c>
      <c r="P14235">
        <v>0</v>
      </c>
      <c r="Q14235">
        <v>0</v>
      </c>
      <c r="S14235">
        <v>0</v>
      </c>
    </row>
    <row r="14236" spans="1:19" x14ac:dyDescent="0.2">
      <c r="A14236" t="s">
        <v>29666</v>
      </c>
      <c r="B14236" t="s">
        <v>29478</v>
      </c>
      <c r="C14236" t="s">
        <v>215</v>
      </c>
      <c r="D14236" t="s">
        <v>1000</v>
      </c>
      <c r="E14236" s="23">
        <v>44317</v>
      </c>
      <c r="F14236">
        <v>4</v>
      </c>
      <c r="G14236">
        <v>7</v>
      </c>
      <c r="I14236">
        <v>15</v>
      </c>
      <c r="J14236">
        <v>24</v>
      </c>
      <c r="K14236">
        <v>36</v>
      </c>
      <c r="L14236">
        <v>39</v>
      </c>
      <c r="N14236">
        <v>11</v>
      </c>
      <c r="P14236">
        <v>6</v>
      </c>
      <c r="Q14236">
        <v>8</v>
      </c>
      <c r="S14236">
        <v>4</v>
      </c>
    </row>
    <row r="14237" spans="1:19" x14ac:dyDescent="0.2">
      <c r="A14237" t="s">
        <v>29667</v>
      </c>
      <c r="B14237" t="s">
        <v>29479</v>
      </c>
      <c r="C14237" t="s">
        <v>960</v>
      </c>
      <c r="D14237" t="s">
        <v>1000</v>
      </c>
      <c r="E14237" s="23">
        <v>44317</v>
      </c>
      <c r="F14237">
        <v>0</v>
      </c>
      <c r="G14237">
        <v>0</v>
      </c>
      <c r="I14237">
        <v>0</v>
      </c>
      <c r="J14237">
        <v>0</v>
      </c>
      <c r="L14237">
        <v>0</v>
      </c>
      <c r="N14237">
        <v>0</v>
      </c>
      <c r="P14237">
        <v>0</v>
      </c>
      <c r="Q14237">
        <v>0</v>
      </c>
      <c r="S14237">
        <v>0</v>
      </c>
    </row>
    <row r="14238" spans="1:19" x14ac:dyDescent="0.2">
      <c r="A14238" t="s">
        <v>29668</v>
      </c>
      <c r="B14238" t="s">
        <v>29480</v>
      </c>
      <c r="C14238" t="s">
        <v>961</v>
      </c>
      <c r="D14238" t="s">
        <v>1000</v>
      </c>
      <c r="E14238" s="23">
        <v>44317</v>
      </c>
      <c r="F14238">
        <v>2</v>
      </c>
      <c r="G14238">
        <v>5</v>
      </c>
      <c r="I14238">
        <v>6</v>
      </c>
      <c r="J14238">
        <v>7</v>
      </c>
      <c r="L14238">
        <v>22</v>
      </c>
      <c r="N14238">
        <v>4</v>
      </c>
      <c r="P14238">
        <v>3</v>
      </c>
      <c r="Q14238">
        <v>3</v>
      </c>
      <c r="S14238">
        <v>2</v>
      </c>
    </row>
    <row r="14239" spans="1:19" x14ac:dyDescent="0.2">
      <c r="A14239" t="s">
        <v>29669</v>
      </c>
      <c r="B14239" t="s">
        <v>29481</v>
      </c>
      <c r="C14239" t="s">
        <v>221</v>
      </c>
      <c r="D14239" t="s">
        <v>1000</v>
      </c>
      <c r="E14239" s="23">
        <v>44317</v>
      </c>
      <c r="F14239">
        <v>0</v>
      </c>
      <c r="G14239">
        <v>0</v>
      </c>
      <c r="I14239">
        <v>0</v>
      </c>
      <c r="J14239">
        <v>0</v>
      </c>
      <c r="L14239">
        <v>0</v>
      </c>
      <c r="N14239">
        <v>0</v>
      </c>
      <c r="P14239">
        <v>0</v>
      </c>
      <c r="Q14239">
        <v>0</v>
      </c>
      <c r="S14239">
        <v>0</v>
      </c>
    </row>
    <row r="14240" spans="1:19" x14ac:dyDescent="0.2">
      <c r="A14240" t="s">
        <v>29670</v>
      </c>
      <c r="B14240" t="s">
        <v>29482</v>
      </c>
      <c r="C14240" t="s">
        <v>222</v>
      </c>
      <c r="D14240" t="s">
        <v>1000</v>
      </c>
      <c r="E14240" s="23">
        <v>44317</v>
      </c>
      <c r="F14240">
        <v>0</v>
      </c>
      <c r="G14240">
        <v>0</v>
      </c>
      <c r="I14240">
        <v>0</v>
      </c>
      <c r="J14240">
        <v>0</v>
      </c>
      <c r="L14240">
        <v>0</v>
      </c>
      <c r="N14240">
        <v>0</v>
      </c>
      <c r="P14240">
        <v>0</v>
      </c>
      <c r="Q14240">
        <v>0</v>
      </c>
      <c r="S14240">
        <v>0</v>
      </c>
    </row>
    <row r="14241" spans="1:19" x14ac:dyDescent="0.2">
      <c r="A14241" t="s">
        <v>29671</v>
      </c>
      <c r="B14241" t="s">
        <v>29483</v>
      </c>
      <c r="C14241" t="s">
        <v>1052</v>
      </c>
      <c r="D14241" t="s">
        <v>1000</v>
      </c>
      <c r="E14241" s="23">
        <v>44317</v>
      </c>
      <c r="F14241">
        <v>2</v>
      </c>
      <c r="G14241">
        <v>2.5</v>
      </c>
      <c r="I14241">
        <v>4</v>
      </c>
      <c r="J14241">
        <v>11</v>
      </c>
      <c r="L14241">
        <v>13</v>
      </c>
      <c r="N14241">
        <v>4</v>
      </c>
      <c r="P14241">
        <v>1</v>
      </c>
      <c r="Q14241">
        <v>1</v>
      </c>
      <c r="S14241">
        <v>0</v>
      </c>
    </row>
    <row r="14242" spans="1:19" x14ac:dyDescent="0.2">
      <c r="A14242" t="s">
        <v>29672</v>
      </c>
      <c r="B14242" t="s">
        <v>29484</v>
      </c>
      <c r="C14242" t="s">
        <v>1053</v>
      </c>
      <c r="D14242" t="s">
        <v>1000</v>
      </c>
      <c r="E14242" s="23">
        <v>44317</v>
      </c>
      <c r="F14242">
        <v>1.5</v>
      </c>
      <c r="G14242">
        <v>1.5</v>
      </c>
      <c r="I14242">
        <v>4</v>
      </c>
      <c r="J14242">
        <v>8</v>
      </c>
      <c r="L14242">
        <v>8</v>
      </c>
      <c r="N14242">
        <v>3</v>
      </c>
      <c r="P14242">
        <v>0</v>
      </c>
      <c r="Q14242">
        <v>0</v>
      </c>
      <c r="S14242">
        <v>1</v>
      </c>
    </row>
    <row r="14243" spans="1:19" x14ac:dyDescent="0.2">
      <c r="A14243" t="s">
        <v>29673</v>
      </c>
      <c r="B14243" t="s">
        <v>29485</v>
      </c>
      <c r="C14243" t="s">
        <v>1052</v>
      </c>
      <c r="D14243" t="s">
        <v>1001</v>
      </c>
      <c r="E14243" s="23">
        <v>44317</v>
      </c>
      <c r="F14243">
        <v>0</v>
      </c>
      <c r="G14243">
        <v>0</v>
      </c>
      <c r="I14243">
        <v>0</v>
      </c>
      <c r="J14243">
        <v>0</v>
      </c>
      <c r="L14243">
        <v>0</v>
      </c>
      <c r="N14243">
        <v>0</v>
      </c>
      <c r="P14243">
        <v>0</v>
      </c>
      <c r="Q14243">
        <v>0</v>
      </c>
      <c r="S14243">
        <v>0</v>
      </c>
    </row>
    <row r="14244" spans="1:19" x14ac:dyDescent="0.2">
      <c r="A14244" t="s">
        <v>29674</v>
      </c>
      <c r="B14244" t="s">
        <v>29486</v>
      </c>
      <c r="C14244" t="s">
        <v>1053</v>
      </c>
      <c r="D14244" t="s">
        <v>1001</v>
      </c>
      <c r="E14244" s="23">
        <v>44317</v>
      </c>
      <c r="F14244">
        <v>0</v>
      </c>
      <c r="G14244">
        <v>0</v>
      </c>
      <c r="I14244">
        <v>0</v>
      </c>
      <c r="J14244">
        <v>0</v>
      </c>
      <c r="L14244">
        <v>0</v>
      </c>
      <c r="N14244">
        <v>0</v>
      </c>
      <c r="P14244">
        <v>0</v>
      </c>
      <c r="Q14244">
        <v>0</v>
      </c>
      <c r="S14244">
        <v>0</v>
      </c>
    </row>
    <row r="14245" spans="1:19" x14ac:dyDescent="0.2">
      <c r="A14245" t="s">
        <v>29675</v>
      </c>
      <c r="B14245" t="s">
        <v>29487</v>
      </c>
      <c r="C14245" t="s">
        <v>1054</v>
      </c>
      <c r="D14245" t="s">
        <v>1001</v>
      </c>
      <c r="E14245" s="23">
        <v>44317</v>
      </c>
      <c r="F14245">
        <v>0</v>
      </c>
      <c r="G14245">
        <v>0</v>
      </c>
      <c r="I14245">
        <v>0</v>
      </c>
      <c r="J14245">
        <v>0</v>
      </c>
      <c r="L14245">
        <v>0</v>
      </c>
      <c r="N14245">
        <v>0</v>
      </c>
      <c r="P14245">
        <v>0</v>
      </c>
      <c r="Q14245">
        <v>0</v>
      </c>
      <c r="S14245">
        <v>0</v>
      </c>
    </row>
    <row r="14246" spans="1:19" x14ac:dyDescent="0.2">
      <c r="A14246" t="s">
        <v>29676</v>
      </c>
      <c r="B14246" t="s">
        <v>29488</v>
      </c>
      <c r="C14246" t="s">
        <v>1054</v>
      </c>
      <c r="D14246" t="s">
        <v>1000</v>
      </c>
      <c r="E14246" s="23">
        <v>44317</v>
      </c>
      <c r="F14246">
        <v>1</v>
      </c>
      <c r="G14246">
        <v>1.5</v>
      </c>
      <c r="I14246">
        <v>0</v>
      </c>
      <c r="J14246">
        <v>5</v>
      </c>
      <c r="L14246">
        <v>8</v>
      </c>
      <c r="N14246">
        <v>0</v>
      </c>
      <c r="P14246">
        <v>0</v>
      </c>
      <c r="Q14246">
        <v>0</v>
      </c>
      <c r="S14246">
        <v>0</v>
      </c>
    </row>
    <row r="14247" spans="1:19" x14ac:dyDescent="0.2">
      <c r="A14247" t="s">
        <v>29677</v>
      </c>
      <c r="B14247" t="s">
        <v>29489</v>
      </c>
      <c r="C14247" t="s">
        <v>25359</v>
      </c>
      <c r="D14247" t="s">
        <v>1001</v>
      </c>
      <c r="E14247" s="23">
        <v>44317</v>
      </c>
      <c r="F14247">
        <v>0</v>
      </c>
      <c r="G14247">
        <v>0</v>
      </c>
      <c r="I14247">
        <v>0</v>
      </c>
      <c r="J14247">
        <v>0</v>
      </c>
      <c r="L14247">
        <v>0</v>
      </c>
      <c r="N14247">
        <v>0</v>
      </c>
      <c r="P14247">
        <v>0</v>
      </c>
      <c r="Q14247">
        <v>0</v>
      </c>
      <c r="S14247">
        <v>0</v>
      </c>
    </row>
    <row r="14248" spans="1:19" x14ac:dyDescent="0.2">
      <c r="A14248" t="s">
        <v>29678</v>
      </c>
      <c r="B14248" t="s">
        <v>29490</v>
      </c>
      <c r="C14248" t="s">
        <v>25359</v>
      </c>
      <c r="D14248" t="s">
        <v>1000</v>
      </c>
      <c r="E14248" s="23">
        <v>44317</v>
      </c>
      <c r="F14248">
        <v>0</v>
      </c>
      <c r="G14248">
        <v>0</v>
      </c>
      <c r="I14248">
        <v>0</v>
      </c>
      <c r="J14248">
        <v>0</v>
      </c>
      <c r="L14248">
        <v>0</v>
      </c>
      <c r="N14248">
        <v>0</v>
      </c>
      <c r="P14248">
        <v>0</v>
      </c>
      <c r="Q14248">
        <v>0</v>
      </c>
      <c r="S14248">
        <v>0</v>
      </c>
    </row>
    <row r="14249" spans="1:19" x14ac:dyDescent="0.2">
      <c r="A14249" t="s">
        <v>29679</v>
      </c>
      <c r="B14249" t="s">
        <v>29491</v>
      </c>
      <c r="C14249" t="s">
        <v>200</v>
      </c>
      <c r="D14249" t="s">
        <v>1000</v>
      </c>
      <c r="E14249" s="23">
        <v>44317</v>
      </c>
      <c r="F14249">
        <v>1.5</v>
      </c>
      <c r="G14249">
        <v>1</v>
      </c>
      <c r="I14249">
        <v>7</v>
      </c>
      <c r="J14249">
        <v>9</v>
      </c>
      <c r="L14249">
        <v>6</v>
      </c>
      <c r="N14249">
        <v>7</v>
      </c>
      <c r="P14249">
        <v>0</v>
      </c>
      <c r="Q14249">
        <v>0</v>
      </c>
      <c r="S14249">
        <v>0</v>
      </c>
    </row>
    <row r="14250" spans="1:19" x14ac:dyDescent="0.2">
      <c r="A14250" t="s">
        <v>29680</v>
      </c>
      <c r="B14250" t="s">
        <v>29492</v>
      </c>
      <c r="C14250" t="s">
        <v>204</v>
      </c>
      <c r="D14250" t="s">
        <v>1000</v>
      </c>
      <c r="E14250" s="23">
        <v>44317</v>
      </c>
      <c r="F14250">
        <v>0</v>
      </c>
      <c r="G14250">
        <v>0</v>
      </c>
      <c r="I14250">
        <v>0</v>
      </c>
      <c r="J14250">
        <v>0</v>
      </c>
      <c r="L14250">
        <v>0</v>
      </c>
      <c r="N14250">
        <v>0</v>
      </c>
      <c r="P14250">
        <v>0</v>
      </c>
      <c r="Q14250">
        <v>0</v>
      </c>
      <c r="S14250">
        <v>0</v>
      </c>
    </row>
    <row r="14251" spans="1:19" x14ac:dyDescent="0.2">
      <c r="A14251" t="s">
        <v>29681</v>
      </c>
      <c r="B14251" t="s">
        <v>29493</v>
      </c>
      <c r="C14251" t="s">
        <v>385</v>
      </c>
      <c r="D14251" t="s">
        <v>1000</v>
      </c>
      <c r="E14251" s="23">
        <v>44317</v>
      </c>
      <c r="F14251">
        <v>0</v>
      </c>
      <c r="G14251">
        <v>0</v>
      </c>
      <c r="I14251">
        <v>0</v>
      </c>
      <c r="J14251">
        <v>0</v>
      </c>
      <c r="L14251">
        <v>0</v>
      </c>
      <c r="N14251">
        <v>0</v>
      </c>
      <c r="P14251">
        <v>0</v>
      </c>
      <c r="Q14251">
        <v>0</v>
      </c>
      <c r="S14251">
        <v>0</v>
      </c>
    </row>
    <row r="14252" spans="1:19" x14ac:dyDescent="0.2">
      <c r="A14252" t="s">
        <v>29682</v>
      </c>
      <c r="B14252" t="s">
        <v>29494</v>
      </c>
      <c r="C14252" t="s">
        <v>208</v>
      </c>
      <c r="D14252" t="s">
        <v>1000</v>
      </c>
      <c r="E14252" s="23">
        <v>44317</v>
      </c>
      <c r="F14252">
        <v>3</v>
      </c>
      <c r="G14252">
        <v>3</v>
      </c>
      <c r="I14252">
        <v>10</v>
      </c>
      <c r="J14252">
        <v>18</v>
      </c>
      <c r="L14252">
        <v>17</v>
      </c>
      <c r="N14252">
        <v>10</v>
      </c>
      <c r="P14252">
        <v>3</v>
      </c>
      <c r="Q14252">
        <v>3</v>
      </c>
      <c r="S14252">
        <v>0</v>
      </c>
    </row>
    <row r="14253" spans="1:19" x14ac:dyDescent="0.2">
      <c r="A14253" t="s">
        <v>29683</v>
      </c>
      <c r="B14253" t="s">
        <v>29495</v>
      </c>
      <c r="C14253" t="s">
        <v>900</v>
      </c>
      <c r="D14253" t="s">
        <v>1000</v>
      </c>
      <c r="E14253" s="23">
        <v>44317</v>
      </c>
      <c r="F14253">
        <v>4</v>
      </c>
      <c r="G14253">
        <v>3.5</v>
      </c>
      <c r="I14253">
        <v>6</v>
      </c>
      <c r="J14253">
        <v>23</v>
      </c>
      <c r="L14253">
        <v>20</v>
      </c>
      <c r="N14253">
        <v>5</v>
      </c>
      <c r="P14253">
        <v>1</v>
      </c>
      <c r="Q14253">
        <v>2</v>
      </c>
      <c r="S14253">
        <v>1</v>
      </c>
    </row>
    <row r="14254" spans="1:19" x14ac:dyDescent="0.2">
      <c r="A14254" t="s">
        <v>29684</v>
      </c>
      <c r="B14254" t="s">
        <v>29496</v>
      </c>
      <c r="C14254" t="s">
        <v>905</v>
      </c>
      <c r="D14254" t="s">
        <v>1000</v>
      </c>
      <c r="E14254" s="23">
        <v>44317</v>
      </c>
      <c r="F14254">
        <v>0</v>
      </c>
      <c r="G14254">
        <v>0</v>
      </c>
      <c r="I14254">
        <v>0</v>
      </c>
      <c r="J14254">
        <v>0</v>
      </c>
      <c r="L14254">
        <v>0</v>
      </c>
      <c r="N14254">
        <v>0</v>
      </c>
      <c r="P14254">
        <v>0</v>
      </c>
      <c r="Q14254">
        <v>0</v>
      </c>
      <c r="S14254">
        <v>0</v>
      </c>
    </row>
    <row r="14255" spans="1:19" x14ac:dyDescent="0.2">
      <c r="A14255" t="s">
        <v>29685</v>
      </c>
      <c r="B14255" t="s">
        <v>29497</v>
      </c>
      <c r="C14255" t="s">
        <v>316</v>
      </c>
      <c r="D14255" t="s">
        <v>1000</v>
      </c>
      <c r="E14255" s="23">
        <v>44317</v>
      </c>
      <c r="F14255">
        <v>2</v>
      </c>
      <c r="G14255">
        <v>4</v>
      </c>
      <c r="I14255">
        <v>8</v>
      </c>
      <c r="J14255">
        <v>11</v>
      </c>
      <c r="L14255">
        <v>22</v>
      </c>
      <c r="N14255">
        <v>8</v>
      </c>
      <c r="P14255">
        <v>0</v>
      </c>
      <c r="Q14255">
        <v>0</v>
      </c>
      <c r="S14255">
        <v>0</v>
      </c>
    </row>
    <row r="14256" spans="1:19" x14ac:dyDescent="0.2">
      <c r="A14256" t="s">
        <v>29686</v>
      </c>
      <c r="B14256" t="s">
        <v>29498</v>
      </c>
      <c r="C14256" t="s">
        <v>218</v>
      </c>
      <c r="D14256" t="s">
        <v>1000</v>
      </c>
      <c r="E14256" s="23">
        <v>44317</v>
      </c>
      <c r="F14256">
        <v>0</v>
      </c>
      <c r="G14256">
        <v>0</v>
      </c>
      <c r="I14256">
        <v>0</v>
      </c>
      <c r="J14256">
        <v>0</v>
      </c>
      <c r="L14256">
        <v>0</v>
      </c>
      <c r="N14256">
        <v>0</v>
      </c>
      <c r="P14256">
        <v>0</v>
      </c>
      <c r="Q14256">
        <v>0</v>
      </c>
      <c r="S14256">
        <v>0</v>
      </c>
    </row>
    <row r="14257" spans="1:19" x14ac:dyDescent="0.2">
      <c r="A14257" t="s">
        <v>29687</v>
      </c>
      <c r="B14257" t="s">
        <v>29499</v>
      </c>
      <c r="C14257" t="s">
        <v>202</v>
      </c>
      <c r="D14257" t="s">
        <v>1000</v>
      </c>
      <c r="E14257" s="23">
        <v>44317</v>
      </c>
      <c r="F14257">
        <v>8</v>
      </c>
      <c r="G14257">
        <v>8</v>
      </c>
      <c r="I14257">
        <v>64</v>
      </c>
      <c r="J14257">
        <v>84</v>
      </c>
      <c r="L14257">
        <v>90</v>
      </c>
      <c r="N14257">
        <v>62</v>
      </c>
      <c r="P14257">
        <v>1</v>
      </c>
      <c r="Q14257">
        <v>1</v>
      </c>
      <c r="S14257">
        <v>2</v>
      </c>
    </row>
    <row r="14258" spans="1:19" x14ac:dyDescent="0.2">
      <c r="A14258" t="s">
        <v>29688</v>
      </c>
      <c r="B14258" t="s">
        <v>29500</v>
      </c>
      <c r="C14258" t="s">
        <v>347</v>
      </c>
      <c r="D14258" t="s">
        <v>1000</v>
      </c>
      <c r="E14258" s="23">
        <v>44317</v>
      </c>
      <c r="F14258">
        <v>0</v>
      </c>
      <c r="G14258">
        <v>0</v>
      </c>
      <c r="I14258">
        <v>0</v>
      </c>
      <c r="J14258">
        <v>0</v>
      </c>
      <c r="L14258">
        <v>0</v>
      </c>
      <c r="N14258">
        <v>0</v>
      </c>
      <c r="P14258">
        <v>0</v>
      </c>
      <c r="Q14258">
        <v>0</v>
      </c>
      <c r="S14258">
        <v>0</v>
      </c>
    </row>
    <row r="14259" spans="1:19" x14ac:dyDescent="0.2">
      <c r="A14259" t="s">
        <v>29689</v>
      </c>
      <c r="B14259" t="s">
        <v>29501</v>
      </c>
      <c r="C14259" t="s">
        <v>224</v>
      </c>
      <c r="D14259" t="s">
        <v>1000</v>
      </c>
      <c r="E14259" s="23">
        <v>44317</v>
      </c>
      <c r="F14259">
        <v>0</v>
      </c>
      <c r="G14259">
        <v>0</v>
      </c>
      <c r="I14259">
        <v>0</v>
      </c>
      <c r="J14259">
        <v>0</v>
      </c>
      <c r="L14259">
        <v>0</v>
      </c>
      <c r="N14259">
        <v>0</v>
      </c>
      <c r="P14259">
        <v>0</v>
      </c>
      <c r="Q14259">
        <v>0</v>
      </c>
      <c r="S14259">
        <v>0</v>
      </c>
    </row>
    <row r="14260" spans="1:19" x14ac:dyDescent="0.2">
      <c r="A14260" t="s">
        <v>29690</v>
      </c>
      <c r="B14260" t="s">
        <v>29502</v>
      </c>
      <c r="C14260" t="s">
        <v>345</v>
      </c>
      <c r="D14260" t="s">
        <v>1000</v>
      </c>
      <c r="E14260" s="23">
        <v>44317</v>
      </c>
      <c r="F14260">
        <v>0</v>
      </c>
      <c r="G14260">
        <v>0</v>
      </c>
      <c r="I14260">
        <v>0</v>
      </c>
      <c r="J14260">
        <v>0</v>
      </c>
      <c r="L14260">
        <v>0</v>
      </c>
      <c r="N14260">
        <v>0</v>
      </c>
      <c r="P14260">
        <v>0</v>
      </c>
      <c r="Q14260">
        <v>0</v>
      </c>
      <c r="S14260">
        <v>0</v>
      </c>
    </row>
    <row r="14261" spans="1:19" x14ac:dyDescent="0.2">
      <c r="A14261" t="s">
        <v>29691</v>
      </c>
      <c r="B14261" t="s">
        <v>29503</v>
      </c>
      <c r="C14261" t="s">
        <v>226</v>
      </c>
      <c r="D14261" t="s">
        <v>1000</v>
      </c>
      <c r="E14261" s="23">
        <v>44317</v>
      </c>
      <c r="F14261">
        <v>2</v>
      </c>
      <c r="G14261">
        <v>11</v>
      </c>
      <c r="I14261">
        <v>7</v>
      </c>
      <c r="J14261">
        <v>22</v>
      </c>
      <c r="L14261">
        <v>121</v>
      </c>
      <c r="N14261">
        <v>7</v>
      </c>
      <c r="P14261">
        <v>0</v>
      </c>
      <c r="Q14261">
        <v>0</v>
      </c>
      <c r="S14261">
        <v>0</v>
      </c>
    </row>
    <row r="14262" spans="1:19" x14ac:dyDescent="0.2">
      <c r="A14262" t="s">
        <v>29692</v>
      </c>
      <c r="B14262" t="s">
        <v>29504</v>
      </c>
      <c r="C14262" t="s">
        <v>231</v>
      </c>
      <c r="D14262" t="s">
        <v>1000</v>
      </c>
      <c r="E14262" s="23">
        <v>44317</v>
      </c>
      <c r="F14262">
        <v>11</v>
      </c>
      <c r="G14262">
        <v>11.5</v>
      </c>
      <c r="I14262">
        <v>145</v>
      </c>
      <c r="J14262">
        <v>121</v>
      </c>
      <c r="L14262">
        <v>128</v>
      </c>
      <c r="N14262">
        <v>145</v>
      </c>
      <c r="P14262">
        <v>5</v>
      </c>
      <c r="Q14262">
        <v>18</v>
      </c>
      <c r="S14262">
        <v>0</v>
      </c>
    </row>
    <row r="14263" spans="1:19" x14ac:dyDescent="0.2">
      <c r="A14263" t="s">
        <v>29693</v>
      </c>
      <c r="B14263" t="s">
        <v>29505</v>
      </c>
      <c r="C14263" t="s">
        <v>216</v>
      </c>
      <c r="D14263" t="s">
        <v>1000</v>
      </c>
      <c r="E14263" s="23">
        <v>44317</v>
      </c>
      <c r="F14263">
        <v>8</v>
      </c>
      <c r="G14263">
        <v>9</v>
      </c>
      <c r="I14263">
        <v>73</v>
      </c>
      <c r="J14263">
        <v>80</v>
      </c>
      <c r="L14263">
        <v>90</v>
      </c>
      <c r="N14263">
        <v>65</v>
      </c>
      <c r="P14263">
        <v>7</v>
      </c>
      <c r="Q14263">
        <v>10</v>
      </c>
      <c r="S14263">
        <v>8</v>
      </c>
    </row>
    <row r="14264" spans="1:19" x14ac:dyDescent="0.2">
      <c r="A14264" t="s">
        <v>29694</v>
      </c>
      <c r="B14264" t="s">
        <v>29506</v>
      </c>
      <c r="C14264" t="s">
        <v>233</v>
      </c>
      <c r="D14264" t="s">
        <v>1000</v>
      </c>
      <c r="E14264" s="23">
        <v>44317</v>
      </c>
      <c r="F14264">
        <v>0</v>
      </c>
      <c r="G14264">
        <v>0</v>
      </c>
      <c r="I14264">
        <v>0</v>
      </c>
      <c r="J14264">
        <v>0</v>
      </c>
      <c r="L14264">
        <v>0</v>
      </c>
      <c r="N14264">
        <v>0</v>
      </c>
      <c r="P14264">
        <v>0</v>
      </c>
      <c r="Q14264">
        <v>0</v>
      </c>
      <c r="S14264">
        <v>0</v>
      </c>
    </row>
    <row r="14265" spans="1:19" x14ac:dyDescent="0.2">
      <c r="A14265" t="s">
        <v>29695</v>
      </c>
      <c r="B14265" t="s">
        <v>29507</v>
      </c>
      <c r="C14265" t="s">
        <v>219</v>
      </c>
      <c r="D14265" t="s">
        <v>1000</v>
      </c>
      <c r="E14265" s="23">
        <v>44317</v>
      </c>
      <c r="F14265">
        <v>0</v>
      </c>
      <c r="G14265">
        <v>0</v>
      </c>
      <c r="I14265">
        <v>0</v>
      </c>
      <c r="J14265">
        <v>0</v>
      </c>
      <c r="L14265">
        <v>0</v>
      </c>
      <c r="N14265">
        <v>0</v>
      </c>
      <c r="P14265">
        <v>0</v>
      </c>
      <c r="Q14265">
        <v>0</v>
      </c>
      <c r="S14265">
        <v>0</v>
      </c>
    </row>
    <row r="14266" spans="1:19" x14ac:dyDescent="0.2">
      <c r="A14266" t="s">
        <v>29696</v>
      </c>
      <c r="B14266" t="s">
        <v>29508</v>
      </c>
      <c r="C14266" t="s">
        <v>340</v>
      </c>
      <c r="D14266" t="s">
        <v>1000</v>
      </c>
      <c r="E14266" s="23">
        <v>44317</v>
      </c>
      <c r="F14266">
        <v>2</v>
      </c>
      <c r="G14266">
        <v>3</v>
      </c>
      <c r="I14266">
        <v>21</v>
      </c>
      <c r="J14266">
        <v>22</v>
      </c>
      <c r="L14266">
        <v>32</v>
      </c>
      <c r="N14266">
        <v>13</v>
      </c>
      <c r="P14266">
        <v>1</v>
      </c>
      <c r="Q14266">
        <v>1</v>
      </c>
      <c r="S14266">
        <v>8</v>
      </c>
    </row>
    <row r="14267" spans="1:19" x14ac:dyDescent="0.2">
      <c r="A14267" t="s">
        <v>29697</v>
      </c>
      <c r="B14267" t="s">
        <v>29509</v>
      </c>
      <c r="C14267" t="s">
        <v>350</v>
      </c>
      <c r="D14267" t="s">
        <v>1000</v>
      </c>
      <c r="E14267" s="23">
        <v>44317</v>
      </c>
      <c r="F14267">
        <v>0</v>
      </c>
      <c r="G14267">
        <v>0</v>
      </c>
      <c r="I14267">
        <v>0</v>
      </c>
      <c r="J14267">
        <v>0</v>
      </c>
      <c r="L14267">
        <v>0</v>
      </c>
      <c r="N14267">
        <v>0</v>
      </c>
      <c r="P14267">
        <v>0</v>
      </c>
      <c r="Q14267">
        <v>0</v>
      </c>
      <c r="S14267">
        <v>0</v>
      </c>
    </row>
    <row r="14268" spans="1:19" x14ac:dyDescent="0.2">
      <c r="A14268" t="s">
        <v>29698</v>
      </c>
      <c r="B14268" t="s">
        <v>29510</v>
      </c>
      <c r="C14268" t="s">
        <v>351</v>
      </c>
      <c r="D14268" t="s">
        <v>1000</v>
      </c>
      <c r="E14268" s="23">
        <v>44317</v>
      </c>
      <c r="F14268">
        <v>0</v>
      </c>
      <c r="G14268">
        <v>0</v>
      </c>
      <c r="I14268">
        <v>0</v>
      </c>
      <c r="J14268">
        <v>0</v>
      </c>
      <c r="L14268">
        <v>0</v>
      </c>
      <c r="N14268">
        <v>0</v>
      </c>
      <c r="P14268">
        <v>0</v>
      </c>
      <c r="Q14268">
        <v>0</v>
      </c>
      <c r="S14268">
        <v>0</v>
      </c>
    </row>
    <row r="14269" spans="1:19" x14ac:dyDescent="0.2">
      <c r="A14269" t="s">
        <v>29699</v>
      </c>
      <c r="B14269" t="s">
        <v>29511</v>
      </c>
      <c r="C14269" t="s">
        <v>352</v>
      </c>
      <c r="D14269" t="s">
        <v>1000</v>
      </c>
      <c r="E14269" s="23">
        <v>44317</v>
      </c>
      <c r="F14269">
        <v>0</v>
      </c>
      <c r="G14269">
        <v>0</v>
      </c>
      <c r="I14269">
        <v>0</v>
      </c>
      <c r="J14269">
        <v>0</v>
      </c>
      <c r="L14269">
        <v>0</v>
      </c>
      <c r="N14269">
        <v>0</v>
      </c>
      <c r="P14269">
        <v>0</v>
      </c>
      <c r="Q14269">
        <v>0</v>
      </c>
      <c r="S14269">
        <v>0</v>
      </c>
    </row>
    <row r="14270" spans="1:19" x14ac:dyDescent="0.2">
      <c r="A14270" t="s">
        <v>29700</v>
      </c>
      <c r="B14270" t="s">
        <v>29512</v>
      </c>
      <c r="C14270" t="s">
        <v>353</v>
      </c>
      <c r="D14270" t="s">
        <v>1000</v>
      </c>
      <c r="E14270" s="23">
        <v>44317</v>
      </c>
      <c r="F14270">
        <v>0</v>
      </c>
      <c r="G14270">
        <v>0</v>
      </c>
      <c r="I14270">
        <v>0</v>
      </c>
      <c r="J14270">
        <v>0</v>
      </c>
      <c r="L14270">
        <v>0</v>
      </c>
      <c r="N14270">
        <v>0</v>
      </c>
      <c r="P14270">
        <v>0</v>
      </c>
      <c r="Q14270">
        <v>0</v>
      </c>
      <c r="S14270">
        <v>0</v>
      </c>
    </row>
    <row r="14271" spans="1:19" x14ac:dyDescent="0.2">
      <c r="A14271" t="s">
        <v>29701</v>
      </c>
      <c r="B14271" t="s">
        <v>29513</v>
      </c>
      <c r="C14271" t="s">
        <v>386</v>
      </c>
      <c r="D14271" t="s">
        <v>1000</v>
      </c>
      <c r="E14271" s="23">
        <v>44317</v>
      </c>
      <c r="F14271">
        <v>0</v>
      </c>
      <c r="G14271">
        <v>0</v>
      </c>
      <c r="I14271">
        <v>0</v>
      </c>
      <c r="J14271">
        <v>0</v>
      </c>
      <c r="L14271">
        <v>0</v>
      </c>
      <c r="N14271">
        <v>0</v>
      </c>
      <c r="P14271">
        <v>0</v>
      </c>
      <c r="Q14271">
        <v>0</v>
      </c>
      <c r="S14271">
        <v>0</v>
      </c>
    </row>
    <row r="14272" spans="1:19" x14ac:dyDescent="0.2">
      <c r="A14272" t="s">
        <v>29702</v>
      </c>
      <c r="B14272" t="s">
        <v>29514</v>
      </c>
      <c r="C14272" t="s">
        <v>354</v>
      </c>
      <c r="D14272" t="s">
        <v>1000</v>
      </c>
      <c r="E14272" s="23">
        <v>44317</v>
      </c>
      <c r="F14272">
        <v>4</v>
      </c>
      <c r="G14272">
        <v>4</v>
      </c>
      <c r="I14272">
        <v>7</v>
      </c>
      <c r="J14272">
        <v>24</v>
      </c>
      <c r="L14272">
        <v>24</v>
      </c>
      <c r="N14272">
        <v>7</v>
      </c>
      <c r="P14272">
        <v>0</v>
      </c>
      <c r="Q14272">
        <v>2</v>
      </c>
      <c r="S14272">
        <v>0</v>
      </c>
    </row>
    <row r="14273" spans="1:19" x14ac:dyDescent="0.2">
      <c r="A14273" t="s">
        <v>29703</v>
      </c>
      <c r="B14273" t="s">
        <v>29515</v>
      </c>
      <c r="C14273" t="s">
        <v>355</v>
      </c>
      <c r="D14273" t="s">
        <v>1000</v>
      </c>
      <c r="E14273" s="23">
        <v>44317</v>
      </c>
      <c r="F14273">
        <v>2</v>
      </c>
      <c r="G14273">
        <v>2</v>
      </c>
      <c r="I14273">
        <v>7</v>
      </c>
      <c r="J14273">
        <v>11</v>
      </c>
      <c r="L14273">
        <v>11</v>
      </c>
      <c r="N14273">
        <v>6</v>
      </c>
      <c r="P14273">
        <v>0</v>
      </c>
      <c r="Q14273">
        <v>1</v>
      </c>
      <c r="S14273">
        <v>1</v>
      </c>
    </row>
    <row r="14274" spans="1:19" x14ac:dyDescent="0.2">
      <c r="A14274" t="s">
        <v>29704</v>
      </c>
      <c r="B14274" t="s">
        <v>29516</v>
      </c>
      <c r="C14274" t="s">
        <v>228</v>
      </c>
      <c r="D14274" t="s">
        <v>1002</v>
      </c>
      <c r="E14274" s="23">
        <v>44317</v>
      </c>
      <c r="F14274">
        <v>0</v>
      </c>
      <c r="G14274">
        <v>0</v>
      </c>
      <c r="I14274">
        <v>0</v>
      </c>
      <c r="J14274">
        <v>0</v>
      </c>
      <c r="L14274">
        <v>0</v>
      </c>
      <c r="N14274">
        <v>0</v>
      </c>
      <c r="P14274">
        <v>0</v>
      </c>
      <c r="Q14274">
        <v>0</v>
      </c>
      <c r="S14274">
        <v>0</v>
      </c>
    </row>
    <row r="14275" spans="1:19" x14ac:dyDescent="0.2">
      <c r="A14275" t="s">
        <v>29705</v>
      </c>
      <c r="B14275" t="s">
        <v>29517</v>
      </c>
      <c r="C14275" t="s">
        <v>211</v>
      </c>
      <c r="D14275" t="s">
        <v>1002</v>
      </c>
      <c r="E14275" s="23">
        <v>44317</v>
      </c>
      <c r="F14275">
        <v>0</v>
      </c>
      <c r="G14275">
        <v>0</v>
      </c>
      <c r="I14275">
        <v>0</v>
      </c>
      <c r="J14275">
        <v>0</v>
      </c>
      <c r="L14275">
        <v>0</v>
      </c>
      <c r="N14275">
        <v>0</v>
      </c>
      <c r="P14275">
        <v>0</v>
      </c>
      <c r="Q14275">
        <v>0</v>
      </c>
      <c r="S14275">
        <v>0</v>
      </c>
    </row>
    <row r="14276" spans="1:19" x14ac:dyDescent="0.2">
      <c r="A14276" t="s">
        <v>29706</v>
      </c>
      <c r="B14276" t="s">
        <v>29518</v>
      </c>
      <c r="C14276" t="s">
        <v>213</v>
      </c>
      <c r="D14276" t="s">
        <v>1002</v>
      </c>
      <c r="E14276" s="23">
        <v>44317</v>
      </c>
      <c r="F14276">
        <v>0</v>
      </c>
      <c r="G14276">
        <v>0</v>
      </c>
      <c r="I14276">
        <v>0</v>
      </c>
      <c r="J14276">
        <v>0</v>
      </c>
      <c r="L14276">
        <v>0</v>
      </c>
      <c r="N14276">
        <v>0</v>
      </c>
      <c r="P14276">
        <v>0</v>
      </c>
      <c r="Q14276">
        <v>0</v>
      </c>
      <c r="S14276">
        <v>0</v>
      </c>
    </row>
    <row r="14277" spans="1:19" x14ac:dyDescent="0.2">
      <c r="A14277" t="s">
        <v>29707</v>
      </c>
      <c r="B14277" t="s">
        <v>29519</v>
      </c>
      <c r="C14277" t="s">
        <v>229</v>
      </c>
      <c r="D14277" t="s">
        <v>1002</v>
      </c>
      <c r="E14277" s="23">
        <v>44317</v>
      </c>
      <c r="F14277">
        <v>0</v>
      </c>
      <c r="G14277">
        <v>0</v>
      </c>
      <c r="I14277">
        <v>0</v>
      </c>
      <c r="J14277">
        <v>0</v>
      </c>
      <c r="L14277">
        <v>0</v>
      </c>
      <c r="N14277">
        <v>0</v>
      </c>
      <c r="P14277">
        <v>0</v>
      </c>
      <c r="Q14277">
        <v>0</v>
      </c>
      <c r="S14277">
        <v>0</v>
      </c>
    </row>
    <row r="14278" spans="1:19" x14ac:dyDescent="0.2">
      <c r="A14278" t="s">
        <v>29708</v>
      </c>
      <c r="B14278" t="s">
        <v>29520</v>
      </c>
      <c r="C14278" t="s">
        <v>1051</v>
      </c>
      <c r="D14278" t="s">
        <v>1002</v>
      </c>
      <c r="E14278" s="23">
        <v>44317</v>
      </c>
      <c r="F14278">
        <v>0</v>
      </c>
      <c r="G14278">
        <v>0</v>
      </c>
      <c r="I14278">
        <v>0</v>
      </c>
      <c r="J14278">
        <v>0</v>
      </c>
      <c r="L14278">
        <v>0</v>
      </c>
      <c r="N14278">
        <v>0</v>
      </c>
      <c r="P14278">
        <v>0</v>
      </c>
      <c r="Q14278">
        <v>0</v>
      </c>
      <c r="S14278">
        <v>0</v>
      </c>
    </row>
    <row r="14279" spans="1:19" x14ac:dyDescent="0.2">
      <c r="A14279" t="s">
        <v>29709</v>
      </c>
      <c r="B14279" t="s">
        <v>29521</v>
      </c>
      <c r="C14279" t="s">
        <v>1049</v>
      </c>
      <c r="D14279" t="s">
        <v>1002</v>
      </c>
      <c r="E14279" s="23">
        <v>44317</v>
      </c>
      <c r="F14279">
        <v>0</v>
      </c>
      <c r="G14279">
        <v>0</v>
      </c>
      <c r="I14279">
        <v>0</v>
      </c>
      <c r="J14279">
        <v>0</v>
      </c>
      <c r="L14279">
        <v>0</v>
      </c>
      <c r="N14279">
        <v>0</v>
      </c>
      <c r="P14279">
        <v>0</v>
      </c>
      <c r="Q14279">
        <v>0</v>
      </c>
      <c r="S14279">
        <v>0</v>
      </c>
    </row>
    <row r="14280" spans="1:19" x14ac:dyDescent="0.2">
      <c r="A14280" t="s">
        <v>29710</v>
      </c>
      <c r="B14280" t="s">
        <v>29522</v>
      </c>
      <c r="C14280" t="s">
        <v>25343</v>
      </c>
      <c r="D14280" t="s">
        <v>1002</v>
      </c>
      <c r="E14280" s="23">
        <v>44317</v>
      </c>
      <c r="F14280">
        <v>0</v>
      </c>
      <c r="G14280">
        <v>0</v>
      </c>
      <c r="I14280">
        <v>0</v>
      </c>
      <c r="J14280">
        <v>0</v>
      </c>
      <c r="L14280">
        <v>0</v>
      </c>
      <c r="N14280">
        <v>0</v>
      </c>
      <c r="P14280">
        <v>0</v>
      </c>
      <c r="Q14280">
        <v>0</v>
      </c>
      <c r="S14280">
        <v>0</v>
      </c>
    </row>
    <row r="14281" spans="1:19" x14ac:dyDescent="0.2">
      <c r="A14281" t="s">
        <v>29711</v>
      </c>
      <c r="B14281" t="s">
        <v>29523</v>
      </c>
      <c r="C14281" t="s">
        <v>25698</v>
      </c>
      <c r="D14281" t="s">
        <v>1002</v>
      </c>
      <c r="E14281" s="23">
        <v>44317</v>
      </c>
      <c r="F14281">
        <v>2</v>
      </c>
      <c r="G14281">
        <v>4</v>
      </c>
      <c r="I14281">
        <v>9</v>
      </c>
      <c r="J14281">
        <v>12</v>
      </c>
      <c r="L14281">
        <v>21</v>
      </c>
      <c r="N14281">
        <v>8</v>
      </c>
      <c r="P14281">
        <v>0</v>
      </c>
      <c r="Q14281">
        <v>0</v>
      </c>
      <c r="S14281">
        <v>1</v>
      </c>
    </row>
    <row r="14282" spans="1:19" x14ac:dyDescent="0.2">
      <c r="A14282" t="s">
        <v>29712</v>
      </c>
      <c r="B14282" t="s">
        <v>29524</v>
      </c>
      <c r="C14282" t="s">
        <v>959</v>
      </c>
      <c r="D14282" t="s">
        <v>1002</v>
      </c>
      <c r="E14282" s="23">
        <v>44317</v>
      </c>
      <c r="F14282">
        <v>0</v>
      </c>
      <c r="G14282">
        <v>0</v>
      </c>
      <c r="I14282">
        <v>0</v>
      </c>
      <c r="J14282">
        <v>0</v>
      </c>
      <c r="L14282">
        <v>0</v>
      </c>
      <c r="N14282">
        <v>0</v>
      </c>
      <c r="P14282">
        <v>0</v>
      </c>
      <c r="Q14282">
        <v>0</v>
      </c>
      <c r="S14282">
        <v>0</v>
      </c>
    </row>
    <row r="14283" spans="1:19" x14ac:dyDescent="0.2">
      <c r="A14283" t="s">
        <v>29713</v>
      </c>
      <c r="B14283" t="s">
        <v>29525</v>
      </c>
      <c r="C14283" t="s">
        <v>205</v>
      </c>
      <c r="D14283" t="s">
        <v>1002</v>
      </c>
      <c r="E14283" s="23">
        <v>44317</v>
      </c>
      <c r="F14283">
        <v>0</v>
      </c>
      <c r="G14283">
        <v>0</v>
      </c>
      <c r="I14283">
        <v>0</v>
      </c>
      <c r="J14283">
        <v>0</v>
      </c>
      <c r="L14283">
        <v>0</v>
      </c>
      <c r="N14283">
        <v>0</v>
      </c>
      <c r="P14283">
        <v>0</v>
      </c>
      <c r="Q14283">
        <v>0</v>
      </c>
      <c r="S14283">
        <v>0</v>
      </c>
    </row>
    <row r="14284" spans="1:19" x14ac:dyDescent="0.2">
      <c r="A14284" t="s">
        <v>29714</v>
      </c>
      <c r="B14284" t="s">
        <v>29526</v>
      </c>
      <c r="C14284" t="s">
        <v>384</v>
      </c>
      <c r="D14284" t="s">
        <v>1002</v>
      </c>
      <c r="E14284" s="23">
        <v>44317</v>
      </c>
      <c r="F14284">
        <v>0</v>
      </c>
      <c r="G14284">
        <v>0</v>
      </c>
      <c r="I14284">
        <v>0</v>
      </c>
      <c r="J14284">
        <v>0</v>
      </c>
      <c r="L14284">
        <v>0</v>
      </c>
      <c r="N14284">
        <v>0</v>
      </c>
      <c r="P14284">
        <v>0</v>
      </c>
      <c r="Q14284">
        <v>0</v>
      </c>
      <c r="S14284">
        <v>0</v>
      </c>
    </row>
    <row r="14285" spans="1:19" x14ac:dyDescent="0.2">
      <c r="A14285" t="s">
        <v>29715</v>
      </c>
      <c r="B14285" t="s">
        <v>29527</v>
      </c>
      <c r="C14285" t="s">
        <v>210</v>
      </c>
      <c r="D14285" t="s">
        <v>1002</v>
      </c>
      <c r="E14285" s="23">
        <v>44317</v>
      </c>
      <c r="F14285">
        <v>0</v>
      </c>
      <c r="G14285">
        <v>0</v>
      </c>
      <c r="I14285">
        <v>0</v>
      </c>
      <c r="J14285">
        <v>0</v>
      </c>
      <c r="L14285">
        <v>0</v>
      </c>
      <c r="N14285">
        <v>0</v>
      </c>
      <c r="P14285">
        <v>0</v>
      </c>
      <c r="Q14285">
        <v>0</v>
      </c>
      <c r="S14285">
        <v>0</v>
      </c>
    </row>
    <row r="14286" spans="1:19" x14ac:dyDescent="0.2">
      <c r="A14286" t="s">
        <v>29716</v>
      </c>
      <c r="B14286" t="s">
        <v>29528</v>
      </c>
      <c r="C14286" t="s">
        <v>215</v>
      </c>
      <c r="D14286" t="s">
        <v>1002</v>
      </c>
      <c r="E14286" s="23">
        <v>44317</v>
      </c>
      <c r="F14286">
        <v>4</v>
      </c>
      <c r="G14286">
        <v>7</v>
      </c>
      <c r="I14286">
        <v>15</v>
      </c>
      <c r="J14286">
        <v>24</v>
      </c>
      <c r="L14286">
        <v>39</v>
      </c>
      <c r="N14286">
        <v>11</v>
      </c>
      <c r="P14286">
        <v>6</v>
      </c>
      <c r="Q14286">
        <v>8</v>
      </c>
      <c r="S14286">
        <v>4</v>
      </c>
    </row>
    <row r="14287" spans="1:19" x14ac:dyDescent="0.2">
      <c r="A14287" t="s">
        <v>29717</v>
      </c>
      <c r="B14287" t="s">
        <v>29529</v>
      </c>
      <c r="C14287" t="s">
        <v>960</v>
      </c>
      <c r="D14287" t="s">
        <v>1002</v>
      </c>
      <c r="E14287" s="23">
        <v>44317</v>
      </c>
      <c r="F14287">
        <v>0</v>
      </c>
      <c r="G14287">
        <v>0</v>
      </c>
      <c r="I14287">
        <v>0</v>
      </c>
      <c r="J14287">
        <v>0</v>
      </c>
      <c r="L14287">
        <v>0</v>
      </c>
      <c r="N14287">
        <v>0</v>
      </c>
      <c r="P14287">
        <v>0</v>
      </c>
      <c r="Q14287">
        <v>0</v>
      </c>
      <c r="S14287">
        <v>0</v>
      </c>
    </row>
    <row r="14288" spans="1:19" x14ac:dyDescent="0.2">
      <c r="A14288" t="s">
        <v>29718</v>
      </c>
      <c r="B14288" t="s">
        <v>29530</v>
      </c>
      <c r="C14288" t="s">
        <v>961</v>
      </c>
      <c r="D14288" t="s">
        <v>1002</v>
      </c>
      <c r="E14288" s="23">
        <v>44317</v>
      </c>
      <c r="F14288">
        <v>2</v>
      </c>
      <c r="G14288">
        <v>5</v>
      </c>
      <c r="I14288">
        <v>6</v>
      </c>
      <c r="J14288">
        <v>7</v>
      </c>
      <c r="L14288">
        <v>22</v>
      </c>
      <c r="N14288">
        <v>4</v>
      </c>
      <c r="P14288">
        <v>3</v>
      </c>
      <c r="Q14288">
        <v>3</v>
      </c>
      <c r="S14288">
        <v>2</v>
      </c>
    </row>
    <row r="14289" spans="1:19" x14ac:dyDescent="0.2">
      <c r="A14289" t="s">
        <v>29719</v>
      </c>
      <c r="B14289" t="s">
        <v>29531</v>
      </c>
      <c r="C14289" t="s">
        <v>221</v>
      </c>
      <c r="D14289" t="s">
        <v>1002</v>
      </c>
      <c r="E14289" s="23">
        <v>44317</v>
      </c>
      <c r="F14289">
        <v>0</v>
      </c>
      <c r="G14289">
        <v>0</v>
      </c>
      <c r="I14289">
        <v>0</v>
      </c>
      <c r="J14289">
        <v>0</v>
      </c>
      <c r="L14289">
        <v>0</v>
      </c>
      <c r="N14289">
        <v>0</v>
      </c>
      <c r="P14289">
        <v>0</v>
      </c>
      <c r="Q14289">
        <v>0</v>
      </c>
      <c r="S14289">
        <v>0</v>
      </c>
    </row>
    <row r="14290" spans="1:19" x14ac:dyDescent="0.2">
      <c r="A14290" t="s">
        <v>29720</v>
      </c>
      <c r="B14290" t="s">
        <v>29532</v>
      </c>
      <c r="C14290" t="s">
        <v>222</v>
      </c>
      <c r="D14290" t="s">
        <v>1002</v>
      </c>
      <c r="E14290" s="23">
        <v>44317</v>
      </c>
      <c r="F14290">
        <v>0</v>
      </c>
      <c r="G14290">
        <v>0</v>
      </c>
      <c r="I14290">
        <v>0</v>
      </c>
      <c r="J14290">
        <v>0</v>
      </c>
      <c r="L14290">
        <v>0</v>
      </c>
      <c r="N14290">
        <v>0</v>
      </c>
      <c r="P14290">
        <v>0</v>
      </c>
      <c r="Q14290">
        <v>0</v>
      </c>
      <c r="S14290">
        <v>0</v>
      </c>
    </row>
    <row r="14291" spans="1:19" x14ac:dyDescent="0.2">
      <c r="A14291" t="s">
        <v>29721</v>
      </c>
      <c r="B14291" t="s">
        <v>29533</v>
      </c>
      <c r="C14291" t="s">
        <v>25359</v>
      </c>
      <c r="D14291" t="s">
        <v>1002</v>
      </c>
      <c r="E14291" s="23">
        <v>44317</v>
      </c>
      <c r="F14291">
        <v>0</v>
      </c>
      <c r="G14291">
        <v>0</v>
      </c>
      <c r="I14291">
        <v>0</v>
      </c>
      <c r="J14291">
        <v>0</v>
      </c>
      <c r="L14291">
        <v>0</v>
      </c>
      <c r="N14291">
        <v>0</v>
      </c>
      <c r="P14291">
        <v>0</v>
      </c>
      <c r="Q14291">
        <v>0</v>
      </c>
      <c r="S14291">
        <v>0</v>
      </c>
    </row>
    <row r="14292" spans="1:19" x14ac:dyDescent="0.2">
      <c r="A14292" t="s">
        <v>29722</v>
      </c>
      <c r="B14292" t="s">
        <v>29534</v>
      </c>
      <c r="C14292" t="s">
        <v>200</v>
      </c>
      <c r="D14292" t="s">
        <v>1002</v>
      </c>
      <c r="E14292" s="23">
        <v>44317</v>
      </c>
      <c r="F14292">
        <v>1.5</v>
      </c>
      <c r="G14292">
        <v>1</v>
      </c>
      <c r="I14292">
        <v>7</v>
      </c>
      <c r="J14292">
        <v>9</v>
      </c>
      <c r="L14292">
        <v>6</v>
      </c>
      <c r="N14292">
        <v>7</v>
      </c>
      <c r="P14292">
        <v>0</v>
      </c>
      <c r="Q14292">
        <v>0</v>
      </c>
      <c r="S14292">
        <v>0</v>
      </c>
    </row>
    <row r="14293" spans="1:19" x14ac:dyDescent="0.2">
      <c r="A14293" t="s">
        <v>29723</v>
      </c>
      <c r="B14293" t="s">
        <v>29535</v>
      </c>
      <c r="C14293" t="s">
        <v>204</v>
      </c>
      <c r="D14293" t="s">
        <v>1002</v>
      </c>
      <c r="E14293" s="23">
        <v>44317</v>
      </c>
      <c r="F14293">
        <v>0</v>
      </c>
      <c r="G14293">
        <v>0</v>
      </c>
      <c r="I14293">
        <v>0</v>
      </c>
      <c r="J14293">
        <v>0</v>
      </c>
      <c r="L14293">
        <v>0</v>
      </c>
      <c r="N14293">
        <v>0</v>
      </c>
      <c r="P14293">
        <v>0</v>
      </c>
      <c r="Q14293">
        <v>0</v>
      </c>
      <c r="S14293">
        <v>0</v>
      </c>
    </row>
    <row r="14294" spans="1:19" x14ac:dyDescent="0.2">
      <c r="A14294" t="s">
        <v>29724</v>
      </c>
      <c r="B14294" t="s">
        <v>29536</v>
      </c>
      <c r="C14294" t="s">
        <v>385</v>
      </c>
      <c r="D14294" t="s">
        <v>1002</v>
      </c>
      <c r="E14294" s="23">
        <v>44317</v>
      </c>
      <c r="F14294">
        <v>0</v>
      </c>
      <c r="G14294">
        <v>0</v>
      </c>
      <c r="I14294">
        <v>0</v>
      </c>
      <c r="J14294">
        <v>0</v>
      </c>
      <c r="L14294">
        <v>0</v>
      </c>
      <c r="N14294">
        <v>0</v>
      </c>
      <c r="P14294">
        <v>0</v>
      </c>
      <c r="Q14294">
        <v>0</v>
      </c>
      <c r="S14294">
        <v>0</v>
      </c>
    </row>
    <row r="14295" spans="1:19" x14ac:dyDescent="0.2">
      <c r="A14295" t="s">
        <v>29725</v>
      </c>
      <c r="B14295" t="s">
        <v>29537</v>
      </c>
      <c r="C14295" t="s">
        <v>208</v>
      </c>
      <c r="D14295" t="s">
        <v>1002</v>
      </c>
      <c r="E14295" s="23">
        <v>44317</v>
      </c>
      <c r="F14295">
        <v>3</v>
      </c>
      <c r="G14295">
        <v>3</v>
      </c>
      <c r="I14295">
        <v>10</v>
      </c>
      <c r="J14295">
        <v>18</v>
      </c>
      <c r="L14295">
        <v>17</v>
      </c>
      <c r="N14295">
        <v>10</v>
      </c>
      <c r="P14295">
        <v>3</v>
      </c>
      <c r="Q14295">
        <v>3</v>
      </c>
      <c r="S14295">
        <v>0</v>
      </c>
    </row>
    <row r="14296" spans="1:19" x14ac:dyDescent="0.2">
      <c r="A14296" t="s">
        <v>29726</v>
      </c>
      <c r="B14296" t="s">
        <v>29538</v>
      </c>
      <c r="C14296" t="s">
        <v>900</v>
      </c>
      <c r="D14296" t="s">
        <v>1002</v>
      </c>
      <c r="E14296" s="23">
        <v>44317</v>
      </c>
      <c r="F14296">
        <v>4</v>
      </c>
      <c r="G14296">
        <v>3.5</v>
      </c>
      <c r="I14296">
        <v>6</v>
      </c>
      <c r="J14296">
        <v>23</v>
      </c>
      <c r="L14296">
        <v>20</v>
      </c>
      <c r="N14296">
        <v>5</v>
      </c>
      <c r="P14296">
        <v>1</v>
      </c>
      <c r="Q14296">
        <v>2</v>
      </c>
      <c r="S14296">
        <v>1</v>
      </c>
    </row>
    <row r="14297" spans="1:19" x14ac:dyDescent="0.2">
      <c r="A14297" t="s">
        <v>29727</v>
      </c>
      <c r="B14297" t="s">
        <v>29539</v>
      </c>
      <c r="C14297" t="s">
        <v>905</v>
      </c>
      <c r="D14297" t="s">
        <v>1002</v>
      </c>
      <c r="E14297" s="23">
        <v>44317</v>
      </c>
      <c r="F14297">
        <v>0</v>
      </c>
      <c r="G14297">
        <v>0</v>
      </c>
      <c r="I14297">
        <v>0</v>
      </c>
      <c r="J14297">
        <v>0</v>
      </c>
      <c r="L14297">
        <v>0</v>
      </c>
      <c r="N14297">
        <v>0</v>
      </c>
      <c r="P14297">
        <v>0</v>
      </c>
      <c r="Q14297">
        <v>0</v>
      </c>
      <c r="S14297">
        <v>0</v>
      </c>
    </row>
    <row r="14298" spans="1:19" x14ac:dyDescent="0.2">
      <c r="A14298" t="s">
        <v>29728</v>
      </c>
      <c r="B14298" t="s">
        <v>29540</v>
      </c>
      <c r="C14298" t="s">
        <v>316</v>
      </c>
      <c r="D14298" t="s">
        <v>1002</v>
      </c>
      <c r="E14298" s="23">
        <v>44317</v>
      </c>
      <c r="F14298">
        <v>2</v>
      </c>
      <c r="G14298">
        <v>4</v>
      </c>
      <c r="I14298">
        <v>8</v>
      </c>
      <c r="J14298">
        <v>11</v>
      </c>
      <c r="L14298">
        <v>22</v>
      </c>
      <c r="N14298">
        <v>8</v>
      </c>
      <c r="P14298">
        <v>0</v>
      </c>
      <c r="Q14298">
        <v>0</v>
      </c>
      <c r="S14298">
        <v>0</v>
      </c>
    </row>
    <row r="14299" spans="1:19" x14ac:dyDescent="0.2">
      <c r="A14299" t="s">
        <v>29729</v>
      </c>
      <c r="B14299" t="s">
        <v>29541</v>
      </c>
      <c r="C14299" t="s">
        <v>218</v>
      </c>
      <c r="D14299" t="s">
        <v>1002</v>
      </c>
      <c r="E14299" s="23">
        <v>44317</v>
      </c>
      <c r="F14299">
        <v>0</v>
      </c>
      <c r="G14299">
        <v>0</v>
      </c>
      <c r="I14299">
        <v>0</v>
      </c>
      <c r="J14299">
        <v>0</v>
      </c>
      <c r="L14299">
        <v>0</v>
      </c>
      <c r="N14299">
        <v>0</v>
      </c>
      <c r="P14299">
        <v>0</v>
      </c>
      <c r="Q14299">
        <v>0</v>
      </c>
      <c r="S14299">
        <v>0</v>
      </c>
    </row>
    <row r="14300" spans="1:19" x14ac:dyDescent="0.2">
      <c r="A14300" t="s">
        <v>29730</v>
      </c>
      <c r="B14300" t="s">
        <v>29542</v>
      </c>
      <c r="C14300" t="s">
        <v>202</v>
      </c>
      <c r="D14300" t="s">
        <v>1002</v>
      </c>
      <c r="E14300" s="23">
        <v>44317</v>
      </c>
      <c r="F14300">
        <v>8</v>
      </c>
      <c r="G14300">
        <v>8</v>
      </c>
      <c r="I14300">
        <v>64</v>
      </c>
      <c r="J14300">
        <v>84</v>
      </c>
      <c r="L14300">
        <v>90</v>
      </c>
      <c r="N14300">
        <v>62</v>
      </c>
      <c r="P14300">
        <v>1</v>
      </c>
      <c r="Q14300">
        <v>1</v>
      </c>
      <c r="S14300">
        <v>2</v>
      </c>
    </row>
    <row r="14301" spans="1:19" x14ac:dyDescent="0.2">
      <c r="A14301" t="s">
        <v>29731</v>
      </c>
      <c r="B14301" t="s">
        <v>29543</v>
      </c>
      <c r="C14301" t="s">
        <v>347</v>
      </c>
      <c r="D14301" t="s">
        <v>1002</v>
      </c>
      <c r="E14301" s="23">
        <v>44317</v>
      </c>
      <c r="F14301">
        <v>0</v>
      </c>
      <c r="G14301">
        <v>0</v>
      </c>
      <c r="I14301">
        <v>0</v>
      </c>
      <c r="J14301">
        <v>0</v>
      </c>
      <c r="L14301">
        <v>0</v>
      </c>
      <c r="N14301">
        <v>0</v>
      </c>
      <c r="P14301">
        <v>0</v>
      </c>
      <c r="Q14301">
        <v>0</v>
      </c>
      <c r="S14301">
        <v>0</v>
      </c>
    </row>
    <row r="14302" spans="1:19" x14ac:dyDescent="0.2">
      <c r="A14302" t="s">
        <v>29732</v>
      </c>
      <c r="B14302" t="s">
        <v>29544</v>
      </c>
      <c r="C14302" t="s">
        <v>224</v>
      </c>
      <c r="D14302" t="s">
        <v>1002</v>
      </c>
      <c r="E14302" s="23">
        <v>44317</v>
      </c>
      <c r="F14302">
        <v>0</v>
      </c>
      <c r="G14302">
        <v>0</v>
      </c>
      <c r="I14302">
        <v>0</v>
      </c>
      <c r="J14302">
        <v>0</v>
      </c>
      <c r="L14302">
        <v>0</v>
      </c>
      <c r="N14302">
        <v>0</v>
      </c>
      <c r="P14302">
        <v>0</v>
      </c>
      <c r="Q14302">
        <v>0</v>
      </c>
      <c r="S14302">
        <v>0</v>
      </c>
    </row>
    <row r="14303" spans="1:19" x14ac:dyDescent="0.2">
      <c r="A14303" t="s">
        <v>29733</v>
      </c>
      <c r="B14303" t="s">
        <v>29545</v>
      </c>
      <c r="C14303" t="s">
        <v>345</v>
      </c>
      <c r="D14303" t="s">
        <v>1002</v>
      </c>
      <c r="E14303" s="23">
        <v>44317</v>
      </c>
      <c r="F14303">
        <v>0</v>
      </c>
      <c r="G14303">
        <v>0</v>
      </c>
      <c r="I14303">
        <v>0</v>
      </c>
      <c r="J14303">
        <v>0</v>
      </c>
      <c r="L14303">
        <v>0</v>
      </c>
      <c r="N14303">
        <v>0</v>
      </c>
      <c r="P14303">
        <v>0</v>
      </c>
      <c r="Q14303">
        <v>0</v>
      </c>
      <c r="S14303">
        <v>0</v>
      </c>
    </row>
    <row r="14304" spans="1:19" x14ac:dyDescent="0.2">
      <c r="A14304" t="s">
        <v>29734</v>
      </c>
      <c r="B14304" t="s">
        <v>29546</v>
      </c>
      <c r="C14304" t="s">
        <v>226</v>
      </c>
      <c r="D14304" t="s">
        <v>1002</v>
      </c>
      <c r="E14304" s="23">
        <v>44317</v>
      </c>
      <c r="F14304">
        <v>2</v>
      </c>
      <c r="G14304">
        <v>11</v>
      </c>
      <c r="I14304">
        <v>7</v>
      </c>
      <c r="J14304">
        <v>22</v>
      </c>
      <c r="L14304">
        <v>121</v>
      </c>
      <c r="N14304">
        <v>7</v>
      </c>
      <c r="P14304">
        <v>0</v>
      </c>
      <c r="Q14304">
        <v>0</v>
      </c>
      <c r="S14304">
        <v>0</v>
      </c>
    </row>
    <row r="14305" spans="1:19" x14ac:dyDescent="0.2">
      <c r="A14305" t="s">
        <v>29735</v>
      </c>
      <c r="B14305" t="s">
        <v>29547</v>
      </c>
      <c r="C14305" t="s">
        <v>231</v>
      </c>
      <c r="D14305" t="s">
        <v>1002</v>
      </c>
      <c r="E14305" s="23">
        <v>44317</v>
      </c>
      <c r="F14305">
        <v>11</v>
      </c>
      <c r="G14305">
        <v>11.5</v>
      </c>
      <c r="I14305">
        <v>145</v>
      </c>
      <c r="J14305">
        <v>121</v>
      </c>
      <c r="L14305">
        <v>128</v>
      </c>
      <c r="N14305">
        <v>145</v>
      </c>
      <c r="P14305">
        <v>5</v>
      </c>
      <c r="Q14305">
        <v>18</v>
      </c>
      <c r="S14305">
        <v>0</v>
      </c>
    </row>
    <row r="14306" spans="1:19" x14ac:dyDescent="0.2">
      <c r="A14306" t="s">
        <v>29736</v>
      </c>
      <c r="B14306" t="s">
        <v>29548</v>
      </c>
      <c r="C14306" t="s">
        <v>216</v>
      </c>
      <c r="D14306" t="s">
        <v>1002</v>
      </c>
      <c r="E14306" s="23">
        <v>44317</v>
      </c>
      <c r="F14306">
        <v>8</v>
      </c>
      <c r="G14306">
        <v>9</v>
      </c>
      <c r="I14306">
        <v>73</v>
      </c>
      <c r="J14306">
        <v>80</v>
      </c>
      <c r="L14306">
        <v>90</v>
      </c>
      <c r="N14306">
        <v>65</v>
      </c>
      <c r="P14306">
        <v>7</v>
      </c>
      <c r="Q14306">
        <v>10</v>
      </c>
      <c r="S14306">
        <v>8</v>
      </c>
    </row>
    <row r="14307" spans="1:19" x14ac:dyDescent="0.2">
      <c r="A14307" t="s">
        <v>29737</v>
      </c>
      <c r="B14307" t="s">
        <v>29549</v>
      </c>
      <c r="C14307" t="s">
        <v>233</v>
      </c>
      <c r="D14307" t="s">
        <v>1002</v>
      </c>
      <c r="E14307" s="23">
        <v>44317</v>
      </c>
      <c r="F14307">
        <v>0</v>
      </c>
      <c r="G14307">
        <v>0</v>
      </c>
      <c r="I14307">
        <v>0</v>
      </c>
      <c r="J14307">
        <v>0</v>
      </c>
      <c r="L14307">
        <v>0</v>
      </c>
      <c r="N14307">
        <v>0</v>
      </c>
      <c r="P14307">
        <v>0</v>
      </c>
      <c r="Q14307">
        <v>0</v>
      </c>
      <c r="S14307">
        <v>0</v>
      </c>
    </row>
    <row r="14308" spans="1:19" x14ac:dyDescent="0.2">
      <c r="A14308" t="s">
        <v>29738</v>
      </c>
      <c r="B14308" t="s">
        <v>29550</v>
      </c>
      <c r="C14308" t="s">
        <v>219</v>
      </c>
      <c r="D14308" t="s">
        <v>1002</v>
      </c>
      <c r="E14308" s="23">
        <v>44317</v>
      </c>
      <c r="F14308">
        <v>0</v>
      </c>
      <c r="G14308">
        <v>0</v>
      </c>
      <c r="I14308">
        <v>0</v>
      </c>
      <c r="J14308">
        <v>0</v>
      </c>
      <c r="L14308">
        <v>0</v>
      </c>
      <c r="N14308">
        <v>0</v>
      </c>
      <c r="P14308">
        <v>0</v>
      </c>
      <c r="Q14308">
        <v>0</v>
      </c>
      <c r="S14308">
        <v>0</v>
      </c>
    </row>
    <row r="14309" spans="1:19" x14ac:dyDescent="0.2">
      <c r="A14309" t="s">
        <v>29739</v>
      </c>
      <c r="B14309" t="s">
        <v>29551</v>
      </c>
      <c r="C14309" t="s">
        <v>340</v>
      </c>
      <c r="D14309" t="s">
        <v>1002</v>
      </c>
      <c r="E14309" s="23">
        <v>44317</v>
      </c>
      <c r="F14309">
        <v>2</v>
      </c>
      <c r="G14309">
        <v>3</v>
      </c>
      <c r="I14309">
        <v>21</v>
      </c>
      <c r="J14309">
        <v>22</v>
      </c>
      <c r="L14309">
        <v>32</v>
      </c>
      <c r="N14309">
        <v>13</v>
      </c>
      <c r="P14309">
        <v>1</v>
      </c>
      <c r="Q14309">
        <v>1</v>
      </c>
      <c r="S14309">
        <v>8</v>
      </c>
    </row>
    <row r="14310" spans="1:19" x14ac:dyDescent="0.2">
      <c r="A14310" t="s">
        <v>29740</v>
      </c>
      <c r="B14310" t="s">
        <v>29552</v>
      </c>
      <c r="C14310" t="s">
        <v>350</v>
      </c>
      <c r="D14310" t="s">
        <v>1002</v>
      </c>
      <c r="E14310" s="23">
        <v>44317</v>
      </c>
      <c r="F14310">
        <v>0</v>
      </c>
      <c r="G14310">
        <v>0</v>
      </c>
      <c r="I14310">
        <v>0</v>
      </c>
      <c r="J14310">
        <v>0</v>
      </c>
      <c r="L14310">
        <v>0</v>
      </c>
      <c r="N14310">
        <v>0</v>
      </c>
      <c r="P14310">
        <v>0</v>
      </c>
      <c r="Q14310">
        <v>0</v>
      </c>
      <c r="S14310">
        <v>0</v>
      </c>
    </row>
    <row r="14311" spans="1:19" x14ac:dyDescent="0.2">
      <c r="A14311" t="s">
        <v>29741</v>
      </c>
      <c r="B14311" t="s">
        <v>29553</v>
      </c>
      <c r="C14311" t="s">
        <v>351</v>
      </c>
      <c r="D14311" t="s">
        <v>1002</v>
      </c>
      <c r="E14311" s="23">
        <v>44317</v>
      </c>
      <c r="F14311">
        <v>0</v>
      </c>
      <c r="G14311">
        <v>0</v>
      </c>
      <c r="I14311">
        <v>0</v>
      </c>
      <c r="J14311">
        <v>0</v>
      </c>
      <c r="L14311">
        <v>0</v>
      </c>
      <c r="N14311">
        <v>0</v>
      </c>
      <c r="P14311">
        <v>0</v>
      </c>
      <c r="Q14311">
        <v>0</v>
      </c>
      <c r="S14311">
        <v>0</v>
      </c>
    </row>
    <row r="14312" spans="1:19" x14ac:dyDescent="0.2">
      <c r="A14312" t="s">
        <v>29742</v>
      </c>
      <c r="B14312" t="s">
        <v>29554</v>
      </c>
      <c r="C14312" t="s">
        <v>352</v>
      </c>
      <c r="D14312" t="s">
        <v>1002</v>
      </c>
      <c r="E14312" s="23">
        <v>44317</v>
      </c>
      <c r="F14312">
        <v>0</v>
      </c>
      <c r="G14312">
        <v>0</v>
      </c>
      <c r="I14312">
        <v>0</v>
      </c>
      <c r="J14312">
        <v>0</v>
      </c>
      <c r="L14312">
        <v>0</v>
      </c>
      <c r="N14312">
        <v>0</v>
      </c>
      <c r="P14312">
        <v>0</v>
      </c>
      <c r="Q14312">
        <v>0</v>
      </c>
      <c r="S14312">
        <v>0</v>
      </c>
    </row>
    <row r="14313" spans="1:19" x14ac:dyDescent="0.2">
      <c r="A14313" t="s">
        <v>29743</v>
      </c>
      <c r="B14313" t="s">
        <v>29555</v>
      </c>
      <c r="C14313" t="s">
        <v>353</v>
      </c>
      <c r="D14313" t="s">
        <v>1002</v>
      </c>
      <c r="E14313" s="23">
        <v>44317</v>
      </c>
      <c r="F14313">
        <v>0</v>
      </c>
      <c r="G14313">
        <v>0</v>
      </c>
      <c r="I14313">
        <v>0</v>
      </c>
      <c r="J14313">
        <v>0</v>
      </c>
      <c r="L14313">
        <v>0</v>
      </c>
      <c r="N14313">
        <v>0</v>
      </c>
      <c r="P14313">
        <v>0</v>
      </c>
      <c r="Q14313">
        <v>0</v>
      </c>
      <c r="S14313">
        <v>0</v>
      </c>
    </row>
    <row r="14314" spans="1:19" x14ac:dyDescent="0.2">
      <c r="A14314" t="s">
        <v>29744</v>
      </c>
      <c r="B14314" t="s">
        <v>29556</v>
      </c>
      <c r="C14314" t="s">
        <v>386</v>
      </c>
      <c r="D14314" t="s">
        <v>1002</v>
      </c>
      <c r="E14314" s="23">
        <v>44317</v>
      </c>
      <c r="F14314">
        <v>0</v>
      </c>
      <c r="G14314">
        <v>0</v>
      </c>
      <c r="I14314">
        <v>0</v>
      </c>
      <c r="J14314">
        <v>0</v>
      </c>
      <c r="L14314">
        <v>0</v>
      </c>
      <c r="N14314">
        <v>0</v>
      </c>
      <c r="P14314">
        <v>0</v>
      </c>
      <c r="Q14314">
        <v>0</v>
      </c>
      <c r="S14314">
        <v>0</v>
      </c>
    </row>
    <row r="14315" spans="1:19" x14ac:dyDescent="0.2">
      <c r="A14315" t="s">
        <v>29745</v>
      </c>
      <c r="B14315" t="s">
        <v>29557</v>
      </c>
      <c r="C14315" t="s">
        <v>354</v>
      </c>
      <c r="D14315" t="s">
        <v>1002</v>
      </c>
      <c r="E14315" s="23">
        <v>44317</v>
      </c>
      <c r="F14315">
        <v>4</v>
      </c>
      <c r="G14315">
        <v>4</v>
      </c>
      <c r="I14315">
        <v>7</v>
      </c>
      <c r="J14315">
        <v>24</v>
      </c>
      <c r="L14315">
        <v>24</v>
      </c>
      <c r="N14315">
        <v>7</v>
      </c>
      <c r="P14315">
        <v>0</v>
      </c>
      <c r="Q14315">
        <v>2</v>
      </c>
      <c r="S14315">
        <v>0</v>
      </c>
    </row>
    <row r="14316" spans="1:19" x14ac:dyDescent="0.2">
      <c r="A14316" t="s">
        <v>29746</v>
      </c>
      <c r="B14316" t="s">
        <v>29558</v>
      </c>
      <c r="C14316" t="s">
        <v>355</v>
      </c>
      <c r="D14316" t="s">
        <v>1002</v>
      </c>
      <c r="E14316" s="23">
        <v>44317</v>
      </c>
      <c r="F14316">
        <v>2</v>
      </c>
      <c r="G14316">
        <v>2</v>
      </c>
      <c r="I14316">
        <v>7</v>
      </c>
      <c r="J14316">
        <v>11</v>
      </c>
      <c r="L14316">
        <v>11</v>
      </c>
      <c r="N14316">
        <v>6</v>
      </c>
      <c r="P14316">
        <v>0</v>
      </c>
      <c r="Q14316">
        <v>1</v>
      </c>
      <c r="S14316">
        <v>1</v>
      </c>
    </row>
    <row r="14317" spans="1:19" x14ac:dyDescent="0.2">
      <c r="A14317" t="s">
        <v>29747</v>
      </c>
      <c r="B14317" t="s">
        <v>29559</v>
      </c>
      <c r="C14317" t="s">
        <v>1048</v>
      </c>
      <c r="D14317" t="s">
        <v>1002</v>
      </c>
      <c r="E14317" s="23">
        <v>44317</v>
      </c>
      <c r="F14317">
        <v>2</v>
      </c>
      <c r="G14317">
        <v>2.5</v>
      </c>
      <c r="I14317">
        <v>4</v>
      </c>
      <c r="J14317">
        <v>12</v>
      </c>
      <c r="L14317">
        <v>14</v>
      </c>
      <c r="N14317">
        <v>4</v>
      </c>
      <c r="P14317">
        <v>1</v>
      </c>
      <c r="Q14317">
        <v>1</v>
      </c>
      <c r="S14317">
        <v>0</v>
      </c>
    </row>
    <row r="14318" spans="1:19" x14ac:dyDescent="0.2">
      <c r="A14318" t="s">
        <v>29748</v>
      </c>
      <c r="B14318" t="s">
        <v>29560</v>
      </c>
      <c r="C14318" t="s">
        <v>1047</v>
      </c>
      <c r="D14318" t="s">
        <v>1002</v>
      </c>
      <c r="E14318" s="23">
        <v>44317</v>
      </c>
      <c r="F14318">
        <v>1.5</v>
      </c>
      <c r="G14318">
        <v>1.5</v>
      </c>
      <c r="I14318">
        <v>16</v>
      </c>
      <c r="J14318">
        <v>8</v>
      </c>
      <c r="L14318">
        <v>8</v>
      </c>
      <c r="N14318">
        <v>16</v>
      </c>
      <c r="P14318">
        <v>0</v>
      </c>
      <c r="Q14318">
        <v>0</v>
      </c>
      <c r="S14318">
        <v>0</v>
      </c>
    </row>
    <row r="14319" spans="1:19" x14ac:dyDescent="0.2">
      <c r="A14319" t="s">
        <v>29749</v>
      </c>
      <c r="B14319" t="s">
        <v>29561</v>
      </c>
      <c r="C14319" t="s">
        <v>1050</v>
      </c>
      <c r="D14319" t="s">
        <v>1002</v>
      </c>
      <c r="E14319" s="23">
        <v>44317</v>
      </c>
      <c r="F14319">
        <v>0</v>
      </c>
      <c r="G14319">
        <v>0</v>
      </c>
      <c r="I14319">
        <v>0</v>
      </c>
      <c r="J14319">
        <v>0</v>
      </c>
      <c r="L14319">
        <v>0</v>
      </c>
      <c r="N14319">
        <v>0</v>
      </c>
      <c r="P14319">
        <v>0</v>
      </c>
      <c r="Q14319">
        <v>0</v>
      </c>
      <c r="S14319">
        <v>0</v>
      </c>
    </row>
    <row r="14320" spans="1:19" x14ac:dyDescent="0.2">
      <c r="A14320" t="s">
        <v>29750</v>
      </c>
      <c r="B14320" t="s">
        <v>29562</v>
      </c>
      <c r="C14320" t="s">
        <v>1054</v>
      </c>
      <c r="D14320" t="s">
        <v>1002</v>
      </c>
      <c r="E14320" s="23">
        <v>44317</v>
      </c>
      <c r="F14320">
        <v>1</v>
      </c>
      <c r="G14320">
        <v>1.5</v>
      </c>
      <c r="I14320">
        <v>0</v>
      </c>
      <c r="J14320">
        <v>5</v>
      </c>
      <c r="L14320">
        <v>8</v>
      </c>
      <c r="N14320">
        <v>0</v>
      </c>
      <c r="P14320">
        <v>0</v>
      </c>
      <c r="Q14320">
        <v>0</v>
      </c>
      <c r="S14320">
        <v>0</v>
      </c>
    </row>
    <row r="14321" spans="1:19" x14ac:dyDescent="0.2">
      <c r="A14321" t="s">
        <v>29751</v>
      </c>
      <c r="B14321" t="s">
        <v>29563</v>
      </c>
      <c r="C14321" t="s">
        <v>1052</v>
      </c>
      <c r="D14321" t="s">
        <v>1002</v>
      </c>
      <c r="E14321" s="23">
        <v>44317</v>
      </c>
      <c r="F14321">
        <v>2</v>
      </c>
      <c r="G14321">
        <v>2.5</v>
      </c>
      <c r="I14321">
        <v>4</v>
      </c>
      <c r="J14321">
        <v>11</v>
      </c>
      <c r="L14321">
        <v>13</v>
      </c>
      <c r="N14321">
        <v>4</v>
      </c>
      <c r="P14321">
        <v>1</v>
      </c>
      <c r="Q14321">
        <v>1</v>
      </c>
      <c r="S14321">
        <v>0</v>
      </c>
    </row>
    <row r="14322" spans="1:19" x14ac:dyDescent="0.2">
      <c r="A14322" t="s">
        <v>29752</v>
      </c>
      <c r="B14322" t="s">
        <v>29564</v>
      </c>
      <c r="C14322" t="s">
        <v>1053</v>
      </c>
      <c r="D14322" t="s">
        <v>1002</v>
      </c>
      <c r="E14322" s="23">
        <v>44317</v>
      </c>
      <c r="F14322">
        <v>1.5</v>
      </c>
      <c r="G14322">
        <v>1.5</v>
      </c>
      <c r="I14322">
        <v>4</v>
      </c>
      <c r="J14322">
        <v>8</v>
      </c>
      <c r="L14322">
        <v>8</v>
      </c>
      <c r="N14322">
        <v>3</v>
      </c>
      <c r="P14322">
        <v>0</v>
      </c>
      <c r="Q14322">
        <v>0</v>
      </c>
      <c r="S14322">
        <v>1</v>
      </c>
    </row>
    <row r="14323" spans="1:19" x14ac:dyDescent="0.2">
      <c r="A14323" t="s">
        <v>29661</v>
      </c>
      <c r="B14323" t="s">
        <v>29473</v>
      </c>
      <c r="C14323" t="s">
        <v>25698</v>
      </c>
      <c r="D14323" t="s">
        <v>1000</v>
      </c>
      <c r="E14323" s="23">
        <v>44317</v>
      </c>
      <c r="F14323">
        <v>2</v>
      </c>
      <c r="G14323">
        <v>4</v>
      </c>
      <c r="I14323">
        <v>9</v>
      </c>
      <c r="J14323">
        <v>12</v>
      </c>
      <c r="L14323">
        <v>21</v>
      </c>
      <c r="N14323">
        <v>8</v>
      </c>
      <c r="P14323">
        <v>0</v>
      </c>
      <c r="Q14323">
        <v>0</v>
      </c>
      <c r="S14323">
        <v>1</v>
      </c>
    </row>
    <row r="14324" spans="1:19" x14ac:dyDescent="0.2">
      <c r="A14324" t="s">
        <v>29753</v>
      </c>
      <c r="B14324" t="s">
        <v>29565</v>
      </c>
      <c r="C14324" t="s">
        <v>962</v>
      </c>
      <c r="D14324" t="s">
        <v>1000</v>
      </c>
      <c r="E14324" s="23">
        <v>44317</v>
      </c>
      <c r="F14324">
        <v>0</v>
      </c>
      <c r="G14324">
        <v>0</v>
      </c>
      <c r="I14324">
        <v>0</v>
      </c>
      <c r="J14324">
        <v>0</v>
      </c>
      <c r="L14324">
        <v>0</v>
      </c>
      <c r="N14324">
        <v>0</v>
      </c>
      <c r="P14324">
        <v>0</v>
      </c>
      <c r="Q14324">
        <v>0</v>
      </c>
      <c r="S14324">
        <v>0</v>
      </c>
    </row>
    <row r="14325" spans="1:19" x14ac:dyDescent="0.2">
      <c r="A14325" t="s">
        <v>29754</v>
      </c>
      <c r="B14325" t="s">
        <v>29566</v>
      </c>
      <c r="C14325" t="s">
        <v>348</v>
      </c>
      <c r="D14325" t="s">
        <v>1000</v>
      </c>
      <c r="E14325" s="23">
        <v>44317</v>
      </c>
      <c r="F14325">
        <v>0</v>
      </c>
      <c r="G14325">
        <v>0</v>
      </c>
      <c r="I14325">
        <v>0</v>
      </c>
      <c r="J14325">
        <v>0</v>
      </c>
      <c r="L14325">
        <v>0</v>
      </c>
      <c r="N14325">
        <v>0</v>
      </c>
      <c r="P14325">
        <v>0</v>
      </c>
      <c r="Q14325">
        <v>0</v>
      </c>
      <c r="S14325">
        <v>0</v>
      </c>
    </row>
    <row r="14326" spans="1:19" x14ac:dyDescent="0.2">
      <c r="A14326" t="s">
        <v>29755</v>
      </c>
      <c r="B14326" t="s">
        <v>29567</v>
      </c>
      <c r="C14326" t="s">
        <v>357</v>
      </c>
      <c r="D14326" t="s">
        <v>1000</v>
      </c>
      <c r="E14326" s="23">
        <v>44317</v>
      </c>
      <c r="F14326">
        <v>0</v>
      </c>
      <c r="G14326">
        <v>0</v>
      </c>
      <c r="I14326">
        <v>0</v>
      </c>
      <c r="J14326">
        <v>0</v>
      </c>
      <c r="L14326">
        <v>0</v>
      </c>
      <c r="N14326">
        <v>0</v>
      </c>
      <c r="P14326">
        <v>0</v>
      </c>
      <c r="Q14326">
        <v>0</v>
      </c>
      <c r="S14326">
        <v>0</v>
      </c>
    </row>
    <row r="14327" spans="1:19" x14ac:dyDescent="0.2">
      <c r="A14327" t="s">
        <v>29756</v>
      </c>
      <c r="B14327" t="s">
        <v>29568</v>
      </c>
      <c r="C14327" t="s">
        <v>22399</v>
      </c>
      <c r="D14327" t="s">
        <v>1000</v>
      </c>
      <c r="E14327" s="23">
        <v>44317</v>
      </c>
      <c r="F14327">
        <v>0</v>
      </c>
      <c r="G14327">
        <v>0</v>
      </c>
      <c r="I14327">
        <v>0</v>
      </c>
      <c r="J14327">
        <v>0</v>
      </c>
      <c r="L14327">
        <v>0</v>
      </c>
      <c r="N14327">
        <v>0</v>
      </c>
      <c r="P14327">
        <v>0</v>
      </c>
      <c r="Q14327">
        <v>0</v>
      </c>
      <c r="S14327">
        <v>0</v>
      </c>
    </row>
    <row r="14328" spans="1:19" x14ac:dyDescent="0.2">
      <c r="A14328" t="s">
        <v>29757</v>
      </c>
      <c r="B14328" t="s">
        <v>29569</v>
      </c>
      <c r="C14328" t="s">
        <v>203</v>
      </c>
      <c r="D14328" t="s">
        <v>1000</v>
      </c>
      <c r="E14328" s="23">
        <v>44317</v>
      </c>
      <c r="F14328">
        <v>0</v>
      </c>
      <c r="G14328">
        <v>0</v>
      </c>
      <c r="I14328">
        <v>0</v>
      </c>
      <c r="J14328">
        <v>0</v>
      </c>
      <c r="L14328">
        <v>0</v>
      </c>
      <c r="N14328">
        <v>0</v>
      </c>
      <c r="P14328">
        <v>0</v>
      </c>
      <c r="Q14328">
        <v>0</v>
      </c>
      <c r="S14328">
        <v>0</v>
      </c>
    </row>
    <row r="14329" spans="1:19" x14ac:dyDescent="0.2">
      <c r="A14329" t="s">
        <v>29758</v>
      </c>
      <c r="B14329" t="s">
        <v>29570</v>
      </c>
      <c r="C14329" t="s">
        <v>387</v>
      </c>
      <c r="D14329" t="s">
        <v>1000</v>
      </c>
      <c r="E14329" s="23">
        <v>44317</v>
      </c>
      <c r="F14329">
        <v>0</v>
      </c>
      <c r="G14329">
        <v>0</v>
      </c>
      <c r="I14329">
        <v>0</v>
      </c>
      <c r="J14329">
        <v>0</v>
      </c>
      <c r="L14329">
        <v>0</v>
      </c>
      <c r="N14329">
        <v>0</v>
      </c>
      <c r="P14329">
        <v>0</v>
      </c>
      <c r="Q14329">
        <v>0</v>
      </c>
      <c r="S14329">
        <v>0</v>
      </c>
    </row>
    <row r="14330" spans="1:19" x14ac:dyDescent="0.2">
      <c r="A14330" t="s">
        <v>29759</v>
      </c>
      <c r="B14330" t="s">
        <v>29571</v>
      </c>
      <c r="C14330" t="s">
        <v>223</v>
      </c>
      <c r="D14330" t="s">
        <v>1000</v>
      </c>
      <c r="E14330" s="23">
        <v>44317</v>
      </c>
      <c r="F14330">
        <v>0</v>
      </c>
      <c r="G14330">
        <v>0</v>
      </c>
      <c r="I14330">
        <v>0</v>
      </c>
      <c r="J14330">
        <v>0</v>
      </c>
      <c r="L14330">
        <v>0</v>
      </c>
      <c r="N14330">
        <v>0</v>
      </c>
      <c r="P14330">
        <v>0</v>
      </c>
      <c r="Q14330">
        <v>0</v>
      </c>
      <c r="S14330">
        <v>0</v>
      </c>
    </row>
    <row r="14331" spans="1:19" x14ac:dyDescent="0.2">
      <c r="A14331" t="s">
        <v>29760</v>
      </c>
      <c r="B14331" t="s">
        <v>29572</v>
      </c>
      <c r="C14331" t="s">
        <v>346</v>
      </c>
      <c r="D14331" t="s">
        <v>1000</v>
      </c>
      <c r="E14331" s="23">
        <v>44317</v>
      </c>
      <c r="F14331">
        <v>0</v>
      </c>
      <c r="G14331">
        <v>0</v>
      </c>
      <c r="I14331">
        <v>0</v>
      </c>
      <c r="J14331">
        <v>0</v>
      </c>
      <c r="L14331">
        <v>0</v>
      </c>
      <c r="N14331">
        <v>0</v>
      </c>
      <c r="P14331">
        <v>0</v>
      </c>
      <c r="Q14331">
        <v>0</v>
      </c>
      <c r="S14331">
        <v>0</v>
      </c>
    </row>
    <row r="14332" spans="1:19" x14ac:dyDescent="0.2">
      <c r="A14332" t="s">
        <v>29761</v>
      </c>
      <c r="B14332" t="s">
        <v>29573</v>
      </c>
      <c r="C14332" t="s">
        <v>207</v>
      </c>
      <c r="D14332" t="s">
        <v>1000</v>
      </c>
      <c r="E14332" s="23">
        <v>44317</v>
      </c>
      <c r="F14332">
        <v>7</v>
      </c>
      <c r="G14332">
        <v>7</v>
      </c>
      <c r="I14332">
        <v>17</v>
      </c>
      <c r="J14332">
        <v>42</v>
      </c>
      <c r="L14332">
        <v>41</v>
      </c>
      <c r="N14332">
        <v>17</v>
      </c>
      <c r="P14332">
        <v>3</v>
      </c>
      <c r="Q14332">
        <v>5</v>
      </c>
      <c r="S14332">
        <v>0</v>
      </c>
    </row>
    <row r="14333" spans="1:19" x14ac:dyDescent="0.2">
      <c r="A14333" t="s">
        <v>29762</v>
      </c>
      <c r="B14333" t="s">
        <v>29574</v>
      </c>
      <c r="C14333" t="s">
        <v>212</v>
      </c>
      <c r="D14333" t="s">
        <v>1000</v>
      </c>
      <c r="E14333" s="23">
        <v>44317</v>
      </c>
      <c r="F14333">
        <v>4</v>
      </c>
      <c r="G14333">
        <v>3.5</v>
      </c>
      <c r="I14333">
        <v>6</v>
      </c>
      <c r="J14333">
        <v>23</v>
      </c>
      <c r="L14333">
        <v>20</v>
      </c>
      <c r="N14333">
        <v>5</v>
      </c>
      <c r="P14333">
        <v>1</v>
      </c>
      <c r="Q14333">
        <v>2</v>
      </c>
      <c r="S14333">
        <v>1</v>
      </c>
    </row>
    <row r="14334" spans="1:19" x14ac:dyDescent="0.2">
      <c r="A14334" t="s">
        <v>29763</v>
      </c>
      <c r="B14334" t="s">
        <v>29575</v>
      </c>
      <c r="C14334" t="s">
        <v>963</v>
      </c>
      <c r="D14334" t="s">
        <v>1000</v>
      </c>
      <c r="E14334" s="23">
        <v>44317</v>
      </c>
      <c r="F14334">
        <v>0</v>
      </c>
      <c r="G14334">
        <v>0</v>
      </c>
      <c r="I14334">
        <v>0</v>
      </c>
      <c r="J14334">
        <v>0</v>
      </c>
      <c r="L14334">
        <v>0</v>
      </c>
      <c r="N14334">
        <v>0</v>
      </c>
      <c r="P14334">
        <v>0</v>
      </c>
      <c r="Q14334">
        <v>0</v>
      </c>
      <c r="S14334">
        <v>0</v>
      </c>
    </row>
    <row r="14335" spans="1:19" x14ac:dyDescent="0.2">
      <c r="A14335" t="s">
        <v>29764</v>
      </c>
      <c r="B14335" t="s">
        <v>29576</v>
      </c>
      <c r="C14335" t="s">
        <v>225</v>
      </c>
      <c r="D14335" t="s">
        <v>1000</v>
      </c>
      <c r="E14335" s="23">
        <v>44317</v>
      </c>
      <c r="F14335">
        <v>2</v>
      </c>
      <c r="G14335">
        <v>11</v>
      </c>
      <c r="I14335">
        <v>7</v>
      </c>
      <c r="J14335">
        <v>22</v>
      </c>
      <c r="L14335">
        <v>121</v>
      </c>
      <c r="N14335">
        <v>7</v>
      </c>
      <c r="P14335">
        <v>0</v>
      </c>
      <c r="Q14335">
        <v>0</v>
      </c>
      <c r="S14335">
        <v>0</v>
      </c>
    </row>
    <row r="14336" spans="1:19" x14ac:dyDescent="0.2">
      <c r="A14336" t="s">
        <v>29765</v>
      </c>
      <c r="B14336" t="s">
        <v>29577</v>
      </c>
      <c r="C14336" t="s">
        <v>232</v>
      </c>
      <c r="D14336" t="s">
        <v>1000</v>
      </c>
      <c r="E14336" s="23">
        <v>44317</v>
      </c>
      <c r="F14336">
        <v>13</v>
      </c>
      <c r="G14336">
        <v>16.5</v>
      </c>
      <c r="I14336">
        <v>151</v>
      </c>
      <c r="J14336">
        <v>128</v>
      </c>
      <c r="L14336">
        <v>150</v>
      </c>
      <c r="N14336">
        <v>149</v>
      </c>
      <c r="P14336">
        <v>8</v>
      </c>
      <c r="Q14336">
        <v>21</v>
      </c>
      <c r="S14336">
        <v>2</v>
      </c>
    </row>
    <row r="14337" spans="1:19" x14ac:dyDescent="0.2">
      <c r="A14337" t="s">
        <v>29766</v>
      </c>
      <c r="B14337" t="s">
        <v>29578</v>
      </c>
      <c r="C14337" t="s">
        <v>317</v>
      </c>
      <c r="D14337" t="s">
        <v>1000</v>
      </c>
      <c r="E14337" s="23">
        <v>44317</v>
      </c>
      <c r="F14337">
        <v>4</v>
      </c>
      <c r="G14337">
        <v>6</v>
      </c>
      <c r="I14337">
        <v>15</v>
      </c>
      <c r="J14337">
        <v>22</v>
      </c>
      <c r="L14337">
        <v>33</v>
      </c>
      <c r="N14337">
        <v>14</v>
      </c>
      <c r="P14337">
        <v>0</v>
      </c>
      <c r="Q14337">
        <v>1</v>
      </c>
      <c r="S14337">
        <v>1</v>
      </c>
    </row>
    <row r="14338" spans="1:19" x14ac:dyDescent="0.2">
      <c r="A14338" t="s">
        <v>29767</v>
      </c>
      <c r="B14338" t="s">
        <v>29579</v>
      </c>
      <c r="C14338" t="s">
        <v>214</v>
      </c>
      <c r="D14338" t="s">
        <v>1000</v>
      </c>
      <c r="E14338" s="23">
        <v>44317</v>
      </c>
      <c r="F14338">
        <v>12</v>
      </c>
      <c r="G14338">
        <v>16</v>
      </c>
      <c r="I14338">
        <v>88</v>
      </c>
      <c r="J14338">
        <v>104</v>
      </c>
      <c r="L14338">
        <v>129</v>
      </c>
      <c r="N14338">
        <v>76</v>
      </c>
      <c r="P14338">
        <v>13</v>
      </c>
      <c r="Q14338">
        <v>18</v>
      </c>
      <c r="S14338">
        <v>12</v>
      </c>
    </row>
    <row r="14339" spans="1:19" x14ac:dyDescent="0.2">
      <c r="A14339" t="s">
        <v>29768</v>
      </c>
      <c r="B14339" t="s">
        <v>29580</v>
      </c>
      <c r="C14339" t="s">
        <v>230</v>
      </c>
      <c r="D14339" t="s">
        <v>1000</v>
      </c>
      <c r="E14339" s="23">
        <v>44317</v>
      </c>
      <c r="F14339">
        <v>0</v>
      </c>
      <c r="G14339">
        <v>0</v>
      </c>
      <c r="I14339">
        <v>0</v>
      </c>
      <c r="J14339">
        <v>0</v>
      </c>
      <c r="L14339">
        <v>0</v>
      </c>
      <c r="N14339">
        <v>0</v>
      </c>
      <c r="P14339">
        <v>0</v>
      </c>
      <c r="Q14339">
        <v>0</v>
      </c>
      <c r="S14339">
        <v>0</v>
      </c>
    </row>
    <row r="14340" spans="1:19" x14ac:dyDescent="0.2">
      <c r="A14340" t="s">
        <v>29769</v>
      </c>
      <c r="B14340" t="s">
        <v>29581</v>
      </c>
      <c r="C14340" t="s">
        <v>234</v>
      </c>
      <c r="D14340" t="s">
        <v>1000</v>
      </c>
      <c r="E14340" s="23">
        <v>44317</v>
      </c>
      <c r="F14340">
        <v>0</v>
      </c>
      <c r="G14340">
        <v>0</v>
      </c>
      <c r="I14340">
        <v>0</v>
      </c>
      <c r="J14340">
        <v>0</v>
      </c>
      <c r="L14340">
        <v>0</v>
      </c>
      <c r="N14340">
        <v>0</v>
      </c>
      <c r="P14340">
        <v>0</v>
      </c>
      <c r="Q14340">
        <v>0</v>
      </c>
      <c r="S14340">
        <v>0</v>
      </c>
    </row>
    <row r="14341" spans="1:19" x14ac:dyDescent="0.2">
      <c r="A14341" t="s">
        <v>29770</v>
      </c>
      <c r="B14341" t="s">
        <v>29582</v>
      </c>
      <c r="C14341" t="s">
        <v>217</v>
      </c>
      <c r="D14341" t="s">
        <v>1000</v>
      </c>
      <c r="E14341" s="23">
        <v>44317</v>
      </c>
      <c r="F14341">
        <v>0</v>
      </c>
      <c r="G14341">
        <v>0</v>
      </c>
      <c r="I14341">
        <v>0</v>
      </c>
      <c r="J14341">
        <v>0</v>
      </c>
      <c r="L14341">
        <v>0</v>
      </c>
      <c r="N14341">
        <v>0</v>
      </c>
      <c r="P14341">
        <v>0</v>
      </c>
      <c r="Q14341">
        <v>0</v>
      </c>
      <c r="S14341">
        <v>0</v>
      </c>
    </row>
    <row r="14342" spans="1:19" x14ac:dyDescent="0.2">
      <c r="A14342" t="s">
        <v>29771</v>
      </c>
      <c r="B14342" t="s">
        <v>29583</v>
      </c>
      <c r="C14342" t="s">
        <v>342</v>
      </c>
      <c r="D14342" t="s">
        <v>1000</v>
      </c>
      <c r="E14342" s="23">
        <v>44317</v>
      </c>
      <c r="F14342">
        <v>2</v>
      </c>
      <c r="G14342">
        <v>3</v>
      </c>
      <c r="I14342">
        <v>21</v>
      </c>
      <c r="J14342">
        <v>22</v>
      </c>
      <c r="L14342">
        <v>32</v>
      </c>
      <c r="N14342">
        <v>13</v>
      </c>
      <c r="P14342">
        <v>1</v>
      </c>
      <c r="Q14342">
        <v>1</v>
      </c>
      <c r="S14342">
        <v>8</v>
      </c>
    </row>
    <row r="14343" spans="1:19" x14ac:dyDescent="0.2">
      <c r="A14343" t="s">
        <v>29772</v>
      </c>
      <c r="B14343" t="s">
        <v>29584</v>
      </c>
      <c r="C14343" t="s">
        <v>220</v>
      </c>
      <c r="D14343" t="s">
        <v>1000</v>
      </c>
      <c r="E14343" s="23">
        <v>44317</v>
      </c>
      <c r="F14343">
        <v>0</v>
      </c>
      <c r="G14343">
        <v>0</v>
      </c>
      <c r="I14343">
        <v>0</v>
      </c>
      <c r="J14343">
        <v>0</v>
      </c>
      <c r="L14343">
        <v>0</v>
      </c>
      <c r="N14343">
        <v>0</v>
      </c>
      <c r="P14343">
        <v>0</v>
      </c>
      <c r="Q14343">
        <v>0</v>
      </c>
      <c r="S14343">
        <v>0</v>
      </c>
    </row>
    <row r="14344" spans="1:19" x14ac:dyDescent="0.2">
      <c r="A14344" t="s">
        <v>29773</v>
      </c>
      <c r="B14344" t="s">
        <v>29585</v>
      </c>
      <c r="C14344" t="s">
        <v>25330</v>
      </c>
      <c r="D14344" t="s">
        <v>1001</v>
      </c>
      <c r="E14344" s="23">
        <v>44317</v>
      </c>
      <c r="F14344">
        <v>0</v>
      </c>
      <c r="G14344">
        <v>0</v>
      </c>
      <c r="I14344">
        <v>0</v>
      </c>
      <c r="J14344">
        <v>0</v>
      </c>
      <c r="L14344">
        <v>0</v>
      </c>
      <c r="N14344">
        <v>0</v>
      </c>
      <c r="P14344">
        <v>0</v>
      </c>
      <c r="Q14344">
        <v>0</v>
      </c>
      <c r="S14344">
        <v>0</v>
      </c>
    </row>
    <row r="14345" spans="1:19" x14ac:dyDescent="0.2">
      <c r="A14345" t="s">
        <v>29774</v>
      </c>
      <c r="B14345" t="s">
        <v>29586</v>
      </c>
      <c r="C14345" t="s">
        <v>25330</v>
      </c>
      <c r="D14345" t="s">
        <v>1000</v>
      </c>
      <c r="E14345" s="23">
        <v>44317</v>
      </c>
      <c r="F14345">
        <v>0</v>
      </c>
      <c r="G14345">
        <v>0</v>
      </c>
      <c r="I14345">
        <v>0</v>
      </c>
      <c r="J14345">
        <v>0</v>
      </c>
      <c r="L14345">
        <v>0</v>
      </c>
      <c r="N14345">
        <v>0</v>
      </c>
      <c r="P14345">
        <v>0</v>
      </c>
      <c r="Q14345">
        <v>0</v>
      </c>
      <c r="S14345">
        <v>0</v>
      </c>
    </row>
    <row r="14346" spans="1:19" x14ac:dyDescent="0.2">
      <c r="A14346" t="s">
        <v>29775</v>
      </c>
      <c r="B14346" t="s">
        <v>29587</v>
      </c>
      <c r="C14346" t="s">
        <v>199</v>
      </c>
      <c r="D14346" t="s">
        <v>1000</v>
      </c>
      <c r="E14346" s="23">
        <v>44317</v>
      </c>
      <c r="F14346">
        <v>10.5</v>
      </c>
      <c r="G14346">
        <v>10.5</v>
      </c>
      <c r="I14346">
        <v>71</v>
      </c>
      <c r="J14346">
        <v>98</v>
      </c>
      <c r="L14346">
        <v>104</v>
      </c>
      <c r="N14346">
        <v>69</v>
      </c>
      <c r="P14346">
        <v>1</v>
      </c>
      <c r="Q14346">
        <v>1</v>
      </c>
      <c r="S14346">
        <v>2</v>
      </c>
    </row>
    <row r="14347" spans="1:19" x14ac:dyDescent="0.2">
      <c r="A14347" t="s">
        <v>29776</v>
      </c>
      <c r="B14347" t="s">
        <v>29588</v>
      </c>
      <c r="C14347" t="s">
        <v>199</v>
      </c>
      <c r="D14347" t="s">
        <v>1001</v>
      </c>
      <c r="E14347" s="23">
        <v>44317</v>
      </c>
      <c r="F14347">
        <v>0</v>
      </c>
      <c r="G14347">
        <v>0</v>
      </c>
      <c r="I14347">
        <v>0</v>
      </c>
      <c r="J14347">
        <v>0</v>
      </c>
      <c r="L14347">
        <v>0</v>
      </c>
      <c r="N14347">
        <v>0</v>
      </c>
      <c r="P14347">
        <v>0</v>
      </c>
      <c r="Q14347">
        <v>0</v>
      </c>
      <c r="S14347">
        <v>0</v>
      </c>
    </row>
    <row r="14348" spans="1:19" x14ac:dyDescent="0.2">
      <c r="A14348" t="s">
        <v>29777</v>
      </c>
      <c r="B14348" t="s">
        <v>29589</v>
      </c>
      <c r="C14348" t="s">
        <v>901</v>
      </c>
      <c r="D14348" t="s">
        <v>1000</v>
      </c>
      <c r="E14348" s="23">
        <v>44317</v>
      </c>
      <c r="F14348">
        <v>4</v>
      </c>
      <c r="G14348">
        <v>5</v>
      </c>
      <c r="I14348">
        <v>4</v>
      </c>
      <c r="J14348">
        <v>23</v>
      </c>
      <c r="L14348">
        <v>27</v>
      </c>
      <c r="N14348">
        <v>4</v>
      </c>
      <c r="P14348">
        <v>1</v>
      </c>
      <c r="Q14348">
        <v>1</v>
      </c>
      <c r="S14348">
        <v>0</v>
      </c>
    </row>
    <row r="14349" spans="1:19" x14ac:dyDescent="0.2">
      <c r="A14349" t="s">
        <v>29778</v>
      </c>
      <c r="B14349" t="s">
        <v>29590</v>
      </c>
      <c r="C14349" t="s">
        <v>901</v>
      </c>
      <c r="D14349" t="s">
        <v>1001</v>
      </c>
      <c r="E14349" s="23">
        <v>44317</v>
      </c>
      <c r="F14349">
        <v>0</v>
      </c>
      <c r="G14349">
        <v>0</v>
      </c>
      <c r="I14349">
        <v>4</v>
      </c>
      <c r="J14349">
        <v>0</v>
      </c>
      <c r="L14349">
        <v>0</v>
      </c>
      <c r="N14349">
        <v>4</v>
      </c>
      <c r="P14349">
        <v>1</v>
      </c>
      <c r="Q14349">
        <v>1</v>
      </c>
      <c r="S14349">
        <v>0</v>
      </c>
    </row>
    <row r="14350" spans="1:19" x14ac:dyDescent="0.2">
      <c r="A14350" t="s">
        <v>29779</v>
      </c>
      <c r="B14350" t="s">
        <v>29591</v>
      </c>
      <c r="C14350" t="s">
        <v>903</v>
      </c>
      <c r="D14350" t="s">
        <v>1000</v>
      </c>
      <c r="E14350" s="23">
        <v>44317</v>
      </c>
      <c r="F14350">
        <v>3</v>
      </c>
      <c r="G14350">
        <v>3</v>
      </c>
      <c r="I14350">
        <v>20</v>
      </c>
      <c r="J14350">
        <v>16</v>
      </c>
      <c r="L14350">
        <v>16</v>
      </c>
      <c r="N14350">
        <v>19</v>
      </c>
      <c r="P14350">
        <v>0</v>
      </c>
      <c r="Q14350">
        <v>0</v>
      </c>
      <c r="S14350">
        <v>1</v>
      </c>
    </row>
    <row r="14351" spans="1:19" x14ac:dyDescent="0.2">
      <c r="A14351" t="s">
        <v>29780</v>
      </c>
      <c r="B14351" t="s">
        <v>29592</v>
      </c>
      <c r="C14351" t="s">
        <v>903</v>
      </c>
      <c r="D14351" t="s">
        <v>1001</v>
      </c>
      <c r="E14351" s="23">
        <v>44317</v>
      </c>
      <c r="F14351">
        <v>0</v>
      </c>
      <c r="G14351">
        <v>0</v>
      </c>
      <c r="I14351">
        <v>0</v>
      </c>
      <c r="J14351">
        <v>0</v>
      </c>
      <c r="L14351">
        <v>0</v>
      </c>
      <c r="N14351">
        <v>0</v>
      </c>
      <c r="P14351">
        <v>0</v>
      </c>
      <c r="Q14351">
        <v>0</v>
      </c>
      <c r="S14351">
        <v>0</v>
      </c>
    </row>
    <row r="14352" spans="1:19" x14ac:dyDescent="0.2">
      <c r="A14352" t="s">
        <v>29781</v>
      </c>
      <c r="B14352" t="s">
        <v>29593</v>
      </c>
      <c r="C14352" t="s">
        <v>198</v>
      </c>
      <c r="D14352" t="s">
        <v>1002</v>
      </c>
      <c r="E14352" s="23">
        <v>44317</v>
      </c>
      <c r="F14352">
        <v>0</v>
      </c>
      <c r="G14352">
        <v>0</v>
      </c>
      <c r="I14352">
        <v>0</v>
      </c>
      <c r="J14352">
        <v>0</v>
      </c>
      <c r="L14352">
        <v>0</v>
      </c>
      <c r="N14352">
        <v>0</v>
      </c>
      <c r="P14352">
        <v>0</v>
      </c>
      <c r="Q14352">
        <v>0</v>
      </c>
      <c r="S14352">
        <v>0</v>
      </c>
    </row>
    <row r="14353" spans="1:19" x14ac:dyDescent="0.2">
      <c r="A14353" t="s">
        <v>29782</v>
      </c>
      <c r="B14353" t="s">
        <v>29594</v>
      </c>
      <c r="C14353" t="s">
        <v>25855</v>
      </c>
      <c r="D14353" t="s">
        <v>1002</v>
      </c>
      <c r="E14353" s="23">
        <v>44317</v>
      </c>
      <c r="F14353">
        <v>2</v>
      </c>
      <c r="G14353">
        <v>4</v>
      </c>
      <c r="I14353">
        <v>9</v>
      </c>
      <c r="J14353">
        <v>12</v>
      </c>
      <c r="L14353">
        <v>21</v>
      </c>
      <c r="N14353">
        <v>8</v>
      </c>
      <c r="P14353">
        <v>0</v>
      </c>
      <c r="Q14353">
        <v>0</v>
      </c>
      <c r="S14353">
        <v>1</v>
      </c>
    </row>
    <row r="14354" spans="1:19" x14ac:dyDescent="0.2">
      <c r="A14354" t="s">
        <v>29783</v>
      </c>
      <c r="B14354" t="s">
        <v>29595</v>
      </c>
      <c r="C14354" t="s">
        <v>962</v>
      </c>
      <c r="D14354" t="s">
        <v>1002</v>
      </c>
      <c r="E14354" s="23">
        <v>44317</v>
      </c>
      <c r="F14354">
        <v>0</v>
      </c>
      <c r="G14354">
        <v>0</v>
      </c>
      <c r="I14354">
        <v>0</v>
      </c>
      <c r="J14354">
        <v>0</v>
      </c>
      <c r="L14354">
        <v>0</v>
      </c>
      <c r="N14354">
        <v>0</v>
      </c>
      <c r="P14354">
        <v>0</v>
      </c>
      <c r="Q14354">
        <v>0</v>
      </c>
      <c r="S14354">
        <v>0</v>
      </c>
    </row>
    <row r="14355" spans="1:19" x14ac:dyDescent="0.2">
      <c r="A14355" t="s">
        <v>29784</v>
      </c>
      <c r="B14355" t="s">
        <v>29596</v>
      </c>
      <c r="C14355" t="s">
        <v>199</v>
      </c>
      <c r="D14355" t="s">
        <v>1002</v>
      </c>
      <c r="E14355" s="23">
        <v>44317</v>
      </c>
      <c r="F14355">
        <v>10.5</v>
      </c>
      <c r="G14355">
        <v>10.5</v>
      </c>
      <c r="I14355">
        <v>71</v>
      </c>
      <c r="J14355">
        <v>98</v>
      </c>
      <c r="L14355">
        <v>104</v>
      </c>
      <c r="N14355">
        <v>69</v>
      </c>
      <c r="P14355">
        <v>1</v>
      </c>
      <c r="Q14355">
        <v>1</v>
      </c>
      <c r="S14355">
        <v>2</v>
      </c>
    </row>
    <row r="14356" spans="1:19" x14ac:dyDescent="0.2">
      <c r="A14356" t="s">
        <v>29785</v>
      </c>
      <c r="B14356" t="s">
        <v>29597</v>
      </c>
      <c r="C14356" t="s">
        <v>348</v>
      </c>
      <c r="D14356" t="s">
        <v>1002</v>
      </c>
      <c r="E14356" s="23">
        <v>44317</v>
      </c>
      <c r="F14356">
        <v>0</v>
      </c>
      <c r="G14356">
        <v>0</v>
      </c>
      <c r="I14356">
        <v>0</v>
      </c>
      <c r="J14356">
        <v>0</v>
      </c>
      <c r="L14356">
        <v>0</v>
      </c>
      <c r="N14356">
        <v>0</v>
      </c>
      <c r="P14356">
        <v>0</v>
      </c>
      <c r="Q14356">
        <v>0</v>
      </c>
      <c r="S14356">
        <v>0</v>
      </c>
    </row>
    <row r="14357" spans="1:19" x14ac:dyDescent="0.2">
      <c r="A14357" t="s">
        <v>29786</v>
      </c>
      <c r="B14357" t="s">
        <v>29598</v>
      </c>
      <c r="C14357" t="s">
        <v>357</v>
      </c>
      <c r="D14357" t="s">
        <v>1002</v>
      </c>
      <c r="E14357" s="23">
        <v>44317</v>
      </c>
      <c r="F14357">
        <v>0</v>
      </c>
      <c r="G14357">
        <v>0</v>
      </c>
      <c r="I14357">
        <v>0</v>
      </c>
      <c r="J14357">
        <v>0</v>
      </c>
      <c r="L14357">
        <v>0</v>
      </c>
      <c r="N14357">
        <v>0</v>
      </c>
      <c r="P14357">
        <v>0</v>
      </c>
      <c r="Q14357">
        <v>0</v>
      </c>
      <c r="S14357">
        <v>0</v>
      </c>
    </row>
    <row r="14358" spans="1:19" x14ac:dyDescent="0.2">
      <c r="A14358" t="s">
        <v>29787</v>
      </c>
      <c r="B14358" t="s">
        <v>29599</v>
      </c>
      <c r="C14358" t="s">
        <v>227</v>
      </c>
      <c r="D14358" t="s">
        <v>1002</v>
      </c>
      <c r="E14358" s="23">
        <v>44317</v>
      </c>
      <c r="F14358">
        <v>0</v>
      </c>
      <c r="G14358">
        <v>0</v>
      </c>
      <c r="I14358">
        <v>0</v>
      </c>
      <c r="J14358">
        <v>0</v>
      </c>
      <c r="L14358">
        <v>0</v>
      </c>
      <c r="N14358">
        <v>0</v>
      </c>
      <c r="P14358">
        <v>0</v>
      </c>
      <c r="Q14358">
        <v>0</v>
      </c>
      <c r="S14358">
        <v>0</v>
      </c>
    </row>
    <row r="14359" spans="1:19" x14ac:dyDescent="0.2">
      <c r="A14359" t="s">
        <v>29788</v>
      </c>
      <c r="B14359" t="s">
        <v>29600</v>
      </c>
      <c r="C14359" t="s">
        <v>203</v>
      </c>
      <c r="D14359" t="s">
        <v>1002</v>
      </c>
      <c r="E14359" s="23">
        <v>44317</v>
      </c>
      <c r="F14359">
        <v>0</v>
      </c>
      <c r="G14359">
        <v>0</v>
      </c>
      <c r="I14359">
        <v>0</v>
      </c>
      <c r="J14359">
        <v>0</v>
      </c>
      <c r="L14359">
        <v>0</v>
      </c>
      <c r="N14359">
        <v>0</v>
      </c>
      <c r="P14359">
        <v>0</v>
      </c>
      <c r="Q14359">
        <v>0</v>
      </c>
      <c r="S14359">
        <v>0</v>
      </c>
    </row>
    <row r="14360" spans="1:19" x14ac:dyDescent="0.2">
      <c r="A14360" t="s">
        <v>29789</v>
      </c>
      <c r="B14360" t="s">
        <v>29601</v>
      </c>
      <c r="C14360" t="s">
        <v>387</v>
      </c>
      <c r="D14360" t="s">
        <v>1002</v>
      </c>
      <c r="E14360" s="23">
        <v>44317</v>
      </c>
      <c r="F14360">
        <v>0</v>
      </c>
      <c r="G14360">
        <v>0</v>
      </c>
      <c r="I14360">
        <v>0</v>
      </c>
      <c r="J14360">
        <v>0</v>
      </c>
      <c r="L14360">
        <v>0</v>
      </c>
      <c r="N14360">
        <v>0</v>
      </c>
      <c r="P14360">
        <v>0</v>
      </c>
      <c r="Q14360">
        <v>0</v>
      </c>
      <c r="S14360">
        <v>0</v>
      </c>
    </row>
    <row r="14361" spans="1:19" x14ac:dyDescent="0.2">
      <c r="A14361" t="s">
        <v>29790</v>
      </c>
      <c r="B14361" t="s">
        <v>29602</v>
      </c>
      <c r="C14361" t="s">
        <v>223</v>
      </c>
      <c r="D14361" t="s">
        <v>1002</v>
      </c>
      <c r="E14361" s="23">
        <v>44317</v>
      </c>
      <c r="F14361">
        <v>0</v>
      </c>
      <c r="G14361">
        <v>0</v>
      </c>
      <c r="I14361">
        <v>0</v>
      </c>
      <c r="J14361">
        <v>0</v>
      </c>
      <c r="L14361">
        <v>0</v>
      </c>
      <c r="N14361">
        <v>0</v>
      </c>
      <c r="P14361">
        <v>0</v>
      </c>
      <c r="Q14361">
        <v>0</v>
      </c>
      <c r="S14361">
        <v>0</v>
      </c>
    </row>
    <row r="14362" spans="1:19" x14ac:dyDescent="0.2">
      <c r="A14362" t="s">
        <v>29791</v>
      </c>
      <c r="B14362" t="s">
        <v>29603</v>
      </c>
      <c r="C14362" t="s">
        <v>346</v>
      </c>
      <c r="D14362" t="s">
        <v>1002</v>
      </c>
      <c r="E14362" s="23">
        <v>44317</v>
      </c>
      <c r="F14362">
        <v>0</v>
      </c>
      <c r="G14362">
        <v>0</v>
      </c>
      <c r="I14362">
        <v>0</v>
      </c>
      <c r="J14362">
        <v>0</v>
      </c>
      <c r="L14362">
        <v>0</v>
      </c>
      <c r="N14362">
        <v>0</v>
      </c>
      <c r="P14362">
        <v>0</v>
      </c>
      <c r="Q14362">
        <v>0</v>
      </c>
      <c r="S14362">
        <v>0</v>
      </c>
    </row>
    <row r="14363" spans="1:19" x14ac:dyDescent="0.2">
      <c r="A14363" t="s">
        <v>29792</v>
      </c>
      <c r="B14363" t="s">
        <v>29604</v>
      </c>
      <c r="C14363" t="s">
        <v>207</v>
      </c>
      <c r="D14363" t="s">
        <v>1002</v>
      </c>
      <c r="E14363" s="23">
        <v>44317</v>
      </c>
      <c r="F14363">
        <v>7</v>
      </c>
      <c r="G14363">
        <v>7</v>
      </c>
      <c r="I14363">
        <v>17</v>
      </c>
      <c r="J14363">
        <v>42</v>
      </c>
      <c r="L14363">
        <v>41</v>
      </c>
      <c r="N14363">
        <v>17</v>
      </c>
      <c r="P14363">
        <v>3</v>
      </c>
      <c r="Q14363">
        <v>5</v>
      </c>
      <c r="S14363">
        <v>0</v>
      </c>
    </row>
    <row r="14364" spans="1:19" x14ac:dyDescent="0.2">
      <c r="A14364" t="s">
        <v>29793</v>
      </c>
      <c r="B14364" t="s">
        <v>29605</v>
      </c>
      <c r="C14364" t="s">
        <v>212</v>
      </c>
      <c r="D14364" t="s">
        <v>1002</v>
      </c>
      <c r="E14364" s="23">
        <v>44317</v>
      </c>
      <c r="F14364">
        <v>4</v>
      </c>
      <c r="G14364">
        <v>3.5</v>
      </c>
      <c r="I14364">
        <v>6</v>
      </c>
      <c r="J14364">
        <v>23</v>
      </c>
      <c r="L14364">
        <v>20</v>
      </c>
      <c r="N14364">
        <v>5</v>
      </c>
      <c r="P14364">
        <v>1</v>
      </c>
      <c r="Q14364">
        <v>2</v>
      </c>
      <c r="S14364">
        <v>1</v>
      </c>
    </row>
    <row r="14365" spans="1:19" x14ac:dyDescent="0.2">
      <c r="A14365" t="s">
        <v>29794</v>
      </c>
      <c r="B14365" t="s">
        <v>29606</v>
      </c>
      <c r="C14365" t="s">
        <v>963</v>
      </c>
      <c r="D14365" t="s">
        <v>1002</v>
      </c>
      <c r="E14365" s="23">
        <v>44317</v>
      </c>
      <c r="F14365">
        <v>0</v>
      </c>
      <c r="G14365">
        <v>0</v>
      </c>
      <c r="I14365">
        <v>0</v>
      </c>
      <c r="J14365">
        <v>0</v>
      </c>
      <c r="L14365">
        <v>0</v>
      </c>
      <c r="N14365">
        <v>0</v>
      </c>
      <c r="P14365">
        <v>0</v>
      </c>
      <c r="Q14365">
        <v>0</v>
      </c>
      <c r="S14365">
        <v>0</v>
      </c>
    </row>
    <row r="14366" spans="1:19" x14ac:dyDescent="0.2">
      <c r="A14366" t="s">
        <v>29795</v>
      </c>
      <c r="B14366" t="s">
        <v>29607</v>
      </c>
      <c r="C14366" t="s">
        <v>225</v>
      </c>
      <c r="D14366" t="s">
        <v>1002</v>
      </c>
      <c r="E14366" s="23">
        <v>44317</v>
      </c>
      <c r="F14366">
        <v>2</v>
      </c>
      <c r="G14366">
        <v>11</v>
      </c>
      <c r="I14366">
        <v>7</v>
      </c>
      <c r="J14366">
        <v>22</v>
      </c>
      <c r="L14366">
        <v>121</v>
      </c>
      <c r="N14366">
        <v>7</v>
      </c>
      <c r="P14366">
        <v>0</v>
      </c>
      <c r="Q14366">
        <v>0</v>
      </c>
      <c r="S14366">
        <v>0</v>
      </c>
    </row>
    <row r="14367" spans="1:19" x14ac:dyDescent="0.2">
      <c r="A14367" t="s">
        <v>29796</v>
      </c>
      <c r="B14367" t="s">
        <v>29608</v>
      </c>
      <c r="C14367" t="s">
        <v>901</v>
      </c>
      <c r="D14367" t="s">
        <v>1002</v>
      </c>
      <c r="E14367" s="23">
        <v>44317</v>
      </c>
      <c r="F14367">
        <v>4</v>
      </c>
      <c r="G14367">
        <v>5</v>
      </c>
      <c r="I14367">
        <v>8</v>
      </c>
      <c r="J14367">
        <v>23</v>
      </c>
      <c r="L14367">
        <v>27</v>
      </c>
      <c r="N14367">
        <v>8</v>
      </c>
      <c r="P14367">
        <v>2</v>
      </c>
      <c r="Q14367">
        <v>2</v>
      </c>
      <c r="S14367">
        <v>0</v>
      </c>
    </row>
    <row r="14368" spans="1:19" x14ac:dyDescent="0.2">
      <c r="A14368" t="s">
        <v>29797</v>
      </c>
      <c r="B14368" t="s">
        <v>29609</v>
      </c>
      <c r="C14368" t="s">
        <v>232</v>
      </c>
      <c r="D14368" t="s">
        <v>1002</v>
      </c>
      <c r="E14368" s="23">
        <v>44317</v>
      </c>
      <c r="F14368">
        <v>13</v>
      </c>
      <c r="G14368">
        <v>16.5</v>
      </c>
      <c r="I14368">
        <v>151</v>
      </c>
      <c r="J14368">
        <v>128</v>
      </c>
      <c r="L14368">
        <v>150</v>
      </c>
      <c r="N14368">
        <v>149</v>
      </c>
      <c r="P14368">
        <v>8</v>
      </c>
      <c r="Q14368">
        <v>21</v>
      </c>
      <c r="S14368">
        <v>2</v>
      </c>
    </row>
    <row r="14369" spans="1:19" x14ac:dyDescent="0.2">
      <c r="A14369" t="s">
        <v>29798</v>
      </c>
      <c r="B14369" t="s">
        <v>29610</v>
      </c>
      <c r="C14369" t="s">
        <v>317</v>
      </c>
      <c r="D14369" t="s">
        <v>1002</v>
      </c>
      <c r="E14369" s="23">
        <v>44317</v>
      </c>
      <c r="F14369">
        <v>4</v>
      </c>
      <c r="G14369">
        <v>6</v>
      </c>
      <c r="I14369">
        <v>15</v>
      </c>
      <c r="J14369">
        <v>22</v>
      </c>
      <c r="L14369">
        <v>33</v>
      </c>
      <c r="N14369">
        <v>14</v>
      </c>
      <c r="P14369">
        <v>0</v>
      </c>
      <c r="Q14369">
        <v>1</v>
      </c>
      <c r="S14369">
        <v>1</v>
      </c>
    </row>
    <row r="14370" spans="1:19" x14ac:dyDescent="0.2">
      <c r="A14370" t="s">
        <v>29799</v>
      </c>
      <c r="B14370" t="s">
        <v>29611</v>
      </c>
      <c r="C14370" t="s">
        <v>25330</v>
      </c>
      <c r="D14370" t="s">
        <v>1002</v>
      </c>
      <c r="E14370" s="23">
        <v>44317</v>
      </c>
      <c r="F14370">
        <v>0</v>
      </c>
      <c r="G14370">
        <v>0</v>
      </c>
      <c r="I14370">
        <v>0</v>
      </c>
      <c r="J14370">
        <v>0</v>
      </c>
      <c r="L14370">
        <v>0</v>
      </c>
      <c r="N14370">
        <v>0</v>
      </c>
      <c r="P14370">
        <v>0</v>
      </c>
      <c r="Q14370">
        <v>0</v>
      </c>
      <c r="S14370">
        <v>0</v>
      </c>
    </row>
    <row r="14371" spans="1:19" x14ac:dyDescent="0.2">
      <c r="A14371" t="s">
        <v>29800</v>
      </c>
      <c r="B14371" t="s">
        <v>29612</v>
      </c>
      <c r="C14371" t="s">
        <v>214</v>
      </c>
      <c r="D14371" t="s">
        <v>1002</v>
      </c>
      <c r="E14371" s="23">
        <v>44317</v>
      </c>
      <c r="F14371">
        <v>12</v>
      </c>
      <c r="G14371">
        <v>16</v>
      </c>
      <c r="I14371">
        <v>88</v>
      </c>
      <c r="J14371">
        <v>104</v>
      </c>
      <c r="L14371">
        <v>129</v>
      </c>
      <c r="N14371">
        <v>76</v>
      </c>
      <c r="P14371">
        <v>13</v>
      </c>
      <c r="Q14371">
        <v>18</v>
      </c>
      <c r="S14371">
        <v>12</v>
      </c>
    </row>
    <row r="14372" spans="1:19" x14ac:dyDescent="0.2">
      <c r="A14372" t="s">
        <v>29801</v>
      </c>
      <c r="B14372" t="s">
        <v>29613</v>
      </c>
      <c r="C14372" t="s">
        <v>903</v>
      </c>
      <c r="D14372" t="s">
        <v>1002</v>
      </c>
      <c r="E14372" s="23">
        <v>44317</v>
      </c>
      <c r="F14372">
        <v>3</v>
      </c>
      <c r="G14372">
        <v>3</v>
      </c>
      <c r="I14372">
        <v>20</v>
      </c>
      <c r="J14372">
        <v>16</v>
      </c>
      <c r="L14372">
        <v>16</v>
      </c>
      <c r="N14372">
        <v>19</v>
      </c>
      <c r="P14372">
        <v>0</v>
      </c>
      <c r="Q14372">
        <v>0</v>
      </c>
      <c r="S14372">
        <v>1</v>
      </c>
    </row>
    <row r="14373" spans="1:19" x14ac:dyDescent="0.2">
      <c r="A14373" t="s">
        <v>29802</v>
      </c>
      <c r="B14373" t="s">
        <v>29614</v>
      </c>
      <c r="C14373" t="s">
        <v>230</v>
      </c>
      <c r="D14373" t="s">
        <v>1002</v>
      </c>
      <c r="E14373" s="23">
        <v>44317</v>
      </c>
      <c r="F14373">
        <v>0</v>
      </c>
      <c r="G14373">
        <v>0</v>
      </c>
      <c r="I14373">
        <v>0</v>
      </c>
      <c r="J14373">
        <v>0</v>
      </c>
      <c r="L14373">
        <v>0</v>
      </c>
      <c r="N14373">
        <v>0</v>
      </c>
      <c r="P14373">
        <v>0</v>
      </c>
      <c r="Q14373">
        <v>0</v>
      </c>
      <c r="S14373">
        <v>0</v>
      </c>
    </row>
    <row r="14374" spans="1:19" x14ac:dyDescent="0.2">
      <c r="A14374" t="s">
        <v>29803</v>
      </c>
      <c r="B14374" t="s">
        <v>29615</v>
      </c>
      <c r="C14374" t="s">
        <v>234</v>
      </c>
      <c r="D14374" t="s">
        <v>1002</v>
      </c>
      <c r="E14374" s="23">
        <v>44317</v>
      </c>
      <c r="F14374">
        <v>0</v>
      </c>
      <c r="G14374">
        <v>0</v>
      </c>
      <c r="I14374">
        <v>0</v>
      </c>
      <c r="J14374">
        <v>0</v>
      </c>
      <c r="L14374">
        <v>0</v>
      </c>
      <c r="N14374">
        <v>0</v>
      </c>
      <c r="P14374">
        <v>0</v>
      </c>
      <c r="Q14374">
        <v>0</v>
      </c>
      <c r="S14374">
        <v>0</v>
      </c>
    </row>
    <row r="14375" spans="1:19" x14ac:dyDescent="0.2">
      <c r="A14375" t="s">
        <v>29804</v>
      </c>
      <c r="B14375" t="s">
        <v>29616</v>
      </c>
      <c r="C14375" t="s">
        <v>217</v>
      </c>
      <c r="D14375" t="s">
        <v>1002</v>
      </c>
      <c r="E14375" s="23">
        <v>44317</v>
      </c>
      <c r="F14375">
        <v>0</v>
      </c>
      <c r="G14375">
        <v>0</v>
      </c>
      <c r="I14375">
        <v>0</v>
      </c>
      <c r="J14375">
        <v>0</v>
      </c>
      <c r="L14375">
        <v>0</v>
      </c>
      <c r="N14375">
        <v>0</v>
      </c>
      <c r="P14375">
        <v>0</v>
      </c>
      <c r="Q14375">
        <v>0</v>
      </c>
      <c r="S14375">
        <v>0</v>
      </c>
    </row>
    <row r="14376" spans="1:19" x14ac:dyDescent="0.2">
      <c r="A14376" t="s">
        <v>29805</v>
      </c>
      <c r="B14376" t="s">
        <v>29617</v>
      </c>
      <c r="C14376" t="s">
        <v>342</v>
      </c>
      <c r="D14376" t="s">
        <v>1002</v>
      </c>
      <c r="E14376" s="23">
        <v>44317</v>
      </c>
      <c r="F14376">
        <v>2</v>
      </c>
      <c r="G14376">
        <v>3</v>
      </c>
      <c r="I14376">
        <v>21</v>
      </c>
      <c r="J14376">
        <v>22</v>
      </c>
      <c r="L14376">
        <v>32</v>
      </c>
      <c r="N14376">
        <v>13</v>
      </c>
      <c r="P14376">
        <v>1</v>
      </c>
      <c r="Q14376">
        <v>1</v>
      </c>
      <c r="S14376">
        <v>8</v>
      </c>
    </row>
    <row r="14377" spans="1:19" x14ac:dyDescent="0.2">
      <c r="A14377" t="s">
        <v>29806</v>
      </c>
      <c r="B14377" t="s">
        <v>29618</v>
      </c>
      <c r="C14377" t="s">
        <v>220</v>
      </c>
      <c r="D14377" t="s">
        <v>1002</v>
      </c>
      <c r="E14377" s="23">
        <v>44317</v>
      </c>
      <c r="F14377">
        <v>0</v>
      </c>
      <c r="G14377">
        <v>0</v>
      </c>
      <c r="I14377">
        <v>0</v>
      </c>
      <c r="J14377">
        <v>0</v>
      </c>
      <c r="L14377">
        <v>0</v>
      </c>
      <c r="N14377">
        <v>0</v>
      </c>
      <c r="P14377">
        <v>0</v>
      </c>
      <c r="Q14377">
        <v>0</v>
      </c>
      <c r="S14377">
        <v>0</v>
      </c>
    </row>
    <row r="14378" spans="1:19" x14ac:dyDescent="0.2">
      <c r="A14378" t="s">
        <v>29807</v>
      </c>
      <c r="B14378" t="s">
        <v>29619</v>
      </c>
      <c r="C14378" t="s">
        <v>242</v>
      </c>
      <c r="D14378" t="s">
        <v>1000</v>
      </c>
      <c r="E14378" s="23">
        <v>44317</v>
      </c>
      <c r="F14378">
        <v>0</v>
      </c>
      <c r="G14378">
        <v>0</v>
      </c>
      <c r="I14378">
        <v>0</v>
      </c>
      <c r="J14378">
        <v>0</v>
      </c>
      <c r="L14378">
        <v>0</v>
      </c>
      <c r="N14378">
        <v>0</v>
      </c>
      <c r="P14378">
        <v>0</v>
      </c>
      <c r="Q14378">
        <v>0</v>
      </c>
      <c r="S14378">
        <v>0</v>
      </c>
    </row>
    <row r="14379" spans="1:19" x14ac:dyDescent="0.2">
      <c r="A14379" t="s">
        <v>29808</v>
      </c>
      <c r="B14379" t="s">
        <v>29620</v>
      </c>
      <c r="C14379" t="s">
        <v>242</v>
      </c>
      <c r="D14379" t="s">
        <v>1002</v>
      </c>
      <c r="E14379" s="23">
        <v>44317</v>
      </c>
      <c r="F14379">
        <v>0</v>
      </c>
      <c r="G14379">
        <v>0</v>
      </c>
      <c r="I14379">
        <v>0</v>
      </c>
      <c r="J14379">
        <v>0</v>
      </c>
      <c r="L14379">
        <v>0</v>
      </c>
      <c r="N14379">
        <v>0</v>
      </c>
      <c r="P14379">
        <v>0</v>
      </c>
      <c r="Q14379">
        <v>0</v>
      </c>
      <c r="S14379">
        <v>0</v>
      </c>
    </row>
    <row r="14380" spans="1:19" x14ac:dyDescent="0.2">
      <c r="A14380" t="s">
        <v>29809</v>
      </c>
      <c r="B14380" t="s">
        <v>29621</v>
      </c>
      <c r="C14380" t="s">
        <v>2724</v>
      </c>
      <c r="D14380" t="s">
        <v>1000</v>
      </c>
      <c r="E14380" s="23">
        <v>44317</v>
      </c>
      <c r="F14380">
        <v>3.5</v>
      </c>
      <c r="G14380">
        <v>4</v>
      </c>
      <c r="I14380">
        <v>16</v>
      </c>
      <c r="J14380">
        <v>20</v>
      </c>
      <c r="L14380">
        <v>22</v>
      </c>
      <c r="N14380">
        <v>16</v>
      </c>
      <c r="P14380">
        <v>0</v>
      </c>
      <c r="Q14380">
        <v>0</v>
      </c>
      <c r="S14380">
        <v>0</v>
      </c>
    </row>
    <row r="14381" spans="1:19" x14ac:dyDescent="0.2">
      <c r="A14381" t="s">
        <v>29810</v>
      </c>
      <c r="B14381" t="s">
        <v>29622</v>
      </c>
      <c r="C14381" t="s">
        <v>2724</v>
      </c>
      <c r="D14381" t="s">
        <v>1001</v>
      </c>
      <c r="E14381" s="23">
        <v>44317</v>
      </c>
      <c r="F14381">
        <v>0</v>
      </c>
      <c r="G14381">
        <v>0</v>
      </c>
      <c r="I14381">
        <v>4</v>
      </c>
      <c r="J14381">
        <v>0</v>
      </c>
      <c r="L14381">
        <v>0</v>
      </c>
      <c r="N14381">
        <v>4</v>
      </c>
      <c r="P14381">
        <v>1</v>
      </c>
      <c r="Q14381">
        <v>1</v>
      </c>
      <c r="S14381">
        <v>0</v>
      </c>
    </row>
    <row r="14382" spans="1:19" x14ac:dyDescent="0.2">
      <c r="A14382" t="s">
        <v>29811</v>
      </c>
      <c r="B14382" t="s">
        <v>29623</v>
      </c>
      <c r="C14382" t="s">
        <v>2724</v>
      </c>
      <c r="D14382" t="s">
        <v>1002</v>
      </c>
      <c r="E14382" s="23">
        <v>44317</v>
      </c>
      <c r="F14382">
        <v>3.5</v>
      </c>
      <c r="G14382">
        <v>4</v>
      </c>
      <c r="I14382">
        <v>20</v>
      </c>
      <c r="J14382">
        <v>20</v>
      </c>
      <c r="L14382">
        <v>22</v>
      </c>
      <c r="N14382">
        <v>20</v>
      </c>
      <c r="P14382">
        <v>1</v>
      </c>
      <c r="Q14382">
        <v>1</v>
      </c>
      <c r="S14382">
        <v>0</v>
      </c>
    </row>
    <row r="14383" spans="1:19" x14ac:dyDescent="0.2">
      <c r="A14383" t="s">
        <v>29812</v>
      </c>
      <c r="B14383" t="s">
        <v>29624</v>
      </c>
      <c r="C14383" t="s">
        <v>237</v>
      </c>
      <c r="D14383" t="s">
        <v>1000</v>
      </c>
      <c r="E14383" s="23">
        <v>44317</v>
      </c>
      <c r="F14383">
        <v>6</v>
      </c>
      <c r="G14383">
        <v>11</v>
      </c>
      <c r="I14383">
        <v>24</v>
      </c>
      <c r="J14383">
        <v>36</v>
      </c>
      <c r="L14383">
        <v>60</v>
      </c>
      <c r="N14383">
        <v>19</v>
      </c>
      <c r="P14383">
        <v>6</v>
      </c>
      <c r="Q14383">
        <v>8</v>
      </c>
      <c r="S14383">
        <v>5</v>
      </c>
    </row>
    <row r="14384" spans="1:19" x14ac:dyDescent="0.2">
      <c r="A14384" t="s">
        <v>29813</v>
      </c>
      <c r="B14384" t="s">
        <v>29625</v>
      </c>
      <c r="C14384" t="s">
        <v>237</v>
      </c>
      <c r="D14384" t="s">
        <v>1002</v>
      </c>
      <c r="E14384" s="23">
        <v>44317</v>
      </c>
      <c r="F14384">
        <v>6</v>
      </c>
      <c r="G14384">
        <v>11</v>
      </c>
      <c r="I14384">
        <v>24</v>
      </c>
      <c r="J14384">
        <v>36</v>
      </c>
      <c r="L14384">
        <v>60</v>
      </c>
      <c r="N14384">
        <v>19</v>
      </c>
      <c r="P14384">
        <v>6</v>
      </c>
      <c r="Q14384">
        <v>8</v>
      </c>
      <c r="S14384">
        <v>5</v>
      </c>
    </row>
    <row r="14385" spans="1:19" x14ac:dyDescent="0.2">
      <c r="A14385" t="s">
        <v>29814</v>
      </c>
      <c r="B14385" t="s">
        <v>29626</v>
      </c>
      <c r="C14385" t="s">
        <v>238</v>
      </c>
      <c r="D14385" t="s">
        <v>1000</v>
      </c>
      <c r="E14385" s="23">
        <v>44317</v>
      </c>
      <c r="F14385">
        <v>2</v>
      </c>
      <c r="G14385">
        <v>5</v>
      </c>
      <c r="I14385">
        <v>6</v>
      </c>
      <c r="J14385">
        <v>7</v>
      </c>
      <c r="L14385">
        <v>22</v>
      </c>
      <c r="N14385">
        <v>4</v>
      </c>
      <c r="P14385">
        <v>3</v>
      </c>
      <c r="Q14385">
        <v>3</v>
      </c>
      <c r="S14385">
        <v>2</v>
      </c>
    </row>
    <row r="14386" spans="1:19" x14ac:dyDescent="0.2">
      <c r="A14386" t="s">
        <v>29815</v>
      </c>
      <c r="B14386" t="s">
        <v>29627</v>
      </c>
      <c r="C14386" t="s">
        <v>238</v>
      </c>
      <c r="D14386" t="s">
        <v>1002</v>
      </c>
      <c r="E14386" s="23">
        <v>44317</v>
      </c>
      <c r="F14386">
        <v>2</v>
      </c>
      <c r="G14386">
        <v>5</v>
      </c>
      <c r="I14386">
        <v>6</v>
      </c>
      <c r="J14386">
        <v>7</v>
      </c>
      <c r="L14386">
        <v>22</v>
      </c>
      <c r="N14386">
        <v>4</v>
      </c>
      <c r="P14386">
        <v>3</v>
      </c>
      <c r="Q14386">
        <v>3</v>
      </c>
      <c r="S14386">
        <v>2</v>
      </c>
    </row>
    <row r="14387" spans="1:19" x14ac:dyDescent="0.2">
      <c r="A14387" t="s">
        <v>29816</v>
      </c>
      <c r="B14387" t="s">
        <v>29628</v>
      </c>
      <c r="C14387" t="s">
        <v>239</v>
      </c>
      <c r="D14387" t="s">
        <v>1000</v>
      </c>
      <c r="E14387" s="23">
        <v>44317</v>
      </c>
      <c r="F14387">
        <v>0</v>
      </c>
      <c r="G14387">
        <v>0</v>
      </c>
      <c r="I14387">
        <v>0</v>
      </c>
      <c r="J14387">
        <v>0</v>
      </c>
      <c r="L14387">
        <v>0</v>
      </c>
      <c r="N14387">
        <v>0</v>
      </c>
      <c r="P14387">
        <v>0</v>
      </c>
      <c r="Q14387">
        <v>0</v>
      </c>
      <c r="S14387">
        <v>0</v>
      </c>
    </row>
    <row r="14388" spans="1:19" x14ac:dyDescent="0.2">
      <c r="A14388" t="s">
        <v>29817</v>
      </c>
      <c r="B14388" t="s">
        <v>29629</v>
      </c>
      <c r="C14388" t="s">
        <v>239</v>
      </c>
      <c r="D14388" t="s">
        <v>1002</v>
      </c>
      <c r="E14388" s="23">
        <v>44317</v>
      </c>
      <c r="F14388">
        <v>0</v>
      </c>
      <c r="G14388">
        <v>0</v>
      </c>
      <c r="I14388">
        <v>0</v>
      </c>
      <c r="J14388">
        <v>0</v>
      </c>
      <c r="L14388">
        <v>0</v>
      </c>
      <c r="N14388">
        <v>0</v>
      </c>
      <c r="P14388">
        <v>0</v>
      </c>
      <c r="Q14388">
        <v>0</v>
      </c>
      <c r="S14388">
        <v>0</v>
      </c>
    </row>
    <row r="14389" spans="1:19" x14ac:dyDescent="0.2">
      <c r="A14389" t="s">
        <v>29818</v>
      </c>
      <c r="B14389" t="s">
        <v>29630</v>
      </c>
      <c r="C14389" t="s">
        <v>1988</v>
      </c>
      <c r="D14389" t="s">
        <v>1000</v>
      </c>
      <c r="E14389" s="23">
        <v>44317</v>
      </c>
      <c r="F14389">
        <v>4.5</v>
      </c>
      <c r="G14389">
        <v>5.5</v>
      </c>
      <c r="I14389">
        <v>8</v>
      </c>
      <c r="J14389">
        <v>24</v>
      </c>
      <c r="L14389">
        <v>29</v>
      </c>
      <c r="N14389">
        <v>7</v>
      </c>
      <c r="P14389">
        <v>1</v>
      </c>
      <c r="Q14389">
        <v>1</v>
      </c>
      <c r="S14389">
        <v>1</v>
      </c>
    </row>
    <row r="14390" spans="1:19" x14ac:dyDescent="0.2">
      <c r="A14390" t="s">
        <v>29819</v>
      </c>
      <c r="B14390" t="s">
        <v>29631</v>
      </c>
      <c r="C14390" t="s">
        <v>1988</v>
      </c>
      <c r="D14390" t="s">
        <v>1001</v>
      </c>
      <c r="E14390" s="23">
        <v>44317</v>
      </c>
      <c r="F14390">
        <v>0</v>
      </c>
      <c r="G14390">
        <v>0</v>
      </c>
      <c r="I14390">
        <v>0</v>
      </c>
      <c r="J14390">
        <v>0</v>
      </c>
      <c r="L14390">
        <v>0</v>
      </c>
      <c r="N14390">
        <v>0</v>
      </c>
      <c r="P14390">
        <v>0</v>
      </c>
      <c r="Q14390">
        <v>0</v>
      </c>
      <c r="S14390">
        <v>0</v>
      </c>
    </row>
    <row r="14391" spans="1:19" x14ac:dyDescent="0.2">
      <c r="A14391" t="s">
        <v>29820</v>
      </c>
      <c r="B14391" t="s">
        <v>29632</v>
      </c>
      <c r="C14391" t="s">
        <v>1988</v>
      </c>
      <c r="D14391" t="s">
        <v>1002</v>
      </c>
      <c r="E14391" s="23">
        <v>44317</v>
      </c>
      <c r="F14391">
        <v>4.5</v>
      </c>
      <c r="G14391">
        <v>5.5</v>
      </c>
      <c r="I14391">
        <v>8</v>
      </c>
      <c r="J14391">
        <v>24</v>
      </c>
      <c r="L14391">
        <v>29</v>
      </c>
      <c r="N14391">
        <v>7</v>
      </c>
      <c r="P14391">
        <v>1</v>
      </c>
      <c r="Q14391">
        <v>1</v>
      </c>
      <c r="S14391">
        <v>1</v>
      </c>
    </row>
    <row r="14392" spans="1:19" x14ac:dyDescent="0.2">
      <c r="A14392" t="s">
        <v>29821</v>
      </c>
      <c r="B14392" t="s">
        <v>29633</v>
      </c>
      <c r="C14392" t="s">
        <v>966</v>
      </c>
      <c r="D14392" t="s">
        <v>1000</v>
      </c>
      <c r="E14392" s="23">
        <v>44317</v>
      </c>
      <c r="F14392">
        <v>0</v>
      </c>
      <c r="G14392">
        <v>0</v>
      </c>
      <c r="I14392">
        <v>0</v>
      </c>
      <c r="J14392">
        <v>0</v>
      </c>
      <c r="L14392">
        <v>0</v>
      </c>
      <c r="N14392">
        <v>0</v>
      </c>
      <c r="P14392">
        <v>0</v>
      </c>
      <c r="Q14392">
        <v>0</v>
      </c>
      <c r="S14392">
        <v>0</v>
      </c>
    </row>
    <row r="14393" spans="1:19" x14ac:dyDescent="0.2">
      <c r="A14393" t="s">
        <v>29822</v>
      </c>
      <c r="B14393" t="s">
        <v>29634</v>
      </c>
      <c r="C14393" t="s">
        <v>966</v>
      </c>
      <c r="D14393" t="s">
        <v>1002</v>
      </c>
      <c r="E14393" s="23">
        <v>44317</v>
      </c>
      <c r="F14393">
        <v>0</v>
      </c>
      <c r="G14393">
        <v>0</v>
      </c>
      <c r="I14393">
        <v>0</v>
      </c>
      <c r="J14393">
        <v>0</v>
      </c>
      <c r="L14393">
        <v>0</v>
      </c>
      <c r="N14393">
        <v>0</v>
      </c>
      <c r="P14393">
        <v>0</v>
      </c>
      <c r="Q14393">
        <v>0</v>
      </c>
      <c r="S14393">
        <v>0</v>
      </c>
    </row>
    <row r="14394" spans="1:19" x14ac:dyDescent="0.2">
      <c r="A14394" t="s">
        <v>29823</v>
      </c>
      <c r="B14394" t="s">
        <v>29635</v>
      </c>
      <c r="C14394" t="s">
        <v>240</v>
      </c>
      <c r="D14394" t="s">
        <v>1000</v>
      </c>
      <c r="E14394" s="23">
        <v>44317</v>
      </c>
      <c r="F14394">
        <v>10.5</v>
      </c>
      <c r="G14394">
        <v>11.5</v>
      </c>
      <c r="I14394">
        <v>31</v>
      </c>
      <c r="J14394">
        <v>61</v>
      </c>
      <c r="L14394">
        <v>65</v>
      </c>
      <c r="N14394">
        <v>30</v>
      </c>
      <c r="P14394">
        <v>4</v>
      </c>
      <c r="Q14394">
        <v>5</v>
      </c>
      <c r="S14394">
        <v>1</v>
      </c>
    </row>
    <row r="14395" spans="1:19" x14ac:dyDescent="0.2">
      <c r="A14395" t="s">
        <v>29824</v>
      </c>
      <c r="B14395" t="s">
        <v>29636</v>
      </c>
      <c r="C14395" t="s">
        <v>240</v>
      </c>
      <c r="D14395" t="s">
        <v>1002</v>
      </c>
      <c r="E14395" s="23">
        <v>44317</v>
      </c>
      <c r="F14395">
        <v>10.5</v>
      </c>
      <c r="G14395">
        <v>11.5</v>
      </c>
      <c r="I14395">
        <v>31</v>
      </c>
      <c r="J14395">
        <v>61</v>
      </c>
      <c r="L14395">
        <v>65</v>
      </c>
      <c r="N14395">
        <v>30</v>
      </c>
      <c r="P14395">
        <v>4</v>
      </c>
      <c r="Q14395">
        <v>5</v>
      </c>
      <c r="S14395">
        <v>1</v>
      </c>
    </row>
    <row r="14396" spans="1:19" x14ac:dyDescent="0.2">
      <c r="A14396" t="s">
        <v>29825</v>
      </c>
      <c r="B14396" t="s">
        <v>29637</v>
      </c>
      <c r="C14396" t="s">
        <v>241</v>
      </c>
      <c r="D14396" t="s">
        <v>1000</v>
      </c>
      <c r="E14396" s="23">
        <v>44317</v>
      </c>
      <c r="F14396">
        <v>31</v>
      </c>
      <c r="G14396">
        <v>42.5</v>
      </c>
      <c r="I14396">
        <v>310</v>
      </c>
      <c r="J14396">
        <v>329</v>
      </c>
      <c r="L14396">
        <v>461</v>
      </c>
      <c r="N14396">
        <v>292</v>
      </c>
      <c r="P14396">
        <v>14</v>
      </c>
      <c r="Q14396">
        <v>30</v>
      </c>
      <c r="S14396">
        <v>18</v>
      </c>
    </row>
    <row r="14397" spans="1:19" x14ac:dyDescent="0.2">
      <c r="A14397" t="s">
        <v>29826</v>
      </c>
      <c r="B14397" t="s">
        <v>29638</v>
      </c>
      <c r="C14397" t="s">
        <v>241</v>
      </c>
      <c r="D14397" t="s">
        <v>1002</v>
      </c>
      <c r="E14397" s="23">
        <v>44317</v>
      </c>
      <c r="F14397">
        <v>31</v>
      </c>
      <c r="G14397">
        <v>42.5</v>
      </c>
      <c r="I14397">
        <v>310</v>
      </c>
      <c r="J14397">
        <v>329</v>
      </c>
      <c r="L14397">
        <v>461</v>
      </c>
      <c r="N14397">
        <v>292</v>
      </c>
      <c r="P14397">
        <v>14</v>
      </c>
      <c r="Q14397">
        <v>30</v>
      </c>
      <c r="S14397">
        <v>18</v>
      </c>
    </row>
    <row r="14398" spans="1:19" x14ac:dyDescent="0.2">
      <c r="A14398" t="s">
        <v>29827</v>
      </c>
      <c r="B14398" t="s">
        <v>29639</v>
      </c>
      <c r="C14398" t="s">
        <v>318</v>
      </c>
      <c r="D14398" t="s">
        <v>1000</v>
      </c>
      <c r="E14398" s="23">
        <v>44317</v>
      </c>
      <c r="F14398">
        <v>6</v>
      </c>
      <c r="G14398">
        <v>6</v>
      </c>
      <c r="I14398">
        <v>14</v>
      </c>
      <c r="J14398">
        <v>35</v>
      </c>
      <c r="L14398">
        <v>35</v>
      </c>
      <c r="N14398">
        <v>13</v>
      </c>
      <c r="P14398">
        <v>0</v>
      </c>
      <c r="Q14398">
        <v>3</v>
      </c>
      <c r="S14398">
        <v>1</v>
      </c>
    </row>
    <row r="14399" spans="1:19" x14ac:dyDescent="0.2">
      <c r="A14399" t="s">
        <v>29828</v>
      </c>
      <c r="B14399" t="s">
        <v>29640</v>
      </c>
      <c r="C14399" t="s">
        <v>318</v>
      </c>
      <c r="D14399" t="s">
        <v>1002</v>
      </c>
      <c r="E14399" s="23">
        <v>44317</v>
      </c>
      <c r="F14399">
        <v>6</v>
      </c>
      <c r="G14399">
        <v>6</v>
      </c>
      <c r="I14399">
        <v>14</v>
      </c>
      <c r="J14399">
        <v>35</v>
      </c>
      <c r="L14399">
        <v>35</v>
      </c>
      <c r="N14399">
        <v>13</v>
      </c>
      <c r="P14399">
        <v>0</v>
      </c>
      <c r="Q14399">
        <v>3</v>
      </c>
      <c r="S14399">
        <v>1</v>
      </c>
    </row>
    <row r="14400" spans="1:19" x14ac:dyDescent="0.2">
      <c r="A14400" t="s">
        <v>29829</v>
      </c>
      <c r="B14400" t="s">
        <v>29641</v>
      </c>
      <c r="C14400" t="s">
        <v>896</v>
      </c>
      <c r="D14400" t="s">
        <v>1000</v>
      </c>
      <c r="E14400" s="23">
        <v>44317</v>
      </c>
      <c r="F14400">
        <v>63.5</v>
      </c>
      <c r="G14400">
        <v>85.5</v>
      </c>
      <c r="I14400">
        <v>409</v>
      </c>
      <c r="J14400">
        <v>512</v>
      </c>
      <c r="L14400">
        <v>694</v>
      </c>
      <c r="N14400">
        <v>381</v>
      </c>
      <c r="O14400" t="s">
        <v>904</v>
      </c>
      <c r="P14400">
        <v>28</v>
      </c>
      <c r="Q14400">
        <v>50</v>
      </c>
      <c r="S14400">
        <v>28</v>
      </c>
    </row>
    <row r="14401" spans="1:19" x14ac:dyDescent="0.2">
      <c r="A14401" t="s">
        <v>29830</v>
      </c>
      <c r="B14401" t="s">
        <v>29642</v>
      </c>
      <c r="C14401" t="s">
        <v>899</v>
      </c>
      <c r="D14401" t="s">
        <v>1001</v>
      </c>
      <c r="E14401" s="23">
        <v>44317</v>
      </c>
      <c r="F14401">
        <v>0</v>
      </c>
      <c r="G14401">
        <v>0</v>
      </c>
      <c r="I14401">
        <v>4</v>
      </c>
      <c r="J14401">
        <v>0</v>
      </c>
      <c r="L14401">
        <v>0</v>
      </c>
      <c r="N14401">
        <v>4</v>
      </c>
      <c r="O14401" t="s">
        <v>904</v>
      </c>
      <c r="P14401">
        <v>1</v>
      </c>
      <c r="Q14401">
        <v>1</v>
      </c>
      <c r="S14401">
        <v>0</v>
      </c>
    </row>
    <row r="14402" spans="1:19" x14ac:dyDescent="0.2">
      <c r="A14402" t="s">
        <v>29831</v>
      </c>
      <c r="B14402" t="s">
        <v>29643</v>
      </c>
      <c r="C14402" t="s">
        <v>1237</v>
      </c>
      <c r="D14402" t="s">
        <v>1000</v>
      </c>
      <c r="E14402" s="23">
        <v>44317</v>
      </c>
      <c r="F14402">
        <v>18.5</v>
      </c>
      <c r="G14402">
        <v>21</v>
      </c>
      <c r="I14402">
        <v>55</v>
      </c>
      <c r="J14402">
        <v>105</v>
      </c>
      <c r="L14402">
        <v>116</v>
      </c>
      <c r="N14402">
        <v>53</v>
      </c>
      <c r="P14402">
        <v>5</v>
      </c>
      <c r="Q14402">
        <v>6</v>
      </c>
      <c r="S14402">
        <v>2</v>
      </c>
    </row>
    <row r="14403" spans="1:19" x14ac:dyDescent="0.2">
      <c r="A14403" t="s">
        <v>29832</v>
      </c>
      <c r="B14403" t="s">
        <v>29644</v>
      </c>
      <c r="C14403" t="s">
        <v>1237</v>
      </c>
      <c r="D14403" t="s">
        <v>1001</v>
      </c>
      <c r="E14403" s="23">
        <v>44317</v>
      </c>
      <c r="F14403">
        <v>0</v>
      </c>
      <c r="G14403">
        <v>0</v>
      </c>
      <c r="I14403">
        <v>4</v>
      </c>
      <c r="J14403">
        <v>0</v>
      </c>
      <c r="L14403">
        <v>0</v>
      </c>
      <c r="N14403">
        <v>4</v>
      </c>
      <c r="P14403">
        <v>1</v>
      </c>
      <c r="Q14403">
        <v>1</v>
      </c>
      <c r="S14403">
        <v>0</v>
      </c>
    </row>
    <row r="14404" spans="1:19" x14ac:dyDescent="0.2">
      <c r="A14404" t="s">
        <v>29833</v>
      </c>
      <c r="B14404" t="s">
        <v>29645</v>
      </c>
      <c r="C14404" t="s">
        <v>1237</v>
      </c>
      <c r="D14404" t="s">
        <v>1002</v>
      </c>
      <c r="E14404" s="23">
        <v>44317</v>
      </c>
      <c r="F14404">
        <v>18.5</v>
      </c>
      <c r="G14404">
        <v>21</v>
      </c>
      <c r="I14404">
        <v>59</v>
      </c>
      <c r="J14404">
        <v>105</v>
      </c>
      <c r="L14404">
        <v>116</v>
      </c>
      <c r="N14404">
        <v>57</v>
      </c>
      <c r="P14404">
        <v>6</v>
      </c>
      <c r="Q14404">
        <v>7</v>
      </c>
      <c r="S14404">
        <v>2</v>
      </c>
    </row>
    <row r="14405" spans="1:19" x14ac:dyDescent="0.2">
      <c r="A14405" t="s">
        <v>29834</v>
      </c>
      <c r="B14405" t="s">
        <v>29646</v>
      </c>
      <c r="C14405" t="s">
        <v>235</v>
      </c>
      <c r="D14405" t="s">
        <v>1002</v>
      </c>
      <c r="E14405" s="23">
        <v>44317</v>
      </c>
      <c r="F14405">
        <v>63.5</v>
      </c>
      <c r="G14405">
        <v>85.5</v>
      </c>
      <c r="I14405">
        <v>413</v>
      </c>
      <c r="J14405">
        <v>512</v>
      </c>
      <c r="L14405">
        <v>694</v>
      </c>
      <c r="N14405">
        <v>385</v>
      </c>
      <c r="P14405">
        <v>29</v>
      </c>
      <c r="Q14405">
        <v>51</v>
      </c>
      <c r="S14405">
        <v>28</v>
      </c>
    </row>
    <row r="14406" spans="1:19" x14ac:dyDescent="0.2">
      <c r="A14406" t="s">
        <v>30023</v>
      </c>
      <c r="B14406" t="s">
        <v>29835</v>
      </c>
      <c r="C14406" t="s">
        <v>228</v>
      </c>
      <c r="D14406" t="s">
        <v>1000</v>
      </c>
      <c r="E14406" s="23">
        <v>44348</v>
      </c>
      <c r="F14406">
        <v>0</v>
      </c>
      <c r="G14406">
        <v>0</v>
      </c>
      <c r="I14406">
        <v>0</v>
      </c>
      <c r="J14406">
        <v>0</v>
      </c>
      <c r="L14406">
        <v>0</v>
      </c>
      <c r="N14406">
        <v>0</v>
      </c>
      <c r="P14406">
        <v>0</v>
      </c>
      <c r="Q14406">
        <v>0</v>
      </c>
      <c r="S14406">
        <v>0</v>
      </c>
    </row>
    <row r="14407" spans="1:19" x14ac:dyDescent="0.2">
      <c r="A14407" t="s">
        <v>30024</v>
      </c>
      <c r="B14407" t="s">
        <v>29836</v>
      </c>
      <c r="C14407" t="s">
        <v>211</v>
      </c>
      <c r="D14407" t="s">
        <v>1000</v>
      </c>
      <c r="E14407" s="23">
        <v>44348</v>
      </c>
      <c r="F14407">
        <v>0</v>
      </c>
      <c r="G14407">
        <v>0</v>
      </c>
      <c r="I14407">
        <v>0</v>
      </c>
      <c r="J14407">
        <v>0</v>
      </c>
      <c r="L14407">
        <v>0</v>
      </c>
      <c r="N14407">
        <v>0</v>
      </c>
      <c r="P14407">
        <v>0</v>
      </c>
      <c r="Q14407">
        <v>0</v>
      </c>
      <c r="S14407">
        <v>0</v>
      </c>
    </row>
    <row r="14408" spans="1:19" x14ac:dyDescent="0.2">
      <c r="A14408" t="s">
        <v>30025</v>
      </c>
      <c r="B14408" t="s">
        <v>29837</v>
      </c>
      <c r="C14408" t="s">
        <v>213</v>
      </c>
      <c r="D14408" t="s">
        <v>1000</v>
      </c>
      <c r="E14408" s="23">
        <v>44348</v>
      </c>
      <c r="F14408">
        <v>0</v>
      </c>
      <c r="G14408">
        <v>0</v>
      </c>
      <c r="I14408">
        <v>0</v>
      </c>
      <c r="J14408">
        <v>0</v>
      </c>
      <c r="L14408">
        <v>0</v>
      </c>
      <c r="N14408">
        <v>0</v>
      </c>
      <c r="P14408">
        <v>0</v>
      </c>
      <c r="Q14408">
        <v>0</v>
      </c>
      <c r="S14408">
        <v>0</v>
      </c>
    </row>
    <row r="14409" spans="1:19" x14ac:dyDescent="0.2">
      <c r="A14409" t="s">
        <v>30026</v>
      </c>
      <c r="B14409" t="s">
        <v>29838</v>
      </c>
      <c r="C14409" t="s">
        <v>229</v>
      </c>
      <c r="D14409" t="s">
        <v>1000</v>
      </c>
      <c r="E14409" s="23">
        <v>44348</v>
      </c>
      <c r="F14409">
        <v>0</v>
      </c>
      <c r="G14409">
        <v>0</v>
      </c>
      <c r="I14409">
        <v>0</v>
      </c>
      <c r="J14409">
        <v>0</v>
      </c>
      <c r="L14409">
        <v>0</v>
      </c>
      <c r="N14409">
        <v>0</v>
      </c>
      <c r="P14409">
        <v>0</v>
      </c>
      <c r="Q14409">
        <v>0</v>
      </c>
      <c r="S14409">
        <v>0</v>
      </c>
    </row>
    <row r="14410" spans="1:19" x14ac:dyDescent="0.2">
      <c r="A14410" t="s">
        <v>30027</v>
      </c>
      <c r="B14410" t="s">
        <v>29839</v>
      </c>
      <c r="C14410" t="s">
        <v>1051</v>
      </c>
      <c r="D14410" t="s">
        <v>1000</v>
      </c>
      <c r="E14410" s="23">
        <v>44348</v>
      </c>
      <c r="F14410">
        <v>0</v>
      </c>
      <c r="G14410">
        <v>0</v>
      </c>
      <c r="I14410">
        <v>0</v>
      </c>
      <c r="J14410">
        <v>0</v>
      </c>
      <c r="L14410">
        <v>0</v>
      </c>
      <c r="N14410">
        <v>0</v>
      </c>
      <c r="P14410">
        <v>0</v>
      </c>
      <c r="Q14410">
        <v>0</v>
      </c>
      <c r="S14410">
        <v>0</v>
      </c>
    </row>
    <row r="14411" spans="1:19" x14ac:dyDescent="0.2">
      <c r="A14411" t="s">
        <v>30028</v>
      </c>
      <c r="B14411" t="s">
        <v>29840</v>
      </c>
      <c r="C14411" t="s">
        <v>1048</v>
      </c>
      <c r="D14411" t="s">
        <v>1000</v>
      </c>
      <c r="E14411" s="23">
        <v>44348</v>
      </c>
      <c r="F14411">
        <v>0</v>
      </c>
      <c r="G14411">
        <v>0</v>
      </c>
      <c r="I14411">
        <v>0</v>
      </c>
      <c r="J14411">
        <v>0</v>
      </c>
      <c r="L14411">
        <v>0</v>
      </c>
      <c r="N14411">
        <v>0</v>
      </c>
      <c r="P14411">
        <v>0</v>
      </c>
      <c r="Q14411">
        <v>0</v>
      </c>
      <c r="S14411">
        <v>0</v>
      </c>
    </row>
    <row r="14412" spans="1:19" x14ac:dyDescent="0.2">
      <c r="A14412" t="s">
        <v>30029</v>
      </c>
      <c r="B14412" t="s">
        <v>29841</v>
      </c>
      <c r="C14412" t="s">
        <v>1047</v>
      </c>
      <c r="D14412" t="s">
        <v>1000</v>
      </c>
      <c r="E14412" s="23">
        <v>44348</v>
      </c>
      <c r="F14412">
        <v>1.5</v>
      </c>
      <c r="G14412">
        <v>1.5</v>
      </c>
      <c r="I14412">
        <v>18</v>
      </c>
      <c r="J14412">
        <v>8</v>
      </c>
      <c r="L14412">
        <v>8</v>
      </c>
      <c r="N14412">
        <v>15</v>
      </c>
      <c r="P14412">
        <v>0</v>
      </c>
      <c r="Q14412">
        <v>1</v>
      </c>
      <c r="S14412">
        <v>3</v>
      </c>
    </row>
    <row r="14413" spans="1:19" x14ac:dyDescent="0.2">
      <c r="A14413" t="s">
        <v>30030</v>
      </c>
      <c r="B14413" t="s">
        <v>29842</v>
      </c>
      <c r="C14413" t="s">
        <v>1050</v>
      </c>
      <c r="D14413" t="s">
        <v>1001</v>
      </c>
      <c r="E14413" s="23">
        <v>44348</v>
      </c>
      <c r="F14413">
        <v>0</v>
      </c>
      <c r="G14413">
        <v>0</v>
      </c>
      <c r="I14413">
        <v>0</v>
      </c>
      <c r="J14413">
        <v>0</v>
      </c>
      <c r="L14413">
        <v>0</v>
      </c>
      <c r="N14413">
        <v>0</v>
      </c>
      <c r="P14413">
        <v>0</v>
      </c>
      <c r="Q14413">
        <v>0</v>
      </c>
      <c r="S14413">
        <v>0</v>
      </c>
    </row>
    <row r="14414" spans="1:19" x14ac:dyDescent="0.2">
      <c r="A14414" t="s">
        <v>30031</v>
      </c>
      <c r="B14414" t="s">
        <v>29843</v>
      </c>
      <c r="C14414" t="s">
        <v>1050</v>
      </c>
      <c r="D14414" t="s">
        <v>1000</v>
      </c>
      <c r="E14414" s="23">
        <v>44348</v>
      </c>
      <c r="F14414">
        <v>0</v>
      </c>
      <c r="G14414">
        <v>0</v>
      </c>
      <c r="I14414">
        <v>0</v>
      </c>
      <c r="J14414">
        <v>0</v>
      </c>
      <c r="L14414">
        <v>0</v>
      </c>
      <c r="N14414">
        <v>0</v>
      </c>
      <c r="P14414">
        <v>0</v>
      </c>
      <c r="Q14414">
        <v>0</v>
      </c>
      <c r="S14414">
        <v>0</v>
      </c>
    </row>
    <row r="14415" spans="1:19" x14ac:dyDescent="0.2">
      <c r="A14415" t="s">
        <v>30032</v>
      </c>
      <c r="B14415" t="s">
        <v>29844</v>
      </c>
      <c r="C14415" t="s">
        <v>1049</v>
      </c>
      <c r="D14415" t="s">
        <v>1001</v>
      </c>
      <c r="E14415" s="23">
        <v>44348</v>
      </c>
      <c r="F14415">
        <v>0</v>
      </c>
      <c r="G14415">
        <v>0</v>
      </c>
      <c r="I14415">
        <v>0</v>
      </c>
      <c r="J14415">
        <v>0</v>
      </c>
      <c r="L14415">
        <v>0</v>
      </c>
      <c r="N14415">
        <v>0</v>
      </c>
      <c r="P14415">
        <v>0</v>
      </c>
      <c r="Q14415">
        <v>0</v>
      </c>
      <c r="S14415">
        <v>0</v>
      </c>
    </row>
    <row r="14416" spans="1:19" x14ac:dyDescent="0.2">
      <c r="A14416" t="s">
        <v>30033</v>
      </c>
      <c r="B14416" t="s">
        <v>29845</v>
      </c>
      <c r="C14416" t="s">
        <v>1048</v>
      </c>
      <c r="D14416" t="s">
        <v>1001</v>
      </c>
      <c r="E14416" s="23">
        <v>44348</v>
      </c>
      <c r="F14416">
        <v>0</v>
      </c>
      <c r="G14416">
        <v>0</v>
      </c>
      <c r="I14416">
        <v>3</v>
      </c>
      <c r="J14416">
        <v>0</v>
      </c>
      <c r="L14416">
        <v>0</v>
      </c>
      <c r="N14416">
        <v>3</v>
      </c>
      <c r="P14416">
        <v>1</v>
      </c>
      <c r="Q14416">
        <v>1</v>
      </c>
      <c r="S14416">
        <v>0</v>
      </c>
    </row>
    <row r="14417" spans="1:19" x14ac:dyDescent="0.2">
      <c r="A14417" t="s">
        <v>30028</v>
      </c>
      <c r="B14417" t="s">
        <v>29840</v>
      </c>
      <c r="C14417" t="s">
        <v>1048</v>
      </c>
      <c r="D14417" t="s">
        <v>1000</v>
      </c>
      <c r="E14417" s="23">
        <v>44348</v>
      </c>
      <c r="F14417">
        <v>2</v>
      </c>
      <c r="G14417">
        <v>2.5</v>
      </c>
      <c r="I14417">
        <v>0</v>
      </c>
      <c r="J14417">
        <v>12</v>
      </c>
      <c r="L14417">
        <v>14</v>
      </c>
      <c r="N14417">
        <v>0</v>
      </c>
      <c r="P14417">
        <v>0</v>
      </c>
      <c r="Q14417">
        <v>0</v>
      </c>
      <c r="S14417">
        <v>0</v>
      </c>
    </row>
    <row r="14418" spans="1:19" x14ac:dyDescent="0.2">
      <c r="A14418" t="s">
        <v>30034</v>
      </c>
      <c r="B14418" t="s">
        <v>29846</v>
      </c>
      <c r="C14418" t="s">
        <v>1047</v>
      </c>
      <c r="D14418" t="s">
        <v>1001</v>
      </c>
      <c r="E14418" s="23">
        <v>44348</v>
      </c>
      <c r="F14418">
        <v>0</v>
      </c>
      <c r="G14418">
        <v>0</v>
      </c>
      <c r="I14418">
        <v>0</v>
      </c>
      <c r="J14418">
        <v>0</v>
      </c>
      <c r="L14418">
        <v>0</v>
      </c>
      <c r="N14418">
        <v>0</v>
      </c>
      <c r="P14418">
        <v>0</v>
      </c>
      <c r="Q14418">
        <v>0</v>
      </c>
      <c r="S14418">
        <v>0</v>
      </c>
    </row>
    <row r="14419" spans="1:19" x14ac:dyDescent="0.2">
      <c r="A14419" t="s">
        <v>30035</v>
      </c>
      <c r="B14419" t="s">
        <v>29847</v>
      </c>
      <c r="C14419" t="s">
        <v>25343</v>
      </c>
      <c r="D14419" t="s">
        <v>1001</v>
      </c>
      <c r="E14419" s="23">
        <v>44348</v>
      </c>
      <c r="F14419">
        <v>0</v>
      </c>
      <c r="G14419">
        <v>0</v>
      </c>
      <c r="I14419">
        <v>0</v>
      </c>
      <c r="J14419">
        <v>0</v>
      </c>
      <c r="L14419">
        <v>0</v>
      </c>
      <c r="N14419">
        <v>0</v>
      </c>
      <c r="P14419">
        <v>0</v>
      </c>
      <c r="Q14419">
        <v>0</v>
      </c>
      <c r="S14419">
        <v>0</v>
      </c>
    </row>
    <row r="14420" spans="1:19" x14ac:dyDescent="0.2">
      <c r="A14420" t="s">
        <v>30036</v>
      </c>
      <c r="B14420" t="s">
        <v>29848</v>
      </c>
      <c r="C14420" t="s">
        <v>25343</v>
      </c>
      <c r="D14420" t="s">
        <v>1000</v>
      </c>
      <c r="E14420" s="23">
        <v>44348</v>
      </c>
      <c r="F14420">
        <v>0</v>
      </c>
      <c r="G14420">
        <v>0</v>
      </c>
      <c r="I14420">
        <v>0</v>
      </c>
      <c r="J14420">
        <v>0</v>
      </c>
      <c r="L14420">
        <v>0</v>
      </c>
      <c r="N14420">
        <v>0</v>
      </c>
      <c r="P14420">
        <v>0</v>
      </c>
      <c r="Q14420">
        <v>0</v>
      </c>
      <c r="S14420">
        <v>0</v>
      </c>
    </row>
    <row r="14421" spans="1:19" x14ac:dyDescent="0.2">
      <c r="A14421" t="s">
        <v>30037</v>
      </c>
      <c r="B14421" t="s">
        <v>29849</v>
      </c>
      <c r="C14421" t="s">
        <v>25698</v>
      </c>
      <c r="D14421" t="s">
        <v>1000</v>
      </c>
      <c r="E14421" s="23">
        <v>44348</v>
      </c>
      <c r="F14421">
        <v>4</v>
      </c>
      <c r="G14421">
        <v>4</v>
      </c>
      <c r="I14421">
        <v>12</v>
      </c>
      <c r="J14421">
        <v>24</v>
      </c>
      <c r="L14421">
        <v>21</v>
      </c>
      <c r="N14421">
        <v>8</v>
      </c>
      <c r="P14421">
        <v>0</v>
      </c>
      <c r="Q14421">
        <v>1</v>
      </c>
      <c r="S14421">
        <v>4</v>
      </c>
    </row>
    <row r="14422" spans="1:19" x14ac:dyDescent="0.2">
      <c r="A14422" t="s">
        <v>30038</v>
      </c>
      <c r="B14422" t="s">
        <v>29850</v>
      </c>
      <c r="C14422" t="s">
        <v>959</v>
      </c>
      <c r="D14422" t="s">
        <v>1000</v>
      </c>
      <c r="E14422" s="23">
        <v>44348</v>
      </c>
      <c r="F14422">
        <v>0</v>
      </c>
      <c r="G14422">
        <v>0</v>
      </c>
      <c r="I14422">
        <v>0</v>
      </c>
      <c r="J14422">
        <v>0</v>
      </c>
      <c r="L14422">
        <v>0</v>
      </c>
      <c r="N14422">
        <v>0</v>
      </c>
      <c r="P14422">
        <v>0</v>
      </c>
      <c r="Q14422">
        <v>0</v>
      </c>
      <c r="S14422">
        <v>0</v>
      </c>
    </row>
    <row r="14423" spans="1:19" x14ac:dyDescent="0.2">
      <c r="A14423" t="s">
        <v>30039</v>
      </c>
      <c r="B14423" t="s">
        <v>29851</v>
      </c>
      <c r="C14423" t="s">
        <v>205</v>
      </c>
      <c r="D14423" t="s">
        <v>1000</v>
      </c>
      <c r="E14423" s="23">
        <v>44348</v>
      </c>
      <c r="F14423">
        <v>0</v>
      </c>
      <c r="G14423">
        <v>0</v>
      </c>
      <c r="I14423">
        <v>0</v>
      </c>
      <c r="J14423">
        <v>0</v>
      </c>
      <c r="L14423">
        <v>0</v>
      </c>
      <c r="N14423">
        <v>0</v>
      </c>
      <c r="P14423">
        <v>0</v>
      </c>
      <c r="Q14423">
        <v>0</v>
      </c>
      <c r="S14423">
        <v>0</v>
      </c>
    </row>
    <row r="14424" spans="1:19" x14ac:dyDescent="0.2">
      <c r="A14424" t="s">
        <v>30040</v>
      </c>
      <c r="B14424" t="s">
        <v>29852</v>
      </c>
      <c r="C14424" t="s">
        <v>384</v>
      </c>
      <c r="D14424" t="s">
        <v>1000</v>
      </c>
      <c r="E14424" s="23">
        <v>44348</v>
      </c>
      <c r="F14424">
        <v>0</v>
      </c>
      <c r="G14424">
        <v>0</v>
      </c>
      <c r="I14424">
        <v>0</v>
      </c>
      <c r="J14424">
        <v>0</v>
      </c>
      <c r="L14424">
        <v>0</v>
      </c>
      <c r="N14424">
        <v>0</v>
      </c>
      <c r="P14424">
        <v>0</v>
      </c>
      <c r="Q14424">
        <v>0</v>
      </c>
      <c r="S14424">
        <v>0</v>
      </c>
    </row>
    <row r="14425" spans="1:19" x14ac:dyDescent="0.2">
      <c r="A14425" t="s">
        <v>30041</v>
      </c>
      <c r="B14425" t="s">
        <v>29853</v>
      </c>
      <c r="C14425" t="s">
        <v>210</v>
      </c>
      <c r="D14425" t="s">
        <v>1000</v>
      </c>
      <c r="E14425" s="23">
        <v>44348</v>
      </c>
      <c r="F14425">
        <v>0</v>
      </c>
      <c r="G14425">
        <v>0</v>
      </c>
      <c r="I14425">
        <v>0</v>
      </c>
      <c r="J14425">
        <v>0</v>
      </c>
      <c r="L14425">
        <v>0</v>
      </c>
      <c r="N14425">
        <v>0</v>
      </c>
      <c r="P14425">
        <v>0</v>
      </c>
      <c r="Q14425">
        <v>0</v>
      </c>
      <c r="S14425">
        <v>0</v>
      </c>
    </row>
    <row r="14426" spans="1:19" x14ac:dyDescent="0.2">
      <c r="A14426" t="s">
        <v>30042</v>
      </c>
      <c r="B14426" t="s">
        <v>29854</v>
      </c>
      <c r="C14426" t="s">
        <v>215</v>
      </c>
      <c r="D14426" t="s">
        <v>1000</v>
      </c>
      <c r="E14426" s="23">
        <v>44348</v>
      </c>
      <c r="F14426">
        <v>5</v>
      </c>
      <c r="G14426">
        <v>7</v>
      </c>
      <c r="I14426">
        <v>16</v>
      </c>
      <c r="J14426">
        <v>30</v>
      </c>
      <c r="K14426">
        <v>36</v>
      </c>
      <c r="L14426">
        <v>39</v>
      </c>
      <c r="N14426">
        <v>11</v>
      </c>
      <c r="P14426">
        <v>2</v>
      </c>
      <c r="Q14426">
        <v>4</v>
      </c>
      <c r="S14426">
        <v>5</v>
      </c>
    </row>
    <row r="14427" spans="1:19" x14ac:dyDescent="0.2">
      <c r="A14427" t="s">
        <v>30043</v>
      </c>
      <c r="B14427" t="s">
        <v>29855</v>
      </c>
      <c r="C14427" t="s">
        <v>960</v>
      </c>
      <c r="D14427" t="s">
        <v>1000</v>
      </c>
      <c r="E14427" s="23">
        <v>44348</v>
      </c>
      <c r="F14427">
        <v>0</v>
      </c>
      <c r="G14427">
        <v>0</v>
      </c>
      <c r="I14427">
        <v>0</v>
      </c>
      <c r="J14427">
        <v>0</v>
      </c>
      <c r="L14427">
        <v>0</v>
      </c>
      <c r="N14427">
        <v>0</v>
      </c>
      <c r="P14427">
        <v>0</v>
      </c>
      <c r="Q14427">
        <v>0</v>
      </c>
      <c r="S14427">
        <v>0</v>
      </c>
    </row>
    <row r="14428" spans="1:19" x14ac:dyDescent="0.2">
      <c r="A14428" t="s">
        <v>30044</v>
      </c>
      <c r="B14428" t="s">
        <v>29856</v>
      </c>
      <c r="C14428" t="s">
        <v>961</v>
      </c>
      <c r="D14428" t="s">
        <v>1000</v>
      </c>
      <c r="E14428" s="23">
        <v>44348</v>
      </c>
      <c r="F14428">
        <v>3</v>
      </c>
      <c r="G14428">
        <v>5</v>
      </c>
      <c r="I14428">
        <v>6</v>
      </c>
      <c r="J14428">
        <v>12</v>
      </c>
      <c r="L14428">
        <v>22</v>
      </c>
      <c r="N14428">
        <v>4</v>
      </c>
      <c r="P14428">
        <v>0</v>
      </c>
      <c r="Q14428">
        <v>1</v>
      </c>
      <c r="S14428">
        <v>2</v>
      </c>
    </row>
    <row r="14429" spans="1:19" x14ac:dyDescent="0.2">
      <c r="A14429" t="s">
        <v>30045</v>
      </c>
      <c r="B14429" t="s">
        <v>29857</v>
      </c>
      <c r="C14429" t="s">
        <v>221</v>
      </c>
      <c r="D14429" t="s">
        <v>1000</v>
      </c>
      <c r="E14429" s="23">
        <v>44348</v>
      </c>
      <c r="F14429">
        <v>0</v>
      </c>
      <c r="G14429">
        <v>0</v>
      </c>
      <c r="I14429">
        <v>0</v>
      </c>
      <c r="J14429">
        <v>0</v>
      </c>
      <c r="L14429">
        <v>0</v>
      </c>
      <c r="N14429">
        <v>0</v>
      </c>
      <c r="P14429">
        <v>0</v>
      </c>
      <c r="Q14429">
        <v>0</v>
      </c>
      <c r="S14429">
        <v>0</v>
      </c>
    </row>
    <row r="14430" spans="1:19" x14ac:dyDescent="0.2">
      <c r="A14430" t="s">
        <v>30046</v>
      </c>
      <c r="B14430" t="s">
        <v>29858</v>
      </c>
      <c r="C14430" t="s">
        <v>222</v>
      </c>
      <c r="D14430" t="s">
        <v>1000</v>
      </c>
      <c r="E14430" s="23">
        <v>44348</v>
      </c>
      <c r="F14430">
        <v>0</v>
      </c>
      <c r="G14430">
        <v>0</v>
      </c>
      <c r="I14430">
        <v>0</v>
      </c>
      <c r="J14430">
        <v>0</v>
      </c>
      <c r="L14430">
        <v>0</v>
      </c>
      <c r="N14430">
        <v>0</v>
      </c>
      <c r="P14430">
        <v>0</v>
      </c>
      <c r="Q14430">
        <v>0</v>
      </c>
      <c r="S14430">
        <v>0</v>
      </c>
    </row>
    <row r="14431" spans="1:19" x14ac:dyDescent="0.2">
      <c r="A14431" t="s">
        <v>30047</v>
      </c>
      <c r="B14431" t="s">
        <v>29859</v>
      </c>
      <c r="C14431" t="s">
        <v>1052</v>
      </c>
      <c r="D14431" t="s">
        <v>1000</v>
      </c>
      <c r="E14431" s="23">
        <v>44348</v>
      </c>
      <c r="F14431">
        <v>2</v>
      </c>
      <c r="G14431">
        <v>2.5</v>
      </c>
      <c r="I14431">
        <v>7</v>
      </c>
      <c r="J14431">
        <v>11</v>
      </c>
      <c r="L14431">
        <v>13</v>
      </c>
      <c r="N14431">
        <v>6</v>
      </c>
      <c r="P14431">
        <v>0</v>
      </c>
      <c r="Q14431">
        <v>0</v>
      </c>
      <c r="S14431">
        <v>1</v>
      </c>
    </row>
    <row r="14432" spans="1:19" x14ac:dyDescent="0.2">
      <c r="A14432" t="s">
        <v>30048</v>
      </c>
      <c r="B14432" t="s">
        <v>29860</v>
      </c>
      <c r="C14432" t="s">
        <v>1053</v>
      </c>
      <c r="D14432" t="s">
        <v>1000</v>
      </c>
      <c r="E14432" s="23">
        <v>44348</v>
      </c>
      <c r="F14432">
        <v>1</v>
      </c>
      <c r="G14432">
        <v>1.5</v>
      </c>
      <c r="I14432">
        <v>3</v>
      </c>
      <c r="J14432">
        <v>5</v>
      </c>
      <c r="L14432">
        <v>8</v>
      </c>
      <c r="N14432">
        <v>3</v>
      </c>
      <c r="P14432">
        <v>0</v>
      </c>
      <c r="Q14432">
        <v>0</v>
      </c>
      <c r="S14432">
        <v>0</v>
      </c>
    </row>
    <row r="14433" spans="1:19" x14ac:dyDescent="0.2">
      <c r="A14433" t="s">
        <v>30049</v>
      </c>
      <c r="B14433" t="s">
        <v>29861</v>
      </c>
      <c r="C14433" t="s">
        <v>1052</v>
      </c>
      <c r="D14433" t="s">
        <v>1001</v>
      </c>
      <c r="E14433" s="23">
        <v>44348</v>
      </c>
      <c r="F14433">
        <v>0</v>
      </c>
      <c r="G14433">
        <v>0</v>
      </c>
      <c r="I14433">
        <v>0</v>
      </c>
      <c r="J14433">
        <v>0</v>
      </c>
      <c r="L14433">
        <v>0</v>
      </c>
      <c r="N14433">
        <v>0</v>
      </c>
      <c r="P14433">
        <v>0</v>
      </c>
      <c r="Q14433">
        <v>0</v>
      </c>
      <c r="S14433">
        <v>0</v>
      </c>
    </row>
    <row r="14434" spans="1:19" x14ac:dyDescent="0.2">
      <c r="A14434" t="s">
        <v>30050</v>
      </c>
      <c r="B14434" t="s">
        <v>29862</v>
      </c>
      <c r="C14434" t="s">
        <v>1053</v>
      </c>
      <c r="D14434" t="s">
        <v>1001</v>
      </c>
      <c r="E14434" s="23">
        <v>44348</v>
      </c>
      <c r="F14434">
        <v>0</v>
      </c>
      <c r="G14434">
        <v>0</v>
      </c>
      <c r="I14434">
        <v>0</v>
      </c>
      <c r="J14434">
        <v>0</v>
      </c>
      <c r="L14434">
        <v>0</v>
      </c>
      <c r="N14434">
        <v>0</v>
      </c>
      <c r="P14434">
        <v>0</v>
      </c>
      <c r="Q14434">
        <v>0</v>
      </c>
      <c r="S14434">
        <v>0</v>
      </c>
    </row>
    <row r="14435" spans="1:19" x14ac:dyDescent="0.2">
      <c r="A14435" t="s">
        <v>30051</v>
      </c>
      <c r="B14435" t="s">
        <v>29863</v>
      </c>
      <c r="C14435" t="s">
        <v>1054</v>
      </c>
      <c r="D14435" t="s">
        <v>1001</v>
      </c>
      <c r="E14435" s="23">
        <v>44348</v>
      </c>
      <c r="F14435">
        <v>0</v>
      </c>
      <c r="G14435">
        <v>0</v>
      </c>
      <c r="I14435">
        <v>0</v>
      </c>
      <c r="J14435">
        <v>0</v>
      </c>
      <c r="L14435">
        <v>0</v>
      </c>
      <c r="N14435">
        <v>0</v>
      </c>
      <c r="P14435">
        <v>0</v>
      </c>
      <c r="Q14435">
        <v>0</v>
      </c>
      <c r="S14435">
        <v>0</v>
      </c>
    </row>
    <row r="14436" spans="1:19" x14ac:dyDescent="0.2">
      <c r="A14436" t="s">
        <v>30052</v>
      </c>
      <c r="B14436" t="s">
        <v>29864</v>
      </c>
      <c r="C14436" t="s">
        <v>1054</v>
      </c>
      <c r="D14436" t="s">
        <v>1000</v>
      </c>
      <c r="E14436" s="23">
        <v>44348</v>
      </c>
      <c r="F14436">
        <v>0</v>
      </c>
      <c r="G14436">
        <v>0</v>
      </c>
      <c r="I14436">
        <v>0</v>
      </c>
      <c r="J14436">
        <v>0</v>
      </c>
      <c r="L14436">
        <v>0</v>
      </c>
      <c r="N14436">
        <v>0</v>
      </c>
      <c r="P14436">
        <v>0</v>
      </c>
      <c r="Q14436">
        <v>0</v>
      </c>
      <c r="S14436">
        <v>0</v>
      </c>
    </row>
    <row r="14437" spans="1:19" x14ac:dyDescent="0.2">
      <c r="A14437" t="s">
        <v>30053</v>
      </c>
      <c r="B14437" t="s">
        <v>29865</v>
      </c>
      <c r="C14437" t="s">
        <v>25359</v>
      </c>
      <c r="D14437" t="s">
        <v>1001</v>
      </c>
      <c r="E14437" s="23">
        <v>44348</v>
      </c>
      <c r="F14437">
        <v>0</v>
      </c>
      <c r="G14437">
        <v>0</v>
      </c>
      <c r="I14437">
        <v>0</v>
      </c>
      <c r="J14437">
        <v>0</v>
      </c>
      <c r="L14437">
        <v>0</v>
      </c>
      <c r="N14437">
        <v>0</v>
      </c>
      <c r="P14437">
        <v>0</v>
      </c>
      <c r="Q14437">
        <v>0</v>
      </c>
      <c r="S14437">
        <v>0</v>
      </c>
    </row>
    <row r="14438" spans="1:19" x14ac:dyDescent="0.2">
      <c r="A14438" t="s">
        <v>30054</v>
      </c>
      <c r="B14438" t="s">
        <v>29866</v>
      </c>
      <c r="C14438" t="s">
        <v>25359</v>
      </c>
      <c r="D14438" t="s">
        <v>1000</v>
      </c>
      <c r="E14438" s="23">
        <v>44348</v>
      </c>
      <c r="F14438">
        <v>0</v>
      </c>
      <c r="G14438">
        <v>0</v>
      </c>
      <c r="I14438">
        <v>0</v>
      </c>
      <c r="J14438">
        <v>0</v>
      </c>
      <c r="L14438">
        <v>0</v>
      </c>
      <c r="N14438">
        <v>0</v>
      </c>
      <c r="P14438">
        <v>0</v>
      </c>
      <c r="Q14438">
        <v>0</v>
      </c>
      <c r="S14438">
        <v>0</v>
      </c>
    </row>
    <row r="14439" spans="1:19" x14ac:dyDescent="0.2">
      <c r="A14439" t="s">
        <v>30055</v>
      </c>
      <c r="B14439" t="s">
        <v>29867</v>
      </c>
      <c r="C14439" t="s">
        <v>200</v>
      </c>
      <c r="D14439" t="s">
        <v>1000</v>
      </c>
      <c r="E14439" s="23">
        <v>44348</v>
      </c>
      <c r="F14439">
        <v>1.5</v>
      </c>
      <c r="G14439">
        <v>1</v>
      </c>
      <c r="I14439">
        <v>7</v>
      </c>
      <c r="J14439">
        <v>9</v>
      </c>
      <c r="L14439">
        <v>6</v>
      </c>
      <c r="N14439">
        <v>7</v>
      </c>
      <c r="P14439">
        <v>0</v>
      </c>
      <c r="Q14439">
        <v>0</v>
      </c>
      <c r="S14439">
        <v>0</v>
      </c>
    </row>
    <row r="14440" spans="1:19" x14ac:dyDescent="0.2">
      <c r="A14440" t="s">
        <v>30056</v>
      </c>
      <c r="B14440" t="s">
        <v>29868</v>
      </c>
      <c r="C14440" t="s">
        <v>204</v>
      </c>
      <c r="D14440" t="s">
        <v>1000</v>
      </c>
      <c r="E14440" s="23">
        <v>44348</v>
      </c>
      <c r="F14440">
        <v>0</v>
      </c>
      <c r="G14440">
        <v>0</v>
      </c>
      <c r="I14440">
        <v>0</v>
      </c>
      <c r="J14440">
        <v>0</v>
      </c>
      <c r="L14440">
        <v>0</v>
      </c>
      <c r="N14440">
        <v>0</v>
      </c>
      <c r="P14440">
        <v>0</v>
      </c>
      <c r="Q14440">
        <v>0</v>
      </c>
      <c r="S14440">
        <v>0</v>
      </c>
    </row>
    <row r="14441" spans="1:19" x14ac:dyDescent="0.2">
      <c r="A14441" t="s">
        <v>30057</v>
      </c>
      <c r="B14441" t="s">
        <v>29869</v>
      </c>
      <c r="C14441" t="s">
        <v>385</v>
      </c>
      <c r="D14441" t="s">
        <v>1000</v>
      </c>
      <c r="E14441" s="23">
        <v>44348</v>
      </c>
      <c r="F14441">
        <v>0</v>
      </c>
      <c r="G14441">
        <v>0</v>
      </c>
      <c r="I14441">
        <v>0</v>
      </c>
      <c r="J14441">
        <v>0</v>
      </c>
      <c r="L14441">
        <v>0</v>
      </c>
      <c r="N14441">
        <v>0</v>
      </c>
      <c r="P14441">
        <v>0</v>
      </c>
      <c r="Q14441">
        <v>0</v>
      </c>
      <c r="S14441">
        <v>0</v>
      </c>
    </row>
    <row r="14442" spans="1:19" x14ac:dyDescent="0.2">
      <c r="A14442" t="s">
        <v>30058</v>
      </c>
      <c r="B14442" t="s">
        <v>29870</v>
      </c>
      <c r="C14442" t="s">
        <v>208</v>
      </c>
      <c r="D14442" t="s">
        <v>1000</v>
      </c>
      <c r="E14442" s="23">
        <v>44348</v>
      </c>
      <c r="F14442">
        <v>3</v>
      </c>
      <c r="G14442">
        <v>3</v>
      </c>
      <c r="I14442">
        <v>9</v>
      </c>
      <c r="J14442">
        <v>18</v>
      </c>
      <c r="L14442">
        <v>17</v>
      </c>
      <c r="N14442">
        <v>9</v>
      </c>
      <c r="P14442">
        <v>0</v>
      </c>
      <c r="Q14442">
        <v>1</v>
      </c>
      <c r="S14442">
        <v>0</v>
      </c>
    </row>
    <row r="14443" spans="1:19" x14ac:dyDescent="0.2">
      <c r="A14443" t="s">
        <v>30059</v>
      </c>
      <c r="B14443" t="s">
        <v>29871</v>
      </c>
      <c r="C14443" t="s">
        <v>900</v>
      </c>
      <c r="D14443" t="s">
        <v>1000</v>
      </c>
      <c r="E14443" s="23">
        <v>44348</v>
      </c>
      <c r="F14443">
        <v>4</v>
      </c>
      <c r="G14443">
        <v>3.5</v>
      </c>
      <c r="I14443">
        <v>8</v>
      </c>
      <c r="J14443">
        <v>23</v>
      </c>
      <c r="L14443">
        <v>20</v>
      </c>
      <c r="N14443">
        <v>6</v>
      </c>
      <c r="P14443">
        <v>0</v>
      </c>
      <c r="Q14443">
        <v>0</v>
      </c>
      <c r="S14443">
        <v>2</v>
      </c>
    </row>
    <row r="14444" spans="1:19" x14ac:dyDescent="0.2">
      <c r="A14444" t="s">
        <v>30060</v>
      </c>
      <c r="B14444" t="s">
        <v>29872</v>
      </c>
      <c r="C14444" t="s">
        <v>905</v>
      </c>
      <c r="D14444" t="s">
        <v>1000</v>
      </c>
      <c r="E14444" s="23">
        <v>44348</v>
      </c>
      <c r="F14444">
        <v>0</v>
      </c>
      <c r="G14444">
        <v>0</v>
      </c>
      <c r="I14444">
        <v>0</v>
      </c>
      <c r="J14444">
        <v>0</v>
      </c>
      <c r="L14444">
        <v>0</v>
      </c>
      <c r="N14444">
        <v>0</v>
      </c>
      <c r="P14444">
        <v>0</v>
      </c>
      <c r="Q14444">
        <v>0</v>
      </c>
      <c r="S14444">
        <v>0</v>
      </c>
    </row>
    <row r="14445" spans="1:19" x14ac:dyDescent="0.2">
      <c r="A14445" t="s">
        <v>30061</v>
      </c>
      <c r="B14445" t="s">
        <v>29873</v>
      </c>
      <c r="C14445" t="s">
        <v>316</v>
      </c>
      <c r="D14445" t="s">
        <v>1000</v>
      </c>
      <c r="E14445" s="23">
        <v>44348</v>
      </c>
      <c r="F14445">
        <v>2</v>
      </c>
      <c r="G14445">
        <v>4</v>
      </c>
      <c r="I14445">
        <v>5</v>
      </c>
      <c r="J14445">
        <v>11</v>
      </c>
      <c r="L14445">
        <v>22</v>
      </c>
      <c r="N14445">
        <v>5</v>
      </c>
      <c r="P14445">
        <v>2</v>
      </c>
      <c r="Q14445">
        <v>2</v>
      </c>
      <c r="S14445">
        <v>0</v>
      </c>
    </row>
    <row r="14446" spans="1:19" x14ac:dyDescent="0.2">
      <c r="A14446" t="s">
        <v>30062</v>
      </c>
      <c r="B14446" t="s">
        <v>29874</v>
      </c>
      <c r="C14446" t="s">
        <v>218</v>
      </c>
      <c r="D14446" t="s">
        <v>1000</v>
      </c>
      <c r="E14446" s="23">
        <v>44348</v>
      </c>
      <c r="F14446">
        <v>0</v>
      </c>
      <c r="G14446">
        <v>0</v>
      </c>
      <c r="I14446">
        <v>0</v>
      </c>
      <c r="J14446">
        <v>0</v>
      </c>
      <c r="L14446">
        <v>0</v>
      </c>
      <c r="N14446">
        <v>0</v>
      </c>
      <c r="P14446">
        <v>0</v>
      </c>
      <c r="Q14446">
        <v>0</v>
      </c>
      <c r="S14446">
        <v>0</v>
      </c>
    </row>
    <row r="14447" spans="1:19" x14ac:dyDescent="0.2">
      <c r="A14447" t="s">
        <v>30063</v>
      </c>
      <c r="B14447" t="s">
        <v>29875</v>
      </c>
      <c r="C14447" t="s">
        <v>202</v>
      </c>
      <c r="D14447" t="s">
        <v>1000</v>
      </c>
      <c r="E14447" s="23">
        <v>44348</v>
      </c>
      <c r="F14447">
        <v>8</v>
      </c>
      <c r="G14447">
        <v>8</v>
      </c>
      <c r="I14447">
        <v>62</v>
      </c>
      <c r="J14447">
        <v>84</v>
      </c>
      <c r="L14447">
        <v>90</v>
      </c>
      <c r="N14447">
        <v>62</v>
      </c>
      <c r="P14447">
        <v>1</v>
      </c>
      <c r="Q14447">
        <v>2</v>
      </c>
      <c r="S14447">
        <v>0</v>
      </c>
    </row>
    <row r="14448" spans="1:19" x14ac:dyDescent="0.2">
      <c r="A14448" t="s">
        <v>30064</v>
      </c>
      <c r="B14448" t="s">
        <v>29876</v>
      </c>
      <c r="C14448" t="s">
        <v>347</v>
      </c>
      <c r="D14448" t="s">
        <v>1000</v>
      </c>
      <c r="E14448" s="23">
        <v>44348</v>
      </c>
      <c r="F14448">
        <v>0</v>
      </c>
      <c r="G14448">
        <v>0</v>
      </c>
      <c r="I14448">
        <v>0</v>
      </c>
      <c r="J14448">
        <v>0</v>
      </c>
      <c r="L14448">
        <v>0</v>
      </c>
      <c r="N14448">
        <v>0</v>
      </c>
      <c r="P14448">
        <v>0</v>
      </c>
      <c r="Q14448">
        <v>0</v>
      </c>
      <c r="S14448">
        <v>0</v>
      </c>
    </row>
    <row r="14449" spans="1:19" x14ac:dyDescent="0.2">
      <c r="A14449" t="s">
        <v>30065</v>
      </c>
      <c r="B14449" t="s">
        <v>29877</v>
      </c>
      <c r="C14449" t="s">
        <v>224</v>
      </c>
      <c r="D14449" t="s">
        <v>1000</v>
      </c>
      <c r="E14449" s="23">
        <v>44348</v>
      </c>
      <c r="F14449">
        <v>0</v>
      </c>
      <c r="G14449">
        <v>0</v>
      </c>
      <c r="I14449">
        <v>0</v>
      </c>
      <c r="J14449">
        <v>0</v>
      </c>
      <c r="L14449">
        <v>0</v>
      </c>
      <c r="N14449">
        <v>0</v>
      </c>
      <c r="P14449">
        <v>0</v>
      </c>
      <c r="Q14449">
        <v>0</v>
      </c>
      <c r="S14449">
        <v>0</v>
      </c>
    </row>
    <row r="14450" spans="1:19" x14ac:dyDescent="0.2">
      <c r="A14450" t="s">
        <v>30066</v>
      </c>
      <c r="B14450" t="s">
        <v>29878</v>
      </c>
      <c r="C14450" t="s">
        <v>345</v>
      </c>
      <c r="D14450" t="s">
        <v>1000</v>
      </c>
      <c r="E14450" s="23">
        <v>44348</v>
      </c>
      <c r="F14450">
        <v>0</v>
      </c>
      <c r="G14450">
        <v>0</v>
      </c>
      <c r="I14450">
        <v>0</v>
      </c>
      <c r="J14450">
        <v>0</v>
      </c>
      <c r="L14450">
        <v>0</v>
      </c>
      <c r="N14450">
        <v>0</v>
      </c>
      <c r="P14450">
        <v>0</v>
      </c>
      <c r="Q14450">
        <v>0</v>
      </c>
      <c r="S14450">
        <v>0</v>
      </c>
    </row>
    <row r="14451" spans="1:19" x14ac:dyDescent="0.2">
      <c r="A14451" t="s">
        <v>30067</v>
      </c>
      <c r="B14451" t="s">
        <v>29879</v>
      </c>
      <c r="C14451" t="s">
        <v>226</v>
      </c>
      <c r="D14451" t="s">
        <v>1000</v>
      </c>
      <c r="E14451" s="23">
        <v>44348</v>
      </c>
      <c r="F14451">
        <v>2</v>
      </c>
      <c r="G14451">
        <v>11</v>
      </c>
      <c r="I14451">
        <v>7</v>
      </c>
      <c r="J14451">
        <v>22</v>
      </c>
      <c r="L14451">
        <v>121</v>
      </c>
      <c r="N14451">
        <v>7</v>
      </c>
      <c r="P14451">
        <v>0</v>
      </c>
      <c r="Q14451">
        <v>0</v>
      </c>
      <c r="S14451">
        <v>0</v>
      </c>
    </row>
    <row r="14452" spans="1:19" x14ac:dyDescent="0.2">
      <c r="A14452" t="s">
        <v>30068</v>
      </c>
      <c r="B14452" t="s">
        <v>29880</v>
      </c>
      <c r="C14452" t="s">
        <v>231</v>
      </c>
      <c r="D14452" t="s">
        <v>1000</v>
      </c>
      <c r="E14452" s="23">
        <v>44348</v>
      </c>
      <c r="F14452">
        <v>10</v>
      </c>
      <c r="G14452">
        <v>11.5</v>
      </c>
      <c r="I14452">
        <v>132</v>
      </c>
      <c r="J14452">
        <v>110</v>
      </c>
      <c r="L14452">
        <v>128</v>
      </c>
      <c r="N14452">
        <v>132</v>
      </c>
      <c r="P14452">
        <v>7</v>
      </c>
      <c r="Q14452">
        <v>13</v>
      </c>
      <c r="S14452">
        <v>0</v>
      </c>
    </row>
    <row r="14453" spans="1:19" x14ac:dyDescent="0.2">
      <c r="A14453" t="s">
        <v>30069</v>
      </c>
      <c r="B14453" t="s">
        <v>29881</v>
      </c>
      <c r="C14453" t="s">
        <v>216</v>
      </c>
      <c r="D14453" t="s">
        <v>1000</v>
      </c>
      <c r="E14453" s="23">
        <v>44348</v>
      </c>
      <c r="F14453">
        <v>9</v>
      </c>
      <c r="G14453">
        <v>9</v>
      </c>
      <c r="I14453">
        <v>67</v>
      </c>
      <c r="J14453">
        <v>90</v>
      </c>
      <c r="L14453">
        <v>90</v>
      </c>
      <c r="N14453">
        <v>57</v>
      </c>
      <c r="P14453">
        <v>16</v>
      </c>
      <c r="Q14453">
        <v>19</v>
      </c>
      <c r="S14453">
        <v>10</v>
      </c>
    </row>
    <row r="14454" spans="1:19" x14ac:dyDescent="0.2">
      <c r="A14454" t="s">
        <v>30070</v>
      </c>
      <c r="B14454" t="s">
        <v>29882</v>
      </c>
      <c r="C14454" t="s">
        <v>233</v>
      </c>
      <c r="D14454" t="s">
        <v>1000</v>
      </c>
      <c r="E14454" s="23">
        <v>44348</v>
      </c>
      <c r="F14454">
        <v>0</v>
      </c>
      <c r="G14454">
        <v>0</v>
      </c>
      <c r="I14454">
        <v>0</v>
      </c>
      <c r="J14454">
        <v>0</v>
      </c>
      <c r="L14454">
        <v>0</v>
      </c>
      <c r="N14454">
        <v>0</v>
      </c>
      <c r="P14454">
        <v>0</v>
      </c>
      <c r="Q14454">
        <v>0</v>
      </c>
      <c r="S14454">
        <v>0</v>
      </c>
    </row>
    <row r="14455" spans="1:19" x14ac:dyDescent="0.2">
      <c r="A14455" t="s">
        <v>30071</v>
      </c>
      <c r="B14455" t="s">
        <v>29883</v>
      </c>
      <c r="C14455" t="s">
        <v>219</v>
      </c>
      <c r="D14455" t="s">
        <v>1000</v>
      </c>
      <c r="E14455" s="23">
        <v>44348</v>
      </c>
      <c r="F14455">
        <v>0</v>
      </c>
      <c r="G14455">
        <v>0</v>
      </c>
      <c r="I14455">
        <v>0</v>
      </c>
      <c r="J14455">
        <v>0</v>
      </c>
      <c r="L14455">
        <v>0</v>
      </c>
      <c r="N14455">
        <v>0</v>
      </c>
      <c r="P14455">
        <v>0</v>
      </c>
      <c r="Q14455">
        <v>0</v>
      </c>
      <c r="S14455">
        <v>0</v>
      </c>
    </row>
    <row r="14456" spans="1:19" x14ac:dyDescent="0.2">
      <c r="A14456" t="s">
        <v>30072</v>
      </c>
      <c r="B14456" t="s">
        <v>29884</v>
      </c>
      <c r="C14456" t="s">
        <v>340</v>
      </c>
      <c r="D14456" t="s">
        <v>1000</v>
      </c>
      <c r="E14456" s="23">
        <v>44348</v>
      </c>
      <c r="F14456">
        <v>2</v>
      </c>
      <c r="G14456">
        <v>3</v>
      </c>
      <c r="I14456">
        <v>23</v>
      </c>
      <c r="J14456">
        <v>22</v>
      </c>
      <c r="L14456">
        <v>32</v>
      </c>
      <c r="N14456">
        <v>20</v>
      </c>
      <c r="P14456">
        <v>1</v>
      </c>
      <c r="Q14456">
        <v>1</v>
      </c>
      <c r="S14456">
        <v>3</v>
      </c>
    </row>
    <row r="14457" spans="1:19" x14ac:dyDescent="0.2">
      <c r="A14457" t="s">
        <v>30073</v>
      </c>
      <c r="B14457" t="s">
        <v>29885</v>
      </c>
      <c r="C14457" t="s">
        <v>350</v>
      </c>
      <c r="D14457" t="s">
        <v>1000</v>
      </c>
      <c r="E14457" s="23">
        <v>44348</v>
      </c>
      <c r="F14457">
        <v>0</v>
      </c>
      <c r="G14457">
        <v>0</v>
      </c>
      <c r="I14457">
        <v>0</v>
      </c>
      <c r="J14457">
        <v>0</v>
      </c>
      <c r="L14457">
        <v>0</v>
      </c>
      <c r="N14457">
        <v>0</v>
      </c>
      <c r="P14457">
        <v>0</v>
      </c>
      <c r="Q14457">
        <v>0</v>
      </c>
      <c r="S14457">
        <v>0</v>
      </c>
    </row>
    <row r="14458" spans="1:19" x14ac:dyDescent="0.2">
      <c r="A14458" t="s">
        <v>30074</v>
      </c>
      <c r="B14458" t="s">
        <v>29886</v>
      </c>
      <c r="C14458" t="s">
        <v>351</v>
      </c>
      <c r="D14458" t="s">
        <v>1000</v>
      </c>
      <c r="E14458" s="23">
        <v>44348</v>
      </c>
      <c r="F14458">
        <v>0</v>
      </c>
      <c r="G14458">
        <v>0</v>
      </c>
      <c r="I14458">
        <v>0</v>
      </c>
      <c r="J14458">
        <v>0</v>
      </c>
      <c r="L14458">
        <v>0</v>
      </c>
      <c r="N14458">
        <v>0</v>
      </c>
      <c r="P14458">
        <v>0</v>
      </c>
      <c r="Q14458">
        <v>0</v>
      </c>
      <c r="S14458">
        <v>0</v>
      </c>
    </row>
    <row r="14459" spans="1:19" x14ac:dyDescent="0.2">
      <c r="A14459" t="s">
        <v>30075</v>
      </c>
      <c r="B14459" t="s">
        <v>29887</v>
      </c>
      <c r="C14459" t="s">
        <v>352</v>
      </c>
      <c r="D14459" t="s">
        <v>1000</v>
      </c>
      <c r="E14459" s="23">
        <v>44348</v>
      </c>
      <c r="F14459">
        <v>0</v>
      </c>
      <c r="G14459">
        <v>0</v>
      </c>
      <c r="I14459">
        <v>0</v>
      </c>
      <c r="J14459">
        <v>0</v>
      </c>
      <c r="L14459">
        <v>0</v>
      </c>
      <c r="N14459">
        <v>0</v>
      </c>
      <c r="P14459">
        <v>0</v>
      </c>
      <c r="Q14459">
        <v>0</v>
      </c>
      <c r="S14459">
        <v>0</v>
      </c>
    </row>
    <row r="14460" spans="1:19" x14ac:dyDescent="0.2">
      <c r="A14460" t="s">
        <v>30076</v>
      </c>
      <c r="B14460" t="s">
        <v>29888</v>
      </c>
      <c r="C14460" t="s">
        <v>353</v>
      </c>
      <c r="D14460" t="s">
        <v>1000</v>
      </c>
      <c r="E14460" s="23">
        <v>44348</v>
      </c>
      <c r="F14460">
        <v>0</v>
      </c>
      <c r="G14460">
        <v>0</v>
      </c>
      <c r="I14460">
        <v>0</v>
      </c>
      <c r="J14460">
        <v>0</v>
      </c>
      <c r="L14460">
        <v>0</v>
      </c>
      <c r="N14460">
        <v>0</v>
      </c>
      <c r="P14460">
        <v>0</v>
      </c>
      <c r="Q14460">
        <v>0</v>
      </c>
      <c r="S14460">
        <v>0</v>
      </c>
    </row>
    <row r="14461" spans="1:19" x14ac:dyDescent="0.2">
      <c r="A14461" t="s">
        <v>30077</v>
      </c>
      <c r="B14461" t="s">
        <v>29889</v>
      </c>
      <c r="C14461" t="s">
        <v>386</v>
      </c>
      <c r="D14461" t="s">
        <v>1000</v>
      </c>
      <c r="E14461" s="23">
        <v>44348</v>
      </c>
      <c r="F14461">
        <v>0</v>
      </c>
      <c r="G14461">
        <v>0</v>
      </c>
      <c r="I14461">
        <v>0</v>
      </c>
      <c r="J14461">
        <v>0</v>
      </c>
      <c r="L14461">
        <v>0</v>
      </c>
      <c r="N14461">
        <v>0</v>
      </c>
      <c r="P14461">
        <v>0</v>
      </c>
      <c r="Q14461">
        <v>0</v>
      </c>
      <c r="S14461">
        <v>0</v>
      </c>
    </row>
    <row r="14462" spans="1:19" x14ac:dyDescent="0.2">
      <c r="A14462" t="s">
        <v>30078</v>
      </c>
      <c r="B14462" t="s">
        <v>29890</v>
      </c>
      <c r="C14462" t="s">
        <v>354</v>
      </c>
      <c r="D14462" t="s">
        <v>1000</v>
      </c>
      <c r="E14462" s="23">
        <v>44348</v>
      </c>
      <c r="F14462">
        <v>4</v>
      </c>
      <c r="G14462">
        <v>4</v>
      </c>
      <c r="I14462">
        <v>8</v>
      </c>
      <c r="J14462">
        <v>24</v>
      </c>
      <c r="L14462">
        <v>24</v>
      </c>
      <c r="N14462">
        <v>8</v>
      </c>
      <c r="P14462">
        <v>0</v>
      </c>
      <c r="Q14462">
        <v>0</v>
      </c>
      <c r="S14462">
        <v>0</v>
      </c>
    </row>
    <row r="14463" spans="1:19" x14ac:dyDescent="0.2">
      <c r="A14463" t="s">
        <v>30079</v>
      </c>
      <c r="B14463" t="s">
        <v>29891</v>
      </c>
      <c r="C14463" t="s">
        <v>355</v>
      </c>
      <c r="D14463" t="s">
        <v>1000</v>
      </c>
      <c r="E14463" s="23">
        <v>44348</v>
      </c>
      <c r="F14463">
        <v>1.5</v>
      </c>
      <c r="G14463">
        <v>2</v>
      </c>
      <c r="I14463">
        <v>6</v>
      </c>
      <c r="J14463">
        <v>8</v>
      </c>
      <c r="L14463">
        <v>11</v>
      </c>
      <c r="N14463">
        <v>6</v>
      </c>
      <c r="P14463">
        <v>0</v>
      </c>
      <c r="Q14463">
        <v>0</v>
      </c>
      <c r="S14463">
        <v>0</v>
      </c>
    </row>
    <row r="14464" spans="1:19" x14ac:dyDescent="0.2">
      <c r="A14464" t="s">
        <v>30080</v>
      </c>
      <c r="B14464" t="s">
        <v>29892</v>
      </c>
      <c r="C14464" t="s">
        <v>228</v>
      </c>
      <c r="D14464" t="s">
        <v>1002</v>
      </c>
      <c r="E14464" s="23">
        <v>44348</v>
      </c>
      <c r="F14464">
        <v>0</v>
      </c>
      <c r="G14464">
        <v>0</v>
      </c>
      <c r="I14464">
        <v>0</v>
      </c>
      <c r="J14464">
        <v>0</v>
      </c>
      <c r="L14464">
        <v>0</v>
      </c>
      <c r="N14464">
        <v>0</v>
      </c>
      <c r="P14464">
        <v>0</v>
      </c>
      <c r="Q14464">
        <v>0</v>
      </c>
      <c r="S14464">
        <v>0</v>
      </c>
    </row>
    <row r="14465" spans="1:19" x14ac:dyDescent="0.2">
      <c r="A14465" t="s">
        <v>30081</v>
      </c>
      <c r="B14465" t="s">
        <v>29893</v>
      </c>
      <c r="C14465" t="s">
        <v>211</v>
      </c>
      <c r="D14465" t="s">
        <v>1002</v>
      </c>
      <c r="E14465" s="23">
        <v>44348</v>
      </c>
      <c r="F14465">
        <v>0</v>
      </c>
      <c r="G14465">
        <v>0</v>
      </c>
      <c r="I14465">
        <v>0</v>
      </c>
      <c r="J14465">
        <v>0</v>
      </c>
      <c r="L14465">
        <v>0</v>
      </c>
      <c r="N14465">
        <v>0</v>
      </c>
      <c r="P14465">
        <v>0</v>
      </c>
      <c r="Q14465">
        <v>0</v>
      </c>
      <c r="S14465">
        <v>0</v>
      </c>
    </row>
    <row r="14466" spans="1:19" x14ac:dyDescent="0.2">
      <c r="A14466" t="s">
        <v>30082</v>
      </c>
      <c r="B14466" t="s">
        <v>29894</v>
      </c>
      <c r="C14466" t="s">
        <v>213</v>
      </c>
      <c r="D14466" t="s">
        <v>1002</v>
      </c>
      <c r="E14466" s="23">
        <v>44348</v>
      </c>
      <c r="F14466">
        <v>0</v>
      </c>
      <c r="G14466">
        <v>0</v>
      </c>
      <c r="I14466">
        <v>0</v>
      </c>
      <c r="J14466">
        <v>0</v>
      </c>
      <c r="L14466">
        <v>0</v>
      </c>
      <c r="N14466">
        <v>0</v>
      </c>
      <c r="P14466">
        <v>0</v>
      </c>
      <c r="Q14466">
        <v>0</v>
      </c>
      <c r="S14466">
        <v>0</v>
      </c>
    </row>
    <row r="14467" spans="1:19" x14ac:dyDescent="0.2">
      <c r="A14467" t="s">
        <v>30083</v>
      </c>
      <c r="B14467" t="s">
        <v>29895</v>
      </c>
      <c r="C14467" t="s">
        <v>229</v>
      </c>
      <c r="D14467" t="s">
        <v>1002</v>
      </c>
      <c r="E14467" s="23">
        <v>44348</v>
      </c>
      <c r="F14467">
        <v>0</v>
      </c>
      <c r="G14467">
        <v>0</v>
      </c>
      <c r="I14467">
        <v>0</v>
      </c>
      <c r="J14467">
        <v>0</v>
      </c>
      <c r="L14467">
        <v>0</v>
      </c>
      <c r="N14467">
        <v>0</v>
      </c>
      <c r="P14467">
        <v>0</v>
      </c>
      <c r="Q14467">
        <v>0</v>
      </c>
      <c r="S14467">
        <v>0</v>
      </c>
    </row>
    <row r="14468" spans="1:19" x14ac:dyDescent="0.2">
      <c r="A14468" t="s">
        <v>30084</v>
      </c>
      <c r="B14468" t="s">
        <v>29896</v>
      </c>
      <c r="C14468" t="s">
        <v>1051</v>
      </c>
      <c r="D14468" t="s">
        <v>1002</v>
      </c>
      <c r="E14468" s="23">
        <v>44348</v>
      </c>
      <c r="F14468">
        <v>0</v>
      </c>
      <c r="G14468">
        <v>0</v>
      </c>
      <c r="I14468">
        <v>0</v>
      </c>
      <c r="J14468">
        <v>0</v>
      </c>
      <c r="L14468">
        <v>0</v>
      </c>
      <c r="N14468">
        <v>0</v>
      </c>
      <c r="P14468">
        <v>0</v>
      </c>
      <c r="Q14468">
        <v>0</v>
      </c>
      <c r="S14468">
        <v>0</v>
      </c>
    </row>
    <row r="14469" spans="1:19" x14ac:dyDescent="0.2">
      <c r="A14469" t="s">
        <v>30085</v>
      </c>
      <c r="B14469" t="s">
        <v>29897</v>
      </c>
      <c r="C14469" t="s">
        <v>1049</v>
      </c>
      <c r="D14469" t="s">
        <v>1002</v>
      </c>
      <c r="E14469" s="23">
        <v>44348</v>
      </c>
      <c r="F14469">
        <v>0</v>
      </c>
      <c r="G14469">
        <v>0</v>
      </c>
      <c r="I14469">
        <v>0</v>
      </c>
      <c r="J14469">
        <v>0</v>
      </c>
      <c r="L14469">
        <v>0</v>
      </c>
      <c r="N14469">
        <v>0</v>
      </c>
      <c r="P14469">
        <v>0</v>
      </c>
      <c r="Q14469">
        <v>0</v>
      </c>
      <c r="S14469">
        <v>0</v>
      </c>
    </row>
    <row r="14470" spans="1:19" x14ac:dyDescent="0.2">
      <c r="A14470" t="s">
        <v>30086</v>
      </c>
      <c r="B14470" t="s">
        <v>29898</v>
      </c>
      <c r="C14470" t="s">
        <v>25343</v>
      </c>
      <c r="D14470" t="s">
        <v>1002</v>
      </c>
      <c r="E14470" s="23">
        <v>44348</v>
      </c>
      <c r="F14470">
        <v>0</v>
      </c>
      <c r="G14470">
        <v>0</v>
      </c>
      <c r="I14470">
        <v>0</v>
      </c>
      <c r="J14470">
        <v>0</v>
      </c>
      <c r="L14470">
        <v>0</v>
      </c>
      <c r="N14470">
        <v>0</v>
      </c>
      <c r="P14470">
        <v>0</v>
      </c>
      <c r="Q14470">
        <v>0</v>
      </c>
      <c r="S14470">
        <v>0</v>
      </c>
    </row>
    <row r="14471" spans="1:19" x14ac:dyDescent="0.2">
      <c r="A14471" t="s">
        <v>30087</v>
      </c>
      <c r="B14471" t="s">
        <v>29899</v>
      </c>
      <c r="C14471" t="s">
        <v>25698</v>
      </c>
      <c r="D14471" t="s">
        <v>1002</v>
      </c>
      <c r="E14471" s="23">
        <v>44348</v>
      </c>
      <c r="F14471">
        <v>4</v>
      </c>
      <c r="G14471">
        <v>4</v>
      </c>
      <c r="I14471">
        <v>12</v>
      </c>
      <c r="J14471">
        <v>24</v>
      </c>
      <c r="L14471">
        <v>21</v>
      </c>
      <c r="N14471">
        <v>8</v>
      </c>
      <c r="P14471">
        <v>0</v>
      </c>
      <c r="Q14471">
        <v>1</v>
      </c>
      <c r="S14471">
        <v>4</v>
      </c>
    </row>
    <row r="14472" spans="1:19" x14ac:dyDescent="0.2">
      <c r="A14472" t="s">
        <v>30088</v>
      </c>
      <c r="B14472" t="s">
        <v>29900</v>
      </c>
      <c r="C14472" t="s">
        <v>959</v>
      </c>
      <c r="D14472" t="s">
        <v>1002</v>
      </c>
      <c r="E14472" s="23">
        <v>44348</v>
      </c>
      <c r="F14472">
        <v>0</v>
      </c>
      <c r="G14472">
        <v>0</v>
      </c>
      <c r="I14472">
        <v>0</v>
      </c>
      <c r="J14472">
        <v>0</v>
      </c>
      <c r="L14472">
        <v>0</v>
      </c>
      <c r="N14472">
        <v>0</v>
      </c>
      <c r="P14472">
        <v>0</v>
      </c>
      <c r="Q14472">
        <v>0</v>
      </c>
      <c r="S14472">
        <v>0</v>
      </c>
    </row>
    <row r="14473" spans="1:19" x14ac:dyDescent="0.2">
      <c r="A14473" t="s">
        <v>30089</v>
      </c>
      <c r="B14473" t="s">
        <v>29901</v>
      </c>
      <c r="C14473" t="s">
        <v>205</v>
      </c>
      <c r="D14473" t="s">
        <v>1002</v>
      </c>
      <c r="E14473" s="23">
        <v>44348</v>
      </c>
      <c r="F14473">
        <v>0</v>
      </c>
      <c r="G14473">
        <v>0</v>
      </c>
      <c r="I14473">
        <v>0</v>
      </c>
      <c r="J14473">
        <v>0</v>
      </c>
      <c r="L14473">
        <v>0</v>
      </c>
      <c r="N14473">
        <v>0</v>
      </c>
      <c r="P14473">
        <v>0</v>
      </c>
      <c r="Q14473">
        <v>0</v>
      </c>
      <c r="S14473">
        <v>0</v>
      </c>
    </row>
    <row r="14474" spans="1:19" x14ac:dyDescent="0.2">
      <c r="A14474" t="s">
        <v>30090</v>
      </c>
      <c r="B14474" t="s">
        <v>29902</v>
      </c>
      <c r="C14474" t="s">
        <v>384</v>
      </c>
      <c r="D14474" t="s">
        <v>1002</v>
      </c>
      <c r="E14474" s="23">
        <v>44348</v>
      </c>
      <c r="F14474">
        <v>0</v>
      </c>
      <c r="G14474">
        <v>0</v>
      </c>
      <c r="I14474">
        <v>0</v>
      </c>
      <c r="J14474">
        <v>0</v>
      </c>
      <c r="L14474">
        <v>0</v>
      </c>
      <c r="N14474">
        <v>0</v>
      </c>
      <c r="P14474">
        <v>0</v>
      </c>
      <c r="Q14474">
        <v>0</v>
      </c>
      <c r="S14474">
        <v>0</v>
      </c>
    </row>
    <row r="14475" spans="1:19" x14ac:dyDescent="0.2">
      <c r="A14475" t="s">
        <v>30091</v>
      </c>
      <c r="B14475" t="s">
        <v>29903</v>
      </c>
      <c r="C14475" t="s">
        <v>210</v>
      </c>
      <c r="D14475" t="s">
        <v>1002</v>
      </c>
      <c r="E14475" s="23">
        <v>44348</v>
      </c>
      <c r="F14475">
        <v>0</v>
      </c>
      <c r="G14475">
        <v>0</v>
      </c>
      <c r="I14475">
        <v>0</v>
      </c>
      <c r="J14475">
        <v>0</v>
      </c>
      <c r="L14475">
        <v>0</v>
      </c>
      <c r="N14475">
        <v>0</v>
      </c>
      <c r="P14475">
        <v>0</v>
      </c>
      <c r="Q14475">
        <v>0</v>
      </c>
      <c r="S14475">
        <v>0</v>
      </c>
    </row>
    <row r="14476" spans="1:19" x14ac:dyDescent="0.2">
      <c r="A14476" t="s">
        <v>30092</v>
      </c>
      <c r="B14476" t="s">
        <v>29904</v>
      </c>
      <c r="C14476" t="s">
        <v>215</v>
      </c>
      <c r="D14476" t="s">
        <v>1002</v>
      </c>
      <c r="E14476" s="23">
        <v>44348</v>
      </c>
      <c r="F14476">
        <v>5</v>
      </c>
      <c r="G14476">
        <v>7</v>
      </c>
      <c r="I14476">
        <v>16</v>
      </c>
      <c r="J14476">
        <v>30</v>
      </c>
      <c r="L14476">
        <v>39</v>
      </c>
      <c r="N14476">
        <v>11</v>
      </c>
      <c r="P14476">
        <v>2</v>
      </c>
      <c r="Q14476">
        <v>4</v>
      </c>
      <c r="S14476">
        <v>5</v>
      </c>
    </row>
    <row r="14477" spans="1:19" x14ac:dyDescent="0.2">
      <c r="A14477" t="s">
        <v>30093</v>
      </c>
      <c r="B14477" t="s">
        <v>29905</v>
      </c>
      <c r="C14477" t="s">
        <v>960</v>
      </c>
      <c r="D14477" t="s">
        <v>1002</v>
      </c>
      <c r="E14477" s="23">
        <v>44348</v>
      </c>
      <c r="F14477">
        <v>0</v>
      </c>
      <c r="G14477">
        <v>0</v>
      </c>
      <c r="I14477">
        <v>0</v>
      </c>
      <c r="J14477">
        <v>0</v>
      </c>
      <c r="L14477">
        <v>0</v>
      </c>
      <c r="N14477">
        <v>0</v>
      </c>
      <c r="P14477">
        <v>0</v>
      </c>
      <c r="Q14477">
        <v>0</v>
      </c>
      <c r="S14477">
        <v>0</v>
      </c>
    </row>
    <row r="14478" spans="1:19" x14ac:dyDescent="0.2">
      <c r="A14478" t="s">
        <v>30094</v>
      </c>
      <c r="B14478" t="s">
        <v>29906</v>
      </c>
      <c r="C14478" t="s">
        <v>961</v>
      </c>
      <c r="D14478" t="s">
        <v>1002</v>
      </c>
      <c r="E14478" s="23">
        <v>44348</v>
      </c>
      <c r="F14478">
        <v>3</v>
      </c>
      <c r="G14478">
        <v>5</v>
      </c>
      <c r="I14478">
        <v>6</v>
      </c>
      <c r="J14478">
        <v>12</v>
      </c>
      <c r="L14478">
        <v>22</v>
      </c>
      <c r="N14478">
        <v>4</v>
      </c>
      <c r="P14478">
        <v>0</v>
      </c>
      <c r="Q14478">
        <v>1</v>
      </c>
      <c r="S14478">
        <v>2</v>
      </c>
    </row>
    <row r="14479" spans="1:19" x14ac:dyDescent="0.2">
      <c r="A14479" t="s">
        <v>30095</v>
      </c>
      <c r="B14479" t="s">
        <v>29907</v>
      </c>
      <c r="C14479" t="s">
        <v>221</v>
      </c>
      <c r="D14479" t="s">
        <v>1002</v>
      </c>
      <c r="E14479" s="23">
        <v>44348</v>
      </c>
      <c r="F14479">
        <v>0</v>
      </c>
      <c r="G14479">
        <v>0</v>
      </c>
      <c r="I14479">
        <v>0</v>
      </c>
      <c r="J14479">
        <v>0</v>
      </c>
      <c r="L14479">
        <v>0</v>
      </c>
      <c r="N14479">
        <v>0</v>
      </c>
      <c r="P14479">
        <v>0</v>
      </c>
      <c r="Q14479">
        <v>0</v>
      </c>
      <c r="S14479">
        <v>0</v>
      </c>
    </row>
    <row r="14480" spans="1:19" x14ac:dyDescent="0.2">
      <c r="A14480" t="s">
        <v>30096</v>
      </c>
      <c r="B14480" t="s">
        <v>29908</v>
      </c>
      <c r="C14480" t="s">
        <v>222</v>
      </c>
      <c r="D14480" t="s">
        <v>1002</v>
      </c>
      <c r="E14480" s="23">
        <v>44348</v>
      </c>
      <c r="F14480">
        <v>0</v>
      </c>
      <c r="G14480">
        <v>0</v>
      </c>
      <c r="I14480">
        <v>0</v>
      </c>
      <c r="J14480">
        <v>0</v>
      </c>
      <c r="L14480">
        <v>0</v>
      </c>
      <c r="N14480">
        <v>0</v>
      </c>
      <c r="P14480">
        <v>0</v>
      </c>
      <c r="Q14480">
        <v>0</v>
      </c>
      <c r="S14480">
        <v>0</v>
      </c>
    </row>
    <row r="14481" spans="1:19" x14ac:dyDescent="0.2">
      <c r="A14481" t="s">
        <v>30097</v>
      </c>
      <c r="B14481" t="s">
        <v>29909</v>
      </c>
      <c r="C14481" t="s">
        <v>25359</v>
      </c>
      <c r="D14481" t="s">
        <v>1002</v>
      </c>
      <c r="E14481" s="23">
        <v>44348</v>
      </c>
      <c r="F14481">
        <v>0</v>
      </c>
      <c r="G14481">
        <v>0</v>
      </c>
      <c r="I14481">
        <v>0</v>
      </c>
      <c r="J14481">
        <v>0</v>
      </c>
      <c r="L14481">
        <v>0</v>
      </c>
      <c r="N14481">
        <v>0</v>
      </c>
      <c r="P14481">
        <v>0</v>
      </c>
      <c r="Q14481">
        <v>0</v>
      </c>
      <c r="S14481">
        <v>0</v>
      </c>
    </row>
    <row r="14482" spans="1:19" x14ac:dyDescent="0.2">
      <c r="A14482" t="s">
        <v>30098</v>
      </c>
      <c r="B14482" t="s">
        <v>29910</v>
      </c>
      <c r="C14482" t="s">
        <v>200</v>
      </c>
      <c r="D14482" t="s">
        <v>1002</v>
      </c>
      <c r="E14482" s="23">
        <v>44348</v>
      </c>
      <c r="F14482">
        <v>1.5</v>
      </c>
      <c r="G14482">
        <v>1</v>
      </c>
      <c r="I14482">
        <v>7</v>
      </c>
      <c r="J14482">
        <v>9</v>
      </c>
      <c r="L14482">
        <v>6</v>
      </c>
      <c r="N14482">
        <v>7</v>
      </c>
      <c r="P14482">
        <v>0</v>
      </c>
      <c r="Q14482">
        <v>0</v>
      </c>
      <c r="S14482">
        <v>0</v>
      </c>
    </row>
    <row r="14483" spans="1:19" x14ac:dyDescent="0.2">
      <c r="A14483" t="s">
        <v>30099</v>
      </c>
      <c r="B14483" t="s">
        <v>29911</v>
      </c>
      <c r="C14483" t="s">
        <v>204</v>
      </c>
      <c r="D14483" t="s">
        <v>1002</v>
      </c>
      <c r="E14483" s="23">
        <v>44348</v>
      </c>
      <c r="F14483">
        <v>0</v>
      </c>
      <c r="G14483">
        <v>0</v>
      </c>
      <c r="I14483">
        <v>0</v>
      </c>
      <c r="J14483">
        <v>0</v>
      </c>
      <c r="L14483">
        <v>0</v>
      </c>
      <c r="N14483">
        <v>0</v>
      </c>
      <c r="P14483">
        <v>0</v>
      </c>
      <c r="Q14483">
        <v>0</v>
      </c>
      <c r="S14483">
        <v>0</v>
      </c>
    </row>
    <row r="14484" spans="1:19" x14ac:dyDescent="0.2">
      <c r="A14484" t="s">
        <v>30100</v>
      </c>
      <c r="B14484" t="s">
        <v>29912</v>
      </c>
      <c r="C14484" t="s">
        <v>385</v>
      </c>
      <c r="D14484" t="s">
        <v>1002</v>
      </c>
      <c r="E14484" s="23">
        <v>44348</v>
      </c>
      <c r="F14484">
        <v>0</v>
      </c>
      <c r="G14484">
        <v>0</v>
      </c>
      <c r="I14484">
        <v>0</v>
      </c>
      <c r="J14484">
        <v>0</v>
      </c>
      <c r="L14484">
        <v>0</v>
      </c>
      <c r="N14484">
        <v>0</v>
      </c>
      <c r="P14484">
        <v>0</v>
      </c>
      <c r="Q14484">
        <v>0</v>
      </c>
      <c r="S14484">
        <v>0</v>
      </c>
    </row>
    <row r="14485" spans="1:19" x14ac:dyDescent="0.2">
      <c r="A14485" t="s">
        <v>30101</v>
      </c>
      <c r="B14485" t="s">
        <v>29913</v>
      </c>
      <c r="C14485" t="s">
        <v>208</v>
      </c>
      <c r="D14485" t="s">
        <v>1002</v>
      </c>
      <c r="E14485" s="23">
        <v>44348</v>
      </c>
      <c r="F14485">
        <v>3</v>
      </c>
      <c r="G14485">
        <v>3</v>
      </c>
      <c r="I14485">
        <v>9</v>
      </c>
      <c r="J14485">
        <v>18</v>
      </c>
      <c r="L14485">
        <v>17</v>
      </c>
      <c r="N14485">
        <v>9</v>
      </c>
      <c r="P14485">
        <v>0</v>
      </c>
      <c r="Q14485">
        <v>1</v>
      </c>
      <c r="S14485">
        <v>0</v>
      </c>
    </row>
    <row r="14486" spans="1:19" x14ac:dyDescent="0.2">
      <c r="A14486" t="s">
        <v>30102</v>
      </c>
      <c r="B14486" t="s">
        <v>29914</v>
      </c>
      <c r="C14486" t="s">
        <v>900</v>
      </c>
      <c r="D14486" t="s">
        <v>1002</v>
      </c>
      <c r="E14486" s="23">
        <v>44348</v>
      </c>
      <c r="F14486">
        <v>4</v>
      </c>
      <c r="G14486">
        <v>3.5</v>
      </c>
      <c r="I14486">
        <v>8</v>
      </c>
      <c r="J14486">
        <v>23</v>
      </c>
      <c r="L14486">
        <v>20</v>
      </c>
      <c r="N14486">
        <v>6</v>
      </c>
      <c r="P14486">
        <v>0</v>
      </c>
      <c r="Q14486">
        <v>0</v>
      </c>
      <c r="S14486">
        <v>2</v>
      </c>
    </row>
    <row r="14487" spans="1:19" x14ac:dyDescent="0.2">
      <c r="A14487" t="s">
        <v>30103</v>
      </c>
      <c r="B14487" t="s">
        <v>29915</v>
      </c>
      <c r="C14487" t="s">
        <v>905</v>
      </c>
      <c r="D14487" t="s">
        <v>1002</v>
      </c>
      <c r="E14487" s="23">
        <v>44348</v>
      </c>
      <c r="F14487">
        <v>0</v>
      </c>
      <c r="G14487">
        <v>0</v>
      </c>
      <c r="I14487">
        <v>0</v>
      </c>
      <c r="J14487">
        <v>0</v>
      </c>
      <c r="L14487">
        <v>0</v>
      </c>
      <c r="N14487">
        <v>0</v>
      </c>
      <c r="P14487">
        <v>0</v>
      </c>
      <c r="Q14487">
        <v>0</v>
      </c>
      <c r="S14487">
        <v>0</v>
      </c>
    </row>
    <row r="14488" spans="1:19" x14ac:dyDescent="0.2">
      <c r="A14488" t="s">
        <v>30104</v>
      </c>
      <c r="B14488" t="s">
        <v>29916</v>
      </c>
      <c r="C14488" t="s">
        <v>316</v>
      </c>
      <c r="D14488" t="s">
        <v>1002</v>
      </c>
      <c r="E14488" s="23">
        <v>44348</v>
      </c>
      <c r="F14488">
        <v>2</v>
      </c>
      <c r="G14488">
        <v>4</v>
      </c>
      <c r="I14488">
        <v>5</v>
      </c>
      <c r="J14488">
        <v>11</v>
      </c>
      <c r="L14488">
        <v>22</v>
      </c>
      <c r="N14488">
        <v>5</v>
      </c>
      <c r="P14488">
        <v>2</v>
      </c>
      <c r="Q14488">
        <v>2</v>
      </c>
      <c r="S14488">
        <v>0</v>
      </c>
    </row>
    <row r="14489" spans="1:19" x14ac:dyDescent="0.2">
      <c r="A14489" t="s">
        <v>30105</v>
      </c>
      <c r="B14489" t="s">
        <v>29917</v>
      </c>
      <c r="C14489" t="s">
        <v>218</v>
      </c>
      <c r="D14489" t="s">
        <v>1002</v>
      </c>
      <c r="E14489" s="23">
        <v>44348</v>
      </c>
      <c r="F14489">
        <v>0</v>
      </c>
      <c r="G14489">
        <v>0</v>
      </c>
      <c r="I14489">
        <v>0</v>
      </c>
      <c r="J14489">
        <v>0</v>
      </c>
      <c r="L14489">
        <v>0</v>
      </c>
      <c r="N14489">
        <v>0</v>
      </c>
      <c r="P14489">
        <v>0</v>
      </c>
      <c r="Q14489">
        <v>0</v>
      </c>
      <c r="S14489">
        <v>0</v>
      </c>
    </row>
    <row r="14490" spans="1:19" x14ac:dyDescent="0.2">
      <c r="A14490" t="s">
        <v>30106</v>
      </c>
      <c r="B14490" t="s">
        <v>29918</v>
      </c>
      <c r="C14490" t="s">
        <v>202</v>
      </c>
      <c r="D14490" t="s">
        <v>1002</v>
      </c>
      <c r="E14490" s="23">
        <v>44348</v>
      </c>
      <c r="F14490">
        <v>8</v>
      </c>
      <c r="G14490">
        <v>8</v>
      </c>
      <c r="I14490">
        <v>62</v>
      </c>
      <c r="J14490">
        <v>84</v>
      </c>
      <c r="L14490">
        <v>90</v>
      </c>
      <c r="N14490">
        <v>62</v>
      </c>
      <c r="P14490">
        <v>1</v>
      </c>
      <c r="Q14490">
        <v>2</v>
      </c>
      <c r="S14490">
        <v>0</v>
      </c>
    </row>
    <row r="14491" spans="1:19" x14ac:dyDescent="0.2">
      <c r="A14491" t="s">
        <v>30107</v>
      </c>
      <c r="B14491" t="s">
        <v>29919</v>
      </c>
      <c r="C14491" t="s">
        <v>347</v>
      </c>
      <c r="D14491" t="s">
        <v>1002</v>
      </c>
      <c r="E14491" s="23">
        <v>44348</v>
      </c>
      <c r="F14491">
        <v>0</v>
      </c>
      <c r="G14491">
        <v>0</v>
      </c>
      <c r="I14491">
        <v>0</v>
      </c>
      <c r="J14491">
        <v>0</v>
      </c>
      <c r="L14491">
        <v>0</v>
      </c>
      <c r="N14491">
        <v>0</v>
      </c>
      <c r="P14491">
        <v>0</v>
      </c>
      <c r="Q14491">
        <v>0</v>
      </c>
      <c r="S14491">
        <v>0</v>
      </c>
    </row>
    <row r="14492" spans="1:19" x14ac:dyDescent="0.2">
      <c r="A14492" t="s">
        <v>30108</v>
      </c>
      <c r="B14492" t="s">
        <v>29920</v>
      </c>
      <c r="C14492" t="s">
        <v>224</v>
      </c>
      <c r="D14492" t="s">
        <v>1002</v>
      </c>
      <c r="E14492" s="23">
        <v>44348</v>
      </c>
      <c r="F14492">
        <v>0</v>
      </c>
      <c r="G14492">
        <v>0</v>
      </c>
      <c r="I14492">
        <v>0</v>
      </c>
      <c r="J14492">
        <v>0</v>
      </c>
      <c r="L14492">
        <v>0</v>
      </c>
      <c r="N14492">
        <v>0</v>
      </c>
      <c r="P14492">
        <v>0</v>
      </c>
      <c r="Q14492">
        <v>0</v>
      </c>
      <c r="S14492">
        <v>0</v>
      </c>
    </row>
    <row r="14493" spans="1:19" x14ac:dyDescent="0.2">
      <c r="A14493" t="s">
        <v>30109</v>
      </c>
      <c r="B14493" t="s">
        <v>29921</v>
      </c>
      <c r="C14493" t="s">
        <v>345</v>
      </c>
      <c r="D14493" t="s">
        <v>1002</v>
      </c>
      <c r="E14493" s="23">
        <v>44348</v>
      </c>
      <c r="F14493">
        <v>0</v>
      </c>
      <c r="G14493">
        <v>0</v>
      </c>
      <c r="I14493">
        <v>0</v>
      </c>
      <c r="J14493">
        <v>0</v>
      </c>
      <c r="L14493">
        <v>0</v>
      </c>
      <c r="N14493">
        <v>0</v>
      </c>
      <c r="P14493">
        <v>0</v>
      </c>
      <c r="Q14493">
        <v>0</v>
      </c>
      <c r="S14493">
        <v>0</v>
      </c>
    </row>
    <row r="14494" spans="1:19" x14ac:dyDescent="0.2">
      <c r="A14494" t="s">
        <v>30110</v>
      </c>
      <c r="B14494" t="s">
        <v>29922</v>
      </c>
      <c r="C14494" t="s">
        <v>226</v>
      </c>
      <c r="D14494" t="s">
        <v>1002</v>
      </c>
      <c r="E14494" s="23">
        <v>44348</v>
      </c>
      <c r="F14494">
        <v>2</v>
      </c>
      <c r="G14494">
        <v>11</v>
      </c>
      <c r="I14494">
        <v>7</v>
      </c>
      <c r="J14494">
        <v>22</v>
      </c>
      <c r="L14494">
        <v>121</v>
      </c>
      <c r="N14494">
        <v>7</v>
      </c>
      <c r="P14494">
        <v>0</v>
      </c>
      <c r="Q14494">
        <v>0</v>
      </c>
      <c r="S14494">
        <v>0</v>
      </c>
    </row>
    <row r="14495" spans="1:19" x14ac:dyDescent="0.2">
      <c r="A14495" t="s">
        <v>30111</v>
      </c>
      <c r="B14495" t="s">
        <v>29923</v>
      </c>
      <c r="C14495" t="s">
        <v>231</v>
      </c>
      <c r="D14495" t="s">
        <v>1002</v>
      </c>
      <c r="E14495" s="23">
        <v>44348</v>
      </c>
      <c r="F14495">
        <v>10</v>
      </c>
      <c r="G14495">
        <v>11.5</v>
      </c>
      <c r="I14495">
        <v>132</v>
      </c>
      <c r="J14495">
        <v>110</v>
      </c>
      <c r="L14495">
        <v>128</v>
      </c>
      <c r="N14495">
        <v>132</v>
      </c>
      <c r="P14495">
        <v>7</v>
      </c>
      <c r="Q14495">
        <v>13</v>
      </c>
      <c r="S14495">
        <v>0</v>
      </c>
    </row>
    <row r="14496" spans="1:19" x14ac:dyDescent="0.2">
      <c r="A14496" t="s">
        <v>30112</v>
      </c>
      <c r="B14496" t="s">
        <v>29924</v>
      </c>
      <c r="C14496" t="s">
        <v>216</v>
      </c>
      <c r="D14496" t="s">
        <v>1002</v>
      </c>
      <c r="E14496" s="23">
        <v>44348</v>
      </c>
      <c r="F14496">
        <v>9</v>
      </c>
      <c r="G14496">
        <v>9</v>
      </c>
      <c r="I14496">
        <v>67</v>
      </c>
      <c r="J14496">
        <v>90</v>
      </c>
      <c r="L14496">
        <v>90</v>
      </c>
      <c r="N14496">
        <v>57</v>
      </c>
      <c r="P14496">
        <v>16</v>
      </c>
      <c r="Q14496">
        <v>19</v>
      </c>
      <c r="S14496">
        <v>10</v>
      </c>
    </row>
    <row r="14497" spans="1:19" x14ac:dyDescent="0.2">
      <c r="A14497" t="s">
        <v>30113</v>
      </c>
      <c r="B14497" t="s">
        <v>29925</v>
      </c>
      <c r="C14497" t="s">
        <v>233</v>
      </c>
      <c r="D14497" t="s">
        <v>1002</v>
      </c>
      <c r="E14497" s="23">
        <v>44348</v>
      </c>
      <c r="F14497">
        <v>0</v>
      </c>
      <c r="G14497">
        <v>0</v>
      </c>
      <c r="I14497">
        <v>0</v>
      </c>
      <c r="J14497">
        <v>0</v>
      </c>
      <c r="L14497">
        <v>0</v>
      </c>
      <c r="N14497">
        <v>0</v>
      </c>
      <c r="P14497">
        <v>0</v>
      </c>
      <c r="Q14497">
        <v>0</v>
      </c>
      <c r="S14497">
        <v>0</v>
      </c>
    </row>
    <row r="14498" spans="1:19" x14ac:dyDescent="0.2">
      <c r="A14498" t="s">
        <v>30114</v>
      </c>
      <c r="B14498" t="s">
        <v>29926</v>
      </c>
      <c r="C14498" t="s">
        <v>219</v>
      </c>
      <c r="D14498" t="s">
        <v>1002</v>
      </c>
      <c r="E14498" s="23">
        <v>44348</v>
      </c>
      <c r="F14498">
        <v>0</v>
      </c>
      <c r="G14498">
        <v>0</v>
      </c>
      <c r="I14498">
        <v>0</v>
      </c>
      <c r="J14498">
        <v>0</v>
      </c>
      <c r="L14498">
        <v>0</v>
      </c>
      <c r="N14498">
        <v>0</v>
      </c>
      <c r="P14498">
        <v>0</v>
      </c>
      <c r="Q14498">
        <v>0</v>
      </c>
      <c r="S14498">
        <v>0</v>
      </c>
    </row>
    <row r="14499" spans="1:19" x14ac:dyDescent="0.2">
      <c r="A14499" t="s">
        <v>30115</v>
      </c>
      <c r="B14499" t="s">
        <v>29927</v>
      </c>
      <c r="C14499" t="s">
        <v>340</v>
      </c>
      <c r="D14499" t="s">
        <v>1002</v>
      </c>
      <c r="E14499" s="23">
        <v>44348</v>
      </c>
      <c r="F14499">
        <v>2</v>
      </c>
      <c r="G14499">
        <v>3</v>
      </c>
      <c r="I14499">
        <v>23</v>
      </c>
      <c r="J14499">
        <v>22</v>
      </c>
      <c r="L14499">
        <v>32</v>
      </c>
      <c r="N14499">
        <v>20</v>
      </c>
      <c r="P14499">
        <v>1</v>
      </c>
      <c r="Q14499">
        <v>1</v>
      </c>
      <c r="S14499">
        <v>3</v>
      </c>
    </row>
    <row r="14500" spans="1:19" x14ac:dyDescent="0.2">
      <c r="A14500" t="s">
        <v>30116</v>
      </c>
      <c r="B14500" t="s">
        <v>29928</v>
      </c>
      <c r="C14500" t="s">
        <v>350</v>
      </c>
      <c r="D14500" t="s">
        <v>1002</v>
      </c>
      <c r="E14500" s="23">
        <v>44348</v>
      </c>
      <c r="F14500">
        <v>0</v>
      </c>
      <c r="G14500">
        <v>0</v>
      </c>
      <c r="I14500">
        <v>0</v>
      </c>
      <c r="J14500">
        <v>0</v>
      </c>
      <c r="L14500">
        <v>0</v>
      </c>
      <c r="N14500">
        <v>0</v>
      </c>
      <c r="P14500">
        <v>0</v>
      </c>
      <c r="Q14500">
        <v>0</v>
      </c>
      <c r="S14500">
        <v>0</v>
      </c>
    </row>
    <row r="14501" spans="1:19" x14ac:dyDescent="0.2">
      <c r="A14501" t="s">
        <v>30117</v>
      </c>
      <c r="B14501" t="s">
        <v>29929</v>
      </c>
      <c r="C14501" t="s">
        <v>351</v>
      </c>
      <c r="D14501" t="s">
        <v>1002</v>
      </c>
      <c r="E14501" s="23">
        <v>44348</v>
      </c>
      <c r="F14501">
        <v>0</v>
      </c>
      <c r="G14501">
        <v>0</v>
      </c>
      <c r="I14501">
        <v>0</v>
      </c>
      <c r="J14501">
        <v>0</v>
      </c>
      <c r="L14501">
        <v>0</v>
      </c>
      <c r="N14501">
        <v>0</v>
      </c>
      <c r="P14501">
        <v>0</v>
      </c>
      <c r="Q14501">
        <v>0</v>
      </c>
      <c r="S14501">
        <v>0</v>
      </c>
    </row>
    <row r="14502" spans="1:19" x14ac:dyDescent="0.2">
      <c r="A14502" t="s">
        <v>30118</v>
      </c>
      <c r="B14502" t="s">
        <v>29930</v>
      </c>
      <c r="C14502" t="s">
        <v>352</v>
      </c>
      <c r="D14502" t="s">
        <v>1002</v>
      </c>
      <c r="E14502" s="23">
        <v>44348</v>
      </c>
      <c r="F14502">
        <v>0</v>
      </c>
      <c r="G14502">
        <v>0</v>
      </c>
      <c r="I14502">
        <v>0</v>
      </c>
      <c r="J14502">
        <v>0</v>
      </c>
      <c r="L14502">
        <v>0</v>
      </c>
      <c r="N14502">
        <v>0</v>
      </c>
      <c r="P14502">
        <v>0</v>
      </c>
      <c r="Q14502">
        <v>0</v>
      </c>
      <c r="S14502">
        <v>0</v>
      </c>
    </row>
    <row r="14503" spans="1:19" x14ac:dyDescent="0.2">
      <c r="A14503" t="s">
        <v>30119</v>
      </c>
      <c r="B14503" t="s">
        <v>29931</v>
      </c>
      <c r="C14503" t="s">
        <v>353</v>
      </c>
      <c r="D14503" t="s">
        <v>1002</v>
      </c>
      <c r="E14503" s="23">
        <v>44348</v>
      </c>
      <c r="F14503">
        <v>0</v>
      </c>
      <c r="G14503">
        <v>0</v>
      </c>
      <c r="I14503">
        <v>0</v>
      </c>
      <c r="J14503">
        <v>0</v>
      </c>
      <c r="L14503">
        <v>0</v>
      </c>
      <c r="N14503">
        <v>0</v>
      </c>
      <c r="P14503">
        <v>0</v>
      </c>
      <c r="Q14503">
        <v>0</v>
      </c>
      <c r="S14503">
        <v>0</v>
      </c>
    </row>
    <row r="14504" spans="1:19" x14ac:dyDescent="0.2">
      <c r="A14504" t="s">
        <v>30120</v>
      </c>
      <c r="B14504" t="s">
        <v>29932</v>
      </c>
      <c r="C14504" t="s">
        <v>386</v>
      </c>
      <c r="D14504" t="s">
        <v>1002</v>
      </c>
      <c r="E14504" s="23">
        <v>44348</v>
      </c>
      <c r="F14504">
        <v>0</v>
      </c>
      <c r="G14504">
        <v>0</v>
      </c>
      <c r="I14504">
        <v>0</v>
      </c>
      <c r="J14504">
        <v>0</v>
      </c>
      <c r="L14504">
        <v>0</v>
      </c>
      <c r="N14504">
        <v>0</v>
      </c>
      <c r="P14504">
        <v>0</v>
      </c>
      <c r="Q14504">
        <v>0</v>
      </c>
      <c r="S14504">
        <v>0</v>
      </c>
    </row>
    <row r="14505" spans="1:19" x14ac:dyDescent="0.2">
      <c r="A14505" t="s">
        <v>30121</v>
      </c>
      <c r="B14505" t="s">
        <v>29933</v>
      </c>
      <c r="C14505" t="s">
        <v>354</v>
      </c>
      <c r="D14505" t="s">
        <v>1002</v>
      </c>
      <c r="E14505" s="23">
        <v>44348</v>
      </c>
      <c r="F14505">
        <v>4</v>
      </c>
      <c r="G14505">
        <v>4</v>
      </c>
      <c r="I14505">
        <v>8</v>
      </c>
      <c r="J14505">
        <v>24</v>
      </c>
      <c r="L14505">
        <v>24</v>
      </c>
      <c r="N14505">
        <v>8</v>
      </c>
      <c r="P14505">
        <v>0</v>
      </c>
      <c r="Q14505">
        <v>0</v>
      </c>
      <c r="S14505">
        <v>0</v>
      </c>
    </row>
    <row r="14506" spans="1:19" x14ac:dyDescent="0.2">
      <c r="A14506" t="s">
        <v>30122</v>
      </c>
      <c r="B14506" t="s">
        <v>29934</v>
      </c>
      <c r="C14506" t="s">
        <v>355</v>
      </c>
      <c r="D14506" t="s">
        <v>1002</v>
      </c>
      <c r="E14506" s="23">
        <v>44348</v>
      </c>
      <c r="F14506">
        <v>1.5</v>
      </c>
      <c r="G14506">
        <v>2</v>
      </c>
      <c r="I14506">
        <v>6</v>
      </c>
      <c r="J14506">
        <v>8</v>
      </c>
      <c r="L14506">
        <v>11</v>
      </c>
      <c r="N14506">
        <v>6</v>
      </c>
      <c r="P14506">
        <v>0</v>
      </c>
      <c r="Q14506">
        <v>0</v>
      </c>
      <c r="S14506">
        <v>0</v>
      </c>
    </row>
    <row r="14507" spans="1:19" x14ac:dyDescent="0.2">
      <c r="A14507" t="s">
        <v>30123</v>
      </c>
      <c r="B14507" t="s">
        <v>29935</v>
      </c>
      <c r="C14507" t="s">
        <v>1048</v>
      </c>
      <c r="D14507" t="s">
        <v>1002</v>
      </c>
      <c r="E14507" s="23">
        <v>44348</v>
      </c>
      <c r="F14507">
        <v>2</v>
      </c>
      <c r="G14507">
        <v>2.5</v>
      </c>
      <c r="I14507">
        <v>3</v>
      </c>
      <c r="J14507">
        <v>12</v>
      </c>
      <c r="L14507">
        <v>14</v>
      </c>
      <c r="N14507">
        <v>3</v>
      </c>
      <c r="P14507">
        <v>1</v>
      </c>
      <c r="Q14507">
        <v>1</v>
      </c>
      <c r="S14507">
        <v>0</v>
      </c>
    </row>
    <row r="14508" spans="1:19" x14ac:dyDescent="0.2">
      <c r="A14508" t="s">
        <v>30124</v>
      </c>
      <c r="B14508" t="s">
        <v>29936</v>
      </c>
      <c r="C14508" t="s">
        <v>1047</v>
      </c>
      <c r="D14508" t="s">
        <v>1002</v>
      </c>
      <c r="E14508" s="23">
        <v>44348</v>
      </c>
      <c r="F14508">
        <v>1.5</v>
      </c>
      <c r="G14508">
        <v>1.5</v>
      </c>
      <c r="I14508">
        <v>18</v>
      </c>
      <c r="J14508">
        <v>8</v>
      </c>
      <c r="L14508">
        <v>8</v>
      </c>
      <c r="N14508">
        <v>15</v>
      </c>
      <c r="P14508">
        <v>0</v>
      </c>
      <c r="Q14508">
        <v>1</v>
      </c>
      <c r="S14508">
        <v>3</v>
      </c>
    </row>
    <row r="14509" spans="1:19" x14ac:dyDescent="0.2">
      <c r="A14509" t="s">
        <v>30125</v>
      </c>
      <c r="B14509" t="s">
        <v>29937</v>
      </c>
      <c r="C14509" t="s">
        <v>1050</v>
      </c>
      <c r="D14509" t="s">
        <v>1002</v>
      </c>
      <c r="E14509" s="23">
        <v>44348</v>
      </c>
      <c r="F14509">
        <v>0</v>
      </c>
      <c r="G14509">
        <v>0</v>
      </c>
      <c r="I14509">
        <v>0</v>
      </c>
      <c r="J14509">
        <v>0</v>
      </c>
      <c r="L14509">
        <v>0</v>
      </c>
      <c r="N14509">
        <v>0</v>
      </c>
      <c r="P14509">
        <v>0</v>
      </c>
      <c r="Q14509">
        <v>0</v>
      </c>
      <c r="S14509">
        <v>0</v>
      </c>
    </row>
    <row r="14510" spans="1:19" x14ac:dyDescent="0.2">
      <c r="A14510" t="s">
        <v>30126</v>
      </c>
      <c r="B14510" t="s">
        <v>29938</v>
      </c>
      <c r="C14510" t="s">
        <v>1054</v>
      </c>
      <c r="D14510" t="s">
        <v>1002</v>
      </c>
      <c r="E14510" s="23">
        <v>44348</v>
      </c>
      <c r="F14510">
        <v>0</v>
      </c>
      <c r="G14510">
        <v>0</v>
      </c>
      <c r="I14510">
        <v>0</v>
      </c>
      <c r="J14510">
        <v>0</v>
      </c>
      <c r="L14510">
        <v>0</v>
      </c>
      <c r="N14510">
        <v>0</v>
      </c>
      <c r="P14510">
        <v>0</v>
      </c>
      <c r="Q14510">
        <v>0</v>
      </c>
      <c r="S14510">
        <v>0</v>
      </c>
    </row>
    <row r="14511" spans="1:19" x14ac:dyDescent="0.2">
      <c r="A14511" t="s">
        <v>30127</v>
      </c>
      <c r="B14511" t="s">
        <v>29939</v>
      </c>
      <c r="C14511" t="s">
        <v>1052</v>
      </c>
      <c r="D14511" t="s">
        <v>1002</v>
      </c>
      <c r="E14511" s="23">
        <v>44348</v>
      </c>
      <c r="F14511">
        <v>2</v>
      </c>
      <c r="G14511">
        <v>2.5</v>
      </c>
      <c r="I14511">
        <v>7</v>
      </c>
      <c r="J14511">
        <v>11</v>
      </c>
      <c r="L14511">
        <v>13</v>
      </c>
      <c r="N14511">
        <v>6</v>
      </c>
      <c r="P14511">
        <v>0</v>
      </c>
      <c r="Q14511">
        <v>0</v>
      </c>
      <c r="S14511">
        <v>1</v>
      </c>
    </row>
    <row r="14512" spans="1:19" x14ac:dyDescent="0.2">
      <c r="A14512" t="s">
        <v>30128</v>
      </c>
      <c r="B14512" t="s">
        <v>29940</v>
      </c>
      <c r="C14512" t="s">
        <v>1053</v>
      </c>
      <c r="D14512" t="s">
        <v>1002</v>
      </c>
      <c r="E14512" s="23">
        <v>44348</v>
      </c>
      <c r="F14512">
        <v>1</v>
      </c>
      <c r="G14512">
        <v>1.5</v>
      </c>
      <c r="I14512">
        <v>3</v>
      </c>
      <c r="J14512">
        <v>5</v>
      </c>
      <c r="L14512">
        <v>8</v>
      </c>
      <c r="N14512">
        <v>3</v>
      </c>
      <c r="P14512">
        <v>0</v>
      </c>
      <c r="Q14512">
        <v>0</v>
      </c>
      <c r="S14512">
        <v>0</v>
      </c>
    </row>
    <row r="14513" spans="1:19" x14ac:dyDescent="0.2">
      <c r="A14513" t="s">
        <v>30037</v>
      </c>
      <c r="B14513" t="s">
        <v>29849</v>
      </c>
      <c r="C14513" t="s">
        <v>25698</v>
      </c>
      <c r="D14513" t="s">
        <v>1000</v>
      </c>
      <c r="E14513" s="23">
        <v>44348</v>
      </c>
      <c r="F14513">
        <v>4</v>
      </c>
      <c r="G14513">
        <v>4</v>
      </c>
      <c r="I14513">
        <v>12</v>
      </c>
      <c r="J14513">
        <v>24</v>
      </c>
      <c r="L14513">
        <v>21</v>
      </c>
      <c r="N14513">
        <v>8</v>
      </c>
      <c r="P14513">
        <v>0</v>
      </c>
      <c r="Q14513">
        <v>1</v>
      </c>
      <c r="S14513">
        <v>4</v>
      </c>
    </row>
    <row r="14514" spans="1:19" x14ac:dyDescent="0.2">
      <c r="A14514" t="s">
        <v>30129</v>
      </c>
      <c r="B14514" t="s">
        <v>29941</v>
      </c>
      <c r="C14514" t="s">
        <v>962</v>
      </c>
      <c r="D14514" t="s">
        <v>1000</v>
      </c>
      <c r="E14514" s="23">
        <v>44348</v>
      </c>
      <c r="F14514">
        <v>0</v>
      </c>
      <c r="G14514">
        <v>0</v>
      </c>
      <c r="I14514">
        <v>0</v>
      </c>
      <c r="J14514">
        <v>0</v>
      </c>
      <c r="L14514">
        <v>0</v>
      </c>
      <c r="N14514">
        <v>0</v>
      </c>
      <c r="P14514">
        <v>0</v>
      </c>
      <c r="Q14514">
        <v>0</v>
      </c>
      <c r="S14514">
        <v>0</v>
      </c>
    </row>
    <row r="14515" spans="1:19" x14ac:dyDescent="0.2">
      <c r="A14515" t="s">
        <v>30130</v>
      </c>
      <c r="B14515" t="s">
        <v>29942</v>
      </c>
      <c r="C14515" t="s">
        <v>348</v>
      </c>
      <c r="D14515" t="s">
        <v>1000</v>
      </c>
      <c r="E14515" s="23">
        <v>44348</v>
      </c>
      <c r="F14515">
        <v>0</v>
      </c>
      <c r="G14515">
        <v>0</v>
      </c>
      <c r="I14515">
        <v>0</v>
      </c>
      <c r="J14515">
        <v>0</v>
      </c>
      <c r="L14515">
        <v>0</v>
      </c>
      <c r="N14515">
        <v>0</v>
      </c>
      <c r="P14515">
        <v>0</v>
      </c>
      <c r="Q14515">
        <v>0</v>
      </c>
      <c r="S14515">
        <v>0</v>
      </c>
    </row>
    <row r="14516" spans="1:19" x14ac:dyDescent="0.2">
      <c r="A14516" t="s">
        <v>30131</v>
      </c>
      <c r="B14516" t="s">
        <v>29943</v>
      </c>
      <c r="C14516" t="s">
        <v>357</v>
      </c>
      <c r="D14516" t="s">
        <v>1000</v>
      </c>
      <c r="E14516" s="23">
        <v>44348</v>
      </c>
      <c r="F14516">
        <v>0</v>
      </c>
      <c r="G14516">
        <v>0</v>
      </c>
      <c r="I14516">
        <v>0</v>
      </c>
      <c r="J14516">
        <v>0</v>
      </c>
      <c r="L14516">
        <v>0</v>
      </c>
      <c r="N14516">
        <v>0</v>
      </c>
      <c r="P14516">
        <v>0</v>
      </c>
      <c r="Q14516">
        <v>0</v>
      </c>
      <c r="S14516">
        <v>0</v>
      </c>
    </row>
    <row r="14517" spans="1:19" x14ac:dyDescent="0.2">
      <c r="A14517" t="s">
        <v>30132</v>
      </c>
      <c r="B14517" t="s">
        <v>29944</v>
      </c>
      <c r="C14517" t="s">
        <v>22399</v>
      </c>
      <c r="D14517" t="s">
        <v>1000</v>
      </c>
      <c r="E14517" s="23">
        <v>44348</v>
      </c>
      <c r="F14517">
        <v>0</v>
      </c>
      <c r="G14517">
        <v>0</v>
      </c>
      <c r="I14517">
        <v>0</v>
      </c>
      <c r="J14517">
        <v>0</v>
      </c>
      <c r="L14517">
        <v>0</v>
      </c>
      <c r="N14517">
        <v>0</v>
      </c>
      <c r="P14517">
        <v>0</v>
      </c>
      <c r="Q14517">
        <v>0</v>
      </c>
      <c r="S14517">
        <v>0</v>
      </c>
    </row>
    <row r="14518" spans="1:19" x14ac:dyDescent="0.2">
      <c r="A14518" t="s">
        <v>30133</v>
      </c>
      <c r="B14518" t="s">
        <v>29945</v>
      </c>
      <c r="C14518" t="s">
        <v>203</v>
      </c>
      <c r="D14518" t="s">
        <v>1000</v>
      </c>
      <c r="E14518" s="23">
        <v>44348</v>
      </c>
      <c r="F14518">
        <v>0</v>
      </c>
      <c r="G14518">
        <v>0</v>
      </c>
      <c r="I14518">
        <v>0</v>
      </c>
      <c r="J14518">
        <v>0</v>
      </c>
      <c r="L14518">
        <v>0</v>
      </c>
      <c r="N14518">
        <v>0</v>
      </c>
      <c r="P14518">
        <v>0</v>
      </c>
      <c r="Q14518">
        <v>0</v>
      </c>
      <c r="S14518">
        <v>0</v>
      </c>
    </row>
    <row r="14519" spans="1:19" x14ac:dyDescent="0.2">
      <c r="A14519" t="s">
        <v>30134</v>
      </c>
      <c r="B14519" t="s">
        <v>29946</v>
      </c>
      <c r="C14519" t="s">
        <v>387</v>
      </c>
      <c r="D14519" t="s">
        <v>1000</v>
      </c>
      <c r="E14519" s="23">
        <v>44348</v>
      </c>
      <c r="F14519">
        <v>0</v>
      </c>
      <c r="G14519">
        <v>0</v>
      </c>
      <c r="I14519">
        <v>0</v>
      </c>
      <c r="J14519">
        <v>0</v>
      </c>
      <c r="L14519">
        <v>0</v>
      </c>
      <c r="N14519">
        <v>0</v>
      </c>
      <c r="P14519">
        <v>0</v>
      </c>
      <c r="Q14519">
        <v>0</v>
      </c>
      <c r="S14519">
        <v>0</v>
      </c>
    </row>
    <row r="14520" spans="1:19" x14ac:dyDescent="0.2">
      <c r="A14520" t="s">
        <v>30135</v>
      </c>
      <c r="B14520" t="s">
        <v>29947</v>
      </c>
      <c r="C14520" t="s">
        <v>223</v>
      </c>
      <c r="D14520" t="s">
        <v>1000</v>
      </c>
      <c r="E14520" s="23">
        <v>44348</v>
      </c>
      <c r="F14520">
        <v>0</v>
      </c>
      <c r="G14520">
        <v>0</v>
      </c>
      <c r="I14520">
        <v>0</v>
      </c>
      <c r="J14520">
        <v>0</v>
      </c>
      <c r="L14520">
        <v>0</v>
      </c>
      <c r="N14520">
        <v>0</v>
      </c>
      <c r="P14520">
        <v>0</v>
      </c>
      <c r="Q14520">
        <v>0</v>
      </c>
      <c r="S14520">
        <v>0</v>
      </c>
    </row>
    <row r="14521" spans="1:19" x14ac:dyDescent="0.2">
      <c r="A14521" t="s">
        <v>30136</v>
      </c>
      <c r="B14521" t="s">
        <v>29948</v>
      </c>
      <c r="C14521" t="s">
        <v>346</v>
      </c>
      <c r="D14521" t="s">
        <v>1000</v>
      </c>
      <c r="E14521" s="23">
        <v>44348</v>
      </c>
      <c r="F14521">
        <v>0</v>
      </c>
      <c r="G14521">
        <v>0</v>
      </c>
      <c r="I14521">
        <v>0</v>
      </c>
      <c r="J14521">
        <v>0</v>
      </c>
      <c r="L14521">
        <v>0</v>
      </c>
      <c r="N14521">
        <v>0</v>
      </c>
      <c r="P14521">
        <v>0</v>
      </c>
      <c r="Q14521">
        <v>0</v>
      </c>
      <c r="S14521">
        <v>0</v>
      </c>
    </row>
    <row r="14522" spans="1:19" x14ac:dyDescent="0.2">
      <c r="A14522" t="s">
        <v>30137</v>
      </c>
      <c r="B14522" t="s">
        <v>29949</v>
      </c>
      <c r="C14522" t="s">
        <v>207</v>
      </c>
      <c r="D14522" t="s">
        <v>1000</v>
      </c>
      <c r="E14522" s="23">
        <v>44348</v>
      </c>
      <c r="F14522">
        <v>7</v>
      </c>
      <c r="G14522">
        <v>7</v>
      </c>
      <c r="I14522">
        <v>17</v>
      </c>
      <c r="J14522">
        <v>42</v>
      </c>
      <c r="L14522">
        <v>41</v>
      </c>
      <c r="N14522">
        <v>17</v>
      </c>
      <c r="P14522">
        <v>0</v>
      </c>
      <c r="Q14522">
        <v>1</v>
      </c>
      <c r="S14522">
        <v>0</v>
      </c>
    </row>
    <row r="14523" spans="1:19" x14ac:dyDescent="0.2">
      <c r="A14523" t="s">
        <v>30138</v>
      </c>
      <c r="B14523" t="s">
        <v>29950</v>
      </c>
      <c r="C14523" t="s">
        <v>212</v>
      </c>
      <c r="D14523" t="s">
        <v>1000</v>
      </c>
      <c r="E14523" s="23">
        <v>44348</v>
      </c>
      <c r="F14523">
        <v>4</v>
      </c>
      <c r="G14523">
        <v>3.5</v>
      </c>
      <c r="I14523">
        <v>8</v>
      </c>
      <c r="J14523">
        <v>23</v>
      </c>
      <c r="L14523">
        <v>20</v>
      </c>
      <c r="N14523">
        <v>6</v>
      </c>
      <c r="P14523">
        <v>0</v>
      </c>
      <c r="Q14523">
        <v>0</v>
      </c>
      <c r="S14523">
        <v>2</v>
      </c>
    </row>
    <row r="14524" spans="1:19" x14ac:dyDescent="0.2">
      <c r="A14524" t="s">
        <v>30139</v>
      </c>
      <c r="B14524" t="s">
        <v>29951</v>
      </c>
      <c r="C14524" t="s">
        <v>963</v>
      </c>
      <c r="D14524" t="s">
        <v>1000</v>
      </c>
      <c r="E14524" s="23">
        <v>44348</v>
      </c>
      <c r="F14524">
        <v>0</v>
      </c>
      <c r="G14524">
        <v>0</v>
      </c>
      <c r="I14524">
        <v>0</v>
      </c>
      <c r="J14524">
        <v>0</v>
      </c>
      <c r="L14524">
        <v>0</v>
      </c>
      <c r="N14524">
        <v>0</v>
      </c>
      <c r="P14524">
        <v>0</v>
      </c>
      <c r="Q14524">
        <v>0</v>
      </c>
      <c r="S14524">
        <v>0</v>
      </c>
    </row>
    <row r="14525" spans="1:19" x14ac:dyDescent="0.2">
      <c r="A14525" t="s">
        <v>30140</v>
      </c>
      <c r="B14525" t="s">
        <v>29952</v>
      </c>
      <c r="C14525" t="s">
        <v>225</v>
      </c>
      <c r="D14525" t="s">
        <v>1000</v>
      </c>
      <c r="E14525" s="23">
        <v>44348</v>
      </c>
      <c r="F14525">
        <v>2</v>
      </c>
      <c r="G14525">
        <v>11</v>
      </c>
      <c r="I14525">
        <v>7</v>
      </c>
      <c r="J14525">
        <v>22</v>
      </c>
      <c r="L14525">
        <v>121</v>
      </c>
      <c r="N14525">
        <v>7</v>
      </c>
      <c r="P14525">
        <v>0</v>
      </c>
      <c r="Q14525">
        <v>0</v>
      </c>
      <c r="S14525">
        <v>0</v>
      </c>
    </row>
    <row r="14526" spans="1:19" x14ac:dyDescent="0.2">
      <c r="A14526" t="s">
        <v>30141</v>
      </c>
      <c r="B14526" t="s">
        <v>29953</v>
      </c>
      <c r="C14526" t="s">
        <v>232</v>
      </c>
      <c r="D14526" t="s">
        <v>1000</v>
      </c>
      <c r="E14526" s="23">
        <v>44348</v>
      </c>
      <c r="F14526">
        <v>13</v>
      </c>
      <c r="G14526">
        <v>16.5</v>
      </c>
      <c r="I14526">
        <v>138</v>
      </c>
      <c r="J14526">
        <v>122</v>
      </c>
      <c r="L14526">
        <v>150</v>
      </c>
      <c r="N14526">
        <v>136</v>
      </c>
      <c r="P14526">
        <v>7</v>
      </c>
      <c r="Q14526">
        <v>14</v>
      </c>
      <c r="S14526">
        <v>2</v>
      </c>
    </row>
    <row r="14527" spans="1:19" x14ac:dyDescent="0.2">
      <c r="A14527" t="s">
        <v>30142</v>
      </c>
      <c r="B14527" t="s">
        <v>29954</v>
      </c>
      <c r="C14527" t="s">
        <v>317</v>
      </c>
      <c r="D14527" t="s">
        <v>1000</v>
      </c>
      <c r="E14527" s="23">
        <v>44348</v>
      </c>
      <c r="F14527">
        <v>3.5</v>
      </c>
      <c r="G14527">
        <v>6</v>
      </c>
      <c r="I14527">
        <v>11</v>
      </c>
      <c r="J14527">
        <v>19</v>
      </c>
      <c r="L14527">
        <v>33</v>
      </c>
      <c r="N14527">
        <v>11</v>
      </c>
      <c r="P14527">
        <v>2</v>
      </c>
      <c r="Q14527">
        <v>2</v>
      </c>
      <c r="S14527">
        <v>0</v>
      </c>
    </row>
    <row r="14528" spans="1:19" x14ac:dyDescent="0.2">
      <c r="A14528" t="s">
        <v>30143</v>
      </c>
      <c r="B14528" t="s">
        <v>29955</v>
      </c>
      <c r="C14528" t="s">
        <v>214</v>
      </c>
      <c r="D14528" t="s">
        <v>1000</v>
      </c>
      <c r="E14528" s="23">
        <v>44348</v>
      </c>
      <c r="F14528">
        <v>14</v>
      </c>
      <c r="G14528">
        <v>16</v>
      </c>
      <c r="I14528">
        <v>83</v>
      </c>
      <c r="J14528">
        <v>120</v>
      </c>
      <c r="L14528">
        <v>129</v>
      </c>
      <c r="N14528">
        <v>68</v>
      </c>
      <c r="P14528">
        <v>18</v>
      </c>
      <c r="Q14528">
        <v>23</v>
      </c>
      <c r="S14528">
        <v>15</v>
      </c>
    </row>
    <row r="14529" spans="1:19" x14ac:dyDescent="0.2">
      <c r="A14529" t="s">
        <v>30144</v>
      </c>
      <c r="B14529" t="s">
        <v>29956</v>
      </c>
      <c r="C14529" t="s">
        <v>230</v>
      </c>
      <c r="D14529" t="s">
        <v>1000</v>
      </c>
      <c r="E14529" s="23">
        <v>44348</v>
      </c>
      <c r="F14529">
        <v>0</v>
      </c>
      <c r="G14529">
        <v>0</v>
      </c>
      <c r="I14529">
        <v>0</v>
      </c>
      <c r="J14529">
        <v>0</v>
      </c>
      <c r="L14529">
        <v>0</v>
      </c>
      <c r="N14529">
        <v>0</v>
      </c>
      <c r="P14529">
        <v>0</v>
      </c>
      <c r="Q14529">
        <v>0</v>
      </c>
      <c r="S14529">
        <v>0</v>
      </c>
    </row>
    <row r="14530" spans="1:19" x14ac:dyDescent="0.2">
      <c r="A14530" t="s">
        <v>30145</v>
      </c>
      <c r="B14530" t="s">
        <v>29957</v>
      </c>
      <c r="C14530" t="s">
        <v>234</v>
      </c>
      <c r="D14530" t="s">
        <v>1000</v>
      </c>
      <c r="E14530" s="23">
        <v>44348</v>
      </c>
      <c r="F14530">
        <v>0</v>
      </c>
      <c r="G14530">
        <v>0</v>
      </c>
      <c r="I14530">
        <v>0</v>
      </c>
      <c r="J14530">
        <v>0</v>
      </c>
      <c r="L14530">
        <v>0</v>
      </c>
      <c r="N14530">
        <v>0</v>
      </c>
      <c r="P14530">
        <v>0</v>
      </c>
      <c r="Q14530">
        <v>0</v>
      </c>
      <c r="S14530">
        <v>0</v>
      </c>
    </row>
    <row r="14531" spans="1:19" x14ac:dyDescent="0.2">
      <c r="A14531" t="s">
        <v>30146</v>
      </c>
      <c r="B14531" t="s">
        <v>29958</v>
      </c>
      <c r="C14531" t="s">
        <v>217</v>
      </c>
      <c r="D14531" t="s">
        <v>1000</v>
      </c>
      <c r="E14531" s="23">
        <v>44348</v>
      </c>
      <c r="F14531">
        <v>0</v>
      </c>
      <c r="G14531">
        <v>0</v>
      </c>
      <c r="I14531">
        <v>0</v>
      </c>
      <c r="J14531">
        <v>0</v>
      </c>
      <c r="L14531">
        <v>0</v>
      </c>
      <c r="N14531">
        <v>0</v>
      </c>
      <c r="P14531">
        <v>0</v>
      </c>
      <c r="Q14531">
        <v>0</v>
      </c>
      <c r="S14531">
        <v>0</v>
      </c>
    </row>
    <row r="14532" spans="1:19" x14ac:dyDescent="0.2">
      <c r="A14532" t="s">
        <v>30147</v>
      </c>
      <c r="B14532" t="s">
        <v>29959</v>
      </c>
      <c r="C14532" t="s">
        <v>342</v>
      </c>
      <c r="D14532" t="s">
        <v>1000</v>
      </c>
      <c r="E14532" s="23">
        <v>44348</v>
      </c>
      <c r="F14532">
        <v>2</v>
      </c>
      <c r="G14532">
        <v>3</v>
      </c>
      <c r="I14532">
        <v>23</v>
      </c>
      <c r="J14532">
        <v>22</v>
      </c>
      <c r="L14532">
        <v>32</v>
      </c>
      <c r="N14532">
        <v>20</v>
      </c>
      <c r="P14532">
        <v>1</v>
      </c>
      <c r="Q14532">
        <v>1</v>
      </c>
      <c r="S14532">
        <v>3</v>
      </c>
    </row>
    <row r="14533" spans="1:19" x14ac:dyDescent="0.2">
      <c r="A14533" t="s">
        <v>30148</v>
      </c>
      <c r="B14533" t="s">
        <v>29960</v>
      </c>
      <c r="C14533" t="s">
        <v>220</v>
      </c>
      <c r="D14533" t="s">
        <v>1000</v>
      </c>
      <c r="E14533" s="23">
        <v>44348</v>
      </c>
      <c r="F14533">
        <v>0</v>
      </c>
      <c r="G14533">
        <v>0</v>
      </c>
      <c r="I14533">
        <v>0</v>
      </c>
      <c r="J14533">
        <v>0</v>
      </c>
      <c r="L14533">
        <v>0</v>
      </c>
      <c r="N14533">
        <v>0</v>
      </c>
      <c r="P14533">
        <v>0</v>
      </c>
      <c r="Q14533">
        <v>0</v>
      </c>
      <c r="S14533">
        <v>0</v>
      </c>
    </row>
    <row r="14534" spans="1:19" x14ac:dyDescent="0.2">
      <c r="A14534" t="s">
        <v>30149</v>
      </c>
      <c r="B14534" t="s">
        <v>29961</v>
      </c>
      <c r="C14534" t="s">
        <v>25330</v>
      </c>
      <c r="D14534" t="s">
        <v>1001</v>
      </c>
      <c r="E14534" s="23">
        <v>44348</v>
      </c>
      <c r="F14534">
        <v>0</v>
      </c>
      <c r="G14534">
        <v>0</v>
      </c>
      <c r="I14534">
        <v>0</v>
      </c>
      <c r="J14534">
        <v>0</v>
      </c>
      <c r="L14534">
        <v>0</v>
      </c>
      <c r="N14534">
        <v>0</v>
      </c>
      <c r="P14534">
        <v>0</v>
      </c>
      <c r="Q14534">
        <v>0</v>
      </c>
      <c r="S14534">
        <v>0</v>
      </c>
    </row>
    <row r="14535" spans="1:19" x14ac:dyDescent="0.2">
      <c r="A14535" t="s">
        <v>30150</v>
      </c>
      <c r="B14535" t="s">
        <v>29962</v>
      </c>
      <c r="C14535" t="s">
        <v>25330</v>
      </c>
      <c r="D14535" t="s">
        <v>1000</v>
      </c>
      <c r="E14535" s="23">
        <v>44348</v>
      </c>
      <c r="F14535">
        <v>0</v>
      </c>
      <c r="G14535">
        <v>0</v>
      </c>
      <c r="I14535">
        <v>0</v>
      </c>
      <c r="J14535">
        <v>0</v>
      </c>
      <c r="L14535">
        <v>0</v>
      </c>
      <c r="N14535">
        <v>0</v>
      </c>
      <c r="P14535">
        <v>0</v>
      </c>
      <c r="Q14535">
        <v>0</v>
      </c>
      <c r="S14535">
        <v>0</v>
      </c>
    </row>
    <row r="14536" spans="1:19" x14ac:dyDescent="0.2">
      <c r="A14536" t="s">
        <v>30151</v>
      </c>
      <c r="B14536" t="s">
        <v>29963</v>
      </c>
      <c r="C14536" t="s">
        <v>199</v>
      </c>
      <c r="D14536" t="s">
        <v>1000</v>
      </c>
      <c r="E14536" s="23">
        <v>44348</v>
      </c>
      <c r="F14536">
        <v>9.5</v>
      </c>
      <c r="G14536">
        <v>9</v>
      </c>
      <c r="I14536">
        <v>69</v>
      </c>
      <c r="J14536">
        <v>93</v>
      </c>
      <c r="L14536">
        <v>96</v>
      </c>
      <c r="N14536">
        <v>69</v>
      </c>
      <c r="P14536">
        <v>1</v>
      </c>
      <c r="Q14536">
        <v>2</v>
      </c>
      <c r="S14536">
        <v>0</v>
      </c>
    </row>
    <row r="14537" spans="1:19" x14ac:dyDescent="0.2">
      <c r="A14537" t="s">
        <v>30152</v>
      </c>
      <c r="B14537" t="s">
        <v>29964</v>
      </c>
      <c r="C14537" t="s">
        <v>199</v>
      </c>
      <c r="D14537" t="s">
        <v>1001</v>
      </c>
      <c r="E14537" s="23">
        <v>44348</v>
      </c>
      <c r="F14537">
        <v>0</v>
      </c>
      <c r="G14537">
        <v>0</v>
      </c>
      <c r="I14537">
        <v>0</v>
      </c>
      <c r="J14537">
        <v>0</v>
      </c>
      <c r="L14537">
        <v>0</v>
      </c>
      <c r="N14537">
        <v>0</v>
      </c>
      <c r="P14537">
        <v>0</v>
      </c>
      <c r="Q14537">
        <v>0</v>
      </c>
      <c r="S14537">
        <v>0</v>
      </c>
    </row>
    <row r="14538" spans="1:19" x14ac:dyDescent="0.2">
      <c r="A14538" t="s">
        <v>30153</v>
      </c>
      <c r="B14538" t="s">
        <v>29965</v>
      </c>
      <c r="C14538" t="s">
        <v>901</v>
      </c>
      <c r="D14538" t="s">
        <v>1000</v>
      </c>
      <c r="E14538" s="23">
        <v>44348</v>
      </c>
      <c r="F14538">
        <v>4</v>
      </c>
      <c r="G14538">
        <v>5</v>
      </c>
      <c r="I14538">
        <v>7</v>
      </c>
      <c r="J14538">
        <v>23</v>
      </c>
      <c r="L14538">
        <v>27</v>
      </c>
      <c r="N14538">
        <v>6</v>
      </c>
      <c r="P14538">
        <v>0</v>
      </c>
      <c r="Q14538">
        <v>0</v>
      </c>
      <c r="S14538">
        <v>1</v>
      </c>
    </row>
    <row r="14539" spans="1:19" x14ac:dyDescent="0.2">
      <c r="A14539" t="s">
        <v>30154</v>
      </c>
      <c r="B14539" t="s">
        <v>29966</v>
      </c>
      <c r="C14539" t="s">
        <v>901</v>
      </c>
      <c r="D14539" t="s">
        <v>1001</v>
      </c>
      <c r="E14539" s="23">
        <v>44348</v>
      </c>
      <c r="F14539">
        <v>0</v>
      </c>
      <c r="G14539">
        <v>0</v>
      </c>
      <c r="I14539">
        <v>3</v>
      </c>
      <c r="J14539">
        <v>0</v>
      </c>
      <c r="L14539">
        <v>0</v>
      </c>
      <c r="N14539">
        <v>3</v>
      </c>
      <c r="P14539">
        <v>1</v>
      </c>
      <c r="Q14539">
        <v>1</v>
      </c>
      <c r="S14539">
        <v>0</v>
      </c>
    </row>
    <row r="14540" spans="1:19" x14ac:dyDescent="0.2">
      <c r="A14540" t="s">
        <v>30155</v>
      </c>
      <c r="B14540" t="s">
        <v>29967</v>
      </c>
      <c r="C14540" t="s">
        <v>903</v>
      </c>
      <c r="D14540" t="s">
        <v>1000</v>
      </c>
      <c r="E14540" s="23">
        <v>44348</v>
      </c>
      <c r="F14540">
        <v>2.5</v>
      </c>
      <c r="G14540">
        <v>3</v>
      </c>
      <c r="I14540">
        <v>21</v>
      </c>
      <c r="J14540">
        <v>13</v>
      </c>
      <c r="L14540">
        <v>16</v>
      </c>
      <c r="N14540">
        <v>18</v>
      </c>
      <c r="P14540">
        <v>0</v>
      </c>
      <c r="Q14540">
        <v>1</v>
      </c>
      <c r="S14540">
        <v>3</v>
      </c>
    </row>
    <row r="14541" spans="1:19" x14ac:dyDescent="0.2">
      <c r="A14541" t="s">
        <v>30156</v>
      </c>
      <c r="B14541" t="s">
        <v>29968</v>
      </c>
      <c r="C14541" t="s">
        <v>903</v>
      </c>
      <c r="D14541" t="s">
        <v>1001</v>
      </c>
      <c r="E14541" s="23">
        <v>44348</v>
      </c>
      <c r="F14541">
        <v>0</v>
      </c>
      <c r="G14541">
        <v>0</v>
      </c>
      <c r="I14541">
        <v>0</v>
      </c>
      <c r="J14541">
        <v>0</v>
      </c>
      <c r="L14541">
        <v>0</v>
      </c>
      <c r="N14541">
        <v>0</v>
      </c>
      <c r="P14541">
        <v>0</v>
      </c>
      <c r="Q14541">
        <v>0</v>
      </c>
      <c r="S14541">
        <v>0</v>
      </c>
    </row>
    <row r="14542" spans="1:19" x14ac:dyDescent="0.2">
      <c r="A14542" t="s">
        <v>30157</v>
      </c>
      <c r="B14542" t="s">
        <v>29969</v>
      </c>
      <c r="C14542" t="s">
        <v>198</v>
      </c>
      <c r="D14542" t="s">
        <v>1002</v>
      </c>
      <c r="E14542" s="23">
        <v>44348</v>
      </c>
      <c r="F14542">
        <v>0</v>
      </c>
      <c r="G14542">
        <v>0</v>
      </c>
      <c r="I14542">
        <v>0</v>
      </c>
      <c r="J14542">
        <v>0</v>
      </c>
      <c r="L14542">
        <v>0</v>
      </c>
      <c r="N14542">
        <v>0</v>
      </c>
      <c r="P14542">
        <v>0</v>
      </c>
      <c r="Q14542">
        <v>0</v>
      </c>
      <c r="S14542">
        <v>0</v>
      </c>
    </row>
    <row r="14543" spans="1:19" x14ac:dyDescent="0.2">
      <c r="A14543" t="s">
        <v>30158</v>
      </c>
      <c r="B14543" t="s">
        <v>29970</v>
      </c>
      <c r="C14543" t="s">
        <v>25855</v>
      </c>
      <c r="D14543" t="s">
        <v>1002</v>
      </c>
      <c r="E14543" s="23">
        <v>44348</v>
      </c>
      <c r="F14543">
        <v>4</v>
      </c>
      <c r="G14543">
        <v>4</v>
      </c>
      <c r="I14543">
        <v>12</v>
      </c>
      <c r="J14543">
        <v>24</v>
      </c>
      <c r="L14543">
        <v>21</v>
      </c>
      <c r="N14543">
        <v>8</v>
      </c>
      <c r="P14543">
        <v>0</v>
      </c>
      <c r="Q14543">
        <v>1</v>
      </c>
      <c r="S14543">
        <v>4</v>
      </c>
    </row>
    <row r="14544" spans="1:19" x14ac:dyDescent="0.2">
      <c r="A14544" t="s">
        <v>30159</v>
      </c>
      <c r="B14544" t="s">
        <v>29971</v>
      </c>
      <c r="C14544" t="s">
        <v>962</v>
      </c>
      <c r="D14544" t="s">
        <v>1002</v>
      </c>
      <c r="E14544" s="23">
        <v>44348</v>
      </c>
      <c r="F14544">
        <v>0</v>
      </c>
      <c r="G14544">
        <v>0</v>
      </c>
      <c r="I14544">
        <v>0</v>
      </c>
      <c r="J14544">
        <v>0</v>
      </c>
      <c r="L14544">
        <v>0</v>
      </c>
      <c r="N14544">
        <v>0</v>
      </c>
      <c r="P14544">
        <v>0</v>
      </c>
      <c r="Q14544">
        <v>0</v>
      </c>
      <c r="S14544">
        <v>0</v>
      </c>
    </row>
    <row r="14545" spans="1:19" x14ac:dyDescent="0.2">
      <c r="A14545" t="s">
        <v>30160</v>
      </c>
      <c r="B14545" t="s">
        <v>29972</v>
      </c>
      <c r="C14545" t="s">
        <v>199</v>
      </c>
      <c r="D14545" t="s">
        <v>1002</v>
      </c>
      <c r="E14545" s="23">
        <v>44348</v>
      </c>
      <c r="F14545">
        <v>9.5</v>
      </c>
      <c r="G14545">
        <v>9</v>
      </c>
      <c r="I14545">
        <v>69</v>
      </c>
      <c r="J14545">
        <v>93</v>
      </c>
      <c r="L14545">
        <v>96</v>
      </c>
      <c r="N14545">
        <v>69</v>
      </c>
      <c r="P14545">
        <v>1</v>
      </c>
      <c r="Q14545">
        <v>2</v>
      </c>
      <c r="S14545">
        <v>0</v>
      </c>
    </row>
    <row r="14546" spans="1:19" x14ac:dyDescent="0.2">
      <c r="A14546" t="s">
        <v>30161</v>
      </c>
      <c r="B14546" t="s">
        <v>29973</v>
      </c>
      <c r="C14546" t="s">
        <v>348</v>
      </c>
      <c r="D14546" t="s">
        <v>1002</v>
      </c>
      <c r="E14546" s="23">
        <v>44348</v>
      </c>
      <c r="F14546">
        <v>0</v>
      </c>
      <c r="G14546">
        <v>0</v>
      </c>
      <c r="I14546">
        <v>0</v>
      </c>
      <c r="J14546">
        <v>0</v>
      </c>
      <c r="L14546">
        <v>0</v>
      </c>
      <c r="N14546">
        <v>0</v>
      </c>
      <c r="P14546">
        <v>0</v>
      </c>
      <c r="Q14546">
        <v>0</v>
      </c>
      <c r="S14546">
        <v>0</v>
      </c>
    </row>
    <row r="14547" spans="1:19" x14ac:dyDescent="0.2">
      <c r="A14547" t="s">
        <v>30162</v>
      </c>
      <c r="B14547" t="s">
        <v>29974</v>
      </c>
      <c r="C14547" t="s">
        <v>357</v>
      </c>
      <c r="D14547" t="s">
        <v>1002</v>
      </c>
      <c r="E14547" s="23">
        <v>44348</v>
      </c>
      <c r="F14547">
        <v>0</v>
      </c>
      <c r="G14547">
        <v>0</v>
      </c>
      <c r="I14547">
        <v>0</v>
      </c>
      <c r="J14547">
        <v>0</v>
      </c>
      <c r="L14547">
        <v>0</v>
      </c>
      <c r="N14547">
        <v>0</v>
      </c>
      <c r="P14547">
        <v>0</v>
      </c>
      <c r="Q14547">
        <v>0</v>
      </c>
      <c r="S14547">
        <v>0</v>
      </c>
    </row>
    <row r="14548" spans="1:19" x14ac:dyDescent="0.2">
      <c r="A14548" t="s">
        <v>30163</v>
      </c>
      <c r="B14548" t="s">
        <v>29975</v>
      </c>
      <c r="C14548" t="s">
        <v>227</v>
      </c>
      <c r="D14548" t="s">
        <v>1002</v>
      </c>
      <c r="E14548" s="23">
        <v>44348</v>
      </c>
      <c r="F14548">
        <v>0</v>
      </c>
      <c r="G14548">
        <v>0</v>
      </c>
      <c r="I14548">
        <v>0</v>
      </c>
      <c r="J14548">
        <v>0</v>
      </c>
      <c r="L14548">
        <v>0</v>
      </c>
      <c r="N14548">
        <v>0</v>
      </c>
      <c r="P14548">
        <v>0</v>
      </c>
      <c r="Q14548">
        <v>0</v>
      </c>
      <c r="S14548">
        <v>0</v>
      </c>
    </row>
    <row r="14549" spans="1:19" x14ac:dyDescent="0.2">
      <c r="A14549" t="s">
        <v>30164</v>
      </c>
      <c r="B14549" t="s">
        <v>29976</v>
      </c>
      <c r="C14549" t="s">
        <v>203</v>
      </c>
      <c r="D14549" t="s">
        <v>1002</v>
      </c>
      <c r="E14549" s="23">
        <v>44348</v>
      </c>
      <c r="F14549">
        <v>0</v>
      </c>
      <c r="G14549">
        <v>0</v>
      </c>
      <c r="I14549">
        <v>0</v>
      </c>
      <c r="J14549">
        <v>0</v>
      </c>
      <c r="L14549">
        <v>0</v>
      </c>
      <c r="N14549">
        <v>0</v>
      </c>
      <c r="P14549">
        <v>0</v>
      </c>
      <c r="Q14549">
        <v>0</v>
      </c>
      <c r="S14549">
        <v>0</v>
      </c>
    </row>
    <row r="14550" spans="1:19" x14ac:dyDescent="0.2">
      <c r="A14550" t="s">
        <v>30165</v>
      </c>
      <c r="B14550" t="s">
        <v>29977</v>
      </c>
      <c r="C14550" t="s">
        <v>387</v>
      </c>
      <c r="D14550" t="s">
        <v>1002</v>
      </c>
      <c r="E14550" s="23">
        <v>44348</v>
      </c>
      <c r="F14550">
        <v>0</v>
      </c>
      <c r="G14550">
        <v>0</v>
      </c>
      <c r="I14550">
        <v>0</v>
      </c>
      <c r="J14550">
        <v>0</v>
      </c>
      <c r="L14550">
        <v>0</v>
      </c>
      <c r="N14550">
        <v>0</v>
      </c>
      <c r="P14550">
        <v>0</v>
      </c>
      <c r="Q14550">
        <v>0</v>
      </c>
      <c r="S14550">
        <v>0</v>
      </c>
    </row>
    <row r="14551" spans="1:19" x14ac:dyDescent="0.2">
      <c r="A14551" t="s">
        <v>30166</v>
      </c>
      <c r="B14551" t="s">
        <v>29978</v>
      </c>
      <c r="C14551" t="s">
        <v>223</v>
      </c>
      <c r="D14551" t="s">
        <v>1002</v>
      </c>
      <c r="E14551" s="23">
        <v>44348</v>
      </c>
      <c r="F14551">
        <v>0</v>
      </c>
      <c r="G14551">
        <v>0</v>
      </c>
      <c r="I14551">
        <v>0</v>
      </c>
      <c r="J14551">
        <v>0</v>
      </c>
      <c r="L14551">
        <v>0</v>
      </c>
      <c r="N14551">
        <v>0</v>
      </c>
      <c r="P14551">
        <v>0</v>
      </c>
      <c r="Q14551">
        <v>0</v>
      </c>
      <c r="S14551">
        <v>0</v>
      </c>
    </row>
    <row r="14552" spans="1:19" x14ac:dyDescent="0.2">
      <c r="A14552" t="s">
        <v>30167</v>
      </c>
      <c r="B14552" t="s">
        <v>29979</v>
      </c>
      <c r="C14552" t="s">
        <v>346</v>
      </c>
      <c r="D14552" t="s">
        <v>1002</v>
      </c>
      <c r="E14552" s="23">
        <v>44348</v>
      </c>
      <c r="F14552">
        <v>0</v>
      </c>
      <c r="G14552">
        <v>0</v>
      </c>
      <c r="I14552">
        <v>0</v>
      </c>
      <c r="J14552">
        <v>0</v>
      </c>
      <c r="L14552">
        <v>0</v>
      </c>
      <c r="N14552">
        <v>0</v>
      </c>
      <c r="P14552">
        <v>0</v>
      </c>
      <c r="Q14552">
        <v>0</v>
      </c>
      <c r="S14552">
        <v>0</v>
      </c>
    </row>
    <row r="14553" spans="1:19" x14ac:dyDescent="0.2">
      <c r="A14553" t="s">
        <v>30168</v>
      </c>
      <c r="B14553" t="s">
        <v>29980</v>
      </c>
      <c r="C14553" t="s">
        <v>207</v>
      </c>
      <c r="D14553" t="s">
        <v>1002</v>
      </c>
      <c r="E14553" s="23">
        <v>44348</v>
      </c>
      <c r="F14553">
        <v>7</v>
      </c>
      <c r="G14553">
        <v>7</v>
      </c>
      <c r="I14553">
        <v>17</v>
      </c>
      <c r="J14553">
        <v>42</v>
      </c>
      <c r="L14553">
        <v>41</v>
      </c>
      <c r="N14553">
        <v>17</v>
      </c>
      <c r="P14553">
        <v>0</v>
      </c>
      <c r="Q14553">
        <v>1</v>
      </c>
      <c r="S14553">
        <v>0</v>
      </c>
    </row>
    <row r="14554" spans="1:19" x14ac:dyDescent="0.2">
      <c r="A14554" t="s">
        <v>30169</v>
      </c>
      <c r="B14554" t="s">
        <v>29981</v>
      </c>
      <c r="C14554" t="s">
        <v>212</v>
      </c>
      <c r="D14554" t="s">
        <v>1002</v>
      </c>
      <c r="E14554" s="23">
        <v>44348</v>
      </c>
      <c r="F14554">
        <v>4</v>
      </c>
      <c r="G14554">
        <v>3.5</v>
      </c>
      <c r="I14554">
        <v>8</v>
      </c>
      <c r="J14554">
        <v>23</v>
      </c>
      <c r="L14554">
        <v>20</v>
      </c>
      <c r="N14554">
        <v>6</v>
      </c>
      <c r="P14554">
        <v>0</v>
      </c>
      <c r="Q14554">
        <v>0</v>
      </c>
      <c r="S14554">
        <v>2</v>
      </c>
    </row>
    <row r="14555" spans="1:19" x14ac:dyDescent="0.2">
      <c r="A14555" t="s">
        <v>30170</v>
      </c>
      <c r="B14555" t="s">
        <v>29982</v>
      </c>
      <c r="C14555" t="s">
        <v>963</v>
      </c>
      <c r="D14555" t="s">
        <v>1002</v>
      </c>
      <c r="E14555" s="23">
        <v>44348</v>
      </c>
      <c r="F14555">
        <v>0</v>
      </c>
      <c r="G14555">
        <v>0</v>
      </c>
      <c r="I14555">
        <v>0</v>
      </c>
      <c r="J14555">
        <v>0</v>
      </c>
      <c r="L14555">
        <v>0</v>
      </c>
      <c r="N14555">
        <v>0</v>
      </c>
      <c r="P14555">
        <v>0</v>
      </c>
      <c r="Q14555">
        <v>0</v>
      </c>
      <c r="S14555">
        <v>0</v>
      </c>
    </row>
    <row r="14556" spans="1:19" x14ac:dyDescent="0.2">
      <c r="A14556" t="s">
        <v>30171</v>
      </c>
      <c r="B14556" t="s">
        <v>29983</v>
      </c>
      <c r="C14556" t="s">
        <v>225</v>
      </c>
      <c r="D14556" t="s">
        <v>1002</v>
      </c>
      <c r="E14556" s="23">
        <v>44348</v>
      </c>
      <c r="F14556">
        <v>2</v>
      </c>
      <c r="G14556">
        <v>11</v>
      </c>
      <c r="I14556">
        <v>7</v>
      </c>
      <c r="J14556">
        <v>22</v>
      </c>
      <c r="L14556">
        <v>121</v>
      </c>
      <c r="N14556">
        <v>7</v>
      </c>
      <c r="P14556">
        <v>0</v>
      </c>
      <c r="Q14556">
        <v>0</v>
      </c>
      <c r="S14556">
        <v>0</v>
      </c>
    </row>
    <row r="14557" spans="1:19" x14ac:dyDescent="0.2">
      <c r="A14557" t="s">
        <v>30172</v>
      </c>
      <c r="B14557" t="s">
        <v>29984</v>
      </c>
      <c r="C14557" t="s">
        <v>901</v>
      </c>
      <c r="D14557" t="s">
        <v>1002</v>
      </c>
      <c r="E14557" s="23">
        <v>44348</v>
      </c>
      <c r="F14557">
        <v>4</v>
      </c>
      <c r="G14557">
        <v>5</v>
      </c>
      <c r="I14557">
        <v>10</v>
      </c>
      <c r="J14557">
        <v>23</v>
      </c>
      <c r="L14557">
        <v>27</v>
      </c>
      <c r="N14557">
        <v>9</v>
      </c>
      <c r="P14557">
        <v>1</v>
      </c>
      <c r="Q14557">
        <v>1</v>
      </c>
      <c r="S14557">
        <v>1</v>
      </c>
    </row>
    <row r="14558" spans="1:19" x14ac:dyDescent="0.2">
      <c r="A14558" t="s">
        <v>30173</v>
      </c>
      <c r="B14558" t="s">
        <v>29985</v>
      </c>
      <c r="C14558" t="s">
        <v>232</v>
      </c>
      <c r="D14558" t="s">
        <v>1002</v>
      </c>
      <c r="E14558" s="23">
        <v>44348</v>
      </c>
      <c r="F14558">
        <v>13</v>
      </c>
      <c r="G14558">
        <v>16.5</v>
      </c>
      <c r="I14558">
        <v>138</v>
      </c>
      <c r="J14558">
        <v>122</v>
      </c>
      <c r="L14558">
        <v>150</v>
      </c>
      <c r="N14558">
        <v>136</v>
      </c>
      <c r="P14558">
        <v>7</v>
      </c>
      <c r="Q14558">
        <v>14</v>
      </c>
      <c r="S14558">
        <v>2</v>
      </c>
    </row>
    <row r="14559" spans="1:19" x14ac:dyDescent="0.2">
      <c r="A14559" t="s">
        <v>30174</v>
      </c>
      <c r="B14559" t="s">
        <v>29986</v>
      </c>
      <c r="C14559" t="s">
        <v>317</v>
      </c>
      <c r="D14559" t="s">
        <v>1002</v>
      </c>
      <c r="E14559" s="23">
        <v>44348</v>
      </c>
      <c r="F14559">
        <v>3.5</v>
      </c>
      <c r="G14559">
        <v>6</v>
      </c>
      <c r="I14559">
        <v>11</v>
      </c>
      <c r="J14559">
        <v>19</v>
      </c>
      <c r="L14559">
        <v>33</v>
      </c>
      <c r="N14559">
        <v>11</v>
      </c>
      <c r="P14559">
        <v>2</v>
      </c>
      <c r="Q14559">
        <v>2</v>
      </c>
      <c r="S14559">
        <v>0</v>
      </c>
    </row>
    <row r="14560" spans="1:19" x14ac:dyDescent="0.2">
      <c r="A14560" t="s">
        <v>30175</v>
      </c>
      <c r="B14560" t="s">
        <v>29987</v>
      </c>
      <c r="C14560" t="s">
        <v>25330</v>
      </c>
      <c r="D14560" t="s">
        <v>1002</v>
      </c>
      <c r="E14560" s="23">
        <v>44348</v>
      </c>
      <c r="F14560">
        <v>0</v>
      </c>
      <c r="G14560">
        <v>0</v>
      </c>
      <c r="I14560">
        <v>0</v>
      </c>
      <c r="J14560">
        <v>0</v>
      </c>
      <c r="L14560">
        <v>0</v>
      </c>
      <c r="N14560">
        <v>0</v>
      </c>
      <c r="P14560">
        <v>0</v>
      </c>
      <c r="Q14560">
        <v>0</v>
      </c>
      <c r="S14560">
        <v>0</v>
      </c>
    </row>
    <row r="14561" spans="1:19" x14ac:dyDescent="0.2">
      <c r="A14561" t="s">
        <v>30176</v>
      </c>
      <c r="B14561" t="s">
        <v>29988</v>
      </c>
      <c r="C14561" t="s">
        <v>214</v>
      </c>
      <c r="D14561" t="s">
        <v>1002</v>
      </c>
      <c r="E14561" s="23">
        <v>44348</v>
      </c>
      <c r="F14561">
        <v>14</v>
      </c>
      <c r="G14561">
        <v>16</v>
      </c>
      <c r="I14561">
        <v>83</v>
      </c>
      <c r="J14561">
        <v>120</v>
      </c>
      <c r="L14561">
        <v>129</v>
      </c>
      <c r="N14561">
        <v>68</v>
      </c>
      <c r="P14561">
        <v>18</v>
      </c>
      <c r="Q14561">
        <v>23</v>
      </c>
      <c r="S14561">
        <v>15</v>
      </c>
    </row>
    <row r="14562" spans="1:19" x14ac:dyDescent="0.2">
      <c r="A14562" t="s">
        <v>30177</v>
      </c>
      <c r="B14562" t="s">
        <v>29989</v>
      </c>
      <c r="C14562" t="s">
        <v>903</v>
      </c>
      <c r="D14562" t="s">
        <v>1002</v>
      </c>
      <c r="E14562" s="23">
        <v>44348</v>
      </c>
      <c r="F14562">
        <v>2.5</v>
      </c>
      <c r="G14562">
        <v>3</v>
      </c>
      <c r="I14562">
        <v>21</v>
      </c>
      <c r="J14562">
        <v>13</v>
      </c>
      <c r="L14562">
        <v>16</v>
      </c>
      <c r="N14562">
        <v>18</v>
      </c>
      <c r="P14562">
        <v>0</v>
      </c>
      <c r="Q14562">
        <v>1</v>
      </c>
      <c r="S14562">
        <v>3</v>
      </c>
    </row>
    <row r="14563" spans="1:19" x14ac:dyDescent="0.2">
      <c r="A14563" t="s">
        <v>30178</v>
      </c>
      <c r="B14563" t="s">
        <v>29990</v>
      </c>
      <c r="C14563" t="s">
        <v>230</v>
      </c>
      <c r="D14563" t="s">
        <v>1002</v>
      </c>
      <c r="E14563" s="23">
        <v>44348</v>
      </c>
      <c r="F14563">
        <v>0</v>
      </c>
      <c r="G14563">
        <v>0</v>
      </c>
      <c r="I14563">
        <v>0</v>
      </c>
      <c r="J14563">
        <v>0</v>
      </c>
      <c r="L14563">
        <v>0</v>
      </c>
      <c r="N14563">
        <v>0</v>
      </c>
      <c r="P14563">
        <v>0</v>
      </c>
      <c r="Q14563">
        <v>0</v>
      </c>
      <c r="S14563">
        <v>0</v>
      </c>
    </row>
    <row r="14564" spans="1:19" x14ac:dyDescent="0.2">
      <c r="A14564" t="s">
        <v>30179</v>
      </c>
      <c r="B14564" t="s">
        <v>29991</v>
      </c>
      <c r="C14564" t="s">
        <v>234</v>
      </c>
      <c r="D14564" t="s">
        <v>1002</v>
      </c>
      <c r="E14564" s="23">
        <v>44348</v>
      </c>
      <c r="F14564">
        <v>0</v>
      </c>
      <c r="G14564">
        <v>0</v>
      </c>
      <c r="I14564">
        <v>0</v>
      </c>
      <c r="J14564">
        <v>0</v>
      </c>
      <c r="L14564">
        <v>0</v>
      </c>
      <c r="N14564">
        <v>0</v>
      </c>
      <c r="P14564">
        <v>0</v>
      </c>
      <c r="Q14564">
        <v>0</v>
      </c>
      <c r="S14564">
        <v>0</v>
      </c>
    </row>
    <row r="14565" spans="1:19" x14ac:dyDescent="0.2">
      <c r="A14565" t="s">
        <v>30180</v>
      </c>
      <c r="B14565" t="s">
        <v>29992</v>
      </c>
      <c r="C14565" t="s">
        <v>217</v>
      </c>
      <c r="D14565" t="s">
        <v>1002</v>
      </c>
      <c r="E14565" s="23">
        <v>44348</v>
      </c>
      <c r="F14565">
        <v>0</v>
      </c>
      <c r="G14565">
        <v>0</v>
      </c>
      <c r="I14565">
        <v>0</v>
      </c>
      <c r="J14565">
        <v>0</v>
      </c>
      <c r="L14565">
        <v>0</v>
      </c>
      <c r="N14565">
        <v>0</v>
      </c>
      <c r="P14565">
        <v>0</v>
      </c>
      <c r="Q14565">
        <v>0</v>
      </c>
      <c r="S14565">
        <v>0</v>
      </c>
    </row>
    <row r="14566" spans="1:19" x14ac:dyDescent="0.2">
      <c r="A14566" t="s">
        <v>30181</v>
      </c>
      <c r="B14566" t="s">
        <v>29993</v>
      </c>
      <c r="C14566" t="s">
        <v>342</v>
      </c>
      <c r="D14566" t="s">
        <v>1002</v>
      </c>
      <c r="E14566" s="23">
        <v>44348</v>
      </c>
      <c r="F14566">
        <v>2</v>
      </c>
      <c r="G14566">
        <v>3</v>
      </c>
      <c r="I14566">
        <v>23</v>
      </c>
      <c r="J14566">
        <v>22</v>
      </c>
      <c r="L14566">
        <v>32</v>
      </c>
      <c r="N14566">
        <v>20</v>
      </c>
      <c r="P14566">
        <v>1</v>
      </c>
      <c r="Q14566">
        <v>1</v>
      </c>
      <c r="S14566">
        <v>3</v>
      </c>
    </row>
    <row r="14567" spans="1:19" x14ac:dyDescent="0.2">
      <c r="A14567" t="s">
        <v>30182</v>
      </c>
      <c r="B14567" t="s">
        <v>29994</v>
      </c>
      <c r="C14567" t="s">
        <v>220</v>
      </c>
      <c r="D14567" t="s">
        <v>1002</v>
      </c>
      <c r="E14567" s="23">
        <v>44348</v>
      </c>
      <c r="F14567">
        <v>0</v>
      </c>
      <c r="G14567">
        <v>0</v>
      </c>
      <c r="I14567">
        <v>0</v>
      </c>
      <c r="J14567">
        <v>0</v>
      </c>
      <c r="L14567">
        <v>0</v>
      </c>
      <c r="N14567">
        <v>0</v>
      </c>
      <c r="P14567">
        <v>0</v>
      </c>
      <c r="Q14567">
        <v>0</v>
      </c>
      <c r="S14567">
        <v>0</v>
      </c>
    </row>
    <row r="14568" spans="1:19" x14ac:dyDescent="0.2">
      <c r="A14568" t="s">
        <v>30183</v>
      </c>
      <c r="B14568" t="s">
        <v>29995</v>
      </c>
      <c r="C14568" t="s">
        <v>242</v>
      </c>
      <c r="D14568" t="s">
        <v>1000</v>
      </c>
      <c r="E14568" s="23">
        <v>44348</v>
      </c>
      <c r="F14568">
        <v>0</v>
      </c>
      <c r="G14568">
        <v>0</v>
      </c>
      <c r="I14568">
        <v>0</v>
      </c>
      <c r="J14568">
        <v>0</v>
      </c>
      <c r="L14568">
        <v>0</v>
      </c>
      <c r="N14568">
        <v>0</v>
      </c>
      <c r="P14568">
        <v>0</v>
      </c>
      <c r="Q14568">
        <v>0</v>
      </c>
      <c r="S14568">
        <v>0</v>
      </c>
    </row>
    <row r="14569" spans="1:19" x14ac:dyDescent="0.2">
      <c r="A14569" t="s">
        <v>30184</v>
      </c>
      <c r="B14569" t="s">
        <v>29996</v>
      </c>
      <c r="C14569" t="s">
        <v>242</v>
      </c>
      <c r="D14569" t="s">
        <v>1002</v>
      </c>
      <c r="E14569" s="23">
        <v>44348</v>
      </c>
      <c r="F14569">
        <v>0</v>
      </c>
      <c r="G14569">
        <v>0</v>
      </c>
      <c r="I14569">
        <v>0</v>
      </c>
      <c r="J14569">
        <v>0</v>
      </c>
      <c r="L14569">
        <v>0</v>
      </c>
      <c r="N14569">
        <v>0</v>
      </c>
      <c r="P14569">
        <v>0</v>
      </c>
      <c r="Q14569">
        <v>0</v>
      </c>
      <c r="S14569">
        <v>0</v>
      </c>
    </row>
    <row r="14570" spans="1:19" x14ac:dyDescent="0.2">
      <c r="A14570" t="s">
        <v>30185</v>
      </c>
      <c r="B14570" t="s">
        <v>29997</v>
      </c>
      <c r="C14570" t="s">
        <v>2724</v>
      </c>
      <c r="D14570" t="s">
        <v>1000</v>
      </c>
      <c r="E14570" s="23">
        <v>44348</v>
      </c>
      <c r="F14570">
        <v>3.5</v>
      </c>
      <c r="G14570">
        <v>4</v>
      </c>
      <c r="I14570">
        <v>18</v>
      </c>
      <c r="J14570">
        <v>20</v>
      </c>
      <c r="L14570">
        <v>22</v>
      </c>
      <c r="N14570">
        <v>15</v>
      </c>
      <c r="P14570">
        <v>0</v>
      </c>
      <c r="Q14570">
        <v>1</v>
      </c>
      <c r="S14570">
        <v>3</v>
      </c>
    </row>
    <row r="14571" spans="1:19" x14ac:dyDescent="0.2">
      <c r="A14571" t="s">
        <v>30186</v>
      </c>
      <c r="B14571" t="s">
        <v>29998</v>
      </c>
      <c r="C14571" t="s">
        <v>2724</v>
      </c>
      <c r="D14571" t="s">
        <v>1001</v>
      </c>
      <c r="E14571" s="23">
        <v>44348</v>
      </c>
      <c r="F14571">
        <v>0</v>
      </c>
      <c r="G14571">
        <v>0</v>
      </c>
      <c r="I14571">
        <v>3</v>
      </c>
      <c r="J14571">
        <v>0</v>
      </c>
      <c r="L14571">
        <v>0</v>
      </c>
      <c r="N14571">
        <v>3</v>
      </c>
      <c r="P14571">
        <v>1</v>
      </c>
      <c r="Q14571">
        <v>1</v>
      </c>
      <c r="S14571">
        <v>0</v>
      </c>
    </row>
    <row r="14572" spans="1:19" x14ac:dyDescent="0.2">
      <c r="A14572" t="s">
        <v>30187</v>
      </c>
      <c r="B14572" t="s">
        <v>29999</v>
      </c>
      <c r="C14572" t="s">
        <v>2724</v>
      </c>
      <c r="D14572" t="s">
        <v>1002</v>
      </c>
      <c r="E14572" s="23">
        <v>44348</v>
      </c>
      <c r="F14572">
        <v>3.5</v>
      </c>
      <c r="G14572">
        <v>4</v>
      </c>
      <c r="I14572">
        <v>21</v>
      </c>
      <c r="J14572">
        <v>20</v>
      </c>
      <c r="L14572">
        <v>22</v>
      </c>
      <c r="N14572">
        <v>18</v>
      </c>
      <c r="P14572">
        <v>1</v>
      </c>
      <c r="Q14572">
        <v>2</v>
      </c>
      <c r="S14572">
        <v>3</v>
      </c>
    </row>
    <row r="14573" spans="1:19" x14ac:dyDescent="0.2">
      <c r="A14573" t="s">
        <v>30188</v>
      </c>
      <c r="B14573" t="s">
        <v>30000</v>
      </c>
      <c r="C14573" t="s">
        <v>237</v>
      </c>
      <c r="D14573" t="s">
        <v>1000</v>
      </c>
      <c r="E14573" s="23">
        <v>44348</v>
      </c>
      <c r="F14573">
        <v>9</v>
      </c>
      <c r="G14573">
        <v>11</v>
      </c>
      <c r="I14573">
        <v>28</v>
      </c>
      <c r="J14573">
        <v>54</v>
      </c>
      <c r="L14573">
        <v>60</v>
      </c>
      <c r="N14573">
        <v>19</v>
      </c>
      <c r="P14573">
        <v>2</v>
      </c>
      <c r="Q14573">
        <v>5</v>
      </c>
      <c r="S14573">
        <v>9</v>
      </c>
    </row>
    <row r="14574" spans="1:19" x14ac:dyDescent="0.2">
      <c r="A14574" t="s">
        <v>30189</v>
      </c>
      <c r="B14574" t="s">
        <v>30001</v>
      </c>
      <c r="C14574" t="s">
        <v>237</v>
      </c>
      <c r="D14574" t="s">
        <v>1002</v>
      </c>
      <c r="E14574" s="23">
        <v>44348</v>
      </c>
      <c r="F14574">
        <v>9</v>
      </c>
      <c r="G14574">
        <v>11</v>
      </c>
      <c r="I14574">
        <v>28</v>
      </c>
      <c r="J14574">
        <v>54</v>
      </c>
      <c r="L14574">
        <v>60</v>
      </c>
      <c r="N14574">
        <v>19</v>
      </c>
      <c r="P14574">
        <v>2</v>
      </c>
      <c r="Q14574">
        <v>5</v>
      </c>
      <c r="S14574">
        <v>9</v>
      </c>
    </row>
    <row r="14575" spans="1:19" x14ac:dyDescent="0.2">
      <c r="A14575" t="s">
        <v>30190</v>
      </c>
      <c r="B14575" t="s">
        <v>30002</v>
      </c>
      <c r="C14575" t="s">
        <v>238</v>
      </c>
      <c r="D14575" t="s">
        <v>1000</v>
      </c>
      <c r="E14575" s="23">
        <v>44348</v>
      </c>
      <c r="F14575">
        <v>3</v>
      </c>
      <c r="G14575">
        <v>5</v>
      </c>
      <c r="I14575">
        <v>6</v>
      </c>
      <c r="J14575">
        <v>12</v>
      </c>
      <c r="L14575">
        <v>22</v>
      </c>
      <c r="N14575">
        <v>4</v>
      </c>
      <c r="P14575">
        <v>0</v>
      </c>
      <c r="Q14575">
        <v>1</v>
      </c>
      <c r="S14575">
        <v>2</v>
      </c>
    </row>
    <row r="14576" spans="1:19" x14ac:dyDescent="0.2">
      <c r="A14576" t="s">
        <v>30191</v>
      </c>
      <c r="B14576" t="s">
        <v>30003</v>
      </c>
      <c r="C14576" t="s">
        <v>238</v>
      </c>
      <c r="D14576" t="s">
        <v>1002</v>
      </c>
      <c r="E14576" s="23">
        <v>44348</v>
      </c>
      <c r="F14576">
        <v>3</v>
      </c>
      <c r="G14576">
        <v>5</v>
      </c>
      <c r="I14576">
        <v>6</v>
      </c>
      <c r="J14576">
        <v>12</v>
      </c>
      <c r="L14576">
        <v>22</v>
      </c>
      <c r="N14576">
        <v>4</v>
      </c>
      <c r="P14576">
        <v>0</v>
      </c>
      <c r="Q14576">
        <v>1</v>
      </c>
      <c r="S14576">
        <v>2</v>
      </c>
    </row>
    <row r="14577" spans="1:19" x14ac:dyDescent="0.2">
      <c r="A14577" t="s">
        <v>30192</v>
      </c>
      <c r="B14577" t="s">
        <v>30004</v>
      </c>
      <c r="C14577" t="s">
        <v>239</v>
      </c>
      <c r="D14577" t="s">
        <v>1000</v>
      </c>
      <c r="E14577" s="23">
        <v>44348</v>
      </c>
      <c r="F14577">
        <v>0</v>
      </c>
      <c r="G14577">
        <v>0</v>
      </c>
      <c r="I14577">
        <v>0</v>
      </c>
      <c r="J14577">
        <v>0</v>
      </c>
      <c r="L14577">
        <v>0</v>
      </c>
      <c r="N14577">
        <v>0</v>
      </c>
      <c r="P14577">
        <v>0</v>
      </c>
      <c r="Q14577">
        <v>0</v>
      </c>
      <c r="S14577">
        <v>0</v>
      </c>
    </row>
    <row r="14578" spans="1:19" x14ac:dyDescent="0.2">
      <c r="A14578" t="s">
        <v>30193</v>
      </c>
      <c r="B14578" t="s">
        <v>30005</v>
      </c>
      <c r="C14578" t="s">
        <v>239</v>
      </c>
      <c r="D14578" t="s">
        <v>1002</v>
      </c>
      <c r="E14578" s="23">
        <v>44348</v>
      </c>
      <c r="F14578">
        <v>0</v>
      </c>
      <c r="G14578">
        <v>0</v>
      </c>
      <c r="I14578">
        <v>0</v>
      </c>
      <c r="J14578">
        <v>0</v>
      </c>
      <c r="L14578">
        <v>0</v>
      </c>
      <c r="N14578">
        <v>0</v>
      </c>
      <c r="P14578">
        <v>0</v>
      </c>
      <c r="Q14578">
        <v>0</v>
      </c>
      <c r="S14578">
        <v>0</v>
      </c>
    </row>
    <row r="14579" spans="1:19" x14ac:dyDescent="0.2">
      <c r="A14579" t="s">
        <v>30194</v>
      </c>
      <c r="B14579" t="s">
        <v>30006</v>
      </c>
      <c r="C14579" t="s">
        <v>1988</v>
      </c>
      <c r="D14579" t="s">
        <v>1000</v>
      </c>
      <c r="E14579" s="23">
        <v>44348</v>
      </c>
      <c r="F14579">
        <v>3</v>
      </c>
      <c r="G14579">
        <v>4</v>
      </c>
      <c r="I14579">
        <v>10</v>
      </c>
      <c r="J14579">
        <v>16</v>
      </c>
      <c r="L14579">
        <v>21</v>
      </c>
      <c r="N14579">
        <v>9</v>
      </c>
      <c r="P14579">
        <v>0</v>
      </c>
      <c r="Q14579">
        <v>0</v>
      </c>
      <c r="S14579">
        <v>1</v>
      </c>
    </row>
    <row r="14580" spans="1:19" x14ac:dyDescent="0.2">
      <c r="A14580" t="s">
        <v>30195</v>
      </c>
      <c r="B14580" t="s">
        <v>30007</v>
      </c>
      <c r="C14580" t="s">
        <v>1988</v>
      </c>
      <c r="D14580" t="s">
        <v>1001</v>
      </c>
      <c r="E14580" s="23">
        <v>44348</v>
      </c>
      <c r="F14580">
        <v>0</v>
      </c>
      <c r="G14580">
        <v>0</v>
      </c>
      <c r="I14580">
        <v>0</v>
      </c>
      <c r="J14580">
        <v>0</v>
      </c>
      <c r="L14580">
        <v>0</v>
      </c>
      <c r="N14580">
        <v>0</v>
      </c>
      <c r="P14580">
        <v>0</v>
      </c>
      <c r="Q14580">
        <v>0</v>
      </c>
      <c r="S14580">
        <v>0</v>
      </c>
    </row>
    <row r="14581" spans="1:19" x14ac:dyDescent="0.2">
      <c r="A14581" t="s">
        <v>30196</v>
      </c>
      <c r="B14581" t="s">
        <v>30008</v>
      </c>
      <c r="C14581" t="s">
        <v>1988</v>
      </c>
      <c r="D14581" t="s">
        <v>1002</v>
      </c>
      <c r="E14581" s="23">
        <v>44348</v>
      </c>
      <c r="F14581">
        <v>3</v>
      </c>
      <c r="G14581">
        <v>4</v>
      </c>
      <c r="I14581">
        <v>10</v>
      </c>
      <c r="J14581">
        <v>16</v>
      </c>
      <c r="L14581">
        <v>21</v>
      </c>
      <c r="N14581">
        <v>9</v>
      </c>
      <c r="P14581">
        <v>0</v>
      </c>
      <c r="Q14581">
        <v>0</v>
      </c>
      <c r="S14581">
        <v>1</v>
      </c>
    </row>
    <row r="14582" spans="1:19" x14ac:dyDescent="0.2">
      <c r="A14582" t="s">
        <v>30197</v>
      </c>
      <c r="B14582" t="s">
        <v>30009</v>
      </c>
      <c r="C14582" t="s">
        <v>966</v>
      </c>
      <c r="D14582" t="s">
        <v>1000</v>
      </c>
      <c r="E14582" s="23">
        <v>44348</v>
      </c>
      <c r="F14582">
        <v>0</v>
      </c>
      <c r="G14582">
        <v>0</v>
      </c>
      <c r="I14582">
        <v>0</v>
      </c>
      <c r="J14582">
        <v>0</v>
      </c>
      <c r="L14582">
        <v>0</v>
      </c>
      <c r="N14582">
        <v>0</v>
      </c>
      <c r="P14582">
        <v>0</v>
      </c>
      <c r="Q14582">
        <v>0</v>
      </c>
      <c r="S14582">
        <v>0</v>
      </c>
    </row>
    <row r="14583" spans="1:19" x14ac:dyDescent="0.2">
      <c r="A14583" t="s">
        <v>30198</v>
      </c>
      <c r="B14583" t="s">
        <v>30010</v>
      </c>
      <c r="C14583" t="s">
        <v>966</v>
      </c>
      <c r="D14583" t="s">
        <v>1002</v>
      </c>
      <c r="E14583" s="23">
        <v>44348</v>
      </c>
      <c r="F14583">
        <v>0</v>
      </c>
      <c r="G14583">
        <v>0</v>
      </c>
      <c r="I14583">
        <v>0</v>
      </c>
      <c r="J14583">
        <v>0</v>
      </c>
      <c r="L14583">
        <v>0</v>
      </c>
      <c r="N14583">
        <v>0</v>
      </c>
      <c r="P14583">
        <v>0</v>
      </c>
      <c r="Q14583">
        <v>0</v>
      </c>
      <c r="S14583">
        <v>0</v>
      </c>
    </row>
    <row r="14584" spans="1:19" x14ac:dyDescent="0.2">
      <c r="A14584" t="s">
        <v>30199</v>
      </c>
      <c r="B14584" t="s">
        <v>30011</v>
      </c>
      <c r="C14584" t="s">
        <v>240</v>
      </c>
      <c r="D14584" t="s">
        <v>1000</v>
      </c>
      <c r="E14584" s="23">
        <v>44348</v>
      </c>
      <c r="F14584">
        <v>10.5</v>
      </c>
      <c r="G14584">
        <v>11.5</v>
      </c>
      <c r="I14584">
        <v>29</v>
      </c>
      <c r="J14584">
        <v>61</v>
      </c>
      <c r="L14584">
        <v>65</v>
      </c>
      <c r="N14584">
        <v>27</v>
      </c>
      <c r="P14584">
        <v>2</v>
      </c>
      <c r="Q14584">
        <v>3</v>
      </c>
      <c r="S14584">
        <v>2</v>
      </c>
    </row>
    <row r="14585" spans="1:19" x14ac:dyDescent="0.2">
      <c r="A14585" t="s">
        <v>30200</v>
      </c>
      <c r="B14585" t="s">
        <v>30012</v>
      </c>
      <c r="C14585" t="s">
        <v>240</v>
      </c>
      <c r="D14585" t="s">
        <v>1002</v>
      </c>
      <c r="E14585" s="23">
        <v>44348</v>
      </c>
      <c r="F14585">
        <v>10.5</v>
      </c>
      <c r="G14585">
        <v>11.5</v>
      </c>
      <c r="I14585">
        <v>29</v>
      </c>
      <c r="J14585">
        <v>61</v>
      </c>
      <c r="L14585">
        <v>65</v>
      </c>
      <c r="N14585">
        <v>27</v>
      </c>
      <c r="P14585">
        <v>2</v>
      </c>
      <c r="Q14585">
        <v>3</v>
      </c>
      <c r="S14585">
        <v>2</v>
      </c>
    </row>
    <row r="14586" spans="1:19" x14ac:dyDescent="0.2">
      <c r="A14586" t="s">
        <v>30201</v>
      </c>
      <c r="B14586" t="s">
        <v>30013</v>
      </c>
      <c r="C14586" t="s">
        <v>241</v>
      </c>
      <c r="D14586" t="s">
        <v>1000</v>
      </c>
      <c r="E14586" s="23">
        <v>44348</v>
      </c>
      <c r="F14586">
        <v>31</v>
      </c>
      <c r="G14586">
        <v>42.5</v>
      </c>
      <c r="I14586">
        <v>291</v>
      </c>
      <c r="J14586">
        <v>328</v>
      </c>
      <c r="L14586">
        <v>461</v>
      </c>
      <c r="N14586">
        <v>278</v>
      </c>
      <c r="P14586">
        <v>25</v>
      </c>
      <c r="Q14586">
        <v>35</v>
      </c>
      <c r="S14586">
        <v>13</v>
      </c>
    </row>
    <row r="14587" spans="1:19" x14ac:dyDescent="0.2">
      <c r="A14587" t="s">
        <v>30202</v>
      </c>
      <c r="B14587" t="s">
        <v>30014</v>
      </c>
      <c r="C14587" t="s">
        <v>241</v>
      </c>
      <c r="D14587" t="s">
        <v>1002</v>
      </c>
      <c r="E14587" s="23">
        <v>44348</v>
      </c>
      <c r="F14587">
        <v>31</v>
      </c>
      <c r="G14587">
        <v>42.5</v>
      </c>
      <c r="I14587">
        <v>291</v>
      </c>
      <c r="J14587">
        <v>328</v>
      </c>
      <c r="L14587">
        <v>461</v>
      </c>
      <c r="N14587">
        <v>278</v>
      </c>
      <c r="P14587">
        <v>25</v>
      </c>
      <c r="Q14587">
        <v>35</v>
      </c>
      <c r="S14587">
        <v>13</v>
      </c>
    </row>
    <row r="14588" spans="1:19" x14ac:dyDescent="0.2">
      <c r="A14588" t="s">
        <v>30203</v>
      </c>
      <c r="B14588" t="s">
        <v>30015</v>
      </c>
      <c r="C14588" t="s">
        <v>318</v>
      </c>
      <c r="D14588" t="s">
        <v>1000</v>
      </c>
      <c r="E14588" s="23">
        <v>44348</v>
      </c>
      <c r="F14588">
        <v>5.5</v>
      </c>
      <c r="G14588">
        <v>6</v>
      </c>
      <c r="I14588">
        <v>14</v>
      </c>
      <c r="J14588">
        <v>32</v>
      </c>
      <c r="L14588">
        <v>35</v>
      </c>
      <c r="N14588">
        <v>14</v>
      </c>
      <c r="P14588">
        <v>0</v>
      </c>
      <c r="Q14588">
        <v>0</v>
      </c>
      <c r="S14588">
        <v>0</v>
      </c>
    </row>
    <row r="14589" spans="1:19" x14ac:dyDescent="0.2">
      <c r="A14589" t="s">
        <v>30204</v>
      </c>
      <c r="B14589" t="s">
        <v>30016</v>
      </c>
      <c r="C14589" t="s">
        <v>318</v>
      </c>
      <c r="D14589" t="s">
        <v>1002</v>
      </c>
      <c r="E14589" s="23">
        <v>44348</v>
      </c>
      <c r="F14589">
        <v>5.5</v>
      </c>
      <c r="G14589">
        <v>6</v>
      </c>
      <c r="I14589">
        <v>14</v>
      </c>
      <c r="J14589">
        <v>32</v>
      </c>
      <c r="L14589">
        <v>35</v>
      </c>
      <c r="N14589">
        <v>14</v>
      </c>
      <c r="P14589">
        <v>0</v>
      </c>
      <c r="Q14589">
        <v>0</v>
      </c>
      <c r="S14589">
        <v>0</v>
      </c>
    </row>
    <row r="14590" spans="1:19" x14ac:dyDescent="0.2">
      <c r="A14590" t="s">
        <v>30205</v>
      </c>
      <c r="B14590" t="s">
        <v>30017</v>
      </c>
      <c r="C14590" t="s">
        <v>896</v>
      </c>
      <c r="D14590" t="s">
        <v>1000</v>
      </c>
      <c r="E14590" s="23">
        <v>44348</v>
      </c>
      <c r="F14590">
        <v>65.5</v>
      </c>
      <c r="G14590">
        <v>84</v>
      </c>
      <c r="I14590">
        <v>396</v>
      </c>
      <c r="J14590">
        <v>523</v>
      </c>
      <c r="L14590">
        <v>686</v>
      </c>
      <c r="N14590">
        <v>366</v>
      </c>
      <c r="O14590" t="s">
        <v>904</v>
      </c>
      <c r="P14590">
        <v>29</v>
      </c>
      <c r="Q14590">
        <v>45</v>
      </c>
      <c r="S14590">
        <v>30</v>
      </c>
    </row>
    <row r="14591" spans="1:19" x14ac:dyDescent="0.2">
      <c r="A14591" t="s">
        <v>30206</v>
      </c>
      <c r="B14591" t="s">
        <v>30018</v>
      </c>
      <c r="C14591" t="s">
        <v>899</v>
      </c>
      <c r="D14591" t="s">
        <v>1001</v>
      </c>
      <c r="E14591" s="23">
        <v>44348</v>
      </c>
      <c r="F14591">
        <v>0</v>
      </c>
      <c r="G14591">
        <v>0</v>
      </c>
      <c r="I14591">
        <v>3</v>
      </c>
      <c r="J14591">
        <v>0</v>
      </c>
      <c r="L14591">
        <v>0</v>
      </c>
      <c r="N14591">
        <v>3</v>
      </c>
      <c r="O14591" t="s">
        <v>904</v>
      </c>
      <c r="P14591">
        <v>1</v>
      </c>
      <c r="Q14591">
        <v>1</v>
      </c>
      <c r="S14591">
        <v>0</v>
      </c>
    </row>
    <row r="14592" spans="1:19" x14ac:dyDescent="0.2">
      <c r="A14592" t="s">
        <v>30207</v>
      </c>
      <c r="B14592" t="s">
        <v>30019</v>
      </c>
      <c r="C14592" t="s">
        <v>1237</v>
      </c>
      <c r="D14592" t="s">
        <v>1000</v>
      </c>
      <c r="E14592" s="23">
        <v>44348</v>
      </c>
      <c r="F14592">
        <v>17</v>
      </c>
      <c r="G14592">
        <v>19.5</v>
      </c>
      <c r="I14592">
        <v>57</v>
      </c>
      <c r="J14592">
        <v>97</v>
      </c>
      <c r="L14592">
        <v>108</v>
      </c>
      <c r="N14592">
        <v>51</v>
      </c>
      <c r="P14592">
        <v>2</v>
      </c>
      <c r="Q14592">
        <v>4</v>
      </c>
      <c r="S14592">
        <v>6</v>
      </c>
    </row>
    <row r="14593" spans="1:19" x14ac:dyDescent="0.2">
      <c r="A14593" t="s">
        <v>30208</v>
      </c>
      <c r="B14593" t="s">
        <v>30020</v>
      </c>
      <c r="C14593" t="s">
        <v>1237</v>
      </c>
      <c r="D14593" t="s">
        <v>1001</v>
      </c>
      <c r="E14593" s="23">
        <v>44348</v>
      </c>
      <c r="F14593">
        <v>0</v>
      </c>
      <c r="G14593">
        <v>0</v>
      </c>
      <c r="I14593">
        <v>3</v>
      </c>
      <c r="J14593">
        <v>0</v>
      </c>
      <c r="L14593">
        <v>0</v>
      </c>
      <c r="N14593">
        <v>3</v>
      </c>
      <c r="P14593">
        <v>1</v>
      </c>
      <c r="Q14593">
        <v>1</v>
      </c>
      <c r="S14593">
        <v>0</v>
      </c>
    </row>
    <row r="14594" spans="1:19" x14ac:dyDescent="0.2">
      <c r="A14594" t="s">
        <v>30209</v>
      </c>
      <c r="B14594" t="s">
        <v>30021</v>
      </c>
      <c r="C14594" t="s">
        <v>1237</v>
      </c>
      <c r="D14594" t="s">
        <v>1002</v>
      </c>
      <c r="E14594" s="23">
        <v>44348</v>
      </c>
      <c r="F14594">
        <v>17</v>
      </c>
      <c r="G14594">
        <v>19.5</v>
      </c>
      <c r="I14594">
        <v>60</v>
      </c>
      <c r="J14594">
        <v>97</v>
      </c>
      <c r="L14594">
        <v>108</v>
      </c>
      <c r="N14594">
        <v>54</v>
      </c>
      <c r="P14594">
        <v>3</v>
      </c>
      <c r="Q14594">
        <v>5</v>
      </c>
      <c r="S14594">
        <v>6</v>
      </c>
    </row>
    <row r="14595" spans="1:19" x14ac:dyDescent="0.2">
      <c r="A14595" t="s">
        <v>30210</v>
      </c>
      <c r="B14595" t="s">
        <v>30022</v>
      </c>
      <c r="C14595" t="s">
        <v>235</v>
      </c>
      <c r="D14595" t="s">
        <v>1002</v>
      </c>
      <c r="E14595" s="23">
        <v>44348</v>
      </c>
      <c r="F14595">
        <v>65.5</v>
      </c>
      <c r="G14595">
        <v>84</v>
      </c>
      <c r="I14595">
        <v>399</v>
      </c>
      <c r="J14595">
        <v>523</v>
      </c>
      <c r="L14595">
        <v>686</v>
      </c>
      <c r="N14595">
        <v>369</v>
      </c>
      <c r="P14595">
        <v>30</v>
      </c>
      <c r="Q14595">
        <v>46</v>
      </c>
      <c r="S14595">
        <v>30</v>
      </c>
    </row>
    <row r="14596" spans="1:19" x14ac:dyDescent="0.2">
      <c r="A14596" t="s">
        <v>30399</v>
      </c>
      <c r="B14596" t="s">
        <v>30211</v>
      </c>
      <c r="C14596" t="s">
        <v>228</v>
      </c>
      <c r="D14596" t="s">
        <v>1000</v>
      </c>
      <c r="E14596" s="23">
        <v>44378</v>
      </c>
      <c r="F14596">
        <v>0</v>
      </c>
      <c r="G14596">
        <v>0</v>
      </c>
      <c r="I14596">
        <v>0</v>
      </c>
      <c r="J14596">
        <v>0</v>
      </c>
      <c r="L14596">
        <v>0</v>
      </c>
      <c r="N14596">
        <v>0</v>
      </c>
      <c r="P14596">
        <v>0</v>
      </c>
      <c r="Q14596">
        <v>0</v>
      </c>
      <c r="S14596">
        <v>0</v>
      </c>
    </row>
    <row r="14597" spans="1:19" x14ac:dyDescent="0.2">
      <c r="A14597" t="s">
        <v>30400</v>
      </c>
      <c r="B14597" t="s">
        <v>30212</v>
      </c>
      <c r="C14597" t="s">
        <v>211</v>
      </c>
      <c r="D14597" t="s">
        <v>1000</v>
      </c>
      <c r="E14597" s="23">
        <v>44378</v>
      </c>
      <c r="F14597">
        <v>0</v>
      </c>
      <c r="G14597">
        <v>0</v>
      </c>
      <c r="I14597">
        <v>0</v>
      </c>
      <c r="J14597">
        <v>0</v>
      </c>
      <c r="L14597">
        <v>0</v>
      </c>
      <c r="N14597">
        <v>0</v>
      </c>
      <c r="P14597">
        <v>0</v>
      </c>
      <c r="Q14597">
        <v>0</v>
      </c>
      <c r="S14597">
        <v>0</v>
      </c>
    </row>
    <row r="14598" spans="1:19" x14ac:dyDescent="0.2">
      <c r="A14598" t="s">
        <v>30401</v>
      </c>
      <c r="B14598" t="s">
        <v>30213</v>
      </c>
      <c r="C14598" t="s">
        <v>213</v>
      </c>
      <c r="D14598" t="s">
        <v>1000</v>
      </c>
      <c r="E14598" s="23">
        <v>44378</v>
      </c>
      <c r="F14598">
        <v>0</v>
      </c>
      <c r="G14598">
        <v>0</v>
      </c>
      <c r="I14598">
        <v>0</v>
      </c>
      <c r="J14598">
        <v>0</v>
      </c>
      <c r="L14598">
        <v>0</v>
      </c>
      <c r="N14598">
        <v>0</v>
      </c>
      <c r="P14598">
        <v>0</v>
      </c>
      <c r="Q14598">
        <v>0</v>
      </c>
      <c r="S14598">
        <v>0</v>
      </c>
    </row>
    <row r="14599" spans="1:19" x14ac:dyDescent="0.2">
      <c r="A14599" t="s">
        <v>30402</v>
      </c>
      <c r="B14599" t="s">
        <v>30214</v>
      </c>
      <c r="C14599" t="s">
        <v>229</v>
      </c>
      <c r="D14599" t="s">
        <v>1000</v>
      </c>
      <c r="E14599" s="23">
        <v>44378</v>
      </c>
      <c r="F14599">
        <v>0</v>
      </c>
      <c r="G14599">
        <v>0</v>
      </c>
      <c r="I14599">
        <v>0</v>
      </c>
      <c r="J14599">
        <v>0</v>
      </c>
      <c r="L14599">
        <v>0</v>
      </c>
      <c r="N14599">
        <v>0</v>
      </c>
      <c r="P14599">
        <v>0</v>
      </c>
      <c r="Q14599">
        <v>0</v>
      </c>
      <c r="S14599">
        <v>0</v>
      </c>
    </row>
    <row r="14600" spans="1:19" x14ac:dyDescent="0.2">
      <c r="A14600" t="s">
        <v>30403</v>
      </c>
      <c r="B14600" t="s">
        <v>30215</v>
      </c>
      <c r="C14600" t="s">
        <v>1051</v>
      </c>
      <c r="D14600" t="s">
        <v>1000</v>
      </c>
      <c r="E14600" s="23">
        <v>44378</v>
      </c>
      <c r="F14600">
        <v>0</v>
      </c>
      <c r="G14600">
        <v>0</v>
      </c>
      <c r="I14600">
        <v>0</v>
      </c>
      <c r="J14600">
        <v>0</v>
      </c>
      <c r="L14600">
        <v>0</v>
      </c>
      <c r="N14600">
        <v>0</v>
      </c>
      <c r="P14600">
        <v>0</v>
      </c>
      <c r="Q14600">
        <v>0</v>
      </c>
      <c r="S14600">
        <v>0</v>
      </c>
    </row>
    <row r="14601" spans="1:19" x14ac:dyDescent="0.2">
      <c r="A14601" t="s">
        <v>30404</v>
      </c>
      <c r="B14601" t="s">
        <v>30216</v>
      </c>
      <c r="C14601" t="s">
        <v>1048</v>
      </c>
      <c r="D14601" t="s">
        <v>1000</v>
      </c>
      <c r="E14601" s="23">
        <v>44378</v>
      </c>
      <c r="F14601">
        <v>0</v>
      </c>
      <c r="G14601">
        <v>0</v>
      </c>
      <c r="I14601">
        <v>0</v>
      </c>
      <c r="J14601">
        <v>0</v>
      </c>
      <c r="L14601">
        <v>0</v>
      </c>
      <c r="N14601">
        <v>0</v>
      </c>
      <c r="P14601">
        <v>0</v>
      </c>
      <c r="Q14601">
        <v>0</v>
      </c>
      <c r="S14601">
        <v>0</v>
      </c>
    </row>
    <row r="14602" spans="1:19" x14ac:dyDescent="0.2">
      <c r="A14602" t="s">
        <v>30405</v>
      </c>
      <c r="B14602" t="s">
        <v>30217</v>
      </c>
      <c r="C14602" t="s">
        <v>1047</v>
      </c>
      <c r="D14602" t="s">
        <v>1000</v>
      </c>
      <c r="E14602" s="23">
        <v>44378</v>
      </c>
      <c r="F14602">
        <v>1.5</v>
      </c>
      <c r="G14602">
        <v>1.5</v>
      </c>
      <c r="I14602">
        <v>20</v>
      </c>
      <c r="J14602">
        <v>8</v>
      </c>
      <c r="L14602">
        <v>8</v>
      </c>
      <c r="N14602">
        <v>19</v>
      </c>
      <c r="P14602">
        <v>0</v>
      </c>
      <c r="Q14602">
        <v>0</v>
      </c>
      <c r="S14602">
        <v>1</v>
      </c>
    </row>
    <row r="14603" spans="1:19" x14ac:dyDescent="0.2">
      <c r="A14603" t="s">
        <v>30406</v>
      </c>
      <c r="B14603" t="s">
        <v>30218</v>
      </c>
      <c r="C14603" t="s">
        <v>1050</v>
      </c>
      <c r="D14603" t="s">
        <v>1001</v>
      </c>
      <c r="E14603" s="23">
        <v>44378</v>
      </c>
      <c r="F14603">
        <v>0</v>
      </c>
      <c r="G14603">
        <v>0</v>
      </c>
      <c r="I14603">
        <v>0</v>
      </c>
      <c r="J14603">
        <v>0</v>
      </c>
      <c r="L14603">
        <v>0</v>
      </c>
      <c r="N14603">
        <v>0</v>
      </c>
      <c r="P14603">
        <v>0</v>
      </c>
      <c r="Q14603">
        <v>0</v>
      </c>
      <c r="S14603">
        <v>0</v>
      </c>
    </row>
    <row r="14604" spans="1:19" x14ac:dyDescent="0.2">
      <c r="A14604" t="s">
        <v>30407</v>
      </c>
      <c r="B14604" t="s">
        <v>30219</v>
      </c>
      <c r="C14604" t="s">
        <v>1050</v>
      </c>
      <c r="D14604" t="s">
        <v>1000</v>
      </c>
      <c r="E14604" s="23">
        <v>44378</v>
      </c>
      <c r="F14604">
        <v>0</v>
      </c>
      <c r="G14604">
        <v>0</v>
      </c>
      <c r="I14604">
        <v>0</v>
      </c>
      <c r="J14604">
        <v>0</v>
      </c>
      <c r="L14604">
        <v>0</v>
      </c>
      <c r="N14604">
        <v>0</v>
      </c>
      <c r="P14604">
        <v>0</v>
      </c>
      <c r="Q14604">
        <v>0</v>
      </c>
      <c r="S14604">
        <v>0</v>
      </c>
    </row>
    <row r="14605" spans="1:19" x14ac:dyDescent="0.2">
      <c r="A14605" t="s">
        <v>30408</v>
      </c>
      <c r="B14605" t="s">
        <v>30220</v>
      </c>
      <c r="C14605" t="s">
        <v>1049</v>
      </c>
      <c r="D14605" t="s">
        <v>1001</v>
      </c>
      <c r="E14605" s="23">
        <v>44378</v>
      </c>
      <c r="F14605">
        <v>0</v>
      </c>
      <c r="G14605">
        <v>0</v>
      </c>
      <c r="I14605">
        <v>0</v>
      </c>
      <c r="J14605">
        <v>0</v>
      </c>
      <c r="L14605">
        <v>0</v>
      </c>
      <c r="N14605">
        <v>0</v>
      </c>
      <c r="P14605">
        <v>0</v>
      </c>
      <c r="Q14605">
        <v>0</v>
      </c>
      <c r="S14605">
        <v>0</v>
      </c>
    </row>
    <row r="14606" spans="1:19" x14ac:dyDescent="0.2">
      <c r="A14606" t="s">
        <v>30409</v>
      </c>
      <c r="B14606" t="s">
        <v>30221</v>
      </c>
      <c r="C14606" t="s">
        <v>1048</v>
      </c>
      <c r="D14606" t="s">
        <v>1001</v>
      </c>
      <c r="E14606" s="23">
        <v>44378</v>
      </c>
      <c r="F14606">
        <v>0</v>
      </c>
      <c r="G14606">
        <v>0</v>
      </c>
      <c r="I14606">
        <v>3</v>
      </c>
      <c r="J14606">
        <v>0</v>
      </c>
      <c r="L14606">
        <v>0</v>
      </c>
      <c r="N14606">
        <v>3</v>
      </c>
      <c r="P14606">
        <v>0</v>
      </c>
      <c r="Q14606">
        <v>0</v>
      </c>
      <c r="S14606">
        <v>0</v>
      </c>
    </row>
    <row r="14607" spans="1:19" x14ac:dyDescent="0.2">
      <c r="A14607" t="s">
        <v>30404</v>
      </c>
      <c r="B14607" t="s">
        <v>30216</v>
      </c>
      <c r="C14607" t="s">
        <v>1048</v>
      </c>
      <c r="D14607" t="s">
        <v>1000</v>
      </c>
      <c r="E14607" s="23">
        <v>44378</v>
      </c>
      <c r="F14607">
        <v>1.5</v>
      </c>
      <c r="G14607">
        <v>2.5</v>
      </c>
      <c r="I14607">
        <v>0</v>
      </c>
      <c r="J14607">
        <v>9</v>
      </c>
      <c r="L14607">
        <v>14</v>
      </c>
      <c r="N14607">
        <v>0</v>
      </c>
      <c r="P14607">
        <v>0</v>
      </c>
      <c r="Q14607">
        <v>0</v>
      </c>
      <c r="S14607">
        <v>0</v>
      </c>
    </row>
    <row r="14608" spans="1:19" x14ac:dyDescent="0.2">
      <c r="A14608" t="s">
        <v>30410</v>
      </c>
      <c r="B14608" t="s">
        <v>30222</v>
      </c>
      <c r="C14608" t="s">
        <v>1047</v>
      </c>
      <c r="D14608" t="s">
        <v>1001</v>
      </c>
      <c r="E14608" s="23">
        <v>44378</v>
      </c>
      <c r="F14608">
        <v>0</v>
      </c>
      <c r="G14608">
        <v>0</v>
      </c>
      <c r="I14608">
        <v>0</v>
      </c>
      <c r="J14608">
        <v>0</v>
      </c>
      <c r="L14608">
        <v>0</v>
      </c>
      <c r="N14608">
        <v>0</v>
      </c>
      <c r="P14608">
        <v>0</v>
      </c>
      <c r="Q14608">
        <v>0</v>
      </c>
      <c r="S14608">
        <v>0</v>
      </c>
    </row>
    <row r="14609" spans="1:19" x14ac:dyDescent="0.2">
      <c r="A14609" t="s">
        <v>30411</v>
      </c>
      <c r="B14609" t="s">
        <v>30223</v>
      </c>
      <c r="C14609" t="s">
        <v>25343</v>
      </c>
      <c r="D14609" t="s">
        <v>1001</v>
      </c>
      <c r="E14609" s="23">
        <v>44378</v>
      </c>
      <c r="F14609">
        <v>0</v>
      </c>
      <c r="G14609">
        <v>0</v>
      </c>
      <c r="I14609">
        <v>0</v>
      </c>
      <c r="J14609">
        <v>0</v>
      </c>
      <c r="L14609">
        <v>0</v>
      </c>
      <c r="N14609">
        <v>0</v>
      </c>
      <c r="P14609">
        <v>0</v>
      </c>
      <c r="Q14609">
        <v>0</v>
      </c>
      <c r="S14609">
        <v>0</v>
      </c>
    </row>
    <row r="14610" spans="1:19" x14ac:dyDescent="0.2">
      <c r="A14610" t="s">
        <v>30412</v>
      </c>
      <c r="B14610" t="s">
        <v>30224</v>
      </c>
      <c r="C14610" t="s">
        <v>25343</v>
      </c>
      <c r="D14610" t="s">
        <v>1000</v>
      </c>
      <c r="E14610" s="23">
        <v>44378</v>
      </c>
      <c r="F14610">
        <v>0</v>
      </c>
      <c r="G14610">
        <v>0</v>
      </c>
      <c r="I14610">
        <v>0</v>
      </c>
      <c r="J14610">
        <v>0</v>
      </c>
      <c r="L14610">
        <v>0</v>
      </c>
      <c r="N14610">
        <v>0</v>
      </c>
      <c r="P14610">
        <v>0</v>
      </c>
      <c r="Q14610">
        <v>0</v>
      </c>
      <c r="S14610">
        <v>0</v>
      </c>
    </row>
    <row r="14611" spans="1:19" x14ac:dyDescent="0.2">
      <c r="A14611" t="s">
        <v>30413</v>
      </c>
      <c r="B14611" t="s">
        <v>30225</v>
      </c>
      <c r="C14611" t="s">
        <v>25698</v>
      </c>
      <c r="D14611" t="s">
        <v>1000</v>
      </c>
      <c r="E14611" s="23">
        <v>44378</v>
      </c>
      <c r="F14611">
        <v>4</v>
      </c>
      <c r="G14611">
        <v>4</v>
      </c>
      <c r="I14611">
        <v>11</v>
      </c>
      <c r="J14611">
        <v>24</v>
      </c>
      <c r="L14611">
        <v>21</v>
      </c>
      <c r="N14611">
        <v>11</v>
      </c>
      <c r="P14611">
        <v>0</v>
      </c>
      <c r="Q14611">
        <v>1</v>
      </c>
      <c r="S14611">
        <v>0</v>
      </c>
    </row>
    <row r="14612" spans="1:19" x14ac:dyDescent="0.2">
      <c r="A14612" t="s">
        <v>30414</v>
      </c>
      <c r="B14612" t="s">
        <v>30226</v>
      </c>
      <c r="C14612" t="s">
        <v>959</v>
      </c>
      <c r="D14612" t="s">
        <v>1000</v>
      </c>
      <c r="E14612" s="23">
        <v>44378</v>
      </c>
      <c r="F14612">
        <v>0</v>
      </c>
      <c r="G14612">
        <v>0</v>
      </c>
      <c r="I14612">
        <v>0</v>
      </c>
      <c r="J14612">
        <v>0</v>
      </c>
      <c r="L14612">
        <v>0</v>
      </c>
      <c r="N14612">
        <v>0</v>
      </c>
      <c r="P14612">
        <v>0</v>
      </c>
      <c r="Q14612">
        <v>0</v>
      </c>
      <c r="S14612">
        <v>0</v>
      </c>
    </row>
    <row r="14613" spans="1:19" x14ac:dyDescent="0.2">
      <c r="A14613" t="s">
        <v>30415</v>
      </c>
      <c r="B14613" t="s">
        <v>30227</v>
      </c>
      <c r="C14613" t="s">
        <v>205</v>
      </c>
      <c r="D14613" t="s">
        <v>1000</v>
      </c>
      <c r="E14613" s="23">
        <v>44378</v>
      </c>
      <c r="F14613">
        <v>0</v>
      </c>
      <c r="G14613">
        <v>0</v>
      </c>
      <c r="I14613">
        <v>0</v>
      </c>
      <c r="J14613">
        <v>0</v>
      </c>
      <c r="L14613">
        <v>0</v>
      </c>
      <c r="N14613">
        <v>0</v>
      </c>
      <c r="P14613">
        <v>0</v>
      </c>
      <c r="Q14613">
        <v>0</v>
      </c>
      <c r="S14613">
        <v>0</v>
      </c>
    </row>
    <row r="14614" spans="1:19" x14ac:dyDescent="0.2">
      <c r="A14614" t="s">
        <v>30416</v>
      </c>
      <c r="B14614" t="s">
        <v>30228</v>
      </c>
      <c r="C14614" t="s">
        <v>384</v>
      </c>
      <c r="D14614" t="s">
        <v>1000</v>
      </c>
      <c r="E14614" s="23">
        <v>44378</v>
      </c>
      <c r="F14614">
        <v>0</v>
      </c>
      <c r="G14614">
        <v>0</v>
      </c>
      <c r="I14614">
        <v>0</v>
      </c>
      <c r="J14614">
        <v>0</v>
      </c>
      <c r="L14614">
        <v>0</v>
      </c>
      <c r="N14614">
        <v>0</v>
      </c>
      <c r="P14614">
        <v>0</v>
      </c>
      <c r="Q14614">
        <v>0</v>
      </c>
      <c r="S14614">
        <v>0</v>
      </c>
    </row>
    <row r="14615" spans="1:19" x14ac:dyDescent="0.2">
      <c r="A14615" t="s">
        <v>30417</v>
      </c>
      <c r="B14615" t="s">
        <v>30229</v>
      </c>
      <c r="C14615" t="s">
        <v>210</v>
      </c>
      <c r="D14615" t="s">
        <v>1000</v>
      </c>
      <c r="E14615" s="23">
        <v>44378</v>
      </c>
      <c r="F14615">
        <v>0</v>
      </c>
      <c r="G14615">
        <v>0</v>
      </c>
      <c r="I14615">
        <v>0</v>
      </c>
      <c r="J14615">
        <v>0</v>
      </c>
      <c r="L14615">
        <v>0</v>
      </c>
      <c r="N14615">
        <v>0</v>
      </c>
      <c r="P14615">
        <v>0</v>
      </c>
      <c r="Q14615">
        <v>0</v>
      </c>
      <c r="S14615">
        <v>0</v>
      </c>
    </row>
    <row r="14616" spans="1:19" x14ac:dyDescent="0.2">
      <c r="A14616" t="s">
        <v>30418</v>
      </c>
      <c r="B14616" t="s">
        <v>30230</v>
      </c>
      <c r="C14616" t="s">
        <v>215</v>
      </c>
      <c r="D14616" t="s">
        <v>1000</v>
      </c>
      <c r="E14616" s="23">
        <v>44378</v>
      </c>
      <c r="F14616">
        <v>5</v>
      </c>
      <c r="G14616">
        <v>7</v>
      </c>
      <c r="I14616">
        <v>20</v>
      </c>
      <c r="J14616">
        <v>30</v>
      </c>
      <c r="K14616">
        <v>36</v>
      </c>
      <c r="L14616">
        <v>39</v>
      </c>
      <c r="N14616">
        <v>15</v>
      </c>
      <c r="P14616">
        <v>1</v>
      </c>
      <c r="Q14616">
        <v>2</v>
      </c>
      <c r="S14616">
        <v>5</v>
      </c>
    </row>
    <row r="14617" spans="1:19" x14ac:dyDescent="0.2">
      <c r="A14617" t="s">
        <v>30419</v>
      </c>
      <c r="B14617" t="s">
        <v>30231</v>
      </c>
      <c r="C14617" t="s">
        <v>960</v>
      </c>
      <c r="D14617" t="s">
        <v>1000</v>
      </c>
      <c r="E14617" s="23">
        <v>44378</v>
      </c>
      <c r="F14617">
        <v>0</v>
      </c>
      <c r="G14617">
        <v>0</v>
      </c>
      <c r="I14617">
        <v>0</v>
      </c>
      <c r="J14617">
        <v>0</v>
      </c>
      <c r="L14617">
        <v>0</v>
      </c>
      <c r="N14617">
        <v>0</v>
      </c>
      <c r="P14617">
        <v>0</v>
      </c>
      <c r="Q14617">
        <v>0</v>
      </c>
      <c r="S14617">
        <v>0</v>
      </c>
    </row>
    <row r="14618" spans="1:19" x14ac:dyDescent="0.2">
      <c r="A14618" t="s">
        <v>30420</v>
      </c>
      <c r="B14618" t="s">
        <v>30232</v>
      </c>
      <c r="C14618" t="s">
        <v>961</v>
      </c>
      <c r="D14618" t="s">
        <v>1000</v>
      </c>
      <c r="E14618" s="23">
        <v>44378</v>
      </c>
      <c r="F14618">
        <v>3</v>
      </c>
      <c r="G14618">
        <v>5</v>
      </c>
      <c r="I14618">
        <v>8</v>
      </c>
      <c r="J14618">
        <v>12</v>
      </c>
      <c r="L14618">
        <v>22</v>
      </c>
      <c r="N14618">
        <v>4</v>
      </c>
      <c r="P14618">
        <v>2</v>
      </c>
      <c r="Q14618">
        <v>2</v>
      </c>
      <c r="S14618">
        <v>4</v>
      </c>
    </row>
    <row r="14619" spans="1:19" x14ac:dyDescent="0.2">
      <c r="A14619" t="s">
        <v>30421</v>
      </c>
      <c r="B14619" t="s">
        <v>30233</v>
      </c>
      <c r="C14619" t="s">
        <v>221</v>
      </c>
      <c r="D14619" t="s">
        <v>1000</v>
      </c>
      <c r="E14619" s="23">
        <v>44378</v>
      </c>
      <c r="F14619">
        <v>0</v>
      </c>
      <c r="G14619">
        <v>0</v>
      </c>
      <c r="I14619">
        <v>0</v>
      </c>
      <c r="J14619">
        <v>0</v>
      </c>
      <c r="L14619">
        <v>0</v>
      </c>
      <c r="N14619">
        <v>0</v>
      </c>
      <c r="P14619">
        <v>0</v>
      </c>
      <c r="Q14619">
        <v>0</v>
      </c>
      <c r="S14619">
        <v>0</v>
      </c>
    </row>
    <row r="14620" spans="1:19" x14ac:dyDescent="0.2">
      <c r="A14620" t="s">
        <v>30422</v>
      </c>
      <c r="B14620" t="s">
        <v>30234</v>
      </c>
      <c r="C14620" t="s">
        <v>222</v>
      </c>
      <c r="D14620" t="s">
        <v>1000</v>
      </c>
      <c r="E14620" s="23">
        <v>44378</v>
      </c>
      <c r="F14620">
        <v>0</v>
      </c>
      <c r="G14620">
        <v>0</v>
      </c>
      <c r="I14620">
        <v>0</v>
      </c>
      <c r="J14620">
        <v>0</v>
      </c>
      <c r="L14620">
        <v>0</v>
      </c>
      <c r="N14620">
        <v>0</v>
      </c>
      <c r="P14620">
        <v>0</v>
      </c>
      <c r="Q14620">
        <v>0</v>
      </c>
      <c r="S14620">
        <v>0</v>
      </c>
    </row>
    <row r="14621" spans="1:19" x14ac:dyDescent="0.2">
      <c r="A14621" t="s">
        <v>30423</v>
      </c>
      <c r="B14621" t="s">
        <v>30235</v>
      </c>
      <c r="C14621" t="s">
        <v>1052</v>
      </c>
      <c r="D14621" t="s">
        <v>1000</v>
      </c>
      <c r="E14621" s="23">
        <v>44378</v>
      </c>
      <c r="F14621">
        <v>2</v>
      </c>
      <c r="G14621">
        <v>2.5</v>
      </c>
      <c r="I14621">
        <v>10</v>
      </c>
      <c r="J14621">
        <v>11</v>
      </c>
      <c r="L14621">
        <v>13</v>
      </c>
      <c r="N14621">
        <v>7</v>
      </c>
      <c r="P14621">
        <v>0</v>
      </c>
      <c r="Q14621">
        <v>0</v>
      </c>
      <c r="S14621">
        <v>3</v>
      </c>
    </row>
    <row r="14622" spans="1:19" x14ac:dyDescent="0.2">
      <c r="A14622" t="s">
        <v>30424</v>
      </c>
      <c r="B14622" t="s">
        <v>30236</v>
      </c>
      <c r="C14622" t="s">
        <v>1053</v>
      </c>
      <c r="D14622" t="s">
        <v>1000</v>
      </c>
      <c r="E14622" s="23">
        <v>44378</v>
      </c>
      <c r="F14622">
        <v>1</v>
      </c>
      <c r="G14622">
        <v>1.5</v>
      </c>
      <c r="I14622">
        <v>6</v>
      </c>
      <c r="J14622">
        <v>5</v>
      </c>
      <c r="L14622">
        <v>8</v>
      </c>
      <c r="N14622">
        <v>3</v>
      </c>
      <c r="P14622">
        <v>0</v>
      </c>
      <c r="Q14622">
        <v>0</v>
      </c>
      <c r="S14622">
        <v>3</v>
      </c>
    </row>
    <row r="14623" spans="1:19" x14ac:dyDescent="0.2">
      <c r="A14623" t="s">
        <v>30425</v>
      </c>
      <c r="B14623" t="s">
        <v>30237</v>
      </c>
      <c r="C14623" t="s">
        <v>1052</v>
      </c>
      <c r="D14623" t="s">
        <v>1001</v>
      </c>
      <c r="E14623" s="23">
        <v>44378</v>
      </c>
      <c r="F14623">
        <v>0</v>
      </c>
      <c r="G14623">
        <v>0</v>
      </c>
      <c r="I14623">
        <v>0</v>
      </c>
      <c r="J14623">
        <v>0</v>
      </c>
      <c r="L14623">
        <v>0</v>
      </c>
      <c r="N14623">
        <v>0</v>
      </c>
      <c r="P14623">
        <v>0</v>
      </c>
      <c r="Q14623">
        <v>0</v>
      </c>
      <c r="S14623">
        <v>0</v>
      </c>
    </row>
    <row r="14624" spans="1:19" x14ac:dyDescent="0.2">
      <c r="A14624" t="s">
        <v>30426</v>
      </c>
      <c r="B14624" t="s">
        <v>30238</v>
      </c>
      <c r="C14624" t="s">
        <v>1053</v>
      </c>
      <c r="D14624" t="s">
        <v>1001</v>
      </c>
      <c r="E14624" s="23">
        <v>44378</v>
      </c>
      <c r="F14624">
        <v>0</v>
      </c>
      <c r="G14624">
        <v>0</v>
      </c>
      <c r="I14624">
        <v>0</v>
      </c>
      <c r="J14624">
        <v>0</v>
      </c>
      <c r="L14624">
        <v>0</v>
      </c>
      <c r="N14624">
        <v>0</v>
      </c>
      <c r="P14624">
        <v>0</v>
      </c>
      <c r="Q14624">
        <v>0</v>
      </c>
      <c r="S14624">
        <v>0</v>
      </c>
    </row>
    <row r="14625" spans="1:19" x14ac:dyDescent="0.2">
      <c r="A14625" t="s">
        <v>30427</v>
      </c>
      <c r="B14625" t="s">
        <v>30239</v>
      </c>
      <c r="C14625" t="s">
        <v>1054</v>
      </c>
      <c r="D14625" t="s">
        <v>1001</v>
      </c>
      <c r="E14625" s="23">
        <v>44378</v>
      </c>
      <c r="F14625">
        <v>0</v>
      </c>
      <c r="G14625">
        <v>0</v>
      </c>
      <c r="I14625">
        <v>0</v>
      </c>
      <c r="J14625">
        <v>0</v>
      </c>
      <c r="L14625">
        <v>0</v>
      </c>
      <c r="N14625">
        <v>0</v>
      </c>
      <c r="P14625">
        <v>0</v>
      </c>
      <c r="Q14625">
        <v>0</v>
      </c>
      <c r="S14625">
        <v>0</v>
      </c>
    </row>
    <row r="14626" spans="1:19" x14ac:dyDescent="0.2">
      <c r="A14626" t="s">
        <v>30428</v>
      </c>
      <c r="B14626" t="s">
        <v>30240</v>
      </c>
      <c r="C14626" t="s">
        <v>1054</v>
      </c>
      <c r="D14626" t="s">
        <v>1000</v>
      </c>
      <c r="E14626" s="23">
        <v>44378</v>
      </c>
      <c r="F14626">
        <v>0</v>
      </c>
      <c r="G14626">
        <v>0</v>
      </c>
      <c r="I14626">
        <v>0</v>
      </c>
      <c r="J14626">
        <v>0</v>
      </c>
      <c r="L14626">
        <v>0</v>
      </c>
      <c r="N14626">
        <v>0</v>
      </c>
      <c r="P14626">
        <v>0</v>
      </c>
      <c r="Q14626">
        <v>0</v>
      </c>
      <c r="S14626">
        <v>0</v>
      </c>
    </row>
    <row r="14627" spans="1:19" x14ac:dyDescent="0.2">
      <c r="A14627" t="s">
        <v>30429</v>
      </c>
      <c r="B14627" t="s">
        <v>30241</v>
      </c>
      <c r="C14627" t="s">
        <v>25359</v>
      </c>
      <c r="D14627" t="s">
        <v>1001</v>
      </c>
      <c r="E14627" s="23">
        <v>44378</v>
      </c>
      <c r="F14627">
        <v>0</v>
      </c>
      <c r="G14627">
        <v>0</v>
      </c>
      <c r="I14627">
        <v>0</v>
      </c>
      <c r="J14627">
        <v>0</v>
      </c>
      <c r="L14627">
        <v>0</v>
      </c>
      <c r="N14627">
        <v>0</v>
      </c>
      <c r="P14627">
        <v>0</v>
      </c>
      <c r="Q14627">
        <v>0</v>
      </c>
      <c r="S14627">
        <v>0</v>
      </c>
    </row>
    <row r="14628" spans="1:19" x14ac:dyDescent="0.2">
      <c r="A14628" t="s">
        <v>30430</v>
      </c>
      <c r="B14628" t="s">
        <v>30242</v>
      </c>
      <c r="C14628" t="s">
        <v>25359</v>
      </c>
      <c r="D14628" t="s">
        <v>1000</v>
      </c>
      <c r="E14628" s="23">
        <v>44378</v>
      </c>
      <c r="F14628">
        <v>0</v>
      </c>
      <c r="G14628">
        <v>0</v>
      </c>
      <c r="I14628">
        <v>0</v>
      </c>
      <c r="J14628">
        <v>0</v>
      </c>
      <c r="L14628">
        <v>0</v>
      </c>
      <c r="N14628">
        <v>0</v>
      </c>
      <c r="P14628">
        <v>0</v>
      </c>
      <c r="Q14628">
        <v>0</v>
      </c>
      <c r="S14628">
        <v>0</v>
      </c>
    </row>
    <row r="14629" spans="1:19" x14ac:dyDescent="0.2">
      <c r="A14629" t="s">
        <v>30431</v>
      </c>
      <c r="B14629" t="s">
        <v>30243</v>
      </c>
      <c r="C14629" t="s">
        <v>200</v>
      </c>
      <c r="D14629" t="s">
        <v>1000</v>
      </c>
      <c r="E14629" s="23">
        <v>44378</v>
      </c>
      <c r="F14629">
        <v>1.5</v>
      </c>
      <c r="G14629">
        <v>1</v>
      </c>
      <c r="I14629">
        <v>10</v>
      </c>
      <c r="J14629">
        <v>9</v>
      </c>
      <c r="L14629">
        <v>6</v>
      </c>
      <c r="N14629">
        <v>7</v>
      </c>
      <c r="P14629">
        <v>0</v>
      </c>
      <c r="Q14629">
        <v>0</v>
      </c>
      <c r="S14629">
        <v>3</v>
      </c>
    </row>
    <row r="14630" spans="1:19" x14ac:dyDescent="0.2">
      <c r="A14630" t="s">
        <v>30432</v>
      </c>
      <c r="B14630" t="s">
        <v>30244</v>
      </c>
      <c r="C14630" t="s">
        <v>204</v>
      </c>
      <c r="D14630" t="s">
        <v>1000</v>
      </c>
      <c r="E14630" s="23">
        <v>44378</v>
      </c>
      <c r="F14630">
        <v>0</v>
      </c>
      <c r="G14630">
        <v>0</v>
      </c>
      <c r="I14630">
        <v>0</v>
      </c>
      <c r="J14630">
        <v>0</v>
      </c>
      <c r="L14630">
        <v>0</v>
      </c>
      <c r="N14630">
        <v>0</v>
      </c>
      <c r="P14630">
        <v>0</v>
      </c>
      <c r="Q14630">
        <v>0</v>
      </c>
      <c r="S14630">
        <v>0</v>
      </c>
    </row>
    <row r="14631" spans="1:19" x14ac:dyDescent="0.2">
      <c r="A14631" t="s">
        <v>30433</v>
      </c>
      <c r="B14631" t="s">
        <v>30245</v>
      </c>
      <c r="C14631" t="s">
        <v>385</v>
      </c>
      <c r="D14631" t="s">
        <v>1000</v>
      </c>
      <c r="E14631" s="23">
        <v>44378</v>
      </c>
      <c r="F14631">
        <v>0</v>
      </c>
      <c r="G14631">
        <v>0</v>
      </c>
      <c r="I14631">
        <v>0</v>
      </c>
      <c r="J14631">
        <v>0</v>
      </c>
      <c r="L14631">
        <v>0</v>
      </c>
      <c r="N14631">
        <v>0</v>
      </c>
      <c r="P14631">
        <v>0</v>
      </c>
      <c r="Q14631">
        <v>0</v>
      </c>
      <c r="S14631">
        <v>0</v>
      </c>
    </row>
    <row r="14632" spans="1:19" x14ac:dyDescent="0.2">
      <c r="A14632" t="s">
        <v>30434</v>
      </c>
      <c r="B14632" t="s">
        <v>30246</v>
      </c>
      <c r="C14632" t="s">
        <v>208</v>
      </c>
      <c r="D14632" t="s">
        <v>1000</v>
      </c>
      <c r="E14632" s="23">
        <v>44378</v>
      </c>
      <c r="F14632">
        <v>3</v>
      </c>
      <c r="G14632">
        <v>3</v>
      </c>
      <c r="I14632">
        <v>11</v>
      </c>
      <c r="J14632">
        <v>18</v>
      </c>
      <c r="L14632">
        <v>17</v>
      </c>
      <c r="N14632">
        <v>8</v>
      </c>
      <c r="P14632">
        <v>1</v>
      </c>
      <c r="Q14632">
        <v>1</v>
      </c>
      <c r="S14632">
        <v>3</v>
      </c>
    </row>
    <row r="14633" spans="1:19" x14ac:dyDescent="0.2">
      <c r="A14633" t="s">
        <v>30435</v>
      </c>
      <c r="B14633" t="s">
        <v>30247</v>
      </c>
      <c r="C14633" t="s">
        <v>900</v>
      </c>
      <c r="D14633" t="s">
        <v>1000</v>
      </c>
      <c r="E14633" s="23">
        <v>44378</v>
      </c>
      <c r="F14633">
        <v>4</v>
      </c>
      <c r="G14633">
        <v>3.5</v>
      </c>
      <c r="I14633">
        <v>8</v>
      </c>
      <c r="J14633">
        <v>23</v>
      </c>
      <c r="L14633">
        <v>20</v>
      </c>
      <c r="N14633">
        <v>6</v>
      </c>
      <c r="P14633">
        <v>0</v>
      </c>
      <c r="Q14633">
        <v>2</v>
      </c>
      <c r="S14633">
        <v>2</v>
      </c>
    </row>
    <row r="14634" spans="1:19" x14ac:dyDescent="0.2">
      <c r="A14634" t="s">
        <v>30436</v>
      </c>
      <c r="B14634" t="s">
        <v>30248</v>
      </c>
      <c r="C14634" t="s">
        <v>905</v>
      </c>
      <c r="D14634" t="s">
        <v>1000</v>
      </c>
      <c r="E14634" s="23">
        <v>44378</v>
      </c>
      <c r="F14634">
        <v>0</v>
      </c>
      <c r="G14634">
        <v>0</v>
      </c>
      <c r="I14634">
        <v>0</v>
      </c>
      <c r="J14634">
        <v>0</v>
      </c>
      <c r="L14634">
        <v>0</v>
      </c>
      <c r="N14634">
        <v>0</v>
      </c>
      <c r="P14634">
        <v>0</v>
      </c>
      <c r="Q14634">
        <v>0</v>
      </c>
      <c r="S14634">
        <v>0</v>
      </c>
    </row>
    <row r="14635" spans="1:19" x14ac:dyDescent="0.2">
      <c r="A14635" t="s">
        <v>30437</v>
      </c>
      <c r="B14635" t="s">
        <v>30249</v>
      </c>
      <c r="C14635" t="s">
        <v>316</v>
      </c>
      <c r="D14635" t="s">
        <v>1000</v>
      </c>
      <c r="E14635" s="23">
        <v>44378</v>
      </c>
      <c r="F14635">
        <v>2</v>
      </c>
      <c r="G14635">
        <v>4</v>
      </c>
      <c r="I14635">
        <v>7</v>
      </c>
      <c r="J14635">
        <v>11</v>
      </c>
      <c r="L14635">
        <v>22</v>
      </c>
      <c r="N14635">
        <v>5</v>
      </c>
      <c r="P14635">
        <v>0</v>
      </c>
      <c r="Q14635">
        <v>0</v>
      </c>
      <c r="S14635">
        <v>2</v>
      </c>
    </row>
    <row r="14636" spans="1:19" x14ac:dyDescent="0.2">
      <c r="A14636" t="s">
        <v>30438</v>
      </c>
      <c r="B14636" t="s">
        <v>30250</v>
      </c>
      <c r="C14636" t="s">
        <v>218</v>
      </c>
      <c r="D14636" t="s">
        <v>1000</v>
      </c>
      <c r="E14636" s="23">
        <v>44378</v>
      </c>
      <c r="F14636">
        <v>0</v>
      </c>
      <c r="G14636">
        <v>0</v>
      </c>
      <c r="I14636">
        <v>0</v>
      </c>
      <c r="J14636">
        <v>0</v>
      </c>
      <c r="L14636">
        <v>0</v>
      </c>
      <c r="N14636">
        <v>0</v>
      </c>
      <c r="P14636">
        <v>0</v>
      </c>
      <c r="Q14636">
        <v>0</v>
      </c>
      <c r="S14636">
        <v>0</v>
      </c>
    </row>
    <row r="14637" spans="1:19" x14ac:dyDescent="0.2">
      <c r="A14637" t="s">
        <v>30439</v>
      </c>
      <c r="B14637" t="s">
        <v>30251</v>
      </c>
      <c r="C14637" t="s">
        <v>202</v>
      </c>
      <c r="D14637" t="s">
        <v>1000</v>
      </c>
      <c r="E14637" s="23">
        <v>44378</v>
      </c>
      <c r="F14637">
        <v>7</v>
      </c>
      <c r="G14637">
        <v>8</v>
      </c>
      <c r="I14637">
        <v>57</v>
      </c>
      <c r="J14637">
        <v>73</v>
      </c>
      <c r="L14637">
        <v>90</v>
      </c>
      <c r="N14637">
        <v>55</v>
      </c>
      <c r="P14637">
        <v>7</v>
      </c>
      <c r="Q14637">
        <v>7</v>
      </c>
      <c r="S14637">
        <v>2</v>
      </c>
    </row>
    <row r="14638" spans="1:19" x14ac:dyDescent="0.2">
      <c r="A14638" t="s">
        <v>30440</v>
      </c>
      <c r="B14638" t="s">
        <v>30252</v>
      </c>
      <c r="C14638" t="s">
        <v>347</v>
      </c>
      <c r="D14638" t="s">
        <v>1000</v>
      </c>
      <c r="E14638" s="23">
        <v>44378</v>
      </c>
      <c r="F14638">
        <v>0</v>
      </c>
      <c r="G14638">
        <v>0</v>
      </c>
      <c r="I14638">
        <v>0</v>
      </c>
      <c r="J14638">
        <v>0</v>
      </c>
      <c r="L14638">
        <v>0</v>
      </c>
      <c r="N14638">
        <v>0</v>
      </c>
      <c r="P14638">
        <v>0</v>
      </c>
      <c r="Q14638">
        <v>0</v>
      </c>
      <c r="S14638">
        <v>0</v>
      </c>
    </row>
    <row r="14639" spans="1:19" x14ac:dyDescent="0.2">
      <c r="A14639" t="s">
        <v>30441</v>
      </c>
      <c r="B14639" t="s">
        <v>30253</v>
      </c>
      <c r="C14639" t="s">
        <v>224</v>
      </c>
      <c r="D14639" t="s">
        <v>1000</v>
      </c>
      <c r="E14639" s="23">
        <v>44378</v>
      </c>
      <c r="F14639">
        <v>0</v>
      </c>
      <c r="G14639">
        <v>0</v>
      </c>
      <c r="I14639">
        <v>0</v>
      </c>
      <c r="J14639">
        <v>0</v>
      </c>
      <c r="L14639">
        <v>0</v>
      </c>
      <c r="N14639">
        <v>0</v>
      </c>
      <c r="P14639">
        <v>0</v>
      </c>
      <c r="Q14639">
        <v>0</v>
      </c>
      <c r="S14639">
        <v>0</v>
      </c>
    </row>
    <row r="14640" spans="1:19" x14ac:dyDescent="0.2">
      <c r="A14640" t="s">
        <v>30442</v>
      </c>
      <c r="B14640" t="s">
        <v>30254</v>
      </c>
      <c r="C14640" t="s">
        <v>345</v>
      </c>
      <c r="D14640" t="s">
        <v>1000</v>
      </c>
      <c r="E14640" s="23">
        <v>44378</v>
      </c>
      <c r="F14640">
        <v>0</v>
      </c>
      <c r="G14640">
        <v>0</v>
      </c>
      <c r="I14640">
        <v>0</v>
      </c>
      <c r="J14640">
        <v>0</v>
      </c>
      <c r="L14640">
        <v>0</v>
      </c>
      <c r="N14640">
        <v>0</v>
      </c>
      <c r="P14640">
        <v>0</v>
      </c>
      <c r="Q14640">
        <v>0</v>
      </c>
      <c r="S14640">
        <v>0</v>
      </c>
    </row>
    <row r="14641" spans="1:19" x14ac:dyDescent="0.2">
      <c r="A14641" t="s">
        <v>30443</v>
      </c>
      <c r="B14641" t="s">
        <v>30255</v>
      </c>
      <c r="C14641" t="s">
        <v>226</v>
      </c>
      <c r="D14641" t="s">
        <v>1000</v>
      </c>
      <c r="E14641" s="23">
        <v>44378</v>
      </c>
      <c r="F14641">
        <v>3</v>
      </c>
      <c r="G14641">
        <v>11</v>
      </c>
      <c r="I14641">
        <v>10</v>
      </c>
      <c r="J14641">
        <v>33</v>
      </c>
      <c r="L14641">
        <v>121</v>
      </c>
      <c r="N14641">
        <v>6</v>
      </c>
      <c r="P14641">
        <v>0</v>
      </c>
      <c r="Q14641">
        <v>1</v>
      </c>
      <c r="S14641">
        <v>4</v>
      </c>
    </row>
    <row r="14642" spans="1:19" x14ac:dyDescent="0.2">
      <c r="A14642" t="s">
        <v>30444</v>
      </c>
      <c r="B14642" t="s">
        <v>30256</v>
      </c>
      <c r="C14642" t="s">
        <v>231</v>
      </c>
      <c r="D14642" t="s">
        <v>1000</v>
      </c>
      <c r="E14642" s="23">
        <v>44378</v>
      </c>
      <c r="F14642">
        <v>10</v>
      </c>
      <c r="G14642">
        <v>11.5</v>
      </c>
      <c r="I14642">
        <v>132</v>
      </c>
      <c r="J14642">
        <v>110</v>
      </c>
      <c r="L14642">
        <v>128</v>
      </c>
      <c r="N14642">
        <v>132</v>
      </c>
      <c r="P14642">
        <v>0</v>
      </c>
      <c r="Q14642">
        <v>0</v>
      </c>
      <c r="S14642">
        <v>0</v>
      </c>
    </row>
    <row r="14643" spans="1:19" x14ac:dyDescent="0.2">
      <c r="A14643" t="s">
        <v>30445</v>
      </c>
      <c r="B14643" t="s">
        <v>30257</v>
      </c>
      <c r="C14643" t="s">
        <v>216</v>
      </c>
      <c r="D14643" t="s">
        <v>1000</v>
      </c>
      <c r="E14643" s="23">
        <v>44378</v>
      </c>
      <c r="F14643">
        <v>9</v>
      </c>
      <c r="G14643">
        <v>9</v>
      </c>
      <c r="I14643">
        <v>70</v>
      </c>
      <c r="J14643">
        <v>90</v>
      </c>
      <c r="L14643">
        <v>90</v>
      </c>
      <c r="N14643">
        <v>60</v>
      </c>
      <c r="P14643">
        <v>10</v>
      </c>
      <c r="Q14643">
        <v>10</v>
      </c>
      <c r="S14643">
        <v>10</v>
      </c>
    </row>
    <row r="14644" spans="1:19" x14ac:dyDescent="0.2">
      <c r="A14644" t="s">
        <v>30446</v>
      </c>
      <c r="B14644" t="s">
        <v>30258</v>
      </c>
      <c r="C14644" t="s">
        <v>233</v>
      </c>
      <c r="D14644" t="s">
        <v>1000</v>
      </c>
      <c r="E14644" s="23">
        <v>44378</v>
      </c>
      <c r="F14644">
        <v>0</v>
      </c>
      <c r="G14644">
        <v>0</v>
      </c>
      <c r="I14644">
        <v>0</v>
      </c>
      <c r="J14644">
        <v>0</v>
      </c>
      <c r="L14644">
        <v>0</v>
      </c>
      <c r="N14644">
        <v>0</v>
      </c>
      <c r="P14644">
        <v>0</v>
      </c>
      <c r="Q14644">
        <v>0</v>
      </c>
      <c r="S14644">
        <v>0</v>
      </c>
    </row>
    <row r="14645" spans="1:19" x14ac:dyDescent="0.2">
      <c r="A14645" t="s">
        <v>30447</v>
      </c>
      <c r="B14645" t="s">
        <v>30259</v>
      </c>
      <c r="C14645" t="s">
        <v>219</v>
      </c>
      <c r="D14645" t="s">
        <v>1000</v>
      </c>
      <c r="E14645" s="23">
        <v>44378</v>
      </c>
      <c r="F14645">
        <v>0</v>
      </c>
      <c r="G14645">
        <v>0</v>
      </c>
      <c r="I14645">
        <v>0</v>
      </c>
      <c r="J14645">
        <v>0</v>
      </c>
      <c r="L14645">
        <v>0</v>
      </c>
      <c r="N14645">
        <v>0</v>
      </c>
      <c r="P14645">
        <v>0</v>
      </c>
      <c r="Q14645">
        <v>0</v>
      </c>
      <c r="S14645">
        <v>0</v>
      </c>
    </row>
    <row r="14646" spans="1:19" x14ac:dyDescent="0.2">
      <c r="A14646" t="s">
        <v>30448</v>
      </c>
      <c r="B14646" t="s">
        <v>30260</v>
      </c>
      <c r="C14646" t="s">
        <v>340</v>
      </c>
      <c r="D14646" t="s">
        <v>1000</v>
      </c>
      <c r="E14646" s="23">
        <v>44378</v>
      </c>
      <c r="F14646">
        <v>2</v>
      </c>
      <c r="G14646">
        <v>3</v>
      </c>
      <c r="I14646">
        <v>22</v>
      </c>
      <c r="J14646">
        <v>22</v>
      </c>
      <c r="L14646">
        <v>32</v>
      </c>
      <c r="N14646">
        <v>20</v>
      </c>
      <c r="P14646">
        <v>2</v>
      </c>
      <c r="Q14646">
        <v>3</v>
      </c>
      <c r="S14646">
        <v>2</v>
      </c>
    </row>
    <row r="14647" spans="1:19" x14ac:dyDescent="0.2">
      <c r="A14647" t="s">
        <v>30449</v>
      </c>
      <c r="B14647" t="s">
        <v>30261</v>
      </c>
      <c r="C14647" t="s">
        <v>350</v>
      </c>
      <c r="D14647" t="s">
        <v>1000</v>
      </c>
      <c r="E14647" s="23">
        <v>44378</v>
      </c>
      <c r="F14647">
        <v>0</v>
      </c>
      <c r="G14647">
        <v>0</v>
      </c>
      <c r="I14647">
        <v>0</v>
      </c>
      <c r="J14647">
        <v>0</v>
      </c>
      <c r="L14647">
        <v>0</v>
      </c>
      <c r="N14647">
        <v>0</v>
      </c>
      <c r="P14647">
        <v>0</v>
      </c>
      <c r="Q14647">
        <v>0</v>
      </c>
      <c r="S14647">
        <v>0</v>
      </c>
    </row>
    <row r="14648" spans="1:19" x14ac:dyDescent="0.2">
      <c r="A14648" t="s">
        <v>30450</v>
      </c>
      <c r="B14648" t="s">
        <v>30262</v>
      </c>
      <c r="C14648" t="s">
        <v>351</v>
      </c>
      <c r="D14648" t="s">
        <v>1000</v>
      </c>
      <c r="E14648" s="23">
        <v>44378</v>
      </c>
      <c r="F14648">
        <v>0</v>
      </c>
      <c r="G14648">
        <v>0</v>
      </c>
      <c r="I14648">
        <v>0</v>
      </c>
      <c r="J14648">
        <v>0</v>
      </c>
      <c r="L14648">
        <v>0</v>
      </c>
      <c r="N14648">
        <v>0</v>
      </c>
      <c r="P14648">
        <v>0</v>
      </c>
      <c r="Q14648">
        <v>0</v>
      </c>
      <c r="S14648">
        <v>0</v>
      </c>
    </row>
    <row r="14649" spans="1:19" x14ac:dyDescent="0.2">
      <c r="A14649" t="s">
        <v>30451</v>
      </c>
      <c r="B14649" t="s">
        <v>30263</v>
      </c>
      <c r="C14649" t="s">
        <v>352</v>
      </c>
      <c r="D14649" t="s">
        <v>1000</v>
      </c>
      <c r="E14649" s="23">
        <v>44378</v>
      </c>
      <c r="F14649">
        <v>0</v>
      </c>
      <c r="G14649">
        <v>0</v>
      </c>
      <c r="I14649">
        <v>0</v>
      </c>
      <c r="J14649">
        <v>0</v>
      </c>
      <c r="L14649">
        <v>0</v>
      </c>
      <c r="N14649">
        <v>0</v>
      </c>
      <c r="P14649">
        <v>0</v>
      </c>
      <c r="Q14649">
        <v>0</v>
      </c>
      <c r="S14649">
        <v>0</v>
      </c>
    </row>
    <row r="14650" spans="1:19" x14ac:dyDescent="0.2">
      <c r="A14650" t="s">
        <v>30452</v>
      </c>
      <c r="B14650" t="s">
        <v>30264</v>
      </c>
      <c r="C14650" t="s">
        <v>353</v>
      </c>
      <c r="D14650" t="s">
        <v>1000</v>
      </c>
      <c r="E14650" s="23">
        <v>44378</v>
      </c>
      <c r="F14650">
        <v>0</v>
      </c>
      <c r="G14650">
        <v>0</v>
      </c>
      <c r="I14650">
        <v>0</v>
      </c>
      <c r="J14650">
        <v>0</v>
      </c>
      <c r="L14650">
        <v>0</v>
      </c>
      <c r="N14650">
        <v>0</v>
      </c>
      <c r="P14650">
        <v>0</v>
      </c>
      <c r="Q14650">
        <v>0</v>
      </c>
      <c r="S14650">
        <v>0</v>
      </c>
    </row>
    <row r="14651" spans="1:19" x14ac:dyDescent="0.2">
      <c r="A14651" t="s">
        <v>30453</v>
      </c>
      <c r="B14651" t="s">
        <v>30265</v>
      </c>
      <c r="C14651" t="s">
        <v>386</v>
      </c>
      <c r="D14651" t="s">
        <v>1000</v>
      </c>
      <c r="E14651" s="23">
        <v>44378</v>
      </c>
      <c r="F14651">
        <v>0</v>
      </c>
      <c r="G14651">
        <v>0</v>
      </c>
      <c r="I14651">
        <v>0</v>
      </c>
      <c r="J14651">
        <v>0</v>
      </c>
      <c r="L14651">
        <v>0</v>
      </c>
      <c r="N14651">
        <v>0</v>
      </c>
      <c r="P14651">
        <v>0</v>
      </c>
      <c r="Q14651">
        <v>0</v>
      </c>
      <c r="S14651">
        <v>0</v>
      </c>
    </row>
    <row r="14652" spans="1:19" x14ac:dyDescent="0.2">
      <c r="A14652" t="s">
        <v>30454</v>
      </c>
      <c r="B14652" t="s">
        <v>30266</v>
      </c>
      <c r="C14652" t="s">
        <v>354</v>
      </c>
      <c r="D14652" t="s">
        <v>1000</v>
      </c>
      <c r="E14652" s="23">
        <v>44378</v>
      </c>
      <c r="F14652">
        <v>4</v>
      </c>
      <c r="G14652">
        <v>4</v>
      </c>
      <c r="I14652">
        <v>9</v>
      </c>
      <c r="J14652">
        <v>24</v>
      </c>
      <c r="L14652">
        <v>24</v>
      </c>
      <c r="N14652">
        <v>9</v>
      </c>
      <c r="P14652">
        <v>0</v>
      </c>
      <c r="Q14652">
        <v>0</v>
      </c>
      <c r="S14652">
        <v>0</v>
      </c>
    </row>
    <row r="14653" spans="1:19" x14ac:dyDescent="0.2">
      <c r="A14653" t="s">
        <v>30455</v>
      </c>
      <c r="B14653" t="s">
        <v>30267</v>
      </c>
      <c r="C14653" t="s">
        <v>355</v>
      </c>
      <c r="D14653" t="s">
        <v>1000</v>
      </c>
      <c r="E14653" s="23">
        <v>44378</v>
      </c>
      <c r="F14653">
        <v>1.5</v>
      </c>
      <c r="G14653">
        <v>2</v>
      </c>
      <c r="I14653">
        <v>6</v>
      </c>
      <c r="J14653">
        <v>8</v>
      </c>
      <c r="L14653">
        <v>11</v>
      </c>
      <c r="N14653">
        <v>6</v>
      </c>
      <c r="P14653">
        <v>0</v>
      </c>
      <c r="Q14653">
        <v>0</v>
      </c>
      <c r="S14653">
        <v>0</v>
      </c>
    </row>
    <row r="14654" spans="1:19" x14ac:dyDescent="0.2">
      <c r="A14654" t="s">
        <v>30456</v>
      </c>
      <c r="B14654" t="s">
        <v>30268</v>
      </c>
      <c r="C14654" t="s">
        <v>228</v>
      </c>
      <c r="D14654" t="s">
        <v>1002</v>
      </c>
      <c r="E14654" s="23">
        <v>44378</v>
      </c>
      <c r="F14654">
        <v>0</v>
      </c>
      <c r="G14654">
        <v>0</v>
      </c>
      <c r="I14654">
        <v>0</v>
      </c>
      <c r="J14654">
        <v>0</v>
      </c>
      <c r="L14654">
        <v>0</v>
      </c>
      <c r="N14654">
        <v>0</v>
      </c>
      <c r="P14654">
        <v>0</v>
      </c>
      <c r="Q14654">
        <v>0</v>
      </c>
      <c r="S14654">
        <v>0</v>
      </c>
    </row>
    <row r="14655" spans="1:19" x14ac:dyDescent="0.2">
      <c r="A14655" t="s">
        <v>30457</v>
      </c>
      <c r="B14655" t="s">
        <v>30269</v>
      </c>
      <c r="C14655" t="s">
        <v>211</v>
      </c>
      <c r="D14655" t="s">
        <v>1002</v>
      </c>
      <c r="E14655" s="23">
        <v>44378</v>
      </c>
      <c r="F14655">
        <v>0</v>
      </c>
      <c r="G14655">
        <v>0</v>
      </c>
      <c r="I14655">
        <v>0</v>
      </c>
      <c r="J14655">
        <v>0</v>
      </c>
      <c r="L14655">
        <v>0</v>
      </c>
      <c r="N14655">
        <v>0</v>
      </c>
      <c r="P14655">
        <v>0</v>
      </c>
      <c r="Q14655">
        <v>0</v>
      </c>
      <c r="S14655">
        <v>0</v>
      </c>
    </row>
    <row r="14656" spans="1:19" x14ac:dyDescent="0.2">
      <c r="A14656" t="s">
        <v>30458</v>
      </c>
      <c r="B14656" t="s">
        <v>30270</v>
      </c>
      <c r="C14656" t="s">
        <v>213</v>
      </c>
      <c r="D14656" t="s">
        <v>1002</v>
      </c>
      <c r="E14656" s="23">
        <v>44378</v>
      </c>
      <c r="F14656">
        <v>0</v>
      </c>
      <c r="G14656">
        <v>0</v>
      </c>
      <c r="I14656">
        <v>0</v>
      </c>
      <c r="J14656">
        <v>0</v>
      </c>
      <c r="L14656">
        <v>0</v>
      </c>
      <c r="N14656">
        <v>0</v>
      </c>
      <c r="P14656">
        <v>0</v>
      </c>
      <c r="Q14656">
        <v>0</v>
      </c>
      <c r="S14656">
        <v>0</v>
      </c>
    </row>
    <row r="14657" spans="1:19" x14ac:dyDescent="0.2">
      <c r="A14657" t="s">
        <v>30459</v>
      </c>
      <c r="B14657" t="s">
        <v>30271</v>
      </c>
      <c r="C14657" t="s">
        <v>229</v>
      </c>
      <c r="D14657" t="s">
        <v>1002</v>
      </c>
      <c r="E14657" s="23">
        <v>44378</v>
      </c>
      <c r="F14657">
        <v>0</v>
      </c>
      <c r="G14657">
        <v>0</v>
      </c>
      <c r="I14657">
        <v>0</v>
      </c>
      <c r="J14657">
        <v>0</v>
      </c>
      <c r="L14657">
        <v>0</v>
      </c>
      <c r="N14657">
        <v>0</v>
      </c>
      <c r="P14657">
        <v>0</v>
      </c>
      <c r="Q14657">
        <v>0</v>
      </c>
      <c r="S14657">
        <v>0</v>
      </c>
    </row>
    <row r="14658" spans="1:19" x14ac:dyDescent="0.2">
      <c r="A14658" t="s">
        <v>30460</v>
      </c>
      <c r="B14658" t="s">
        <v>30272</v>
      </c>
      <c r="C14658" t="s">
        <v>1051</v>
      </c>
      <c r="D14658" t="s">
        <v>1002</v>
      </c>
      <c r="E14658" s="23">
        <v>44378</v>
      </c>
      <c r="F14658">
        <v>0</v>
      </c>
      <c r="G14658">
        <v>0</v>
      </c>
      <c r="I14658">
        <v>0</v>
      </c>
      <c r="J14658">
        <v>0</v>
      </c>
      <c r="L14658">
        <v>0</v>
      </c>
      <c r="N14658">
        <v>0</v>
      </c>
      <c r="P14658">
        <v>0</v>
      </c>
      <c r="Q14658">
        <v>0</v>
      </c>
      <c r="S14658">
        <v>0</v>
      </c>
    </row>
    <row r="14659" spans="1:19" x14ac:dyDescent="0.2">
      <c r="A14659" t="s">
        <v>30461</v>
      </c>
      <c r="B14659" t="s">
        <v>30273</v>
      </c>
      <c r="C14659" t="s">
        <v>1049</v>
      </c>
      <c r="D14659" t="s">
        <v>1002</v>
      </c>
      <c r="E14659" s="23">
        <v>44378</v>
      </c>
      <c r="F14659">
        <v>0</v>
      </c>
      <c r="G14659">
        <v>0</v>
      </c>
      <c r="I14659">
        <v>0</v>
      </c>
      <c r="J14659">
        <v>0</v>
      </c>
      <c r="L14659">
        <v>0</v>
      </c>
      <c r="N14659">
        <v>0</v>
      </c>
      <c r="P14659">
        <v>0</v>
      </c>
      <c r="Q14659">
        <v>0</v>
      </c>
      <c r="S14659">
        <v>0</v>
      </c>
    </row>
    <row r="14660" spans="1:19" x14ac:dyDescent="0.2">
      <c r="A14660" t="s">
        <v>30462</v>
      </c>
      <c r="B14660" t="s">
        <v>30274</v>
      </c>
      <c r="C14660" t="s">
        <v>25343</v>
      </c>
      <c r="D14660" t="s">
        <v>1002</v>
      </c>
      <c r="E14660" s="23">
        <v>44378</v>
      </c>
      <c r="F14660">
        <v>0</v>
      </c>
      <c r="G14660">
        <v>0</v>
      </c>
      <c r="I14660">
        <v>0</v>
      </c>
      <c r="J14660">
        <v>0</v>
      </c>
      <c r="L14660">
        <v>0</v>
      </c>
      <c r="N14660">
        <v>0</v>
      </c>
      <c r="P14660">
        <v>0</v>
      </c>
      <c r="Q14660">
        <v>0</v>
      </c>
      <c r="S14660">
        <v>0</v>
      </c>
    </row>
    <row r="14661" spans="1:19" x14ac:dyDescent="0.2">
      <c r="A14661" t="s">
        <v>30463</v>
      </c>
      <c r="B14661" t="s">
        <v>30275</v>
      </c>
      <c r="C14661" t="s">
        <v>25698</v>
      </c>
      <c r="D14661" t="s">
        <v>1002</v>
      </c>
      <c r="E14661" s="23">
        <v>44378</v>
      </c>
      <c r="F14661">
        <v>4</v>
      </c>
      <c r="G14661">
        <v>4</v>
      </c>
      <c r="I14661">
        <v>11</v>
      </c>
      <c r="J14661">
        <v>24</v>
      </c>
      <c r="L14661">
        <v>21</v>
      </c>
      <c r="N14661">
        <v>11</v>
      </c>
      <c r="P14661">
        <v>0</v>
      </c>
      <c r="Q14661">
        <v>1</v>
      </c>
      <c r="S14661">
        <v>0</v>
      </c>
    </row>
    <row r="14662" spans="1:19" x14ac:dyDescent="0.2">
      <c r="A14662" t="s">
        <v>30464</v>
      </c>
      <c r="B14662" t="s">
        <v>30276</v>
      </c>
      <c r="C14662" t="s">
        <v>959</v>
      </c>
      <c r="D14662" t="s">
        <v>1002</v>
      </c>
      <c r="E14662" s="23">
        <v>44378</v>
      </c>
      <c r="F14662">
        <v>0</v>
      </c>
      <c r="G14662">
        <v>0</v>
      </c>
      <c r="I14662">
        <v>0</v>
      </c>
      <c r="J14662">
        <v>0</v>
      </c>
      <c r="L14662">
        <v>0</v>
      </c>
      <c r="N14662">
        <v>0</v>
      </c>
      <c r="P14662">
        <v>0</v>
      </c>
      <c r="Q14662">
        <v>0</v>
      </c>
      <c r="S14662">
        <v>0</v>
      </c>
    </row>
    <row r="14663" spans="1:19" x14ac:dyDescent="0.2">
      <c r="A14663" t="s">
        <v>30465</v>
      </c>
      <c r="B14663" t="s">
        <v>30277</v>
      </c>
      <c r="C14663" t="s">
        <v>205</v>
      </c>
      <c r="D14663" t="s">
        <v>1002</v>
      </c>
      <c r="E14663" s="23">
        <v>44378</v>
      </c>
      <c r="F14663">
        <v>0</v>
      </c>
      <c r="G14663">
        <v>0</v>
      </c>
      <c r="I14663">
        <v>0</v>
      </c>
      <c r="J14663">
        <v>0</v>
      </c>
      <c r="L14663">
        <v>0</v>
      </c>
      <c r="N14663">
        <v>0</v>
      </c>
      <c r="P14663">
        <v>0</v>
      </c>
      <c r="Q14663">
        <v>0</v>
      </c>
      <c r="S14663">
        <v>0</v>
      </c>
    </row>
    <row r="14664" spans="1:19" x14ac:dyDescent="0.2">
      <c r="A14664" t="s">
        <v>30466</v>
      </c>
      <c r="B14664" t="s">
        <v>30278</v>
      </c>
      <c r="C14664" t="s">
        <v>384</v>
      </c>
      <c r="D14664" t="s">
        <v>1002</v>
      </c>
      <c r="E14664" s="23">
        <v>44378</v>
      </c>
      <c r="F14664">
        <v>0</v>
      </c>
      <c r="G14664">
        <v>0</v>
      </c>
      <c r="I14664">
        <v>0</v>
      </c>
      <c r="J14664">
        <v>0</v>
      </c>
      <c r="L14664">
        <v>0</v>
      </c>
      <c r="N14664">
        <v>0</v>
      </c>
      <c r="P14664">
        <v>0</v>
      </c>
      <c r="Q14664">
        <v>0</v>
      </c>
      <c r="S14664">
        <v>0</v>
      </c>
    </row>
    <row r="14665" spans="1:19" x14ac:dyDescent="0.2">
      <c r="A14665" t="s">
        <v>30467</v>
      </c>
      <c r="B14665" t="s">
        <v>30279</v>
      </c>
      <c r="C14665" t="s">
        <v>210</v>
      </c>
      <c r="D14665" t="s">
        <v>1002</v>
      </c>
      <c r="E14665" s="23">
        <v>44378</v>
      </c>
      <c r="F14665">
        <v>0</v>
      </c>
      <c r="G14665">
        <v>0</v>
      </c>
      <c r="I14665">
        <v>0</v>
      </c>
      <c r="J14665">
        <v>0</v>
      </c>
      <c r="L14665">
        <v>0</v>
      </c>
      <c r="N14665">
        <v>0</v>
      </c>
      <c r="P14665">
        <v>0</v>
      </c>
      <c r="Q14665">
        <v>0</v>
      </c>
      <c r="S14665">
        <v>0</v>
      </c>
    </row>
    <row r="14666" spans="1:19" x14ac:dyDescent="0.2">
      <c r="A14666" t="s">
        <v>30468</v>
      </c>
      <c r="B14666" t="s">
        <v>30280</v>
      </c>
      <c r="C14666" t="s">
        <v>215</v>
      </c>
      <c r="D14666" t="s">
        <v>1002</v>
      </c>
      <c r="E14666" s="23">
        <v>44378</v>
      </c>
      <c r="F14666">
        <v>5</v>
      </c>
      <c r="G14666">
        <v>7</v>
      </c>
      <c r="I14666">
        <v>20</v>
      </c>
      <c r="J14666">
        <v>30</v>
      </c>
      <c r="L14666">
        <v>39</v>
      </c>
      <c r="N14666">
        <v>15</v>
      </c>
      <c r="P14666">
        <v>1</v>
      </c>
      <c r="Q14666">
        <v>2</v>
      </c>
      <c r="S14666">
        <v>5</v>
      </c>
    </row>
    <row r="14667" spans="1:19" x14ac:dyDescent="0.2">
      <c r="A14667" t="s">
        <v>30469</v>
      </c>
      <c r="B14667" t="s">
        <v>30281</v>
      </c>
      <c r="C14667" t="s">
        <v>960</v>
      </c>
      <c r="D14667" t="s">
        <v>1002</v>
      </c>
      <c r="E14667" s="23">
        <v>44378</v>
      </c>
      <c r="F14667">
        <v>0</v>
      </c>
      <c r="G14667">
        <v>0</v>
      </c>
      <c r="I14667">
        <v>0</v>
      </c>
      <c r="J14667">
        <v>0</v>
      </c>
      <c r="L14667">
        <v>0</v>
      </c>
      <c r="N14667">
        <v>0</v>
      </c>
      <c r="P14667">
        <v>0</v>
      </c>
      <c r="Q14667">
        <v>0</v>
      </c>
      <c r="S14667">
        <v>0</v>
      </c>
    </row>
    <row r="14668" spans="1:19" x14ac:dyDescent="0.2">
      <c r="A14668" t="s">
        <v>30470</v>
      </c>
      <c r="B14668" t="s">
        <v>30282</v>
      </c>
      <c r="C14668" t="s">
        <v>961</v>
      </c>
      <c r="D14668" t="s">
        <v>1002</v>
      </c>
      <c r="E14668" s="23">
        <v>44378</v>
      </c>
      <c r="F14668">
        <v>3</v>
      </c>
      <c r="G14668">
        <v>5</v>
      </c>
      <c r="I14668">
        <v>8</v>
      </c>
      <c r="J14668">
        <v>12</v>
      </c>
      <c r="L14668">
        <v>22</v>
      </c>
      <c r="N14668">
        <v>4</v>
      </c>
      <c r="P14668">
        <v>2</v>
      </c>
      <c r="Q14668">
        <v>2</v>
      </c>
      <c r="S14668">
        <v>4</v>
      </c>
    </row>
    <row r="14669" spans="1:19" x14ac:dyDescent="0.2">
      <c r="A14669" t="s">
        <v>30471</v>
      </c>
      <c r="B14669" t="s">
        <v>30283</v>
      </c>
      <c r="C14669" t="s">
        <v>221</v>
      </c>
      <c r="D14669" t="s">
        <v>1002</v>
      </c>
      <c r="E14669" s="23">
        <v>44378</v>
      </c>
      <c r="F14669">
        <v>0</v>
      </c>
      <c r="G14669">
        <v>0</v>
      </c>
      <c r="I14669">
        <v>0</v>
      </c>
      <c r="J14669">
        <v>0</v>
      </c>
      <c r="L14669">
        <v>0</v>
      </c>
      <c r="N14669">
        <v>0</v>
      </c>
      <c r="P14669">
        <v>0</v>
      </c>
      <c r="Q14669">
        <v>0</v>
      </c>
      <c r="S14669">
        <v>0</v>
      </c>
    </row>
    <row r="14670" spans="1:19" x14ac:dyDescent="0.2">
      <c r="A14670" t="s">
        <v>30472</v>
      </c>
      <c r="B14670" t="s">
        <v>30284</v>
      </c>
      <c r="C14670" t="s">
        <v>222</v>
      </c>
      <c r="D14670" t="s">
        <v>1002</v>
      </c>
      <c r="E14670" s="23">
        <v>44378</v>
      </c>
      <c r="F14670">
        <v>0</v>
      </c>
      <c r="G14670">
        <v>0</v>
      </c>
      <c r="I14670">
        <v>0</v>
      </c>
      <c r="J14670">
        <v>0</v>
      </c>
      <c r="L14670">
        <v>0</v>
      </c>
      <c r="N14670">
        <v>0</v>
      </c>
      <c r="P14670">
        <v>0</v>
      </c>
      <c r="Q14670">
        <v>0</v>
      </c>
      <c r="S14670">
        <v>0</v>
      </c>
    </row>
    <row r="14671" spans="1:19" x14ac:dyDescent="0.2">
      <c r="A14671" t="s">
        <v>30473</v>
      </c>
      <c r="B14671" t="s">
        <v>30285</v>
      </c>
      <c r="C14671" t="s">
        <v>25359</v>
      </c>
      <c r="D14671" t="s">
        <v>1002</v>
      </c>
      <c r="E14671" s="23">
        <v>44378</v>
      </c>
      <c r="F14671">
        <v>0</v>
      </c>
      <c r="G14671">
        <v>0</v>
      </c>
      <c r="I14671">
        <v>0</v>
      </c>
      <c r="J14671">
        <v>0</v>
      </c>
      <c r="L14671">
        <v>0</v>
      </c>
      <c r="N14671">
        <v>0</v>
      </c>
      <c r="P14671">
        <v>0</v>
      </c>
      <c r="Q14671">
        <v>0</v>
      </c>
      <c r="S14671">
        <v>0</v>
      </c>
    </row>
    <row r="14672" spans="1:19" x14ac:dyDescent="0.2">
      <c r="A14672" t="s">
        <v>30474</v>
      </c>
      <c r="B14672" t="s">
        <v>30286</v>
      </c>
      <c r="C14672" t="s">
        <v>200</v>
      </c>
      <c r="D14672" t="s">
        <v>1002</v>
      </c>
      <c r="E14672" s="23">
        <v>44378</v>
      </c>
      <c r="F14672">
        <v>1.5</v>
      </c>
      <c r="G14672">
        <v>1</v>
      </c>
      <c r="I14672">
        <v>10</v>
      </c>
      <c r="J14672">
        <v>9</v>
      </c>
      <c r="L14672">
        <v>6</v>
      </c>
      <c r="N14672">
        <v>7</v>
      </c>
      <c r="P14672">
        <v>0</v>
      </c>
      <c r="Q14672">
        <v>0</v>
      </c>
      <c r="S14672">
        <v>3</v>
      </c>
    </row>
    <row r="14673" spans="1:19" x14ac:dyDescent="0.2">
      <c r="A14673" t="s">
        <v>30475</v>
      </c>
      <c r="B14673" t="s">
        <v>30287</v>
      </c>
      <c r="C14673" t="s">
        <v>204</v>
      </c>
      <c r="D14673" t="s">
        <v>1002</v>
      </c>
      <c r="E14673" s="23">
        <v>44378</v>
      </c>
      <c r="F14673">
        <v>0</v>
      </c>
      <c r="G14673">
        <v>0</v>
      </c>
      <c r="I14673">
        <v>0</v>
      </c>
      <c r="J14673">
        <v>0</v>
      </c>
      <c r="L14673">
        <v>0</v>
      </c>
      <c r="N14673">
        <v>0</v>
      </c>
      <c r="P14673">
        <v>0</v>
      </c>
      <c r="Q14673">
        <v>0</v>
      </c>
      <c r="S14673">
        <v>0</v>
      </c>
    </row>
    <row r="14674" spans="1:19" x14ac:dyDescent="0.2">
      <c r="A14674" t="s">
        <v>30476</v>
      </c>
      <c r="B14674" t="s">
        <v>30288</v>
      </c>
      <c r="C14674" t="s">
        <v>385</v>
      </c>
      <c r="D14674" t="s">
        <v>1002</v>
      </c>
      <c r="E14674" s="23">
        <v>44378</v>
      </c>
      <c r="F14674">
        <v>0</v>
      </c>
      <c r="G14674">
        <v>0</v>
      </c>
      <c r="I14674">
        <v>0</v>
      </c>
      <c r="J14674">
        <v>0</v>
      </c>
      <c r="L14674">
        <v>0</v>
      </c>
      <c r="N14674">
        <v>0</v>
      </c>
      <c r="P14674">
        <v>0</v>
      </c>
      <c r="Q14674">
        <v>0</v>
      </c>
      <c r="S14674">
        <v>0</v>
      </c>
    </row>
    <row r="14675" spans="1:19" x14ac:dyDescent="0.2">
      <c r="A14675" t="s">
        <v>30477</v>
      </c>
      <c r="B14675" t="s">
        <v>30289</v>
      </c>
      <c r="C14675" t="s">
        <v>208</v>
      </c>
      <c r="D14675" t="s">
        <v>1002</v>
      </c>
      <c r="E14675" s="23">
        <v>44378</v>
      </c>
      <c r="F14675">
        <v>3</v>
      </c>
      <c r="G14675">
        <v>3</v>
      </c>
      <c r="I14675">
        <v>11</v>
      </c>
      <c r="J14675">
        <v>18</v>
      </c>
      <c r="L14675">
        <v>17</v>
      </c>
      <c r="N14675">
        <v>8</v>
      </c>
      <c r="P14675">
        <v>1</v>
      </c>
      <c r="Q14675">
        <v>1</v>
      </c>
      <c r="S14675">
        <v>3</v>
      </c>
    </row>
    <row r="14676" spans="1:19" x14ac:dyDescent="0.2">
      <c r="A14676" t="s">
        <v>30478</v>
      </c>
      <c r="B14676" t="s">
        <v>30290</v>
      </c>
      <c r="C14676" t="s">
        <v>900</v>
      </c>
      <c r="D14676" t="s">
        <v>1002</v>
      </c>
      <c r="E14676" s="23">
        <v>44378</v>
      </c>
      <c r="F14676">
        <v>4</v>
      </c>
      <c r="G14676">
        <v>3.5</v>
      </c>
      <c r="I14676">
        <v>8</v>
      </c>
      <c r="J14676">
        <v>23</v>
      </c>
      <c r="L14676">
        <v>20</v>
      </c>
      <c r="N14676">
        <v>6</v>
      </c>
      <c r="P14676">
        <v>0</v>
      </c>
      <c r="Q14676">
        <v>2</v>
      </c>
      <c r="S14676">
        <v>2</v>
      </c>
    </row>
    <row r="14677" spans="1:19" x14ac:dyDescent="0.2">
      <c r="A14677" t="s">
        <v>30479</v>
      </c>
      <c r="B14677" t="s">
        <v>30291</v>
      </c>
      <c r="C14677" t="s">
        <v>905</v>
      </c>
      <c r="D14677" t="s">
        <v>1002</v>
      </c>
      <c r="E14677" s="23">
        <v>44378</v>
      </c>
      <c r="F14677">
        <v>0</v>
      </c>
      <c r="G14677">
        <v>0</v>
      </c>
      <c r="I14677">
        <v>0</v>
      </c>
      <c r="J14677">
        <v>0</v>
      </c>
      <c r="L14677">
        <v>0</v>
      </c>
      <c r="N14677">
        <v>0</v>
      </c>
      <c r="P14677">
        <v>0</v>
      </c>
      <c r="Q14677">
        <v>0</v>
      </c>
      <c r="S14677">
        <v>0</v>
      </c>
    </row>
    <row r="14678" spans="1:19" x14ac:dyDescent="0.2">
      <c r="A14678" t="s">
        <v>30480</v>
      </c>
      <c r="B14678" t="s">
        <v>30292</v>
      </c>
      <c r="C14678" t="s">
        <v>316</v>
      </c>
      <c r="D14678" t="s">
        <v>1002</v>
      </c>
      <c r="E14678" s="23">
        <v>44378</v>
      </c>
      <c r="F14678">
        <v>2</v>
      </c>
      <c r="G14678">
        <v>4</v>
      </c>
      <c r="I14678">
        <v>7</v>
      </c>
      <c r="J14678">
        <v>11</v>
      </c>
      <c r="L14678">
        <v>22</v>
      </c>
      <c r="N14678">
        <v>5</v>
      </c>
      <c r="P14678">
        <v>0</v>
      </c>
      <c r="Q14678">
        <v>0</v>
      </c>
      <c r="S14678">
        <v>2</v>
      </c>
    </row>
    <row r="14679" spans="1:19" x14ac:dyDescent="0.2">
      <c r="A14679" t="s">
        <v>30481</v>
      </c>
      <c r="B14679" t="s">
        <v>30293</v>
      </c>
      <c r="C14679" t="s">
        <v>218</v>
      </c>
      <c r="D14679" t="s">
        <v>1002</v>
      </c>
      <c r="E14679" s="23">
        <v>44378</v>
      </c>
      <c r="F14679">
        <v>0</v>
      </c>
      <c r="G14679">
        <v>0</v>
      </c>
      <c r="I14679">
        <v>0</v>
      </c>
      <c r="J14679">
        <v>0</v>
      </c>
      <c r="L14679">
        <v>0</v>
      </c>
      <c r="N14679">
        <v>0</v>
      </c>
      <c r="P14679">
        <v>0</v>
      </c>
      <c r="Q14679">
        <v>0</v>
      </c>
      <c r="S14679">
        <v>0</v>
      </c>
    </row>
    <row r="14680" spans="1:19" x14ac:dyDescent="0.2">
      <c r="A14680" t="s">
        <v>30482</v>
      </c>
      <c r="B14680" t="s">
        <v>30294</v>
      </c>
      <c r="C14680" t="s">
        <v>202</v>
      </c>
      <c r="D14680" t="s">
        <v>1002</v>
      </c>
      <c r="E14680" s="23">
        <v>44378</v>
      </c>
      <c r="F14680">
        <v>7</v>
      </c>
      <c r="G14680">
        <v>8</v>
      </c>
      <c r="I14680">
        <v>57</v>
      </c>
      <c r="J14680">
        <v>73</v>
      </c>
      <c r="L14680">
        <v>90</v>
      </c>
      <c r="N14680">
        <v>55</v>
      </c>
      <c r="P14680">
        <v>7</v>
      </c>
      <c r="Q14680">
        <v>7</v>
      </c>
      <c r="S14680">
        <v>2</v>
      </c>
    </row>
    <row r="14681" spans="1:19" x14ac:dyDescent="0.2">
      <c r="A14681" t="s">
        <v>30483</v>
      </c>
      <c r="B14681" t="s">
        <v>30295</v>
      </c>
      <c r="C14681" t="s">
        <v>347</v>
      </c>
      <c r="D14681" t="s">
        <v>1002</v>
      </c>
      <c r="E14681" s="23">
        <v>44378</v>
      </c>
      <c r="F14681">
        <v>0</v>
      </c>
      <c r="G14681">
        <v>0</v>
      </c>
      <c r="I14681">
        <v>0</v>
      </c>
      <c r="J14681">
        <v>0</v>
      </c>
      <c r="L14681">
        <v>0</v>
      </c>
      <c r="N14681">
        <v>0</v>
      </c>
      <c r="P14681">
        <v>0</v>
      </c>
      <c r="Q14681">
        <v>0</v>
      </c>
      <c r="S14681">
        <v>0</v>
      </c>
    </row>
    <row r="14682" spans="1:19" x14ac:dyDescent="0.2">
      <c r="A14682" t="s">
        <v>30484</v>
      </c>
      <c r="B14682" t="s">
        <v>30296</v>
      </c>
      <c r="C14682" t="s">
        <v>224</v>
      </c>
      <c r="D14682" t="s">
        <v>1002</v>
      </c>
      <c r="E14682" s="23">
        <v>44378</v>
      </c>
      <c r="F14682">
        <v>0</v>
      </c>
      <c r="G14682">
        <v>0</v>
      </c>
      <c r="I14682">
        <v>0</v>
      </c>
      <c r="J14682">
        <v>0</v>
      </c>
      <c r="L14682">
        <v>0</v>
      </c>
      <c r="N14682">
        <v>0</v>
      </c>
      <c r="P14682">
        <v>0</v>
      </c>
      <c r="Q14682">
        <v>0</v>
      </c>
      <c r="S14682">
        <v>0</v>
      </c>
    </row>
    <row r="14683" spans="1:19" x14ac:dyDescent="0.2">
      <c r="A14683" t="s">
        <v>30485</v>
      </c>
      <c r="B14683" t="s">
        <v>30297</v>
      </c>
      <c r="C14683" t="s">
        <v>345</v>
      </c>
      <c r="D14683" t="s">
        <v>1002</v>
      </c>
      <c r="E14683" s="23">
        <v>44378</v>
      </c>
      <c r="F14683">
        <v>0</v>
      </c>
      <c r="G14683">
        <v>0</v>
      </c>
      <c r="I14683">
        <v>0</v>
      </c>
      <c r="J14683">
        <v>0</v>
      </c>
      <c r="L14683">
        <v>0</v>
      </c>
      <c r="N14683">
        <v>0</v>
      </c>
      <c r="P14683">
        <v>0</v>
      </c>
      <c r="Q14683">
        <v>0</v>
      </c>
      <c r="S14683">
        <v>0</v>
      </c>
    </row>
    <row r="14684" spans="1:19" x14ac:dyDescent="0.2">
      <c r="A14684" t="s">
        <v>30486</v>
      </c>
      <c r="B14684" t="s">
        <v>30298</v>
      </c>
      <c r="C14684" t="s">
        <v>226</v>
      </c>
      <c r="D14684" t="s">
        <v>1002</v>
      </c>
      <c r="E14684" s="23">
        <v>44378</v>
      </c>
      <c r="F14684">
        <v>3</v>
      </c>
      <c r="G14684">
        <v>11</v>
      </c>
      <c r="I14684">
        <v>10</v>
      </c>
      <c r="J14684">
        <v>33</v>
      </c>
      <c r="L14684">
        <v>121</v>
      </c>
      <c r="N14684">
        <v>6</v>
      </c>
      <c r="P14684">
        <v>0</v>
      </c>
      <c r="Q14684">
        <v>1</v>
      </c>
      <c r="S14684">
        <v>4</v>
      </c>
    </row>
    <row r="14685" spans="1:19" x14ac:dyDescent="0.2">
      <c r="A14685" t="s">
        <v>30487</v>
      </c>
      <c r="B14685" t="s">
        <v>30299</v>
      </c>
      <c r="C14685" t="s">
        <v>231</v>
      </c>
      <c r="D14685" t="s">
        <v>1002</v>
      </c>
      <c r="E14685" s="23">
        <v>44378</v>
      </c>
      <c r="F14685">
        <v>10</v>
      </c>
      <c r="G14685">
        <v>11.5</v>
      </c>
      <c r="I14685">
        <v>132</v>
      </c>
      <c r="J14685">
        <v>110</v>
      </c>
      <c r="L14685">
        <v>128</v>
      </c>
      <c r="N14685">
        <v>132</v>
      </c>
      <c r="P14685">
        <v>0</v>
      </c>
      <c r="Q14685">
        <v>0</v>
      </c>
      <c r="S14685">
        <v>0</v>
      </c>
    </row>
    <row r="14686" spans="1:19" x14ac:dyDescent="0.2">
      <c r="A14686" t="s">
        <v>30488</v>
      </c>
      <c r="B14686" t="s">
        <v>30300</v>
      </c>
      <c r="C14686" t="s">
        <v>216</v>
      </c>
      <c r="D14686" t="s">
        <v>1002</v>
      </c>
      <c r="E14686" s="23">
        <v>44378</v>
      </c>
      <c r="F14686">
        <v>9</v>
      </c>
      <c r="G14686">
        <v>9</v>
      </c>
      <c r="I14686">
        <v>70</v>
      </c>
      <c r="J14686">
        <v>90</v>
      </c>
      <c r="L14686">
        <v>90</v>
      </c>
      <c r="N14686">
        <v>60</v>
      </c>
      <c r="P14686">
        <v>10</v>
      </c>
      <c r="Q14686">
        <v>10</v>
      </c>
      <c r="S14686">
        <v>10</v>
      </c>
    </row>
    <row r="14687" spans="1:19" x14ac:dyDescent="0.2">
      <c r="A14687" t="s">
        <v>30489</v>
      </c>
      <c r="B14687" t="s">
        <v>30301</v>
      </c>
      <c r="C14687" t="s">
        <v>233</v>
      </c>
      <c r="D14687" t="s">
        <v>1002</v>
      </c>
      <c r="E14687" s="23">
        <v>44378</v>
      </c>
      <c r="F14687">
        <v>0</v>
      </c>
      <c r="G14687">
        <v>0</v>
      </c>
      <c r="I14687">
        <v>0</v>
      </c>
      <c r="J14687">
        <v>0</v>
      </c>
      <c r="L14687">
        <v>0</v>
      </c>
      <c r="N14687">
        <v>0</v>
      </c>
      <c r="P14687">
        <v>0</v>
      </c>
      <c r="Q14687">
        <v>0</v>
      </c>
      <c r="S14687">
        <v>0</v>
      </c>
    </row>
    <row r="14688" spans="1:19" x14ac:dyDescent="0.2">
      <c r="A14688" t="s">
        <v>30490</v>
      </c>
      <c r="B14688" t="s">
        <v>30302</v>
      </c>
      <c r="C14688" t="s">
        <v>219</v>
      </c>
      <c r="D14688" t="s">
        <v>1002</v>
      </c>
      <c r="E14688" s="23">
        <v>44378</v>
      </c>
      <c r="F14688">
        <v>0</v>
      </c>
      <c r="G14688">
        <v>0</v>
      </c>
      <c r="I14688">
        <v>0</v>
      </c>
      <c r="J14688">
        <v>0</v>
      </c>
      <c r="L14688">
        <v>0</v>
      </c>
      <c r="N14688">
        <v>0</v>
      </c>
      <c r="P14688">
        <v>0</v>
      </c>
      <c r="Q14688">
        <v>0</v>
      </c>
      <c r="S14688">
        <v>0</v>
      </c>
    </row>
    <row r="14689" spans="1:19" x14ac:dyDescent="0.2">
      <c r="A14689" t="s">
        <v>30491</v>
      </c>
      <c r="B14689" t="s">
        <v>30303</v>
      </c>
      <c r="C14689" t="s">
        <v>340</v>
      </c>
      <c r="D14689" t="s">
        <v>1002</v>
      </c>
      <c r="E14689" s="23">
        <v>44378</v>
      </c>
      <c r="F14689">
        <v>2</v>
      </c>
      <c r="G14689">
        <v>3</v>
      </c>
      <c r="I14689">
        <v>22</v>
      </c>
      <c r="J14689">
        <v>22</v>
      </c>
      <c r="L14689">
        <v>32</v>
      </c>
      <c r="N14689">
        <v>20</v>
      </c>
      <c r="P14689">
        <v>2</v>
      </c>
      <c r="Q14689">
        <v>3</v>
      </c>
      <c r="S14689">
        <v>2</v>
      </c>
    </row>
    <row r="14690" spans="1:19" x14ac:dyDescent="0.2">
      <c r="A14690" t="s">
        <v>30492</v>
      </c>
      <c r="B14690" t="s">
        <v>30304</v>
      </c>
      <c r="C14690" t="s">
        <v>350</v>
      </c>
      <c r="D14690" t="s">
        <v>1002</v>
      </c>
      <c r="E14690" s="23">
        <v>44378</v>
      </c>
      <c r="F14690">
        <v>0</v>
      </c>
      <c r="G14690">
        <v>0</v>
      </c>
      <c r="I14690">
        <v>0</v>
      </c>
      <c r="J14690">
        <v>0</v>
      </c>
      <c r="L14690">
        <v>0</v>
      </c>
      <c r="N14690">
        <v>0</v>
      </c>
      <c r="P14690">
        <v>0</v>
      </c>
      <c r="Q14690">
        <v>0</v>
      </c>
      <c r="S14690">
        <v>0</v>
      </c>
    </row>
    <row r="14691" spans="1:19" x14ac:dyDescent="0.2">
      <c r="A14691" t="s">
        <v>30493</v>
      </c>
      <c r="B14691" t="s">
        <v>30305</v>
      </c>
      <c r="C14691" t="s">
        <v>351</v>
      </c>
      <c r="D14691" t="s">
        <v>1002</v>
      </c>
      <c r="E14691" s="23">
        <v>44378</v>
      </c>
      <c r="F14691">
        <v>0</v>
      </c>
      <c r="G14691">
        <v>0</v>
      </c>
      <c r="I14691">
        <v>0</v>
      </c>
      <c r="J14691">
        <v>0</v>
      </c>
      <c r="L14691">
        <v>0</v>
      </c>
      <c r="N14691">
        <v>0</v>
      </c>
      <c r="P14691">
        <v>0</v>
      </c>
      <c r="Q14691">
        <v>0</v>
      </c>
      <c r="S14691">
        <v>0</v>
      </c>
    </row>
    <row r="14692" spans="1:19" x14ac:dyDescent="0.2">
      <c r="A14692" t="s">
        <v>30494</v>
      </c>
      <c r="B14692" t="s">
        <v>30306</v>
      </c>
      <c r="C14692" t="s">
        <v>352</v>
      </c>
      <c r="D14692" t="s">
        <v>1002</v>
      </c>
      <c r="E14692" s="23">
        <v>44378</v>
      </c>
      <c r="F14692">
        <v>0</v>
      </c>
      <c r="G14692">
        <v>0</v>
      </c>
      <c r="I14692">
        <v>0</v>
      </c>
      <c r="J14692">
        <v>0</v>
      </c>
      <c r="L14692">
        <v>0</v>
      </c>
      <c r="N14692">
        <v>0</v>
      </c>
      <c r="P14692">
        <v>0</v>
      </c>
      <c r="Q14692">
        <v>0</v>
      </c>
      <c r="S14692">
        <v>0</v>
      </c>
    </row>
    <row r="14693" spans="1:19" x14ac:dyDescent="0.2">
      <c r="A14693" t="s">
        <v>30495</v>
      </c>
      <c r="B14693" t="s">
        <v>30307</v>
      </c>
      <c r="C14693" t="s">
        <v>353</v>
      </c>
      <c r="D14693" t="s">
        <v>1002</v>
      </c>
      <c r="E14693" s="23">
        <v>44378</v>
      </c>
      <c r="F14693">
        <v>0</v>
      </c>
      <c r="G14693">
        <v>0</v>
      </c>
      <c r="I14693">
        <v>0</v>
      </c>
      <c r="J14693">
        <v>0</v>
      </c>
      <c r="L14693">
        <v>0</v>
      </c>
      <c r="N14693">
        <v>0</v>
      </c>
      <c r="P14693">
        <v>0</v>
      </c>
      <c r="Q14693">
        <v>0</v>
      </c>
      <c r="S14693">
        <v>0</v>
      </c>
    </row>
    <row r="14694" spans="1:19" x14ac:dyDescent="0.2">
      <c r="A14694" t="s">
        <v>30496</v>
      </c>
      <c r="B14694" t="s">
        <v>30308</v>
      </c>
      <c r="C14694" t="s">
        <v>386</v>
      </c>
      <c r="D14694" t="s">
        <v>1002</v>
      </c>
      <c r="E14694" s="23">
        <v>44378</v>
      </c>
      <c r="F14694">
        <v>0</v>
      </c>
      <c r="G14694">
        <v>0</v>
      </c>
      <c r="I14694">
        <v>0</v>
      </c>
      <c r="J14694">
        <v>0</v>
      </c>
      <c r="L14694">
        <v>0</v>
      </c>
      <c r="N14694">
        <v>0</v>
      </c>
      <c r="P14694">
        <v>0</v>
      </c>
      <c r="Q14694">
        <v>0</v>
      </c>
      <c r="S14694">
        <v>0</v>
      </c>
    </row>
    <row r="14695" spans="1:19" x14ac:dyDescent="0.2">
      <c r="A14695" t="s">
        <v>30497</v>
      </c>
      <c r="B14695" t="s">
        <v>30309</v>
      </c>
      <c r="C14695" t="s">
        <v>354</v>
      </c>
      <c r="D14695" t="s">
        <v>1002</v>
      </c>
      <c r="E14695" s="23">
        <v>44378</v>
      </c>
      <c r="F14695">
        <v>4</v>
      </c>
      <c r="G14695">
        <v>4</v>
      </c>
      <c r="I14695">
        <v>9</v>
      </c>
      <c r="J14695">
        <v>24</v>
      </c>
      <c r="L14695">
        <v>24</v>
      </c>
      <c r="N14695">
        <v>9</v>
      </c>
      <c r="P14695">
        <v>0</v>
      </c>
      <c r="Q14695">
        <v>0</v>
      </c>
      <c r="S14695">
        <v>0</v>
      </c>
    </row>
    <row r="14696" spans="1:19" x14ac:dyDescent="0.2">
      <c r="A14696" t="s">
        <v>30498</v>
      </c>
      <c r="B14696" t="s">
        <v>30310</v>
      </c>
      <c r="C14696" t="s">
        <v>355</v>
      </c>
      <c r="D14696" t="s">
        <v>1002</v>
      </c>
      <c r="E14696" s="23">
        <v>44378</v>
      </c>
      <c r="F14696">
        <v>1.5</v>
      </c>
      <c r="G14696">
        <v>2</v>
      </c>
      <c r="I14696">
        <v>6</v>
      </c>
      <c r="J14696">
        <v>8</v>
      </c>
      <c r="L14696">
        <v>11</v>
      </c>
      <c r="N14696">
        <v>6</v>
      </c>
      <c r="P14696">
        <v>0</v>
      </c>
      <c r="Q14696">
        <v>0</v>
      </c>
      <c r="S14696">
        <v>0</v>
      </c>
    </row>
    <row r="14697" spans="1:19" x14ac:dyDescent="0.2">
      <c r="A14697" t="s">
        <v>30499</v>
      </c>
      <c r="B14697" t="s">
        <v>30311</v>
      </c>
      <c r="C14697" t="s">
        <v>1048</v>
      </c>
      <c r="D14697" t="s">
        <v>1002</v>
      </c>
      <c r="E14697" s="23">
        <v>44378</v>
      </c>
      <c r="F14697">
        <v>1.5</v>
      </c>
      <c r="G14697">
        <v>2.5</v>
      </c>
      <c r="I14697">
        <v>3</v>
      </c>
      <c r="J14697">
        <v>9</v>
      </c>
      <c r="L14697">
        <v>14</v>
      </c>
      <c r="N14697">
        <v>3</v>
      </c>
      <c r="P14697">
        <v>0</v>
      </c>
      <c r="Q14697">
        <v>0</v>
      </c>
      <c r="S14697">
        <v>0</v>
      </c>
    </row>
    <row r="14698" spans="1:19" x14ac:dyDescent="0.2">
      <c r="A14698" t="s">
        <v>30500</v>
      </c>
      <c r="B14698" t="s">
        <v>30312</v>
      </c>
      <c r="C14698" t="s">
        <v>1047</v>
      </c>
      <c r="D14698" t="s">
        <v>1002</v>
      </c>
      <c r="E14698" s="23">
        <v>44378</v>
      </c>
      <c r="F14698">
        <v>1.5</v>
      </c>
      <c r="G14698">
        <v>1.5</v>
      </c>
      <c r="I14698">
        <v>20</v>
      </c>
      <c r="J14698">
        <v>8</v>
      </c>
      <c r="L14698">
        <v>8</v>
      </c>
      <c r="N14698">
        <v>19</v>
      </c>
      <c r="P14698">
        <v>0</v>
      </c>
      <c r="Q14698">
        <v>0</v>
      </c>
      <c r="S14698">
        <v>1</v>
      </c>
    </row>
    <row r="14699" spans="1:19" x14ac:dyDescent="0.2">
      <c r="A14699" t="s">
        <v>30501</v>
      </c>
      <c r="B14699" t="s">
        <v>30313</v>
      </c>
      <c r="C14699" t="s">
        <v>1050</v>
      </c>
      <c r="D14699" t="s">
        <v>1002</v>
      </c>
      <c r="E14699" s="23">
        <v>44378</v>
      </c>
      <c r="F14699">
        <v>0</v>
      </c>
      <c r="G14699">
        <v>0</v>
      </c>
      <c r="I14699">
        <v>0</v>
      </c>
      <c r="J14699">
        <v>0</v>
      </c>
      <c r="L14699">
        <v>0</v>
      </c>
      <c r="N14699">
        <v>0</v>
      </c>
      <c r="P14699">
        <v>0</v>
      </c>
      <c r="Q14699">
        <v>0</v>
      </c>
      <c r="S14699">
        <v>0</v>
      </c>
    </row>
    <row r="14700" spans="1:19" x14ac:dyDescent="0.2">
      <c r="A14700" t="s">
        <v>30502</v>
      </c>
      <c r="B14700" t="s">
        <v>30314</v>
      </c>
      <c r="C14700" t="s">
        <v>1054</v>
      </c>
      <c r="D14700" t="s">
        <v>1002</v>
      </c>
      <c r="E14700" s="23">
        <v>44378</v>
      </c>
      <c r="F14700">
        <v>0</v>
      </c>
      <c r="G14700">
        <v>0</v>
      </c>
      <c r="I14700">
        <v>0</v>
      </c>
      <c r="J14700">
        <v>0</v>
      </c>
      <c r="L14700">
        <v>0</v>
      </c>
      <c r="N14700">
        <v>0</v>
      </c>
      <c r="P14700">
        <v>0</v>
      </c>
      <c r="Q14700">
        <v>0</v>
      </c>
      <c r="S14700">
        <v>0</v>
      </c>
    </row>
    <row r="14701" spans="1:19" x14ac:dyDescent="0.2">
      <c r="A14701" t="s">
        <v>30503</v>
      </c>
      <c r="B14701" t="s">
        <v>30315</v>
      </c>
      <c r="C14701" t="s">
        <v>1052</v>
      </c>
      <c r="D14701" t="s">
        <v>1002</v>
      </c>
      <c r="E14701" s="23">
        <v>44378</v>
      </c>
      <c r="F14701">
        <v>2</v>
      </c>
      <c r="G14701">
        <v>2.5</v>
      </c>
      <c r="I14701">
        <v>10</v>
      </c>
      <c r="J14701">
        <v>11</v>
      </c>
      <c r="L14701">
        <v>13</v>
      </c>
      <c r="N14701">
        <v>7</v>
      </c>
      <c r="P14701">
        <v>0</v>
      </c>
      <c r="Q14701">
        <v>0</v>
      </c>
      <c r="S14701">
        <v>3</v>
      </c>
    </row>
    <row r="14702" spans="1:19" x14ac:dyDescent="0.2">
      <c r="A14702" t="s">
        <v>30504</v>
      </c>
      <c r="B14702" t="s">
        <v>30316</v>
      </c>
      <c r="C14702" t="s">
        <v>1053</v>
      </c>
      <c r="D14702" t="s">
        <v>1002</v>
      </c>
      <c r="E14702" s="23">
        <v>44378</v>
      </c>
      <c r="F14702">
        <v>1</v>
      </c>
      <c r="G14702">
        <v>1.5</v>
      </c>
      <c r="I14702">
        <v>6</v>
      </c>
      <c r="J14702">
        <v>5</v>
      </c>
      <c r="L14702">
        <v>8</v>
      </c>
      <c r="N14702">
        <v>3</v>
      </c>
      <c r="P14702">
        <v>0</v>
      </c>
      <c r="Q14702">
        <v>0</v>
      </c>
      <c r="S14702">
        <v>3</v>
      </c>
    </row>
    <row r="14703" spans="1:19" x14ac:dyDescent="0.2">
      <c r="A14703" t="s">
        <v>30413</v>
      </c>
      <c r="B14703" t="s">
        <v>30225</v>
      </c>
      <c r="C14703" t="s">
        <v>25698</v>
      </c>
      <c r="D14703" t="s">
        <v>1000</v>
      </c>
      <c r="E14703" s="23">
        <v>44378</v>
      </c>
      <c r="F14703">
        <v>4</v>
      </c>
      <c r="G14703">
        <v>4</v>
      </c>
      <c r="I14703">
        <v>11</v>
      </c>
      <c r="J14703">
        <v>24</v>
      </c>
      <c r="L14703">
        <v>21</v>
      </c>
      <c r="N14703">
        <v>11</v>
      </c>
      <c r="P14703">
        <v>0</v>
      </c>
      <c r="Q14703">
        <v>1</v>
      </c>
      <c r="S14703">
        <v>0</v>
      </c>
    </row>
    <row r="14704" spans="1:19" x14ac:dyDescent="0.2">
      <c r="A14704" t="s">
        <v>30505</v>
      </c>
      <c r="B14704" t="s">
        <v>30317</v>
      </c>
      <c r="C14704" t="s">
        <v>962</v>
      </c>
      <c r="D14704" t="s">
        <v>1000</v>
      </c>
      <c r="E14704" s="23">
        <v>44378</v>
      </c>
      <c r="F14704">
        <v>0</v>
      </c>
      <c r="G14704">
        <v>0</v>
      </c>
      <c r="I14704">
        <v>0</v>
      </c>
      <c r="J14704">
        <v>0</v>
      </c>
      <c r="L14704">
        <v>0</v>
      </c>
      <c r="N14704">
        <v>0</v>
      </c>
      <c r="P14704">
        <v>0</v>
      </c>
      <c r="Q14704">
        <v>0</v>
      </c>
      <c r="S14704">
        <v>0</v>
      </c>
    </row>
    <row r="14705" spans="1:19" x14ac:dyDescent="0.2">
      <c r="A14705" t="s">
        <v>30506</v>
      </c>
      <c r="B14705" t="s">
        <v>30318</v>
      </c>
      <c r="C14705" t="s">
        <v>348</v>
      </c>
      <c r="D14705" t="s">
        <v>1000</v>
      </c>
      <c r="E14705" s="23">
        <v>44378</v>
      </c>
      <c r="F14705">
        <v>0</v>
      </c>
      <c r="G14705">
        <v>0</v>
      </c>
      <c r="I14705">
        <v>0</v>
      </c>
      <c r="J14705">
        <v>0</v>
      </c>
      <c r="L14705">
        <v>0</v>
      </c>
      <c r="N14705">
        <v>0</v>
      </c>
      <c r="P14705">
        <v>0</v>
      </c>
      <c r="Q14705">
        <v>0</v>
      </c>
      <c r="S14705">
        <v>0</v>
      </c>
    </row>
    <row r="14706" spans="1:19" x14ac:dyDescent="0.2">
      <c r="A14706" t="s">
        <v>30507</v>
      </c>
      <c r="B14706" t="s">
        <v>30319</v>
      </c>
      <c r="C14706" t="s">
        <v>357</v>
      </c>
      <c r="D14706" t="s">
        <v>1000</v>
      </c>
      <c r="E14706" s="23">
        <v>44378</v>
      </c>
      <c r="F14706">
        <v>0</v>
      </c>
      <c r="G14706">
        <v>0</v>
      </c>
      <c r="I14706">
        <v>0</v>
      </c>
      <c r="J14706">
        <v>0</v>
      </c>
      <c r="L14706">
        <v>0</v>
      </c>
      <c r="N14706">
        <v>0</v>
      </c>
      <c r="P14706">
        <v>0</v>
      </c>
      <c r="Q14706">
        <v>0</v>
      </c>
      <c r="S14706">
        <v>0</v>
      </c>
    </row>
    <row r="14707" spans="1:19" x14ac:dyDescent="0.2">
      <c r="A14707" t="s">
        <v>30508</v>
      </c>
      <c r="B14707" t="s">
        <v>30320</v>
      </c>
      <c r="C14707" t="s">
        <v>22399</v>
      </c>
      <c r="D14707" t="s">
        <v>1000</v>
      </c>
      <c r="E14707" s="23">
        <v>44378</v>
      </c>
      <c r="F14707">
        <v>0</v>
      </c>
      <c r="G14707">
        <v>0</v>
      </c>
      <c r="I14707">
        <v>0</v>
      </c>
      <c r="J14707">
        <v>0</v>
      </c>
      <c r="L14707">
        <v>0</v>
      </c>
      <c r="N14707">
        <v>0</v>
      </c>
      <c r="P14707">
        <v>0</v>
      </c>
      <c r="Q14707">
        <v>0</v>
      </c>
      <c r="S14707">
        <v>0</v>
      </c>
    </row>
    <row r="14708" spans="1:19" x14ac:dyDescent="0.2">
      <c r="A14708" t="s">
        <v>30509</v>
      </c>
      <c r="B14708" t="s">
        <v>30321</v>
      </c>
      <c r="C14708" t="s">
        <v>203</v>
      </c>
      <c r="D14708" t="s">
        <v>1000</v>
      </c>
      <c r="E14708" s="23">
        <v>44378</v>
      </c>
      <c r="F14708">
        <v>0</v>
      </c>
      <c r="G14708">
        <v>0</v>
      </c>
      <c r="I14708">
        <v>0</v>
      </c>
      <c r="J14708">
        <v>0</v>
      </c>
      <c r="L14708">
        <v>0</v>
      </c>
      <c r="N14708">
        <v>0</v>
      </c>
      <c r="P14708">
        <v>0</v>
      </c>
      <c r="Q14708">
        <v>0</v>
      </c>
      <c r="S14708">
        <v>0</v>
      </c>
    </row>
    <row r="14709" spans="1:19" x14ac:dyDescent="0.2">
      <c r="A14709" t="s">
        <v>30510</v>
      </c>
      <c r="B14709" t="s">
        <v>30322</v>
      </c>
      <c r="C14709" t="s">
        <v>387</v>
      </c>
      <c r="D14709" t="s">
        <v>1000</v>
      </c>
      <c r="E14709" s="23">
        <v>44378</v>
      </c>
      <c r="F14709">
        <v>0</v>
      </c>
      <c r="G14709">
        <v>0</v>
      </c>
      <c r="I14709">
        <v>0</v>
      </c>
      <c r="J14709">
        <v>0</v>
      </c>
      <c r="L14709">
        <v>0</v>
      </c>
      <c r="N14709">
        <v>0</v>
      </c>
      <c r="P14709">
        <v>0</v>
      </c>
      <c r="Q14709">
        <v>0</v>
      </c>
      <c r="S14709">
        <v>0</v>
      </c>
    </row>
    <row r="14710" spans="1:19" x14ac:dyDescent="0.2">
      <c r="A14710" t="s">
        <v>30511</v>
      </c>
      <c r="B14710" t="s">
        <v>30323</v>
      </c>
      <c r="C14710" t="s">
        <v>223</v>
      </c>
      <c r="D14710" t="s">
        <v>1000</v>
      </c>
      <c r="E14710" s="23">
        <v>44378</v>
      </c>
      <c r="F14710">
        <v>0</v>
      </c>
      <c r="G14710">
        <v>0</v>
      </c>
      <c r="I14710">
        <v>0</v>
      </c>
      <c r="J14710">
        <v>0</v>
      </c>
      <c r="L14710">
        <v>0</v>
      </c>
      <c r="N14710">
        <v>0</v>
      </c>
      <c r="P14710">
        <v>0</v>
      </c>
      <c r="Q14710">
        <v>0</v>
      </c>
      <c r="S14710">
        <v>0</v>
      </c>
    </row>
    <row r="14711" spans="1:19" x14ac:dyDescent="0.2">
      <c r="A14711" t="s">
        <v>30512</v>
      </c>
      <c r="B14711" t="s">
        <v>30324</v>
      </c>
      <c r="C14711" t="s">
        <v>346</v>
      </c>
      <c r="D14711" t="s">
        <v>1000</v>
      </c>
      <c r="E14711" s="23">
        <v>44378</v>
      </c>
      <c r="F14711">
        <v>0</v>
      </c>
      <c r="G14711">
        <v>0</v>
      </c>
      <c r="I14711">
        <v>0</v>
      </c>
      <c r="J14711">
        <v>0</v>
      </c>
      <c r="L14711">
        <v>0</v>
      </c>
      <c r="N14711">
        <v>0</v>
      </c>
      <c r="P14711">
        <v>0</v>
      </c>
      <c r="Q14711">
        <v>0</v>
      </c>
      <c r="S14711">
        <v>0</v>
      </c>
    </row>
    <row r="14712" spans="1:19" x14ac:dyDescent="0.2">
      <c r="A14712" t="s">
        <v>30513</v>
      </c>
      <c r="B14712" t="s">
        <v>30325</v>
      </c>
      <c r="C14712" t="s">
        <v>207</v>
      </c>
      <c r="D14712" t="s">
        <v>1000</v>
      </c>
      <c r="E14712" s="23">
        <v>44378</v>
      </c>
      <c r="F14712">
        <v>7</v>
      </c>
      <c r="G14712">
        <v>7</v>
      </c>
      <c r="I14712">
        <v>20</v>
      </c>
      <c r="J14712">
        <v>42</v>
      </c>
      <c r="L14712">
        <v>41</v>
      </c>
      <c r="N14712">
        <v>17</v>
      </c>
      <c r="P14712">
        <v>1</v>
      </c>
      <c r="Q14712">
        <v>1</v>
      </c>
      <c r="S14712">
        <v>3</v>
      </c>
    </row>
    <row r="14713" spans="1:19" x14ac:dyDescent="0.2">
      <c r="A14713" t="s">
        <v>30514</v>
      </c>
      <c r="B14713" t="s">
        <v>30326</v>
      </c>
      <c r="C14713" t="s">
        <v>212</v>
      </c>
      <c r="D14713" t="s">
        <v>1000</v>
      </c>
      <c r="E14713" s="23">
        <v>44378</v>
      </c>
      <c r="F14713">
        <v>4</v>
      </c>
      <c r="G14713">
        <v>3.5</v>
      </c>
      <c r="I14713">
        <v>8</v>
      </c>
      <c r="J14713">
        <v>23</v>
      </c>
      <c r="L14713">
        <v>20</v>
      </c>
      <c r="N14713">
        <v>6</v>
      </c>
      <c r="P14713">
        <v>0</v>
      </c>
      <c r="Q14713">
        <v>2</v>
      </c>
      <c r="S14713">
        <v>2</v>
      </c>
    </row>
    <row r="14714" spans="1:19" x14ac:dyDescent="0.2">
      <c r="A14714" t="s">
        <v>30515</v>
      </c>
      <c r="B14714" t="s">
        <v>30327</v>
      </c>
      <c r="C14714" t="s">
        <v>963</v>
      </c>
      <c r="D14714" t="s">
        <v>1000</v>
      </c>
      <c r="E14714" s="23">
        <v>44378</v>
      </c>
      <c r="F14714">
        <v>0</v>
      </c>
      <c r="G14714">
        <v>0</v>
      </c>
      <c r="I14714">
        <v>0</v>
      </c>
      <c r="J14714">
        <v>0</v>
      </c>
      <c r="L14714">
        <v>0</v>
      </c>
      <c r="N14714">
        <v>0</v>
      </c>
      <c r="P14714">
        <v>0</v>
      </c>
      <c r="Q14714">
        <v>0</v>
      </c>
      <c r="S14714">
        <v>0</v>
      </c>
    </row>
    <row r="14715" spans="1:19" x14ac:dyDescent="0.2">
      <c r="A14715" t="s">
        <v>30516</v>
      </c>
      <c r="B14715" t="s">
        <v>30328</v>
      </c>
      <c r="C14715" t="s">
        <v>225</v>
      </c>
      <c r="D14715" t="s">
        <v>1000</v>
      </c>
      <c r="E14715" s="23">
        <v>44378</v>
      </c>
      <c r="F14715">
        <v>3</v>
      </c>
      <c r="G14715">
        <v>11</v>
      </c>
      <c r="I14715">
        <v>10</v>
      </c>
      <c r="J14715">
        <v>33</v>
      </c>
      <c r="L14715">
        <v>121</v>
      </c>
      <c r="N14715">
        <v>6</v>
      </c>
      <c r="P14715">
        <v>0</v>
      </c>
      <c r="Q14715">
        <v>1</v>
      </c>
      <c r="S14715">
        <v>4</v>
      </c>
    </row>
    <row r="14716" spans="1:19" x14ac:dyDescent="0.2">
      <c r="A14716" t="s">
        <v>30517</v>
      </c>
      <c r="B14716" t="s">
        <v>30329</v>
      </c>
      <c r="C14716" t="s">
        <v>232</v>
      </c>
      <c r="D14716" t="s">
        <v>1000</v>
      </c>
      <c r="E14716" s="23">
        <v>44378</v>
      </c>
      <c r="F14716">
        <v>13</v>
      </c>
      <c r="G14716">
        <v>16.5</v>
      </c>
      <c r="I14716">
        <v>140</v>
      </c>
      <c r="J14716">
        <v>122</v>
      </c>
      <c r="L14716">
        <v>150</v>
      </c>
      <c r="N14716">
        <v>136</v>
      </c>
      <c r="P14716">
        <v>2</v>
      </c>
      <c r="Q14716">
        <v>2</v>
      </c>
      <c r="S14716">
        <v>4</v>
      </c>
    </row>
    <row r="14717" spans="1:19" x14ac:dyDescent="0.2">
      <c r="A14717" t="s">
        <v>30518</v>
      </c>
      <c r="B14717" t="s">
        <v>30330</v>
      </c>
      <c r="C14717" t="s">
        <v>317</v>
      </c>
      <c r="D14717" t="s">
        <v>1000</v>
      </c>
      <c r="E14717" s="23">
        <v>44378</v>
      </c>
      <c r="F14717">
        <v>3.5</v>
      </c>
      <c r="G14717">
        <v>6</v>
      </c>
      <c r="I14717">
        <v>13</v>
      </c>
      <c r="J14717">
        <v>19</v>
      </c>
      <c r="L14717">
        <v>33</v>
      </c>
      <c r="N14717">
        <v>11</v>
      </c>
      <c r="P14717">
        <v>0</v>
      </c>
      <c r="Q14717">
        <v>0</v>
      </c>
      <c r="S14717">
        <v>2</v>
      </c>
    </row>
    <row r="14718" spans="1:19" x14ac:dyDescent="0.2">
      <c r="A14718" t="s">
        <v>30519</v>
      </c>
      <c r="B14718" t="s">
        <v>30331</v>
      </c>
      <c r="C14718" t="s">
        <v>214</v>
      </c>
      <c r="D14718" t="s">
        <v>1000</v>
      </c>
      <c r="E14718" s="23">
        <v>44378</v>
      </c>
      <c r="F14718">
        <v>14</v>
      </c>
      <c r="G14718">
        <v>16</v>
      </c>
      <c r="I14718">
        <v>90</v>
      </c>
      <c r="J14718">
        <v>120</v>
      </c>
      <c r="L14718">
        <v>129</v>
      </c>
      <c r="N14718">
        <v>75</v>
      </c>
      <c r="P14718">
        <v>11</v>
      </c>
      <c r="Q14718">
        <v>12</v>
      </c>
      <c r="S14718">
        <v>15</v>
      </c>
    </row>
    <row r="14719" spans="1:19" x14ac:dyDescent="0.2">
      <c r="A14719" t="s">
        <v>30520</v>
      </c>
      <c r="B14719" t="s">
        <v>30332</v>
      </c>
      <c r="C14719" t="s">
        <v>230</v>
      </c>
      <c r="D14719" t="s">
        <v>1000</v>
      </c>
      <c r="E14719" s="23">
        <v>44378</v>
      </c>
      <c r="F14719">
        <v>0</v>
      </c>
      <c r="G14719">
        <v>0</v>
      </c>
      <c r="I14719">
        <v>0</v>
      </c>
      <c r="J14719">
        <v>0</v>
      </c>
      <c r="L14719">
        <v>0</v>
      </c>
      <c r="N14719">
        <v>0</v>
      </c>
      <c r="P14719">
        <v>0</v>
      </c>
      <c r="Q14719">
        <v>0</v>
      </c>
      <c r="S14719">
        <v>0</v>
      </c>
    </row>
    <row r="14720" spans="1:19" x14ac:dyDescent="0.2">
      <c r="A14720" t="s">
        <v>30521</v>
      </c>
      <c r="B14720" t="s">
        <v>30333</v>
      </c>
      <c r="C14720" t="s">
        <v>234</v>
      </c>
      <c r="D14720" t="s">
        <v>1000</v>
      </c>
      <c r="E14720" s="23">
        <v>44378</v>
      </c>
      <c r="F14720">
        <v>0</v>
      </c>
      <c r="G14720">
        <v>0</v>
      </c>
      <c r="I14720">
        <v>0</v>
      </c>
      <c r="J14720">
        <v>0</v>
      </c>
      <c r="L14720">
        <v>0</v>
      </c>
      <c r="N14720">
        <v>0</v>
      </c>
      <c r="P14720">
        <v>0</v>
      </c>
      <c r="Q14720">
        <v>0</v>
      </c>
      <c r="S14720">
        <v>0</v>
      </c>
    </row>
    <row r="14721" spans="1:19" x14ac:dyDescent="0.2">
      <c r="A14721" t="s">
        <v>30522</v>
      </c>
      <c r="B14721" t="s">
        <v>30334</v>
      </c>
      <c r="C14721" t="s">
        <v>217</v>
      </c>
      <c r="D14721" t="s">
        <v>1000</v>
      </c>
      <c r="E14721" s="23">
        <v>44378</v>
      </c>
      <c r="F14721">
        <v>0</v>
      </c>
      <c r="G14721">
        <v>0</v>
      </c>
      <c r="I14721">
        <v>0</v>
      </c>
      <c r="J14721">
        <v>0</v>
      </c>
      <c r="L14721">
        <v>0</v>
      </c>
      <c r="N14721">
        <v>0</v>
      </c>
      <c r="P14721">
        <v>0</v>
      </c>
      <c r="Q14721">
        <v>0</v>
      </c>
      <c r="S14721">
        <v>0</v>
      </c>
    </row>
    <row r="14722" spans="1:19" x14ac:dyDescent="0.2">
      <c r="A14722" t="s">
        <v>30523</v>
      </c>
      <c r="B14722" t="s">
        <v>30335</v>
      </c>
      <c r="C14722" t="s">
        <v>342</v>
      </c>
      <c r="D14722" t="s">
        <v>1000</v>
      </c>
      <c r="E14722" s="23">
        <v>44378</v>
      </c>
      <c r="F14722">
        <v>2</v>
      </c>
      <c r="G14722">
        <v>3</v>
      </c>
      <c r="I14722">
        <v>22</v>
      </c>
      <c r="J14722">
        <v>22</v>
      </c>
      <c r="L14722">
        <v>32</v>
      </c>
      <c r="N14722">
        <v>20</v>
      </c>
      <c r="P14722">
        <v>2</v>
      </c>
      <c r="Q14722">
        <v>3</v>
      </c>
      <c r="S14722">
        <v>2</v>
      </c>
    </row>
    <row r="14723" spans="1:19" x14ac:dyDescent="0.2">
      <c r="A14723" t="s">
        <v>30524</v>
      </c>
      <c r="B14723" t="s">
        <v>30336</v>
      </c>
      <c r="C14723" t="s">
        <v>220</v>
      </c>
      <c r="D14723" t="s">
        <v>1000</v>
      </c>
      <c r="E14723" s="23">
        <v>44378</v>
      </c>
      <c r="F14723">
        <v>0</v>
      </c>
      <c r="G14723">
        <v>0</v>
      </c>
      <c r="I14723">
        <v>0</v>
      </c>
      <c r="J14723">
        <v>0</v>
      </c>
      <c r="L14723">
        <v>0</v>
      </c>
      <c r="N14723">
        <v>0</v>
      </c>
      <c r="P14723">
        <v>0</v>
      </c>
      <c r="Q14723">
        <v>0</v>
      </c>
      <c r="S14723">
        <v>0</v>
      </c>
    </row>
    <row r="14724" spans="1:19" x14ac:dyDescent="0.2">
      <c r="A14724" t="s">
        <v>30525</v>
      </c>
      <c r="B14724" t="s">
        <v>30337</v>
      </c>
      <c r="C14724" t="s">
        <v>25330</v>
      </c>
      <c r="D14724" t="s">
        <v>1001</v>
      </c>
      <c r="E14724" s="23">
        <v>44378</v>
      </c>
      <c r="F14724">
        <v>0</v>
      </c>
      <c r="G14724">
        <v>0</v>
      </c>
      <c r="I14724">
        <v>0</v>
      </c>
      <c r="J14724">
        <v>0</v>
      </c>
      <c r="L14724">
        <v>0</v>
      </c>
      <c r="N14724">
        <v>0</v>
      </c>
      <c r="P14724">
        <v>0</v>
      </c>
      <c r="Q14724">
        <v>0</v>
      </c>
      <c r="S14724">
        <v>0</v>
      </c>
    </row>
    <row r="14725" spans="1:19" x14ac:dyDescent="0.2">
      <c r="A14725" t="s">
        <v>30526</v>
      </c>
      <c r="B14725" t="s">
        <v>30338</v>
      </c>
      <c r="C14725" t="s">
        <v>25330</v>
      </c>
      <c r="D14725" t="s">
        <v>1000</v>
      </c>
      <c r="E14725" s="23">
        <v>44378</v>
      </c>
      <c r="F14725">
        <v>0</v>
      </c>
      <c r="G14725">
        <v>0</v>
      </c>
      <c r="I14725">
        <v>0</v>
      </c>
      <c r="J14725">
        <v>0</v>
      </c>
      <c r="L14725">
        <v>0</v>
      </c>
      <c r="N14725">
        <v>0</v>
      </c>
      <c r="P14725">
        <v>0</v>
      </c>
      <c r="Q14725">
        <v>0</v>
      </c>
      <c r="S14725">
        <v>0</v>
      </c>
    </row>
    <row r="14726" spans="1:19" x14ac:dyDescent="0.2">
      <c r="A14726" t="s">
        <v>30527</v>
      </c>
      <c r="B14726" t="s">
        <v>30339</v>
      </c>
      <c r="C14726" t="s">
        <v>199</v>
      </c>
      <c r="D14726" t="s">
        <v>1000</v>
      </c>
      <c r="E14726" s="23">
        <v>44378</v>
      </c>
      <c r="F14726">
        <v>8.5</v>
      </c>
      <c r="G14726">
        <v>9</v>
      </c>
      <c r="I14726">
        <v>67</v>
      </c>
      <c r="J14726">
        <v>82</v>
      </c>
      <c r="L14726">
        <v>96</v>
      </c>
      <c r="N14726">
        <v>62</v>
      </c>
      <c r="P14726">
        <v>7</v>
      </c>
      <c r="Q14726">
        <v>7</v>
      </c>
      <c r="S14726">
        <v>5</v>
      </c>
    </row>
    <row r="14727" spans="1:19" x14ac:dyDescent="0.2">
      <c r="A14727" t="s">
        <v>30528</v>
      </c>
      <c r="B14727" t="s">
        <v>30340</v>
      </c>
      <c r="C14727" t="s">
        <v>199</v>
      </c>
      <c r="D14727" t="s">
        <v>1001</v>
      </c>
      <c r="E14727" s="23">
        <v>44378</v>
      </c>
      <c r="F14727">
        <v>0</v>
      </c>
      <c r="G14727">
        <v>0</v>
      </c>
      <c r="I14727">
        <v>0</v>
      </c>
      <c r="J14727">
        <v>0</v>
      </c>
      <c r="L14727">
        <v>0</v>
      </c>
      <c r="N14727">
        <v>0</v>
      </c>
      <c r="P14727">
        <v>0</v>
      </c>
      <c r="Q14727">
        <v>0</v>
      </c>
      <c r="S14727">
        <v>0</v>
      </c>
    </row>
    <row r="14728" spans="1:19" x14ac:dyDescent="0.2">
      <c r="A14728" t="s">
        <v>30529</v>
      </c>
      <c r="B14728" t="s">
        <v>30341</v>
      </c>
      <c r="C14728" t="s">
        <v>901</v>
      </c>
      <c r="D14728" t="s">
        <v>1000</v>
      </c>
      <c r="E14728" s="23">
        <v>44378</v>
      </c>
      <c r="F14728">
        <v>3.5</v>
      </c>
      <c r="G14728">
        <v>5</v>
      </c>
      <c r="I14728">
        <v>10</v>
      </c>
      <c r="J14728">
        <v>20</v>
      </c>
      <c r="L14728">
        <v>27</v>
      </c>
      <c r="N14728">
        <v>7</v>
      </c>
      <c r="P14728">
        <v>0</v>
      </c>
      <c r="Q14728">
        <v>0</v>
      </c>
      <c r="S14728">
        <v>3</v>
      </c>
    </row>
    <row r="14729" spans="1:19" x14ac:dyDescent="0.2">
      <c r="A14729" t="s">
        <v>30530</v>
      </c>
      <c r="B14729" t="s">
        <v>30342</v>
      </c>
      <c r="C14729" t="s">
        <v>901</v>
      </c>
      <c r="D14729" t="s">
        <v>1001</v>
      </c>
      <c r="E14729" s="23">
        <v>44378</v>
      </c>
      <c r="F14729">
        <v>0</v>
      </c>
      <c r="G14729">
        <v>0</v>
      </c>
      <c r="I14729">
        <v>3</v>
      </c>
      <c r="J14729">
        <v>0</v>
      </c>
      <c r="L14729">
        <v>0</v>
      </c>
      <c r="N14729">
        <v>3</v>
      </c>
      <c r="P14729">
        <v>0</v>
      </c>
      <c r="Q14729">
        <v>0</v>
      </c>
      <c r="S14729">
        <v>0</v>
      </c>
    </row>
    <row r="14730" spans="1:19" x14ac:dyDescent="0.2">
      <c r="A14730" t="s">
        <v>30531</v>
      </c>
      <c r="B14730" t="s">
        <v>30343</v>
      </c>
      <c r="C14730" t="s">
        <v>903</v>
      </c>
      <c r="D14730" t="s">
        <v>1000</v>
      </c>
      <c r="E14730" s="23">
        <v>44378</v>
      </c>
      <c r="F14730">
        <v>2.5</v>
      </c>
      <c r="G14730">
        <v>3</v>
      </c>
      <c r="I14730">
        <v>26</v>
      </c>
      <c r="J14730">
        <v>13</v>
      </c>
      <c r="L14730">
        <v>16</v>
      </c>
      <c r="N14730">
        <v>22</v>
      </c>
      <c r="P14730">
        <v>0</v>
      </c>
      <c r="Q14730">
        <v>0</v>
      </c>
      <c r="S14730">
        <v>4</v>
      </c>
    </row>
    <row r="14731" spans="1:19" x14ac:dyDescent="0.2">
      <c r="A14731" t="s">
        <v>30532</v>
      </c>
      <c r="B14731" t="s">
        <v>30344</v>
      </c>
      <c r="C14731" t="s">
        <v>903</v>
      </c>
      <c r="D14731" t="s">
        <v>1001</v>
      </c>
      <c r="E14731" s="23">
        <v>44378</v>
      </c>
      <c r="F14731">
        <v>0</v>
      </c>
      <c r="G14731">
        <v>0</v>
      </c>
      <c r="I14731">
        <v>0</v>
      </c>
      <c r="J14731">
        <v>0</v>
      </c>
      <c r="L14731">
        <v>0</v>
      </c>
      <c r="N14731">
        <v>0</v>
      </c>
      <c r="P14731">
        <v>0</v>
      </c>
      <c r="Q14731">
        <v>0</v>
      </c>
      <c r="S14731">
        <v>0</v>
      </c>
    </row>
    <row r="14732" spans="1:19" x14ac:dyDescent="0.2">
      <c r="A14732" t="s">
        <v>30533</v>
      </c>
      <c r="B14732" t="s">
        <v>30345</v>
      </c>
      <c r="C14732" t="s">
        <v>198</v>
      </c>
      <c r="D14732" t="s">
        <v>1002</v>
      </c>
      <c r="E14732" s="23">
        <v>44378</v>
      </c>
      <c r="F14732">
        <v>0</v>
      </c>
      <c r="G14732">
        <v>0</v>
      </c>
      <c r="I14732">
        <v>0</v>
      </c>
      <c r="J14732">
        <v>0</v>
      </c>
      <c r="L14732">
        <v>0</v>
      </c>
      <c r="N14732">
        <v>0</v>
      </c>
      <c r="P14732">
        <v>0</v>
      </c>
      <c r="Q14732">
        <v>0</v>
      </c>
      <c r="S14732">
        <v>0</v>
      </c>
    </row>
    <row r="14733" spans="1:19" x14ac:dyDescent="0.2">
      <c r="A14733" t="s">
        <v>30534</v>
      </c>
      <c r="B14733" t="s">
        <v>30346</v>
      </c>
      <c r="C14733" t="s">
        <v>25855</v>
      </c>
      <c r="D14733" t="s">
        <v>1002</v>
      </c>
      <c r="E14733" s="23">
        <v>44378</v>
      </c>
      <c r="F14733">
        <v>4</v>
      </c>
      <c r="G14733">
        <v>4</v>
      </c>
      <c r="I14733">
        <v>11</v>
      </c>
      <c r="J14733">
        <v>24</v>
      </c>
      <c r="L14733">
        <v>21</v>
      </c>
      <c r="N14733">
        <v>11</v>
      </c>
      <c r="P14733">
        <v>0</v>
      </c>
      <c r="Q14733">
        <v>1</v>
      </c>
      <c r="S14733">
        <v>0</v>
      </c>
    </row>
    <row r="14734" spans="1:19" x14ac:dyDescent="0.2">
      <c r="A14734" t="s">
        <v>30535</v>
      </c>
      <c r="B14734" t="s">
        <v>30347</v>
      </c>
      <c r="C14734" t="s">
        <v>962</v>
      </c>
      <c r="D14734" t="s">
        <v>1002</v>
      </c>
      <c r="E14734" s="23">
        <v>44378</v>
      </c>
      <c r="F14734">
        <v>0</v>
      </c>
      <c r="G14734">
        <v>0</v>
      </c>
      <c r="I14734">
        <v>0</v>
      </c>
      <c r="J14734">
        <v>0</v>
      </c>
      <c r="L14734">
        <v>0</v>
      </c>
      <c r="N14734">
        <v>0</v>
      </c>
      <c r="P14734">
        <v>0</v>
      </c>
      <c r="Q14734">
        <v>0</v>
      </c>
      <c r="S14734">
        <v>0</v>
      </c>
    </row>
    <row r="14735" spans="1:19" x14ac:dyDescent="0.2">
      <c r="A14735" t="s">
        <v>30536</v>
      </c>
      <c r="B14735" t="s">
        <v>30348</v>
      </c>
      <c r="C14735" t="s">
        <v>199</v>
      </c>
      <c r="D14735" t="s">
        <v>1002</v>
      </c>
      <c r="E14735" s="23">
        <v>44378</v>
      </c>
      <c r="F14735">
        <v>8.5</v>
      </c>
      <c r="G14735">
        <v>9</v>
      </c>
      <c r="I14735">
        <v>67</v>
      </c>
      <c r="J14735">
        <v>82</v>
      </c>
      <c r="L14735">
        <v>96</v>
      </c>
      <c r="N14735">
        <v>62</v>
      </c>
      <c r="P14735">
        <v>7</v>
      </c>
      <c r="Q14735">
        <v>7</v>
      </c>
      <c r="S14735">
        <v>5</v>
      </c>
    </row>
    <row r="14736" spans="1:19" x14ac:dyDescent="0.2">
      <c r="A14736" t="s">
        <v>30537</v>
      </c>
      <c r="B14736" t="s">
        <v>30349</v>
      </c>
      <c r="C14736" t="s">
        <v>348</v>
      </c>
      <c r="D14736" t="s">
        <v>1002</v>
      </c>
      <c r="E14736" s="23">
        <v>44378</v>
      </c>
      <c r="F14736">
        <v>0</v>
      </c>
      <c r="G14736">
        <v>0</v>
      </c>
      <c r="I14736">
        <v>0</v>
      </c>
      <c r="J14736">
        <v>0</v>
      </c>
      <c r="L14736">
        <v>0</v>
      </c>
      <c r="N14736">
        <v>0</v>
      </c>
      <c r="P14736">
        <v>0</v>
      </c>
      <c r="Q14736">
        <v>0</v>
      </c>
      <c r="S14736">
        <v>0</v>
      </c>
    </row>
    <row r="14737" spans="1:19" x14ac:dyDescent="0.2">
      <c r="A14737" t="s">
        <v>30538</v>
      </c>
      <c r="B14737" t="s">
        <v>30350</v>
      </c>
      <c r="C14737" t="s">
        <v>357</v>
      </c>
      <c r="D14737" t="s">
        <v>1002</v>
      </c>
      <c r="E14737" s="23">
        <v>44378</v>
      </c>
      <c r="F14737">
        <v>0</v>
      </c>
      <c r="G14737">
        <v>0</v>
      </c>
      <c r="I14737">
        <v>0</v>
      </c>
      <c r="J14737">
        <v>0</v>
      </c>
      <c r="L14737">
        <v>0</v>
      </c>
      <c r="N14737">
        <v>0</v>
      </c>
      <c r="P14737">
        <v>0</v>
      </c>
      <c r="Q14737">
        <v>0</v>
      </c>
      <c r="S14737">
        <v>0</v>
      </c>
    </row>
    <row r="14738" spans="1:19" x14ac:dyDescent="0.2">
      <c r="A14738" t="s">
        <v>30539</v>
      </c>
      <c r="B14738" t="s">
        <v>30351</v>
      </c>
      <c r="C14738" t="s">
        <v>227</v>
      </c>
      <c r="D14738" t="s">
        <v>1002</v>
      </c>
      <c r="E14738" s="23">
        <v>44378</v>
      </c>
      <c r="F14738">
        <v>0</v>
      </c>
      <c r="G14738">
        <v>0</v>
      </c>
      <c r="I14738">
        <v>0</v>
      </c>
      <c r="J14738">
        <v>0</v>
      </c>
      <c r="L14738">
        <v>0</v>
      </c>
      <c r="N14738">
        <v>0</v>
      </c>
      <c r="P14738">
        <v>0</v>
      </c>
      <c r="Q14738">
        <v>0</v>
      </c>
      <c r="S14738">
        <v>0</v>
      </c>
    </row>
    <row r="14739" spans="1:19" x14ac:dyDescent="0.2">
      <c r="A14739" t="s">
        <v>30540</v>
      </c>
      <c r="B14739" t="s">
        <v>30352</v>
      </c>
      <c r="C14739" t="s">
        <v>203</v>
      </c>
      <c r="D14739" t="s">
        <v>1002</v>
      </c>
      <c r="E14739" s="23">
        <v>44378</v>
      </c>
      <c r="F14739">
        <v>0</v>
      </c>
      <c r="G14739">
        <v>0</v>
      </c>
      <c r="I14739">
        <v>0</v>
      </c>
      <c r="J14739">
        <v>0</v>
      </c>
      <c r="L14739">
        <v>0</v>
      </c>
      <c r="N14739">
        <v>0</v>
      </c>
      <c r="P14739">
        <v>0</v>
      </c>
      <c r="Q14739">
        <v>0</v>
      </c>
      <c r="S14739">
        <v>0</v>
      </c>
    </row>
    <row r="14740" spans="1:19" x14ac:dyDescent="0.2">
      <c r="A14740" t="s">
        <v>30541</v>
      </c>
      <c r="B14740" t="s">
        <v>30353</v>
      </c>
      <c r="C14740" t="s">
        <v>387</v>
      </c>
      <c r="D14740" t="s">
        <v>1002</v>
      </c>
      <c r="E14740" s="23">
        <v>44378</v>
      </c>
      <c r="F14740">
        <v>0</v>
      </c>
      <c r="G14740">
        <v>0</v>
      </c>
      <c r="I14740">
        <v>0</v>
      </c>
      <c r="J14740">
        <v>0</v>
      </c>
      <c r="L14740">
        <v>0</v>
      </c>
      <c r="N14740">
        <v>0</v>
      </c>
      <c r="P14740">
        <v>0</v>
      </c>
      <c r="Q14740">
        <v>0</v>
      </c>
      <c r="S14740">
        <v>0</v>
      </c>
    </row>
    <row r="14741" spans="1:19" x14ac:dyDescent="0.2">
      <c r="A14741" t="s">
        <v>30542</v>
      </c>
      <c r="B14741" t="s">
        <v>30354</v>
      </c>
      <c r="C14741" t="s">
        <v>223</v>
      </c>
      <c r="D14741" t="s">
        <v>1002</v>
      </c>
      <c r="E14741" s="23">
        <v>44378</v>
      </c>
      <c r="F14741">
        <v>0</v>
      </c>
      <c r="G14741">
        <v>0</v>
      </c>
      <c r="I14741">
        <v>0</v>
      </c>
      <c r="J14741">
        <v>0</v>
      </c>
      <c r="L14741">
        <v>0</v>
      </c>
      <c r="N14741">
        <v>0</v>
      </c>
      <c r="P14741">
        <v>0</v>
      </c>
      <c r="Q14741">
        <v>0</v>
      </c>
      <c r="S14741">
        <v>0</v>
      </c>
    </row>
    <row r="14742" spans="1:19" x14ac:dyDescent="0.2">
      <c r="A14742" t="s">
        <v>30543</v>
      </c>
      <c r="B14742" t="s">
        <v>30355</v>
      </c>
      <c r="C14742" t="s">
        <v>346</v>
      </c>
      <c r="D14742" t="s">
        <v>1002</v>
      </c>
      <c r="E14742" s="23">
        <v>44378</v>
      </c>
      <c r="F14742">
        <v>0</v>
      </c>
      <c r="G14742">
        <v>0</v>
      </c>
      <c r="I14742">
        <v>0</v>
      </c>
      <c r="J14742">
        <v>0</v>
      </c>
      <c r="L14742">
        <v>0</v>
      </c>
      <c r="N14742">
        <v>0</v>
      </c>
      <c r="P14742">
        <v>0</v>
      </c>
      <c r="Q14742">
        <v>0</v>
      </c>
      <c r="S14742">
        <v>0</v>
      </c>
    </row>
    <row r="14743" spans="1:19" x14ac:dyDescent="0.2">
      <c r="A14743" t="s">
        <v>30544</v>
      </c>
      <c r="B14743" t="s">
        <v>30356</v>
      </c>
      <c r="C14743" t="s">
        <v>207</v>
      </c>
      <c r="D14743" t="s">
        <v>1002</v>
      </c>
      <c r="E14743" s="23">
        <v>44378</v>
      </c>
      <c r="F14743">
        <v>7</v>
      </c>
      <c r="G14743">
        <v>7</v>
      </c>
      <c r="I14743">
        <v>20</v>
      </c>
      <c r="J14743">
        <v>42</v>
      </c>
      <c r="L14743">
        <v>41</v>
      </c>
      <c r="N14743">
        <v>17</v>
      </c>
      <c r="P14743">
        <v>1</v>
      </c>
      <c r="Q14743">
        <v>1</v>
      </c>
      <c r="S14743">
        <v>3</v>
      </c>
    </row>
    <row r="14744" spans="1:19" x14ac:dyDescent="0.2">
      <c r="A14744" t="s">
        <v>30545</v>
      </c>
      <c r="B14744" t="s">
        <v>30357</v>
      </c>
      <c r="C14744" t="s">
        <v>212</v>
      </c>
      <c r="D14744" t="s">
        <v>1002</v>
      </c>
      <c r="E14744" s="23">
        <v>44378</v>
      </c>
      <c r="F14744">
        <v>4</v>
      </c>
      <c r="G14744">
        <v>3.5</v>
      </c>
      <c r="I14744">
        <v>8</v>
      </c>
      <c r="J14744">
        <v>23</v>
      </c>
      <c r="L14744">
        <v>20</v>
      </c>
      <c r="N14744">
        <v>6</v>
      </c>
      <c r="P14744">
        <v>0</v>
      </c>
      <c r="Q14744">
        <v>2</v>
      </c>
      <c r="S14744">
        <v>2</v>
      </c>
    </row>
    <row r="14745" spans="1:19" x14ac:dyDescent="0.2">
      <c r="A14745" t="s">
        <v>30546</v>
      </c>
      <c r="B14745" t="s">
        <v>30358</v>
      </c>
      <c r="C14745" t="s">
        <v>963</v>
      </c>
      <c r="D14745" t="s">
        <v>1002</v>
      </c>
      <c r="E14745" s="23">
        <v>44378</v>
      </c>
      <c r="F14745">
        <v>0</v>
      </c>
      <c r="G14745">
        <v>0</v>
      </c>
      <c r="I14745">
        <v>0</v>
      </c>
      <c r="J14745">
        <v>0</v>
      </c>
      <c r="L14745">
        <v>0</v>
      </c>
      <c r="N14745">
        <v>0</v>
      </c>
      <c r="P14745">
        <v>0</v>
      </c>
      <c r="Q14745">
        <v>0</v>
      </c>
      <c r="S14745">
        <v>0</v>
      </c>
    </row>
    <row r="14746" spans="1:19" x14ac:dyDescent="0.2">
      <c r="A14746" t="s">
        <v>30547</v>
      </c>
      <c r="B14746" t="s">
        <v>30359</v>
      </c>
      <c r="C14746" t="s">
        <v>225</v>
      </c>
      <c r="D14746" t="s">
        <v>1002</v>
      </c>
      <c r="E14746" s="23">
        <v>44378</v>
      </c>
      <c r="F14746">
        <v>3</v>
      </c>
      <c r="G14746">
        <v>11</v>
      </c>
      <c r="I14746">
        <v>10</v>
      </c>
      <c r="J14746">
        <v>33</v>
      </c>
      <c r="L14746">
        <v>121</v>
      </c>
      <c r="N14746">
        <v>6</v>
      </c>
      <c r="P14746">
        <v>0</v>
      </c>
      <c r="Q14746">
        <v>1</v>
      </c>
      <c r="S14746">
        <v>4</v>
      </c>
    </row>
    <row r="14747" spans="1:19" x14ac:dyDescent="0.2">
      <c r="A14747" t="s">
        <v>30548</v>
      </c>
      <c r="B14747" t="s">
        <v>30360</v>
      </c>
      <c r="C14747" t="s">
        <v>901</v>
      </c>
      <c r="D14747" t="s">
        <v>1002</v>
      </c>
      <c r="E14747" s="23">
        <v>44378</v>
      </c>
      <c r="F14747">
        <v>3.5</v>
      </c>
      <c r="G14747">
        <v>5</v>
      </c>
      <c r="I14747">
        <v>13</v>
      </c>
      <c r="J14747">
        <v>20</v>
      </c>
      <c r="L14747">
        <v>27</v>
      </c>
      <c r="N14747">
        <v>10</v>
      </c>
      <c r="P14747">
        <v>0</v>
      </c>
      <c r="Q14747">
        <v>0</v>
      </c>
      <c r="S14747">
        <v>3</v>
      </c>
    </row>
    <row r="14748" spans="1:19" x14ac:dyDescent="0.2">
      <c r="A14748" t="s">
        <v>30549</v>
      </c>
      <c r="B14748" t="s">
        <v>30361</v>
      </c>
      <c r="C14748" t="s">
        <v>232</v>
      </c>
      <c r="D14748" t="s">
        <v>1002</v>
      </c>
      <c r="E14748" s="23">
        <v>44378</v>
      </c>
      <c r="F14748">
        <v>13</v>
      </c>
      <c r="G14748">
        <v>16.5</v>
      </c>
      <c r="I14748">
        <v>140</v>
      </c>
      <c r="J14748">
        <v>122</v>
      </c>
      <c r="L14748">
        <v>150</v>
      </c>
      <c r="N14748">
        <v>136</v>
      </c>
      <c r="P14748">
        <v>2</v>
      </c>
      <c r="Q14748">
        <v>2</v>
      </c>
      <c r="S14748">
        <v>4</v>
      </c>
    </row>
    <row r="14749" spans="1:19" x14ac:dyDescent="0.2">
      <c r="A14749" t="s">
        <v>30550</v>
      </c>
      <c r="B14749" t="s">
        <v>30362</v>
      </c>
      <c r="C14749" t="s">
        <v>317</v>
      </c>
      <c r="D14749" t="s">
        <v>1002</v>
      </c>
      <c r="E14749" s="23">
        <v>44378</v>
      </c>
      <c r="F14749">
        <v>3.5</v>
      </c>
      <c r="G14749">
        <v>6</v>
      </c>
      <c r="I14749">
        <v>13</v>
      </c>
      <c r="J14749">
        <v>19</v>
      </c>
      <c r="L14749">
        <v>33</v>
      </c>
      <c r="N14749">
        <v>11</v>
      </c>
      <c r="P14749">
        <v>0</v>
      </c>
      <c r="Q14749">
        <v>0</v>
      </c>
      <c r="S14749">
        <v>2</v>
      </c>
    </row>
    <row r="14750" spans="1:19" x14ac:dyDescent="0.2">
      <c r="A14750" t="s">
        <v>30551</v>
      </c>
      <c r="B14750" t="s">
        <v>30363</v>
      </c>
      <c r="C14750" t="s">
        <v>25330</v>
      </c>
      <c r="D14750" t="s">
        <v>1002</v>
      </c>
      <c r="E14750" s="23">
        <v>44378</v>
      </c>
      <c r="F14750">
        <v>0</v>
      </c>
      <c r="G14750">
        <v>0</v>
      </c>
      <c r="I14750">
        <v>0</v>
      </c>
      <c r="J14750">
        <v>0</v>
      </c>
      <c r="L14750">
        <v>0</v>
      </c>
      <c r="N14750">
        <v>0</v>
      </c>
      <c r="P14750">
        <v>0</v>
      </c>
      <c r="Q14750">
        <v>0</v>
      </c>
      <c r="S14750">
        <v>0</v>
      </c>
    </row>
    <row r="14751" spans="1:19" x14ac:dyDescent="0.2">
      <c r="A14751" t="s">
        <v>30552</v>
      </c>
      <c r="B14751" t="s">
        <v>30364</v>
      </c>
      <c r="C14751" t="s">
        <v>214</v>
      </c>
      <c r="D14751" t="s">
        <v>1002</v>
      </c>
      <c r="E14751" s="23">
        <v>44378</v>
      </c>
      <c r="F14751">
        <v>14</v>
      </c>
      <c r="G14751">
        <v>16</v>
      </c>
      <c r="I14751">
        <v>90</v>
      </c>
      <c r="J14751">
        <v>120</v>
      </c>
      <c r="L14751">
        <v>129</v>
      </c>
      <c r="N14751">
        <v>75</v>
      </c>
      <c r="P14751">
        <v>11</v>
      </c>
      <c r="Q14751">
        <v>12</v>
      </c>
      <c r="S14751">
        <v>15</v>
      </c>
    </row>
    <row r="14752" spans="1:19" x14ac:dyDescent="0.2">
      <c r="A14752" t="s">
        <v>30553</v>
      </c>
      <c r="B14752" t="s">
        <v>30365</v>
      </c>
      <c r="C14752" t="s">
        <v>903</v>
      </c>
      <c r="D14752" t="s">
        <v>1002</v>
      </c>
      <c r="E14752" s="23">
        <v>44378</v>
      </c>
      <c r="F14752">
        <v>2.5</v>
      </c>
      <c r="G14752">
        <v>3</v>
      </c>
      <c r="I14752">
        <v>26</v>
      </c>
      <c r="J14752">
        <v>13</v>
      </c>
      <c r="L14752">
        <v>16</v>
      </c>
      <c r="N14752">
        <v>22</v>
      </c>
      <c r="P14752">
        <v>0</v>
      </c>
      <c r="Q14752">
        <v>0</v>
      </c>
      <c r="S14752">
        <v>4</v>
      </c>
    </row>
    <row r="14753" spans="1:19" x14ac:dyDescent="0.2">
      <c r="A14753" t="s">
        <v>30554</v>
      </c>
      <c r="B14753" t="s">
        <v>30366</v>
      </c>
      <c r="C14753" t="s">
        <v>230</v>
      </c>
      <c r="D14753" t="s">
        <v>1002</v>
      </c>
      <c r="E14753" s="23">
        <v>44378</v>
      </c>
      <c r="F14753">
        <v>0</v>
      </c>
      <c r="G14753">
        <v>0</v>
      </c>
      <c r="I14753">
        <v>0</v>
      </c>
      <c r="J14753">
        <v>0</v>
      </c>
      <c r="L14753">
        <v>0</v>
      </c>
      <c r="N14753">
        <v>0</v>
      </c>
      <c r="P14753">
        <v>0</v>
      </c>
      <c r="Q14753">
        <v>0</v>
      </c>
      <c r="S14753">
        <v>0</v>
      </c>
    </row>
    <row r="14754" spans="1:19" x14ac:dyDescent="0.2">
      <c r="A14754" t="s">
        <v>30555</v>
      </c>
      <c r="B14754" t="s">
        <v>30367</v>
      </c>
      <c r="C14754" t="s">
        <v>234</v>
      </c>
      <c r="D14754" t="s">
        <v>1002</v>
      </c>
      <c r="E14754" s="23">
        <v>44378</v>
      </c>
      <c r="F14754">
        <v>0</v>
      </c>
      <c r="G14754">
        <v>0</v>
      </c>
      <c r="I14754">
        <v>0</v>
      </c>
      <c r="J14754">
        <v>0</v>
      </c>
      <c r="L14754">
        <v>0</v>
      </c>
      <c r="N14754">
        <v>0</v>
      </c>
      <c r="P14754">
        <v>0</v>
      </c>
      <c r="Q14754">
        <v>0</v>
      </c>
      <c r="S14754">
        <v>0</v>
      </c>
    </row>
    <row r="14755" spans="1:19" x14ac:dyDescent="0.2">
      <c r="A14755" t="s">
        <v>30556</v>
      </c>
      <c r="B14755" t="s">
        <v>30368</v>
      </c>
      <c r="C14755" t="s">
        <v>217</v>
      </c>
      <c r="D14755" t="s">
        <v>1002</v>
      </c>
      <c r="E14755" s="23">
        <v>44378</v>
      </c>
      <c r="F14755">
        <v>0</v>
      </c>
      <c r="G14755">
        <v>0</v>
      </c>
      <c r="I14755">
        <v>0</v>
      </c>
      <c r="J14755">
        <v>0</v>
      </c>
      <c r="L14755">
        <v>0</v>
      </c>
      <c r="N14755">
        <v>0</v>
      </c>
      <c r="P14755">
        <v>0</v>
      </c>
      <c r="Q14755">
        <v>0</v>
      </c>
      <c r="S14755">
        <v>0</v>
      </c>
    </row>
    <row r="14756" spans="1:19" x14ac:dyDescent="0.2">
      <c r="A14756" t="s">
        <v>30557</v>
      </c>
      <c r="B14756" t="s">
        <v>30369</v>
      </c>
      <c r="C14756" t="s">
        <v>342</v>
      </c>
      <c r="D14756" t="s">
        <v>1002</v>
      </c>
      <c r="E14756" s="23">
        <v>44378</v>
      </c>
      <c r="F14756">
        <v>2</v>
      </c>
      <c r="G14756">
        <v>3</v>
      </c>
      <c r="I14756">
        <v>22</v>
      </c>
      <c r="J14756">
        <v>22</v>
      </c>
      <c r="L14756">
        <v>32</v>
      </c>
      <c r="N14756">
        <v>20</v>
      </c>
      <c r="P14756">
        <v>2</v>
      </c>
      <c r="Q14756">
        <v>3</v>
      </c>
      <c r="S14756">
        <v>2</v>
      </c>
    </row>
    <row r="14757" spans="1:19" x14ac:dyDescent="0.2">
      <c r="A14757" t="s">
        <v>30558</v>
      </c>
      <c r="B14757" t="s">
        <v>30370</v>
      </c>
      <c r="C14757" t="s">
        <v>220</v>
      </c>
      <c r="D14757" t="s">
        <v>1002</v>
      </c>
      <c r="E14757" s="23">
        <v>44378</v>
      </c>
      <c r="F14757">
        <v>0</v>
      </c>
      <c r="G14757">
        <v>0</v>
      </c>
      <c r="I14757">
        <v>0</v>
      </c>
      <c r="J14757">
        <v>0</v>
      </c>
      <c r="L14757">
        <v>0</v>
      </c>
      <c r="N14757">
        <v>0</v>
      </c>
      <c r="P14757">
        <v>0</v>
      </c>
      <c r="Q14757">
        <v>0</v>
      </c>
      <c r="S14757">
        <v>0</v>
      </c>
    </row>
    <row r="14758" spans="1:19" x14ac:dyDescent="0.2">
      <c r="A14758" t="s">
        <v>30559</v>
      </c>
      <c r="B14758" t="s">
        <v>30371</v>
      </c>
      <c r="C14758" t="s">
        <v>242</v>
      </c>
      <c r="D14758" t="s">
        <v>1000</v>
      </c>
      <c r="E14758" s="23">
        <v>44378</v>
      </c>
      <c r="F14758">
        <v>0</v>
      </c>
      <c r="G14758">
        <v>0</v>
      </c>
      <c r="I14758">
        <v>0</v>
      </c>
      <c r="J14758">
        <v>0</v>
      </c>
      <c r="L14758">
        <v>0</v>
      </c>
      <c r="N14758">
        <v>0</v>
      </c>
      <c r="P14758">
        <v>0</v>
      </c>
      <c r="Q14758">
        <v>0</v>
      </c>
      <c r="S14758">
        <v>0</v>
      </c>
    </row>
    <row r="14759" spans="1:19" x14ac:dyDescent="0.2">
      <c r="A14759" t="s">
        <v>30560</v>
      </c>
      <c r="B14759" t="s">
        <v>30372</v>
      </c>
      <c r="C14759" t="s">
        <v>242</v>
      </c>
      <c r="D14759" t="s">
        <v>1002</v>
      </c>
      <c r="E14759" s="23">
        <v>44378</v>
      </c>
      <c r="F14759">
        <v>0</v>
      </c>
      <c r="G14759">
        <v>0</v>
      </c>
      <c r="I14759">
        <v>0</v>
      </c>
      <c r="J14759">
        <v>0</v>
      </c>
      <c r="L14759">
        <v>0</v>
      </c>
      <c r="N14759">
        <v>0</v>
      </c>
      <c r="P14759">
        <v>0</v>
      </c>
      <c r="Q14759">
        <v>0</v>
      </c>
      <c r="S14759">
        <v>0</v>
      </c>
    </row>
    <row r="14760" spans="1:19" x14ac:dyDescent="0.2">
      <c r="A14760" t="s">
        <v>30561</v>
      </c>
      <c r="B14760" t="s">
        <v>30373</v>
      </c>
      <c r="C14760" t="s">
        <v>2724</v>
      </c>
      <c r="D14760" t="s">
        <v>1000</v>
      </c>
      <c r="E14760" s="23">
        <v>44378</v>
      </c>
      <c r="F14760">
        <v>3</v>
      </c>
      <c r="G14760">
        <v>4</v>
      </c>
      <c r="I14760">
        <v>20</v>
      </c>
      <c r="J14760">
        <v>17</v>
      </c>
      <c r="L14760">
        <v>22</v>
      </c>
      <c r="N14760">
        <v>19</v>
      </c>
      <c r="P14760">
        <v>0</v>
      </c>
      <c r="Q14760">
        <v>0</v>
      </c>
      <c r="S14760">
        <v>1</v>
      </c>
    </row>
    <row r="14761" spans="1:19" x14ac:dyDescent="0.2">
      <c r="A14761" t="s">
        <v>30562</v>
      </c>
      <c r="B14761" t="s">
        <v>30374</v>
      </c>
      <c r="C14761" t="s">
        <v>2724</v>
      </c>
      <c r="D14761" t="s">
        <v>1001</v>
      </c>
      <c r="E14761" s="23">
        <v>44378</v>
      </c>
      <c r="F14761">
        <v>0</v>
      </c>
      <c r="G14761">
        <v>0</v>
      </c>
      <c r="I14761">
        <v>3</v>
      </c>
      <c r="J14761">
        <v>0</v>
      </c>
      <c r="L14761">
        <v>0</v>
      </c>
      <c r="N14761">
        <v>3</v>
      </c>
      <c r="P14761">
        <v>0</v>
      </c>
      <c r="Q14761">
        <v>0</v>
      </c>
      <c r="S14761">
        <v>0</v>
      </c>
    </row>
    <row r="14762" spans="1:19" x14ac:dyDescent="0.2">
      <c r="A14762" t="s">
        <v>30563</v>
      </c>
      <c r="B14762" t="s">
        <v>30375</v>
      </c>
      <c r="C14762" t="s">
        <v>2724</v>
      </c>
      <c r="D14762" t="s">
        <v>1002</v>
      </c>
      <c r="E14762" s="23">
        <v>44378</v>
      </c>
      <c r="F14762">
        <v>3</v>
      </c>
      <c r="G14762">
        <v>4</v>
      </c>
      <c r="I14762">
        <v>23</v>
      </c>
      <c r="J14762">
        <v>17</v>
      </c>
      <c r="L14762">
        <v>22</v>
      </c>
      <c r="N14762">
        <v>22</v>
      </c>
      <c r="P14762">
        <v>0</v>
      </c>
      <c r="Q14762">
        <v>0</v>
      </c>
      <c r="S14762">
        <v>1</v>
      </c>
    </row>
    <row r="14763" spans="1:19" x14ac:dyDescent="0.2">
      <c r="A14763" t="s">
        <v>30564</v>
      </c>
      <c r="B14763" t="s">
        <v>30376</v>
      </c>
      <c r="C14763" t="s">
        <v>237</v>
      </c>
      <c r="D14763" t="s">
        <v>1000</v>
      </c>
      <c r="E14763" s="23">
        <v>44378</v>
      </c>
      <c r="F14763">
        <v>9</v>
      </c>
      <c r="G14763">
        <v>11</v>
      </c>
      <c r="I14763">
        <v>31</v>
      </c>
      <c r="J14763">
        <v>54</v>
      </c>
      <c r="L14763">
        <v>60</v>
      </c>
      <c r="N14763">
        <v>26</v>
      </c>
      <c r="P14763">
        <v>1</v>
      </c>
      <c r="Q14763">
        <v>3</v>
      </c>
      <c r="S14763">
        <v>5</v>
      </c>
    </row>
    <row r="14764" spans="1:19" x14ac:dyDescent="0.2">
      <c r="A14764" t="s">
        <v>30565</v>
      </c>
      <c r="B14764" t="s">
        <v>30377</v>
      </c>
      <c r="C14764" t="s">
        <v>237</v>
      </c>
      <c r="D14764" t="s">
        <v>1002</v>
      </c>
      <c r="E14764" s="23">
        <v>44378</v>
      </c>
      <c r="F14764">
        <v>9</v>
      </c>
      <c r="G14764">
        <v>11</v>
      </c>
      <c r="I14764">
        <v>31</v>
      </c>
      <c r="J14764">
        <v>54</v>
      </c>
      <c r="L14764">
        <v>60</v>
      </c>
      <c r="N14764">
        <v>26</v>
      </c>
      <c r="P14764">
        <v>1</v>
      </c>
      <c r="Q14764">
        <v>3</v>
      </c>
      <c r="S14764">
        <v>5</v>
      </c>
    </row>
    <row r="14765" spans="1:19" x14ac:dyDescent="0.2">
      <c r="A14765" t="s">
        <v>30566</v>
      </c>
      <c r="B14765" t="s">
        <v>30378</v>
      </c>
      <c r="C14765" t="s">
        <v>238</v>
      </c>
      <c r="D14765" t="s">
        <v>1000</v>
      </c>
      <c r="E14765" s="23">
        <v>44378</v>
      </c>
      <c r="F14765">
        <v>3</v>
      </c>
      <c r="G14765">
        <v>5</v>
      </c>
      <c r="I14765">
        <v>8</v>
      </c>
      <c r="J14765">
        <v>12</v>
      </c>
      <c r="L14765">
        <v>22</v>
      </c>
      <c r="N14765">
        <v>4</v>
      </c>
      <c r="P14765">
        <v>2</v>
      </c>
      <c r="Q14765">
        <v>2</v>
      </c>
      <c r="S14765">
        <v>4</v>
      </c>
    </row>
    <row r="14766" spans="1:19" x14ac:dyDescent="0.2">
      <c r="A14766" t="s">
        <v>30567</v>
      </c>
      <c r="B14766" t="s">
        <v>30379</v>
      </c>
      <c r="C14766" t="s">
        <v>238</v>
      </c>
      <c r="D14766" t="s">
        <v>1002</v>
      </c>
      <c r="E14766" s="23">
        <v>44378</v>
      </c>
      <c r="F14766">
        <v>3</v>
      </c>
      <c r="G14766">
        <v>5</v>
      </c>
      <c r="I14766">
        <v>8</v>
      </c>
      <c r="J14766">
        <v>12</v>
      </c>
      <c r="L14766">
        <v>22</v>
      </c>
      <c r="N14766">
        <v>4</v>
      </c>
      <c r="P14766">
        <v>2</v>
      </c>
      <c r="Q14766">
        <v>2</v>
      </c>
      <c r="S14766">
        <v>4</v>
      </c>
    </row>
    <row r="14767" spans="1:19" x14ac:dyDescent="0.2">
      <c r="A14767" t="s">
        <v>30568</v>
      </c>
      <c r="B14767" t="s">
        <v>30380</v>
      </c>
      <c r="C14767" t="s">
        <v>239</v>
      </c>
      <c r="D14767" t="s">
        <v>1000</v>
      </c>
      <c r="E14767" s="23">
        <v>44378</v>
      </c>
      <c r="F14767">
        <v>0</v>
      </c>
      <c r="G14767">
        <v>0</v>
      </c>
      <c r="I14767">
        <v>0</v>
      </c>
      <c r="J14767">
        <v>0</v>
      </c>
      <c r="L14767">
        <v>0</v>
      </c>
      <c r="N14767">
        <v>0</v>
      </c>
      <c r="P14767">
        <v>0</v>
      </c>
      <c r="Q14767">
        <v>0</v>
      </c>
      <c r="S14767">
        <v>0</v>
      </c>
    </row>
    <row r="14768" spans="1:19" x14ac:dyDescent="0.2">
      <c r="A14768" t="s">
        <v>30569</v>
      </c>
      <c r="B14768" t="s">
        <v>30381</v>
      </c>
      <c r="C14768" t="s">
        <v>239</v>
      </c>
      <c r="D14768" t="s">
        <v>1002</v>
      </c>
      <c r="E14768" s="23">
        <v>44378</v>
      </c>
      <c r="F14768">
        <v>0</v>
      </c>
      <c r="G14768">
        <v>0</v>
      </c>
      <c r="I14768">
        <v>0</v>
      </c>
      <c r="J14768">
        <v>0</v>
      </c>
      <c r="L14768">
        <v>0</v>
      </c>
      <c r="N14768">
        <v>0</v>
      </c>
      <c r="P14768">
        <v>0</v>
      </c>
      <c r="Q14768">
        <v>0</v>
      </c>
      <c r="S14768">
        <v>0</v>
      </c>
    </row>
    <row r="14769" spans="1:19" x14ac:dyDescent="0.2">
      <c r="A14769" t="s">
        <v>30570</v>
      </c>
      <c r="B14769" t="s">
        <v>30382</v>
      </c>
      <c r="C14769" t="s">
        <v>1988</v>
      </c>
      <c r="D14769" t="s">
        <v>1000</v>
      </c>
      <c r="E14769" s="23">
        <v>44378</v>
      </c>
      <c r="F14769">
        <v>3</v>
      </c>
      <c r="G14769">
        <v>4</v>
      </c>
      <c r="I14769">
        <v>16</v>
      </c>
      <c r="J14769">
        <v>16</v>
      </c>
      <c r="L14769">
        <v>21</v>
      </c>
      <c r="N14769">
        <v>10</v>
      </c>
      <c r="P14769">
        <v>0</v>
      </c>
      <c r="Q14769">
        <v>0</v>
      </c>
      <c r="S14769">
        <v>6</v>
      </c>
    </row>
    <row r="14770" spans="1:19" x14ac:dyDescent="0.2">
      <c r="A14770" t="s">
        <v>30571</v>
      </c>
      <c r="B14770" t="s">
        <v>30383</v>
      </c>
      <c r="C14770" t="s">
        <v>1988</v>
      </c>
      <c r="D14770" t="s">
        <v>1001</v>
      </c>
      <c r="E14770" s="23">
        <v>44378</v>
      </c>
      <c r="F14770">
        <v>0</v>
      </c>
      <c r="G14770">
        <v>0</v>
      </c>
      <c r="I14770">
        <v>0</v>
      </c>
      <c r="J14770">
        <v>0</v>
      </c>
      <c r="L14770">
        <v>0</v>
      </c>
      <c r="N14770">
        <v>0</v>
      </c>
      <c r="P14770">
        <v>0</v>
      </c>
      <c r="Q14770">
        <v>0</v>
      </c>
      <c r="S14770">
        <v>0</v>
      </c>
    </row>
    <row r="14771" spans="1:19" x14ac:dyDescent="0.2">
      <c r="A14771" t="s">
        <v>30572</v>
      </c>
      <c r="B14771" t="s">
        <v>30384</v>
      </c>
      <c r="C14771" t="s">
        <v>1988</v>
      </c>
      <c r="D14771" t="s">
        <v>1002</v>
      </c>
      <c r="E14771" s="23">
        <v>44378</v>
      </c>
      <c r="F14771">
        <v>3</v>
      </c>
      <c r="G14771">
        <v>4</v>
      </c>
      <c r="I14771">
        <v>16</v>
      </c>
      <c r="J14771">
        <v>16</v>
      </c>
      <c r="L14771">
        <v>21</v>
      </c>
      <c r="N14771">
        <v>10</v>
      </c>
      <c r="P14771">
        <v>0</v>
      </c>
      <c r="Q14771">
        <v>0</v>
      </c>
      <c r="S14771">
        <v>6</v>
      </c>
    </row>
    <row r="14772" spans="1:19" x14ac:dyDescent="0.2">
      <c r="A14772" t="s">
        <v>30573</v>
      </c>
      <c r="B14772" t="s">
        <v>30385</v>
      </c>
      <c r="C14772" t="s">
        <v>966</v>
      </c>
      <c r="D14772" t="s">
        <v>1000</v>
      </c>
      <c r="E14772" s="23">
        <v>44378</v>
      </c>
      <c r="F14772">
        <v>0</v>
      </c>
      <c r="G14772">
        <v>0</v>
      </c>
      <c r="I14772">
        <v>0</v>
      </c>
      <c r="J14772">
        <v>0</v>
      </c>
      <c r="L14772">
        <v>0</v>
      </c>
      <c r="N14772">
        <v>0</v>
      </c>
      <c r="P14772">
        <v>0</v>
      </c>
      <c r="Q14772">
        <v>0</v>
      </c>
      <c r="S14772">
        <v>0</v>
      </c>
    </row>
    <row r="14773" spans="1:19" x14ac:dyDescent="0.2">
      <c r="A14773" t="s">
        <v>30574</v>
      </c>
      <c r="B14773" t="s">
        <v>30386</v>
      </c>
      <c r="C14773" t="s">
        <v>966</v>
      </c>
      <c r="D14773" t="s">
        <v>1002</v>
      </c>
      <c r="E14773" s="23">
        <v>44378</v>
      </c>
      <c r="F14773">
        <v>0</v>
      </c>
      <c r="G14773">
        <v>0</v>
      </c>
      <c r="I14773">
        <v>0</v>
      </c>
      <c r="J14773">
        <v>0</v>
      </c>
      <c r="L14773">
        <v>0</v>
      </c>
      <c r="N14773">
        <v>0</v>
      </c>
      <c r="P14773">
        <v>0</v>
      </c>
      <c r="Q14773">
        <v>0</v>
      </c>
      <c r="S14773">
        <v>0</v>
      </c>
    </row>
    <row r="14774" spans="1:19" x14ac:dyDescent="0.2">
      <c r="A14774" t="s">
        <v>30575</v>
      </c>
      <c r="B14774" t="s">
        <v>30387</v>
      </c>
      <c r="C14774" t="s">
        <v>240</v>
      </c>
      <c r="D14774" t="s">
        <v>1000</v>
      </c>
      <c r="E14774" s="23">
        <v>44378</v>
      </c>
      <c r="F14774">
        <v>10.5</v>
      </c>
      <c r="G14774">
        <v>11.5</v>
      </c>
      <c r="I14774">
        <v>36</v>
      </c>
      <c r="J14774">
        <v>61</v>
      </c>
      <c r="L14774">
        <v>65</v>
      </c>
      <c r="N14774">
        <v>26</v>
      </c>
      <c r="P14774">
        <v>1</v>
      </c>
      <c r="Q14774">
        <v>3</v>
      </c>
      <c r="S14774">
        <v>10</v>
      </c>
    </row>
    <row r="14775" spans="1:19" x14ac:dyDescent="0.2">
      <c r="A14775" t="s">
        <v>30576</v>
      </c>
      <c r="B14775" t="s">
        <v>30388</v>
      </c>
      <c r="C14775" t="s">
        <v>240</v>
      </c>
      <c r="D14775" t="s">
        <v>1002</v>
      </c>
      <c r="E14775" s="23">
        <v>44378</v>
      </c>
      <c r="F14775">
        <v>10.5</v>
      </c>
      <c r="G14775">
        <v>11.5</v>
      </c>
      <c r="I14775">
        <v>36</v>
      </c>
      <c r="J14775">
        <v>61</v>
      </c>
      <c r="L14775">
        <v>65</v>
      </c>
      <c r="N14775">
        <v>26</v>
      </c>
      <c r="P14775">
        <v>1</v>
      </c>
      <c r="Q14775">
        <v>3</v>
      </c>
      <c r="S14775">
        <v>10</v>
      </c>
    </row>
    <row r="14776" spans="1:19" x14ac:dyDescent="0.2">
      <c r="A14776" t="s">
        <v>30577</v>
      </c>
      <c r="B14776" t="s">
        <v>30389</v>
      </c>
      <c r="C14776" t="s">
        <v>241</v>
      </c>
      <c r="D14776" t="s">
        <v>1000</v>
      </c>
      <c r="E14776" s="23">
        <v>44378</v>
      </c>
      <c r="F14776">
        <v>31</v>
      </c>
      <c r="G14776">
        <v>42.5</v>
      </c>
      <c r="I14776">
        <v>291</v>
      </c>
      <c r="J14776">
        <v>328</v>
      </c>
      <c r="L14776">
        <v>461</v>
      </c>
      <c r="N14776">
        <v>273</v>
      </c>
      <c r="P14776">
        <v>19</v>
      </c>
      <c r="Q14776">
        <v>21</v>
      </c>
      <c r="S14776">
        <v>18</v>
      </c>
    </row>
    <row r="14777" spans="1:19" x14ac:dyDescent="0.2">
      <c r="A14777" t="s">
        <v>30578</v>
      </c>
      <c r="B14777" t="s">
        <v>30390</v>
      </c>
      <c r="C14777" t="s">
        <v>241</v>
      </c>
      <c r="D14777" t="s">
        <v>1002</v>
      </c>
      <c r="E14777" s="23">
        <v>44378</v>
      </c>
      <c r="F14777">
        <v>31</v>
      </c>
      <c r="G14777">
        <v>42.5</v>
      </c>
      <c r="I14777">
        <v>291</v>
      </c>
      <c r="J14777">
        <v>328</v>
      </c>
      <c r="L14777">
        <v>461</v>
      </c>
      <c r="N14777">
        <v>273</v>
      </c>
      <c r="P14777">
        <v>19</v>
      </c>
      <c r="Q14777">
        <v>21</v>
      </c>
      <c r="S14777">
        <v>18</v>
      </c>
    </row>
    <row r="14778" spans="1:19" x14ac:dyDescent="0.2">
      <c r="A14778" t="s">
        <v>30579</v>
      </c>
      <c r="B14778" t="s">
        <v>30391</v>
      </c>
      <c r="C14778" t="s">
        <v>318</v>
      </c>
      <c r="D14778" t="s">
        <v>1000</v>
      </c>
      <c r="E14778" s="23">
        <v>44378</v>
      </c>
      <c r="F14778">
        <v>5.5</v>
      </c>
      <c r="G14778">
        <v>6</v>
      </c>
      <c r="I14778">
        <v>15</v>
      </c>
      <c r="J14778">
        <v>32</v>
      </c>
      <c r="L14778">
        <v>35</v>
      </c>
      <c r="N14778">
        <v>15</v>
      </c>
      <c r="P14778">
        <v>0</v>
      </c>
      <c r="Q14778">
        <v>0</v>
      </c>
      <c r="S14778">
        <v>0</v>
      </c>
    </row>
    <row r="14779" spans="1:19" x14ac:dyDescent="0.2">
      <c r="A14779" t="s">
        <v>30580</v>
      </c>
      <c r="B14779" t="s">
        <v>30392</v>
      </c>
      <c r="C14779" t="s">
        <v>318</v>
      </c>
      <c r="D14779" t="s">
        <v>1002</v>
      </c>
      <c r="E14779" s="23">
        <v>44378</v>
      </c>
      <c r="F14779">
        <v>5.5</v>
      </c>
      <c r="G14779">
        <v>6</v>
      </c>
      <c r="I14779">
        <v>15</v>
      </c>
      <c r="J14779">
        <v>32</v>
      </c>
      <c r="L14779">
        <v>35</v>
      </c>
      <c r="N14779">
        <v>15</v>
      </c>
      <c r="P14779">
        <v>0</v>
      </c>
      <c r="Q14779">
        <v>0</v>
      </c>
      <c r="S14779">
        <v>0</v>
      </c>
    </row>
    <row r="14780" spans="1:19" x14ac:dyDescent="0.2">
      <c r="A14780" t="s">
        <v>30581</v>
      </c>
      <c r="B14780" t="s">
        <v>30393</v>
      </c>
      <c r="C14780" t="s">
        <v>896</v>
      </c>
      <c r="D14780" t="s">
        <v>1000</v>
      </c>
      <c r="E14780" s="23">
        <v>44378</v>
      </c>
      <c r="F14780">
        <v>65</v>
      </c>
      <c r="G14780">
        <v>84</v>
      </c>
      <c r="I14780">
        <v>417</v>
      </c>
      <c r="J14780">
        <v>520</v>
      </c>
      <c r="L14780">
        <v>686</v>
      </c>
      <c r="N14780">
        <v>373</v>
      </c>
      <c r="O14780" t="s">
        <v>904</v>
      </c>
      <c r="P14780">
        <v>23</v>
      </c>
      <c r="Q14780">
        <v>29</v>
      </c>
      <c r="S14780">
        <v>44</v>
      </c>
    </row>
    <row r="14781" spans="1:19" x14ac:dyDescent="0.2">
      <c r="A14781" t="s">
        <v>30582</v>
      </c>
      <c r="B14781" t="s">
        <v>30394</v>
      </c>
      <c r="C14781" t="s">
        <v>899</v>
      </c>
      <c r="D14781" t="s">
        <v>1001</v>
      </c>
      <c r="E14781" s="23">
        <v>44378</v>
      </c>
      <c r="F14781">
        <v>0</v>
      </c>
      <c r="G14781">
        <v>0</v>
      </c>
      <c r="I14781">
        <v>3</v>
      </c>
      <c r="J14781">
        <v>0</v>
      </c>
      <c r="L14781">
        <v>0</v>
      </c>
      <c r="N14781">
        <v>3</v>
      </c>
      <c r="O14781" t="s">
        <v>904</v>
      </c>
      <c r="P14781">
        <v>0</v>
      </c>
      <c r="Q14781">
        <v>0</v>
      </c>
      <c r="S14781">
        <v>0</v>
      </c>
    </row>
    <row r="14782" spans="1:19" x14ac:dyDescent="0.2">
      <c r="A14782" t="s">
        <v>30583</v>
      </c>
      <c r="B14782" t="s">
        <v>30395</v>
      </c>
      <c r="C14782" t="s">
        <v>1237</v>
      </c>
      <c r="D14782" t="s">
        <v>1000</v>
      </c>
      <c r="E14782" s="23">
        <v>44378</v>
      </c>
      <c r="F14782">
        <v>16.5</v>
      </c>
      <c r="G14782">
        <v>19.5</v>
      </c>
      <c r="I14782">
        <v>72</v>
      </c>
      <c r="J14782">
        <v>94</v>
      </c>
      <c r="L14782">
        <v>108</v>
      </c>
      <c r="N14782">
        <v>55</v>
      </c>
      <c r="P14782">
        <v>1</v>
      </c>
      <c r="Q14782">
        <v>3</v>
      </c>
      <c r="S14782">
        <v>17</v>
      </c>
    </row>
    <row r="14783" spans="1:19" x14ac:dyDescent="0.2">
      <c r="A14783" t="s">
        <v>30584</v>
      </c>
      <c r="B14783" t="s">
        <v>30396</v>
      </c>
      <c r="C14783" t="s">
        <v>1237</v>
      </c>
      <c r="D14783" t="s">
        <v>1001</v>
      </c>
      <c r="E14783" s="23">
        <v>44378</v>
      </c>
      <c r="F14783">
        <v>0</v>
      </c>
      <c r="G14783">
        <v>0</v>
      </c>
      <c r="I14783">
        <v>3</v>
      </c>
      <c r="J14783">
        <v>0</v>
      </c>
      <c r="L14783">
        <v>0</v>
      </c>
      <c r="N14783">
        <v>3</v>
      </c>
      <c r="P14783">
        <v>0</v>
      </c>
      <c r="Q14783">
        <v>0</v>
      </c>
      <c r="S14783">
        <v>0</v>
      </c>
    </row>
    <row r="14784" spans="1:19" x14ac:dyDescent="0.2">
      <c r="A14784" t="s">
        <v>30585</v>
      </c>
      <c r="B14784" t="s">
        <v>30397</v>
      </c>
      <c r="C14784" t="s">
        <v>1237</v>
      </c>
      <c r="D14784" t="s">
        <v>1002</v>
      </c>
      <c r="E14784" s="23">
        <v>44378</v>
      </c>
      <c r="F14784">
        <v>16.5</v>
      </c>
      <c r="G14784">
        <v>19.5</v>
      </c>
      <c r="I14784">
        <v>75</v>
      </c>
      <c r="J14784">
        <v>94</v>
      </c>
      <c r="L14784">
        <v>108</v>
      </c>
      <c r="N14784">
        <v>58</v>
      </c>
      <c r="P14784">
        <v>1</v>
      </c>
      <c r="Q14784">
        <v>3</v>
      </c>
      <c r="S14784">
        <v>17</v>
      </c>
    </row>
    <row r="14785" spans="1:19" x14ac:dyDescent="0.2">
      <c r="A14785" t="s">
        <v>30586</v>
      </c>
      <c r="B14785" t="s">
        <v>30398</v>
      </c>
      <c r="C14785" t="s">
        <v>235</v>
      </c>
      <c r="D14785" t="s">
        <v>1002</v>
      </c>
      <c r="E14785" s="23">
        <v>44378</v>
      </c>
      <c r="F14785">
        <v>65</v>
      </c>
      <c r="G14785">
        <v>84</v>
      </c>
      <c r="I14785">
        <v>420</v>
      </c>
      <c r="J14785">
        <v>520</v>
      </c>
      <c r="L14785">
        <v>686</v>
      </c>
      <c r="N14785">
        <v>376</v>
      </c>
      <c r="P14785">
        <v>23</v>
      </c>
      <c r="Q14785">
        <v>29</v>
      </c>
      <c r="S14785">
        <v>44</v>
      </c>
    </row>
    <row r="14786" spans="1:19" x14ac:dyDescent="0.2">
      <c r="A14786" t="s">
        <v>30775</v>
      </c>
      <c r="B14786" t="s">
        <v>30587</v>
      </c>
      <c r="C14786" t="s">
        <v>228</v>
      </c>
      <c r="D14786" t="s">
        <v>1000</v>
      </c>
      <c r="E14786" s="23">
        <v>44409</v>
      </c>
      <c r="F14786">
        <v>0</v>
      </c>
      <c r="G14786">
        <v>0</v>
      </c>
      <c r="I14786">
        <v>0</v>
      </c>
      <c r="J14786">
        <v>0</v>
      </c>
      <c r="L14786">
        <v>0</v>
      </c>
      <c r="N14786">
        <v>0</v>
      </c>
      <c r="P14786">
        <v>0</v>
      </c>
      <c r="Q14786">
        <v>0</v>
      </c>
      <c r="S14786">
        <v>0</v>
      </c>
    </row>
    <row r="14787" spans="1:19" x14ac:dyDescent="0.2">
      <c r="A14787" t="s">
        <v>30776</v>
      </c>
      <c r="B14787" t="s">
        <v>30588</v>
      </c>
      <c r="C14787" t="s">
        <v>211</v>
      </c>
      <c r="D14787" t="s">
        <v>1000</v>
      </c>
      <c r="E14787" s="23">
        <v>44409</v>
      </c>
      <c r="F14787">
        <v>0</v>
      </c>
      <c r="G14787">
        <v>0</v>
      </c>
      <c r="I14787">
        <v>0</v>
      </c>
      <c r="J14787">
        <v>0</v>
      </c>
      <c r="L14787">
        <v>0</v>
      </c>
      <c r="N14787">
        <v>0</v>
      </c>
      <c r="P14787">
        <v>0</v>
      </c>
      <c r="Q14787">
        <v>0</v>
      </c>
      <c r="S14787">
        <v>0</v>
      </c>
    </row>
    <row r="14788" spans="1:19" x14ac:dyDescent="0.2">
      <c r="A14788" t="s">
        <v>30777</v>
      </c>
      <c r="B14788" t="s">
        <v>30589</v>
      </c>
      <c r="C14788" t="s">
        <v>213</v>
      </c>
      <c r="D14788" t="s">
        <v>1000</v>
      </c>
      <c r="E14788" s="23">
        <v>44409</v>
      </c>
      <c r="F14788">
        <v>0</v>
      </c>
      <c r="G14788">
        <v>0</v>
      </c>
      <c r="I14788">
        <v>0</v>
      </c>
      <c r="J14788">
        <v>0</v>
      </c>
      <c r="L14788">
        <v>0</v>
      </c>
      <c r="N14788">
        <v>0</v>
      </c>
      <c r="P14788">
        <v>0</v>
      </c>
      <c r="Q14788">
        <v>0</v>
      </c>
      <c r="S14788">
        <v>0</v>
      </c>
    </row>
    <row r="14789" spans="1:19" x14ac:dyDescent="0.2">
      <c r="A14789" t="s">
        <v>30778</v>
      </c>
      <c r="B14789" t="s">
        <v>30590</v>
      </c>
      <c r="C14789" t="s">
        <v>229</v>
      </c>
      <c r="D14789" t="s">
        <v>1000</v>
      </c>
      <c r="E14789" s="23">
        <v>44409</v>
      </c>
      <c r="F14789">
        <v>0</v>
      </c>
      <c r="G14789">
        <v>0</v>
      </c>
      <c r="I14789">
        <v>0</v>
      </c>
      <c r="J14789">
        <v>0</v>
      </c>
      <c r="L14789">
        <v>0</v>
      </c>
      <c r="N14789">
        <v>0</v>
      </c>
      <c r="P14789">
        <v>0</v>
      </c>
      <c r="Q14789">
        <v>0</v>
      </c>
      <c r="S14789">
        <v>0</v>
      </c>
    </row>
    <row r="14790" spans="1:19" x14ac:dyDescent="0.2">
      <c r="A14790" t="s">
        <v>30779</v>
      </c>
      <c r="B14790" t="s">
        <v>30591</v>
      </c>
      <c r="C14790" t="s">
        <v>1051</v>
      </c>
      <c r="D14790" t="s">
        <v>1000</v>
      </c>
      <c r="E14790" s="23">
        <v>44409</v>
      </c>
      <c r="F14790">
        <v>0</v>
      </c>
      <c r="G14790">
        <v>0</v>
      </c>
      <c r="I14790">
        <v>0</v>
      </c>
      <c r="J14790">
        <v>0</v>
      </c>
      <c r="L14790">
        <v>0</v>
      </c>
      <c r="N14790">
        <v>0</v>
      </c>
      <c r="P14790">
        <v>0</v>
      </c>
      <c r="Q14790">
        <v>0</v>
      </c>
      <c r="S14790">
        <v>0</v>
      </c>
    </row>
    <row r="14791" spans="1:19" x14ac:dyDescent="0.2">
      <c r="A14791" t="s">
        <v>30780</v>
      </c>
      <c r="B14791" t="s">
        <v>30592</v>
      </c>
      <c r="C14791" t="s">
        <v>1048</v>
      </c>
      <c r="D14791" t="s">
        <v>1000</v>
      </c>
      <c r="E14791" s="23">
        <v>44409</v>
      </c>
      <c r="F14791">
        <v>0</v>
      </c>
      <c r="G14791">
        <v>0</v>
      </c>
      <c r="I14791">
        <v>0</v>
      </c>
      <c r="J14791">
        <v>0</v>
      </c>
      <c r="L14791">
        <v>0</v>
      </c>
      <c r="N14791">
        <v>0</v>
      </c>
      <c r="P14791">
        <v>0</v>
      </c>
      <c r="Q14791">
        <v>0</v>
      </c>
      <c r="S14791">
        <v>0</v>
      </c>
    </row>
    <row r="14792" spans="1:19" x14ac:dyDescent="0.2">
      <c r="A14792" t="s">
        <v>30781</v>
      </c>
      <c r="B14792" t="s">
        <v>30593</v>
      </c>
      <c r="C14792" t="s">
        <v>1047</v>
      </c>
      <c r="D14792" t="s">
        <v>1000</v>
      </c>
      <c r="E14792" s="23">
        <v>44409</v>
      </c>
      <c r="F14792">
        <v>1.5</v>
      </c>
      <c r="G14792">
        <v>1.5</v>
      </c>
      <c r="I14792">
        <v>21</v>
      </c>
      <c r="J14792">
        <v>8</v>
      </c>
      <c r="L14792">
        <v>8</v>
      </c>
      <c r="N14792">
        <v>19</v>
      </c>
      <c r="P14792">
        <v>0</v>
      </c>
      <c r="Q14792">
        <v>0</v>
      </c>
      <c r="S14792">
        <v>2</v>
      </c>
    </row>
    <row r="14793" spans="1:19" x14ac:dyDescent="0.2">
      <c r="A14793" t="s">
        <v>30782</v>
      </c>
      <c r="B14793" t="s">
        <v>30594</v>
      </c>
      <c r="C14793" t="s">
        <v>1050</v>
      </c>
      <c r="D14793" t="s">
        <v>1001</v>
      </c>
      <c r="E14793" s="23">
        <v>44409</v>
      </c>
      <c r="F14793">
        <v>0</v>
      </c>
      <c r="G14793">
        <v>0</v>
      </c>
      <c r="I14793">
        <v>0</v>
      </c>
      <c r="J14793">
        <v>0</v>
      </c>
      <c r="L14793">
        <v>0</v>
      </c>
      <c r="N14793">
        <v>0</v>
      </c>
      <c r="P14793">
        <v>0</v>
      </c>
      <c r="Q14793">
        <v>0</v>
      </c>
      <c r="S14793">
        <v>0</v>
      </c>
    </row>
    <row r="14794" spans="1:19" x14ac:dyDescent="0.2">
      <c r="A14794" t="s">
        <v>30783</v>
      </c>
      <c r="B14794" t="s">
        <v>30595</v>
      </c>
      <c r="C14794" t="s">
        <v>1050</v>
      </c>
      <c r="D14794" t="s">
        <v>1000</v>
      </c>
      <c r="E14794" s="23">
        <v>44409</v>
      </c>
      <c r="F14794">
        <v>0</v>
      </c>
      <c r="G14794">
        <v>0</v>
      </c>
      <c r="I14794">
        <v>0</v>
      </c>
      <c r="J14794">
        <v>0</v>
      </c>
      <c r="L14794">
        <v>0</v>
      </c>
      <c r="N14794">
        <v>0</v>
      </c>
      <c r="P14794">
        <v>0</v>
      </c>
      <c r="Q14794">
        <v>0</v>
      </c>
      <c r="S14794">
        <v>0</v>
      </c>
    </row>
    <row r="14795" spans="1:19" x14ac:dyDescent="0.2">
      <c r="A14795" t="s">
        <v>30784</v>
      </c>
      <c r="B14795" t="s">
        <v>30596</v>
      </c>
      <c r="C14795" t="s">
        <v>1049</v>
      </c>
      <c r="D14795" t="s">
        <v>1001</v>
      </c>
      <c r="E14795" s="23">
        <v>44409</v>
      </c>
      <c r="F14795">
        <v>0</v>
      </c>
      <c r="G14795">
        <v>0</v>
      </c>
      <c r="I14795">
        <v>0</v>
      </c>
      <c r="J14795">
        <v>0</v>
      </c>
      <c r="L14795">
        <v>0</v>
      </c>
      <c r="N14795">
        <v>0</v>
      </c>
      <c r="P14795">
        <v>0</v>
      </c>
      <c r="Q14795">
        <v>0</v>
      </c>
      <c r="S14795">
        <v>0</v>
      </c>
    </row>
    <row r="14796" spans="1:19" x14ac:dyDescent="0.2">
      <c r="A14796" t="s">
        <v>30785</v>
      </c>
      <c r="B14796" t="s">
        <v>30597</v>
      </c>
      <c r="C14796" t="s">
        <v>1048</v>
      </c>
      <c r="D14796" t="s">
        <v>1001</v>
      </c>
      <c r="E14796" s="23">
        <v>44409</v>
      </c>
      <c r="F14796">
        <v>0</v>
      </c>
      <c r="G14796">
        <v>0</v>
      </c>
      <c r="I14796">
        <v>3</v>
      </c>
      <c r="J14796">
        <v>0</v>
      </c>
      <c r="L14796">
        <v>0</v>
      </c>
      <c r="N14796">
        <v>3</v>
      </c>
      <c r="P14796">
        <v>0</v>
      </c>
      <c r="Q14796">
        <v>0</v>
      </c>
      <c r="S14796">
        <v>0</v>
      </c>
    </row>
    <row r="14797" spans="1:19" x14ac:dyDescent="0.2">
      <c r="A14797" t="s">
        <v>30780</v>
      </c>
      <c r="B14797" t="s">
        <v>30592</v>
      </c>
      <c r="C14797" t="s">
        <v>1048</v>
      </c>
      <c r="D14797" t="s">
        <v>1000</v>
      </c>
      <c r="E14797" s="23">
        <v>44409</v>
      </c>
      <c r="F14797">
        <v>1.5</v>
      </c>
      <c r="G14797">
        <v>2.5</v>
      </c>
      <c r="I14797">
        <v>0</v>
      </c>
      <c r="J14797">
        <v>9</v>
      </c>
      <c r="L14797">
        <v>14</v>
      </c>
      <c r="N14797">
        <v>0</v>
      </c>
      <c r="P14797">
        <v>0</v>
      </c>
      <c r="Q14797">
        <v>0</v>
      </c>
      <c r="S14797">
        <v>0</v>
      </c>
    </row>
    <row r="14798" spans="1:19" x14ac:dyDescent="0.2">
      <c r="A14798" t="s">
        <v>30786</v>
      </c>
      <c r="B14798" t="s">
        <v>30598</v>
      </c>
      <c r="C14798" t="s">
        <v>1047</v>
      </c>
      <c r="D14798" t="s">
        <v>1001</v>
      </c>
      <c r="E14798" s="23">
        <v>44409</v>
      </c>
      <c r="F14798">
        <v>0</v>
      </c>
      <c r="G14798">
        <v>0</v>
      </c>
      <c r="I14798">
        <v>0</v>
      </c>
      <c r="J14798">
        <v>0</v>
      </c>
      <c r="L14798">
        <v>0</v>
      </c>
      <c r="N14798">
        <v>0</v>
      </c>
      <c r="P14798">
        <v>0</v>
      </c>
      <c r="Q14798">
        <v>0</v>
      </c>
      <c r="S14798">
        <v>0</v>
      </c>
    </row>
    <row r="14799" spans="1:19" x14ac:dyDescent="0.2">
      <c r="A14799" t="s">
        <v>30787</v>
      </c>
      <c r="B14799" t="s">
        <v>30599</v>
      </c>
      <c r="C14799" t="s">
        <v>25343</v>
      </c>
      <c r="D14799" t="s">
        <v>1001</v>
      </c>
      <c r="E14799" s="23">
        <v>44409</v>
      </c>
      <c r="F14799">
        <v>0</v>
      </c>
      <c r="G14799">
        <v>0</v>
      </c>
      <c r="I14799">
        <v>0</v>
      </c>
      <c r="J14799">
        <v>0</v>
      </c>
      <c r="L14799">
        <v>0</v>
      </c>
      <c r="N14799">
        <v>0</v>
      </c>
      <c r="P14799">
        <v>0</v>
      </c>
      <c r="Q14799">
        <v>0</v>
      </c>
      <c r="S14799">
        <v>0</v>
      </c>
    </row>
    <row r="14800" spans="1:19" x14ac:dyDescent="0.2">
      <c r="A14800" t="s">
        <v>30788</v>
      </c>
      <c r="B14800" t="s">
        <v>30600</v>
      </c>
      <c r="C14800" t="s">
        <v>25343</v>
      </c>
      <c r="D14800" t="s">
        <v>1000</v>
      </c>
      <c r="E14800" s="23">
        <v>44409</v>
      </c>
      <c r="F14800">
        <v>0</v>
      </c>
      <c r="G14800">
        <v>0</v>
      </c>
      <c r="I14800">
        <v>0</v>
      </c>
      <c r="J14800">
        <v>0</v>
      </c>
      <c r="L14800">
        <v>0</v>
      </c>
      <c r="N14800">
        <v>0</v>
      </c>
      <c r="P14800">
        <v>0</v>
      </c>
      <c r="Q14800">
        <v>0</v>
      </c>
      <c r="S14800">
        <v>0</v>
      </c>
    </row>
    <row r="14801" spans="1:19" x14ac:dyDescent="0.2">
      <c r="A14801" t="s">
        <v>30789</v>
      </c>
      <c r="B14801" t="s">
        <v>30601</v>
      </c>
      <c r="C14801" t="s">
        <v>25698</v>
      </c>
      <c r="D14801" t="s">
        <v>1000</v>
      </c>
      <c r="E14801" s="23">
        <v>44409</v>
      </c>
      <c r="F14801">
        <v>3</v>
      </c>
      <c r="G14801">
        <v>4</v>
      </c>
      <c r="I14801">
        <v>10</v>
      </c>
      <c r="J14801">
        <v>18</v>
      </c>
      <c r="L14801">
        <v>21</v>
      </c>
      <c r="N14801">
        <v>7</v>
      </c>
      <c r="P14801">
        <v>1</v>
      </c>
      <c r="Q14801">
        <v>2</v>
      </c>
      <c r="S14801">
        <v>3</v>
      </c>
    </row>
    <row r="14802" spans="1:19" x14ac:dyDescent="0.2">
      <c r="A14802" t="s">
        <v>30790</v>
      </c>
      <c r="B14802" t="s">
        <v>30602</v>
      </c>
      <c r="C14802" t="s">
        <v>959</v>
      </c>
      <c r="D14802" t="s">
        <v>1000</v>
      </c>
      <c r="E14802" s="23">
        <v>44409</v>
      </c>
      <c r="F14802">
        <v>0</v>
      </c>
      <c r="G14802">
        <v>0</v>
      </c>
      <c r="I14802">
        <v>0</v>
      </c>
      <c r="J14802">
        <v>0</v>
      </c>
      <c r="L14802">
        <v>0</v>
      </c>
      <c r="N14802">
        <v>0</v>
      </c>
      <c r="P14802">
        <v>0</v>
      </c>
      <c r="Q14802">
        <v>0</v>
      </c>
      <c r="S14802">
        <v>0</v>
      </c>
    </row>
    <row r="14803" spans="1:19" x14ac:dyDescent="0.2">
      <c r="A14803" t="s">
        <v>30791</v>
      </c>
      <c r="B14803" t="s">
        <v>30603</v>
      </c>
      <c r="C14803" t="s">
        <v>205</v>
      </c>
      <c r="D14803" t="s">
        <v>1000</v>
      </c>
      <c r="E14803" s="23">
        <v>44409</v>
      </c>
      <c r="F14803">
        <v>0</v>
      </c>
      <c r="G14803">
        <v>0</v>
      </c>
      <c r="I14803">
        <v>0</v>
      </c>
      <c r="J14803">
        <v>0</v>
      </c>
      <c r="L14803">
        <v>0</v>
      </c>
      <c r="N14803">
        <v>0</v>
      </c>
      <c r="P14803">
        <v>0</v>
      </c>
      <c r="Q14803">
        <v>0</v>
      </c>
      <c r="S14803">
        <v>0</v>
      </c>
    </row>
    <row r="14804" spans="1:19" x14ac:dyDescent="0.2">
      <c r="A14804" t="s">
        <v>30792</v>
      </c>
      <c r="B14804" t="s">
        <v>30604</v>
      </c>
      <c r="C14804" t="s">
        <v>384</v>
      </c>
      <c r="D14804" t="s">
        <v>1000</v>
      </c>
      <c r="E14804" s="23">
        <v>44409</v>
      </c>
      <c r="F14804">
        <v>0</v>
      </c>
      <c r="G14804">
        <v>0</v>
      </c>
      <c r="I14804">
        <v>0</v>
      </c>
      <c r="J14804">
        <v>0</v>
      </c>
      <c r="L14804">
        <v>0</v>
      </c>
      <c r="N14804">
        <v>0</v>
      </c>
      <c r="P14804">
        <v>0</v>
      </c>
      <c r="Q14804">
        <v>0</v>
      </c>
      <c r="S14804">
        <v>0</v>
      </c>
    </row>
    <row r="14805" spans="1:19" x14ac:dyDescent="0.2">
      <c r="A14805" t="s">
        <v>30793</v>
      </c>
      <c r="B14805" t="s">
        <v>30605</v>
      </c>
      <c r="C14805" t="s">
        <v>210</v>
      </c>
      <c r="D14805" t="s">
        <v>1000</v>
      </c>
      <c r="E14805" s="23">
        <v>44409</v>
      </c>
      <c r="F14805">
        <v>0</v>
      </c>
      <c r="G14805">
        <v>0</v>
      </c>
      <c r="I14805">
        <v>0</v>
      </c>
      <c r="J14805">
        <v>0</v>
      </c>
      <c r="L14805">
        <v>0</v>
      </c>
      <c r="N14805">
        <v>0</v>
      </c>
      <c r="P14805">
        <v>0</v>
      </c>
      <c r="Q14805">
        <v>0</v>
      </c>
      <c r="S14805">
        <v>0</v>
      </c>
    </row>
    <row r="14806" spans="1:19" x14ac:dyDescent="0.2">
      <c r="A14806" t="s">
        <v>30794</v>
      </c>
      <c r="B14806" t="s">
        <v>30606</v>
      </c>
      <c r="C14806" t="s">
        <v>215</v>
      </c>
      <c r="D14806" t="s">
        <v>1000</v>
      </c>
      <c r="E14806" s="23">
        <v>44409</v>
      </c>
      <c r="F14806">
        <v>5</v>
      </c>
      <c r="G14806">
        <v>7</v>
      </c>
      <c r="I14806">
        <v>21</v>
      </c>
      <c r="J14806">
        <v>30</v>
      </c>
      <c r="K14806">
        <v>36</v>
      </c>
      <c r="L14806">
        <v>39</v>
      </c>
      <c r="N14806">
        <v>13</v>
      </c>
      <c r="P14806">
        <v>5</v>
      </c>
      <c r="Q14806">
        <v>7</v>
      </c>
      <c r="S14806">
        <v>8</v>
      </c>
    </row>
    <row r="14807" spans="1:19" x14ac:dyDescent="0.2">
      <c r="A14807" t="s">
        <v>30795</v>
      </c>
      <c r="B14807" t="s">
        <v>30607</v>
      </c>
      <c r="C14807" t="s">
        <v>960</v>
      </c>
      <c r="D14807" t="s">
        <v>1000</v>
      </c>
      <c r="E14807" s="23">
        <v>44409</v>
      </c>
      <c r="F14807">
        <v>0</v>
      </c>
      <c r="G14807">
        <v>0</v>
      </c>
      <c r="I14807">
        <v>0</v>
      </c>
      <c r="J14807">
        <v>0</v>
      </c>
      <c r="L14807">
        <v>0</v>
      </c>
      <c r="N14807">
        <v>0</v>
      </c>
      <c r="P14807">
        <v>0</v>
      </c>
      <c r="Q14807">
        <v>0</v>
      </c>
      <c r="S14807">
        <v>0</v>
      </c>
    </row>
    <row r="14808" spans="1:19" x14ac:dyDescent="0.2">
      <c r="A14808" t="s">
        <v>30796</v>
      </c>
      <c r="B14808" t="s">
        <v>30608</v>
      </c>
      <c r="C14808" t="s">
        <v>961</v>
      </c>
      <c r="D14808" t="s">
        <v>1000</v>
      </c>
      <c r="E14808" s="23">
        <v>44409</v>
      </c>
      <c r="F14808">
        <v>4</v>
      </c>
      <c r="G14808">
        <v>5</v>
      </c>
      <c r="I14808">
        <v>15</v>
      </c>
      <c r="J14808">
        <v>20</v>
      </c>
      <c r="L14808">
        <v>22</v>
      </c>
      <c r="N14808">
        <v>8</v>
      </c>
      <c r="P14808">
        <v>0</v>
      </c>
      <c r="Q14808">
        <v>0</v>
      </c>
      <c r="S14808">
        <v>7</v>
      </c>
    </row>
    <row r="14809" spans="1:19" x14ac:dyDescent="0.2">
      <c r="A14809" t="s">
        <v>30797</v>
      </c>
      <c r="B14809" t="s">
        <v>30609</v>
      </c>
      <c r="C14809" t="s">
        <v>221</v>
      </c>
      <c r="D14809" t="s">
        <v>1000</v>
      </c>
      <c r="E14809" s="23">
        <v>44409</v>
      </c>
      <c r="F14809">
        <v>0</v>
      </c>
      <c r="G14809">
        <v>0</v>
      </c>
      <c r="I14809">
        <v>0</v>
      </c>
      <c r="J14809">
        <v>0</v>
      </c>
      <c r="L14809">
        <v>0</v>
      </c>
      <c r="N14809">
        <v>0</v>
      </c>
      <c r="P14809">
        <v>0</v>
      </c>
      <c r="Q14809">
        <v>0</v>
      </c>
      <c r="S14809">
        <v>0</v>
      </c>
    </row>
    <row r="14810" spans="1:19" x14ac:dyDescent="0.2">
      <c r="A14810" t="s">
        <v>30798</v>
      </c>
      <c r="B14810" t="s">
        <v>30610</v>
      </c>
      <c r="C14810" t="s">
        <v>222</v>
      </c>
      <c r="D14810" t="s">
        <v>1000</v>
      </c>
      <c r="E14810" s="23">
        <v>44409</v>
      </c>
      <c r="F14810">
        <v>0</v>
      </c>
      <c r="G14810">
        <v>0</v>
      </c>
      <c r="I14810">
        <v>0</v>
      </c>
      <c r="J14810">
        <v>0</v>
      </c>
      <c r="L14810">
        <v>0</v>
      </c>
      <c r="N14810">
        <v>0</v>
      </c>
      <c r="P14810">
        <v>0</v>
      </c>
      <c r="Q14810">
        <v>0</v>
      </c>
      <c r="S14810">
        <v>0</v>
      </c>
    </row>
    <row r="14811" spans="1:19" x14ac:dyDescent="0.2">
      <c r="A14811" t="s">
        <v>30799</v>
      </c>
      <c r="B14811" t="s">
        <v>30611</v>
      </c>
      <c r="C14811" t="s">
        <v>1052</v>
      </c>
      <c r="D14811" t="s">
        <v>1000</v>
      </c>
      <c r="E14811" s="23">
        <v>44409</v>
      </c>
      <c r="F14811">
        <v>2</v>
      </c>
      <c r="G14811">
        <v>2.5</v>
      </c>
      <c r="I14811">
        <v>11</v>
      </c>
      <c r="J14811">
        <v>11</v>
      </c>
      <c r="L14811">
        <v>13</v>
      </c>
      <c r="N14811">
        <v>9</v>
      </c>
      <c r="P14811">
        <v>0</v>
      </c>
      <c r="Q14811">
        <v>1</v>
      </c>
      <c r="S14811">
        <v>2</v>
      </c>
    </row>
    <row r="14812" spans="1:19" x14ac:dyDescent="0.2">
      <c r="A14812" t="s">
        <v>30800</v>
      </c>
      <c r="B14812" t="s">
        <v>30612</v>
      </c>
      <c r="C14812" t="s">
        <v>1053</v>
      </c>
      <c r="D14812" t="s">
        <v>1000</v>
      </c>
      <c r="E14812" s="23">
        <v>44409</v>
      </c>
      <c r="F14812">
        <v>1</v>
      </c>
      <c r="G14812">
        <v>1.5</v>
      </c>
      <c r="I14812">
        <v>5</v>
      </c>
      <c r="J14812">
        <v>5</v>
      </c>
      <c r="L14812">
        <v>8</v>
      </c>
      <c r="N14812">
        <v>4</v>
      </c>
      <c r="P14812">
        <v>1</v>
      </c>
      <c r="Q14812">
        <v>1</v>
      </c>
      <c r="S14812">
        <v>1</v>
      </c>
    </row>
    <row r="14813" spans="1:19" x14ac:dyDescent="0.2">
      <c r="A14813" t="s">
        <v>30801</v>
      </c>
      <c r="B14813" t="s">
        <v>30613</v>
      </c>
      <c r="C14813" t="s">
        <v>1052</v>
      </c>
      <c r="D14813" t="s">
        <v>1001</v>
      </c>
      <c r="E14813" s="23">
        <v>44409</v>
      </c>
      <c r="F14813">
        <v>0</v>
      </c>
      <c r="G14813">
        <v>0</v>
      </c>
      <c r="I14813">
        <v>0</v>
      </c>
      <c r="J14813">
        <v>0</v>
      </c>
      <c r="L14813">
        <v>0</v>
      </c>
      <c r="N14813">
        <v>0</v>
      </c>
      <c r="P14813">
        <v>0</v>
      </c>
      <c r="Q14813">
        <v>0</v>
      </c>
      <c r="S14813">
        <v>0</v>
      </c>
    </row>
    <row r="14814" spans="1:19" x14ac:dyDescent="0.2">
      <c r="A14814" t="s">
        <v>30802</v>
      </c>
      <c r="B14814" t="s">
        <v>30614</v>
      </c>
      <c r="C14814" t="s">
        <v>1053</v>
      </c>
      <c r="D14814" t="s">
        <v>1001</v>
      </c>
      <c r="E14814" s="23">
        <v>44409</v>
      </c>
      <c r="F14814">
        <v>0</v>
      </c>
      <c r="G14814">
        <v>0</v>
      </c>
      <c r="I14814">
        <v>0</v>
      </c>
      <c r="J14814">
        <v>0</v>
      </c>
      <c r="L14814">
        <v>0</v>
      </c>
      <c r="N14814">
        <v>0</v>
      </c>
      <c r="P14814">
        <v>0</v>
      </c>
      <c r="Q14814">
        <v>0</v>
      </c>
      <c r="S14814">
        <v>0</v>
      </c>
    </row>
    <row r="14815" spans="1:19" x14ac:dyDescent="0.2">
      <c r="A14815" t="s">
        <v>30803</v>
      </c>
      <c r="B14815" t="s">
        <v>30615</v>
      </c>
      <c r="C14815" t="s">
        <v>1054</v>
      </c>
      <c r="D14815" t="s">
        <v>1001</v>
      </c>
      <c r="E14815" s="23">
        <v>44409</v>
      </c>
      <c r="F14815">
        <v>0</v>
      </c>
      <c r="G14815">
        <v>0</v>
      </c>
      <c r="I14815">
        <v>0</v>
      </c>
      <c r="J14815">
        <v>0</v>
      </c>
      <c r="L14815">
        <v>0</v>
      </c>
      <c r="N14815">
        <v>0</v>
      </c>
      <c r="P14815">
        <v>0</v>
      </c>
      <c r="Q14815">
        <v>0</v>
      </c>
      <c r="S14815">
        <v>0</v>
      </c>
    </row>
    <row r="14816" spans="1:19" x14ac:dyDescent="0.2">
      <c r="A14816" t="s">
        <v>30804</v>
      </c>
      <c r="B14816" t="s">
        <v>30616</v>
      </c>
      <c r="C14816" t="s">
        <v>1054</v>
      </c>
      <c r="D14816" t="s">
        <v>1000</v>
      </c>
      <c r="E14816" s="23">
        <v>44409</v>
      </c>
      <c r="F14816">
        <v>0</v>
      </c>
      <c r="G14816">
        <v>0</v>
      </c>
      <c r="I14816">
        <v>0</v>
      </c>
      <c r="J14816">
        <v>0</v>
      </c>
      <c r="L14816">
        <v>0</v>
      </c>
      <c r="N14816">
        <v>0</v>
      </c>
      <c r="P14816">
        <v>0</v>
      </c>
      <c r="Q14816">
        <v>0</v>
      </c>
      <c r="S14816">
        <v>0</v>
      </c>
    </row>
    <row r="14817" spans="1:19" x14ac:dyDescent="0.2">
      <c r="A14817" t="s">
        <v>30805</v>
      </c>
      <c r="B14817" t="s">
        <v>30617</v>
      </c>
      <c r="C14817" t="s">
        <v>25359</v>
      </c>
      <c r="D14817" t="s">
        <v>1001</v>
      </c>
      <c r="E14817" s="23">
        <v>44409</v>
      </c>
      <c r="F14817">
        <v>0</v>
      </c>
      <c r="G14817">
        <v>0</v>
      </c>
      <c r="I14817">
        <v>0</v>
      </c>
      <c r="J14817">
        <v>0</v>
      </c>
      <c r="L14817">
        <v>0</v>
      </c>
      <c r="N14817">
        <v>0</v>
      </c>
      <c r="P14817">
        <v>0</v>
      </c>
      <c r="Q14817">
        <v>0</v>
      </c>
      <c r="S14817">
        <v>0</v>
      </c>
    </row>
    <row r="14818" spans="1:19" x14ac:dyDescent="0.2">
      <c r="A14818" t="s">
        <v>30806</v>
      </c>
      <c r="B14818" t="s">
        <v>30618</v>
      </c>
      <c r="C14818" t="s">
        <v>25359</v>
      </c>
      <c r="D14818" t="s">
        <v>1000</v>
      </c>
      <c r="E14818" s="23">
        <v>44409</v>
      </c>
      <c r="F14818">
        <v>0</v>
      </c>
      <c r="G14818">
        <v>0</v>
      </c>
      <c r="I14818">
        <v>0</v>
      </c>
      <c r="J14818">
        <v>0</v>
      </c>
      <c r="L14818">
        <v>0</v>
      </c>
      <c r="N14818">
        <v>0</v>
      </c>
      <c r="P14818">
        <v>0</v>
      </c>
      <c r="Q14818">
        <v>0</v>
      </c>
      <c r="S14818">
        <v>0</v>
      </c>
    </row>
    <row r="14819" spans="1:19" x14ac:dyDescent="0.2">
      <c r="A14819" t="s">
        <v>30807</v>
      </c>
      <c r="B14819" t="s">
        <v>30619</v>
      </c>
      <c r="C14819" t="s">
        <v>200</v>
      </c>
      <c r="D14819" t="s">
        <v>1000</v>
      </c>
      <c r="E14819" s="23">
        <v>44409</v>
      </c>
      <c r="F14819">
        <v>1.5</v>
      </c>
      <c r="G14819">
        <v>1</v>
      </c>
      <c r="I14819">
        <v>7</v>
      </c>
      <c r="J14819">
        <v>9</v>
      </c>
      <c r="L14819">
        <v>6</v>
      </c>
      <c r="N14819">
        <v>7</v>
      </c>
      <c r="P14819">
        <v>2</v>
      </c>
      <c r="Q14819">
        <v>2</v>
      </c>
      <c r="S14819">
        <v>0</v>
      </c>
    </row>
    <row r="14820" spans="1:19" x14ac:dyDescent="0.2">
      <c r="A14820" t="s">
        <v>30808</v>
      </c>
      <c r="B14820" t="s">
        <v>30620</v>
      </c>
      <c r="C14820" t="s">
        <v>204</v>
      </c>
      <c r="D14820" t="s">
        <v>1000</v>
      </c>
      <c r="E14820" s="23">
        <v>44409</v>
      </c>
      <c r="F14820">
        <v>0</v>
      </c>
      <c r="G14820">
        <v>0</v>
      </c>
      <c r="I14820">
        <v>0</v>
      </c>
      <c r="J14820">
        <v>0</v>
      </c>
      <c r="L14820">
        <v>0</v>
      </c>
      <c r="N14820">
        <v>0</v>
      </c>
      <c r="P14820">
        <v>0</v>
      </c>
      <c r="Q14820">
        <v>0</v>
      </c>
      <c r="S14820">
        <v>0</v>
      </c>
    </row>
    <row r="14821" spans="1:19" x14ac:dyDescent="0.2">
      <c r="A14821" t="s">
        <v>30809</v>
      </c>
      <c r="B14821" t="s">
        <v>30621</v>
      </c>
      <c r="C14821" t="s">
        <v>385</v>
      </c>
      <c r="D14821" t="s">
        <v>1000</v>
      </c>
      <c r="E14821" s="23">
        <v>44409</v>
      </c>
      <c r="F14821">
        <v>0</v>
      </c>
      <c r="G14821">
        <v>0</v>
      </c>
      <c r="I14821">
        <v>0</v>
      </c>
      <c r="J14821">
        <v>0</v>
      </c>
      <c r="L14821">
        <v>0</v>
      </c>
      <c r="N14821">
        <v>0</v>
      </c>
      <c r="P14821">
        <v>0</v>
      </c>
      <c r="Q14821">
        <v>0</v>
      </c>
      <c r="S14821">
        <v>0</v>
      </c>
    </row>
    <row r="14822" spans="1:19" x14ac:dyDescent="0.2">
      <c r="A14822" t="s">
        <v>30810</v>
      </c>
      <c r="B14822" t="s">
        <v>30622</v>
      </c>
      <c r="C14822" t="s">
        <v>208</v>
      </c>
      <c r="D14822" t="s">
        <v>1000</v>
      </c>
      <c r="E14822" s="23">
        <v>44409</v>
      </c>
      <c r="F14822">
        <v>3</v>
      </c>
      <c r="G14822">
        <v>3</v>
      </c>
      <c r="I14822">
        <v>13</v>
      </c>
      <c r="J14822">
        <v>18</v>
      </c>
      <c r="L14822">
        <v>17</v>
      </c>
      <c r="N14822">
        <v>13</v>
      </c>
      <c r="P14822">
        <v>0</v>
      </c>
      <c r="Q14822">
        <v>0</v>
      </c>
      <c r="S14822">
        <v>0</v>
      </c>
    </row>
    <row r="14823" spans="1:19" x14ac:dyDescent="0.2">
      <c r="A14823" t="s">
        <v>30811</v>
      </c>
      <c r="B14823" t="s">
        <v>30623</v>
      </c>
      <c r="C14823" t="s">
        <v>900</v>
      </c>
      <c r="D14823" t="s">
        <v>1000</v>
      </c>
      <c r="E14823" s="23">
        <v>44409</v>
      </c>
      <c r="F14823">
        <v>4</v>
      </c>
      <c r="G14823">
        <v>3.5</v>
      </c>
      <c r="I14823">
        <v>8</v>
      </c>
      <c r="J14823">
        <v>23</v>
      </c>
      <c r="L14823">
        <v>20</v>
      </c>
      <c r="N14823">
        <v>7</v>
      </c>
      <c r="P14823">
        <v>1</v>
      </c>
      <c r="Q14823">
        <v>1</v>
      </c>
      <c r="S14823">
        <v>1</v>
      </c>
    </row>
    <row r="14824" spans="1:19" x14ac:dyDescent="0.2">
      <c r="A14824" t="s">
        <v>30812</v>
      </c>
      <c r="B14824" t="s">
        <v>30624</v>
      </c>
      <c r="C14824" t="s">
        <v>905</v>
      </c>
      <c r="D14824" t="s">
        <v>1000</v>
      </c>
      <c r="E14824" s="23">
        <v>44409</v>
      </c>
      <c r="F14824">
        <v>0</v>
      </c>
      <c r="G14824">
        <v>0</v>
      </c>
      <c r="I14824">
        <v>0</v>
      </c>
      <c r="J14824">
        <v>0</v>
      </c>
      <c r="L14824">
        <v>0</v>
      </c>
      <c r="N14824">
        <v>0</v>
      </c>
      <c r="P14824">
        <v>0</v>
      </c>
      <c r="Q14824">
        <v>0</v>
      </c>
      <c r="S14824">
        <v>0</v>
      </c>
    </row>
    <row r="14825" spans="1:19" x14ac:dyDescent="0.2">
      <c r="A14825" t="s">
        <v>30813</v>
      </c>
      <c r="B14825" t="s">
        <v>30625</v>
      </c>
      <c r="C14825" t="s">
        <v>316</v>
      </c>
      <c r="D14825" t="s">
        <v>1000</v>
      </c>
      <c r="E14825" s="23">
        <v>44409</v>
      </c>
      <c r="F14825">
        <v>2</v>
      </c>
      <c r="G14825">
        <v>4</v>
      </c>
      <c r="I14825">
        <v>9</v>
      </c>
      <c r="J14825">
        <v>11</v>
      </c>
      <c r="L14825">
        <v>22</v>
      </c>
      <c r="N14825">
        <v>8</v>
      </c>
      <c r="P14825">
        <v>0</v>
      </c>
      <c r="Q14825">
        <v>0</v>
      </c>
      <c r="S14825">
        <v>1</v>
      </c>
    </row>
    <row r="14826" spans="1:19" x14ac:dyDescent="0.2">
      <c r="A14826" t="s">
        <v>30814</v>
      </c>
      <c r="B14826" t="s">
        <v>30626</v>
      </c>
      <c r="C14826" t="s">
        <v>218</v>
      </c>
      <c r="D14826" t="s">
        <v>1000</v>
      </c>
      <c r="E14826" s="23">
        <v>44409</v>
      </c>
      <c r="F14826">
        <v>0</v>
      </c>
      <c r="G14826">
        <v>0</v>
      </c>
      <c r="I14826">
        <v>0</v>
      </c>
      <c r="J14826">
        <v>0</v>
      </c>
      <c r="L14826">
        <v>0</v>
      </c>
      <c r="N14826">
        <v>0</v>
      </c>
      <c r="P14826">
        <v>0</v>
      </c>
      <c r="Q14826">
        <v>0</v>
      </c>
      <c r="S14826">
        <v>0</v>
      </c>
    </row>
    <row r="14827" spans="1:19" x14ac:dyDescent="0.2">
      <c r="A14827" t="s">
        <v>30815</v>
      </c>
      <c r="B14827" t="s">
        <v>30627</v>
      </c>
      <c r="C14827" t="s">
        <v>202</v>
      </c>
      <c r="D14827" t="s">
        <v>1000</v>
      </c>
      <c r="E14827" s="23">
        <v>44409</v>
      </c>
      <c r="F14827">
        <v>7</v>
      </c>
      <c r="G14827">
        <v>8</v>
      </c>
      <c r="I14827">
        <v>61</v>
      </c>
      <c r="J14827">
        <v>73</v>
      </c>
      <c r="L14827">
        <v>90</v>
      </c>
      <c r="N14827">
        <v>56</v>
      </c>
      <c r="P14827">
        <v>0</v>
      </c>
      <c r="Q14827">
        <v>1</v>
      </c>
      <c r="S14827">
        <v>5</v>
      </c>
    </row>
    <row r="14828" spans="1:19" x14ac:dyDescent="0.2">
      <c r="A14828" t="s">
        <v>30816</v>
      </c>
      <c r="B14828" t="s">
        <v>30628</v>
      </c>
      <c r="C14828" t="s">
        <v>347</v>
      </c>
      <c r="D14828" t="s">
        <v>1000</v>
      </c>
      <c r="E14828" s="23">
        <v>44409</v>
      </c>
      <c r="F14828">
        <v>0</v>
      </c>
      <c r="G14828">
        <v>0</v>
      </c>
      <c r="I14828">
        <v>0</v>
      </c>
      <c r="J14828">
        <v>0</v>
      </c>
      <c r="L14828">
        <v>0</v>
      </c>
      <c r="N14828">
        <v>0</v>
      </c>
      <c r="P14828">
        <v>0</v>
      </c>
      <c r="Q14828">
        <v>0</v>
      </c>
      <c r="S14828">
        <v>0</v>
      </c>
    </row>
    <row r="14829" spans="1:19" x14ac:dyDescent="0.2">
      <c r="A14829" t="s">
        <v>30817</v>
      </c>
      <c r="B14829" t="s">
        <v>30629</v>
      </c>
      <c r="C14829" t="s">
        <v>224</v>
      </c>
      <c r="D14829" t="s">
        <v>1000</v>
      </c>
      <c r="E14829" s="23">
        <v>44409</v>
      </c>
      <c r="F14829">
        <v>0</v>
      </c>
      <c r="G14829">
        <v>0</v>
      </c>
      <c r="I14829">
        <v>0</v>
      </c>
      <c r="J14829">
        <v>0</v>
      </c>
      <c r="L14829">
        <v>0</v>
      </c>
      <c r="N14829">
        <v>0</v>
      </c>
      <c r="P14829">
        <v>0</v>
      </c>
      <c r="Q14829">
        <v>0</v>
      </c>
      <c r="S14829">
        <v>0</v>
      </c>
    </row>
    <row r="14830" spans="1:19" x14ac:dyDescent="0.2">
      <c r="A14830" t="s">
        <v>30818</v>
      </c>
      <c r="B14830" t="s">
        <v>30630</v>
      </c>
      <c r="C14830" t="s">
        <v>345</v>
      </c>
      <c r="D14830" t="s">
        <v>1000</v>
      </c>
      <c r="E14830" s="23">
        <v>44409</v>
      </c>
      <c r="F14830">
        <v>0</v>
      </c>
      <c r="G14830">
        <v>0</v>
      </c>
      <c r="I14830">
        <v>0</v>
      </c>
      <c r="J14830">
        <v>0</v>
      </c>
      <c r="L14830">
        <v>0</v>
      </c>
      <c r="N14830">
        <v>0</v>
      </c>
      <c r="P14830">
        <v>0</v>
      </c>
      <c r="Q14830">
        <v>0</v>
      </c>
      <c r="S14830">
        <v>0</v>
      </c>
    </row>
    <row r="14831" spans="1:19" x14ac:dyDescent="0.2">
      <c r="A14831" t="s">
        <v>30819</v>
      </c>
      <c r="B14831" t="s">
        <v>30631</v>
      </c>
      <c r="C14831" t="s">
        <v>226</v>
      </c>
      <c r="D14831" t="s">
        <v>1000</v>
      </c>
      <c r="E14831" s="23">
        <v>44409</v>
      </c>
      <c r="F14831">
        <v>2</v>
      </c>
      <c r="G14831">
        <v>11</v>
      </c>
      <c r="I14831">
        <v>11</v>
      </c>
      <c r="J14831">
        <v>28</v>
      </c>
      <c r="L14831">
        <v>121</v>
      </c>
      <c r="N14831">
        <v>9</v>
      </c>
      <c r="P14831">
        <v>1</v>
      </c>
      <c r="Q14831">
        <v>1</v>
      </c>
      <c r="S14831">
        <v>2</v>
      </c>
    </row>
    <row r="14832" spans="1:19" x14ac:dyDescent="0.2">
      <c r="A14832" t="s">
        <v>30820</v>
      </c>
      <c r="B14832" t="s">
        <v>30632</v>
      </c>
      <c r="C14832" t="s">
        <v>231</v>
      </c>
      <c r="D14832" t="s">
        <v>1000</v>
      </c>
      <c r="E14832" s="23">
        <v>44409</v>
      </c>
      <c r="F14832">
        <v>10</v>
      </c>
      <c r="G14832">
        <v>11.5</v>
      </c>
      <c r="I14832">
        <v>126</v>
      </c>
      <c r="J14832">
        <v>110</v>
      </c>
      <c r="L14832">
        <v>128</v>
      </c>
      <c r="N14832">
        <v>126</v>
      </c>
      <c r="P14832">
        <v>1</v>
      </c>
      <c r="Q14832">
        <v>6</v>
      </c>
      <c r="S14832">
        <v>0</v>
      </c>
    </row>
    <row r="14833" spans="1:19" x14ac:dyDescent="0.2">
      <c r="A14833" t="s">
        <v>30821</v>
      </c>
      <c r="B14833" t="s">
        <v>30633</v>
      </c>
      <c r="C14833" t="s">
        <v>216</v>
      </c>
      <c r="D14833" t="s">
        <v>1000</v>
      </c>
      <c r="E14833" s="23">
        <v>44409</v>
      </c>
      <c r="F14833">
        <v>8</v>
      </c>
      <c r="G14833">
        <v>9</v>
      </c>
      <c r="I14833">
        <v>66</v>
      </c>
      <c r="J14833">
        <v>80</v>
      </c>
      <c r="L14833">
        <v>90</v>
      </c>
      <c r="N14833">
        <v>61</v>
      </c>
      <c r="P14833">
        <v>4</v>
      </c>
      <c r="Q14833">
        <v>9</v>
      </c>
      <c r="S14833">
        <v>5</v>
      </c>
    </row>
    <row r="14834" spans="1:19" x14ac:dyDescent="0.2">
      <c r="A14834" t="s">
        <v>30822</v>
      </c>
      <c r="B14834" t="s">
        <v>30634</v>
      </c>
      <c r="C14834" t="s">
        <v>233</v>
      </c>
      <c r="D14834" t="s">
        <v>1000</v>
      </c>
      <c r="E14834" s="23">
        <v>44409</v>
      </c>
      <c r="F14834">
        <v>0</v>
      </c>
      <c r="G14834">
        <v>0</v>
      </c>
      <c r="I14834">
        <v>0</v>
      </c>
      <c r="J14834">
        <v>0</v>
      </c>
      <c r="L14834">
        <v>0</v>
      </c>
      <c r="N14834">
        <v>0</v>
      </c>
      <c r="P14834">
        <v>0</v>
      </c>
      <c r="Q14834">
        <v>0</v>
      </c>
      <c r="S14834">
        <v>0</v>
      </c>
    </row>
    <row r="14835" spans="1:19" x14ac:dyDescent="0.2">
      <c r="A14835" t="s">
        <v>30823</v>
      </c>
      <c r="B14835" t="s">
        <v>30635</v>
      </c>
      <c r="C14835" t="s">
        <v>219</v>
      </c>
      <c r="D14835" t="s">
        <v>1000</v>
      </c>
      <c r="E14835" s="23">
        <v>44409</v>
      </c>
      <c r="F14835">
        <v>0</v>
      </c>
      <c r="G14835">
        <v>0</v>
      </c>
      <c r="I14835">
        <v>0</v>
      </c>
      <c r="J14835">
        <v>0</v>
      </c>
      <c r="L14835">
        <v>0</v>
      </c>
      <c r="N14835">
        <v>0</v>
      </c>
      <c r="P14835">
        <v>0</v>
      </c>
      <c r="Q14835">
        <v>0</v>
      </c>
      <c r="S14835">
        <v>0</v>
      </c>
    </row>
    <row r="14836" spans="1:19" x14ac:dyDescent="0.2">
      <c r="A14836" t="s">
        <v>30824</v>
      </c>
      <c r="B14836" t="s">
        <v>30636</v>
      </c>
      <c r="C14836" t="s">
        <v>340</v>
      </c>
      <c r="D14836" t="s">
        <v>1000</v>
      </c>
      <c r="E14836" s="23">
        <v>44409</v>
      </c>
      <c r="F14836">
        <v>1.5</v>
      </c>
      <c r="G14836">
        <v>3</v>
      </c>
      <c r="I14836">
        <v>18</v>
      </c>
      <c r="J14836">
        <v>18</v>
      </c>
      <c r="L14836">
        <v>32</v>
      </c>
      <c r="N14836">
        <v>16</v>
      </c>
      <c r="P14836">
        <v>1</v>
      </c>
      <c r="Q14836">
        <v>3</v>
      </c>
      <c r="S14836">
        <v>2</v>
      </c>
    </row>
    <row r="14837" spans="1:19" x14ac:dyDescent="0.2">
      <c r="A14837" t="s">
        <v>30825</v>
      </c>
      <c r="B14837" t="s">
        <v>30637</v>
      </c>
      <c r="C14837" t="s">
        <v>350</v>
      </c>
      <c r="D14837" t="s">
        <v>1000</v>
      </c>
      <c r="E14837" s="23">
        <v>44409</v>
      </c>
      <c r="F14837">
        <v>0</v>
      </c>
      <c r="G14837">
        <v>0</v>
      </c>
      <c r="I14837">
        <v>0</v>
      </c>
      <c r="J14837">
        <v>0</v>
      </c>
      <c r="L14837">
        <v>0</v>
      </c>
      <c r="N14837">
        <v>0</v>
      </c>
      <c r="P14837">
        <v>0</v>
      </c>
      <c r="Q14837">
        <v>0</v>
      </c>
      <c r="S14837">
        <v>0</v>
      </c>
    </row>
    <row r="14838" spans="1:19" x14ac:dyDescent="0.2">
      <c r="A14838" t="s">
        <v>30826</v>
      </c>
      <c r="B14838" t="s">
        <v>30638</v>
      </c>
      <c r="C14838" t="s">
        <v>351</v>
      </c>
      <c r="D14838" t="s">
        <v>1000</v>
      </c>
      <c r="E14838" s="23">
        <v>44409</v>
      </c>
      <c r="F14838">
        <v>0</v>
      </c>
      <c r="G14838">
        <v>0</v>
      </c>
      <c r="I14838">
        <v>0</v>
      </c>
      <c r="J14838">
        <v>0</v>
      </c>
      <c r="L14838">
        <v>0</v>
      </c>
      <c r="N14838">
        <v>0</v>
      </c>
      <c r="P14838">
        <v>0</v>
      </c>
      <c r="Q14838">
        <v>0</v>
      </c>
      <c r="S14838">
        <v>0</v>
      </c>
    </row>
    <row r="14839" spans="1:19" x14ac:dyDescent="0.2">
      <c r="A14839" t="s">
        <v>30827</v>
      </c>
      <c r="B14839" t="s">
        <v>30639</v>
      </c>
      <c r="C14839" t="s">
        <v>352</v>
      </c>
      <c r="D14839" t="s">
        <v>1000</v>
      </c>
      <c r="E14839" s="23">
        <v>44409</v>
      </c>
      <c r="F14839">
        <v>0</v>
      </c>
      <c r="G14839">
        <v>0</v>
      </c>
      <c r="I14839">
        <v>0</v>
      </c>
      <c r="J14839">
        <v>0</v>
      </c>
      <c r="L14839">
        <v>0</v>
      </c>
      <c r="N14839">
        <v>0</v>
      </c>
      <c r="P14839">
        <v>0</v>
      </c>
      <c r="Q14839">
        <v>0</v>
      </c>
      <c r="S14839">
        <v>0</v>
      </c>
    </row>
    <row r="14840" spans="1:19" x14ac:dyDescent="0.2">
      <c r="A14840" t="s">
        <v>30828</v>
      </c>
      <c r="B14840" t="s">
        <v>30640</v>
      </c>
      <c r="C14840" t="s">
        <v>353</v>
      </c>
      <c r="D14840" t="s">
        <v>1000</v>
      </c>
      <c r="E14840" s="23">
        <v>44409</v>
      </c>
      <c r="F14840">
        <v>0</v>
      </c>
      <c r="G14840">
        <v>0</v>
      </c>
      <c r="I14840">
        <v>0</v>
      </c>
      <c r="J14840">
        <v>0</v>
      </c>
      <c r="L14840">
        <v>0</v>
      </c>
      <c r="N14840">
        <v>0</v>
      </c>
      <c r="P14840">
        <v>0</v>
      </c>
      <c r="Q14840">
        <v>0</v>
      </c>
      <c r="S14840">
        <v>0</v>
      </c>
    </row>
    <row r="14841" spans="1:19" x14ac:dyDescent="0.2">
      <c r="A14841" t="s">
        <v>30829</v>
      </c>
      <c r="B14841" t="s">
        <v>30641</v>
      </c>
      <c r="C14841" t="s">
        <v>386</v>
      </c>
      <c r="D14841" t="s">
        <v>1000</v>
      </c>
      <c r="E14841" s="23">
        <v>44409</v>
      </c>
      <c r="F14841">
        <v>0</v>
      </c>
      <c r="G14841">
        <v>0</v>
      </c>
      <c r="I14841">
        <v>0</v>
      </c>
      <c r="J14841">
        <v>0</v>
      </c>
      <c r="L14841">
        <v>0</v>
      </c>
      <c r="N14841">
        <v>0</v>
      </c>
      <c r="P14841">
        <v>0</v>
      </c>
      <c r="Q14841">
        <v>0</v>
      </c>
      <c r="S14841">
        <v>0</v>
      </c>
    </row>
    <row r="14842" spans="1:19" x14ac:dyDescent="0.2">
      <c r="A14842" t="s">
        <v>30830</v>
      </c>
      <c r="B14842" t="s">
        <v>30642</v>
      </c>
      <c r="C14842" t="s">
        <v>354</v>
      </c>
      <c r="D14842" t="s">
        <v>1000</v>
      </c>
      <c r="E14842" s="23">
        <v>44409</v>
      </c>
      <c r="F14842">
        <v>4</v>
      </c>
      <c r="G14842">
        <v>4</v>
      </c>
      <c r="I14842">
        <v>9</v>
      </c>
      <c r="J14842">
        <v>24</v>
      </c>
      <c r="L14842">
        <v>24</v>
      </c>
      <c r="N14842">
        <v>9</v>
      </c>
      <c r="P14842">
        <v>0</v>
      </c>
      <c r="Q14842">
        <v>0</v>
      </c>
      <c r="S14842">
        <v>0</v>
      </c>
    </row>
    <row r="14843" spans="1:19" x14ac:dyDescent="0.2">
      <c r="A14843" t="s">
        <v>30831</v>
      </c>
      <c r="B14843" t="s">
        <v>30643</v>
      </c>
      <c r="C14843" t="s">
        <v>355</v>
      </c>
      <c r="D14843" t="s">
        <v>1000</v>
      </c>
      <c r="E14843" s="23">
        <v>44409</v>
      </c>
      <c r="F14843">
        <v>1.5</v>
      </c>
      <c r="G14843">
        <v>2</v>
      </c>
      <c r="I14843">
        <v>6</v>
      </c>
      <c r="J14843">
        <v>8</v>
      </c>
      <c r="L14843">
        <v>11</v>
      </c>
      <c r="N14843">
        <v>6</v>
      </c>
      <c r="P14843">
        <v>0</v>
      </c>
      <c r="Q14843">
        <v>0</v>
      </c>
      <c r="S14843">
        <v>0</v>
      </c>
    </row>
    <row r="14844" spans="1:19" x14ac:dyDescent="0.2">
      <c r="A14844" t="s">
        <v>30832</v>
      </c>
      <c r="B14844" t="s">
        <v>30644</v>
      </c>
      <c r="C14844" t="s">
        <v>228</v>
      </c>
      <c r="D14844" t="s">
        <v>1002</v>
      </c>
      <c r="E14844" s="23">
        <v>44409</v>
      </c>
      <c r="F14844">
        <v>0</v>
      </c>
      <c r="G14844">
        <v>0</v>
      </c>
      <c r="I14844">
        <v>0</v>
      </c>
      <c r="J14844">
        <v>0</v>
      </c>
      <c r="L14844">
        <v>0</v>
      </c>
      <c r="N14844">
        <v>0</v>
      </c>
      <c r="P14844">
        <v>0</v>
      </c>
      <c r="Q14844">
        <v>0</v>
      </c>
      <c r="S14844">
        <v>0</v>
      </c>
    </row>
    <row r="14845" spans="1:19" x14ac:dyDescent="0.2">
      <c r="A14845" t="s">
        <v>30833</v>
      </c>
      <c r="B14845" t="s">
        <v>30645</v>
      </c>
      <c r="C14845" t="s">
        <v>211</v>
      </c>
      <c r="D14845" t="s">
        <v>1002</v>
      </c>
      <c r="E14845" s="23">
        <v>44409</v>
      </c>
      <c r="F14845">
        <v>0</v>
      </c>
      <c r="G14845">
        <v>0</v>
      </c>
      <c r="I14845">
        <v>0</v>
      </c>
      <c r="J14845">
        <v>0</v>
      </c>
      <c r="L14845">
        <v>0</v>
      </c>
      <c r="N14845">
        <v>0</v>
      </c>
      <c r="P14845">
        <v>0</v>
      </c>
      <c r="Q14845">
        <v>0</v>
      </c>
      <c r="S14845">
        <v>0</v>
      </c>
    </row>
    <row r="14846" spans="1:19" x14ac:dyDescent="0.2">
      <c r="A14846" t="s">
        <v>30834</v>
      </c>
      <c r="B14846" t="s">
        <v>30646</v>
      </c>
      <c r="C14846" t="s">
        <v>213</v>
      </c>
      <c r="D14846" t="s">
        <v>1002</v>
      </c>
      <c r="E14846" s="23">
        <v>44409</v>
      </c>
      <c r="F14846">
        <v>0</v>
      </c>
      <c r="G14846">
        <v>0</v>
      </c>
      <c r="I14846">
        <v>0</v>
      </c>
      <c r="J14846">
        <v>0</v>
      </c>
      <c r="L14846">
        <v>0</v>
      </c>
      <c r="N14846">
        <v>0</v>
      </c>
      <c r="P14846">
        <v>0</v>
      </c>
      <c r="Q14846">
        <v>0</v>
      </c>
      <c r="S14846">
        <v>0</v>
      </c>
    </row>
    <row r="14847" spans="1:19" x14ac:dyDescent="0.2">
      <c r="A14847" t="s">
        <v>30835</v>
      </c>
      <c r="B14847" t="s">
        <v>30647</v>
      </c>
      <c r="C14847" t="s">
        <v>229</v>
      </c>
      <c r="D14847" t="s">
        <v>1002</v>
      </c>
      <c r="E14847" s="23">
        <v>44409</v>
      </c>
      <c r="F14847">
        <v>0</v>
      </c>
      <c r="G14847">
        <v>0</v>
      </c>
      <c r="I14847">
        <v>0</v>
      </c>
      <c r="J14847">
        <v>0</v>
      </c>
      <c r="L14847">
        <v>0</v>
      </c>
      <c r="N14847">
        <v>0</v>
      </c>
      <c r="P14847">
        <v>0</v>
      </c>
      <c r="Q14847">
        <v>0</v>
      </c>
      <c r="S14847">
        <v>0</v>
      </c>
    </row>
    <row r="14848" spans="1:19" x14ac:dyDescent="0.2">
      <c r="A14848" t="s">
        <v>30836</v>
      </c>
      <c r="B14848" t="s">
        <v>30648</v>
      </c>
      <c r="C14848" t="s">
        <v>1051</v>
      </c>
      <c r="D14848" t="s">
        <v>1002</v>
      </c>
      <c r="E14848" s="23">
        <v>44409</v>
      </c>
      <c r="F14848">
        <v>0</v>
      </c>
      <c r="G14848">
        <v>0</v>
      </c>
      <c r="I14848">
        <v>0</v>
      </c>
      <c r="J14848">
        <v>0</v>
      </c>
      <c r="L14848">
        <v>0</v>
      </c>
      <c r="N14848">
        <v>0</v>
      </c>
      <c r="P14848">
        <v>0</v>
      </c>
      <c r="Q14848">
        <v>0</v>
      </c>
      <c r="S14848">
        <v>0</v>
      </c>
    </row>
    <row r="14849" spans="1:19" x14ac:dyDescent="0.2">
      <c r="A14849" t="s">
        <v>30837</v>
      </c>
      <c r="B14849" t="s">
        <v>30649</v>
      </c>
      <c r="C14849" t="s">
        <v>1049</v>
      </c>
      <c r="D14849" t="s">
        <v>1002</v>
      </c>
      <c r="E14849" s="23">
        <v>44409</v>
      </c>
      <c r="F14849">
        <v>0</v>
      </c>
      <c r="G14849">
        <v>0</v>
      </c>
      <c r="I14849">
        <v>0</v>
      </c>
      <c r="J14849">
        <v>0</v>
      </c>
      <c r="L14849">
        <v>0</v>
      </c>
      <c r="N14849">
        <v>0</v>
      </c>
      <c r="P14849">
        <v>0</v>
      </c>
      <c r="Q14849">
        <v>0</v>
      </c>
      <c r="S14849">
        <v>0</v>
      </c>
    </row>
    <row r="14850" spans="1:19" x14ac:dyDescent="0.2">
      <c r="A14850" t="s">
        <v>30838</v>
      </c>
      <c r="B14850" t="s">
        <v>30650</v>
      </c>
      <c r="C14850" t="s">
        <v>25343</v>
      </c>
      <c r="D14850" t="s">
        <v>1002</v>
      </c>
      <c r="E14850" s="23">
        <v>44409</v>
      </c>
      <c r="F14850">
        <v>0</v>
      </c>
      <c r="G14850">
        <v>0</v>
      </c>
      <c r="I14850">
        <v>0</v>
      </c>
      <c r="J14850">
        <v>0</v>
      </c>
      <c r="L14850">
        <v>0</v>
      </c>
      <c r="N14850">
        <v>0</v>
      </c>
      <c r="P14850">
        <v>0</v>
      </c>
      <c r="Q14850">
        <v>0</v>
      </c>
      <c r="S14850">
        <v>0</v>
      </c>
    </row>
    <row r="14851" spans="1:19" x14ac:dyDescent="0.2">
      <c r="A14851" t="s">
        <v>30839</v>
      </c>
      <c r="B14851" t="s">
        <v>30651</v>
      </c>
      <c r="C14851" t="s">
        <v>25698</v>
      </c>
      <c r="D14851" t="s">
        <v>1002</v>
      </c>
      <c r="E14851" s="23">
        <v>44409</v>
      </c>
      <c r="F14851">
        <v>3</v>
      </c>
      <c r="G14851">
        <v>4</v>
      </c>
      <c r="I14851">
        <v>10</v>
      </c>
      <c r="J14851">
        <v>18</v>
      </c>
      <c r="L14851">
        <v>21</v>
      </c>
      <c r="N14851">
        <v>7</v>
      </c>
      <c r="P14851">
        <v>1</v>
      </c>
      <c r="Q14851">
        <v>2</v>
      </c>
      <c r="S14851">
        <v>3</v>
      </c>
    </row>
    <row r="14852" spans="1:19" x14ac:dyDescent="0.2">
      <c r="A14852" t="s">
        <v>30840</v>
      </c>
      <c r="B14852" t="s">
        <v>30652</v>
      </c>
      <c r="C14852" t="s">
        <v>959</v>
      </c>
      <c r="D14852" t="s">
        <v>1002</v>
      </c>
      <c r="E14852" s="23">
        <v>44409</v>
      </c>
      <c r="F14852">
        <v>0</v>
      </c>
      <c r="G14852">
        <v>0</v>
      </c>
      <c r="I14852">
        <v>0</v>
      </c>
      <c r="J14852">
        <v>0</v>
      </c>
      <c r="L14852">
        <v>0</v>
      </c>
      <c r="N14852">
        <v>0</v>
      </c>
      <c r="P14852">
        <v>0</v>
      </c>
      <c r="Q14852">
        <v>0</v>
      </c>
      <c r="S14852">
        <v>0</v>
      </c>
    </row>
    <row r="14853" spans="1:19" x14ac:dyDescent="0.2">
      <c r="A14853" t="s">
        <v>30841</v>
      </c>
      <c r="B14853" t="s">
        <v>30653</v>
      </c>
      <c r="C14853" t="s">
        <v>205</v>
      </c>
      <c r="D14853" t="s">
        <v>1002</v>
      </c>
      <c r="E14853" s="23">
        <v>44409</v>
      </c>
      <c r="F14853">
        <v>0</v>
      </c>
      <c r="G14853">
        <v>0</v>
      </c>
      <c r="I14853">
        <v>0</v>
      </c>
      <c r="J14853">
        <v>0</v>
      </c>
      <c r="L14853">
        <v>0</v>
      </c>
      <c r="N14853">
        <v>0</v>
      </c>
      <c r="P14853">
        <v>0</v>
      </c>
      <c r="Q14853">
        <v>0</v>
      </c>
      <c r="S14853">
        <v>0</v>
      </c>
    </row>
    <row r="14854" spans="1:19" x14ac:dyDescent="0.2">
      <c r="A14854" t="s">
        <v>30842</v>
      </c>
      <c r="B14854" t="s">
        <v>30654</v>
      </c>
      <c r="C14854" t="s">
        <v>384</v>
      </c>
      <c r="D14854" t="s">
        <v>1002</v>
      </c>
      <c r="E14854" s="23">
        <v>44409</v>
      </c>
      <c r="F14854">
        <v>0</v>
      </c>
      <c r="G14854">
        <v>0</v>
      </c>
      <c r="I14854">
        <v>0</v>
      </c>
      <c r="J14854">
        <v>0</v>
      </c>
      <c r="L14854">
        <v>0</v>
      </c>
      <c r="N14854">
        <v>0</v>
      </c>
      <c r="P14854">
        <v>0</v>
      </c>
      <c r="Q14854">
        <v>0</v>
      </c>
      <c r="S14854">
        <v>0</v>
      </c>
    </row>
    <row r="14855" spans="1:19" x14ac:dyDescent="0.2">
      <c r="A14855" t="s">
        <v>30843</v>
      </c>
      <c r="B14855" t="s">
        <v>30655</v>
      </c>
      <c r="C14855" t="s">
        <v>210</v>
      </c>
      <c r="D14855" t="s">
        <v>1002</v>
      </c>
      <c r="E14855" s="23">
        <v>44409</v>
      </c>
      <c r="F14855">
        <v>0</v>
      </c>
      <c r="G14855">
        <v>0</v>
      </c>
      <c r="I14855">
        <v>0</v>
      </c>
      <c r="J14855">
        <v>0</v>
      </c>
      <c r="L14855">
        <v>0</v>
      </c>
      <c r="N14855">
        <v>0</v>
      </c>
      <c r="P14855">
        <v>0</v>
      </c>
      <c r="Q14855">
        <v>0</v>
      </c>
      <c r="S14855">
        <v>0</v>
      </c>
    </row>
    <row r="14856" spans="1:19" x14ac:dyDescent="0.2">
      <c r="A14856" t="s">
        <v>30844</v>
      </c>
      <c r="B14856" t="s">
        <v>30656</v>
      </c>
      <c r="C14856" t="s">
        <v>215</v>
      </c>
      <c r="D14856" t="s">
        <v>1002</v>
      </c>
      <c r="E14856" s="23">
        <v>44409</v>
      </c>
      <c r="F14856">
        <v>5</v>
      </c>
      <c r="G14856">
        <v>7</v>
      </c>
      <c r="I14856">
        <v>21</v>
      </c>
      <c r="J14856">
        <v>30</v>
      </c>
      <c r="L14856">
        <v>39</v>
      </c>
      <c r="N14856">
        <v>13</v>
      </c>
      <c r="P14856">
        <v>5</v>
      </c>
      <c r="Q14856">
        <v>7</v>
      </c>
      <c r="S14856">
        <v>8</v>
      </c>
    </row>
    <row r="14857" spans="1:19" x14ac:dyDescent="0.2">
      <c r="A14857" t="s">
        <v>30845</v>
      </c>
      <c r="B14857" t="s">
        <v>30657</v>
      </c>
      <c r="C14857" t="s">
        <v>960</v>
      </c>
      <c r="D14857" t="s">
        <v>1002</v>
      </c>
      <c r="E14857" s="23">
        <v>44409</v>
      </c>
      <c r="F14857">
        <v>0</v>
      </c>
      <c r="G14857">
        <v>0</v>
      </c>
      <c r="I14857">
        <v>0</v>
      </c>
      <c r="J14857">
        <v>0</v>
      </c>
      <c r="L14857">
        <v>0</v>
      </c>
      <c r="N14857">
        <v>0</v>
      </c>
      <c r="P14857">
        <v>0</v>
      </c>
      <c r="Q14857">
        <v>0</v>
      </c>
      <c r="S14857">
        <v>0</v>
      </c>
    </row>
    <row r="14858" spans="1:19" x14ac:dyDescent="0.2">
      <c r="A14858" t="s">
        <v>30846</v>
      </c>
      <c r="B14858" t="s">
        <v>30658</v>
      </c>
      <c r="C14858" t="s">
        <v>961</v>
      </c>
      <c r="D14858" t="s">
        <v>1002</v>
      </c>
      <c r="E14858" s="23">
        <v>44409</v>
      </c>
      <c r="F14858">
        <v>4</v>
      </c>
      <c r="G14858">
        <v>5</v>
      </c>
      <c r="I14858">
        <v>15</v>
      </c>
      <c r="J14858">
        <v>20</v>
      </c>
      <c r="L14858">
        <v>22</v>
      </c>
      <c r="N14858">
        <v>8</v>
      </c>
      <c r="P14858">
        <v>0</v>
      </c>
      <c r="Q14858">
        <v>0</v>
      </c>
      <c r="S14858">
        <v>7</v>
      </c>
    </row>
    <row r="14859" spans="1:19" x14ac:dyDescent="0.2">
      <c r="A14859" t="s">
        <v>30847</v>
      </c>
      <c r="B14859" t="s">
        <v>30659</v>
      </c>
      <c r="C14859" t="s">
        <v>221</v>
      </c>
      <c r="D14859" t="s">
        <v>1002</v>
      </c>
      <c r="E14859" s="23">
        <v>44409</v>
      </c>
      <c r="F14859">
        <v>0</v>
      </c>
      <c r="G14859">
        <v>0</v>
      </c>
      <c r="I14859">
        <v>0</v>
      </c>
      <c r="J14859">
        <v>0</v>
      </c>
      <c r="L14859">
        <v>0</v>
      </c>
      <c r="N14859">
        <v>0</v>
      </c>
      <c r="P14859">
        <v>0</v>
      </c>
      <c r="Q14859">
        <v>0</v>
      </c>
      <c r="S14859">
        <v>0</v>
      </c>
    </row>
    <row r="14860" spans="1:19" x14ac:dyDescent="0.2">
      <c r="A14860" t="s">
        <v>30848</v>
      </c>
      <c r="B14860" t="s">
        <v>30660</v>
      </c>
      <c r="C14860" t="s">
        <v>222</v>
      </c>
      <c r="D14860" t="s">
        <v>1002</v>
      </c>
      <c r="E14860" s="23">
        <v>44409</v>
      </c>
      <c r="F14860">
        <v>0</v>
      </c>
      <c r="G14860">
        <v>0</v>
      </c>
      <c r="I14860">
        <v>0</v>
      </c>
      <c r="J14860">
        <v>0</v>
      </c>
      <c r="L14860">
        <v>0</v>
      </c>
      <c r="N14860">
        <v>0</v>
      </c>
      <c r="P14860">
        <v>0</v>
      </c>
      <c r="Q14860">
        <v>0</v>
      </c>
      <c r="S14860">
        <v>0</v>
      </c>
    </row>
    <row r="14861" spans="1:19" x14ac:dyDescent="0.2">
      <c r="A14861" t="s">
        <v>30849</v>
      </c>
      <c r="B14861" t="s">
        <v>30661</v>
      </c>
      <c r="C14861" t="s">
        <v>25359</v>
      </c>
      <c r="D14861" t="s">
        <v>1002</v>
      </c>
      <c r="E14861" s="23">
        <v>44409</v>
      </c>
      <c r="F14861">
        <v>0</v>
      </c>
      <c r="G14861">
        <v>0</v>
      </c>
      <c r="I14861">
        <v>0</v>
      </c>
      <c r="J14861">
        <v>0</v>
      </c>
      <c r="L14861">
        <v>0</v>
      </c>
      <c r="N14861">
        <v>0</v>
      </c>
      <c r="P14861">
        <v>0</v>
      </c>
      <c r="Q14861">
        <v>0</v>
      </c>
      <c r="S14861">
        <v>0</v>
      </c>
    </row>
    <row r="14862" spans="1:19" x14ac:dyDescent="0.2">
      <c r="A14862" t="s">
        <v>30850</v>
      </c>
      <c r="B14862" t="s">
        <v>30662</v>
      </c>
      <c r="C14862" t="s">
        <v>200</v>
      </c>
      <c r="D14862" t="s">
        <v>1002</v>
      </c>
      <c r="E14862" s="23">
        <v>44409</v>
      </c>
      <c r="F14862">
        <v>1.5</v>
      </c>
      <c r="G14862">
        <v>1</v>
      </c>
      <c r="I14862">
        <v>7</v>
      </c>
      <c r="J14862">
        <v>9</v>
      </c>
      <c r="L14862">
        <v>6</v>
      </c>
      <c r="N14862">
        <v>7</v>
      </c>
      <c r="P14862">
        <v>2</v>
      </c>
      <c r="Q14862">
        <v>2</v>
      </c>
      <c r="S14862">
        <v>0</v>
      </c>
    </row>
    <row r="14863" spans="1:19" x14ac:dyDescent="0.2">
      <c r="A14863" t="s">
        <v>30851</v>
      </c>
      <c r="B14863" t="s">
        <v>30663</v>
      </c>
      <c r="C14863" t="s">
        <v>204</v>
      </c>
      <c r="D14863" t="s">
        <v>1002</v>
      </c>
      <c r="E14863" s="23">
        <v>44409</v>
      </c>
      <c r="F14863">
        <v>0</v>
      </c>
      <c r="G14863">
        <v>0</v>
      </c>
      <c r="I14863">
        <v>0</v>
      </c>
      <c r="J14863">
        <v>0</v>
      </c>
      <c r="L14863">
        <v>0</v>
      </c>
      <c r="N14863">
        <v>0</v>
      </c>
      <c r="P14863">
        <v>0</v>
      </c>
      <c r="Q14863">
        <v>0</v>
      </c>
      <c r="S14863">
        <v>0</v>
      </c>
    </row>
    <row r="14864" spans="1:19" x14ac:dyDescent="0.2">
      <c r="A14864" t="s">
        <v>30852</v>
      </c>
      <c r="B14864" t="s">
        <v>30664</v>
      </c>
      <c r="C14864" t="s">
        <v>385</v>
      </c>
      <c r="D14864" t="s">
        <v>1002</v>
      </c>
      <c r="E14864" s="23">
        <v>44409</v>
      </c>
      <c r="F14864">
        <v>0</v>
      </c>
      <c r="G14864">
        <v>0</v>
      </c>
      <c r="I14864">
        <v>0</v>
      </c>
      <c r="J14864">
        <v>0</v>
      </c>
      <c r="L14864">
        <v>0</v>
      </c>
      <c r="N14864">
        <v>0</v>
      </c>
      <c r="P14864">
        <v>0</v>
      </c>
      <c r="Q14864">
        <v>0</v>
      </c>
      <c r="S14864">
        <v>0</v>
      </c>
    </row>
    <row r="14865" spans="1:19" x14ac:dyDescent="0.2">
      <c r="A14865" t="s">
        <v>30853</v>
      </c>
      <c r="B14865" t="s">
        <v>30665</v>
      </c>
      <c r="C14865" t="s">
        <v>208</v>
      </c>
      <c r="D14865" t="s">
        <v>1002</v>
      </c>
      <c r="E14865" s="23">
        <v>44409</v>
      </c>
      <c r="F14865">
        <v>3</v>
      </c>
      <c r="G14865">
        <v>3</v>
      </c>
      <c r="I14865">
        <v>13</v>
      </c>
      <c r="J14865">
        <v>18</v>
      </c>
      <c r="L14865">
        <v>17</v>
      </c>
      <c r="N14865">
        <v>13</v>
      </c>
      <c r="P14865">
        <v>0</v>
      </c>
      <c r="Q14865">
        <v>0</v>
      </c>
      <c r="S14865">
        <v>0</v>
      </c>
    </row>
    <row r="14866" spans="1:19" x14ac:dyDescent="0.2">
      <c r="A14866" t="s">
        <v>30854</v>
      </c>
      <c r="B14866" t="s">
        <v>30666</v>
      </c>
      <c r="C14866" t="s">
        <v>900</v>
      </c>
      <c r="D14866" t="s">
        <v>1002</v>
      </c>
      <c r="E14866" s="23">
        <v>44409</v>
      </c>
      <c r="F14866">
        <v>4</v>
      </c>
      <c r="G14866">
        <v>3.5</v>
      </c>
      <c r="I14866">
        <v>8</v>
      </c>
      <c r="J14866">
        <v>23</v>
      </c>
      <c r="L14866">
        <v>20</v>
      </c>
      <c r="N14866">
        <v>7</v>
      </c>
      <c r="P14866">
        <v>1</v>
      </c>
      <c r="Q14866">
        <v>1</v>
      </c>
      <c r="S14866">
        <v>1</v>
      </c>
    </row>
    <row r="14867" spans="1:19" x14ac:dyDescent="0.2">
      <c r="A14867" t="s">
        <v>30855</v>
      </c>
      <c r="B14867" t="s">
        <v>30667</v>
      </c>
      <c r="C14867" t="s">
        <v>905</v>
      </c>
      <c r="D14867" t="s">
        <v>1002</v>
      </c>
      <c r="E14867" s="23">
        <v>44409</v>
      </c>
      <c r="F14867">
        <v>0</v>
      </c>
      <c r="G14867">
        <v>0</v>
      </c>
      <c r="I14867">
        <v>0</v>
      </c>
      <c r="J14867">
        <v>0</v>
      </c>
      <c r="L14867">
        <v>0</v>
      </c>
      <c r="N14867">
        <v>0</v>
      </c>
      <c r="P14867">
        <v>0</v>
      </c>
      <c r="Q14867">
        <v>0</v>
      </c>
      <c r="S14867">
        <v>0</v>
      </c>
    </row>
    <row r="14868" spans="1:19" x14ac:dyDescent="0.2">
      <c r="A14868" t="s">
        <v>30856</v>
      </c>
      <c r="B14868" t="s">
        <v>30668</v>
      </c>
      <c r="C14868" t="s">
        <v>316</v>
      </c>
      <c r="D14868" t="s">
        <v>1002</v>
      </c>
      <c r="E14868" s="23">
        <v>44409</v>
      </c>
      <c r="F14868">
        <v>2</v>
      </c>
      <c r="G14868">
        <v>4</v>
      </c>
      <c r="I14868">
        <v>9</v>
      </c>
      <c r="J14868">
        <v>11</v>
      </c>
      <c r="L14868">
        <v>22</v>
      </c>
      <c r="N14868">
        <v>8</v>
      </c>
      <c r="P14868">
        <v>0</v>
      </c>
      <c r="Q14868">
        <v>0</v>
      </c>
      <c r="S14868">
        <v>1</v>
      </c>
    </row>
    <row r="14869" spans="1:19" x14ac:dyDescent="0.2">
      <c r="A14869" t="s">
        <v>30857</v>
      </c>
      <c r="B14869" t="s">
        <v>30669</v>
      </c>
      <c r="C14869" t="s">
        <v>218</v>
      </c>
      <c r="D14869" t="s">
        <v>1002</v>
      </c>
      <c r="E14869" s="23">
        <v>44409</v>
      </c>
      <c r="F14869">
        <v>0</v>
      </c>
      <c r="G14869">
        <v>0</v>
      </c>
      <c r="I14869">
        <v>0</v>
      </c>
      <c r="J14869">
        <v>0</v>
      </c>
      <c r="L14869">
        <v>0</v>
      </c>
      <c r="N14869">
        <v>0</v>
      </c>
      <c r="P14869">
        <v>0</v>
      </c>
      <c r="Q14869">
        <v>0</v>
      </c>
      <c r="S14869">
        <v>0</v>
      </c>
    </row>
    <row r="14870" spans="1:19" x14ac:dyDescent="0.2">
      <c r="A14870" t="s">
        <v>30858</v>
      </c>
      <c r="B14870" t="s">
        <v>30670</v>
      </c>
      <c r="C14870" t="s">
        <v>202</v>
      </c>
      <c r="D14870" t="s">
        <v>1002</v>
      </c>
      <c r="E14870" s="23">
        <v>44409</v>
      </c>
      <c r="F14870">
        <v>7</v>
      </c>
      <c r="G14870">
        <v>8</v>
      </c>
      <c r="I14870">
        <v>61</v>
      </c>
      <c r="J14870">
        <v>73</v>
      </c>
      <c r="L14870">
        <v>90</v>
      </c>
      <c r="N14870">
        <v>56</v>
      </c>
      <c r="P14870">
        <v>0</v>
      </c>
      <c r="Q14870">
        <v>1</v>
      </c>
      <c r="S14870">
        <v>5</v>
      </c>
    </row>
    <row r="14871" spans="1:19" x14ac:dyDescent="0.2">
      <c r="A14871" t="s">
        <v>30859</v>
      </c>
      <c r="B14871" t="s">
        <v>30671</v>
      </c>
      <c r="C14871" t="s">
        <v>347</v>
      </c>
      <c r="D14871" t="s">
        <v>1002</v>
      </c>
      <c r="E14871" s="23">
        <v>44409</v>
      </c>
      <c r="F14871">
        <v>0</v>
      </c>
      <c r="G14871">
        <v>0</v>
      </c>
      <c r="I14871">
        <v>0</v>
      </c>
      <c r="J14871">
        <v>0</v>
      </c>
      <c r="L14871">
        <v>0</v>
      </c>
      <c r="N14871">
        <v>0</v>
      </c>
      <c r="P14871">
        <v>0</v>
      </c>
      <c r="Q14871">
        <v>0</v>
      </c>
      <c r="S14871">
        <v>0</v>
      </c>
    </row>
    <row r="14872" spans="1:19" x14ac:dyDescent="0.2">
      <c r="A14872" t="s">
        <v>30860</v>
      </c>
      <c r="B14872" t="s">
        <v>30672</v>
      </c>
      <c r="C14872" t="s">
        <v>224</v>
      </c>
      <c r="D14872" t="s">
        <v>1002</v>
      </c>
      <c r="E14872" s="23">
        <v>44409</v>
      </c>
      <c r="F14872">
        <v>0</v>
      </c>
      <c r="G14872">
        <v>0</v>
      </c>
      <c r="I14872">
        <v>0</v>
      </c>
      <c r="J14872">
        <v>0</v>
      </c>
      <c r="L14872">
        <v>0</v>
      </c>
      <c r="N14872">
        <v>0</v>
      </c>
      <c r="P14872">
        <v>0</v>
      </c>
      <c r="Q14872">
        <v>0</v>
      </c>
      <c r="S14872">
        <v>0</v>
      </c>
    </row>
    <row r="14873" spans="1:19" x14ac:dyDescent="0.2">
      <c r="A14873" t="s">
        <v>30861</v>
      </c>
      <c r="B14873" t="s">
        <v>30673</v>
      </c>
      <c r="C14873" t="s">
        <v>345</v>
      </c>
      <c r="D14873" t="s">
        <v>1002</v>
      </c>
      <c r="E14873" s="23">
        <v>44409</v>
      </c>
      <c r="F14873">
        <v>0</v>
      </c>
      <c r="G14873">
        <v>0</v>
      </c>
      <c r="I14873">
        <v>0</v>
      </c>
      <c r="J14873">
        <v>0</v>
      </c>
      <c r="L14873">
        <v>0</v>
      </c>
      <c r="N14873">
        <v>0</v>
      </c>
      <c r="P14873">
        <v>0</v>
      </c>
      <c r="Q14873">
        <v>0</v>
      </c>
      <c r="S14873">
        <v>0</v>
      </c>
    </row>
    <row r="14874" spans="1:19" x14ac:dyDescent="0.2">
      <c r="A14874" t="s">
        <v>30862</v>
      </c>
      <c r="B14874" t="s">
        <v>30674</v>
      </c>
      <c r="C14874" t="s">
        <v>226</v>
      </c>
      <c r="D14874" t="s">
        <v>1002</v>
      </c>
      <c r="E14874" s="23">
        <v>44409</v>
      </c>
      <c r="F14874">
        <v>2</v>
      </c>
      <c r="G14874">
        <v>11</v>
      </c>
      <c r="I14874">
        <v>11</v>
      </c>
      <c r="J14874">
        <v>28</v>
      </c>
      <c r="L14874">
        <v>121</v>
      </c>
      <c r="N14874">
        <v>9</v>
      </c>
      <c r="P14874">
        <v>1</v>
      </c>
      <c r="Q14874">
        <v>1</v>
      </c>
      <c r="S14874">
        <v>2</v>
      </c>
    </row>
    <row r="14875" spans="1:19" x14ac:dyDescent="0.2">
      <c r="A14875" t="s">
        <v>30863</v>
      </c>
      <c r="B14875" t="s">
        <v>30675</v>
      </c>
      <c r="C14875" t="s">
        <v>231</v>
      </c>
      <c r="D14875" t="s">
        <v>1002</v>
      </c>
      <c r="E14875" s="23">
        <v>44409</v>
      </c>
      <c r="F14875">
        <v>10</v>
      </c>
      <c r="G14875">
        <v>11.5</v>
      </c>
      <c r="I14875">
        <v>126</v>
      </c>
      <c r="J14875">
        <v>110</v>
      </c>
      <c r="L14875">
        <v>128</v>
      </c>
      <c r="N14875">
        <v>126</v>
      </c>
      <c r="P14875">
        <v>1</v>
      </c>
      <c r="Q14875">
        <v>6</v>
      </c>
      <c r="S14875">
        <v>0</v>
      </c>
    </row>
    <row r="14876" spans="1:19" x14ac:dyDescent="0.2">
      <c r="A14876" t="s">
        <v>30864</v>
      </c>
      <c r="B14876" t="s">
        <v>30676</v>
      </c>
      <c r="C14876" t="s">
        <v>216</v>
      </c>
      <c r="D14876" t="s">
        <v>1002</v>
      </c>
      <c r="E14876" s="23">
        <v>44409</v>
      </c>
      <c r="F14876">
        <v>8</v>
      </c>
      <c r="G14876">
        <v>9</v>
      </c>
      <c r="I14876">
        <v>66</v>
      </c>
      <c r="J14876">
        <v>80</v>
      </c>
      <c r="L14876">
        <v>90</v>
      </c>
      <c r="N14876">
        <v>61</v>
      </c>
      <c r="P14876">
        <v>4</v>
      </c>
      <c r="Q14876">
        <v>9</v>
      </c>
      <c r="S14876">
        <v>5</v>
      </c>
    </row>
    <row r="14877" spans="1:19" x14ac:dyDescent="0.2">
      <c r="A14877" t="s">
        <v>30865</v>
      </c>
      <c r="B14877" t="s">
        <v>30677</v>
      </c>
      <c r="C14877" t="s">
        <v>233</v>
      </c>
      <c r="D14877" t="s">
        <v>1002</v>
      </c>
      <c r="E14877" s="23">
        <v>44409</v>
      </c>
      <c r="F14877">
        <v>0</v>
      </c>
      <c r="G14877">
        <v>0</v>
      </c>
      <c r="I14877">
        <v>0</v>
      </c>
      <c r="J14877">
        <v>0</v>
      </c>
      <c r="L14877">
        <v>0</v>
      </c>
      <c r="N14877">
        <v>0</v>
      </c>
      <c r="P14877">
        <v>0</v>
      </c>
      <c r="Q14877">
        <v>0</v>
      </c>
      <c r="S14877">
        <v>0</v>
      </c>
    </row>
    <row r="14878" spans="1:19" x14ac:dyDescent="0.2">
      <c r="A14878" t="s">
        <v>30866</v>
      </c>
      <c r="B14878" t="s">
        <v>30678</v>
      </c>
      <c r="C14878" t="s">
        <v>219</v>
      </c>
      <c r="D14878" t="s">
        <v>1002</v>
      </c>
      <c r="E14878" s="23">
        <v>44409</v>
      </c>
      <c r="F14878">
        <v>0</v>
      </c>
      <c r="G14878">
        <v>0</v>
      </c>
      <c r="I14878">
        <v>0</v>
      </c>
      <c r="J14878">
        <v>0</v>
      </c>
      <c r="L14878">
        <v>0</v>
      </c>
      <c r="N14878">
        <v>0</v>
      </c>
      <c r="P14878">
        <v>0</v>
      </c>
      <c r="Q14878">
        <v>0</v>
      </c>
      <c r="S14878">
        <v>0</v>
      </c>
    </row>
    <row r="14879" spans="1:19" x14ac:dyDescent="0.2">
      <c r="A14879" t="s">
        <v>30867</v>
      </c>
      <c r="B14879" t="s">
        <v>30679</v>
      </c>
      <c r="C14879" t="s">
        <v>340</v>
      </c>
      <c r="D14879" t="s">
        <v>1002</v>
      </c>
      <c r="E14879" s="23">
        <v>44409</v>
      </c>
      <c r="F14879">
        <v>1.5</v>
      </c>
      <c r="G14879">
        <v>3</v>
      </c>
      <c r="I14879">
        <v>18</v>
      </c>
      <c r="J14879">
        <v>18</v>
      </c>
      <c r="L14879">
        <v>32</v>
      </c>
      <c r="N14879">
        <v>16</v>
      </c>
      <c r="P14879">
        <v>1</v>
      </c>
      <c r="Q14879">
        <v>3</v>
      </c>
      <c r="S14879">
        <v>2</v>
      </c>
    </row>
    <row r="14880" spans="1:19" x14ac:dyDescent="0.2">
      <c r="A14880" t="s">
        <v>30868</v>
      </c>
      <c r="B14880" t="s">
        <v>30680</v>
      </c>
      <c r="C14880" t="s">
        <v>350</v>
      </c>
      <c r="D14880" t="s">
        <v>1002</v>
      </c>
      <c r="E14880" s="23">
        <v>44409</v>
      </c>
      <c r="F14880">
        <v>0</v>
      </c>
      <c r="G14880">
        <v>0</v>
      </c>
      <c r="I14880">
        <v>0</v>
      </c>
      <c r="J14880">
        <v>0</v>
      </c>
      <c r="L14880">
        <v>0</v>
      </c>
      <c r="N14880">
        <v>0</v>
      </c>
      <c r="P14880">
        <v>0</v>
      </c>
      <c r="Q14880">
        <v>0</v>
      </c>
      <c r="S14880">
        <v>0</v>
      </c>
    </row>
    <row r="14881" spans="1:19" x14ac:dyDescent="0.2">
      <c r="A14881" t="s">
        <v>30869</v>
      </c>
      <c r="B14881" t="s">
        <v>30681</v>
      </c>
      <c r="C14881" t="s">
        <v>351</v>
      </c>
      <c r="D14881" t="s">
        <v>1002</v>
      </c>
      <c r="E14881" s="23">
        <v>44409</v>
      </c>
      <c r="F14881">
        <v>0</v>
      </c>
      <c r="G14881">
        <v>0</v>
      </c>
      <c r="I14881">
        <v>0</v>
      </c>
      <c r="J14881">
        <v>0</v>
      </c>
      <c r="L14881">
        <v>0</v>
      </c>
      <c r="N14881">
        <v>0</v>
      </c>
      <c r="P14881">
        <v>0</v>
      </c>
      <c r="Q14881">
        <v>0</v>
      </c>
      <c r="S14881">
        <v>0</v>
      </c>
    </row>
    <row r="14882" spans="1:19" x14ac:dyDescent="0.2">
      <c r="A14882" t="s">
        <v>30870</v>
      </c>
      <c r="B14882" t="s">
        <v>30682</v>
      </c>
      <c r="C14882" t="s">
        <v>352</v>
      </c>
      <c r="D14882" t="s">
        <v>1002</v>
      </c>
      <c r="E14882" s="23">
        <v>44409</v>
      </c>
      <c r="F14882">
        <v>0</v>
      </c>
      <c r="G14882">
        <v>0</v>
      </c>
      <c r="I14882">
        <v>0</v>
      </c>
      <c r="J14882">
        <v>0</v>
      </c>
      <c r="L14882">
        <v>0</v>
      </c>
      <c r="N14882">
        <v>0</v>
      </c>
      <c r="P14882">
        <v>0</v>
      </c>
      <c r="Q14882">
        <v>0</v>
      </c>
      <c r="S14882">
        <v>0</v>
      </c>
    </row>
    <row r="14883" spans="1:19" x14ac:dyDescent="0.2">
      <c r="A14883" t="s">
        <v>30871</v>
      </c>
      <c r="B14883" t="s">
        <v>30683</v>
      </c>
      <c r="C14883" t="s">
        <v>353</v>
      </c>
      <c r="D14883" t="s">
        <v>1002</v>
      </c>
      <c r="E14883" s="23">
        <v>44409</v>
      </c>
      <c r="F14883">
        <v>0</v>
      </c>
      <c r="G14883">
        <v>0</v>
      </c>
      <c r="I14883">
        <v>0</v>
      </c>
      <c r="J14883">
        <v>0</v>
      </c>
      <c r="L14883">
        <v>0</v>
      </c>
      <c r="N14883">
        <v>0</v>
      </c>
      <c r="P14883">
        <v>0</v>
      </c>
      <c r="Q14883">
        <v>0</v>
      </c>
      <c r="S14883">
        <v>0</v>
      </c>
    </row>
    <row r="14884" spans="1:19" x14ac:dyDescent="0.2">
      <c r="A14884" t="s">
        <v>30872</v>
      </c>
      <c r="B14884" t="s">
        <v>30684</v>
      </c>
      <c r="C14884" t="s">
        <v>386</v>
      </c>
      <c r="D14884" t="s">
        <v>1002</v>
      </c>
      <c r="E14884" s="23">
        <v>44409</v>
      </c>
      <c r="F14884">
        <v>0</v>
      </c>
      <c r="G14884">
        <v>0</v>
      </c>
      <c r="I14884">
        <v>0</v>
      </c>
      <c r="J14884">
        <v>0</v>
      </c>
      <c r="L14884">
        <v>0</v>
      </c>
      <c r="N14884">
        <v>0</v>
      </c>
      <c r="P14884">
        <v>0</v>
      </c>
      <c r="Q14884">
        <v>0</v>
      </c>
      <c r="S14884">
        <v>0</v>
      </c>
    </row>
    <row r="14885" spans="1:19" x14ac:dyDescent="0.2">
      <c r="A14885" t="s">
        <v>30873</v>
      </c>
      <c r="B14885" t="s">
        <v>30685</v>
      </c>
      <c r="C14885" t="s">
        <v>354</v>
      </c>
      <c r="D14885" t="s">
        <v>1002</v>
      </c>
      <c r="E14885" s="23">
        <v>44409</v>
      </c>
      <c r="F14885">
        <v>4</v>
      </c>
      <c r="G14885">
        <v>4</v>
      </c>
      <c r="I14885">
        <v>9</v>
      </c>
      <c r="J14885">
        <v>24</v>
      </c>
      <c r="L14885">
        <v>24</v>
      </c>
      <c r="N14885">
        <v>9</v>
      </c>
      <c r="P14885">
        <v>0</v>
      </c>
      <c r="Q14885">
        <v>0</v>
      </c>
      <c r="S14885">
        <v>0</v>
      </c>
    </row>
    <row r="14886" spans="1:19" x14ac:dyDescent="0.2">
      <c r="A14886" t="s">
        <v>30874</v>
      </c>
      <c r="B14886" t="s">
        <v>30686</v>
      </c>
      <c r="C14886" t="s">
        <v>355</v>
      </c>
      <c r="D14886" t="s">
        <v>1002</v>
      </c>
      <c r="E14886" s="23">
        <v>44409</v>
      </c>
      <c r="F14886">
        <v>1.5</v>
      </c>
      <c r="G14886">
        <v>2</v>
      </c>
      <c r="I14886">
        <v>6</v>
      </c>
      <c r="J14886">
        <v>8</v>
      </c>
      <c r="L14886">
        <v>11</v>
      </c>
      <c r="N14886">
        <v>6</v>
      </c>
      <c r="P14886">
        <v>0</v>
      </c>
      <c r="Q14886">
        <v>0</v>
      </c>
      <c r="S14886">
        <v>0</v>
      </c>
    </row>
    <row r="14887" spans="1:19" x14ac:dyDescent="0.2">
      <c r="A14887" t="s">
        <v>30875</v>
      </c>
      <c r="B14887" t="s">
        <v>30687</v>
      </c>
      <c r="C14887" t="s">
        <v>1048</v>
      </c>
      <c r="D14887" t="s">
        <v>1002</v>
      </c>
      <c r="E14887" s="23">
        <v>44409</v>
      </c>
      <c r="F14887">
        <v>1.5</v>
      </c>
      <c r="G14887">
        <v>2.5</v>
      </c>
      <c r="I14887">
        <v>3</v>
      </c>
      <c r="J14887">
        <v>9</v>
      </c>
      <c r="L14887">
        <v>14</v>
      </c>
      <c r="N14887">
        <v>3</v>
      </c>
      <c r="P14887">
        <v>0</v>
      </c>
      <c r="Q14887">
        <v>0</v>
      </c>
      <c r="S14887">
        <v>0</v>
      </c>
    </row>
    <row r="14888" spans="1:19" x14ac:dyDescent="0.2">
      <c r="A14888" t="s">
        <v>30876</v>
      </c>
      <c r="B14888" t="s">
        <v>30688</v>
      </c>
      <c r="C14888" t="s">
        <v>1047</v>
      </c>
      <c r="D14888" t="s">
        <v>1002</v>
      </c>
      <c r="E14888" s="23">
        <v>44409</v>
      </c>
      <c r="F14888">
        <v>1.5</v>
      </c>
      <c r="G14888">
        <v>1.5</v>
      </c>
      <c r="I14888">
        <v>21</v>
      </c>
      <c r="J14888">
        <v>8</v>
      </c>
      <c r="L14888">
        <v>8</v>
      </c>
      <c r="N14888">
        <v>19</v>
      </c>
      <c r="P14888">
        <v>0</v>
      </c>
      <c r="Q14888">
        <v>0</v>
      </c>
      <c r="S14888">
        <v>2</v>
      </c>
    </row>
    <row r="14889" spans="1:19" x14ac:dyDescent="0.2">
      <c r="A14889" t="s">
        <v>30877</v>
      </c>
      <c r="B14889" t="s">
        <v>30689</v>
      </c>
      <c r="C14889" t="s">
        <v>1050</v>
      </c>
      <c r="D14889" t="s">
        <v>1002</v>
      </c>
      <c r="E14889" s="23">
        <v>44409</v>
      </c>
      <c r="F14889">
        <v>0</v>
      </c>
      <c r="G14889">
        <v>0</v>
      </c>
      <c r="I14889">
        <v>0</v>
      </c>
      <c r="J14889">
        <v>0</v>
      </c>
      <c r="L14889">
        <v>0</v>
      </c>
      <c r="N14889">
        <v>0</v>
      </c>
      <c r="P14889">
        <v>0</v>
      </c>
      <c r="Q14889">
        <v>0</v>
      </c>
      <c r="S14889">
        <v>0</v>
      </c>
    </row>
    <row r="14890" spans="1:19" x14ac:dyDescent="0.2">
      <c r="A14890" t="s">
        <v>30878</v>
      </c>
      <c r="B14890" t="s">
        <v>30690</v>
      </c>
      <c r="C14890" t="s">
        <v>1054</v>
      </c>
      <c r="D14890" t="s">
        <v>1002</v>
      </c>
      <c r="E14890" s="23">
        <v>44409</v>
      </c>
      <c r="F14890">
        <v>0</v>
      </c>
      <c r="G14890">
        <v>0</v>
      </c>
      <c r="I14890">
        <v>0</v>
      </c>
      <c r="J14890">
        <v>0</v>
      </c>
      <c r="L14890">
        <v>0</v>
      </c>
      <c r="N14890">
        <v>0</v>
      </c>
      <c r="P14890">
        <v>0</v>
      </c>
      <c r="Q14890">
        <v>0</v>
      </c>
      <c r="S14890">
        <v>0</v>
      </c>
    </row>
    <row r="14891" spans="1:19" x14ac:dyDescent="0.2">
      <c r="A14891" t="s">
        <v>30879</v>
      </c>
      <c r="B14891" t="s">
        <v>30691</v>
      </c>
      <c r="C14891" t="s">
        <v>1052</v>
      </c>
      <c r="D14891" t="s">
        <v>1002</v>
      </c>
      <c r="E14891" s="23">
        <v>44409</v>
      </c>
      <c r="F14891">
        <v>2</v>
      </c>
      <c r="G14891">
        <v>2.5</v>
      </c>
      <c r="I14891">
        <v>11</v>
      </c>
      <c r="J14891">
        <v>11</v>
      </c>
      <c r="L14891">
        <v>13</v>
      </c>
      <c r="N14891">
        <v>9</v>
      </c>
      <c r="P14891">
        <v>0</v>
      </c>
      <c r="Q14891">
        <v>1</v>
      </c>
      <c r="S14891">
        <v>2</v>
      </c>
    </row>
    <row r="14892" spans="1:19" x14ac:dyDescent="0.2">
      <c r="A14892" t="s">
        <v>30880</v>
      </c>
      <c r="B14892" t="s">
        <v>30692</v>
      </c>
      <c r="C14892" t="s">
        <v>1053</v>
      </c>
      <c r="D14892" t="s">
        <v>1002</v>
      </c>
      <c r="E14892" s="23">
        <v>44409</v>
      </c>
      <c r="F14892">
        <v>1</v>
      </c>
      <c r="G14892">
        <v>1.5</v>
      </c>
      <c r="I14892">
        <v>5</v>
      </c>
      <c r="J14892">
        <v>5</v>
      </c>
      <c r="L14892">
        <v>8</v>
      </c>
      <c r="N14892">
        <v>4</v>
      </c>
      <c r="P14892">
        <v>1</v>
      </c>
      <c r="Q14892">
        <v>1</v>
      </c>
      <c r="S14892">
        <v>1</v>
      </c>
    </row>
    <row r="14893" spans="1:19" x14ac:dyDescent="0.2">
      <c r="A14893" t="s">
        <v>30789</v>
      </c>
      <c r="B14893" t="s">
        <v>30601</v>
      </c>
      <c r="C14893" t="s">
        <v>25698</v>
      </c>
      <c r="D14893" t="s">
        <v>1000</v>
      </c>
      <c r="E14893" s="23">
        <v>44409</v>
      </c>
      <c r="F14893">
        <v>3</v>
      </c>
      <c r="G14893">
        <v>4</v>
      </c>
      <c r="I14893">
        <v>10</v>
      </c>
      <c r="J14893">
        <v>18</v>
      </c>
      <c r="L14893">
        <v>21</v>
      </c>
      <c r="N14893">
        <v>7</v>
      </c>
      <c r="P14893">
        <v>1</v>
      </c>
      <c r="Q14893">
        <v>2</v>
      </c>
      <c r="S14893">
        <v>3</v>
      </c>
    </row>
    <row r="14894" spans="1:19" x14ac:dyDescent="0.2">
      <c r="A14894" t="s">
        <v>30881</v>
      </c>
      <c r="B14894" t="s">
        <v>30693</v>
      </c>
      <c r="C14894" t="s">
        <v>962</v>
      </c>
      <c r="D14894" t="s">
        <v>1000</v>
      </c>
      <c r="E14894" s="23">
        <v>44409</v>
      </c>
      <c r="F14894">
        <v>0</v>
      </c>
      <c r="G14894">
        <v>0</v>
      </c>
      <c r="I14894">
        <v>0</v>
      </c>
      <c r="J14894">
        <v>0</v>
      </c>
      <c r="L14894">
        <v>0</v>
      </c>
      <c r="N14894">
        <v>0</v>
      </c>
      <c r="P14894">
        <v>0</v>
      </c>
      <c r="Q14894">
        <v>0</v>
      </c>
      <c r="S14894">
        <v>0</v>
      </c>
    </row>
    <row r="14895" spans="1:19" x14ac:dyDescent="0.2">
      <c r="A14895" t="s">
        <v>30882</v>
      </c>
      <c r="B14895" t="s">
        <v>30694</v>
      </c>
      <c r="C14895" t="s">
        <v>348</v>
      </c>
      <c r="D14895" t="s">
        <v>1000</v>
      </c>
      <c r="E14895" s="23">
        <v>44409</v>
      </c>
      <c r="F14895">
        <v>0</v>
      </c>
      <c r="G14895">
        <v>0</v>
      </c>
      <c r="I14895">
        <v>0</v>
      </c>
      <c r="J14895">
        <v>0</v>
      </c>
      <c r="L14895">
        <v>0</v>
      </c>
      <c r="N14895">
        <v>0</v>
      </c>
      <c r="P14895">
        <v>0</v>
      </c>
      <c r="Q14895">
        <v>0</v>
      </c>
      <c r="S14895">
        <v>0</v>
      </c>
    </row>
    <row r="14896" spans="1:19" x14ac:dyDescent="0.2">
      <c r="A14896" t="s">
        <v>30883</v>
      </c>
      <c r="B14896" t="s">
        <v>30695</v>
      </c>
      <c r="C14896" t="s">
        <v>357</v>
      </c>
      <c r="D14896" t="s">
        <v>1000</v>
      </c>
      <c r="E14896" s="23">
        <v>44409</v>
      </c>
      <c r="F14896">
        <v>0</v>
      </c>
      <c r="G14896">
        <v>0</v>
      </c>
      <c r="I14896">
        <v>0</v>
      </c>
      <c r="J14896">
        <v>0</v>
      </c>
      <c r="L14896">
        <v>0</v>
      </c>
      <c r="N14896">
        <v>0</v>
      </c>
      <c r="P14896">
        <v>0</v>
      </c>
      <c r="Q14896">
        <v>0</v>
      </c>
      <c r="S14896">
        <v>0</v>
      </c>
    </row>
    <row r="14897" spans="1:19" x14ac:dyDescent="0.2">
      <c r="A14897" t="s">
        <v>30884</v>
      </c>
      <c r="B14897" t="s">
        <v>30696</v>
      </c>
      <c r="C14897" t="s">
        <v>22399</v>
      </c>
      <c r="D14897" t="s">
        <v>1000</v>
      </c>
      <c r="E14897" s="23">
        <v>44409</v>
      </c>
      <c r="F14897">
        <v>0</v>
      </c>
      <c r="G14897">
        <v>0</v>
      </c>
      <c r="I14897">
        <v>0</v>
      </c>
      <c r="J14897">
        <v>0</v>
      </c>
      <c r="L14897">
        <v>0</v>
      </c>
      <c r="N14897">
        <v>0</v>
      </c>
      <c r="P14897">
        <v>0</v>
      </c>
      <c r="Q14897">
        <v>0</v>
      </c>
      <c r="S14897">
        <v>0</v>
      </c>
    </row>
    <row r="14898" spans="1:19" x14ac:dyDescent="0.2">
      <c r="A14898" t="s">
        <v>30885</v>
      </c>
      <c r="B14898" t="s">
        <v>30697</v>
      </c>
      <c r="C14898" t="s">
        <v>203</v>
      </c>
      <c r="D14898" t="s">
        <v>1000</v>
      </c>
      <c r="E14898" s="23">
        <v>44409</v>
      </c>
      <c r="F14898">
        <v>0</v>
      </c>
      <c r="G14898">
        <v>0</v>
      </c>
      <c r="I14898">
        <v>0</v>
      </c>
      <c r="J14898">
        <v>0</v>
      </c>
      <c r="L14898">
        <v>0</v>
      </c>
      <c r="N14898">
        <v>0</v>
      </c>
      <c r="P14898">
        <v>0</v>
      </c>
      <c r="Q14898">
        <v>0</v>
      </c>
      <c r="S14898">
        <v>0</v>
      </c>
    </row>
    <row r="14899" spans="1:19" x14ac:dyDescent="0.2">
      <c r="A14899" t="s">
        <v>30886</v>
      </c>
      <c r="B14899" t="s">
        <v>30698</v>
      </c>
      <c r="C14899" t="s">
        <v>387</v>
      </c>
      <c r="D14899" t="s">
        <v>1000</v>
      </c>
      <c r="E14899" s="23">
        <v>44409</v>
      </c>
      <c r="F14899">
        <v>0</v>
      </c>
      <c r="G14899">
        <v>0</v>
      </c>
      <c r="I14899">
        <v>0</v>
      </c>
      <c r="J14899">
        <v>0</v>
      </c>
      <c r="L14899">
        <v>0</v>
      </c>
      <c r="N14899">
        <v>0</v>
      </c>
      <c r="P14899">
        <v>0</v>
      </c>
      <c r="Q14899">
        <v>0</v>
      </c>
      <c r="S14899">
        <v>0</v>
      </c>
    </row>
    <row r="14900" spans="1:19" x14ac:dyDescent="0.2">
      <c r="A14900" t="s">
        <v>30887</v>
      </c>
      <c r="B14900" t="s">
        <v>30699</v>
      </c>
      <c r="C14900" t="s">
        <v>223</v>
      </c>
      <c r="D14900" t="s">
        <v>1000</v>
      </c>
      <c r="E14900" s="23">
        <v>44409</v>
      </c>
      <c r="F14900">
        <v>0</v>
      </c>
      <c r="G14900">
        <v>0</v>
      </c>
      <c r="I14900">
        <v>0</v>
      </c>
      <c r="J14900">
        <v>0</v>
      </c>
      <c r="L14900">
        <v>0</v>
      </c>
      <c r="N14900">
        <v>0</v>
      </c>
      <c r="P14900">
        <v>0</v>
      </c>
      <c r="Q14900">
        <v>0</v>
      </c>
      <c r="S14900">
        <v>0</v>
      </c>
    </row>
    <row r="14901" spans="1:19" x14ac:dyDescent="0.2">
      <c r="A14901" t="s">
        <v>30888</v>
      </c>
      <c r="B14901" t="s">
        <v>30700</v>
      </c>
      <c r="C14901" t="s">
        <v>346</v>
      </c>
      <c r="D14901" t="s">
        <v>1000</v>
      </c>
      <c r="E14901" s="23">
        <v>44409</v>
      </c>
      <c r="F14901">
        <v>0</v>
      </c>
      <c r="G14901">
        <v>0</v>
      </c>
      <c r="I14901">
        <v>0</v>
      </c>
      <c r="J14901">
        <v>0</v>
      </c>
      <c r="L14901">
        <v>0</v>
      </c>
      <c r="N14901">
        <v>0</v>
      </c>
      <c r="P14901">
        <v>0</v>
      </c>
      <c r="Q14901">
        <v>0</v>
      </c>
      <c r="S14901">
        <v>0</v>
      </c>
    </row>
    <row r="14902" spans="1:19" x14ac:dyDescent="0.2">
      <c r="A14902" t="s">
        <v>30889</v>
      </c>
      <c r="B14902" t="s">
        <v>30701</v>
      </c>
      <c r="C14902" t="s">
        <v>207</v>
      </c>
      <c r="D14902" t="s">
        <v>1000</v>
      </c>
      <c r="E14902" s="23">
        <v>44409</v>
      </c>
      <c r="F14902">
        <v>7</v>
      </c>
      <c r="G14902">
        <v>7</v>
      </c>
      <c r="I14902">
        <v>22</v>
      </c>
      <c r="J14902">
        <v>42</v>
      </c>
      <c r="L14902">
        <v>41</v>
      </c>
      <c r="N14902">
        <v>22</v>
      </c>
      <c r="P14902">
        <v>0</v>
      </c>
      <c r="Q14902">
        <v>0</v>
      </c>
      <c r="S14902">
        <v>0</v>
      </c>
    </row>
    <row r="14903" spans="1:19" x14ac:dyDescent="0.2">
      <c r="A14903" t="s">
        <v>30890</v>
      </c>
      <c r="B14903" t="s">
        <v>30702</v>
      </c>
      <c r="C14903" t="s">
        <v>212</v>
      </c>
      <c r="D14903" t="s">
        <v>1000</v>
      </c>
      <c r="E14903" s="23">
        <v>44409</v>
      </c>
      <c r="F14903">
        <v>4</v>
      </c>
      <c r="G14903">
        <v>3.5</v>
      </c>
      <c r="I14903">
        <v>8</v>
      </c>
      <c r="J14903">
        <v>23</v>
      </c>
      <c r="L14903">
        <v>20</v>
      </c>
      <c r="N14903">
        <v>7</v>
      </c>
      <c r="P14903">
        <v>1</v>
      </c>
      <c r="Q14903">
        <v>1</v>
      </c>
      <c r="S14903">
        <v>1</v>
      </c>
    </row>
    <row r="14904" spans="1:19" x14ac:dyDescent="0.2">
      <c r="A14904" t="s">
        <v>30891</v>
      </c>
      <c r="B14904" t="s">
        <v>30703</v>
      </c>
      <c r="C14904" t="s">
        <v>963</v>
      </c>
      <c r="D14904" t="s">
        <v>1000</v>
      </c>
      <c r="E14904" s="23">
        <v>44409</v>
      </c>
      <c r="F14904">
        <v>0</v>
      </c>
      <c r="G14904">
        <v>0</v>
      </c>
      <c r="I14904">
        <v>0</v>
      </c>
      <c r="J14904">
        <v>0</v>
      </c>
      <c r="L14904">
        <v>0</v>
      </c>
      <c r="N14904">
        <v>0</v>
      </c>
      <c r="P14904">
        <v>0</v>
      </c>
      <c r="Q14904">
        <v>0</v>
      </c>
      <c r="S14904">
        <v>0</v>
      </c>
    </row>
    <row r="14905" spans="1:19" x14ac:dyDescent="0.2">
      <c r="A14905" t="s">
        <v>30892</v>
      </c>
      <c r="B14905" t="s">
        <v>30704</v>
      </c>
      <c r="C14905" t="s">
        <v>225</v>
      </c>
      <c r="D14905" t="s">
        <v>1000</v>
      </c>
      <c r="E14905" s="23">
        <v>44409</v>
      </c>
      <c r="F14905">
        <v>2</v>
      </c>
      <c r="G14905">
        <v>11</v>
      </c>
      <c r="I14905">
        <v>11</v>
      </c>
      <c r="J14905">
        <v>28</v>
      </c>
      <c r="L14905">
        <v>121</v>
      </c>
      <c r="N14905">
        <v>9</v>
      </c>
      <c r="P14905">
        <v>1</v>
      </c>
      <c r="Q14905">
        <v>1</v>
      </c>
      <c r="S14905">
        <v>2</v>
      </c>
    </row>
    <row r="14906" spans="1:19" x14ac:dyDescent="0.2">
      <c r="A14906" t="s">
        <v>30893</v>
      </c>
      <c r="B14906" t="s">
        <v>30705</v>
      </c>
      <c r="C14906" t="s">
        <v>232</v>
      </c>
      <c r="D14906" t="s">
        <v>1000</v>
      </c>
      <c r="E14906" s="23">
        <v>44409</v>
      </c>
      <c r="F14906">
        <v>14</v>
      </c>
      <c r="G14906">
        <v>16.5</v>
      </c>
      <c r="I14906">
        <v>141</v>
      </c>
      <c r="J14906">
        <v>130</v>
      </c>
      <c r="L14906">
        <v>150</v>
      </c>
      <c r="N14906">
        <v>134</v>
      </c>
      <c r="P14906">
        <v>1</v>
      </c>
      <c r="Q14906">
        <v>6</v>
      </c>
      <c r="S14906">
        <v>7</v>
      </c>
    </row>
    <row r="14907" spans="1:19" x14ac:dyDescent="0.2">
      <c r="A14907" t="s">
        <v>30894</v>
      </c>
      <c r="B14907" t="s">
        <v>30706</v>
      </c>
      <c r="C14907" t="s">
        <v>317</v>
      </c>
      <c r="D14907" t="s">
        <v>1000</v>
      </c>
      <c r="E14907" s="23">
        <v>44409</v>
      </c>
      <c r="F14907">
        <v>3.5</v>
      </c>
      <c r="G14907">
        <v>6</v>
      </c>
      <c r="I14907">
        <v>15</v>
      </c>
      <c r="J14907">
        <v>19</v>
      </c>
      <c r="L14907">
        <v>33</v>
      </c>
      <c r="N14907">
        <v>14</v>
      </c>
      <c r="P14907">
        <v>0</v>
      </c>
      <c r="Q14907">
        <v>0</v>
      </c>
      <c r="S14907">
        <v>1</v>
      </c>
    </row>
    <row r="14908" spans="1:19" x14ac:dyDescent="0.2">
      <c r="A14908" t="s">
        <v>30895</v>
      </c>
      <c r="B14908" t="s">
        <v>30707</v>
      </c>
      <c r="C14908" t="s">
        <v>214</v>
      </c>
      <c r="D14908" t="s">
        <v>1000</v>
      </c>
      <c r="E14908" s="23">
        <v>44409</v>
      </c>
      <c r="F14908">
        <v>13</v>
      </c>
      <c r="G14908">
        <v>16</v>
      </c>
      <c r="I14908">
        <v>87</v>
      </c>
      <c r="J14908">
        <v>110</v>
      </c>
      <c r="L14908">
        <v>129</v>
      </c>
      <c r="N14908">
        <v>74</v>
      </c>
      <c r="P14908">
        <v>9</v>
      </c>
      <c r="Q14908">
        <v>16</v>
      </c>
      <c r="S14908">
        <v>13</v>
      </c>
    </row>
    <row r="14909" spans="1:19" x14ac:dyDescent="0.2">
      <c r="A14909" t="s">
        <v>30896</v>
      </c>
      <c r="B14909" t="s">
        <v>30708</v>
      </c>
      <c r="C14909" t="s">
        <v>230</v>
      </c>
      <c r="D14909" t="s">
        <v>1000</v>
      </c>
      <c r="E14909" s="23">
        <v>44409</v>
      </c>
      <c r="F14909">
        <v>0</v>
      </c>
      <c r="G14909">
        <v>0</v>
      </c>
      <c r="I14909">
        <v>0</v>
      </c>
      <c r="J14909">
        <v>0</v>
      </c>
      <c r="L14909">
        <v>0</v>
      </c>
      <c r="N14909">
        <v>0</v>
      </c>
      <c r="P14909">
        <v>0</v>
      </c>
      <c r="Q14909">
        <v>0</v>
      </c>
      <c r="S14909">
        <v>0</v>
      </c>
    </row>
    <row r="14910" spans="1:19" x14ac:dyDescent="0.2">
      <c r="A14910" t="s">
        <v>30897</v>
      </c>
      <c r="B14910" t="s">
        <v>30709</v>
      </c>
      <c r="C14910" t="s">
        <v>234</v>
      </c>
      <c r="D14910" t="s">
        <v>1000</v>
      </c>
      <c r="E14910" s="23">
        <v>44409</v>
      </c>
      <c r="F14910">
        <v>0</v>
      </c>
      <c r="G14910">
        <v>0</v>
      </c>
      <c r="I14910">
        <v>0</v>
      </c>
      <c r="J14910">
        <v>0</v>
      </c>
      <c r="L14910">
        <v>0</v>
      </c>
      <c r="N14910">
        <v>0</v>
      </c>
      <c r="P14910">
        <v>0</v>
      </c>
      <c r="Q14910">
        <v>0</v>
      </c>
      <c r="S14910">
        <v>0</v>
      </c>
    </row>
    <row r="14911" spans="1:19" x14ac:dyDescent="0.2">
      <c r="A14911" t="s">
        <v>30898</v>
      </c>
      <c r="B14911" t="s">
        <v>30710</v>
      </c>
      <c r="C14911" t="s">
        <v>217</v>
      </c>
      <c r="D14911" t="s">
        <v>1000</v>
      </c>
      <c r="E14911" s="23">
        <v>44409</v>
      </c>
      <c r="F14911">
        <v>0</v>
      </c>
      <c r="G14911">
        <v>0</v>
      </c>
      <c r="I14911">
        <v>0</v>
      </c>
      <c r="J14911">
        <v>0</v>
      </c>
      <c r="L14911">
        <v>0</v>
      </c>
      <c r="N14911">
        <v>0</v>
      </c>
      <c r="P14911">
        <v>0</v>
      </c>
      <c r="Q14911">
        <v>0</v>
      </c>
      <c r="S14911">
        <v>0</v>
      </c>
    </row>
    <row r="14912" spans="1:19" x14ac:dyDescent="0.2">
      <c r="A14912" t="s">
        <v>30899</v>
      </c>
      <c r="B14912" t="s">
        <v>30711</v>
      </c>
      <c r="C14912" t="s">
        <v>342</v>
      </c>
      <c r="D14912" t="s">
        <v>1000</v>
      </c>
      <c r="E14912" s="23">
        <v>44409</v>
      </c>
      <c r="F14912">
        <v>1.5</v>
      </c>
      <c r="G14912">
        <v>3</v>
      </c>
      <c r="I14912">
        <v>18</v>
      </c>
      <c r="J14912">
        <v>18</v>
      </c>
      <c r="L14912">
        <v>32</v>
      </c>
      <c r="N14912">
        <v>16</v>
      </c>
      <c r="P14912">
        <v>1</v>
      </c>
      <c r="Q14912">
        <v>3</v>
      </c>
      <c r="S14912">
        <v>2</v>
      </c>
    </row>
    <row r="14913" spans="1:19" x14ac:dyDescent="0.2">
      <c r="A14913" t="s">
        <v>30900</v>
      </c>
      <c r="B14913" t="s">
        <v>30712</v>
      </c>
      <c r="C14913" t="s">
        <v>220</v>
      </c>
      <c r="D14913" t="s">
        <v>1000</v>
      </c>
      <c r="E14913" s="23">
        <v>44409</v>
      </c>
      <c r="F14913">
        <v>0</v>
      </c>
      <c r="G14913">
        <v>0</v>
      </c>
      <c r="I14913">
        <v>0</v>
      </c>
      <c r="J14913">
        <v>0</v>
      </c>
      <c r="L14913">
        <v>0</v>
      </c>
      <c r="N14913">
        <v>0</v>
      </c>
      <c r="P14913">
        <v>0</v>
      </c>
      <c r="Q14913">
        <v>0</v>
      </c>
      <c r="S14913">
        <v>0</v>
      </c>
    </row>
    <row r="14914" spans="1:19" x14ac:dyDescent="0.2">
      <c r="A14914" t="s">
        <v>30901</v>
      </c>
      <c r="B14914" t="s">
        <v>30713</v>
      </c>
      <c r="C14914" t="s">
        <v>25330</v>
      </c>
      <c r="D14914" t="s">
        <v>1001</v>
      </c>
      <c r="E14914" s="23">
        <v>44409</v>
      </c>
      <c r="F14914">
        <v>0</v>
      </c>
      <c r="G14914">
        <v>0</v>
      </c>
      <c r="I14914">
        <v>0</v>
      </c>
      <c r="J14914">
        <v>0</v>
      </c>
      <c r="L14914">
        <v>0</v>
      </c>
      <c r="N14914">
        <v>0</v>
      </c>
      <c r="P14914">
        <v>0</v>
      </c>
      <c r="Q14914">
        <v>0</v>
      </c>
      <c r="S14914">
        <v>0</v>
      </c>
    </row>
    <row r="14915" spans="1:19" x14ac:dyDescent="0.2">
      <c r="A14915" t="s">
        <v>30902</v>
      </c>
      <c r="B14915" t="s">
        <v>30714</v>
      </c>
      <c r="C14915" t="s">
        <v>25330</v>
      </c>
      <c r="D14915" t="s">
        <v>1000</v>
      </c>
      <c r="E14915" s="23">
        <v>44409</v>
      </c>
      <c r="F14915">
        <v>0</v>
      </c>
      <c r="G14915">
        <v>0</v>
      </c>
      <c r="I14915">
        <v>0</v>
      </c>
      <c r="J14915">
        <v>0</v>
      </c>
      <c r="L14915">
        <v>0</v>
      </c>
      <c r="N14915">
        <v>0</v>
      </c>
      <c r="P14915">
        <v>0</v>
      </c>
      <c r="Q14915">
        <v>0</v>
      </c>
      <c r="S14915">
        <v>0</v>
      </c>
    </row>
    <row r="14916" spans="1:19" x14ac:dyDescent="0.2">
      <c r="A14916" t="s">
        <v>30903</v>
      </c>
      <c r="B14916" t="s">
        <v>30715</v>
      </c>
      <c r="C14916" t="s">
        <v>199</v>
      </c>
      <c r="D14916" t="s">
        <v>1000</v>
      </c>
      <c r="E14916" s="23">
        <v>44409</v>
      </c>
      <c r="F14916">
        <v>8.5</v>
      </c>
      <c r="G14916">
        <v>9</v>
      </c>
      <c r="I14916">
        <v>68</v>
      </c>
      <c r="J14916">
        <v>82</v>
      </c>
      <c r="L14916">
        <v>96</v>
      </c>
      <c r="N14916">
        <v>63</v>
      </c>
      <c r="P14916">
        <v>2</v>
      </c>
      <c r="Q14916">
        <v>3</v>
      </c>
      <c r="S14916">
        <v>5</v>
      </c>
    </row>
    <row r="14917" spans="1:19" x14ac:dyDescent="0.2">
      <c r="A14917" t="s">
        <v>30904</v>
      </c>
      <c r="B14917" t="s">
        <v>30716</v>
      </c>
      <c r="C14917" t="s">
        <v>199</v>
      </c>
      <c r="D14917" t="s">
        <v>1001</v>
      </c>
      <c r="E14917" s="23">
        <v>44409</v>
      </c>
      <c r="F14917">
        <v>0</v>
      </c>
      <c r="G14917">
        <v>0</v>
      </c>
      <c r="I14917">
        <v>0</v>
      </c>
      <c r="J14917">
        <v>0</v>
      </c>
      <c r="L14917">
        <v>0</v>
      </c>
      <c r="N14917">
        <v>0</v>
      </c>
      <c r="P14917">
        <v>0</v>
      </c>
      <c r="Q14917">
        <v>0</v>
      </c>
      <c r="S14917">
        <v>0</v>
      </c>
    </row>
    <row r="14918" spans="1:19" x14ac:dyDescent="0.2">
      <c r="A14918" t="s">
        <v>30905</v>
      </c>
      <c r="B14918" t="s">
        <v>30717</v>
      </c>
      <c r="C14918" t="s">
        <v>901</v>
      </c>
      <c r="D14918" t="s">
        <v>1000</v>
      </c>
      <c r="E14918" s="23">
        <v>44409</v>
      </c>
      <c r="F14918">
        <v>3.5</v>
      </c>
      <c r="G14918">
        <v>5</v>
      </c>
      <c r="I14918">
        <v>11</v>
      </c>
      <c r="J14918">
        <v>20</v>
      </c>
      <c r="L14918">
        <v>27</v>
      </c>
      <c r="N14918">
        <v>9</v>
      </c>
      <c r="P14918">
        <v>0</v>
      </c>
      <c r="Q14918">
        <v>1</v>
      </c>
      <c r="S14918">
        <v>2</v>
      </c>
    </row>
    <row r="14919" spans="1:19" x14ac:dyDescent="0.2">
      <c r="A14919" t="s">
        <v>30906</v>
      </c>
      <c r="B14919" t="s">
        <v>30718</v>
      </c>
      <c r="C14919" t="s">
        <v>901</v>
      </c>
      <c r="D14919" t="s">
        <v>1001</v>
      </c>
      <c r="E14919" s="23">
        <v>44409</v>
      </c>
      <c r="F14919">
        <v>0</v>
      </c>
      <c r="G14919">
        <v>0</v>
      </c>
      <c r="I14919">
        <v>3</v>
      </c>
      <c r="J14919">
        <v>0</v>
      </c>
      <c r="L14919">
        <v>0</v>
      </c>
      <c r="N14919">
        <v>3</v>
      </c>
      <c r="P14919">
        <v>0</v>
      </c>
      <c r="Q14919">
        <v>0</v>
      </c>
      <c r="S14919">
        <v>0</v>
      </c>
    </row>
    <row r="14920" spans="1:19" x14ac:dyDescent="0.2">
      <c r="A14920" t="s">
        <v>30907</v>
      </c>
      <c r="B14920" t="s">
        <v>30719</v>
      </c>
      <c r="C14920" t="s">
        <v>903</v>
      </c>
      <c r="D14920" t="s">
        <v>1000</v>
      </c>
      <c r="E14920" s="23">
        <v>44409</v>
      </c>
      <c r="F14920">
        <v>2.5</v>
      </c>
      <c r="G14920">
        <v>3</v>
      </c>
      <c r="I14920">
        <v>26</v>
      </c>
      <c r="J14920">
        <v>13</v>
      </c>
      <c r="L14920">
        <v>16</v>
      </c>
      <c r="N14920">
        <v>23</v>
      </c>
      <c r="P14920">
        <v>1</v>
      </c>
      <c r="Q14920">
        <v>1</v>
      </c>
      <c r="S14920">
        <v>3</v>
      </c>
    </row>
    <row r="14921" spans="1:19" x14ac:dyDescent="0.2">
      <c r="A14921" t="s">
        <v>30908</v>
      </c>
      <c r="B14921" t="s">
        <v>30720</v>
      </c>
      <c r="C14921" t="s">
        <v>903</v>
      </c>
      <c r="D14921" t="s">
        <v>1001</v>
      </c>
      <c r="E14921" s="23">
        <v>44409</v>
      </c>
      <c r="F14921">
        <v>0</v>
      </c>
      <c r="G14921">
        <v>0</v>
      </c>
      <c r="I14921">
        <v>0</v>
      </c>
      <c r="J14921">
        <v>0</v>
      </c>
      <c r="L14921">
        <v>0</v>
      </c>
      <c r="N14921">
        <v>0</v>
      </c>
      <c r="P14921">
        <v>0</v>
      </c>
      <c r="Q14921">
        <v>0</v>
      </c>
      <c r="S14921">
        <v>0</v>
      </c>
    </row>
    <row r="14922" spans="1:19" x14ac:dyDescent="0.2">
      <c r="A14922" t="s">
        <v>30909</v>
      </c>
      <c r="B14922" t="s">
        <v>30721</v>
      </c>
      <c r="C14922" t="s">
        <v>198</v>
      </c>
      <c r="D14922" t="s">
        <v>1002</v>
      </c>
      <c r="E14922" s="23">
        <v>44409</v>
      </c>
      <c r="F14922">
        <v>0</v>
      </c>
      <c r="G14922">
        <v>0</v>
      </c>
      <c r="I14922">
        <v>0</v>
      </c>
      <c r="J14922">
        <v>0</v>
      </c>
      <c r="L14922">
        <v>0</v>
      </c>
      <c r="N14922">
        <v>0</v>
      </c>
      <c r="P14922">
        <v>0</v>
      </c>
      <c r="Q14922">
        <v>0</v>
      </c>
      <c r="S14922">
        <v>0</v>
      </c>
    </row>
    <row r="14923" spans="1:19" x14ac:dyDescent="0.2">
      <c r="A14923" t="s">
        <v>30910</v>
      </c>
      <c r="B14923" t="s">
        <v>30722</v>
      </c>
      <c r="C14923" t="s">
        <v>25855</v>
      </c>
      <c r="D14923" t="s">
        <v>1002</v>
      </c>
      <c r="E14923" s="23">
        <v>44409</v>
      </c>
      <c r="F14923">
        <v>3</v>
      </c>
      <c r="G14923">
        <v>4</v>
      </c>
      <c r="I14923">
        <v>10</v>
      </c>
      <c r="J14923">
        <v>18</v>
      </c>
      <c r="L14923">
        <v>21</v>
      </c>
      <c r="N14923">
        <v>7</v>
      </c>
      <c r="P14923">
        <v>1</v>
      </c>
      <c r="Q14923">
        <v>2</v>
      </c>
      <c r="S14923">
        <v>3</v>
      </c>
    </row>
    <row r="14924" spans="1:19" x14ac:dyDescent="0.2">
      <c r="A14924" t="s">
        <v>30911</v>
      </c>
      <c r="B14924" t="s">
        <v>30723</v>
      </c>
      <c r="C14924" t="s">
        <v>962</v>
      </c>
      <c r="D14924" t="s">
        <v>1002</v>
      </c>
      <c r="E14924" s="23">
        <v>44409</v>
      </c>
      <c r="F14924">
        <v>0</v>
      </c>
      <c r="G14924">
        <v>0</v>
      </c>
      <c r="I14924">
        <v>0</v>
      </c>
      <c r="J14924">
        <v>0</v>
      </c>
      <c r="L14924">
        <v>0</v>
      </c>
      <c r="N14924">
        <v>0</v>
      </c>
      <c r="P14924">
        <v>0</v>
      </c>
      <c r="Q14924">
        <v>0</v>
      </c>
      <c r="S14924">
        <v>0</v>
      </c>
    </row>
    <row r="14925" spans="1:19" x14ac:dyDescent="0.2">
      <c r="A14925" t="s">
        <v>30912</v>
      </c>
      <c r="B14925" t="s">
        <v>30724</v>
      </c>
      <c r="C14925" t="s">
        <v>199</v>
      </c>
      <c r="D14925" t="s">
        <v>1002</v>
      </c>
      <c r="E14925" s="23">
        <v>44409</v>
      </c>
      <c r="F14925">
        <v>8.5</v>
      </c>
      <c r="G14925">
        <v>9</v>
      </c>
      <c r="I14925">
        <v>68</v>
      </c>
      <c r="J14925">
        <v>82</v>
      </c>
      <c r="L14925">
        <v>96</v>
      </c>
      <c r="N14925">
        <v>63</v>
      </c>
      <c r="P14925">
        <v>2</v>
      </c>
      <c r="Q14925">
        <v>3</v>
      </c>
      <c r="S14925">
        <v>5</v>
      </c>
    </row>
    <row r="14926" spans="1:19" x14ac:dyDescent="0.2">
      <c r="A14926" t="s">
        <v>30913</v>
      </c>
      <c r="B14926" t="s">
        <v>30725</v>
      </c>
      <c r="C14926" t="s">
        <v>348</v>
      </c>
      <c r="D14926" t="s">
        <v>1002</v>
      </c>
      <c r="E14926" s="23">
        <v>44409</v>
      </c>
      <c r="F14926">
        <v>0</v>
      </c>
      <c r="G14926">
        <v>0</v>
      </c>
      <c r="I14926">
        <v>0</v>
      </c>
      <c r="J14926">
        <v>0</v>
      </c>
      <c r="L14926">
        <v>0</v>
      </c>
      <c r="N14926">
        <v>0</v>
      </c>
      <c r="P14926">
        <v>0</v>
      </c>
      <c r="Q14926">
        <v>0</v>
      </c>
      <c r="S14926">
        <v>0</v>
      </c>
    </row>
    <row r="14927" spans="1:19" x14ac:dyDescent="0.2">
      <c r="A14927" t="s">
        <v>30914</v>
      </c>
      <c r="B14927" t="s">
        <v>30726</v>
      </c>
      <c r="C14927" t="s">
        <v>357</v>
      </c>
      <c r="D14927" t="s">
        <v>1002</v>
      </c>
      <c r="E14927" s="23">
        <v>44409</v>
      </c>
      <c r="F14927">
        <v>0</v>
      </c>
      <c r="G14927">
        <v>0</v>
      </c>
      <c r="I14927">
        <v>0</v>
      </c>
      <c r="J14927">
        <v>0</v>
      </c>
      <c r="L14927">
        <v>0</v>
      </c>
      <c r="N14927">
        <v>0</v>
      </c>
      <c r="P14927">
        <v>0</v>
      </c>
      <c r="Q14927">
        <v>0</v>
      </c>
      <c r="S14927">
        <v>0</v>
      </c>
    </row>
    <row r="14928" spans="1:19" x14ac:dyDescent="0.2">
      <c r="A14928" t="s">
        <v>30915</v>
      </c>
      <c r="B14928" t="s">
        <v>30727</v>
      </c>
      <c r="C14928" t="s">
        <v>227</v>
      </c>
      <c r="D14928" t="s">
        <v>1002</v>
      </c>
      <c r="E14928" s="23">
        <v>44409</v>
      </c>
      <c r="F14928">
        <v>0</v>
      </c>
      <c r="G14928">
        <v>0</v>
      </c>
      <c r="I14928">
        <v>0</v>
      </c>
      <c r="J14928">
        <v>0</v>
      </c>
      <c r="L14928">
        <v>0</v>
      </c>
      <c r="N14928">
        <v>0</v>
      </c>
      <c r="P14928">
        <v>0</v>
      </c>
      <c r="Q14928">
        <v>0</v>
      </c>
      <c r="S14928">
        <v>0</v>
      </c>
    </row>
    <row r="14929" spans="1:19" x14ac:dyDescent="0.2">
      <c r="A14929" t="s">
        <v>30916</v>
      </c>
      <c r="B14929" t="s">
        <v>30728</v>
      </c>
      <c r="C14929" t="s">
        <v>203</v>
      </c>
      <c r="D14929" t="s">
        <v>1002</v>
      </c>
      <c r="E14929" s="23">
        <v>44409</v>
      </c>
      <c r="F14929">
        <v>0</v>
      </c>
      <c r="G14929">
        <v>0</v>
      </c>
      <c r="I14929">
        <v>0</v>
      </c>
      <c r="J14929">
        <v>0</v>
      </c>
      <c r="L14929">
        <v>0</v>
      </c>
      <c r="N14929">
        <v>0</v>
      </c>
      <c r="P14929">
        <v>0</v>
      </c>
      <c r="Q14929">
        <v>0</v>
      </c>
      <c r="S14929">
        <v>0</v>
      </c>
    </row>
    <row r="14930" spans="1:19" x14ac:dyDescent="0.2">
      <c r="A14930" t="s">
        <v>30917</v>
      </c>
      <c r="B14930" t="s">
        <v>30729</v>
      </c>
      <c r="C14930" t="s">
        <v>387</v>
      </c>
      <c r="D14930" t="s">
        <v>1002</v>
      </c>
      <c r="E14930" s="23">
        <v>44409</v>
      </c>
      <c r="F14930">
        <v>0</v>
      </c>
      <c r="G14930">
        <v>0</v>
      </c>
      <c r="I14930">
        <v>0</v>
      </c>
      <c r="J14930">
        <v>0</v>
      </c>
      <c r="L14930">
        <v>0</v>
      </c>
      <c r="N14930">
        <v>0</v>
      </c>
      <c r="P14930">
        <v>0</v>
      </c>
      <c r="Q14930">
        <v>0</v>
      </c>
      <c r="S14930">
        <v>0</v>
      </c>
    </row>
    <row r="14931" spans="1:19" x14ac:dyDescent="0.2">
      <c r="A14931" t="s">
        <v>30918</v>
      </c>
      <c r="B14931" t="s">
        <v>30730</v>
      </c>
      <c r="C14931" t="s">
        <v>223</v>
      </c>
      <c r="D14931" t="s">
        <v>1002</v>
      </c>
      <c r="E14931" s="23">
        <v>44409</v>
      </c>
      <c r="F14931">
        <v>0</v>
      </c>
      <c r="G14931">
        <v>0</v>
      </c>
      <c r="I14931">
        <v>0</v>
      </c>
      <c r="J14931">
        <v>0</v>
      </c>
      <c r="L14931">
        <v>0</v>
      </c>
      <c r="N14931">
        <v>0</v>
      </c>
      <c r="P14931">
        <v>0</v>
      </c>
      <c r="Q14931">
        <v>0</v>
      </c>
      <c r="S14931">
        <v>0</v>
      </c>
    </row>
    <row r="14932" spans="1:19" x14ac:dyDescent="0.2">
      <c r="A14932" t="s">
        <v>30919</v>
      </c>
      <c r="B14932" t="s">
        <v>30731</v>
      </c>
      <c r="C14932" t="s">
        <v>346</v>
      </c>
      <c r="D14932" t="s">
        <v>1002</v>
      </c>
      <c r="E14932" s="23">
        <v>44409</v>
      </c>
      <c r="F14932">
        <v>0</v>
      </c>
      <c r="G14932">
        <v>0</v>
      </c>
      <c r="I14932">
        <v>0</v>
      </c>
      <c r="J14932">
        <v>0</v>
      </c>
      <c r="L14932">
        <v>0</v>
      </c>
      <c r="N14932">
        <v>0</v>
      </c>
      <c r="P14932">
        <v>0</v>
      </c>
      <c r="Q14932">
        <v>0</v>
      </c>
      <c r="S14932">
        <v>0</v>
      </c>
    </row>
    <row r="14933" spans="1:19" x14ac:dyDescent="0.2">
      <c r="A14933" t="s">
        <v>30920</v>
      </c>
      <c r="B14933" t="s">
        <v>30732</v>
      </c>
      <c r="C14933" t="s">
        <v>207</v>
      </c>
      <c r="D14933" t="s">
        <v>1002</v>
      </c>
      <c r="E14933" s="23">
        <v>44409</v>
      </c>
      <c r="F14933">
        <v>7</v>
      </c>
      <c r="G14933">
        <v>7</v>
      </c>
      <c r="I14933">
        <v>22</v>
      </c>
      <c r="J14933">
        <v>42</v>
      </c>
      <c r="L14933">
        <v>41</v>
      </c>
      <c r="N14933">
        <v>22</v>
      </c>
      <c r="P14933">
        <v>0</v>
      </c>
      <c r="Q14933">
        <v>0</v>
      </c>
      <c r="S14933">
        <v>0</v>
      </c>
    </row>
    <row r="14934" spans="1:19" x14ac:dyDescent="0.2">
      <c r="A14934" t="s">
        <v>30921</v>
      </c>
      <c r="B14934" t="s">
        <v>30733</v>
      </c>
      <c r="C14934" t="s">
        <v>212</v>
      </c>
      <c r="D14934" t="s">
        <v>1002</v>
      </c>
      <c r="E14934" s="23">
        <v>44409</v>
      </c>
      <c r="F14934">
        <v>4</v>
      </c>
      <c r="G14934">
        <v>3.5</v>
      </c>
      <c r="I14934">
        <v>8</v>
      </c>
      <c r="J14934">
        <v>23</v>
      </c>
      <c r="L14934">
        <v>20</v>
      </c>
      <c r="N14934">
        <v>7</v>
      </c>
      <c r="P14934">
        <v>1</v>
      </c>
      <c r="Q14934">
        <v>1</v>
      </c>
      <c r="S14934">
        <v>1</v>
      </c>
    </row>
    <row r="14935" spans="1:19" x14ac:dyDescent="0.2">
      <c r="A14935" t="s">
        <v>30922</v>
      </c>
      <c r="B14935" t="s">
        <v>30734</v>
      </c>
      <c r="C14935" t="s">
        <v>963</v>
      </c>
      <c r="D14935" t="s">
        <v>1002</v>
      </c>
      <c r="E14935" s="23">
        <v>44409</v>
      </c>
      <c r="F14935">
        <v>0</v>
      </c>
      <c r="G14935">
        <v>0</v>
      </c>
      <c r="I14935">
        <v>0</v>
      </c>
      <c r="J14935">
        <v>0</v>
      </c>
      <c r="L14935">
        <v>0</v>
      </c>
      <c r="N14935">
        <v>0</v>
      </c>
      <c r="P14935">
        <v>0</v>
      </c>
      <c r="Q14935">
        <v>0</v>
      </c>
      <c r="S14935">
        <v>0</v>
      </c>
    </row>
    <row r="14936" spans="1:19" x14ac:dyDescent="0.2">
      <c r="A14936" t="s">
        <v>30923</v>
      </c>
      <c r="B14936" t="s">
        <v>30735</v>
      </c>
      <c r="C14936" t="s">
        <v>225</v>
      </c>
      <c r="D14936" t="s">
        <v>1002</v>
      </c>
      <c r="E14936" s="23">
        <v>44409</v>
      </c>
      <c r="F14936">
        <v>2</v>
      </c>
      <c r="G14936">
        <v>11</v>
      </c>
      <c r="I14936">
        <v>11</v>
      </c>
      <c r="J14936">
        <v>28</v>
      </c>
      <c r="L14936">
        <v>121</v>
      </c>
      <c r="N14936">
        <v>9</v>
      </c>
      <c r="P14936">
        <v>1</v>
      </c>
      <c r="Q14936">
        <v>1</v>
      </c>
      <c r="S14936">
        <v>2</v>
      </c>
    </row>
    <row r="14937" spans="1:19" x14ac:dyDescent="0.2">
      <c r="A14937" t="s">
        <v>30924</v>
      </c>
      <c r="B14937" t="s">
        <v>30736</v>
      </c>
      <c r="C14937" t="s">
        <v>901</v>
      </c>
      <c r="D14937" t="s">
        <v>1002</v>
      </c>
      <c r="E14937" s="23">
        <v>44409</v>
      </c>
      <c r="F14937">
        <v>3.5</v>
      </c>
      <c r="G14937">
        <v>5</v>
      </c>
      <c r="I14937">
        <v>14</v>
      </c>
      <c r="J14937">
        <v>20</v>
      </c>
      <c r="L14937">
        <v>27</v>
      </c>
      <c r="N14937">
        <v>12</v>
      </c>
      <c r="P14937">
        <v>0</v>
      </c>
      <c r="Q14937">
        <v>1</v>
      </c>
      <c r="S14937">
        <v>2</v>
      </c>
    </row>
    <row r="14938" spans="1:19" x14ac:dyDescent="0.2">
      <c r="A14938" t="s">
        <v>30925</v>
      </c>
      <c r="B14938" t="s">
        <v>30737</v>
      </c>
      <c r="C14938" t="s">
        <v>232</v>
      </c>
      <c r="D14938" t="s">
        <v>1002</v>
      </c>
      <c r="E14938" s="23">
        <v>44409</v>
      </c>
      <c r="F14938">
        <v>14</v>
      </c>
      <c r="G14938">
        <v>16.5</v>
      </c>
      <c r="I14938">
        <v>141</v>
      </c>
      <c r="J14938">
        <v>130</v>
      </c>
      <c r="L14938">
        <v>150</v>
      </c>
      <c r="N14938">
        <v>134</v>
      </c>
      <c r="P14938">
        <v>1</v>
      </c>
      <c r="Q14938">
        <v>6</v>
      </c>
      <c r="S14938">
        <v>7</v>
      </c>
    </row>
    <row r="14939" spans="1:19" x14ac:dyDescent="0.2">
      <c r="A14939" t="s">
        <v>30926</v>
      </c>
      <c r="B14939" t="s">
        <v>30738</v>
      </c>
      <c r="C14939" t="s">
        <v>317</v>
      </c>
      <c r="D14939" t="s">
        <v>1002</v>
      </c>
      <c r="E14939" s="23">
        <v>44409</v>
      </c>
      <c r="F14939">
        <v>3.5</v>
      </c>
      <c r="G14939">
        <v>6</v>
      </c>
      <c r="I14939">
        <v>15</v>
      </c>
      <c r="J14939">
        <v>19</v>
      </c>
      <c r="L14939">
        <v>33</v>
      </c>
      <c r="N14939">
        <v>14</v>
      </c>
      <c r="P14939">
        <v>0</v>
      </c>
      <c r="Q14939">
        <v>0</v>
      </c>
      <c r="S14939">
        <v>1</v>
      </c>
    </row>
    <row r="14940" spans="1:19" x14ac:dyDescent="0.2">
      <c r="A14940" t="s">
        <v>30927</v>
      </c>
      <c r="B14940" t="s">
        <v>30739</v>
      </c>
      <c r="C14940" t="s">
        <v>25330</v>
      </c>
      <c r="D14940" t="s">
        <v>1002</v>
      </c>
      <c r="E14940" s="23">
        <v>44409</v>
      </c>
      <c r="F14940">
        <v>0</v>
      </c>
      <c r="G14940">
        <v>0</v>
      </c>
      <c r="I14940">
        <v>0</v>
      </c>
      <c r="J14940">
        <v>0</v>
      </c>
      <c r="L14940">
        <v>0</v>
      </c>
      <c r="N14940">
        <v>0</v>
      </c>
      <c r="P14940">
        <v>0</v>
      </c>
      <c r="Q14940">
        <v>0</v>
      </c>
      <c r="S14940">
        <v>0</v>
      </c>
    </row>
    <row r="14941" spans="1:19" x14ac:dyDescent="0.2">
      <c r="A14941" t="s">
        <v>30928</v>
      </c>
      <c r="B14941" t="s">
        <v>30740</v>
      </c>
      <c r="C14941" t="s">
        <v>214</v>
      </c>
      <c r="D14941" t="s">
        <v>1002</v>
      </c>
      <c r="E14941" s="23">
        <v>44409</v>
      </c>
      <c r="F14941">
        <v>13</v>
      </c>
      <c r="G14941">
        <v>16</v>
      </c>
      <c r="I14941">
        <v>87</v>
      </c>
      <c r="J14941">
        <v>110</v>
      </c>
      <c r="L14941">
        <v>129</v>
      </c>
      <c r="N14941">
        <v>74</v>
      </c>
      <c r="P14941">
        <v>9</v>
      </c>
      <c r="Q14941">
        <v>16</v>
      </c>
      <c r="S14941">
        <v>13</v>
      </c>
    </row>
    <row r="14942" spans="1:19" x14ac:dyDescent="0.2">
      <c r="A14942" t="s">
        <v>30929</v>
      </c>
      <c r="B14942" t="s">
        <v>30741</v>
      </c>
      <c r="C14942" t="s">
        <v>903</v>
      </c>
      <c r="D14942" t="s">
        <v>1002</v>
      </c>
      <c r="E14942" s="23">
        <v>44409</v>
      </c>
      <c r="F14942">
        <v>2.5</v>
      </c>
      <c r="G14942">
        <v>3</v>
      </c>
      <c r="I14942">
        <v>26</v>
      </c>
      <c r="J14942">
        <v>13</v>
      </c>
      <c r="L14942">
        <v>16</v>
      </c>
      <c r="N14942">
        <v>23</v>
      </c>
      <c r="P14942">
        <v>1</v>
      </c>
      <c r="Q14942">
        <v>1</v>
      </c>
      <c r="S14942">
        <v>3</v>
      </c>
    </row>
    <row r="14943" spans="1:19" x14ac:dyDescent="0.2">
      <c r="A14943" t="s">
        <v>30930</v>
      </c>
      <c r="B14943" t="s">
        <v>30742</v>
      </c>
      <c r="C14943" t="s">
        <v>230</v>
      </c>
      <c r="D14943" t="s">
        <v>1002</v>
      </c>
      <c r="E14943" s="23">
        <v>44409</v>
      </c>
      <c r="F14943">
        <v>0</v>
      </c>
      <c r="G14943">
        <v>0</v>
      </c>
      <c r="I14943">
        <v>0</v>
      </c>
      <c r="J14943">
        <v>0</v>
      </c>
      <c r="L14943">
        <v>0</v>
      </c>
      <c r="N14943">
        <v>0</v>
      </c>
      <c r="P14943">
        <v>0</v>
      </c>
      <c r="Q14943">
        <v>0</v>
      </c>
      <c r="S14943">
        <v>0</v>
      </c>
    </row>
    <row r="14944" spans="1:19" x14ac:dyDescent="0.2">
      <c r="A14944" t="s">
        <v>30931</v>
      </c>
      <c r="B14944" t="s">
        <v>30743</v>
      </c>
      <c r="C14944" t="s">
        <v>234</v>
      </c>
      <c r="D14944" t="s">
        <v>1002</v>
      </c>
      <c r="E14944" s="23">
        <v>44409</v>
      </c>
      <c r="F14944">
        <v>0</v>
      </c>
      <c r="G14944">
        <v>0</v>
      </c>
      <c r="I14944">
        <v>0</v>
      </c>
      <c r="J14944">
        <v>0</v>
      </c>
      <c r="L14944">
        <v>0</v>
      </c>
      <c r="N14944">
        <v>0</v>
      </c>
      <c r="P14944">
        <v>0</v>
      </c>
      <c r="Q14944">
        <v>0</v>
      </c>
      <c r="S14944">
        <v>0</v>
      </c>
    </row>
    <row r="14945" spans="1:19" x14ac:dyDescent="0.2">
      <c r="A14945" t="s">
        <v>30932</v>
      </c>
      <c r="B14945" t="s">
        <v>30744</v>
      </c>
      <c r="C14945" t="s">
        <v>217</v>
      </c>
      <c r="D14945" t="s">
        <v>1002</v>
      </c>
      <c r="E14945" s="23">
        <v>44409</v>
      </c>
      <c r="F14945">
        <v>0</v>
      </c>
      <c r="G14945">
        <v>0</v>
      </c>
      <c r="I14945">
        <v>0</v>
      </c>
      <c r="J14945">
        <v>0</v>
      </c>
      <c r="L14945">
        <v>0</v>
      </c>
      <c r="N14945">
        <v>0</v>
      </c>
      <c r="P14945">
        <v>0</v>
      </c>
      <c r="Q14945">
        <v>0</v>
      </c>
      <c r="S14945">
        <v>0</v>
      </c>
    </row>
    <row r="14946" spans="1:19" x14ac:dyDescent="0.2">
      <c r="A14946" t="s">
        <v>30933</v>
      </c>
      <c r="B14946" t="s">
        <v>30745</v>
      </c>
      <c r="C14946" t="s">
        <v>342</v>
      </c>
      <c r="D14946" t="s">
        <v>1002</v>
      </c>
      <c r="E14946" s="23">
        <v>44409</v>
      </c>
      <c r="F14946">
        <v>1.5</v>
      </c>
      <c r="G14946">
        <v>3</v>
      </c>
      <c r="I14946">
        <v>18</v>
      </c>
      <c r="J14946">
        <v>18</v>
      </c>
      <c r="L14946">
        <v>32</v>
      </c>
      <c r="N14946">
        <v>16</v>
      </c>
      <c r="P14946">
        <v>1</v>
      </c>
      <c r="Q14946">
        <v>3</v>
      </c>
      <c r="S14946">
        <v>2</v>
      </c>
    </row>
    <row r="14947" spans="1:19" x14ac:dyDescent="0.2">
      <c r="A14947" t="s">
        <v>30934</v>
      </c>
      <c r="B14947" t="s">
        <v>30746</v>
      </c>
      <c r="C14947" t="s">
        <v>220</v>
      </c>
      <c r="D14947" t="s">
        <v>1002</v>
      </c>
      <c r="E14947" s="23">
        <v>44409</v>
      </c>
      <c r="F14947">
        <v>0</v>
      </c>
      <c r="G14947">
        <v>0</v>
      </c>
      <c r="I14947">
        <v>0</v>
      </c>
      <c r="J14947">
        <v>0</v>
      </c>
      <c r="L14947">
        <v>0</v>
      </c>
      <c r="N14947">
        <v>0</v>
      </c>
      <c r="P14947">
        <v>0</v>
      </c>
      <c r="Q14947">
        <v>0</v>
      </c>
      <c r="S14947">
        <v>0</v>
      </c>
    </row>
    <row r="14948" spans="1:19" x14ac:dyDescent="0.2">
      <c r="A14948" t="s">
        <v>30935</v>
      </c>
      <c r="B14948" t="s">
        <v>30747</v>
      </c>
      <c r="C14948" t="s">
        <v>242</v>
      </c>
      <c r="D14948" t="s">
        <v>1000</v>
      </c>
      <c r="E14948" s="23">
        <v>44409</v>
      </c>
      <c r="F14948">
        <v>0</v>
      </c>
      <c r="G14948">
        <v>0</v>
      </c>
      <c r="I14948">
        <v>0</v>
      </c>
      <c r="J14948">
        <v>0</v>
      </c>
      <c r="L14948">
        <v>0</v>
      </c>
      <c r="N14948">
        <v>0</v>
      </c>
      <c r="P14948">
        <v>0</v>
      </c>
      <c r="Q14948">
        <v>0</v>
      </c>
      <c r="S14948">
        <v>0</v>
      </c>
    </row>
    <row r="14949" spans="1:19" x14ac:dyDescent="0.2">
      <c r="A14949" t="s">
        <v>30936</v>
      </c>
      <c r="B14949" t="s">
        <v>30748</v>
      </c>
      <c r="C14949" t="s">
        <v>242</v>
      </c>
      <c r="D14949" t="s">
        <v>1002</v>
      </c>
      <c r="E14949" s="23">
        <v>44409</v>
      </c>
      <c r="F14949">
        <v>0</v>
      </c>
      <c r="G14949">
        <v>0</v>
      </c>
      <c r="I14949">
        <v>0</v>
      </c>
      <c r="J14949">
        <v>0</v>
      </c>
      <c r="L14949">
        <v>0</v>
      </c>
      <c r="N14949">
        <v>0</v>
      </c>
      <c r="P14949">
        <v>0</v>
      </c>
      <c r="Q14949">
        <v>0</v>
      </c>
      <c r="S14949">
        <v>0</v>
      </c>
    </row>
    <row r="14950" spans="1:19" x14ac:dyDescent="0.2">
      <c r="A14950" t="s">
        <v>30937</v>
      </c>
      <c r="B14950" t="s">
        <v>30749</v>
      </c>
      <c r="C14950" t="s">
        <v>2724</v>
      </c>
      <c r="D14950" t="s">
        <v>1000</v>
      </c>
      <c r="E14950" s="23">
        <v>44409</v>
      </c>
      <c r="F14950">
        <v>3</v>
      </c>
      <c r="G14950">
        <v>4</v>
      </c>
      <c r="I14950">
        <v>21</v>
      </c>
      <c r="J14950">
        <v>17</v>
      </c>
      <c r="L14950">
        <v>22</v>
      </c>
      <c r="N14950">
        <v>19</v>
      </c>
      <c r="P14950">
        <v>0</v>
      </c>
      <c r="Q14950">
        <v>0</v>
      </c>
      <c r="S14950">
        <v>2</v>
      </c>
    </row>
    <row r="14951" spans="1:19" x14ac:dyDescent="0.2">
      <c r="A14951" t="s">
        <v>30938</v>
      </c>
      <c r="B14951" t="s">
        <v>30750</v>
      </c>
      <c r="C14951" t="s">
        <v>2724</v>
      </c>
      <c r="D14951" t="s">
        <v>1001</v>
      </c>
      <c r="E14951" s="23">
        <v>44409</v>
      </c>
      <c r="F14951">
        <v>0</v>
      </c>
      <c r="G14951">
        <v>0</v>
      </c>
      <c r="I14951">
        <v>3</v>
      </c>
      <c r="J14951">
        <v>0</v>
      </c>
      <c r="L14951">
        <v>0</v>
      </c>
      <c r="N14951">
        <v>3</v>
      </c>
      <c r="P14951">
        <v>0</v>
      </c>
      <c r="Q14951">
        <v>0</v>
      </c>
      <c r="S14951">
        <v>0</v>
      </c>
    </row>
    <row r="14952" spans="1:19" x14ac:dyDescent="0.2">
      <c r="A14952" t="s">
        <v>30939</v>
      </c>
      <c r="B14952" t="s">
        <v>30751</v>
      </c>
      <c r="C14952" t="s">
        <v>2724</v>
      </c>
      <c r="D14952" t="s">
        <v>1002</v>
      </c>
      <c r="E14952" s="23">
        <v>44409</v>
      </c>
      <c r="F14952">
        <v>3</v>
      </c>
      <c r="G14952">
        <v>4</v>
      </c>
      <c r="I14952">
        <v>24</v>
      </c>
      <c r="J14952">
        <v>17</v>
      </c>
      <c r="L14952">
        <v>22</v>
      </c>
      <c r="N14952">
        <v>22</v>
      </c>
      <c r="P14952">
        <v>0</v>
      </c>
      <c r="Q14952">
        <v>0</v>
      </c>
      <c r="S14952">
        <v>2</v>
      </c>
    </row>
    <row r="14953" spans="1:19" x14ac:dyDescent="0.2">
      <c r="A14953" t="s">
        <v>30940</v>
      </c>
      <c r="B14953" t="s">
        <v>30752</v>
      </c>
      <c r="C14953" t="s">
        <v>237</v>
      </c>
      <c r="D14953" t="s">
        <v>1000</v>
      </c>
      <c r="E14953" s="23">
        <v>44409</v>
      </c>
      <c r="F14953">
        <v>8</v>
      </c>
      <c r="G14953">
        <v>11</v>
      </c>
      <c r="I14953">
        <v>31</v>
      </c>
      <c r="J14953">
        <v>48</v>
      </c>
      <c r="L14953">
        <v>60</v>
      </c>
      <c r="N14953">
        <v>20</v>
      </c>
      <c r="P14953">
        <v>6</v>
      </c>
      <c r="Q14953">
        <v>9</v>
      </c>
      <c r="S14953">
        <v>11</v>
      </c>
    </row>
    <row r="14954" spans="1:19" x14ac:dyDescent="0.2">
      <c r="A14954" t="s">
        <v>30941</v>
      </c>
      <c r="B14954" t="s">
        <v>30753</v>
      </c>
      <c r="C14954" t="s">
        <v>237</v>
      </c>
      <c r="D14954" t="s">
        <v>1002</v>
      </c>
      <c r="E14954" s="23">
        <v>44409</v>
      </c>
      <c r="F14954">
        <v>8</v>
      </c>
      <c r="G14954">
        <v>11</v>
      </c>
      <c r="I14954">
        <v>31</v>
      </c>
      <c r="J14954">
        <v>48</v>
      </c>
      <c r="L14954">
        <v>60</v>
      </c>
      <c r="N14954">
        <v>20</v>
      </c>
      <c r="P14954">
        <v>6</v>
      </c>
      <c r="Q14954">
        <v>9</v>
      </c>
      <c r="S14954">
        <v>11</v>
      </c>
    </row>
    <row r="14955" spans="1:19" x14ac:dyDescent="0.2">
      <c r="A14955" t="s">
        <v>30942</v>
      </c>
      <c r="B14955" t="s">
        <v>30754</v>
      </c>
      <c r="C14955" t="s">
        <v>238</v>
      </c>
      <c r="D14955" t="s">
        <v>1000</v>
      </c>
      <c r="E14955" s="23">
        <v>44409</v>
      </c>
      <c r="F14955">
        <v>4</v>
      </c>
      <c r="G14955">
        <v>5</v>
      </c>
      <c r="I14955">
        <v>15</v>
      </c>
      <c r="J14955">
        <v>20</v>
      </c>
      <c r="L14955">
        <v>22</v>
      </c>
      <c r="N14955">
        <v>8</v>
      </c>
      <c r="P14955">
        <v>0</v>
      </c>
      <c r="Q14955">
        <v>0</v>
      </c>
      <c r="S14955">
        <v>7</v>
      </c>
    </row>
    <row r="14956" spans="1:19" x14ac:dyDescent="0.2">
      <c r="A14956" t="s">
        <v>30943</v>
      </c>
      <c r="B14956" t="s">
        <v>30755</v>
      </c>
      <c r="C14956" t="s">
        <v>238</v>
      </c>
      <c r="D14956" t="s">
        <v>1002</v>
      </c>
      <c r="E14956" s="23">
        <v>44409</v>
      </c>
      <c r="F14956">
        <v>4</v>
      </c>
      <c r="G14956">
        <v>5</v>
      </c>
      <c r="I14956">
        <v>15</v>
      </c>
      <c r="J14956">
        <v>20</v>
      </c>
      <c r="L14956">
        <v>22</v>
      </c>
      <c r="N14956">
        <v>8</v>
      </c>
      <c r="P14956">
        <v>0</v>
      </c>
      <c r="Q14956">
        <v>0</v>
      </c>
      <c r="S14956">
        <v>7</v>
      </c>
    </row>
    <row r="14957" spans="1:19" x14ac:dyDescent="0.2">
      <c r="A14957" t="s">
        <v>30944</v>
      </c>
      <c r="B14957" t="s">
        <v>30756</v>
      </c>
      <c r="C14957" t="s">
        <v>239</v>
      </c>
      <c r="D14957" t="s">
        <v>1000</v>
      </c>
      <c r="E14957" s="23">
        <v>44409</v>
      </c>
      <c r="F14957">
        <v>0</v>
      </c>
      <c r="G14957">
        <v>0</v>
      </c>
      <c r="I14957">
        <v>0</v>
      </c>
      <c r="J14957">
        <v>0</v>
      </c>
      <c r="L14957">
        <v>0</v>
      </c>
      <c r="N14957">
        <v>0</v>
      </c>
      <c r="P14957">
        <v>0</v>
      </c>
      <c r="Q14957">
        <v>0</v>
      </c>
      <c r="S14957">
        <v>0</v>
      </c>
    </row>
    <row r="14958" spans="1:19" x14ac:dyDescent="0.2">
      <c r="A14958" t="s">
        <v>30945</v>
      </c>
      <c r="B14958" t="s">
        <v>30757</v>
      </c>
      <c r="C14958" t="s">
        <v>239</v>
      </c>
      <c r="D14958" t="s">
        <v>1002</v>
      </c>
      <c r="E14958" s="23">
        <v>44409</v>
      </c>
      <c r="F14958">
        <v>0</v>
      </c>
      <c r="G14958">
        <v>0</v>
      </c>
      <c r="I14958">
        <v>0</v>
      </c>
      <c r="J14958">
        <v>0</v>
      </c>
      <c r="L14958">
        <v>0</v>
      </c>
      <c r="N14958">
        <v>0</v>
      </c>
      <c r="P14958">
        <v>0</v>
      </c>
      <c r="Q14958">
        <v>0</v>
      </c>
      <c r="S14958">
        <v>0</v>
      </c>
    </row>
    <row r="14959" spans="1:19" x14ac:dyDescent="0.2">
      <c r="A14959" t="s">
        <v>30946</v>
      </c>
      <c r="B14959" t="s">
        <v>30758</v>
      </c>
      <c r="C14959" t="s">
        <v>1988</v>
      </c>
      <c r="D14959" t="s">
        <v>1000</v>
      </c>
      <c r="E14959" s="23">
        <v>44409</v>
      </c>
      <c r="F14959">
        <v>3</v>
      </c>
      <c r="G14959">
        <v>4</v>
      </c>
      <c r="I14959">
        <v>16</v>
      </c>
      <c r="J14959">
        <v>16</v>
      </c>
      <c r="L14959">
        <v>21</v>
      </c>
      <c r="N14959">
        <v>13</v>
      </c>
      <c r="P14959">
        <v>1</v>
      </c>
      <c r="Q14959">
        <v>2</v>
      </c>
      <c r="S14959">
        <v>3</v>
      </c>
    </row>
    <row r="14960" spans="1:19" x14ac:dyDescent="0.2">
      <c r="A14960" t="s">
        <v>30947</v>
      </c>
      <c r="B14960" t="s">
        <v>30759</v>
      </c>
      <c r="C14960" t="s">
        <v>1988</v>
      </c>
      <c r="D14960" t="s">
        <v>1001</v>
      </c>
      <c r="E14960" s="23">
        <v>44409</v>
      </c>
      <c r="F14960">
        <v>0</v>
      </c>
      <c r="G14960">
        <v>0</v>
      </c>
      <c r="I14960">
        <v>0</v>
      </c>
      <c r="J14960">
        <v>0</v>
      </c>
      <c r="L14960">
        <v>0</v>
      </c>
      <c r="N14960">
        <v>0</v>
      </c>
      <c r="P14960">
        <v>0</v>
      </c>
      <c r="Q14960">
        <v>0</v>
      </c>
      <c r="S14960">
        <v>0</v>
      </c>
    </row>
    <row r="14961" spans="1:19" x14ac:dyDescent="0.2">
      <c r="A14961" t="s">
        <v>30948</v>
      </c>
      <c r="B14961" t="s">
        <v>30760</v>
      </c>
      <c r="C14961" t="s">
        <v>1988</v>
      </c>
      <c r="D14961" t="s">
        <v>1002</v>
      </c>
      <c r="E14961" s="23">
        <v>44409</v>
      </c>
      <c r="F14961">
        <v>3</v>
      </c>
      <c r="G14961">
        <v>4</v>
      </c>
      <c r="I14961">
        <v>16</v>
      </c>
      <c r="J14961">
        <v>16</v>
      </c>
      <c r="L14961">
        <v>21</v>
      </c>
      <c r="N14961">
        <v>13</v>
      </c>
      <c r="P14961">
        <v>1</v>
      </c>
      <c r="Q14961">
        <v>2</v>
      </c>
      <c r="S14961">
        <v>3</v>
      </c>
    </row>
    <row r="14962" spans="1:19" x14ac:dyDescent="0.2">
      <c r="A14962" t="s">
        <v>30949</v>
      </c>
      <c r="B14962" t="s">
        <v>30761</v>
      </c>
      <c r="C14962" t="s">
        <v>966</v>
      </c>
      <c r="D14962" t="s">
        <v>1000</v>
      </c>
      <c r="E14962" s="23">
        <v>44409</v>
      </c>
      <c r="F14962">
        <v>0</v>
      </c>
      <c r="G14962">
        <v>0</v>
      </c>
      <c r="I14962">
        <v>0</v>
      </c>
      <c r="J14962">
        <v>0</v>
      </c>
      <c r="L14962">
        <v>0</v>
      </c>
      <c r="N14962">
        <v>0</v>
      </c>
      <c r="P14962">
        <v>0</v>
      </c>
      <c r="Q14962">
        <v>0</v>
      </c>
      <c r="S14962">
        <v>0</v>
      </c>
    </row>
    <row r="14963" spans="1:19" x14ac:dyDescent="0.2">
      <c r="A14963" t="s">
        <v>30950</v>
      </c>
      <c r="B14963" t="s">
        <v>30762</v>
      </c>
      <c r="C14963" t="s">
        <v>966</v>
      </c>
      <c r="D14963" t="s">
        <v>1002</v>
      </c>
      <c r="E14963" s="23">
        <v>44409</v>
      </c>
      <c r="F14963">
        <v>0</v>
      </c>
      <c r="G14963">
        <v>0</v>
      </c>
      <c r="I14963">
        <v>0</v>
      </c>
      <c r="J14963">
        <v>0</v>
      </c>
      <c r="L14963">
        <v>0</v>
      </c>
      <c r="N14963">
        <v>0</v>
      </c>
      <c r="P14963">
        <v>0</v>
      </c>
      <c r="Q14963">
        <v>0</v>
      </c>
      <c r="S14963">
        <v>0</v>
      </c>
    </row>
    <row r="14964" spans="1:19" x14ac:dyDescent="0.2">
      <c r="A14964" t="s">
        <v>30951</v>
      </c>
      <c r="B14964" t="s">
        <v>30763</v>
      </c>
      <c r="C14964" t="s">
        <v>240</v>
      </c>
      <c r="D14964" t="s">
        <v>1000</v>
      </c>
      <c r="E14964" s="23">
        <v>44409</v>
      </c>
      <c r="F14964">
        <v>10.5</v>
      </c>
      <c r="G14964">
        <v>11.5</v>
      </c>
      <c r="I14964">
        <v>37</v>
      </c>
      <c r="J14964">
        <v>61</v>
      </c>
      <c r="L14964">
        <v>65</v>
      </c>
      <c r="N14964">
        <v>35</v>
      </c>
      <c r="P14964">
        <v>3</v>
      </c>
      <c r="Q14964">
        <v>3</v>
      </c>
      <c r="S14964">
        <v>2</v>
      </c>
    </row>
    <row r="14965" spans="1:19" x14ac:dyDescent="0.2">
      <c r="A14965" t="s">
        <v>30952</v>
      </c>
      <c r="B14965" t="s">
        <v>30764</v>
      </c>
      <c r="C14965" t="s">
        <v>240</v>
      </c>
      <c r="D14965" t="s">
        <v>1002</v>
      </c>
      <c r="E14965" s="23">
        <v>44409</v>
      </c>
      <c r="F14965">
        <v>10.5</v>
      </c>
      <c r="G14965">
        <v>11.5</v>
      </c>
      <c r="I14965">
        <v>37</v>
      </c>
      <c r="J14965">
        <v>61</v>
      </c>
      <c r="L14965">
        <v>65</v>
      </c>
      <c r="N14965">
        <v>35</v>
      </c>
      <c r="P14965">
        <v>3</v>
      </c>
      <c r="Q14965">
        <v>3</v>
      </c>
      <c r="S14965">
        <v>2</v>
      </c>
    </row>
    <row r="14966" spans="1:19" x14ac:dyDescent="0.2">
      <c r="A14966" t="s">
        <v>30953</v>
      </c>
      <c r="B14966" t="s">
        <v>30765</v>
      </c>
      <c r="C14966" t="s">
        <v>241</v>
      </c>
      <c r="D14966" t="s">
        <v>1000</v>
      </c>
      <c r="E14966" s="23">
        <v>44409</v>
      </c>
      <c r="F14966">
        <v>28.5</v>
      </c>
      <c r="G14966">
        <v>42.5</v>
      </c>
      <c r="I14966">
        <v>282</v>
      </c>
      <c r="J14966">
        <v>309</v>
      </c>
      <c r="L14966">
        <v>461</v>
      </c>
      <c r="N14966">
        <v>268</v>
      </c>
      <c r="P14966">
        <v>7</v>
      </c>
      <c r="Q14966">
        <v>20</v>
      </c>
      <c r="S14966">
        <v>14</v>
      </c>
    </row>
    <row r="14967" spans="1:19" x14ac:dyDescent="0.2">
      <c r="A14967" t="s">
        <v>30954</v>
      </c>
      <c r="B14967" t="s">
        <v>30766</v>
      </c>
      <c r="C14967" t="s">
        <v>241</v>
      </c>
      <c r="D14967" t="s">
        <v>1002</v>
      </c>
      <c r="E14967" s="23">
        <v>44409</v>
      </c>
      <c r="F14967">
        <v>28.5</v>
      </c>
      <c r="G14967">
        <v>42.5</v>
      </c>
      <c r="I14967">
        <v>282</v>
      </c>
      <c r="J14967">
        <v>309</v>
      </c>
      <c r="L14967">
        <v>461</v>
      </c>
      <c r="N14967">
        <v>268</v>
      </c>
      <c r="P14967">
        <v>7</v>
      </c>
      <c r="Q14967">
        <v>20</v>
      </c>
      <c r="S14967">
        <v>14</v>
      </c>
    </row>
    <row r="14968" spans="1:19" x14ac:dyDescent="0.2">
      <c r="A14968" t="s">
        <v>30955</v>
      </c>
      <c r="B14968" t="s">
        <v>30767</v>
      </c>
      <c r="C14968" t="s">
        <v>318</v>
      </c>
      <c r="D14968" t="s">
        <v>1000</v>
      </c>
      <c r="E14968" s="23">
        <v>44409</v>
      </c>
      <c r="F14968">
        <v>5.5</v>
      </c>
      <c r="G14968">
        <v>6</v>
      </c>
      <c r="I14968">
        <v>15</v>
      </c>
      <c r="J14968">
        <v>32</v>
      </c>
      <c r="L14968">
        <v>35</v>
      </c>
      <c r="N14968">
        <v>15</v>
      </c>
      <c r="P14968">
        <v>0</v>
      </c>
      <c r="Q14968">
        <v>0</v>
      </c>
      <c r="S14968">
        <v>0</v>
      </c>
    </row>
    <row r="14969" spans="1:19" x14ac:dyDescent="0.2">
      <c r="A14969" t="s">
        <v>30956</v>
      </c>
      <c r="B14969" t="s">
        <v>30768</v>
      </c>
      <c r="C14969" t="s">
        <v>318</v>
      </c>
      <c r="D14969" t="s">
        <v>1002</v>
      </c>
      <c r="E14969" s="23">
        <v>44409</v>
      </c>
      <c r="F14969">
        <v>5.5</v>
      </c>
      <c r="G14969">
        <v>6</v>
      </c>
      <c r="I14969">
        <v>15</v>
      </c>
      <c r="J14969">
        <v>32</v>
      </c>
      <c r="L14969">
        <v>35</v>
      </c>
      <c r="N14969">
        <v>15</v>
      </c>
      <c r="P14969">
        <v>0</v>
      </c>
      <c r="Q14969">
        <v>0</v>
      </c>
      <c r="S14969">
        <v>0</v>
      </c>
    </row>
    <row r="14970" spans="1:19" x14ac:dyDescent="0.2">
      <c r="A14970" t="s">
        <v>30957</v>
      </c>
      <c r="B14970" t="s">
        <v>30769</v>
      </c>
      <c r="C14970" t="s">
        <v>896</v>
      </c>
      <c r="D14970" t="s">
        <v>1000</v>
      </c>
      <c r="E14970" s="23">
        <v>44409</v>
      </c>
      <c r="F14970">
        <v>62.5</v>
      </c>
      <c r="G14970">
        <v>84</v>
      </c>
      <c r="I14970">
        <v>417</v>
      </c>
      <c r="J14970">
        <v>503</v>
      </c>
      <c r="L14970">
        <v>686</v>
      </c>
      <c r="N14970">
        <v>378</v>
      </c>
      <c r="O14970" t="s">
        <v>904</v>
      </c>
      <c r="P14970">
        <v>17</v>
      </c>
      <c r="Q14970">
        <v>34</v>
      </c>
      <c r="S14970">
        <v>39</v>
      </c>
    </row>
    <row r="14971" spans="1:19" x14ac:dyDescent="0.2">
      <c r="A14971" t="s">
        <v>30958</v>
      </c>
      <c r="B14971" t="s">
        <v>30770</v>
      </c>
      <c r="C14971" t="s">
        <v>899</v>
      </c>
      <c r="D14971" t="s">
        <v>1001</v>
      </c>
      <c r="E14971" s="23">
        <v>44409</v>
      </c>
      <c r="F14971">
        <v>0</v>
      </c>
      <c r="G14971">
        <v>0</v>
      </c>
      <c r="I14971">
        <v>3</v>
      </c>
      <c r="J14971">
        <v>0</v>
      </c>
      <c r="L14971">
        <v>0</v>
      </c>
      <c r="N14971">
        <v>3</v>
      </c>
      <c r="O14971" t="s">
        <v>904</v>
      </c>
      <c r="P14971">
        <v>0</v>
      </c>
      <c r="Q14971">
        <v>0</v>
      </c>
      <c r="S14971">
        <v>0</v>
      </c>
    </row>
    <row r="14972" spans="1:19" x14ac:dyDescent="0.2">
      <c r="A14972" t="s">
        <v>30959</v>
      </c>
      <c r="B14972" t="s">
        <v>30771</v>
      </c>
      <c r="C14972" t="s">
        <v>1237</v>
      </c>
      <c r="D14972" t="s">
        <v>1000</v>
      </c>
      <c r="E14972" s="23">
        <v>44409</v>
      </c>
      <c r="F14972">
        <v>16.5</v>
      </c>
      <c r="G14972">
        <v>19.5</v>
      </c>
      <c r="I14972">
        <v>74</v>
      </c>
      <c r="J14972">
        <v>94</v>
      </c>
      <c r="L14972">
        <v>108</v>
      </c>
      <c r="N14972">
        <v>67</v>
      </c>
      <c r="P14972">
        <v>4</v>
      </c>
      <c r="Q14972">
        <v>5</v>
      </c>
      <c r="S14972">
        <v>7</v>
      </c>
    </row>
    <row r="14973" spans="1:19" x14ac:dyDescent="0.2">
      <c r="A14973" t="s">
        <v>30960</v>
      </c>
      <c r="B14973" t="s">
        <v>30772</v>
      </c>
      <c r="C14973" t="s">
        <v>1237</v>
      </c>
      <c r="D14973" t="s">
        <v>1001</v>
      </c>
      <c r="E14973" s="23">
        <v>44409</v>
      </c>
      <c r="F14973">
        <v>0</v>
      </c>
      <c r="G14973">
        <v>0</v>
      </c>
      <c r="I14973">
        <v>3</v>
      </c>
      <c r="J14973">
        <v>0</v>
      </c>
      <c r="L14973">
        <v>0</v>
      </c>
      <c r="N14973">
        <v>3</v>
      </c>
      <c r="P14973">
        <v>0</v>
      </c>
      <c r="Q14973">
        <v>0</v>
      </c>
      <c r="S14973">
        <v>0</v>
      </c>
    </row>
    <row r="14974" spans="1:19" x14ac:dyDescent="0.2">
      <c r="A14974" t="s">
        <v>30961</v>
      </c>
      <c r="B14974" t="s">
        <v>30773</v>
      </c>
      <c r="C14974" t="s">
        <v>1237</v>
      </c>
      <c r="D14974" t="s">
        <v>1002</v>
      </c>
      <c r="E14974" s="23">
        <v>44409</v>
      </c>
      <c r="F14974">
        <v>16.5</v>
      </c>
      <c r="G14974">
        <v>19.5</v>
      </c>
      <c r="I14974">
        <v>77</v>
      </c>
      <c r="J14974">
        <v>94</v>
      </c>
      <c r="L14974">
        <v>108</v>
      </c>
      <c r="N14974">
        <v>70</v>
      </c>
      <c r="P14974">
        <v>4</v>
      </c>
      <c r="Q14974">
        <v>5</v>
      </c>
      <c r="S14974">
        <v>7</v>
      </c>
    </row>
    <row r="14975" spans="1:19" x14ac:dyDescent="0.2">
      <c r="A14975" t="s">
        <v>30962</v>
      </c>
      <c r="B14975" t="s">
        <v>30774</v>
      </c>
      <c r="C14975" t="s">
        <v>235</v>
      </c>
      <c r="D14975" t="s">
        <v>1002</v>
      </c>
      <c r="E14975" s="23">
        <v>44409</v>
      </c>
      <c r="F14975">
        <v>62.5</v>
      </c>
      <c r="G14975">
        <v>84</v>
      </c>
      <c r="I14975">
        <v>420</v>
      </c>
      <c r="J14975">
        <v>503</v>
      </c>
      <c r="L14975">
        <v>686</v>
      </c>
      <c r="N14975">
        <v>381</v>
      </c>
      <c r="P14975">
        <v>17</v>
      </c>
      <c r="Q14975">
        <v>34</v>
      </c>
      <c r="S14975">
        <v>39</v>
      </c>
    </row>
    <row r="14976" spans="1:19" x14ac:dyDescent="0.2">
      <c r="A14976" t="s">
        <v>31151</v>
      </c>
      <c r="B14976" t="s">
        <v>30963</v>
      </c>
      <c r="C14976" t="s">
        <v>228</v>
      </c>
      <c r="D14976" t="s">
        <v>1000</v>
      </c>
      <c r="E14976" s="23">
        <v>44440</v>
      </c>
      <c r="F14976">
        <v>0</v>
      </c>
      <c r="G14976">
        <v>0</v>
      </c>
      <c r="I14976">
        <v>0</v>
      </c>
      <c r="J14976">
        <v>0</v>
      </c>
      <c r="L14976">
        <v>0</v>
      </c>
      <c r="N14976">
        <v>0</v>
      </c>
      <c r="P14976">
        <v>0</v>
      </c>
      <c r="Q14976">
        <v>0</v>
      </c>
      <c r="S14976">
        <v>0</v>
      </c>
    </row>
    <row r="14977" spans="1:19" x14ac:dyDescent="0.2">
      <c r="A14977" t="s">
        <v>31152</v>
      </c>
      <c r="B14977" t="s">
        <v>30964</v>
      </c>
      <c r="C14977" t="s">
        <v>211</v>
      </c>
      <c r="D14977" t="s">
        <v>1000</v>
      </c>
      <c r="E14977" s="23">
        <v>44440</v>
      </c>
      <c r="F14977">
        <v>0</v>
      </c>
      <c r="G14977">
        <v>0</v>
      </c>
      <c r="I14977">
        <v>0</v>
      </c>
      <c r="J14977">
        <v>0</v>
      </c>
      <c r="L14977">
        <v>0</v>
      </c>
      <c r="N14977">
        <v>0</v>
      </c>
      <c r="P14977">
        <v>0</v>
      </c>
      <c r="Q14977">
        <v>0</v>
      </c>
      <c r="S14977">
        <v>0</v>
      </c>
    </row>
    <row r="14978" spans="1:19" x14ac:dyDescent="0.2">
      <c r="A14978" t="s">
        <v>31153</v>
      </c>
      <c r="B14978" t="s">
        <v>30965</v>
      </c>
      <c r="C14978" t="s">
        <v>213</v>
      </c>
      <c r="D14978" t="s">
        <v>1000</v>
      </c>
      <c r="E14978" s="23">
        <v>44440</v>
      </c>
      <c r="F14978">
        <v>0</v>
      </c>
      <c r="G14978">
        <v>0</v>
      </c>
      <c r="I14978">
        <v>0</v>
      </c>
      <c r="J14978">
        <v>0</v>
      </c>
      <c r="L14978">
        <v>0</v>
      </c>
      <c r="N14978">
        <v>0</v>
      </c>
      <c r="P14978">
        <v>0</v>
      </c>
      <c r="Q14978">
        <v>0</v>
      </c>
      <c r="S14978">
        <v>0</v>
      </c>
    </row>
    <row r="14979" spans="1:19" x14ac:dyDescent="0.2">
      <c r="A14979" t="s">
        <v>31154</v>
      </c>
      <c r="B14979" t="s">
        <v>30966</v>
      </c>
      <c r="C14979" t="s">
        <v>229</v>
      </c>
      <c r="D14979" t="s">
        <v>1000</v>
      </c>
      <c r="E14979" s="23">
        <v>44440</v>
      </c>
      <c r="F14979">
        <v>0</v>
      </c>
      <c r="G14979">
        <v>0</v>
      </c>
      <c r="I14979">
        <v>0</v>
      </c>
      <c r="J14979">
        <v>0</v>
      </c>
      <c r="L14979">
        <v>0</v>
      </c>
      <c r="N14979">
        <v>0</v>
      </c>
      <c r="P14979">
        <v>0</v>
      </c>
      <c r="Q14979">
        <v>0</v>
      </c>
      <c r="S14979">
        <v>0</v>
      </c>
    </row>
    <row r="14980" spans="1:19" x14ac:dyDescent="0.2">
      <c r="A14980" t="s">
        <v>31155</v>
      </c>
      <c r="B14980" t="s">
        <v>30967</v>
      </c>
      <c r="C14980" t="s">
        <v>1051</v>
      </c>
      <c r="D14980" t="s">
        <v>1000</v>
      </c>
      <c r="E14980" s="23">
        <v>44440</v>
      </c>
      <c r="F14980">
        <v>0</v>
      </c>
      <c r="G14980">
        <v>0</v>
      </c>
      <c r="I14980">
        <v>0</v>
      </c>
      <c r="J14980">
        <v>0</v>
      </c>
      <c r="L14980">
        <v>0</v>
      </c>
      <c r="N14980">
        <v>0</v>
      </c>
      <c r="P14980">
        <v>0</v>
      </c>
      <c r="Q14980">
        <v>0</v>
      </c>
      <c r="S14980">
        <v>0</v>
      </c>
    </row>
    <row r="14981" spans="1:19" x14ac:dyDescent="0.2">
      <c r="A14981" t="s">
        <v>31156</v>
      </c>
      <c r="B14981" t="s">
        <v>30968</v>
      </c>
      <c r="C14981" t="s">
        <v>1048</v>
      </c>
      <c r="D14981" t="s">
        <v>1000</v>
      </c>
      <c r="E14981" s="23">
        <v>44440</v>
      </c>
      <c r="F14981">
        <v>0</v>
      </c>
      <c r="G14981">
        <v>0</v>
      </c>
      <c r="I14981">
        <v>0</v>
      </c>
      <c r="J14981">
        <v>0</v>
      </c>
      <c r="L14981">
        <v>0</v>
      </c>
      <c r="N14981">
        <v>2</v>
      </c>
      <c r="P14981">
        <v>0</v>
      </c>
      <c r="Q14981">
        <v>0</v>
      </c>
      <c r="S14981">
        <v>0</v>
      </c>
    </row>
    <row r="14982" spans="1:19" x14ac:dyDescent="0.2">
      <c r="A14982" t="s">
        <v>31157</v>
      </c>
      <c r="B14982" t="s">
        <v>30969</v>
      </c>
      <c r="C14982" t="s">
        <v>1047</v>
      </c>
      <c r="D14982" t="s">
        <v>1000</v>
      </c>
      <c r="E14982" s="23">
        <v>44440</v>
      </c>
      <c r="F14982">
        <v>1.5</v>
      </c>
      <c r="G14982">
        <v>1.5</v>
      </c>
      <c r="I14982">
        <v>20</v>
      </c>
      <c r="J14982">
        <v>8</v>
      </c>
      <c r="L14982">
        <v>8</v>
      </c>
      <c r="N14982">
        <v>20</v>
      </c>
      <c r="P14982">
        <v>0</v>
      </c>
      <c r="Q14982">
        <v>1</v>
      </c>
      <c r="S14982">
        <v>0</v>
      </c>
    </row>
    <row r="14983" spans="1:19" x14ac:dyDescent="0.2">
      <c r="A14983" t="s">
        <v>31158</v>
      </c>
      <c r="B14983" t="s">
        <v>30970</v>
      </c>
      <c r="C14983" t="s">
        <v>1050</v>
      </c>
      <c r="D14983" t="s">
        <v>1001</v>
      </c>
      <c r="E14983" s="23">
        <v>44440</v>
      </c>
      <c r="F14983">
        <v>0</v>
      </c>
      <c r="G14983">
        <v>0</v>
      </c>
      <c r="I14983">
        <v>0</v>
      </c>
      <c r="J14983">
        <v>0</v>
      </c>
      <c r="L14983">
        <v>0</v>
      </c>
      <c r="N14983">
        <v>0</v>
      </c>
      <c r="P14983">
        <v>0</v>
      </c>
      <c r="Q14983">
        <v>0</v>
      </c>
      <c r="S14983">
        <v>0</v>
      </c>
    </row>
    <row r="14984" spans="1:19" x14ac:dyDescent="0.2">
      <c r="A14984" t="s">
        <v>31159</v>
      </c>
      <c r="B14984" t="s">
        <v>30971</v>
      </c>
      <c r="C14984" t="s">
        <v>1050</v>
      </c>
      <c r="D14984" t="s">
        <v>1000</v>
      </c>
      <c r="E14984" s="23">
        <v>44440</v>
      </c>
      <c r="F14984">
        <v>0</v>
      </c>
      <c r="G14984">
        <v>0</v>
      </c>
      <c r="I14984">
        <v>0</v>
      </c>
      <c r="J14984">
        <v>0</v>
      </c>
      <c r="L14984">
        <v>0</v>
      </c>
      <c r="N14984">
        <v>0</v>
      </c>
      <c r="P14984">
        <v>0</v>
      </c>
      <c r="Q14984">
        <v>0</v>
      </c>
      <c r="S14984">
        <v>0</v>
      </c>
    </row>
    <row r="14985" spans="1:19" x14ac:dyDescent="0.2">
      <c r="A14985" t="s">
        <v>31160</v>
      </c>
      <c r="B14985" t="s">
        <v>30972</v>
      </c>
      <c r="C14985" t="s">
        <v>1049</v>
      </c>
      <c r="D14985" t="s">
        <v>1001</v>
      </c>
      <c r="E14985" s="23">
        <v>44440</v>
      </c>
      <c r="F14985">
        <v>0</v>
      </c>
      <c r="G14985">
        <v>0</v>
      </c>
      <c r="I14985">
        <v>0</v>
      </c>
      <c r="J14985">
        <v>0</v>
      </c>
      <c r="L14985">
        <v>0</v>
      </c>
      <c r="N14985">
        <v>0</v>
      </c>
      <c r="P14985">
        <v>0</v>
      </c>
      <c r="Q14985">
        <v>0</v>
      </c>
      <c r="S14985">
        <v>0</v>
      </c>
    </row>
    <row r="14986" spans="1:19" x14ac:dyDescent="0.2">
      <c r="A14986" t="s">
        <v>31161</v>
      </c>
      <c r="B14986" t="s">
        <v>30973</v>
      </c>
      <c r="C14986" t="s">
        <v>1048</v>
      </c>
      <c r="D14986" t="s">
        <v>1001</v>
      </c>
      <c r="E14986" s="23">
        <v>44440</v>
      </c>
      <c r="F14986">
        <v>0</v>
      </c>
      <c r="G14986">
        <v>0</v>
      </c>
      <c r="I14986">
        <v>2</v>
      </c>
      <c r="J14986">
        <v>0</v>
      </c>
      <c r="L14986">
        <v>0</v>
      </c>
      <c r="N14986">
        <v>2</v>
      </c>
      <c r="P14986">
        <v>1</v>
      </c>
      <c r="Q14986">
        <v>1</v>
      </c>
      <c r="S14986">
        <v>0</v>
      </c>
    </row>
    <row r="14987" spans="1:19" x14ac:dyDescent="0.2">
      <c r="A14987" t="s">
        <v>31156</v>
      </c>
      <c r="B14987" t="s">
        <v>30968</v>
      </c>
      <c r="C14987" t="s">
        <v>1048</v>
      </c>
      <c r="D14987" t="s">
        <v>1000</v>
      </c>
      <c r="E14987" s="23">
        <v>44440</v>
      </c>
      <c r="F14987">
        <v>1.5</v>
      </c>
      <c r="G14987">
        <v>2.5</v>
      </c>
      <c r="I14987">
        <v>2</v>
      </c>
      <c r="J14987">
        <v>9</v>
      </c>
      <c r="L14987">
        <v>14</v>
      </c>
      <c r="N14987">
        <v>2</v>
      </c>
      <c r="P14987">
        <v>0</v>
      </c>
      <c r="Q14987">
        <v>0</v>
      </c>
      <c r="S14987">
        <v>0</v>
      </c>
    </row>
    <row r="14988" spans="1:19" x14ac:dyDescent="0.2">
      <c r="A14988" t="s">
        <v>31162</v>
      </c>
      <c r="B14988" t="s">
        <v>30974</v>
      </c>
      <c r="C14988" t="s">
        <v>1047</v>
      </c>
      <c r="D14988" t="s">
        <v>1001</v>
      </c>
      <c r="E14988" s="23">
        <v>44440</v>
      </c>
      <c r="F14988">
        <v>0</v>
      </c>
      <c r="G14988">
        <v>0</v>
      </c>
      <c r="I14988">
        <v>0</v>
      </c>
      <c r="J14988">
        <v>0</v>
      </c>
      <c r="L14988">
        <v>0</v>
      </c>
      <c r="N14988">
        <v>0</v>
      </c>
      <c r="P14988">
        <v>0</v>
      </c>
      <c r="Q14988">
        <v>0</v>
      </c>
      <c r="S14988">
        <v>0</v>
      </c>
    </row>
    <row r="14989" spans="1:19" x14ac:dyDescent="0.2">
      <c r="A14989" t="s">
        <v>31163</v>
      </c>
      <c r="B14989" t="s">
        <v>30975</v>
      </c>
      <c r="C14989" t="s">
        <v>25343</v>
      </c>
      <c r="D14989" t="s">
        <v>1001</v>
      </c>
      <c r="E14989" s="23">
        <v>44440</v>
      </c>
      <c r="F14989">
        <v>0</v>
      </c>
      <c r="G14989">
        <v>0</v>
      </c>
      <c r="I14989">
        <v>0</v>
      </c>
      <c r="J14989">
        <v>0</v>
      </c>
      <c r="L14989">
        <v>0</v>
      </c>
      <c r="N14989">
        <v>0</v>
      </c>
      <c r="P14989">
        <v>0</v>
      </c>
      <c r="Q14989">
        <v>0</v>
      </c>
      <c r="S14989">
        <v>0</v>
      </c>
    </row>
    <row r="14990" spans="1:19" x14ac:dyDescent="0.2">
      <c r="A14990" t="s">
        <v>31164</v>
      </c>
      <c r="B14990" t="s">
        <v>30976</v>
      </c>
      <c r="C14990" t="s">
        <v>25343</v>
      </c>
      <c r="D14990" t="s">
        <v>1000</v>
      </c>
      <c r="E14990" s="23">
        <v>44440</v>
      </c>
      <c r="F14990">
        <v>0</v>
      </c>
      <c r="G14990">
        <v>0</v>
      </c>
      <c r="I14990">
        <v>0</v>
      </c>
      <c r="J14990">
        <v>0</v>
      </c>
      <c r="L14990">
        <v>0</v>
      </c>
      <c r="N14990">
        <v>0</v>
      </c>
      <c r="P14990">
        <v>0</v>
      </c>
      <c r="Q14990">
        <v>0</v>
      </c>
      <c r="S14990">
        <v>0</v>
      </c>
    </row>
    <row r="14991" spans="1:19" x14ac:dyDescent="0.2">
      <c r="A14991" t="s">
        <v>31165</v>
      </c>
      <c r="B14991" t="s">
        <v>30977</v>
      </c>
      <c r="C14991" t="s">
        <v>25698</v>
      </c>
      <c r="D14991" t="s">
        <v>1000</v>
      </c>
      <c r="E14991" s="23">
        <v>44440</v>
      </c>
      <c r="F14991">
        <v>3</v>
      </c>
      <c r="G14991">
        <v>4</v>
      </c>
      <c r="I14991">
        <v>8</v>
      </c>
      <c r="J14991">
        <v>18</v>
      </c>
      <c r="L14991">
        <v>21</v>
      </c>
      <c r="N14991">
        <v>7</v>
      </c>
      <c r="P14991">
        <v>1</v>
      </c>
      <c r="Q14991">
        <v>3</v>
      </c>
      <c r="S14991">
        <v>1</v>
      </c>
    </row>
    <row r="14992" spans="1:19" x14ac:dyDescent="0.2">
      <c r="A14992" t="s">
        <v>31166</v>
      </c>
      <c r="B14992" t="s">
        <v>30978</v>
      </c>
      <c r="C14992" t="s">
        <v>959</v>
      </c>
      <c r="D14992" t="s">
        <v>1000</v>
      </c>
      <c r="E14992" s="23">
        <v>44440</v>
      </c>
      <c r="F14992">
        <v>0</v>
      </c>
      <c r="G14992">
        <v>0</v>
      </c>
      <c r="I14992">
        <v>0</v>
      </c>
      <c r="J14992">
        <v>0</v>
      </c>
      <c r="L14992">
        <v>0</v>
      </c>
      <c r="N14992">
        <v>0</v>
      </c>
      <c r="P14992">
        <v>0</v>
      </c>
      <c r="Q14992">
        <v>0</v>
      </c>
      <c r="S14992">
        <v>0</v>
      </c>
    </row>
    <row r="14993" spans="1:19" x14ac:dyDescent="0.2">
      <c r="A14993" t="s">
        <v>31167</v>
      </c>
      <c r="B14993" t="s">
        <v>30979</v>
      </c>
      <c r="C14993" t="s">
        <v>205</v>
      </c>
      <c r="D14993" t="s">
        <v>1000</v>
      </c>
      <c r="E14993" s="23">
        <v>44440</v>
      </c>
      <c r="F14993">
        <v>0</v>
      </c>
      <c r="G14993">
        <v>0</v>
      </c>
      <c r="I14993">
        <v>0</v>
      </c>
      <c r="J14993">
        <v>0</v>
      </c>
      <c r="L14993">
        <v>0</v>
      </c>
      <c r="N14993">
        <v>0</v>
      </c>
      <c r="P14993">
        <v>0</v>
      </c>
      <c r="Q14993">
        <v>0</v>
      </c>
      <c r="S14993">
        <v>0</v>
      </c>
    </row>
    <row r="14994" spans="1:19" x14ac:dyDescent="0.2">
      <c r="A14994" t="s">
        <v>31168</v>
      </c>
      <c r="B14994" t="s">
        <v>30980</v>
      </c>
      <c r="C14994" t="s">
        <v>384</v>
      </c>
      <c r="D14994" t="s">
        <v>1000</v>
      </c>
      <c r="E14994" s="23">
        <v>44440</v>
      </c>
      <c r="F14994">
        <v>0</v>
      </c>
      <c r="G14994">
        <v>0</v>
      </c>
      <c r="I14994">
        <v>0</v>
      </c>
      <c r="J14994">
        <v>0</v>
      </c>
      <c r="L14994">
        <v>0</v>
      </c>
      <c r="N14994">
        <v>0</v>
      </c>
      <c r="P14994">
        <v>0</v>
      </c>
      <c r="Q14994">
        <v>0</v>
      </c>
      <c r="S14994">
        <v>0</v>
      </c>
    </row>
    <row r="14995" spans="1:19" x14ac:dyDescent="0.2">
      <c r="A14995" t="s">
        <v>31169</v>
      </c>
      <c r="B14995" t="s">
        <v>30981</v>
      </c>
      <c r="C14995" t="s">
        <v>210</v>
      </c>
      <c r="D14995" t="s">
        <v>1000</v>
      </c>
      <c r="E14995" s="23">
        <v>44440</v>
      </c>
      <c r="F14995">
        <v>0</v>
      </c>
      <c r="G14995">
        <v>0</v>
      </c>
      <c r="I14995">
        <v>0</v>
      </c>
      <c r="J14995">
        <v>0</v>
      </c>
      <c r="L14995">
        <v>0</v>
      </c>
      <c r="N14995">
        <v>0</v>
      </c>
      <c r="P14995">
        <v>0</v>
      </c>
      <c r="Q14995">
        <v>0</v>
      </c>
      <c r="S14995">
        <v>0</v>
      </c>
    </row>
    <row r="14996" spans="1:19" x14ac:dyDescent="0.2">
      <c r="A14996" t="s">
        <v>31170</v>
      </c>
      <c r="B14996" t="s">
        <v>30982</v>
      </c>
      <c r="C14996" t="s">
        <v>215</v>
      </c>
      <c r="D14996" t="s">
        <v>1000</v>
      </c>
      <c r="E14996" s="23">
        <v>44440</v>
      </c>
      <c r="F14996">
        <v>5</v>
      </c>
      <c r="G14996">
        <v>7</v>
      </c>
      <c r="I14996">
        <v>27</v>
      </c>
      <c r="J14996">
        <v>30</v>
      </c>
      <c r="K14996">
        <v>36</v>
      </c>
      <c r="L14996">
        <v>39</v>
      </c>
      <c r="N14996">
        <v>21</v>
      </c>
      <c r="P14996">
        <v>0</v>
      </c>
      <c r="Q14996">
        <v>0</v>
      </c>
      <c r="S14996">
        <v>6</v>
      </c>
    </row>
    <row r="14997" spans="1:19" x14ac:dyDescent="0.2">
      <c r="A14997" t="s">
        <v>31171</v>
      </c>
      <c r="B14997" t="s">
        <v>30983</v>
      </c>
      <c r="C14997" t="s">
        <v>960</v>
      </c>
      <c r="D14997" t="s">
        <v>1000</v>
      </c>
      <c r="E14997" s="23">
        <v>44440</v>
      </c>
      <c r="F14997">
        <v>0</v>
      </c>
      <c r="G14997">
        <v>0</v>
      </c>
      <c r="I14997">
        <v>0</v>
      </c>
      <c r="J14997">
        <v>0</v>
      </c>
      <c r="L14997">
        <v>0</v>
      </c>
      <c r="N14997">
        <v>0</v>
      </c>
      <c r="P14997">
        <v>0</v>
      </c>
      <c r="Q14997">
        <v>0</v>
      </c>
      <c r="S14997">
        <v>0</v>
      </c>
    </row>
    <row r="14998" spans="1:19" x14ac:dyDescent="0.2">
      <c r="A14998" t="s">
        <v>31172</v>
      </c>
      <c r="B14998" t="s">
        <v>30984</v>
      </c>
      <c r="C14998" t="s">
        <v>961</v>
      </c>
      <c r="D14998" t="s">
        <v>1000</v>
      </c>
      <c r="E14998" s="23">
        <v>44440</v>
      </c>
      <c r="F14998">
        <v>4</v>
      </c>
      <c r="G14998">
        <v>5</v>
      </c>
      <c r="I14998">
        <v>17</v>
      </c>
      <c r="J14998">
        <v>20</v>
      </c>
      <c r="L14998">
        <v>22</v>
      </c>
      <c r="N14998">
        <v>12</v>
      </c>
      <c r="P14998">
        <v>2</v>
      </c>
      <c r="Q14998">
        <v>3</v>
      </c>
      <c r="S14998">
        <v>5</v>
      </c>
    </row>
    <row r="14999" spans="1:19" x14ac:dyDescent="0.2">
      <c r="A14999" t="s">
        <v>31173</v>
      </c>
      <c r="B14999" t="s">
        <v>30985</v>
      </c>
      <c r="C14999" t="s">
        <v>221</v>
      </c>
      <c r="D14999" t="s">
        <v>1000</v>
      </c>
      <c r="E14999" s="23">
        <v>44440</v>
      </c>
      <c r="F14999">
        <v>0</v>
      </c>
      <c r="G14999">
        <v>0</v>
      </c>
      <c r="I14999">
        <v>0</v>
      </c>
      <c r="J14999">
        <v>0</v>
      </c>
      <c r="L14999">
        <v>0</v>
      </c>
      <c r="N14999">
        <v>0</v>
      </c>
      <c r="P14999">
        <v>0</v>
      </c>
      <c r="Q14999">
        <v>0</v>
      </c>
      <c r="S14999">
        <v>0</v>
      </c>
    </row>
    <row r="15000" spans="1:19" x14ac:dyDescent="0.2">
      <c r="A15000" t="s">
        <v>31174</v>
      </c>
      <c r="B15000" t="s">
        <v>30986</v>
      </c>
      <c r="C15000" t="s">
        <v>222</v>
      </c>
      <c r="D15000" t="s">
        <v>1000</v>
      </c>
      <c r="E15000" s="23">
        <v>44440</v>
      </c>
      <c r="F15000">
        <v>0</v>
      </c>
      <c r="G15000">
        <v>0</v>
      </c>
      <c r="I15000">
        <v>0</v>
      </c>
      <c r="J15000">
        <v>0</v>
      </c>
      <c r="L15000">
        <v>0</v>
      </c>
      <c r="N15000">
        <v>0</v>
      </c>
      <c r="P15000">
        <v>0</v>
      </c>
      <c r="Q15000">
        <v>0</v>
      </c>
      <c r="S15000">
        <v>0</v>
      </c>
    </row>
    <row r="15001" spans="1:19" x14ac:dyDescent="0.2">
      <c r="A15001" t="s">
        <v>31175</v>
      </c>
      <c r="B15001" t="s">
        <v>30987</v>
      </c>
      <c r="C15001" t="s">
        <v>1052</v>
      </c>
      <c r="D15001" t="s">
        <v>1000</v>
      </c>
      <c r="E15001" s="23">
        <v>44440</v>
      </c>
      <c r="F15001">
        <v>2</v>
      </c>
      <c r="G15001">
        <v>2.5</v>
      </c>
      <c r="I15001">
        <v>14</v>
      </c>
      <c r="J15001">
        <v>11</v>
      </c>
      <c r="L15001">
        <v>13</v>
      </c>
      <c r="N15001">
        <v>9</v>
      </c>
      <c r="P15001">
        <v>1</v>
      </c>
      <c r="Q15001">
        <v>1</v>
      </c>
      <c r="S15001">
        <v>5</v>
      </c>
    </row>
    <row r="15002" spans="1:19" x14ac:dyDescent="0.2">
      <c r="A15002" t="s">
        <v>31176</v>
      </c>
      <c r="B15002" t="s">
        <v>30988</v>
      </c>
      <c r="C15002" t="s">
        <v>1053</v>
      </c>
      <c r="D15002" t="s">
        <v>1000</v>
      </c>
      <c r="E15002" s="23">
        <v>44440</v>
      </c>
      <c r="F15002">
        <v>1</v>
      </c>
      <c r="G15002">
        <v>1.5</v>
      </c>
      <c r="I15002">
        <v>5</v>
      </c>
      <c r="J15002">
        <v>5</v>
      </c>
      <c r="L15002">
        <v>8</v>
      </c>
      <c r="N15002">
        <v>5</v>
      </c>
      <c r="P15002">
        <v>0</v>
      </c>
      <c r="Q15002">
        <v>0</v>
      </c>
      <c r="S15002">
        <v>0</v>
      </c>
    </row>
    <row r="15003" spans="1:19" x14ac:dyDescent="0.2">
      <c r="A15003" t="s">
        <v>31177</v>
      </c>
      <c r="B15003" t="s">
        <v>30989</v>
      </c>
      <c r="C15003" t="s">
        <v>1052</v>
      </c>
      <c r="D15003" t="s">
        <v>1001</v>
      </c>
      <c r="E15003" s="23">
        <v>44440</v>
      </c>
      <c r="F15003">
        <v>0</v>
      </c>
      <c r="G15003">
        <v>0</v>
      </c>
      <c r="I15003">
        <v>0</v>
      </c>
      <c r="J15003">
        <v>0</v>
      </c>
      <c r="L15003">
        <v>0</v>
      </c>
      <c r="N15003">
        <v>0</v>
      </c>
      <c r="P15003">
        <v>0</v>
      </c>
      <c r="Q15003">
        <v>0</v>
      </c>
      <c r="S15003">
        <v>0</v>
      </c>
    </row>
    <row r="15004" spans="1:19" x14ac:dyDescent="0.2">
      <c r="A15004" t="s">
        <v>31178</v>
      </c>
      <c r="B15004" t="s">
        <v>30990</v>
      </c>
      <c r="C15004" t="s">
        <v>1053</v>
      </c>
      <c r="D15004" t="s">
        <v>1001</v>
      </c>
      <c r="E15004" s="23">
        <v>44440</v>
      </c>
      <c r="F15004">
        <v>0</v>
      </c>
      <c r="G15004">
        <v>0</v>
      </c>
      <c r="I15004">
        <v>0</v>
      </c>
      <c r="J15004">
        <v>0</v>
      </c>
      <c r="L15004">
        <v>0</v>
      </c>
      <c r="N15004">
        <v>0</v>
      </c>
      <c r="P15004">
        <v>0</v>
      </c>
      <c r="Q15004">
        <v>0</v>
      </c>
      <c r="S15004">
        <v>0</v>
      </c>
    </row>
    <row r="15005" spans="1:19" x14ac:dyDescent="0.2">
      <c r="A15005" t="s">
        <v>31179</v>
      </c>
      <c r="B15005" t="s">
        <v>30991</v>
      </c>
      <c r="C15005" t="s">
        <v>1054</v>
      </c>
      <c r="D15005" t="s">
        <v>1001</v>
      </c>
      <c r="E15005" s="23">
        <v>44440</v>
      </c>
      <c r="F15005">
        <v>0</v>
      </c>
      <c r="G15005">
        <v>0</v>
      </c>
      <c r="I15005">
        <v>0</v>
      </c>
      <c r="J15005">
        <v>0</v>
      </c>
      <c r="L15005">
        <v>0</v>
      </c>
      <c r="N15005">
        <v>0</v>
      </c>
      <c r="P15005">
        <v>0</v>
      </c>
      <c r="Q15005">
        <v>0</v>
      </c>
      <c r="S15005">
        <v>0</v>
      </c>
    </row>
    <row r="15006" spans="1:19" x14ac:dyDescent="0.2">
      <c r="A15006" t="s">
        <v>31180</v>
      </c>
      <c r="B15006" t="s">
        <v>30992</v>
      </c>
      <c r="C15006" t="s">
        <v>1054</v>
      </c>
      <c r="D15006" t="s">
        <v>1000</v>
      </c>
      <c r="E15006" s="23">
        <v>44440</v>
      </c>
      <c r="F15006">
        <v>0</v>
      </c>
      <c r="G15006">
        <v>0</v>
      </c>
      <c r="I15006">
        <v>0</v>
      </c>
      <c r="J15006">
        <v>0</v>
      </c>
      <c r="L15006">
        <v>0</v>
      </c>
      <c r="N15006">
        <v>0</v>
      </c>
      <c r="P15006">
        <v>0</v>
      </c>
      <c r="Q15006">
        <v>0</v>
      </c>
      <c r="S15006">
        <v>0</v>
      </c>
    </row>
    <row r="15007" spans="1:19" x14ac:dyDescent="0.2">
      <c r="A15007" t="s">
        <v>31181</v>
      </c>
      <c r="B15007" t="s">
        <v>30993</v>
      </c>
      <c r="C15007" t="s">
        <v>25359</v>
      </c>
      <c r="D15007" t="s">
        <v>1001</v>
      </c>
      <c r="E15007" s="23">
        <v>44440</v>
      </c>
      <c r="F15007">
        <v>0</v>
      </c>
      <c r="G15007">
        <v>0</v>
      </c>
      <c r="I15007">
        <v>0</v>
      </c>
      <c r="J15007">
        <v>0</v>
      </c>
      <c r="L15007">
        <v>0</v>
      </c>
      <c r="N15007">
        <v>0</v>
      </c>
      <c r="P15007">
        <v>0</v>
      </c>
      <c r="Q15007">
        <v>0</v>
      </c>
      <c r="S15007">
        <v>0</v>
      </c>
    </row>
    <row r="15008" spans="1:19" x14ac:dyDescent="0.2">
      <c r="A15008" t="s">
        <v>31182</v>
      </c>
      <c r="B15008" t="s">
        <v>30994</v>
      </c>
      <c r="C15008" t="s">
        <v>25359</v>
      </c>
      <c r="D15008" t="s">
        <v>1000</v>
      </c>
      <c r="E15008" s="23">
        <v>44440</v>
      </c>
      <c r="F15008">
        <v>0</v>
      </c>
      <c r="G15008">
        <v>0</v>
      </c>
      <c r="I15008">
        <v>0</v>
      </c>
      <c r="J15008">
        <v>0</v>
      </c>
      <c r="L15008">
        <v>0</v>
      </c>
      <c r="N15008">
        <v>0</v>
      </c>
      <c r="P15008">
        <v>0</v>
      </c>
      <c r="Q15008">
        <v>0</v>
      </c>
      <c r="S15008">
        <v>0</v>
      </c>
    </row>
    <row r="15009" spans="1:19" x14ac:dyDescent="0.2">
      <c r="A15009" t="s">
        <v>31183</v>
      </c>
      <c r="B15009" t="s">
        <v>30995</v>
      </c>
      <c r="C15009" t="s">
        <v>200</v>
      </c>
      <c r="D15009" t="s">
        <v>1000</v>
      </c>
      <c r="E15009" s="23">
        <v>44440</v>
      </c>
      <c r="F15009">
        <v>1.5</v>
      </c>
      <c r="G15009">
        <v>1</v>
      </c>
      <c r="I15009">
        <v>1</v>
      </c>
      <c r="J15009">
        <v>9</v>
      </c>
      <c r="L15009">
        <v>6</v>
      </c>
      <c r="N15009">
        <v>1</v>
      </c>
      <c r="P15009">
        <v>2</v>
      </c>
      <c r="Q15009">
        <v>5</v>
      </c>
      <c r="S15009">
        <v>0</v>
      </c>
    </row>
    <row r="15010" spans="1:19" x14ac:dyDescent="0.2">
      <c r="A15010" t="s">
        <v>31184</v>
      </c>
      <c r="B15010" t="s">
        <v>30996</v>
      </c>
      <c r="C15010" t="s">
        <v>204</v>
      </c>
      <c r="D15010" t="s">
        <v>1000</v>
      </c>
      <c r="E15010" s="23">
        <v>44440</v>
      </c>
      <c r="F15010">
        <v>0</v>
      </c>
      <c r="G15010">
        <v>0</v>
      </c>
      <c r="I15010">
        <v>0</v>
      </c>
      <c r="J15010">
        <v>0</v>
      </c>
      <c r="L15010">
        <v>0</v>
      </c>
      <c r="N15010">
        <v>0</v>
      </c>
      <c r="P15010">
        <v>0</v>
      </c>
      <c r="Q15010">
        <v>0</v>
      </c>
      <c r="S15010">
        <v>0</v>
      </c>
    </row>
    <row r="15011" spans="1:19" x14ac:dyDescent="0.2">
      <c r="A15011" t="s">
        <v>31185</v>
      </c>
      <c r="B15011" t="s">
        <v>30997</v>
      </c>
      <c r="C15011" t="s">
        <v>385</v>
      </c>
      <c r="D15011" t="s">
        <v>1000</v>
      </c>
      <c r="E15011" s="23">
        <v>44440</v>
      </c>
      <c r="F15011">
        <v>0</v>
      </c>
      <c r="G15011">
        <v>0</v>
      </c>
      <c r="I15011">
        <v>0</v>
      </c>
      <c r="J15011">
        <v>0</v>
      </c>
      <c r="L15011">
        <v>0</v>
      </c>
      <c r="N15011">
        <v>0</v>
      </c>
      <c r="P15011">
        <v>0</v>
      </c>
      <c r="Q15011">
        <v>0</v>
      </c>
      <c r="S15011">
        <v>0</v>
      </c>
    </row>
    <row r="15012" spans="1:19" x14ac:dyDescent="0.2">
      <c r="A15012" t="s">
        <v>31186</v>
      </c>
      <c r="B15012" t="s">
        <v>30998</v>
      </c>
      <c r="C15012" t="s">
        <v>208</v>
      </c>
      <c r="D15012" t="s">
        <v>1000</v>
      </c>
      <c r="E15012" s="23">
        <v>44440</v>
      </c>
      <c r="F15012">
        <v>3</v>
      </c>
      <c r="G15012">
        <v>3</v>
      </c>
      <c r="I15012">
        <v>9</v>
      </c>
      <c r="J15012">
        <v>18</v>
      </c>
      <c r="L15012">
        <v>17</v>
      </c>
      <c r="N15012">
        <v>9</v>
      </c>
      <c r="P15012">
        <v>3</v>
      </c>
      <c r="Q15012">
        <v>3</v>
      </c>
      <c r="S15012">
        <v>0</v>
      </c>
    </row>
    <row r="15013" spans="1:19" x14ac:dyDescent="0.2">
      <c r="A15013" t="s">
        <v>31187</v>
      </c>
      <c r="B15013" t="s">
        <v>30999</v>
      </c>
      <c r="C15013" t="s">
        <v>900</v>
      </c>
      <c r="D15013" t="s">
        <v>1000</v>
      </c>
      <c r="E15013" s="23">
        <v>44440</v>
      </c>
      <c r="F15013">
        <v>4</v>
      </c>
      <c r="G15013">
        <v>3.5</v>
      </c>
      <c r="I15013">
        <v>9</v>
      </c>
      <c r="J15013">
        <v>23</v>
      </c>
      <c r="L15013">
        <v>20</v>
      </c>
      <c r="N15013">
        <v>8</v>
      </c>
      <c r="P15013">
        <v>0</v>
      </c>
      <c r="Q15013">
        <v>0</v>
      </c>
      <c r="S15013">
        <v>1</v>
      </c>
    </row>
    <row r="15014" spans="1:19" x14ac:dyDescent="0.2">
      <c r="A15014" t="s">
        <v>31188</v>
      </c>
      <c r="B15014" t="s">
        <v>31000</v>
      </c>
      <c r="C15014" t="s">
        <v>905</v>
      </c>
      <c r="D15014" t="s">
        <v>1000</v>
      </c>
      <c r="E15014" s="23">
        <v>44440</v>
      </c>
      <c r="F15014">
        <v>0</v>
      </c>
      <c r="G15014">
        <v>0</v>
      </c>
      <c r="I15014">
        <v>0</v>
      </c>
      <c r="J15014">
        <v>0</v>
      </c>
      <c r="L15014">
        <v>0</v>
      </c>
      <c r="N15014">
        <v>0</v>
      </c>
      <c r="P15014">
        <v>0</v>
      </c>
      <c r="Q15014">
        <v>0</v>
      </c>
      <c r="S15014">
        <v>0</v>
      </c>
    </row>
    <row r="15015" spans="1:19" x14ac:dyDescent="0.2">
      <c r="A15015" t="s">
        <v>31189</v>
      </c>
      <c r="B15015" t="s">
        <v>31001</v>
      </c>
      <c r="C15015" t="s">
        <v>316</v>
      </c>
      <c r="D15015" t="s">
        <v>1000</v>
      </c>
      <c r="E15015" s="23">
        <v>44440</v>
      </c>
      <c r="F15015">
        <v>2</v>
      </c>
      <c r="G15015">
        <v>4</v>
      </c>
      <c r="I15015">
        <v>12</v>
      </c>
      <c r="J15015">
        <v>11</v>
      </c>
      <c r="L15015">
        <v>22</v>
      </c>
      <c r="N15015">
        <v>9</v>
      </c>
      <c r="P15015">
        <v>0</v>
      </c>
      <c r="Q15015">
        <v>0</v>
      </c>
      <c r="S15015">
        <v>3</v>
      </c>
    </row>
    <row r="15016" spans="1:19" x14ac:dyDescent="0.2">
      <c r="A15016" t="s">
        <v>31190</v>
      </c>
      <c r="B15016" t="s">
        <v>31002</v>
      </c>
      <c r="C15016" t="s">
        <v>218</v>
      </c>
      <c r="D15016" t="s">
        <v>1000</v>
      </c>
      <c r="E15016" s="23">
        <v>44440</v>
      </c>
      <c r="F15016">
        <v>0</v>
      </c>
      <c r="G15016">
        <v>0</v>
      </c>
      <c r="I15016">
        <v>0</v>
      </c>
      <c r="J15016">
        <v>0</v>
      </c>
      <c r="L15016">
        <v>0</v>
      </c>
      <c r="N15016">
        <v>0</v>
      </c>
      <c r="P15016">
        <v>0</v>
      </c>
      <c r="Q15016">
        <v>0</v>
      </c>
      <c r="S15016">
        <v>0</v>
      </c>
    </row>
    <row r="15017" spans="1:19" x14ac:dyDescent="0.2">
      <c r="A15017" t="s">
        <v>31191</v>
      </c>
      <c r="B15017" t="s">
        <v>31003</v>
      </c>
      <c r="C15017" t="s">
        <v>202</v>
      </c>
      <c r="D15017" t="s">
        <v>1000</v>
      </c>
      <c r="E15017" s="23">
        <v>44440</v>
      </c>
      <c r="F15017">
        <v>8</v>
      </c>
      <c r="G15017">
        <v>8</v>
      </c>
      <c r="I15017">
        <v>61</v>
      </c>
      <c r="J15017">
        <v>84</v>
      </c>
      <c r="L15017">
        <v>90</v>
      </c>
      <c r="N15017">
        <v>61</v>
      </c>
      <c r="P15017">
        <v>0</v>
      </c>
      <c r="Q15017">
        <v>0</v>
      </c>
      <c r="S15017">
        <v>0</v>
      </c>
    </row>
    <row r="15018" spans="1:19" x14ac:dyDescent="0.2">
      <c r="A15018" t="s">
        <v>31192</v>
      </c>
      <c r="B15018" t="s">
        <v>31004</v>
      </c>
      <c r="C15018" t="s">
        <v>347</v>
      </c>
      <c r="D15018" t="s">
        <v>1000</v>
      </c>
      <c r="E15018" s="23">
        <v>44440</v>
      </c>
      <c r="F15018">
        <v>0</v>
      </c>
      <c r="G15018">
        <v>0</v>
      </c>
      <c r="I15018">
        <v>0</v>
      </c>
      <c r="J15018">
        <v>0</v>
      </c>
      <c r="L15018">
        <v>0</v>
      </c>
      <c r="N15018">
        <v>0</v>
      </c>
      <c r="P15018">
        <v>0</v>
      </c>
      <c r="Q15018">
        <v>0</v>
      </c>
      <c r="S15018">
        <v>0</v>
      </c>
    </row>
    <row r="15019" spans="1:19" x14ac:dyDescent="0.2">
      <c r="A15019" t="s">
        <v>31193</v>
      </c>
      <c r="B15019" t="s">
        <v>31005</v>
      </c>
      <c r="C15019" t="s">
        <v>224</v>
      </c>
      <c r="D15019" t="s">
        <v>1000</v>
      </c>
      <c r="E15019" s="23">
        <v>44440</v>
      </c>
      <c r="F15019">
        <v>0</v>
      </c>
      <c r="G15019">
        <v>0</v>
      </c>
      <c r="I15019">
        <v>0</v>
      </c>
      <c r="J15019">
        <v>0</v>
      </c>
      <c r="L15019">
        <v>0</v>
      </c>
      <c r="N15019">
        <v>0</v>
      </c>
      <c r="P15019">
        <v>0</v>
      </c>
      <c r="Q15019">
        <v>0</v>
      </c>
      <c r="S15019">
        <v>0</v>
      </c>
    </row>
    <row r="15020" spans="1:19" x14ac:dyDescent="0.2">
      <c r="A15020" t="s">
        <v>31194</v>
      </c>
      <c r="B15020" t="s">
        <v>31006</v>
      </c>
      <c r="C15020" t="s">
        <v>345</v>
      </c>
      <c r="D15020" t="s">
        <v>1000</v>
      </c>
      <c r="E15020" s="23">
        <v>44440</v>
      </c>
      <c r="F15020">
        <v>0</v>
      </c>
      <c r="G15020">
        <v>0</v>
      </c>
      <c r="I15020">
        <v>0</v>
      </c>
      <c r="J15020">
        <v>0</v>
      </c>
      <c r="L15020">
        <v>0</v>
      </c>
      <c r="N15020">
        <v>0</v>
      </c>
      <c r="P15020">
        <v>0</v>
      </c>
      <c r="Q15020">
        <v>0</v>
      </c>
      <c r="S15020">
        <v>0</v>
      </c>
    </row>
    <row r="15021" spans="1:19" x14ac:dyDescent="0.2">
      <c r="A15021" t="s">
        <v>31195</v>
      </c>
      <c r="B15021" t="s">
        <v>31007</v>
      </c>
      <c r="C15021" t="s">
        <v>226</v>
      </c>
      <c r="D15021" t="s">
        <v>1000</v>
      </c>
      <c r="E15021" s="23">
        <v>44440</v>
      </c>
      <c r="F15021">
        <v>3</v>
      </c>
      <c r="G15021">
        <v>11</v>
      </c>
      <c r="I15021">
        <v>23</v>
      </c>
      <c r="J15021">
        <v>42</v>
      </c>
      <c r="L15021">
        <v>121</v>
      </c>
      <c r="N15021">
        <v>11</v>
      </c>
      <c r="P15021">
        <v>0</v>
      </c>
      <c r="Q15021">
        <v>0</v>
      </c>
      <c r="S15021">
        <v>12</v>
      </c>
    </row>
    <row r="15022" spans="1:19" x14ac:dyDescent="0.2">
      <c r="A15022" t="s">
        <v>31196</v>
      </c>
      <c r="B15022" t="s">
        <v>31008</v>
      </c>
      <c r="C15022" t="s">
        <v>231</v>
      </c>
      <c r="D15022" t="s">
        <v>1000</v>
      </c>
      <c r="E15022" s="23">
        <v>44440</v>
      </c>
      <c r="F15022">
        <v>10</v>
      </c>
      <c r="G15022">
        <v>11.5</v>
      </c>
      <c r="I15022">
        <v>120</v>
      </c>
      <c r="J15022">
        <v>110</v>
      </c>
      <c r="L15022">
        <v>128</v>
      </c>
      <c r="N15022">
        <v>120</v>
      </c>
      <c r="P15022">
        <v>3</v>
      </c>
      <c r="Q15022">
        <v>6</v>
      </c>
      <c r="S15022">
        <v>0</v>
      </c>
    </row>
    <row r="15023" spans="1:19" x14ac:dyDescent="0.2">
      <c r="A15023" t="s">
        <v>31197</v>
      </c>
      <c r="B15023" t="s">
        <v>31009</v>
      </c>
      <c r="C15023" t="s">
        <v>216</v>
      </c>
      <c r="D15023" t="s">
        <v>1000</v>
      </c>
      <c r="E15023" s="23">
        <v>44440</v>
      </c>
      <c r="F15023">
        <v>8.5</v>
      </c>
      <c r="G15023">
        <v>9</v>
      </c>
      <c r="I15023">
        <v>52</v>
      </c>
      <c r="J15023">
        <v>85</v>
      </c>
      <c r="L15023">
        <v>90</v>
      </c>
      <c r="N15023">
        <v>51</v>
      </c>
      <c r="P15023">
        <v>13</v>
      </c>
      <c r="Q15023">
        <v>16</v>
      </c>
      <c r="S15023">
        <v>1</v>
      </c>
    </row>
    <row r="15024" spans="1:19" x14ac:dyDescent="0.2">
      <c r="A15024" t="s">
        <v>31198</v>
      </c>
      <c r="B15024" t="s">
        <v>31010</v>
      </c>
      <c r="C15024" t="s">
        <v>233</v>
      </c>
      <c r="D15024" t="s">
        <v>1000</v>
      </c>
      <c r="E15024" s="23">
        <v>44440</v>
      </c>
      <c r="F15024">
        <v>0</v>
      </c>
      <c r="G15024">
        <v>0</v>
      </c>
      <c r="I15024">
        <v>0</v>
      </c>
      <c r="J15024">
        <v>0</v>
      </c>
      <c r="L15024">
        <v>0</v>
      </c>
      <c r="N15024">
        <v>0</v>
      </c>
      <c r="P15024">
        <v>0</v>
      </c>
      <c r="Q15024">
        <v>0</v>
      </c>
      <c r="S15024">
        <v>0</v>
      </c>
    </row>
    <row r="15025" spans="1:19" x14ac:dyDescent="0.2">
      <c r="A15025" t="s">
        <v>31199</v>
      </c>
      <c r="B15025" t="s">
        <v>31011</v>
      </c>
      <c r="C15025" t="s">
        <v>219</v>
      </c>
      <c r="D15025" t="s">
        <v>1000</v>
      </c>
      <c r="E15025" s="23">
        <v>44440</v>
      </c>
      <c r="F15025">
        <v>0</v>
      </c>
      <c r="G15025">
        <v>0</v>
      </c>
      <c r="I15025">
        <v>0</v>
      </c>
      <c r="J15025">
        <v>0</v>
      </c>
      <c r="L15025">
        <v>0</v>
      </c>
      <c r="N15025">
        <v>0</v>
      </c>
      <c r="P15025">
        <v>0</v>
      </c>
      <c r="Q15025">
        <v>0</v>
      </c>
      <c r="S15025">
        <v>0</v>
      </c>
    </row>
    <row r="15026" spans="1:19" x14ac:dyDescent="0.2">
      <c r="A15026" t="s">
        <v>31200</v>
      </c>
      <c r="B15026" t="s">
        <v>31012</v>
      </c>
      <c r="C15026" t="s">
        <v>340</v>
      </c>
      <c r="D15026" t="s">
        <v>1000</v>
      </c>
      <c r="E15026" s="23">
        <v>44440</v>
      </c>
      <c r="F15026">
        <v>1.5</v>
      </c>
      <c r="G15026">
        <v>3</v>
      </c>
      <c r="I15026">
        <v>19</v>
      </c>
      <c r="J15026">
        <v>18</v>
      </c>
      <c r="L15026">
        <v>32</v>
      </c>
      <c r="N15026">
        <v>18</v>
      </c>
      <c r="P15026">
        <v>0</v>
      </c>
      <c r="Q15026">
        <v>0</v>
      </c>
      <c r="S15026">
        <v>1</v>
      </c>
    </row>
    <row r="15027" spans="1:19" x14ac:dyDescent="0.2">
      <c r="A15027" t="s">
        <v>31201</v>
      </c>
      <c r="B15027" t="s">
        <v>31013</v>
      </c>
      <c r="C15027" t="s">
        <v>350</v>
      </c>
      <c r="D15027" t="s">
        <v>1000</v>
      </c>
      <c r="E15027" s="23">
        <v>44440</v>
      </c>
      <c r="F15027">
        <v>0</v>
      </c>
      <c r="G15027">
        <v>0</v>
      </c>
      <c r="I15027">
        <v>0</v>
      </c>
      <c r="J15027">
        <v>0</v>
      </c>
      <c r="L15027">
        <v>0</v>
      </c>
      <c r="N15027">
        <v>0</v>
      </c>
      <c r="P15027">
        <v>0</v>
      </c>
      <c r="Q15027">
        <v>0</v>
      </c>
      <c r="S15027">
        <v>0</v>
      </c>
    </row>
    <row r="15028" spans="1:19" x14ac:dyDescent="0.2">
      <c r="A15028" t="s">
        <v>31202</v>
      </c>
      <c r="B15028" t="s">
        <v>31014</v>
      </c>
      <c r="C15028" t="s">
        <v>351</v>
      </c>
      <c r="D15028" t="s">
        <v>1000</v>
      </c>
      <c r="E15028" s="23">
        <v>44440</v>
      </c>
      <c r="F15028">
        <v>0</v>
      </c>
      <c r="G15028">
        <v>0</v>
      </c>
      <c r="I15028">
        <v>0</v>
      </c>
      <c r="J15028">
        <v>0</v>
      </c>
      <c r="L15028">
        <v>0</v>
      </c>
      <c r="N15028">
        <v>0</v>
      </c>
      <c r="P15028">
        <v>0</v>
      </c>
      <c r="Q15028">
        <v>0</v>
      </c>
      <c r="S15028">
        <v>0</v>
      </c>
    </row>
    <row r="15029" spans="1:19" x14ac:dyDescent="0.2">
      <c r="A15029" t="s">
        <v>31203</v>
      </c>
      <c r="B15029" t="s">
        <v>31015</v>
      </c>
      <c r="C15029" t="s">
        <v>352</v>
      </c>
      <c r="D15029" t="s">
        <v>1000</v>
      </c>
      <c r="E15029" s="23">
        <v>44440</v>
      </c>
      <c r="F15029">
        <v>0</v>
      </c>
      <c r="G15029">
        <v>0</v>
      </c>
      <c r="I15029">
        <v>0</v>
      </c>
      <c r="J15029">
        <v>0</v>
      </c>
      <c r="L15029">
        <v>0</v>
      </c>
      <c r="N15029">
        <v>0</v>
      </c>
      <c r="P15029">
        <v>0</v>
      </c>
      <c r="Q15029">
        <v>0</v>
      </c>
      <c r="S15029">
        <v>0</v>
      </c>
    </row>
    <row r="15030" spans="1:19" x14ac:dyDescent="0.2">
      <c r="A15030" t="s">
        <v>31204</v>
      </c>
      <c r="B15030" t="s">
        <v>31016</v>
      </c>
      <c r="C15030" t="s">
        <v>353</v>
      </c>
      <c r="D15030" t="s">
        <v>1000</v>
      </c>
      <c r="E15030" s="23">
        <v>44440</v>
      </c>
      <c r="F15030">
        <v>0</v>
      </c>
      <c r="G15030">
        <v>0</v>
      </c>
      <c r="I15030">
        <v>0</v>
      </c>
      <c r="J15030">
        <v>0</v>
      </c>
      <c r="L15030">
        <v>0</v>
      </c>
      <c r="N15030">
        <v>0</v>
      </c>
      <c r="P15030">
        <v>0</v>
      </c>
      <c r="Q15030">
        <v>0</v>
      </c>
      <c r="S15030">
        <v>0</v>
      </c>
    </row>
    <row r="15031" spans="1:19" x14ac:dyDescent="0.2">
      <c r="A15031" t="s">
        <v>31205</v>
      </c>
      <c r="B15031" t="s">
        <v>31017</v>
      </c>
      <c r="C15031" t="s">
        <v>386</v>
      </c>
      <c r="D15031" t="s">
        <v>1000</v>
      </c>
      <c r="E15031" s="23">
        <v>44440</v>
      </c>
      <c r="F15031">
        <v>0</v>
      </c>
      <c r="G15031">
        <v>0</v>
      </c>
      <c r="I15031">
        <v>0</v>
      </c>
      <c r="J15031">
        <v>0</v>
      </c>
      <c r="L15031">
        <v>0</v>
      </c>
      <c r="N15031">
        <v>0</v>
      </c>
      <c r="P15031">
        <v>0</v>
      </c>
      <c r="Q15031">
        <v>0</v>
      </c>
      <c r="S15031">
        <v>0</v>
      </c>
    </row>
    <row r="15032" spans="1:19" x14ac:dyDescent="0.2">
      <c r="A15032" t="s">
        <v>31206</v>
      </c>
      <c r="B15032" t="s">
        <v>31018</v>
      </c>
      <c r="C15032" t="s">
        <v>354</v>
      </c>
      <c r="D15032" t="s">
        <v>1000</v>
      </c>
      <c r="E15032" s="23">
        <v>44440</v>
      </c>
      <c r="F15032">
        <v>4</v>
      </c>
      <c r="G15032">
        <v>4</v>
      </c>
      <c r="I15032">
        <v>6</v>
      </c>
      <c r="J15032">
        <v>24</v>
      </c>
      <c r="L15032">
        <v>24</v>
      </c>
      <c r="N15032">
        <v>6</v>
      </c>
      <c r="P15032">
        <v>1</v>
      </c>
      <c r="Q15032">
        <v>2</v>
      </c>
      <c r="S15032">
        <v>0</v>
      </c>
    </row>
    <row r="15033" spans="1:19" x14ac:dyDescent="0.2">
      <c r="A15033" t="s">
        <v>31207</v>
      </c>
      <c r="B15033" t="s">
        <v>31019</v>
      </c>
      <c r="C15033" t="s">
        <v>355</v>
      </c>
      <c r="D15033" t="s">
        <v>1000</v>
      </c>
      <c r="E15033" s="23">
        <v>44440</v>
      </c>
      <c r="F15033">
        <v>1.5</v>
      </c>
      <c r="G15033">
        <v>2</v>
      </c>
      <c r="I15033">
        <v>4</v>
      </c>
      <c r="J15033">
        <v>8</v>
      </c>
      <c r="L15033">
        <v>11</v>
      </c>
      <c r="N15033">
        <v>4</v>
      </c>
      <c r="P15033">
        <v>0</v>
      </c>
      <c r="Q15033">
        <v>0</v>
      </c>
      <c r="S15033">
        <v>0</v>
      </c>
    </row>
    <row r="15034" spans="1:19" x14ac:dyDescent="0.2">
      <c r="A15034" t="s">
        <v>31208</v>
      </c>
      <c r="B15034" t="s">
        <v>31020</v>
      </c>
      <c r="C15034" t="s">
        <v>228</v>
      </c>
      <c r="D15034" t="s">
        <v>1002</v>
      </c>
      <c r="E15034" s="23">
        <v>44440</v>
      </c>
      <c r="F15034">
        <v>0</v>
      </c>
      <c r="G15034">
        <v>0</v>
      </c>
      <c r="I15034">
        <v>0</v>
      </c>
      <c r="J15034">
        <v>0</v>
      </c>
      <c r="L15034">
        <v>0</v>
      </c>
      <c r="N15034">
        <v>0</v>
      </c>
      <c r="P15034">
        <v>0</v>
      </c>
      <c r="Q15034">
        <v>0</v>
      </c>
      <c r="S15034">
        <v>0</v>
      </c>
    </row>
    <row r="15035" spans="1:19" x14ac:dyDescent="0.2">
      <c r="A15035" t="s">
        <v>31209</v>
      </c>
      <c r="B15035" t="s">
        <v>31021</v>
      </c>
      <c r="C15035" t="s">
        <v>211</v>
      </c>
      <c r="D15035" t="s">
        <v>1002</v>
      </c>
      <c r="E15035" s="23">
        <v>44440</v>
      </c>
      <c r="F15035">
        <v>0</v>
      </c>
      <c r="G15035">
        <v>0</v>
      </c>
      <c r="I15035">
        <v>0</v>
      </c>
      <c r="J15035">
        <v>0</v>
      </c>
      <c r="L15035">
        <v>0</v>
      </c>
      <c r="N15035">
        <v>0</v>
      </c>
      <c r="P15035">
        <v>0</v>
      </c>
      <c r="Q15035">
        <v>0</v>
      </c>
      <c r="S15035">
        <v>0</v>
      </c>
    </row>
    <row r="15036" spans="1:19" x14ac:dyDescent="0.2">
      <c r="A15036" t="s">
        <v>31210</v>
      </c>
      <c r="B15036" t="s">
        <v>31022</v>
      </c>
      <c r="C15036" t="s">
        <v>213</v>
      </c>
      <c r="D15036" t="s">
        <v>1002</v>
      </c>
      <c r="E15036" s="23">
        <v>44440</v>
      </c>
      <c r="F15036">
        <v>0</v>
      </c>
      <c r="G15036">
        <v>0</v>
      </c>
      <c r="I15036">
        <v>0</v>
      </c>
      <c r="J15036">
        <v>0</v>
      </c>
      <c r="L15036">
        <v>0</v>
      </c>
      <c r="N15036">
        <v>0</v>
      </c>
      <c r="P15036">
        <v>0</v>
      </c>
      <c r="Q15036">
        <v>0</v>
      </c>
      <c r="S15036">
        <v>0</v>
      </c>
    </row>
    <row r="15037" spans="1:19" x14ac:dyDescent="0.2">
      <c r="A15037" t="s">
        <v>31211</v>
      </c>
      <c r="B15037" t="s">
        <v>31023</v>
      </c>
      <c r="C15037" t="s">
        <v>229</v>
      </c>
      <c r="D15037" t="s">
        <v>1002</v>
      </c>
      <c r="E15037" s="23">
        <v>44440</v>
      </c>
      <c r="F15037">
        <v>0</v>
      </c>
      <c r="G15037">
        <v>0</v>
      </c>
      <c r="I15037">
        <v>0</v>
      </c>
      <c r="J15037">
        <v>0</v>
      </c>
      <c r="L15037">
        <v>0</v>
      </c>
      <c r="N15037">
        <v>0</v>
      </c>
      <c r="P15037">
        <v>0</v>
      </c>
      <c r="Q15037">
        <v>0</v>
      </c>
      <c r="S15037">
        <v>0</v>
      </c>
    </row>
    <row r="15038" spans="1:19" x14ac:dyDescent="0.2">
      <c r="A15038" t="s">
        <v>31212</v>
      </c>
      <c r="B15038" t="s">
        <v>31024</v>
      </c>
      <c r="C15038" t="s">
        <v>1051</v>
      </c>
      <c r="D15038" t="s">
        <v>1002</v>
      </c>
      <c r="E15038" s="23">
        <v>44440</v>
      </c>
      <c r="F15038">
        <v>0</v>
      </c>
      <c r="G15038">
        <v>0</v>
      </c>
      <c r="I15038">
        <v>0</v>
      </c>
      <c r="J15038">
        <v>0</v>
      </c>
      <c r="L15038">
        <v>0</v>
      </c>
      <c r="N15038">
        <v>0</v>
      </c>
      <c r="P15038">
        <v>0</v>
      </c>
      <c r="Q15038">
        <v>0</v>
      </c>
      <c r="S15038">
        <v>0</v>
      </c>
    </row>
    <row r="15039" spans="1:19" x14ac:dyDescent="0.2">
      <c r="A15039" t="s">
        <v>31213</v>
      </c>
      <c r="B15039" t="s">
        <v>31025</v>
      </c>
      <c r="C15039" t="s">
        <v>1049</v>
      </c>
      <c r="D15039" t="s">
        <v>1002</v>
      </c>
      <c r="E15039" s="23">
        <v>44440</v>
      </c>
      <c r="F15039">
        <v>0</v>
      </c>
      <c r="G15039">
        <v>0</v>
      </c>
      <c r="I15039">
        <v>0</v>
      </c>
      <c r="J15039">
        <v>0</v>
      </c>
      <c r="L15039">
        <v>0</v>
      </c>
      <c r="N15039">
        <v>0</v>
      </c>
      <c r="P15039">
        <v>0</v>
      </c>
      <c r="Q15039">
        <v>0</v>
      </c>
      <c r="S15039">
        <v>0</v>
      </c>
    </row>
    <row r="15040" spans="1:19" x14ac:dyDescent="0.2">
      <c r="A15040" t="s">
        <v>31214</v>
      </c>
      <c r="B15040" t="s">
        <v>31026</v>
      </c>
      <c r="C15040" t="s">
        <v>25343</v>
      </c>
      <c r="D15040" t="s">
        <v>1002</v>
      </c>
      <c r="E15040" s="23">
        <v>44440</v>
      </c>
      <c r="F15040">
        <v>0</v>
      </c>
      <c r="G15040">
        <v>0</v>
      </c>
      <c r="I15040">
        <v>0</v>
      </c>
      <c r="J15040">
        <v>0</v>
      </c>
      <c r="L15040">
        <v>0</v>
      </c>
      <c r="N15040">
        <v>0</v>
      </c>
      <c r="P15040">
        <v>0</v>
      </c>
      <c r="Q15040">
        <v>0</v>
      </c>
      <c r="S15040">
        <v>0</v>
      </c>
    </row>
    <row r="15041" spans="1:19" x14ac:dyDescent="0.2">
      <c r="A15041" t="s">
        <v>31215</v>
      </c>
      <c r="B15041" t="s">
        <v>31027</v>
      </c>
      <c r="C15041" t="s">
        <v>25698</v>
      </c>
      <c r="D15041" t="s">
        <v>1002</v>
      </c>
      <c r="E15041" s="23">
        <v>44440</v>
      </c>
      <c r="F15041">
        <v>3</v>
      </c>
      <c r="G15041">
        <v>4</v>
      </c>
      <c r="I15041">
        <v>8</v>
      </c>
      <c r="J15041">
        <v>18</v>
      </c>
      <c r="L15041">
        <v>21</v>
      </c>
      <c r="N15041">
        <v>7</v>
      </c>
      <c r="P15041">
        <v>1</v>
      </c>
      <c r="Q15041">
        <v>3</v>
      </c>
      <c r="S15041">
        <v>1</v>
      </c>
    </row>
    <row r="15042" spans="1:19" x14ac:dyDescent="0.2">
      <c r="A15042" t="s">
        <v>31216</v>
      </c>
      <c r="B15042" t="s">
        <v>31028</v>
      </c>
      <c r="C15042" t="s">
        <v>959</v>
      </c>
      <c r="D15042" t="s">
        <v>1002</v>
      </c>
      <c r="E15042" s="23">
        <v>44440</v>
      </c>
      <c r="F15042">
        <v>0</v>
      </c>
      <c r="G15042">
        <v>0</v>
      </c>
      <c r="I15042">
        <v>0</v>
      </c>
      <c r="J15042">
        <v>0</v>
      </c>
      <c r="L15042">
        <v>0</v>
      </c>
      <c r="N15042">
        <v>0</v>
      </c>
      <c r="P15042">
        <v>0</v>
      </c>
      <c r="Q15042">
        <v>0</v>
      </c>
      <c r="S15042">
        <v>0</v>
      </c>
    </row>
    <row r="15043" spans="1:19" x14ac:dyDescent="0.2">
      <c r="A15043" t="s">
        <v>31217</v>
      </c>
      <c r="B15043" t="s">
        <v>31029</v>
      </c>
      <c r="C15043" t="s">
        <v>205</v>
      </c>
      <c r="D15043" t="s">
        <v>1002</v>
      </c>
      <c r="E15043" s="23">
        <v>44440</v>
      </c>
      <c r="F15043">
        <v>0</v>
      </c>
      <c r="G15043">
        <v>0</v>
      </c>
      <c r="I15043">
        <v>0</v>
      </c>
      <c r="J15043">
        <v>0</v>
      </c>
      <c r="L15043">
        <v>0</v>
      </c>
      <c r="N15043">
        <v>0</v>
      </c>
      <c r="P15043">
        <v>0</v>
      </c>
      <c r="Q15043">
        <v>0</v>
      </c>
      <c r="S15043">
        <v>0</v>
      </c>
    </row>
    <row r="15044" spans="1:19" x14ac:dyDescent="0.2">
      <c r="A15044" t="s">
        <v>31218</v>
      </c>
      <c r="B15044" t="s">
        <v>31030</v>
      </c>
      <c r="C15044" t="s">
        <v>384</v>
      </c>
      <c r="D15044" t="s">
        <v>1002</v>
      </c>
      <c r="E15044" s="23">
        <v>44440</v>
      </c>
      <c r="F15044">
        <v>0</v>
      </c>
      <c r="G15044">
        <v>0</v>
      </c>
      <c r="I15044">
        <v>0</v>
      </c>
      <c r="J15044">
        <v>0</v>
      </c>
      <c r="L15044">
        <v>0</v>
      </c>
      <c r="N15044">
        <v>0</v>
      </c>
      <c r="P15044">
        <v>0</v>
      </c>
      <c r="Q15044">
        <v>0</v>
      </c>
      <c r="S15044">
        <v>0</v>
      </c>
    </row>
    <row r="15045" spans="1:19" x14ac:dyDescent="0.2">
      <c r="A15045" t="s">
        <v>31219</v>
      </c>
      <c r="B15045" t="s">
        <v>31031</v>
      </c>
      <c r="C15045" t="s">
        <v>210</v>
      </c>
      <c r="D15045" t="s">
        <v>1002</v>
      </c>
      <c r="E15045" s="23">
        <v>44440</v>
      </c>
      <c r="F15045">
        <v>0</v>
      </c>
      <c r="G15045">
        <v>0</v>
      </c>
      <c r="I15045">
        <v>0</v>
      </c>
      <c r="J15045">
        <v>0</v>
      </c>
      <c r="L15045">
        <v>0</v>
      </c>
      <c r="N15045">
        <v>0</v>
      </c>
      <c r="P15045">
        <v>0</v>
      </c>
      <c r="Q15045">
        <v>0</v>
      </c>
      <c r="S15045">
        <v>0</v>
      </c>
    </row>
    <row r="15046" spans="1:19" x14ac:dyDescent="0.2">
      <c r="A15046" t="s">
        <v>31220</v>
      </c>
      <c r="B15046" t="s">
        <v>31032</v>
      </c>
      <c r="C15046" t="s">
        <v>215</v>
      </c>
      <c r="D15046" t="s">
        <v>1002</v>
      </c>
      <c r="E15046" s="23">
        <v>44440</v>
      </c>
      <c r="F15046">
        <v>5</v>
      </c>
      <c r="G15046">
        <v>7</v>
      </c>
      <c r="I15046">
        <v>27</v>
      </c>
      <c r="J15046">
        <v>30</v>
      </c>
      <c r="L15046">
        <v>39</v>
      </c>
      <c r="N15046">
        <v>21</v>
      </c>
      <c r="P15046">
        <v>0</v>
      </c>
      <c r="Q15046">
        <v>0</v>
      </c>
      <c r="S15046">
        <v>6</v>
      </c>
    </row>
    <row r="15047" spans="1:19" x14ac:dyDescent="0.2">
      <c r="A15047" t="s">
        <v>31221</v>
      </c>
      <c r="B15047" t="s">
        <v>31033</v>
      </c>
      <c r="C15047" t="s">
        <v>960</v>
      </c>
      <c r="D15047" t="s">
        <v>1002</v>
      </c>
      <c r="E15047" s="23">
        <v>44440</v>
      </c>
      <c r="F15047">
        <v>0</v>
      </c>
      <c r="G15047">
        <v>0</v>
      </c>
      <c r="I15047">
        <v>0</v>
      </c>
      <c r="J15047">
        <v>0</v>
      </c>
      <c r="L15047">
        <v>0</v>
      </c>
      <c r="N15047">
        <v>0</v>
      </c>
      <c r="P15047">
        <v>0</v>
      </c>
      <c r="Q15047">
        <v>0</v>
      </c>
      <c r="S15047">
        <v>0</v>
      </c>
    </row>
    <row r="15048" spans="1:19" x14ac:dyDescent="0.2">
      <c r="A15048" t="s">
        <v>31222</v>
      </c>
      <c r="B15048" t="s">
        <v>31034</v>
      </c>
      <c r="C15048" t="s">
        <v>961</v>
      </c>
      <c r="D15048" t="s">
        <v>1002</v>
      </c>
      <c r="E15048" s="23">
        <v>44440</v>
      </c>
      <c r="F15048">
        <v>4</v>
      </c>
      <c r="G15048">
        <v>5</v>
      </c>
      <c r="I15048">
        <v>17</v>
      </c>
      <c r="J15048">
        <v>20</v>
      </c>
      <c r="L15048">
        <v>22</v>
      </c>
      <c r="N15048">
        <v>12</v>
      </c>
      <c r="P15048">
        <v>2</v>
      </c>
      <c r="Q15048">
        <v>3</v>
      </c>
      <c r="S15048">
        <v>5</v>
      </c>
    </row>
    <row r="15049" spans="1:19" x14ac:dyDescent="0.2">
      <c r="A15049" t="s">
        <v>31223</v>
      </c>
      <c r="B15049" t="s">
        <v>31035</v>
      </c>
      <c r="C15049" t="s">
        <v>221</v>
      </c>
      <c r="D15049" t="s">
        <v>1002</v>
      </c>
      <c r="E15049" s="23">
        <v>44440</v>
      </c>
      <c r="F15049">
        <v>0</v>
      </c>
      <c r="G15049">
        <v>0</v>
      </c>
      <c r="I15049">
        <v>0</v>
      </c>
      <c r="J15049">
        <v>0</v>
      </c>
      <c r="L15049">
        <v>0</v>
      </c>
      <c r="N15049">
        <v>0</v>
      </c>
      <c r="P15049">
        <v>0</v>
      </c>
      <c r="Q15049">
        <v>0</v>
      </c>
      <c r="S15049">
        <v>0</v>
      </c>
    </row>
    <row r="15050" spans="1:19" x14ac:dyDescent="0.2">
      <c r="A15050" t="s">
        <v>31224</v>
      </c>
      <c r="B15050" t="s">
        <v>31036</v>
      </c>
      <c r="C15050" t="s">
        <v>222</v>
      </c>
      <c r="D15050" t="s">
        <v>1002</v>
      </c>
      <c r="E15050" s="23">
        <v>44440</v>
      </c>
      <c r="F15050">
        <v>0</v>
      </c>
      <c r="G15050">
        <v>0</v>
      </c>
      <c r="I15050">
        <v>0</v>
      </c>
      <c r="J15050">
        <v>0</v>
      </c>
      <c r="L15050">
        <v>0</v>
      </c>
      <c r="N15050">
        <v>0</v>
      </c>
      <c r="P15050">
        <v>0</v>
      </c>
      <c r="Q15050">
        <v>0</v>
      </c>
      <c r="S15050">
        <v>0</v>
      </c>
    </row>
    <row r="15051" spans="1:19" x14ac:dyDescent="0.2">
      <c r="A15051" t="s">
        <v>31225</v>
      </c>
      <c r="B15051" t="s">
        <v>31037</v>
      </c>
      <c r="C15051" t="s">
        <v>25359</v>
      </c>
      <c r="D15051" t="s">
        <v>1002</v>
      </c>
      <c r="E15051" s="23">
        <v>44440</v>
      </c>
      <c r="F15051">
        <v>0</v>
      </c>
      <c r="G15051">
        <v>0</v>
      </c>
      <c r="I15051">
        <v>0</v>
      </c>
      <c r="J15051">
        <v>0</v>
      </c>
      <c r="L15051">
        <v>0</v>
      </c>
      <c r="N15051">
        <v>0</v>
      </c>
      <c r="P15051">
        <v>0</v>
      </c>
      <c r="Q15051">
        <v>0</v>
      </c>
      <c r="S15051">
        <v>0</v>
      </c>
    </row>
    <row r="15052" spans="1:19" x14ac:dyDescent="0.2">
      <c r="A15052" t="s">
        <v>31226</v>
      </c>
      <c r="B15052" t="s">
        <v>31038</v>
      </c>
      <c r="C15052" t="s">
        <v>200</v>
      </c>
      <c r="D15052" t="s">
        <v>1002</v>
      </c>
      <c r="E15052" s="23">
        <v>44440</v>
      </c>
      <c r="F15052">
        <v>1.5</v>
      </c>
      <c r="G15052">
        <v>1</v>
      </c>
      <c r="I15052">
        <v>1</v>
      </c>
      <c r="J15052">
        <v>9</v>
      </c>
      <c r="L15052">
        <v>6</v>
      </c>
      <c r="N15052">
        <v>1</v>
      </c>
      <c r="P15052">
        <v>2</v>
      </c>
      <c r="Q15052">
        <v>5</v>
      </c>
      <c r="S15052">
        <v>0</v>
      </c>
    </row>
    <row r="15053" spans="1:19" x14ac:dyDescent="0.2">
      <c r="A15053" t="s">
        <v>31227</v>
      </c>
      <c r="B15053" t="s">
        <v>31039</v>
      </c>
      <c r="C15053" t="s">
        <v>204</v>
      </c>
      <c r="D15053" t="s">
        <v>1002</v>
      </c>
      <c r="E15053" s="23">
        <v>44440</v>
      </c>
      <c r="F15053">
        <v>0</v>
      </c>
      <c r="G15053">
        <v>0</v>
      </c>
      <c r="I15053">
        <v>0</v>
      </c>
      <c r="J15053">
        <v>0</v>
      </c>
      <c r="L15053">
        <v>0</v>
      </c>
      <c r="N15053">
        <v>0</v>
      </c>
      <c r="P15053">
        <v>0</v>
      </c>
      <c r="Q15053">
        <v>0</v>
      </c>
      <c r="S15053">
        <v>0</v>
      </c>
    </row>
    <row r="15054" spans="1:19" x14ac:dyDescent="0.2">
      <c r="A15054" t="s">
        <v>31228</v>
      </c>
      <c r="B15054" t="s">
        <v>31040</v>
      </c>
      <c r="C15054" t="s">
        <v>385</v>
      </c>
      <c r="D15054" t="s">
        <v>1002</v>
      </c>
      <c r="E15054" s="23">
        <v>44440</v>
      </c>
      <c r="F15054">
        <v>0</v>
      </c>
      <c r="G15054">
        <v>0</v>
      </c>
      <c r="I15054">
        <v>0</v>
      </c>
      <c r="J15054">
        <v>0</v>
      </c>
      <c r="L15054">
        <v>0</v>
      </c>
      <c r="N15054">
        <v>0</v>
      </c>
      <c r="P15054">
        <v>0</v>
      </c>
      <c r="Q15054">
        <v>0</v>
      </c>
      <c r="S15054">
        <v>0</v>
      </c>
    </row>
    <row r="15055" spans="1:19" x14ac:dyDescent="0.2">
      <c r="A15055" t="s">
        <v>31229</v>
      </c>
      <c r="B15055" t="s">
        <v>31041</v>
      </c>
      <c r="C15055" t="s">
        <v>208</v>
      </c>
      <c r="D15055" t="s">
        <v>1002</v>
      </c>
      <c r="E15055" s="23">
        <v>44440</v>
      </c>
      <c r="F15055">
        <v>3</v>
      </c>
      <c r="G15055">
        <v>3</v>
      </c>
      <c r="I15055">
        <v>9</v>
      </c>
      <c r="J15055">
        <v>18</v>
      </c>
      <c r="L15055">
        <v>17</v>
      </c>
      <c r="N15055">
        <v>9</v>
      </c>
      <c r="P15055">
        <v>3</v>
      </c>
      <c r="Q15055">
        <v>3</v>
      </c>
      <c r="S15055">
        <v>0</v>
      </c>
    </row>
    <row r="15056" spans="1:19" x14ac:dyDescent="0.2">
      <c r="A15056" t="s">
        <v>31230</v>
      </c>
      <c r="B15056" t="s">
        <v>31042</v>
      </c>
      <c r="C15056" t="s">
        <v>900</v>
      </c>
      <c r="D15056" t="s">
        <v>1002</v>
      </c>
      <c r="E15056" s="23">
        <v>44440</v>
      </c>
      <c r="F15056">
        <v>4</v>
      </c>
      <c r="G15056">
        <v>3.5</v>
      </c>
      <c r="I15056">
        <v>9</v>
      </c>
      <c r="J15056">
        <v>23</v>
      </c>
      <c r="L15056">
        <v>20</v>
      </c>
      <c r="N15056">
        <v>8</v>
      </c>
      <c r="P15056">
        <v>0</v>
      </c>
      <c r="Q15056">
        <v>0</v>
      </c>
      <c r="S15056">
        <v>1</v>
      </c>
    </row>
    <row r="15057" spans="1:19" x14ac:dyDescent="0.2">
      <c r="A15057" t="s">
        <v>31231</v>
      </c>
      <c r="B15057" t="s">
        <v>31043</v>
      </c>
      <c r="C15057" t="s">
        <v>905</v>
      </c>
      <c r="D15057" t="s">
        <v>1002</v>
      </c>
      <c r="E15057" s="23">
        <v>44440</v>
      </c>
      <c r="F15057">
        <v>0</v>
      </c>
      <c r="G15057">
        <v>0</v>
      </c>
      <c r="I15057">
        <v>0</v>
      </c>
      <c r="J15057">
        <v>0</v>
      </c>
      <c r="L15057">
        <v>0</v>
      </c>
      <c r="N15057">
        <v>0</v>
      </c>
      <c r="P15057">
        <v>0</v>
      </c>
      <c r="Q15057">
        <v>0</v>
      </c>
      <c r="S15057">
        <v>0</v>
      </c>
    </row>
    <row r="15058" spans="1:19" x14ac:dyDescent="0.2">
      <c r="A15058" t="s">
        <v>31232</v>
      </c>
      <c r="B15058" t="s">
        <v>31044</v>
      </c>
      <c r="C15058" t="s">
        <v>316</v>
      </c>
      <c r="D15058" t="s">
        <v>1002</v>
      </c>
      <c r="E15058" s="23">
        <v>44440</v>
      </c>
      <c r="F15058">
        <v>2</v>
      </c>
      <c r="G15058">
        <v>4</v>
      </c>
      <c r="I15058">
        <v>12</v>
      </c>
      <c r="J15058">
        <v>11</v>
      </c>
      <c r="L15058">
        <v>22</v>
      </c>
      <c r="N15058">
        <v>9</v>
      </c>
      <c r="P15058">
        <v>0</v>
      </c>
      <c r="Q15058">
        <v>0</v>
      </c>
      <c r="S15058">
        <v>3</v>
      </c>
    </row>
    <row r="15059" spans="1:19" x14ac:dyDescent="0.2">
      <c r="A15059" t="s">
        <v>31233</v>
      </c>
      <c r="B15059" t="s">
        <v>31045</v>
      </c>
      <c r="C15059" t="s">
        <v>218</v>
      </c>
      <c r="D15059" t="s">
        <v>1002</v>
      </c>
      <c r="E15059" s="23">
        <v>44440</v>
      </c>
      <c r="F15059">
        <v>0</v>
      </c>
      <c r="G15059">
        <v>0</v>
      </c>
      <c r="I15059">
        <v>0</v>
      </c>
      <c r="J15059">
        <v>0</v>
      </c>
      <c r="L15059">
        <v>0</v>
      </c>
      <c r="N15059">
        <v>0</v>
      </c>
      <c r="P15059">
        <v>0</v>
      </c>
      <c r="Q15059">
        <v>0</v>
      </c>
      <c r="S15059">
        <v>0</v>
      </c>
    </row>
    <row r="15060" spans="1:19" x14ac:dyDescent="0.2">
      <c r="A15060" t="s">
        <v>31234</v>
      </c>
      <c r="B15060" t="s">
        <v>31046</v>
      </c>
      <c r="C15060" t="s">
        <v>202</v>
      </c>
      <c r="D15060" t="s">
        <v>1002</v>
      </c>
      <c r="E15060" s="23">
        <v>44440</v>
      </c>
      <c r="F15060">
        <v>8</v>
      </c>
      <c r="G15060">
        <v>8</v>
      </c>
      <c r="I15060">
        <v>61</v>
      </c>
      <c r="J15060">
        <v>84</v>
      </c>
      <c r="L15060">
        <v>90</v>
      </c>
      <c r="N15060">
        <v>61</v>
      </c>
      <c r="P15060">
        <v>0</v>
      </c>
      <c r="Q15060">
        <v>0</v>
      </c>
      <c r="S15060">
        <v>0</v>
      </c>
    </row>
    <row r="15061" spans="1:19" x14ac:dyDescent="0.2">
      <c r="A15061" t="s">
        <v>31235</v>
      </c>
      <c r="B15061" t="s">
        <v>31047</v>
      </c>
      <c r="C15061" t="s">
        <v>347</v>
      </c>
      <c r="D15061" t="s">
        <v>1002</v>
      </c>
      <c r="E15061" s="23">
        <v>44440</v>
      </c>
      <c r="F15061">
        <v>0</v>
      </c>
      <c r="G15061">
        <v>0</v>
      </c>
      <c r="I15061">
        <v>0</v>
      </c>
      <c r="J15061">
        <v>0</v>
      </c>
      <c r="L15061">
        <v>0</v>
      </c>
      <c r="N15061">
        <v>0</v>
      </c>
      <c r="P15061">
        <v>0</v>
      </c>
      <c r="Q15061">
        <v>0</v>
      </c>
      <c r="S15061">
        <v>0</v>
      </c>
    </row>
    <row r="15062" spans="1:19" x14ac:dyDescent="0.2">
      <c r="A15062" t="s">
        <v>31236</v>
      </c>
      <c r="B15062" t="s">
        <v>31048</v>
      </c>
      <c r="C15062" t="s">
        <v>224</v>
      </c>
      <c r="D15062" t="s">
        <v>1002</v>
      </c>
      <c r="E15062" s="23">
        <v>44440</v>
      </c>
      <c r="F15062">
        <v>0</v>
      </c>
      <c r="G15062">
        <v>0</v>
      </c>
      <c r="I15062">
        <v>0</v>
      </c>
      <c r="J15062">
        <v>0</v>
      </c>
      <c r="L15062">
        <v>0</v>
      </c>
      <c r="N15062">
        <v>0</v>
      </c>
      <c r="P15062">
        <v>0</v>
      </c>
      <c r="Q15062">
        <v>0</v>
      </c>
      <c r="S15062">
        <v>0</v>
      </c>
    </row>
    <row r="15063" spans="1:19" x14ac:dyDescent="0.2">
      <c r="A15063" t="s">
        <v>31237</v>
      </c>
      <c r="B15063" t="s">
        <v>31049</v>
      </c>
      <c r="C15063" t="s">
        <v>345</v>
      </c>
      <c r="D15063" t="s">
        <v>1002</v>
      </c>
      <c r="E15063" s="23">
        <v>44440</v>
      </c>
      <c r="F15063">
        <v>0</v>
      </c>
      <c r="G15063">
        <v>0</v>
      </c>
      <c r="I15063">
        <v>0</v>
      </c>
      <c r="J15063">
        <v>0</v>
      </c>
      <c r="L15063">
        <v>0</v>
      </c>
      <c r="N15063">
        <v>0</v>
      </c>
      <c r="P15063">
        <v>0</v>
      </c>
      <c r="Q15063">
        <v>0</v>
      </c>
      <c r="S15063">
        <v>0</v>
      </c>
    </row>
    <row r="15064" spans="1:19" x14ac:dyDescent="0.2">
      <c r="A15064" t="s">
        <v>31238</v>
      </c>
      <c r="B15064" t="s">
        <v>31050</v>
      </c>
      <c r="C15064" t="s">
        <v>226</v>
      </c>
      <c r="D15064" t="s">
        <v>1002</v>
      </c>
      <c r="E15064" s="23">
        <v>44440</v>
      </c>
      <c r="F15064">
        <v>3</v>
      </c>
      <c r="G15064">
        <v>11</v>
      </c>
      <c r="I15064">
        <v>23</v>
      </c>
      <c r="J15064">
        <v>42</v>
      </c>
      <c r="L15064">
        <v>121</v>
      </c>
      <c r="N15064">
        <v>11</v>
      </c>
      <c r="P15064">
        <v>0</v>
      </c>
      <c r="Q15064">
        <v>0</v>
      </c>
      <c r="S15064">
        <v>12</v>
      </c>
    </row>
    <row r="15065" spans="1:19" x14ac:dyDescent="0.2">
      <c r="A15065" t="s">
        <v>31239</v>
      </c>
      <c r="B15065" t="s">
        <v>31051</v>
      </c>
      <c r="C15065" t="s">
        <v>231</v>
      </c>
      <c r="D15065" t="s">
        <v>1002</v>
      </c>
      <c r="E15065" s="23">
        <v>44440</v>
      </c>
      <c r="F15065">
        <v>10</v>
      </c>
      <c r="G15065">
        <v>11.5</v>
      </c>
      <c r="I15065">
        <v>120</v>
      </c>
      <c r="J15065">
        <v>110</v>
      </c>
      <c r="L15065">
        <v>128</v>
      </c>
      <c r="N15065">
        <v>120</v>
      </c>
      <c r="P15065">
        <v>3</v>
      </c>
      <c r="Q15065">
        <v>6</v>
      </c>
      <c r="S15065">
        <v>0</v>
      </c>
    </row>
    <row r="15066" spans="1:19" x14ac:dyDescent="0.2">
      <c r="A15066" t="s">
        <v>31240</v>
      </c>
      <c r="B15066" t="s">
        <v>31052</v>
      </c>
      <c r="C15066" t="s">
        <v>216</v>
      </c>
      <c r="D15066" t="s">
        <v>1002</v>
      </c>
      <c r="E15066" s="23">
        <v>44440</v>
      </c>
      <c r="F15066">
        <v>8.5</v>
      </c>
      <c r="G15066">
        <v>9</v>
      </c>
      <c r="I15066">
        <v>52</v>
      </c>
      <c r="J15066">
        <v>85</v>
      </c>
      <c r="L15066">
        <v>90</v>
      </c>
      <c r="N15066">
        <v>51</v>
      </c>
      <c r="P15066">
        <v>13</v>
      </c>
      <c r="Q15066">
        <v>16</v>
      </c>
      <c r="S15066">
        <v>1</v>
      </c>
    </row>
    <row r="15067" spans="1:19" x14ac:dyDescent="0.2">
      <c r="A15067" t="s">
        <v>31241</v>
      </c>
      <c r="B15067" t="s">
        <v>31053</v>
      </c>
      <c r="C15067" t="s">
        <v>233</v>
      </c>
      <c r="D15067" t="s">
        <v>1002</v>
      </c>
      <c r="E15067" s="23">
        <v>44440</v>
      </c>
      <c r="F15067">
        <v>0</v>
      </c>
      <c r="G15067">
        <v>0</v>
      </c>
      <c r="I15067">
        <v>0</v>
      </c>
      <c r="J15067">
        <v>0</v>
      </c>
      <c r="L15067">
        <v>0</v>
      </c>
      <c r="N15067">
        <v>0</v>
      </c>
      <c r="P15067">
        <v>0</v>
      </c>
      <c r="Q15067">
        <v>0</v>
      </c>
      <c r="S15067">
        <v>0</v>
      </c>
    </row>
    <row r="15068" spans="1:19" x14ac:dyDescent="0.2">
      <c r="A15068" t="s">
        <v>31242</v>
      </c>
      <c r="B15068" t="s">
        <v>31054</v>
      </c>
      <c r="C15068" t="s">
        <v>219</v>
      </c>
      <c r="D15068" t="s">
        <v>1002</v>
      </c>
      <c r="E15068" s="23">
        <v>44440</v>
      </c>
      <c r="F15068">
        <v>0</v>
      </c>
      <c r="G15068">
        <v>0</v>
      </c>
      <c r="I15068">
        <v>0</v>
      </c>
      <c r="J15068">
        <v>0</v>
      </c>
      <c r="L15068">
        <v>0</v>
      </c>
      <c r="N15068">
        <v>0</v>
      </c>
      <c r="P15068">
        <v>0</v>
      </c>
      <c r="Q15068">
        <v>0</v>
      </c>
      <c r="S15068">
        <v>0</v>
      </c>
    </row>
    <row r="15069" spans="1:19" x14ac:dyDescent="0.2">
      <c r="A15069" t="s">
        <v>31243</v>
      </c>
      <c r="B15069" t="s">
        <v>31055</v>
      </c>
      <c r="C15069" t="s">
        <v>340</v>
      </c>
      <c r="D15069" t="s">
        <v>1002</v>
      </c>
      <c r="E15069" s="23">
        <v>44440</v>
      </c>
      <c r="F15069">
        <v>1.5</v>
      </c>
      <c r="G15069">
        <v>3</v>
      </c>
      <c r="I15069">
        <v>19</v>
      </c>
      <c r="J15069">
        <v>18</v>
      </c>
      <c r="L15069">
        <v>32</v>
      </c>
      <c r="N15069">
        <v>18</v>
      </c>
      <c r="P15069">
        <v>0</v>
      </c>
      <c r="Q15069">
        <v>0</v>
      </c>
      <c r="S15069">
        <v>1</v>
      </c>
    </row>
    <row r="15070" spans="1:19" x14ac:dyDescent="0.2">
      <c r="A15070" t="s">
        <v>31244</v>
      </c>
      <c r="B15070" t="s">
        <v>31056</v>
      </c>
      <c r="C15070" t="s">
        <v>350</v>
      </c>
      <c r="D15070" t="s">
        <v>1002</v>
      </c>
      <c r="E15070" s="23">
        <v>44440</v>
      </c>
      <c r="F15070">
        <v>0</v>
      </c>
      <c r="G15070">
        <v>0</v>
      </c>
      <c r="I15070">
        <v>0</v>
      </c>
      <c r="J15070">
        <v>0</v>
      </c>
      <c r="L15070">
        <v>0</v>
      </c>
      <c r="N15070">
        <v>0</v>
      </c>
      <c r="P15070">
        <v>0</v>
      </c>
      <c r="Q15070">
        <v>0</v>
      </c>
      <c r="S15070">
        <v>0</v>
      </c>
    </row>
    <row r="15071" spans="1:19" x14ac:dyDescent="0.2">
      <c r="A15071" t="s">
        <v>31245</v>
      </c>
      <c r="B15071" t="s">
        <v>31057</v>
      </c>
      <c r="C15071" t="s">
        <v>351</v>
      </c>
      <c r="D15071" t="s">
        <v>1002</v>
      </c>
      <c r="E15071" s="23">
        <v>44440</v>
      </c>
      <c r="F15071">
        <v>0</v>
      </c>
      <c r="G15071">
        <v>0</v>
      </c>
      <c r="I15071">
        <v>0</v>
      </c>
      <c r="J15071">
        <v>0</v>
      </c>
      <c r="L15071">
        <v>0</v>
      </c>
      <c r="N15071">
        <v>0</v>
      </c>
      <c r="P15071">
        <v>0</v>
      </c>
      <c r="Q15071">
        <v>0</v>
      </c>
      <c r="S15071">
        <v>0</v>
      </c>
    </row>
    <row r="15072" spans="1:19" x14ac:dyDescent="0.2">
      <c r="A15072" t="s">
        <v>31246</v>
      </c>
      <c r="B15072" t="s">
        <v>31058</v>
      </c>
      <c r="C15072" t="s">
        <v>352</v>
      </c>
      <c r="D15072" t="s">
        <v>1002</v>
      </c>
      <c r="E15072" s="23">
        <v>44440</v>
      </c>
      <c r="F15072">
        <v>0</v>
      </c>
      <c r="G15072">
        <v>0</v>
      </c>
      <c r="I15072">
        <v>0</v>
      </c>
      <c r="J15072">
        <v>0</v>
      </c>
      <c r="L15072">
        <v>0</v>
      </c>
      <c r="N15072">
        <v>0</v>
      </c>
      <c r="P15072">
        <v>0</v>
      </c>
      <c r="Q15072">
        <v>0</v>
      </c>
      <c r="S15072">
        <v>0</v>
      </c>
    </row>
    <row r="15073" spans="1:19" x14ac:dyDescent="0.2">
      <c r="A15073" t="s">
        <v>31247</v>
      </c>
      <c r="B15073" t="s">
        <v>31059</v>
      </c>
      <c r="C15073" t="s">
        <v>353</v>
      </c>
      <c r="D15073" t="s">
        <v>1002</v>
      </c>
      <c r="E15073" s="23">
        <v>44440</v>
      </c>
      <c r="F15073">
        <v>0</v>
      </c>
      <c r="G15073">
        <v>0</v>
      </c>
      <c r="I15073">
        <v>0</v>
      </c>
      <c r="J15073">
        <v>0</v>
      </c>
      <c r="L15073">
        <v>0</v>
      </c>
      <c r="N15073">
        <v>0</v>
      </c>
      <c r="P15073">
        <v>0</v>
      </c>
      <c r="Q15073">
        <v>0</v>
      </c>
      <c r="S15073">
        <v>0</v>
      </c>
    </row>
    <row r="15074" spans="1:19" x14ac:dyDescent="0.2">
      <c r="A15074" t="s">
        <v>31248</v>
      </c>
      <c r="B15074" t="s">
        <v>31060</v>
      </c>
      <c r="C15074" t="s">
        <v>386</v>
      </c>
      <c r="D15074" t="s">
        <v>1002</v>
      </c>
      <c r="E15074" s="23">
        <v>44440</v>
      </c>
      <c r="F15074">
        <v>0</v>
      </c>
      <c r="G15074">
        <v>0</v>
      </c>
      <c r="I15074">
        <v>0</v>
      </c>
      <c r="J15074">
        <v>0</v>
      </c>
      <c r="L15074">
        <v>0</v>
      </c>
      <c r="N15074">
        <v>0</v>
      </c>
      <c r="P15074">
        <v>0</v>
      </c>
      <c r="Q15074">
        <v>0</v>
      </c>
      <c r="S15074">
        <v>0</v>
      </c>
    </row>
    <row r="15075" spans="1:19" x14ac:dyDescent="0.2">
      <c r="A15075" t="s">
        <v>31249</v>
      </c>
      <c r="B15075" t="s">
        <v>31061</v>
      </c>
      <c r="C15075" t="s">
        <v>354</v>
      </c>
      <c r="D15075" t="s">
        <v>1002</v>
      </c>
      <c r="E15075" s="23">
        <v>44440</v>
      </c>
      <c r="F15075">
        <v>4</v>
      </c>
      <c r="G15075">
        <v>4</v>
      </c>
      <c r="I15075">
        <v>6</v>
      </c>
      <c r="J15075">
        <v>24</v>
      </c>
      <c r="L15075">
        <v>24</v>
      </c>
      <c r="N15075">
        <v>6</v>
      </c>
      <c r="P15075">
        <v>1</v>
      </c>
      <c r="Q15075">
        <v>2</v>
      </c>
      <c r="S15075">
        <v>0</v>
      </c>
    </row>
    <row r="15076" spans="1:19" x14ac:dyDescent="0.2">
      <c r="A15076" t="s">
        <v>31250</v>
      </c>
      <c r="B15076" t="s">
        <v>31062</v>
      </c>
      <c r="C15076" t="s">
        <v>355</v>
      </c>
      <c r="D15076" t="s">
        <v>1002</v>
      </c>
      <c r="E15076" s="23">
        <v>44440</v>
      </c>
      <c r="F15076">
        <v>1.5</v>
      </c>
      <c r="G15076">
        <v>2</v>
      </c>
      <c r="I15076">
        <v>4</v>
      </c>
      <c r="J15076">
        <v>8</v>
      </c>
      <c r="L15076">
        <v>11</v>
      </c>
      <c r="N15076">
        <v>4</v>
      </c>
      <c r="P15076">
        <v>0</v>
      </c>
      <c r="Q15076">
        <v>0</v>
      </c>
      <c r="S15076">
        <v>0</v>
      </c>
    </row>
    <row r="15077" spans="1:19" x14ac:dyDescent="0.2">
      <c r="A15077" t="s">
        <v>31251</v>
      </c>
      <c r="B15077" t="s">
        <v>31063</v>
      </c>
      <c r="C15077" t="s">
        <v>1048</v>
      </c>
      <c r="D15077" t="s">
        <v>1002</v>
      </c>
      <c r="E15077" s="23">
        <v>44440</v>
      </c>
      <c r="F15077">
        <v>1.5</v>
      </c>
      <c r="G15077">
        <v>2.5</v>
      </c>
      <c r="I15077">
        <v>4</v>
      </c>
      <c r="J15077">
        <v>9</v>
      </c>
      <c r="L15077">
        <v>14</v>
      </c>
      <c r="N15077">
        <v>4</v>
      </c>
      <c r="P15077">
        <v>1</v>
      </c>
      <c r="Q15077">
        <v>1</v>
      </c>
      <c r="S15077">
        <v>0</v>
      </c>
    </row>
    <row r="15078" spans="1:19" x14ac:dyDescent="0.2">
      <c r="A15078" t="s">
        <v>31252</v>
      </c>
      <c r="B15078" t="s">
        <v>31064</v>
      </c>
      <c r="C15078" t="s">
        <v>1047</v>
      </c>
      <c r="D15078" t="s">
        <v>1002</v>
      </c>
      <c r="E15078" s="23">
        <v>44440</v>
      </c>
      <c r="F15078">
        <v>1.5</v>
      </c>
      <c r="G15078">
        <v>1.5</v>
      </c>
      <c r="I15078">
        <v>20</v>
      </c>
      <c r="J15078">
        <v>8</v>
      </c>
      <c r="L15078">
        <v>8</v>
      </c>
      <c r="N15078">
        <v>20</v>
      </c>
      <c r="P15078">
        <v>0</v>
      </c>
      <c r="Q15078">
        <v>1</v>
      </c>
      <c r="S15078">
        <v>0</v>
      </c>
    </row>
    <row r="15079" spans="1:19" x14ac:dyDescent="0.2">
      <c r="A15079" t="s">
        <v>31253</v>
      </c>
      <c r="B15079" t="s">
        <v>31065</v>
      </c>
      <c r="C15079" t="s">
        <v>1050</v>
      </c>
      <c r="D15079" t="s">
        <v>1002</v>
      </c>
      <c r="E15079" s="23">
        <v>44440</v>
      </c>
      <c r="F15079">
        <v>0</v>
      </c>
      <c r="G15079">
        <v>0</v>
      </c>
      <c r="I15079">
        <v>0</v>
      </c>
      <c r="J15079">
        <v>0</v>
      </c>
      <c r="L15079">
        <v>0</v>
      </c>
      <c r="N15079">
        <v>0</v>
      </c>
      <c r="P15079">
        <v>0</v>
      </c>
      <c r="Q15079">
        <v>0</v>
      </c>
      <c r="S15079">
        <v>0</v>
      </c>
    </row>
    <row r="15080" spans="1:19" x14ac:dyDescent="0.2">
      <c r="A15080" t="s">
        <v>31254</v>
      </c>
      <c r="B15080" t="s">
        <v>31066</v>
      </c>
      <c r="C15080" t="s">
        <v>1054</v>
      </c>
      <c r="D15080" t="s">
        <v>1002</v>
      </c>
      <c r="E15080" s="23">
        <v>44440</v>
      </c>
      <c r="F15080">
        <v>0</v>
      </c>
      <c r="G15080">
        <v>0</v>
      </c>
      <c r="I15080">
        <v>0</v>
      </c>
      <c r="J15080">
        <v>0</v>
      </c>
      <c r="L15080">
        <v>0</v>
      </c>
      <c r="N15080">
        <v>0</v>
      </c>
      <c r="P15080">
        <v>0</v>
      </c>
      <c r="Q15080">
        <v>0</v>
      </c>
      <c r="S15080">
        <v>0</v>
      </c>
    </row>
    <row r="15081" spans="1:19" x14ac:dyDescent="0.2">
      <c r="A15081" t="s">
        <v>31255</v>
      </c>
      <c r="B15081" t="s">
        <v>31067</v>
      </c>
      <c r="C15081" t="s">
        <v>1052</v>
      </c>
      <c r="D15081" t="s">
        <v>1002</v>
      </c>
      <c r="E15081" s="23">
        <v>44440</v>
      </c>
      <c r="F15081">
        <v>2</v>
      </c>
      <c r="G15081">
        <v>2.5</v>
      </c>
      <c r="I15081">
        <v>14</v>
      </c>
      <c r="J15081">
        <v>11</v>
      </c>
      <c r="L15081">
        <v>13</v>
      </c>
      <c r="N15081">
        <v>9</v>
      </c>
      <c r="P15081">
        <v>1</v>
      </c>
      <c r="Q15081">
        <v>1</v>
      </c>
      <c r="S15081">
        <v>5</v>
      </c>
    </row>
    <row r="15082" spans="1:19" x14ac:dyDescent="0.2">
      <c r="A15082" t="s">
        <v>31256</v>
      </c>
      <c r="B15082" t="s">
        <v>31068</v>
      </c>
      <c r="C15082" t="s">
        <v>1053</v>
      </c>
      <c r="D15082" t="s">
        <v>1002</v>
      </c>
      <c r="E15082" s="23">
        <v>44440</v>
      </c>
      <c r="F15082">
        <v>1</v>
      </c>
      <c r="G15082">
        <v>1.5</v>
      </c>
      <c r="I15082">
        <v>5</v>
      </c>
      <c r="J15082">
        <v>5</v>
      </c>
      <c r="L15082">
        <v>8</v>
      </c>
      <c r="N15082">
        <v>5</v>
      </c>
      <c r="P15082">
        <v>0</v>
      </c>
      <c r="Q15082">
        <v>0</v>
      </c>
      <c r="S15082">
        <v>0</v>
      </c>
    </row>
    <row r="15083" spans="1:19" x14ac:dyDescent="0.2">
      <c r="A15083" t="s">
        <v>31165</v>
      </c>
      <c r="B15083" t="s">
        <v>30977</v>
      </c>
      <c r="C15083" t="s">
        <v>25698</v>
      </c>
      <c r="D15083" t="s">
        <v>1000</v>
      </c>
      <c r="E15083" s="23">
        <v>44440</v>
      </c>
      <c r="F15083">
        <v>3</v>
      </c>
      <c r="G15083">
        <v>4</v>
      </c>
      <c r="I15083">
        <v>8</v>
      </c>
      <c r="J15083">
        <v>18</v>
      </c>
      <c r="L15083">
        <v>21</v>
      </c>
      <c r="N15083">
        <v>7</v>
      </c>
      <c r="P15083">
        <v>1</v>
      </c>
      <c r="Q15083">
        <v>3</v>
      </c>
      <c r="S15083">
        <v>1</v>
      </c>
    </row>
    <row r="15084" spans="1:19" x14ac:dyDescent="0.2">
      <c r="A15084" t="s">
        <v>31257</v>
      </c>
      <c r="B15084" t="s">
        <v>31069</v>
      </c>
      <c r="C15084" t="s">
        <v>962</v>
      </c>
      <c r="D15084" t="s">
        <v>1000</v>
      </c>
      <c r="E15084" s="23">
        <v>44440</v>
      </c>
      <c r="F15084">
        <v>0</v>
      </c>
      <c r="G15084">
        <v>0</v>
      </c>
      <c r="I15084">
        <v>0</v>
      </c>
      <c r="J15084">
        <v>0</v>
      </c>
      <c r="L15084">
        <v>0</v>
      </c>
      <c r="N15084">
        <v>0</v>
      </c>
      <c r="P15084">
        <v>0</v>
      </c>
      <c r="Q15084">
        <v>0</v>
      </c>
      <c r="S15084">
        <v>0</v>
      </c>
    </row>
    <row r="15085" spans="1:19" x14ac:dyDescent="0.2">
      <c r="A15085" t="s">
        <v>31258</v>
      </c>
      <c r="B15085" t="s">
        <v>31070</v>
      </c>
      <c r="C15085" t="s">
        <v>348</v>
      </c>
      <c r="D15085" t="s">
        <v>1000</v>
      </c>
      <c r="E15085" s="23">
        <v>44440</v>
      </c>
      <c r="F15085">
        <v>0</v>
      </c>
      <c r="G15085">
        <v>0</v>
      </c>
      <c r="I15085">
        <v>0</v>
      </c>
      <c r="J15085">
        <v>0</v>
      </c>
      <c r="L15085">
        <v>0</v>
      </c>
      <c r="N15085">
        <v>0</v>
      </c>
      <c r="P15085">
        <v>0</v>
      </c>
      <c r="Q15085">
        <v>0</v>
      </c>
      <c r="S15085">
        <v>0</v>
      </c>
    </row>
    <row r="15086" spans="1:19" x14ac:dyDescent="0.2">
      <c r="A15086" t="s">
        <v>31259</v>
      </c>
      <c r="B15086" t="s">
        <v>31071</v>
      </c>
      <c r="C15086" t="s">
        <v>357</v>
      </c>
      <c r="D15086" t="s">
        <v>1000</v>
      </c>
      <c r="E15086" s="23">
        <v>44440</v>
      </c>
      <c r="F15086">
        <v>0</v>
      </c>
      <c r="G15086">
        <v>0</v>
      </c>
      <c r="I15086">
        <v>0</v>
      </c>
      <c r="J15086">
        <v>0</v>
      </c>
      <c r="L15086">
        <v>0</v>
      </c>
      <c r="N15086">
        <v>0</v>
      </c>
      <c r="P15086">
        <v>0</v>
      </c>
      <c r="Q15086">
        <v>0</v>
      </c>
      <c r="S15086">
        <v>0</v>
      </c>
    </row>
    <row r="15087" spans="1:19" x14ac:dyDescent="0.2">
      <c r="A15087" t="s">
        <v>31260</v>
      </c>
      <c r="B15087" t="s">
        <v>31072</v>
      </c>
      <c r="C15087" t="s">
        <v>22399</v>
      </c>
      <c r="D15087" t="s">
        <v>1000</v>
      </c>
      <c r="E15087" s="23">
        <v>44440</v>
      </c>
      <c r="F15087">
        <v>0</v>
      </c>
      <c r="G15087">
        <v>0</v>
      </c>
      <c r="I15087">
        <v>0</v>
      </c>
      <c r="J15087">
        <v>0</v>
      </c>
      <c r="L15087">
        <v>0</v>
      </c>
      <c r="N15087">
        <v>0</v>
      </c>
      <c r="P15087">
        <v>0</v>
      </c>
      <c r="Q15087">
        <v>0</v>
      </c>
      <c r="S15087">
        <v>0</v>
      </c>
    </row>
    <row r="15088" spans="1:19" x14ac:dyDescent="0.2">
      <c r="A15088" t="s">
        <v>31261</v>
      </c>
      <c r="B15088" t="s">
        <v>31073</v>
      </c>
      <c r="C15088" t="s">
        <v>203</v>
      </c>
      <c r="D15088" t="s">
        <v>1000</v>
      </c>
      <c r="E15088" s="23">
        <v>44440</v>
      </c>
      <c r="F15088">
        <v>0</v>
      </c>
      <c r="G15088">
        <v>0</v>
      </c>
      <c r="I15088">
        <v>0</v>
      </c>
      <c r="J15088">
        <v>0</v>
      </c>
      <c r="L15088">
        <v>0</v>
      </c>
      <c r="N15088">
        <v>0</v>
      </c>
      <c r="P15088">
        <v>0</v>
      </c>
      <c r="Q15088">
        <v>0</v>
      </c>
      <c r="S15088">
        <v>0</v>
      </c>
    </row>
    <row r="15089" spans="1:19" x14ac:dyDescent="0.2">
      <c r="A15089" t="s">
        <v>31262</v>
      </c>
      <c r="B15089" t="s">
        <v>31074</v>
      </c>
      <c r="C15089" t="s">
        <v>387</v>
      </c>
      <c r="D15089" t="s">
        <v>1000</v>
      </c>
      <c r="E15089" s="23">
        <v>44440</v>
      </c>
      <c r="F15089">
        <v>0</v>
      </c>
      <c r="G15089">
        <v>0</v>
      </c>
      <c r="I15089">
        <v>0</v>
      </c>
      <c r="J15089">
        <v>0</v>
      </c>
      <c r="L15089">
        <v>0</v>
      </c>
      <c r="N15089">
        <v>0</v>
      </c>
      <c r="P15089">
        <v>0</v>
      </c>
      <c r="Q15089">
        <v>0</v>
      </c>
      <c r="S15089">
        <v>0</v>
      </c>
    </row>
    <row r="15090" spans="1:19" x14ac:dyDescent="0.2">
      <c r="A15090" t="s">
        <v>31263</v>
      </c>
      <c r="B15090" t="s">
        <v>31075</v>
      </c>
      <c r="C15090" t="s">
        <v>223</v>
      </c>
      <c r="D15090" t="s">
        <v>1000</v>
      </c>
      <c r="E15090" s="23">
        <v>44440</v>
      </c>
      <c r="F15090">
        <v>0</v>
      </c>
      <c r="G15090">
        <v>0</v>
      </c>
      <c r="I15090">
        <v>0</v>
      </c>
      <c r="J15090">
        <v>0</v>
      </c>
      <c r="L15090">
        <v>0</v>
      </c>
      <c r="N15090">
        <v>0</v>
      </c>
      <c r="P15090">
        <v>0</v>
      </c>
      <c r="Q15090">
        <v>0</v>
      </c>
      <c r="S15090">
        <v>0</v>
      </c>
    </row>
    <row r="15091" spans="1:19" x14ac:dyDescent="0.2">
      <c r="A15091" t="s">
        <v>31264</v>
      </c>
      <c r="B15091" t="s">
        <v>31076</v>
      </c>
      <c r="C15091" t="s">
        <v>346</v>
      </c>
      <c r="D15091" t="s">
        <v>1000</v>
      </c>
      <c r="E15091" s="23">
        <v>44440</v>
      </c>
      <c r="F15091">
        <v>0</v>
      </c>
      <c r="G15091">
        <v>0</v>
      </c>
      <c r="I15091">
        <v>0</v>
      </c>
      <c r="J15091">
        <v>0</v>
      </c>
      <c r="L15091">
        <v>0</v>
      </c>
      <c r="N15091">
        <v>0</v>
      </c>
      <c r="P15091">
        <v>0</v>
      </c>
      <c r="Q15091">
        <v>0</v>
      </c>
      <c r="S15091">
        <v>0</v>
      </c>
    </row>
    <row r="15092" spans="1:19" x14ac:dyDescent="0.2">
      <c r="A15092" t="s">
        <v>31265</v>
      </c>
      <c r="B15092" t="s">
        <v>31077</v>
      </c>
      <c r="C15092" t="s">
        <v>207</v>
      </c>
      <c r="D15092" t="s">
        <v>1000</v>
      </c>
      <c r="E15092" s="23">
        <v>44440</v>
      </c>
      <c r="F15092">
        <v>7</v>
      </c>
      <c r="G15092">
        <v>7</v>
      </c>
      <c r="I15092">
        <v>15</v>
      </c>
      <c r="J15092">
        <v>42</v>
      </c>
      <c r="L15092">
        <v>41</v>
      </c>
      <c r="N15092">
        <v>15</v>
      </c>
      <c r="P15092">
        <v>4</v>
      </c>
      <c r="Q15092">
        <v>5</v>
      </c>
      <c r="S15092">
        <v>0</v>
      </c>
    </row>
    <row r="15093" spans="1:19" x14ac:dyDescent="0.2">
      <c r="A15093" t="s">
        <v>31266</v>
      </c>
      <c r="B15093" t="s">
        <v>31078</v>
      </c>
      <c r="C15093" t="s">
        <v>212</v>
      </c>
      <c r="D15093" t="s">
        <v>1000</v>
      </c>
      <c r="E15093" s="23">
        <v>44440</v>
      </c>
      <c r="F15093">
        <v>4</v>
      </c>
      <c r="G15093">
        <v>3.5</v>
      </c>
      <c r="I15093">
        <v>9</v>
      </c>
      <c r="J15093">
        <v>23</v>
      </c>
      <c r="L15093">
        <v>20</v>
      </c>
      <c r="N15093">
        <v>8</v>
      </c>
      <c r="P15093">
        <v>0</v>
      </c>
      <c r="Q15093">
        <v>0</v>
      </c>
      <c r="S15093">
        <v>1</v>
      </c>
    </row>
    <row r="15094" spans="1:19" x14ac:dyDescent="0.2">
      <c r="A15094" t="s">
        <v>31267</v>
      </c>
      <c r="B15094" t="s">
        <v>31079</v>
      </c>
      <c r="C15094" t="s">
        <v>963</v>
      </c>
      <c r="D15094" t="s">
        <v>1000</v>
      </c>
      <c r="E15094" s="23">
        <v>44440</v>
      </c>
      <c r="F15094">
        <v>0</v>
      </c>
      <c r="G15094">
        <v>0</v>
      </c>
      <c r="I15094">
        <v>0</v>
      </c>
      <c r="J15094">
        <v>0</v>
      </c>
      <c r="L15094">
        <v>0</v>
      </c>
      <c r="N15094">
        <v>0</v>
      </c>
      <c r="P15094">
        <v>0</v>
      </c>
      <c r="Q15094">
        <v>0</v>
      </c>
      <c r="S15094">
        <v>0</v>
      </c>
    </row>
    <row r="15095" spans="1:19" x14ac:dyDescent="0.2">
      <c r="A15095" t="s">
        <v>31268</v>
      </c>
      <c r="B15095" t="s">
        <v>31080</v>
      </c>
      <c r="C15095" t="s">
        <v>225</v>
      </c>
      <c r="D15095" t="s">
        <v>1000</v>
      </c>
      <c r="E15095" s="23">
        <v>44440</v>
      </c>
      <c r="F15095">
        <v>3</v>
      </c>
      <c r="G15095">
        <v>11</v>
      </c>
      <c r="I15095">
        <v>23</v>
      </c>
      <c r="J15095">
        <v>42</v>
      </c>
      <c r="L15095">
        <v>121</v>
      </c>
      <c r="N15095">
        <v>11</v>
      </c>
      <c r="P15095">
        <v>0</v>
      </c>
      <c r="Q15095">
        <v>0</v>
      </c>
      <c r="S15095">
        <v>12</v>
      </c>
    </row>
    <row r="15096" spans="1:19" x14ac:dyDescent="0.2">
      <c r="A15096" t="s">
        <v>31269</v>
      </c>
      <c r="B15096" t="s">
        <v>31081</v>
      </c>
      <c r="C15096" t="s">
        <v>232</v>
      </c>
      <c r="D15096" t="s">
        <v>1000</v>
      </c>
      <c r="E15096" s="23">
        <v>44440</v>
      </c>
      <c r="F15096">
        <v>14</v>
      </c>
      <c r="G15096">
        <v>16.5</v>
      </c>
      <c r="I15096">
        <v>137</v>
      </c>
      <c r="J15096">
        <v>130</v>
      </c>
      <c r="L15096">
        <v>150</v>
      </c>
      <c r="N15096">
        <v>132</v>
      </c>
      <c r="P15096">
        <v>5</v>
      </c>
      <c r="Q15096">
        <v>9</v>
      </c>
      <c r="S15096">
        <v>5</v>
      </c>
    </row>
    <row r="15097" spans="1:19" x14ac:dyDescent="0.2">
      <c r="A15097" t="s">
        <v>31270</v>
      </c>
      <c r="B15097" t="s">
        <v>31082</v>
      </c>
      <c r="C15097" t="s">
        <v>317</v>
      </c>
      <c r="D15097" t="s">
        <v>1000</v>
      </c>
      <c r="E15097" s="23">
        <v>44440</v>
      </c>
      <c r="F15097">
        <v>3.5</v>
      </c>
      <c r="G15097">
        <v>6</v>
      </c>
      <c r="I15097">
        <v>16</v>
      </c>
      <c r="J15097">
        <v>19</v>
      </c>
      <c r="L15097">
        <v>33</v>
      </c>
      <c r="N15097">
        <v>13</v>
      </c>
      <c r="P15097">
        <v>0</v>
      </c>
      <c r="Q15097">
        <v>0</v>
      </c>
      <c r="S15097">
        <v>3</v>
      </c>
    </row>
    <row r="15098" spans="1:19" x14ac:dyDescent="0.2">
      <c r="A15098" t="s">
        <v>31271</v>
      </c>
      <c r="B15098" t="s">
        <v>31083</v>
      </c>
      <c r="C15098" t="s">
        <v>214</v>
      </c>
      <c r="D15098" t="s">
        <v>1000</v>
      </c>
      <c r="E15098" s="23">
        <v>44440</v>
      </c>
      <c r="F15098">
        <v>13.5</v>
      </c>
      <c r="G15098">
        <v>16</v>
      </c>
      <c r="I15098">
        <v>79</v>
      </c>
      <c r="J15098">
        <v>115</v>
      </c>
      <c r="L15098">
        <v>129</v>
      </c>
      <c r="N15098">
        <v>72</v>
      </c>
      <c r="P15098">
        <v>13</v>
      </c>
      <c r="Q15098">
        <v>16</v>
      </c>
      <c r="S15098">
        <v>7</v>
      </c>
    </row>
    <row r="15099" spans="1:19" x14ac:dyDescent="0.2">
      <c r="A15099" t="s">
        <v>31272</v>
      </c>
      <c r="B15099" t="s">
        <v>31084</v>
      </c>
      <c r="C15099" t="s">
        <v>230</v>
      </c>
      <c r="D15099" t="s">
        <v>1000</v>
      </c>
      <c r="E15099" s="23">
        <v>44440</v>
      </c>
      <c r="F15099">
        <v>0</v>
      </c>
      <c r="G15099">
        <v>0</v>
      </c>
      <c r="I15099">
        <v>0</v>
      </c>
      <c r="J15099">
        <v>0</v>
      </c>
      <c r="L15099">
        <v>0</v>
      </c>
      <c r="N15099">
        <v>0</v>
      </c>
      <c r="P15099">
        <v>0</v>
      </c>
      <c r="Q15099">
        <v>0</v>
      </c>
      <c r="S15099">
        <v>0</v>
      </c>
    </row>
    <row r="15100" spans="1:19" x14ac:dyDescent="0.2">
      <c r="A15100" t="s">
        <v>31273</v>
      </c>
      <c r="B15100" t="s">
        <v>31085</v>
      </c>
      <c r="C15100" t="s">
        <v>234</v>
      </c>
      <c r="D15100" t="s">
        <v>1000</v>
      </c>
      <c r="E15100" s="23">
        <v>44440</v>
      </c>
      <c r="F15100">
        <v>0</v>
      </c>
      <c r="G15100">
        <v>0</v>
      </c>
      <c r="I15100">
        <v>0</v>
      </c>
      <c r="J15100">
        <v>0</v>
      </c>
      <c r="L15100">
        <v>0</v>
      </c>
      <c r="N15100">
        <v>0</v>
      </c>
      <c r="P15100">
        <v>0</v>
      </c>
      <c r="Q15100">
        <v>0</v>
      </c>
      <c r="S15100">
        <v>0</v>
      </c>
    </row>
    <row r="15101" spans="1:19" x14ac:dyDescent="0.2">
      <c r="A15101" t="s">
        <v>31274</v>
      </c>
      <c r="B15101" t="s">
        <v>31086</v>
      </c>
      <c r="C15101" t="s">
        <v>217</v>
      </c>
      <c r="D15101" t="s">
        <v>1000</v>
      </c>
      <c r="E15101" s="23">
        <v>44440</v>
      </c>
      <c r="F15101">
        <v>0</v>
      </c>
      <c r="G15101">
        <v>0</v>
      </c>
      <c r="I15101">
        <v>0</v>
      </c>
      <c r="J15101">
        <v>0</v>
      </c>
      <c r="L15101">
        <v>0</v>
      </c>
      <c r="N15101">
        <v>0</v>
      </c>
      <c r="P15101">
        <v>0</v>
      </c>
      <c r="Q15101">
        <v>0</v>
      </c>
      <c r="S15101">
        <v>0</v>
      </c>
    </row>
    <row r="15102" spans="1:19" x14ac:dyDescent="0.2">
      <c r="A15102" t="s">
        <v>31275</v>
      </c>
      <c r="B15102" t="s">
        <v>31087</v>
      </c>
      <c r="C15102" t="s">
        <v>342</v>
      </c>
      <c r="D15102" t="s">
        <v>1000</v>
      </c>
      <c r="E15102" s="23">
        <v>44440</v>
      </c>
      <c r="F15102">
        <v>1.5</v>
      </c>
      <c r="G15102">
        <v>3</v>
      </c>
      <c r="I15102">
        <v>19</v>
      </c>
      <c r="J15102">
        <v>18</v>
      </c>
      <c r="L15102">
        <v>32</v>
      </c>
      <c r="N15102">
        <v>18</v>
      </c>
      <c r="P15102">
        <v>0</v>
      </c>
      <c r="Q15102">
        <v>0</v>
      </c>
      <c r="S15102">
        <v>1</v>
      </c>
    </row>
    <row r="15103" spans="1:19" x14ac:dyDescent="0.2">
      <c r="A15103" t="s">
        <v>31276</v>
      </c>
      <c r="B15103" t="s">
        <v>31088</v>
      </c>
      <c r="C15103" t="s">
        <v>220</v>
      </c>
      <c r="D15103" t="s">
        <v>1000</v>
      </c>
      <c r="E15103" s="23">
        <v>44440</v>
      </c>
      <c r="F15103">
        <v>0</v>
      </c>
      <c r="G15103">
        <v>0</v>
      </c>
      <c r="I15103">
        <v>0</v>
      </c>
      <c r="J15103">
        <v>0</v>
      </c>
      <c r="L15103">
        <v>0</v>
      </c>
      <c r="N15103">
        <v>0</v>
      </c>
      <c r="P15103">
        <v>0</v>
      </c>
      <c r="Q15103">
        <v>0</v>
      </c>
      <c r="S15103">
        <v>0</v>
      </c>
    </row>
    <row r="15104" spans="1:19" x14ac:dyDescent="0.2">
      <c r="A15104" t="s">
        <v>31277</v>
      </c>
      <c r="B15104" t="s">
        <v>31089</v>
      </c>
      <c r="C15104" t="s">
        <v>25330</v>
      </c>
      <c r="D15104" t="s">
        <v>1001</v>
      </c>
      <c r="E15104" s="23">
        <v>44440</v>
      </c>
      <c r="F15104">
        <v>0</v>
      </c>
      <c r="G15104">
        <v>0</v>
      </c>
      <c r="I15104">
        <v>0</v>
      </c>
      <c r="J15104">
        <v>0</v>
      </c>
      <c r="L15104">
        <v>0</v>
      </c>
      <c r="N15104">
        <v>0</v>
      </c>
      <c r="P15104">
        <v>0</v>
      </c>
      <c r="Q15104">
        <v>0</v>
      </c>
      <c r="S15104">
        <v>0</v>
      </c>
    </row>
    <row r="15105" spans="1:19" x14ac:dyDescent="0.2">
      <c r="A15105" t="s">
        <v>31278</v>
      </c>
      <c r="B15105" t="s">
        <v>31090</v>
      </c>
      <c r="C15105" t="s">
        <v>25330</v>
      </c>
      <c r="D15105" t="s">
        <v>1000</v>
      </c>
      <c r="E15105" s="23">
        <v>44440</v>
      </c>
      <c r="F15105">
        <v>0</v>
      </c>
      <c r="G15105">
        <v>0</v>
      </c>
      <c r="I15105">
        <v>0</v>
      </c>
      <c r="J15105">
        <v>0</v>
      </c>
      <c r="L15105">
        <v>0</v>
      </c>
      <c r="N15105">
        <v>0</v>
      </c>
      <c r="P15105">
        <v>0</v>
      </c>
      <c r="Q15105">
        <v>0</v>
      </c>
      <c r="S15105">
        <v>0</v>
      </c>
    </row>
    <row r="15106" spans="1:19" x14ac:dyDescent="0.2">
      <c r="A15106" t="s">
        <v>31279</v>
      </c>
      <c r="B15106" t="s">
        <v>31091</v>
      </c>
      <c r="C15106" t="s">
        <v>199</v>
      </c>
      <c r="D15106" t="s">
        <v>1000</v>
      </c>
      <c r="E15106" s="23">
        <v>44440</v>
      </c>
      <c r="F15106">
        <v>9.5</v>
      </c>
      <c r="G15106">
        <v>9</v>
      </c>
      <c r="I15106">
        <v>62</v>
      </c>
      <c r="J15106">
        <v>93</v>
      </c>
      <c r="L15106">
        <v>96</v>
      </c>
      <c r="N15106">
        <v>62</v>
      </c>
      <c r="P15106">
        <v>2</v>
      </c>
      <c r="Q15106">
        <v>5</v>
      </c>
      <c r="S15106">
        <v>0</v>
      </c>
    </row>
    <row r="15107" spans="1:19" x14ac:dyDescent="0.2">
      <c r="A15107" t="s">
        <v>31280</v>
      </c>
      <c r="B15107" t="s">
        <v>31092</v>
      </c>
      <c r="C15107" t="s">
        <v>199</v>
      </c>
      <c r="D15107" t="s">
        <v>1001</v>
      </c>
      <c r="E15107" s="23">
        <v>44440</v>
      </c>
      <c r="F15107">
        <v>0</v>
      </c>
      <c r="G15107">
        <v>0</v>
      </c>
      <c r="I15107">
        <v>0</v>
      </c>
      <c r="J15107">
        <v>0</v>
      </c>
      <c r="L15107">
        <v>0</v>
      </c>
      <c r="N15107">
        <v>0</v>
      </c>
      <c r="P15107">
        <v>0</v>
      </c>
      <c r="Q15107">
        <v>0</v>
      </c>
      <c r="S15107">
        <v>0</v>
      </c>
    </row>
    <row r="15108" spans="1:19" x14ac:dyDescent="0.2">
      <c r="A15108" t="s">
        <v>31281</v>
      </c>
      <c r="B15108" t="s">
        <v>31093</v>
      </c>
      <c r="C15108" t="s">
        <v>901</v>
      </c>
      <c r="D15108" t="s">
        <v>1000</v>
      </c>
      <c r="E15108" s="23">
        <v>44440</v>
      </c>
      <c r="F15108">
        <v>3.5</v>
      </c>
      <c r="G15108">
        <v>5</v>
      </c>
      <c r="I15108">
        <v>16</v>
      </c>
      <c r="J15108">
        <v>20</v>
      </c>
      <c r="L15108">
        <v>27</v>
      </c>
      <c r="N15108">
        <v>11</v>
      </c>
      <c r="P15108">
        <v>1</v>
      </c>
      <c r="Q15108">
        <v>1</v>
      </c>
      <c r="S15108">
        <v>5</v>
      </c>
    </row>
    <row r="15109" spans="1:19" x14ac:dyDescent="0.2">
      <c r="A15109" t="s">
        <v>31282</v>
      </c>
      <c r="B15109" t="s">
        <v>31094</v>
      </c>
      <c r="C15109" t="s">
        <v>901</v>
      </c>
      <c r="D15109" t="s">
        <v>1001</v>
      </c>
      <c r="E15109" s="23">
        <v>44440</v>
      </c>
      <c r="F15109">
        <v>0</v>
      </c>
      <c r="G15109">
        <v>0</v>
      </c>
      <c r="I15109">
        <v>2</v>
      </c>
      <c r="J15109">
        <v>0</v>
      </c>
      <c r="L15109">
        <v>0</v>
      </c>
      <c r="N15109">
        <v>2</v>
      </c>
      <c r="P15109">
        <v>1</v>
      </c>
      <c r="Q15109">
        <v>1</v>
      </c>
      <c r="S15109">
        <v>0</v>
      </c>
    </row>
    <row r="15110" spans="1:19" x14ac:dyDescent="0.2">
      <c r="A15110" t="s">
        <v>31283</v>
      </c>
      <c r="B15110" t="s">
        <v>31095</v>
      </c>
      <c r="C15110" t="s">
        <v>903</v>
      </c>
      <c r="D15110" t="s">
        <v>1000</v>
      </c>
      <c r="E15110" s="23">
        <v>44440</v>
      </c>
      <c r="F15110">
        <v>2.5</v>
      </c>
      <c r="G15110">
        <v>3</v>
      </c>
      <c r="I15110">
        <v>25</v>
      </c>
      <c r="J15110">
        <v>13</v>
      </c>
      <c r="L15110">
        <v>16</v>
      </c>
      <c r="N15110">
        <v>25</v>
      </c>
      <c r="P15110">
        <v>0</v>
      </c>
      <c r="Q15110">
        <v>1</v>
      </c>
      <c r="S15110">
        <v>0</v>
      </c>
    </row>
    <row r="15111" spans="1:19" x14ac:dyDescent="0.2">
      <c r="A15111" t="s">
        <v>31284</v>
      </c>
      <c r="B15111" t="s">
        <v>31096</v>
      </c>
      <c r="C15111" t="s">
        <v>903</v>
      </c>
      <c r="D15111" t="s">
        <v>1001</v>
      </c>
      <c r="E15111" s="23">
        <v>44440</v>
      </c>
      <c r="F15111">
        <v>0</v>
      </c>
      <c r="G15111">
        <v>0</v>
      </c>
      <c r="I15111">
        <v>0</v>
      </c>
      <c r="J15111">
        <v>0</v>
      </c>
      <c r="L15111">
        <v>0</v>
      </c>
      <c r="N15111">
        <v>0</v>
      </c>
      <c r="P15111">
        <v>0</v>
      </c>
      <c r="Q15111">
        <v>0</v>
      </c>
      <c r="S15111">
        <v>0</v>
      </c>
    </row>
    <row r="15112" spans="1:19" x14ac:dyDescent="0.2">
      <c r="A15112" t="s">
        <v>31285</v>
      </c>
      <c r="B15112" t="s">
        <v>31097</v>
      </c>
      <c r="C15112" t="s">
        <v>198</v>
      </c>
      <c r="D15112" t="s">
        <v>1002</v>
      </c>
      <c r="E15112" s="23">
        <v>44440</v>
      </c>
      <c r="F15112">
        <v>0</v>
      </c>
      <c r="G15112">
        <v>0</v>
      </c>
      <c r="I15112">
        <v>0</v>
      </c>
      <c r="J15112">
        <v>0</v>
      </c>
      <c r="L15112">
        <v>0</v>
      </c>
      <c r="N15112">
        <v>0</v>
      </c>
      <c r="P15112">
        <v>0</v>
      </c>
      <c r="Q15112">
        <v>0</v>
      </c>
      <c r="S15112">
        <v>0</v>
      </c>
    </row>
    <row r="15113" spans="1:19" x14ac:dyDescent="0.2">
      <c r="A15113" t="s">
        <v>31286</v>
      </c>
      <c r="B15113" t="s">
        <v>31098</v>
      </c>
      <c r="C15113" t="s">
        <v>25855</v>
      </c>
      <c r="D15113" t="s">
        <v>1002</v>
      </c>
      <c r="E15113" s="23">
        <v>44440</v>
      </c>
      <c r="F15113">
        <v>3</v>
      </c>
      <c r="G15113">
        <v>4</v>
      </c>
      <c r="I15113">
        <v>8</v>
      </c>
      <c r="J15113">
        <v>18</v>
      </c>
      <c r="L15113">
        <v>21</v>
      </c>
      <c r="N15113">
        <v>7</v>
      </c>
      <c r="P15113">
        <v>1</v>
      </c>
      <c r="Q15113">
        <v>3</v>
      </c>
      <c r="S15113">
        <v>1</v>
      </c>
    </row>
    <row r="15114" spans="1:19" x14ac:dyDescent="0.2">
      <c r="A15114" t="s">
        <v>31287</v>
      </c>
      <c r="B15114" t="s">
        <v>31099</v>
      </c>
      <c r="C15114" t="s">
        <v>962</v>
      </c>
      <c r="D15114" t="s">
        <v>1002</v>
      </c>
      <c r="E15114" s="23">
        <v>44440</v>
      </c>
      <c r="F15114">
        <v>0</v>
      </c>
      <c r="G15114">
        <v>0</v>
      </c>
      <c r="I15114">
        <v>0</v>
      </c>
      <c r="J15114">
        <v>0</v>
      </c>
      <c r="L15114">
        <v>0</v>
      </c>
      <c r="N15114">
        <v>0</v>
      </c>
      <c r="P15114">
        <v>0</v>
      </c>
      <c r="Q15114">
        <v>0</v>
      </c>
      <c r="S15114">
        <v>0</v>
      </c>
    </row>
    <row r="15115" spans="1:19" x14ac:dyDescent="0.2">
      <c r="A15115" t="s">
        <v>31288</v>
      </c>
      <c r="B15115" t="s">
        <v>31100</v>
      </c>
      <c r="C15115" t="s">
        <v>199</v>
      </c>
      <c r="D15115" t="s">
        <v>1002</v>
      </c>
      <c r="E15115" s="23">
        <v>44440</v>
      </c>
      <c r="F15115">
        <v>9.5</v>
      </c>
      <c r="G15115">
        <v>9</v>
      </c>
      <c r="I15115">
        <v>62</v>
      </c>
      <c r="J15115">
        <v>93</v>
      </c>
      <c r="L15115">
        <v>96</v>
      </c>
      <c r="N15115">
        <v>62</v>
      </c>
      <c r="P15115">
        <v>2</v>
      </c>
      <c r="Q15115">
        <v>5</v>
      </c>
      <c r="S15115">
        <v>0</v>
      </c>
    </row>
    <row r="15116" spans="1:19" x14ac:dyDescent="0.2">
      <c r="A15116" t="s">
        <v>31289</v>
      </c>
      <c r="B15116" t="s">
        <v>31101</v>
      </c>
      <c r="C15116" t="s">
        <v>348</v>
      </c>
      <c r="D15116" t="s">
        <v>1002</v>
      </c>
      <c r="E15116" s="23">
        <v>44440</v>
      </c>
      <c r="F15116">
        <v>0</v>
      </c>
      <c r="G15116">
        <v>0</v>
      </c>
      <c r="I15116">
        <v>0</v>
      </c>
      <c r="J15116">
        <v>0</v>
      </c>
      <c r="L15116">
        <v>0</v>
      </c>
      <c r="N15116">
        <v>0</v>
      </c>
      <c r="P15116">
        <v>0</v>
      </c>
      <c r="Q15116">
        <v>0</v>
      </c>
      <c r="S15116">
        <v>0</v>
      </c>
    </row>
    <row r="15117" spans="1:19" x14ac:dyDescent="0.2">
      <c r="A15117" t="s">
        <v>31290</v>
      </c>
      <c r="B15117" t="s">
        <v>31102</v>
      </c>
      <c r="C15117" t="s">
        <v>357</v>
      </c>
      <c r="D15117" t="s">
        <v>1002</v>
      </c>
      <c r="E15117" s="23">
        <v>44440</v>
      </c>
      <c r="F15117">
        <v>0</v>
      </c>
      <c r="G15117">
        <v>0</v>
      </c>
      <c r="I15117">
        <v>0</v>
      </c>
      <c r="J15117">
        <v>0</v>
      </c>
      <c r="L15117">
        <v>0</v>
      </c>
      <c r="N15117">
        <v>0</v>
      </c>
      <c r="P15117">
        <v>0</v>
      </c>
      <c r="Q15117">
        <v>0</v>
      </c>
      <c r="S15117">
        <v>0</v>
      </c>
    </row>
    <row r="15118" spans="1:19" x14ac:dyDescent="0.2">
      <c r="A15118" t="s">
        <v>31291</v>
      </c>
      <c r="B15118" t="s">
        <v>31103</v>
      </c>
      <c r="C15118" t="s">
        <v>227</v>
      </c>
      <c r="D15118" t="s">
        <v>1002</v>
      </c>
      <c r="E15118" s="23">
        <v>44440</v>
      </c>
      <c r="F15118">
        <v>0</v>
      </c>
      <c r="G15118">
        <v>0</v>
      </c>
      <c r="I15118">
        <v>0</v>
      </c>
      <c r="J15118">
        <v>0</v>
      </c>
      <c r="L15118">
        <v>0</v>
      </c>
      <c r="N15118">
        <v>0</v>
      </c>
      <c r="P15118">
        <v>0</v>
      </c>
      <c r="Q15118">
        <v>0</v>
      </c>
      <c r="S15118">
        <v>0</v>
      </c>
    </row>
    <row r="15119" spans="1:19" x14ac:dyDescent="0.2">
      <c r="A15119" t="s">
        <v>31292</v>
      </c>
      <c r="B15119" t="s">
        <v>31104</v>
      </c>
      <c r="C15119" t="s">
        <v>203</v>
      </c>
      <c r="D15119" t="s">
        <v>1002</v>
      </c>
      <c r="E15119" s="23">
        <v>44440</v>
      </c>
      <c r="F15119">
        <v>0</v>
      </c>
      <c r="G15119">
        <v>0</v>
      </c>
      <c r="I15119">
        <v>0</v>
      </c>
      <c r="J15119">
        <v>0</v>
      </c>
      <c r="L15119">
        <v>0</v>
      </c>
      <c r="N15119">
        <v>0</v>
      </c>
      <c r="P15119">
        <v>0</v>
      </c>
      <c r="Q15119">
        <v>0</v>
      </c>
      <c r="S15119">
        <v>0</v>
      </c>
    </row>
    <row r="15120" spans="1:19" x14ac:dyDescent="0.2">
      <c r="A15120" t="s">
        <v>31293</v>
      </c>
      <c r="B15120" t="s">
        <v>31105</v>
      </c>
      <c r="C15120" t="s">
        <v>387</v>
      </c>
      <c r="D15120" t="s">
        <v>1002</v>
      </c>
      <c r="E15120" s="23">
        <v>44440</v>
      </c>
      <c r="F15120">
        <v>0</v>
      </c>
      <c r="G15120">
        <v>0</v>
      </c>
      <c r="I15120">
        <v>0</v>
      </c>
      <c r="J15120">
        <v>0</v>
      </c>
      <c r="L15120">
        <v>0</v>
      </c>
      <c r="N15120">
        <v>0</v>
      </c>
      <c r="P15120">
        <v>0</v>
      </c>
      <c r="Q15120">
        <v>0</v>
      </c>
      <c r="S15120">
        <v>0</v>
      </c>
    </row>
    <row r="15121" spans="1:19" x14ac:dyDescent="0.2">
      <c r="A15121" t="s">
        <v>31294</v>
      </c>
      <c r="B15121" t="s">
        <v>31106</v>
      </c>
      <c r="C15121" t="s">
        <v>223</v>
      </c>
      <c r="D15121" t="s">
        <v>1002</v>
      </c>
      <c r="E15121" s="23">
        <v>44440</v>
      </c>
      <c r="F15121">
        <v>0</v>
      </c>
      <c r="G15121">
        <v>0</v>
      </c>
      <c r="I15121">
        <v>0</v>
      </c>
      <c r="J15121">
        <v>0</v>
      </c>
      <c r="L15121">
        <v>0</v>
      </c>
      <c r="N15121">
        <v>0</v>
      </c>
      <c r="P15121">
        <v>0</v>
      </c>
      <c r="Q15121">
        <v>0</v>
      </c>
      <c r="S15121">
        <v>0</v>
      </c>
    </row>
    <row r="15122" spans="1:19" x14ac:dyDescent="0.2">
      <c r="A15122" t="s">
        <v>31295</v>
      </c>
      <c r="B15122" t="s">
        <v>31107</v>
      </c>
      <c r="C15122" t="s">
        <v>346</v>
      </c>
      <c r="D15122" t="s">
        <v>1002</v>
      </c>
      <c r="E15122" s="23">
        <v>44440</v>
      </c>
      <c r="F15122">
        <v>0</v>
      </c>
      <c r="G15122">
        <v>0</v>
      </c>
      <c r="I15122">
        <v>0</v>
      </c>
      <c r="J15122">
        <v>0</v>
      </c>
      <c r="L15122">
        <v>0</v>
      </c>
      <c r="N15122">
        <v>0</v>
      </c>
      <c r="P15122">
        <v>0</v>
      </c>
      <c r="Q15122">
        <v>0</v>
      </c>
      <c r="S15122">
        <v>0</v>
      </c>
    </row>
    <row r="15123" spans="1:19" x14ac:dyDescent="0.2">
      <c r="A15123" t="s">
        <v>31296</v>
      </c>
      <c r="B15123" t="s">
        <v>31108</v>
      </c>
      <c r="C15123" t="s">
        <v>207</v>
      </c>
      <c r="D15123" t="s">
        <v>1002</v>
      </c>
      <c r="E15123" s="23">
        <v>44440</v>
      </c>
      <c r="F15123">
        <v>7</v>
      </c>
      <c r="G15123">
        <v>7</v>
      </c>
      <c r="I15123">
        <v>15</v>
      </c>
      <c r="J15123">
        <v>42</v>
      </c>
      <c r="L15123">
        <v>41</v>
      </c>
      <c r="N15123">
        <v>15</v>
      </c>
      <c r="P15123">
        <v>4</v>
      </c>
      <c r="Q15123">
        <v>5</v>
      </c>
      <c r="S15123">
        <v>0</v>
      </c>
    </row>
    <row r="15124" spans="1:19" x14ac:dyDescent="0.2">
      <c r="A15124" t="s">
        <v>31297</v>
      </c>
      <c r="B15124" t="s">
        <v>31109</v>
      </c>
      <c r="C15124" t="s">
        <v>212</v>
      </c>
      <c r="D15124" t="s">
        <v>1002</v>
      </c>
      <c r="E15124" s="23">
        <v>44440</v>
      </c>
      <c r="F15124">
        <v>4</v>
      </c>
      <c r="G15124">
        <v>3.5</v>
      </c>
      <c r="I15124">
        <v>9</v>
      </c>
      <c r="J15124">
        <v>23</v>
      </c>
      <c r="L15124">
        <v>20</v>
      </c>
      <c r="N15124">
        <v>8</v>
      </c>
      <c r="P15124">
        <v>0</v>
      </c>
      <c r="Q15124">
        <v>0</v>
      </c>
      <c r="S15124">
        <v>1</v>
      </c>
    </row>
    <row r="15125" spans="1:19" x14ac:dyDescent="0.2">
      <c r="A15125" t="s">
        <v>31298</v>
      </c>
      <c r="B15125" t="s">
        <v>31110</v>
      </c>
      <c r="C15125" t="s">
        <v>963</v>
      </c>
      <c r="D15125" t="s">
        <v>1002</v>
      </c>
      <c r="E15125" s="23">
        <v>44440</v>
      </c>
      <c r="F15125">
        <v>0</v>
      </c>
      <c r="G15125">
        <v>0</v>
      </c>
      <c r="I15125">
        <v>0</v>
      </c>
      <c r="J15125">
        <v>0</v>
      </c>
      <c r="L15125">
        <v>0</v>
      </c>
      <c r="N15125">
        <v>0</v>
      </c>
      <c r="P15125">
        <v>0</v>
      </c>
      <c r="Q15125">
        <v>0</v>
      </c>
      <c r="S15125">
        <v>0</v>
      </c>
    </row>
    <row r="15126" spans="1:19" x14ac:dyDescent="0.2">
      <c r="A15126" t="s">
        <v>31299</v>
      </c>
      <c r="B15126" t="s">
        <v>31111</v>
      </c>
      <c r="C15126" t="s">
        <v>225</v>
      </c>
      <c r="D15126" t="s">
        <v>1002</v>
      </c>
      <c r="E15126" s="23">
        <v>44440</v>
      </c>
      <c r="F15126">
        <v>3</v>
      </c>
      <c r="G15126">
        <v>11</v>
      </c>
      <c r="I15126">
        <v>23</v>
      </c>
      <c r="J15126">
        <v>42</v>
      </c>
      <c r="L15126">
        <v>121</v>
      </c>
      <c r="N15126">
        <v>11</v>
      </c>
      <c r="P15126">
        <v>0</v>
      </c>
      <c r="Q15126">
        <v>0</v>
      </c>
      <c r="S15126">
        <v>12</v>
      </c>
    </row>
    <row r="15127" spans="1:19" x14ac:dyDescent="0.2">
      <c r="A15127" t="s">
        <v>31300</v>
      </c>
      <c r="B15127" t="s">
        <v>31112</v>
      </c>
      <c r="C15127" t="s">
        <v>901</v>
      </c>
      <c r="D15127" t="s">
        <v>1002</v>
      </c>
      <c r="E15127" s="23">
        <v>44440</v>
      </c>
      <c r="F15127">
        <v>3.5</v>
      </c>
      <c r="G15127">
        <v>5</v>
      </c>
      <c r="I15127">
        <v>18</v>
      </c>
      <c r="J15127">
        <v>20</v>
      </c>
      <c r="L15127">
        <v>27</v>
      </c>
      <c r="N15127">
        <v>15</v>
      </c>
      <c r="P15127">
        <v>2</v>
      </c>
      <c r="Q15127">
        <v>2</v>
      </c>
      <c r="S15127">
        <v>5</v>
      </c>
    </row>
    <row r="15128" spans="1:19" x14ac:dyDescent="0.2">
      <c r="A15128" t="s">
        <v>31301</v>
      </c>
      <c r="B15128" t="s">
        <v>31113</v>
      </c>
      <c r="C15128" t="s">
        <v>232</v>
      </c>
      <c r="D15128" t="s">
        <v>1002</v>
      </c>
      <c r="E15128" s="23">
        <v>44440</v>
      </c>
      <c r="F15128">
        <v>14</v>
      </c>
      <c r="G15128">
        <v>16.5</v>
      </c>
      <c r="I15128">
        <v>137</v>
      </c>
      <c r="J15128">
        <v>130</v>
      </c>
      <c r="L15128">
        <v>150</v>
      </c>
      <c r="N15128">
        <v>132</v>
      </c>
      <c r="P15128">
        <v>5</v>
      </c>
      <c r="Q15128">
        <v>9</v>
      </c>
      <c r="S15128">
        <v>5</v>
      </c>
    </row>
    <row r="15129" spans="1:19" x14ac:dyDescent="0.2">
      <c r="A15129" t="s">
        <v>31302</v>
      </c>
      <c r="B15129" t="s">
        <v>31114</v>
      </c>
      <c r="C15129" t="s">
        <v>317</v>
      </c>
      <c r="D15129" t="s">
        <v>1002</v>
      </c>
      <c r="E15129" s="23">
        <v>44440</v>
      </c>
      <c r="F15129">
        <v>3.5</v>
      </c>
      <c r="G15129">
        <v>6</v>
      </c>
      <c r="I15129">
        <v>16</v>
      </c>
      <c r="J15129">
        <v>19</v>
      </c>
      <c r="L15129">
        <v>33</v>
      </c>
      <c r="N15129">
        <v>13</v>
      </c>
      <c r="P15129">
        <v>0</v>
      </c>
      <c r="Q15129">
        <v>0</v>
      </c>
      <c r="S15129">
        <v>3</v>
      </c>
    </row>
    <row r="15130" spans="1:19" x14ac:dyDescent="0.2">
      <c r="A15130" t="s">
        <v>31303</v>
      </c>
      <c r="B15130" t="s">
        <v>31115</v>
      </c>
      <c r="C15130" t="s">
        <v>25330</v>
      </c>
      <c r="D15130" t="s">
        <v>1002</v>
      </c>
      <c r="E15130" s="23">
        <v>44440</v>
      </c>
      <c r="F15130">
        <v>0</v>
      </c>
      <c r="G15130">
        <v>0</v>
      </c>
      <c r="I15130">
        <v>0</v>
      </c>
      <c r="J15130">
        <v>0</v>
      </c>
      <c r="L15130">
        <v>0</v>
      </c>
      <c r="N15130">
        <v>0</v>
      </c>
      <c r="P15130">
        <v>0</v>
      </c>
      <c r="Q15130">
        <v>0</v>
      </c>
      <c r="S15130">
        <v>0</v>
      </c>
    </row>
    <row r="15131" spans="1:19" x14ac:dyDescent="0.2">
      <c r="A15131" t="s">
        <v>31304</v>
      </c>
      <c r="B15131" t="s">
        <v>31116</v>
      </c>
      <c r="C15131" t="s">
        <v>214</v>
      </c>
      <c r="D15131" t="s">
        <v>1002</v>
      </c>
      <c r="E15131" s="23">
        <v>44440</v>
      </c>
      <c r="F15131">
        <v>13.5</v>
      </c>
      <c r="G15131">
        <v>16</v>
      </c>
      <c r="I15131">
        <v>79</v>
      </c>
      <c r="J15131">
        <v>115</v>
      </c>
      <c r="L15131">
        <v>129</v>
      </c>
      <c r="N15131">
        <v>72</v>
      </c>
      <c r="P15131">
        <v>13</v>
      </c>
      <c r="Q15131">
        <v>16</v>
      </c>
      <c r="S15131">
        <v>7</v>
      </c>
    </row>
    <row r="15132" spans="1:19" x14ac:dyDescent="0.2">
      <c r="A15132" t="s">
        <v>31305</v>
      </c>
      <c r="B15132" t="s">
        <v>31117</v>
      </c>
      <c r="C15132" t="s">
        <v>903</v>
      </c>
      <c r="D15132" t="s">
        <v>1002</v>
      </c>
      <c r="E15132" s="23">
        <v>44440</v>
      </c>
      <c r="F15132">
        <v>2.5</v>
      </c>
      <c r="G15132">
        <v>3</v>
      </c>
      <c r="I15132">
        <v>25</v>
      </c>
      <c r="J15132">
        <v>13</v>
      </c>
      <c r="L15132">
        <v>16</v>
      </c>
      <c r="N15132">
        <v>25</v>
      </c>
      <c r="P15132">
        <v>0</v>
      </c>
      <c r="Q15132">
        <v>1</v>
      </c>
      <c r="S15132">
        <v>0</v>
      </c>
    </row>
    <row r="15133" spans="1:19" x14ac:dyDescent="0.2">
      <c r="A15133" t="s">
        <v>31306</v>
      </c>
      <c r="B15133" t="s">
        <v>31118</v>
      </c>
      <c r="C15133" t="s">
        <v>230</v>
      </c>
      <c r="D15133" t="s">
        <v>1002</v>
      </c>
      <c r="E15133" s="23">
        <v>44440</v>
      </c>
      <c r="F15133">
        <v>0</v>
      </c>
      <c r="G15133">
        <v>0</v>
      </c>
      <c r="I15133">
        <v>0</v>
      </c>
      <c r="J15133">
        <v>0</v>
      </c>
      <c r="L15133">
        <v>0</v>
      </c>
      <c r="N15133">
        <v>0</v>
      </c>
      <c r="P15133">
        <v>0</v>
      </c>
      <c r="Q15133">
        <v>0</v>
      </c>
      <c r="S15133">
        <v>0</v>
      </c>
    </row>
    <row r="15134" spans="1:19" x14ac:dyDescent="0.2">
      <c r="A15134" t="s">
        <v>31307</v>
      </c>
      <c r="B15134" t="s">
        <v>31119</v>
      </c>
      <c r="C15134" t="s">
        <v>234</v>
      </c>
      <c r="D15134" t="s">
        <v>1002</v>
      </c>
      <c r="E15134" s="23">
        <v>44440</v>
      </c>
      <c r="F15134">
        <v>0</v>
      </c>
      <c r="G15134">
        <v>0</v>
      </c>
      <c r="I15134">
        <v>0</v>
      </c>
      <c r="J15134">
        <v>0</v>
      </c>
      <c r="L15134">
        <v>0</v>
      </c>
      <c r="N15134">
        <v>0</v>
      </c>
      <c r="P15134">
        <v>0</v>
      </c>
      <c r="Q15134">
        <v>0</v>
      </c>
      <c r="S15134">
        <v>0</v>
      </c>
    </row>
    <row r="15135" spans="1:19" x14ac:dyDescent="0.2">
      <c r="A15135" t="s">
        <v>31308</v>
      </c>
      <c r="B15135" t="s">
        <v>31120</v>
      </c>
      <c r="C15135" t="s">
        <v>217</v>
      </c>
      <c r="D15135" t="s">
        <v>1002</v>
      </c>
      <c r="E15135" s="23">
        <v>44440</v>
      </c>
      <c r="F15135">
        <v>0</v>
      </c>
      <c r="G15135">
        <v>0</v>
      </c>
      <c r="I15135">
        <v>0</v>
      </c>
      <c r="J15135">
        <v>0</v>
      </c>
      <c r="L15135">
        <v>0</v>
      </c>
      <c r="N15135">
        <v>0</v>
      </c>
      <c r="P15135">
        <v>0</v>
      </c>
      <c r="Q15135">
        <v>0</v>
      </c>
      <c r="S15135">
        <v>0</v>
      </c>
    </row>
    <row r="15136" spans="1:19" x14ac:dyDescent="0.2">
      <c r="A15136" t="s">
        <v>31309</v>
      </c>
      <c r="B15136" t="s">
        <v>31121</v>
      </c>
      <c r="C15136" t="s">
        <v>342</v>
      </c>
      <c r="D15136" t="s">
        <v>1002</v>
      </c>
      <c r="E15136" s="23">
        <v>44440</v>
      </c>
      <c r="F15136">
        <v>1.5</v>
      </c>
      <c r="G15136">
        <v>3</v>
      </c>
      <c r="I15136">
        <v>19</v>
      </c>
      <c r="J15136">
        <v>18</v>
      </c>
      <c r="L15136">
        <v>32</v>
      </c>
      <c r="N15136">
        <v>18</v>
      </c>
      <c r="P15136">
        <v>0</v>
      </c>
      <c r="Q15136">
        <v>0</v>
      </c>
      <c r="S15136">
        <v>1</v>
      </c>
    </row>
    <row r="15137" spans="1:19" x14ac:dyDescent="0.2">
      <c r="A15137" t="s">
        <v>31310</v>
      </c>
      <c r="B15137" t="s">
        <v>31122</v>
      </c>
      <c r="C15137" t="s">
        <v>220</v>
      </c>
      <c r="D15137" t="s">
        <v>1002</v>
      </c>
      <c r="E15137" s="23">
        <v>44440</v>
      </c>
      <c r="F15137">
        <v>0</v>
      </c>
      <c r="G15137">
        <v>0</v>
      </c>
      <c r="I15137">
        <v>0</v>
      </c>
      <c r="J15137">
        <v>0</v>
      </c>
      <c r="L15137">
        <v>0</v>
      </c>
      <c r="N15137">
        <v>0</v>
      </c>
      <c r="P15137">
        <v>0</v>
      </c>
      <c r="Q15137">
        <v>0</v>
      </c>
      <c r="S15137">
        <v>0</v>
      </c>
    </row>
    <row r="15138" spans="1:19" x14ac:dyDescent="0.2">
      <c r="A15138" t="s">
        <v>31311</v>
      </c>
      <c r="B15138" t="s">
        <v>31123</v>
      </c>
      <c r="C15138" t="s">
        <v>242</v>
      </c>
      <c r="D15138" t="s">
        <v>1000</v>
      </c>
      <c r="E15138" s="23">
        <v>44440</v>
      </c>
      <c r="F15138">
        <v>0</v>
      </c>
      <c r="G15138">
        <v>0</v>
      </c>
      <c r="I15138">
        <v>0</v>
      </c>
      <c r="J15138">
        <v>0</v>
      </c>
      <c r="L15138">
        <v>0</v>
      </c>
      <c r="N15138">
        <v>0</v>
      </c>
      <c r="P15138">
        <v>0</v>
      </c>
      <c r="Q15138">
        <v>0</v>
      </c>
      <c r="S15138">
        <v>0</v>
      </c>
    </row>
    <row r="15139" spans="1:19" x14ac:dyDescent="0.2">
      <c r="A15139" t="s">
        <v>31312</v>
      </c>
      <c r="B15139" t="s">
        <v>31124</v>
      </c>
      <c r="C15139" t="s">
        <v>242</v>
      </c>
      <c r="D15139" t="s">
        <v>1002</v>
      </c>
      <c r="E15139" s="23">
        <v>44440</v>
      </c>
      <c r="F15139">
        <v>0</v>
      </c>
      <c r="G15139">
        <v>0</v>
      </c>
      <c r="I15139">
        <v>0</v>
      </c>
      <c r="J15139">
        <v>0</v>
      </c>
      <c r="L15139">
        <v>0</v>
      </c>
      <c r="N15139">
        <v>0</v>
      </c>
      <c r="P15139">
        <v>0</v>
      </c>
      <c r="Q15139">
        <v>0</v>
      </c>
      <c r="S15139">
        <v>0</v>
      </c>
    </row>
    <row r="15140" spans="1:19" x14ac:dyDescent="0.2">
      <c r="A15140" t="s">
        <v>31313</v>
      </c>
      <c r="B15140" t="s">
        <v>31125</v>
      </c>
      <c r="C15140" t="s">
        <v>2724</v>
      </c>
      <c r="D15140" t="s">
        <v>1000</v>
      </c>
      <c r="E15140" s="23">
        <v>44440</v>
      </c>
      <c r="F15140">
        <v>3</v>
      </c>
      <c r="G15140">
        <v>4</v>
      </c>
      <c r="I15140">
        <v>22</v>
      </c>
      <c r="J15140">
        <v>17</v>
      </c>
      <c r="L15140">
        <v>22</v>
      </c>
      <c r="N15140">
        <v>24</v>
      </c>
      <c r="P15140">
        <v>0</v>
      </c>
      <c r="Q15140">
        <v>1</v>
      </c>
      <c r="S15140">
        <v>0</v>
      </c>
    </row>
    <row r="15141" spans="1:19" x14ac:dyDescent="0.2">
      <c r="A15141" t="s">
        <v>31314</v>
      </c>
      <c r="B15141" t="s">
        <v>31126</v>
      </c>
      <c r="C15141" t="s">
        <v>2724</v>
      </c>
      <c r="D15141" t="s">
        <v>1001</v>
      </c>
      <c r="E15141" s="23">
        <v>44440</v>
      </c>
      <c r="F15141">
        <v>0</v>
      </c>
      <c r="G15141">
        <v>0</v>
      </c>
      <c r="I15141">
        <v>2</v>
      </c>
      <c r="J15141">
        <v>0</v>
      </c>
      <c r="L15141">
        <v>0</v>
      </c>
      <c r="N15141">
        <v>2</v>
      </c>
      <c r="P15141">
        <v>1</v>
      </c>
      <c r="Q15141">
        <v>1</v>
      </c>
      <c r="S15141">
        <v>0</v>
      </c>
    </row>
    <row r="15142" spans="1:19" x14ac:dyDescent="0.2">
      <c r="A15142" t="s">
        <v>31315</v>
      </c>
      <c r="B15142" t="s">
        <v>31127</v>
      </c>
      <c r="C15142" t="s">
        <v>2724</v>
      </c>
      <c r="D15142" t="s">
        <v>1002</v>
      </c>
      <c r="E15142" s="23">
        <v>44440</v>
      </c>
      <c r="F15142">
        <v>3</v>
      </c>
      <c r="G15142">
        <v>4</v>
      </c>
      <c r="I15142">
        <v>24</v>
      </c>
      <c r="J15142">
        <v>17</v>
      </c>
      <c r="L15142">
        <v>22</v>
      </c>
      <c r="N15142">
        <v>26</v>
      </c>
      <c r="P15142">
        <v>1</v>
      </c>
      <c r="Q15142">
        <v>2</v>
      </c>
      <c r="S15142">
        <v>0</v>
      </c>
    </row>
    <row r="15143" spans="1:19" x14ac:dyDescent="0.2">
      <c r="A15143" t="s">
        <v>31316</v>
      </c>
      <c r="B15143" t="s">
        <v>31128</v>
      </c>
      <c r="C15143" t="s">
        <v>237</v>
      </c>
      <c r="D15143" t="s">
        <v>1000</v>
      </c>
      <c r="E15143" s="23">
        <v>44440</v>
      </c>
      <c r="F15143">
        <v>8</v>
      </c>
      <c r="G15143">
        <v>11</v>
      </c>
      <c r="I15143">
        <v>35</v>
      </c>
      <c r="J15143">
        <v>48</v>
      </c>
      <c r="L15143">
        <v>60</v>
      </c>
      <c r="N15143">
        <v>28</v>
      </c>
      <c r="P15143">
        <v>1</v>
      </c>
      <c r="Q15143">
        <v>3</v>
      </c>
      <c r="S15143">
        <v>7</v>
      </c>
    </row>
    <row r="15144" spans="1:19" x14ac:dyDescent="0.2">
      <c r="A15144" t="s">
        <v>31317</v>
      </c>
      <c r="B15144" t="s">
        <v>31129</v>
      </c>
      <c r="C15144" t="s">
        <v>237</v>
      </c>
      <c r="D15144" t="s">
        <v>1002</v>
      </c>
      <c r="E15144" s="23">
        <v>44440</v>
      </c>
      <c r="F15144">
        <v>8</v>
      </c>
      <c r="G15144">
        <v>11</v>
      </c>
      <c r="I15144">
        <v>35</v>
      </c>
      <c r="J15144">
        <v>48</v>
      </c>
      <c r="L15144">
        <v>60</v>
      </c>
      <c r="N15144">
        <v>28</v>
      </c>
      <c r="P15144">
        <v>1</v>
      </c>
      <c r="Q15144">
        <v>3</v>
      </c>
      <c r="S15144">
        <v>7</v>
      </c>
    </row>
    <row r="15145" spans="1:19" x14ac:dyDescent="0.2">
      <c r="A15145" t="s">
        <v>31318</v>
      </c>
      <c r="B15145" t="s">
        <v>31130</v>
      </c>
      <c r="C15145" t="s">
        <v>238</v>
      </c>
      <c r="D15145" t="s">
        <v>1000</v>
      </c>
      <c r="E15145" s="23">
        <v>44440</v>
      </c>
      <c r="F15145">
        <v>4</v>
      </c>
      <c r="G15145">
        <v>5</v>
      </c>
      <c r="I15145">
        <v>17</v>
      </c>
      <c r="J15145">
        <v>20</v>
      </c>
      <c r="L15145">
        <v>22</v>
      </c>
      <c r="N15145">
        <v>12</v>
      </c>
      <c r="P15145">
        <v>2</v>
      </c>
      <c r="Q15145">
        <v>3</v>
      </c>
      <c r="S15145">
        <v>5</v>
      </c>
    </row>
    <row r="15146" spans="1:19" x14ac:dyDescent="0.2">
      <c r="A15146" t="s">
        <v>31319</v>
      </c>
      <c r="B15146" t="s">
        <v>31131</v>
      </c>
      <c r="C15146" t="s">
        <v>238</v>
      </c>
      <c r="D15146" t="s">
        <v>1002</v>
      </c>
      <c r="E15146" s="23">
        <v>44440</v>
      </c>
      <c r="F15146">
        <v>4</v>
      </c>
      <c r="G15146">
        <v>5</v>
      </c>
      <c r="I15146">
        <v>17</v>
      </c>
      <c r="J15146">
        <v>20</v>
      </c>
      <c r="L15146">
        <v>22</v>
      </c>
      <c r="N15146">
        <v>12</v>
      </c>
      <c r="P15146">
        <v>2</v>
      </c>
      <c r="Q15146">
        <v>3</v>
      </c>
      <c r="S15146">
        <v>5</v>
      </c>
    </row>
    <row r="15147" spans="1:19" x14ac:dyDescent="0.2">
      <c r="A15147" t="s">
        <v>31320</v>
      </c>
      <c r="B15147" t="s">
        <v>31132</v>
      </c>
      <c r="C15147" t="s">
        <v>239</v>
      </c>
      <c r="D15147" t="s">
        <v>1000</v>
      </c>
      <c r="E15147" s="23">
        <v>44440</v>
      </c>
      <c r="F15147">
        <v>0</v>
      </c>
      <c r="G15147">
        <v>0</v>
      </c>
      <c r="I15147">
        <v>0</v>
      </c>
      <c r="J15147">
        <v>0</v>
      </c>
      <c r="L15147">
        <v>0</v>
      </c>
      <c r="N15147">
        <v>0</v>
      </c>
      <c r="P15147">
        <v>0</v>
      </c>
      <c r="Q15147">
        <v>0</v>
      </c>
      <c r="S15147">
        <v>0</v>
      </c>
    </row>
    <row r="15148" spans="1:19" x14ac:dyDescent="0.2">
      <c r="A15148" t="s">
        <v>31321</v>
      </c>
      <c r="B15148" t="s">
        <v>31133</v>
      </c>
      <c r="C15148" t="s">
        <v>239</v>
      </c>
      <c r="D15148" t="s">
        <v>1002</v>
      </c>
      <c r="E15148" s="23">
        <v>44440</v>
      </c>
      <c r="F15148">
        <v>0</v>
      </c>
      <c r="G15148">
        <v>0</v>
      </c>
      <c r="I15148">
        <v>0</v>
      </c>
      <c r="J15148">
        <v>0</v>
      </c>
      <c r="L15148">
        <v>0</v>
      </c>
      <c r="N15148">
        <v>0</v>
      </c>
      <c r="P15148">
        <v>0</v>
      </c>
      <c r="Q15148">
        <v>0</v>
      </c>
      <c r="S15148">
        <v>0</v>
      </c>
    </row>
    <row r="15149" spans="1:19" x14ac:dyDescent="0.2">
      <c r="A15149" t="s">
        <v>31322</v>
      </c>
      <c r="B15149" t="s">
        <v>31134</v>
      </c>
      <c r="C15149" t="s">
        <v>1988</v>
      </c>
      <c r="D15149" t="s">
        <v>1000</v>
      </c>
      <c r="E15149" s="23">
        <v>44440</v>
      </c>
      <c r="F15149">
        <v>3</v>
      </c>
      <c r="G15149">
        <v>4</v>
      </c>
      <c r="I15149">
        <v>19</v>
      </c>
      <c r="J15149">
        <v>16</v>
      </c>
      <c r="L15149">
        <v>21</v>
      </c>
      <c r="N15149">
        <v>14</v>
      </c>
      <c r="P15149">
        <v>1</v>
      </c>
      <c r="Q15149">
        <v>1</v>
      </c>
      <c r="S15149">
        <v>5</v>
      </c>
    </row>
    <row r="15150" spans="1:19" x14ac:dyDescent="0.2">
      <c r="A15150" t="s">
        <v>31323</v>
      </c>
      <c r="B15150" t="s">
        <v>31135</v>
      </c>
      <c r="C15150" t="s">
        <v>1988</v>
      </c>
      <c r="D15150" t="s">
        <v>1001</v>
      </c>
      <c r="E15150" s="23">
        <v>44440</v>
      </c>
      <c r="F15150">
        <v>0</v>
      </c>
      <c r="G15150">
        <v>0</v>
      </c>
      <c r="I15150">
        <v>0</v>
      </c>
      <c r="J15150">
        <v>0</v>
      </c>
      <c r="L15150">
        <v>0</v>
      </c>
      <c r="N15150">
        <v>0</v>
      </c>
      <c r="P15150">
        <v>0</v>
      </c>
      <c r="Q15150">
        <v>0</v>
      </c>
      <c r="S15150">
        <v>0</v>
      </c>
    </row>
    <row r="15151" spans="1:19" x14ac:dyDescent="0.2">
      <c r="A15151" t="s">
        <v>31324</v>
      </c>
      <c r="B15151" t="s">
        <v>31136</v>
      </c>
      <c r="C15151" t="s">
        <v>1988</v>
      </c>
      <c r="D15151" t="s">
        <v>1002</v>
      </c>
      <c r="E15151" s="23">
        <v>44440</v>
      </c>
      <c r="F15151">
        <v>3</v>
      </c>
      <c r="G15151">
        <v>4</v>
      </c>
      <c r="I15151">
        <v>19</v>
      </c>
      <c r="J15151">
        <v>16</v>
      </c>
      <c r="L15151">
        <v>21</v>
      </c>
      <c r="N15151">
        <v>14</v>
      </c>
      <c r="P15151">
        <v>1</v>
      </c>
      <c r="Q15151">
        <v>1</v>
      </c>
      <c r="S15151">
        <v>5</v>
      </c>
    </row>
    <row r="15152" spans="1:19" x14ac:dyDescent="0.2">
      <c r="A15152" t="s">
        <v>31325</v>
      </c>
      <c r="B15152" t="s">
        <v>31137</v>
      </c>
      <c r="C15152" t="s">
        <v>966</v>
      </c>
      <c r="D15152" t="s">
        <v>1000</v>
      </c>
      <c r="E15152" s="23">
        <v>44440</v>
      </c>
      <c r="F15152">
        <v>0</v>
      </c>
      <c r="G15152">
        <v>0</v>
      </c>
      <c r="I15152">
        <v>0</v>
      </c>
      <c r="J15152">
        <v>0</v>
      </c>
      <c r="L15152">
        <v>0</v>
      </c>
      <c r="N15152">
        <v>0</v>
      </c>
      <c r="P15152">
        <v>0</v>
      </c>
      <c r="Q15152">
        <v>0</v>
      </c>
      <c r="S15152">
        <v>0</v>
      </c>
    </row>
    <row r="15153" spans="1:19" x14ac:dyDescent="0.2">
      <c r="A15153" t="s">
        <v>31326</v>
      </c>
      <c r="B15153" t="s">
        <v>31138</v>
      </c>
      <c r="C15153" t="s">
        <v>966</v>
      </c>
      <c r="D15153" t="s">
        <v>1002</v>
      </c>
      <c r="E15153" s="23">
        <v>44440</v>
      </c>
      <c r="F15153">
        <v>0</v>
      </c>
      <c r="G15153">
        <v>0</v>
      </c>
      <c r="I15153">
        <v>0</v>
      </c>
      <c r="J15153">
        <v>0</v>
      </c>
      <c r="L15153">
        <v>0</v>
      </c>
      <c r="N15153">
        <v>0</v>
      </c>
      <c r="P15153">
        <v>0</v>
      </c>
      <c r="Q15153">
        <v>0</v>
      </c>
      <c r="S15153">
        <v>0</v>
      </c>
    </row>
    <row r="15154" spans="1:19" x14ac:dyDescent="0.2">
      <c r="A15154" t="s">
        <v>31327</v>
      </c>
      <c r="B15154" t="s">
        <v>31139</v>
      </c>
      <c r="C15154" t="s">
        <v>240</v>
      </c>
      <c r="D15154" t="s">
        <v>1000</v>
      </c>
      <c r="E15154" s="23">
        <v>44440</v>
      </c>
      <c r="F15154">
        <v>10.5</v>
      </c>
      <c r="G15154">
        <v>11.5</v>
      </c>
      <c r="I15154">
        <v>31</v>
      </c>
      <c r="J15154">
        <v>61</v>
      </c>
      <c r="L15154">
        <v>65</v>
      </c>
      <c r="N15154">
        <v>27</v>
      </c>
      <c r="P15154">
        <v>5</v>
      </c>
      <c r="Q15154">
        <v>8</v>
      </c>
      <c r="S15154">
        <v>4</v>
      </c>
    </row>
    <row r="15155" spans="1:19" x14ac:dyDescent="0.2">
      <c r="A15155" t="s">
        <v>31328</v>
      </c>
      <c r="B15155" t="s">
        <v>31140</v>
      </c>
      <c r="C15155" t="s">
        <v>240</v>
      </c>
      <c r="D15155" t="s">
        <v>1002</v>
      </c>
      <c r="E15155" s="23">
        <v>44440</v>
      </c>
      <c r="F15155">
        <v>10.5</v>
      </c>
      <c r="G15155">
        <v>11.5</v>
      </c>
      <c r="I15155">
        <v>31</v>
      </c>
      <c r="J15155">
        <v>61</v>
      </c>
      <c r="L15155">
        <v>65</v>
      </c>
      <c r="N15155">
        <v>27</v>
      </c>
      <c r="P15155">
        <v>5</v>
      </c>
      <c r="Q15155">
        <v>8</v>
      </c>
      <c r="S15155">
        <v>4</v>
      </c>
    </row>
    <row r="15156" spans="1:19" x14ac:dyDescent="0.2">
      <c r="A15156" t="s">
        <v>31329</v>
      </c>
      <c r="B15156" t="s">
        <v>31141</v>
      </c>
      <c r="C15156" t="s">
        <v>241</v>
      </c>
      <c r="D15156" t="s">
        <v>1000</v>
      </c>
      <c r="E15156" s="23">
        <v>44440</v>
      </c>
      <c r="F15156">
        <v>31</v>
      </c>
      <c r="G15156">
        <v>42.5</v>
      </c>
      <c r="I15156">
        <v>275</v>
      </c>
      <c r="J15156">
        <v>339</v>
      </c>
      <c r="L15156">
        <v>461</v>
      </c>
      <c r="N15156">
        <v>261</v>
      </c>
      <c r="P15156">
        <v>16</v>
      </c>
      <c r="Q15156">
        <v>22</v>
      </c>
      <c r="S15156">
        <v>14</v>
      </c>
    </row>
    <row r="15157" spans="1:19" x14ac:dyDescent="0.2">
      <c r="A15157" t="s">
        <v>31330</v>
      </c>
      <c r="B15157" t="s">
        <v>31142</v>
      </c>
      <c r="C15157" t="s">
        <v>241</v>
      </c>
      <c r="D15157" t="s">
        <v>1002</v>
      </c>
      <c r="E15157" s="23">
        <v>44440</v>
      </c>
      <c r="F15157">
        <v>31</v>
      </c>
      <c r="G15157">
        <v>42.5</v>
      </c>
      <c r="I15157">
        <v>275</v>
      </c>
      <c r="J15157">
        <v>339</v>
      </c>
      <c r="L15157">
        <v>461</v>
      </c>
      <c r="N15157">
        <v>261</v>
      </c>
      <c r="P15157">
        <v>16</v>
      </c>
      <c r="Q15157">
        <v>22</v>
      </c>
      <c r="S15157">
        <v>14</v>
      </c>
    </row>
    <row r="15158" spans="1:19" x14ac:dyDescent="0.2">
      <c r="A15158" t="s">
        <v>31331</v>
      </c>
      <c r="B15158" t="s">
        <v>31143</v>
      </c>
      <c r="C15158" t="s">
        <v>318</v>
      </c>
      <c r="D15158" t="s">
        <v>1000</v>
      </c>
      <c r="E15158" s="23">
        <v>44440</v>
      </c>
      <c r="F15158">
        <v>5.5</v>
      </c>
      <c r="G15158">
        <v>6</v>
      </c>
      <c r="I15158">
        <v>10</v>
      </c>
      <c r="J15158">
        <v>32</v>
      </c>
      <c r="L15158">
        <v>35</v>
      </c>
      <c r="N15158">
        <v>10</v>
      </c>
      <c r="P15158">
        <v>1</v>
      </c>
      <c r="Q15158">
        <v>2</v>
      </c>
      <c r="S15158">
        <v>0</v>
      </c>
    </row>
    <row r="15159" spans="1:19" x14ac:dyDescent="0.2">
      <c r="A15159" t="s">
        <v>31332</v>
      </c>
      <c r="B15159" t="s">
        <v>31144</v>
      </c>
      <c r="C15159" t="s">
        <v>318</v>
      </c>
      <c r="D15159" t="s">
        <v>1002</v>
      </c>
      <c r="E15159" s="23">
        <v>44440</v>
      </c>
      <c r="F15159">
        <v>5.5</v>
      </c>
      <c r="G15159">
        <v>6</v>
      </c>
      <c r="I15159">
        <v>10</v>
      </c>
      <c r="J15159">
        <v>32</v>
      </c>
      <c r="L15159">
        <v>35</v>
      </c>
      <c r="N15159">
        <v>10</v>
      </c>
      <c r="P15159">
        <v>1</v>
      </c>
      <c r="Q15159">
        <v>2</v>
      </c>
      <c r="S15159">
        <v>0</v>
      </c>
    </row>
    <row r="15160" spans="1:19" x14ac:dyDescent="0.2">
      <c r="A15160" t="s">
        <v>31333</v>
      </c>
      <c r="B15160" t="s">
        <v>31145</v>
      </c>
      <c r="C15160" t="s">
        <v>896</v>
      </c>
      <c r="D15160" t="s">
        <v>1000</v>
      </c>
      <c r="E15160" s="23">
        <v>44440</v>
      </c>
      <c r="F15160">
        <v>65</v>
      </c>
      <c r="G15160">
        <v>84</v>
      </c>
      <c r="I15160">
        <v>409</v>
      </c>
      <c r="J15160">
        <v>533</v>
      </c>
      <c r="L15160">
        <v>686</v>
      </c>
      <c r="N15160">
        <v>376</v>
      </c>
      <c r="O15160" t="s">
        <v>904</v>
      </c>
      <c r="P15160">
        <v>26</v>
      </c>
      <c r="Q15160">
        <v>40</v>
      </c>
      <c r="S15160">
        <v>35</v>
      </c>
    </row>
    <row r="15161" spans="1:19" x14ac:dyDescent="0.2">
      <c r="A15161" t="s">
        <v>31334</v>
      </c>
      <c r="B15161" t="s">
        <v>31146</v>
      </c>
      <c r="C15161" t="s">
        <v>899</v>
      </c>
      <c r="D15161" t="s">
        <v>1001</v>
      </c>
      <c r="E15161" s="23">
        <v>44440</v>
      </c>
      <c r="F15161">
        <v>0</v>
      </c>
      <c r="G15161">
        <v>0</v>
      </c>
      <c r="I15161">
        <v>2</v>
      </c>
      <c r="J15161">
        <v>0</v>
      </c>
      <c r="L15161">
        <v>0</v>
      </c>
      <c r="N15161">
        <v>2</v>
      </c>
      <c r="O15161" t="s">
        <v>904</v>
      </c>
      <c r="P15161">
        <v>1</v>
      </c>
      <c r="Q15161">
        <v>1</v>
      </c>
      <c r="S15161">
        <v>0</v>
      </c>
    </row>
    <row r="15162" spans="1:19" x14ac:dyDescent="0.2">
      <c r="A15162" t="s">
        <v>31335</v>
      </c>
      <c r="B15162" t="s">
        <v>31147</v>
      </c>
      <c r="C15162" t="s">
        <v>1237</v>
      </c>
      <c r="D15162" t="s">
        <v>1000</v>
      </c>
      <c r="E15162" s="23">
        <v>44440</v>
      </c>
      <c r="F15162">
        <v>16.5</v>
      </c>
      <c r="G15162">
        <v>19.5</v>
      </c>
      <c r="I15162">
        <v>72</v>
      </c>
      <c r="J15162">
        <v>94</v>
      </c>
      <c r="L15162">
        <v>108</v>
      </c>
      <c r="N15162">
        <v>65</v>
      </c>
      <c r="P15162">
        <v>6</v>
      </c>
      <c r="Q15162">
        <v>10</v>
      </c>
      <c r="S15162">
        <v>9</v>
      </c>
    </row>
    <row r="15163" spans="1:19" x14ac:dyDescent="0.2">
      <c r="A15163" t="s">
        <v>31336</v>
      </c>
      <c r="B15163" t="s">
        <v>31148</v>
      </c>
      <c r="C15163" t="s">
        <v>1237</v>
      </c>
      <c r="D15163" t="s">
        <v>1001</v>
      </c>
      <c r="E15163" s="23">
        <v>44440</v>
      </c>
      <c r="F15163">
        <v>0</v>
      </c>
      <c r="G15163">
        <v>0</v>
      </c>
      <c r="I15163">
        <v>2</v>
      </c>
      <c r="J15163">
        <v>0</v>
      </c>
      <c r="L15163">
        <v>0</v>
      </c>
      <c r="N15163">
        <v>2</v>
      </c>
      <c r="P15163">
        <v>1</v>
      </c>
      <c r="Q15163">
        <v>1</v>
      </c>
      <c r="S15163">
        <v>0</v>
      </c>
    </row>
    <row r="15164" spans="1:19" x14ac:dyDescent="0.2">
      <c r="A15164" t="s">
        <v>31337</v>
      </c>
      <c r="B15164" t="s">
        <v>31149</v>
      </c>
      <c r="C15164" t="s">
        <v>1237</v>
      </c>
      <c r="D15164" t="s">
        <v>1002</v>
      </c>
      <c r="E15164" s="23">
        <v>44440</v>
      </c>
      <c r="F15164">
        <v>16.5</v>
      </c>
      <c r="G15164">
        <v>19.5</v>
      </c>
      <c r="I15164">
        <v>74</v>
      </c>
      <c r="J15164">
        <v>94</v>
      </c>
      <c r="L15164">
        <v>108</v>
      </c>
      <c r="N15164">
        <v>67</v>
      </c>
      <c r="P15164">
        <v>7</v>
      </c>
      <c r="Q15164">
        <v>11</v>
      </c>
      <c r="S15164">
        <v>9</v>
      </c>
    </row>
    <row r="15165" spans="1:19" x14ac:dyDescent="0.2">
      <c r="A15165" t="s">
        <v>31338</v>
      </c>
      <c r="B15165" t="s">
        <v>31150</v>
      </c>
      <c r="C15165" t="s">
        <v>235</v>
      </c>
      <c r="D15165" t="s">
        <v>1002</v>
      </c>
      <c r="E15165" s="23">
        <v>44440</v>
      </c>
      <c r="F15165">
        <v>65</v>
      </c>
      <c r="G15165">
        <v>84</v>
      </c>
      <c r="I15165">
        <v>411</v>
      </c>
      <c r="J15165">
        <v>533</v>
      </c>
      <c r="L15165">
        <v>686</v>
      </c>
      <c r="N15165">
        <v>378</v>
      </c>
      <c r="P15165">
        <v>27</v>
      </c>
      <c r="Q15165">
        <v>41</v>
      </c>
      <c r="S15165">
        <v>35</v>
      </c>
    </row>
    <row r="15166" spans="1:19" x14ac:dyDescent="0.2">
      <c r="A15166" t="s">
        <v>31527</v>
      </c>
      <c r="B15166" t="s">
        <v>31339</v>
      </c>
      <c r="C15166" t="s">
        <v>228</v>
      </c>
      <c r="D15166" t="s">
        <v>1000</v>
      </c>
      <c r="E15166" s="23">
        <v>44470</v>
      </c>
      <c r="F15166">
        <v>0</v>
      </c>
      <c r="G15166">
        <v>0</v>
      </c>
      <c r="I15166">
        <v>0</v>
      </c>
      <c r="J15166">
        <v>0</v>
      </c>
      <c r="L15166">
        <v>0</v>
      </c>
      <c r="N15166">
        <v>0</v>
      </c>
      <c r="P15166">
        <v>0</v>
      </c>
      <c r="Q15166">
        <v>0</v>
      </c>
      <c r="S15166">
        <v>0</v>
      </c>
    </row>
    <row r="15167" spans="1:19" x14ac:dyDescent="0.2">
      <c r="A15167" t="s">
        <v>31528</v>
      </c>
      <c r="B15167" t="s">
        <v>31340</v>
      </c>
      <c r="C15167" t="s">
        <v>211</v>
      </c>
      <c r="D15167" t="s">
        <v>1000</v>
      </c>
      <c r="E15167" s="23">
        <v>44470</v>
      </c>
      <c r="F15167">
        <v>0</v>
      </c>
      <c r="G15167">
        <v>0</v>
      </c>
      <c r="I15167">
        <v>0</v>
      </c>
      <c r="J15167">
        <v>0</v>
      </c>
      <c r="L15167">
        <v>0</v>
      </c>
      <c r="N15167">
        <v>0</v>
      </c>
      <c r="P15167">
        <v>0</v>
      </c>
      <c r="Q15167">
        <v>0</v>
      </c>
      <c r="S15167">
        <v>0</v>
      </c>
    </row>
    <row r="15168" spans="1:19" x14ac:dyDescent="0.2">
      <c r="A15168" t="s">
        <v>31529</v>
      </c>
      <c r="B15168" t="s">
        <v>31341</v>
      </c>
      <c r="C15168" t="s">
        <v>213</v>
      </c>
      <c r="D15168" t="s">
        <v>1000</v>
      </c>
      <c r="E15168" s="23">
        <v>44470</v>
      </c>
      <c r="F15168">
        <v>0</v>
      </c>
      <c r="G15168">
        <v>0</v>
      </c>
      <c r="I15168">
        <v>0</v>
      </c>
      <c r="J15168">
        <v>0</v>
      </c>
      <c r="L15168">
        <v>0</v>
      </c>
      <c r="N15168">
        <v>0</v>
      </c>
      <c r="P15168">
        <v>0</v>
      </c>
      <c r="Q15168">
        <v>0</v>
      </c>
      <c r="S15168">
        <v>0</v>
      </c>
    </row>
    <row r="15169" spans="1:19" x14ac:dyDescent="0.2">
      <c r="A15169" t="s">
        <v>31530</v>
      </c>
      <c r="B15169" t="s">
        <v>31342</v>
      </c>
      <c r="C15169" t="s">
        <v>229</v>
      </c>
      <c r="D15169" t="s">
        <v>1000</v>
      </c>
      <c r="E15169" s="23">
        <v>44470</v>
      </c>
      <c r="F15169">
        <v>0</v>
      </c>
      <c r="G15169">
        <v>0</v>
      </c>
      <c r="I15169">
        <v>0</v>
      </c>
      <c r="J15169">
        <v>0</v>
      </c>
      <c r="L15169">
        <v>0</v>
      </c>
      <c r="N15169">
        <v>0</v>
      </c>
      <c r="P15169">
        <v>0</v>
      </c>
      <c r="Q15169">
        <v>0</v>
      </c>
      <c r="S15169">
        <v>0</v>
      </c>
    </row>
    <row r="15170" spans="1:19" x14ac:dyDescent="0.2">
      <c r="A15170" t="s">
        <v>31531</v>
      </c>
      <c r="B15170" t="s">
        <v>31343</v>
      </c>
      <c r="C15170" t="s">
        <v>1051</v>
      </c>
      <c r="D15170" t="s">
        <v>1000</v>
      </c>
      <c r="E15170" s="23">
        <v>44470</v>
      </c>
      <c r="F15170">
        <v>0</v>
      </c>
      <c r="G15170">
        <v>0</v>
      </c>
      <c r="I15170">
        <v>0</v>
      </c>
      <c r="J15170">
        <v>0</v>
      </c>
      <c r="L15170">
        <v>0</v>
      </c>
      <c r="N15170">
        <v>0</v>
      </c>
      <c r="P15170">
        <v>0</v>
      </c>
      <c r="Q15170">
        <v>0</v>
      </c>
      <c r="S15170">
        <v>0</v>
      </c>
    </row>
    <row r="15171" spans="1:19" x14ac:dyDescent="0.2">
      <c r="A15171" t="s">
        <v>31532</v>
      </c>
      <c r="B15171" t="s">
        <v>31344</v>
      </c>
      <c r="C15171" t="s">
        <v>1048</v>
      </c>
      <c r="D15171" t="s">
        <v>1000</v>
      </c>
      <c r="E15171" s="23">
        <v>44470</v>
      </c>
      <c r="F15171">
        <v>0</v>
      </c>
      <c r="G15171">
        <v>0</v>
      </c>
      <c r="I15171">
        <v>0</v>
      </c>
      <c r="J15171">
        <v>0</v>
      </c>
      <c r="L15171">
        <v>0</v>
      </c>
      <c r="N15171">
        <v>2</v>
      </c>
      <c r="P15171">
        <v>0</v>
      </c>
      <c r="Q15171">
        <v>0</v>
      </c>
      <c r="S15171">
        <v>0</v>
      </c>
    </row>
    <row r="15172" spans="1:19" x14ac:dyDescent="0.2">
      <c r="A15172" t="s">
        <v>31533</v>
      </c>
      <c r="B15172" t="s">
        <v>31345</v>
      </c>
      <c r="C15172" t="s">
        <v>1047</v>
      </c>
      <c r="D15172" t="s">
        <v>1000</v>
      </c>
      <c r="E15172" s="23">
        <v>44470</v>
      </c>
      <c r="F15172">
        <v>1.5</v>
      </c>
      <c r="G15172">
        <v>1.5</v>
      </c>
      <c r="I15172">
        <v>19</v>
      </c>
      <c r="J15172">
        <v>8</v>
      </c>
      <c r="L15172">
        <v>8</v>
      </c>
      <c r="N15172">
        <v>18</v>
      </c>
      <c r="P15172">
        <v>0</v>
      </c>
      <c r="Q15172">
        <v>0</v>
      </c>
      <c r="S15172">
        <v>1</v>
      </c>
    </row>
    <row r="15173" spans="1:19" x14ac:dyDescent="0.2">
      <c r="A15173" t="s">
        <v>31534</v>
      </c>
      <c r="B15173" t="s">
        <v>31346</v>
      </c>
      <c r="C15173" t="s">
        <v>1050</v>
      </c>
      <c r="D15173" t="s">
        <v>1001</v>
      </c>
      <c r="E15173" s="23">
        <v>44470</v>
      </c>
      <c r="F15173">
        <v>0</v>
      </c>
      <c r="G15173">
        <v>0</v>
      </c>
      <c r="I15173">
        <v>0</v>
      </c>
      <c r="J15173">
        <v>0</v>
      </c>
      <c r="L15173">
        <v>0</v>
      </c>
      <c r="N15173">
        <v>0</v>
      </c>
      <c r="P15173">
        <v>0</v>
      </c>
      <c r="Q15173">
        <v>0</v>
      </c>
      <c r="S15173">
        <v>0</v>
      </c>
    </row>
    <row r="15174" spans="1:19" x14ac:dyDescent="0.2">
      <c r="A15174" t="s">
        <v>31535</v>
      </c>
      <c r="B15174" t="s">
        <v>31347</v>
      </c>
      <c r="C15174" t="s">
        <v>1050</v>
      </c>
      <c r="D15174" t="s">
        <v>1000</v>
      </c>
      <c r="E15174" s="23">
        <v>44470</v>
      </c>
      <c r="F15174">
        <v>0</v>
      </c>
      <c r="G15174">
        <v>0</v>
      </c>
      <c r="I15174">
        <v>0</v>
      </c>
      <c r="J15174">
        <v>0</v>
      </c>
      <c r="L15174">
        <v>0</v>
      </c>
      <c r="N15174">
        <v>0</v>
      </c>
      <c r="P15174">
        <v>0</v>
      </c>
      <c r="Q15174">
        <v>0</v>
      </c>
      <c r="S15174">
        <v>0</v>
      </c>
    </row>
    <row r="15175" spans="1:19" x14ac:dyDescent="0.2">
      <c r="A15175" t="s">
        <v>31536</v>
      </c>
      <c r="B15175" t="s">
        <v>31348</v>
      </c>
      <c r="C15175" t="s">
        <v>1049</v>
      </c>
      <c r="D15175" t="s">
        <v>1001</v>
      </c>
      <c r="E15175" s="23">
        <v>44470</v>
      </c>
      <c r="F15175">
        <v>0</v>
      </c>
      <c r="G15175">
        <v>0</v>
      </c>
      <c r="I15175">
        <v>0</v>
      </c>
      <c r="J15175">
        <v>0</v>
      </c>
      <c r="L15175">
        <v>0</v>
      </c>
      <c r="N15175">
        <v>0</v>
      </c>
      <c r="P15175">
        <v>0</v>
      </c>
      <c r="Q15175">
        <v>0</v>
      </c>
      <c r="S15175">
        <v>0</v>
      </c>
    </row>
    <row r="15176" spans="1:19" x14ac:dyDescent="0.2">
      <c r="A15176" t="s">
        <v>31537</v>
      </c>
      <c r="B15176" t="s">
        <v>31349</v>
      </c>
      <c r="C15176" t="s">
        <v>1048</v>
      </c>
      <c r="D15176" t="s">
        <v>1001</v>
      </c>
      <c r="E15176" s="23">
        <v>44470</v>
      </c>
      <c r="F15176">
        <v>0</v>
      </c>
      <c r="G15176">
        <v>0</v>
      </c>
      <c r="I15176">
        <v>2</v>
      </c>
      <c r="J15176">
        <v>0</v>
      </c>
      <c r="L15176">
        <v>0</v>
      </c>
      <c r="N15176">
        <v>2</v>
      </c>
      <c r="P15176">
        <v>0</v>
      </c>
      <c r="Q15176">
        <v>0</v>
      </c>
      <c r="S15176">
        <v>0</v>
      </c>
    </row>
    <row r="15177" spans="1:19" x14ac:dyDescent="0.2">
      <c r="A15177" t="s">
        <v>31532</v>
      </c>
      <c r="B15177" t="s">
        <v>31344</v>
      </c>
      <c r="C15177" t="s">
        <v>1048</v>
      </c>
      <c r="D15177" t="s">
        <v>1000</v>
      </c>
      <c r="E15177" s="23">
        <v>44470</v>
      </c>
      <c r="F15177">
        <v>0.5</v>
      </c>
      <c r="G15177">
        <v>0.5</v>
      </c>
      <c r="I15177">
        <v>2</v>
      </c>
      <c r="J15177">
        <v>3</v>
      </c>
      <c r="L15177">
        <v>3</v>
      </c>
      <c r="N15177">
        <v>2</v>
      </c>
      <c r="P15177">
        <v>0</v>
      </c>
      <c r="Q15177">
        <v>0</v>
      </c>
      <c r="S15177">
        <v>0</v>
      </c>
    </row>
    <row r="15178" spans="1:19" x14ac:dyDescent="0.2">
      <c r="A15178" t="s">
        <v>31538</v>
      </c>
      <c r="B15178" t="s">
        <v>31350</v>
      </c>
      <c r="C15178" t="s">
        <v>1047</v>
      </c>
      <c r="D15178" t="s">
        <v>1001</v>
      </c>
      <c r="E15178" s="23">
        <v>44470</v>
      </c>
      <c r="F15178">
        <v>0</v>
      </c>
      <c r="G15178">
        <v>0</v>
      </c>
      <c r="I15178">
        <v>0</v>
      </c>
      <c r="J15178">
        <v>0</v>
      </c>
      <c r="L15178">
        <v>0</v>
      </c>
      <c r="N15178">
        <v>0</v>
      </c>
      <c r="P15178">
        <v>0</v>
      </c>
      <c r="Q15178">
        <v>0</v>
      </c>
      <c r="S15178">
        <v>0</v>
      </c>
    </row>
    <row r="15179" spans="1:19" x14ac:dyDescent="0.2">
      <c r="A15179" t="s">
        <v>31539</v>
      </c>
      <c r="B15179" t="s">
        <v>31351</v>
      </c>
      <c r="C15179" t="s">
        <v>25343</v>
      </c>
      <c r="D15179" t="s">
        <v>1001</v>
      </c>
      <c r="E15179" s="23">
        <v>44470</v>
      </c>
      <c r="F15179">
        <v>0</v>
      </c>
      <c r="G15179">
        <v>0</v>
      </c>
      <c r="I15179">
        <v>0</v>
      </c>
      <c r="J15179">
        <v>0</v>
      </c>
      <c r="L15179">
        <v>0</v>
      </c>
      <c r="N15179">
        <v>0</v>
      </c>
      <c r="P15179">
        <v>0</v>
      </c>
      <c r="Q15179">
        <v>0</v>
      </c>
      <c r="S15179">
        <v>0</v>
      </c>
    </row>
    <row r="15180" spans="1:19" x14ac:dyDescent="0.2">
      <c r="A15180" t="s">
        <v>31540</v>
      </c>
      <c r="B15180" t="s">
        <v>31352</v>
      </c>
      <c r="C15180" t="s">
        <v>25343</v>
      </c>
      <c r="D15180" t="s">
        <v>1000</v>
      </c>
      <c r="E15180" s="23">
        <v>44470</v>
      </c>
      <c r="F15180">
        <v>0</v>
      </c>
      <c r="G15180">
        <v>0</v>
      </c>
      <c r="I15180">
        <v>0</v>
      </c>
      <c r="J15180">
        <v>0</v>
      </c>
      <c r="L15180">
        <v>0</v>
      </c>
      <c r="N15180">
        <v>0</v>
      </c>
      <c r="P15180">
        <v>0</v>
      </c>
      <c r="Q15180">
        <v>0</v>
      </c>
      <c r="S15180">
        <v>0</v>
      </c>
    </row>
    <row r="15181" spans="1:19" x14ac:dyDescent="0.2">
      <c r="A15181" t="s">
        <v>31541</v>
      </c>
      <c r="B15181" t="s">
        <v>31353</v>
      </c>
      <c r="C15181" t="s">
        <v>25698</v>
      </c>
      <c r="D15181" t="s">
        <v>1000</v>
      </c>
      <c r="E15181" s="23">
        <v>44470</v>
      </c>
      <c r="F15181">
        <v>3</v>
      </c>
      <c r="G15181">
        <v>3</v>
      </c>
      <c r="I15181">
        <v>7</v>
      </c>
      <c r="J15181">
        <v>18</v>
      </c>
      <c r="L15181">
        <v>18</v>
      </c>
      <c r="N15181">
        <v>5</v>
      </c>
      <c r="P15181">
        <v>3</v>
      </c>
      <c r="Q15181">
        <v>4</v>
      </c>
      <c r="S15181">
        <v>2</v>
      </c>
    </row>
    <row r="15182" spans="1:19" x14ac:dyDescent="0.2">
      <c r="A15182" t="s">
        <v>31542</v>
      </c>
      <c r="B15182" t="s">
        <v>31354</v>
      </c>
      <c r="C15182" t="s">
        <v>959</v>
      </c>
      <c r="D15182" t="s">
        <v>1000</v>
      </c>
      <c r="E15182" s="23">
        <v>44470</v>
      </c>
      <c r="F15182">
        <v>0</v>
      </c>
      <c r="G15182">
        <v>0</v>
      </c>
      <c r="I15182">
        <v>0</v>
      </c>
      <c r="J15182">
        <v>0</v>
      </c>
      <c r="L15182">
        <v>0</v>
      </c>
      <c r="N15182">
        <v>0</v>
      </c>
      <c r="P15182">
        <v>0</v>
      </c>
      <c r="Q15182">
        <v>0</v>
      </c>
      <c r="S15182">
        <v>0</v>
      </c>
    </row>
    <row r="15183" spans="1:19" x14ac:dyDescent="0.2">
      <c r="A15183" t="s">
        <v>31543</v>
      </c>
      <c r="B15183" t="s">
        <v>31355</v>
      </c>
      <c r="C15183" t="s">
        <v>205</v>
      </c>
      <c r="D15183" t="s">
        <v>1000</v>
      </c>
      <c r="E15183" s="23">
        <v>44470</v>
      </c>
      <c r="F15183">
        <v>0</v>
      </c>
      <c r="G15183">
        <v>0</v>
      </c>
      <c r="I15183">
        <v>0</v>
      </c>
      <c r="J15183">
        <v>0</v>
      </c>
      <c r="L15183">
        <v>0</v>
      </c>
      <c r="N15183">
        <v>0</v>
      </c>
      <c r="P15183">
        <v>0</v>
      </c>
      <c r="Q15183">
        <v>0</v>
      </c>
      <c r="S15183">
        <v>0</v>
      </c>
    </row>
    <row r="15184" spans="1:19" x14ac:dyDescent="0.2">
      <c r="A15184" t="s">
        <v>31544</v>
      </c>
      <c r="B15184" t="s">
        <v>31356</v>
      </c>
      <c r="C15184" t="s">
        <v>384</v>
      </c>
      <c r="D15184" t="s">
        <v>1000</v>
      </c>
      <c r="E15184" s="23">
        <v>44470</v>
      </c>
      <c r="F15184">
        <v>0</v>
      </c>
      <c r="G15184">
        <v>0</v>
      </c>
      <c r="I15184">
        <v>0</v>
      </c>
      <c r="J15184">
        <v>0</v>
      </c>
      <c r="L15184">
        <v>0</v>
      </c>
      <c r="N15184">
        <v>0</v>
      </c>
      <c r="P15184">
        <v>0</v>
      </c>
      <c r="Q15184">
        <v>0</v>
      </c>
      <c r="S15184">
        <v>0</v>
      </c>
    </row>
    <row r="15185" spans="1:19" x14ac:dyDescent="0.2">
      <c r="A15185" t="s">
        <v>31545</v>
      </c>
      <c r="B15185" t="s">
        <v>31357</v>
      </c>
      <c r="C15185" t="s">
        <v>210</v>
      </c>
      <c r="D15185" t="s">
        <v>1000</v>
      </c>
      <c r="E15185" s="23">
        <v>44470</v>
      </c>
      <c r="F15185">
        <v>0</v>
      </c>
      <c r="G15185">
        <v>0</v>
      </c>
      <c r="I15185">
        <v>0</v>
      </c>
      <c r="J15185">
        <v>0</v>
      </c>
      <c r="L15185">
        <v>0</v>
      </c>
      <c r="N15185">
        <v>0</v>
      </c>
      <c r="P15185">
        <v>0</v>
      </c>
      <c r="Q15185">
        <v>0</v>
      </c>
      <c r="S15185">
        <v>0</v>
      </c>
    </row>
    <row r="15186" spans="1:19" x14ac:dyDescent="0.2">
      <c r="A15186" t="s">
        <v>31546</v>
      </c>
      <c r="B15186" t="s">
        <v>31358</v>
      </c>
      <c r="C15186" t="s">
        <v>215</v>
      </c>
      <c r="D15186" t="s">
        <v>1000</v>
      </c>
      <c r="E15186" s="23">
        <v>44470</v>
      </c>
      <c r="F15186">
        <v>5</v>
      </c>
      <c r="G15186">
        <v>7</v>
      </c>
      <c r="I15186">
        <v>26</v>
      </c>
      <c r="J15186">
        <v>30</v>
      </c>
      <c r="L15186">
        <v>39</v>
      </c>
      <c r="N15186">
        <v>20</v>
      </c>
      <c r="P15186">
        <v>4</v>
      </c>
      <c r="Q15186">
        <v>9</v>
      </c>
      <c r="S15186">
        <v>6</v>
      </c>
    </row>
    <row r="15187" spans="1:19" x14ac:dyDescent="0.2">
      <c r="A15187" t="s">
        <v>31547</v>
      </c>
      <c r="B15187" t="s">
        <v>31359</v>
      </c>
      <c r="C15187" t="s">
        <v>960</v>
      </c>
      <c r="D15187" t="s">
        <v>1000</v>
      </c>
      <c r="E15187" s="23">
        <v>44470</v>
      </c>
      <c r="F15187">
        <v>0</v>
      </c>
      <c r="G15187">
        <v>0</v>
      </c>
      <c r="I15187">
        <v>0</v>
      </c>
      <c r="J15187">
        <v>0</v>
      </c>
      <c r="L15187">
        <v>0</v>
      </c>
      <c r="N15187">
        <v>0</v>
      </c>
      <c r="P15187">
        <v>0</v>
      </c>
      <c r="Q15187">
        <v>0</v>
      </c>
      <c r="S15187">
        <v>0</v>
      </c>
    </row>
    <row r="15188" spans="1:19" x14ac:dyDescent="0.2">
      <c r="A15188" t="s">
        <v>31548</v>
      </c>
      <c r="B15188" t="s">
        <v>31360</v>
      </c>
      <c r="C15188" t="s">
        <v>961</v>
      </c>
      <c r="D15188" t="s">
        <v>1000</v>
      </c>
      <c r="E15188" s="23">
        <v>44470</v>
      </c>
      <c r="F15188">
        <v>4</v>
      </c>
      <c r="G15188">
        <v>4</v>
      </c>
      <c r="I15188">
        <v>20</v>
      </c>
      <c r="J15188">
        <v>20</v>
      </c>
      <c r="L15188">
        <v>20</v>
      </c>
      <c r="N15188">
        <v>17</v>
      </c>
      <c r="P15188">
        <v>0</v>
      </c>
      <c r="Q15188">
        <v>0</v>
      </c>
      <c r="S15188">
        <v>3</v>
      </c>
    </row>
    <row r="15189" spans="1:19" x14ac:dyDescent="0.2">
      <c r="A15189" t="s">
        <v>31549</v>
      </c>
      <c r="B15189" t="s">
        <v>31361</v>
      </c>
      <c r="C15189" t="s">
        <v>221</v>
      </c>
      <c r="D15189" t="s">
        <v>1000</v>
      </c>
      <c r="E15189" s="23">
        <v>44470</v>
      </c>
      <c r="F15189">
        <v>0</v>
      </c>
      <c r="G15189">
        <v>0</v>
      </c>
      <c r="I15189">
        <v>0</v>
      </c>
      <c r="J15189">
        <v>0</v>
      </c>
      <c r="L15189">
        <v>0</v>
      </c>
      <c r="N15189">
        <v>0</v>
      </c>
      <c r="P15189">
        <v>0</v>
      </c>
      <c r="Q15189">
        <v>0</v>
      </c>
      <c r="S15189">
        <v>0</v>
      </c>
    </row>
    <row r="15190" spans="1:19" x14ac:dyDescent="0.2">
      <c r="A15190" t="s">
        <v>31550</v>
      </c>
      <c r="B15190" t="s">
        <v>31362</v>
      </c>
      <c r="C15190" t="s">
        <v>222</v>
      </c>
      <c r="D15190" t="s">
        <v>1000</v>
      </c>
      <c r="E15190" s="23">
        <v>44470</v>
      </c>
      <c r="F15190">
        <v>0</v>
      </c>
      <c r="G15190">
        <v>0</v>
      </c>
      <c r="I15190">
        <v>0</v>
      </c>
      <c r="J15190">
        <v>0</v>
      </c>
      <c r="L15190">
        <v>0</v>
      </c>
      <c r="N15190">
        <v>0</v>
      </c>
      <c r="P15190">
        <v>0</v>
      </c>
      <c r="Q15190">
        <v>0</v>
      </c>
      <c r="S15190">
        <v>0</v>
      </c>
    </row>
    <row r="15191" spans="1:19" x14ac:dyDescent="0.2">
      <c r="A15191" t="s">
        <v>31551</v>
      </c>
      <c r="B15191" t="s">
        <v>31363</v>
      </c>
      <c r="C15191" t="s">
        <v>1052</v>
      </c>
      <c r="D15191" t="s">
        <v>1000</v>
      </c>
      <c r="E15191" s="23">
        <v>44470</v>
      </c>
      <c r="F15191">
        <v>2.5</v>
      </c>
      <c r="G15191">
        <v>3</v>
      </c>
      <c r="I15191">
        <v>16</v>
      </c>
      <c r="J15191">
        <v>14</v>
      </c>
      <c r="L15191">
        <v>17</v>
      </c>
      <c r="N15191">
        <v>13</v>
      </c>
      <c r="P15191">
        <v>0</v>
      </c>
      <c r="Q15191">
        <v>0</v>
      </c>
      <c r="S15191">
        <v>3</v>
      </c>
    </row>
    <row r="15192" spans="1:19" x14ac:dyDescent="0.2">
      <c r="A15192" t="s">
        <v>31552</v>
      </c>
      <c r="B15192" t="s">
        <v>31364</v>
      </c>
      <c r="C15192" t="s">
        <v>1053</v>
      </c>
      <c r="D15192" t="s">
        <v>1000</v>
      </c>
      <c r="E15192" s="23">
        <v>44470</v>
      </c>
      <c r="F15192">
        <v>1</v>
      </c>
      <c r="G15192">
        <v>1</v>
      </c>
      <c r="I15192">
        <v>2</v>
      </c>
      <c r="J15192">
        <v>5</v>
      </c>
      <c r="L15192">
        <v>5</v>
      </c>
      <c r="N15192">
        <v>2</v>
      </c>
      <c r="P15192">
        <v>1</v>
      </c>
      <c r="Q15192">
        <v>1</v>
      </c>
      <c r="S15192">
        <v>0</v>
      </c>
    </row>
    <row r="15193" spans="1:19" x14ac:dyDescent="0.2">
      <c r="A15193" t="s">
        <v>31553</v>
      </c>
      <c r="B15193" t="s">
        <v>31365</v>
      </c>
      <c r="C15193" t="s">
        <v>1052</v>
      </c>
      <c r="D15193" t="s">
        <v>1001</v>
      </c>
      <c r="E15193" s="23">
        <v>44470</v>
      </c>
      <c r="F15193">
        <v>0</v>
      </c>
      <c r="G15193">
        <v>0</v>
      </c>
      <c r="I15193">
        <v>0</v>
      </c>
      <c r="J15193">
        <v>0</v>
      </c>
      <c r="L15193">
        <v>0</v>
      </c>
      <c r="N15193">
        <v>0</v>
      </c>
      <c r="P15193">
        <v>0</v>
      </c>
      <c r="Q15193">
        <v>0</v>
      </c>
      <c r="S15193">
        <v>0</v>
      </c>
    </row>
    <row r="15194" spans="1:19" x14ac:dyDescent="0.2">
      <c r="A15194" t="s">
        <v>31554</v>
      </c>
      <c r="B15194" t="s">
        <v>31366</v>
      </c>
      <c r="C15194" t="s">
        <v>1053</v>
      </c>
      <c r="D15194" t="s">
        <v>1001</v>
      </c>
      <c r="E15194" s="23">
        <v>44470</v>
      </c>
      <c r="F15194">
        <v>0</v>
      </c>
      <c r="G15194">
        <v>0</v>
      </c>
      <c r="I15194">
        <v>0</v>
      </c>
      <c r="J15194">
        <v>0</v>
      </c>
      <c r="L15194">
        <v>0</v>
      </c>
      <c r="N15194">
        <v>0</v>
      </c>
      <c r="P15194">
        <v>0</v>
      </c>
      <c r="Q15194">
        <v>0</v>
      </c>
      <c r="S15194">
        <v>0</v>
      </c>
    </row>
    <row r="15195" spans="1:19" x14ac:dyDescent="0.2">
      <c r="A15195" t="s">
        <v>31555</v>
      </c>
      <c r="B15195" t="s">
        <v>31367</v>
      </c>
      <c r="C15195" t="s">
        <v>1054</v>
      </c>
      <c r="D15195" t="s">
        <v>1001</v>
      </c>
      <c r="E15195" s="23">
        <v>44470</v>
      </c>
      <c r="F15195">
        <v>0</v>
      </c>
      <c r="G15195">
        <v>0</v>
      </c>
      <c r="I15195">
        <v>0</v>
      </c>
      <c r="J15195">
        <v>0</v>
      </c>
      <c r="L15195">
        <v>0</v>
      </c>
      <c r="N15195">
        <v>0</v>
      </c>
      <c r="P15195">
        <v>0</v>
      </c>
      <c r="Q15195">
        <v>0</v>
      </c>
      <c r="S15195">
        <v>0</v>
      </c>
    </row>
    <row r="15196" spans="1:19" x14ac:dyDescent="0.2">
      <c r="A15196" t="s">
        <v>31556</v>
      </c>
      <c r="B15196" t="s">
        <v>31368</v>
      </c>
      <c r="C15196" t="s">
        <v>1054</v>
      </c>
      <c r="D15196" t="s">
        <v>1000</v>
      </c>
      <c r="E15196" s="23">
        <v>44470</v>
      </c>
      <c r="F15196">
        <v>0</v>
      </c>
      <c r="G15196">
        <v>0</v>
      </c>
      <c r="I15196">
        <v>0</v>
      </c>
      <c r="J15196">
        <v>0</v>
      </c>
      <c r="L15196">
        <v>0</v>
      </c>
      <c r="N15196">
        <v>0</v>
      </c>
      <c r="P15196">
        <v>0</v>
      </c>
      <c r="Q15196">
        <v>0</v>
      </c>
      <c r="S15196">
        <v>0</v>
      </c>
    </row>
    <row r="15197" spans="1:19" x14ac:dyDescent="0.2">
      <c r="A15197" t="s">
        <v>31557</v>
      </c>
      <c r="B15197" t="s">
        <v>31369</v>
      </c>
      <c r="C15197" t="s">
        <v>25359</v>
      </c>
      <c r="D15197" t="s">
        <v>1001</v>
      </c>
      <c r="E15197" s="23">
        <v>44470</v>
      </c>
      <c r="F15197">
        <v>0</v>
      </c>
      <c r="G15197">
        <v>0</v>
      </c>
      <c r="I15197">
        <v>0</v>
      </c>
      <c r="J15197">
        <v>0</v>
      </c>
      <c r="L15197">
        <v>0</v>
      </c>
      <c r="N15197">
        <v>0</v>
      </c>
      <c r="P15197">
        <v>0</v>
      </c>
      <c r="Q15197">
        <v>0</v>
      </c>
      <c r="S15197">
        <v>0</v>
      </c>
    </row>
    <row r="15198" spans="1:19" x14ac:dyDescent="0.2">
      <c r="A15198" t="s">
        <v>31558</v>
      </c>
      <c r="B15198" t="s">
        <v>31370</v>
      </c>
      <c r="C15198" t="s">
        <v>25359</v>
      </c>
      <c r="D15198" t="s">
        <v>1000</v>
      </c>
      <c r="E15198" s="23">
        <v>44470</v>
      </c>
      <c r="F15198">
        <v>0</v>
      </c>
      <c r="G15198">
        <v>0</v>
      </c>
      <c r="I15198">
        <v>0</v>
      </c>
      <c r="J15198">
        <v>0</v>
      </c>
      <c r="L15198">
        <v>0</v>
      </c>
      <c r="N15198">
        <v>0</v>
      </c>
      <c r="P15198">
        <v>0</v>
      </c>
      <c r="Q15198">
        <v>0</v>
      </c>
      <c r="S15198">
        <v>0</v>
      </c>
    </row>
    <row r="15199" spans="1:19" x14ac:dyDescent="0.2">
      <c r="A15199" t="s">
        <v>31559</v>
      </c>
      <c r="B15199" t="s">
        <v>31371</v>
      </c>
      <c r="C15199" t="s">
        <v>200</v>
      </c>
      <c r="D15199" t="s">
        <v>1000</v>
      </c>
      <c r="E15199" s="23">
        <v>44470</v>
      </c>
      <c r="F15199">
        <v>1</v>
      </c>
      <c r="G15199">
        <v>1</v>
      </c>
      <c r="I15199">
        <v>1</v>
      </c>
      <c r="J15199">
        <v>5</v>
      </c>
      <c r="L15199">
        <v>5</v>
      </c>
      <c r="N15199">
        <v>1</v>
      </c>
      <c r="P15199">
        <v>0</v>
      </c>
      <c r="Q15199">
        <v>0</v>
      </c>
      <c r="S15199">
        <v>0</v>
      </c>
    </row>
    <row r="15200" spans="1:19" x14ac:dyDescent="0.2">
      <c r="A15200" t="s">
        <v>31560</v>
      </c>
      <c r="B15200" t="s">
        <v>31372</v>
      </c>
      <c r="C15200" t="s">
        <v>204</v>
      </c>
      <c r="D15200" t="s">
        <v>1000</v>
      </c>
      <c r="E15200" s="23">
        <v>44470</v>
      </c>
      <c r="F15200">
        <v>0</v>
      </c>
      <c r="G15200">
        <v>0</v>
      </c>
      <c r="I15200">
        <v>0</v>
      </c>
      <c r="J15200">
        <v>0</v>
      </c>
      <c r="L15200">
        <v>0</v>
      </c>
      <c r="N15200">
        <v>0</v>
      </c>
      <c r="P15200">
        <v>0</v>
      </c>
      <c r="Q15200">
        <v>0</v>
      </c>
      <c r="S15200">
        <v>0</v>
      </c>
    </row>
    <row r="15201" spans="1:19" x14ac:dyDescent="0.2">
      <c r="A15201" t="s">
        <v>31561</v>
      </c>
      <c r="B15201" t="s">
        <v>31373</v>
      </c>
      <c r="C15201" t="s">
        <v>385</v>
      </c>
      <c r="D15201" t="s">
        <v>1000</v>
      </c>
      <c r="E15201" s="23">
        <v>44470</v>
      </c>
      <c r="F15201">
        <v>0</v>
      </c>
      <c r="G15201">
        <v>0</v>
      </c>
      <c r="I15201">
        <v>0</v>
      </c>
      <c r="J15201">
        <v>0</v>
      </c>
      <c r="L15201">
        <v>0</v>
      </c>
      <c r="N15201">
        <v>0</v>
      </c>
      <c r="P15201">
        <v>0</v>
      </c>
      <c r="Q15201">
        <v>0</v>
      </c>
      <c r="S15201">
        <v>0</v>
      </c>
    </row>
    <row r="15202" spans="1:19" x14ac:dyDescent="0.2">
      <c r="A15202" t="s">
        <v>31562</v>
      </c>
      <c r="B15202" t="s">
        <v>31374</v>
      </c>
      <c r="C15202" t="s">
        <v>208</v>
      </c>
      <c r="D15202" t="s">
        <v>1000</v>
      </c>
      <c r="E15202" s="23">
        <v>44470</v>
      </c>
      <c r="F15202">
        <v>3.5</v>
      </c>
      <c r="G15202">
        <v>3.5</v>
      </c>
      <c r="I15202">
        <v>8</v>
      </c>
      <c r="J15202">
        <v>18</v>
      </c>
      <c r="L15202">
        <v>20</v>
      </c>
      <c r="N15202">
        <v>7</v>
      </c>
      <c r="P15202">
        <v>0</v>
      </c>
      <c r="Q15202">
        <v>2</v>
      </c>
      <c r="S15202">
        <v>1</v>
      </c>
    </row>
    <row r="15203" spans="1:19" x14ac:dyDescent="0.2">
      <c r="A15203" t="s">
        <v>31563</v>
      </c>
      <c r="B15203" t="s">
        <v>31375</v>
      </c>
      <c r="C15203" t="s">
        <v>900</v>
      </c>
      <c r="D15203" t="s">
        <v>1000</v>
      </c>
      <c r="E15203" s="23">
        <v>44470</v>
      </c>
      <c r="F15203">
        <v>3</v>
      </c>
      <c r="G15203">
        <v>4.5</v>
      </c>
      <c r="I15203">
        <v>9</v>
      </c>
      <c r="J15203">
        <v>17</v>
      </c>
      <c r="L15203">
        <v>26</v>
      </c>
      <c r="N15203">
        <v>9</v>
      </c>
      <c r="P15203">
        <v>0</v>
      </c>
      <c r="Q15203">
        <v>0</v>
      </c>
      <c r="S15203">
        <v>0</v>
      </c>
    </row>
    <row r="15204" spans="1:19" x14ac:dyDescent="0.2">
      <c r="A15204" t="s">
        <v>31564</v>
      </c>
      <c r="B15204" t="s">
        <v>31376</v>
      </c>
      <c r="C15204" t="s">
        <v>905</v>
      </c>
      <c r="D15204" t="s">
        <v>1000</v>
      </c>
      <c r="E15204" s="23">
        <v>44470</v>
      </c>
      <c r="F15204">
        <v>0</v>
      </c>
      <c r="G15204">
        <v>0</v>
      </c>
      <c r="I15204">
        <v>0</v>
      </c>
      <c r="J15204">
        <v>0</v>
      </c>
      <c r="L15204">
        <v>0</v>
      </c>
      <c r="N15204">
        <v>0</v>
      </c>
      <c r="P15204">
        <v>0</v>
      </c>
      <c r="Q15204">
        <v>0</v>
      </c>
      <c r="S15204">
        <v>0</v>
      </c>
    </row>
    <row r="15205" spans="1:19" x14ac:dyDescent="0.2">
      <c r="A15205" t="s">
        <v>31565</v>
      </c>
      <c r="B15205" t="s">
        <v>31377</v>
      </c>
      <c r="C15205" t="s">
        <v>316</v>
      </c>
      <c r="D15205" t="s">
        <v>1000</v>
      </c>
      <c r="E15205" s="23">
        <v>44470</v>
      </c>
      <c r="F15205">
        <v>4</v>
      </c>
      <c r="G15205">
        <v>6</v>
      </c>
      <c r="I15205">
        <v>11</v>
      </c>
      <c r="J15205">
        <v>22</v>
      </c>
      <c r="L15205">
        <v>34</v>
      </c>
      <c r="N15205">
        <v>10</v>
      </c>
      <c r="P15205">
        <v>2</v>
      </c>
      <c r="Q15205">
        <v>2</v>
      </c>
      <c r="S15205">
        <v>1</v>
      </c>
    </row>
    <row r="15206" spans="1:19" x14ac:dyDescent="0.2">
      <c r="A15206" t="s">
        <v>31566</v>
      </c>
      <c r="B15206" t="s">
        <v>31378</v>
      </c>
      <c r="C15206" t="s">
        <v>218</v>
      </c>
      <c r="D15206" t="s">
        <v>1000</v>
      </c>
      <c r="E15206" s="23">
        <v>44470</v>
      </c>
      <c r="F15206">
        <v>0</v>
      </c>
      <c r="G15206">
        <v>0</v>
      </c>
      <c r="I15206">
        <v>0</v>
      </c>
      <c r="J15206">
        <v>0</v>
      </c>
      <c r="L15206">
        <v>0</v>
      </c>
      <c r="N15206">
        <v>0</v>
      </c>
      <c r="P15206">
        <v>0</v>
      </c>
      <c r="Q15206">
        <v>0</v>
      </c>
      <c r="S15206">
        <v>0</v>
      </c>
    </row>
    <row r="15207" spans="1:19" x14ac:dyDescent="0.2">
      <c r="A15207" t="s">
        <v>31567</v>
      </c>
      <c r="B15207" t="s">
        <v>31379</v>
      </c>
      <c r="C15207" t="s">
        <v>202</v>
      </c>
      <c r="D15207" t="s">
        <v>1000</v>
      </c>
      <c r="E15207" s="23">
        <v>44470</v>
      </c>
      <c r="F15207">
        <v>8</v>
      </c>
      <c r="G15207">
        <v>7</v>
      </c>
      <c r="I15207">
        <v>60</v>
      </c>
      <c r="J15207">
        <v>84</v>
      </c>
      <c r="L15207">
        <v>73</v>
      </c>
      <c r="N15207">
        <v>57</v>
      </c>
      <c r="P15207">
        <v>2</v>
      </c>
      <c r="Q15207">
        <v>4</v>
      </c>
      <c r="S15207">
        <v>3</v>
      </c>
    </row>
    <row r="15208" spans="1:19" x14ac:dyDescent="0.2">
      <c r="A15208" t="s">
        <v>31568</v>
      </c>
      <c r="B15208" t="s">
        <v>31380</v>
      </c>
      <c r="C15208" t="s">
        <v>347</v>
      </c>
      <c r="D15208" t="s">
        <v>1000</v>
      </c>
      <c r="E15208" s="23">
        <v>44470</v>
      </c>
      <c r="F15208">
        <v>0</v>
      </c>
      <c r="G15208">
        <v>0</v>
      </c>
      <c r="I15208">
        <v>0</v>
      </c>
      <c r="J15208">
        <v>0</v>
      </c>
      <c r="L15208">
        <v>0</v>
      </c>
      <c r="N15208">
        <v>0</v>
      </c>
      <c r="P15208">
        <v>0</v>
      </c>
      <c r="Q15208">
        <v>0</v>
      </c>
      <c r="S15208">
        <v>0</v>
      </c>
    </row>
    <row r="15209" spans="1:19" x14ac:dyDescent="0.2">
      <c r="A15209" t="s">
        <v>31569</v>
      </c>
      <c r="B15209" t="s">
        <v>31381</v>
      </c>
      <c r="C15209" t="s">
        <v>224</v>
      </c>
      <c r="D15209" t="s">
        <v>1000</v>
      </c>
      <c r="E15209" s="23">
        <v>44470</v>
      </c>
      <c r="F15209">
        <v>0</v>
      </c>
      <c r="G15209">
        <v>0</v>
      </c>
      <c r="I15209">
        <v>0</v>
      </c>
      <c r="J15209">
        <v>0</v>
      </c>
      <c r="L15209">
        <v>0</v>
      </c>
      <c r="N15209">
        <v>0</v>
      </c>
      <c r="P15209">
        <v>0</v>
      </c>
      <c r="Q15209">
        <v>0</v>
      </c>
      <c r="S15209">
        <v>0</v>
      </c>
    </row>
    <row r="15210" spans="1:19" x14ac:dyDescent="0.2">
      <c r="A15210" t="s">
        <v>31570</v>
      </c>
      <c r="B15210" t="s">
        <v>31382</v>
      </c>
      <c r="C15210" t="s">
        <v>345</v>
      </c>
      <c r="D15210" t="s">
        <v>1000</v>
      </c>
      <c r="E15210" s="23">
        <v>44470</v>
      </c>
      <c r="F15210">
        <v>0</v>
      </c>
      <c r="G15210">
        <v>0</v>
      </c>
      <c r="I15210">
        <v>0</v>
      </c>
      <c r="J15210">
        <v>0</v>
      </c>
      <c r="L15210">
        <v>0</v>
      </c>
      <c r="N15210">
        <v>0</v>
      </c>
      <c r="P15210">
        <v>0</v>
      </c>
      <c r="Q15210">
        <v>0</v>
      </c>
      <c r="S15210">
        <v>0</v>
      </c>
    </row>
    <row r="15211" spans="1:19" x14ac:dyDescent="0.2">
      <c r="A15211" t="s">
        <v>31571</v>
      </c>
      <c r="B15211" t="s">
        <v>31383</v>
      </c>
      <c r="C15211" t="s">
        <v>226</v>
      </c>
      <c r="D15211" t="s">
        <v>1000</v>
      </c>
      <c r="E15211" s="23">
        <v>44470</v>
      </c>
      <c r="F15211">
        <v>3</v>
      </c>
      <c r="G15211">
        <v>4</v>
      </c>
      <c r="I15211">
        <v>22</v>
      </c>
      <c r="J15211">
        <v>42</v>
      </c>
      <c r="L15211">
        <v>56</v>
      </c>
      <c r="N15211">
        <v>22</v>
      </c>
      <c r="P15211">
        <v>0</v>
      </c>
      <c r="Q15211">
        <v>0</v>
      </c>
      <c r="S15211">
        <v>0</v>
      </c>
    </row>
    <row r="15212" spans="1:19" x14ac:dyDescent="0.2">
      <c r="A15212" t="s">
        <v>31572</v>
      </c>
      <c r="B15212" t="s">
        <v>31384</v>
      </c>
      <c r="C15212" t="s">
        <v>231</v>
      </c>
      <c r="D15212" t="s">
        <v>1000</v>
      </c>
      <c r="E15212" s="23">
        <v>44470</v>
      </c>
      <c r="F15212">
        <v>10</v>
      </c>
      <c r="G15212">
        <v>10</v>
      </c>
      <c r="I15212">
        <v>117</v>
      </c>
      <c r="J15212">
        <v>110</v>
      </c>
      <c r="L15212">
        <v>110</v>
      </c>
      <c r="N15212">
        <v>117</v>
      </c>
      <c r="P15212">
        <v>0</v>
      </c>
      <c r="Q15212">
        <v>3</v>
      </c>
      <c r="S15212">
        <v>0</v>
      </c>
    </row>
    <row r="15213" spans="1:19" x14ac:dyDescent="0.2">
      <c r="A15213" t="s">
        <v>31573</v>
      </c>
      <c r="B15213" t="s">
        <v>31385</v>
      </c>
      <c r="C15213" t="s">
        <v>216</v>
      </c>
      <c r="D15213" t="s">
        <v>1000</v>
      </c>
      <c r="E15213" s="23">
        <v>44470</v>
      </c>
      <c r="F15213">
        <v>7.5</v>
      </c>
      <c r="G15213">
        <v>7.5</v>
      </c>
      <c r="I15213">
        <v>43</v>
      </c>
      <c r="J15213">
        <v>75</v>
      </c>
      <c r="L15213">
        <v>75</v>
      </c>
      <c r="N15213">
        <v>40</v>
      </c>
      <c r="P15213">
        <v>11</v>
      </c>
      <c r="Q15213">
        <v>14</v>
      </c>
      <c r="S15213">
        <v>4</v>
      </c>
    </row>
    <row r="15214" spans="1:19" x14ac:dyDescent="0.2">
      <c r="A15214" t="s">
        <v>31574</v>
      </c>
      <c r="B15214" t="s">
        <v>31386</v>
      </c>
      <c r="C15214" t="s">
        <v>233</v>
      </c>
      <c r="D15214" t="s">
        <v>1000</v>
      </c>
      <c r="E15214" s="23">
        <v>44470</v>
      </c>
      <c r="F15214">
        <v>0</v>
      </c>
      <c r="G15214">
        <v>0</v>
      </c>
      <c r="I15214">
        <v>0</v>
      </c>
      <c r="J15214">
        <v>0</v>
      </c>
      <c r="L15214">
        <v>0</v>
      </c>
      <c r="N15214">
        <v>0</v>
      </c>
      <c r="P15214">
        <v>0</v>
      </c>
      <c r="Q15214">
        <v>0</v>
      </c>
      <c r="S15214">
        <v>0</v>
      </c>
    </row>
    <row r="15215" spans="1:19" x14ac:dyDescent="0.2">
      <c r="A15215" t="s">
        <v>31575</v>
      </c>
      <c r="B15215" t="s">
        <v>31387</v>
      </c>
      <c r="C15215" t="s">
        <v>219</v>
      </c>
      <c r="D15215" t="s">
        <v>1000</v>
      </c>
      <c r="E15215" s="23">
        <v>44470</v>
      </c>
      <c r="F15215">
        <v>0</v>
      </c>
      <c r="G15215">
        <v>0</v>
      </c>
      <c r="I15215">
        <v>0</v>
      </c>
      <c r="J15215">
        <v>0</v>
      </c>
      <c r="L15215">
        <v>0</v>
      </c>
      <c r="N15215">
        <v>0</v>
      </c>
      <c r="P15215">
        <v>0</v>
      </c>
      <c r="Q15215">
        <v>0</v>
      </c>
      <c r="S15215">
        <v>0</v>
      </c>
    </row>
    <row r="15216" spans="1:19" x14ac:dyDescent="0.2">
      <c r="A15216" t="s">
        <v>31576</v>
      </c>
      <c r="B15216" t="s">
        <v>31388</v>
      </c>
      <c r="C15216" t="s">
        <v>340</v>
      </c>
      <c r="D15216" t="s">
        <v>1000</v>
      </c>
      <c r="E15216" s="23">
        <v>44470</v>
      </c>
      <c r="F15216">
        <v>1.5</v>
      </c>
      <c r="G15216">
        <v>3</v>
      </c>
      <c r="I15216">
        <v>17</v>
      </c>
      <c r="J15216">
        <v>18</v>
      </c>
      <c r="L15216">
        <v>36</v>
      </c>
      <c r="N15216">
        <v>17</v>
      </c>
      <c r="P15216">
        <v>1</v>
      </c>
      <c r="Q15216">
        <v>1</v>
      </c>
      <c r="S15216">
        <v>0</v>
      </c>
    </row>
    <row r="15217" spans="1:19" x14ac:dyDescent="0.2">
      <c r="A15217" t="s">
        <v>31577</v>
      </c>
      <c r="B15217" t="s">
        <v>31389</v>
      </c>
      <c r="C15217" t="s">
        <v>350</v>
      </c>
      <c r="D15217" t="s">
        <v>1000</v>
      </c>
      <c r="E15217" s="23">
        <v>44470</v>
      </c>
      <c r="F15217">
        <v>0</v>
      </c>
      <c r="G15217">
        <v>0</v>
      </c>
      <c r="I15217">
        <v>0</v>
      </c>
      <c r="J15217">
        <v>0</v>
      </c>
      <c r="L15217">
        <v>0</v>
      </c>
      <c r="N15217">
        <v>0</v>
      </c>
      <c r="P15217">
        <v>0</v>
      </c>
      <c r="Q15217">
        <v>0</v>
      </c>
      <c r="S15217">
        <v>0</v>
      </c>
    </row>
    <row r="15218" spans="1:19" x14ac:dyDescent="0.2">
      <c r="A15218" t="s">
        <v>31578</v>
      </c>
      <c r="B15218" t="s">
        <v>31390</v>
      </c>
      <c r="C15218" t="s">
        <v>351</v>
      </c>
      <c r="D15218" t="s">
        <v>1000</v>
      </c>
      <c r="E15218" s="23">
        <v>44470</v>
      </c>
      <c r="F15218">
        <v>0</v>
      </c>
      <c r="G15218">
        <v>0</v>
      </c>
      <c r="I15218">
        <v>0</v>
      </c>
      <c r="J15218">
        <v>0</v>
      </c>
      <c r="L15218">
        <v>0</v>
      </c>
      <c r="N15218">
        <v>0</v>
      </c>
      <c r="P15218">
        <v>0</v>
      </c>
      <c r="Q15218">
        <v>0</v>
      </c>
      <c r="S15218">
        <v>0</v>
      </c>
    </row>
    <row r="15219" spans="1:19" x14ac:dyDescent="0.2">
      <c r="A15219" t="s">
        <v>31579</v>
      </c>
      <c r="B15219" t="s">
        <v>31391</v>
      </c>
      <c r="C15219" t="s">
        <v>352</v>
      </c>
      <c r="D15219" t="s">
        <v>1000</v>
      </c>
      <c r="E15219" s="23">
        <v>44470</v>
      </c>
      <c r="F15219">
        <v>0</v>
      </c>
      <c r="G15219">
        <v>0</v>
      </c>
      <c r="I15219">
        <v>0</v>
      </c>
      <c r="J15219">
        <v>0</v>
      </c>
      <c r="L15219">
        <v>0</v>
      </c>
      <c r="N15219">
        <v>0</v>
      </c>
      <c r="P15219">
        <v>0</v>
      </c>
      <c r="Q15219">
        <v>0</v>
      </c>
      <c r="S15219">
        <v>0</v>
      </c>
    </row>
    <row r="15220" spans="1:19" x14ac:dyDescent="0.2">
      <c r="A15220" t="s">
        <v>31580</v>
      </c>
      <c r="B15220" t="s">
        <v>31392</v>
      </c>
      <c r="C15220" t="s">
        <v>353</v>
      </c>
      <c r="D15220" t="s">
        <v>1000</v>
      </c>
      <c r="E15220" s="23">
        <v>44470</v>
      </c>
      <c r="F15220">
        <v>0</v>
      </c>
      <c r="G15220">
        <v>0</v>
      </c>
      <c r="I15220">
        <v>0</v>
      </c>
      <c r="J15220">
        <v>0</v>
      </c>
      <c r="L15220">
        <v>0</v>
      </c>
      <c r="N15220">
        <v>0</v>
      </c>
      <c r="P15220">
        <v>0</v>
      </c>
      <c r="Q15220">
        <v>0</v>
      </c>
      <c r="S15220">
        <v>0</v>
      </c>
    </row>
    <row r="15221" spans="1:19" x14ac:dyDescent="0.2">
      <c r="A15221" t="s">
        <v>31581</v>
      </c>
      <c r="B15221" t="s">
        <v>31393</v>
      </c>
      <c r="C15221" t="s">
        <v>386</v>
      </c>
      <c r="D15221" t="s">
        <v>1000</v>
      </c>
      <c r="E15221" s="23">
        <v>44470</v>
      </c>
      <c r="F15221">
        <v>0</v>
      </c>
      <c r="G15221">
        <v>0</v>
      </c>
      <c r="I15221">
        <v>0</v>
      </c>
      <c r="J15221">
        <v>0</v>
      </c>
      <c r="L15221">
        <v>0</v>
      </c>
      <c r="N15221">
        <v>0</v>
      </c>
      <c r="P15221">
        <v>0</v>
      </c>
      <c r="Q15221">
        <v>0</v>
      </c>
      <c r="S15221">
        <v>0</v>
      </c>
    </row>
    <row r="15222" spans="1:19" x14ac:dyDescent="0.2">
      <c r="A15222" t="s">
        <v>31582</v>
      </c>
      <c r="B15222" t="s">
        <v>31394</v>
      </c>
      <c r="C15222" t="s">
        <v>354</v>
      </c>
      <c r="D15222" t="s">
        <v>1000</v>
      </c>
      <c r="E15222" s="23">
        <v>44470</v>
      </c>
      <c r="F15222">
        <v>1.5</v>
      </c>
      <c r="G15222">
        <v>5</v>
      </c>
      <c r="I15222">
        <v>6</v>
      </c>
      <c r="J15222">
        <v>8</v>
      </c>
      <c r="L15222">
        <v>29</v>
      </c>
      <c r="N15222">
        <v>6</v>
      </c>
      <c r="P15222">
        <v>0</v>
      </c>
      <c r="Q15222">
        <v>0</v>
      </c>
      <c r="S15222">
        <v>0</v>
      </c>
    </row>
    <row r="15223" spans="1:19" x14ac:dyDescent="0.2">
      <c r="A15223" t="s">
        <v>31583</v>
      </c>
      <c r="B15223" t="s">
        <v>31395</v>
      </c>
      <c r="C15223" t="s">
        <v>355</v>
      </c>
      <c r="D15223" t="s">
        <v>1000</v>
      </c>
      <c r="E15223" s="23">
        <v>44470</v>
      </c>
      <c r="F15223">
        <v>1.5</v>
      </c>
      <c r="G15223">
        <v>2</v>
      </c>
      <c r="I15223">
        <v>5</v>
      </c>
      <c r="J15223">
        <v>8</v>
      </c>
      <c r="L15223">
        <v>11</v>
      </c>
      <c r="N15223">
        <v>4</v>
      </c>
      <c r="P15223">
        <v>0</v>
      </c>
      <c r="Q15223">
        <v>0</v>
      </c>
      <c r="S15223">
        <v>1</v>
      </c>
    </row>
    <row r="15224" spans="1:19" x14ac:dyDescent="0.2">
      <c r="A15224" t="s">
        <v>31584</v>
      </c>
      <c r="B15224" t="s">
        <v>31396</v>
      </c>
      <c r="C15224" t="s">
        <v>228</v>
      </c>
      <c r="D15224" t="s">
        <v>1002</v>
      </c>
      <c r="E15224" s="23">
        <v>44470</v>
      </c>
      <c r="F15224">
        <v>0</v>
      </c>
      <c r="G15224">
        <v>0</v>
      </c>
      <c r="I15224">
        <v>0</v>
      </c>
      <c r="J15224">
        <v>0</v>
      </c>
      <c r="L15224">
        <v>0</v>
      </c>
      <c r="N15224">
        <v>0</v>
      </c>
      <c r="P15224">
        <v>0</v>
      </c>
      <c r="Q15224">
        <v>0</v>
      </c>
      <c r="S15224">
        <v>0</v>
      </c>
    </row>
    <row r="15225" spans="1:19" x14ac:dyDescent="0.2">
      <c r="A15225" t="s">
        <v>31585</v>
      </c>
      <c r="B15225" t="s">
        <v>31397</v>
      </c>
      <c r="C15225" t="s">
        <v>211</v>
      </c>
      <c r="D15225" t="s">
        <v>1002</v>
      </c>
      <c r="E15225" s="23">
        <v>44470</v>
      </c>
      <c r="F15225">
        <v>0</v>
      </c>
      <c r="G15225">
        <v>0</v>
      </c>
      <c r="I15225">
        <v>0</v>
      </c>
      <c r="J15225">
        <v>0</v>
      </c>
      <c r="L15225">
        <v>0</v>
      </c>
      <c r="N15225">
        <v>0</v>
      </c>
      <c r="P15225">
        <v>0</v>
      </c>
      <c r="Q15225">
        <v>0</v>
      </c>
      <c r="S15225">
        <v>0</v>
      </c>
    </row>
    <row r="15226" spans="1:19" x14ac:dyDescent="0.2">
      <c r="A15226" t="s">
        <v>31586</v>
      </c>
      <c r="B15226" t="s">
        <v>31398</v>
      </c>
      <c r="C15226" t="s">
        <v>213</v>
      </c>
      <c r="D15226" t="s">
        <v>1002</v>
      </c>
      <c r="E15226" s="23">
        <v>44470</v>
      </c>
      <c r="F15226">
        <v>0</v>
      </c>
      <c r="G15226">
        <v>0</v>
      </c>
      <c r="I15226">
        <v>0</v>
      </c>
      <c r="J15226">
        <v>0</v>
      </c>
      <c r="L15226">
        <v>0</v>
      </c>
      <c r="N15226">
        <v>0</v>
      </c>
      <c r="P15226">
        <v>0</v>
      </c>
      <c r="Q15226">
        <v>0</v>
      </c>
      <c r="S15226">
        <v>0</v>
      </c>
    </row>
    <row r="15227" spans="1:19" x14ac:dyDescent="0.2">
      <c r="A15227" t="s">
        <v>31587</v>
      </c>
      <c r="B15227" t="s">
        <v>31399</v>
      </c>
      <c r="C15227" t="s">
        <v>229</v>
      </c>
      <c r="D15227" t="s">
        <v>1002</v>
      </c>
      <c r="E15227" s="23">
        <v>44470</v>
      </c>
      <c r="F15227">
        <v>0</v>
      </c>
      <c r="G15227">
        <v>0</v>
      </c>
      <c r="I15227">
        <v>0</v>
      </c>
      <c r="J15227">
        <v>0</v>
      </c>
      <c r="L15227">
        <v>0</v>
      </c>
      <c r="N15227">
        <v>0</v>
      </c>
      <c r="P15227">
        <v>0</v>
      </c>
      <c r="Q15227">
        <v>0</v>
      </c>
      <c r="S15227">
        <v>0</v>
      </c>
    </row>
    <row r="15228" spans="1:19" x14ac:dyDescent="0.2">
      <c r="A15228" t="s">
        <v>31588</v>
      </c>
      <c r="B15228" t="s">
        <v>31400</v>
      </c>
      <c r="C15228" t="s">
        <v>1051</v>
      </c>
      <c r="D15228" t="s">
        <v>1002</v>
      </c>
      <c r="E15228" s="23">
        <v>44470</v>
      </c>
      <c r="F15228">
        <v>0</v>
      </c>
      <c r="G15228">
        <v>0</v>
      </c>
      <c r="I15228">
        <v>0</v>
      </c>
      <c r="J15228">
        <v>0</v>
      </c>
      <c r="L15228">
        <v>0</v>
      </c>
      <c r="N15228">
        <v>0</v>
      </c>
      <c r="P15228">
        <v>0</v>
      </c>
      <c r="Q15228">
        <v>0</v>
      </c>
      <c r="S15228">
        <v>0</v>
      </c>
    </row>
    <row r="15229" spans="1:19" x14ac:dyDescent="0.2">
      <c r="A15229" t="s">
        <v>31589</v>
      </c>
      <c r="B15229" t="s">
        <v>31401</v>
      </c>
      <c r="C15229" t="s">
        <v>1049</v>
      </c>
      <c r="D15229" t="s">
        <v>1002</v>
      </c>
      <c r="E15229" s="23">
        <v>44470</v>
      </c>
      <c r="F15229">
        <v>0</v>
      </c>
      <c r="G15229">
        <v>0</v>
      </c>
      <c r="I15229">
        <v>0</v>
      </c>
      <c r="J15229">
        <v>0</v>
      </c>
      <c r="L15229">
        <v>0</v>
      </c>
      <c r="N15229">
        <v>0</v>
      </c>
      <c r="P15229">
        <v>0</v>
      </c>
      <c r="Q15229">
        <v>0</v>
      </c>
      <c r="S15229">
        <v>0</v>
      </c>
    </row>
    <row r="15230" spans="1:19" x14ac:dyDescent="0.2">
      <c r="A15230" t="s">
        <v>31590</v>
      </c>
      <c r="B15230" t="s">
        <v>31402</v>
      </c>
      <c r="C15230" t="s">
        <v>25343</v>
      </c>
      <c r="D15230" t="s">
        <v>1002</v>
      </c>
      <c r="E15230" s="23">
        <v>44470</v>
      </c>
      <c r="F15230">
        <v>0</v>
      </c>
      <c r="G15230">
        <v>0</v>
      </c>
      <c r="I15230">
        <v>0</v>
      </c>
      <c r="J15230">
        <v>0</v>
      </c>
      <c r="L15230">
        <v>0</v>
      </c>
      <c r="N15230">
        <v>0</v>
      </c>
      <c r="P15230">
        <v>0</v>
      </c>
      <c r="Q15230">
        <v>0</v>
      </c>
      <c r="S15230">
        <v>0</v>
      </c>
    </row>
    <row r="15231" spans="1:19" x14ac:dyDescent="0.2">
      <c r="A15231" t="s">
        <v>31591</v>
      </c>
      <c r="B15231" t="s">
        <v>31403</v>
      </c>
      <c r="C15231" t="s">
        <v>25698</v>
      </c>
      <c r="D15231" t="s">
        <v>1002</v>
      </c>
      <c r="E15231" s="23">
        <v>44470</v>
      </c>
      <c r="F15231">
        <v>3</v>
      </c>
      <c r="G15231">
        <v>3</v>
      </c>
      <c r="I15231">
        <v>7</v>
      </c>
      <c r="J15231">
        <v>18</v>
      </c>
      <c r="L15231">
        <v>18</v>
      </c>
      <c r="N15231">
        <v>5</v>
      </c>
      <c r="P15231">
        <v>3</v>
      </c>
      <c r="Q15231">
        <v>4</v>
      </c>
      <c r="S15231">
        <v>2</v>
      </c>
    </row>
    <row r="15232" spans="1:19" x14ac:dyDescent="0.2">
      <c r="A15232" t="s">
        <v>31592</v>
      </c>
      <c r="B15232" t="s">
        <v>31404</v>
      </c>
      <c r="C15232" t="s">
        <v>959</v>
      </c>
      <c r="D15232" t="s">
        <v>1002</v>
      </c>
      <c r="E15232" s="23">
        <v>44470</v>
      </c>
      <c r="F15232">
        <v>0</v>
      </c>
      <c r="G15232">
        <v>0</v>
      </c>
      <c r="I15232">
        <v>0</v>
      </c>
      <c r="J15232">
        <v>0</v>
      </c>
      <c r="L15232">
        <v>0</v>
      </c>
      <c r="N15232">
        <v>0</v>
      </c>
      <c r="P15232">
        <v>0</v>
      </c>
      <c r="Q15232">
        <v>0</v>
      </c>
      <c r="S15232">
        <v>0</v>
      </c>
    </row>
    <row r="15233" spans="1:19" x14ac:dyDescent="0.2">
      <c r="A15233" t="s">
        <v>31593</v>
      </c>
      <c r="B15233" t="s">
        <v>31405</v>
      </c>
      <c r="C15233" t="s">
        <v>205</v>
      </c>
      <c r="D15233" t="s">
        <v>1002</v>
      </c>
      <c r="E15233" s="23">
        <v>44470</v>
      </c>
      <c r="F15233">
        <v>0</v>
      </c>
      <c r="G15233">
        <v>0</v>
      </c>
      <c r="I15233">
        <v>0</v>
      </c>
      <c r="J15233">
        <v>0</v>
      </c>
      <c r="L15233">
        <v>0</v>
      </c>
      <c r="N15233">
        <v>0</v>
      </c>
      <c r="P15233">
        <v>0</v>
      </c>
      <c r="Q15233">
        <v>0</v>
      </c>
      <c r="S15233">
        <v>0</v>
      </c>
    </row>
    <row r="15234" spans="1:19" x14ac:dyDescent="0.2">
      <c r="A15234" t="s">
        <v>31594</v>
      </c>
      <c r="B15234" t="s">
        <v>31406</v>
      </c>
      <c r="C15234" t="s">
        <v>384</v>
      </c>
      <c r="D15234" t="s">
        <v>1002</v>
      </c>
      <c r="E15234" s="23">
        <v>44470</v>
      </c>
      <c r="F15234">
        <v>0</v>
      </c>
      <c r="G15234">
        <v>0</v>
      </c>
      <c r="I15234">
        <v>0</v>
      </c>
      <c r="J15234">
        <v>0</v>
      </c>
      <c r="L15234">
        <v>0</v>
      </c>
      <c r="N15234">
        <v>0</v>
      </c>
      <c r="P15234">
        <v>0</v>
      </c>
      <c r="Q15234">
        <v>0</v>
      </c>
      <c r="S15234">
        <v>0</v>
      </c>
    </row>
    <row r="15235" spans="1:19" x14ac:dyDescent="0.2">
      <c r="A15235" t="s">
        <v>31595</v>
      </c>
      <c r="B15235" t="s">
        <v>31407</v>
      </c>
      <c r="C15235" t="s">
        <v>210</v>
      </c>
      <c r="D15235" t="s">
        <v>1002</v>
      </c>
      <c r="E15235" s="23">
        <v>44470</v>
      </c>
      <c r="F15235">
        <v>0</v>
      </c>
      <c r="G15235">
        <v>0</v>
      </c>
      <c r="I15235">
        <v>0</v>
      </c>
      <c r="J15235">
        <v>0</v>
      </c>
      <c r="L15235">
        <v>0</v>
      </c>
      <c r="N15235">
        <v>0</v>
      </c>
      <c r="P15235">
        <v>0</v>
      </c>
      <c r="Q15235">
        <v>0</v>
      </c>
      <c r="S15235">
        <v>0</v>
      </c>
    </row>
    <row r="15236" spans="1:19" x14ac:dyDescent="0.2">
      <c r="A15236" t="s">
        <v>31596</v>
      </c>
      <c r="B15236" t="s">
        <v>31408</v>
      </c>
      <c r="C15236" t="s">
        <v>215</v>
      </c>
      <c r="D15236" t="s">
        <v>1002</v>
      </c>
      <c r="E15236" s="23">
        <v>44470</v>
      </c>
      <c r="F15236">
        <v>5</v>
      </c>
      <c r="G15236">
        <v>7</v>
      </c>
      <c r="I15236">
        <v>26</v>
      </c>
      <c r="J15236">
        <v>30</v>
      </c>
      <c r="L15236">
        <v>39</v>
      </c>
      <c r="N15236">
        <v>20</v>
      </c>
      <c r="P15236">
        <v>4</v>
      </c>
      <c r="Q15236">
        <v>9</v>
      </c>
      <c r="S15236">
        <v>6</v>
      </c>
    </row>
    <row r="15237" spans="1:19" x14ac:dyDescent="0.2">
      <c r="A15237" t="s">
        <v>31597</v>
      </c>
      <c r="B15237" t="s">
        <v>31409</v>
      </c>
      <c r="C15237" t="s">
        <v>960</v>
      </c>
      <c r="D15237" t="s">
        <v>1002</v>
      </c>
      <c r="E15237" s="23">
        <v>44470</v>
      </c>
      <c r="F15237">
        <v>0</v>
      </c>
      <c r="G15237">
        <v>0</v>
      </c>
      <c r="I15237">
        <v>0</v>
      </c>
      <c r="J15237">
        <v>0</v>
      </c>
      <c r="L15237">
        <v>0</v>
      </c>
      <c r="N15237">
        <v>0</v>
      </c>
      <c r="P15237">
        <v>0</v>
      </c>
      <c r="Q15237">
        <v>0</v>
      </c>
      <c r="S15237">
        <v>0</v>
      </c>
    </row>
    <row r="15238" spans="1:19" x14ac:dyDescent="0.2">
      <c r="A15238" t="s">
        <v>31598</v>
      </c>
      <c r="B15238" t="s">
        <v>31410</v>
      </c>
      <c r="C15238" t="s">
        <v>961</v>
      </c>
      <c r="D15238" t="s">
        <v>1002</v>
      </c>
      <c r="E15238" s="23">
        <v>44470</v>
      </c>
      <c r="F15238">
        <v>4</v>
      </c>
      <c r="G15238">
        <v>4</v>
      </c>
      <c r="I15238">
        <v>20</v>
      </c>
      <c r="J15238">
        <v>20</v>
      </c>
      <c r="L15238">
        <v>20</v>
      </c>
      <c r="N15238">
        <v>17</v>
      </c>
      <c r="P15238">
        <v>0</v>
      </c>
      <c r="Q15238">
        <v>0</v>
      </c>
      <c r="S15238">
        <v>3</v>
      </c>
    </row>
    <row r="15239" spans="1:19" x14ac:dyDescent="0.2">
      <c r="A15239" t="s">
        <v>31599</v>
      </c>
      <c r="B15239" t="s">
        <v>31411</v>
      </c>
      <c r="C15239" t="s">
        <v>221</v>
      </c>
      <c r="D15239" t="s">
        <v>1002</v>
      </c>
      <c r="E15239" s="23">
        <v>44470</v>
      </c>
      <c r="F15239">
        <v>0</v>
      </c>
      <c r="G15239">
        <v>0</v>
      </c>
      <c r="I15239">
        <v>0</v>
      </c>
      <c r="J15239">
        <v>0</v>
      </c>
      <c r="L15239">
        <v>0</v>
      </c>
      <c r="N15239">
        <v>0</v>
      </c>
      <c r="P15239">
        <v>0</v>
      </c>
      <c r="Q15239">
        <v>0</v>
      </c>
      <c r="S15239">
        <v>0</v>
      </c>
    </row>
    <row r="15240" spans="1:19" x14ac:dyDescent="0.2">
      <c r="A15240" t="s">
        <v>31600</v>
      </c>
      <c r="B15240" t="s">
        <v>31412</v>
      </c>
      <c r="C15240" t="s">
        <v>222</v>
      </c>
      <c r="D15240" t="s">
        <v>1002</v>
      </c>
      <c r="E15240" s="23">
        <v>44470</v>
      </c>
      <c r="F15240">
        <v>0</v>
      </c>
      <c r="G15240">
        <v>0</v>
      </c>
      <c r="I15240">
        <v>0</v>
      </c>
      <c r="J15240">
        <v>0</v>
      </c>
      <c r="L15240">
        <v>0</v>
      </c>
      <c r="N15240">
        <v>0</v>
      </c>
      <c r="P15240">
        <v>0</v>
      </c>
      <c r="Q15240">
        <v>0</v>
      </c>
      <c r="S15240">
        <v>0</v>
      </c>
    </row>
    <row r="15241" spans="1:19" x14ac:dyDescent="0.2">
      <c r="A15241" t="s">
        <v>31601</v>
      </c>
      <c r="B15241" t="s">
        <v>31413</v>
      </c>
      <c r="C15241" t="s">
        <v>25359</v>
      </c>
      <c r="D15241" t="s">
        <v>1002</v>
      </c>
      <c r="E15241" s="23">
        <v>44470</v>
      </c>
      <c r="F15241">
        <v>0</v>
      </c>
      <c r="G15241">
        <v>0</v>
      </c>
      <c r="I15241">
        <v>0</v>
      </c>
      <c r="J15241">
        <v>0</v>
      </c>
      <c r="L15241">
        <v>0</v>
      </c>
      <c r="N15241">
        <v>0</v>
      </c>
      <c r="P15241">
        <v>0</v>
      </c>
      <c r="Q15241">
        <v>0</v>
      </c>
      <c r="S15241">
        <v>0</v>
      </c>
    </row>
    <row r="15242" spans="1:19" x14ac:dyDescent="0.2">
      <c r="A15242" t="s">
        <v>31602</v>
      </c>
      <c r="B15242" t="s">
        <v>31414</v>
      </c>
      <c r="C15242" t="s">
        <v>200</v>
      </c>
      <c r="D15242" t="s">
        <v>1002</v>
      </c>
      <c r="E15242" s="23">
        <v>44470</v>
      </c>
      <c r="F15242">
        <v>1</v>
      </c>
      <c r="G15242">
        <v>1</v>
      </c>
      <c r="I15242">
        <v>1</v>
      </c>
      <c r="J15242">
        <v>5</v>
      </c>
      <c r="L15242">
        <v>5</v>
      </c>
      <c r="N15242">
        <v>1</v>
      </c>
      <c r="P15242">
        <v>0</v>
      </c>
      <c r="Q15242">
        <v>0</v>
      </c>
      <c r="S15242">
        <v>0</v>
      </c>
    </row>
    <row r="15243" spans="1:19" x14ac:dyDescent="0.2">
      <c r="A15243" t="s">
        <v>31603</v>
      </c>
      <c r="B15243" t="s">
        <v>31415</v>
      </c>
      <c r="C15243" t="s">
        <v>204</v>
      </c>
      <c r="D15243" t="s">
        <v>1002</v>
      </c>
      <c r="E15243" s="23">
        <v>44470</v>
      </c>
      <c r="F15243">
        <v>0</v>
      </c>
      <c r="G15243">
        <v>0</v>
      </c>
      <c r="I15243">
        <v>0</v>
      </c>
      <c r="J15243">
        <v>0</v>
      </c>
      <c r="L15243">
        <v>0</v>
      </c>
      <c r="N15243">
        <v>0</v>
      </c>
      <c r="P15243">
        <v>0</v>
      </c>
      <c r="Q15243">
        <v>0</v>
      </c>
      <c r="S15243">
        <v>0</v>
      </c>
    </row>
    <row r="15244" spans="1:19" x14ac:dyDescent="0.2">
      <c r="A15244" t="s">
        <v>31604</v>
      </c>
      <c r="B15244" t="s">
        <v>31416</v>
      </c>
      <c r="C15244" t="s">
        <v>385</v>
      </c>
      <c r="D15244" t="s">
        <v>1002</v>
      </c>
      <c r="E15244" s="23">
        <v>44470</v>
      </c>
      <c r="F15244">
        <v>0</v>
      </c>
      <c r="G15244">
        <v>0</v>
      </c>
      <c r="I15244">
        <v>0</v>
      </c>
      <c r="J15244">
        <v>0</v>
      </c>
      <c r="L15244">
        <v>0</v>
      </c>
      <c r="N15244">
        <v>0</v>
      </c>
      <c r="P15244">
        <v>0</v>
      </c>
      <c r="Q15244">
        <v>0</v>
      </c>
      <c r="S15244">
        <v>0</v>
      </c>
    </row>
    <row r="15245" spans="1:19" x14ac:dyDescent="0.2">
      <c r="A15245" t="s">
        <v>31605</v>
      </c>
      <c r="B15245" t="s">
        <v>31417</v>
      </c>
      <c r="C15245" t="s">
        <v>208</v>
      </c>
      <c r="D15245" t="s">
        <v>1002</v>
      </c>
      <c r="E15245" s="23">
        <v>44470</v>
      </c>
      <c r="F15245">
        <v>3.5</v>
      </c>
      <c r="G15245">
        <v>3.5</v>
      </c>
      <c r="I15245">
        <v>8</v>
      </c>
      <c r="J15245">
        <v>18</v>
      </c>
      <c r="L15245">
        <v>20</v>
      </c>
      <c r="N15245">
        <v>7</v>
      </c>
      <c r="P15245">
        <v>0</v>
      </c>
      <c r="Q15245">
        <v>2</v>
      </c>
      <c r="S15245">
        <v>1</v>
      </c>
    </row>
    <row r="15246" spans="1:19" x14ac:dyDescent="0.2">
      <c r="A15246" t="s">
        <v>31606</v>
      </c>
      <c r="B15246" t="s">
        <v>31418</v>
      </c>
      <c r="C15246" t="s">
        <v>900</v>
      </c>
      <c r="D15246" t="s">
        <v>1002</v>
      </c>
      <c r="E15246" s="23">
        <v>44470</v>
      </c>
      <c r="F15246">
        <v>3</v>
      </c>
      <c r="G15246">
        <v>4.5</v>
      </c>
      <c r="I15246">
        <v>9</v>
      </c>
      <c r="J15246">
        <v>17</v>
      </c>
      <c r="L15246">
        <v>26</v>
      </c>
      <c r="N15246">
        <v>9</v>
      </c>
      <c r="P15246">
        <v>0</v>
      </c>
      <c r="Q15246">
        <v>0</v>
      </c>
      <c r="S15246">
        <v>0</v>
      </c>
    </row>
    <row r="15247" spans="1:19" x14ac:dyDescent="0.2">
      <c r="A15247" t="s">
        <v>31607</v>
      </c>
      <c r="B15247" t="s">
        <v>31419</v>
      </c>
      <c r="C15247" t="s">
        <v>905</v>
      </c>
      <c r="D15247" t="s">
        <v>1002</v>
      </c>
      <c r="E15247" s="23">
        <v>44470</v>
      </c>
      <c r="F15247">
        <v>0</v>
      </c>
      <c r="G15247">
        <v>0</v>
      </c>
      <c r="I15247">
        <v>0</v>
      </c>
      <c r="J15247">
        <v>0</v>
      </c>
      <c r="L15247">
        <v>0</v>
      </c>
      <c r="N15247">
        <v>0</v>
      </c>
      <c r="P15247">
        <v>0</v>
      </c>
      <c r="Q15247">
        <v>0</v>
      </c>
      <c r="S15247">
        <v>0</v>
      </c>
    </row>
    <row r="15248" spans="1:19" x14ac:dyDescent="0.2">
      <c r="A15248" t="s">
        <v>31608</v>
      </c>
      <c r="B15248" t="s">
        <v>31420</v>
      </c>
      <c r="C15248" t="s">
        <v>316</v>
      </c>
      <c r="D15248" t="s">
        <v>1002</v>
      </c>
      <c r="E15248" s="23">
        <v>44470</v>
      </c>
      <c r="F15248">
        <v>4</v>
      </c>
      <c r="G15248">
        <v>6</v>
      </c>
      <c r="I15248">
        <v>11</v>
      </c>
      <c r="J15248">
        <v>22</v>
      </c>
      <c r="L15248">
        <v>34</v>
      </c>
      <c r="N15248">
        <v>10</v>
      </c>
      <c r="P15248">
        <v>2</v>
      </c>
      <c r="Q15248">
        <v>2</v>
      </c>
      <c r="S15248">
        <v>1</v>
      </c>
    </row>
    <row r="15249" spans="1:19" x14ac:dyDescent="0.2">
      <c r="A15249" t="s">
        <v>31609</v>
      </c>
      <c r="B15249" t="s">
        <v>31421</v>
      </c>
      <c r="C15249" t="s">
        <v>218</v>
      </c>
      <c r="D15249" t="s">
        <v>1002</v>
      </c>
      <c r="E15249" s="23">
        <v>44470</v>
      </c>
      <c r="F15249">
        <v>0</v>
      </c>
      <c r="G15249">
        <v>0</v>
      </c>
      <c r="I15249">
        <v>0</v>
      </c>
      <c r="J15249">
        <v>0</v>
      </c>
      <c r="L15249">
        <v>0</v>
      </c>
      <c r="N15249">
        <v>0</v>
      </c>
      <c r="P15249">
        <v>0</v>
      </c>
      <c r="Q15249">
        <v>0</v>
      </c>
      <c r="S15249">
        <v>0</v>
      </c>
    </row>
    <row r="15250" spans="1:19" x14ac:dyDescent="0.2">
      <c r="A15250" t="s">
        <v>31610</v>
      </c>
      <c r="B15250" t="s">
        <v>31422</v>
      </c>
      <c r="C15250" t="s">
        <v>202</v>
      </c>
      <c r="D15250" t="s">
        <v>1002</v>
      </c>
      <c r="E15250" s="23">
        <v>44470</v>
      </c>
      <c r="F15250">
        <v>8</v>
      </c>
      <c r="G15250">
        <v>7</v>
      </c>
      <c r="I15250">
        <v>60</v>
      </c>
      <c r="J15250">
        <v>84</v>
      </c>
      <c r="L15250">
        <v>73</v>
      </c>
      <c r="N15250">
        <v>57</v>
      </c>
      <c r="P15250">
        <v>2</v>
      </c>
      <c r="Q15250">
        <v>4</v>
      </c>
      <c r="S15250">
        <v>3</v>
      </c>
    </row>
    <row r="15251" spans="1:19" x14ac:dyDescent="0.2">
      <c r="A15251" t="s">
        <v>31611</v>
      </c>
      <c r="B15251" t="s">
        <v>31423</v>
      </c>
      <c r="C15251" t="s">
        <v>347</v>
      </c>
      <c r="D15251" t="s">
        <v>1002</v>
      </c>
      <c r="E15251" s="23">
        <v>44470</v>
      </c>
      <c r="F15251">
        <v>0</v>
      </c>
      <c r="G15251">
        <v>0</v>
      </c>
      <c r="I15251">
        <v>0</v>
      </c>
      <c r="J15251">
        <v>0</v>
      </c>
      <c r="L15251">
        <v>0</v>
      </c>
      <c r="N15251">
        <v>0</v>
      </c>
      <c r="P15251">
        <v>0</v>
      </c>
      <c r="Q15251">
        <v>0</v>
      </c>
      <c r="S15251">
        <v>0</v>
      </c>
    </row>
    <row r="15252" spans="1:19" x14ac:dyDescent="0.2">
      <c r="A15252" t="s">
        <v>31612</v>
      </c>
      <c r="B15252" t="s">
        <v>31424</v>
      </c>
      <c r="C15252" t="s">
        <v>224</v>
      </c>
      <c r="D15252" t="s">
        <v>1002</v>
      </c>
      <c r="E15252" s="23">
        <v>44470</v>
      </c>
      <c r="F15252">
        <v>0</v>
      </c>
      <c r="G15252">
        <v>0</v>
      </c>
      <c r="I15252">
        <v>0</v>
      </c>
      <c r="J15252">
        <v>0</v>
      </c>
      <c r="L15252">
        <v>0</v>
      </c>
      <c r="N15252">
        <v>0</v>
      </c>
      <c r="P15252">
        <v>0</v>
      </c>
      <c r="Q15252">
        <v>0</v>
      </c>
      <c r="S15252">
        <v>0</v>
      </c>
    </row>
    <row r="15253" spans="1:19" x14ac:dyDescent="0.2">
      <c r="A15253" t="s">
        <v>31613</v>
      </c>
      <c r="B15253" t="s">
        <v>31425</v>
      </c>
      <c r="C15253" t="s">
        <v>345</v>
      </c>
      <c r="D15253" t="s">
        <v>1002</v>
      </c>
      <c r="E15253" s="23">
        <v>44470</v>
      </c>
      <c r="F15253">
        <v>0</v>
      </c>
      <c r="G15253">
        <v>0</v>
      </c>
      <c r="I15253">
        <v>0</v>
      </c>
      <c r="J15253">
        <v>0</v>
      </c>
      <c r="L15253">
        <v>0</v>
      </c>
      <c r="N15253">
        <v>0</v>
      </c>
      <c r="P15253">
        <v>0</v>
      </c>
      <c r="Q15253">
        <v>0</v>
      </c>
      <c r="S15253">
        <v>0</v>
      </c>
    </row>
    <row r="15254" spans="1:19" x14ac:dyDescent="0.2">
      <c r="A15254" t="s">
        <v>31614</v>
      </c>
      <c r="B15254" t="s">
        <v>31426</v>
      </c>
      <c r="C15254" t="s">
        <v>226</v>
      </c>
      <c r="D15254" t="s">
        <v>1002</v>
      </c>
      <c r="E15254" s="23">
        <v>44470</v>
      </c>
      <c r="F15254">
        <v>3</v>
      </c>
      <c r="G15254">
        <v>4</v>
      </c>
      <c r="I15254">
        <v>22</v>
      </c>
      <c r="J15254">
        <v>42</v>
      </c>
      <c r="L15254">
        <v>56</v>
      </c>
      <c r="N15254">
        <v>22</v>
      </c>
      <c r="P15254">
        <v>0</v>
      </c>
      <c r="Q15254">
        <v>0</v>
      </c>
      <c r="S15254">
        <v>0</v>
      </c>
    </row>
    <row r="15255" spans="1:19" x14ac:dyDescent="0.2">
      <c r="A15255" t="s">
        <v>31615</v>
      </c>
      <c r="B15255" t="s">
        <v>31427</v>
      </c>
      <c r="C15255" t="s">
        <v>231</v>
      </c>
      <c r="D15255" t="s">
        <v>1002</v>
      </c>
      <c r="E15255" s="23">
        <v>44470</v>
      </c>
      <c r="F15255">
        <v>10</v>
      </c>
      <c r="G15255">
        <v>10</v>
      </c>
      <c r="I15255">
        <v>117</v>
      </c>
      <c r="J15255">
        <v>110</v>
      </c>
      <c r="L15255">
        <v>110</v>
      </c>
      <c r="N15255">
        <v>117</v>
      </c>
      <c r="P15255">
        <v>0</v>
      </c>
      <c r="Q15255">
        <v>3</v>
      </c>
      <c r="S15255">
        <v>0</v>
      </c>
    </row>
    <row r="15256" spans="1:19" x14ac:dyDescent="0.2">
      <c r="A15256" t="s">
        <v>31616</v>
      </c>
      <c r="B15256" t="s">
        <v>31428</v>
      </c>
      <c r="C15256" t="s">
        <v>216</v>
      </c>
      <c r="D15256" t="s">
        <v>1002</v>
      </c>
      <c r="E15256" s="23">
        <v>44470</v>
      </c>
      <c r="F15256">
        <v>7.5</v>
      </c>
      <c r="G15256">
        <v>7.5</v>
      </c>
      <c r="I15256">
        <v>43</v>
      </c>
      <c r="J15256">
        <v>75</v>
      </c>
      <c r="L15256">
        <v>75</v>
      </c>
      <c r="N15256">
        <v>39</v>
      </c>
      <c r="P15256">
        <v>11</v>
      </c>
      <c r="Q15256">
        <v>14</v>
      </c>
      <c r="S15256">
        <v>4</v>
      </c>
    </row>
    <row r="15257" spans="1:19" x14ac:dyDescent="0.2">
      <c r="A15257" t="s">
        <v>31617</v>
      </c>
      <c r="B15257" t="s">
        <v>31429</v>
      </c>
      <c r="C15257" t="s">
        <v>233</v>
      </c>
      <c r="D15257" t="s">
        <v>1002</v>
      </c>
      <c r="E15257" s="23">
        <v>44470</v>
      </c>
      <c r="F15257">
        <v>0</v>
      </c>
      <c r="G15257">
        <v>0</v>
      </c>
      <c r="I15257">
        <v>0</v>
      </c>
      <c r="J15257">
        <v>0</v>
      </c>
      <c r="L15257">
        <v>0</v>
      </c>
      <c r="N15257">
        <v>0</v>
      </c>
      <c r="P15257">
        <v>0</v>
      </c>
      <c r="Q15257">
        <v>0</v>
      </c>
      <c r="S15257">
        <v>0</v>
      </c>
    </row>
    <row r="15258" spans="1:19" x14ac:dyDescent="0.2">
      <c r="A15258" t="s">
        <v>31618</v>
      </c>
      <c r="B15258" t="s">
        <v>31430</v>
      </c>
      <c r="C15258" t="s">
        <v>219</v>
      </c>
      <c r="D15258" t="s">
        <v>1002</v>
      </c>
      <c r="E15258" s="23">
        <v>44470</v>
      </c>
      <c r="F15258">
        <v>0</v>
      </c>
      <c r="G15258">
        <v>0</v>
      </c>
      <c r="I15258">
        <v>0</v>
      </c>
      <c r="J15258">
        <v>0</v>
      </c>
      <c r="L15258">
        <v>0</v>
      </c>
      <c r="N15258">
        <v>0</v>
      </c>
      <c r="P15258">
        <v>0</v>
      </c>
      <c r="Q15258">
        <v>0</v>
      </c>
      <c r="S15258">
        <v>0</v>
      </c>
    </row>
    <row r="15259" spans="1:19" x14ac:dyDescent="0.2">
      <c r="A15259" t="s">
        <v>31619</v>
      </c>
      <c r="B15259" t="s">
        <v>31431</v>
      </c>
      <c r="C15259" t="s">
        <v>340</v>
      </c>
      <c r="D15259" t="s">
        <v>1002</v>
      </c>
      <c r="E15259" s="23">
        <v>44470</v>
      </c>
      <c r="F15259">
        <v>1.5</v>
      </c>
      <c r="G15259">
        <v>3</v>
      </c>
      <c r="I15259">
        <v>17</v>
      </c>
      <c r="J15259">
        <v>18</v>
      </c>
      <c r="L15259">
        <v>36</v>
      </c>
      <c r="N15259">
        <v>17</v>
      </c>
      <c r="P15259">
        <v>1</v>
      </c>
      <c r="Q15259">
        <v>1</v>
      </c>
      <c r="S15259">
        <v>0</v>
      </c>
    </row>
    <row r="15260" spans="1:19" x14ac:dyDescent="0.2">
      <c r="A15260" t="s">
        <v>31620</v>
      </c>
      <c r="B15260" t="s">
        <v>31432</v>
      </c>
      <c r="C15260" t="s">
        <v>350</v>
      </c>
      <c r="D15260" t="s">
        <v>1002</v>
      </c>
      <c r="E15260" s="23">
        <v>44470</v>
      </c>
      <c r="F15260">
        <v>0</v>
      </c>
      <c r="G15260">
        <v>0</v>
      </c>
      <c r="I15260">
        <v>0</v>
      </c>
      <c r="J15260">
        <v>0</v>
      </c>
      <c r="L15260">
        <v>0</v>
      </c>
      <c r="N15260">
        <v>0</v>
      </c>
      <c r="P15260">
        <v>0</v>
      </c>
      <c r="Q15260">
        <v>0</v>
      </c>
      <c r="S15260">
        <v>0</v>
      </c>
    </row>
    <row r="15261" spans="1:19" x14ac:dyDescent="0.2">
      <c r="A15261" t="s">
        <v>31621</v>
      </c>
      <c r="B15261" t="s">
        <v>31433</v>
      </c>
      <c r="C15261" t="s">
        <v>351</v>
      </c>
      <c r="D15261" t="s">
        <v>1002</v>
      </c>
      <c r="E15261" s="23">
        <v>44470</v>
      </c>
      <c r="F15261">
        <v>0</v>
      </c>
      <c r="G15261">
        <v>0</v>
      </c>
      <c r="I15261">
        <v>0</v>
      </c>
      <c r="J15261">
        <v>0</v>
      </c>
      <c r="L15261">
        <v>0</v>
      </c>
      <c r="N15261">
        <v>0</v>
      </c>
      <c r="P15261">
        <v>0</v>
      </c>
      <c r="Q15261">
        <v>0</v>
      </c>
      <c r="S15261">
        <v>0</v>
      </c>
    </row>
    <row r="15262" spans="1:19" x14ac:dyDescent="0.2">
      <c r="A15262" t="s">
        <v>31622</v>
      </c>
      <c r="B15262" t="s">
        <v>31434</v>
      </c>
      <c r="C15262" t="s">
        <v>352</v>
      </c>
      <c r="D15262" t="s">
        <v>1002</v>
      </c>
      <c r="E15262" s="23">
        <v>44470</v>
      </c>
      <c r="F15262">
        <v>0</v>
      </c>
      <c r="G15262">
        <v>0</v>
      </c>
      <c r="I15262">
        <v>0</v>
      </c>
      <c r="J15262">
        <v>0</v>
      </c>
      <c r="L15262">
        <v>0</v>
      </c>
      <c r="N15262">
        <v>0</v>
      </c>
      <c r="P15262">
        <v>0</v>
      </c>
      <c r="Q15262">
        <v>0</v>
      </c>
      <c r="S15262">
        <v>0</v>
      </c>
    </row>
    <row r="15263" spans="1:19" x14ac:dyDescent="0.2">
      <c r="A15263" t="s">
        <v>31623</v>
      </c>
      <c r="B15263" t="s">
        <v>31435</v>
      </c>
      <c r="C15263" t="s">
        <v>353</v>
      </c>
      <c r="D15263" t="s">
        <v>1002</v>
      </c>
      <c r="E15263" s="23">
        <v>44470</v>
      </c>
      <c r="F15263">
        <v>0</v>
      </c>
      <c r="G15263">
        <v>0</v>
      </c>
      <c r="I15263">
        <v>0</v>
      </c>
      <c r="J15263">
        <v>0</v>
      </c>
      <c r="L15263">
        <v>0</v>
      </c>
      <c r="N15263">
        <v>0</v>
      </c>
      <c r="P15263">
        <v>0</v>
      </c>
      <c r="Q15263">
        <v>0</v>
      </c>
      <c r="S15263">
        <v>0</v>
      </c>
    </row>
    <row r="15264" spans="1:19" x14ac:dyDescent="0.2">
      <c r="A15264" t="s">
        <v>31624</v>
      </c>
      <c r="B15264" t="s">
        <v>31436</v>
      </c>
      <c r="C15264" t="s">
        <v>386</v>
      </c>
      <c r="D15264" t="s">
        <v>1002</v>
      </c>
      <c r="E15264" s="23">
        <v>44470</v>
      </c>
      <c r="F15264">
        <v>0</v>
      </c>
      <c r="G15264">
        <v>0</v>
      </c>
      <c r="I15264">
        <v>0</v>
      </c>
      <c r="J15264">
        <v>0</v>
      </c>
      <c r="L15264">
        <v>0</v>
      </c>
      <c r="N15264">
        <v>0</v>
      </c>
      <c r="P15264">
        <v>0</v>
      </c>
      <c r="Q15264">
        <v>0</v>
      </c>
      <c r="S15264">
        <v>0</v>
      </c>
    </row>
    <row r="15265" spans="1:19" x14ac:dyDescent="0.2">
      <c r="A15265" t="s">
        <v>31625</v>
      </c>
      <c r="B15265" t="s">
        <v>31437</v>
      </c>
      <c r="C15265" t="s">
        <v>354</v>
      </c>
      <c r="D15265" t="s">
        <v>1002</v>
      </c>
      <c r="E15265" s="23">
        <v>44470</v>
      </c>
      <c r="F15265">
        <v>1.5</v>
      </c>
      <c r="G15265">
        <v>5</v>
      </c>
      <c r="I15265">
        <v>6</v>
      </c>
      <c r="J15265">
        <v>8</v>
      </c>
      <c r="L15265">
        <v>29</v>
      </c>
      <c r="N15265">
        <v>6</v>
      </c>
      <c r="P15265">
        <v>0</v>
      </c>
      <c r="Q15265">
        <v>0</v>
      </c>
      <c r="S15265">
        <v>0</v>
      </c>
    </row>
    <row r="15266" spans="1:19" x14ac:dyDescent="0.2">
      <c r="A15266" t="s">
        <v>31626</v>
      </c>
      <c r="B15266" t="s">
        <v>31438</v>
      </c>
      <c r="C15266" t="s">
        <v>355</v>
      </c>
      <c r="D15266" t="s">
        <v>1002</v>
      </c>
      <c r="E15266" s="23">
        <v>44470</v>
      </c>
      <c r="F15266">
        <v>1.5</v>
      </c>
      <c r="G15266">
        <v>2</v>
      </c>
      <c r="I15266">
        <v>5</v>
      </c>
      <c r="J15266">
        <v>8</v>
      </c>
      <c r="L15266">
        <v>11</v>
      </c>
      <c r="N15266">
        <v>4</v>
      </c>
      <c r="P15266">
        <v>0</v>
      </c>
      <c r="Q15266">
        <v>0</v>
      </c>
      <c r="S15266">
        <v>1</v>
      </c>
    </row>
    <row r="15267" spans="1:19" x14ac:dyDescent="0.2">
      <c r="A15267" t="s">
        <v>31627</v>
      </c>
      <c r="B15267" t="s">
        <v>31439</v>
      </c>
      <c r="C15267" t="s">
        <v>1048</v>
      </c>
      <c r="D15267" t="s">
        <v>1002</v>
      </c>
      <c r="E15267" s="23">
        <v>44470</v>
      </c>
      <c r="F15267">
        <v>0.5</v>
      </c>
      <c r="G15267">
        <v>0.5</v>
      </c>
      <c r="I15267">
        <v>4</v>
      </c>
      <c r="J15267">
        <v>3</v>
      </c>
      <c r="L15267">
        <v>3</v>
      </c>
      <c r="N15267">
        <v>4</v>
      </c>
      <c r="P15267">
        <v>0</v>
      </c>
      <c r="Q15267">
        <v>0</v>
      </c>
      <c r="S15267">
        <v>0</v>
      </c>
    </row>
    <row r="15268" spans="1:19" x14ac:dyDescent="0.2">
      <c r="A15268" t="s">
        <v>31628</v>
      </c>
      <c r="B15268" t="s">
        <v>31440</v>
      </c>
      <c r="C15268" t="s">
        <v>1047</v>
      </c>
      <c r="D15268" t="s">
        <v>1002</v>
      </c>
      <c r="E15268" s="23">
        <v>44470</v>
      </c>
      <c r="F15268">
        <v>1.5</v>
      </c>
      <c r="G15268">
        <v>1.5</v>
      </c>
      <c r="I15268">
        <v>19</v>
      </c>
      <c r="J15268">
        <v>8</v>
      </c>
      <c r="L15268">
        <v>8</v>
      </c>
      <c r="N15268">
        <v>18</v>
      </c>
      <c r="P15268">
        <v>0</v>
      </c>
      <c r="Q15268">
        <v>0</v>
      </c>
      <c r="S15268">
        <v>1</v>
      </c>
    </row>
    <row r="15269" spans="1:19" x14ac:dyDescent="0.2">
      <c r="A15269" t="s">
        <v>31629</v>
      </c>
      <c r="B15269" t="s">
        <v>31441</v>
      </c>
      <c r="C15269" t="s">
        <v>1050</v>
      </c>
      <c r="D15269" t="s">
        <v>1002</v>
      </c>
      <c r="E15269" s="23">
        <v>44470</v>
      </c>
      <c r="F15269">
        <v>0</v>
      </c>
      <c r="G15269">
        <v>0</v>
      </c>
      <c r="I15269">
        <v>0</v>
      </c>
      <c r="J15269">
        <v>0</v>
      </c>
      <c r="L15269">
        <v>0</v>
      </c>
      <c r="N15269">
        <v>0</v>
      </c>
      <c r="P15269">
        <v>0</v>
      </c>
      <c r="Q15269">
        <v>0</v>
      </c>
      <c r="S15269">
        <v>0</v>
      </c>
    </row>
    <row r="15270" spans="1:19" x14ac:dyDescent="0.2">
      <c r="A15270" t="s">
        <v>31630</v>
      </c>
      <c r="B15270" t="s">
        <v>31442</v>
      </c>
      <c r="C15270" t="s">
        <v>1054</v>
      </c>
      <c r="D15270" t="s">
        <v>1002</v>
      </c>
      <c r="E15270" s="23">
        <v>44470</v>
      </c>
      <c r="F15270">
        <v>0</v>
      </c>
      <c r="G15270">
        <v>0</v>
      </c>
      <c r="I15270">
        <v>0</v>
      </c>
      <c r="J15270">
        <v>0</v>
      </c>
      <c r="L15270">
        <v>0</v>
      </c>
      <c r="N15270">
        <v>0</v>
      </c>
      <c r="P15270">
        <v>0</v>
      </c>
      <c r="Q15270">
        <v>0</v>
      </c>
      <c r="S15270">
        <v>0</v>
      </c>
    </row>
    <row r="15271" spans="1:19" x14ac:dyDescent="0.2">
      <c r="A15271" t="s">
        <v>31631</v>
      </c>
      <c r="B15271" t="s">
        <v>31443</v>
      </c>
      <c r="C15271" t="s">
        <v>1052</v>
      </c>
      <c r="D15271" t="s">
        <v>1002</v>
      </c>
      <c r="E15271" s="23">
        <v>44470</v>
      </c>
      <c r="F15271">
        <v>2.5</v>
      </c>
      <c r="G15271">
        <v>3</v>
      </c>
      <c r="I15271">
        <v>16</v>
      </c>
      <c r="J15271">
        <v>14</v>
      </c>
      <c r="L15271">
        <v>17</v>
      </c>
      <c r="N15271">
        <v>13</v>
      </c>
      <c r="P15271">
        <v>0</v>
      </c>
      <c r="Q15271">
        <v>0</v>
      </c>
      <c r="S15271">
        <v>3</v>
      </c>
    </row>
    <row r="15272" spans="1:19" x14ac:dyDescent="0.2">
      <c r="A15272" t="s">
        <v>31632</v>
      </c>
      <c r="B15272" t="s">
        <v>31444</v>
      </c>
      <c r="C15272" t="s">
        <v>1053</v>
      </c>
      <c r="D15272" t="s">
        <v>1002</v>
      </c>
      <c r="E15272" s="23">
        <v>44470</v>
      </c>
      <c r="F15272">
        <v>1</v>
      </c>
      <c r="G15272">
        <v>1</v>
      </c>
      <c r="I15272">
        <v>2</v>
      </c>
      <c r="J15272">
        <v>5</v>
      </c>
      <c r="L15272">
        <v>5</v>
      </c>
      <c r="N15272">
        <v>2</v>
      </c>
      <c r="P15272">
        <v>1</v>
      </c>
      <c r="Q15272">
        <v>1</v>
      </c>
      <c r="S15272">
        <v>0</v>
      </c>
    </row>
    <row r="15273" spans="1:19" x14ac:dyDescent="0.2">
      <c r="A15273" t="s">
        <v>31541</v>
      </c>
      <c r="B15273" t="s">
        <v>31353</v>
      </c>
      <c r="C15273" t="s">
        <v>25698</v>
      </c>
      <c r="D15273" t="s">
        <v>1000</v>
      </c>
      <c r="E15273" s="23">
        <v>44470</v>
      </c>
      <c r="F15273">
        <v>3</v>
      </c>
      <c r="G15273">
        <v>3</v>
      </c>
      <c r="I15273">
        <v>7</v>
      </c>
      <c r="J15273">
        <v>18</v>
      </c>
      <c r="L15273">
        <v>18</v>
      </c>
      <c r="N15273">
        <v>5</v>
      </c>
      <c r="P15273">
        <v>3</v>
      </c>
      <c r="Q15273">
        <v>4</v>
      </c>
      <c r="S15273">
        <v>2</v>
      </c>
    </row>
    <row r="15274" spans="1:19" x14ac:dyDescent="0.2">
      <c r="A15274" t="s">
        <v>31633</v>
      </c>
      <c r="B15274" t="s">
        <v>31445</v>
      </c>
      <c r="C15274" t="s">
        <v>962</v>
      </c>
      <c r="D15274" t="s">
        <v>1000</v>
      </c>
      <c r="E15274" s="23">
        <v>44470</v>
      </c>
      <c r="F15274">
        <v>0</v>
      </c>
      <c r="G15274">
        <v>0</v>
      </c>
      <c r="I15274">
        <v>0</v>
      </c>
      <c r="J15274">
        <v>0</v>
      </c>
      <c r="L15274">
        <v>0</v>
      </c>
      <c r="N15274">
        <v>0</v>
      </c>
      <c r="P15274">
        <v>0</v>
      </c>
      <c r="Q15274">
        <v>0</v>
      </c>
      <c r="S15274">
        <v>0</v>
      </c>
    </row>
    <row r="15275" spans="1:19" x14ac:dyDescent="0.2">
      <c r="A15275" t="s">
        <v>31634</v>
      </c>
      <c r="B15275" t="s">
        <v>31446</v>
      </c>
      <c r="C15275" t="s">
        <v>348</v>
      </c>
      <c r="D15275" t="s">
        <v>1000</v>
      </c>
      <c r="E15275" s="23">
        <v>44470</v>
      </c>
      <c r="F15275">
        <v>0</v>
      </c>
      <c r="G15275">
        <v>0</v>
      </c>
      <c r="I15275">
        <v>0</v>
      </c>
      <c r="J15275">
        <v>0</v>
      </c>
      <c r="L15275">
        <v>0</v>
      </c>
      <c r="N15275">
        <v>0</v>
      </c>
      <c r="P15275">
        <v>0</v>
      </c>
      <c r="Q15275">
        <v>0</v>
      </c>
      <c r="S15275">
        <v>0</v>
      </c>
    </row>
    <row r="15276" spans="1:19" x14ac:dyDescent="0.2">
      <c r="A15276" t="s">
        <v>31635</v>
      </c>
      <c r="B15276" t="s">
        <v>31447</v>
      </c>
      <c r="C15276" t="s">
        <v>357</v>
      </c>
      <c r="D15276" t="s">
        <v>1000</v>
      </c>
      <c r="E15276" s="23">
        <v>44470</v>
      </c>
      <c r="F15276">
        <v>0</v>
      </c>
      <c r="G15276">
        <v>0</v>
      </c>
      <c r="I15276">
        <v>0</v>
      </c>
      <c r="J15276">
        <v>0</v>
      </c>
      <c r="L15276">
        <v>0</v>
      </c>
      <c r="N15276">
        <v>0</v>
      </c>
      <c r="P15276">
        <v>0</v>
      </c>
      <c r="Q15276">
        <v>0</v>
      </c>
      <c r="S15276">
        <v>0</v>
      </c>
    </row>
    <row r="15277" spans="1:19" x14ac:dyDescent="0.2">
      <c r="A15277" t="s">
        <v>31636</v>
      </c>
      <c r="B15277" t="s">
        <v>31448</v>
      </c>
      <c r="C15277" t="s">
        <v>22399</v>
      </c>
      <c r="D15277" t="s">
        <v>1000</v>
      </c>
      <c r="E15277" s="23">
        <v>44470</v>
      </c>
      <c r="F15277">
        <v>0</v>
      </c>
      <c r="G15277">
        <v>0</v>
      </c>
      <c r="I15277">
        <v>0</v>
      </c>
      <c r="J15277">
        <v>0</v>
      </c>
      <c r="L15277">
        <v>0</v>
      </c>
      <c r="N15277">
        <v>0</v>
      </c>
      <c r="P15277">
        <v>0</v>
      </c>
      <c r="Q15277">
        <v>0</v>
      </c>
      <c r="S15277">
        <v>0</v>
      </c>
    </row>
    <row r="15278" spans="1:19" x14ac:dyDescent="0.2">
      <c r="A15278" t="s">
        <v>31637</v>
      </c>
      <c r="B15278" t="s">
        <v>31449</v>
      </c>
      <c r="C15278" t="s">
        <v>203</v>
      </c>
      <c r="D15278" t="s">
        <v>1000</v>
      </c>
      <c r="E15278" s="23">
        <v>44470</v>
      </c>
      <c r="F15278">
        <v>0</v>
      </c>
      <c r="G15278">
        <v>0</v>
      </c>
      <c r="I15278">
        <v>0</v>
      </c>
      <c r="J15278">
        <v>0</v>
      </c>
      <c r="L15278">
        <v>0</v>
      </c>
      <c r="N15278">
        <v>0</v>
      </c>
      <c r="P15278">
        <v>0</v>
      </c>
      <c r="Q15278">
        <v>0</v>
      </c>
      <c r="S15278">
        <v>0</v>
      </c>
    </row>
    <row r="15279" spans="1:19" x14ac:dyDescent="0.2">
      <c r="A15279" t="s">
        <v>31638</v>
      </c>
      <c r="B15279" t="s">
        <v>31450</v>
      </c>
      <c r="C15279" t="s">
        <v>387</v>
      </c>
      <c r="D15279" t="s">
        <v>1000</v>
      </c>
      <c r="E15279" s="23">
        <v>44470</v>
      </c>
      <c r="F15279">
        <v>0</v>
      </c>
      <c r="G15279">
        <v>0</v>
      </c>
      <c r="I15279">
        <v>0</v>
      </c>
      <c r="J15279">
        <v>0</v>
      </c>
      <c r="L15279">
        <v>0</v>
      </c>
      <c r="N15279">
        <v>0</v>
      </c>
      <c r="P15279">
        <v>0</v>
      </c>
      <c r="Q15279">
        <v>0</v>
      </c>
      <c r="S15279">
        <v>0</v>
      </c>
    </row>
    <row r="15280" spans="1:19" x14ac:dyDescent="0.2">
      <c r="A15280" t="s">
        <v>31639</v>
      </c>
      <c r="B15280" t="s">
        <v>31451</v>
      </c>
      <c r="C15280" t="s">
        <v>223</v>
      </c>
      <c r="D15280" t="s">
        <v>1000</v>
      </c>
      <c r="E15280" s="23">
        <v>44470</v>
      </c>
      <c r="F15280">
        <v>0</v>
      </c>
      <c r="G15280">
        <v>0</v>
      </c>
      <c r="I15280">
        <v>0</v>
      </c>
      <c r="J15280">
        <v>0</v>
      </c>
      <c r="L15280">
        <v>0</v>
      </c>
      <c r="N15280">
        <v>0</v>
      </c>
      <c r="P15280">
        <v>0</v>
      </c>
      <c r="Q15280">
        <v>0</v>
      </c>
      <c r="S15280">
        <v>0</v>
      </c>
    </row>
    <row r="15281" spans="1:19" x14ac:dyDescent="0.2">
      <c r="A15281" t="s">
        <v>31640</v>
      </c>
      <c r="B15281" t="s">
        <v>31452</v>
      </c>
      <c r="C15281" t="s">
        <v>346</v>
      </c>
      <c r="D15281" t="s">
        <v>1000</v>
      </c>
      <c r="E15281" s="23">
        <v>44470</v>
      </c>
      <c r="F15281">
        <v>0</v>
      </c>
      <c r="G15281">
        <v>0</v>
      </c>
      <c r="I15281">
        <v>0</v>
      </c>
      <c r="J15281">
        <v>0</v>
      </c>
      <c r="L15281">
        <v>0</v>
      </c>
      <c r="N15281">
        <v>0</v>
      </c>
      <c r="P15281">
        <v>0</v>
      </c>
      <c r="Q15281">
        <v>0</v>
      </c>
      <c r="S15281">
        <v>0</v>
      </c>
    </row>
    <row r="15282" spans="1:19" x14ac:dyDescent="0.2">
      <c r="A15282" t="s">
        <v>31641</v>
      </c>
      <c r="B15282" t="s">
        <v>31453</v>
      </c>
      <c r="C15282" t="s">
        <v>207</v>
      </c>
      <c r="D15282" t="s">
        <v>1000</v>
      </c>
      <c r="E15282" s="23">
        <v>44470</v>
      </c>
      <c r="F15282">
        <v>5</v>
      </c>
      <c r="G15282">
        <v>8.5</v>
      </c>
      <c r="I15282">
        <v>14</v>
      </c>
      <c r="J15282">
        <v>26</v>
      </c>
      <c r="L15282">
        <v>49</v>
      </c>
      <c r="N15282">
        <v>13</v>
      </c>
      <c r="P15282">
        <v>0</v>
      </c>
      <c r="Q15282">
        <v>2</v>
      </c>
      <c r="S15282">
        <v>1</v>
      </c>
    </row>
    <row r="15283" spans="1:19" x14ac:dyDescent="0.2">
      <c r="A15283" t="s">
        <v>31642</v>
      </c>
      <c r="B15283" t="s">
        <v>31454</v>
      </c>
      <c r="C15283" t="s">
        <v>212</v>
      </c>
      <c r="D15283" t="s">
        <v>1000</v>
      </c>
      <c r="E15283" s="23">
        <v>44470</v>
      </c>
      <c r="F15283">
        <v>3</v>
      </c>
      <c r="G15283">
        <v>4.5</v>
      </c>
      <c r="I15283">
        <v>9</v>
      </c>
      <c r="J15283">
        <v>17</v>
      </c>
      <c r="L15283">
        <v>26</v>
      </c>
      <c r="N15283">
        <v>9</v>
      </c>
      <c r="P15283">
        <v>0</v>
      </c>
      <c r="Q15283">
        <v>0</v>
      </c>
      <c r="S15283">
        <v>0</v>
      </c>
    </row>
    <row r="15284" spans="1:19" x14ac:dyDescent="0.2">
      <c r="A15284" t="s">
        <v>31643</v>
      </c>
      <c r="B15284" t="s">
        <v>31455</v>
      </c>
      <c r="C15284" t="s">
        <v>963</v>
      </c>
      <c r="D15284" t="s">
        <v>1000</v>
      </c>
      <c r="E15284" s="23">
        <v>44470</v>
      </c>
      <c r="F15284">
        <v>0</v>
      </c>
      <c r="G15284">
        <v>0</v>
      </c>
      <c r="I15284">
        <v>0</v>
      </c>
      <c r="J15284">
        <v>0</v>
      </c>
      <c r="L15284">
        <v>0</v>
      </c>
      <c r="N15284">
        <v>0</v>
      </c>
      <c r="P15284">
        <v>0</v>
      </c>
      <c r="Q15284">
        <v>0</v>
      </c>
      <c r="S15284">
        <v>0</v>
      </c>
    </row>
    <row r="15285" spans="1:19" x14ac:dyDescent="0.2">
      <c r="A15285" t="s">
        <v>31644</v>
      </c>
      <c r="B15285" t="s">
        <v>31456</v>
      </c>
      <c r="C15285" t="s">
        <v>225</v>
      </c>
      <c r="D15285" t="s">
        <v>1000</v>
      </c>
      <c r="E15285" s="23">
        <v>44470</v>
      </c>
      <c r="F15285">
        <v>3</v>
      </c>
      <c r="G15285">
        <v>4</v>
      </c>
      <c r="I15285">
        <v>22</v>
      </c>
      <c r="J15285">
        <v>42</v>
      </c>
      <c r="L15285">
        <v>56</v>
      </c>
      <c r="N15285">
        <v>22</v>
      </c>
      <c r="P15285">
        <v>0</v>
      </c>
      <c r="Q15285">
        <v>0</v>
      </c>
      <c r="S15285">
        <v>0</v>
      </c>
    </row>
    <row r="15286" spans="1:19" x14ac:dyDescent="0.2">
      <c r="A15286" t="s">
        <v>31645</v>
      </c>
      <c r="B15286" t="s">
        <v>31457</v>
      </c>
      <c r="C15286" t="s">
        <v>232</v>
      </c>
      <c r="D15286" t="s">
        <v>1000</v>
      </c>
      <c r="E15286" s="23">
        <v>44470</v>
      </c>
      <c r="F15286">
        <v>14</v>
      </c>
      <c r="G15286">
        <v>14</v>
      </c>
      <c r="I15286">
        <v>137</v>
      </c>
      <c r="J15286">
        <v>130</v>
      </c>
      <c r="L15286">
        <v>130</v>
      </c>
      <c r="N15286">
        <v>134</v>
      </c>
      <c r="P15286">
        <v>0</v>
      </c>
      <c r="Q15286">
        <v>3</v>
      </c>
      <c r="S15286">
        <v>3</v>
      </c>
    </row>
    <row r="15287" spans="1:19" x14ac:dyDescent="0.2">
      <c r="A15287" t="s">
        <v>31646</v>
      </c>
      <c r="B15287" t="s">
        <v>31458</v>
      </c>
      <c r="C15287" t="s">
        <v>317</v>
      </c>
      <c r="D15287" t="s">
        <v>1000</v>
      </c>
      <c r="E15287" s="23">
        <v>44470</v>
      </c>
      <c r="F15287">
        <v>5.5</v>
      </c>
      <c r="G15287">
        <v>8</v>
      </c>
      <c r="I15287">
        <v>16</v>
      </c>
      <c r="J15287">
        <v>30</v>
      </c>
      <c r="L15287">
        <v>45</v>
      </c>
      <c r="N15287">
        <v>14</v>
      </c>
      <c r="P15287">
        <v>2</v>
      </c>
      <c r="Q15287">
        <v>2</v>
      </c>
      <c r="S15287">
        <v>2</v>
      </c>
    </row>
    <row r="15288" spans="1:19" x14ac:dyDescent="0.2">
      <c r="A15288" t="s">
        <v>31647</v>
      </c>
      <c r="B15288" t="s">
        <v>31459</v>
      </c>
      <c r="C15288" t="s">
        <v>214</v>
      </c>
      <c r="D15288" t="s">
        <v>1000</v>
      </c>
      <c r="E15288" s="23">
        <v>44470</v>
      </c>
      <c r="F15288">
        <v>12.5</v>
      </c>
      <c r="G15288">
        <v>14.5</v>
      </c>
      <c r="I15288">
        <v>69</v>
      </c>
      <c r="J15288">
        <v>105</v>
      </c>
      <c r="L15288">
        <v>114</v>
      </c>
      <c r="N15288">
        <v>60</v>
      </c>
      <c r="P15288">
        <v>15</v>
      </c>
      <c r="Q15288">
        <v>23</v>
      </c>
      <c r="S15288">
        <v>10</v>
      </c>
    </row>
    <row r="15289" spans="1:19" x14ac:dyDescent="0.2">
      <c r="A15289" t="s">
        <v>31648</v>
      </c>
      <c r="B15289" t="s">
        <v>31460</v>
      </c>
      <c r="C15289" t="s">
        <v>230</v>
      </c>
      <c r="D15289" t="s">
        <v>1000</v>
      </c>
      <c r="E15289" s="23">
        <v>44470</v>
      </c>
      <c r="F15289">
        <v>0</v>
      </c>
      <c r="G15289">
        <v>0</v>
      </c>
      <c r="I15289">
        <v>0</v>
      </c>
      <c r="J15289">
        <v>0</v>
      </c>
      <c r="L15289">
        <v>0</v>
      </c>
      <c r="N15289">
        <v>0</v>
      </c>
      <c r="P15289">
        <v>0</v>
      </c>
      <c r="Q15289">
        <v>0</v>
      </c>
      <c r="S15289">
        <v>0</v>
      </c>
    </row>
    <row r="15290" spans="1:19" x14ac:dyDescent="0.2">
      <c r="A15290" t="s">
        <v>31649</v>
      </c>
      <c r="B15290" t="s">
        <v>31461</v>
      </c>
      <c r="C15290" t="s">
        <v>234</v>
      </c>
      <c r="D15290" t="s">
        <v>1000</v>
      </c>
      <c r="E15290" s="23">
        <v>44470</v>
      </c>
      <c r="F15290">
        <v>0</v>
      </c>
      <c r="G15290">
        <v>0</v>
      </c>
      <c r="I15290">
        <v>0</v>
      </c>
      <c r="J15290">
        <v>0</v>
      </c>
      <c r="L15290">
        <v>0</v>
      </c>
      <c r="N15290">
        <v>0</v>
      </c>
      <c r="P15290">
        <v>0</v>
      </c>
      <c r="Q15290">
        <v>0</v>
      </c>
      <c r="S15290">
        <v>0</v>
      </c>
    </row>
    <row r="15291" spans="1:19" x14ac:dyDescent="0.2">
      <c r="A15291" t="s">
        <v>31650</v>
      </c>
      <c r="B15291" t="s">
        <v>31462</v>
      </c>
      <c r="C15291" t="s">
        <v>217</v>
      </c>
      <c r="D15291" t="s">
        <v>1000</v>
      </c>
      <c r="E15291" s="23">
        <v>44470</v>
      </c>
      <c r="F15291">
        <v>0</v>
      </c>
      <c r="G15291">
        <v>0</v>
      </c>
      <c r="I15291">
        <v>0</v>
      </c>
      <c r="J15291">
        <v>0</v>
      </c>
      <c r="L15291">
        <v>0</v>
      </c>
      <c r="N15291">
        <v>0</v>
      </c>
      <c r="P15291">
        <v>0</v>
      </c>
      <c r="Q15291">
        <v>0</v>
      </c>
      <c r="S15291">
        <v>0</v>
      </c>
    </row>
    <row r="15292" spans="1:19" x14ac:dyDescent="0.2">
      <c r="A15292" t="s">
        <v>31651</v>
      </c>
      <c r="B15292" t="s">
        <v>31463</v>
      </c>
      <c r="C15292" t="s">
        <v>342</v>
      </c>
      <c r="D15292" t="s">
        <v>1000</v>
      </c>
      <c r="E15292" s="23">
        <v>44470</v>
      </c>
      <c r="F15292">
        <v>1.5</v>
      </c>
      <c r="G15292">
        <v>3</v>
      </c>
      <c r="I15292">
        <v>17</v>
      </c>
      <c r="J15292">
        <v>18</v>
      </c>
      <c r="L15292">
        <v>36</v>
      </c>
      <c r="N15292">
        <v>17</v>
      </c>
      <c r="P15292">
        <v>1</v>
      </c>
      <c r="Q15292">
        <v>1</v>
      </c>
      <c r="S15292">
        <v>0</v>
      </c>
    </row>
    <row r="15293" spans="1:19" x14ac:dyDescent="0.2">
      <c r="A15293" t="s">
        <v>31652</v>
      </c>
      <c r="B15293" t="s">
        <v>31464</v>
      </c>
      <c r="C15293" t="s">
        <v>220</v>
      </c>
      <c r="D15293" t="s">
        <v>1000</v>
      </c>
      <c r="E15293" s="23">
        <v>44470</v>
      </c>
      <c r="F15293">
        <v>0</v>
      </c>
      <c r="G15293">
        <v>0</v>
      </c>
      <c r="I15293">
        <v>0</v>
      </c>
      <c r="J15293">
        <v>0</v>
      </c>
      <c r="L15293">
        <v>0</v>
      </c>
      <c r="N15293">
        <v>0</v>
      </c>
      <c r="P15293">
        <v>0</v>
      </c>
      <c r="Q15293">
        <v>0</v>
      </c>
      <c r="S15293">
        <v>0</v>
      </c>
    </row>
    <row r="15294" spans="1:19" x14ac:dyDescent="0.2">
      <c r="A15294" t="s">
        <v>31653</v>
      </c>
      <c r="B15294" t="s">
        <v>31465</v>
      </c>
      <c r="C15294" t="s">
        <v>25330</v>
      </c>
      <c r="D15294" t="s">
        <v>1001</v>
      </c>
      <c r="E15294" s="23">
        <v>44470</v>
      </c>
      <c r="F15294">
        <v>0</v>
      </c>
      <c r="G15294">
        <v>0</v>
      </c>
      <c r="I15294">
        <v>0</v>
      </c>
      <c r="J15294">
        <v>0</v>
      </c>
      <c r="L15294">
        <v>0</v>
      </c>
      <c r="N15294">
        <v>0</v>
      </c>
      <c r="P15294">
        <v>0</v>
      </c>
      <c r="Q15294">
        <v>0</v>
      </c>
      <c r="S15294">
        <v>0</v>
      </c>
    </row>
    <row r="15295" spans="1:19" x14ac:dyDescent="0.2">
      <c r="A15295" t="s">
        <v>31654</v>
      </c>
      <c r="B15295" t="s">
        <v>31466</v>
      </c>
      <c r="C15295" t="s">
        <v>25330</v>
      </c>
      <c r="D15295" t="s">
        <v>1000</v>
      </c>
      <c r="E15295" s="23">
        <v>44470</v>
      </c>
      <c r="F15295">
        <v>0</v>
      </c>
      <c r="G15295">
        <v>0</v>
      </c>
      <c r="I15295">
        <v>0</v>
      </c>
      <c r="J15295">
        <v>0</v>
      </c>
      <c r="L15295">
        <v>0</v>
      </c>
      <c r="N15295">
        <v>0</v>
      </c>
      <c r="P15295">
        <v>0</v>
      </c>
      <c r="Q15295">
        <v>0</v>
      </c>
      <c r="S15295">
        <v>0</v>
      </c>
    </row>
    <row r="15296" spans="1:19" x14ac:dyDescent="0.2">
      <c r="A15296" t="s">
        <v>31655</v>
      </c>
      <c r="B15296" t="s">
        <v>31467</v>
      </c>
      <c r="C15296" t="s">
        <v>199</v>
      </c>
      <c r="D15296" t="s">
        <v>1000</v>
      </c>
      <c r="E15296" s="23">
        <v>44470</v>
      </c>
      <c r="F15296">
        <v>9</v>
      </c>
      <c r="G15296">
        <v>8</v>
      </c>
      <c r="I15296">
        <v>61</v>
      </c>
      <c r="J15296">
        <v>89</v>
      </c>
      <c r="L15296">
        <v>78</v>
      </c>
      <c r="N15296">
        <v>58</v>
      </c>
      <c r="P15296">
        <v>2</v>
      </c>
      <c r="Q15296">
        <v>4</v>
      </c>
      <c r="S15296">
        <v>3</v>
      </c>
    </row>
    <row r="15297" spans="1:19" x14ac:dyDescent="0.2">
      <c r="A15297" t="s">
        <v>31656</v>
      </c>
      <c r="B15297" t="s">
        <v>31468</v>
      </c>
      <c r="C15297" t="s">
        <v>199</v>
      </c>
      <c r="D15297" t="s">
        <v>1001</v>
      </c>
      <c r="E15297" s="23">
        <v>44470</v>
      </c>
      <c r="F15297">
        <v>0</v>
      </c>
      <c r="G15297">
        <v>0</v>
      </c>
      <c r="I15297">
        <v>0</v>
      </c>
      <c r="J15297">
        <v>0</v>
      </c>
      <c r="L15297">
        <v>0</v>
      </c>
      <c r="N15297">
        <v>0</v>
      </c>
      <c r="P15297">
        <v>0</v>
      </c>
      <c r="Q15297">
        <v>0</v>
      </c>
      <c r="S15297">
        <v>0</v>
      </c>
    </row>
    <row r="15298" spans="1:19" x14ac:dyDescent="0.2">
      <c r="A15298" t="s">
        <v>31657</v>
      </c>
      <c r="B15298" t="s">
        <v>31469</v>
      </c>
      <c r="C15298" t="s">
        <v>901</v>
      </c>
      <c r="D15298" t="s">
        <v>1000</v>
      </c>
      <c r="E15298" s="23">
        <v>44470</v>
      </c>
      <c r="F15298">
        <v>3</v>
      </c>
      <c r="G15298">
        <v>3.5</v>
      </c>
      <c r="I15298">
        <v>18</v>
      </c>
      <c r="J15298">
        <v>17</v>
      </c>
      <c r="L15298">
        <v>20</v>
      </c>
      <c r="N15298">
        <v>15</v>
      </c>
      <c r="P15298">
        <v>0</v>
      </c>
      <c r="Q15298">
        <v>0</v>
      </c>
      <c r="S15298">
        <v>3</v>
      </c>
    </row>
    <row r="15299" spans="1:19" x14ac:dyDescent="0.2">
      <c r="A15299" t="s">
        <v>31658</v>
      </c>
      <c r="B15299" t="s">
        <v>31470</v>
      </c>
      <c r="C15299" t="s">
        <v>901</v>
      </c>
      <c r="D15299" t="s">
        <v>1001</v>
      </c>
      <c r="E15299" s="23">
        <v>44470</v>
      </c>
      <c r="F15299">
        <v>0</v>
      </c>
      <c r="G15299">
        <v>0</v>
      </c>
      <c r="I15299">
        <v>2</v>
      </c>
      <c r="J15299">
        <v>0</v>
      </c>
      <c r="L15299">
        <v>0</v>
      </c>
      <c r="N15299">
        <v>2</v>
      </c>
      <c r="P15299">
        <v>0</v>
      </c>
      <c r="Q15299">
        <v>0</v>
      </c>
      <c r="S15299">
        <v>0</v>
      </c>
    </row>
    <row r="15300" spans="1:19" x14ac:dyDescent="0.2">
      <c r="A15300" t="s">
        <v>31659</v>
      </c>
      <c r="B15300" t="s">
        <v>31471</v>
      </c>
      <c r="C15300" t="s">
        <v>903</v>
      </c>
      <c r="D15300" t="s">
        <v>1000</v>
      </c>
      <c r="E15300" s="23">
        <v>44470</v>
      </c>
      <c r="F15300">
        <v>2.5</v>
      </c>
      <c r="G15300">
        <v>2.5</v>
      </c>
      <c r="I15300">
        <v>21</v>
      </c>
      <c r="J15300">
        <v>13</v>
      </c>
      <c r="L15300">
        <v>13</v>
      </c>
      <c r="N15300">
        <v>20</v>
      </c>
      <c r="P15300">
        <v>1</v>
      </c>
      <c r="Q15300">
        <v>1</v>
      </c>
      <c r="S15300">
        <v>1</v>
      </c>
    </row>
    <row r="15301" spans="1:19" x14ac:dyDescent="0.2">
      <c r="A15301" t="s">
        <v>31660</v>
      </c>
      <c r="B15301" t="s">
        <v>31472</v>
      </c>
      <c r="C15301" t="s">
        <v>903</v>
      </c>
      <c r="D15301" t="s">
        <v>1001</v>
      </c>
      <c r="E15301" s="23">
        <v>44470</v>
      </c>
      <c r="F15301">
        <v>0</v>
      </c>
      <c r="G15301">
        <v>0</v>
      </c>
      <c r="I15301">
        <v>0</v>
      </c>
      <c r="J15301">
        <v>0</v>
      </c>
      <c r="L15301">
        <v>0</v>
      </c>
      <c r="N15301">
        <v>0</v>
      </c>
      <c r="P15301">
        <v>0</v>
      </c>
      <c r="Q15301">
        <v>0</v>
      </c>
      <c r="S15301">
        <v>0</v>
      </c>
    </row>
    <row r="15302" spans="1:19" x14ac:dyDescent="0.2">
      <c r="A15302" t="s">
        <v>31661</v>
      </c>
      <c r="B15302" t="s">
        <v>31473</v>
      </c>
      <c r="C15302" t="s">
        <v>198</v>
      </c>
      <c r="D15302" t="s">
        <v>1002</v>
      </c>
      <c r="E15302" s="23">
        <v>44470</v>
      </c>
      <c r="F15302">
        <v>0</v>
      </c>
      <c r="G15302">
        <v>0</v>
      </c>
      <c r="I15302">
        <v>0</v>
      </c>
      <c r="J15302">
        <v>0</v>
      </c>
      <c r="L15302">
        <v>0</v>
      </c>
      <c r="N15302">
        <v>0</v>
      </c>
      <c r="P15302">
        <v>0</v>
      </c>
      <c r="Q15302">
        <v>0</v>
      </c>
      <c r="S15302">
        <v>0</v>
      </c>
    </row>
    <row r="15303" spans="1:19" x14ac:dyDescent="0.2">
      <c r="A15303" t="s">
        <v>31662</v>
      </c>
      <c r="B15303" t="s">
        <v>31474</v>
      </c>
      <c r="C15303" t="s">
        <v>25855</v>
      </c>
      <c r="D15303" t="s">
        <v>1002</v>
      </c>
      <c r="E15303" s="23">
        <v>44470</v>
      </c>
      <c r="F15303">
        <v>3</v>
      </c>
      <c r="G15303">
        <v>3</v>
      </c>
      <c r="I15303">
        <v>7</v>
      </c>
      <c r="J15303">
        <v>18</v>
      </c>
      <c r="L15303">
        <v>18</v>
      </c>
      <c r="N15303">
        <v>5</v>
      </c>
      <c r="P15303">
        <v>3</v>
      </c>
      <c r="Q15303">
        <v>4</v>
      </c>
      <c r="S15303">
        <v>2</v>
      </c>
    </row>
    <row r="15304" spans="1:19" x14ac:dyDescent="0.2">
      <c r="A15304" t="s">
        <v>31663</v>
      </c>
      <c r="B15304" t="s">
        <v>31475</v>
      </c>
      <c r="C15304" t="s">
        <v>962</v>
      </c>
      <c r="D15304" t="s">
        <v>1002</v>
      </c>
      <c r="E15304" s="23">
        <v>44470</v>
      </c>
      <c r="F15304">
        <v>0</v>
      </c>
      <c r="G15304">
        <v>0</v>
      </c>
      <c r="I15304">
        <v>0</v>
      </c>
      <c r="J15304">
        <v>0</v>
      </c>
      <c r="L15304">
        <v>0</v>
      </c>
      <c r="N15304">
        <v>0</v>
      </c>
      <c r="P15304">
        <v>0</v>
      </c>
      <c r="Q15304">
        <v>0</v>
      </c>
      <c r="S15304">
        <v>0</v>
      </c>
    </row>
    <row r="15305" spans="1:19" x14ac:dyDescent="0.2">
      <c r="A15305" t="s">
        <v>31664</v>
      </c>
      <c r="B15305" t="s">
        <v>31476</v>
      </c>
      <c r="C15305" t="s">
        <v>199</v>
      </c>
      <c r="D15305" t="s">
        <v>1002</v>
      </c>
      <c r="E15305" s="23">
        <v>44470</v>
      </c>
      <c r="F15305">
        <v>9</v>
      </c>
      <c r="G15305">
        <v>8</v>
      </c>
      <c r="I15305">
        <v>61</v>
      </c>
      <c r="J15305">
        <v>89</v>
      </c>
      <c r="L15305">
        <v>78</v>
      </c>
      <c r="N15305">
        <v>58</v>
      </c>
      <c r="P15305">
        <v>2</v>
      </c>
      <c r="Q15305">
        <v>4</v>
      </c>
      <c r="S15305">
        <v>3</v>
      </c>
    </row>
    <row r="15306" spans="1:19" x14ac:dyDescent="0.2">
      <c r="A15306" t="s">
        <v>31665</v>
      </c>
      <c r="B15306" t="s">
        <v>31477</v>
      </c>
      <c r="C15306" t="s">
        <v>348</v>
      </c>
      <c r="D15306" t="s">
        <v>1002</v>
      </c>
      <c r="E15306" s="23">
        <v>44470</v>
      </c>
      <c r="F15306">
        <v>0</v>
      </c>
      <c r="G15306">
        <v>0</v>
      </c>
      <c r="I15306">
        <v>0</v>
      </c>
      <c r="J15306">
        <v>0</v>
      </c>
      <c r="L15306">
        <v>0</v>
      </c>
      <c r="N15306">
        <v>0</v>
      </c>
      <c r="P15306">
        <v>0</v>
      </c>
      <c r="Q15306">
        <v>0</v>
      </c>
      <c r="S15306">
        <v>0</v>
      </c>
    </row>
    <row r="15307" spans="1:19" x14ac:dyDescent="0.2">
      <c r="A15307" t="s">
        <v>31666</v>
      </c>
      <c r="B15307" t="s">
        <v>31478</v>
      </c>
      <c r="C15307" t="s">
        <v>357</v>
      </c>
      <c r="D15307" t="s">
        <v>1002</v>
      </c>
      <c r="E15307" s="23">
        <v>44470</v>
      </c>
      <c r="F15307">
        <v>0</v>
      </c>
      <c r="G15307">
        <v>0</v>
      </c>
      <c r="I15307">
        <v>0</v>
      </c>
      <c r="J15307">
        <v>0</v>
      </c>
      <c r="L15307">
        <v>0</v>
      </c>
      <c r="N15307">
        <v>0</v>
      </c>
      <c r="P15307">
        <v>0</v>
      </c>
      <c r="Q15307">
        <v>0</v>
      </c>
      <c r="S15307">
        <v>0</v>
      </c>
    </row>
    <row r="15308" spans="1:19" x14ac:dyDescent="0.2">
      <c r="A15308" t="s">
        <v>31667</v>
      </c>
      <c r="B15308" t="s">
        <v>31479</v>
      </c>
      <c r="C15308" t="s">
        <v>227</v>
      </c>
      <c r="D15308" t="s">
        <v>1002</v>
      </c>
      <c r="E15308" s="23">
        <v>44470</v>
      </c>
      <c r="F15308">
        <v>0</v>
      </c>
      <c r="G15308">
        <v>0</v>
      </c>
      <c r="I15308">
        <v>0</v>
      </c>
      <c r="J15308">
        <v>0</v>
      </c>
      <c r="L15308">
        <v>0</v>
      </c>
      <c r="N15308">
        <v>0</v>
      </c>
      <c r="P15308">
        <v>0</v>
      </c>
      <c r="Q15308">
        <v>0</v>
      </c>
      <c r="S15308">
        <v>0</v>
      </c>
    </row>
    <row r="15309" spans="1:19" x14ac:dyDescent="0.2">
      <c r="A15309" t="s">
        <v>31668</v>
      </c>
      <c r="B15309" t="s">
        <v>31480</v>
      </c>
      <c r="C15309" t="s">
        <v>203</v>
      </c>
      <c r="D15309" t="s">
        <v>1002</v>
      </c>
      <c r="E15309" s="23">
        <v>44470</v>
      </c>
      <c r="F15309">
        <v>0</v>
      </c>
      <c r="G15309">
        <v>0</v>
      </c>
      <c r="I15309">
        <v>0</v>
      </c>
      <c r="J15309">
        <v>0</v>
      </c>
      <c r="L15309">
        <v>0</v>
      </c>
      <c r="N15309">
        <v>0</v>
      </c>
      <c r="P15309">
        <v>0</v>
      </c>
      <c r="Q15309">
        <v>0</v>
      </c>
      <c r="S15309">
        <v>0</v>
      </c>
    </row>
    <row r="15310" spans="1:19" x14ac:dyDescent="0.2">
      <c r="A15310" t="s">
        <v>31669</v>
      </c>
      <c r="B15310" t="s">
        <v>31481</v>
      </c>
      <c r="C15310" t="s">
        <v>387</v>
      </c>
      <c r="D15310" t="s">
        <v>1002</v>
      </c>
      <c r="E15310" s="23">
        <v>44470</v>
      </c>
      <c r="F15310">
        <v>0</v>
      </c>
      <c r="G15310">
        <v>0</v>
      </c>
      <c r="I15310">
        <v>0</v>
      </c>
      <c r="J15310">
        <v>0</v>
      </c>
      <c r="L15310">
        <v>0</v>
      </c>
      <c r="N15310">
        <v>0</v>
      </c>
      <c r="P15310">
        <v>0</v>
      </c>
      <c r="Q15310">
        <v>0</v>
      </c>
      <c r="S15310">
        <v>0</v>
      </c>
    </row>
    <row r="15311" spans="1:19" x14ac:dyDescent="0.2">
      <c r="A15311" t="s">
        <v>31670</v>
      </c>
      <c r="B15311" t="s">
        <v>31482</v>
      </c>
      <c r="C15311" t="s">
        <v>223</v>
      </c>
      <c r="D15311" t="s">
        <v>1002</v>
      </c>
      <c r="E15311" s="23">
        <v>44470</v>
      </c>
      <c r="F15311">
        <v>0</v>
      </c>
      <c r="G15311">
        <v>0</v>
      </c>
      <c r="I15311">
        <v>0</v>
      </c>
      <c r="J15311">
        <v>0</v>
      </c>
      <c r="L15311">
        <v>0</v>
      </c>
      <c r="N15311">
        <v>0</v>
      </c>
      <c r="P15311">
        <v>0</v>
      </c>
      <c r="Q15311">
        <v>0</v>
      </c>
      <c r="S15311">
        <v>0</v>
      </c>
    </row>
    <row r="15312" spans="1:19" x14ac:dyDescent="0.2">
      <c r="A15312" t="s">
        <v>31671</v>
      </c>
      <c r="B15312" t="s">
        <v>31483</v>
      </c>
      <c r="C15312" t="s">
        <v>346</v>
      </c>
      <c r="D15312" t="s">
        <v>1002</v>
      </c>
      <c r="E15312" s="23">
        <v>44470</v>
      </c>
      <c r="F15312">
        <v>0</v>
      </c>
      <c r="G15312">
        <v>0</v>
      </c>
      <c r="I15312">
        <v>0</v>
      </c>
      <c r="J15312">
        <v>0</v>
      </c>
      <c r="L15312">
        <v>0</v>
      </c>
      <c r="N15312">
        <v>0</v>
      </c>
      <c r="P15312">
        <v>0</v>
      </c>
      <c r="Q15312">
        <v>0</v>
      </c>
      <c r="S15312">
        <v>0</v>
      </c>
    </row>
    <row r="15313" spans="1:19" x14ac:dyDescent="0.2">
      <c r="A15313" t="s">
        <v>31672</v>
      </c>
      <c r="B15313" t="s">
        <v>31484</v>
      </c>
      <c r="C15313" t="s">
        <v>207</v>
      </c>
      <c r="D15313" t="s">
        <v>1002</v>
      </c>
      <c r="E15313" s="23">
        <v>44470</v>
      </c>
      <c r="F15313">
        <v>5</v>
      </c>
      <c r="G15313">
        <v>8.5</v>
      </c>
      <c r="I15313">
        <v>14</v>
      </c>
      <c r="J15313">
        <v>26</v>
      </c>
      <c r="L15313">
        <v>49</v>
      </c>
      <c r="N15313">
        <v>13</v>
      </c>
      <c r="P15313">
        <v>0</v>
      </c>
      <c r="Q15313">
        <v>2</v>
      </c>
      <c r="S15313">
        <v>1</v>
      </c>
    </row>
    <row r="15314" spans="1:19" x14ac:dyDescent="0.2">
      <c r="A15314" t="s">
        <v>31673</v>
      </c>
      <c r="B15314" t="s">
        <v>31485</v>
      </c>
      <c r="C15314" t="s">
        <v>212</v>
      </c>
      <c r="D15314" t="s">
        <v>1002</v>
      </c>
      <c r="E15314" s="23">
        <v>44470</v>
      </c>
      <c r="F15314">
        <v>3</v>
      </c>
      <c r="G15314">
        <v>4.5</v>
      </c>
      <c r="I15314">
        <v>9</v>
      </c>
      <c r="J15314">
        <v>17</v>
      </c>
      <c r="L15314">
        <v>26</v>
      </c>
      <c r="N15314">
        <v>9</v>
      </c>
      <c r="P15314">
        <v>0</v>
      </c>
      <c r="Q15314">
        <v>0</v>
      </c>
      <c r="S15314">
        <v>0</v>
      </c>
    </row>
    <row r="15315" spans="1:19" x14ac:dyDescent="0.2">
      <c r="A15315" t="s">
        <v>31674</v>
      </c>
      <c r="B15315" t="s">
        <v>31486</v>
      </c>
      <c r="C15315" t="s">
        <v>963</v>
      </c>
      <c r="D15315" t="s">
        <v>1002</v>
      </c>
      <c r="E15315" s="23">
        <v>44470</v>
      </c>
      <c r="F15315">
        <v>0</v>
      </c>
      <c r="G15315">
        <v>0</v>
      </c>
      <c r="I15315">
        <v>0</v>
      </c>
      <c r="J15315">
        <v>0</v>
      </c>
      <c r="L15315">
        <v>0</v>
      </c>
      <c r="N15315">
        <v>0</v>
      </c>
      <c r="P15315">
        <v>0</v>
      </c>
      <c r="Q15315">
        <v>0</v>
      </c>
      <c r="S15315">
        <v>0</v>
      </c>
    </row>
    <row r="15316" spans="1:19" x14ac:dyDescent="0.2">
      <c r="A15316" t="s">
        <v>31675</v>
      </c>
      <c r="B15316" t="s">
        <v>31487</v>
      </c>
      <c r="C15316" t="s">
        <v>225</v>
      </c>
      <c r="D15316" t="s">
        <v>1002</v>
      </c>
      <c r="E15316" s="23">
        <v>44470</v>
      </c>
      <c r="F15316">
        <v>3</v>
      </c>
      <c r="G15316">
        <v>4</v>
      </c>
      <c r="I15316">
        <v>22</v>
      </c>
      <c r="J15316">
        <v>42</v>
      </c>
      <c r="L15316">
        <v>56</v>
      </c>
      <c r="N15316">
        <v>22</v>
      </c>
      <c r="P15316">
        <v>0</v>
      </c>
      <c r="Q15316">
        <v>0</v>
      </c>
      <c r="S15316">
        <v>0</v>
      </c>
    </row>
    <row r="15317" spans="1:19" x14ac:dyDescent="0.2">
      <c r="A15317" t="s">
        <v>31676</v>
      </c>
      <c r="B15317" t="s">
        <v>31488</v>
      </c>
      <c r="C15317" t="s">
        <v>901</v>
      </c>
      <c r="D15317" t="s">
        <v>1002</v>
      </c>
      <c r="E15317" s="23">
        <v>44470</v>
      </c>
      <c r="F15317">
        <v>3</v>
      </c>
      <c r="G15317">
        <v>3.5</v>
      </c>
      <c r="I15317">
        <v>20</v>
      </c>
      <c r="J15317">
        <v>17</v>
      </c>
      <c r="L15317">
        <v>20</v>
      </c>
      <c r="N15317">
        <v>19</v>
      </c>
      <c r="P15317">
        <v>0</v>
      </c>
      <c r="Q15317">
        <v>0</v>
      </c>
      <c r="S15317">
        <v>3</v>
      </c>
    </row>
    <row r="15318" spans="1:19" x14ac:dyDescent="0.2">
      <c r="A15318" t="s">
        <v>31677</v>
      </c>
      <c r="B15318" t="s">
        <v>31489</v>
      </c>
      <c r="C15318" t="s">
        <v>232</v>
      </c>
      <c r="D15318" t="s">
        <v>1002</v>
      </c>
      <c r="E15318" s="23">
        <v>44470</v>
      </c>
      <c r="F15318">
        <v>14</v>
      </c>
      <c r="G15318">
        <v>14</v>
      </c>
      <c r="I15318">
        <v>137</v>
      </c>
      <c r="J15318">
        <v>130</v>
      </c>
      <c r="L15318">
        <v>130</v>
      </c>
      <c r="N15318">
        <v>134</v>
      </c>
      <c r="P15318">
        <v>0</v>
      </c>
      <c r="Q15318">
        <v>3</v>
      </c>
      <c r="S15318">
        <v>3</v>
      </c>
    </row>
    <row r="15319" spans="1:19" x14ac:dyDescent="0.2">
      <c r="A15319" t="s">
        <v>31678</v>
      </c>
      <c r="B15319" t="s">
        <v>31490</v>
      </c>
      <c r="C15319" t="s">
        <v>317</v>
      </c>
      <c r="D15319" t="s">
        <v>1002</v>
      </c>
      <c r="E15319" s="23">
        <v>44470</v>
      </c>
      <c r="F15319">
        <v>5.5</v>
      </c>
      <c r="G15319">
        <v>8</v>
      </c>
      <c r="I15319">
        <v>16</v>
      </c>
      <c r="J15319">
        <v>30</v>
      </c>
      <c r="L15319">
        <v>45</v>
      </c>
      <c r="N15319">
        <v>14</v>
      </c>
      <c r="P15319">
        <v>2</v>
      </c>
      <c r="Q15319">
        <v>2</v>
      </c>
      <c r="S15319">
        <v>2</v>
      </c>
    </row>
    <row r="15320" spans="1:19" x14ac:dyDescent="0.2">
      <c r="A15320" t="s">
        <v>31679</v>
      </c>
      <c r="B15320" t="s">
        <v>31491</v>
      </c>
      <c r="C15320" t="s">
        <v>25330</v>
      </c>
      <c r="D15320" t="s">
        <v>1002</v>
      </c>
      <c r="E15320" s="23">
        <v>44470</v>
      </c>
      <c r="F15320">
        <v>0</v>
      </c>
      <c r="G15320">
        <v>0</v>
      </c>
      <c r="I15320">
        <v>0</v>
      </c>
      <c r="J15320">
        <v>0</v>
      </c>
      <c r="L15320">
        <v>0</v>
      </c>
      <c r="N15320">
        <v>0</v>
      </c>
      <c r="P15320">
        <v>0</v>
      </c>
      <c r="Q15320">
        <v>0</v>
      </c>
      <c r="S15320">
        <v>0</v>
      </c>
    </row>
    <row r="15321" spans="1:19" x14ac:dyDescent="0.2">
      <c r="A15321" t="s">
        <v>31680</v>
      </c>
      <c r="B15321" t="s">
        <v>31492</v>
      </c>
      <c r="C15321" t="s">
        <v>214</v>
      </c>
      <c r="D15321" t="s">
        <v>1002</v>
      </c>
      <c r="E15321" s="23">
        <v>44470</v>
      </c>
      <c r="F15321">
        <v>12.5</v>
      </c>
      <c r="G15321">
        <v>14.5</v>
      </c>
      <c r="I15321">
        <v>69</v>
      </c>
      <c r="J15321">
        <v>105</v>
      </c>
      <c r="L15321">
        <v>114</v>
      </c>
      <c r="N15321">
        <v>60</v>
      </c>
      <c r="P15321">
        <v>15</v>
      </c>
      <c r="Q15321">
        <v>23</v>
      </c>
      <c r="S15321">
        <v>10</v>
      </c>
    </row>
    <row r="15322" spans="1:19" x14ac:dyDescent="0.2">
      <c r="A15322" t="s">
        <v>31681</v>
      </c>
      <c r="B15322" t="s">
        <v>31493</v>
      </c>
      <c r="C15322" t="s">
        <v>903</v>
      </c>
      <c r="D15322" t="s">
        <v>1002</v>
      </c>
      <c r="E15322" s="23">
        <v>44470</v>
      </c>
      <c r="F15322">
        <v>2.5</v>
      </c>
      <c r="G15322">
        <v>2.5</v>
      </c>
      <c r="I15322">
        <v>21</v>
      </c>
      <c r="J15322">
        <v>13</v>
      </c>
      <c r="L15322">
        <v>13</v>
      </c>
      <c r="N15322">
        <v>20</v>
      </c>
      <c r="P15322">
        <v>1</v>
      </c>
      <c r="Q15322">
        <v>1</v>
      </c>
      <c r="S15322">
        <v>1</v>
      </c>
    </row>
    <row r="15323" spans="1:19" x14ac:dyDescent="0.2">
      <c r="A15323" t="s">
        <v>31682</v>
      </c>
      <c r="B15323" t="s">
        <v>31494</v>
      </c>
      <c r="C15323" t="s">
        <v>230</v>
      </c>
      <c r="D15323" t="s">
        <v>1002</v>
      </c>
      <c r="E15323" s="23">
        <v>44470</v>
      </c>
      <c r="F15323">
        <v>0</v>
      </c>
      <c r="G15323">
        <v>0</v>
      </c>
      <c r="I15323">
        <v>0</v>
      </c>
      <c r="J15323">
        <v>0</v>
      </c>
      <c r="L15323">
        <v>0</v>
      </c>
      <c r="N15323">
        <v>0</v>
      </c>
      <c r="P15323">
        <v>0</v>
      </c>
      <c r="Q15323">
        <v>0</v>
      </c>
      <c r="S15323">
        <v>0</v>
      </c>
    </row>
    <row r="15324" spans="1:19" x14ac:dyDescent="0.2">
      <c r="A15324" t="s">
        <v>31683</v>
      </c>
      <c r="B15324" t="s">
        <v>31495</v>
      </c>
      <c r="C15324" t="s">
        <v>234</v>
      </c>
      <c r="D15324" t="s">
        <v>1002</v>
      </c>
      <c r="E15324" s="23">
        <v>44470</v>
      </c>
      <c r="F15324">
        <v>0</v>
      </c>
      <c r="G15324">
        <v>0</v>
      </c>
      <c r="I15324">
        <v>0</v>
      </c>
      <c r="J15324">
        <v>0</v>
      </c>
      <c r="L15324">
        <v>0</v>
      </c>
      <c r="N15324">
        <v>0</v>
      </c>
      <c r="P15324">
        <v>0</v>
      </c>
      <c r="Q15324">
        <v>0</v>
      </c>
      <c r="S15324">
        <v>0</v>
      </c>
    </row>
    <row r="15325" spans="1:19" x14ac:dyDescent="0.2">
      <c r="A15325" t="s">
        <v>31684</v>
      </c>
      <c r="B15325" t="s">
        <v>31496</v>
      </c>
      <c r="C15325" t="s">
        <v>217</v>
      </c>
      <c r="D15325" t="s">
        <v>1002</v>
      </c>
      <c r="E15325" s="23">
        <v>44470</v>
      </c>
      <c r="F15325">
        <v>0</v>
      </c>
      <c r="G15325">
        <v>0</v>
      </c>
      <c r="I15325">
        <v>0</v>
      </c>
      <c r="J15325">
        <v>0</v>
      </c>
      <c r="L15325">
        <v>0</v>
      </c>
      <c r="N15325">
        <v>0</v>
      </c>
      <c r="P15325">
        <v>0</v>
      </c>
      <c r="Q15325">
        <v>0</v>
      </c>
      <c r="S15325">
        <v>0</v>
      </c>
    </row>
    <row r="15326" spans="1:19" x14ac:dyDescent="0.2">
      <c r="A15326" t="s">
        <v>31685</v>
      </c>
      <c r="B15326" t="s">
        <v>31497</v>
      </c>
      <c r="C15326" t="s">
        <v>342</v>
      </c>
      <c r="D15326" t="s">
        <v>1002</v>
      </c>
      <c r="E15326" s="23">
        <v>44470</v>
      </c>
      <c r="F15326">
        <v>1.5</v>
      </c>
      <c r="G15326">
        <v>3</v>
      </c>
      <c r="I15326">
        <v>17</v>
      </c>
      <c r="J15326">
        <v>18</v>
      </c>
      <c r="L15326">
        <v>36</v>
      </c>
      <c r="N15326">
        <v>17</v>
      </c>
      <c r="P15326">
        <v>1</v>
      </c>
      <c r="Q15326">
        <v>1</v>
      </c>
      <c r="S15326">
        <v>0</v>
      </c>
    </row>
    <row r="15327" spans="1:19" x14ac:dyDescent="0.2">
      <c r="A15327" t="s">
        <v>31686</v>
      </c>
      <c r="B15327" t="s">
        <v>31498</v>
      </c>
      <c r="C15327" t="s">
        <v>220</v>
      </c>
      <c r="D15327" t="s">
        <v>1002</v>
      </c>
      <c r="E15327" s="23">
        <v>44470</v>
      </c>
      <c r="F15327">
        <v>0</v>
      </c>
      <c r="G15327">
        <v>0</v>
      </c>
      <c r="I15327">
        <v>0</v>
      </c>
      <c r="J15327">
        <v>0</v>
      </c>
      <c r="L15327">
        <v>0</v>
      </c>
      <c r="N15327">
        <v>0</v>
      </c>
      <c r="P15327">
        <v>0</v>
      </c>
      <c r="Q15327">
        <v>0</v>
      </c>
      <c r="S15327">
        <v>0</v>
      </c>
    </row>
    <row r="15328" spans="1:19" x14ac:dyDescent="0.2">
      <c r="A15328" t="s">
        <v>31687</v>
      </c>
      <c r="B15328" t="s">
        <v>31499</v>
      </c>
      <c r="C15328" t="s">
        <v>242</v>
      </c>
      <c r="D15328" t="s">
        <v>1000</v>
      </c>
      <c r="E15328" s="23">
        <v>44470</v>
      </c>
      <c r="F15328">
        <v>0</v>
      </c>
      <c r="G15328">
        <v>0</v>
      </c>
      <c r="I15328">
        <v>0</v>
      </c>
      <c r="J15328">
        <v>0</v>
      </c>
      <c r="L15328">
        <v>0</v>
      </c>
      <c r="N15328">
        <v>0</v>
      </c>
      <c r="P15328">
        <v>0</v>
      </c>
      <c r="Q15328">
        <v>0</v>
      </c>
      <c r="S15328">
        <v>0</v>
      </c>
    </row>
    <row r="15329" spans="1:19" x14ac:dyDescent="0.2">
      <c r="A15329" t="s">
        <v>31688</v>
      </c>
      <c r="B15329" t="s">
        <v>31500</v>
      </c>
      <c r="C15329" t="s">
        <v>242</v>
      </c>
      <c r="D15329" t="s">
        <v>1002</v>
      </c>
      <c r="E15329" s="23">
        <v>44470</v>
      </c>
      <c r="F15329">
        <v>0</v>
      </c>
      <c r="G15329">
        <v>0</v>
      </c>
      <c r="I15329">
        <v>0</v>
      </c>
      <c r="J15329">
        <v>0</v>
      </c>
      <c r="L15329">
        <v>0</v>
      </c>
      <c r="N15329">
        <v>0</v>
      </c>
      <c r="P15329">
        <v>0</v>
      </c>
      <c r="Q15329">
        <v>0</v>
      </c>
      <c r="S15329">
        <v>0</v>
      </c>
    </row>
    <row r="15330" spans="1:19" x14ac:dyDescent="0.2">
      <c r="A15330" t="s">
        <v>31689</v>
      </c>
      <c r="B15330" t="s">
        <v>31501</v>
      </c>
      <c r="C15330" t="s">
        <v>2724</v>
      </c>
      <c r="D15330" t="s">
        <v>1000</v>
      </c>
      <c r="E15330" s="23">
        <v>44470</v>
      </c>
      <c r="F15330">
        <v>2</v>
      </c>
      <c r="G15330">
        <v>2</v>
      </c>
      <c r="I15330">
        <v>21</v>
      </c>
      <c r="J15330">
        <v>11</v>
      </c>
      <c r="L15330">
        <v>11</v>
      </c>
      <c r="N15330">
        <v>22</v>
      </c>
      <c r="P15330">
        <v>0</v>
      </c>
      <c r="Q15330">
        <v>0</v>
      </c>
      <c r="S15330">
        <v>1</v>
      </c>
    </row>
    <row r="15331" spans="1:19" x14ac:dyDescent="0.2">
      <c r="A15331" t="s">
        <v>31690</v>
      </c>
      <c r="B15331" t="s">
        <v>31502</v>
      </c>
      <c r="C15331" t="s">
        <v>2724</v>
      </c>
      <c r="D15331" t="s">
        <v>1001</v>
      </c>
      <c r="E15331" s="23">
        <v>44470</v>
      </c>
      <c r="F15331">
        <v>0</v>
      </c>
      <c r="G15331">
        <v>0</v>
      </c>
      <c r="I15331">
        <v>2</v>
      </c>
      <c r="J15331">
        <v>0</v>
      </c>
      <c r="L15331">
        <v>0</v>
      </c>
      <c r="N15331">
        <v>2</v>
      </c>
      <c r="P15331">
        <v>0</v>
      </c>
      <c r="Q15331">
        <v>0</v>
      </c>
      <c r="S15331">
        <v>0</v>
      </c>
    </row>
    <row r="15332" spans="1:19" x14ac:dyDescent="0.2">
      <c r="A15332" t="s">
        <v>31691</v>
      </c>
      <c r="B15332" t="s">
        <v>31503</v>
      </c>
      <c r="C15332" t="s">
        <v>2724</v>
      </c>
      <c r="D15332" t="s">
        <v>1002</v>
      </c>
      <c r="E15332" s="23">
        <v>44470</v>
      </c>
      <c r="F15332">
        <v>2</v>
      </c>
      <c r="G15332">
        <v>2</v>
      </c>
      <c r="I15332">
        <v>23</v>
      </c>
      <c r="J15332">
        <v>11</v>
      </c>
      <c r="L15332">
        <v>11</v>
      </c>
      <c r="N15332">
        <v>24</v>
      </c>
      <c r="P15332">
        <v>0</v>
      </c>
      <c r="Q15332">
        <v>0</v>
      </c>
      <c r="S15332">
        <v>1</v>
      </c>
    </row>
    <row r="15333" spans="1:19" x14ac:dyDescent="0.2">
      <c r="A15333" t="s">
        <v>31692</v>
      </c>
      <c r="B15333" t="s">
        <v>31504</v>
      </c>
      <c r="C15333" t="s">
        <v>237</v>
      </c>
      <c r="D15333" t="s">
        <v>1000</v>
      </c>
      <c r="E15333" s="23">
        <v>44470</v>
      </c>
      <c r="F15333">
        <v>8</v>
      </c>
      <c r="G15333">
        <v>10</v>
      </c>
      <c r="I15333">
        <v>33</v>
      </c>
      <c r="J15333">
        <v>48</v>
      </c>
      <c r="L15333">
        <v>57</v>
      </c>
      <c r="N15333">
        <v>25</v>
      </c>
      <c r="P15333">
        <v>7</v>
      </c>
      <c r="Q15333">
        <v>13</v>
      </c>
      <c r="S15333">
        <v>8</v>
      </c>
    </row>
    <row r="15334" spans="1:19" x14ac:dyDescent="0.2">
      <c r="A15334" t="s">
        <v>31693</v>
      </c>
      <c r="B15334" t="s">
        <v>31505</v>
      </c>
      <c r="C15334" t="s">
        <v>237</v>
      </c>
      <c r="D15334" t="s">
        <v>1002</v>
      </c>
      <c r="E15334" s="23">
        <v>44470</v>
      </c>
      <c r="F15334">
        <v>8</v>
      </c>
      <c r="G15334">
        <v>10</v>
      </c>
      <c r="I15334">
        <v>33</v>
      </c>
      <c r="J15334">
        <v>48</v>
      </c>
      <c r="L15334">
        <v>57</v>
      </c>
      <c r="N15334">
        <v>25</v>
      </c>
      <c r="P15334">
        <v>7</v>
      </c>
      <c r="Q15334">
        <v>13</v>
      </c>
      <c r="S15334">
        <v>8</v>
      </c>
    </row>
    <row r="15335" spans="1:19" x14ac:dyDescent="0.2">
      <c r="A15335" t="s">
        <v>31694</v>
      </c>
      <c r="B15335" t="s">
        <v>31506</v>
      </c>
      <c r="C15335" t="s">
        <v>238</v>
      </c>
      <c r="D15335" t="s">
        <v>1000</v>
      </c>
      <c r="E15335" s="23">
        <v>44470</v>
      </c>
      <c r="F15335">
        <v>4</v>
      </c>
      <c r="G15335">
        <v>4</v>
      </c>
      <c r="I15335">
        <v>20</v>
      </c>
      <c r="J15335">
        <v>20</v>
      </c>
      <c r="L15335">
        <v>20</v>
      </c>
      <c r="N15335">
        <v>17</v>
      </c>
      <c r="P15335">
        <v>0</v>
      </c>
      <c r="Q15335">
        <v>0</v>
      </c>
      <c r="S15335">
        <v>3</v>
      </c>
    </row>
    <row r="15336" spans="1:19" x14ac:dyDescent="0.2">
      <c r="A15336" t="s">
        <v>31695</v>
      </c>
      <c r="B15336" t="s">
        <v>31507</v>
      </c>
      <c r="C15336" t="s">
        <v>238</v>
      </c>
      <c r="D15336" t="s">
        <v>1002</v>
      </c>
      <c r="E15336" s="23">
        <v>44470</v>
      </c>
      <c r="F15336">
        <v>4</v>
      </c>
      <c r="G15336">
        <v>4</v>
      </c>
      <c r="I15336">
        <v>20</v>
      </c>
      <c r="J15336">
        <v>20</v>
      </c>
      <c r="L15336">
        <v>20</v>
      </c>
      <c r="N15336">
        <v>17</v>
      </c>
      <c r="P15336">
        <v>0</v>
      </c>
      <c r="Q15336">
        <v>0</v>
      </c>
      <c r="S15336">
        <v>3</v>
      </c>
    </row>
    <row r="15337" spans="1:19" x14ac:dyDescent="0.2">
      <c r="A15337" t="s">
        <v>31696</v>
      </c>
      <c r="B15337" t="s">
        <v>31508</v>
      </c>
      <c r="C15337" t="s">
        <v>239</v>
      </c>
      <c r="D15337" t="s">
        <v>1000</v>
      </c>
      <c r="E15337" s="23">
        <v>44470</v>
      </c>
      <c r="F15337">
        <v>0</v>
      </c>
      <c r="G15337">
        <v>0</v>
      </c>
      <c r="I15337">
        <v>0</v>
      </c>
      <c r="J15337">
        <v>0</v>
      </c>
      <c r="L15337">
        <v>0</v>
      </c>
      <c r="N15337">
        <v>0</v>
      </c>
      <c r="P15337">
        <v>0</v>
      </c>
      <c r="Q15337">
        <v>0</v>
      </c>
      <c r="S15337">
        <v>0</v>
      </c>
    </row>
    <row r="15338" spans="1:19" x14ac:dyDescent="0.2">
      <c r="A15338" t="s">
        <v>31697</v>
      </c>
      <c r="B15338" t="s">
        <v>31509</v>
      </c>
      <c r="C15338" t="s">
        <v>239</v>
      </c>
      <c r="D15338" t="s">
        <v>1002</v>
      </c>
      <c r="E15338" s="23">
        <v>44470</v>
      </c>
      <c r="F15338">
        <v>0</v>
      </c>
      <c r="G15338">
        <v>0</v>
      </c>
      <c r="I15338">
        <v>0</v>
      </c>
      <c r="J15338">
        <v>0</v>
      </c>
      <c r="L15338">
        <v>0</v>
      </c>
      <c r="N15338">
        <v>0</v>
      </c>
      <c r="P15338">
        <v>0</v>
      </c>
      <c r="Q15338">
        <v>0</v>
      </c>
      <c r="S15338">
        <v>0</v>
      </c>
    </row>
    <row r="15339" spans="1:19" x14ac:dyDescent="0.2">
      <c r="A15339" t="s">
        <v>31698</v>
      </c>
      <c r="B15339" t="s">
        <v>31510</v>
      </c>
      <c r="C15339" t="s">
        <v>1988</v>
      </c>
      <c r="D15339" t="s">
        <v>1000</v>
      </c>
      <c r="E15339" s="23">
        <v>44470</v>
      </c>
      <c r="F15339">
        <v>3.5</v>
      </c>
      <c r="G15339">
        <v>4</v>
      </c>
      <c r="I15339">
        <v>18</v>
      </c>
      <c r="J15339">
        <v>19</v>
      </c>
      <c r="L15339">
        <v>22</v>
      </c>
      <c r="N15339">
        <v>15</v>
      </c>
      <c r="P15339">
        <v>1</v>
      </c>
      <c r="Q15339">
        <v>1</v>
      </c>
      <c r="S15339">
        <v>3</v>
      </c>
    </row>
    <row r="15340" spans="1:19" x14ac:dyDescent="0.2">
      <c r="A15340" t="s">
        <v>31699</v>
      </c>
      <c r="B15340" t="s">
        <v>31511</v>
      </c>
      <c r="C15340" t="s">
        <v>1988</v>
      </c>
      <c r="D15340" t="s">
        <v>1001</v>
      </c>
      <c r="E15340" s="23">
        <v>44470</v>
      </c>
      <c r="F15340">
        <v>0</v>
      </c>
      <c r="G15340">
        <v>0</v>
      </c>
      <c r="I15340">
        <v>0</v>
      </c>
      <c r="J15340">
        <v>0</v>
      </c>
      <c r="L15340">
        <v>0</v>
      </c>
      <c r="N15340">
        <v>0</v>
      </c>
      <c r="P15340">
        <v>0</v>
      </c>
      <c r="Q15340">
        <v>0</v>
      </c>
      <c r="S15340">
        <v>0</v>
      </c>
    </row>
    <row r="15341" spans="1:19" x14ac:dyDescent="0.2">
      <c r="A15341" t="s">
        <v>31700</v>
      </c>
      <c r="B15341" t="s">
        <v>31512</v>
      </c>
      <c r="C15341" t="s">
        <v>1988</v>
      </c>
      <c r="D15341" t="s">
        <v>1002</v>
      </c>
      <c r="E15341" s="23">
        <v>44470</v>
      </c>
      <c r="F15341">
        <v>3.5</v>
      </c>
      <c r="G15341">
        <v>4</v>
      </c>
      <c r="I15341">
        <v>18</v>
      </c>
      <c r="J15341">
        <v>19</v>
      </c>
      <c r="L15341">
        <v>22</v>
      </c>
      <c r="N15341">
        <v>15</v>
      </c>
      <c r="P15341">
        <v>1</v>
      </c>
      <c r="Q15341">
        <v>1</v>
      </c>
      <c r="S15341">
        <v>3</v>
      </c>
    </row>
    <row r="15342" spans="1:19" x14ac:dyDescent="0.2">
      <c r="A15342" t="s">
        <v>31701</v>
      </c>
      <c r="B15342" t="s">
        <v>31513</v>
      </c>
      <c r="C15342" t="s">
        <v>966</v>
      </c>
      <c r="D15342" t="s">
        <v>1000</v>
      </c>
      <c r="E15342" s="23">
        <v>44470</v>
      </c>
      <c r="F15342">
        <v>0</v>
      </c>
      <c r="G15342">
        <v>0</v>
      </c>
      <c r="I15342">
        <v>0</v>
      </c>
      <c r="J15342">
        <v>0</v>
      </c>
      <c r="L15342">
        <v>0</v>
      </c>
      <c r="N15342">
        <v>0</v>
      </c>
      <c r="P15342">
        <v>0</v>
      </c>
      <c r="Q15342">
        <v>0</v>
      </c>
      <c r="S15342">
        <v>0</v>
      </c>
    </row>
    <row r="15343" spans="1:19" x14ac:dyDescent="0.2">
      <c r="A15343" t="s">
        <v>31702</v>
      </c>
      <c r="B15343" t="s">
        <v>31514</v>
      </c>
      <c r="C15343" t="s">
        <v>966</v>
      </c>
      <c r="D15343" t="s">
        <v>1002</v>
      </c>
      <c r="E15343" s="23">
        <v>44470</v>
      </c>
      <c r="F15343">
        <v>0</v>
      </c>
      <c r="G15343">
        <v>0</v>
      </c>
      <c r="I15343">
        <v>0</v>
      </c>
      <c r="J15343">
        <v>0</v>
      </c>
      <c r="L15343">
        <v>0</v>
      </c>
      <c r="N15343">
        <v>0</v>
      </c>
      <c r="P15343">
        <v>0</v>
      </c>
      <c r="Q15343">
        <v>0</v>
      </c>
      <c r="S15343">
        <v>0</v>
      </c>
    </row>
    <row r="15344" spans="1:19" x14ac:dyDescent="0.2">
      <c r="A15344" t="s">
        <v>31703</v>
      </c>
      <c r="B15344" t="s">
        <v>31515</v>
      </c>
      <c r="C15344" t="s">
        <v>240</v>
      </c>
      <c r="D15344" t="s">
        <v>1000</v>
      </c>
      <c r="E15344" s="23">
        <v>44470</v>
      </c>
      <c r="F15344">
        <v>11.5</v>
      </c>
      <c r="G15344">
        <v>15</v>
      </c>
      <c r="I15344">
        <v>29</v>
      </c>
      <c r="J15344">
        <v>62</v>
      </c>
      <c r="L15344">
        <v>85</v>
      </c>
      <c r="N15344">
        <v>27</v>
      </c>
      <c r="P15344">
        <v>2</v>
      </c>
      <c r="Q15344">
        <v>4</v>
      </c>
      <c r="S15344">
        <v>2</v>
      </c>
    </row>
    <row r="15345" spans="1:19" x14ac:dyDescent="0.2">
      <c r="A15345" t="s">
        <v>31704</v>
      </c>
      <c r="B15345" t="s">
        <v>31516</v>
      </c>
      <c r="C15345" t="s">
        <v>240</v>
      </c>
      <c r="D15345" t="s">
        <v>1002</v>
      </c>
      <c r="E15345" s="23">
        <v>44470</v>
      </c>
      <c r="F15345">
        <v>11.5</v>
      </c>
      <c r="G15345">
        <v>15</v>
      </c>
      <c r="I15345">
        <v>29</v>
      </c>
      <c r="J15345">
        <v>62</v>
      </c>
      <c r="L15345">
        <v>85</v>
      </c>
      <c r="N15345">
        <v>27</v>
      </c>
      <c r="P15345">
        <v>2</v>
      </c>
      <c r="Q15345">
        <v>4</v>
      </c>
      <c r="S15345">
        <v>2</v>
      </c>
    </row>
    <row r="15346" spans="1:19" x14ac:dyDescent="0.2">
      <c r="A15346" t="s">
        <v>31705</v>
      </c>
      <c r="B15346" t="s">
        <v>31517</v>
      </c>
      <c r="C15346" t="s">
        <v>241</v>
      </c>
      <c r="D15346" t="s">
        <v>1000</v>
      </c>
      <c r="E15346" s="23">
        <v>44470</v>
      </c>
      <c r="F15346">
        <v>30</v>
      </c>
      <c r="G15346">
        <v>31.5</v>
      </c>
      <c r="I15346">
        <v>259</v>
      </c>
      <c r="J15346">
        <v>329</v>
      </c>
      <c r="L15346">
        <v>350</v>
      </c>
      <c r="N15346">
        <v>253</v>
      </c>
      <c r="P15346">
        <v>14</v>
      </c>
      <c r="Q15346">
        <v>22</v>
      </c>
      <c r="S15346">
        <v>7</v>
      </c>
    </row>
    <row r="15347" spans="1:19" x14ac:dyDescent="0.2">
      <c r="A15347" t="s">
        <v>31706</v>
      </c>
      <c r="B15347" t="s">
        <v>31518</v>
      </c>
      <c r="C15347" t="s">
        <v>241</v>
      </c>
      <c r="D15347" t="s">
        <v>1002</v>
      </c>
      <c r="E15347" s="23">
        <v>44470</v>
      </c>
      <c r="F15347">
        <v>30</v>
      </c>
      <c r="G15347">
        <v>31.5</v>
      </c>
      <c r="I15347">
        <v>259</v>
      </c>
      <c r="J15347">
        <v>329</v>
      </c>
      <c r="L15347">
        <v>350</v>
      </c>
      <c r="N15347">
        <v>253</v>
      </c>
      <c r="P15347">
        <v>14</v>
      </c>
      <c r="Q15347">
        <v>22</v>
      </c>
      <c r="S15347">
        <v>7</v>
      </c>
    </row>
    <row r="15348" spans="1:19" x14ac:dyDescent="0.2">
      <c r="A15348" t="s">
        <v>31707</v>
      </c>
      <c r="B15348" t="s">
        <v>31519</v>
      </c>
      <c r="C15348" t="s">
        <v>318</v>
      </c>
      <c r="D15348" t="s">
        <v>1000</v>
      </c>
      <c r="E15348" s="23">
        <v>44470</v>
      </c>
      <c r="F15348">
        <v>3</v>
      </c>
      <c r="G15348">
        <v>7</v>
      </c>
      <c r="I15348">
        <v>11</v>
      </c>
      <c r="J15348">
        <v>16</v>
      </c>
      <c r="L15348">
        <v>40</v>
      </c>
      <c r="N15348">
        <v>10</v>
      </c>
      <c r="P15348">
        <v>0</v>
      </c>
      <c r="Q15348">
        <v>0</v>
      </c>
      <c r="S15348">
        <v>1</v>
      </c>
    </row>
    <row r="15349" spans="1:19" x14ac:dyDescent="0.2">
      <c r="A15349" t="s">
        <v>31708</v>
      </c>
      <c r="B15349" t="s">
        <v>31520</v>
      </c>
      <c r="C15349" t="s">
        <v>318</v>
      </c>
      <c r="D15349" t="s">
        <v>1002</v>
      </c>
      <c r="E15349" s="23">
        <v>44470</v>
      </c>
      <c r="F15349">
        <v>3</v>
      </c>
      <c r="G15349">
        <v>7</v>
      </c>
      <c r="I15349">
        <v>11</v>
      </c>
      <c r="J15349">
        <v>16</v>
      </c>
      <c r="L15349">
        <v>40</v>
      </c>
      <c r="N15349">
        <v>10</v>
      </c>
      <c r="P15349">
        <v>0</v>
      </c>
      <c r="Q15349">
        <v>0</v>
      </c>
      <c r="S15349">
        <v>1</v>
      </c>
    </row>
    <row r="15350" spans="1:19" x14ac:dyDescent="0.2">
      <c r="A15350" t="s">
        <v>31709</v>
      </c>
      <c r="B15350" t="s">
        <v>31521</v>
      </c>
      <c r="C15350" t="s">
        <v>896</v>
      </c>
      <c r="D15350" t="s">
        <v>1000</v>
      </c>
      <c r="E15350" s="23">
        <v>44470</v>
      </c>
      <c r="F15350">
        <v>62</v>
      </c>
      <c r="G15350">
        <v>73.5</v>
      </c>
      <c r="I15350">
        <v>391</v>
      </c>
      <c r="J15350">
        <v>505</v>
      </c>
      <c r="L15350">
        <v>585</v>
      </c>
      <c r="N15350">
        <v>369</v>
      </c>
      <c r="O15350" t="s">
        <v>904</v>
      </c>
      <c r="P15350">
        <v>24</v>
      </c>
      <c r="Q15350">
        <v>40</v>
      </c>
      <c r="S15350">
        <v>25</v>
      </c>
    </row>
    <row r="15351" spans="1:19" x14ac:dyDescent="0.2">
      <c r="A15351" t="s">
        <v>31710</v>
      </c>
      <c r="B15351" t="s">
        <v>31522</v>
      </c>
      <c r="C15351" t="s">
        <v>899</v>
      </c>
      <c r="D15351" t="s">
        <v>1001</v>
      </c>
      <c r="E15351" s="23">
        <v>44470</v>
      </c>
      <c r="F15351">
        <v>0</v>
      </c>
      <c r="G15351">
        <v>0</v>
      </c>
      <c r="I15351">
        <v>2</v>
      </c>
      <c r="J15351">
        <v>0</v>
      </c>
      <c r="L15351">
        <v>0</v>
      </c>
      <c r="N15351">
        <v>2</v>
      </c>
      <c r="O15351" t="s">
        <v>904</v>
      </c>
      <c r="P15351">
        <v>0</v>
      </c>
      <c r="Q15351">
        <v>0</v>
      </c>
      <c r="S15351">
        <v>0</v>
      </c>
    </row>
    <row r="15352" spans="1:19" x14ac:dyDescent="0.2">
      <c r="A15352" t="s">
        <v>31711</v>
      </c>
      <c r="B15352" t="s">
        <v>31523</v>
      </c>
      <c r="C15352" t="s">
        <v>1237</v>
      </c>
      <c r="D15352" t="s">
        <v>1000</v>
      </c>
      <c r="E15352" s="23">
        <v>44470</v>
      </c>
      <c r="F15352">
        <v>17</v>
      </c>
      <c r="G15352">
        <v>21</v>
      </c>
      <c r="I15352">
        <v>68</v>
      </c>
      <c r="J15352">
        <v>92</v>
      </c>
      <c r="L15352">
        <v>118</v>
      </c>
      <c r="N15352">
        <v>64</v>
      </c>
      <c r="P15352">
        <v>3</v>
      </c>
      <c r="Q15352">
        <v>5</v>
      </c>
      <c r="S15352">
        <v>6</v>
      </c>
    </row>
    <row r="15353" spans="1:19" x14ac:dyDescent="0.2">
      <c r="A15353" t="s">
        <v>31712</v>
      </c>
      <c r="B15353" t="s">
        <v>31524</v>
      </c>
      <c r="C15353" t="s">
        <v>1237</v>
      </c>
      <c r="D15353" t="s">
        <v>1001</v>
      </c>
      <c r="E15353" s="23">
        <v>44470</v>
      </c>
      <c r="F15353">
        <v>0</v>
      </c>
      <c r="G15353">
        <v>0</v>
      </c>
      <c r="I15353">
        <v>2</v>
      </c>
      <c r="J15353">
        <v>0</v>
      </c>
      <c r="L15353">
        <v>0</v>
      </c>
      <c r="N15353">
        <v>2</v>
      </c>
      <c r="P15353">
        <v>0</v>
      </c>
      <c r="Q15353">
        <v>0</v>
      </c>
      <c r="S15353">
        <v>0</v>
      </c>
    </row>
    <row r="15354" spans="1:19" x14ac:dyDescent="0.2">
      <c r="A15354" t="s">
        <v>31713</v>
      </c>
      <c r="B15354" t="s">
        <v>31525</v>
      </c>
      <c r="C15354" t="s">
        <v>1237</v>
      </c>
      <c r="D15354" t="s">
        <v>1002</v>
      </c>
      <c r="E15354" s="23">
        <v>44470</v>
      </c>
      <c r="F15354">
        <v>17</v>
      </c>
      <c r="G15354">
        <v>21</v>
      </c>
      <c r="I15354">
        <v>70</v>
      </c>
      <c r="J15354">
        <v>92</v>
      </c>
      <c r="L15354">
        <v>118</v>
      </c>
      <c r="N15354">
        <v>66</v>
      </c>
      <c r="P15354">
        <v>3</v>
      </c>
      <c r="Q15354">
        <v>5</v>
      </c>
      <c r="S15354">
        <v>6</v>
      </c>
    </row>
    <row r="15355" spans="1:19" x14ac:dyDescent="0.2">
      <c r="A15355" t="s">
        <v>31714</v>
      </c>
      <c r="B15355" t="s">
        <v>31526</v>
      </c>
      <c r="C15355" t="s">
        <v>235</v>
      </c>
      <c r="D15355" t="s">
        <v>1002</v>
      </c>
      <c r="E15355" s="23">
        <v>44470</v>
      </c>
      <c r="F15355">
        <v>62</v>
      </c>
      <c r="G15355">
        <v>73.5</v>
      </c>
      <c r="I15355">
        <v>393</v>
      </c>
      <c r="J15355">
        <v>505</v>
      </c>
      <c r="L15355">
        <v>585</v>
      </c>
      <c r="N15355">
        <v>371</v>
      </c>
      <c r="P15355">
        <v>24</v>
      </c>
      <c r="Q15355">
        <v>40</v>
      </c>
      <c r="S15355">
        <v>25</v>
      </c>
    </row>
    <row r="15356" spans="1:19" x14ac:dyDescent="0.2">
      <c r="A15356" t="s">
        <v>31903</v>
      </c>
      <c r="B15356" t="s">
        <v>31715</v>
      </c>
      <c r="C15356" t="s">
        <v>228</v>
      </c>
      <c r="D15356" t="s">
        <v>1000</v>
      </c>
      <c r="E15356" s="23">
        <v>44501</v>
      </c>
      <c r="F15356">
        <v>0</v>
      </c>
      <c r="G15356">
        <v>0</v>
      </c>
      <c r="I15356">
        <v>0</v>
      </c>
      <c r="J15356">
        <v>0</v>
      </c>
      <c r="L15356">
        <v>0</v>
      </c>
      <c r="N15356">
        <v>0</v>
      </c>
      <c r="P15356">
        <v>0</v>
      </c>
      <c r="Q15356">
        <v>0</v>
      </c>
      <c r="S15356">
        <v>0</v>
      </c>
    </row>
    <row r="15357" spans="1:19" x14ac:dyDescent="0.2">
      <c r="A15357" t="s">
        <v>31904</v>
      </c>
      <c r="B15357" t="s">
        <v>31716</v>
      </c>
      <c r="C15357" t="s">
        <v>211</v>
      </c>
      <c r="D15357" t="s">
        <v>1000</v>
      </c>
      <c r="E15357" s="23">
        <v>44501</v>
      </c>
      <c r="F15357">
        <v>0</v>
      </c>
      <c r="G15357">
        <v>0</v>
      </c>
      <c r="I15357">
        <v>0</v>
      </c>
      <c r="J15357">
        <v>0</v>
      </c>
      <c r="L15357">
        <v>0</v>
      </c>
      <c r="N15357">
        <v>0</v>
      </c>
      <c r="P15357">
        <v>0</v>
      </c>
      <c r="Q15357">
        <v>0</v>
      </c>
      <c r="S15357">
        <v>0</v>
      </c>
    </row>
    <row r="15358" spans="1:19" x14ac:dyDescent="0.2">
      <c r="A15358" t="s">
        <v>31905</v>
      </c>
      <c r="B15358" t="s">
        <v>31717</v>
      </c>
      <c r="C15358" t="s">
        <v>213</v>
      </c>
      <c r="D15358" t="s">
        <v>1000</v>
      </c>
      <c r="E15358" s="23">
        <v>44501</v>
      </c>
      <c r="F15358">
        <v>0</v>
      </c>
      <c r="G15358">
        <v>0</v>
      </c>
      <c r="I15358">
        <v>0</v>
      </c>
      <c r="J15358">
        <v>0</v>
      </c>
      <c r="L15358">
        <v>0</v>
      </c>
      <c r="N15358">
        <v>0</v>
      </c>
      <c r="P15358">
        <v>0</v>
      </c>
      <c r="Q15358">
        <v>0</v>
      </c>
      <c r="S15358">
        <v>0</v>
      </c>
    </row>
    <row r="15359" spans="1:19" x14ac:dyDescent="0.2">
      <c r="A15359" t="s">
        <v>31906</v>
      </c>
      <c r="B15359" t="s">
        <v>31718</v>
      </c>
      <c r="C15359" t="s">
        <v>229</v>
      </c>
      <c r="D15359" t="s">
        <v>1000</v>
      </c>
      <c r="E15359" s="23">
        <v>44501</v>
      </c>
      <c r="F15359">
        <v>0</v>
      </c>
      <c r="G15359">
        <v>0</v>
      </c>
      <c r="I15359">
        <v>0</v>
      </c>
      <c r="J15359">
        <v>0</v>
      </c>
      <c r="L15359">
        <v>0</v>
      </c>
      <c r="N15359">
        <v>0</v>
      </c>
      <c r="P15359">
        <v>0</v>
      </c>
      <c r="Q15359">
        <v>0</v>
      </c>
      <c r="S15359">
        <v>0</v>
      </c>
    </row>
    <row r="15360" spans="1:19" x14ac:dyDescent="0.2">
      <c r="A15360" t="s">
        <v>31907</v>
      </c>
      <c r="B15360" t="s">
        <v>31719</v>
      </c>
      <c r="C15360" t="s">
        <v>1051</v>
      </c>
      <c r="D15360" t="s">
        <v>1000</v>
      </c>
      <c r="E15360" s="23">
        <v>44501</v>
      </c>
      <c r="F15360">
        <v>0</v>
      </c>
      <c r="G15360">
        <v>0</v>
      </c>
      <c r="I15360">
        <v>0</v>
      </c>
      <c r="J15360">
        <v>0</v>
      </c>
      <c r="L15360">
        <v>0</v>
      </c>
      <c r="N15360">
        <v>0</v>
      </c>
      <c r="P15360">
        <v>0</v>
      </c>
      <c r="Q15360">
        <v>0</v>
      </c>
      <c r="S15360">
        <v>0</v>
      </c>
    </row>
    <row r="15361" spans="1:19" x14ac:dyDescent="0.2">
      <c r="A15361" t="s">
        <v>31908</v>
      </c>
      <c r="B15361" t="s">
        <v>31720</v>
      </c>
      <c r="C15361" t="s">
        <v>1048</v>
      </c>
      <c r="D15361" t="s">
        <v>1000</v>
      </c>
      <c r="E15361" s="23">
        <v>44501</v>
      </c>
      <c r="F15361">
        <v>0</v>
      </c>
      <c r="G15361">
        <v>0</v>
      </c>
      <c r="I15361">
        <v>0</v>
      </c>
      <c r="J15361">
        <v>0</v>
      </c>
      <c r="L15361">
        <v>0</v>
      </c>
      <c r="N15361">
        <v>2</v>
      </c>
      <c r="P15361">
        <v>0</v>
      </c>
      <c r="Q15361">
        <v>0</v>
      </c>
      <c r="S15361">
        <v>0</v>
      </c>
    </row>
    <row r="15362" spans="1:19" x14ac:dyDescent="0.2">
      <c r="A15362" t="s">
        <v>31909</v>
      </c>
      <c r="B15362" t="s">
        <v>31721</v>
      </c>
      <c r="C15362" t="s">
        <v>1047</v>
      </c>
      <c r="D15362" t="s">
        <v>1000</v>
      </c>
      <c r="E15362" s="23">
        <v>44501</v>
      </c>
      <c r="F15362">
        <v>1.5</v>
      </c>
      <c r="G15362">
        <v>1.5</v>
      </c>
      <c r="I15362">
        <v>16</v>
      </c>
      <c r="J15362">
        <v>8</v>
      </c>
      <c r="L15362">
        <v>8</v>
      </c>
      <c r="N15362">
        <v>16</v>
      </c>
      <c r="P15362">
        <v>2</v>
      </c>
      <c r="Q15362">
        <v>2</v>
      </c>
      <c r="S15362">
        <v>0</v>
      </c>
    </row>
    <row r="15363" spans="1:19" x14ac:dyDescent="0.2">
      <c r="A15363" t="s">
        <v>31910</v>
      </c>
      <c r="B15363" t="s">
        <v>31722</v>
      </c>
      <c r="C15363" t="s">
        <v>1050</v>
      </c>
      <c r="D15363" t="s">
        <v>1001</v>
      </c>
      <c r="E15363" s="23">
        <v>44501</v>
      </c>
      <c r="F15363">
        <v>0</v>
      </c>
      <c r="G15363">
        <v>0</v>
      </c>
      <c r="I15363">
        <v>0</v>
      </c>
      <c r="J15363">
        <v>0</v>
      </c>
      <c r="L15363">
        <v>0</v>
      </c>
      <c r="N15363">
        <v>0</v>
      </c>
      <c r="P15363">
        <v>0</v>
      </c>
      <c r="Q15363">
        <v>0</v>
      </c>
      <c r="S15363">
        <v>0</v>
      </c>
    </row>
    <row r="15364" spans="1:19" x14ac:dyDescent="0.2">
      <c r="A15364" t="s">
        <v>31911</v>
      </c>
      <c r="B15364" t="s">
        <v>31723</v>
      </c>
      <c r="C15364" t="s">
        <v>1050</v>
      </c>
      <c r="D15364" t="s">
        <v>1000</v>
      </c>
      <c r="E15364" s="23">
        <v>44501</v>
      </c>
      <c r="F15364">
        <v>0</v>
      </c>
      <c r="G15364">
        <v>0</v>
      </c>
      <c r="I15364">
        <v>0</v>
      </c>
      <c r="J15364">
        <v>0</v>
      </c>
      <c r="L15364">
        <v>0</v>
      </c>
      <c r="N15364">
        <v>0</v>
      </c>
      <c r="P15364">
        <v>0</v>
      </c>
      <c r="Q15364">
        <v>0</v>
      </c>
      <c r="S15364">
        <v>0</v>
      </c>
    </row>
    <row r="15365" spans="1:19" x14ac:dyDescent="0.2">
      <c r="A15365" t="s">
        <v>31912</v>
      </c>
      <c r="B15365" t="s">
        <v>31724</v>
      </c>
      <c r="C15365" t="s">
        <v>1049</v>
      </c>
      <c r="D15365" t="s">
        <v>1001</v>
      </c>
      <c r="E15365" s="23">
        <v>44501</v>
      </c>
      <c r="F15365">
        <v>0</v>
      </c>
      <c r="G15365">
        <v>0</v>
      </c>
      <c r="I15365">
        <v>0</v>
      </c>
      <c r="J15365">
        <v>0</v>
      </c>
      <c r="L15365">
        <v>0</v>
      </c>
      <c r="N15365">
        <v>0</v>
      </c>
      <c r="P15365">
        <v>0</v>
      </c>
      <c r="Q15365">
        <v>0</v>
      </c>
      <c r="S15365">
        <v>0</v>
      </c>
    </row>
    <row r="15366" spans="1:19" x14ac:dyDescent="0.2">
      <c r="A15366" t="s">
        <v>31913</v>
      </c>
      <c r="B15366" t="s">
        <v>31725</v>
      </c>
      <c r="C15366" t="s">
        <v>1048</v>
      </c>
      <c r="D15366" t="s">
        <v>1001</v>
      </c>
      <c r="E15366" s="23">
        <v>44501</v>
      </c>
      <c r="F15366">
        <v>0</v>
      </c>
      <c r="G15366">
        <v>0</v>
      </c>
      <c r="I15366">
        <v>2</v>
      </c>
      <c r="J15366">
        <v>0</v>
      </c>
      <c r="L15366">
        <v>0</v>
      </c>
      <c r="N15366">
        <v>2</v>
      </c>
      <c r="P15366">
        <v>0</v>
      </c>
      <c r="Q15366">
        <v>0</v>
      </c>
      <c r="S15366">
        <v>0</v>
      </c>
    </row>
    <row r="15367" spans="1:19" x14ac:dyDescent="0.2">
      <c r="A15367" t="s">
        <v>31908</v>
      </c>
      <c r="B15367" t="s">
        <v>31720</v>
      </c>
      <c r="C15367" t="s">
        <v>1048</v>
      </c>
      <c r="D15367" t="s">
        <v>1000</v>
      </c>
      <c r="E15367" s="23">
        <v>44501</v>
      </c>
      <c r="F15367">
        <v>0.5</v>
      </c>
      <c r="G15367">
        <v>0.5</v>
      </c>
      <c r="I15367">
        <v>2</v>
      </c>
      <c r="J15367">
        <v>3</v>
      </c>
      <c r="L15367">
        <v>3</v>
      </c>
      <c r="N15367">
        <v>2</v>
      </c>
      <c r="P15367">
        <v>0</v>
      </c>
      <c r="Q15367">
        <v>0</v>
      </c>
      <c r="S15367">
        <v>0</v>
      </c>
    </row>
    <row r="15368" spans="1:19" x14ac:dyDescent="0.2">
      <c r="A15368" t="s">
        <v>31914</v>
      </c>
      <c r="B15368" t="s">
        <v>31726</v>
      </c>
      <c r="C15368" t="s">
        <v>1047</v>
      </c>
      <c r="D15368" t="s">
        <v>1001</v>
      </c>
      <c r="E15368" s="23">
        <v>44501</v>
      </c>
      <c r="F15368">
        <v>0</v>
      </c>
      <c r="G15368">
        <v>0</v>
      </c>
      <c r="I15368">
        <v>0</v>
      </c>
      <c r="J15368">
        <v>0</v>
      </c>
      <c r="L15368">
        <v>0</v>
      </c>
      <c r="N15368">
        <v>0</v>
      </c>
      <c r="P15368">
        <v>0</v>
      </c>
      <c r="Q15368">
        <v>0</v>
      </c>
      <c r="S15368">
        <v>0</v>
      </c>
    </row>
    <row r="15369" spans="1:19" x14ac:dyDescent="0.2">
      <c r="A15369" t="s">
        <v>31915</v>
      </c>
      <c r="B15369" t="s">
        <v>31727</v>
      </c>
      <c r="C15369" t="s">
        <v>25343</v>
      </c>
      <c r="D15369" t="s">
        <v>1001</v>
      </c>
      <c r="E15369" s="23">
        <v>44501</v>
      </c>
      <c r="F15369">
        <v>0</v>
      </c>
      <c r="G15369">
        <v>0</v>
      </c>
      <c r="I15369">
        <v>0</v>
      </c>
      <c r="J15369">
        <v>0</v>
      </c>
      <c r="L15369">
        <v>0</v>
      </c>
      <c r="N15369">
        <v>0</v>
      </c>
      <c r="P15369">
        <v>0</v>
      </c>
      <c r="Q15369">
        <v>0</v>
      </c>
      <c r="S15369">
        <v>0</v>
      </c>
    </row>
    <row r="15370" spans="1:19" x14ac:dyDescent="0.2">
      <c r="A15370" t="s">
        <v>31916</v>
      </c>
      <c r="B15370" t="s">
        <v>31728</v>
      </c>
      <c r="C15370" t="s">
        <v>25343</v>
      </c>
      <c r="D15370" t="s">
        <v>1000</v>
      </c>
      <c r="E15370" s="23">
        <v>44501</v>
      </c>
      <c r="F15370">
        <v>0</v>
      </c>
      <c r="G15370">
        <v>0</v>
      </c>
      <c r="I15370">
        <v>0</v>
      </c>
      <c r="J15370">
        <v>0</v>
      </c>
      <c r="L15370">
        <v>0</v>
      </c>
      <c r="N15370">
        <v>0</v>
      </c>
      <c r="P15370">
        <v>0</v>
      </c>
      <c r="Q15370">
        <v>0</v>
      </c>
      <c r="S15370">
        <v>0</v>
      </c>
    </row>
    <row r="15371" spans="1:19" x14ac:dyDescent="0.2">
      <c r="A15371" t="s">
        <v>31917</v>
      </c>
      <c r="B15371" t="s">
        <v>31729</v>
      </c>
      <c r="C15371" t="s">
        <v>25698</v>
      </c>
      <c r="D15371" t="s">
        <v>1000</v>
      </c>
      <c r="E15371" s="23">
        <v>44501</v>
      </c>
      <c r="F15371">
        <v>3</v>
      </c>
      <c r="G15371">
        <v>3</v>
      </c>
      <c r="I15371">
        <v>6</v>
      </c>
      <c r="J15371">
        <v>18</v>
      </c>
      <c r="L15371">
        <v>18</v>
      </c>
      <c r="N15371">
        <v>5</v>
      </c>
      <c r="P15371">
        <v>1</v>
      </c>
      <c r="Q15371">
        <v>2</v>
      </c>
      <c r="S15371">
        <v>1</v>
      </c>
    </row>
    <row r="15372" spans="1:19" x14ac:dyDescent="0.2">
      <c r="A15372" t="s">
        <v>31918</v>
      </c>
      <c r="B15372" t="s">
        <v>31730</v>
      </c>
      <c r="C15372" t="s">
        <v>959</v>
      </c>
      <c r="D15372" t="s">
        <v>1000</v>
      </c>
      <c r="E15372" s="23">
        <v>44501</v>
      </c>
      <c r="F15372">
        <v>0</v>
      </c>
      <c r="G15372">
        <v>0</v>
      </c>
      <c r="I15372">
        <v>0</v>
      </c>
      <c r="J15372">
        <v>0</v>
      </c>
      <c r="L15372">
        <v>0</v>
      </c>
      <c r="N15372">
        <v>0</v>
      </c>
      <c r="P15372">
        <v>0</v>
      </c>
      <c r="Q15372">
        <v>0</v>
      </c>
      <c r="S15372">
        <v>0</v>
      </c>
    </row>
    <row r="15373" spans="1:19" x14ac:dyDescent="0.2">
      <c r="A15373" t="s">
        <v>31919</v>
      </c>
      <c r="B15373" t="s">
        <v>31731</v>
      </c>
      <c r="C15373" t="s">
        <v>205</v>
      </c>
      <c r="D15373" t="s">
        <v>1000</v>
      </c>
      <c r="E15373" s="23">
        <v>44501</v>
      </c>
      <c r="F15373">
        <v>0</v>
      </c>
      <c r="G15373">
        <v>0</v>
      </c>
      <c r="I15373">
        <v>0</v>
      </c>
      <c r="J15373">
        <v>0</v>
      </c>
      <c r="L15373">
        <v>0</v>
      </c>
      <c r="N15373">
        <v>0</v>
      </c>
      <c r="P15373">
        <v>0</v>
      </c>
      <c r="Q15373">
        <v>0</v>
      </c>
      <c r="S15373">
        <v>0</v>
      </c>
    </row>
    <row r="15374" spans="1:19" x14ac:dyDescent="0.2">
      <c r="A15374" t="s">
        <v>31920</v>
      </c>
      <c r="B15374" t="s">
        <v>31732</v>
      </c>
      <c r="C15374" t="s">
        <v>384</v>
      </c>
      <c r="D15374" t="s">
        <v>1000</v>
      </c>
      <c r="E15374" s="23">
        <v>44501</v>
      </c>
      <c r="F15374">
        <v>0</v>
      </c>
      <c r="G15374">
        <v>0</v>
      </c>
      <c r="I15374">
        <v>0</v>
      </c>
      <c r="J15374">
        <v>0</v>
      </c>
      <c r="L15374">
        <v>0</v>
      </c>
      <c r="N15374">
        <v>0</v>
      </c>
      <c r="P15374">
        <v>0</v>
      </c>
      <c r="Q15374">
        <v>0</v>
      </c>
      <c r="S15374">
        <v>0</v>
      </c>
    </row>
    <row r="15375" spans="1:19" x14ac:dyDescent="0.2">
      <c r="A15375" t="s">
        <v>31921</v>
      </c>
      <c r="B15375" t="s">
        <v>31733</v>
      </c>
      <c r="C15375" t="s">
        <v>210</v>
      </c>
      <c r="D15375" t="s">
        <v>1000</v>
      </c>
      <c r="E15375" s="23">
        <v>44501</v>
      </c>
      <c r="F15375">
        <v>0</v>
      </c>
      <c r="G15375">
        <v>0</v>
      </c>
      <c r="I15375">
        <v>0</v>
      </c>
      <c r="J15375">
        <v>0</v>
      </c>
      <c r="L15375">
        <v>0</v>
      </c>
      <c r="N15375">
        <v>0</v>
      </c>
      <c r="P15375">
        <v>0</v>
      </c>
      <c r="Q15375">
        <v>0</v>
      </c>
      <c r="S15375">
        <v>0</v>
      </c>
    </row>
    <row r="15376" spans="1:19" x14ac:dyDescent="0.2">
      <c r="A15376" t="s">
        <v>31922</v>
      </c>
      <c r="B15376" t="s">
        <v>31734</v>
      </c>
      <c r="C15376" t="s">
        <v>215</v>
      </c>
      <c r="D15376" t="s">
        <v>1000</v>
      </c>
      <c r="E15376" s="23">
        <v>44501</v>
      </c>
      <c r="F15376">
        <v>5</v>
      </c>
      <c r="G15376">
        <v>7</v>
      </c>
      <c r="I15376">
        <v>27</v>
      </c>
      <c r="J15376">
        <v>30</v>
      </c>
      <c r="L15376">
        <v>39</v>
      </c>
      <c r="N15376">
        <v>21</v>
      </c>
      <c r="P15376">
        <v>3</v>
      </c>
      <c r="Q15376">
        <v>4</v>
      </c>
      <c r="S15376">
        <v>6</v>
      </c>
    </row>
    <row r="15377" spans="1:19" x14ac:dyDescent="0.2">
      <c r="A15377" t="s">
        <v>31923</v>
      </c>
      <c r="B15377" t="s">
        <v>31735</v>
      </c>
      <c r="C15377" t="s">
        <v>960</v>
      </c>
      <c r="D15377" t="s">
        <v>1000</v>
      </c>
      <c r="E15377" s="23">
        <v>44501</v>
      </c>
      <c r="F15377">
        <v>0</v>
      </c>
      <c r="G15377">
        <v>0</v>
      </c>
      <c r="I15377">
        <v>0</v>
      </c>
      <c r="J15377">
        <v>0</v>
      </c>
      <c r="L15377">
        <v>0</v>
      </c>
      <c r="N15377">
        <v>0</v>
      </c>
      <c r="P15377">
        <v>0</v>
      </c>
      <c r="Q15377">
        <v>0</v>
      </c>
      <c r="S15377">
        <v>0</v>
      </c>
    </row>
    <row r="15378" spans="1:19" x14ac:dyDescent="0.2">
      <c r="A15378" t="s">
        <v>31924</v>
      </c>
      <c r="B15378" t="s">
        <v>31736</v>
      </c>
      <c r="C15378" t="s">
        <v>961</v>
      </c>
      <c r="D15378" t="s">
        <v>1000</v>
      </c>
      <c r="E15378" s="23">
        <v>44501</v>
      </c>
      <c r="F15378">
        <v>4</v>
      </c>
      <c r="G15378">
        <v>4</v>
      </c>
      <c r="I15378">
        <v>18</v>
      </c>
      <c r="J15378">
        <v>20</v>
      </c>
      <c r="L15378">
        <v>20</v>
      </c>
      <c r="N15378">
        <v>17</v>
      </c>
      <c r="P15378">
        <v>3</v>
      </c>
      <c r="Q15378">
        <v>3</v>
      </c>
      <c r="S15378">
        <v>1</v>
      </c>
    </row>
    <row r="15379" spans="1:19" x14ac:dyDescent="0.2">
      <c r="A15379" t="s">
        <v>31925</v>
      </c>
      <c r="B15379" t="s">
        <v>31737</v>
      </c>
      <c r="C15379" t="s">
        <v>221</v>
      </c>
      <c r="D15379" t="s">
        <v>1000</v>
      </c>
      <c r="E15379" s="23">
        <v>44501</v>
      </c>
      <c r="F15379">
        <v>0</v>
      </c>
      <c r="G15379">
        <v>0</v>
      </c>
      <c r="I15379">
        <v>0</v>
      </c>
      <c r="J15379">
        <v>0</v>
      </c>
      <c r="L15379">
        <v>0</v>
      </c>
      <c r="N15379">
        <v>0</v>
      </c>
      <c r="P15379">
        <v>0</v>
      </c>
      <c r="Q15379">
        <v>0</v>
      </c>
      <c r="S15379">
        <v>0</v>
      </c>
    </row>
    <row r="15380" spans="1:19" x14ac:dyDescent="0.2">
      <c r="A15380" t="s">
        <v>31926</v>
      </c>
      <c r="B15380" t="s">
        <v>31738</v>
      </c>
      <c r="C15380" t="s">
        <v>222</v>
      </c>
      <c r="D15380" t="s">
        <v>1000</v>
      </c>
      <c r="E15380" s="23">
        <v>44501</v>
      </c>
      <c r="F15380">
        <v>0</v>
      </c>
      <c r="G15380">
        <v>0</v>
      </c>
      <c r="I15380">
        <v>0</v>
      </c>
      <c r="J15380">
        <v>0</v>
      </c>
      <c r="L15380">
        <v>0</v>
      </c>
      <c r="N15380">
        <v>0</v>
      </c>
      <c r="P15380">
        <v>0</v>
      </c>
      <c r="Q15380">
        <v>0</v>
      </c>
      <c r="S15380">
        <v>0</v>
      </c>
    </row>
    <row r="15381" spans="1:19" x14ac:dyDescent="0.2">
      <c r="A15381" t="s">
        <v>31927</v>
      </c>
      <c r="B15381" t="s">
        <v>31739</v>
      </c>
      <c r="C15381" t="s">
        <v>1052</v>
      </c>
      <c r="D15381" t="s">
        <v>1000</v>
      </c>
      <c r="E15381" s="23">
        <v>44501</v>
      </c>
      <c r="F15381">
        <v>2.5</v>
      </c>
      <c r="G15381">
        <v>3</v>
      </c>
      <c r="I15381">
        <v>18</v>
      </c>
      <c r="J15381">
        <v>14</v>
      </c>
      <c r="L15381">
        <v>17</v>
      </c>
      <c r="N15381">
        <v>16</v>
      </c>
      <c r="P15381">
        <v>0</v>
      </c>
      <c r="Q15381">
        <v>0</v>
      </c>
      <c r="S15381">
        <v>2</v>
      </c>
    </row>
    <row r="15382" spans="1:19" x14ac:dyDescent="0.2">
      <c r="A15382" t="s">
        <v>31928</v>
      </c>
      <c r="B15382" t="s">
        <v>31740</v>
      </c>
      <c r="C15382" t="s">
        <v>1053</v>
      </c>
      <c r="D15382" t="s">
        <v>1000</v>
      </c>
      <c r="E15382" s="23">
        <v>44501</v>
      </c>
      <c r="F15382">
        <v>1</v>
      </c>
      <c r="G15382">
        <v>1</v>
      </c>
      <c r="I15382">
        <v>0</v>
      </c>
      <c r="J15382">
        <v>5</v>
      </c>
      <c r="L15382">
        <v>5</v>
      </c>
      <c r="N15382">
        <v>0</v>
      </c>
      <c r="P15382">
        <v>2</v>
      </c>
      <c r="Q15382">
        <v>2</v>
      </c>
      <c r="S15382">
        <v>0</v>
      </c>
    </row>
    <row r="15383" spans="1:19" x14ac:dyDescent="0.2">
      <c r="A15383" t="s">
        <v>31929</v>
      </c>
      <c r="B15383" t="s">
        <v>31741</v>
      </c>
      <c r="C15383" t="s">
        <v>1052</v>
      </c>
      <c r="D15383" t="s">
        <v>1001</v>
      </c>
      <c r="E15383" s="23">
        <v>44501</v>
      </c>
      <c r="F15383">
        <v>0</v>
      </c>
      <c r="G15383">
        <v>0</v>
      </c>
      <c r="I15383">
        <v>0</v>
      </c>
      <c r="J15383">
        <v>0</v>
      </c>
      <c r="L15383">
        <v>0</v>
      </c>
      <c r="N15383">
        <v>0</v>
      </c>
      <c r="P15383">
        <v>0</v>
      </c>
      <c r="Q15383">
        <v>0</v>
      </c>
      <c r="S15383">
        <v>0</v>
      </c>
    </row>
    <row r="15384" spans="1:19" x14ac:dyDescent="0.2">
      <c r="A15384" t="s">
        <v>31930</v>
      </c>
      <c r="B15384" t="s">
        <v>31742</v>
      </c>
      <c r="C15384" t="s">
        <v>1053</v>
      </c>
      <c r="D15384" t="s">
        <v>1001</v>
      </c>
      <c r="E15384" s="23">
        <v>44501</v>
      </c>
      <c r="F15384">
        <v>0</v>
      </c>
      <c r="G15384">
        <v>0</v>
      </c>
      <c r="I15384">
        <v>0</v>
      </c>
      <c r="J15384">
        <v>0</v>
      </c>
      <c r="L15384">
        <v>0</v>
      </c>
      <c r="N15384">
        <v>0</v>
      </c>
      <c r="P15384">
        <v>0</v>
      </c>
      <c r="Q15384">
        <v>0</v>
      </c>
      <c r="S15384">
        <v>0</v>
      </c>
    </row>
    <row r="15385" spans="1:19" x14ac:dyDescent="0.2">
      <c r="A15385" t="s">
        <v>31931</v>
      </c>
      <c r="B15385" t="s">
        <v>31743</v>
      </c>
      <c r="C15385" t="s">
        <v>1054</v>
      </c>
      <c r="D15385" t="s">
        <v>1001</v>
      </c>
      <c r="E15385" s="23">
        <v>44501</v>
      </c>
      <c r="F15385">
        <v>0</v>
      </c>
      <c r="G15385">
        <v>0</v>
      </c>
      <c r="I15385">
        <v>0</v>
      </c>
      <c r="J15385">
        <v>0</v>
      </c>
      <c r="L15385">
        <v>0</v>
      </c>
      <c r="N15385">
        <v>0</v>
      </c>
      <c r="P15385">
        <v>0</v>
      </c>
      <c r="Q15385">
        <v>0</v>
      </c>
      <c r="S15385">
        <v>0</v>
      </c>
    </row>
    <row r="15386" spans="1:19" x14ac:dyDescent="0.2">
      <c r="A15386" t="s">
        <v>31932</v>
      </c>
      <c r="B15386" t="s">
        <v>31744</v>
      </c>
      <c r="C15386" t="s">
        <v>1054</v>
      </c>
      <c r="D15386" t="s">
        <v>1000</v>
      </c>
      <c r="E15386" s="23">
        <v>44501</v>
      </c>
      <c r="F15386">
        <v>0</v>
      </c>
      <c r="G15386">
        <v>0</v>
      </c>
      <c r="I15386">
        <v>0</v>
      </c>
      <c r="J15386">
        <v>0</v>
      </c>
      <c r="L15386">
        <v>0</v>
      </c>
      <c r="N15386">
        <v>0</v>
      </c>
      <c r="P15386">
        <v>0</v>
      </c>
      <c r="Q15386">
        <v>0</v>
      </c>
      <c r="S15386">
        <v>0</v>
      </c>
    </row>
    <row r="15387" spans="1:19" x14ac:dyDescent="0.2">
      <c r="A15387" t="s">
        <v>31933</v>
      </c>
      <c r="B15387" t="s">
        <v>31745</v>
      </c>
      <c r="C15387" t="s">
        <v>25359</v>
      </c>
      <c r="D15387" t="s">
        <v>1001</v>
      </c>
      <c r="E15387" s="23">
        <v>44501</v>
      </c>
      <c r="F15387">
        <v>0</v>
      </c>
      <c r="G15387">
        <v>0</v>
      </c>
      <c r="I15387">
        <v>0</v>
      </c>
      <c r="J15387">
        <v>0</v>
      </c>
      <c r="L15387">
        <v>0</v>
      </c>
      <c r="N15387">
        <v>0</v>
      </c>
      <c r="P15387">
        <v>0</v>
      </c>
      <c r="Q15387">
        <v>0</v>
      </c>
      <c r="S15387">
        <v>0</v>
      </c>
    </row>
    <row r="15388" spans="1:19" x14ac:dyDescent="0.2">
      <c r="A15388" t="s">
        <v>31934</v>
      </c>
      <c r="B15388" t="s">
        <v>31746</v>
      </c>
      <c r="C15388" t="s">
        <v>25359</v>
      </c>
      <c r="D15388" t="s">
        <v>1000</v>
      </c>
      <c r="E15388" s="23">
        <v>44501</v>
      </c>
      <c r="F15388">
        <v>0</v>
      </c>
      <c r="G15388">
        <v>0</v>
      </c>
      <c r="I15388">
        <v>0</v>
      </c>
      <c r="J15388">
        <v>0</v>
      </c>
      <c r="L15388">
        <v>0</v>
      </c>
      <c r="N15388">
        <v>0</v>
      </c>
      <c r="P15388">
        <v>0</v>
      </c>
      <c r="Q15388">
        <v>0</v>
      </c>
      <c r="S15388">
        <v>0</v>
      </c>
    </row>
    <row r="15389" spans="1:19" x14ac:dyDescent="0.2">
      <c r="A15389" t="s">
        <v>31935</v>
      </c>
      <c r="B15389" t="s">
        <v>31747</v>
      </c>
      <c r="C15389" t="s">
        <v>200</v>
      </c>
      <c r="D15389" t="s">
        <v>1000</v>
      </c>
      <c r="E15389" s="23">
        <v>44501</v>
      </c>
      <c r="F15389">
        <v>1</v>
      </c>
      <c r="G15389">
        <v>1</v>
      </c>
      <c r="I15389">
        <v>1</v>
      </c>
      <c r="J15389">
        <v>5</v>
      </c>
      <c r="L15389">
        <v>5</v>
      </c>
      <c r="N15389">
        <v>1</v>
      </c>
      <c r="P15389">
        <v>0</v>
      </c>
      <c r="Q15389">
        <v>0</v>
      </c>
      <c r="S15389">
        <v>0</v>
      </c>
    </row>
    <row r="15390" spans="1:19" x14ac:dyDescent="0.2">
      <c r="A15390" t="s">
        <v>31936</v>
      </c>
      <c r="B15390" t="s">
        <v>31748</v>
      </c>
      <c r="C15390" t="s">
        <v>204</v>
      </c>
      <c r="D15390" t="s">
        <v>1000</v>
      </c>
      <c r="E15390" s="23">
        <v>44501</v>
      </c>
      <c r="F15390">
        <v>0</v>
      </c>
      <c r="G15390">
        <v>0</v>
      </c>
      <c r="I15390">
        <v>0</v>
      </c>
      <c r="J15390">
        <v>0</v>
      </c>
      <c r="L15390">
        <v>0</v>
      </c>
      <c r="N15390">
        <v>0</v>
      </c>
      <c r="P15390">
        <v>0</v>
      </c>
      <c r="Q15390">
        <v>0</v>
      </c>
      <c r="S15390">
        <v>0</v>
      </c>
    </row>
    <row r="15391" spans="1:19" x14ac:dyDescent="0.2">
      <c r="A15391" t="s">
        <v>31937</v>
      </c>
      <c r="B15391" t="s">
        <v>31749</v>
      </c>
      <c r="C15391" t="s">
        <v>385</v>
      </c>
      <c r="D15391" t="s">
        <v>1000</v>
      </c>
      <c r="E15391" s="23">
        <v>44501</v>
      </c>
      <c r="F15391">
        <v>0</v>
      </c>
      <c r="G15391">
        <v>0</v>
      </c>
      <c r="I15391">
        <v>0</v>
      </c>
      <c r="J15391">
        <v>0</v>
      </c>
      <c r="L15391">
        <v>0</v>
      </c>
      <c r="N15391">
        <v>0</v>
      </c>
      <c r="P15391">
        <v>0</v>
      </c>
      <c r="Q15391">
        <v>0</v>
      </c>
      <c r="S15391">
        <v>0</v>
      </c>
    </row>
    <row r="15392" spans="1:19" x14ac:dyDescent="0.2">
      <c r="A15392" t="s">
        <v>31938</v>
      </c>
      <c r="B15392" t="s">
        <v>31750</v>
      </c>
      <c r="C15392" t="s">
        <v>208</v>
      </c>
      <c r="D15392" t="s">
        <v>1000</v>
      </c>
      <c r="E15392" s="23">
        <v>44501</v>
      </c>
      <c r="F15392">
        <v>3.5</v>
      </c>
      <c r="G15392">
        <v>3.5</v>
      </c>
      <c r="I15392">
        <v>9</v>
      </c>
      <c r="J15392">
        <v>18</v>
      </c>
      <c r="L15392">
        <v>20</v>
      </c>
      <c r="N15392">
        <v>8</v>
      </c>
      <c r="P15392">
        <v>0</v>
      </c>
      <c r="Q15392">
        <v>0</v>
      </c>
      <c r="S15392">
        <v>1</v>
      </c>
    </row>
    <row r="15393" spans="1:19" x14ac:dyDescent="0.2">
      <c r="A15393" t="s">
        <v>31939</v>
      </c>
      <c r="B15393" t="s">
        <v>31751</v>
      </c>
      <c r="C15393" t="s">
        <v>900</v>
      </c>
      <c r="D15393" t="s">
        <v>1000</v>
      </c>
      <c r="E15393" s="23">
        <v>44501</v>
      </c>
      <c r="F15393">
        <v>3</v>
      </c>
      <c r="G15393">
        <v>4.5</v>
      </c>
      <c r="I15393">
        <v>7</v>
      </c>
      <c r="J15393">
        <v>17</v>
      </c>
      <c r="L15393">
        <v>26</v>
      </c>
      <c r="N15393">
        <v>6</v>
      </c>
      <c r="P15393">
        <v>3</v>
      </c>
      <c r="Q15393">
        <v>3</v>
      </c>
      <c r="S15393">
        <v>1</v>
      </c>
    </row>
    <row r="15394" spans="1:19" x14ac:dyDescent="0.2">
      <c r="A15394" t="s">
        <v>31940</v>
      </c>
      <c r="B15394" t="s">
        <v>31752</v>
      </c>
      <c r="C15394" t="s">
        <v>905</v>
      </c>
      <c r="D15394" t="s">
        <v>1000</v>
      </c>
      <c r="E15394" s="23">
        <v>44501</v>
      </c>
      <c r="F15394">
        <v>0</v>
      </c>
      <c r="G15394">
        <v>0</v>
      </c>
      <c r="I15394">
        <v>0</v>
      </c>
      <c r="J15394">
        <v>0</v>
      </c>
      <c r="L15394">
        <v>0</v>
      </c>
      <c r="N15394">
        <v>0</v>
      </c>
      <c r="P15394">
        <v>0</v>
      </c>
      <c r="Q15394">
        <v>0</v>
      </c>
      <c r="S15394">
        <v>0</v>
      </c>
    </row>
    <row r="15395" spans="1:19" x14ac:dyDescent="0.2">
      <c r="A15395" t="s">
        <v>31941</v>
      </c>
      <c r="B15395" t="s">
        <v>31753</v>
      </c>
      <c r="C15395" t="s">
        <v>316</v>
      </c>
      <c r="D15395" t="s">
        <v>1000</v>
      </c>
      <c r="E15395" s="23">
        <v>44501</v>
      </c>
      <c r="F15395">
        <v>4</v>
      </c>
      <c r="G15395">
        <v>6</v>
      </c>
      <c r="I15395">
        <v>10</v>
      </c>
      <c r="J15395">
        <v>22</v>
      </c>
      <c r="L15395">
        <v>34</v>
      </c>
      <c r="N15395">
        <v>10</v>
      </c>
      <c r="P15395">
        <v>1</v>
      </c>
      <c r="Q15395">
        <v>1</v>
      </c>
      <c r="S15395">
        <v>0</v>
      </c>
    </row>
    <row r="15396" spans="1:19" x14ac:dyDescent="0.2">
      <c r="A15396" t="s">
        <v>31942</v>
      </c>
      <c r="B15396" t="s">
        <v>31754</v>
      </c>
      <c r="C15396" t="s">
        <v>218</v>
      </c>
      <c r="D15396" t="s">
        <v>1000</v>
      </c>
      <c r="E15396" s="23">
        <v>44501</v>
      </c>
      <c r="F15396">
        <v>0</v>
      </c>
      <c r="G15396">
        <v>0</v>
      </c>
      <c r="I15396">
        <v>0</v>
      </c>
      <c r="J15396">
        <v>0</v>
      </c>
      <c r="L15396">
        <v>0</v>
      </c>
      <c r="N15396">
        <v>0</v>
      </c>
      <c r="P15396">
        <v>0</v>
      </c>
      <c r="Q15396">
        <v>0</v>
      </c>
      <c r="S15396">
        <v>0</v>
      </c>
    </row>
    <row r="15397" spans="1:19" x14ac:dyDescent="0.2">
      <c r="A15397" t="s">
        <v>31943</v>
      </c>
      <c r="B15397" t="s">
        <v>31755</v>
      </c>
      <c r="C15397" t="s">
        <v>202</v>
      </c>
      <c r="D15397" t="s">
        <v>1000</v>
      </c>
      <c r="E15397" s="23">
        <v>44501</v>
      </c>
      <c r="F15397">
        <v>8</v>
      </c>
      <c r="G15397">
        <v>7</v>
      </c>
      <c r="I15397">
        <v>59</v>
      </c>
      <c r="J15397">
        <v>84</v>
      </c>
      <c r="L15397">
        <v>73</v>
      </c>
      <c r="N15397">
        <v>58</v>
      </c>
      <c r="P15397">
        <v>0</v>
      </c>
      <c r="Q15397">
        <v>2</v>
      </c>
      <c r="S15397">
        <v>1</v>
      </c>
    </row>
    <row r="15398" spans="1:19" x14ac:dyDescent="0.2">
      <c r="A15398" t="s">
        <v>31944</v>
      </c>
      <c r="B15398" t="s">
        <v>31756</v>
      </c>
      <c r="C15398" t="s">
        <v>347</v>
      </c>
      <c r="D15398" t="s">
        <v>1000</v>
      </c>
      <c r="E15398" s="23">
        <v>44501</v>
      </c>
      <c r="F15398">
        <v>0</v>
      </c>
      <c r="G15398">
        <v>0</v>
      </c>
      <c r="I15398">
        <v>0</v>
      </c>
      <c r="J15398">
        <v>0</v>
      </c>
      <c r="L15398">
        <v>0</v>
      </c>
      <c r="N15398">
        <v>0</v>
      </c>
      <c r="P15398">
        <v>0</v>
      </c>
      <c r="Q15398">
        <v>0</v>
      </c>
      <c r="S15398">
        <v>0</v>
      </c>
    </row>
    <row r="15399" spans="1:19" x14ac:dyDescent="0.2">
      <c r="A15399" t="s">
        <v>31945</v>
      </c>
      <c r="B15399" t="s">
        <v>31757</v>
      </c>
      <c r="C15399" t="s">
        <v>224</v>
      </c>
      <c r="D15399" t="s">
        <v>1000</v>
      </c>
      <c r="E15399" s="23">
        <v>44501</v>
      </c>
      <c r="F15399">
        <v>0</v>
      </c>
      <c r="G15399">
        <v>0</v>
      </c>
      <c r="I15399">
        <v>0</v>
      </c>
      <c r="J15399">
        <v>0</v>
      </c>
      <c r="L15399">
        <v>0</v>
      </c>
      <c r="N15399">
        <v>0</v>
      </c>
      <c r="P15399">
        <v>0</v>
      </c>
      <c r="Q15399">
        <v>0</v>
      </c>
      <c r="S15399">
        <v>0</v>
      </c>
    </row>
    <row r="15400" spans="1:19" x14ac:dyDescent="0.2">
      <c r="A15400" t="s">
        <v>31946</v>
      </c>
      <c r="B15400" t="s">
        <v>31758</v>
      </c>
      <c r="C15400" t="s">
        <v>345</v>
      </c>
      <c r="D15400" t="s">
        <v>1000</v>
      </c>
      <c r="E15400" s="23">
        <v>44501</v>
      </c>
      <c r="F15400">
        <v>0</v>
      </c>
      <c r="G15400">
        <v>0</v>
      </c>
      <c r="I15400">
        <v>0</v>
      </c>
      <c r="J15400">
        <v>0</v>
      </c>
      <c r="L15400">
        <v>0</v>
      </c>
      <c r="N15400">
        <v>0</v>
      </c>
      <c r="P15400">
        <v>0</v>
      </c>
      <c r="Q15400">
        <v>0</v>
      </c>
      <c r="S15400">
        <v>0</v>
      </c>
    </row>
    <row r="15401" spans="1:19" x14ac:dyDescent="0.2">
      <c r="A15401" t="s">
        <v>31947</v>
      </c>
      <c r="B15401" t="s">
        <v>31759</v>
      </c>
      <c r="C15401" t="s">
        <v>226</v>
      </c>
      <c r="D15401" t="s">
        <v>1000</v>
      </c>
      <c r="E15401" s="23">
        <v>44501</v>
      </c>
      <c r="F15401">
        <v>3</v>
      </c>
      <c r="G15401">
        <v>4</v>
      </c>
      <c r="I15401">
        <v>20</v>
      </c>
      <c r="J15401">
        <v>42</v>
      </c>
      <c r="L15401">
        <v>56</v>
      </c>
      <c r="N15401">
        <v>20</v>
      </c>
      <c r="P15401">
        <v>0</v>
      </c>
      <c r="Q15401">
        <v>0</v>
      </c>
      <c r="S15401">
        <v>0</v>
      </c>
    </row>
    <row r="15402" spans="1:19" x14ac:dyDescent="0.2">
      <c r="A15402" t="s">
        <v>31948</v>
      </c>
      <c r="B15402" t="s">
        <v>31760</v>
      </c>
      <c r="C15402" t="s">
        <v>231</v>
      </c>
      <c r="D15402" t="s">
        <v>1000</v>
      </c>
      <c r="E15402" s="23">
        <v>44501</v>
      </c>
      <c r="F15402">
        <v>10</v>
      </c>
      <c r="G15402">
        <v>10</v>
      </c>
      <c r="I15402">
        <v>113</v>
      </c>
      <c r="J15402">
        <v>110</v>
      </c>
      <c r="L15402">
        <v>110</v>
      </c>
      <c r="N15402">
        <v>113</v>
      </c>
      <c r="P15402">
        <v>2</v>
      </c>
      <c r="Q15402">
        <v>4</v>
      </c>
      <c r="S15402">
        <v>0</v>
      </c>
    </row>
    <row r="15403" spans="1:19" x14ac:dyDescent="0.2">
      <c r="A15403" t="s">
        <v>31949</v>
      </c>
      <c r="B15403" t="s">
        <v>31761</v>
      </c>
      <c r="C15403" t="s">
        <v>216</v>
      </c>
      <c r="D15403" t="s">
        <v>1000</v>
      </c>
      <c r="E15403" s="23">
        <v>44501</v>
      </c>
      <c r="F15403">
        <v>7.5</v>
      </c>
      <c r="G15403">
        <v>7.5</v>
      </c>
      <c r="I15403">
        <v>44</v>
      </c>
      <c r="J15403">
        <v>75</v>
      </c>
      <c r="L15403">
        <v>75</v>
      </c>
      <c r="N15403">
        <v>35</v>
      </c>
      <c r="P15403">
        <v>4</v>
      </c>
      <c r="Q15403">
        <v>7</v>
      </c>
      <c r="S15403">
        <v>9</v>
      </c>
    </row>
    <row r="15404" spans="1:19" x14ac:dyDescent="0.2">
      <c r="A15404" t="s">
        <v>31950</v>
      </c>
      <c r="B15404" t="s">
        <v>31762</v>
      </c>
      <c r="C15404" t="s">
        <v>233</v>
      </c>
      <c r="D15404" t="s">
        <v>1000</v>
      </c>
      <c r="E15404" s="23">
        <v>44501</v>
      </c>
      <c r="F15404">
        <v>0</v>
      </c>
      <c r="G15404">
        <v>0</v>
      </c>
      <c r="I15404">
        <v>0</v>
      </c>
      <c r="J15404">
        <v>0</v>
      </c>
      <c r="L15404">
        <v>0</v>
      </c>
      <c r="N15404">
        <v>0</v>
      </c>
      <c r="P15404">
        <v>0</v>
      </c>
      <c r="Q15404">
        <v>0</v>
      </c>
      <c r="S15404">
        <v>0</v>
      </c>
    </row>
    <row r="15405" spans="1:19" x14ac:dyDescent="0.2">
      <c r="A15405" t="s">
        <v>31951</v>
      </c>
      <c r="B15405" t="s">
        <v>31763</v>
      </c>
      <c r="C15405" t="s">
        <v>219</v>
      </c>
      <c r="D15405" t="s">
        <v>1000</v>
      </c>
      <c r="E15405" s="23">
        <v>44501</v>
      </c>
      <c r="F15405">
        <v>0</v>
      </c>
      <c r="G15405">
        <v>0</v>
      </c>
      <c r="I15405">
        <v>0</v>
      </c>
      <c r="J15405">
        <v>0</v>
      </c>
      <c r="L15405">
        <v>0</v>
      </c>
      <c r="N15405">
        <v>0</v>
      </c>
      <c r="P15405">
        <v>0</v>
      </c>
      <c r="Q15405">
        <v>0</v>
      </c>
      <c r="S15405">
        <v>0</v>
      </c>
    </row>
    <row r="15406" spans="1:19" x14ac:dyDescent="0.2">
      <c r="A15406" t="s">
        <v>31952</v>
      </c>
      <c r="B15406" t="s">
        <v>31764</v>
      </c>
      <c r="C15406" t="s">
        <v>340</v>
      </c>
      <c r="D15406" t="s">
        <v>1000</v>
      </c>
      <c r="E15406" s="23">
        <v>44501</v>
      </c>
      <c r="F15406">
        <v>1.5</v>
      </c>
      <c r="G15406">
        <v>3</v>
      </c>
      <c r="I15406">
        <v>17</v>
      </c>
      <c r="J15406">
        <v>18</v>
      </c>
      <c r="L15406">
        <v>36</v>
      </c>
      <c r="N15406">
        <v>17</v>
      </c>
      <c r="P15406">
        <v>0</v>
      </c>
      <c r="Q15406">
        <v>0</v>
      </c>
      <c r="S15406">
        <v>0</v>
      </c>
    </row>
    <row r="15407" spans="1:19" x14ac:dyDescent="0.2">
      <c r="A15407" t="s">
        <v>31953</v>
      </c>
      <c r="B15407" t="s">
        <v>31765</v>
      </c>
      <c r="C15407" t="s">
        <v>350</v>
      </c>
      <c r="D15407" t="s">
        <v>1000</v>
      </c>
      <c r="E15407" s="23">
        <v>44501</v>
      </c>
      <c r="F15407">
        <v>0</v>
      </c>
      <c r="G15407">
        <v>0</v>
      </c>
      <c r="I15407">
        <v>0</v>
      </c>
      <c r="J15407">
        <v>0</v>
      </c>
      <c r="L15407">
        <v>0</v>
      </c>
      <c r="N15407">
        <v>0</v>
      </c>
      <c r="P15407">
        <v>0</v>
      </c>
      <c r="Q15407">
        <v>0</v>
      </c>
      <c r="S15407">
        <v>0</v>
      </c>
    </row>
    <row r="15408" spans="1:19" x14ac:dyDescent="0.2">
      <c r="A15408" t="s">
        <v>31954</v>
      </c>
      <c r="B15408" t="s">
        <v>31766</v>
      </c>
      <c r="C15408" t="s">
        <v>351</v>
      </c>
      <c r="D15408" t="s">
        <v>1000</v>
      </c>
      <c r="E15408" s="23">
        <v>44501</v>
      </c>
      <c r="F15408">
        <v>0</v>
      </c>
      <c r="G15408">
        <v>0</v>
      </c>
      <c r="I15408">
        <v>0</v>
      </c>
      <c r="J15408">
        <v>0</v>
      </c>
      <c r="L15408">
        <v>0</v>
      </c>
      <c r="N15408">
        <v>0</v>
      </c>
      <c r="P15408">
        <v>0</v>
      </c>
      <c r="Q15408">
        <v>0</v>
      </c>
      <c r="S15408">
        <v>0</v>
      </c>
    </row>
    <row r="15409" spans="1:19" x14ac:dyDescent="0.2">
      <c r="A15409" t="s">
        <v>31955</v>
      </c>
      <c r="B15409" t="s">
        <v>31767</v>
      </c>
      <c r="C15409" t="s">
        <v>352</v>
      </c>
      <c r="D15409" t="s">
        <v>1000</v>
      </c>
      <c r="E15409" s="23">
        <v>44501</v>
      </c>
      <c r="F15409">
        <v>0</v>
      </c>
      <c r="G15409">
        <v>0</v>
      </c>
      <c r="I15409">
        <v>0</v>
      </c>
      <c r="J15409">
        <v>0</v>
      </c>
      <c r="L15409">
        <v>0</v>
      </c>
      <c r="N15409">
        <v>0</v>
      </c>
      <c r="P15409">
        <v>0</v>
      </c>
      <c r="Q15409">
        <v>0</v>
      </c>
      <c r="S15409">
        <v>0</v>
      </c>
    </row>
    <row r="15410" spans="1:19" x14ac:dyDescent="0.2">
      <c r="A15410" t="s">
        <v>31956</v>
      </c>
      <c r="B15410" t="s">
        <v>31768</v>
      </c>
      <c r="C15410" t="s">
        <v>353</v>
      </c>
      <c r="D15410" t="s">
        <v>1000</v>
      </c>
      <c r="E15410" s="23">
        <v>44501</v>
      </c>
      <c r="F15410">
        <v>0</v>
      </c>
      <c r="G15410">
        <v>0</v>
      </c>
      <c r="I15410">
        <v>0</v>
      </c>
      <c r="J15410">
        <v>0</v>
      </c>
      <c r="L15410">
        <v>0</v>
      </c>
      <c r="N15410">
        <v>0</v>
      </c>
      <c r="P15410">
        <v>0</v>
      </c>
      <c r="Q15410">
        <v>0</v>
      </c>
      <c r="S15410">
        <v>0</v>
      </c>
    </row>
    <row r="15411" spans="1:19" x14ac:dyDescent="0.2">
      <c r="A15411" t="s">
        <v>31957</v>
      </c>
      <c r="B15411" t="s">
        <v>31769</v>
      </c>
      <c r="C15411" t="s">
        <v>386</v>
      </c>
      <c r="D15411" t="s">
        <v>1000</v>
      </c>
      <c r="E15411" s="23">
        <v>44501</v>
      </c>
      <c r="F15411">
        <v>0</v>
      </c>
      <c r="G15411">
        <v>0</v>
      </c>
      <c r="I15411">
        <v>0</v>
      </c>
      <c r="J15411">
        <v>0</v>
      </c>
      <c r="L15411">
        <v>0</v>
      </c>
      <c r="N15411">
        <v>0</v>
      </c>
      <c r="P15411">
        <v>0</v>
      </c>
      <c r="Q15411">
        <v>0</v>
      </c>
      <c r="S15411">
        <v>0</v>
      </c>
    </row>
    <row r="15412" spans="1:19" x14ac:dyDescent="0.2">
      <c r="A15412" t="s">
        <v>31958</v>
      </c>
      <c r="B15412" t="s">
        <v>31770</v>
      </c>
      <c r="C15412" t="s">
        <v>354</v>
      </c>
      <c r="D15412" t="s">
        <v>1000</v>
      </c>
      <c r="E15412" s="23">
        <v>44501</v>
      </c>
      <c r="F15412">
        <v>1.5</v>
      </c>
      <c r="G15412">
        <v>5</v>
      </c>
      <c r="I15412">
        <v>5</v>
      </c>
      <c r="J15412">
        <v>8</v>
      </c>
      <c r="L15412">
        <v>29</v>
      </c>
      <c r="N15412">
        <v>5</v>
      </c>
      <c r="P15412">
        <v>0</v>
      </c>
      <c r="Q15412">
        <v>1</v>
      </c>
      <c r="S15412">
        <v>0</v>
      </c>
    </row>
    <row r="15413" spans="1:19" x14ac:dyDescent="0.2">
      <c r="A15413" t="s">
        <v>31959</v>
      </c>
      <c r="B15413" t="s">
        <v>31771</v>
      </c>
      <c r="C15413" t="s">
        <v>355</v>
      </c>
      <c r="D15413" t="s">
        <v>1000</v>
      </c>
      <c r="E15413" s="23">
        <v>44501</v>
      </c>
      <c r="F15413">
        <v>1.5</v>
      </c>
      <c r="G15413">
        <v>2</v>
      </c>
      <c r="I15413">
        <v>4</v>
      </c>
      <c r="J15413">
        <v>8</v>
      </c>
      <c r="L15413">
        <v>11</v>
      </c>
      <c r="N15413">
        <v>4</v>
      </c>
      <c r="P15413">
        <v>0</v>
      </c>
      <c r="Q15413">
        <v>0</v>
      </c>
      <c r="S15413">
        <v>0</v>
      </c>
    </row>
    <row r="15414" spans="1:19" x14ac:dyDescent="0.2">
      <c r="A15414" t="s">
        <v>31960</v>
      </c>
      <c r="B15414" t="s">
        <v>31772</v>
      </c>
      <c r="C15414" t="s">
        <v>228</v>
      </c>
      <c r="D15414" t="s">
        <v>1002</v>
      </c>
      <c r="E15414" s="23">
        <v>44501</v>
      </c>
      <c r="F15414">
        <v>0</v>
      </c>
      <c r="G15414">
        <v>0</v>
      </c>
      <c r="I15414">
        <v>0</v>
      </c>
      <c r="J15414">
        <v>0</v>
      </c>
      <c r="L15414">
        <v>0</v>
      </c>
      <c r="N15414">
        <v>0</v>
      </c>
      <c r="P15414">
        <v>0</v>
      </c>
      <c r="Q15414">
        <v>0</v>
      </c>
      <c r="S15414">
        <v>0</v>
      </c>
    </row>
    <row r="15415" spans="1:19" x14ac:dyDescent="0.2">
      <c r="A15415" t="s">
        <v>31961</v>
      </c>
      <c r="B15415" t="s">
        <v>31773</v>
      </c>
      <c r="C15415" t="s">
        <v>211</v>
      </c>
      <c r="D15415" t="s">
        <v>1002</v>
      </c>
      <c r="E15415" s="23">
        <v>44501</v>
      </c>
      <c r="F15415">
        <v>0</v>
      </c>
      <c r="G15415">
        <v>0</v>
      </c>
      <c r="I15415">
        <v>0</v>
      </c>
      <c r="J15415">
        <v>0</v>
      </c>
      <c r="L15415">
        <v>0</v>
      </c>
      <c r="N15415">
        <v>0</v>
      </c>
      <c r="P15415">
        <v>0</v>
      </c>
      <c r="Q15415">
        <v>0</v>
      </c>
      <c r="S15415">
        <v>0</v>
      </c>
    </row>
    <row r="15416" spans="1:19" x14ac:dyDescent="0.2">
      <c r="A15416" t="s">
        <v>31962</v>
      </c>
      <c r="B15416" t="s">
        <v>31774</v>
      </c>
      <c r="C15416" t="s">
        <v>213</v>
      </c>
      <c r="D15416" t="s">
        <v>1002</v>
      </c>
      <c r="E15416" s="23">
        <v>44501</v>
      </c>
      <c r="F15416">
        <v>0</v>
      </c>
      <c r="G15416">
        <v>0</v>
      </c>
      <c r="I15416">
        <v>0</v>
      </c>
      <c r="J15416">
        <v>0</v>
      </c>
      <c r="L15416">
        <v>0</v>
      </c>
      <c r="N15416">
        <v>0</v>
      </c>
      <c r="P15416">
        <v>0</v>
      </c>
      <c r="Q15416">
        <v>0</v>
      </c>
      <c r="S15416">
        <v>0</v>
      </c>
    </row>
    <row r="15417" spans="1:19" x14ac:dyDescent="0.2">
      <c r="A15417" t="s">
        <v>31963</v>
      </c>
      <c r="B15417" t="s">
        <v>31775</v>
      </c>
      <c r="C15417" t="s">
        <v>229</v>
      </c>
      <c r="D15417" t="s">
        <v>1002</v>
      </c>
      <c r="E15417" s="23">
        <v>44501</v>
      </c>
      <c r="F15417">
        <v>0</v>
      </c>
      <c r="G15417">
        <v>0</v>
      </c>
      <c r="I15417">
        <v>0</v>
      </c>
      <c r="J15417">
        <v>0</v>
      </c>
      <c r="L15417">
        <v>0</v>
      </c>
      <c r="N15417">
        <v>0</v>
      </c>
      <c r="P15417">
        <v>0</v>
      </c>
      <c r="Q15417">
        <v>0</v>
      </c>
      <c r="S15417">
        <v>0</v>
      </c>
    </row>
    <row r="15418" spans="1:19" x14ac:dyDescent="0.2">
      <c r="A15418" t="s">
        <v>31964</v>
      </c>
      <c r="B15418" t="s">
        <v>31776</v>
      </c>
      <c r="C15418" t="s">
        <v>1051</v>
      </c>
      <c r="D15418" t="s">
        <v>1002</v>
      </c>
      <c r="E15418" s="23">
        <v>44501</v>
      </c>
      <c r="F15418">
        <v>0</v>
      </c>
      <c r="G15418">
        <v>0</v>
      </c>
      <c r="I15418">
        <v>0</v>
      </c>
      <c r="J15418">
        <v>0</v>
      </c>
      <c r="L15418">
        <v>0</v>
      </c>
      <c r="N15418">
        <v>0</v>
      </c>
      <c r="P15418">
        <v>0</v>
      </c>
      <c r="Q15418">
        <v>0</v>
      </c>
      <c r="S15418">
        <v>0</v>
      </c>
    </row>
    <row r="15419" spans="1:19" x14ac:dyDescent="0.2">
      <c r="A15419" t="s">
        <v>31965</v>
      </c>
      <c r="B15419" t="s">
        <v>31777</v>
      </c>
      <c r="C15419" t="s">
        <v>1049</v>
      </c>
      <c r="D15419" t="s">
        <v>1002</v>
      </c>
      <c r="E15419" s="23">
        <v>44501</v>
      </c>
      <c r="F15419">
        <v>0</v>
      </c>
      <c r="G15419">
        <v>0</v>
      </c>
      <c r="I15419">
        <v>0</v>
      </c>
      <c r="J15419">
        <v>0</v>
      </c>
      <c r="L15419">
        <v>0</v>
      </c>
      <c r="N15419">
        <v>0</v>
      </c>
      <c r="P15419">
        <v>0</v>
      </c>
      <c r="Q15419">
        <v>0</v>
      </c>
      <c r="S15419">
        <v>0</v>
      </c>
    </row>
    <row r="15420" spans="1:19" x14ac:dyDescent="0.2">
      <c r="A15420" t="s">
        <v>31966</v>
      </c>
      <c r="B15420" t="s">
        <v>31778</v>
      </c>
      <c r="C15420" t="s">
        <v>25343</v>
      </c>
      <c r="D15420" t="s">
        <v>1002</v>
      </c>
      <c r="E15420" s="23">
        <v>44501</v>
      </c>
      <c r="F15420">
        <v>0</v>
      </c>
      <c r="G15420">
        <v>0</v>
      </c>
      <c r="I15420">
        <v>0</v>
      </c>
      <c r="J15420">
        <v>0</v>
      </c>
      <c r="L15420">
        <v>0</v>
      </c>
      <c r="N15420">
        <v>0</v>
      </c>
      <c r="P15420">
        <v>0</v>
      </c>
      <c r="Q15420">
        <v>0</v>
      </c>
      <c r="S15420">
        <v>0</v>
      </c>
    </row>
    <row r="15421" spans="1:19" x14ac:dyDescent="0.2">
      <c r="A15421" t="s">
        <v>31967</v>
      </c>
      <c r="B15421" t="s">
        <v>31779</v>
      </c>
      <c r="C15421" t="s">
        <v>25698</v>
      </c>
      <c r="D15421" t="s">
        <v>1002</v>
      </c>
      <c r="E15421" s="23">
        <v>44501</v>
      </c>
      <c r="F15421">
        <v>3</v>
      </c>
      <c r="G15421">
        <v>3</v>
      </c>
      <c r="I15421">
        <v>6</v>
      </c>
      <c r="J15421">
        <v>18</v>
      </c>
      <c r="L15421">
        <v>18</v>
      </c>
      <c r="N15421">
        <v>5</v>
      </c>
      <c r="P15421">
        <v>1</v>
      </c>
      <c r="Q15421">
        <v>2</v>
      </c>
      <c r="S15421">
        <v>1</v>
      </c>
    </row>
    <row r="15422" spans="1:19" x14ac:dyDescent="0.2">
      <c r="A15422" t="s">
        <v>31968</v>
      </c>
      <c r="B15422" t="s">
        <v>31780</v>
      </c>
      <c r="C15422" t="s">
        <v>959</v>
      </c>
      <c r="D15422" t="s">
        <v>1002</v>
      </c>
      <c r="E15422" s="23">
        <v>44501</v>
      </c>
      <c r="F15422">
        <v>0</v>
      </c>
      <c r="G15422">
        <v>0</v>
      </c>
      <c r="I15422">
        <v>0</v>
      </c>
      <c r="J15422">
        <v>0</v>
      </c>
      <c r="L15422">
        <v>0</v>
      </c>
      <c r="N15422">
        <v>0</v>
      </c>
      <c r="P15422">
        <v>0</v>
      </c>
      <c r="Q15422">
        <v>0</v>
      </c>
      <c r="S15422">
        <v>0</v>
      </c>
    </row>
    <row r="15423" spans="1:19" x14ac:dyDescent="0.2">
      <c r="A15423" t="s">
        <v>31969</v>
      </c>
      <c r="B15423" t="s">
        <v>31781</v>
      </c>
      <c r="C15423" t="s">
        <v>205</v>
      </c>
      <c r="D15423" t="s">
        <v>1002</v>
      </c>
      <c r="E15423" s="23">
        <v>44501</v>
      </c>
      <c r="F15423">
        <v>0</v>
      </c>
      <c r="G15423">
        <v>0</v>
      </c>
      <c r="I15423">
        <v>0</v>
      </c>
      <c r="J15423">
        <v>0</v>
      </c>
      <c r="L15423">
        <v>0</v>
      </c>
      <c r="N15423">
        <v>0</v>
      </c>
      <c r="P15423">
        <v>0</v>
      </c>
      <c r="Q15423">
        <v>0</v>
      </c>
      <c r="S15423">
        <v>0</v>
      </c>
    </row>
    <row r="15424" spans="1:19" x14ac:dyDescent="0.2">
      <c r="A15424" t="s">
        <v>31970</v>
      </c>
      <c r="B15424" t="s">
        <v>31782</v>
      </c>
      <c r="C15424" t="s">
        <v>384</v>
      </c>
      <c r="D15424" t="s">
        <v>1002</v>
      </c>
      <c r="E15424" s="23">
        <v>44501</v>
      </c>
      <c r="F15424">
        <v>0</v>
      </c>
      <c r="G15424">
        <v>0</v>
      </c>
      <c r="I15424">
        <v>0</v>
      </c>
      <c r="J15424">
        <v>0</v>
      </c>
      <c r="L15424">
        <v>0</v>
      </c>
      <c r="N15424">
        <v>0</v>
      </c>
      <c r="P15424">
        <v>0</v>
      </c>
      <c r="Q15424">
        <v>0</v>
      </c>
      <c r="S15424">
        <v>0</v>
      </c>
    </row>
    <row r="15425" spans="1:19" x14ac:dyDescent="0.2">
      <c r="A15425" t="s">
        <v>31971</v>
      </c>
      <c r="B15425" t="s">
        <v>31783</v>
      </c>
      <c r="C15425" t="s">
        <v>210</v>
      </c>
      <c r="D15425" t="s">
        <v>1002</v>
      </c>
      <c r="E15425" s="23">
        <v>44501</v>
      </c>
      <c r="F15425">
        <v>0</v>
      </c>
      <c r="G15425">
        <v>0</v>
      </c>
      <c r="I15425">
        <v>0</v>
      </c>
      <c r="J15425">
        <v>0</v>
      </c>
      <c r="L15425">
        <v>0</v>
      </c>
      <c r="N15425">
        <v>0</v>
      </c>
      <c r="P15425">
        <v>0</v>
      </c>
      <c r="Q15425">
        <v>0</v>
      </c>
      <c r="S15425">
        <v>0</v>
      </c>
    </row>
    <row r="15426" spans="1:19" x14ac:dyDescent="0.2">
      <c r="A15426" t="s">
        <v>31972</v>
      </c>
      <c r="B15426" t="s">
        <v>31784</v>
      </c>
      <c r="C15426" t="s">
        <v>215</v>
      </c>
      <c r="D15426" t="s">
        <v>1002</v>
      </c>
      <c r="E15426" s="23">
        <v>44501</v>
      </c>
      <c r="F15426">
        <v>5</v>
      </c>
      <c r="G15426">
        <v>7</v>
      </c>
      <c r="I15426">
        <v>27</v>
      </c>
      <c r="J15426">
        <v>30</v>
      </c>
      <c r="L15426">
        <v>39</v>
      </c>
      <c r="N15426">
        <v>21</v>
      </c>
      <c r="P15426">
        <v>3</v>
      </c>
      <c r="Q15426">
        <v>4</v>
      </c>
      <c r="S15426">
        <v>6</v>
      </c>
    </row>
    <row r="15427" spans="1:19" x14ac:dyDescent="0.2">
      <c r="A15427" t="s">
        <v>31973</v>
      </c>
      <c r="B15427" t="s">
        <v>31785</v>
      </c>
      <c r="C15427" t="s">
        <v>960</v>
      </c>
      <c r="D15427" t="s">
        <v>1002</v>
      </c>
      <c r="E15427" s="23">
        <v>44501</v>
      </c>
      <c r="F15427">
        <v>0</v>
      </c>
      <c r="G15427">
        <v>0</v>
      </c>
      <c r="I15427">
        <v>0</v>
      </c>
      <c r="J15427">
        <v>0</v>
      </c>
      <c r="L15427">
        <v>0</v>
      </c>
      <c r="N15427">
        <v>0</v>
      </c>
      <c r="P15427">
        <v>0</v>
      </c>
      <c r="Q15427">
        <v>0</v>
      </c>
      <c r="S15427">
        <v>0</v>
      </c>
    </row>
    <row r="15428" spans="1:19" x14ac:dyDescent="0.2">
      <c r="A15428" t="s">
        <v>31974</v>
      </c>
      <c r="B15428" t="s">
        <v>31786</v>
      </c>
      <c r="C15428" t="s">
        <v>961</v>
      </c>
      <c r="D15428" t="s">
        <v>1002</v>
      </c>
      <c r="E15428" s="23">
        <v>44501</v>
      </c>
      <c r="F15428">
        <v>4</v>
      </c>
      <c r="G15428">
        <v>4</v>
      </c>
      <c r="I15428">
        <v>18</v>
      </c>
      <c r="J15428">
        <v>20</v>
      </c>
      <c r="L15428">
        <v>20</v>
      </c>
      <c r="N15428">
        <v>17</v>
      </c>
      <c r="P15428">
        <v>3</v>
      </c>
      <c r="Q15428">
        <v>3</v>
      </c>
      <c r="S15428">
        <v>1</v>
      </c>
    </row>
    <row r="15429" spans="1:19" x14ac:dyDescent="0.2">
      <c r="A15429" t="s">
        <v>31975</v>
      </c>
      <c r="B15429" t="s">
        <v>31787</v>
      </c>
      <c r="C15429" t="s">
        <v>221</v>
      </c>
      <c r="D15429" t="s">
        <v>1002</v>
      </c>
      <c r="E15429" s="23">
        <v>44501</v>
      </c>
      <c r="F15429">
        <v>0</v>
      </c>
      <c r="G15429">
        <v>0</v>
      </c>
      <c r="I15429">
        <v>0</v>
      </c>
      <c r="J15429">
        <v>0</v>
      </c>
      <c r="L15429">
        <v>0</v>
      </c>
      <c r="N15429">
        <v>0</v>
      </c>
      <c r="P15429">
        <v>0</v>
      </c>
      <c r="Q15429">
        <v>0</v>
      </c>
      <c r="S15429">
        <v>0</v>
      </c>
    </row>
    <row r="15430" spans="1:19" x14ac:dyDescent="0.2">
      <c r="A15430" t="s">
        <v>31976</v>
      </c>
      <c r="B15430" t="s">
        <v>31788</v>
      </c>
      <c r="C15430" t="s">
        <v>222</v>
      </c>
      <c r="D15430" t="s">
        <v>1002</v>
      </c>
      <c r="E15430" s="23">
        <v>44501</v>
      </c>
      <c r="F15430">
        <v>0</v>
      </c>
      <c r="G15430">
        <v>0</v>
      </c>
      <c r="I15430">
        <v>0</v>
      </c>
      <c r="J15430">
        <v>0</v>
      </c>
      <c r="L15430">
        <v>0</v>
      </c>
      <c r="N15430">
        <v>0</v>
      </c>
      <c r="P15430">
        <v>0</v>
      </c>
      <c r="Q15430">
        <v>0</v>
      </c>
      <c r="S15430">
        <v>0</v>
      </c>
    </row>
    <row r="15431" spans="1:19" x14ac:dyDescent="0.2">
      <c r="A15431" t="s">
        <v>31977</v>
      </c>
      <c r="B15431" t="s">
        <v>31789</v>
      </c>
      <c r="C15431" t="s">
        <v>25359</v>
      </c>
      <c r="D15431" t="s">
        <v>1002</v>
      </c>
      <c r="E15431" s="23">
        <v>44501</v>
      </c>
      <c r="F15431">
        <v>0</v>
      </c>
      <c r="G15431">
        <v>0</v>
      </c>
      <c r="I15431">
        <v>0</v>
      </c>
      <c r="J15431">
        <v>0</v>
      </c>
      <c r="L15431">
        <v>0</v>
      </c>
      <c r="N15431">
        <v>0</v>
      </c>
      <c r="P15431">
        <v>0</v>
      </c>
      <c r="Q15431">
        <v>0</v>
      </c>
      <c r="S15431">
        <v>0</v>
      </c>
    </row>
    <row r="15432" spans="1:19" x14ac:dyDescent="0.2">
      <c r="A15432" t="s">
        <v>31978</v>
      </c>
      <c r="B15432" t="s">
        <v>31790</v>
      </c>
      <c r="C15432" t="s">
        <v>200</v>
      </c>
      <c r="D15432" t="s">
        <v>1002</v>
      </c>
      <c r="E15432" s="23">
        <v>44501</v>
      </c>
      <c r="F15432">
        <v>1</v>
      </c>
      <c r="G15432">
        <v>1</v>
      </c>
      <c r="I15432">
        <v>1</v>
      </c>
      <c r="J15432">
        <v>5</v>
      </c>
      <c r="L15432">
        <v>5</v>
      </c>
      <c r="N15432">
        <v>1</v>
      </c>
      <c r="P15432">
        <v>0</v>
      </c>
      <c r="Q15432">
        <v>0</v>
      </c>
      <c r="S15432">
        <v>0</v>
      </c>
    </row>
    <row r="15433" spans="1:19" x14ac:dyDescent="0.2">
      <c r="A15433" t="s">
        <v>31979</v>
      </c>
      <c r="B15433" t="s">
        <v>31791</v>
      </c>
      <c r="C15433" t="s">
        <v>204</v>
      </c>
      <c r="D15433" t="s">
        <v>1002</v>
      </c>
      <c r="E15433" s="23">
        <v>44501</v>
      </c>
      <c r="F15433">
        <v>0</v>
      </c>
      <c r="G15433">
        <v>0</v>
      </c>
      <c r="I15433">
        <v>0</v>
      </c>
      <c r="J15433">
        <v>0</v>
      </c>
      <c r="L15433">
        <v>0</v>
      </c>
      <c r="N15433">
        <v>0</v>
      </c>
      <c r="P15433">
        <v>0</v>
      </c>
      <c r="Q15433">
        <v>0</v>
      </c>
      <c r="S15433">
        <v>0</v>
      </c>
    </row>
    <row r="15434" spans="1:19" x14ac:dyDescent="0.2">
      <c r="A15434" t="s">
        <v>31980</v>
      </c>
      <c r="B15434" t="s">
        <v>31792</v>
      </c>
      <c r="C15434" t="s">
        <v>385</v>
      </c>
      <c r="D15434" t="s">
        <v>1002</v>
      </c>
      <c r="E15434" s="23">
        <v>44501</v>
      </c>
      <c r="F15434">
        <v>0</v>
      </c>
      <c r="G15434">
        <v>0</v>
      </c>
      <c r="I15434">
        <v>0</v>
      </c>
      <c r="J15434">
        <v>0</v>
      </c>
      <c r="L15434">
        <v>0</v>
      </c>
      <c r="N15434">
        <v>0</v>
      </c>
      <c r="P15434">
        <v>0</v>
      </c>
      <c r="Q15434">
        <v>0</v>
      </c>
      <c r="S15434">
        <v>0</v>
      </c>
    </row>
    <row r="15435" spans="1:19" x14ac:dyDescent="0.2">
      <c r="A15435" t="s">
        <v>31981</v>
      </c>
      <c r="B15435" t="s">
        <v>31793</v>
      </c>
      <c r="C15435" t="s">
        <v>208</v>
      </c>
      <c r="D15435" t="s">
        <v>1002</v>
      </c>
      <c r="E15435" s="23">
        <v>44501</v>
      </c>
      <c r="F15435">
        <v>3.5</v>
      </c>
      <c r="G15435">
        <v>3.5</v>
      </c>
      <c r="I15435">
        <v>9</v>
      </c>
      <c r="J15435">
        <v>18</v>
      </c>
      <c r="L15435">
        <v>20</v>
      </c>
      <c r="N15435">
        <v>8</v>
      </c>
      <c r="P15435">
        <v>0</v>
      </c>
      <c r="Q15435">
        <v>0</v>
      </c>
      <c r="S15435">
        <v>1</v>
      </c>
    </row>
    <row r="15436" spans="1:19" x14ac:dyDescent="0.2">
      <c r="A15436" t="s">
        <v>31982</v>
      </c>
      <c r="B15436" t="s">
        <v>31794</v>
      </c>
      <c r="C15436" t="s">
        <v>900</v>
      </c>
      <c r="D15436" t="s">
        <v>1002</v>
      </c>
      <c r="E15436" s="23">
        <v>44501</v>
      </c>
      <c r="F15436">
        <v>3</v>
      </c>
      <c r="G15436">
        <v>4.5</v>
      </c>
      <c r="I15436">
        <v>7</v>
      </c>
      <c r="J15436">
        <v>17</v>
      </c>
      <c r="L15436">
        <v>26</v>
      </c>
      <c r="N15436">
        <v>6</v>
      </c>
      <c r="P15436">
        <v>3</v>
      </c>
      <c r="Q15436">
        <v>3</v>
      </c>
      <c r="S15436">
        <v>1</v>
      </c>
    </row>
    <row r="15437" spans="1:19" x14ac:dyDescent="0.2">
      <c r="A15437" t="s">
        <v>31983</v>
      </c>
      <c r="B15437" t="s">
        <v>31795</v>
      </c>
      <c r="C15437" t="s">
        <v>905</v>
      </c>
      <c r="D15437" t="s">
        <v>1002</v>
      </c>
      <c r="E15437" s="23">
        <v>44501</v>
      </c>
      <c r="F15437">
        <v>0</v>
      </c>
      <c r="G15437">
        <v>0</v>
      </c>
      <c r="I15437">
        <v>0</v>
      </c>
      <c r="J15437">
        <v>0</v>
      </c>
      <c r="L15437">
        <v>0</v>
      </c>
      <c r="N15437">
        <v>0</v>
      </c>
      <c r="P15437">
        <v>0</v>
      </c>
      <c r="Q15437">
        <v>0</v>
      </c>
      <c r="S15437">
        <v>0</v>
      </c>
    </row>
    <row r="15438" spans="1:19" x14ac:dyDescent="0.2">
      <c r="A15438" t="s">
        <v>31984</v>
      </c>
      <c r="B15438" t="s">
        <v>31796</v>
      </c>
      <c r="C15438" t="s">
        <v>316</v>
      </c>
      <c r="D15438" t="s">
        <v>1002</v>
      </c>
      <c r="E15438" s="23">
        <v>44501</v>
      </c>
      <c r="F15438">
        <v>4</v>
      </c>
      <c r="G15438">
        <v>6</v>
      </c>
      <c r="I15438">
        <v>10</v>
      </c>
      <c r="J15438">
        <v>22</v>
      </c>
      <c r="L15438">
        <v>34</v>
      </c>
      <c r="N15438">
        <v>10</v>
      </c>
      <c r="P15438">
        <v>1</v>
      </c>
      <c r="Q15438">
        <v>1</v>
      </c>
      <c r="S15438">
        <v>0</v>
      </c>
    </row>
    <row r="15439" spans="1:19" x14ac:dyDescent="0.2">
      <c r="A15439" t="s">
        <v>31985</v>
      </c>
      <c r="B15439" t="s">
        <v>31797</v>
      </c>
      <c r="C15439" t="s">
        <v>218</v>
      </c>
      <c r="D15439" t="s">
        <v>1002</v>
      </c>
      <c r="E15439" s="23">
        <v>44501</v>
      </c>
      <c r="F15439">
        <v>0</v>
      </c>
      <c r="G15439">
        <v>0</v>
      </c>
      <c r="I15439">
        <v>0</v>
      </c>
      <c r="J15439">
        <v>0</v>
      </c>
      <c r="L15439">
        <v>0</v>
      </c>
      <c r="N15439">
        <v>0</v>
      </c>
      <c r="P15439">
        <v>0</v>
      </c>
      <c r="Q15439">
        <v>0</v>
      </c>
      <c r="S15439">
        <v>0</v>
      </c>
    </row>
    <row r="15440" spans="1:19" x14ac:dyDescent="0.2">
      <c r="A15440" t="s">
        <v>31986</v>
      </c>
      <c r="B15440" t="s">
        <v>31798</v>
      </c>
      <c r="C15440" t="s">
        <v>202</v>
      </c>
      <c r="D15440" t="s">
        <v>1002</v>
      </c>
      <c r="E15440" s="23">
        <v>44501</v>
      </c>
      <c r="F15440">
        <v>8</v>
      </c>
      <c r="G15440">
        <v>7</v>
      </c>
      <c r="I15440">
        <v>59</v>
      </c>
      <c r="J15440">
        <v>84</v>
      </c>
      <c r="L15440">
        <v>73</v>
      </c>
      <c r="N15440">
        <v>58</v>
      </c>
      <c r="P15440">
        <v>0</v>
      </c>
      <c r="Q15440">
        <v>2</v>
      </c>
      <c r="S15440">
        <v>1</v>
      </c>
    </row>
    <row r="15441" spans="1:19" x14ac:dyDescent="0.2">
      <c r="A15441" t="s">
        <v>31987</v>
      </c>
      <c r="B15441" t="s">
        <v>31799</v>
      </c>
      <c r="C15441" t="s">
        <v>347</v>
      </c>
      <c r="D15441" t="s">
        <v>1002</v>
      </c>
      <c r="E15441" s="23">
        <v>44501</v>
      </c>
      <c r="F15441">
        <v>0</v>
      </c>
      <c r="G15441">
        <v>0</v>
      </c>
      <c r="I15441">
        <v>0</v>
      </c>
      <c r="J15441">
        <v>0</v>
      </c>
      <c r="L15441">
        <v>0</v>
      </c>
      <c r="N15441">
        <v>0</v>
      </c>
      <c r="P15441">
        <v>0</v>
      </c>
      <c r="Q15441">
        <v>0</v>
      </c>
      <c r="S15441">
        <v>0</v>
      </c>
    </row>
    <row r="15442" spans="1:19" x14ac:dyDescent="0.2">
      <c r="A15442" t="s">
        <v>31988</v>
      </c>
      <c r="B15442" t="s">
        <v>31800</v>
      </c>
      <c r="C15442" t="s">
        <v>224</v>
      </c>
      <c r="D15442" t="s">
        <v>1002</v>
      </c>
      <c r="E15442" s="23">
        <v>44501</v>
      </c>
      <c r="F15442">
        <v>0</v>
      </c>
      <c r="G15442">
        <v>0</v>
      </c>
      <c r="I15442">
        <v>0</v>
      </c>
      <c r="J15442">
        <v>0</v>
      </c>
      <c r="L15442">
        <v>0</v>
      </c>
      <c r="N15442">
        <v>0</v>
      </c>
      <c r="P15442">
        <v>0</v>
      </c>
      <c r="Q15442">
        <v>0</v>
      </c>
      <c r="S15442">
        <v>0</v>
      </c>
    </row>
    <row r="15443" spans="1:19" x14ac:dyDescent="0.2">
      <c r="A15443" t="s">
        <v>31989</v>
      </c>
      <c r="B15443" t="s">
        <v>31801</v>
      </c>
      <c r="C15443" t="s">
        <v>345</v>
      </c>
      <c r="D15443" t="s">
        <v>1002</v>
      </c>
      <c r="E15443" s="23">
        <v>44501</v>
      </c>
      <c r="F15443">
        <v>0</v>
      </c>
      <c r="G15443">
        <v>0</v>
      </c>
      <c r="I15443">
        <v>0</v>
      </c>
      <c r="J15443">
        <v>0</v>
      </c>
      <c r="L15443">
        <v>0</v>
      </c>
      <c r="N15443">
        <v>0</v>
      </c>
      <c r="P15443">
        <v>0</v>
      </c>
      <c r="Q15443">
        <v>0</v>
      </c>
      <c r="S15443">
        <v>0</v>
      </c>
    </row>
    <row r="15444" spans="1:19" x14ac:dyDescent="0.2">
      <c r="A15444" t="s">
        <v>31990</v>
      </c>
      <c r="B15444" t="s">
        <v>31802</v>
      </c>
      <c r="C15444" t="s">
        <v>226</v>
      </c>
      <c r="D15444" t="s">
        <v>1002</v>
      </c>
      <c r="E15444" s="23">
        <v>44501</v>
      </c>
      <c r="F15444">
        <v>3</v>
      </c>
      <c r="G15444">
        <v>4</v>
      </c>
      <c r="I15444">
        <v>20</v>
      </c>
      <c r="J15444">
        <v>42</v>
      </c>
      <c r="L15444">
        <v>56</v>
      </c>
      <c r="N15444">
        <v>20</v>
      </c>
      <c r="P15444">
        <v>0</v>
      </c>
      <c r="Q15444">
        <v>0</v>
      </c>
      <c r="S15444">
        <v>0</v>
      </c>
    </row>
    <row r="15445" spans="1:19" x14ac:dyDescent="0.2">
      <c r="A15445" t="s">
        <v>31991</v>
      </c>
      <c r="B15445" t="s">
        <v>31803</v>
      </c>
      <c r="C15445" t="s">
        <v>231</v>
      </c>
      <c r="D15445" t="s">
        <v>1002</v>
      </c>
      <c r="E15445" s="23">
        <v>44501</v>
      </c>
      <c r="F15445">
        <v>10</v>
      </c>
      <c r="G15445">
        <v>10</v>
      </c>
      <c r="I15445">
        <v>113</v>
      </c>
      <c r="J15445">
        <v>110</v>
      </c>
      <c r="L15445">
        <v>110</v>
      </c>
      <c r="N15445">
        <v>113</v>
      </c>
      <c r="P15445">
        <v>2</v>
      </c>
      <c r="Q15445">
        <v>4</v>
      </c>
      <c r="S15445">
        <v>0</v>
      </c>
    </row>
    <row r="15446" spans="1:19" x14ac:dyDescent="0.2">
      <c r="A15446" t="s">
        <v>31992</v>
      </c>
      <c r="B15446" t="s">
        <v>31804</v>
      </c>
      <c r="C15446" t="s">
        <v>216</v>
      </c>
      <c r="D15446" t="s">
        <v>1002</v>
      </c>
      <c r="E15446" s="23">
        <v>44501</v>
      </c>
      <c r="F15446">
        <v>7.5</v>
      </c>
      <c r="G15446">
        <v>7.5</v>
      </c>
      <c r="I15446">
        <v>44</v>
      </c>
      <c r="J15446">
        <v>75</v>
      </c>
      <c r="L15446">
        <v>75</v>
      </c>
      <c r="N15446">
        <v>35</v>
      </c>
      <c r="P15446">
        <v>4</v>
      </c>
      <c r="Q15446">
        <v>7</v>
      </c>
      <c r="S15446">
        <v>9</v>
      </c>
    </row>
    <row r="15447" spans="1:19" x14ac:dyDescent="0.2">
      <c r="A15447" t="s">
        <v>31993</v>
      </c>
      <c r="B15447" t="s">
        <v>31805</v>
      </c>
      <c r="C15447" t="s">
        <v>233</v>
      </c>
      <c r="D15447" t="s">
        <v>1002</v>
      </c>
      <c r="E15447" s="23">
        <v>44501</v>
      </c>
      <c r="F15447">
        <v>0</v>
      </c>
      <c r="G15447">
        <v>0</v>
      </c>
      <c r="I15447">
        <v>0</v>
      </c>
      <c r="J15447">
        <v>0</v>
      </c>
      <c r="L15447">
        <v>0</v>
      </c>
      <c r="N15447">
        <v>0</v>
      </c>
      <c r="P15447">
        <v>0</v>
      </c>
      <c r="Q15447">
        <v>0</v>
      </c>
      <c r="S15447">
        <v>0</v>
      </c>
    </row>
    <row r="15448" spans="1:19" x14ac:dyDescent="0.2">
      <c r="A15448" t="s">
        <v>31994</v>
      </c>
      <c r="B15448" t="s">
        <v>31806</v>
      </c>
      <c r="C15448" t="s">
        <v>219</v>
      </c>
      <c r="D15448" t="s">
        <v>1002</v>
      </c>
      <c r="E15448" s="23">
        <v>44501</v>
      </c>
      <c r="F15448">
        <v>0</v>
      </c>
      <c r="G15448">
        <v>0</v>
      </c>
      <c r="I15448">
        <v>0</v>
      </c>
      <c r="J15448">
        <v>0</v>
      </c>
      <c r="L15448">
        <v>0</v>
      </c>
      <c r="N15448">
        <v>0</v>
      </c>
      <c r="P15448">
        <v>0</v>
      </c>
      <c r="Q15448">
        <v>0</v>
      </c>
      <c r="S15448">
        <v>0</v>
      </c>
    </row>
    <row r="15449" spans="1:19" x14ac:dyDescent="0.2">
      <c r="A15449" t="s">
        <v>31995</v>
      </c>
      <c r="B15449" t="s">
        <v>31807</v>
      </c>
      <c r="C15449" t="s">
        <v>340</v>
      </c>
      <c r="D15449" t="s">
        <v>1002</v>
      </c>
      <c r="E15449" s="23">
        <v>44501</v>
      </c>
      <c r="F15449">
        <v>1.5</v>
      </c>
      <c r="G15449">
        <v>3</v>
      </c>
      <c r="I15449">
        <v>17</v>
      </c>
      <c r="J15449">
        <v>18</v>
      </c>
      <c r="L15449">
        <v>36</v>
      </c>
      <c r="N15449">
        <v>17</v>
      </c>
      <c r="P15449">
        <v>0</v>
      </c>
      <c r="Q15449">
        <v>0</v>
      </c>
      <c r="S15449">
        <v>0</v>
      </c>
    </row>
    <row r="15450" spans="1:19" x14ac:dyDescent="0.2">
      <c r="A15450" t="s">
        <v>31996</v>
      </c>
      <c r="B15450" t="s">
        <v>31808</v>
      </c>
      <c r="C15450" t="s">
        <v>350</v>
      </c>
      <c r="D15450" t="s">
        <v>1002</v>
      </c>
      <c r="E15450" s="23">
        <v>44501</v>
      </c>
      <c r="F15450">
        <v>0</v>
      </c>
      <c r="G15450">
        <v>0</v>
      </c>
      <c r="I15450">
        <v>0</v>
      </c>
      <c r="J15450">
        <v>0</v>
      </c>
      <c r="L15450">
        <v>0</v>
      </c>
      <c r="N15450">
        <v>0</v>
      </c>
      <c r="P15450">
        <v>0</v>
      </c>
      <c r="Q15450">
        <v>0</v>
      </c>
      <c r="S15450">
        <v>0</v>
      </c>
    </row>
    <row r="15451" spans="1:19" x14ac:dyDescent="0.2">
      <c r="A15451" t="s">
        <v>31997</v>
      </c>
      <c r="B15451" t="s">
        <v>31809</v>
      </c>
      <c r="C15451" t="s">
        <v>351</v>
      </c>
      <c r="D15451" t="s">
        <v>1002</v>
      </c>
      <c r="E15451" s="23">
        <v>44501</v>
      </c>
      <c r="F15451">
        <v>0</v>
      </c>
      <c r="G15451">
        <v>0</v>
      </c>
      <c r="I15451">
        <v>0</v>
      </c>
      <c r="J15451">
        <v>0</v>
      </c>
      <c r="L15451">
        <v>0</v>
      </c>
      <c r="N15451">
        <v>0</v>
      </c>
      <c r="P15451">
        <v>0</v>
      </c>
      <c r="Q15451">
        <v>0</v>
      </c>
      <c r="S15451">
        <v>0</v>
      </c>
    </row>
    <row r="15452" spans="1:19" x14ac:dyDescent="0.2">
      <c r="A15452" t="s">
        <v>31998</v>
      </c>
      <c r="B15452" t="s">
        <v>31810</v>
      </c>
      <c r="C15452" t="s">
        <v>352</v>
      </c>
      <c r="D15452" t="s">
        <v>1002</v>
      </c>
      <c r="E15452" s="23">
        <v>44501</v>
      </c>
      <c r="F15452">
        <v>0</v>
      </c>
      <c r="G15452">
        <v>0</v>
      </c>
      <c r="I15452">
        <v>0</v>
      </c>
      <c r="J15452">
        <v>0</v>
      </c>
      <c r="L15452">
        <v>0</v>
      </c>
      <c r="N15452">
        <v>0</v>
      </c>
      <c r="P15452">
        <v>0</v>
      </c>
      <c r="Q15452">
        <v>0</v>
      </c>
      <c r="S15452">
        <v>0</v>
      </c>
    </row>
    <row r="15453" spans="1:19" x14ac:dyDescent="0.2">
      <c r="A15453" t="s">
        <v>31999</v>
      </c>
      <c r="B15453" t="s">
        <v>31811</v>
      </c>
      <c r="C15453" t="s">
        <v>353</v>
      </c>
      <c r="D15453" t="s">
        <v>1002</v>
      </c>
      <c r="E15453" s="23">
        <v>44501</v>
      </c>
      <c r="F15453">
        <v>0</v>
      </c>
      <c r="G15453">
        <v>0</v>
      </c>
      <c r="I15453">
        <v>0</v>
      </c>
      <c r="J15453">
        <v>0</v>
      </c>
      <c r="L15453">
        <v>0</v>
      </c>
      <c r="N15453">
        <v>0</v>
      </c>
      <c r="P15453">
        <v>0</v>
      </c>
      <c r="Q15453">
        <v>0</v>
      </c>
      <c r="S15453">
        <v>0</v>
      </c>
    </row>
    <row r="15454" spans="1:19" x14ac:dyDescent="0.2">
      <c r="A15454" t="s">
        <v>32000</v>
      </c>
      <c r="B15454" t="s">
        <v>31812</v>
      </c>
      <c r="C15454" t="s">
        <v>386</v>
      </c>
      <c r="D15454" t="s">
        <v>1002</v>
      </c>
      <c r="E15454" s="23">
        <v>44501</v>
      </c>
      <c r="F15454">
        <v>0</v>
      </c>
      <c r="G15454">
        <v>0</v>
      </c>
      <c r="I15454">
        <v>0</v>
      </c>
      <c r="J15454">
        <v>0</v>
      </c>
      <c r="L15454">
        <v>0</v>
      </c>
      <c r="N15454">
        <v>0</v>
      </c>
      <c r="P15454">
        <v>0</v>
      </c>
      <c r="Q15454">
        <v>0</v>
      </c>
      <c r="S15454">
        <v>0</v>
      </c>
    </row>
    <row r="15455" spans="1:19" x14ac:dyDescent="0.2">
      <c r="A15455" t="s">
        <v>32001</v>
      </c>
      <c r="B15455" t="s">
        <v>31813</v>
      </c>
      <c r="C15455" t="s">
        <v>354</v>
      </c>
      <c r="D15455" t="s">
        <v>1002</v>
      </c>
      <c r="E15455" s="23">
        <v>44501</v>
      </c>
      <c r="F15455">
        <v>1.5</v>
      </c>
      <c r="G15455">
        <v>5</v>
      </c>
      <c r="I15455">
        <v>5</v>
      </c>
      <c r="J15455">
        <v>8</v>
      </c>
      <c r="L15455">
        <v>29</v>
      </c>
      <c r="N15455">
        <v>5</v>
      </c>
      <c r="P15455">
        <v>0</v>
      </c>
      <c r="Q15455">
        <v>1</v>
      </c>
      <c r="S15455">
        <v>0</v>
      </c>
    </row>
    <row r="15456" spans="1:19" x14ac:dyDescent="0.2">
      <c r="A15456" t="s">
        <v>32002</v>
      </c>
      <c r="B15456" t="s">
        <v>31814</v>
      </c>
      <c r="C15456" t="s">
        <v>355</v>
      </c>
      <c r="D15456" t="s">
        <v>1002</v>
      </c>
      <c r="E15456" s="23">
        <v>44501</v>
      </c>
      <c r="F15456">
        <v>1.5</v>
      </c>
      <c r="G15456">
        <v>2</v>
      </c>
      <c r="I15456">
        <v>4</v>
      </c>
      <c r="J15456">
        <v>8</v>
      </c>
      <c r="L15456">
        <v>11</v>
      </c>
      <c r="N15456">
        <v>4</v>
      </c>
      <c r="P15456">
        <v>0</v>
      </c>
      <c r="Q15456">
        <v>0</v>
      </c>
      <c r="S15456">
        <v>0</v>
      </c>
    </row>
    <row r="15457" spans="1:19" x14ac:dyDescent="0.2">
      <c r="A15457" t="s">
        <v>32003</v>
      </c>
      <c r="B15457" t="s">
        <v>31815</v>
      </c>
      <c r="C15457" t="s">
        <v>1048</v>
      </c>
      <c r="D15457" t="s">
        <v>1002</v>
      </c>
      <c r="E15457" s="23">
        <v>44501</v>
      </c>
      <c r="F15457">
        <v>0.5</v>
      </c>
      <c r="G15457">
        <v>0.5</v>
      </c>
      <c r="I15457">
        <v>4</v>
      </c>
      <c r="J15457">
        <v>3</v>
      </c>
      <c r="L15457">
        <v>3</v>
      </c>
      <c r="N15457">
        <v>4</v>
      </c>
      <c r="P15457">
        <v>0</v>
      </c>
      <c r="Q15457">
        <v>0</v>
      </c>
      <c r="S15457">
        <v>0</v>
      </c>
    </row>
    <row r="15458" spans="1:19" x14ac:dyDescent="0.2">
      <c r="A15458" t="s">
        <v>32004</v>
      </c>
      <c r="B15458" t="s">
        <v>31816</v>
      </c>
      <c r="C15458" t="s">
        <v>1047</v>
      </c>
      <c r="D15458" t="s">
        <v>1002</v>
      </c>
      <c r="E15458" s="23">
        <v>44501</v>
      </c>
      <c r="F15458">
        <v>1.5</v>
      </c>
      <c r="G15458">
        <v>1.5</v>
      </c>
      <c r="I15458">
        <v>16</v>
      </c>
      <c r="J15458">
        <v>8</v>
      </c>
      <c r="L15458">
        <v>8</v>
      </c>
      <c r="N15458">
        <v>16</v>
      </c>
      <c r="P15458">
        <v>2</v>
      </c>
      <c r="Q15458">
        <v>2</v>
      </c>
      <c r="S15458">
        <v>0</v>
      </c>
    </row>
    <row r="15459" spans="1:19" x14ac:dyDescent="0.2">
      <c r="A15459" t="s">
        <v>32005</v>
      </c>
      <c r="B15459" t="s">
        <v>31817</v>
      </c>
      <c r="C15459" t="s">
        <v>1050</v>
      </c>
      <c r="D15459" t="s">
        <v>1002</v>
      </c>
      <c r="E15459" s="23">
        <v>44501</v>
      </c>
      <c r="F15459">
        <v>0</v>
      </c>
      <c r="G15459">
        <v>0</v>
      </c>
      <c r="I15459">
        <v>0</v>
      </c>
      <c r="J15459">
        <v>0</v>
      </c>
      <c r="L15459">
        <v>0</v>
      </c>
      <c r="N15459">
        <v>0</v>
      </c>
      <c r="P15459">
        <v>0</v>
      </c>
      <c r="Q15459">
        <v>0</v>
      </c>
      <c r="S15459">
        <v>0</v>
      </c>
    </row>
    <row r="15460" spans="1:19" x14ac:dyDescent="0.2">
      <c r="A15460" t="s">
        <v>32006</v>
      </c>
      <c r="B15460" t="s">
        <v>31818</v>
      </c>
      <c r="C15460" t="s">
        <v>1054</v>
      </c>
      <c r="D15460" t="s">
        <v>1002</v>
      </c>
      <c r="E15460" s="23">
        <v>44501</v>
      </c>
      <c r="F15460">
        <v>0</v>
      </c>
      <c r="G15460">
        <v>0</v>
      </c>
      <c r="I15460">
        <v>0</v>
      </c>
      <c r="J15460">
        <v>0</v>
      </c>
      <c r="L15460">
        <v>0</v>
      </c>
      <c r="N15460">
        <v>0</v>
      </c>
      <c r="P15460">
        <v>0</v>
      </c>
      <c r="Q15460">
        <v>0</v>
      </c>
      <c r="S15460">
        <v>0</v>
      </c>
    </row>
    <row r="15461" spans="1:19" x14ac:dyDescent="0.2">
      <c r="A15461" t="s">
        <v>32007</v>
      </c>
      <c r="B15461" t="s">
        <v>31819</v>
      </c>
      <c r="C15461" t="s">
        <v>1052</v>
      </c>
      <c r="D15461" t="s">
        <v>1002</v>
      </c>
      <c r="E15461" s="23">
        <v>44501</v>
      </c>
      <c r="F15461">
        <v>2.5</v>
      </c>
      <c r="G15461">
        <v>3</v>
      </c>
      <c r="I15461">
        <v>18</v>
      </c>
      <c r="J15461">
        <v>14</v>
      </c>
      <c r="L15461">
        <v>17</v>
      </c>
      <c r="N15461">
        <v>16</v>
      </c>
      <c r="P15461">
        <v>0</v>
      </c>
      <c r="Q15461">
        <v>0</v>
      </c>
      <c r="S15461">
        <v>2</v>
      </c>
    </row>
    <row r="15462" spans="1:19" x14ac:dyDescent="0.2">
      <c r="A15462" t="s">
        <v>32008</v>
      </c>
      <c r="B15462" t="s">
        <v>31820</v>
      </c>
      <c r="C15462" t="s">
        <v>1053</v>
      </c>
      <c r="D15462" t="s">
        <v>1002</v>
      </c>
      <c r="E15462" s="23">
        <v>44501</v>
      </c>
      <c r="F15462">
        <v>1</v>
      </c>
      <c r="G15462">
        <v>1</v>
      </c>
      <c r="I15462">
        <v>0</v>
      </c>
      <c r="J15462">
        <v>5</v>
      </c>
      <c r="L15462">
        <v>5</v>
      </c>
      <c r="N15462">
        <v>0</v>
      </c>
      <c r="P15462">
        <v>2</v>
      </c>
      <c r="Q15462">
        <v>2</v>
      </c>
      <c r="S15462">
        <v>0</v>
      </c>
    </row>
    <row r="15463" spans="1:19" x14ac:dyDescent="0.2">
      <c r="A15463" t="s">
        <v>31917</v>
      </c>
      <c r="B15463" t="s">
        <v>31729</v>
      </c>
      <c r="C15463" t="s">
        <v>25698</v>
      </c>
      <c r="D15463" t="s">
        <v>1000</v>
      </c>
      <c r="E15463" s="23">
        <v>44501</v>
      </c>
      <c r="F15463">
        <v>3</v>
      </c>
      <c r="G15463">
        <v>3</v>
      </c>
      <c r="I15463">
        <v>6</v>
      </c>
      <c r="J15463">
        <v>18</v>
      </c>
      <c r="L15463">
        <v>18</v>
      </c>
      <c r="N15463">
        <v>5</v>
      </c>
      <c r="P15463">
        <v>1</v>
      </c>
      <c r="Q15463">
        <v>2</v>
      </c>
      <c r="S15463">
        <v>1</v>
      </c>
    </row>
    <row r="15464" spans="1:19" x14ac:dyDescent="0.2">
      <c r="A15464" t="s">
        <v>32009</v>
      </c>
      <c r="B15464" t="s">
        <v>31821</v>
      </c>
      <c r="C15464" t="s">
        <v>962</v>
      </c>
      <c r="D15464" t="s">
        <v>1000</v>
      </c>
      <c r="E15464" s="23">
        <v>44501</v>
      </c>
      <c r="F15464">
        <v>0</v>
      </c>
      <c r="G15464">
        <v>0</v>
      </c>
      <c r="I15464">
        <v>0</v>
      </c>
      <c r="J15464">
        <v>0</v>
      </c>
      <c r="L15464">
        <v>0</v>
      </c>
      <c r="N15464">
        <v>0</v>
      </c>
      <c r="P15464">
        <v>0</v>
      </c>
      <c r="Q15464">
        <v>0</v>
      </c>
      <c r="S15464">
        <v>0</v>
      </c>
    </row>
    <row r="15465" spans="1:19" x14ac:dyDescent="0.2">
      <c r="A15465" t="s">
        <v>32010</v>
      </c>
      <c r="B15465" t="s">
        <v>31822</v>
      </c>
      <c r="C15465" t="s">
        <v>348</v>
      </c>
      <c r="D15465" t="s">
        <v>1000</v>
      </c>
      <c r="E15465" s="23">
        <v>44501</v>
      </c>
      <c r="F15465">
        <v>0</v>
      </c>
      <c r="G15465">
        <v>0</v>
      </c>
      <c r="I15465">
        <v>0</v>
      </c>
      <c r="J15465">
        <v>0</v>
      </c>
      <c r="L15465">
        <v>0</v>
      </c>
      <c r="N15465">
        <v>0</v>
      </c>
      <c r="P15465">
        <v>0</v>
      </c>
      <c r="Q15465">
        <v>0</v>
      </c>
      <c r="S15465">
        <v>0</v>
      </c>
    </row>
    <row r="15466" spans="1:19" x14ac:dyDescent="0.2">
      <c r="A15466" t="s">
        <v>32011</v>
      </c>
      <c r="B15466" t="s">
        <v>31823</v>
      </c>
      <c r="C15466" t="s">
        <v>357</v>
      </c>
      <c r="D15466" t="s">
        <v>1000</v>
      </c>
      <c r="E15466" s="23">
        <v>44501</v>
      </c>
      <c r="F15466">
        <v>0</v>
      </c>
      <c r="G15466">
        <v>0</v>
      </c>
      <c r="I15466">
        <v>0</v>
      </c>
      <c r="J15466">
        <v>0</v>
      </c>
      <c r="L15466">
        <v>0</v>
      </c>
      <c r="N15466">
        <v>0</v>
      </c>
      <c r="P15466">
        <v>0</v>
      </c>
      <c r="Q15466">
        <v>0</v>
      </c>
      <c r="S15466">
        <v>0</v>
      </c>
    </row>
    <row r="15467" spans="1:19" x14ac:dyDescent="0.2">
      <c r="A15467" t="s">
        <v>32012</v>
      </c>
      <c r="B15467" t="s">
        <v>31824</v>
      </c>
      <c r="C15467" t="s">
        <v>22399</v>
      </c>
      <c r="D15467" t="s">
        <v>1000</v>
      </c>
      <c r="E15467" s="23">
        <v>44501</v>
      </c>
      <c r="F15467">
        <v>0</v>
      </c>
      <c r="G15467">
        <v>0</v>
      </c>
      <c r="I15467">
        <v>0</v>
      </c>
      <c r="J15467">
        <v>0</v>
      </c>
      <c r="L15467">
        <v>0</v>
      </c>
      <c r="N15467">
        <v>0</v>
      </c>
      <c r="P15467">
        <v>0</v>
      </c>
      <c r="Q15467">
        <v>0</v>
      </c>
      <c r="S15467">
        <v>0</v>
      </c>
    </row>
    <row r="15468" spans="1:19" x14ac:dyDescent="0.2">
      <c r="A15468" t="s">
        <v>32013</v>
      </c>
      <c r="B15468" t="s">
        <v>31825</v>
      </c>
      <c r="C15468" t="s">
        <v>203</v>
      </c>
      <c r="D15468" t="s">
        <v>1000</v>
      </c>
      <c r="E15468" s="23">
        <v>44501</v>
      </c>
      <c r="F15468">
        <v>0</v>
      </c>
      <c r="G15468">
        <v>0</v>
      </c>
      <c r="I15468">
        <v>0</v>
      </c>
      <c r="J15468">
        <v>0</v>
      </c>
      <c r="L15468">
        <v>0</v>
      </c>
      <c r="N15468">
        <v>0</v>
      </c>
      <c r="P15468">
        <v>0</v>
      </c>
      <c r="Q15468">
        <v>0</v>
      </c>
      <c r="S15468">
        <v>0</v>
      </c>
    </row>
    <row r="15469" spans="1:19" x14ac:dyDescent="0.2">
      <c r="A15469" t="s">
        <v>32014</v>
      </c>
      <c r="B15469" t="s">
        <v>31826</v>
      </c>
      <c r="C15469" t="s">
        <v>387</v>
      </c>
      <c r="D15469" t="s">
        <v>1000</v>
      </c>
      <c r="E15469" s="23">
        <v>44501</v>
      </c>
      <c r="F15469">
        <v>0</v>
      </c>
      <c r="G15469">
        <v>0</v>
      </c>
      <c r="I15469">
        <v>0</v>
      </c>
      <c r="J15469">
        <v>0</v>
      </c>
      <c r="L15469">
        <v>0</v>
      </c>
      <c r="N15469">
        <v>0</v>
      </c>
      <c r="P15469">
        <v>0</v>
      </c>
      <c r="Q15469">
        <v>0</v>
      </c>
      <c r="S15469">
        <v>0</v>
      </c>
    </row>
    <row r="15470" spans="1:19" x14ac:dyDescent="0.2">
      <c r="A15470" t="s">
        <v>32015</v>
      </c>
      <c r="B15470" t="s">
        <v>31827</v>
      </c>
      <c r="C15470" t="s">
        <v>223</v>
      </c>
      <c r="D15470" t="s">
        <v>1000</v>
      </c>
      <c r="E15470" s="23">
        <v>44501</v>
      </c>
      <c r="F15470">
        <v>0</v>
      </c>
      <c r="G15470">
        <v>0</v>
      </c>
      <c r="I15470">
        <v>0</v>
      </c>
      <c r="J15470">
        <v>0</v>
      </c>
      <c r="L15470">
        <v>0</v>
      </c>
      <c r="N15470">
        <v>0</v>
      </c>
      <c r="P15470">
        <v>0</v>
      </c>
      <c r="Q15470">
        <v>0</v>
      </c>
      <c r="S15470">
        <v>0</v>
      </c>
    </row>
    <row r="15471" spans="1:19" x14ac:dyDescent="0.2">
      <c r="A15471" t="s">
        <v>32016</v>
      </c>
      <c r="B15471" t="s">
        <v>31828</v>
      </c>
      <c r="C15471" t="s">
        <v>346</v>
      </c>
      <c r="D15471" t="s">
        <v>1000</v>
      </c>
      <c r="E15471" s="23">
        <v>44501</v>
      </c>
      <c r="F15471">
        <v>0</v>
      </c>
      <c r="G15471">
        <v>0</v>
      </c>
      <c r="I15471">
        <v>0</v>
      </c>
      <c r="J15471">
        <v>0</v>
      </c>
      <c r="L15471">
        <v>0</v>
      </c>
      <c r="N15471">
        <v>0</v>
      </c>
      <c r="P15471">
        <v>0</v>
      </c>
      <c r="Q15471">
        <v>0</v>
      </c>
      <c r="S15471">
        <v>0</v>
      </c>
    </row>
    <row r="15472" spans="1:19" x14ac:dyDescent="0.2">
      <c r="A15472" t="s">
        <v>32017</v>
      </c>
      <c r="B15472" t="s">
        <v>31829</v>
      </c>
      <c r="C15472" t="s">
        <v>207</v>
      </c>
      <c r="D15472" t="s">
        <v>1000</v>
      </c>
      <c r="E15472" s="23">
        <v>44501</v>
      </c>
      <c r="F15472">
        <v>5</v>
      </c>
      <c r="G15472">
        <v>8.5</v>
      </c>
      <c r="I15472">
        <v>14</v>
      </c>
      <c r="J15472">
        <v>26</v>
      </c>
      <c r="L15472">
        <v>49</v>
      </c>
      <c r="N15472">
        <v>13</v>
      </c>
      <c r="P15472">
        <v>0</v>
      </c>
      <c r="Q15472">
        <v>1</v>
      </c>
      <c r="S15472">
        <v>1</v>
      </c>
    </row>
    <row r="15473" spans="1:19" x14ac:dyDescent="0.2">
      <c r="A15473" t="s">
        <v>32018</v>
      </c>
      <c r="B15473" t="s">
        <v>31830</v>
      </c>
      <c r="C15473" t="s">
        <v>212</v>
      </c>
      <c r="D15473" t="s">
        <v>1000</v>
      </c>
      <c r="E15473" s="23">
        <v>44501</v>
      </c>
      <c r="F15473">
        <v>3</v>
      </c>
      <c r="G15473">
        <v>4.5</v>
      </c>
      <c r="I15473">
        <v>7</v>
      </c>
      <c r="J15473">
        <v>17</v>
      </c>
      <c r="L15473">
        <v>26</v>
      </c>
      <c r="N15473">
        <v>6</v>
      </c>
      <c r="P15473">
        <v>3</v>
      </c>
      <c r="Q15473">
        <v>3</v>
      </c>
      <c r="S15473">
        <v>1</v>
      </c>
    </row>
    <row r="15474" spans="1:19" x14ac:dyDescent="0.2">
      <c r="A15474" t="s">
        <v>32019</v>
      </c>
      <c r="B15474" t="s">
        <v>31831</v>
      </c>
      <c r="C15474" t="s">
        <v>963</v>
      </c>
      <c r="D15474" t="s">
        <v>1000</v>
      </c>
      <c r="E15474" s="23">
        <v>44501</v>
      </c>
      <c r="F15474">
        <v>0</v>
      </c>
      <c r="G15474">
        <v>0</v>
      </c>
      <c r="I15474">
        <v>0</v>
      </c>
      <c r="J15474">
        <v>0</v>
      </c>
      <c r="L15474">
        <v>0</v>
      </c>
      <c r="N15474">
        <v>0</v>
      </c>
      <c r="P15474">
        <v>0</v>
      </c>
      <c r="Q15474">
        <v>0</v>
      </c>
      <c r="S15474">
        <v>0</v>
      </c>
    </row>
    <row r="15475" spans="1:19" x14ac:dyDescent="0.2">
      <c r="A15475" t="s">
        <v>32020</v>
      </c>
      <c r="B15475" t="s">
        <v>31832</v>
      </c>
      <c r="C15475" t="s">
        <v>225</v>
      </c>
      <c r="D15475" t="s">
        <v>1000</v>
      </c>
      <c r="E15475" s="23">
        <v>44501</v>
      </c>
      <c r="F15475">
        <v>3</v>
      </c>
      <c r="G15475">
        <v>4</v>
      </c>
      <c r="I15475">
        <v>20</v>
      </c>
      <c r="J15475">
        <v>42</v>
      </c>
      <c r="L15475">
        <v>56</v>
      </c>
      <c r="N15475">
        <v>20</v>
      </c>
      <c r="P15475">
        <v>0</v>
      </c>
      <c r="Q15475">
        <v>0</v>
      </c>
      <c r="S15475">
        <v>0</v>
      </c>
    </row>
    <row r="15476" spans="1:19" x14ac:dyDescent="0.2">
      <c r="A15476" t="s">
        <v>32021</v>
      </c>
      <c r="B15476" t="s">
        <v>31833</v>
      </c>
      <c r="C15476" t="s">
        <v>232</v>
      </c>
      <c r="D15476" t="s">
        <v>1000</v>
      </c>
      <c r="E15476" s="23">
        <v>44501</v>
      </c>
      <c r="F15476">
        <v>14</v>
      </c>
      <c r="G15476">
        <v>14</v>
      </c>
      <c r="I15476">
        <v>131</v>
      </c>
      <c r="J15476">
        <v>130</v>
      </c>
      <c r="L15476">
        <v>130</v>
      </c>
      <c r="N15476">
        <v>130</v>
      </c>
      <c r="P15476">
        <v>5</v>
      </c>
      <c r="Q15476">
        <v>7</v>
      </c>
      <c r="S15476">
        <v>1</v>
      </c>
    </row>
    <row r="15477" spans="1:19" x14ac:dyDescent="0.2">
      <c r="A15477" t="s">
        <v>32022</v>
      </c>
      <c r="B15477" t="s">
        <v>31834</v>
      </c>
      <c r="C15477" t="s">
        <v>317</v>
      </c>
      <c r="D15477" t="s">
        <v>1000</v>
      </c>
      <c r="E15477" s="23">
        <v>44501</v>
      </c>
      <c r="F15477">
        <v>5.5</v>
      </c>
      <c r="G15477">
        <v>8</v>
      </c>
      <c r="I15477">
        <v>14</v>
      </c>
      <c r="J15477">
        <v>30</v>
      </c>
      <c r="L15477">
        <v>45</v>
      </c>
      <c r="N15477">
        <v>14</v>
      </c>
      <c r="P15477">
        <v>1</v>
      </c>
      <c r="Q15477">
        <v>1</v>
      </c>
      <c r="S15477">
        <v>0</v>
      </c>
    </row>
    <row r="15478" spans="1:19" x14ac:dyDescent="0.2">
      <c r="A15478" t="s">
        <v>32023</v>
      </c>
      <c r="B15478" t="s">
        <v>31835</v>
      </c>
      <c r="C15478" t="s">
        <v>214</v>
      </c>
      <c r="D15478" t="s">
        <v>1000</v>
      </c>
      <c r="E15478" s="23">
        <v>44501</v>
      </c>
      <c r="F15478">
        <v>12.5</v>
      </c>
      <c r="G15478">
        <v>14.5</v>
      </c>
      <c r="I15478">
        <v>71</v>
      </c>
      <c r="J15478">
        <v>105</v>
      </c>
      <c r="L15478">
        <v>114</v>
      </c>
      <c r="N15478">
        <v>56</v>
      </c>
      <c r="P15478">
        <v>7</v>
      </c>
      <c r="Q15478">
        <v>11</v>
      </c>
      <c r="S15478">
        <v>15</v>
      </c>
    </row>
    <row r="15479" spans="1:19" x14ac:dyDescent="0.2">
      <c r="A15479" t="s">
        <v>32024</v>
      </c>
      <c r="B15479" t="s">
        <v>31836</v>
      </c>
      <c r="C15479" t="s">
        <v>230</v>
      </c>
      <c r="D15479" t="s">
        <v>1000</v>
      </c>
      <c r="E15479" s="23">
        <v>44501</v>
      </c>
      <c r="F15479">
        <v>0</v>
      </c>
      <c r="G15479">
        <v>0</v>
      </c>
      <c r="I15479">
        <v>0</v>
      </c>
      <c r="J15479">
        <v>0</v>
      </c>
      <c r="L15479">
        <v>0</v>
      </c>
      <c r="N15479">
        <v>0</v>
      </c>
      <c r="P15479">
        <v>0</v>
      </c>
      <c r="Q15479">
        <v>0</v>
      </c>
      <c r="S15479">
        <v>0</v>
      </c>
    </row>
    <row r="15480" spans="1:19" x14ac:dyDescent="0.2">
      <c r="A15480" t="s">
        <v>32025</v>
      </c>
      <c r="B15480" t="s">
        <v>31837</v>
      </c>
      <c r="C15480" t="s">
        <v>234</v>
      </c>
      <c r="D15480" t="s">
        <v>1000</v>
      </c>
      <c r="E15480" s="23">
        <v>44501</v>
      </c>
      <c r="F15480">
        <v>0</v>
      </c>
      <c r="G15480">
        <v>0</v>
      </c>
      <c r="I15480">
        <v>0</v>
      </c>
      <c r="J15480">
        <v>0</v>
      </c>
      <c r="L15480">
        <v>0</v>
      </c>
      <c r="N15480">
        <v>0</v>
      </c>
      <c r="P15480">
        <v>0</v>
      </c>
      <c r="Q15480">
        <v>0</v>
      </c>
      <c r="S15480">
        <v>0</v>
      </c>
    </row>
    <row r="15481" spans="1:19" x14ac:dyDescent="0.2">
      <c r="A15481" t="s">
        <v>32026</v>
      </c>
      <c r="B15481" t="s">
        <v>31838</v>
      </c>
      <c r="C15481" t="s">
        <v>217</v>
      </c>
      <c r="D15481" t="s">
        <v>1000</v>
      </c>
      <c r="E15481" s="23">
        <v>44501</v>
      </c>
      <c r="F15481">
        <v>0</v>
      </c>
      <c r="G15481">
        <v>0</v>
      </c>
      <c r="I15481">
        <v>0</v>
      </c>
      <c r="J15481">
        <v>0</v>
      </c>
      <c r="L15481">
        <v>0</v>
      </c>
      <c r="N15481">
        <v>0</v>
      </c>
      <c r="P15481">
        <v>0</v>
      </c>
      <c r="Q15481">
        <v>0</v>
      </c>
      <c r="S15481">
        <v>0</v>
      </c>
    </row>
    <row r="15482" spans="1:19" x14ac:dyDescent="0.2">
      <c r="A15482" t="s">
        <v>32027</v>
      </c>
      <c r="B15482" t="s">
        <v>31839</v>
      </c>
      <c r="C15482" t="s">
        <v>342</v>
      </c>
      <c r="D15482" t="s">
        <v>1000</v>
      </c>
      <c r="E15482" s="23">
        <v>44501</v>
      </c>
      <c r="F15482">
        <v>1.5</v>
      </c>
      <c r="G15482">
        <v>3</v>
      </c>
      <c r="I15482">
        <v>17</v>
      </c>
      <c r="J15482">
        <v>18</v>
      </c>
      <c r="L15482">
        <v>36</v>
      </c>
      <c r="N15482">
        <v>17</v>
      </c>
      <c r="P15482">
        <v>0</v>
      </c>
      <c r="Q15482">
        <v>0</v>
      </c>
      <c r="S15482">
        <v>0</v>
      </c>
    </row>
    <row r="15483" spans="1:19" x14ac:dyDescent="0.2">
      <c r="A15483" t="s">
        <v>32028</v>
      </c>
      <c r="B15483" t="s">
        <v>31840</v>
      </c>
      <c r="C15483" t="s">
        <v>220</v>
      </c>
      <c r="D15483" t="s">
        <v>1000</v>
      </c>
      <c r="E15483" s="23">
        <v>44501</v>
      </c>
      <c r="F15483">
        <v>0</v>
      </c>
      <c r="G15483">
        <v>0</v>
      </c>
      <c r="I15483">
        <v>0</v>
      </c>
      <c r="J15483">
        <v>0</v>
      </c>
      <c r="L15483">
        <v>0</v>
      </c>
      <c r="N15483">
        <v>0</v>
      </c>
      <c r="P15483">
        <v>0</v>
      </c>
      <c r="Q15483">
        <v>0</v>
      </c>
      <c r="S15483">
        <v>0</v>
      </c>
    </row>
    <row r="15484" spans="1:19" x14ac:dyDescent="0.2">
      <c r="A15484" t="s">
        <v>32029</v>
      </c>
      <c r="B15484" t="s">
        <v>31841</v>
      </c>
      <c r="C15484" t="s">
        <v>25330</v>
      </c>
      <c r="D15484" t="s">
        <v>1001</v>
      </c>
      <c r="E15484" s="23">
        <v>44501</v>
      </c>
      <c r="F15484">
        <v>0</v>
      </c>
      <c r="G15484">
        <v>0</v>
      </c>
      <c r="I15484">
        <v>0</v>
      </c>
      <c r="J15484">
        <v>0</v>
      </c>
      <c r="L15484">
        <v>0</v>
      </c>
      <c r="N15484">
        <v>0</v>
      </c>
      <c r="P15484">
        <v>0</v>
      </c>
      <c r="Q15484">
        <v>0</v>
      </c>
      <c r="S15484">
        <v>0</v>
      </c>
    </row>
    <row r="15485" spans="1:19" x14ac:dyDescent="0.2">
      <c r="A15485" t="s">
        <v>32030</v>
      </c>
      <c r="B15485" t="s">
        <v>31842</v>
      </c>
      <c r="C15485" t="s">
        <v>25330</v>
      </c>
      <c r="D15485" t="s">
        <v>1000</v>
      </c>
      <c r="E15485" s="23">
        <v>44501</v>
      </c>
      <c r="F15485">
        <v>0</v>
      </c>
      <c r="G15485">
        <v>0</v>
      </c>
      <c r="I15485">
        <v>0</v>
      </c>
      <c r="J15485">
        <v>0</v>
      </c>
      <c r="L15485">
        <v>0</v>
      </c>
      <c r="N15485">
        <v>0</v>
      </c>
      <c r="P15485">
        <v>0</v>
      </c>
      <c r="Q15485">
        <v>0</v>
      </c>
      <c r="S15485">
        <v>0</v>
      </c>
    </row>
    <row r="15486" spans="1:19" x14ac:dyDescent="0.2">
      <c r="A15486" t="s">
        <v>32031</v>
      </c>
      <c r="B15486" t="s">
        <v>31843</v>
      </c>
      <c r="C15486" t="s">
        <v>199</v>
      </c>
      <c r="D15486" t="s">
        <v>1000</v>
      </c>
      <c r="E15486" s="23">
        <v>44501</v>
      </c>
      <c r="F15486">
        <v>9</v>
      </c>
      <c r="G15486">
        <v>8</v>
      </c>
      <c r="I15486">
        <v>60</v>
      </c>
      <c r="J15486">
        <v>89</v>
      </c>
      <c r="L15486">
        <v>78</v>
      </c>
      <c r="N15486">
        <v>59</v>
      </c>
      <c r="P15486">
        <v>0</v>
      </c>
      <c r="Q15486">
        <v>2</v>
      </c>
      <c r="S15486">
        <v>1</v>
      </c>
    </row>
    <row r="15487" spans="1:19" x14ac:dyDescent="0.2">
      <c r="A15487" t="s">
        <v>32032</v>
      </c>
      <c r="B15487" t="s">
        <v>31844</v>
      </c>
      <c r="C15487" t="s">
        <v>199</v>
      </c>
      <c r="D15487" t="s">
        <v>1001</v>
      </c>
      <c r="E15487" s="23">
        <v>44501</v>
      </c>
      <c r="F15487">
        <v>0</v>
      </c>
      <c r="G15487">
        <v>0</v>
      </c>
      <c r="I15487">
        <v>0</v>
      </c>
      <c r="J15487">
        <v>0</v>
      </c>
      <c r="L15487">
        <v>0</v>
      </c>
      <c r="N15487">
        <v>0</v>
      </c>
      <c r="P15487">
        <v>0</v>
      </c>
      <c r="Q15487">
        <v>0</v>
      </c>
      <c r="S15487">
        <v>0</v>
      </c>
    </row>
    <row r="15488" spans="1:19" x14ac:dyDescent="0.2">
      <c r="A15488" t="s">
        <v>32033</v>
      </c>
      <c r="B15488" t="s">
        <v>31845</v>
      </c>
      <c r="C15488" t="s">
        <v>901</v>
      </c>
      <c r="D15488" t="s">
        <v>1000</v>
      </c>
      <c r="E15488" s="23">
        <v>44501</v>
      </c>
      <c r="F15488">
        <v>3</v>
      </c>
      <c r="G15488">
        <v>3.5</v>
      </c>
      <c r="I15488">
        <v>20</v>
      </c>
      <c r="J15488">
        <v>17</v>
      </c>
      <c r="L15488">
        <v>20</v>
      </c>
      <c r="N15488">
        <v>18</v>
      </c>
      <c r="P15488">
        <v>0</v>
      </c>
      <c r="Q15488">
        <v>0</v>
      </c>
      <c r="S15488">
        <v>2</v>
      </c>
    </row>
    <row r="15489" spans="1:19" x14ac:dyDescent="0.2">
      <c r="A15489" t="s">
        <v>32034</v>
      </c>
      <c r="B15489" t="s">
        <v>31846</v>
      </c>
      <c r="C15489" t="s">
        <v>901</v>
      </c>
      <c r="D15489" t="s">
        <v>1001</v>
      </c>
      <c r="E15489" s="23">
        <v>44501</v>
      </c>
      <c r="F15489">
        <v>0</v>
      </c>
      <c r="G15489">
        <v>0</v>
      </c>
      <c r="I15489">
        <v>2</v>
      </c>
      <c r="J15489">
        <v>0</v>
      </c>
      <c r="L15489">
        <v>0</v>
      </c>
      <c r="N15489">
        <v>2</v>
      </c>
      <c r="P15489">
        <v>0</v>
      </c>
      <c r="Q15489">
        <v>0</v>
      </c>
      <c r="S15489">
        <v>0</v>
      </c>
    </row>
    <row r="15490" spans="1:19" x14ac:dyDescent="0.2">
      <c r="A15490" t="s">
        <v>32035</v>
      </c>
      <c r="B15490" t="s">
        <v>31847</v>
      </c>
      <c r="C15490" t="s">
        <v>903</v>
      </c>
      <c r="D15490" t="s">
        <v>1000</v>
      </c>
      <c r="E15490" s="23">
        <v>44501</v>
      </c>
      <c r="F15490">
        <v>2.5</v>
      </c>
      <c r="G15490">
        <v>2.5</v>
      </c>
      <c r="I15490">
        <v>16</v>
      </c>
      <c r="J15490">
        <v>13</v>
      </c>
      <c r="L15490">
        <v>13</v>
      </c>
      <c r="N15490">
        <v>16</v>
      </c>
      <c r="P15490">
        <v>4</v>
      </c>
      <c r="Q15490">
        <v>4</v>
      </c>
      <c r="S15490">
        <v>0</v>
      </c>
    </row>
    <row r="15491" spans="1:19" x14ac:dyDescent="0.2">
      <c r="A15491" t="s">
        <v>32036</v>
      </c>
      <c r="B15491" t="s">
        <v>31848</v>
      </c>
      <c r="C15491" t="s">
        <v>903</v>
      </c>
      <c r="D15491" t="s">
        <v>1001</v>
      </c>
      <c r="E15491" s="23">
        <v>44501</v>
      </c>
      <c r="F15491">
        <v>0</v>
      </c>
      <c r="G15491">
        <v>0</v>
      </c>
      <c r="I15491">
        <v>0</v>
      </c>
      <c r="J15491">
        <v>0</v>
      </c>
      <c r="L15491">
        <v>0</v>
      </c>
      <c r="N15491">
        <v>0</v>
      </c>
      <c r="P15491">
        <v>0</v>
      </c>
      <c r="Q15491">
        <v>0</v>
      </c>
      <c r="S15491">
        <v>0</v>
      </c>
    </row>
    <row r="15492" spans="1:19" x14ac:dyDescent="0.2">
      <c r="A15492" t="s">
        <v>32037</v>
      </c>
      <c r="B15492" t="s">
        <v>31849</v>
      </c>
      <c r="C15492" t="s">
        <v>198</v>
      </c>
      <c r="D15492" t="s">
        <v>1002</v>
      </c>
      <c r="E15492" s="23">
        <v>44501</v>
      </c>
      <c r="F15492">
        <v>0</v>
      </c>
      <c r="G15492">
        <v>0</v>
      </c>
      <c r="I15492">
        <v>0</v>
      </c>
      <c r="J15492">
        <v>0</v>
      </c>
      <c r="L15492">
        <v>0</v>
      </c>
      <c r="N15492">
        <v>0</v>
      </c>
      <c r="P15492">
        <v>0</v>
      </c>
      <c r="Q15492">
        <v>0</v>
      </c>
      <c r="S15492">
        <v>0</v>
      </c>
    </row>
    <row r="15493" spans="1:19" x14ac:dyDescent="0.2">
      <c r="A15493" t="s">
        <v>32038</v>
      </c>
      <c r="B15493" t="s">
        <v>31850</v>
      </c>
      <c r="C15493" t="s">
        <v>25855</v>
      </c>
      <c r="D15493" t="s">
        <v>1002</v>
      </c>
      <c r="E15493" s="23">
        <v>44501</v>
      </c>
      <c r="F15493">
        <v>3</v>
      </c>
      <c r="G15493">
        <v>3</v>
      </c>
      <c r="I15493">
        <v>6</v>
      </c>
      <c r="J15493">
        <v>18</v>
      </c>
      <c r="L15493">
        <v>18</v>
      </c>
      <c r="N15493">
        <v>5</v>
      </c>
      <c r="P15493">
        <v>1</v>
      </c>
      <c r="Q15493">
        <v>2</v>
      </c>
      <c r="S15493">
        <v>1</v>
      </c>
    </row>
    <row r="15494" spans="1:19" x14ac:dyDescent="0.2">
      <c r="A15494" t="s">
        <v>32039</v>
      </c>
      <c r="B15494" t="s">
        <v>31851</v>
      </c>
      <c r="C15494" t="s">
        <v>962</v>
      </c>
      <c r="D15494" t="s">
        <v>1002</v>
      </c>
      <c r="E15494" s="23">
        <v>44501</v>
      </c>
      <c r="F15494">
        <v>0</v>
      </c>
      <c r="G15494">
        <v>0</v>
      </c>
      <c r="I15494">
        <v>0</v>
      </c>
      <c r="J15494">
        <v>0</v>
      </c>
      <c r="L15494">
        <v>0</v>
      </c>
      <c r="N15494">
        <v>0</v>
      </c>
      <c r="P15494">
        <v>0</v>
      </c>
      <c r="Q15494">
        <v>0</v>
      </c>
      <c r="S15494">
        <v>0</v>
      </c>
    </row>
    <row r="15495" spans="1:19" x14ac:dyDescent="0.2">
      <c r="A15495" t="s">
        <v>32040</v>
      </c>
      <c r="B15495" t="s">
        <v>31852</v>
      </c>
      <c r="C15495" t="s">
        <v>199</v>
      </c>
      <c r="D15495" t="s">
        <v>1002</v>
      </c>
      <c r="E15495" s="23">
        <v>44501</v>
      </c>
      <c r="F15495">
        <v>9</v>
      </c>
      <c r="G15495">
        <v>8</v>
      </c>
      <c r="I15495">
        <v>60</v>
      </c>
      <c r="J15495">
        <v>89</v>
      </c>
      <c r="L15495">
        <v>78</v>
      </c>
      <c r="N15495">
        <v>59</v>
      </c>
      <c r="P15495">
        <v>0</v>
      </c>
      <c r="Q15495">
        <v>2</v>
      </c>
      <c r="S15495">
        <v>1</v>
      </c>
    </row>
    <row r="15496" spans="1:19" x14ac:dyDescent="0.2">
      <c r="A15496" t="s">
        <v>32041</v>
      </c>
      <c r="B15496" t="s">
        <v>31853</v>
      </c>
      <c r="C15496" t="s">
        <v>348</v>
      </c>
      <c r="D15496" t="s">
        <v>1002</v>
      </c>
      <c r="E15496" s="23">
        <v>44501</v>
      </c>
      <c r="F15496">
        <v>0</v>
      </c>
      <c r="G15496">
        <v>0</v>
      </c>
      <c r="I15496">
        <v>0</v>
      </c>
      <c r="J15496">
        <v>0</v>
      </c>
      <c r="L15496">
        <v>0</v>
      </c>
      <c r="N15496">
        <v>0</v>
      </c>
      <c r="P15496">
        <v>0</v>
      </c>
      <c r="Q15496">
        <v>0</v>
      </c>
      <c r="S15496">
        <v>0</v>
      </c>
    </row>
    <row r="15497" spans="1:19" x14ac:dyDescent="0.2">
      <c r="A15497" t="s">
        <v>32042</v>
      </c>
      <c r="B15497" t="s">
        <v>31854</v>
      </c>
      <c r="C15497" t="s">
        <v>357</v>
      </c>
      <c r="D15497" t="s">
        <v>1002</v>
      </c>
      <c r="E15497" s="23">
        <v>44501</v>
      </c>
      <c r="F15497">
        <v>0</v>
      </c>
      <c r="G15497">
        <v>0</v>
      </c>
      <c r="I15497">
        <v>0</v>
      </c>
      <c r="J15497">
        <v>0</v>
      </c>
      <c r="L15497">
        <v>0</v>
      </c>
      <c r="N15497">
        <v>0</v>
      </c>
      <c r="P15497">
        <v>0</v>
      </c>
      <c r="Q15497">
        <v>0</v>
      </c>
      <c r="S15497">
        <v>0</v>
      </c>
    </row>
    <row r="15498" spans="1:19" x14ac:dyDescent="0.2">
      <c r="A15498" t="s">
        <v>32043</v>
      </c>
      <c r="B15498" t="s">
        <v>31855</v>
      </c>
      <c r="C15498" t="s">
        <v>227</v>
      </c>
      <c r="D15498" t="s">
        <v>1002</v>
      </c>
      <c r="E15498" s="23">
        <v>44501</v>
      </c>
      <c r="F15498">
        <v>0</v>
      </c>
      <c r="G15498">
        <v>0</v>
      </c>
      <c r="I15498">
        <v>0</v>
      </c>
      <c r="J15498">
        <v>0</v>
      </c>
      <c r="L15498">
        <v>0</v>
      </c>
      <c r="N15498">
        <v>0</v>
      </c>
      <c r="P15498">
        <v>0</v>
      </c>
      <c r="Q15498">
        <v>0</v>
      </c>
      <c r="S15498">
        <v>0</v>
      </c>
    </row>
    <row r="15499" spans="1:19" x14ac:dyDescent="0.2">
      <c r="A15499" t="s">
        <v>32044</v>
      </c>
      <c r="B15499" t="s">
        <v>31856</v>
      </c>
      <c r="C15499" t="s">
        <v>203</v>
      </c>
      <c r="D15499" t="s">
        <v>1002</v>
      </c>
      <c r="E15499" s="23">
        <v>44501</v>
      </c>
      <c r="F15499">
        <v>0</v>
      </c>
      <c r="G15499">
        <v>0</v>
      </c>
      <c r="I15499">
        <v>0</v>
      </c>
      <c r="J15499">
        <v>0</v>
      </c>
      <c r="L15499">
        <v>0</v>
      </c>
      <c r="N15499">
        <v>0</v>
      </c>
      <c r="P15499">
        <v>0</v>
      </c>
      <c r="Q15499">
        <v>0</v>
      </c>
      <c r="S15499">
        <v>0</v>
      </c>
    </row>
    <row r="15500" spans="1:19" x14ac:dyDescent="0.2">
      <c r="A15500" t="s">
        <v>32045</v>
      </c>
      <c r="B15500" t="s">
        <v>31857</v>
      </c>
      <c r="C15500" t="s">
        <v>387</v>
      </c>
      <c r="D15500" t="s">
        <v>1002</v>
      </c>
      <c r="E15500" s="23">
        <v>44501</v>
      </c>
      <c r="F15500">
        <v>0</v>
      </c>
      <c r="G15500">
        <v>0</v>
      </c>
      <c r="I15500">
        <v>0</v>
      </c>
      <c r="J15500">
        <v>0</v>
      </c>
      <c r="L15500">
        <v>0</v>
      </c>
      <c r="N15500">
        <v>0</v>
      </c>
      <c r="P15500">
        <v>0</v>
      </c>
      <c r="Q15500">
        <v>0</v>
      </c>
      <c r="S15500">
        <v>0</v>
      </c>
    </row>
    <row r="15501" spans="1:19" x14ac:dyDescent="0.2">
      <c r="A15501" t="s">
        <v>32046</v>
      </c>
      <c r="B15501" t="s">
        <v>31858</v>
      </c>
      <c r="C15501" t="s">
        <v>223</v>
      </c>
      <c r="D15501" t="s">
        <v>1002</v>
      </c>
      <c r="E15501" s="23">
        <v>44501</v>
      </c>
      <c r="F15501">
        <v>0</v>
      </c>
      <c r="G15501">
        <v>0</v>
      </c>
      <c r="I15501">
        <v>0</v>
      </c>
      <c r="J15501">
        <v>0</v>
      </c>
      <c r="L15501">
        <v>0</v>
      </c>
      <c r="N15501">
        <v>0</v>
      </c>
      <c r="P15501">
        <v>0</v>
      </c>
      <c r="Q15501">
        <v>0</v>
      </c>
      <c r="S15501">
        <v>0</v>
      </c>
    </row>
    <row r="15502" spans="1:19" x14ac:dyDescent="0.2">
      <c r="A15502" t="s">
        <v>32047</v>
      </c>
      <c r="B15502" t="s">
        <v>31859</v>
      </c>
      <c r="C15502" t="s">
        <v>346</v>
      </c>
      <c r="D15502" t="s">
        <v>1002</v>
      </c>
      <c r="E15502" s="23">
        <v>44501</v>
      </c>
      <c r="F15502">
        <v>0</v>
      </c>
      <c r="G15502">
        <v>0</v>
      </c>
      <c r="I15502">
        <v>0</v>
      </c>
      <c r="J15502">
        <v>0</v>
      </c>
      <c r="L15502">
        <v>0</v>
      </c>
      <c r="N15502">
        <v>0</v>
      </c>
      <c r="P15502">
        <v>0</v>
      </c>
      <c r="Q15502">
        <v>0</v>
      </c>
      <c r="S15502">
        <v>0</v>
      </c>
    </row>
    <row r="15503" spans="1:19" x14ac:dyDescent="0.2">
      <c r="A15503" t="s">
        <v>32048</v>
      </c>
      <c r="B15503" t="s">
        <v>31860</v>
      </c>
      <c r="C15503" t="s">
        <v>207</v>
      </c>
      <c r="D15503" t="s">
        <v>1002</v>
      </c>
      <c r="E15503" s="23">
        <v>44501</v>
      </c>
      <c r="F15503">
        <v>5</v>
      </c>
      <c r="G15503">
        <v>8.5</v>
      </c>
      <c r="I15503">
        <v>14</v>
      </c>
      <c r="J15503">
        <v>26</v>
      </c>
      <c r="L15503">
        <v>49</v>
      </c>
      <c r="N15503">
        <v>13</v>
      </c>
      <c r="P15503">
        <v>0</v>
      </c>
      <c r="Q15503">
        <v>1</v>
      </c>
      <c r="S15503">
        <v>1</v>
      </c>
    </row>
    <row r="15504" spans="1:19" x14ac:dyDescent="0.2">
      <c r="A15504" t="s">
        <v>32049</v>
      </c>
      <c r="B15504" t="s">
        <v>31861</v>
      </c>
      <c r="C15504" t="s">
        <v>212</v>
      </c>
      <c r="D15504" t="s">
        <v>1002</v>
      </c>
      <c r="E15504" s="23">
        <v>44501</v>
      </c>
      <c r="F15504">
        <v>3</v>
      </c>
      <c r="G15504">
        <v>4.5</v>
      </c>
      <c r="I15504">
        <v>7</v>
      </c>
      <c r="J15504">
        <v>17</v>
      </c>
      <c r="L15504">
        <v>26</v>
      </c>
      <c r="N15504">
        <v>6</v>
      </c>
      <c r="P15504">
        <v>3</v>
      </c>
      <c r="Q15504">
        <v>3</v>
      </c>
      <c r="S15504">
        <v>1</v>
      </c>
    </row>
    <row r="15505" spans="1:19" x14ac:dyDescent="0.2">
      <c r="A15505" t="s">
        <v>32050</v>
      </c>
      <c r="B15505" t="s">
        <v>31862</v>
      </c>
      <c r="C15505" t="s">
        <v>963</v>
      </c>
      <c r="D15505" t="s">
        <v>1002</v>
      </c>
      <c r="E15505" s="23">
        <v>44501</v>
      </c>
      <c r="F15505">
        <v>0</v>
      </c>
      <c r="G15505">
        <v>0</v>
      </c>
      <c r="I15505">
        <v>0</v>
      </c>
      <c r="J15505">
        <v>0</v>
      </c>
      <c r="L15505">
        <v>0</v>
      </c>
      <c r="N15505">
        <v>0</v>
      </c>
      <c r="P15505">
        <v>0</v>
      </c>
      <c r="Q15505">
        <v>0</v>
      </c>
      <c r="S15505">
        <v>0</v>
      </c>
    </row>
    <row r="15506" spans="1:19" x14ac:dyDescent="0.2">
      <c r="A15506" t="s">
        <v>32051</v>
      </c>
      <c r="B15506" t="s">
        <v>31863</v>
      </c>
      <c r="C15506" t="s">
        <v>225</v>
      </c>
      <c r="D15506" t="s">
        <v>1002</v>
      </c>
      <c r="E15506" s="23">
        <v>44501</v>
      </c>
      <c r="F15506">
        <v>3</v>
      </c>
      <c r="G15506">
        <v>4</v>
      </c>
      <c r="I15506">
        <v>20</v>
      </c>
      <c r="J15506">
        <v>42</v>
      </c>
      <c r="L15506">
        <v>56</v>
      </c>
      <c r="N15506">
        <v>20</v>
      </c>
      <c r="P15506">
        <v>0</v>
      </c>
      <c r="Q15506">
        <v>0</v>
      </c>
      <c r="S15506">
        <v>0</v>
      </c>
    </row>
    <row r="15507" spans="1:19" x14ac:dyDescent="0.2">
      <c r="A15507" t="s">
        <v>32052</v>
      </c>
      <c r="B15507" t="s">
        <v>31864</v>
      </c>
      <c r="C15507" t="s">
        <v>901</v>
      </c>
      <c r="D15507" t="s">
        <v>1002</v>
      </c>
      <c r="E15507" s="23">
        <v>44501</v>
      </c>
      <c r="F15507">
        <v>3</v>
      </c>
      <c r="G15507">
        <v>3.5</v>
      </c>
      <c r="I15507">
        <v>22</v>
      </c>
      <c r="J15507">
        <v>17</v>
      </c>
      <c r="L15507">
        <v>20</v>
      </c>
      <c r="N15507">
        <v>22</v>
      </c>
      <c r="P15507">
        <v>0</v>
      </c>
      <c r="Q15507">
        <v>0</v>
      </c>
      <c r="S15507">
        <v>2</v>
      </c>
    </row>
    <row r="15508" spans="1:19" x14ac:dyDescent="0.2">
      <c r="A15508" t="s">
        <v>32053</v>
      </c>
      <c r="B15508" t="s">
        <v>31865</v>
      </c>
      <c r="C15508" t="s">
        <v>232</v>
      </c>
      <c r="D15508" t="s">
        <v>1002</v>
      </c>
      <c r="E15508" s="23">
        <v>44501</v>
      </c>
      <c r="F15508">
        <v>14</v>
      </c>
      <c r="G15508">
        <v>14</v>
      </c>
      <c r="I15508">
        <v>131</v>
      </c>
      <c r="J15508">
        <v>130</v>
      </c>
      <c r="L15508">
        <v>130</v>
      </c>
      <c r="N15508">
        <v>130</v>
      </c>
      <c r="P15508">
        <v>5</v>
      </c>
      <c r="Q15508">
        <v>7</v>
      </c>
      <c r="S15508">
        <v>1</v>
      </c>
    </row>
    <row r="15509" spans="1:19" x14ac:dyDescent="0.2">
      <c r="A15509" t="s">
        <v>32054</v>
      </c>
      <c r="B15509" t="s">
        <v>31866</v>
      </c>
      <c r="C15509" t="s">
        <v>317</v>
      </c>
      <c r="D15509" t="s">
        <v>1002</v>
      </c>
      <c r="E15509" s="23">
        <v>44501</v>
      </c>
      <c r="F15509">
        <v>5.5</v>
      </c>
      <c r="G15509">
        <v>8</v>
      </c>
      <c r="I15509">
        <v>14</v>
      </c>
      <c r="J15509">
        <v>30</v>
      </c>
      <c r="L15509">
        <v>45</v>
      </c>
      <c r="N15509">
        <v>14</v>
      </c>
      <c r="P15509">
        <v>1</v>
      </c>
      <c r="Q15509">
        <v>1</v>
      </c>
      <c r="S15509">
        <v>0</v>
      </c>
    </row>
    <row r="15510" spans="1:19" x14ac:dyDescent="0.2">
      <c r="A15510" t="s">
        <v>32055</v>
      </c>
      <c r="B15510" t="s">
        <v>31867</v>
      </c>
      <c r="C15510" t="s">
        <v>25330</v>
      </c>
      <c r="D15510" t="s">
        <v>1002</v>
      </c>
      <c r="E15510" s="23">
        <v>44501</v>
      </c>
      <c r="F15510">
        <v>0</v>
      </c>
      <c r="G15510">
        <v>0</v>
      </c>
      <c r="I15510">
        <v>0</v>
      </c>
      <c r="J15510">
        <v>0</v>
      </c>
      <c r="L15510">
        <v>0</v>
      </c>
      <c r="N15510">
        <v>0</v>
      </c>
      <c r="P15510">
        <v>0</v>
      </c>
      <c r="Q15510">
        <v>0</v>
      </c>
      <c r="S15510">
        <v>0</v>
      </c>
    </row>
    <row r="15511" spans="1:19" x14ac:dyDescent="0.2">
      <c r="A15511" t="s">
        <v>32056</v>
      </c>
      <c r="B15511" t="s">
        <v>31868</v>
      </c>
      <c r="C15511" t="s">
        <v>214</v>
      </c>
      <c r="D15511" t="s">
        <v>1002</v>
      </c>
      <c r="E15511" s="23">
        <v>44501</v>
      </c>
      <c r="F15511">
        <v>12.5</v>
      </c>
      <c r="G15511">
        <v>14.5</v>
      </c>
      <c r="I15511">
        <v>71</v>
      </c>
      <c r="J15511">
        <v>105</v>
      </c>
      <c r="L15511">
        <v>114</v>
      </c>
      <c r="N15511">
        <v>56</v>
      </c>
      <c r="P15511">
        <v>7</v>
      </c>
      <c r="Q15511">
        <v>11</v>
      </c>
      <c r="S15511">
        <v>15</v>
      </c>
    </row>
    <row r="15512" spans="1:19" x14ac:dyDescent="0.2">
      <c r="A15512" t="s">
        <v>32057</v>
      </c>
      <c r="B15512" t="s">
        <v>31869</v>
      </c>
      <c r="C15512" t="s">
        <v>903</v>
      </c>
      <c r="D15512" t="s">
        <v>1002</v>
      </c>
      <c r="E15512" s="23">
        <v>44501</v>
      </c>
      <c r="F15512">
        <v>2.5</v>
      </c>
      <c r="G15512">
        <v>2.5</v>
      </c>
      <c r="I15512">
        <v>16</v>
      </c>
      <c r="J15512">
        <v>13</v>
      </c>
      <c r="L15512">
        <v>13</v>
      </c>
      <c r="N15512">
        <v>16</v>
      </c>
      <c r="P15512">
        <v>4</v>
      </c>
      <c r="Q15512">
        <v>4</v>
      </c>
      <c r="S15512">
        <v>0</v>
      </c>
    </row>
    <row r="15513" spans="1:19" x14ac:dyDescent="0.2">
      <c r="A15513" t="s">
        <v>32058</v>
      </c>
      <c r="B15513" t="s">
        <v>31870</v>
      </c>
      <c r="C15513" t="s">
        <v>230</v>
      </c>
      <c r="D15513" t="s">
        <v>1002</v>
      </c>
      <c r="E15513" s="23">
        <v>44501</v>
      </c>
      <c r="F15513">
        <v>0</v>
      </c>
      <c r="G15513">
        <v>0</v>
      </c>
      <c r="I15513">
        <v>0</v>
      </c>
      <c r="J15513">
        <v>0</v>
      </c>
      <c r="L15513">
        <v>0</v>
      </c>
      <c r="N15513">
        <v>0</v>
      </c>
      <c r="P15513">
        <v>0</v>
      </c>
      <c r="Q15513">
        <v>0</v>
      </c>
      <c r="S15513">
        <v>0</v>
      </c>
    </row>
    <row r="15514" spans="1:19" x14ac:dyDescent="0.2">
      <c r="A15514" t="s">
        <v>32059</v>
      </c>
      <c r="B15514" t="s">
        <v>31871</v>
      </c>
      <c r="C15514" t="s">
        <v>234</v>
      </c>
      <c r="D15514" t="s">
        <v>1002</v>
      </c>
      <c r="E15514" s="23">
        <v>44501</v>
      </c>
      <c r="F15514">
        <v>0</v>
      </c>
      <c r="G15514">
        <v>0</v>
      </c>
      <c r="I15514">
        <v>0</v>
      </c>
      <c r="J15514">
        <v>0</v>
      </c>
      <c r="L15514">
        <v>0</v>
      </c>
      <c r="N15514">
        <v>0</v>
      </c>
      <c r="P15514">
        <v>0</v>
      </c>
      <c r="Q15514">
        <v>0</v>
      </c>
      <c r="S15514">
        <v>0</v>
      </c>
    </row>
    <row r="15515" spans="1:19" x14ac:dyDescent="0.2">
      <c r="A15515" t="s">
        <v>32060</v>
      </c>
      <c r="B15515" t="s">
        <v>31872</v>
      </c>
      <c r="C15515" t="s">
        <v>217</v>
      </c>
      <c r="D15515" t="s">
        <v>1002</v>
      </c>
      <c r="E15515" s="23">
        <v>44501</v>
      </c>
      <c r="F15515">
        <v>0</v>
      </c>
      <c r="G15515">
        <v>0</v>
      </c>
      <c r="I15515">
        <v>0</v>
      </c>
      <c r="J15515">
        <v>0</v>
      </c>
      <c r="L15515">
        <v>0</v>
      </c>
      <c r="N15515">
        <v>0</v>
      </c>
      <c r="P15515">
        <v>0</v>
      </c>
      <c r="Q15515">
        <v>0</v>
      </c>
      <c r="S15515">
        <v>0</v>
      </c>
    </row>
    <row r="15516" spans="1:19" x14ac:dyDescent="0.2">
      <c r="A15516" t="s">
        <v>32061</v>
      </c>
      <c r="B15516" t="s">
        <v>31873</v>
      </c>
      <c r="C15516" t="s">
        <v>342</v>
      </c>
      <c r="D15516" t="s">
        <v>1002</v>
      </c>
      <c r="E15516" s="23">
        <v>44501</v>
      </c>
      <c r="F15516">
        <v>1.5</v>
      </c>
      <c r="G15516">
        <v>3</v>
      </c>
      <c r="I15516">
        <v>17</v>
      </c>
      <c r="J15516">
        <v>18</v>
      </c>
      <c r="L15516">
        <v>36</v>
      </c>
      <c r="N15516">
        <v>17</v>
      </c>
      <c r="P15516">
        <v>0</v>
      </c>
      <c r="Q15516">
        <v>0</v>
      </c>
      <c r="S15516">
        <v>0</v>
      </c>
    </row>
    <row r="15517" spans="1:19" x14ac:dyDescent="0.2">
      <c r="A15517" t="s">
        <v>32062</v>
      </c>
      <c r="B15517" t="s">
        <v>31874</v>
      </c>
      <c r="C15517" t="s">
        <v>220</v>
      </c>
      <c r="D15517" t="s">
        <v>1002</v>
      </c>
      <c r="E15517" s="23">
        <v>44501</v>
      </c>
      <c r="F15517">
        <v>0</v>
      </c>
      <c r="G15517">
        <v>0</v>
      </c>
      <c r="I15517">
        <v>0</v>
      </c>
      <c r="J15517">
        <v>0</v>
      </c>
      <c r="L15517">
        <v>0</v>
      </c>
      <c r="N15517">
        <v>0</v>
      </c>
      <c r="P15517">
        <v>0</v>
      </c>
      <c r="Q15517">
        <v>0</v>
      </c>
      <c r="S15517">
        <v>0</v>
      </c>
    </row>
    <row r="15518" spans="1:19" x14ac:dyDescent="0.2">
      <c r="A15518" t="s">
        <v>32063</v>
      </c>
      <c r="B15518" t="s">
        <v>31875</v>
      </c>
      <c r="C15518" t="s">
        <v>242</v>
      </c>
      <c r="D15518" t="s">
        <v>1000</v>
      </c>
      <c r="E15518" s="23">
        <v>44501</v>
      </c>
      <c r="F15518">
        <v>0</v>
      </c>
      <c r="G15518">
        <v>0</v>
      </c>
      <c r="I15518">
        <v>0</v>
      </c>
      <c r="J15518">
        <v>0</v>
      </c>
      <c r="L15518">
        <v>0</v>
      </c>
      <c r="N15518">
        <v>0</v>
      </c>
      <c r="P15518">
        <v>0</v>
      </c>
      <c r="Q15518">
        <v>0</v>
      </c>
      <c r="S15518">
        <v>0</v>
      </c>
    </row>
    <row r="15519" spans="1:19" x14ac:dyDescent="0.2">
      <c r="A15519" t="s">
        <v>32064</v>
      </c>
      <c r="B15519" t="s">
        <v>31876</v>
      </c>
      <c r="C15519" t="s">
        <v>242</v>
      </c>
      <c r="D15519" t="s">
        <v>1002</v>
      </c>
      <c r="E15519" s="23">
        <v>44501</v>
      </c>
      <c r="F15519">
        <v>0</v>
      </c>
      <c r="G15519">
        <v>0</v>
      </c>
      <c r="I15519">
        <v>0</v>
      </c>
      <c r="J15519">
        <v>0</v>
      </c>
      <c r="L15519">
        <v>0</v>
      </c>
      <c r="N15519">
        <v>0</v>
      </c>
      <c r="P15519">
        <v>0</v>
      </c>
      <c r="Q15519">
        <v>0</v>
      </c>
      <c r="S15519">
        <v>0</v>
      </c>
    </row>
    <row r="15520" spans="1:19" x14ac:dyDescent="0.2">
      <c r="A15520" t="s">
        <v>32065</v>
      </c>
      <c r="B15520" t="s">
        <v>31877</v>
      </c>
      <c r="C15520" t="s">
        <v>2724</v>
      </c>
      <c r="D15520" t="s">
        <v>1000</v>
      </c>
      <c r="E15520" s="23">
        <v>44501</v>
      </c>
      <c r="F15520">
        <v>2</v>
      </c>
      <c r="G15520">
        <v>2</v>
      </c>
      <c r="I15520">
        <v>18</v>
      </c>
      <c r="J15520">
        <v>11</v>
      </c>
      <c r="L15520">
        <v>11</v>
      </c>
      <c r="N15520">
        <v>20</v>
      </c>
      <c r="P15520">
        <v>2</v>
      </c>
      <c r="Q15520">
        <v>2</v>
      </c>
      <c r="S15520">
        <v>0</v>
      </c>
    </row>
    <row r="15521" spans="1:19" x14ac:dyDescent="0.2">
      <c r="A15521" t="s">
        <v>32066</v>
      </c>
      <c r="B15521" t="s">
        <v>31878</v>
      </c>
      <c r="C15521" t="s">
        <v>2724</v>
      </c>
      <c r="D15521" t="s">
        <v>1001</v>
      </c>
      <c r="E15521" s="23">
        <v>44501</v>
      </c>
      <c r="F15521">
        <v>0</v>
      </c>
      <c r="G15521">
        <v>0</v>
      </c>
      <c r="I15521">
        <v>2</v>
      </c>
      <c r="J15521">
        <v>0</v>
      </c>
      <c r="L15521">
        <v>0</v>
      </c>
      <c r="N15521">
        <v>2</v>
      </c>
      <c r="P15521">
        <v>0</v>
      </c>
      <c r="Q15521">
        <v>0</v>
      </c>
      <c r="S15521">
        <v>0</v>
      </c>
    </row>
    <row r="15522" spans="1:19" x14ac:dyDescent="0.2">
      <c r="A15522" t="s">
        <v>32067</v>
      </c>
      <c r="B15522" t="s">
        <v>31879</v>
      </c>
      <c r="C15522" t="s">
        <v>2724</v>
      </c>
      <c r="D15522" t="s">
        <v>1002</v>
      </c>
      <c r="E15522" s="23">
        <v>44501</v>
      </c>
      <c r="F15522">
        <v>2</v>
      </c>
      <c r="G15522">
        <v>2</v>
      </c>
      <c r="I15522">
        <v>20</v>
      </c>
      <c r="J15522">
        <v>11</v>
      </c>
      <c r="L15522">
        <v>11</v>
      </c>
      <c r="N15522">
        <v>22</v>
      </c>
      <c r="P15522">
        <v>2</v>
      </c>
      <c r="Q15522">
        <v>2</v>
      </c>
      <c r="S15522">
        <v>0</v>
      </c>
    </row>
    <row r="15523" spans="1:19" x14ac:dyDescent="0.2">
      <c r="A15523" t="s">
        <v>32068</v>
      </c>
      <c r="B15523" t="s">
        <v>31880</v>
      </c>
      <c r="C15523" t="s">
        <v>237</v>
      </c>
      <c r="D15523" t="s">
        <v>1000</v>
      </c>
      <c r="E15523" s="23">
        <v>44501</v>
      </c>
      <c r="F15523">
        <v>8</v>
      </c>
      <c r="G15523">
        <v>10</v>
      </c>
      <c r="I15523">
        <v>33</v>
      </c>
      <c r="J15523">
        <v>48</v>
      </c>
      <c r="L15523">
        <v>57</v>
      </c>
      <c r="N15523">
        <v>26</v>
      </c>
      <c r="P15523">
        <v>4</v>
      </c>
      <c r="Q15523">
        <v>6</v>
      </c>
      <c r="S15523">
        <v>7</v>
      </c>
    </row>
    <row r="15524" spans="1:19" x14ac:dyDescent="0.2">
      <c r="A15524" t="s">
        <v>32069</v>
      </c>
      <c r="B15524" t="s">
        <v>31881</v>
      </c>
      <c r="C15524" t="s">
        <v>237</v>
      </c>
      <c r="D15524" t="s">
        <v>1002</v>
      </c>
      <c r="E15524" s="23">
        <v>44501</v>
      </c>
      <c r="F15524">
        <v>8</v>
      </c>
      <c r="G15524">
        <v>10</v>
      </c>
      <c r="I15524">
        <v>33</v>
      </c>
      <c r="J15524">
        <v>48</v>
      </c>
      <c r="L15524">
        <v>57</v>
      </c>
      <c r="N15524">
        <v>26</v>
      </c>
      <c r="P15524">
        <v>4</v>
      </c>
      <c r="Q15524">
        <v>6</v>
      </c>
      <c r="S15524">
        <v>7</v>
      </c>
    </row>
    <row r="15525" spans="1:19" x14ac:dyDescent="0.2">
      <c r="A15525" t="s">
        <v>32070</v>
      </c>
      <c r="B15525" t="s">
        <v>31882</v>
      </c>
      <c r="C15525" t="s">
        <v>238</v>
      </c>
      <c r="D15525" t="s">
        <v>1000</v>
      </c>
      <c r="E15525" s="23">
        <v>44501</v>
      </c>
      <c r="F15525">
        <v>4</v>
      </c>
      <c r="G15525">
        <v>4</v>
      </c>
      <c r="I15525">
        <v>18</v>
      </c>
      <c r="J15525">
        <v>20</v>
      </c>
      <c r="L15525">
        <v>20</v>
      </c>
      <c r="N15525">
        <v>17</v>
      </c>
      <c r="P15525">
        <v>3</v>
      </c>
      <c r="Q15525">
        <v>3</v>
      </c>
      <c r="S15525">
        <v>1</v>
      </c>
    </row>
    <row r="15526" spans="1:19" x14ac:dyDescent="0.2">
      <c r="A15526" t="s">
        <v>32071</v>
      </c>
      <c r="B15526" t="s">
        <v>31883</v>
      </c>
      <c r="C15526" t="s">
        <v>238</v>
      </c>
      <c r="D15526" t="s">
        <v>1002</v>
      </c>
      <c r="E15526" s="23">
        <v>44501</v>
      </c>
      <c r="F15526">
        <v>4</v>
      </c>
      <c r="G15526">
        <v>4</v>
      </c>
      <c r="I15526">
        <v>18</v>
      </c>
      <c r="J15526">
        <v>20</v>
      </c>
      <c r="L15526">
        <v>20</v>
      </c>
      <c r="N15526">
        <v>17</v>
      </c>
      <c r="P15526">
        <v>3</v>
      </c>
      <c r="Q15526">
        <v>3</v>
      </c>
      <c r="S15526">
        <v>1</v>
      </c>
    </row>
    <row r="15527" spans="1:19" x14ac:dyDescent="0.2">
      <c r="A15527" t="s">
        <v>32072</v>
      </c>
      <c r="B15527" t="s">
        <v>31884</v>
      </c>
      <c r="C15527" t="s">
        <v>239</v>
      </c>
      <c r="D15527" t="s">
        <v>1000</v>
      </c>
      <c r="E15527" s="23">
        <v>44501</v>
      </c>
      <c r="F15527">
        <v>0</v>
      </c>
      <c r="G15527">
        <v>0</v>
      </c>
      <c r="I15527">
        <v>0</v>
      </c>
      <c r="J15527">
        <v>0</v>
      </c>
      <c r="L15527">
        <v>0</v>
      </c>
      <c r="N15527">
        <v>0</v>
      </c>
      <c r="P15527">
        <v>0</v>
      </c>
      <c r="Q15527">
        <v>0</v>
      </c>
      <c r="S15527">
        <v>0</v>
      </c>
    </row>
    <row r="15528" spans="1:19" x14ac:dyDescent="0.2">
      <c r="A15528" t="s">
        <v>32073</v>
      </c>
      <c r="B15528" t="s">
        <v>31885</v>
      </c>
      <c r="C15528" t="s">
        <v>239</v>
      </c>
      <c r="D15528" t="s">
        <v>1002</v>
      </c>
      <c r="E15528" s="23">
        <v>44501</v>
      </c>
      <c r="F15528">
        <v>0</v>
      </c>
      <c r="G15528">
        <v>0</v>
      </c>
      <c r="I15528">
        <v>0</v>
      </c>
      <c r="J15528">
        <v>0</v>
      </c>
      <c r="L15528">
        <v>0</v>
      </c>
      <c r="N15528">
        <v>0</v>
      </c>
      <c r="P15528">
        <v>0</v>
      </c>
      <c r="Q15528">
        <v>0</v>
      </c>
      <c r="S15528">
        <v>0</v>
      </c>
    </row>
    <row r="15529" spans="1:19" x14ac:dyDescent="0.2">
      <c r="A15529" t="s">
        <v>32074</v>
      </c>
      <c r="B15529" t="s">
        <v>31886</v>
      </c>
      <c r="C15529" t="s">
        <v>1988</v>
      </c>
      <c r="D15529" t="s">
        <v>1000</v>
      </c>
      <c r="E15529" s="23">
        <v>44501</v>
      </c>
      <c r="F15529">
        <v>3.5</v>
      </c>
      <c r="G15529">
        <v>4</v>
      </c>
      <c r="I15529">
        <v>18</v>
      </c>
      <c r="J15529">
        <v>19</v>
      </c>
      <c r="L15529">
        <v>22</v>
      </c>
      <c r="N15529">
        <v>16</v>
      </c>
      <c r="P15529">
        <v>2</v>
      </c>
      <c r="Q15529">
        <v>2</v>
      </c>
      <c r="S15529">
        <v>2</v>
      </c>
    </row>
    <row r="15530" spans="1:19" x14ac:dyDescent="0.2">
      <c r="A15530" t="s">
        <v>32075</v>
      </c>
      <c r="B15530" t="s">
        <v>31887</v>
      </c>
      <c r="C15530" t="s">
        <v>1988</v>
      </c>
      <c r="D15530" t="s">
        <v>1001</v>
      </c>
      <c r="E15530" s="23">
        <v>44501</v>
      </c>
      <c r="F15530">
        <v>0</v>
      </c>
      <c r="G15530">
        <v>0</v>
      </c>
      <c r="I15530">
        <v>0</v>
      </c>
      <c r="J15530">
        <v>0</v>
      </c>
      <c r="L15530">
        <v>0</v>
      </c>
      <c r="N15530">
        <v>0</v>
      </c>
      <c r="P15530">
        <v>0</v>
      </c>
      <c r="Q15530">
        <v>0</v>
      </c>
      <c r="S15530">
        <v>0</v>
      </c>
    </row>
    <row r="15531" spans="1:19" x14ac:dyDescent="0.2">
      <c r="A15531" t="s">
        <v>32076</v>
      </c>
      <c r="B15531" t="s">
        <v>31888</v>
      </c>
      <c r="C15531" t="s">
        <v>1988</v>
      </c>
      <c r="D15531" t="s">
        <v>1002</v>
      </c>
      <c r="E15531" s="23">
        <v>44501</v>
      </c>
      <c r="F15531">
        <v>3.5</v>
      </c>
      <c r="G15531">
        <v>4</v>
      </c>
      <c r="I15531">
        <v>18</v>
      </c>
      <c r="J15531">
        <v>19</v>
      </c>
      <c r="L15531">
        <v>22</v>
      </c>
      <c r="N15531">
        <v>16</v>
      </c>
      <c r="P15531">
        <v>2</v>
      </c>
      <c r="Q15531">
        <v>2</v>
      </c>
      <c r="S15531">
        <v>2</v>
      </c>
    </row>
    <row r="15532" spans="1:19" x14ac:dyDescent="0.2">
      <c r="A15532" t="s">
        <v>32077</v>
      </c>
      <c r="B15532" t="s">
        <v>31889</v>
      </c>
      <c r="C15532" t="s">
        <v>966</v>
      </c>
      <c r="D15532" t="s">
        <v>1000</v>
      </c>
      <c r="E15532" s="23">
        <v>44501</v>
      </c>
      <c r="F15532">
        <v>0</v>
      </c>
      <c r="G15532">
        <v>0</v>
      </c>
      <c r="I15532">
        <v>0</v>
      </c>
      <c r="J15532">
        <v>0</v>
      </c>
      <c r="L15532">
        <v>0</v>
      </c>
      <c r="N15532">
        <v>0</v>
      </c>
      <c r="P15532">
        <v>0</v>
      </c>
      <c r="Q15532">
        <v>0</v>
      </c>
      <c r="S15532">
        <v>0</v>
      </c>
    </row>
    <row r="15533" spans="1:19" x14ac:dyDescent="0.2">
      <c r="A15533" t="s">
        <v>32078</v>
      </c>
      <c r="B15533" t="s">
        <v>31890</v>
      </c>
      <c r="C15533" t="s">
        <v>966</v>
      </c>
      <c r="D15533" t="s">
        <v>1002</v>
      </c>
      <c r="E15533" s="23">
        <v>44501</v>
      </c>
      <c r="F15533">
        <v>0</v>
      </c>
      <c r="G15533">
        <v>0</v>
      </c>
      <c r="I15533">
        <v>0</v>
      </c>
      <c r="J15533">
        <v>0</v>
      </c>
      <c r="L15533">
        <v>0</v>
      </c>
      <c r="N15533">
        <v>0</v>
      </c>
      <c r="P15533">
        <v>0</v>
      </c>
      <c r="Q15533">
        <v>0</v>
      </c>
      <c r="S15533">
        <v>0</v>
      </c>
    </row>
    <row r="15534" spans="1:19" x14ac:dyDescent="0.2">
      <c r="A15534" t="s">
        <v>32079</v>
      </c>
      <c r="B15534" t="s">
        <v>31891</v>
      </c>
      <c r="C15534" t="s">
        <v>240</v>
      </c>
      <c r="D15534" t="s">
        <v>1000</v>
      </c>
      <c r="E15534" s="23">
        <v>44501</v>
      </c>
      <c r="F15534">
        <v>11.5</v>
      </c>
      <c r="G15534">
        <v>15</v>
      </c>
      <c r="I15534">
        <v>27</v>
      </c>
      <c r="J15534">
        <v>62</v>
      </c>
      <c r="L15534">
        <v>85</v>
      </c>
      <c r="N15534">
        <v>25</v>
      </c>
      <c r="P15534">
        <v>4</v>
      </c>
      <c r="Q15534">
        <v>4</v>
      </c>
      <c r="S15534">
        <v>2</v>
      </c>
    </row>
    <row r="15535" spans="1:19" x14ac:dyDescent="0.2">
      <c r="A15535" t="s">
        <v>32080</v>
      </c>
      <c r="B15535" t="s">
        <v>31892</v>
      </c>
      <c r="C15535" t="s">
        <v>240</v>
      </c>
      <c r="D15535" t="s">
        <v>1002</v>
      </c>
      <c r="E15535" s="23">
        <v>44501</v>
      </c>
      <c r="F15535">
        <v>11.5</v>
      </c>
      <c r="G15535">
        <v>15</v>
      </c>
      <c r="I15535">
        <v>27</v>
      </c>
      <c r="J15535">
        <v>62</v>
      </c>
      <c r="L15535">
        <v>85</v>
      </c>
      <c r="N15535">
        <v>25</v>
      </c>
      <c r="P15535">
        <v>4</v>
      </c>
      <c r="Q15535">
        <v>4</v>
      </c>
      <c r="S15535">
        <v>2</v>
      </c>
    </row>
    <row r="15536" spans="1:19" x14ac:dyDescent="0.2">
      <c r="A15536" t="s">
        <v>32081</v>
      </c>
      <c r="B15536" t="s">
        <v>31893</v>
      </c>
      <c r="C15536" t="s">
        <v>241</v>
      </c>
      <c r="D15536" t="s">
        <v>1000</v>
      </c>
      <c r="E15536" s="23">
        <v>44501</v>
      </c>
      <c r="F15536">
        <v>30</v>
      </c>
      <c r="G15536">
        <v>31.5</v>
      </c>
      <c r="I15536">
        <v>253</v>
      </c>
      <c r="J15536">
        <v>329</v>
      </c>
      <c r="L15536">
        <v>350</v>
      </c>
      <c r="N15536">
        <v>243</v>
      </c>
      <c r="P15536">
        <v>6</v>
      </c>
      <c r="Q15536">
        <v>13</v>
      </c>
      <c r="S15536">
        <v>10</v>
      </c>
    </row>
    <row r="15537" spans="1:19" x14ac:dyDescent="0.2">
      <c r="A15537" t="s">
        <v>32082</v>
      </c>
      <c r="B15537" t="s">
        <v>31894</v>
      </c>
      <c r="C15537" t="s">
        <v>241</v>
      </c>
      <c r="D15537" t="s">
        <v>1002</v>
      </c>
      <c r="E15537" s="23">
        <v>44501</v>
      </c>
      <c r="F15537">
        <v>30</v>
      </c>
      <c r="G15537">
        <v>31.5</v>
      </c>
      <c r="I15537">
        <v>253</v>
      </c>
      <c r="J15537">
        <v>329</v>
      </c>
      <c r="L15537">
        <v>350</v>
      </c>
      <c r="N15537">
        <v>243</v>
      </c>
      <c r="P15537">
        <v>6</v>
      </c>
      <c r="Q15537">
        <v>13</v>
      </c>
      <c r="S15537">
        <v>10</v>
      </c>
    </row>
    <row r="15538" spans="1:19" x14ac:dyDescent="0.2">
      <c r="A15538" t="s">
        <v>32083</v>
      </c>
      <c r="B15538" t="s">
        <v>31895</v>
      </c>
      <c r="C15538" t="s">
        <v>318</v>
      </c>
      <c r="D15538" t="s">
        <v>1000</v>
      </c>
      <c r="E15538" s="23">
        <v>44501</v>
      </c>
      <c r="F15538">
        <v>3</v>
      </c>
      <c r="G15538">
        <v>7</v>
      </c>
      <c r="I15538">
        <v>9</v>
      </c>
      <c r="J15538">
        <v>16</v>
      </c>
      <c r="L15538">
        <v>40</v>
      </c>
      <c r="N15538">
        <v>9</v>
      </c>
      <c r="P15538">
        <v>0</v>
      </c>
      <c r="Q15538">
        <v>1</v>
      </c>
      <c r="S15538">
        <v>0</v>
      </c>
    </row>
    <row r="15539" spans="1:19" x14ac:dyDescent="0.2">
      <c r="A15539" t="s">
        <v>32084</v>
      </c>
      <c r="B15539" t="s">
        <v>31896</v>
      </c>
      <c r="C15539" t="s">
        <v>318</v>
      </c>
      <c r="D15539" t="s">
        <v>1002</v>
      </c>
      <c r="E15539" s="23">
        <v>44501</v>
      </c>
      <c r="F15539">
        <v>3</v>
      </c>
      <c r="G15539">
        <v>7</v>
      </c>
      <c r="I15539">
        <v>9</v>
      </c>
      <c r="J15539">
        <v>16</v>
      </c>
      <c r="L15539">
        <v>40</v>
      </c>
      <c r="N15539">
        <v>9</v>
      </c>
      <c r="P15539">
        <v>0</v>
      </c>
      <c r="Q15539">
        <v>1</v>
      </c>
      <c r="S15539">
        <v>0</v>
      </c>
    </row>
    <row r="15540" spans="1:19" x14ac:dyDescent="0.2">
      <c r="A15540" t="s">
        <v>32085</v>
      </c>
      <c r="B15540" t="s">
        <v>31897</v>
      </c>
      <c r="C15540" t="s">
        <v>896</v>
      </c>
      <c r="D15540" t="s">
        <v>1000</v>
      </c>
      <c r="E15540" s="23">
        <v>44501</v>
      </c>
      <c r="F15540">
        <v>62</v>
      </c>
      <c r="G15540">
        <v>73.5</v>
      </c>
      <c r="I15540">
        <v>376</v>
      </c>
      <c r="J15540">
        <v>505</v>
      </c>
      <c r="L15540">
        <v>585</v>
      </c>
      <c r="N15540">
        <v>356</v>
      </c>
      <c r="O15540" t="s">
        <v>904</v>
      </c>
      <c r="P15540">
        <v>21</v>
      </c>
      <c r="Q15540">
        <v>31</v>
      </c>
      <c r="S15540">
        <v>22</v>
      </c>
    </row>
    <row r="15541" spans="1:19" x14ac:dyDescent="0.2">
      <c r="A15541" t="s">
        <v>32086</v>
      </c>
      <c r="B15541" t="s">
        <v>31898</v>
      </c>
      <c r="C15541" t="s">
        <v>899</v>
      </c>
      <c r="D15541" t="s">
        <v>1001</v>
      </c>
      <c r="E15541" s="23">
        <v>44501</v>
      </c>
      <c r="F15541">
        <v>0</v>
      </c>
      <c r="G15541">
        <v>0</v>
      </c>
      <c r="I15541">
        <v>2</v>
      </c>
      <c r="J15541">
        <v>0</v>
      </c>
      <c r="L15541">
        <v>0</v>
      </c>
      <c r="N15541">
        <v>2</v>
      </c>
      <c r="O15541" t="s">
        <v>904</v>
      </c>
      <c r="P15541">
        <v>0</v>
      </c>
      <c r="Q15541">
        <v>0</v>
      </c>
      <c r="S15541">
        <v>0</v>
      </c>
    </row>
    <row r="15542" spans="1:19" x14ac:dyDescent="0.2">
      <c r="A15542" t="s">
        <v>32087</v>
      </c>
      <c r="B15542" t="s">
        <v>31899</v>
      </c>
      <c r="C15542" t="s">
        <v>1237</v>
      </c>
      <c r="D15542" t="s">
        <v>1000</v>
      </c>
      <c r="E15542" s="23">
        <v>44501</v>
      </c>
      <c r="F15542">
        <v>17</v>
      </c>
      <c r="G15542">
        <v>21</v>
      </c>
      <c r="I15542">
        <v>63</v>
      </c>
      <c r="J15542">
        <v>92</v>
      </c>
      <c r="L15542">
        <v>118</v>
      </c>
      <c r="N15542">
        <v>61</v>
      </c>
      <c r="P15542">
        <v>8</v>
      </c>
      <c r="Q15542">
        <v>8</v>
      </c>
      <c r="S15542">
        <v>4</v>
      </c>
    </row>
    <row r="15543" spans="1:19" x14ac:dyDescent="0.2">
      <c r="A15543" t="s">
        <v>32088</v>
      </c>
      <c r="B15543" t="s">
        <v>31900</v>
      </c>
      <c r="C15543" t="s">
        <v>1237</v>
      </c>
      <c r="D15543" t="s">
        <v>1001</v>
      </c>
      <c r="E15543" s="23">
        <v>44501</v>
      </c>
      <c r="F15543">
        <v>0</v>
      </c>
      <c r="G15543">
        <v>0</v>
      </c>
      <c r="I15543">
        <v>2</v>
      </c>
      <c r="J15543">
        <v>0</v>
      </c>
      <c r="L15543">
        <v>0</v>
      </c>
      <c r="N15543">
        <v>2</v>
      </c>
      <c r="P15543">
        <v>0</v>
      </c>
      <c r="Q15543">
        <v>0</v>
      </c>
      <c r="S15543">
        <v>0</v>
      </c>
    </row>
    <row r="15544" spans="1:19" x14ac:dyDescent="0.2">
      <c r="A15544" t="s">
        <v>32089</v>
      </c>
      <c r="B15544" t="s">
        <v>31901</v>
      </c>
      <c r="C15544" t="s">
        <v>1237</v>
      </c>
      <c r="D15544" t="s">
        <v>1002</v>
      </c>
      <c r="E15544" s="23">
        <v>44501</v>
      </c>
      <c r="F15544">
        <v>17</v>
      </c>
      <c r="G15544">
        <v>21</v>
      </c>
      <c r="I15544">
        <v>65</v>
      </c>
      <c r="J15544">
        <v>92</v>
      </c>
      <c r="L15544">
        <v>118</v>
      </c>
      <c r="N15544">
        <v>63</v>
      </c>
      <c r="P15544">
        <v>8</v>
      </c>
      <c r="Q15544">
        <v>8</v>
      </c>
      <c r="S15544">
        <v>4</v>
      </c>
    </row>
    <row r="15545" spans="1:19" x14ac:dyDescent="0.2">
      <c r="A15545" t="s">
        <v>32090</v>
      </c>
      <c r="B15545" t="s">
        <v>31902</v>
      </c>
      <c r="C15545" t="s">
        <v>235</v>
      </c>
      <c r="D15545" t="s">
        <v>1002</v>
      </c>
      <c r="E15545" s="23">
        <v>44501</v>
      </c>
      <c r="F15545">
        <v>62</v>
      </c>
      <c r="G15545">
        <v>73.5</v>
      </c>
      <c r="I15545">
        <v>378</v>
      </c>
      <c r="J15545">
        <v>505</v>
      </c>
      <c r="L15545">
        <v>585</v>
      </c>
      <c r="N15545">
        <v>358</v>
      </c>
      <c r="P15545">
        <v>21</v>
      </c>
      <c r="Q15545">
        <v>31</v>
      </c>
      <c r="S15545">
        <v>22</v>
      </c>
    </row>
    <row r="15546" spans="1:19" x14ac:dyDescent="0.2">
      <c r="A15546" t="s">
        <v>32279</v>
      </c>
      <c r="B15546" t="s">
        <v>32091</v>
      </c>
      <c r="C15546" t="s">
        <v>228</v>
      </c>
      <c r="D15546" t="s">
        <v>1000</v>
      </c>
      <c r="E15546" s="23">
        <v>44531</v>
      </c>
      <c r="F15546">
        <v>0</v>
      </c>
      <c r="G15546">
        <v>0</v>
      </c>
      <c r="I15546">
        <v>0</v>
      </c>
      <c r="J15546">
        <v>0</v>
      </c>
      <c r="L15546">
        <v>0</v>
      </c>
      <c r="N15546">
        <v>0</v>
      </c>
      <c r="P15546">
        <v>0</v>
      </c>
      <c r="Q15546">
        <v>0</v>
      </c>
      <c r="S15546">
        <v>0</v>
      </c>
    </row>
    <row r="15547" spans="1:19" x14ac:dyDescent="0.2">
      <c r="A15547" t="s">
        <v>32280</v>
      </c>
      <c r="B15547" t="s">
        <v>32092</v>
      </c>
      <c r="C15547" t="s">
        <v>211</v>
      </c>
      <c r="D15547" t="s">
        <v>1000</v>
      </c>
      <c r="E15547" s="23">
        <v>44531</v>
      </c>
      <c r="F15547">
        <v>0</v>
      </c>
      <c r="G15547">
        <v>0</v>
      </c>
      <c r="I15547">
        <v>0</v>
      </c>
      <c r="J15547">
        <v>0</v>
      </c>
      <c r="L15547">
        <v>0</v>
      </c>
      <c r="N15547">
        <v>0</v>
      </c>
      <c r="P15547">
        <v>0</v>
      </c>
      <c r="Q15547">
        <v>0</v>
      </c>
      <c r="S15547">
        <v>0</v>
      </c>
    </row>
    <row r="15548" spans="1:19" x14ac:dyDescent="0.2">
      <c r="A15548" t="s">
        <v>32281</v>
      </c>
      <c r="B15548" t="s">
        <v>32093</v>
      </c>
      <c r="C15548" t="s">
        <v>213</v>
      </c>
      <c r="D15548" t="s">
        <v>1000</v>
      </c>
      <c r="E15548" s="23">
        <v>44531</v>
      </c>
      <c r="F15548">
        <v>0</v>
      </c>
      <c r="G15548">
        <v>0</v>
      </c>
      <c r="I15548">
        <v>0</v>
      </c>
      <c r="J15548">
        <v>0</v>
      </c>
      <c r="L15548">
        <v>0</v>
      </c>
      <c r="N15548">
        <v>0</v>
      </c>
      <c r="P15548">
        <v>0</v>
      </c>
      <c r="Q15548">
        <v>0</v>
      </c>
      <c r="S15548">
        <v>0</v>
      </c>
    </row>
    <row r="15549" spans="1:19" x14ac:dyDescent="0.2">
      <c r="A15549" t="s">
        <v>32282</v>
      </c>
      <c r="B15549" t="s">
        <v>32094</v>
      </c>
      <c r="C15549" t="s">
        <v>229</v>
      </c>
      <c r="D15549" t="s">
        <v>1000</v>
      </c>
      <c r="E15549" s="23">
        <v>44531</v>
      </c>
      <c r="F15549">
        <v>0</v>
      </c>
      <c r="G15549">
        <v>0</v>
      </c>
      <c r="I15549">
        <v>0</v>
      </c>
      <c r="J15549">
        <v>0</v>
      </c>
      <c r="L15549">
        <v>0</v>
      </c>
      <c r="N15549">
        <v>0</v>
      </c>
      <c r="P15549">
        <v>0</v>
      </c>
      <c r="Q15549">
        <v>0</v>
      </c>
      <c r="S15549">
        <v>0</v>
      </c>
    </row>
    <row r="15550" spans="1:19" x14ac:dyDescent="0.2">
      <c r="A15550" t="s">
        <v>32283</v>
      </c>
      <c r="B15550" t="s">
        <v>32095</v>
      </c>
      <c r="C15550" t="s">
        <v>1051</v>
      </c>
      <c r="D15550" t="s">
        <v>1000</v>
      </c>
      <c r="E15550" s="23">
        <v>44531</v>
      </c>
      <c r="F15550">
        <v>0</v>
      </c>
      <c r="G15550">
        <v>0</v>
      </c>
      <c r="I15550">
        <v>0</v>
      </c>
      <c r="J15550">
        <v>0</v>
      </c>
      <c r="L15550">
        <v>0</v>
      </c>
      <c r="N15550">
        <v>0</v>
      </c>
      <c r="P15550">
        <v>0</v>
      </c>
      <c r="Q15550">
        <v>0</v>
      </c>
      <c r="S15550">
        <v>0</v>
      </c>
    </row>
    <row r="15551" spans="1:19" x14ac:dyDescent="0.2">
      <c r="A15551" t="s">
        <v>32284</v>
      </c>
      <c r="B15551" t="s">
        <v>32096</v>
      </c>
      <c r="C15551" t="s">
        <v>1048</v>
      </c>
      <c r="D15551" t="s">
        <v>1000</v>
      </c>
      <c r="E15551" s="23">
        <v>44531</v>
      </c>
      <c r="F15551">
        <v>0</v>
      </c>
      <c r="G15551">
        <v>0</v>
      </c>
      <c r="I15551">
        <v>0</v>
      </c>
      <c r="J15551">
        <v>0</v>
      </c>
      <c r="L15551">
        <v>0</v>
      </c>
      <c r="N15551">
        <v>2</v>
      </c>
      <c r="P15551">
        <v>0</v>
      </c>
      <c r="Q15551">
        <v>0</v>
      </c>
      <c r="S15551">
        <v>0</v>
      </c>
    </row>
    <row r="15552" spans="1:19" x14ac:dyDescent="0.2">
      <c r="A15552" t="s">
        <v>32285</v>
      </c>
      <c r="B15552" t="s">
        <v>32097</v>
      </c>
      <c r="C15552" t="s">
        <v>1047</v>
      </c>
      <c r="D15552" t="s">
        <v>1000</v>
      </c>
      <c r="E15552" s="23">
        <v>44531</v>
      </c>
      <c r="F15552">
        <v>1.5</v>
      </c>
      <c r="G15552">
        <v>1.5</v>
      </c>
      <c r="I15552">
        <v>16</v>
      </c>
      <c r="J15552">
        <v>8</v>
      </c>
      <c r="L15552">
        <v>8</v>
      </c>
      <c r="N15552">
        <v>16</v>
      </c>
      <c r="P15552">
        <v>1</v>
      </c>
      <c r="Q15552">
        <v>1</v>
      </c>
      <c r="S15552">
        <v>0</v>
      </c>
    </row>
    <row r="15553" spans="1:19" x14ac:dyDescent="0.2">
      <c r="A15553" t="s">
        <v>32286</v>
      </c>
      <c r="B15553" t="s">
        <v>32098</v>
      </c>
      <c r="C15553" t="s">
        <v>1050</v>
      </c>
      <c r="D15553" t="s">
        <v>1001</v>
      </c>
      <c r="E15553" s="23">
        <v>44531</v>
      </c>
      <c r="F15553">
        <v>0</v>
      </c>
      <c r="G15553">
        <v>0</v>
      </c>
      <c r="I15553">
        <v>0</v>
      </c>
      <c r="J15553">
        <v>0</v>
      </c>
      <c r="L15553">
        <v>0</v>
      </c>
      <c r="N15553">
        <v>0</v>
      </c>
      <c r="P15553">
        <v>0</v>
      </c>
      <c r="Q15553">
        <v>0</v>
      </c>
      <c r="S15553">
        <v>0</v>
      </c>
    </row>
    <row r="15554" spans="1:19" x14ac:dyDescent="0.2">
      <c r="A15554" t="s">
        <v>32287</v>
      </c>
      <c r="B15554" t="s">
        <v>32099</v>
      </c>
      <c r="C15554" t="s">
        <v>1050</v>
      </c>
      <c r="D15554" t="s">
        <v>1000</v>
      </c>
      <c r="E15554" s="23">
        <v>44531</v>
      </c>
      <c r="F15554">
        <v>0</v>
      </c>
      <c r="G15554">
        <v>0</v>
      </c>
      <c r="I15554">
        <v>0</v>
      </c>
      <c r="J15554">
        <v>0</v>
      </c>
      <c r="L15554">
        <v>0</v>
      </c>
      <c r="N15554">
        <v>0</v>
      </c>
      <c r="P15554">
        <v>0</v>
      </c>
      <c r="Q15554">
        <v>0</v>
      </c>
      <c r="S15554">
        <v>0</v>
      </c>
    </row>
    <row r="15555" spans="1:19" x14ac:dyDescent="0.2">
      <c r="A15555" t="s">
        <v>32288</v>
      </c>
      <c r="B15555" t="s">
        <v>32100</v>
      </c>
      <c r="C15555" t="s">
        <v>1049</v>
      </c>
      <c r="D15555" t="s">
        <v>1001</v>
      </c>
      <c r="E15555" s="23">
        <v>44531</v>
      </c>
      <c r="F15555">
        <v>0</v>
      </c>
      <c r="G15555">
        <v>0</v>
      </c>
      <c r="I15555">
        <v>0</v>
      </c>
      <c r="J15555">
        <v>0</v>
      </c>
      <c r="L15555">
        <v>0</v>
      </c>
      <c r="N15555">
        <v>0</v>
      </c>
      <c r="P15555">
        <v>0</v>
      </c>
      <c r="Q15555">
        <v>0</v>
      </c>
      <c r="S15555">
        <v>0</v>
      </c>
    </row>
    <row r="15556" spans="1:19" x14ac:dyDescent="0.2">
      <c r="A15556" t="s">
        <v>32289</v>
      </c>
      <c r="B15556" t="s">
        <v>32101</v>
      </c>
      <c r="C15556" t="s">
        <v>1048</v>
      </c>
      <c r="D15556" t="s">
        <v>1001</v>
      </c>
      <c r="E15556" s="23">
        <v>44531</v>
      </c>
      <c r="F15556">
        <v>0</v>
      </c>
      <c r="G15556">
        <v>0</v>
      </c>
      <c r="I15556">
        <v>2</v>
      </c>
      <c r="J15556">
        <v>0</v>
      </c>
      <c r="L15556">
        <v>0</v>
      </c>
      <c r="N15556">
        <v>2</v>
      </c>
      <c r="P15556">
        <v>0</v>
      </c>
      <c r="Q15556">
        <v>0</v>
      </c>
      <c r="S15556">
        <v>0</v>
      </c>
    </row>
    <row r="15557" spans="1:19" x14ac:dyDescent="0.2">
      <c r="A15557" t="s">
        <v>32284</v>
      </c>
      <c r="B15557" t="s">
        <v>32096</v>
      </c>
      <c r="C15557" t="s">
        <v>1048</v>
      </c>
      <c r="D15557" t="s">
        <v>1000</v>
      </c>
      <c r="E15557" s="23">
        <v>44531</v>
      </c>
      <c r="F15557">
        <v>0.5</v>
      </c>
      <c r="G15557">
        <v>0.5</v>
      </c>
      <c r="I15557">
        <v>2</v>
      </c>
      <c r="J15557">
        <v>3</v>
      </c>
      <c r="L15557">
        <v>3</v>
      </c>
      <c r="N15557">
        <v>2</v>
      </c>
      <c r="P15557">
        <v>0</v>
      </c>
      <c r="Q15557">
        <v>0</v>
      </c>
      <c r="S15557">
        <v>0</v>
      </c>
    </row>
    <row r="15558" spans="1:19" x14ac:dyDescent="0.2">
      <c r="A15558" t="s">
        <v>32290</v>
      </c>
      <c r="B15558" t="s">
        <v>32102</v>
      </c>
      <c r="C15558" t="s">
        <v>1047</v>
      </c>
      <c r="D15558" t="s">
        <v>1001</v>
      </c>
      <c r="E15558" s="23">
        <v>44531</v>
      </c>
      <c r="F15558">
        <v>0</v>
      </c>
      <c r="G15558">
        <v>0</v>
      </c>
      <c r="I15558">
        <v>0</v>
      </c>
      <c r="J15558">
        <v>0</v>
      </c>
      <c r="L15558">
        <v>0</v>
      </c>
      <c r="N15558">
        <v>0</v>
      </c>
      <c r="P15558">
        <v>0</v>
      </c>
      <c r="Q15558">
        <v>0</v>
      </c>
      <c r="S15558">
        <v>0</v>
      </c>
    </row>
    <row r="15559" spans="1:19" x14ac:dyDescent="0.2">
      <c r="A15559" t="s">
        <v>32291</v>
      </c>
      <c r="B15559" t="s">
        <v>32103</v>
      </c>
      <c r="C15559" t="s">
        <v>25343</v>
      </c>
      <c r="D15559" t="s">
        <v>1001</v>
      </c>
      <c r="E15559" s="23">
        <v>44531</v>
      </c>
      <c r="F15559">
        <v>0</v>
      </c>
      <c r="G15559">
        <v>0</v>
      </c>
      <c r="I15559">
        <v>0</v>
      </c>
      <c r="J15559">
        <v>0</v>
      </c>
      <c r="L15559">
        <v>0</v>
      </c>
      <c r="N15559">
        <v>0</v>
      </c>
      <c r="P15559">
        <v>0</v>
      </c>
      <c r="Q15559">
        <v>0</v>
      </c>
      <c r="S15559">
        <v>0</v>
      </c>
    </row>
    <row r="15560" spans="1:19" x14ac:dyDescent="0.2">
      <c r="A15560" t="s">
        <v>32292</v>
      </c>
      <c r="B15560" t="s">
        <v>32104</v>
      </c>
      <c r="C15560" t="s">
        <v>25343</v>
      </c>
      <c r="D15560" t="s">
        <v>1000</v>
      </c>
      <c r="E15560" s="23">
        <v>44531</v>
      </c>
      <c r="F15560">
        <v>0</v>
      </c>
      <c r="G15560">
        <v>0</v>
      </c>
      <c r="I15560">
        <v>0</v>
      </c>
      <c r="J15560">
        <v>0</v>
      </c>
      <c r="L15560">
        <v>0</v>
      </c>
      <c r="N15560">
        <v>0</v>
      </c>
      <c r="P15560">
        <v>0</v>
      </c>
      <c r="Q15560">
        <v>0</v>
      </c>
      <c r="S15560">
        <v>0</v>
      </c>
    </row>
    <row r="15561" spans="1:19" x14ac:dyDescent="0.2">
      <c r="A15561" t="s">
        <v>32293</v>
      </c>
      <c r="B15561" t="s">
        <v>32105</v>
      </c>
      <c r="C15561" t="s">
        <v>25698</v>
      </c>
      <c r="D15561" t="s">
        <v>1000</v>
      </c>
      <c r="E15561" s="23">
        <v>44531</v>
      </c>
      <c r="F15561">
        <v>3</v>
      </c>
      <c r="G15561">
        <v>3</v>
      </c>
      <c r="I15561">
        <v>8</v>
      </c>
      <c r="J15561">
        <v>18</v>
      </c>
      <c r="L15561">
        <v>18</v>
      </c>
      <c r="N15561">
        <v>5</v>
      </c>
      <c r="P15561">
        <v>0</v>
      </c>
      <c r="Q15561">
        <v>0</v>
      </c>
      <c r="S15561">
        <v>3</v>
      </c>
    </row>
    <row r="15562" spans="1:19" x14ac:dyDescent="0.2">
      <c r="A15562" t="s">
        <v>32294</v>
      </c>
      <c r="B15562" t="s">
        <v>32106</v>
      </c>
      <c r="C15562" t="s">
        <v>959</v>
      </c>
      <c r="D15562" t="s">
        <v>1000</v>
      </c>
      <c r="E15562" s="23">
        <v>44531</v>
      </c>
      <c r="F15562">
        <v>0</v>
      </c>
      <c r="G15562">
        <v>0</v>
      </c>
      <c r="I15562">
        <v>0</v>
      </c>
      <c r="J15562">
        <v>0</v>
      </c>
      <c r="L15562">
        <v>0</v>
      </c>
      <c r="N15562">
        <v>0</v>
      </c>
      <c r="P15562">
        <v>0</v>
      </c>
      <c r="Q15562">
        <v>0</v>
      </c>
      <c r="S15562">
        <v>0</v>
      </c>
    </row>
    <row r="15563" spans="1:19" x14ac:dyDescent="0.2">
      <c r="A15563" t="s">
        <v>32295</v>
      </c>
      <c r="B15563" t="s">
        <v>32107</v>
      </c>
      <c r="C15563" t="s">
        <v>205</v>
      </c>
      <c r="D15563" t="s">
        <v>1000</v>
      </c>
      <c r="E15563" s="23">
        <v>44531</v>
      </c>
      <c r="F15563">
        <v>0</v>
      </c>
      <c r="G15563">
        <v>0</v>
      </c>
      <c r="I15563">
        <v>0</v>
      </c>
      <c r="J15563">
        <v>0</v>
      </c>
      <c r="L15563">
        <v>0</v>
      </c>
      <c r="N15563">
        <v>0</v>
      </c>
      <c r="P15563">
        <v>0</v>
      </c>
      <c r="Q15563">
        <v>0</v>
      </c>
      <c r="S15563">
        <v>0</v>
      </c>
    </row>
    <row r="15564" spans="1:19" x14ac:dyDescent="0.2">
      <c r="A15564" t="s">
        <v>32296</v>
      </c>
      <c r="B15564" t="s">
        <v>32108</v>
      </c>
      <c r="C15564" t="s">
        <v>384</v>
      </c>
      <c r="D15564" t="s">
        <v>1000</v>
      </c>
      <c r="E15564" s="23">
        <v>44531</v>
      </c>
      <c r="F15564">
        <v>0</v>
      </c>
      <c r="G15564">
        <v>0</v>
      </c>
      <c r="I15564">
        <v>0</v>
      </c>
      <c r="J15564">
        <v>0</v>
      </c>
      <c r="L15564">
        <v>0</v>
      </c>
      <c r="N15564">
        <v>0</v>
      </c>
      <c r="P15564">
        <v>0</v>
      </c>
      <c r="Q15564">
        <v>0</v>
      </c>
      <c r="S15564">
        <v>0</v>
      </c>
    </row>
    <row r="15565" spans="1:19" x14ac:dyDescent="0.2">
      <c r="A15565" t="s">
        <v>32297</v>
      </c>
      <c r="B15565" t="s">
        <v>32109</v>
      </c>
      <c r="C15565" t="s">
        <v>210</v>
      </c>
      <c r="D15565" t="s">
        <v>1000</v>
      </c>
      <c r="E15565" s="23">
        <v>44531</v>
      </c>
      <c r="F15565">
        <v>0</v>
      </c>
      <c r="G15565">
        <v>0</v>
      </c>
      <c r="I15565">
        <v>0</v>
      </c>
      <c r="J15565">
        <v>0</v>
      </c>
      <c r="L15565">
        <v>0</v>
      </c>
      <c r="N15565">
        <v>0</v>
      </c>
      <c r="P15565">
        <v>0</v>
      </c>
      <c r="Q15565">
        <v>0</v>
      </c>
      <c r="S15565">
        <v>0</v>
      </c>
    </row>
    <row r="15566" spans="1:19" x14ac:dyDescent="0.2">
      <c r="A15566" t="s">
        <v>32298</v>
      </c>
      <c r="B15566" t="s">
        <v>32110</v>
      </c>
      <c r="C15566" t="s">
        <v>215</v>
      </c>
      <c r="D15566" t="s">
        <v>1000</v>
      </c>
      <c r="E15566" s="23">
        <v>44531</v>
      </c>
      <c r="F15566">
        <v>5</v>
      </c>
      <c r="G15566">
        <v>7</v>
      </c>
      <c r="I15566">
        <v>24</v>
      </c>
      <c r="J15566">
        <v>30</v>
      </c>
      <c r="L15566">
        <v>39</v>
      </c>
      <c r="N15566">
        <v>21</v>
      </c>
      <c r="P15566">
        <v>5</v>
      </c>
      <c r="Q15566">
        <v>6</v>
      </c>
      <c r="S15566">
        <v>3</v>
      </c>
    </row>
    <row r="15567" spans="1:19" x14ac:dyDescent="0.2">
      <c r="A15567" t="s">
        <v>32299</v>
      </c>
      <c r="B15567" t="s">
        <v>32111</v>
      </c>
      <c r="C15567" t="s">
        <v>960</v>
      </c>
      <c r="D15567" t="s">
        <v>1000</v>
      </c>
      <c r="E15567" s="23">
        <v>44531</v>
      </c>
      <c r="F15567">
        <v>0</v>
      </c>
      <c r="G15567">
        <v>0</v>
      </c>
      <c r="I15567">
        <v>0</v>
      </c>
      <c r="J15567">
        <v>0</v>
      </c>
      <c r="L15567">
        <v>0</v>
      </c>
      <c r="N15567">
        <v>0</v>
      </c>
      <c r="P15567">
        <v>0</v>
      </c>
      <c r="Q15567">
        <v>0</v>
      </c>
      <c r="S15567">
        <v>0</v>
      </c>
    </row>
    <row r="15568" spans="1:19" x14ac:dyDescent="0.2">
      <c r="A15568" t="s">
        <v>32300</v>
      </c>
      <c r="B15568" t="s">
        <v>32112</v>
      </c>
      <c r="C15568" t="s">
        <v>961</v>
      </c>
      <c r="D15568" t="s">
        <v>1000</v>
      </c>
      <c r="E15568" s="23">
        <v>44531</v>
      </c>
      <c r="F15568">
        <v>4</v>
      </c>
      <c r="G15568">
        <v>4</v>
      </c>
      <c r="I15568">
        <v>17</v>
      </c>
      <c r="J15568">
        <v>20</v>
      </c>
      <c r="L15568">
        <v>20</v>
      </c>
      <c r="N15568">
        <v>13</v>
      </c>
      <c r="P15568">
        <v>4</v>
      </c>
      <c r="Q15568">
        <v>4</v>
      </c>
      <c r="S15568">
        <v>4</v>
      </c>
    </row>
    <row r="15569" spans="1:19" x14ac:dyDescent="0.2">
      <c r="A15569" t="s">
        <v>32301</v>
      </c>
      <c r="B15569" t="s">
        <v>32113</v>
      </c>
      <c r="C15569" t="s">
        <v>221</v>
      </c>
      <c r="D15569" t="s">
        <v>1000</v>
      </c>
      <c r="E15569" s="23">
        <v>44531</v>
      </c>
      <c r="F15569">
        <v>0</v>
      </c>
      <c r="G15569">
        <v>0</v>
      </c>
      <c r="I15569">
        <v>0</v>
      </c>
      <c r="J15569">
        <v>0</v>
      </c>
      <c r="L15569">
        <v>0</v>
      </c>
      <c r="N15569">
        <v>0</v>
      </c>
      <c r="P15569">
        <v>0</v>
      </c>
      <c r="Q15569">
        <v>0</v>
      </c>
      <c r="S15569">
        <v>0</v>
      </c>
    </row>
    <row r="15570" spans="1:19" x14ac:dyDescent="0.2">
      <c r="A15570" t="s">
        <v>32302</v>
      </c>
      <c r="B15570" t="s">
        <v>32114</v>
      </c>
      <c r="C15570" t="s">
        <v>222</v>
      </c>
      <c r="D15570" t="s">
        <v>1000</v>
      </c>
      <c r="E15570" s="23">
        <v>44531</v>
      </c>
      <c r="F15570">
        <v>0</v>
      </c>
      <c r="G15570">
        <v>0</v>
      </c>
      <c r="I15570">
        <v>0</v>
      </c>
      <c r="J15570">
        <v>0</v>
      </c>
      <c r="L15570">
        <v>0</v>
      </c>
      <c r="N15570">
        <v>0</v>
      </c>
      <c r="P15570">
        <v>0</v>
      </c>
      <c r="Q15570">
        <v>0</v>
      </c>
      <c r="S15570">
        <v>0</v>
      </c>
    </row>
    <row r="15571" spans="1:19" x14ac:dyDescent="0.2">
      <c r="A15571" t="s">
        <v>32303</v>
      </c>
      <c r="B15571" t="s">
        <v>32115</v>
      </c>
      <c r="C15571" t="s">
        <v>1052</v>
      </c>
      <c r="D15571" t="s">
        <v>1000</v>
      </c>
      <c r="E15571" s="23">
        <v>44531</v>
      </c>
      <c r="F15571">
        <v>2.5</v>
      </c>
      <c r="G15571">
        <v>3</v>
      </c>
      <c r="I15571">
        <v>19</v>
      </c>
      <c r="J15571">
        <v>14</v>
      </c>
      <c r="L15571">
        <v>17</v>
      </c>
      <c r="N15571">
        <v>19</v>
      </c>
      <c r="P15571">
        <v>0</v>
      </c>
      <c r="Q15571">
        <v>0</v>
      </c>
      <c r="S15571">
        <v>0</v>
      </c>
    </row>
    <row r="15572" spans="1:19" x14ac:dyDescent="0.2">
      <c r="A15572" t="s">
        <v>32304</v>
      </c>
      <c r="B15572" t="s">
        <v>32116</v>
      </c>
      <c r="C15572" t="s">
        <v>1053</v>
      </c>
      <c r="D15572" t="s">
        <v>1000</v>
      </c>
      <c r="E15572" s="23">
        <v>44531</v>
      </c>
      <c r="F15572">
        <v>1</v>
      </c>
      <c r="G15572">
        <v>1</v>
      </c>
      <c r="I15572">
        <v>2</v>
      </c>
      <c r="J15572">
        <v>5</v>
      </c>
      <c r="L15572">
        <v>5</v>
      </c>
      <c r="N15572">
        <v>0</v>
      </c>
      <c r="P15572">
        <v>0</v>
      </c>
      <c r="Q15572">
        <v>0</v>
      </c>
      <c r="S15572">
        <v>2</v>
      </c>
    </row>
    <row r="15573" spans="1:19" x14ac:dyDescent="0.2">
      <c r="A15573" t="s">
        <v>32305</v>
      </c>
      <c r="B15573" t="s">
        <v>32117</v>
      </c>
      <c r="C15573" t="s">
        <v>1052</v>
      </c>
      <c r="D15573" t="s">
        <v>1001</v>
      </c>
      <c r="E15573" s="23">
        <v>44531</v>
      </c>
      <c r="F15573">
        <v>0</v>
      </c>
      <c r="G15573">
        <v>0</v>
      </c>
      <c r="I15573">
        <v>0</v>
      </c>
      <c r="J15573">
        <v>0</v>
      </c>
      <c r="L15573">
        <v>0</v>
      </c>
      <c r="N15573">
        <v>0</v>
      </c>
      <c r="P15573">
        <v>0</v>
      </c>
      <c r="Q15573">
        <v>0</v>
      </c>
      <c r="S15573">
        <v>0</v>
      </c>
    </row>
    <row r="15574" spans="1:19" x14ac:dyDescent="0.2">
      <c r="A15574" t="s">
        <v>32306</v>
      </c>
      <c r="B15574" t="s">
        <v>32118</v>
      </c>
      <c r="C15574" t="s">
        <v>1053</v>
      </c>
      <c r="D15574" t="s">
        <v>1001</v>
      </c>
      <c r="E15574" s="23">
        <v>44531</v>
      </c>
      <c r="F15574">
        <v>0</v>
      </c>
      <c r="G15574">
        <v>0</v>
      </c>
      <c r="I15574">
        <v>0</v>
      </c>
      <c r="J15574">
        <v>0</v>
      </c>
      <c r="L15574">
        <v>0</v>
      </c>
      <c r="N15574">
        <v>0</v>
      </c>
      <c r="P15574">
        <v>0</v>
      </c>
      <c r="Q15574">
        <v>0</v>
      </c>
      <c r="S15574">
        <v>0</v>
      </c>
    </row>
    <row r="15575" spans="1:19" x14ac:dyDescent="0.2">
      <c r="A15575" t="s">
        <v>32307</v>
      </c>
      <c r="B15575" t="s">
        <v>32119</v>
      </c>
      <c r="C15575" t="s">
        <v>1054</v>
      </c>
      <c r="D15575" t="s">
        <v>1001</v>
      </c>
      <c r="E15575" s="23">
        <v>44531</v>
      </c>
      <c r="F15575">
        <v>0</v>
      </c>
      <c r="G15575">
        <v>0</v>
      </c>
      <c r="I15575">
        <v>0</v>
      </c>
      <c r="J15575">
        <v>0</v>
      </c>
      <c r="L15575">
        <v>0</v>
      </c>
      <c r="N15575">
        <v>0</v>
      </c>
      <c r="P15575">
        <v>0</v>
      </c>
      <c r="Q15575">
        <v>0</v>
      </c>
      <c r="S15575">
        <v>0</v>
      </c>
    </row>
    <row r="15576" spans="1:19" x14ac:dyDescent="0.2">
      <c r="A15576" t="s">
        <v>32308</v>
      </c>
      <c r="B15576" t="s">
        <v>32120</v>
      </c>
      <c r="C15576" t="s">
        <v>1054</v>
      </c>
      <c r="D15576" t="s">
        <v>1000</v>
      </c>
      <c r="E15576" s="23">
        <v>44531</v>
      </c>
      <c r="F15576">
        <v>0</v>
      </c>
      <c r="G15576">
        <v>0</v>
      </c>
      <c r="I15576">
        <v>0</v>
      </c>
      <c r="J15576">
        <v>0</v>
      </c>
      <c r="L15576">
        <v>0</v>
      </c>
      <c r="N15576">
        <v>0</v>
      </c>
      <c r="P15576">
        <v>0</v>
      </c>
      <c r="Q15576">
        <v>0</v>
      </c>
      <c r="S15576">
        <v>0</v>
      </c>
    </row>
    <row r="15577" spans="1:19" x14ac:dyDescent="0.2">
      <c r="A15577" t="s">
        <v>32309</v>
      </c>
      <c r="B15577" t="s">
        <v>32121</v>
      </c>
      <c r="C15577" t="s">
        <v>25359</v>
      </c>
      <c r="D15577" t="s">
        <v>1001</v>
      </c>
      <c r="E15577" s="23">
        <v>44531</v>
      </c>
      <c r="F15577">
        <v>0</v>
      </c>
      <c r="G15577">
        <v>0</v>
      </c>
      <c r="I15577">
        <v>0</v>
      </c>
      <c r="J15577">
        <v>0</v>
      </c>
      <c r="L15577">
        <v>0</v>
      </c>
      <c r="N15577">
        <v>0</v>
      </c>
      <c r="P15577">
        <v>0</v>
      </c>
      <c r="Q15577">
        <v>0</v>
      </c>
      <c r="S15577">
        <v>0</v>
      </c>
    </row>
    <row r="15578" spans="1:19" x14ac:dyDescent="0.2">
      <c r="A15578" t="s">
        <v>32310</v>
      </c>
      <c r="B15578" t="s">
        <v>32122</v>
      </c>
      <c r="C15578" t="s">
        <v>25359</v>
      </c>
      <c r="D15578" t="s">
        <v>1000</v>
      </c>
      <c r="E15578" s="23">
        <v>44531</v>
      </c>
      <c r="F15578">
        <v>0</v>
      </c>
      <c r="G15578">
        <v>0</v>
      </c>
      <c r="I15578">
        <v>0</v>
      </c>
      <c r="J15578">
        <v>0</v>
      </c>
      <c r="L15578">
        <v>0</v>
      </c>
      <c r="N15578">
        <v>0</v>
      </c>
      <c r="P15578">
        <v>0</v>
      </c>
      <c r="Q15578">
        <v>0</v>
      </c>
      <c r="S15578">
        <v>0</v>
      </c>
    </row>
    <row r="15579" spans="1:19" x14ac:dyDescent="0.2">
      <c r="A15579" t="s">
        <v>32311</v>
      </c>
      <c r="B15579" t="s">
        <v>32123</v>
      </c>
      <c r="C15579" t="s">
        <v>200</v>
      </c>
      <c r="D15579" t="s">
        <v>1000</v>
      </c>
      <c r="E15579" s="23">
        <v>44531</v>
      </c>
      <c r="F15579">
        <v>1</v>
      </c>
      <c r="G15579">
        <v>1</v>
      </c>
      <c r="I15579">
        <v>1</v>
      </c>
      <c r="J15579">
        <v>5</v>
      </c>
      <c r="L15579">
        <v>5</v>
      </c>
      <c r="N15579">
        <v>1</v>
      </c>
      <c r="P15579">
        <v>0</v>
      </c>
      <c r="Q15579">
        <v>0</v>
      </c>
      <c r="S15579">
        <v>0</v>
      </c>
    </row>
    <row r="15580" spans="1:19" x14ac:dyDescent="0.2">
      <c r="A15580" t="s">
        <v>32312</v>
      </c>
      <c r="B15580" t="s">
        <v>32124</v>
      </c>
      <c r="C15580" t="s">
        <v>204</v>
      </c>
      <c r="D15580" t="s">
        <v>1000</v>
      </c>
      <c r="E15580" s="23">
        <v>44531</v>
      </c>
      <c r="F15580">
        <v>0</v>
      </c>
      <c r="G15580">
        <v>0</v>
      </c>
      <c r="I15580">
        <v>0</v>
      </c>
      <c r="J15580">
        <v>0</v>
      </c>
      <c r="L15580">
        <v>0</v>
      </c>
      <c r="N15580">
        <v>0</v>
      </c>
      <c r="P15580">
        <v>0</v>
      </c>
      <c r="Q15580">
        <v>0</v>
      </c>
      <c r="S15580">
        <v>0</v>
      </c>
    </row>
    <row r="15581" spans="1:19" x14ac:dyDescent="0.2">
      <c r="A15581" t="s">
        <v>32313</v>
      </c>
      <c r="B15581" t="s">
        <v>32125</v>
      </c>
      <c r="C15581" t="s">
        <v>385</v>
      </c>
      <c r="D15581" t="s">
        <v>1000</v>
      </c>
      <c r="E15581" s="23">
        <v>44531</v>
      </c>
      <c r="F15581">
        <v>0</v>
      </c>
      <c r="G15581">
        <v>0</v>
      </c>
      <c r="I15581">
        <v>0</v>
      </c>
      <c r="J15581">
        <v>0</v>
      </c>
      <c r="L15581">
        <v>0</v>
      </c>
      <c r="N15581">
        <v>0</v>
      </c>
      <c r="P15581">
        <v>0</v>
      </c>
      <c r="Q15581">
        <v>0</v>
      </c>
      <c r="S15581">
        <v>0</v>
      </c>
    </row>
    <row r="15582" spans="1:19" x14ac:dyDescent="0.2">
      <c r="A15582" t="s">
        <v>32314</v>
      </c>
      <c r="B15582" t="s">
        <v>32126</v>
      </c>
      <c r="C15582" t="s">
        <v>208</v>
      </c>
      <c r="D15582" t="s">
        <v>1000</v>
      </c>
      <c r="E15582" s="23">
        <v>44531</v>
      </c>
      <c r="F15582">
        <v>3.5</v>
      </c>
      <c r="G15582">
        <v>3.5</v>
      </c>
      <c r="I15582">
        <v>9</v>
      </c>
      <c r="J15582">
        <v>18</v>
      </c>
      <c r="L15582">
        <v>20</v>
      </c>
      <c r="N15582">
        <v>9</v>
      </c>
      <c r="P15582">
        <v>0</v>
      </c>
      <c r="Q15582">
        <v>0</v>
      </c>
      <c r="S15582">
        <v>0</v>
      </c>
    </row>
    <row r="15583" spans="1:19" x14ac:dyDescent="0.2">
      <c r="A15583" t="s">
        <v>32315</v>
      </c>
      <c r="B15583" t="s">
        <v>32127</v>
      </c>
      <c r="C15583" t="s">
        <v>900</v>
      </c>
      <c r="D15583" t="s">
        <v>1000</v>
      </c>
      <c r="E15583" s="23">
        <v>44531</v>
      </c>
      <c r="F15583">
        <v>3</v>
      </c>
      <c r="G15583">
        <v>4.5</v>
      </c>
      <c r="I15583">
        <v>6</v>
      </c>
      <c r="J15583">
        <v>17</v>
      </c>
      <c r="L15583">
        <v>26</v>
      </c>
      <c r="N15583">
        <v>6</v>
      </c>
      <c r="P15583">
        <v>1</v>
      </c>
      <c r="Q15583">
        <v>1</v>
      </c>
      <c r="S15583">
        <v>0</v>
      </c>
    </row>
    <row r="15584" spans="1:19" x14ac:dyDescent="0.2">
      <c r="A15584" t="s">
        <v>32316</v>
      </c>
      <c r="B15584" t="s">
        <v>32128</v>
      </c>
      <c r="C15584" t="s">
        <v>905</v>
      </c>
      <c r="D15584" t="s">
        <v>1000</v>
      </c>
      <c r="E15584" s="23">
        <v>44531</v>
      </c>
      <c r="F15584">
        <v>0</v>
      </c>
      <c r="G15584">
        <v>0</v>
      </c>
      <c r="I15584">
        <v>0</v>
      </c>
      <c r="J15584">
        <v>0</v>
      </c>
      <c r="L15584">
        <v>0</v>
      </c>
      <c r="N15584">
        <v>0</v>
      </c>
      <c r="P15584">
        <v>0</v>
      </c>
      <c r="Q15584">
        <v>0</v>
      </c>
      <c r="S15584">
        <v>0</v>
      </c>
    </row>
    <row r="15585" spans="1:19" x14ac:dyDescent="0.2">
      <c r="A15585" t="s">
        <v>32317</v>
      </c>
      <c r="B15585" t="s">
        <v>32129</v>
      </c>
      <c r="C15585" t="s">
        <v>316</v>
      </c>
      <c r="D15585" t="s">
        <v>1000</v>
      </c>
      <c r="E15585" s="23">
        <v>44531</v>
      </c>
      <c r="F15585">
        <v>4</v>
      </c>
      <c r="G15585">
        <v>6</v>
      </c>
      <c r="I15585">
        <v>8</v>
      </c>
      <c r="J15585">
        <v>22</v>
      </c>
      <c r="L15585">
        <v>34</v>
      </c>
      <c r="N15585">
        <v>8</v>
      </c>
      <c r="P15585">
        <v>2</v>
      </c>
      <c r="Q15585">
        <v>2</v>
      </c>
      <c r="S15585">
        <v>0</v>
      </c>
    </row>
    <row r="15586" spans="1:19" x14ac:dyDescent="0.2">
      <c r="A15586" t="s">
        <v>32318</v>
      </c>
      <c r="B15586" t="s">
        <v>32130</v>
      </c>
      <c r="C15586" t="s">
        <v>218</v>
      </c>
      <c r="D15586" t="s">
        <v>1000</v>
      </c>
      <c r="E15586" s="23">
        <v>44531</v>
      </c>
      <c r="F15586">
        <v>0</v>
      </c>
      <c r="G15586">
        <v>0</v>
      </c>
      <c r="I15586">
        <v>0</v>
      </c>
      <c r="J15586">
        <v>0</v>
      </c>
      <c r="L15586">
        <v>0</v>
      </c>
      <c r="N15586">
        <v>0</v>
      </c>
      <c r="P15586">
        <v>0</v>
      </c>
      <c r="Q15586">
        <v>0</v>
      </c>
      <c r="S15586">
        <v>0</v>
      </c>
    </row>
    <row r="15587" spans="1:19" x14ac:dyDescent="0.2">
      <c r="A15587" t="s">
        <v>32319</v>
      </c>
      <c r="B15587" t="s">
        <v>32131</v>
      </c>
      <c r="C15587" t="s">
        <v>202</v>
      </c>
      <c r="D15587" t="s">
        <v>1000</v>
      </c>
      <c r="E15587" s="23">
        <v>44531</v>
      </c>
      <c r="F15587">
        <v>8</v>
      </c>
      <c r="G15587">
        <v>7</v>
      </c>
      <c r="I15587">
        <v>55</v>
      </c>
      <c r="J15587">
        <v>84</v>
      </c>
      <c r="L15587">
        <v>73</v>
      </c>
      <c r="N15587">
        <v>55</v>
      </c>
      <c r="P15587">
        <v>0</v>
      </c>
      <c r="Q15587">
        <v>4</v>
      </c>
      <c r="S15587">
        <v>0</v>
      </c>
    </row>
    <row r="15588" spans="1:19" x14ac:dyDescent="0.2">
      <c r="A15588" t="s">
        <v>32320</v>
      </c>
      <c r="B15588" t="s">
        <v>32132</v>
      </c>
      <c r="C15588" t="s">
        <v>347</v>
      </c>
      <c r="D15588" t="s">
        <v>1000</v>
      </c>
      <c r="E15588" s="23">
        <v>44531</v>
      </c>
      <c r="F15588">
        <v>0</v>
      </c>
      <c r="G15588">
        <v>0</v>
      </c>
      <c r="I15588">
        <v>0</v>
      </c>
      <c r="J15588">
        <v>0</v>
      </c>
      <c r="L15588">
        <v>0</v>
      </c>
      <c r="N15588">
        <v>0</v>
      </c>
      <c r="P15588">
        <v>0</v>
      </c>
      <c r="Q15588">
        <v>0</v>
      </c>
      <c r="S15588">
        <v>0</v>
      </c>
    </row>
    <row r="15589" spans="1:19" x14ac:dyDescent="0.2">
      <c r="A15589" t="s">
        <v>32321</v>
      </c>
      <c r="B15589" t="s">
        <v>32133</v>
      </c>
      <c r="C15589" t="s">
        <v>224</v>
      </c>
      <c r="D15589" t="s">
        <v>1000</v>
      </c>
      <c r="E15589" s="23">
        <v>44531</v>
      </c>
      <c r="F15589">
        <v>0</v>
      </c>
      <c r="G15589">
        <v>0</v>
      </c>
      <c r="I15589">
        <v>0</v>
      </c>
      <c r="J15589">
        <v>0</v>
      </c>
      <c r="L15589">
        <v>0</v>
      </c>
      <c r="N15589">
        <v>0</v>
      </c>
      <c r="P15589">
        <v>0</v>
      </c>
      <c r="Q15589">
        <v>0</v>
      </c>
      <c r="S15589">
        <v>0</v>
      </c>
    </row>
    <row r="15590" spans="1:19" x14ac:dyDescent="0.2">
      <c r="A15590" t="s">
        <v>32322</v>
      </c>
      <c r="B15590" t="s">
        <v>32134</v>
      </c>
      <c r="C15590" t="s">
        <v>345</v>
      </c>
      <c r="D15590" t="s">
        <v>1000</v>
      </c>
      <c r="E15590" s="23">
        <v>44531</v>
      </c>
      <c r="F15590">
        <v>0</v>
      </c>
      <c r="G15590">
        <v>0</v>
      </c>
      <c r="I15590">
        <v>0</v>
      </c>
      <c r="J15590">
        <v>0</v>
      </c>
      <c r="L15590">
        <v>0</v>
      </c>
      <c r="N15590">
        <v>0</v>
      </c>
      <c r="P15590">
        <v>0</v>
      </c>
      <c r="Q15590">
        <v>0</v>
      </c>
      <c r="S15590">
        <v>0</v>
      </c>
    </row>
    <row r="15591" spans="1:19" x14ac:dyDescent="0.2">
      <c r="A15591" t="s">
        <v>32323</v>
      </c>
      <c r="B15591" t="s">
        <v>32135</v>
      </c>
      <c r="C15591" t="s">
        <v>226</v>
      </c>
      <c r="D15591" t="s">
        <v>1000</v>
      </c>
      <c r="E15591" s="23">
        <v>44531</v>
      </c>
      <c r="F15591">
        <v>3</v>
      </c>
      <c r="G15591">
        <v>4</v>
      </c>
      <c r="I15591">
        <v>17</v>
      </c>
      <c r="J15591">
        <v>42</v>
      </c>
      <c r="L15591">
        <v>56</v>
      </c>
      <c r="N15591">
        <v>17</v>
      </c>
      <c r="P15591">
        <v>0</v>
      </c>
      <c r="Q15591">
        <v>0</v>
      </c>
      <c r="S15591">
        <v>0</v>
      </c>
    </row>
    <row r="15592" spans="1:19" x14ac:dyDescent="0.2">
      <c r="A15592" t="s">
        <v>32324</v>
      </c>
      <c r="B15592" t="s">
        <v>32136</v>
      </c>
      <c r="C15592" t="s">
        <v>231</v>
      </c>
      <c r="D15592" t="s">
        <v>1000</v>
      </c>
      <c r="E15592" s="23">
        <v>44531</v>
      </c>
      <c r="F15592">
        <v>10</v>
      </c>
      <c r="G15592">
        <v>10</v>
      </c>
      <c r="I15592">
        <v>109</v>
      </c>
      <c r="J15592">
        <v>110</v>
      </c>
      <c r="L15592">
        <v>110</v>
      </c>
      <c r="N15592">
        <v>109</v>
      </c>
      <c r="P15592">
        <v>1</v>
      </c>
      <c r="Q15592">
        <v>4</v>
      </c>
      <c r="S15592">
        <v>0</v>
      </c>
    </row>
    <row r="15593" spans="1:19" x14ac:dyDescent="0.2">
      <c r="A15593" t="s">
        <v>32325</v>
      </c>
      <c r="B15593" t="s">
        <v>32137</v>
      </c>
      <c r="C15593" t="s">
        <v>216</v>
      </c>
      <c r="D15593" t="s">
        <v>1000</v>
      </c>
      <c r="E15593" s="23">
        <v>44531</v>
      </c>
      <c r="F15593">
        <v>7.5</v>
      </c>
      <c r="G15593">
        <v>7.5</v>
      </c>
      <c r="I15593">
        <v>41</v>
      </c>
      <c r="J15593">
        <v>75</v>
      </c>
      <c r="L15593">
        <v>75</v>
      </c>
      <c r="N15593">
        <v>35</v>
      </c>
      <c r="P15593">
        <v>10</v>
      </c>
      <c r="Q15593">
        <v>11</v>
      </c>
      <c r="S15593">
        <v>7</v>
      </c>
    </row>
    <row r="15594" spans="1:19" x14ac:dyDescent="0.2">
      <c r="A15594" t="s">
        <v>32326</v>
      </c>
      <c r="B15594" t="s">
        <v>32138</v>
      </c>
      <c r="C15594" t="s">
        <v>233</v>
      </c>
      <c r="D15594" t="s">
        <v>1000</v>
      </c>
      <c r="E15594" s="23">
        <v>44531</v>
      </c>
      <c r="F15594">
        <v>0</v>
      </c>
      <c r="G15594">
        <v>0</v>
      </c>
      <c r="I15594">
        <v>0</v>
      </c>
      <c r="J15594">
        <v>0</v>
      </c>
      <c r="L15594">
        <v>0</v>
      </c>
      <c r="N15594">
        <v>0</v>
      </c>
      <c r="P15594">
        <v>0</v>
      </c>
      <c r="Q15594">
        <v>0</v>
      </c>
      <c r="S15594">
        <v>0</v>
      </c>
    </row>
    <row r="15595" spans="1:19" x14ac:dyDescent="0.2">
      <c r="A15595" t="s">
        <v>32327</v>
      </c>
      <c r="B15595" t="s">
        <v>32139</v>
      </c>
      <c r="C15595" t="s">
        <v>219</v>
      </c>
      <c r="D15595" t="s">
        <v>1000</v>
      </c>
      <c r="E15595" s="23">
        <v>44531</v>
      </c>
      <c r="F15595">
        <v>0</v>
      </c>
      <c r="G15595">
        <v>0</v>
      </c>
      <c r="I15595">
        <v>0</v>
      </c>
      <c r="J15595">
        <v>0</v>
      </c>
      <c r="L15595">
        <v>0</v>
      </c>
      <c r="N15595">
        <v>0</v>
      </c>
      <c r="P15595">
        <v>0</v>
      </c>
      <c r="Q15595">
        <v>0</v>
      </c>
      <c r="S15595">
        <v>0</v>
      </c>
    </row>
    <row r="15596" spans="1:19" x14ac:dyDescent="0.2">
      <c r="A15596" t="s">
        <v>32328</v>
      </c>
      <c r="B15596" t="s">
        <v>32140</v>
      </c>
      <c r="C15596" t="s">
        <v>340</v>
      </c>
      <c r="D15596" t="s">
        <v>1000</v>
      </c>
      <c r="E15596" s="23">
        <v>44531</v>
      </c>
      <c r="F15596">
        <v>1.5</v>
      </c>
      <c r="G15596">
        <v>3</v>
      </c>
      <c r="I15596">
        <v>17</v>
      </c>
      <c r="J15596">
        <v>18</v>
      </c>
      <c r="L15596">
        <v>36</v>
      </c>
      <c r="N15596">
        <v>17</v>
      </c>
      <c r="P15596">
        <v>0</v>
      </c>
      <c r="Q15596">
        <v>0</v>
      </c>
      <c r="S15596">
        <v>0</v>
      </c>
    </row>
    <row r="15597" spans="1:19" x14ac:dyDescent="0.2">
      <c r="A15597" t="s">
        <v>32329</v>
      </c>
      <c r="B15597" t="s">
        <v>32141</v>
      </c>
      <c r="C15597" t="s">
        <v>350</v>
      </c>
      <c r="D15597" t="s">
        <v>1000</v>
      </c>
      <c r="E15597" s="23">
        <v>44531</v>
      </c>
      <c r="F15597">
        <v>0</v>
      </c>
      <c r="G15597">
        <v>0</v>
      </c>
      <c r="I15597">
        <v>0</v>
      </c>
      <c r="J15597">
        <v>0</v>
      </c>
      <c r="L15597">
        <v>0</v>
      </c>
      <c r="N15597">
        <v>0</v>
      </c>
      <c r="P15597">
        <v>0</v>
      </c>
      <c r="Q15597">
        <v>0</v>
      </c>
      <c r="S15597">
        <v>0</v>
      </c>
    </row>
    <row r="15598" spans="1:19" x14ac:dyDescent="0.2">
      <c r="A15598" t="s">
        <v>32330</v>
      </c>
      <c r="B15598" t="s">
        <v>32142</v>
      </c>
      <c r="C15598" t="s">
        <v>351</v>
      </c>
      <c r="D15598" t="s">
        <v>1000</v>
      </c>
      <c r="E15598" s="23">
        <v>44531</v>
      </c>
      <c r="F15598">
        <v>0</v>
      </c>
      <c r="G15598">
        <v>0</v>
      </c>
      <c r="I15598">
        <v>0</v>
      </c>
      <c r="J15598">
        <v>0</v>
      </c>
      <c r="L15598">
        <v>0</v>
      </c>
      <c r="N15598">
        <v>0</v>
      </c>
      <c r="P15598">
        <v>0</v>
      </c>
      <c r="Q15598">
        <v>0</v>
      </c>
      <c r="S15598">
        <v>0</v>
      </c>
    </row>
    <row r="15599" spans="1:19" x14ac:dyDescent="0.2">
      <c r="A15599" t="s">
        <v>32331</v>
      </c>
      <c r="B15599" t="s">
        <v>32143</v>
      </c>
      <c r="C15599" t="s">
        <v>352</v>
      </c>
      <c r="D15599" t="s">
        <v>1000</v>
      </c>
      <c r="E15599" s="23">
        <v>44531</v>
      </c>
      <c r="F15599">
        <v>0</v>
      </c>
      <c r="G15599">
        <v>0</v>
      </c>
      <c r="I15599">
        <v>0</v>
      </c>
      <c r="J15599">
        <v>0</v>
      </c>
      <c r="L15599">
        <v>0</v>
      </c>
      <c r="N15599">
        <v>0</v>
      </c>
      <c r="P15599">
        <v>0</v>
      </c>
      <c r="Q15599">
        <v>0</v>
      </c>
      <c r="S15599">
        <v>0</v>
      </c>
    </row>
    <row r="15600" spans="1:19" x14ac:dyDescent="0.2">
      <c r="A15600" t="s">
        <v>32332</v>
      </c>
      <c r="B15600" t="s">
        <v>32144</v>
      </c>
      <c r="C15600" t="s">
        <v>353</v>
      </c>
      <c r="D15600" t="s">
        <v>1000</v>
      </c>
      <c r="E15600" s="23">
        <v>44531</v>
      </c>
      <c r="F15600">
        <v>0</v>
      </c>
      <c r="G15600">
        <v>0</v>
      </c>
      <c r="I15600">
        <v>0</v>
      </c>
      <c r="J15600">
        <v>0</v>
      </c>
      <c r="L15600">
        <v>0</v>
      </c>
      <c r="N15600">
        <v>0</v>
      </c>
      <c r="P15600">
        <v>0</v>
      </c>
      <c r="Q15600">
        <v>0</v>
      </c>
      <c r="S15600">
        <v>0</v>
      </c>
    </row>
    <row r="15601" spans="1:19" x14ac:dyDescent="0.2">
      <c r="A15601" t="s">
        <v>32333</v>
      </c>
      <c r="B15601" t="s">
        <v>32145</v>
      </c>
      <c r="C15601" t="s">
        <v>386</v>
      </c>
      <c r="D15601" t="s">
        <v>1000</v>
      </c>
      <c r="E15601" s="23">
        <v>44531</v>
      </c>
      <c r="F15601">
        <v>0</v>
      </c>
      <c r="G15601">
        <v>0</v>
      </c>
      <c r="I15601">
        <v>0</v>
      </c>
      <c r="J15601">
        <v>0</v>
      </c>
      <c r="L15601">
        <v>0</v>
      </c>
      <c r="N15601">
        <v>0</v>
      </c>
      <c r="P15601">
        <v>0</v>
      </c>
      <c r="Q15601">
        <v>0</v>
      </c>
      <c r="S15601">
        <v>0</v>
      </c>
    </row>
    <row r="15602" spans="1:19" x14ac:dyDescent="0.2">
      <c r="A15602" t="s">
        <v>32334</v>
      </c>
      <c r="B15602" t="s">
        <v>32146</v>
      </c>
      <c r="C15602" t="s">
        <v>354</v>
      </c>
      <c r="D15602" t="s">
        <v>1000</v>
      </c>
      <c r="E15602" s="23">
        <v>44531</v>
      </c>
      <c r="F15602">
        <v>1.5</v>
      </c>
      <c r="G15602">
        <v>5</v>
      </c>
      <c r="I15602">
        <v>5</v>
      </c>
      <c r="J15602">
        <v>8</v>
      </c>
      <c r="L15602">
        <v>29</v>
      </c>
      <c r="N15602">
        <v>5</v>
      </c>
      <c r="P15602">
        <v>0</v>
      </c>
      <c r="Q15602">
        <v>0</v>
      </c>
      <c r="S15602">
        <v>0</v>
      </c>
    </row>
    <row r="15603" spans="1:19" x14ac:dyDescent="0.2">
      <c r="A15603" t="s">
        <v>32335</v>
      </c>
      <c r="B15603" t="s">
        <v>32147</v>
      </c>
      <c r="C15603" t="s">
        <v>355</v>
      </c>
      <c r="D15603" t="s">
        <v>1000</v>
      </c>
      <c r="E15603" s="23">
        <v>44531</v>
      </c>
      <c r="F15603">
        <v>1.5</v>
      </c>
      <c r="G15603">
        <v>2</v>
      </c>
      <c r="I15603">
        <v>4</v>
      </c>
      <c r="J15603">
        <v>8</v>
      </c>
      <c r="L15603">
        <v>11</v>
      </c>
      <c r="N15603">
        <v>4</v>
      </c>
      <c r="P15603">
        <v>0</v>
      </c>
      <c r="Q15603">
        <v>0</v>
      </c>
      <c r="S15603">
        <v>0</v>
      </c>
    </row>
    <row r="15604" spans="1:19" x14ac:dyDescent="0.2">
      <c r="A15604" t="s">
        <v>32336</v>
      </c>
      <c r="B15604" t="s">
        <v>32148</v>
      </c>
      <c r="C15604" t="s">
        <v>228</v>
      </c>
      <c r="D15604" t="s">
        <v>1002</v>
      </c>
      <c r="E15604" s="23">
        <v>44531</v>
      </c>
      <c r="F15604">
        <v>0</v>
      </c>
      <c r="G15604">
        <v>0</v>
      </c>
      <c r="I15604">
        <v>0</v>
      </c>
      <c r="J15604">
        <v>0</v>
      </c>
      <c r="L15604">
        <v>0</v>
      </c>
      <c r="N15604">
        <v>0</v>
      </c>
      <c r="P15604">
        <v>0</v>
      </c>
      <c r="Q15604">
        <v>0</v>
      </c>
      <c r="S15604">
        <v>0</v>
      </c>
    </row>
    <row r="15605" spans="1:19" x14ac:dyDescent="0.2">
      <c r="A15605" t="s">
        <v>32337</v>
      </c>
      <c r="B15605" t="s">
        <v>32149</v>
      </c>
      <c r="C15605" t="s">
        <v>211</v>
      </c>
      <c r="D15605" t="s">
        <v>1002</v>
      </c>
      <c r="E15605" s="23">
        <v>44531</v>
      </c>
      <c r="F15605">
        <v>0</v>
      </c>
      <c r="G15605">
        <v>0</v>
      </c>
      <c r="I15605">
        <v>0</v>
      </c>
      <c r="J15605">
        <v>0</v>
      </c>
      <c r="L15605">
        <v>0</v>
      </c>
      <c r="N15605">
        <v>0</v>
      </c>
      <c r="P15605">
        <v>0</v>
      </c>
      <c r="Q15605">
        <v>0</v>
      </c>
      <c r="S15605">
        <v>0</v>
      </c>
    </row>
    <row r="15606" spans="1:19" x14ac:dyDescent="0.2">
      <c r="A15606" t="s">
        <v>32338</v>
      </c>
      <c r="B15606" t="s">
        <v>32150</v>
      </c>
      <c r="C15606" t="s">
        <v>213</v>
      </c>
      <c r="D15606" t="s">
        <v>1002</v>
      </c>
      <c r="E15606" s="23">
        <v>44531</v>
      </c>
      <c r="F15606">
        <v>0</v>
      </c>
      <c r="G15606">
        <v>0</v>
      </c>
      <c r="I15606">
        <v>0</v>
      </c>
      <c r="J15606">
        <v>0</v>
      </c>
      <c r="L15606">
        <v>0</v>
      </c>
      <c r="N15606">
        <v>0</v>
      </c>
      <c r="P15606">
        <v>0</v>
      </c>
      <c r="Q15606">
        <v>0</v>
      </c>
      <c r="S15606">
        <v>0</v>
      </c>
    </row>
    <row r="15607" spans="1:19" x14ac:dyDescent="0.2">
      <c r="A15607" t="s">
        <v>32339</v>
      </c>
      <c r="B15607" t="s">
        <v>32151</v>
      </c>
      <c r="C15607" t="s">
        <v>229</v>
      </c>
      <c r="D15607" t="s">
        <v>1002</v>
      </c>
      <c r="E15607" s="23">
        <v>44531</v>
      </c>
      <c r="F15607">
        <v>0</v>
      </c>
      <c r="G15607">
        <v>0</v>
      </c>
      <c r="I15607">
        <v>0</v>
      </c>
      <c r="J15607">
        <v>0</v>
      </c>
      <c r="L15607">
        <v>0</v>
      </c>
      <c r="N15607">
        <v>0</v>
      </c>
      <c r="P15607">
        <v>0</v>
      </c>
      <c r="Q15607">
        <v>0</v>
      </c>
      <c r="S15607">
        <v>0</v>
      </c>
    </row>
    <row r="15608" spans="1:19" x14ac:dyDescent="0.2">
      <c r="A15608" t="s">
        <v>32340</v>
      </c>
      <c r="B15608" t="s">
        <v>32152</v>
      </c>
      <c r="C15608" t="s">
        <v>1051</v>
      </c>
      <c r="D15608" t="s">
        <v>1002</v>
      </c>
      <c r="E15608" s="23">
        <v>44531</v>
      </c>
      <c r="F15608">
        <v>0</v>
      </c>
      <c r="G15608">
        <v>0</v>
      </c>
      <c r="I15608">
        <v>0</v>
      </c>
      <c r="J15608">
        <v>0</v>
      </c>
      <c r="L15608">
        <v>0</v>
      </c>
      <c r="N15608">
        <v>0</v>
      </c>
      <c r="P15608">
        <v>0</v>
      </c>
      <c r="Q15608">
        <v>0</v>
      </c>
      <c r="S15608">
        <v>0</v>
      </c>
    </row>
    <row r="15609" spans="1:19" x14ac:dyDescent="0.2">
      <c r="A15609" t="s">
        <v>32341</v>
      </c>
      <c r="B15609" t="s">
        <v>32153</v>
      </c>
      <c r="C15609" t="s">
        <v>1049</v>
      </c>
      <c r="D15609" t="s">
        <v>1002</v>
      </c>
      <c r="E15609" s="23">
        <v>44531</v>
      </c>
      <c r="F15609">
        <v>0</v>
      </c>
      <c r="G15609">
        <v>0</v>
      </c>
      <c r="I15609">
        <v>0</v>
      </c>
      <c r="J15609">
        <v>0</v>
      </c>
      <c r="L15609">
        <v>0</v>
      </c>
      <c r="N15609">
        <v>0</v>
      </c>
      <c r="P15609">
        <v>0</v>
      </c>
      <c r="Q15609">
        <v>0</v>
      </c>
      <c r="S15609">
        <v>0</v>
      </c>
    </row>
    <row r="15610" spans="1:19" x14ac:dyDescent="0.2">
      <c r="A15610" t="s">
        <v>32342</v>
      </c>
      <c r="B15610" t="s">
        <v>32154</v>
      </c>
      <c r="C15610" t="s">
        <v>25343</v>
      </c>
      <c r="D15610" t="s">
        <v>1002</v>
      </c>
      <c r="E15610" s="23">
        <v>44531</v>
      </c>
      <c r="F15610">
        <v>0</v>
      </c>
      <c r="G15610">
        <v>0</v>
      </c>
      <c r="I15610">
        <v>0</v>
      </c>
      <c r="J15610">
        <v>0</v>
      </c>
      <c r="L15610">
        <v>0</v>
      </c>
      <c r="N15610">
        <v>0</v>
      </c>
      <c r="P15610">
        <v>0</v>
      </c>
      <c r="Q15610">
        <v>0</v>
      </c>
      <c r="S15610">
        <v>0</v>
      </c>
    </row>
    <row r="15611" spans="1:19" x14ac:dyDescent="0.2">
      <c r="A15611" t="s">
        <v>32343</v>
      </c>
      <c r="B15611" t="s">
        <v>32155</v>
      </c>
      <c r="C15611" t="s">
        <v>25698</v>
      </c>
      <c r="D15611" t="s">
        <v>1002</v>
      </c>
      <c r="E15611" s="23">
        <v>44531</v>
      </c>
      <c r="F15611">
        <v>3</v>
      </c>
      <c r="G15611">
        <v>3</v>
      </c>
      <c r="I15611">
        <v>8</v>
      </c>
      <c r="J15611">
        <v>18</v>
      </c>
      <c r="L15611">
        <v>18</v>
      </c>
      <c r="N15611">
        <v>5</v>
      </c>
      <c r="P15611">
        <v>0</v>
      </c>
      <c r="Q15611">
        <v>0</v>
      </c>
      <c r="S15611">
        <v>3</v>
      </c>
    </row>
    <row r="15612" spans="1:19" x14ac:dyDescent="0.2">
      <c r="A15612" t="s">
        <v>32344</v>
      </c>
      <c r="B15612" t="s">
        <v>32156</v>
      </c>
      <c r="C15612" t="s">
        <v>959</v>
      </c>
      <c r="D15612" t="s">
        <v>1002</v>
      </c>
      <c r="E15612" s="23">
        <v>44531</v>
      </c>
      <c r="F15612">
        <v>0</v>
      </c>
      <c r="G15612">
        <v>0</v>
      </c>
      <c r="I15612">
        <v>0</v>
      </c>
      <c r="J15612">
        <v>0</v>
      </c>
      <c r="L15612">
        <v>0</v>
      </c>
      <c r="N15612">
        <v>0</v>
      </c>
      <c r="P15612">
        <v>0</v>
      </c>
      <c r="Q15612">
        <v>0</v>
      </c>
      <c r="S15612">
        <v>0</v>
      </c>
    </row>
    <row r="15613" spans="1:19" x14ac:dyDescent="0.2">
      <c r="A15613" t="s">
        <v>32345</v>
      </c>
      <c r="B15613" t="s">
        <v>32157</v>
      </c>
      <c r="C15613" t="s">
        <v>205</v>
      </c>
      <c r="D15613" t="s">
        <v>1002</v>
      </c>
      <c r="E15613" s="23">
        <v>44531</v>
      </c>
      <c r="F15613">
        <v>0</v>
      </c>
      <c r="G15613">
        <v>0</v>
      </c>
      <c r="I15613">
        <v>0</v>
      </c>
      <c r="J15613">
        <v>0</v>
      </c>
      <c r="L15613">
        <v>0</v>
      </c>
      <c r="N15613">
        <v>0</v>
      </c>
      <c r="P15613">
        <v>0</v>
      </c>
      <c r="Q15613">
        <v>0</v>
      </c>
      <c r="S15613">
        <v>0</v>
      </c>
    </row>
    <row r="15614" spans="1:19" x14ac:dyDescent="0.2">
      <c r="A15614" t="s">
        <v>32346</v>
      </c>
      <c r="B15614" t="s">
        <v>32158</v>
      </c>
      <c r="C15614" t="s">
        <v>384</v>
      </c>
      <c r="D15614" t="s">
        <v>1002</v>
      </c>
      <c r="E15614" s="23">
        <v>44531</v>
      </c>
      <c r="F15614">
        <v>0</v>
      </c>
      <c r="G15614">
        <v>0</v>
      </c>
      <c r="I15614">
        <v>0</v>
      </c>
      <c r="J15614">
        <v>0</v>
      </c>
      <c r="L15614">
        <v>0</v>
      </c>
      <c r="N15614">
        <v>0</v>
      </c>
      <c r="P15614">
        <v>0</v>
      </c>
      <c r="Q15614">
        <v>0</v>
      </c>
      <c r="S15614">
        <v>0</v>
      </c>
    </row>
    <row r="15615" spans="1:19" x14ac:dyDescent="0.2">
      <c r="A15615" t="s">
        <v>32347</v>
      </c>
      <c r="B15615" t="s">
        <v>32159</v>
      </c>
      <c r="C15615" t="s">
        <v>210</v>
      </c>
      <c r="D15615" t="s">
        <v>1002</v>
      </c>
      <c r="E15615" s="23">
        <v>44531</v>
      </c>
      <c r="F15615">
        <v>0</v>
      </c>
      <c r="G15615">
        <v>0</v>
      </c>
      <c r="I15615">
        <v>0</v>
      </c>
      <c r="J15615">
        <v>0</v>
      </c>
      <c r="L15615">
        <v>0</v>
      </c>
      <c r="N15615">
        <v>0</v>
      </c>
      <c r="P15615">
        <v>0</v>
      </c>
      <c r="Q15615">
        <v>0</v>
      </c>
      <c r="S15615">
        <v>0</v>
      </c>
    </row>
    <row r="15616" spans="1:19" x14ac:dyDescent="0.2">
      <c r="A15616" t="s">
        <v>32348</v>
      </c>
      <c r="B15616" t="s">
        <v>32160</v>
      </c>
      <c r="C15616" t="s">
        <v>215</v>
      </c>
      <c r="D15616" t="s">
        <v>1002</v>
      </c>
      <c r="E15616" s="23">
        <v>44531</v>
      </c>
      <c r="F15616">
        <v>5</v>
      </c>
      <c r="G15616">
        <v>7</v>
      </c>
      <c r="I15616">
        <v>24</v>
      </c>
      <c r="J15616">
        <v>30</v>
      </c>
      <c r="L15616">
        <v>39</v>
      </c>
      <c r="N15616">
        <v>21</v>
      </c>
      <c r="P15616">
        <v>5</v>
      </c>
      <c r="Q15616">
        <v>6</v>
      </c>
      <c r="S15616">
        <v>3</v>
      </c>
    </row>
    <row r="15617" spans="1:19" x14ac:dyDescent="0.2">
      <c r="A15617" t="s">
        <v>32349</v>
      </c>
      <c r="B15617" t="s">
        <v>32161</v>
      </c>
      <c r="C15617" t="s">
        <v>960</v>
      </c>
      <c r="D15617" t="s">
        <v>1002</v>
      </c>
      <c r="E15617" s="23">
        <v>44531</v>
      </c>
      <c r="F15617">
        <v>0</v>
      </c>
      <c r="G15617">
        <v>0</v>
      </c>
      <c r="I15617">
        <v>0</v>
      </c>
      <c r="J15617">
        <v>0</v>
      </c>
      <c r="L15617">
        <v>0</v>
      </c>
      <c r="N15617">
        <v>0</v>
      </c>
      <c r="P15617">
        <v>0</v>
      </c>
      <c r="Q15617">
        <v>0</v>
      </c>
      <c r="S15617">
        <v>0</v>
      </c>
    </row>
    <row r="15618" spans="1:19" x14ac:dyDescent="0.2">
      <c r="A15618" t="s">
        <v>32350</v>
      </c>
      <c r="B15618" t="s">
        <v>32162</v>
      </c>
      <c r="C15618" t="s">
        <v>961</v>
      </c>
      <c r="D15618" t="s">
        <v>1002</v>
      </c>
      <c r="E15618" s="23">
        <v>44531</v>
      </c>
      <c r="F15618">
        <v>4</v>
      </c>
      <c r="G15618">
        <v>4</v>
      </c>
      <c r="I15618">
        <v>17</v>
      </c>
      <c r="J15618">
        <v>20</v>
      </c>
      <c r="L15618">
        <v>20</v>
      </c>
      <c r="N15618">
        <v>13</v>
      </c>
      <c r="P15618">
        <v>4</v>
      </c>
      <c r="Q15618">
        <v>4</v>
      </c>
      <c r="S15618">
        <v>4</v>
      </c>
    </row>
    <row r="15619" spans="1:19" x14ac:dyDescent="0.2">
      <c r="A15619" t="s">
        <v>32351</v>
      </c>
      <c r="B15619" t="s">
        <v>32163</v>
      </c>
      <c r="C15619" t="s">
        <v>221</v>
      </c>
      <c r="D15619" t="s">
        <v>1002</v>
      </c>
      <c r="E15619" s="23">
        <v>44531</v>
      </c>
      <c r="F15619">
        <v>0</v>
      </c>
      <c r="G15619">
        <v>0</v>
      </c>
      <c r="I15619">
        <v>0</v>
      </c>
      <c r="J15619">
        <v>0</v>
      </c>
      <c r="L15619">
        <v>0</v>
      </c>
      <c r="N15619">
        <v>0</v>
      </c>
      <c r="P15619">
        <v>0</v>
      </c>
      <c r="Q15619">
        <v>0</v>
      </c>
      <c r="S15619">
        <v>0</v>
      </c>
    </row>
    <row r="15620" spans="1:19" x14ac:dyDescent="0.2">
      <c r="A15620" t="s">
        <v>32352</v>
      </c>
      <c r="B15620" t="s">
        <v>32164</v>
      </c>
      <c r="C15620" t="s">
        <v>222</v>
      </c>
      <c r="D15620" t="s">
        <v>1002</v>
      </c>
      <c r="E15620" s="23">
        <v>44531</v>
      </c>
      <c r="F15620">
        <v>0</v>
      </c>
      <c r="G15620">
        <v>0</v>
      </c>
      <c r="I15620">
        <v>0</v>
      </c>
      <c r="J15620">
        <v>0</v>
      </c>
      <c r="L15620">
        <v>0</v>
      </c>
      <c r="N15620">
        <v>0</v>
      </c>
      <c r="P15620">
        <v>0</v>
      </c>
      <c r="Q15620">
        <v>0</v>
      </c>
      <c r="S15620">
        <v>0</v>
      </c>
    </row>
    <row r="15621" spans="1:19" x14ac:dyDescent="0.2">
      <c r="A15621" t="s">
        <v>32353</v>
      </c>
      <c r="B15621" t="s">
        <v>32165</v>
      </c>
      <c r="C15621" t="s">
        <v>25359</v>
      </c>
      <c r="D15621" t="s">
        <v>1002</v>
      </c>
      <c r="E15621" s="23">
        <v>44531</v>
      </c>
      <c r="F15621">
        <v>0</v>
      </c>
      <c r="G15621">
        <v>0</v>
      </c>
      <c r="I15621">
        <v>0</v>
      </c>
      <c r="J15621">
        <v>0</v>
      </c>
      <c r="L15621">
        <v>0</v>
      </c>
      <c r="N15621">
        <v>0</v>
      </c>
      <c r="P15621">
        <v>0</v>
      </c>
      <c r="Q15621">
        <v>0</v>
      </c>
      <c r="S15621">
        <v>0</v>
      </c>
    </row>
    <row r="15622" spans="1:19" x14ac:dyDescent="0.2">
      <c r="A15622" t="s">
        <v>32354</v>
      </c>
      <c r="B15622" t="s">
        <v>32166</v>
      </c>
      <c r="C15622" t="s">
        <v>200</v>
      </c>
      <c r="D15622" t="s">
        <v>1002</v>
      </c>
      <c r="E15622" s="23">
        <v>44531</v>
      </c>
      <c r="F15622">
        <v>1</v>
      </c>
      <c r="G15622">
        <v>1</v>
      </c>
      <c r="I15622">
        <v>1</v>
      </c>
      <c r="J15622">
        <v>5</v>
      </c>
      <c r="L15622">
        <v>5</v>
      </c>
      <c r="N15622">
        <v>1</v>
      </c>
      <c r="P15622">
        <v>0</v>
      </c>
      <c r="Q15622">
        <v>0</v>
      </c>
      <c r="S15622">
        <v>0</v>
      </c>
    </row>
    <row r="15623" spans="1:19" x14ac:dyDescent="0.2">
      <c r="A15623" t="s">
        <v>32355</v>
      </c>
      <c r="B15623" t="s">
        <v>32167</v>
      </c>
      <c r="C15623" t="s">
        <v>204</v>
      </c>
      <c r="D15623" t="s">
        <v>1002</v>
      </c>
      <c r="E15623" s="23">
        <v>44531</v>
      </c>
      <c r="F15623">
        <v>0</v>
      </c>
      <c r="G15623">
        <v>0</v>
      </c>
      <c r="I15623">
        <v>0</v>
      </c>
      <c r="J15623">
        <v>0</v>
      </c>
      <c r="L15623">
        <v>0</v>
      </c>
      <c r="N15623">
        <v>0</v>
      </c>
      <c r="P15623">
        <v>0</v>
      </c>
      <c r="Q15623">
        <v>0</v>
      </c>
      <c r="S15623">
        <v>0</v>
      </c>
    </row>
    <row r="15624" spans="1:19" x14ac:dyDescent="0.2">
      <c r="A15624" t="s">
        <v>32356</v>
      </c>
      <c r="B15624" t="s">
        <v>32168</v>
      </c>
      <c r="C15624" t="s">
        <v>385</v>
      </c>
      <c r="D15624" t="s">
        <v>1002</v>
      </c>
      <c r="E15624" s="23">
        <v>44531</v>
      </c>
      <c r="F15624">
        <v>0</v>
      </c>
      <c r="G15624">
        <v>0</v>
      </c>
      <c r="I15624">
        <v>0</v>
      </c>
      <c r="J15624">
        <v>0</v>
      </c>
      <c r="L15624">
        <v>0</v>
      </c>
      <c r="N15624">
        <v>0</v>
      </c>
      <c r="P15624">
        <v>0</v>
      </c>
      <c r="Q15624">
        <v>0</v>
      </c>
      <c r="S15624">
        <v>0</v>
      </c>
    </row>
    <row r="15625" spans="1:19" x14ac:dyDescent="0.2">
      <c r="A15625" t="s">
        <v>32357</v>
      </c>
      <c r="B15625" t="s">
        <v>32169</v>
      </c>
      <c r="C15625" t="s">
        <v>208</v>
      </c>
      <c r="D15625" t="s">
        <v>1002</v>
      </c>
      <c r="E15625" s="23">
        <v>44531</v>
      </c>
      <c r="F15625">
        <v>3.5</v>
      </c>
      <c r="G15625">
        <v>3.5</v>
      </c>
      <c r="I15625">
        <v>9</v>
      </c>
      <c r="J15625">
        <v>18</v>
      </c>
      <c r="L15625">
        <v>20</v>
      </c>
      <c r="N15625">
        <v>9</v>
      </c>
      <c r="P15625">
        <v>0</v>
      </c>
      <c r="Q15625">
        <v>0</v>
      </c>
      <c r="S15625">
        <v>0</v>
      </c>
    </row>
    <row r="15626" spans="1:19" x14ac:dyDescent="0.2">
      <c r="A15626" t="s">
        <v>32358</v>
      </c>
      <c r="B15626" t="s">
        <v>32170</v>
      </c>
      <c r="C15626" t="s">
        <v>900</v>
      </c>
      <c r="D15626" t="s">
        <v>1002</v>
      </c>
      <c r="E15626" s="23">
        <v>44531</v>
      </c>
      <c r="F15626">
        <v>3</v>
      </c>
      <c r="G15626">
        <v>4.5</v>
      </c>
      <c r="I15626">
        <v>6</v>
      </c>
      <c r="J15626">
        <v>17</v>
      </c>
      <c r="L15626">
        <v>26</v>
      </c>
      <c r="N15626">
        <v>6</v>
      </c>
      <c r="P15626">
        <v>1</v>
      </c>
      <c r="Q15626">
        <v>1</v>
      </c>
      <c r="S15626">
        <v>0</v>
      </c>
    </row>
    <row r="15627" spans="1:19" x14ac:dyDescent="0.2">
      <c r="A15627" t="s">
        <v>32359</v>
      </c>
      <c r="B15627" t="s">
        <v>32171</v>
      </c>
      <c r="C15627" t="s">
        <v>905</v>
      </c>
      <c r="D15627" t="s">
        <v>1002</v>
      </c>
      <c r="E15627" s="23">
        <v>44531</v>
      </c>
      <c r="F15627">
        <v>0</v>
      </c>
      <c r="G15627">
        <v>0</v>
      </c>
      <c r="I15627">
        <v>0</v>
      </c>
      <c r="J15627">
        <v>0</v>
      </c>
      <c r="L15627">
        <v>0</v>
      </c>
      <c r="N15627">
        <v>0</v>
      </c>
      <c r="P15627">
        <v>0</v>
      </c>
      <c r="Q15627">
        <v>0</v>
      </c>
      <c r="S15627">
        <v>0</v>
      </c>
    </row>
    <row r="15628" spans="1:19" x14ac:dyDescent="0.2">
      <c r="A15628" t="s">
        <v>32360</v>
      </c>
      <c r="B15628" t="s">
        <v>32172</v>
      </c>
      <c r="C15628" t="s">
        <v>316</v>
      </c>
      <c r="D15628" t="s">
        <v>1002</v>
      </c>
      <c r="E15628" s="23">
        <v>44531</v>
      </c>
      <c r="F15628">
        <v>4</v>
      </c>
      <c r="G15628">
        <v>6</v>
      </c>
      <c r="I15628">
        <v>8</v>
      </c>
      <c r="J15628">
        <v>22</v>
      </c>
      <c r="L15628">
        <v>34</v>
      </c>
      <c r="N15628">
        <v>8</v>
      </c>
      <c r="P15628">
        <v>2</v>
      </c>
      <c r="Q15628">
        <v>2</v>
      </c>
      <c r="S15628">
        <v>0</v>
      </c>
    </row>
    <row r="15629" spans="1:19" x14ac:dyDescent="0.2">
      <c r="A15629" t="s">
        <v>32361</v>
      </c>
      <c r="B15629" t="s">
        <v>32173</v>
      </c>
      <c r="C15629" t="s">
        <v>218</v>
      </c>
      <c r="D15629" t="s">
        <v>1002</v>
      </c>
      <c r="E15629" s="23">
        <v>44531</v>
      </c>
      <c r="F15629">
        <v>0</v>
      </c>
      <c r="G15629">
        <v>0</v>
      </c>
      <c r="I15629">
        <v>0</v>
      </c>
      <c r="J15629">
        <v>0</v>
      </c>
      <c r="L15629">
        <v>0</v>
      </c>
      <c r="N15629">
        <v>0</v>
      </c>
      <c r="P15629">
        <v>0</v>
      </c>
      <c r="Q15629">
        <v>0</v>
      </c>
      <c r="S15629">
        <v>0</v>
      </c>
    </row>
    <row r="15630" spans="1:19" x14ac:dyDescent="0.2">
      <c r="A15630" t="s">
        <v>32362</v>
      </c>
      <c r="B15630" t="s">
        <v>32174</v>
      </c>
      <c r="C15630" t="s">
        <v>202</v>
      </c>
      <c r="D15630" t="s">
        <v>1002</v>
      </c>
      <c r="E15630" s="23">
        <v>44531</v>
      </c>
      <c r="F15630">
        <v>8</v>
      </c>
      <c r="G15630">
        <v>7</v>
      </c>
      <c r="I15630">
        <v>55</v>
      </c>
      <c r="J15630">
        <v>84</v>
      </c>
      <c r="L15630">
        <v>73</v>
      </c>
      <c r="N15630">
        <v>55</v>
      </c>
      <c r="P15630">
        <v>0</v>
      </c>
      <c r="Q15630">
        <v>4</v>
      </c>
      <c r="S15630">
        <v>0</v>
      </c>
    </row>
    <row r="15631" spans="1:19" x14ac:dyDescent="0.2">
      <c r="A15631" t="s">
        <v>32363</v>
      </c>
      <c r="B15631" t="s">
        <v>32175</v>
      </c>
      <c r="C15631" t="s">
        <v>347</v>
      </c>
      <c r="D15631" t="s">
        <v>1002</v>
      </c>
      <c r="E15631" s="23">
        <v>44531</v>
      </c>
      <c r="F15631">
        <v>0</v>
      </c>
      <c r="G15631">
        <v>0</v>
      </c>
      <c r="I15631">
        <v>0</v>
      </c>
      <c r="J15631">
        <v>0</v>
      </c>
      <c r="L15631">
        <v>0</v>
      </c>
      <c r="N15631">
        <v>0</v>
      </c>
      <c r="P15631">
        <v>0</v>
      </c>
      <c r="Q15631">
        <v>0</v>
      </c>
      <c r="S15631">
        <v>0</v>
      </c>
    </row>
    <row r="15632" spans="1:19" x14ac:dyDescent="0.2">
      <c r="A15632" t="s">
        <v>32364</v>
      </c>
      <c r="B15632" t="s">
        <v>32176</v>
      </c>
      <c r="C15632" t="s">
        <v>224</v>
      </c>
      <c r="D15632" t="s">
        <v>1002</v>
      </c>
      <c r="E15632" s="23">
        <v>44531</v>
      </c>
      <c r="F15632">
        <v>0</v>
      </c>
      <c r="G15632">
        <v>0</v>
      </c>
      <c r="I15632">
        <v>0</v>
      </c>
      <c r="J15632">
        <v>0</v>
      </c>
      <c r="L15632">
        <v>0</v>
      </c>
      <c r="N15632">
        <v>0</v>
      </c>
      <c r="P15632">
        <v>0</v>
      </c>
      <c r="Q15632">
        <v>0</v>
      </c>
      <c r="S15632">
        <v>0</v>
      </c>
    </row>
    <row r="15633" spans="1:19" x14ac:dyDescent="0.2">
      <c r="A15633" t="s">
        <v>32365</v>
      </c>
      <c r="B15633" t="s">
        <v>32177</v>
      </c>
      <c r="C15633" t="s">
        <v>345</v>
      </c>
      <c r="D15633" t="s">
        <v>1002</v>
      </c>
      <c r="E15633" s="23">
        <v>44531</v>
      </c>
      <c r="F15633">
        <v>0</v>
      </c>
      <c r="G15633">
        <v>0</v>
      </c>
      <c r="I15633">
        <v>0</v>
      </c>
      <c r="J15633">
        <v>0</v>
      </c>
      <c r="L15633">
        <v>0</v>
      </c>
      <c r="N15633">
        <v>0</v>
      </c>
      <c r="P15633">
        <v>0</v>
      </c>
      <c r="Q15633">
        <v>0</v>
      </c>
      <c r="S15633">
        <v>0</v>
      </c>
    </row>
    <row r="15634" spans="1:19" x14ac:dyDescent="0.2">
      <c r="A15634" t="s">
        <v>32366</v>
      </c>
      <c r="B15634" t="s">
        <v>32178</v>
      </c>
      <c r="C15634" t="s">
        <v>226</v>
      </c>
      <c r="D15634" t="s">
        <v>1002</v>
      </c>
      <c r="E15634" s="23">
        <v>44531</v>
      </c>
      <c r="F15634">
        <v>3</v>
      </c>
      <c r="G15634">
        <v>4</v>
      </c>
      <c r="I15634">
        <v>17</v>
      </c>
      <c r="J15634">
        <v>42</v>
      </c>
      <c r="L15634">
        <v>56</v>
      </c>
      <c r="N15634">
        <v>17</v>
      </c>
      <c r="P15634">
        <v>0</v>
      </c>
      <c r="Q15634">
        <v>0</v>
      </c>
      <c r="S15634">
        <v>0</v>
      </c>
    </row>
    <row r="15635" spans="1:19" x14ac:dyDescent="0.2">
      <c r="A15635" t="s">
        <v>32367</v>
      </c>
      <c r="B15635" t="s">
        <v>32179</v>
      </c>
      <c r="C15635" t="s">
        <v>231</v>
      </c>
      <c r="D15635" t="s">
        <v>1002</v>
      </c>
      <c r="E15635" s="23">
        <v>44531</v>
      </c>
      <c r="F15635">
        <v>10</v>
      </c>
      <c r="G15635">
        <v>10</v>
      </c>
      <c r="I15635">
        <v>109</v>
      </c>
      <c r="J15635">
        <v>110</v>
      </c>
      <c r="L15635">
        <v>110</v>
      </c>
      <c r="N15635">
        <v>109</v>
      </c>
      <c r="P15635">
        <v>1</v>
      </c>
      <c r="Q15635">
        <v>4</v>
      </c>
      <c r="S15635">
        <v>0</v>
      </c>
    </row>
    <row r="15636" spans="1:19" x14ac:dyDescent="0.2">
      <c r="A15636" t="s">
        <v>32368</v>
      </c>
      <c r="B15636" t="s">
        <v>32180</v>
      </c>
      <c r="C15636" t="s">
        <v>216</v>
      </c>
      <c r="D15636" t="s">
        <v>1002</v>
      </c>
      <c r="E15636" s="23">
        <v>44531</v>
      </c>
      <c r="F15636">
        <v>7.5</v>
      </c>
      <c r="G15636">
        <v>7.5</v>
      </c>
      <c r="I15636">
        <v>41</v>
      </c>
      <c r="J15636">
        <v>75</v>
      </c>
      <c r="L15636">
        <v>75</v>
      </c>
      <c r="N15636">
        <v>34</v>
      </c>
      <c r="P15636">
        <v>10</v>
      </c>
      <c r="Q15636">
        <v>11</v>
      </c>
      <c r="S15636">
        <v>7</v>
      </c>
    </row>
    <row r="15637" spans="1:19" x14ac:dyDescent="0.2">
      <c r="A15637" t="s">
        <v>32369</v>
      </c>
      <c r="B15637" t="s">
        <v>32181</v>
      </c>
      <c r="C15637" t="s">
        <v>233</v>
      </c>
      <c r="D15637" t="s">
        <v>1002</v>
      </c>
      <c r="E15637" s="23">
        <v>44531</v>
      </c>
      <c r="F15637">
        <v>0</v>
      </c>
      <c r="G15637">
        <v>0</v>
      </c>
      <c r="I15637">
        <v>0</v>
      </c>
      <c r="J15637">
        <v>0</v>
      </c>
      <c r="L15637">
        <v>0</v>
      </c>
      <c r="N15637">
        <v>0</v>
      </c>
      <c r="P15637">
        <v>0</v>
      </c>
      <c r="Q15637">
        <v>0</v>
      </c>
      <c r="S15637">
        <v>0</v>
      </c>
    </row>
    <row r="15638" spans="1:19" x14ac:dyDescent="0.2">
      <c r="A15638" t="s">
        <v>32370</v>
      </c>
      <c r="B15638" t="s">
        <v>32182</v>
      </c>
      <c r="C15638" t="s">
        <v>219</v>
      </c>
      <c r="D15638" t="s">
        <v>1002</v>
      </c>
      <c r="E15638" s="23">
        <v>44531</v>
      </c>
      <c r="F15638">
        <v>0</v>
      </c>
      <c r="G15638">
        <v>0</v>
      </c>
      <c r="I15638">
        <v>0</v>
      </c>
      <c r="J15638">
        <v>0</v>
      </c>
      <c r="L15638">
        <v>0</v>
      </c>
      <c r="N15638">
        <v>0</v>
      </c>
      <c r="P15638">
        <v>0</v>
      </c>
      <c r="Q15638">
        <v>0</v>
      </c>
      <c r="S15638">
        <v>0</v>
      </c>
    </row>
    <row r="15639" spans="1:19" x14ac:dyDescent="0.2">
      <c r="A15639" t="s">
        <v>32371</v>
      </c>
      <c r="B15639" t="s">
        <v>32183</v>
      </c>
      <c r="C15639" t="s">
        <v>340</v>
      </c>
      <c r="D15639" t="s">
        <v>1002</v>
      </c>
      <c r="E15639" s="23">
        <v>44531</v>
      </c>
      <c r="F15639">
        <v>1.5</v>
      </c>
      <c r="G15639">
        <v>3</v>
      </c>
      <c r="I15639">
        <v>17</v>
      </c>
      <c r="J15639">
        <v>18</v>
      </c>
      <c r="L15639">
        <v>36</v>
      </c>
      <c r="N15639">
        <v>17</v>
      </c>
      <c r="P15639">
        <v>0</v>
      </c>
      <c r="Q15639">
        <v>0</v>
      </c>
      <c r="S15639">
        <v>0</v>
      </c>
    </row>
    <row r="15640" spans="1:19" x14ac:dyDescent="0.2">
      <c r="A15640" t="s">
        <v>32372</v>
      </c>
      <c r="B15640" t="s">
        <v>32184</v>
      </c>
      <c r="C15640" t="s">
        <v>350</v>
      </c>
      <c r="D15640" t="s">
        <v>1002</v>
      </c>
      <c r="E15640" s="23">
        <v>44531</v>
      </c>
      <c r="F15640">
        <v>0</v>
      </c>
      <c r="G15640">
        <v>0</v>
      </c>
      <c r="I15640">
        <v>0</v>
      </c>
      <c r="J15640">
        <v>0</v>
      </c>
      <c r="L15640">
        <v>0</v>
      </c>
      <c r="N15640">
        <v>0</v>
      </c>
      <c r="P15640">
        <v>0</v>
      </c>
      <c r="Q15640">
        <v>0</v>
      </c>
      <c r="S15640">
        <v>0</v>
      </c>
    </row>
    <row r="15641" spans="1:19" x14ac:dyDescent="0.2">
      <c r="A15641" t="s">
        <v>32373</v>
      </c>
      <c r="B15641" t="s">
        <v>32185</v>
      </c>
      <c r="C15641" t="s">
        <v>351</v>
      </c>
      <c r="D15641" t="s">
        <v>1002</v>
      </c>
      <c r="E15641" s="23">
        <v>44531</v>
      </c>
      <c r="F15641">
        <v>0</v>
      </c>
      <c r="G15641">
        <v>0</v>
      </c>
      <c r="I15641">
        <v>0</v>
      </c>
      <c r="J15641">
        <v>0</v>
      </c>
      <c r="L15641">
        <v>0</v>
      </c>
      <c r="N15641">
        <v>0</v>
      </c>
      <c r="P15641">
        <v>0</v>
      </c>
      <c r="Q15641">
        <v>0</v>
      </c>
      <c r="S15641">
        <v>0</v>
      </c>
    </row>
    <row r="15642" spans="1:19" x14ac:dyDescent="0.2">
      <c r="A15642" t="s">
        <v>32374</v>
      </c>
      <c r="B15642" t="s">
        <v>32186</v>
      </c>
      <c r="C15642" t="s">
        <v>352</v>
      </c>
      <c r="D15642" t="s">
        <v>1002</v>
      </c>
      <c r="E15642" s="23">
        <v>44531</v>
      </c>
      <c r="F15642">
        <v>0</v>
      </c>
      <c r="G15642">
        <v>0</v>
      </c>
      <c r="I15642">
        <v>0</v>
      </c>
      <c r="J15642">
        <v>0</v>
      </c>
      <c r="L15642">
        <v>0</v>
      </c>
      <c r="N15642">
        <v>0</v>
      </c>
      <c r="P15642">
        <v>0</v>
      </c>
      <c r="Q15642">
        <v>0</v>
      </c>
      <c r="S15642">
        <v>0</v>
      </c>
    </row>
    <row r="15643" spans="1:19" x14ac:dyDescent="0.2">
      <c r="A15643" t="s">
        <v>32375</v>
      </c>
      <c r="B15643" t="s">
        <v>32187</v>
      </c>
      <c r="C15643" t="s">
        <v>353</v>
      </c>
      <c r="D15643" t="s">
        <v>1002</v>
      </c>
      <c r="E15643" s="23">
        <v>44531</v>
      </c>
      <c r="F15643">
        <v>0</v>
      </c>
      <c r="G15643">
        <v>0</v>
      </c>
      <c r="I15643">
        <v>0</v>
      </c>
      <c r="J15643">
        <v>0</v>
      </c>
      <c r="L15643">
        <v>0</v>
      </c>
      <c r="N15643">
        <v>0</v>
      </c>
      <c r="P15643">
        <v>0</v>
      </c>
      <c r="Q15643">
        <v>0</v>
      </c>
      <c r="S15643">
        <v>0</v>
      </c>
    </row>
    <row r="15644" spans="1:19" x14ac:dyDescent="0.2">
      <c r="A15644" t="s">
        <v>32376</v>
      </c>
      <c r="B15644" t="s">
        <v>32188</v>
      </c>
      <c r="C15644" t="s">
        <v>386</v>
      </c>
      <c r="D15644" t="s">
        <v>1002</v>
      </c>
      <c r="E15644" s="23">
        <v>44531</v>
      </c>
      <c r="F15644">
        <v>0</v>
      </c>
      <c r="G15644">
        <v>0</v>
      </c>
      <c r="I15644">
        <v>0</v>
      </c>
      <c r="J15644">
        <v>0</v>
      </c>
      <c r="L15644">
        <v>0</v>
      </c>
      <c r="N15644">
        <v>0</v>
      </c>
      <c r="P15644">
        <v>0</v>
      </c>
      <c r="Q15644">
        <v>0</v>
      </c>
      <c r="S15644">
        <v>0</v>
      </c>
    </row>
    <row r="15645" spans="1:19" x14ac:dyDescent="0.2">
      <c r="A15645" t="s">
        <v>32377</v>
      </c>
      <c r="B15645" t="s">
        <v>32189</v>
      </c>
      <c r="C15645" t="s">
        <v>354</v>
      </c>
      <c r="D15645" t="s">
        <v>1002</v>
      </c>
      <c r="E15645" s="23">
        <v>44531</v>
      </c>
      <c r="F15645">
        <v>1.5</v>
      </c>
      <c r="G15645">
        <v>5</v>
      </c>
      <c r="I15645">
        <v>5</v>
      </c>
      <c r="J15645">
        <v>8</v>
      </c>
      <c r="L15645">
        <v>29</v>
      </c>
      <c r="N15645">
        <v>5</v>
      </c>
      <c r="P15645">
        <v>0</v>
      </c>
      <c r="Q15645">
        <v>0</v>
      </c>
      <c r="S15645">
        <v>0</v>
      </c>
    </row>
    <row r="15646" spans="1:19" x14ac:dyDescent="0.2">
      <c r="A15646" t="s">
        <v>32378</v>
      </c>
      <c r="B15646" t="s">
        <v>32190</v>
      </c>
      <c r="C15646" t="s">
        <v>355</v>
      </c>
      <c r="D15646" t="s">
        <v>1002</v>
      </c>
      <c r="E15646" s="23">
        <v>44531</v>
      </c>
      <c r="F15646">
        <v>1.5</v>
      </c>
      <c r="G15646">
        <v>2</v>
      </c>
      <c r="I15646">
        <v>4</v>
      </c>
      <c r="J15646">
        <v>8</v>
      </c>
      <c r="L15646">
        <v>11</v>
      </c>
      <c r="N15646">
        <v>4</v>
      </c>
      <c r="P15646">
        <v>0</v>
      </c>
      <c r="Q15646">
        <v>0</v>
      </c>
      <c r="S15646">
        <v>0</v>
      </c>
    </row>
    <row r="15647" spans="1:19" x14ac:dyDescent="0.2">
      <c r="A15647" t="s">
        <v>32379</v>
      </c>
      <c r="B15647" t="s">
        <v>32191</v>
      </c>
      <c r="C15647" t="s">
        <v>1048</v>
      </c>
      <c r="D15647" t="s">
        <v>1002</v>
      </c>
      <c r="E15647" s="23">
        <v>44531</v>
      </c>
      <c r="F15647">
        <v>0.5</v>
      </c>
      <c r="G15647">
        <v>0.5</v>
      </c>
      <c r="I15647">
        <v>4</v>
      </c>
      <c r="J15647">
        <v>3</v>
      </c>
      <c r="L15647">
        <v>3</v>
      </c>
      <c r="N15647">
        <v>4</v>
      </c>
      <c r="P15647">
        <v>0</v>
      </c>
      <c r="Q15647">
        <v>0</v>
      </c>
      <c r="S15647">
        <v>0</v>
      </c>
    </row>
    <row r="15648" spans="1:19" x14ac:dyDescent="0.2">
      <c r="A15648" t="s">
        <v>32380</v>
      </c>
      <c r="B15648" t="s">
        <v>32192</v>
      </c>
      <c r="C15648" t="s">
        <v>1047</v>
      </c>
      <c r="D15648" t="s">
        <v>1002</v>
      </c>
      <c r="E15648" s="23">
        <v>44531</v>
      </c>
      <c r="F15648">
        <v>1.5</v>
      </c>
      <c r="G15648">
        <v>1.5</v>
      </c>
      <c r="I15648">
        <v>16</v>
      </c>
      <c r="J15648">
        <v>8</v>
      </c>
      <c r="L15648">
        <v>8</v>
      </c>
      <c r="N15648">
        <v>16</v>
      </c>
      <c r="P15648">
        <v>1</v>
      </c>
      <c r="Q15648">
        <v>1</v>
      </c>
      <c r="S15648">
        <v>0</v>
      </c>
    </row>
    <row r="15649" spans="1:19" x14ac:dyDescent="0.2">
      <c r="A15649" t="s">
        <v>32381</v>
      </c>
      <c r="B15649" t="s">
        <v>32193</v>
      </c>
      <c r="C15649" t="s">
        <v>1050</v>
      </c>
      <c r="D15649" t="s">
        <v>1002</v>
      </c>
      <c r="E15649" s="23">
        <v>44531</v>
      </c>
      <c r="F15649">
        <v>0</v>
      </c>
      <c r="G15649">
        <v>0</v>
      </c>
      <c r="I15649">
        <v>0</v>
      </c>
      <c r="J15649">
        <v>0</v>
      </c>
      <c r="L15649">
        <v>0</v>
      </c>
      <c r="N15649">
        <v>0</v>
      </c>
      <c r="P15649">
        <v>0</v>
      </c>
      <c r="Q15649">
        <v>0</v>
      </c>
      <c r="S15649">
        <v>0</v>
      </c>
    </row>
    <row r="15650" spans="1:19" x14ac:dyDescent="0.2">
      <c r="A15650" t="s">
        <v>32382</v>
      </c>
      <c r="B15650" t="s">
        <v>32194</v>
      </c>
      <c r="C15650" t="s">
        <v>1054</v>
      </c>
      <c r="D15650" t="s">
        <v>1002</v>
      </c>
      <c r="E15650" s="23">
        <v>44531</v>
      </c>
      <c r="F15650">
        <v>0</v>
      </c>
      <c r="G15650">
        <v>0</v>
      </c>
      <c r="I15650">
        <v>0</v>
      </c>
      <c r="J15650">
        <v>0</v>
      </c>
      <c r="L15650">
        <v>0</v>
      </c>
      <c r="N15650">
        <v>0</v>
      </c>
      <c r="P15650">
        <v>0</v>
      </c>
      <c r="Q15650">
        <v>0</v>
      </c>
      <c r="S15650">
        <v>0</v>
      </c>
    </row>
    <row r="15651" spans="1:19" x14ac:dyDescent="0.2">
      <c r="A15651" t="s">
        <v>32383</v>
      </c>
      <c r="B15651" t="s">
        <v>32195</v>
      </c>
      <c r="C15651" t="s">
        <v>1052</v>
      </c>
      <c r="D15651" t="s">
        <v>1002</v>
      </c>
      <c r="E15651" s="23">
        <v>44531</v>
      </c>
      <c r="F15651">
        <v>2.5</v>
      </c>
      <c r="G15651">
        <v>3</v>
      </c>
      <c r="I15651">
        <v>19</v>
      </c>
      <c r="J15651">
        <v>14</v>
      </c>
      <c r="L15651">
        <v>17</v>
      </c>
      <c r="N15651">
        <v>19</v>
      </c>
      <c r="P15651">
        <v>0</v>
      </c>
      <c r="Q15651">
        <v>0</v>
      </c>
      <c r="S15651">
        <v>0</v>
      </c>
    </row>
    <row r="15652" spans="1:19" x14ac:dyDescent="0.2">
      <c r="A15652" t="s">
        <v>32384</v>
      </c>
      <c r="B15652" t="s">
        <v>32196</v>
      </c>
      <c r="C15652" t="s">
        <v>1053</v>
      </c>
      <c r="D15652" t="s">
        <v>1002</v>
      </c>
      <c r="E15652" s="23">
        <v>44531</v>
      </c>
      <c r="F15652">
        <v>1</v>
      </c>
      <c r="G15652">
        <v>1</v>
      </c>
      <c r="I15652">
        <v>2</v>
      </c>
      <c r="J15652">
        <v>5</v>
      </c>
      <c r="L15652">
        <v>5</v>
      </c>
      <c r="N15652">
        <v>0</v>
      </c>
      <c r="P15652">
        <v>0</v>
      </c>
      <c r="Q15652">
        <v>0</v>
      </c>
      <c r="S15652">
        <v>2</v>
      </c>
    </row>
    <row r="15653" spans="1:19" x14ac:dyDescent="0.2">
      <c r="A15653" t="s">
        <v>32293</v>
      </c>
      <c r="B15653" t="s">
        <v>32105</v>
      </c>
      <c r="C15653" t="s">
        <v>25698</v>
      </c>
      <c r="D15653" t="s">
        <v>1000</v>
      </c>
      <c r="E15653" s="23">
        <v>44531</v>
      </c>
      <c r="F15653">
        <v>3</v>
      </c>
      <c r="G15653">
        <v>3</v>
      </c>
      <c r="I15653">
        <v>8</v>
      </c>
      <c r="J15653">
        <v>18</v>
      </c>
      <c r="L15653">
        <v>18</v>
      </c>
      <c r="N15653">
        <v>5</v>
      </c>
      <c r="P15653">
        <v>0</v>
      </c>
      <c r="Q15653">
        <v>0</v>
      </c>
      <c r="S15653">
        <v>3</v>
      </c>
    </row>
    <row r="15654" spans="1:19" x14ac:dyDescent="0.2">
      <c r="A15654" t="s">
        <v>32385</v>
      </c>
      <c r="B15654" t="s">
        <v>32197</v>
      </c>
      <c r="C15654" t="s">
        <v>962</v>
      </c>
      <c r="D15654" t="s">
        <v>1000</v>
      </c>
      <c r="E15654" s="23">
        <v>44531</v>
      </c>
      <c r="F15654">
        <v>0</v>
      </c>
      <c r="G15654">
        <v>0</v>
      </c>
      <c r="I15654">
        <v>0</v>
      </c>
      <c r="J15654">
        <v>0</v>
      </c>
      <c r="L15654">
        <v>0</v>
      </c>
      <c r="N15654">
        <v>0</v>
      </c>
      <c r="P15654">
        <v>0</v>
      </c>
      <c r="Q15654">
        <v>0</v>
      </c>
      <c r="S15654">
        <v>0</v>
      </c>
    </row>
    <row r="15655" spans="1:19" x14ac:dyDescent="0.2">
      <c r="A15655" t="s">
        <v>32386</v>
      </c>
      <c r="B15655" t="s">
        <v>32198</v>
      </c>
      <c r="C15655" t="s">
        <v>348</v>
      </c>
      <c r="D15655" t="s">
        <v>1000</v>
      </c>
      <c r="E15655" s="23">
        <v>44531</v>
      </c>
      <c r="F15655">
        <v>0</v>
      </c>
      <c r="G15655">
        <v>0</v>
      </c>
      <c r="I15655">
        <v>0</v>
      </c>
      <c r="J15655">
        <v>0</v>
      </c>
      <c r="L15655">
        <v>0</v>
      </c>
      <c r="N15655">
        <v>0</v>
      </c>
      <c r="P15655">
        <v>0</v>
      </c>
      <c r="Q15655">
        <v>0</v>
      </c>
      <c r="S15655">
        <v>0</v>
      </c>
    </row>
    <row r="15656" spans="1:19" x14ac:dyDescent="0.2">
      <c r="A15656" t="s">
        <v>32387</v>
      </c>
      <c r="B15656" t="s">
        <v>32199</v>
      </c>
      <c r="C15656" t="s">
        <v>357</v>
      </c>
      <c r="D15656" t="s">
        <v>1000</v>
      </c>
      <c r="E15656" s="23">
        <v>44531</v>
      </c>
      <c r="F15656">
        <v>0</v>
      </c>
      <c r="G15656">
        <v>0</v>
      </c>
      <c r="I15656">
        <v>0</v>
      </c>
      <c r="J15656">
        <v>0</v>
      </c>
      <c r="L15656">
        <v>0</v>
      </c>
      <c r="N15656">
        <v>0</v>
      </c>
      <c r="P15656">
        <v>0</v>
      </c>
      <c r="Q15656">
        <v>0</v>
      </c>
      <c r="S15656">
        <v>0</v>
      </c>
    </row>
    <row r="15657" spans="1:19" x14ac:dyDescent="0.2">
      <c r="A15657" t="s">
        <v>32388</v>
      </c>
      <c r="B15657" t="s">
        <v>32200</v>
      </c>
      <c r="C15657" t="s">
        <v>22399</v>
      </c>
      <c r="D15657" t="s">
        <v>1000</v>
      </c>
      <c r="E15657" s="23">
        <v>44531</v>
      </c>
      <c r="F15657">
        <v>0</v>
      </c>
      <c r="G15657">
        <v>0</v>
      </c>
      <c r="I15657">
        <v>0</v>
      </c>
      <c r="J15657">
        <v>0</v>
      </c>
      <c r="L15657">
        <v>0</v>
      </c>
      <c r="N15657">
        <v>0</v>
      </c>
      <c r="P15657">
        <v>0</v>
      </c>
      <c r="Q15657">
        <v>0</v>
      </c>
      <c r="S15657">
        <v>0</v>
      </c>
    </row>
    <row r="15658" spans="1:19" x14ac:dyDescent="0.2">
      <c r="A15658" t="s">
        <v>32389</v>
      </c>
      <c r="B15658" t="s">
        <v>32201</v>
      </c>
      <c r="C15658" t="s">
        <v>203</v>
      </c>
      <c r="D15658" t="s">
        <v>1000</v>
      </c>
      <c r="E15658" s="23">
        <v>44531</v>
      </c>
      <c r="F15658">
        <v>0</v>
      </c>
      <c r="G15658">
        <v>0</v>
      </c>
      <c r="I15658">
        <v>0</v>
      </c>
      <c r="J15658">
        <v>0</v>
      </c>
      <c r="L15658">
        <v>0</v>
      </c>
      <c r="N15658">
        <v>0</v>
      </c>
      <c r="P15658">
        <v>0</v>
      </c>
      <c r="Q15658">
        <v>0</v>
      </c>
      <c r="S15658">
        <v>0</v>
      </c>
    </row>
    <row r="15659" spans="1:19" x14ac:dyDescent="0.2">
      <c r="A15659" t="s">
        <v>32390</v>
      </c>
      <c r="B15659" t="s">
        <v>32202</v>
      </c>
      <c r="C15659" t="s">
        <v>387</v>
      </c>
      <c r="D15659" t="s">
        <v>1000</v>
      </c>
      <c r="E15659" s="23">
        <v>44531</v>
      </c>
      <c r="F15659">
        <v>0</v>
      </c>
      <c r="G15659">
        <v>0</v>
      </c>
      <c r="I15659">
        <v>0</v>
      </c>
      <c r="J15659">
        <v>0</v>
      </c>
      <c r="L15659">
        <v>0</v>
      </c>
      <c r="N15659">
        <v>0</v>
      </c>
      <c r="P15659">
        <v>0</v>
      </c>
      <c r="Q15659">
        <v>0</v>
      </c>
      <c r="S15659">
        <v>0</v>
      </c>
    </row>
    <row r="15660" spans="1:19" x14ac:dyDescent="0.2">
      <c r="A15660" t="s">
        <v>32391</v>
      </c>
      <c r="B15660" t="s">
        <v>32203</v>
      </c>
      <c r="C15660" t="s">
        <v>223</v>
      </c>
      <c r="D15660" t="s">
        <v>1000</v>
      </c>
      <c r="E15660" s="23">
        <v>44531</v>
      </c>
      <c r="F15660">
        <v>0</v>
      </c>
      <c r="G15660">
        <v>0</v>
      </c>
      <c r="I15660">
        <v>0</v>
      </c>
      <c r="J15660">
        <v>0</v>
      </c>
      <c r="L15660">
        <v>0</v>
      </c>
      <c r="N15660">
        <v>0</v>
      </c>
      <c r="P15660">
        <v>0</v>
      </c>
      <c r="Q15660">
        <v>0</v>
      </c>
      <c r="S15660">
        <v>0</v>
      </c>
    </row>
    <row r="15661" spans="1:19" x14ac:dyDescent="0.2">
      <c r="A15661" t="s">
        <v>32392</v>
      </c>
      <c r="B15661" t="s">
        <v>32204</v>
      </c>
      <c r="C15661" t="s">
        <v>346</v>
      </c>
      <c r="D15661" t="s">
        <v>1000</v>
      </c>
      <c r="E15661" s="23">
        <v>44531</v>
      </c>
      <c r="F15661">
        <v>0</v>
      </c>
      <c r="G15661">
        <v>0</v>
      </c>
      <c r="I15661">
        <v>0</v>
      </c>
      <c r="J15661">
        <v>0</v>
      </c>
      <c r="L15661">
        <v>0</v>
      </c>
      <c r="N15661">
        <v>0</v>
      </c>
      <c r="P15661">
        <v>0</v>
      </c>
      <c r="Q15661">
        <v>0</v>
      </c>
      <c r="S15661">
        <v>0</v>
      </c>
    </row>
    <row r="15662" spans="1:19" x14ac:dyDescent="0.2">
      <c r="A15662" t="s">
        <v>32393</v>
      </c>
      <c r="B15662" t="s">
        <v>32205</v>
      </c>
      <c r="C15662" t="s">
        <v>207</v>
      </c>
      <c r="D15662" t="s">
        <v>1000</v>
      </c>
      <c r="E15662" s="23">
        <v>44531</v>
      </c>
      <c r="F15662">
        <v>5</v>
      </c>
      <c r="G15662">
        <v>8.5</v>
      </c>
      <c r="I15662">
        <v>14</v>
      </c>
      <c r="J15662">
        <v>26</v>
      </c>
      <c r="L15662">
        <v>49</v>
      </c>
      <c r="N15662">
        <v>14</v>
      </c>
      <c r="P15662">
        <v>0</v>
      </c>
      <c r="Q15662">
        <v>0</v>
      </c>
      <c r="S15662">
        <v>0</v>
      </c>
    </row>
    <row r="15663" spans="1:19" x14ac:dyDescent="0.2">
      <c r="A15663" t="s">
        <v>32394</v>
      </c>
      <c r="B15663" t="s">
        <v>32206</v>
      </c>
      <c r="C15663" t="s">
        <v>212</v>
      </c>
      <c r="D15663" t="s">
        <v>1000</v>
      </c>
      <c r="E15663" s="23">
        <v>44531</v>
      </c>
      <c r="F15663">
        <v>3</v>
      </c>
      <c r="G15663">
        <v>4.5</v>
      </c>
      <c r="I15663">
        <v>6</v>
      </c>
      <c r="J15663">
        <v>17</v>
      </c>
      <c r="L15663">
        <v>26</v>
      </c>
      <c r="N15663">
        <v>6</v>
      </c>
      <c r="P15663">
        <v>1</v>
      </c>
      <c r="Q15663">
        <v>1</v>
      </c>
      <c r="S15663">
        <v>0</v>
      </c>
    </row>
    <row r="15664" spans="1:19" x14ac:dyDescent="0.2">
      <c r="A15664" t="s">
        <v>32395</v>
      </c>
      <c r="B15664" t="s">
        <v>32207</v>
      </c>
      <c r="C15664" t="s">
        <v>963</v>
      </c>
      <c r="D15664" t="s">
        <v>1000</v>
      </c>
      <c r="E15664" s="23">
        <v>44531</v>
      </c>
      <c r="F15664">
        <v>0</v>
      </c>
      <c r="G15664">
        <v>0</v>
      </c>
      <c r="I15664">
        <v>0</v>
      </c>
      <c r="J15664">
        <v>0</v>
      </c>
      <c r="L15664">
        <v>0</v>
      </c>
      <c r="N15664">
        <v>0</v>
      </c>
      <c r="P15664">
        <v>0</v>
      </c>
      <c r="Q15664">
        <v>0</v>
      </c>
      <c r="S15664">
        <v>0</v>
      </c>
    </row>
    <row r="15665" spans="1:19" x14ac:dyDescent="0.2">
      <c r="A15665" t="s">
        <v>32396</v>
      </c>
      <c r="B15665" t="s">
        <v>32208</v>
      </c>
      <c r="C15665" t="s">
        <v>225</v>
      </c>
      <c r="D15665" t="s">
        <v>1000</v>
      </c>
      <c r="E15665" s="23">
        <v>44531</v>
      </c>
      <c r="F15665">
        <v>3</v>
      </c>
      <c r="G15665">
        <v>4</v>
      </c>
      <c r="I15665">
        <v>17</v>
      </c>
      <c r="J15665">
        <v>42</v>
      </c>
      <c r="L15665">
        <v>56</v>
      </c>
      <c r="N15665">
        <v>17</v>
      </c>
      <c r="P15665">
        <v>0</v>
      </c>
      <c r="Q15665">
        <v>0</v>
      </c>
      <c r="S15665">
        <v>0</v>
      </c>
    </row>
    <row r="15666" spans="1:19" x14ac:dyDescent="0.2">
      <c r="A15666" t="s">
        <v>32397</v>
      </c>
      <c r="B15666" t="s">
        <v>32209</v>
      </c>
      <c r="C15666" t="s">
        <v>232</v>
      </c>
      <c r="D15666" t="s">
        <v>1000</v>
      </c>
      <c r="E15666" s="23">
        <v>44531</v>
      </c>
      <c r="F15666">
        <v>14</v>
      </c>
      <c r="G15666">
        <v>14</v>
      </c>
      <c r="I15666">
        <v>126</v>
      </c>
      <c r="J15666">
        <v>130</v>
      </c>
      <c r="L15666">
        <v>130</v>
      </c>
      <c r="N15666">
        <v>122</v>
      </c>
      <c r="P15666">
        <v>5</v>
      </c>
      <c r="Q15666">
        <v>8</v>
      </c>
      <c r="S15666">
        <v>4</v>
      </c>
    </row>
    <row r="15667" spans="1:19" x14ac:dyDescent="0.2">
      <c r="A15667" t="s">
        <v>32398</v>
      </c>
      <c r="B15667" t="s">
        <v>32210</v>
      </c>
      <c r="C15667" t="s">
        <v>317</v>
      </c>
      <c r="D15667" t="s">
        <v>1000</v>
      </c>
      <c r="E15667" s="23">
        <v>44531</v>
      </c>
      <c r="F15667">
        <v>5.5</v>
      </c>
      <c r="G15667">
        <v>8</v>
      </c>
      <c r="I15667">
        <v>12</v>
      </c>
      <c r="J15667">
        <v>30</v>
      </c>
      <c r="L15667">
        <v>45</v>
      </c>
      <c r="N15667">
        <v>12</v>
      </c>
      <c r="P15667">
        <v>2</v>
      </c>
      <c r="Q15667">
        <v>2</v>
      </c>
      <c r="S15667">
        <v>0</v>
      </c>
    </row>
    <row r="15668" spans="1:19" x14ac:dyDescent="0.2">
      <c r="A15668" t="s">
        <v>32399</v>
      </c>
      <c r="B15668" t="s">
        <v>32211</v>
      </c>
      <c r="C15668" t="s">
        <v>214</v>
      </c>
      <c r="D15668" t="s">
        <v>1000</v>
      </c>
      <c r="E15668" s="23">
        <v>44531</v>
      </c>
      <c r="F15668">
        <v>12.5</v>
      </c>
      <c r="G15668">
        <v>14.5</v>
      </c>
      <c r="I15668">
        <v>65</v>
      </c>
      <c r="J15668">
        <v>105</v>
      </c>
      <c r="L15668">
        <v>114</v>
      </c>
      <c r="N15668">
        <v>56</v>
      </c>
      <c r="P15668">
        <v>15</v>
      </c>
      <c r="Q15668">
        <v>17</v>
      </c>
      <c r="S15668">
        <v>10</v>
      </c>
    </row>
    <row r="15669" spans="1:19" x14ac:dyDescent="0.2">
      <c r="A15669" t="s">
        <v>32400</v>
      </c>
      <c r="B15669" t="s">
        <v>32212</v>
      </c>
      <c r="C15669" t="s">
        <v>230</v>
      </c>
      <c r="D15669" t="s">
        <v>1000</v>
      </c>
      <c r="E15669" s="23">
        <v>44531</v>
      </c>
      <c r="F15669">
        <v>0</v>
      </c>
      <c r="G15669">
        <v>0</v>
      </c>
      <c r="I15669">
        <v>0</v>
      </c>
      <c r="J15669">
        <v>0</v>
      </c>
      <c r="L15669">
        <v>0</v>
      </c>
      <c r="N15669">
        <v>0</v>
      </c>
      <c r="P15669">
        <v>0</v>
      </c>
      <c r="Q15669">
        <v>0</v>
      </c>
      <c r="S15669">
        <v>0</v>
      </c>
    </row>
    <row r="15670" spans="1:19" x14ac:dyDescent="0.2">
      <c r="A15670" t="s">
        <v>32401</v>
      </c>
      <c r="B15670" t="s">
        <v>32213</v>
      </c>
      <c r="C15670" t="s">
        <v>234</v>
      </c>
      <c r="D15670" t="s">
        <v>1000</v>
      </c>
      <c r="E15670" s="23">
        <v>44531</v>
      </c>
      <c r="F15670">
        <v>0</v>
      </c>
      <c r="G15670">
        <v>0</v>
      </c>
      <c r="I15670">
        <v>0</v>
      </c>
      <c r="J15670">
        <v>0</v>
      </c>
      <c r="L15670">
        <v>0</v>
      </c>
      <c r="N15670">
        <v>0</v>
      </c>
      <c r="P15670">
        <v>0</v>
      </c>
      <c r="Q15670">
        <v>0</v>
      </c>
      <c r="S15670">
        <v>0</v>
      </c>
    </row>
    <row r="15671" spans="1:19" x14ac:dyDescent="0.2">
      <c r="A15671" t="s">
        <v>32402</v>
      </c>
      <c r="B15671" t="s">
        <v>32214</v>
      </c>
      <c r="C15671" t="s">
        <v>217</v>
      </c>
      <c r="D15671" t="s">
        <v>1000</v>
      </c>
      <c r="E15671" s="23">
        <v>44531</v>
      </c>
      <c r="F15671">
        <v>0</v>
      </c>
      <c r="G15671">
        <v>0</v>
      </c>
      <c r="I15671">
        <v>0</v>
      </c>
      <c r="J15671">
        <v>0</v>
      </c>
      <c r="L15671">
        <v>0</v>
      </c>
      <c r="N15671">
        <v>0</v>
      </c>
      <c r="P15671">
        <v>0</v>
      </c>
      <c r="Q15671">
        <v>0</v>
      </c>
      <c r="S15671">
        <v>0</v>
      </c>
    </row>
    <row r="15672" spans="1:19" x14ac:dyDescent="0.2">
      <c r="A15672" t="s">
        <v>32403</v>
      </c>
      <c r="B15672" t="s">
        <v>32215</v>
      </c>
      <c r="C15672" t="s">
        <v>342</v>
      </c>
      <c r="D15672" t="s">
        <v>1000</v>
      </c>
      <c r="E15672" s="23">
        <v>44531</v>
      </c>
      <c r="F15672">
        <v>1.5</v>
      </c>
      <c r="G15672">
        <v>3</v>
      </c>
      <c r="I15672">
        <v>17</v>
      </c>
      <c r="J15672">
        <v>18</v>
      </c>
      <c r="L15672">
        <v>36</v>
      </c>
      <c r="N15672">
        <v>17</v>
      </c>
      <c r="P15672">
        <v>0</v>
      </c>
      <c r="Q15672">
        <v>0</v>
      </c>
      <c r="S15672">
        <v>0</v>
      </c>
    </row>
    <row r="15673" spans="1:19" x14ac:dyDescent="0.2">
      <c r="A15673" t="s">
        <v>32404</v>
      </c>
      <c r="B15673" t="s">
        <v>32216</v>
      </c>
      <c r="C15673" t="s">
        <v>220</v>
      </c>
      <c r="D15673" t="s">
        <v>1000</v>
      </c>
      <c r="E15673" s="23">
        <v>44531</v>
      </c>
      <c r="F15673">
        <v>0</v>
      </c>
      <c r="G15673">
        <v>0</v>
      </c>
      <c r="I15673">
        <v>0</v>
      </c>
      <c r="J15673">
        <v>0</v>
      </c>
      <c r="L15673">
        <v>0</v>
      </c>
      <c r="N15673">
        <v>0</v>
      </c>
      <c r="P15673">
        <v>0</v>
      </c>
      <c r="Q15673">
        <v>0</v>
      </c>
      <c r="S15673">
        <v>0</v>
      </c>
    </row>
    <row r="15674" spans="1:19" x14ac:dyDescent="0.2">
      <c r="A15674" t="s">
        <v>32405</v>
      </c>
      <c r="B15674" t="s">
        <v>32217</v>
      </c>
      <c r="C15674" t="s">
        <v>25330</v>
      </c>
      <c r="D15674" t="s">
        <v>1001</v>
      </c>
      <c r="E15674" s="23">
        <v>44531</v>
      </c>
      <c r="F15674">
        <v>0</v>
      </c>
      <c r="G15674">
        <v>0</v>
      </c>
      <c r="I15674">
        <v>0</v>
      </c>
      <c r="J15674">
        <v>0</v>
      </c>
      <c r="L15674">
        <v>0</v>
      </c>
      <c r="N15674">
        <v>0</v>
      </c>
      <c r="P15674">
        <v>0</v>
      </c>
      <c r="Q15674">
        <v>0</v>
      </c>
      <c r="S15674">
        <v>0</v>
      </c>
    </row>
    <row r="15675" spans="1:19" x14ac:dyDescent="0.2">
      <c r="A15675" t="s">
        <v>32406</v>
      </c>
      <c r="B15675" t="s">
        <v>32218</v>
      </c>
      <c r="C15675" t="s">
        <v>25330</v>
      </c>
      <c r="D15675" t="s">
        <v>1000</v>
      </c>
      <c r="E15675" s="23">
        <v>44531</v>
      </c>
      <c r="F15675">
        <v>0</v>
      </c>
      <c r="G15675">
        <v>0</v>
      </c>
      <c r="I15675">
        <v>0</v>
      </c>
      <c r="J15675">
        <v>0</v>
      </c>
      <c r="L15675">
        <v>0</v>
      </c>
      <c r="N15675">
        <v>0</v>
      </c>
      <c r="P15675">
        <v>0</v>
      </c>
      <c r="Q15675">
        <v>0</v>
      </c>
      <c r="S15675">
        <v>0</v>
      </c>
    </row>
    <row r="15676" spans="1:19" x14ac:dyDescent="0.2">
      <c r="A15676" t="s">
        <v>32407</v>
      </c>
      <c r="B15676" t="s">
        <v>32219</v>
      </c>
      <c r="C15676" t="s">
        <v>199</v>
      </c>
      <c r="D15676" t="s">
        <v>1000</v>
      </c>
      <c r="E15676" s="23">
        <v>44531</v>
      </c>
      <c r="F15676">
        <v>9</v>
      </c>
      <c r="G15676">
        <v>8</v>
      </c>
      <c r="I15676">
        <v>56</v>
      </c>
      <c r="J15676">
        <v>89</v>
      </c>
      <c r="L15676">
        <v>78</v>
      </c>
      <c r="N15676">
        <v>56</v>
      </c>
      <c r="P15676">
        <v>0</v>
      </c>
      <c r="Q15676">
        <v>4</v>
      </c>
      <c r="S15676">
        <v>0</v>
      </c>
    </row>
    <row r="15677" spans="1:19" x14ac:dyDescent="0.2">
      <c r="A15677" t="s">
        <v>32408</v>
      </c>
      <c r="B15677" t="s">
        <v>32220</v>
      </c>
      <c r="C15677" t="s">
        <v>199</v>
      </c>
      <c r="D15677" t="s">
        <v>1001</v>
      </c>
      <c r="E15677" s="23">
        <v>44531</v>
      </c>
      <c r="F15677">
        <v>0</v>
      </c>
      <c r="G15677">
        <v>0</v>
      </c>
      <c r="I15677">
        <v>0</v>
      </c>
      <c r="J15677">
        <v>0</v>
      </c>
      <c r="L15677">
        <v>0</v>
      </c>
      <c r="N15677">
        <v>0</v>
      </c>
      <c r="P15677">
        <v>0</v>
      </c>
      <c r="Q15677">
        <v>0</v>
      </c>
      <c r="S15677">
        <v>0</v>
      </c>
    </row>
    <row r="15678" spans="1:19" x14ac:dyDescent="0.2">
      <c r="A15678" t="s">
        <v>32409</v>
      </c>
      <c r="B15678" t="s">
        <v>32221</v>
      </c>
      <c r="C15678" t="s">
        <v>901</v>
      </c>
      <c r="D15678" t="s">
        <v>1000</v>
      </c>
      <c r="E15678" s="23">
        <v>44531</v>
      </c>
      <c r="F15678">
        <v>3</v>
      </c>
      <c r="G15678">
        <v>3.5</v>
      </c>
      <c r="I15678">
        <v>21</v>
      </c>
      <c r="J15678">
        <v>17</v>
      </c>
      <c r="L15678">
        <v>20</v>
      </c>
      <c r="N15678">
        <v>21</v>
      </c>
      <c r="P15678">
        <v>0</v>
      </c>
      <c r="Q15678">
        <v>0</v>
      </c>
      <c r="S15678">
        <v>0</v>
      </c>
    </row>
    <row r="15679" spans="1:19" x14ac:dyDescent="0.2">
      <c r="A15679" t="s">
        <v>32410</v>
      </c>
      <c r="B15679" t="s">
        <v>32222</v>
      </c>
      <c r="C15679" t="s">
        <v>901</v>
      </c>
      <c r="D15679" t="s">
        <v>1001</v>
      </c>
      <c r="E15679" s="23">
        <v>44531</v>
      </c>
      <c r="F15679">
        <v>0</v>
      </c>
      <c r="G15679">
        <v>0</v>
      </c>
      <c r="I15679">
        <v>2</v>
      </c>
      <c r="J15679">
        <v>0</v>
      </c>
      <c r="L15679">
        <v>0</v>
      </c>
      <c r="N15679">
        <v>2</v>
      </c>
      <c r="P15679">
        <v>0</v>
      </c>
      <c r="Q15679">
        <v>0</v>
      </c>
      <c r="S15679">
        <v>0</v>
      </c>
    </row>
    <row r="15680" spans="1:19" x14ac:dyDescent="0.2">
      <c r="A15680" t="s">
        <v>32411</v>
      </c>
      <c r="B15680" t="s">
        <v>32223</v>
      </c>
      <c r="C15680" t="s">
        <v>903</v>
      </c>
      <c r="D15680" t="s">
        <v>1000</v>
      </c>
      <c r="E15680" s="23">
        <v>44531</v>
      </c>
      <c r="F15680">
        <v>2.5</v>
      </c>
      <c r="G15680">
        <v>2.5</v>
      </c>
      <c r="I15680">
        <v>18</v>
      </c>
      <c r="J15680">
        <v>13</v>
      </c>
      <c r="L15680">
        <v>13</v>
      </c>
      <c r="N15680">
        <v>16</v>
      </c>
      <c r="P15680">
        <v>1</v>
      </c>
      <c r="Q15680">
        <v>1</v>
      </c>
      <c r="S15680">
        <v>2</v>
      </c>
    </row>
    <row r="15681" spans="1:19" x14ac:dyDescent="0.2">
      <c r="A15681" t="s">
        <v>32412</v>
      </c>
      <c r="B15681" t="s">
        <v>32224</v>
      </c>
      <c r="C15681" t="s">
        <v>903</v>
      </c>
      <c r="D15681" t="s">
        <v>1001</v>
      </c>
      <c r="E15681" s="23">
        <v>44531</v>
      </c>
      <c r="F15681">
        <v>0</v>
      </c>
      <c r="G15681">
        <v>0</v>
      </c>
      <c r="I15681">
        <v>0</v>
      </c>
      <c r="J15681">
        <v>0</v>
      </c>
      <c r="L15681">
        <v>0</v>
      </c>
      <c r="N15681">
        <v>0</v>
      </c>
      <c r="P15681">
        <v>0</v>
      </c>
      <c r="Q15681">
        <v>0</v>
      </c>
      <c r="S15681">
        <v>0</v>
      </c>
    </row>
    <row r="15682" spans="1:19" x14ac:dyDescent="0.2">
      <c r="A15682" t="s">
        <v>32413</v>
      </c>
      <c r="B15682" t="s">
        <v>32225</v>
      </c>
      <c r="C15682" t="s">
        <v>198</v>
      </c>
      <c r="D15682" t="s">
        <v>1002</v>
      </c>
      <c r="E15682" s="23">
        <v>44531</v>
      </c>
      <c r="F15682">
        <v>0</v>
      </c>
      <c r="G15682">
        <v>0</v>
      </c>
      <c r="I15682">
        <v>0</v>
      </c>
      <c r="J15682">
        <v>0</v>
      </c>
      <c r="L15682">
        <v>0</v>
      </c>
      <c r="N15682">
        <v>0</v>
      </c>
      <c r="P15682">
        <v>0</v>
      </c>
      <c r="Q15682">
        <v>0</v>
      </c>
      <c r="S15682">
        <v>0</v>
      </c>
    </row>
    <row r="15683" spans="1:19" x14ac:dyDescent="0.2">
      <c r="A15683" t="s">
        <v>32414</v>
      </c>
      <c r="B15683" t="s">
        <v>32226</v>
      </c>
      <c r="C15683" t="s">
        <v>25855</v>
      </c>
      <c r="D15683" t="s">
        <v>1002</v>
      </c>
      <c r="E15683" s="23">
        <v>44531</v>
      </c>
      <c r="F15683">
        <v>3</v>
      </c>
      <c r="G15683">
        <v>3</v>
      </c>
      <c r="I15683">
        <v>8</v>
      </c>
      <c r="J15683">
        <v>18</v>
      </c>
      <c r="L15683">
        <v>18</v>
      </c>
      <c r="N15683">
        <v>5</v>
      </c>
      <c r="P15683">
        <v>0</v>
      </c>
      <c r="Q15683">
        <v>0</v>
      </c>
      <c r="S15683">
        <v>3</v>
      </c>
    </row>
    <row r="15684" spans="1:19" x14ac:dyDescent="0.2">
      <c r="A15684" t="s">
        <v>32415</v>
      </c>
      <c r="B15684" t="s">
        <v>32227</v>
      </c>
      <c r="C15684" t="s">
        <v>962</v>
      </c>
      <c r="D15684" t="s">
        <v>1002</v>
      </c>
      <c r="E15684" s="23">
        <v>44531</v>
      </c>
      <c r="F15684">
        <v>0</v>
      </c>
      <c r="G15684">
        <v>0</v>
      </c>
      <c r="I15684">
        <v>0</v>
      </c>
      <c r="J15684">
        <v>0</v>
      </c>
      <c r="L15684">
        <v>0</v>
      </c>
      <c r="N15684">
        <v>0</v>
      </c>
      <c r="P15684">
        <v>0</v>
      </c>
      <c r="Q15684">
        <v>0</v>
      </c>
      <c r="S15684">
        <v>0</v>
      </c>
    </row>
    <row r="15685" spans="1:19" x14ac:dyDescent="0.2">
      <c r="A15685" t="s">
        <v>32416</v>
      </c>
      <c r="B15685" t="s">
        <v>32228</v>
      </c>
      <c r="C15685" t="s">
        <v>199</v>
      </c>
      <c r="D15685" t="s">
        <v>1002</v>
      </c>
      <c r="E15685" s="23">
        <v>44531</v>
      </c>
      <c r="F15685">
        <v>9</v>
      </c>
      <c r="G15685">
        <v>8</v>
      </c>
      <c r="I15685">
        <v>56</v>
      </c>
      <c r="J15685">
        <v>89</v>
      </c>
      <c r="L15685">
        <v>78</v>
      </c>
      <c r="N15685">
        <v>56</v>
      </c>
      <c r="P15685">
        <v>0</v>
      </c>
      <c r="Q15685">
        <v>4</v>
      </c>
      <c r="S15685">
        <v>0</v>
      </c>
    </row>
    <row r="15686" spans="1:19" x14ac:dyDescent="0.2">
      <c r="A15686" t="s">
        <v>32417</v>
      </c>
      <c r="B15686" t="s">
        <v>32229</v>
      </c>
      <c r="C15686" t="s">
        <v>348</v>
      </c>
      <c r="D15686" t="s">
        <v>1002</v>
      </c>
      <c r="E15686" s="23">
        <v>44531</v>
      </c>
      <c r="F15686">
        <v>0</v>
      </c>
      <c r="G15686">
        <v>0</v>
      </c>
      <c r="I15686">
        <v>0</v>
      </c>
      <c r="J15686">
        <v>0</v>
      </c>
      <c r="L15686">
        <v>0</v>
      </c>
      <c r="N15686">
        <v>0</v>
      </c>
      <c r="P15686">
        <v>0</v>
      </c>
      <c r="Q15686">
        <v>0</v>
      </c>
      <c r="S15686">
        <v>0</v>
      </c>
    </row>
    <row r="15687" spans="1:19" x14ac:dyDescent="0.2">
      <c r="A15687" t="s">
        <v>32418</v>
      </c>
      <c r="B15687" t="s">
        <v>32230</v>
      </c>
      <c r="C15687" t="s">
        <v>357</v>
      </c>
      <c r="D15687" t="s">
        <v>1002</v>
      </c>
      <c r="E15687" s="23">
        <v>44531</v>
      </c>
      <c r="F15687">
        <v>0</v>
      </c>
      <c r="G15687">
        <v>0</v>
      </c>
      <c r="I15687">
        <v>0</v>
      </c>
      <c r="J15687">
        <v>0</v>
      </c>
      <c r="L15687">
        <v>0</v>
      </c>
      <c r="N15687">
        <v>0</v>
      </c>
      <c r="P15687">
        <v>0</v>
      </c>
      <c r="Q15687">
        <v>0</v>
      </c>
      <c r="S15687">
        <v>0</v>
      </c>
    </row>
    <row r="15688" spans="1:19" x14ac:dyDescent="0.2">
      <c r="A15688" t="s">
        <v>32419</v>
      </c>
      <c r="B15688" t="s">
        <v>32231</v>
      </c>
      <c r="C15688" t="s">
        <v>227</v>
      </c>
      <c r="D15688" t="s">
        <v>1002</v>
      </c>
      <c r="E15688" s="23">
        <v>44531</v>
      </c>
      <c r="F15688">
        <v>0</v>
      </c>
      <c r="G15688">
        <v>0</v>
      </c>
      <c r="I15688">
        <v>0</v>
      </c>
      <c r="J15688">
        <v>0</v>
      </c>
      <c r="L15688">
        <v>0</v>
      </c>
      <c r="N15688">
        <v>0</v>
      </c>
      <c r="P15688">
        <v>0</v>
      </c>
      <c r="Q15688">
        <v>0</v>
      </c>
      <c r="S15688">
        <v>0</v>
      </c>
    </row>
    <row r="15689" spans="1:19" x14ac:dyDescent="0.2">
      <c r="A15689" t="s">
        <v>32420</v>
      </c>
      <c r="B15689" t="s">
        <v>32232</v>
      </c>
      <c r="C15689" t="s">
        <v>203</v>
      </c>
      <c r="D15689" t="s">
        <v>1002</v>
      </c>
      <c r="E15689" s="23">
        <v>44531</v>
      </c>
      <c r="F15689">
        <v>0</v>
      </c>
      <c r="G15689">
        <v>0</v>
      </c>
      <c r="I15689">
        <v>0</v>
      </c>
      <c r="J15689">
        <v>0</v>
      </c>
      <c r="L15689">
        <v>0</v>
      </c>
      <c r="N15689">
        <v>0</v>
      </c>
      <c r="P15689">
        <v>0</v>
      </c>
      <c r="Q15689">
        <v>0</v>
      </c>
      <c r="S15689">
        <v>0</v>
      </c>
    </row>
    <row r="15690" spans="1:19" x14ac:dyDescent="0.2">
      <c r="A15690" t="s">
        <v>32421</v>
      </c>
      <c r="B15690" t="s">
        <v>32233</v>
      </c>
      <c r="C15690" t="s">
        <v>387</v>
      </c>
      <c r="D15690" t="s">
        <v>1002</v>
      </c>
      <c r="E15690" s="23">
        <v>44531</v>
      </c>
      <c r="F15690">
        <v>0</v>
      </c>
      <c r="G15690">
        <v>0</v>
      </c>
      <c r="I15690">
        <v>0</v>
      </c>
      <c r="J15690">
        <v>0</v>
      </c>
      <c r="L15690">
        <v>0</v>
      </c>
      <c r="N15690">
        <v>0</v>
      </c>
      <c r="P15690">
        <v>0</v>
      </c>
      <c r="Q15690">
        <v>0</v>
      </c>
      <c r="S15690">
        <v>0</v>
      </c>
    </row>
    <row r="15691" spans="1:19" x14ac:dyDescent="0.2">
      <c r="A15691" t="s">
        <v>32422</v>
      </c>
      <c r="B15691" t="s">
        <v>32234</v>
      </c>
      <c r="C15691" t="s">
        <v>223</v>
      </c>
      <c r="D15691" t="s">
        <v>1002</v>
      </c>
      <c r="E15691" s="23">
        <v>44531</v>
      </c>
      <c r="F15691">
        <v>0</v>
      </c>
      <c r="G15691">
        <v>0</v>
      </c>
      <c r="I15691">
        <v>0</v>
      </c>
      <c r="J15691">
        <v>0</v>
      </c>
      <c r="L15691">
        <v>0</v>
      </c>
      <c r="N15691">
        <v>0</v>
      </c>
      <c r="P15691">
        <v>0</v>
      </c>
      <c r="Q15691">
        <v>0</v>
      </c>
      <c r="S15691">
        <v>0</v>
      </c>
    </row>
    <row r="15692" spans="1:19" x14ac:dyDescent="0.2">
      <c r="A15692" t="s">
        <v>32423</v>
      </c>
      <c r="B15692" t="s">
        <v>32235</v>
      </c>
      <c r="C15692" t="s">
        <v>346</v>
      </c>
      <c r="D15692" t="s">
        <v>1002</v>
      </c>
      <c r="E15692" s="23">
        <v>44531</v>
      </c>
      <c r="F15692">
        <v>0</v>
      </c>
      <c r="G15692">
        <v>0</v>
      </c>
      <c r="I15692">
        <v>0</v>
      </c>
      <c r="J15692">
        <v>0</v>
      </c>
      <c r="L15692">
        <v>0</v>
      </c>
      <c r="N15692">
        <v>0</v>
      </c>
      <c r="P15692">
        <v>0</v>
      </c>
      <c r="Q15692">
        <v>0</v>
      </c>
      <c r="S15692">
        <v>0</v>
      </c>
    </row>
    <row r="15693" spans="1:19" x14ac:dyDescent="0.2">
      <c r="A15693" t="s">
        <v>32424</v>
      </c>
      <c r="B15693" t="s">
        <v>32236</v>
      </c>
      <c r="C15693" t="s">
        <v>207</v>
      </c>
      <c r="D15693" t="s">
        <v>1002</v>
      </c>
      <c r="E15693" s="23">
        <v>44531</v>
      </c>
      <c r="F15693">
        <v>5</v>
      </c>
      <c r="G15693">
        <v>8.5</v>
      </c>
      <c r="I15693">
        <v>14</v>
      </c>
      <c r="J15693">
        <v>26</v>
      </c>
      <c r="L15693">
        <v>49</v>
      </c>
      <c r="N15693">
        <v>14</v>
      </c>
      <c r="P15693">
        <v>0</v>
      </c>
      <c r="Q15693">
        <v>0</v>
      </c>
      <c r="S15693">
        <v>0</v>
      </c>
    </row>
    <row r="15694" spans="1:19" x14ac:dyDescent="0.2">
      <c r="A15694" t="s">
        <v>32425</v>
      </c>
      <c r="B15694" t="s">
        <v>32237</v>
      </c>
      <c r="C15694" t="s">
        <v>212</v>
      </c>
      <c r="D15694" t="s">
        <v>1002</v>
      </c>
      <c r="E15694" s="23">
        <v>44531</v>
      </c>
      <c r="F15694">
        <v>3</v>
      </c>
      <c r="G15694">
        <v>4.5</v>
      </c>
      <c r="I15694">
        <v>6</v>
      </c>
      <c r="J15694">
        <v>17</v>
      </c>
      <c r="L15694">
        <v>26</v>
      </c>
      <c r="N15694">
        <v>6</v>
      </c>
      <c r="P15694">
        <v>1</v>
      </c>
      <c r="Q15694">
        <v>1</v>
      </c>
      <c r="S15694">
        <v>0</v>
      </c>
    </row>
    <row r="15695" spans="1:19" x14ac:dyDescent="0.2">
      <c r="A15695" t="s">
        <v>32426</v>
      </c>
      <c r="B15695" t="s">
        <v>32238</v>
      </c>
      <c r="C15695" t="s">
        <v>963</v>
      </c>
      <c r="D15695" t="s">
        <v>1002</v>
      </c>
      <c r="E15695" s="23">
        <v>44531</v>
      </c>
      <c r="F15695">
        <v>0</v>
      </c>
      <c r="G15695">
        <v>0</v>
      </c>
      <c r="I15695">
        <v>0</v>
      </c>
      <c r="J15695">
        <v>0</v>
      </c>
      <c r="L15695">
        <v>0</v>
      </c>
      <c r="N15695">
        <v>0</v>
      </c>
      <c r="P15695">
        <v>0</v>
      </c>
      <c r="Q15695">
        <v>0</v>
      </c>
      <c r="S15695">
        <v>0</v>
      </c>
    </row>
    <row r="15696" spans="1:19" x14ac:dyDescent="0.2">
      <c r="A15696" t="s">
        <v>32427</v>
      </c>
      <c r="B15696" t="s">
        <v>32239</v>
      </c>
      <c r="C15696" t="s">
        <v>225</v>
      </c>
      <c r="D15696" t="s">
        <v>1002</v>
      </c>
      <c r="E15696" s="23">
        <v>44531</v>
      </c>
      <c r="F15696">
        <v>3</v>
      </c>
      <c r="G15696">
        <v>4</v>
      </c>
      <c r="I15696">
        <v>17</v>
      </c>
      <c r="J15696">
        <v>42</v>
      </c>
      <c r="L15696">
        <v>56</v>
      </c>
      <c r="N15696">
        <v>17</v>
      </c>
      <c r="P15696">
        <v>0</v>
      </c>
      <c r="Q15696">
        <v>0</v>
      </c>
      <c r="S15696">
        <v>0</v>
      </c>
    </row>
    <row r="15697" spans="1:19" x14ac:dyDescent="0.2">
      <c r="A15697" t="s">
        <v>32428</v>
      </c>
      <c r="B15697" t="s">
        <v>32240</v>
      </c>
      <c r="C15697" t="s">
        <v>901</v>
      </c>
      <c r="D15697" t="s">
        <v>1002</v>
      </c>
      <c r="E15697" s="23">
        <v>44531</v>
      </c>
      <c r="F15697">
        <v>3</v>
      </c>
      <c r="G15697">
        <v>3.5</v>
      </c>
      <c r="I15697">
        <v>23</v>
      </c>
      <c r="J15697">
        <v>17</v>
      </c>
      <c r="L15697">
        <v>20</v>
      </c>
      <c r="N15697">
        <v>25</v>
      </c>
      <c r="P15697">
        <v>0</v>
      </c>
      <c r="Q15697">
        <v>0</v>
      </c>
      <c r="S15697">
        <v>0</v>
      </c>
    </row>
    <row r="15698" spans="1:19" x14ac:dyDescent="0.2">
      <c r="A15698" t="s">
        <v>32429</v>
      </c>
      <c r="B15698" t="s">
        <v>32241</v>
      </c>
      <c r="C15698" t="s">
        <v>232</v>
      </c>
      <c r="D15698" t="s">
        <v>1002</v>
      </c>
      <c r="E15698" s="23">
        <v>44531</v>
      </c>
      <c r="F15698">
        <v>14</v>
      </c>
      <c r="G15698">
        <v>14</v>
      </c>
      <c r="I15698">
        <v>126</v>
      </c>
      <c r="J15698">
        <v>130</v>
      </c>
      <c r="L15698">
        <v>130</v>
      </c>
      <c r="N15698">
        <v>122</v>
      </c>
      <c r="P15698">
        <v>5</v>
      </c>
      <c r="Q15698">
        <v>8</v>
      </c>
      <c r="S15698">
        <v>4</v>
      </c>
    </row>
    <row r="15699" spans="1:19" x14ac:dyDescent="0.2">
      <c r="A15699" t="s">
        <v>32430</v>
      </c>
      <c r="B15699" t="s">
        <v>32242</v>
      </c>
      <c r="C15699" t="s">
        <v>317</v>
      </c>
      <c r="D15699" t="s">
        <v>1002</v>
      </c>
      <c r="E15699" s="23">
        <v>44531</v>
      </c>
      <c r="F15699">
        <v>5.5</v>
      </c>
      <c r="G15699">
        <v>8</v>
      </c>
      <c r="I15699">
        <v>12</v>
      </c>
      <c r="J15699">
        <v>30</v>
      </c>
      <c r="L15699">
        <v>45</v>
      </c>
      <c r="N15699">
        <v>12</v>
      </c>
      <c r="P15699">
        <v>2</v>
      </c>
      <c r="Q15699">
        <v>2</v>
      </c>
      <c r="S15699">
        <v>0</v>
      </c>
    </row>
    <row r="15700" spans="1:19" x14ac:dyDescent="0.2">
      <c r="A15700" t="s">
        <v>32431</v>
      </c>
      <c r="B15700" t="s">
        <v>32243</v>
      </c>
      <c r="C15700" t="s">
        <v>25330</v>
      </c>
      <c r="D15700" t="s">
        <v>1002</v>
      </c>
      <c r="E15700" s="23">
        <v>44531</v>
      </c>
      <c r="F15700">
        <v>0</v>
      </c>
      <c r="G15700">
        <v>0</v>
      </c>
      <c r="I15700">
        <v>0</v>
      </c>
      <c r="J15700">
        <v>0</v>
      </c>
      <c r="L15700">
        <v>0</v>
      </c>
      <c r="N15700">
        <v>0</v>
      </c>
      <c r="P15700">
        <v>0</v>
      </c>
      <c r="Q15700">
        <v>0</v>
      </c>
      <c r="S15700">
        <v>0</v>
      </c>
    </row>
    <row r="15701" spans="1:19" x14ac:dyDescent="0.2">
      <c r="A15701" t="s">
        <v>32432</v>
      </c>
      <c r="B15701" t="s">
        <v>32244</v>
      </c>
      <c r="C15701" t="s">
        <v>214</v>
      </c>
      <c r="D15701" t="s">
        <v>1002</v>
      </c>
      <c r="E15701" s="23">
        <v>44531</v>
      </c>
      <c r="F15701">
        <v>12.5</v>
      </c>
      <c r="G15701">
        <v>14.5</v>
      </c>
      <c r="I15701">
        <v>65</v>
      </c>
      <c r="J15701">
        <v>105</v>
      </c>
      <c r="L15701">
        <v>114</v>
      </c>
      <c r="N15701">
        <v>56</v>
      </c>
      <c r="P15701">
        <v>15</v>
      </c>
      <c r="Q15701">
        <v>17</v>
      </c>
      <c r="S15701">
        <v>10</v>
      </c>
    </row>
    <row r="15702" spans="1:19" x14ac:dyDescent="0.2">
      <c r="A15702" t="s">
        <v>32433</v>
      </c>
      <c r="B15702" t="s">
        <v>32245</v>
      </c>
      <c r="C15702" t="s">
        <v>903</v>
      </c>
      <c r="D15702" t="s">
        <v>1002</v>
      </c>
      <c r="E15702" s="23">
        <v>44531</v>
      </c>
      <c r="F15702">
        <v>2.5</v>
      </c>
      <c r="G15702">
        <v>2.5</v>
      </c>
      <c r="I15702">
        <v>18</v>
      </c>
      <c r="J15702">
        <v>13</v>
      </c>
      <c r="L15702">
        <v>13</v>
      </c>
      <c r="N15702">
        <v>16</v>
      </c>
      <c r="P15702">
        <v>1</v>
      </c>
      <c r="Q15702">
        <v>1</v>
      </c>
      <c r="S15702">
        <v>2</v>
      </c>
    </row>
    <row r="15703" spans="1:19" x14ac:dyDescent="0.2">
      <c r="A15703" t="s">
        <v>32434</v>
      </c>
      <c r="B15703" t="s">
        <v>32246</v>
      </c>
      <c r="C15703" t="s">
        <v>230</v>
      </c>
      <c r="D15703" t="s">
        <v>1002</v>
      </c>
      <c r="E15703" s="23">
        <v>44531</v>
      </c>
      <c r="F15703">
        <v>0</v>
      </c>
      <c r="G15703">
        <v>0</v>
      </c>
      <c r="I15703">
        <v>0</v>
      </c>
      <c r="J15703">
        <v>0</v>
      </c>
      <c r="L15703">
        <v>0</v>
      </c>
      <c r="N15703">
        <v>0</v>
      </c>
      <c r="P15703">
        <v>0</v>
      </c>
      <c r="Q15703">
        <v>0</v>
      </c>
      <c r="S15703">
        <v>0</v>
      </c>
    </row>
    <row r="15704" spans="1:19" x14ac:dyDescent="0.2">
      <c r="A15704" t="s">
        <v>32435</v>
      </c>
      <c r="B15704" t="s">
        <v>32247</v>
      </c>
      <c r="C15704" t="s">
        <v>234</v>
      </c>
      <c r="D15704" t="s">
        <v>1002</v>
      </c>
      <c r="E15704" s="23">
        <v>44531</v>
      </c>
      <c r="F15704">
        <v>0</v>
      </c>
      <c r="G15704">
        <v>0</v>
      </c>
      <c r="I15704">
        <v>0</v>
      </c>
      <c r="J15704">
        <v>0</v>
      </c>
      <c r="L15704">
        <v>0</v>
      </c>
      <c r="N15704">
        <v>0</v>
      </c>
      <c r="P15704">
        <v>0</v>
      </c>
      <c r="Q15704">
        <v>0</v>
      </c>
      <c r="S15704">
        <v>0</v>
      </c>
    </row>
    <row r="15705" spans="1:19" x14ac:dyDescent="0.2">
      <c r="A15705" t="s">
        <v>32436</v>
      </c>
      <c r="B15705" t="s">
        <v>32248</v>
      </c>
      <c r="C15705" t="s">
        <v>217</v>
      </c>
      <c r="D15705" t="s">
        <v>1002</v>
      </c>
      <c r="E15705" s="23">
        <v>44531</v>
      </c>
      <c r="F15705">
        <v>0</v>
      </c>
      <c r="G15705">
        <v>0</v>
      </c>
      <c r="I15705">
        <v>0</v>
      </c>
      <c r="J15705">
        <v>0</v>
      </c>
      <c r="L15705">
        <v>0</v>
      </c>
      <c r="N15705">
        <v>0</v>
      </c>
      <c r="P15705">
        <v>0</v>
      </c>
      <c r="Q15705">
        <v>0</v>
      </c>
      <c r="S15705">
        <v>0</v>
      </c>
    </row>
    <row r="15706" spans="1:19" x14ac:dyDescent="0.2">
      <c r="A15706" t="s">
        <v>32437</v>
      </c>
      <c r="B15706" t="s">
        <v>32249</v>
      </c>
      <c r="C15706" t="s">
        <v>342</v>
      </c>
      <c r="D15706" t="s">
        <v>1002</v>
      </c>
      <c r="E15706" s="23">
        <v>44531</v>
      </c>
      <c r="F15706">
        <v>1.5</v>
      </c>
      <c r="G15706">
        <v>3</v>
      </c>
      <c r="I15706">
        <v>17</v>
      </c>
      <c r="J15706">
        <v>18</v>
      </c>
      <c r="L15706">
        <v>36</v>
      </c>
      <c r="N15706">
        <v>17</v>
      </c>
      <c r="P15706">
        <v>0</v>
      </c>
      <c r="Q15706">
        <v>0</v>
      </c>
      <c r="S15706">
        <v>0</v>
      </c>
    </row>
    <row r="15707" spans="1:19" x14ac:dyDescent="0.2">
      <c r="A15707" t="s">
        <v>32438</v>
      </c>
      <c r="B15707" t="s">
        <v>32250</v>
      </c>
      <c r="C15707" t="s">
        <v>220</v>
      </c>
      <c r="D15707" t="s">
        <v>1002</v>
      </c>
      <c r="E15707" s="23">
        <v>44531</v>
      </c>
      <c r="F15707">
        <v>0</v>
      </c>
      <c r="G15707">
        <v>0</v>
      </c>
      <c r="I15707">
        <v>0</v>
      </c>
      <c r="J15707">
        <v>0</v>
      </c>
      <c r="L15707">
        <v>0</v>
      </c>
      <c r="N15707">
        <v>0</v>
      </c>
      <c r="P15707">
        <v>0</v>
      </c>
      <c r="Q15707">
        <v>0</v>
      </c>
      <c r="S15707">
        <v>0</v>
      </c>
    </row>
    <row r="15708" spans="1:19" x14ac:dyDescent="0.2">
      <c r="A15708" t="s">
        <v>32439</v>
      </c>
      <c r="B15708" t="s">
        <v>32251</v>
      </c>
      <c r="C15708" t="s">
        <v>242</v>
      </c>
      <c r="D15708" t="s">
        <v>1000</v>
      </c>
      <c r="E15708" s="23">
        <v>44531</v>
      </c>
      <c r="F15708">
        <v>0</v>
      </c>
      <c r="G15708">
        <v>0</v>
      </c>
      <c r="I15708">
        <v>0</v>
      </c>
      <c r="J15708">
        <v>0</v>
      </c>
      <c r="L15708">
        <v>0</v>
      </c>
      <c r="N15708">
        <v>0</v>
      </c>
      <c r="P15708">
        <v>0</v>
      </c>
      <c r="Q15708">
        <v>0</v>
      </c>
      <c r="S15708">
        <v>0</v>
      </c>
    </row>
    <row r="15709" spans="1:19" x14ac:dyDescent="0.2">
      <c r="A15709" t="s">
        <v>32440</v>
      </c>
      <c r="B15709" t="s">
        <v>32252</v>
      </c>
      <c r="C15709" t="s">
        <v>242</v>
      </c>
      <c r="D15709" t="s">
        <v>1002</v>
      </c>
      <c r="E15709" s="23">
        <v>44531</v>
      </c>
      <c r="F15709">
        <v>0</v>
      </c>
      <c r="G15709">
        <v>0</v>
      </c>
      <c r="I15709">
        <v>0</v>
      </c>
      <c r="J15709">
        <v>0</v>
      </c>
      <c r="L15709">
        <v>0</v>
      </c>
      <c r="N15709">
        <v>0</v>
      </c>
      <c r="P15709">
        <v>0</v>
      </c>
      <c r="Q15709">
        <v>0</v>
      </c>
      <c r="S15709">
        <v>0</v>
      </c>
    </row>
    <row r="15710" spans="1:19" x14ac:dyDescent="0.2">
      <c r="A15710" t="s">
        <v>32441</v>
      </c>
      <c r="B15710" t="s">
        <v>32253</v>
      </c>
      <c r="C15710" t="s">
        <v>2724</v>
      </c>
      <c r="D15710" t="s">
        <v>1000</v>
      </c>
      <c r="E15710" s="23">
        <v>44531</v>
      </c>
      <c r="F15710">
        <v>2</v>
      </c>
      <c r="G15710">
        <v>2</v>
      </c>
      <c r="I15710">
        <v>18</v>
      </c>
      <c r="J15710">
        <v>11</v>
      </c>
      <c r="L15710">
        <v>11</v>
      </c>
      <c r="N15710">
        <v>20</v>
      </c>
      <c r="P15710">
        <v>1</v>
      </c>
      <c r="Q15710">
        <v>1</v>
      </c>
      <c r="S15710">
        <v>0</v>
      </c>
    </row>
    <row r="15711" spans="1:19" x14ac:dyDescent="0.2">
      <c r="A15711" t="s">
        <v>32442</v>
      </c>
      <c r="B15711" t="s">
        <v>32254</v>
      </c>
      <c r="C15711" t="s">
        <v>2724</v>
      </c>
      <c r="D15711" t="s">
        <v>1001</v>
      </c>
      <c r="E15711" s="23">
        <v>44531</v>
      </c>
      <c r="F15711">
        <v>0</v>
      </c>
      <c r="G15711">
        <v>0</v>
      </c>
      <c r="I15711">
        <v>2</v>
      </c>
      <c r="J15711">
        <v>0</v>
      </c>
      <c r="L15711">
        <v>0</v>
      </c>
      <c r="N15711">
        <v>2</v>
      </c>
      <c r="P15711">
        <v>0</v>
      </c>
      <c r="Q15711">
        <v>0</v>
      </c>
      <c r="S15711">
        <v>0</v>
      </c>
    </row>
    <row r="15712" spans="1:19" x14ac:dyDescent="0.2">
      <c r="A15712" t="s">
        <v>32443</v>
      </c>
      <c r="B15712" t="s">
        <v>32255</v>
      </c>
      <c r="C15712" t="s">
        <v>2724</v>
      </c>
      <c r="D15712" t="s">
        <v>1002</v>
      </c>
      <c r="E15712" s="23">
        <v>44531</v>
      </c>
      <c r="F15712">
        <v>2</v>
      </c>
      <c r="G15712">
        <v>2</v>
      </c>
      <c r="I15712">
        <v>20</v>
      </c>
      <c r="J15712">
        <v>11</v>
      </c>
      <c r="L15712">
        <v>11</v>
      </c>
      <c r="N15712">
        <v>22</v>
      </c>
      <c r="P15712">
        <v>1</v>
      </c>
      <c r="Q15712">
        <v>1</v>
      </c>
      <c r="S15712">
        <v>0</v>
      </c>
    </row>
    <row r="15713" spans="1:19" x14ac:dyDescent="0.2">
      <c r="A15713" t="s">
        <v>32444</v>
      </c>
      <c r="B15713" t="s">
        <v>32256</v>
      </c>
      <c r="C15713" t="s">
        <v>237</v>
      </c>
      <c r="D15713" t="s">
        <v>1000</v>
      </c>
      <c r="E15713" s="23">
        <v>44531</v>
      </c>
      <c r="F15713">
        <v>8</v>
      </c>
      <c r="G15713">
        <v>10</v>
      </c>
      <c r="I15713">
        <v>32</v>
      </c>
      <c r="J15713">
        <v>48</v>
      </c>
      <c r="L15713">
        <v>57</v>
      </c>
      <c r="N15713">
        <v>26</v>
      </c>
      <c r="P15713">
        <v>5</v>
      </c>
      <c r="Q15713">
        <v>6</v>
      </c>
      <c r="S15713">
        <v>6</v>
      </c>
    </row>
    <row r="15714" spans="1:19" x14ac:dyDescent="0.2">
      <c r="A15714" t="s">
        <v>32445</v>
      </c>
      <c r="B15714" t="s">
        <v>32257</v>
      </c>
      <c r="C15714" t="s">
        <v>237</v>
      </c>
      <c r="D15714" t="s">
        <v>1002</v>
      </c>
      <c r="E15714" s="23">
        <v>44531</v>
      </c>
      <c r="F15714">
        <v>8</v>
      </c>
      <c r="G15714">
        <v>10</v>
      </c>
      <c r="I15714">
        <v>32</v>
      </c>
      <c r="J15714">
        <v>48</v>
      </c>
      <c r="L15714">
        <v>57</v>
      </c>
      <c r="N15714">
        <v>26</v>
      </c>
      <c r="P15714">
        <v>5</v>
      </c>
      <c r="Q15714">
        <v>6</v>
      </c>
      <c r="S15714">
        <v>6</v>
      </c>
    </row>
    <row r="15715" spans="1:19" x14ac:dyDescent="0.2">
      <c r="A15715" t="s">
        <v>32446</v>
      </c>
      <c r="B15715" t="s">
        <v>32258</v>
      </c>
      <c r="C15715" t="s">
        <v>238</v>
      </c>
      <c r="D15715" t="s">
        <v>1000</v>
      </c>
      <c r="E15715" s="23">
        <v>44531</v>
      </c>
      <c r="F15715">
        <v>4</v>
      </c>
      <c r="G15715">
        <v>4</v>
      </c>
      <c r="I15715">
        <v>17</v>
      </c>
      <c r="J15715">
        <v>20</v>
      </c>
      <c r="L15715">
        <v>20</v>
      </c>
      <c r="N15715">
        <v>13</v>
      </c>
      <c r="P15715">
        <v>4</v>
      </c>
      <c r="Q15715">
        <v>4</v>
      </c>
      <c r="S15715">
        <v>4</v>
      </c>
    </row>
    <row r="15716" spans="1:19" x14ac:dyDescent="0.2">
      <c r="A15716" t="s">
        <v>32447</v>
      </c>
      <c r="B15716" t="s">
        <v>32259</v>
      </c>
      <c r="C15716" t="s">
        <v>238</v>
      </c>
      <c r="D15716" t="s">
        <v>1002</v>
      </c>
      <c r="E15716" s="23">
        <v>44531</v>
      </c>
      <c r="F15716">
        <v>4</v>
      </c>
      <c r="G15716">
        <v>4</v>
      </c>
      <c r="I15716">
        <v>17</v>
      </c>
      <c r="J15716">
        <v>20</v>
      </c>
      <c r="L15716">
        <v>20</v>
      </c>
      <c r="N15716">
        <v>13</v>
      </c>
      <c r="P15716">
        <v>4</v>
      </c>
      <c r="Q15716">
        <v>4</v>
      </c>
      <c r="S15716">
        <v>4</v>
      </c>
    </row>
    <row r="15717" spans="1:19" x14ac:dyDescent="0.2">
      <c r="A15717" t="s">
        <v>32448</v>
      </c>
      <c r="B15717" t="s">
        <v>32260</v>
      </c>
      <c r="C15717" t="s">
        <v>239</v>
      </c>
      <c r="D15717" t="s">
        <v>1000</v>
      </c>
      <c r="E15717" s="23">
        <v>44531</v>
      </c>
      <c r="F15717">
        <v>0</v>
      </c>
      <c r="G15717">
        <v>0</v>
      </c>
      <c r="I15717">
        <v>0</v>
      </c>
      <c r="J15717">
        <v>0</v>
      </c>
      <c r="L15717">
        <v>0</v>
      </c>
      <c r="N15717">
        <v>0</v>
      </c>
      <c r="P15717">
        <v>0</v>
      </c>
      <c r="Q15717">
        <v>0</v>
      </c>
      <c r="S15717">
        <v>0</v>
      </c>
    </row>
    <row r="15718" spans="1:19" x14ac:dyDescent="0.2">
      <c r="A15718" t="s">
        <v>32449</v>
      </c>
      <c r="B15718" t="s">
        <v>32261</v>
      </c>
      <c r="C15718" t="s">
        <v>239</v>
      </c>
      <c r="D15718" t="s">
        <v>1002</v>
      </c>
      <c r="E15718" s="23">
        <v>44531</v>
      </c>
      <c r="F15718">
        <v>0</v>
      </c>
      <c r="G15718">
        <v>0</v>
      </c>
      <c r="I15718">
        <v>0</v>
      </c>
      <c r="J15718">
        <v>0</v>
      </c>
      <c r="L15718">
        <v>0</v>
      </c>
      <c r="N15718">
        <v>0</v>
      </c>
      <c r="P15718">
        <v>0</v>
      </c>
      <c r="Q15718">
        <v>0</v>
      </c>
      <c r="S15718">
        <v>0</v>
      </c>
    </row>
    <row r="15719" spans="1:19" x14ac:dyDescent="0.2">
      <c r="A15719" t="s">
        <v>32450</v>
      </c>
      <c r="B15719" t="s">
        <v>32262</v>
      </c>
      <c r="C15719" t="s">
        <v>1988</v>
      </c>
      <c r="D15719" t="s">
        <v>1000</v>
      </c>
      <c r="E15719" s="23">
        <v>44531</v>
      </c>
      <c r="F15719">
        <v>3.5</v>
      </c>
      <c r="G15719">
        <v>4</v>
      </c>
      <c r="I15719">
        <v>21</v>
      </c>
      <c r="J15719">
        <v>19</v>
      </c>
      <c r="L15719">
        <v>22</v>
      </c>
      <c r="N15719">
        <v>19</v>
      </c>
      <c r="P15719">
        <v>0</v>
      </c>
      <c r="Q15719">
        <v>0</v>
      </c>
      <c r="S15719">
        <v>2</v>
      </c>
    </row>
    <row r="15720" spans="1:19" x14ac:dyDescent="0.2">
      <c r="A15720" t="s">
        <v>32451</v>
      </c>
      <c r="B15720" t="s">
        <v>32263</v>
      </c>
      <c r="C15720" t="s">
        <v>1988</v>
      </c>
      <c r="D15720" t="s">
        <v>1001</v>
      </c>
      <c r="E15720" s="23">
        <v>44531</v>
      </c>
      <c r="F15720">
        <v>0</v>
      </c>
      <c r="G15720">
        <v>0</v>
      </c>
      <c r="I15720">
        <v>0</v>
      </c>
      <c r="J15720">
        <v>0</v>
      </c>
      <c r="L15720">
        <v>0</v>
      </c>
      <c r="N15720">
        <v>0</v>
      </c>
      <c r="P15720">
        <v>0</v>
      </c>
      <c r="Q15720">
        <v>0</v>
      </c>
      <c r="S15720">
        <v>0</v>
      </c>
    </row>
    <row r="15721" spans="1:19" x14ac:dyDescent="0.2">
      <c r="A15721" t="s">
        <v>32452</v>
      </c>
      <c r="B15721" t="s">
        <v>32264</v>
      </c>
      <c r="C15721" t="s">
        <v>1988</v>
      </c>
      <c r="D15721" t="s">
        <v>1002</v>
      </c>
      <c r="E15721" s="23">
        <v>44531</v>
      </c>
      <c r="F15721">
        <v>3.5</v>
      </c>
      <c r="G15721">
        <v>4</v>
      </c>
      <c r="I15721">
        <v>21</v>
      </c>
      <c r="J15721">
        <v>19</v>
      </c>
      <c r="L15721">
        <v>22</v>
      </c>
      <c r="N15721">
        <v>19</v>
      </c>
      <c r="P15721">
        <v>0</v>
      </c>
      <c r="Q15721">
        <v>0</v>
      </c>
      <c r="S15721">
        <v>2</v>
      </c>
    </row>
    <row r="15722" spans="1:19" x14ac:dyDescent="0.2">
      <c r="A15722" t="s">
        <v>32453</v>
      </c>
      <c r="B15722" t="s">
        <v>32265</v>
      </c>
      <c r="C15722" t="s">
        <v>966</v>
      </c>
      <c r="D15722" t="s">
        <v>1000</v>
      </c>
      <c r="E15722" s="23">
        <v>44531</v>
      </c>
      <c r="F15722">
        <v>0</v>
      </c>
      <c r="G15722">
        <v>0</v>
      </c>
      <c r="I15722">
        <v>0</v>
      </c>
      <c r="J15722">
        <v>0</v>
      </c>
      <c r="L15722">
        <v>0</v>
      </c>
      <c r="N15722">
        <v>0</v>
      </c>
      <c r="P15722">
        <v>0</v>
      </c>
      <c r="Q15722">
        <v>0</v>
      </c>
      <c r="S15722">
        <v>0</v>
      </c>
    </row>
    <row r="15723" spans="1:19" x14ac:dyDescent="0.2">
      <c r="A15723" t="s">
        <v>32454</v>
      </c>
      <c r="B15723" t="s">
        <v>32266</v>
      </c>
      <c r="C15723" t="s">
        <v>966</v>
      </c>
      <c r="D15723" t="s">
        <v>1002</v>
      </c>
      <c r="E15723" s="23">
        <v>44531</v>
      </c>
      <c r="F15723">
        <v>0</v>
      </c>
      <c r="G15723">
        <v>0</v>
      </c>
      <c r="I15723">
        <v>0</v>
      </c>
      <c r="J15723">
        <v>0</v>
      </c>
      <c r="L15723">
        <v>0</v>
      </c>
      <c r="N15723">
        <v>0</v>
      </c>
      <c r="P15723">
        <v>0</v>
      </c>
      <c r="Q15723">
        <v>0</v>
      </c>
      <c r="S15723">
        <v>0</v>
      </c>
    </row>
    <row r="15724" spans="1:19" x14ac:dyDescent="0.2">
      <c r="A15724" t="s">
        <v>32455</v>
      </c>
      <c r="B15724" t="s">
        <v>32267</v>
      </c>
      <c r="C15724" t="s">
        <v>240</v>
      </c>
      <c r="D15724" t="s">
        <v>1000</v>
      </c>
      <c r="E15724" s="23">
        <v>44531</v>
      </c>
      <c r="F15724">
        <v>11.5</v>
      </c>
      <c r="G15724">
        <v>15</v>
      </c>
      <c r="I15724">
        <v>24</v>
      </c>
      <c r="J15724">
        <v>62</v>
      </c>
      <c r="L15724">
        <v>85</v>
      </c>
      <c r="N15724">
        <v>24</v>
      </c>
      <c r="P15724">
        <v>3</v>
      </c>
      <c r="Q15724">
        <v>3</v>
      </c>
      <c r="S15724">
        <v>0</v>
      </c>
    </row>
    <row r="15725" spans="1:19" x14ac:dyDescent="0.2">
      <c r="A15725" t="s">
        <v>32456</v>
      </c>
      <c r="B15725" t="s">
        <v>32268</v>
      </c>
      <c r="C15725" t="s">
        <v>240</v>
      </c>
      <c r="D15725" t="s">
        <v>1002</v>
      </c>
      <c r="E15725" s="23">
        <v>44531</v>
      </c>
      <c r="F15725">
        <v>11.5</v>
      </c>
      <c r="G15725">
        <v>15</v>
      </c>
      <c r="I15725">
        <v>24</v>
      </c>
      <c r="J15725">
        <v>62</v>
      </c>
      <c r="L15725">
        <v>85</v>
      </c>
      <c r="N15725">
        <v>24</v>
      </c>
      <c r="P15725">
        <v>3</v>
      </c>
      <c r="Q15725">
        <v>3</v>
      </c>
      <c r="S15725">
        <v>0</v>
      </c>
    </row>
    <row r="15726" spans="1:19" x14ac:dyDescent="0.2">
      <c r="A15726" t="s">
        <v>32457</v>
      </c>
      <c r="B15726" t="s">
        <v>32269</v>
      </c>
      <c r="C15726" t="s">
        <v>241</v>
      </c>
      <c r="D15726" t="s">
        <v>1000</v>
      </c>
      <c r="E15726" s="23">
        <v>44531</v>
      </c>
      <c r="F15726">
        <v>30</v>
      </c>
      <c r="G15726">
        <v>31.5</v>
      </c>
      <c r="I15726">
        <v>239</v>
      </c>
      <c r="J15726">
        <v>329</v>
      </c>
      <c r="L15726">
        <v>350</v>
      </c>
      <c r="N15726">
        <v>233</v>
      </c>
      <c r="P15726">
        <v>11</v>
      </c>
      <c r="Q15726">
        <v>19</v>
      </c>
      <c r="S15726">
        <v>7</v>
      </c>
    </row>
    <row r="15727" spans="1:19" x14ac:dyDescent="0.2">
      <c r="A15727" t="s">
        <v>32458</v>
      </c>
      <c r="B15727" t="s">
        <v>32270</v>
      </c>
      <c r="C15727" t="s">
        <v>241</v>
      </c>
      <c r="D15727" t="s">
        <v>1002</v>
      </c>
      <c r="E15727" s="23">
        <v>44531</v>
      </c>
      <c r="F15727">
        <v>30</v>
      </c>
      <c r="G15727">
        <v>31.5</v>
      </c>
      <c r="I15727">
        <v>239</v>
      </c>
      <c r="J15727">
        <v>329</v>
      </c>
      <c r="L15727">
        <v>350</v>
      </c>
      <c r="N15727">
        <v>233</v>
      </c>
      <c r="P15727">
        <v>11</v>
      </c>
      <c r="Q15727">
        <v>19</v>
      </c>
      <c r="S15727">
        <v>7</v>
      </c>
    </row>
    <row r="15728" spans="1:19" x14ac:dyDescent="0.2">
      <c r="A15728" t="s">
        <v>32459</v>
      </c>
      <c r="B15728" t="s">
        <v>32271</v>
      </c>
      <c r="C15728" t="s">
        <v>318</v>
      </c>
      <c r="D15728" t="s">
        <v>1000</v>
      </c>
      <c r="E15728" s="23">
        <v>44531</v>
      </c>
      <c r="F15728">
        <v>3</v>
      </c>
      <c r="G15728">
        <v>7</v>
      </c>
      <c r="I15728">
        <v>9</v>
      </c>
      <c r="J15728">
        <v>16</v>
      </c>
      <c r="L15728">
        <v>40</v>
      </c>
      <c r="N15728">
        <v>9</v>
      </c>
      <c r="P15728">
        <v>0</v>
      </c>
      <c r="Q15728">
        <v>0</v>
      </c>
      <c r="S15728">
        <v>0</v>
      </c>
    </row>
    <row r="15729" spans="1:19" x14ac:dyDescent="0.2">
      <c r="A15729" t="s">
        <v>32460</v>
      </c>
      <c r="B15729" t="s">
        <v>32272</v>
      </c>
      <c r="C15729" t="s">
        <v>318</v>
      </c>
      <c r="D15729" t="s">
        <v>1002</v>
      </c>
      <c r="E15729" s="23">
        <v>44531</v>
      </c>
      <c r="F15729">
        <v>3</v>
      </c>
      <c r="G15729">
        <v>7</v>
      </c>
      <c r="I15729">
        <v>9</v>
      </c>
      <c r="J15729">
        <v>16</v>
      </c>
      <c r="L15729">
        <v>40</v>
      </c>
      <c r="N15729">
        <v>9</v>
      </c>
      <c r="P15729">
        <v>0</v>
      </c>
      <c r="Q15729">
        <v>0</v>
      </c>
      <c r="S15729">
        <v>0</v>
      </c>
    </row>
    <row r="15730" spans="1:19" x14ac:dyDescent="0.2">
      <c r="A15730" t="s">
        <v>32461</v>
      </c>
      <c r="B15730" t="s">
        <v>32273</v>
      </c>
      <c r="C15730" t="s">
        <v>896</v>
      </c>
      <c r="D15730" t="s">
        <v>1000</v>
      </c>
      <c r="E15730" s="23">
        <v>44531</v>
      </c>
      <c r="F15730">
        <v>62</v>
      </c>
      <c r="G15730">
        <v>73.5</v>
      </c>
      <c r="I15730">
        <v>360</v>
      </c>
      <c r="J15730">
        <v>505</v>
      </c>
      <c r="L15730">
        <v>585</v>
      </c>
      <c r="N15730">
        <v>344</v>
      </c>
      <c r="O15730" t="s">
        <v>904</v>
      </c>
      <c r="P15730">
        <v>24</v>
      </c>
      <c r="Q15730">
        <v>33</v>
      </c>
      <c r="S15730">
        <v>19</v>
      </c>
    </row>
    <row r="15731" spans="1:19" x14ac:dyDescent="0.2">
      <c r="A15731" t="s">
        <v>32462</v>
      </c>
      <c r="B15731" t="s">
        <v>32274</v>
      </c>
      <c r="C15731" t="s">
        <v>899</v>
      </c>
      <c r="D15731" t="s">
        <v>1001</v>
      </c>
      <c r="E15731" s="23">
        <v>44531</v>
      </c>
      <c r="F15731">
        <v>0</v>
      </c>
      <c r="G15731">
        <v>0</v>
      </c>
      <c r="I15731">
        <v>2</v>
      </c>
      <c r="J15731">
        <v>0</v>
      </c>
      <c r="L15731">
        <v>0</v>
      </c>
      <c r="N15731">
        <v>2</v>
      </c>
      <c r="O15731" t="s">
        <v>904</v>
      </c>
      <c r="P15731">
        <v>0</v>
      </c>
      <c r="Q15731">
        <v>0</v>
      </c>
      <c r="S15731">
        <v>0</v>
      </c>
    </row>
    <row r="15732" spans="1:19" x14ac:dyDescent="0.2">
      <c r="A15732" t="s">
        <v>32463</v>
      </c>
      <c r="B15732" t="s">
        <v>32275</v>
      </c>
      <c r="C15732" t="s">
        <v>1237</v>
      </c>
      <c r="D15732" t="s">
        <v>1000</v>
      </c>
      <c r="E15732" s="23">
        <v>44531</v>
      </c>
      <c r="F15732">
        <v>17</v>
      </c>
      <c r="G15732">
        <v>21</v>
      </c>
      <c r="I15732">
        <v>63</v>
      </c>
      <c r="J15732">
        <v>92</v>
      </c>
      <c r="L15732">
        <v>118</v>
      </c>
      <c r="N15732">
        <v>63</v>
      </c>
      <c r="P15732">
        <v>4</v>
      </c>
      <c r="Q15732">
        <v>4</v>
      </c>
      <c r="S15732">
        <v>2</v>
      </c>
    </row>
    <row r="15733" spans="1:19" x14ac:dyDescent="0.2">
      <c r="A15733" t="s">
        <v>32464</v>
      </c>
      <c r="B15733" t="s">
        <v>32276</v>
      </c>
      <c r="C15733" t="s">
        <v>1237</v>
      </c>
      <c r="D15733" t="s">
        <v>1001</v>
      </c>
      <c r="E15733" s="23">
        <v>44531</v>
      </c>
      <c r="F15733">
        <v>0</v>
      </c>
      <c r="G15733">
        <v>0</v>
      </c>
      <c r="I15733">
        <v>2</v>
      </c>
      <c r="J15733">
        <v>0</v>
      </c>
      <c r="L15733">
        <v>0</v>
      </c>
      <c r="N15733">
        <v>2</v>
      </c>
      <c r="P15733">
        <v>0</v>
      </c>
      <c r="Q15733">
        <v>0</v>
      </c>
      <c r="S15733">
        <v>0</v>
      </c>
    </row>
    <row r="15734" spans="1:19" x14ac:dyDescent="0.2">
      <c r="A15734" t="s">
        <v>32465</v>
      </c>
      <c r="B15734" t="s">
        <v>32277</v>
      </c>
      <c r="C15734" t="s">
        <v>1237</v>
      </c>
      <c r="D15734" t="s">
        <v>1002</v>
      </c>
      <c r="E15734" s="23">
        <v>44531</v>
      </c>
      <c r="F15734">
        <v>17</v>
      </c>
      <c r="G15734">
        <v>21</v>
      </c>
      <c r="I15734">
        <v>65</v>
      </c>
      <c r="J15734">
        <v>92</v>
      </c>
      <c r="L15734">
        <v>118</v>
      </c>
      <c r="N15734">
        <v>65</v>
      </c>
      <c r="P15734">
        <v>4</v>
      </c>
      <c r="Q15734">
        <v>4</v>
      </c>
      <c r="S15734">
        <v>2</v>
      </c>
    </row>
    <row r="15735" spans="1:19" x14ac:dyDescent="0.2">
      <c r="A15735" t="s">
        <v>32466</v>
      </c>
      <c r="B15735" t="s">
        <v>32278</v>
      </c>
      <c r="C15735" t="s">
        <v>235</v>
      </c>
      <c r="D15735" t="s">
        <v>1002</v>
      </c>
      <c r="E15735" s="23">
        <v>44531</v>
      </c>
      <c r="F15735">
        <v>62</v>
      </c>
      <c r="G15735">
        <v>73.5</v>
      </c>
      <c r="I15735">
        <v>362</v>
      </c>
      <c r="J15735">
        <v>505</v>
      </c>
      <c r="L15735">
        <v>585</v>
      </c>
      <c r="N15735">
        <v>346</v>
      </c>
      <c r="P15735">
        <v>24</v>
      </c>
      <c r="Q15735">
        <v>33</v>
      </c>
      <c r="S15735">
        <v>19</v>
      </c>
    </row>
    <row r="15736" spans="1:19" x14ac:dyDescent="0.2">
      <c r="A15736" t="s">
        <v>32655</v>
      </c>
      <c r="B15736" t="s">
        <v>32467</v>
      </c>
      <c r="C15736" t="s">
        <v>228</v>
      </c>
      <c r="D15736" t="s">
        <v>1000</v>
      </c>
      <c r="E15736" s="23">
        <v>44562</v>
      </c>
      <c r="F15736">
        <v>0</v>
      </c>
      <c r="G15736">
        <v>0</v>
      </c>
      <c r="I15736">
        <v>0</v>
      </c>
      <c r="J15736">
        <v>0</v>
      </c>
      <c r="L15736">
        <v>0</v>
      </c>
      <c r="N15736">
        <v>0</v>
      </c>
      <c r="P15736">
        <v>0</v>
      </c>
      <c r="Q15736">
        <v>0</v>
      </c>
      <c r="S15736">
        <v>0</v>
      </c>
    </row>
    <row r="15737" spans="1:19" x14ac:dyDescent="0.2">
      <c r="A15737" t="s">
        <v>32656</v>
      </c>
      <c r="B15737" t="s">
        <v>32468</v>
      </c>
      <c r="C15737" t="s">
        <v>211</v>
      </c>
      <c r="D15737" t="s">
        <v>1000</v>
      </c>
      <c r="E15737" s="23">
        <v>44562</v>
      </c>
      <c r="F15737">
        <v>0</v>
      </c>
      <c r="G15737">
        <v>0</v>
      </c>
      <c r="I15737">
        <v>0</v>
      </c>
      <c r="J15737">
        <v>0</v>
      </c>
      <c r="L15737">
        <v>0</v>
      </c>
      <c r="N15737">
        <v>0</v>
      </c>
      <c r="P15737">
        <v>0</v>
      </c>
      <c r="Q15737">
        <v>0</v>
      </c>
      <c r="S15737">
        <v>0</v>
      </c>
    </row>
    <row r="15738" spans="1:19" x14ac:dyDescent="0.2">
      <c r="A15738" t="s">
        <v>32657</v>
      </c>
      <c r="B15738" t="s">
        <v>32469</v>
      </c>
      <c r="C15738" t="s">
        <v>213</v>
      </c>
      <c r="D15738" t="s">
        <v>1000</v>
      </c>
      <c r="E15738" s="23">
        <v>44562</v>
      </c>
      <c r="F15738">
        <v>0</v>
      </c>
      <c r="G15738">
        <v>0</v>
      </c>
      <c r="I15738">
        <v>0</v>
      </c>
      <c r="J15738">
        <v>0</v>
      </c>
      <c r="L15738">
        <v>0</v>
      </c>
      <c r="N15738">
        <v>0</v>
      </c>
      <c r="P15738">
        <v>0</v>
      </c>
      <c r="Q15738">
        <v>0</v>
      </c>
      <c r="S15738">
        <v>0</v>
      </c>
    </row>
    <row r="15739" spans="1:19" x14ac:dyDescent="0.2">
      <c r="A15739" t="s">
        <v>32658</v>
      </c>
      <c r="B15739" t="s">
        <v>32470</v>
      </c>
      <c r="C15739" t="s">
        <v>229</v>
      </c>
      <c r="D15739" t="s">
        <v>1000</v>
      </c>
      <c r="E15739" s="23">
        <v>44562</v>
      </c>
      <c r="F15739">
        <v>0</v>
      </c>
      <c r="G15739">
        <v>0</v>
      </c>
      <c r="I15739">
        <v>0</v>
      </c>
      <c r="J15739">
        <v>0</v>
      </c>
      <c r="L15739">
        <v>0</v>
      </c>
      <c r="N15739">
        <v>0</v>
      </c>
      <c r="P15739">
        <v>0</v>
      </c>
      <c r="Q15739">
        <v>0</v>
      </c>
      <c r="S15739">
        <v>0</v>
      </c>
    </row>
    <row r="15740" spans="1:19" x14ac:dyDescent="0.2">
      <c r="A15740" t="s">
        <v>32659</v>
      </c>
      <c r="B15740" t="s">
        <v>32471</v>
      </c>
      <c r="C15740" t="s">
        <v>1051</v>
      </c>
      <c r="D15740" t="s">
        <v>1000</v>
      </c>
      <c r="E15740" s="23">
        <v>44562</v>
      </c>
      <c r="F15740">
        <v>0</v>
      </c>
      <c r="G15740">
        <v>0</v>
      </c>
      <c r="I15740">
        <v>0</v>
      </c>
      <c r="J15740">
        <v>0</v>
      </c>
      <c r="L15740">
        <v>0</v>
      </c>
      <c r="N15740">
        <v>0</v>
      </c>
      <c r="P15740">
        <v>0</v>
      </c>
      <c r="Q15740">
        <v>0</v>
      </c>
      <c r="S15740">
        <v>0</v>
      </c>
    </row>
    <row r="15741" spans="1:19" x14ac:dyDescent="0.2">
      <c r="A15741" t="s">
        <v>32660</v>
      </c>
      <c r="B15741" t="s">
        <v>32472</v>
      </c>
      <c r="C15741" t="s">
        <v>1048</v>
      </c>
      <c r="D15741" t="s">
        <v>1000</v>
      </c>
      <c r="E15741" s="23">
        <v>44562</v>
      </c>
      <c r="F15741">
        <v>0</v>
      </c>
      <c r="G15741">
        <v>0</v>
      </c>
      <c r="I15741">
        <v>0</v>
      </c>
      <c r="J15741">
        <v>0</v>
      </c>
      <c r="L15741">
        <v>0</v>
      </c>
      <c r="N15741">
        <v>0</v>
      </c>
      <c r="P15741">
        <v>0</v>
      </c>
      <c r="Q15741">
        <v>0</v>
      </c>
      <c r="S15741">
        <v>0</v>
      </c>
    </row>
    <row r="15742" spans="1:19" x14ac:dyDescent="0.2">
      <c r="A15742" t="s">
        <v>32661</v>
      </c>
      <c r="B15742" t="s">
        <v>32473</v>
      </c>
      <c r="C15742" t="s">
        <v>1047</v>
      </c>
      <c r="D15742" t="s">
        <v>1000</v>
      </c>
      <c r="E15742" s="23">
        <v>44562</v>
      </c>
      <c r="F15742">
        <v>1.5</v>
      </c>
      <c r="G15742">
        <v>1.5</v>
      </c>
      <c r="I15742">
        <v>16</v>
      </c>
      <c r="J15742">
        <v>8</v>
      </c>
      <c r="L15742">
        <v>8</v>
      </c>
      <c r="N15742">
        <v>16</v>
      </c>
      <c r="P15742">
        <v>0</v>
      </c>
      <c r="Q15742">
        <v>0</v>
      </c>
      <c r="S15742">
        <v>0</v>
      </c>
    </row>
    <row r="15743" spans="1:19" x14ac:dyDescent="0.2">
      <c r="A15743" t="s">
        <v>32662</v>
      </c>
      <c r="B15743" t="s">
        <v>32474</v>
      </c>
      <c r="C15743" t="s">
        <v>1050</v>
      </c>
      <c r="D15743" t="s">
        <v>1001</v>
      </c>
      <c r="E15743" s="23">
        <v>44562</v>
      </c>
      <c r="F15743">
        <v>0</v>
      </c>
      <c r="G15743">
        <v>0</v>
      </c>
      <c r="I15743">
        <v>0</v>
      </c>
      <c r="J15743">
        <v>0</v>
      </c>
      <c r="L15743">
        <v>0</v>
      </c>
      <c r="N15743">
        <v>0</v>
      </c>
      <c r="P15743">
        <v>0</v>
      </c>
      <c r="Q15743">
        <v>0</v>
      </c>
      <c r="S15743">
        <v>0</v>
      </c>
    </row>
    <row r="15744" spans="1:19" x14ac:dyDescent="0.2">
      <c r="A15744" t="s">
        <v>32663</v>
      </c>
      <c r="B15744" t="s">
        <v>32475</v>
      </c>
      <c r="C15744" t="s">
        <v>1050</v>
      </c>
      <c r="D15744" t="s">
        <v>1000</v>
      </c>
      <c r="E15744" s="23">
        <v>44562</v>
      </c>
      <c r="F15744">
        <v>0</v>
      </c>
      <c r="G15744">
        <v>0</v>
      </c>
      <c r="I15744">
        <v>0</v>
      </c>
      <c r="J15744">
        <v>0</v>
      </c>
      <c r="L15744">
        <v>0</v>
      </c>
      <c r="N15744">
        <v>0</v>
      </c>
      <c r="P15744">
        <v>0</v>
      </c>
      <c r="Q15744">
        <v>0</v>
      </c>
      <c r="S15744">
        <v>0</v>
      </c>
    </row>
    <row r="15745" spans="1:19" x14ac:dyDescent="0.2">
      <c r="A15745" t="s">
        <v>32664</v>
      </c>
      <c r="B15745" t="s">
        <v>32476</v>
      </c>
      <c r="C15745" t="s">
        <v>1049</v>
      </c>
      <c r="D15745" t="s">
        <v>1001</v>
      </c>
      <c r="E15745" s="23">
        <v>44562</v>
      </c>
      <c r="F15745">
        <v>0</v>
      </c>
      <c r="G15745">
        <v>0</v>
      </c>
      <c r="I15745">
        <v>0</v>
      </c>
      <c r="J15745">
        <v>0</v>
      </c>
      <c r="L15745">
        <v>0</v>
      </c>
      <c r="N15745">
        <v>0</v>
      </c>
      <c r="P15745">
        <v>0</v>
      </c>
      <c r="Q15745">
        <v>0</v>
      </c>
      <c r="S15745">
        <v>0</v>
      </c>
    </row>
    <row r="15746" spans="1:19" x14ac:dyDescent="0.2">
      <c r="A15746" t="s">
        <v>32665</v>
      </c>
      <c r="B15746" t="s">
        <v>32477</v>
      </c>
      <c r="C15746" t="s">
        <v>1048</v>
      </c>
      <c r="D15746" t="s">
        <v>1001</v>
      </c>
      <c r="E15746" s="23">
        <v>44562</v>
      </c>
      <c r="F15746">
        <v>0</v>
      </c>
      <c r="G15746">
        <v>0</v>
      </c>
      <c r="I15746">
        <v>1</v>
      </c>
      <c r="J15746">
        <v>0</v>
      </c>
      <c r="L15746">
        <v>0</v>
      </c>
      <c r="N15746">
        <v>1</v>
      </c>
      <c r="P15746">
        <v>0</v>
      </c>
      <c r="Q15746">
        <v>0</v>
      </c>
      <c r="S15746">
        <v>0</v>
      </c>
    </row>
    <row r="15747" spans="1:19" x14ac:dyDescent="0.2">
      <c r="A15747" t="s">
        <v>32660</v>
      </c>
      <c r="B15747" t="s">
        <v>32472</v>
      </c>
      <c r="C15747" t="s">
        <v>1048</v>
      </c>
      <c r="D15747" t="s">
        <v>1000</v>
      </c>
      <c r="E15747" s="23">
        <v>44562</v>
      </c>
      <c r="F15747">
        <v>0.5</v>
      </c>
      <c r="G15747">
        <v>0.5</v>
      </c>
      <c r="I15747">
        <v>1</v>
      </c>
      <c r="J15747">
        <v>3</v>
      </c>
      <c r="L15747">
        <v>3</v>
      </c>
      <c r="N15747">
        <v>1</v>
      </c>
      <c r="P15747">
        <v>0</v>
      </c>
      <c r="Q15747">
        <v>1</v>
      </c>
      <c r="S15747">
        <v>0</v>
      </c>
    </row>
    <row r="15748" spans="1:19" x14ac:dyDescent="0.2">
      <c r="A15748" t="s">
        <v>32666</v>
      </c>
      <c r="B15748" t="s">
        <v>32478</v>
      </c>
      <c r="C15748" t="s">
        <v>1047</v>
      </c>
      <c r="D15748" t="s">
        <v>1001</v>
      </c>
      <c r="E15748" s="23">
        <v>44562</v>
      </c>
      <c r="F15748">
        <v>0</v>
      </c>
      <c r="G15748">
        <v>0</v>
      </c>
      <c r="I15748">
        <v>0</v>
      </c>
      <c r="J15748">
        <v>0</v>
      </c>
      <c r="L15748">
        <v>0</v>
      </c>
      <c r="N15748">
        <v>0</v>
      </c>
      <c r="P15748">
        <v>0</v>
      </c>
      <c r="Q15748">
        <v>0</v>
      </c>
      <c r="S15748">
        <v>0</v>
      </c>
    </row>
    <row r="15749" spans="1:19" x14ac:dyDescent="0.2">
      <c r="A15749" t="s">
        <v>32667</v>
      </c>
      <c r="B15749" t="s">
        <v>32479</v>
      </c>
      <c r="C15749" t="s">
        <v>25343</v>
      </c>
      <c r="D15749" t="s">
        <v>1001</v>
      </c>
      <c r="E15749" s="23">
        <v>44562</v>
      </c>
      <c r="F15749">
        <v>0</v>
      </c>
      <c r="G15749">
        <v>0</v>
      </c>
      <c r="I15749">
        <v>0</v>
      </c>
      <c r="J15749">
        <v>0</v>
      </c>
      <c r="L15749">
        <v>0</v>
      </c>
      <c r="N15749">
        <v>0</v>
      </c>
      <c r="P15749">
        <v>0</v>
      </c>
      <c r="Q15749">
        <v>0</v>
      </c>
      <c r="S15749">
        <v>0</v>
      </c>
    </row>
    <row r="15750" spans="1:19" x14ac:dyDescent="0.2">
      <c r="A15750" t="s">
        <v>32668</v>
      </c>
      <c r="B15750" t="s">
        <v>32480</v>
      </c>
      <c r="C15750" t="s">
        <v>25343</v>
      </c>
      <c r="D15750" t="s">
        <v>1000</v>
      </c>
      <c r="E15750" s="23">
        <v>44562</v>
      </c>
      <c r="F15750">
        <v>0</v>
      </c>
      <c r="G15750">
        <v>0</v>
      </c>
      <c r="I15750">
        <v>0</v>
      </c>
      <c r="J15750">
        <v>0</v>
      </c>
      <c r="L15750">
        <v>0</v>
      </c>
      <c r="N15750">
        <v>0</v>
      </c>
      <c r="P15750">
        <v>0</v>
      </c>
      <c r="Q15750">
        <v>0</v>
      </c>
      <c r="S15750">
        <v>0</v>
      </c>
    </row>
    <row r="15751" spans="1:19" x14ac:dyDescent="0.2">
      <c r="A15751" t="s">
        <v>32669</v>
      </c>
      <c r="B15751" t="s">
        <v>32481</v>
      </c>
      <c r="C15751" t="s">
        <v>25698</v>
      </c>
      <c r="D15751" t="s">
        <v>1000</v>
      </c>
      <c r="E15751" s="23">
        <v>44562</v>
      </c>
      <c r="F15751">
        <v>2</v>
      </c>
      <c r="G15751">
        <v>3</v>
      </c>
      <c r="I15751">
        <v>9</v>
      </c>
      <c r="J15751">
        <v>12</v>
      </c>
      <c r="L15751">
        <v>18</v>
      </c>
      <c r="N15751">
        <v>6</v>
      </c>
      <c r="P15751">
        <v>0</v>
      </c>
      <c r="Q15751">
        <v>2</v>
      </c>
      <c r="S15751">
        <v>3</v>
      </c>
    </row>
    <row r="15752" spans="1:19" x14ac:dyDescent="0.2">
      <c r="A15752" t="s">
        <v>32670</v>
      </c>
      <c r="B15752" t="s">
        <v>32482</v>
      </c>
      <c r="C15752" t="s">
        <v>959</v>
      </c>
      <c r="D15752" t="s">
        <v>1000</v>
      </c>
      <c r="E15752" s="23">
        <v>44562</v>
      </c>
      <c r="F15752">
        <v>0</v>
      </c>
      <c r="G15752">
        <v>0</v>
      </c>
      <c r="I15752">
        <v>0</v>
      </c>
      <c r="J15752">
        <v>0</v>
      </c>
      <c r="L15752">
        <v>0</v>
      </c>
      <c r="N15752">
        <v>0</v>
      </c>
      <c r="P15752">
        <v>0</v>
      </c>
      <c r="Q15752">
        <v>0</v>
      </c>
      <c r="S15752">
        <v>0</v>
      </c>
    </row>
    <row r="15753" spans="1:19" x14ac:dyDescent="0.2">
      <c r="A15753" t="s">
        <v>32671</v>
      </c>
      <c r="B15753" t="s">
        <v>32483</v>
      </c>
      <c r="C15753" t="s">
        <v>205</v>
      </c>
      <c r="D15753" t="s">
        <v>1000</v>
      </c>
      <c r="E15753" s="23">
        <v>44562</v>
      </c>
      <c r="F15753">
        <v>0</v>
      </c>
      <c r="G15753">
        <v>0</v>
      </c>
      <c r="I15753">
        <v>0</v>
      </c>
      <c r="J15753">
        <v>0</v>
      </c>
      <c r="L15753">
        <v>0</v>
      </c>
      <c r="N15753">
        <v>0</v>
      </c>
      <c r="P15753">
        <v>0</v>
      </c>
      <c r="Q15753">
        <v>0</v>
      </c>
      <c r="S15753">
        <v>0</v>
      </c>
    </row>
    <row r="15754" spans="1:19" x14ac:dyDescent="0.2">
      <c r="A15754" t="s">
        <v>32672</v>
      </c>
      <c r="B15754" t="s">
        <v>32484</v>
      </c>
      <c r="C15754" t="s">
        <v>384</v>
      </c>
      <c r="D15754" t="s">
        <v>1000</v>
      </c>
      <c r="E15754" s="23">
        <v>44562</v>
      </c>
      <c r="F15754">
        <v>0</v>
      </c>
      <c r="G15754">
        <v>0</v>
      </c>
      <c r="I15754">
        <v>0</v>
      </c>
      <c r="J15754">
        <v>0</v>
      </c>
      <c r="L15754">
        <v>0</v>
      </c>
      <c r="N15754">
        <v>0</v>
      </c>
      <c r="P15754">
        <v>0</v>
      </c>
      <c r="Q15754">
        <v>0</v>
      </c>
      <c r="S15754">
        <v>0</v>
      </c>
    </row>
    <row r="15755" spans="1:19" x14ac:dyDescent="0.2">
      <c r="A15755" t="s">
        <v>32673</v>
      </c>
      <c r="B15755" t="s">
        <v>32485</v>
      </c>
      <c r="C15755" t="s">
        <v>210</v>
      </c>
      <c r="D15755" t="s">
        <v>1000</v>
      </c>
      <c r="E15755" s="23">
        <v>44562</v>
      </c>
      <c r="F15755">
        <v>0</v>
      </c>
      <c r="G15755">
        <v>0</v>
      </c>
      <c r="I15755">
        <v>0</v>
      </c>
      <c r="J15755">
        <v>0</v>
      </c>
      <c r="L15755">
        <v>0</v>
      </c>
      <c r="N15755">
        <v>0</v>
      </c>
      <c r="P15755">
        <v>0</v>
      </c>
      <c r="Q15755">
        <v>0</v>
      </c>
      <c r="S15755">
        <v>0</v>
      </c>
    </row>
    <row r="15756" spans="1:19" x14ac:dyDescent="0.2">
      <c r="A15756" t="s">
        <v>32674</v>
      </c>
      <c r="B15756" t="s">
        <v>32486</v>
      </c>
      <c r="C15756" t="s">
        <v>215</v>
      </c>
      <c r="D15756" t="s">
        <v>1000</v>
      </c>
      <c r="E15756" s="23">
        <v>44562</v>
      </c>
      <c r="F15756">
        <v>5</v>
      </c>
      <c r="G15756">
        <v>7</v>
      </c>
      <c r="I15756">
        <v>23</v>
      </c>
      <c r="J15756">
        <v>30</v>
      </c>
      <c r="L15756">
        <v>39</v>
      </c>
      <c r="N15756">
        <v>11</v>
      </c>
      <c r="P15756">
        <v>10</v>
      </c>
      <c r="Q15756">
        <v>13</v>
      </c>
      <c r="S15756">
        <v>12</v>
      </c>
    </row>
    <row r="15757" spans="1:19" x14ac:dyDescent="0.2">
      <c r="A15757" t="s">
        <v>32675</v>
      </c>
      <c r="B15757" t="s">
        <v>32487</v>
      </c>
      <c r="C15757" t="s">
        <v>960</v>
      </c>
      <c r="D15757" t="s">
        <v>1000</v>
      </c>
      <c r="E15757" s="23">
        <v>44562</v>
      </c>
      <c r="F15757">
        <v>0</v>
      </c>
      <c r="G15757">
        <v>0</v>
      </c>
      <c r="I15757">
        <v>0</v>
      </c>
      <c r="J15757">
        <v>0</v>
      </c>
      <c r="L15757">
        <v>0</v>
      </c>
      <c r="N15757">
        <v>0</v>
      </c>
      <c r="P15757">
        <v>0</v>
      </c>
      <c r="Q15757">
        <v>0</v>
      </c>
      <c r="S15757">
        <v>0</v>
      </c>
    </row>
    <row r="15758" spans="1:19" x14ac:dyDescent="0.2">
      <c r="A15758" t="s">
        <v>32676</v>
      </c>
      <c r="B15758" t="s">
        <v>32488</v>
      </c>
      <c r="C15758" t="s">
        <v>961</v>
      </c>
      <c r="D15758" t="s">
        <v>1000</v>
      </c>
      <c r="E15758" s="23">
        <v>44562</v>
      </c>
      <c r="F15758">
        <v>4</v>
      </c>
      <c r="G15758">
        <v>4</v>
      </c>
      <c r="I15758">
        <v>17</v>
      </c>
      <c r="J15758">
        <v>20</v>
      </c>
      <c r="L15758">
        <v>20</v>
      </c>
      <c r="N15758">
        <v>12</v>
      </c>
      <c r="P15758">
        <v>4</v>
      </c>
      <c r="Q15758">
        <v>5</v>
      </c>
      <c r="S15758">
        <v>5</v>
      </c>
    </row>
    <row r="15759" spans="1:19" x14ac:dyDescent="0.2">
      <c r="A15759" t="s">
        <v>32677</v>
      </c>
      <c r="B15759" t="s">
        <v>32489</v>
      </c>
      <c r="C15759" t="s">
        <v>221</v>
      </c>
      <c r="D15759" t="s">
        <v>1000</v>
      </c>
      <c r="E15759" s="23">
        <v>44562</v>
      </c>
      <c r="F15759">
        <v>0</v>
      </c>
      <c r="G15759">
        <v>0</v>
      </c>
      <c r="I15759">
        <v>0</v>
      </c>
      <c r="J15759">
        <v>0</v>
      </c>
      <c r="L15759">
        <v>0</v>
      </c>
      <c r="N15759">
        <v>0</v>
      </c>
      <c r="P15759">
        <v>0</v>
      </c>
      <c r="Q15759">
        <v>0</v>
      </c>
      <c r="S15759">
        <v>0</v>
      </c>
    </row>
    <row r="15760" spans="1:19" x14ac:dyDescent="0.2">
      <c r="A15760" t="s">
        <v>32678</v>
      </c>
      <c r="B15760" t="s">
        <v>32490</v>
      </c>
      <c r="C15760" t="s">
        <v>222</v>
      </c>
      <c r="D15760" t="s">
        <v>1000</v>
      </c>
      <c r="E15760" s="23">
        <v>44562</v>
      </c>
      <c r="F15760">
        <v>0</v>
      </c>
      <c r="G15760">
        <v>0</v>
      </c>
      <c r="I15760">
        <v>0</v>
      </c>
      <c r="J15760">
        <v>0</v>
      </c>
      <c r="L15760">
        <v>0</v>
      </c>
      <c r="N15760">
        <v>0</v>
      </c>
      <c r="P15760">
        <v>0</v>
      </c>
      <c r="Q15760">
        <v>0</v>
      </c>
      <c r="S15760">
        <v>0</v>
      </c>
    </row>
    <row r="15761" spans="1:19" x14ac:dyDescent="0.2">
      <c r="A15761" t="s">
        <v>32679</v>
      </c>
      <c r="B15761" t="s">
        <v>32491</v>
      </c>
      <c r="C15761" t="s">
        <v>1052</v>
      </c>
      <c r="D15761" t="s">
        <v>1000</v>
      </c>
      <c r="E15761" s="23">
        <v>44562</v>
      </c>
      <c r="F15761">
        <v>2.5</v>
      </c>
      <c r="G15761">
        <v>3</v>
      </c>
      <c r="I15761">
        <v>17</v>
      </c>
      <c r="J15761">
        <v>14</v>
      </c>
      <c r="L15761">
        <v>17</v>
      </c>
      <c r="N15761">
        <v>17</v>
      </c>
      <c r="P15761">
        <v>0</v>
      </c>
      <c r="Q15761">
        <v>0</v>
      </c>
      <c r="S15761">
        <v>0</v>
      </c>
    </row>
    <row r="15762" spans="1:19" x14ac:dyDescent="0.2">
      <c r="A15762" t="s">
        <v>32680</v>
      </c>
      <c r="B15762" t="s">
        <v>32492</v>
      </c>
      <c r="C15762" t="s">
        <v>1053</v>
      </c>
      <c r="D15762" t="s">
        <v>1000</v>
      </c>
      <c r="E15762" s="23">
        <v>44562</v>
      </c>
      <c r="F15762">
        <v>1</v>
      </c>
      <c r="G15762">
        <v>1</v>
      </c>
      <c r="I15762">
        <v>1</v>
      </c>
      <c r="J15762">
        <v>5</v>
      </c>
      <c r="L15762">
        <v>5</v>
      </c>
      <c r="N15762">
        <v>1</v>
      </c>
      <c r="P15762">
        <v>0</v>
      </c>
      <c r="Q15762">
        <v>0</v>
      </c>
      <c r="S15762">
        <v>0</v>
      </c>
    </row>
    <row r="15763" spans="1:19" x14ac:dyDescent="0.2">
      <c r="A15763" t="s">
        <v>32681</v>
      </c>
      <c r="B15763" t="s">
        <v>32493</v>
      </c>
      <c r="C15763" t="s">
        <v>1052</v>
      </c>
      <c r="D15763" t="s">
        <v>1001</v>
      </c>
      <c r="E15763" s="23">
        <v>44562</v>
      </c>
      <c r="F15763">
        <v>0</v>
      </c>
      <c r="G15763">
        <v>0</v>
      </c>
      <c r="I15763">
        <v>0</v>
      </c>
      <c r="J15763">
        <v>0</v>
      </c>
      <c r="L15763">
        <v>0</v>
      </c>
      <c r="N15763">
        <v>0</v>
      </c>
      <c r="P15763">
        <v>0</v>
      </c>
      <c r="Q15763">
        <v>0</v>
      </c>
      <c r="S15763">
        <v>0</v>
      </c>
    </row>
    <row r="15764" spans="1:19" x14ac:dyDescent="0.2">
      <c r="A15764" t="s">
        <v>32682</v>
      </c>
      <c r="B15764" t="s">
        <v>32494</v>
      </c>
      <c r="C15764" t="s">
        <v>1053</v>
      </c>
      <c r="D15764" t="s">
        <v>1001</v>
      </c>
      <c r="E15764" s="23">
        <v>44562</v>
      </c>
      <c r="F15764">
        <v>0</v>
      </c>
      <c r="G15764">
        <v>0</v>
      </c>
      <c r="I15764">
        <v>0</v>
      </c>
      <c r="J15764">
        <v>0</v>
      </c>
      <c r="L15764">
        <v>0</v>
      </c>
      <c r="N15764">
        <v>0</v>
      </c>
      <c r="P15764">
        <v>0</v>
      </c>
      <c r="Q15764">
        <v>0</v>
      </c>
      <c r="S15764">
        <v>0</v>
      </c>
    </row>
    <row r="15765" spans="1:19" x14ac:dyDescent="0.2">
      <c r="A15765" t="s">
        <v>32683</v>
      </c>
      <c r="B15765" t="s">
        <v>32495</v>
      </c>
      <c r="C15765" t="s">
        <v>1054</v>
      </c>
      <c r="D15765" t="s">
        <v>1001</v>
      </c>
      <c r="E15765" s="23">
        <v>44562</v>
      </c>
      <c r="F15765">
        <v>0</v>
      </c>
      <c r="G15765">
        <v>0</v>
      </c>
      <c r="I15765">
        <v>0</v>
      </c>
      <c r="J15765">
        <v>0</v>
      </c>
      <c r="L15765">
        <v>0</v>
      </c>
      <c r="N15765">
        <v>0</v>
      </c>
      <c r="P15765">
        <v>0</v>
      </c>
      <c r="Q15765">
        <v>0</v>
      </c>
      <c r="S15765">
        <v>0</v>
      </c>
    </row>
    <row r="15766" spans="1:19" x14ac:dyDescent="0.2">
      <c r="A15766" t="s">
        <v>32684</v>
      </c>
      <c r="B15766" t="s">
        <v>32496</v>
      </c>
      <c r="C15766" t="s">
        <v>1054</v>
      </c>
      <c r="D15766" t="s">
        <v>1000</v>
      </c>
      <c r="E15766" s="23">
        <v>44562</v>
      </c>
      <c r="F15766">
        <v>0</v>
      </c>
      <c r="G15766">
        <v>0</v>
      </c>
      <c r="I15766">
        <v>0</v>
      </c>
      <c r="J15766">
        <v>0</v>
      </c>
      <c r="L15766">
        <v>0</v>
      </c>
      <c r="N15766">
        <v>0</v>
      </c>
      <c r="P15766">
        <v>0</v>
      </c>
      <c r="Q15766">
        <v>0</v>
      </c>
      <c r="S15766">
        <v>0</v>
      </c>
    </row>
    <row r="15767" spans="1:19" x14ac:dyDescent="0.2">
      <c r="A15767" t="s">
        <v>32685</v>
      </c>
      <c r="B15767" t="s">
        <v>32497</v>
      </c>
      <c r="C15767" t="s">
        <v>25359</v>
      </c>
      <c r="D15767" t="s">
        <v>1001</v>
      </c>
      <c r="E15767" s="23">
        <v>44562</v>
      </c>
      <c r="F15767">
        <v>0</v>
      </c>
      <c r="G15767">
        <v>0</v>
      </c>
      <c r="I15767">
        <v>0</v>
      </c>
      <c r="J15767">
        <v>0</v>
      </c>
      <c r="L15767">
        <v>0</v>
      </c>
      <c r="N15767">
        <v>0</v>
      </c>
      <c r="P15767">
        <v>0</v>
      </c>
      <c r="Q15767">
        <v>0</v>
      </c>
      <c r="S15767">
        <v>0</v>
      </c>
    </row>
    <row r="15768" spans="1:19" x14ac:dyDescent="0.2">
      <c r="A15768" t="s">
        <v>32686</v>
      </c>
      <c r="B15768" t="s">
        <v>32498</v>
      </c>
      <c r="C15768" t="s">
        <v>25359</v>
      </c>
      <c r="D15768" t="s">
        <v>1000</v>
      </c>
      <c r="E15768" s="23">
        <v>44562</v>
      </c>
      <c r="F15768">
        <v>0</v>
      </c>
      <c r="G15768">
        <v>0</v>
      </c>
      <c r="I15768">
        <v>0</v>
      </c>
      <c r="J15768">
        <v>0</v>
      </c>
      <c r="L15768">
        <v>0</v>
      </c>
      <c r="N15768">
        <v>0</v>
      </c>
      <c r="P15768">
        <v>0</v>
      </c>
      <c r="Q15768">
        <v>0</v>
      </c>
      <c r="S15768">
        <v>0</v>
      </c>
    </row>
    <row r="15769" spans="1:19" x14ac:dyDescent="0.2">
      <c r="A15769" t="s">
        <v>32687</v>
      </c>
      <c r="B15769" t="s">
        <v>32499</v>
      </c>
      <c r="C15769" t="s">
        <v>200</v>
      </c>
      <c r="D15769" t="s">
        <v>1000</v>
      </c>
      <c r="E15769" s="23">
        <v>44562</v>
      </c>
      <c r="F15769">
        <v>1</v>
      </c>
      <c r="G15769">
        <v>1</v>
      </c>
      <c r="I15769">
        <v>0</v>
      </c>
      <c r="J15769">
        <v>5</v>
      </c>
      <c r="L15769">
        <v>5</v>
      </c>
      <c r="N15769">
        <v>0</v>
      </c>
      <c r="P15769">
        <v>1</v>
      </c>
      <c r="Q15769">
        <v>1</v>
      </c>
      <c r="S15769">
        <v>0</v>
      </c>
    </row>
    <row r="15770" spans="1:19" x14ac:dyDescent="0.2">
      <c r="A15770" t="s">
        <v>32688</v>
      </c>
      <c r="B15770" t="s">
        <v>32500</v>
      </c>
      <c r="C15770" t="s">
        <v>204</v>
      </c>
      <c r="D15770" t="s">
        <v>1000</v>
      </c>
      <c r="E15770" s="23">
        <v>44562</v>
      </c>
      <c r="F15770">
        <v>0</v>
      </c>
      <c r="G15770">
        <v>0</v>
      </c>
      <c r="I15770">
        <v>0</v>
      </c>
      <c r="J15770">
        <v>0</v>
      </c>
      <c r="L15770">
        <v>0</v>
      </c>
      <c r="N15770">
        <v>0</v>
      </c>
      <c r="P15770">
        <v>0</v>
      </c>
      <c r="Q15770">
        <v>0</v>
      </c>
      <c r="S15770">
        <v>0</v>
      </c>
    </row>
    <row r="15771" spans="1:19" x14ac:dyDescent="0.2">
      <c r="A15771" t="s">
        <v>32689</v>
      </c>
      <c r="B15771" t="s">
        <v>32501</v>
      </c>
      <c r="C15771" t="s">
        <v>385</v>
      </c>
      <c r="D15771" t="s">
        <v>1000</v>
      </c>
      <c r="E15771" s="23">
        <v>44562</v>
      </c>
      <c r="F15771">
        <v>0</v>
      </c>
      <c r="G15771">
        <v>0</v>
      </c>
      <c r="I15771">
        <v>0</v>
      </c>
      <c r="J15771">
        <v>0</v>
      </c>
      <c r="L15771">
        <v>0</v>
      </c>
      <c r="N15771">
        <v>0</v>
      </c>
      <c r="P15771">
        <v>0</v>
      </c>
      <c r="Q15771">
        <v>0</v>
      </c>
      <c r="S15771">
        <v>0</v>
      </c>
    </row>
    <row r="15772" spans="1:19" x14ac:dyDescent="0.2">
      <c r="A15772" t="s">
        <v>32690</v>
      </c>
      <c r="B15772" t="s">
        <v>32502</v>
      </c>
      <c r="C15772" t="s">
        <v>208</v>
      </c>
      <c r="D15772" t="s">
        <v>1000</v>
      </c>
      <c r="E15772" s="23">
        <v>44562</v>
      </c>
      <c r="F15772">
        <v>3.5</v>
      </c>
      <c r="G15772">
        <v>3.5</v>
      </c>
      <c r="I15772">
        <v>6</v>
      </c>
      <c r="J15772">
        <v>18</v>
      </c>
      <c r="L15772">
        <v>20</v>
      </c>
      <c r="N15772">
        <v>6</v>
      </c>
      <c r="P15772">
        <v>1</v>
      </c>
      <c r="Q15772">
        <v>2</v>
      </c>
      <c r="S15772">
        <v>0</v>
      </c>
    </row>
    <row r="15773" spans="1:19" x14ac:dyDescent="0.2">
      <c r="A15773" t="s">
        <v>32691</v>
      </c>
      <c r="B15773" t="s">
        <v>32503</v>
      </c>
      <c r="C15773" t="s">
        <v>900</v>
      </c>
      <c r="D15773" t="s">
        <v>1000</v>
      </c>
      <c r="E15773" s="23">
        <v>44562</v>
      </c>
      <c r="F15773">
        <v>2.5</v>
      </c>
      <c r="G15773">
        <v>4.5</v>
      </c>
      <c r="I15773">
        <v>5</v>
      </c>
      <c r="J15773">
        <v>14</v>
      </c>
      <c r="L15773">
        <v>26</v>
      </c>
      <c r="N15773">
        <v>5</v>
      </c>
      <c r="P15773">
        <v>0</v>
      </c>
      <c r="Q15773">
        <v>1</v>
      </c>
      <c r="S15773">
        <v>0</v>
      </c>
    </row>
    <row r="15774" spans="1:19" x14ac:dyDescent="0.2">
      <c r="A15774" t="s">
        <v>32692</v>
      </c>
      <c r="B15774" t="s">
        <v>32504</v>
      </c>
      <c r="C15774" t="s">
        <v>905</v>
      </c>
      <c r="D15774" t="s">
        <v>1000</v>
      </c>
      <c r="E15774" s="23">
        <v>44562</v>
      </c>
      <c r="F15774">
        <v>0</v>
      </c>
      <c r="G15774">
        <v>0</v>
      </c>
      <c r="I15774">
        <v>0</v>
      </c>
      <c r="J15774">
        <v>0</v>
      </c>
      <c r="L15774">
        <v>0</v>
      </c>
      <c r="N15774">
        <v>0</v>
      </c>
      <c r="P15774">
        <v>0</v>
      </c>
      <c r="Q15774">
        <v>0</v>
      </c>
      <c r="S15774">
        <v>0</v>
      </c>
    </row>
    <row r="15775" spans="1:19" x14ac:dyDescent="0.2">
      <c r="A15775" t="s">
        <v>32693</v>
      </c>
      <c r="B15775" t="s">
        <v>32505</v>
      </c>
      <c r="C15775" t="s">
        <v>316</v>
      </c>
      <c r="D15775" t="s">
        <v>1000</v>
      </c>
      <c r="E15775" s="23">
        <v>44562</v>
      </c>
      <c r="F15775">
        <v>4</v>
      </c>
      <c r="G15775">
        <v>6</v>
      </c>
      <c r="I15775">
        <v>8</v>
      </c>
      <c r="J15775">
        <v>22</v>
      </c>
      <c r="L15775">
        <v>34</v>
      </c>
      <c r="N15775">
        <v>7</v>
      </c>
      <c r="P15775">
        <v>0</v>
      </c>
      <c r="Q15775">
        <v>0</v>
      </c>
      <c r="S15775">
        <v>1</v>
      </c>
    </row>
    <row r="15776" spans="1:19" x14ac:dyDescent="0.2">
      <c r="A15776" t="s">
        <v>32694</v>
      </c>
      <c r="B15776" t="s">
        <v>32506</v>
      </c>
      <c r="C15776" t="s">
        <v>218</v>
      </c>
      <c r="D15776" t="s">
        <v>1000</v>
      </c>
      <c r="E15776" s="23">
        <v>44562</v>
      </c>
      <c r="F15776">
        <v>0</v>
      </c>
      <c r="G15776">
        <v>0</v>
      </c>
      <c r="I15776">
        <v>0</v>
      </c>
      <c r="J15776">
        <v>0</v>
      </c>
      <c r="L15776">
        <v>0</v>
      </c>
      <c r="N15776">
        <v>0</v>
      </c>
      <c r="P15776">
        <v>0</v>
      </c>
      <c r="Q15776">
        <v>0</v>
      </c>
      <c r="S15776">
        <v>0</v>
      </c>
    </row>
    <row r="15777" spans="1:19" x14ac:dyDescent="0.2">
      <c r="A15777" t="s">
        <v>32695</v>
      </c>
      <c r="B15777" t="s">
        <v>32507</v>
      </c>
      <c r="C15777" t="s">
        <v>202</v>
      </c>
      <c r="D15777" t="s">
        <v>1000</v>
      </c>
      <c r="E15777" s="23">
        <v>44562</v>
      </c>
      <c r="F15777">
        <v>10</v>
      </c>
      <c r="G15777">
        <v>7</v>
      </c>
      <c r="I15777">
        <v>56</v>
      </c>
      <c r="J15777">
        <v>109</v>
      </c>
      <c r="L15777">
        <v>73</v>
      </c>
      <c r="N15777">
        <v>55</v>
      </c>
      <c r="P15777">
        <v>0</v>
      </c>
      <c r="Q15777">
        <v>0</v>
      </c>
      <c r="S15777">
        <v>1</v>
      </c>
    </row>
    <row r="15778" spans="1:19" x14ac:dyDescent="0.2">
      <c r="A15778" t="s">
        <v>32696</v>
      </c>
      <c r="B15778" t="s">
        <v>32508</v>
      </c>
      <c r="C15778" t="s">
        <v>347</v>
      </c>
      <c r="D15778" t="s">
        <v>1000</v>
      </c>
      <c r="E15778" s="23">
        <v>44562</v>
      </c>
      <c r="F15778">
        <v>0</v>
      </c>
      <c r="G15778">
        <v>0</v>
      </c>
      <c r="I15778">
        <v>0</v>
      </c>
      <c r="J15778">
        <v>0</v>
      </c>
      <c r="L15778">
        <v>0</v>
      </c>
      <c r="N15778">
        <v>0</v>
      </c>
      <c r="P15778">
        <v>0</v>
      </c>
      <c r="Q15778">
        <v>0</v>
      </c>
      <c r="S15778">
        <v>0</v>
      </c>
    </row>
    <row r="15779" spans="1:19" x14ac:dyDescent="0.2">
      <c r="A15779" t="s">
        <v>32697</v>
      </c>
      <c r="B15779" t="s">
        <v>32509</v>
      </c>
      <c r="C15779" t="s">
        <v>224</v>
      </c>
      <c r="D15779" t="s">
        <v>1000</v>
      </c>
      <c r="E15779" s="23">
        <v>44562</v>
      </c>
      <c r="F15779">
        <v>0</v>
      </c>
      <c r="G15779">
        <v>0</v>
      </c>
      <c r="I15779">
        <v>0</v>
      </c>
      <c r="J15779">
        <v>0</v>
      </c>
      <c r="L15779">
        <v>0</v>
      </c>
      <c r="N15779">
        <v>0</v>
      </c>
      <c r="P15779">
        <v>0</v>
      </c>
      <c r="Q15779">
        <v>0</v>
      </c>
      <c r="S15779">
        <v>0</v>
      </c>
    </row>
    <row r="15780" spans="1:19" x14ac:dyDescent="0.2">
      <c r="A15780" t="s">
        <v>32698</v>
      </c>
      <c r="B15780" t="s">
        <v>32510</v>
      </c>
      <c r="C15780" t="s">
        <v>345</v>
      </c>
      <c r="D15780" t="s">
        <v>1000</v>
      </c>
      <c r="E15780" s="23">
        <v>44562</v>
      </c>
      <c r="F15780">
        <v>0</v>
      </c>
      <c r="G15780">
        <v>0</v>
      </c>
      <c r="I15780">
        <v>0</v>
      </c>
      <c r="J15780">
        <v>0</v>
      </c>
      <c r="L15780">
        <v>0</v>
      </c>
      <c r="N15780">
        <v>0</v>
      </c>
      <c r="P15780">
        <v>0</v>
      </c>
      <c r="Q15780">
        <v>0</v>
      </c>
      <c r="S15780">
        <v>0</v>
      </c>
    </row>
    <row r="15781" spans="1:19" x14ac:dyDescent="0.2">
      <c r="A15781" t="s">
        <v>32699</v>
      </c>
      <c r="B15781" t="s">
        <v>32511</v>
      </c>
      <c r="C15781" t="s">
        <v>226</v>
      </c>
      <c r="D15781" t="s">
        <v>1000</v>
      </c>
      <c r="E15781" s="23">
        <v>44562</v>
      </c>
      <c r="F15781">
        <v>3</v>
      </c>
      <c r="G15781">
        <v>4</v>
      </c>
      <c r="I15781">
        <v>14</v>
      </c>
      <c r="J15781">
        <v>42</v>
      </c>
      <c r="L15781">
        <v>56</v>
      </c>
      <c r="N15781">
        <v>14</v>
      </c>
      <c r="P15781">
        <v>0</v>
      </c>
      <c r="Q15781">
        <v>0</v>
      </c>
      <c r="S15781">
        <v>0</v>
      </c>
    </row>
    <row r="15782" spans="1:19" x14ac:dyDescent="0.2">
      <c r="A15782" t="s">
        <v>32700</v>
      </c>
      <c r="B15782" t="s">
        <v>32512</v>
      </c>
      <c r="C15782" t="s">
        <v>231</v>
      </c>
      <c r="D15782" t="s">
        <v>1000</v>
      </c>
      <c r="E15782" s="23">
        <v>44562</v>
      </c>
      <c r="F15782">
        <v>11</v>
      </c>
      <c r="G15782">
        <v>10</v>
      </c>
      <c r="I15782">
        <v>101</v>
      </c>
      <c r="J15782">
        <v>124</v>
      </c>
      <c r="L15782">
        <v>110</v>
      </c>
      <c r="N15782">
        <v>101</v>
      </c>
      <c r="P15782">
        <v>4</v>
      </c>
      <c r="Q15782">
        <v>8</v>
      </c>
      <c r="S15782">
        <v>0</v>
      </c>
    </row>
    <row r="15783" spans="1:19" x14ac:dyDescent="0.2">
      <c r="A15783" t="s">
        <v>32701</v>
      </c>
      <c r="B15783" t="s">
        <v>32513</v>
      </c>
      <c r="C15783" t="s">
        <v>216</v>
      </c>
      <c r="D15783" t="s">
        <v>1000</v>
      </c>
      <c r="E15783" s="23">
        <v>44562</v>
      </c>
      <c r="F15783">
        <v>8.5</v>
      </c>
      <c r="G15783">
        <v>7.5</v>
      </c>
      <c r="I15783">
        <v>51</v>
      </c>
      <c r="J15783">
        <v>85</v>
      </c>
      <c r="L15783">
        <v>75</v>
      </c>
      <c r="N15783">
        <v>35</v>
      </c>
      <c r="P15783">
        <v>5</v>
      </c>
      <c r="Q15783">
        <v>7</v>
      </c>
      <c r="S15783">
        <v>16</v>
      </c>
    </row>
    <row r="15784" spans="1:19" x14ac:dyDescent="0.2">
      <c r="A15784" t="s">
        <v>32702</v>
      </c>
      <c r="B15784" t="s">
        <v>32514</v>
      </c>
      <c r="C15784" t="s">
        <v>233</v>
      </c>
      <c r="D15784" t="s">
        <v>1000</v>
      </c>
      <c r="E15784" s="23">
        <v>44562</v>
      </c>
      <c r="F15784">
        <v>0</v>
      </c>
      <c r="G15784">
        <v>0</v>
      </c>
      <c r="I15784">
        <v>0</v>
      </c>
      <c r="J15784">
        <v>0</v>
      </c>
      <c r="L15784">
        <v>0</v>
      </c>
      <c r="N15784">
        <v>0</v>
      </c>
      <c r="P15784">
        <v>0</v>
      </c>
      <c r="Q15784">
        <v>0</v>
      </c>
      <c r="S15784">
        <v>0</v>
      </c>
    </row>
    <row r="15785" spans="1:19" x14ac:dyDescent="0.2">
      <c r="A15785" t="s">
        <v>32703</v>
      </c>
      <c r="B15785" t="s">
        <v>32515</v>
      </c>
      <c r="C15785" t="s">
        <v>219</v>
      </c>
      <c r="D15785" t="s">
        <v>1000</v>
      </c>
      <c r="E15785" s="23">
        <v>44562</v>
      </c>
      <c r="F15785">
        <v>0</v>
      </c>
      <c r="G15785">
        <v>0</v>
      </c>
      <c r="I15785">
        <v>0</v>
      </c>
      <c r="J15785">
        <v>0</v>
      </c>
      <c r="L15785">
        <v>0</v>
      </c>
      <c r="N15785">
        <v>0</v>
      </c>
      <c r="P15785">
        <v>0</v>
      </c>
      <c r="Q15785">
        <v>0</v>
      </c>
      <c r="S15785">
        <v>0</v>
      </c>
    </row>
    <row r="15786" spans="1:19" x14ac:dyDescent="0.2">
      <c r="A15786" t="s">
        <v>32704</v>
      </c>
      <c r="B15786" t="s">
        <v>32516</v>
      </c>
      <c r="C15786" t="s">
        <v>340</v>
      </c>
      <c r="D15786" t="s">
        <v>1000</v>
      </c>
      <c r="E15786" s="23">
        <v>44562</v>
      </c>
      <c r="F15786">
        <v>2.5</v>
      </c>
      <c r="G15786">
        <v>3</v>
      </c>
      <c r="I15786">
        <v>21</v>
      </c>
      <c r="J15786">
        <v>29</v>
      </c>
      <c r="L15786">
        <v>36</v>
      </c>
      <c r="N15786">
        <v>15</v>
      </c>
      <c r="P15786">
        <v>1</v>
      </c>
      <c r="Q15786">
        <v>1</v>
      </c>
      <c r="S15786">
        <v>6</v>
      </c>
    </row>
    <row r="15787" spans="1:19" x14ac:dyDescent="0.2">
      <c r="A15787" t="s">
        <v>32705</v>
      </c>
      <c r="B15787" t="s">
        <v>32517</v>
      </c>
      <c r="C15787" t="s">
        <v>350</v>
      </c>
      <c r="D15787" t="s">
        <v>1000</v>
      </c>
      <c r="E15787" s="23">
        <v>44562</v>
      </c>
      <c r="F15787">
        <v>0</v>
      </c>
      <c r="G15787">
        <v>0</v>
      </c>
      <c r="I15787">
        <v>0</v>
      </c>
      <c r="J15787">
        <v>0</v>
      </c>
      <c r="L15787">
        <v>0</v>
      </c>
      <c r="N15787">
        <v>0</v>
      </c>
      <c r="P15787">
        <v>0</v>
      </c>
      <c r="Q15787">
        <v>0</v>
      </c>
      <c r="S15787">
        <v>0</v>
      </c>
    </row>
    <row r="15788" spans="1:19" x14ac:dyDescent="0.2">
      <c r="A15788" t="s">
        <v>32706</v>
      </c>
      <c r="B15788" t="s">
        <v>32518</v>
      </c>
      <c r="C15788" t="s">
        <v>351</v>
      </c>
      <c r="D15788" t="s">
        <v>1000</v>
      </c>
      <c r="E15788" s="23">
        <v>44562</v>
      </c>
      <c r="F15788">
        <v>0</v>
      </c>
      <c r="G15788">
        <v>0</v>
      </c>
      <c r="I15788">
        <v>0</v>
      </c>
      <c r="J15788">
        <v>0</v>
      </c>
      <c r="L15788">
        <v>0</v>
      </c>
      <c r="N15788">
        <v>0</v>
      </c>
      <c r="P15788">
        <v>0</v>
      </c>
      <c r="Q15788">
        <v>0</v>
      </c>
      <c r="S15788">
        <v>0</v>
      </c>
    </row>
    <row r="15789" spans="1:19" x14ac:dyDescent="0.2">
      <c r="A15789" t="s">
        <v>32707</v>
      </c>
      <c r="B15789" t="s">
        <v>32519</v>
      </c>
      <c r="C15789" t="s">
        <v>352</v>
      </c>
      <c r="D15789" t="s">
        <v>1000</v>
      </c>
      <c r="E15789" s="23">
        <v>44562</v>
      </c>
      <c r="F15789">
        <v>0</v>
      </c>
      <c r="G15789">
        <v>0</v>
      </c>
      <c r="I15789">
        <v>0</v>
      </c>
      <c r="J15789">
        <v>0</v>
      </c>
      <c r="L15789">
        <v>0</v>
      </c>
      <c r="N15789">
        <v>0</v>
      </c>
      <c r="P15789">
        <v>0</v>
      </c>
      <c r="Q15789">
        <v>0</v>
      </c>
      <c r="S15789">
        <v>0</v>
      </c>
    </row>
    <row r="15790" spans="1:19" x14ac:dyDescent="0.2">
      <c r="A15790" t="s">
        <v>32708</v>
      </c>
      <c r="B15790" t="s">
        <v>32520</v>
      </c>
      <c r="C15790" t="s">
        <v>353</v>
      </c>
      <c r="D15790" t="s">
        <v>1000</v>
      </c>
      <c r="E15790" s="23">
        <v>44562</v>
      </c>
      <c r="F15790">
        <v>0</v>
      </c>
      <c r="G15790">
        <v>0</v>
      </c>
      <c r="I15790">
        <v>0</v>
      </c>
      <c r="J15790">
        <v>0</v>
      </c>
      <c r="L15790">
        <v>0</v>
      </c>
      <c r="N15790">
        <v>0</v>
      </c>
      <c r="P15790">
        <v>0</v>
      </c>
      <c r="Q15790">
        <v>0</v>
      </c>
      <c r="S15790">
        <v>0</v>
      </c>
    </row>
    <row r="15791" spans="1:19" x14ac:dyDescent="0.2">
      <c r="A15791" t="s">
        <v>32709</v>
      </c>
      <c r="B15791" t="s">
        <v>32521</v>
      </c>
      <c r="C15791" t="s">
        <v>386</v>
      </c>
      <c r="D15791" t="s">
        <v>1000</v>
      </c>
      <c r="E15791" s="23">
        <v>44562</v>
      </c>
      <c r="F15791">
        <v>0</v>
      </c>
      <c r="G15791">
        <v>0</v>
      </c>
      <c r="I15791">
        <v>0</v>
      </c>
      <c r="J15791">
        <v>0</v>
      </c>
      <c r="L15791">
        <v>0</v>
      </c>
      <c r="N15791">
        <v>0</v>
      </c>
      <c r="P15791">
        <v>0</v>
      </c>
      <c r="Q15791">
        <v>0</v>
      </c>
      <c r="S15791">
        <v>0</v>
      </c>
    </row>
    <row r="15792" spans="1:19" x14ac:dyDescent="0.2">
      <c r="A15792" t="s">
        <v>32710</v>
      </c>
      <c r="B15792" t="s">
        <v>32522</v>
      </c>
      <c r="C15792" t="s">
        <v>354</v>
      </c>
      <c r="D15792" t="s">
        <v>1000</v>
      </c>
      <c r="E15792" s="23">
        <v>44562</v>
      </c>
      <c r="F15792">
        <v>1.5</v>
      </c>
      <c r="G15792">
        <v>5</v>
      </c>
      <c r="I15792">
        <v>5</v>
      </c>
      <c r="J15792">
        <v>8</v>
      </c>
      <c r="L15792">
        <v>29</v>
      </c>
      <c r="N15792">
        <v>5</v>
      </c>
      <c r="P15792">
        <v>0</v>
      </c>
      <c r="Q15792">
        <v>0</v>
      </c>
      <c r="S15792">
        <v>0</v>
      </c>
    </row>
    <row r="15793" spans="1:19" x14ac:dyDescent="0.2">
      <c r="A15793" t="s">
        <v>32711</v>
      </c>
      <c r="B15793" t="s">
        <v>32523</v>
      </c>
      <c r="C15793" t="s">
        <v>355</v>
      </c>
      <c r="D15793" t="s">
        <v>1000</v>
      </c>
      <c r="E15793" s="23">
        <v>44562</v>
      </c>
      <c r="F15793">
        <v>1.5</v>
      </c>
      <c r="G15793">
        <v>2</v>
      </c>
      <c r="I15793">
        <v>3</v>
      </c>
      <c r="J15793">
        <v>8</v>
      </c>
      <c r="L15793">
        <v>11</v>
      </c>
      <c r="N15793">
        <v>3</v>
      </c>
      <c r="P15793">
        <v>1</v>
      </c>
      <c r="Q15793">
        <v>1</v>
      </c>
      <c r="S15793">
        <v>0</v>
      </c>
    </row>
    <row r="15794" spans="1:19" x14ac:dyDescent="0.2">
      <c r="A15794" t="s">
        <v>32712</v>
      </c>
      <c r="B15794" t="s">
        <v>32524</v>
      </c>
      <c r="C15794" t="s">
        <v>228</v>
      </c>
      <c r="D15794" t="s">
        <v>1002</v>
      </c>
      <c r="E15794" s="23">
        <v>44562</v>
      </c>
      <c r="F15794">
        <v>0</v>
      </c>
      <c r="G15794">
        <v>0</v>
      </c>
      <c r="I15794">
        <v>0</v>
      </c>
      <c r="J15794">
        <v>0</v>
      </c>
      <c r="L15794">
        <v>0</v>
      </c>
      <c r="N15794">
        <v>0</v>
      </c>
      <c r="P15794">
        <v>0</v>
      </c>
      <c r="Q15794">
        <v>0</v>
      </c>
      <c r="S15794">
        <v>0</v>
      </c>
    </row>
    <row r="15795" spans="1:19" x14ac:dyDescent="0.2">
      <c r="A15795" t="s">
        <v>32713</v>
      </c>
      <c r="B15795" t="s">
        <v>32525</v>
      </c>
      <c r="C15795" t="s">
        <v>211</v>
      </c>
      <c r="D15795" t="s">
        <v>1002</v>
      </c>
      <c r="E15795" s="23">
        <v>44562</v>
      </c>
      <c r="F15795">
        <v>0</v>
      </c>
      <c r="G15795">
        <v>0</v>
      </c>
      <c r="I15795">
        <v>0</v>
      </c>
      <c r="J15795">
        <v>0</v>
      </c>
      <c r="L15795">
        <v>0</v>
      </c>
      <c r="N15795">
        <v>0</v>
      </c>
      <c r="P15795">
        <v>0</v>
      </c>
      <c r="Q15795">
        <v>0</v>
      </c>
      <c r="S15795">
        <v>0</v>
      </c>
    </row>
    <row r="15796" spans="1:19" x14ac:dyDescent="0.2">
      <c r="A15796" t="s">
        <v>32714</v>
      </c>
      <c r="B15796" t="s">
        <v>32526</v>
      </c>
      <c r="C15796" t="s">
        <v>213</v>
      </c>
      <c r="D15796" t="s">
        <v>1002</v>
      </c>
      <c r="E15796" s="23">
        <v>44562</v>
      </c>
      <c r="F15796">
        <v>0</v>
      </c>
      <c r="G15796">
        <v>0</v>
      </c>
      <c r="I15796">
        <v>0</v>
      </c>
      <c r="J15796">
        <v>0</v>
      </c>
      <c r="L15796">
        <v>0</v>
      </c>
      <c r="N15796">
        <v>0</v>
      </c>
      <c r="P15796">
        <v>0</v>
      </c>
      <c r="Q15796">
        <v>0</v>
      </c>
      <c r="S15796">
        <v>0</v>
      </c>
    </row>
    <row r="15797" spans="1:19" x14ac:dyDescent="0.2">
      <c r="A15797" t="s">
        <v>32715</v>
      </c>
      <c r="B15797" t="s">
        <v>32527</v>
      </c>
      <c r="C15797" t="s">
        <v>229</v>
      </c>
      <c r="D15797" t="s">
        <v>1002</v>
      </c>
      <c r="E15797" s="23">
        <v>44562</v>
      </c>
      <c r="F15797">
        <v>0</v>
      </c>
      <c r="G15797">
        <v>0</v>
      </c>
      <c r="I15797">
        <v>0</v>
      </c>
      <c r="J15797">
        <v>0</v>
      </c>
      <c r="L15797">
        <v>0</v>
      </c>
      <c r="N15797">
        <v>0</v>
      </c>
      <c r="P15797">
        <v>0</v>
      </c>
      <c r="Q15797">
        <v>0</v>
      </c>
      <c r="S15797">
        <v>0</v>
      </c>
    </row>
    <row r="15798" spans="1:19" x14ac:dyDescent="0.2">
      <c r="A15798" t="s">
        <v>32716</v>
      </c>
      <c r="B15798" t="s">
        <v>32528</v>
      </c>
      <c r="C15798" t="s">
        <v>1051</v>
      </c>
      <c r="D15798" t="s">
        <v>1002</v>
      </c>
      <c r="E15798" s="23">
        <v>44562</v>
      </c>
      <c r="F15798">
        <v>0</v>
      </c>
      <c r="G15798">
        <v>0</v>
      </c>
      <c r="I15798">
        <v>0</v>
      </c>
      <c r="J15798">
        <v>0</v>
      </c>
      <c r="L15798">
        <v>0</v>
      </c>
      <c r="N15798">
        <v>0</v>
      </c>
      <c r="P15798">
        <v>0</v>
      </c>
      <c r="Q15798">
        <v>0</v>
      </c>
      <c r="S15798">
        <v>0</v>
      </c>
    </row>
    <row r="15799" spans="1:19" x14ac:dyDescent="0.2">
      <c r="A15799" t="s">
        <v>32717</v>
      </c>
      <c r="B15799" t="s">
        <v>32529</v>
      </c>
      <c r="C15799" t="s">
        <v>1049</v>
      </c>
      <c r="D15799" t="s">
        <v>1002</v>
      </c>
      <c r="E15799" s="23">
        <v>44562</v>
      </c>
      <c r="F15799">
        <v>0</v>
      </c>
      <c r="G15799">
        <v>0</v>
      </c>
      <c r="I15799">
        <v>0</v>
      </c>
      <c r="J15799">
        <v>0</v>
      </c>
      <c r="L15799">
        <v>0</v>
      </c>
      <c r="N15799">
        <v>0</v>
      </c>
      <c r="P15799">
        <v>0</v>
      </c>
      <c r="Q15799">
        <v>0</v>
      </c>
      <c r="S15799">
        <v>0</v>
      </c>
    </row>
    <row r="15800" spans="1:19" x14ac:dyDescent="0.2">
      <c r="A15800" t="s">
        <v>32718</v>
      </c>
      <c r="B15800" t="s">
        <v>32530</v>
      </c>
      <c r="C15800" t="s">
        <v>25343</v>
      </c>
      <c r="D15800" t="s">
        <v>1002</v>
      </c>
      <c r="E15800" s="23">
        <v>44562</v>
      </c>
      <c r="F15800">
        <v>0</v>
      </c>
      <c r="G15800">
        <v>0</v>
      </c>
      <c r="I15800">
        <v>0</v>
      </c>
      <c r="J15800">
        <v>0</v>
      </c>
      <c r="L15800">
        <v>0</v>
      </c>
      <c r="N15800">
        <v>0</v>
      </c>
      <c r="P15800">
        <v>0</v>
      </c>
      <c r="Q15800">
        <v>0</v>
      </c>
      <c r="S15800">
        <v>0</v>
      </c>
    </row>
    <row r="15801" spans="1:19" x14ac:dyDescent="0.2">
      <c r="A15801" t="s">
        <v>32719</v>
      </c>
      <c r="B15801" t="s">
        <v>32531</v>
      </c>
      <c r="C15801" t="s">
        <v>25698</v>
      </c>
      <c r="D15801" t="s">
        <v>1002</v>
      </c>
      <c r="E15801" s="23">
        <v>44562</v>
      </c>
      <c r="F15801">
        <v>2</v>
      </c>
      <c r="G15801">
        <v>3</v>
      </c>
      <c r="I15801">
        <v>9</v>
      </c>
      <c r="J15801">
        <v>12</v>
      </c>
      <c r="L15801">
        <v>18</v>
      </c>
      <c r="N15801">
        <v>6</v>
      </c>
      <c r="P15801">
        <v>0</v>
      </c>
      <c r="Q15801">
        <v>2</v>
      </c>
      <c r="S15801">
        <v>3</v>
      </c>
    </row>
    <row r="15802" spans="1:19" x14ac:dyDescent="0.2">
      <c r="A15802" t="s">
        <v>32720</v>
      </c>
      <c r="B15802" t="s">
        <v>32532</v>
      </c>
      <c r="C15802" t="s">
        <v>959</v>
      </c>
      <c r="D15802" t="s">
        <v>1002</v>
      </c>
      <c r="E15802" s="23">
        <v>44562</v>
      </c>
      <c r="F15802">
        <v>0</v>
      </c>
      <c r="G15802">
        <v>0</v>
      </c>
      <c r="I15802">
        <v>0</v>
      </c>
      <c r="J15802">
        <v>0</v>
      </c>
      <c r="L15802">
        <v>0</v>
      </c>
      <c r="N15802">
        <v>0</v>
      </c>
      <c r="P15802">
        <v>0</v>
      </c>
      <c r="Q15802">
        <v>0</v>
      </c>
      <c r="S15802">
        <v>0</v>
      </c>
    </row>
    <row r="15803" spans="1:19" x14ac:dyDescent="0.2">
      <c r="A15803" t="s">
        <v>32721</v>
      </c>
      <c r="B15803" t="s">
        <v>32533</v>
      </c>
      <c r="C15803" t="s">
        <v>205</v>
      </c>
      <c r="D15803" t="s">
        <v>1002</v>
      </c>
      <c r="E15803" s="23">
        <v>44562</v>
      </c>
      <c r="F15803">
        <v>0</v>
      </c>
      <c r="G15803">
        <v>0</v>
      </c>
      <c r="I15803">
        <v>0</v>
      </c>
      <c r="J15803">
        <v>0</v>
      </c>
      <c r="L15803">
        <v>0</v>
      </c>
      <c r="N15803">
        <v>0</v>
      </c>
      <c r="P15803">
        <v>0</v>
      </c>
      <c r="Q15803">
        <v>0</v>
      </c>
      <c r="S15803">
        <v>0</v>
      </c>
    </row>
    <row r="15804" spans="1:19" x14ac:dyDescent="0.2">
      <c r="A15804" t="s">
        <v>32722</v>
      </c>
      <c r="B15804" t="s">
        <v>32534</v>
      </c>
      <c r="C15804" t="s">
        <v>384</v>
      </c>
      <c r="D15804" t="s">
        <v>1002</v>
      </c>
      <c r="E15804" s="23">
        <v>44562</v>
      </c>
      <c r="F15804">
        <v>0</v>
      </c>
      <c r="G15804">
        <v>0</v>
      </c>
      <c r="I15804">
        <v>0</v>
      </c>
      <c r="J15804">
        <v>0</v>
      </c>
      <c r="L15804">
        <v>0</v>
      </c>
      <c r="N15804">
        <v>0</v>
      </c>
      <c r="P15804">
        <v>0</v>
      </c>
      <c r="Q15804">
        <v>0</v>
      </c>
      <c r="S15804">
        <v>0</v>
      </c>
    </row>
    <row r="15805" spans="1:19" x14ac:dyDescent="0.2">
      <c r="A15805" t="s">
        <v>32723</v>
      </c>
      <c r="B15805" t="s">
        <v>32535</v>
      </c>
      <c r="C15805" t="s">
        <v>210</v>
      </c>
      <c r="D15805" t="s">
        <v>1002</v>
      </c>
      <c r="E15805" s="23">
        <v>44562</v>
      </c>
      <c r="F15805">
        <v>0</v>
      </c>
      <c r="G15805">
        <v>0</v>
      </c>
      <c r="I15805">
        <v>0</v>
      </c>
      <c r="J15805">
        <v>0</v>
      </c>
      <c r="L15805">
        <v>0</v>
      </c>
      <c r="N15805">
        <v>0</v>
      </c>
      <c r="P15805">
        <v>0</v>
      </c>
      <c r="Q15805">
        <v>0</v>
      </c>
      <c r="S15805">
        <v>0</v>
      </c>
    </row>
    <row r="15806" spans="1:19" x14ac:dyDescent="0.2">
      <c r="A15806" t="s">
        <v>32724</v>
      </c>
      <c r="B15806" t="s">
        <v>32536</v>
      </c>
      <c r="C15806" t="s">
        <v>215</v>
      </c>
      <c r="D15806" t="s">
        <v>1002</v>
      </c>
      <c r="E15806" s="23">
        <v>44562</v>
      </c>
      <c r="F15806">
        <v>5</v>
      </c>
      <c r="G15806">
        <v>7</v>
      </c>
      <c r="I15806">
        <v>23</v>
      </c>
      <c r="J15806">
        <v>30</v>
      </c>
      <c r="L15806">
        <v>39</v>
      </c>
      <c r="N15806">
        <v>11</v>
      </c>
      <c r="P15806">
        <v>10</v>
      </c>
      <c r="Q15806">
        <v>13</v>
      </c>
      <c r="S15806">
        <v>12</v>
      </c>
    </row>
    <row r="15807" spans="1:19" x14ac:dyDescent="0.2">
      <c r="A15807" t="s">
        <v>32725</v>
      </c>
      <c r="B15807" t="s">
        <v>32537</v>
      </c>
      <c r="C15807" t="s">
        <v>960</v>
      </c>
      <c r="D15807" t="s">
        <v>1002</v>
      </c>
      <c r="E15807" s="23">
        <v>44562</v>
      </c>
      <c r="F15807">
        <v>0</v>
      </c>
      <c r="G15807">
        <v>0</v>
      </c>
      <c r="I15807">
        <v>0</v>
      </c>
      <c r="J15807">
        <v>0</v>
      </c>
      <c r="L15807">
        <v>0</v>
      </c>
      <c r="N15807">
        <v>0</v>
      </c>
      <c r="P15807">
        <v>0</v>
      </c>
      <c r="Q15807">
        <v>0</v>
      </c>
      <c r="S15807">
        <v>0</v>
      </c>
    </row>
    <row r="15808" spans="1:19" x14ac:dyDescent="0.2">
      <c r="A15808" t="s">
        <v>32726</v>
      </c>
      <c r="B15808" t="s">
        <v>32538</v>
      </c>
      <c r="C15808" t="s">
        <v>961</v>
      </c>
      <c r="D15808" t="s">
        <v>1002</v>
      </c>
      <c r="E15808" s="23">
        <v>44562</v>
      </c>
      <c r="F15808">
        <v>4</v>
      </c>
      <c r="G15808">
        <v>4</v>
      </c>
      <c r="I15808">
        <v>17</v>
      </c>
      <c r="J15808">
        <v>20</v>
      </c>
      <c r="L15808">
        <v>20</v>
      </c>
      <c r="N15808">
        <v>12</v>
      </c>
      <c r="P15808">
        <v>4</v>
      </c>
      <c r="Q15808">
        <v>5</v>
      </c>
      <c r="S15808">
        <v>5</v>
      </c>
    </row>
    <row r="15809" spans="1:19" x14ac:dyDescent="0.2">
      <c r="A15809" t="s">
        <v>32727</v>
      </c>
      <c r="B15809" t="s">
        <v>32539</v>
      </c>
      <c r="C15809" t="s">
        <v>221</v>
      </c>
      <c r="D15809" t="s">
        <v>1002</v>
      </c>
      <c r="E15809" s="23">
        <v>44562</v>
      </c>
      <c r="F15809">
        <v>0</v>
      </c>
      <c r="G15809">
        <v>0</v>
      </c>
      <c r="I15809">
        <v>0</v>
      </c>
      <c r="J15809">
        <v>0</v>
      </c>
      <c r="L15809">
        <v>0</v>
      </c>
      <c r="N15809">
        <v>0</v>
      </c>
      <c r="P15809">
        <v>0</v>
      </c>
      <c r="Q15809">
        <v>0</v>
      </c>
      <c r="S15809">
        <v>0</v>
      </c>
    </row>
    <row r="15810" spans="1:19" x14ac:dyDescent="0.2">
      <c r="A15810" t="s">
        <v>32728</v>
      </c>
      <c r="B15810" t="s">
        <v>32540</v>
      </c>
      <c r="C15810" t="s">
        <v>222</v>
      </c>
      <c r="D15810" t="s">
        <v>1002</v>
      </c>
      <c r="E15810" s="23">
        <v>44562</v>
      </c>
      <c r="F15810">
        <v>0</v>
      </c>
      <c r="G15810">
        <v>0</v>
      </c>
      <c r="I15810">
        <v>0</v>
      </c>
      <c r="J15810">
        <v>0</v>
      </c>
      <c r="L15810">
        <v>0</v>
      </c>
      <c r="N15810">
        <v>0</v>
      </c>
      <c r="P15810">
        <v>0</v>
      </c>
      <c r="Q15810">
        <v>0</v>
      </c>
      <c r="S15810">
        <v>0</v>
      </c>
    </row>
    <row r="15811" spans="1:19" x14ac:dyDescent="0.2">
      <c r="A15811" t="s">
        <v>32729</v>
      </c>
      <c r="B15811" t="s">
        <v>32541</v>
      </c>
      <c r="C15811" t="s">
        <v>25359</v>
      </c>
      <c r="D15811" t="s">
        <v>1002</v>
      </c>
      <c r="E15811" s="23">
        <v>44562</v>
      </c>
      <c r="F15811">
        <v>0</v>
      </c>
      <c r="G15811">
        <v>0</v>
      </c>
      <c r="I15811">
        <v>0</v>
      </c>
      <c r="J15811">
        <v>0</v>
      </c>
      <c r="L15811">
        <v>0</v>
      </c>
      <c r="N15811">
        <v>0</v>
      </c>
      <c r="P15811">
        <v>0</v>
      </c>
      <c r="Q15811">
        <v>0</v>
      </c>
      <c r="S15811">
        <v>0</v>
      </c>
    </row>
    <row r="15812" spans="1:19" x14ac:dyDescent="0.2">
      <c r="A15812" t="s">
        <v>32730</v>
      </c>
      <c r="B15812" t="s">
        <v>32542</v>
      </c>
      <c r="C15812" t="s">
        <v>200</v>
      </c>
      <c r="D15812" t="s">
        <v>1002</v>
      </c>
      <c r="E15812" s="23">
        <v>44562</v>
      </c>
      <c r="F15812">
        <v>1</v>
      </c>
      <c r="G15812">
        <v>1</v>
      </c>
      <c r="I15812">
        <v>0</v>
      </c>
      <c r="J15812">
        <v>5</v>
      </c>
      <c r="L15812">
        <v>5</v>
      </c>
      <c r="N15812">
        <v>0</v>
      </c>
      <c r="P15812">
        <v>1</v>
      </c>
      <c r="Q15812">
        <v>1</v>
      </c>
      <c r="S15812">
        <v>0</v>
      </c>
    </row>
    <row r="15813" spans="1:19" x14ac:dyDescent="0.2">
      <c r="A15813" t="s">
        <v>32731</v>
      </c>
      <c r="B15813" t="s">
        <v>32543</v>
      </c>
      <c r="C15813" t="s">
        <v>204</v>
      </c>
      <c r="D15813" t="s">
        <v>1002</v>
      </c>
      <c r="E15813" s="23">
        <v>44562</v>
      </c>
      <c r="F15813">
        <v>0</v>
      </c>
      <c r="G15813">
        <v>0</v>
      </c>
      <c r="I15813">
        <v>0</v>
      </c>
      <c r="J15813">
        <v>0</v>
      </c>
      <c r="L15813">
        <v>0</v>
      </c>
      <c r="N15813">
        <v>0</v>
      </c>
      <c r="P15813">
        <v>0</v>
      </c>
      <c r="Q15813">
        <v>0</v>
      </c>
      <c r="S15813">
        <v>0</v>
      </c>
    </row>
    <row r="15814" spans="1:19" x14ac:dyDescent="0.2">
      <c r="A15814" t="s">
        <v>32732</v>
      </c>
      <c r="B15814" t="s">
        <v>32544</v>
      </c>
      <c r="C15814" t="s">
        <v>385</v>
      </c>
      <c r="D15814" t="s">
        <v>1002</v>
      </c>
      <c r="E15814" s="23">
        <v>44562</v>
      </c>
      <c r="F15814">
        <v>0</v>
      </c>
      <c r="G15814">
        <v>0</v>
      </c>
      <c r="I15814">
        <v>0</v>
      </c>
      <c r="J15814">
        <v>0</v>
      </c>
      <c r="L15814">
        <v>0</v>
      </c>
      <c r="N15814">
        <v>0</v>
      </c>
      <c r="P15814">
        <v>0</v>
      </c>
      <c r="Q15814">
        <v>0</v>
      </c>
      <c r="S15814">
        <v>0</v>
      </c>
    </row>
    <row r="15815" spans="1:19" x14ac:dyDescent="0.2">
      <c r="A15815" t="s">
        <v>32733</v>
      </c>
      <c r="B15815" t="s">
        <v>32545</v>
      </c>
      <c r="C15815" t="s">
        <v>208</v>
      </c>
      <c r="D15815" t="s">
        <v>1002</v>
      </c>
      <c r="E15815" s="23">
        <v>44562</v>
      </c>
      <c r="F15815">
        <v>3.5</v>
      </c>
      <c r="G15815">
        <v>3.5</v>
      </c>
      <c r="I15815">
        <v>6</v>
      </c>
      <c r="J15815">
        <v>18</v>
      </c>
      <c r="L15815">
        <v>20</v>
      </c>
      <c r="N15815">
        <v>6</v>
      </c>
      <c r="P15815">
        <v>1</v>
      </c>
      <c r="Q15815">
        <v>2</v>
      </c>
      <c r="S15815">
        <v>0</v>
      </c>
    </row>
    <row r="15816" spans="1:19" x14ac:dyDescent="0.2">
      <c r="A15816" t="s">
        <v>32734</v>
      </c>
      <c r="B15816" t="s">
        <v>32546</v>
      </c>
      <c r="C15816" t="s">
        <v>900</v>
      </c>
      <c r="D15816" t="s">
        <v>1002</v>
      </c>
      <c r="E15816" s="23">
        <v>44562</v>
      </c>
      <c r="F15816">
        <v>2.5</v>
      </c>
      <c r="G15816">
        <v>4.5</v>
      </c>
      <c r="I15816">
        <v>5</v>
      </c>
      <c r="J15816">
        <v>14</v>
      </c>
      <c r="L15816">
        <v>26</v>
      </c>
      <c r="N15816">
        <v>5</v>
      </c>
      <c r="P15816">
        <v>0</v>
      </c>
      <c r="Q15816">
        <v>1</v>
      </c>
      <c r="S15816">
        <v>0</v>
      </c>
    </row>
    <row r="15817" spans="1:19" x14ac:dyDescent="0.2">
      <c r="A15817" t="s">
        <v>32735</v>
      </c>
      <c r="B15817" t="s">
        <v>32547</v>
      </c>
      <c r="C15817" t="s">
        <v>905</v>
      </c>
      <c r="D15817" t="s">
        <v>1002</v>
      </c>
      <c r="E15817" s="23">
        <v>44562</v>
      </c>
      <c r="F15817">
        <v>0</v>
      </c>
      <c r="G15817">
        <v>0</v>
      </c>
      <c r="I15817">
        <v>0</v>
      </c>
      <c r="J15817">
        <v>0</v>
      </c>
      <c r="L15817">
        <v>0</v>
      </c>
      <c r="N15817">
        <v>0</v>
      </c>
      <c r="P15817">
        <v>0</v>
      </c>
      <c r="Q15817">
        <v>0</v>
      </c>
      <c r="S15817">
        <v>0</v>
      </c>
    </row>
    <row r="15818" spans="1:19" x14ac:dyDescent="0.2">
      <c r="A15818" t="s">
        <v>32736</v>
      </c>
      <c r="B15818" t="s">
        <v>32548</v>
      </c>
      <c r="C15818" t="s">
        <v>316</v>
      </c>
      <c r="D15818" t="s">
        <v>1002</v>
      </c>
      <c r="E15818" s="23">
        <v>44562</v>
      </c>
      <c r="F15818">
        <v>4</v>
      </c>
      <c r="G15818">
        <v>6</v>
      </c>
      <c r="I15818">
        <v>8</v>
      </c>
      <c r="J15818">
        <v>22</v>
      </c>
      <c r="L15818">
        <v>34</v>
      </c>
      <c r="N15818">
        <v>7</v>
      </c>
      <c r="P15818">
        <v>0</v>
      </c>
      <c r="Q15818">
        <v>0</v>
      </c>
      <c r="S15818">
        <v>1</v>
      </c>
    </row>
    <row r="15819" spans="1:19" x14ac:dyDescent="0.2">
      <c r="A15819" t="s">
        <v>32737</v>
      </c>
      <c r="B15819" t="s">
        <v>32549</v>
      </c>
      <c r="C15819" t="s">
        <v>218</v>
      </c>
      <c r="D15819" t="s">
        <v>1002</v>
      </c>
      <c r="E15819" s="23">
        <v>44562</v>
      </c>
      <c r="F15819">
        <v>0</v>
      </c>
      <c r="G15819">
        <v>0</v>
      </c>
      <c r="I15819">
        <v>0</v>
      </c>
      <c r="J15819">
        <v>0</v>
      </c>
      <c r="L15819">
        <v>0</v>
      </c>
      <c r="N15819">
        <v>0</v>
      </c>
      <c r="P15819">
        <v>0</v>
      </c>
      <c r="Q15819">
        <v>0</v>
      </c>
      <c r="S15819">
        <v>0</v>
      </c>
    </row>
    <row r="15820" spans="1:19" x14ac:dyDescent="0.2">
      <c r="A15820" t="s">
        <v>32738</v>
      </c>
      <c r="B15820" t="s">
        <v>32550</v>
      </c>
      <c r="C15820" t="s">
        <v>202</v>
      </c>
      <c r="D15820" t="s">
        <v>1002</v>
      </c>
      <c r="E15820" s="23">
        <v>44562</v>
      </c>
      <c r="F15820">
        <v>10</v>
      </c>
      <c r="G15820">
        <v>7</v>
      </c>
      <c r="I15820">
        <v>56</v>
      </c>
      <c r="J15820">
        <v>109</v>
      </c>
      <c r="L15820">
        <v>73</v>
      </c>
      <c r="N15820">
        <v>55</v>
      </c>
      <c r="P15820">
        <v>0</v>
      </c>
      <c r="Q15820">
        <v>0</v>
      </c>
      <c r="S15820">
        <v>1</v>
      </c>
    </row>
    <row r="15821" spans="1:19" x14ac:dyDescent="0.2">
      <c r="A15821" t="s">
        <v>32739</v>
      </c>
      <c r="B15821" t="s">
        <v>32551</v>
      </c>
      <c r="C15821" t="s">
        <v>347</v>
      </c>
      <c r="D15821" t="s">
        <v>1002</v>
      </c>
      <c r="E15821" s="23">
        <v>44562</v>
      </c>
      <c r="F15821">
        <v>0</v>
      </c>
      <c r="G15821">
        <v>0</v>
      </c>
      <c r="I15821">
        <v>0</v>
      </c>
      <c r="J15821">
        <v>0</v>
      </c>
      <c r="L15821">
        <v>0</v>
      </c>
      <c r="N15821">
        <v>0</v>
      </c>
      <c r="P15821">
        <v>0</v>
      </c>
      <c r="Q15821">
        <v>0</v>
      </c>
      <c r="S15821">
        <v>0</v>
      </c>
    </row>
    <row r="15822" spans="1:19" x14ac:dyDescent="0.2">
      <c r="A15822" t="s">
        <v>32740</v>
      </c>
      <c r="B15822" t="s">
        <v>32552</v>
      </c>
      <c r="C15822" t="s">
        <v>224</v>
      </c>
      <c r="D15822" t="s">
        <v>1002</v>
      </c>
      <c r="E15822" s="23">
        <v>44562</v>
      </c>
      <c r="F15822">
        <v>0</v>
      </c>
      <c r="G15822">
        <v>0</v>
      </c>
      <c r="I15822">
        <v>0</v>
      </c>
      <c r="J15822">
        <v>0</v>
      </c>
      <c r="L15822">
        <v>0</v>
      </c>
      <c r="N15822">
        <v>0</v>
      </c>
      <c r="P15822">
        <v>0</v>
      </c>
      <c r="Q15822">
        <v>0</v>
      </c>
      <c r="S15822">
        <v>0</v>
      </c>
    </row>
    <row r="15823" spans="1:19" x14ac:dyDescent="0.2">
      <c r="A15823" t="s">
        <v>32741</v>
      </c>
      <c r="B15823" t="s">
        <v>32553</v>
      </c>
      <c r="C15823" t="s">
        <v>345</v>
      </c>
      <c r="D15823" t="s">
        <v>1002</v>
      </c>
      <c r="E15823" s="23">
        <v>44562</v>
      </c>
      <c r="F15823">
        <v>0</v>
      </c>
      <c r="G15823">
        <v>0</v>
      </c>
      <c r="I15823">
        <v>0</v>
      </c>
      <c r="J15823">
        <v>0</v>
      </c>
      <c r="L15823">
        <v>0</v>
      </c>
      <c r="N15823">
        <v>0</v>
      </c>
      <c r="P15823">
        <v>0</v>
      </c>
      <c r="Q15823">
        <v>0</v>
      </c>
      <c r="S15823">
        <v>0</v>
      </c>
    </row>
    <row r="15824" spans="1:19" x14ac:dyDescent="0.2">
      <c r="A15824" t="s">
        <v>32742</v>
      </c>
      <c r="B15824" t="s">
        <v>32554</v>
      </c>
      <c r="C15824" t="s">
        <v>226</v>
      </c>
      <c r="D15824" t="s">
        <v>1002</v>
      </c>
      <c r="E15824" s="23">
        <v>44562</v>
      </c>
      <c r="F15824">
        <v>3</v>
      </c>
      <c r="G15824">
        <v>4</v>
      </c>
      <c r="I15824">
        <v>14</v>
      </c>
      <c r="J15824">
        <v>42</v>
      </c>
      <c r="L15824">
        <v>56</v>
      </c>
      <c r="N15824">
        <v>14</v>
      </c>
      <c r="P15824">
        <v>0</v>
      </c>
      <c r="Q15824">
        <v>0</v>
      </c>
      <c r="S15824">
        <v>0</v>
      </c>
    </row>
    <row r="15825" spans="1:19" x14ac:dyDescent="0.2">
      <c r="A15825" t="s">
        <v>32743</v>
      </c>
      <c r="B15825" t="s">
        <v>32555</v>
      </c>
      <c r="C15825" t="s">
        <v>231</v>
      </c>
      <c r="D15825" t="s">
        <v>1002</v>
      </c>
      <c r="E15825" s="23">
        <v>44562</v>
      </c>
      <c r="F15825">
        <v>11</v>
      </c>
      <c r="G15825">
        <v>10</v>
      </c>
      <c r="I15825">
        <v>101</v>
      </c>
      <c r="J15825">
        <v>124</v>
      </c>
      <c r="L15825">
        <v>110</v>
      </c>
      <c r="N15825">
        <v>101</v>
      </c>
      <c r="P15825">
        <v>4</v>
      </c>
      <c r="Q15825">
        <v>8</v>
      </c>
      <c r="S15825">
        <v>0</v>
      </c>
    </row>
    <row r="15826" spans="1:19" x14ac:dyDescent="0.2">
      <c r="A15826" t="s">
        <v>32744</v>
      </c>
      <c r="B15826" t="s">
        <v>32556</v>
      </c>
      <c r="C15826" t="s">
        <v>216</v>
      </c>
      <c r="D15826" t="s">
        <v>1002</v>
      </c>
      <c r="E15826" s="23">
        <v>44562</v>
      </c>
      <c r="F15826">
        <v>8.5</v>
      </c>
      <c r="G15826">
        <v>7.5</v>
      </c>
      <c r="I15826">
        <v>51</v>
      </c>
      <c r="J15826">
        <v>85</v>
      </c>
      <c r="L15826">
        <v>75</v>
      </c>
      <c r="N15826">
        <v>35</v>
      </c>
      <c r="P15826">
        <v>5</v>
      </c>
      <c r="Q15826">
        <v>7</v>
      </c>
      <c r="S15826">
        <v>16</v>
      </c>
    </row>
    <row r="15827" spans="1:19" x14ac:dyDescent="0.2">
      <c r="A15827" t="s">
        <v>32745</v>
      </c>
      <c r="B15827" t="s">
        <v>32557</v>
      </c>
      <c r="C15827" t="s">
        <v>233</v>
      </c>
      <c r="D15827" t="s">
        <v>1002</v>
      </c>
      <c r="E15827" s="23">
        <v>44562</v>
      </c>
      <c r="F15827">
        <v>0</v>
      </c>
      <c r="G15827">
        <v>0</v>
      </c>
      <c r="I15827">
        <v>0</v>
      </c>
      <c r="J15827">
        <v>0</v>
      </c>
      <c r="L15827">
        <v>0</v>
      </c>
      <c r="N15827">
        <v>0</v>
      </c>
      <c r="P15827">
        <v>0</v>
      </c>
      <c r="Q15827">
        <v>0</v>
      </c>
      <c r="S15827">
        <v>0</v>
      </c>
    </row>
    <row r="15828" spans="1:19" x14ac:dyDescent="0.2">
      <c r="A15828" t="s">
        <v>32746</v>
      </c>
      <c r="B15828" t="s">
        <v>32558</v>
      </c>
      <c r="C15828" t="s">
        <v>219</v>
      </c>
      <c r="D15828" t="s">
        <v>1002</v>
      </c>
      <c r="E15828" s="23">
        <v>44562</v>
      </c>
      <c r="F15828">
        <v>0</v>
      </c>
      <c r="G15828">
        <v>0</v>
      </c>
      <c r="I15828">
        <v>0</v>
      </c>
      <c r="J15828">
        <v>0</v>
      </c>
      <c r="L15828">
        <v>0</v>
      </c>
      <c r="N15828">
        <v>0</v>
      </c>
      <c r="P15828">
        <v>0</v>
      </c>
      <c r="Q15828">
        <v>0</v>
      </c>
      <c r="S15828">
        <v>0</v>
      </c>
    </row>
    <row r="15829" spans="1:19" x14ac:dyDescent="0.2">
      <c r="A15829" t="s">
        <v>32747</v>
      </c>
      <c r="B15829" t="s">
        <v>32559</v>
      </c>
      <c r="C15829" t="s">
        <v>340</v>
      </c>
      <c r="D15829" t="s">
        <v>1002</v>
      </c>
      <c r="E15829" s="23">
        <v>44562</v>
      </c>
      <c r="F15829">
        <v>2.5</v>
      </c>
      <c r="G15829">
        <v>3</v>
      </c>
      <c r="I15829">
        <v>21</v>
      </c>
      <c r="J15829">
        <v>29</v>
      </c>
      <c r="L15829">
        <v>36</v>
      </c>
      <c r="N15829">
        <v>15</v>
      </c>
      <c r="P15829">
        <v>1</v>
      </c>
      <c r="Q15829">
        <v>1</v>
      </c>
      <c r="S15829">
        <v>6</v>
      </c>
    </row>
    <row r="15830" spans="1:19" x14ac:dyDescent="0.2">
      <c r="A15830" t="s">
        <v>32748</v>
      </c>
      <c r="B15830" t="s">
        <v>32560</v>
      </c>
      <c r="C15830" t="s">
        <v>350</v>
      </c>
      <c r="D15830" t="s">
        <v>1002</v>
      </c>
      <c r="E15830" s="23">
        <v>44562</v>
      </c>
      <c r="F15830">
        <v>0</v>
      </c>
      <c r="G15830">
        <v>0</v>
      </c>
      <c r="I15830">
        <v>0</v>
      </c>
      <c r="J15830">
        <v>0</v>
      </c>
      <c r="L15830">
        <v>0</v>
      </c>
      <c r="N15830">
        <v>0</v>
      </c>
      <c r="P15830">
        <v>0</v>
      </c>
      <c r="Q15830">
        <v>0</v>
      </c>
      <c r="S15830">
        <v>0</v>
      </c>
    </row>
    <row r="15831" spans="1:19" x14ac:dyDescent="0.2">
      <c r="A15831" t="s">
        <v>32749</v>
      </c>
      <c r="B15831" t="s">
        <v>32561</v>
      </c>
      <c r="C15831" t="s">
        <v>351</v>
      </c>
      <c r="D15831" t="s">
        <v>1002</v>
      </c>
      <c r="E15831" s="23">
        <v>44562</v>
      </c>
      <c r="F15831">
        <v>0</v>
      </c>
      <c r="G15831">
        <v>0</v>
      </c>
      <c r="I15831">
        <v>0</v>
      </c>
      <c r="J15831">
        <v>0</v>
      </c>
      <c r="L15831">
        <v>0</v>
      </c>
      <c r="N15831">
        <v>0</v>
      </c>
      <c r="P15831">
        <v>0</v>
      </c>
      <c r="Q15831">
        <v>0</v>
      </c>
      <c r="S15831">
        <v>0</v>
      </c>
    </row>
    <row r="15832" spans="1:19" x14ac:dyDescent="0.2">
      <c r="A15832" t="s">
        <v>32750</v>
      </c>
      <c r="B15832" t="s">
        <v>32562</v>
      </c>
      <c r="C15832" t="s">
        <v>352</v>
      </c>
      <c r="D15832" t="s">
        <v>1002</v>
      </c>
      <c r="E15832" s="23">
        <v>44562</v>
      </c>
      <c r="F15832">
        <v>0</v>
      </c>
      <c r="G15832">
        <v>0</v>
      </c>
      <c r="I15832">
        <v>0</v>
      </c>
      <c r="J15832">
        <v>0</v>
      </c>
      <c r="L15832">
        <v>0</v>
      </c>
      <c r="N15832">
        <v>0</v>
      </c>
      <c r="P15832">
        <v>0</v>
      </c>
      <c r="Q15832">
        <v>0</v>
      </c>
      <c r="S15832">
        <v>0</v>
      </c>
    </row>
    <row r="15833" spans="1:19" x14ac:dyDescent="0.2">
      <c r="A15833" t="s">
        <v>32751</v>
      </c>
      <c r="B15833" t="s">
        <v>32563</v>
      </c>
      <c r="C15833" t="s">
        <v>353</v>
      </c>
      <c r="D15833" t="s">
        <v>1002</v>
      </c>
      <c r="E15833" s="23">
        <v>44562</v>
      </c>
      <c r="F15833">
        <v>0</v>
      </c>
      <c r="G15833">
        <v>0</v>
      </c>
      <c r="I15833">
        <v>0</v>
      </c>
      <c r="J15833">
        <v>0</v>
      </c>
      <c r="L15833">
        <v>0</v>
      </c>
      <c r="N15833">
        <v>0</v>
      </c>
      <c r="P15833">
        <v>0</v>
      </c>
      <c r="Q15833">
        <v>0</v>
      </c>
      <c r="S15833">
        <v>0</v>
      </c>
    </row>
    <row r="15834" spans="1:19" x14ac:dyDescent="0.2">
      <c r="A15834" t="s">
        <v>32752</v>
      </c>
      <c r="B15834" t="s">
        <v>32564</v>
      </c>
      <c r="C15834" t="s">
        <v>386</v>
      </c>
      <c r="D15834" t="s">
        <v>1002</v>
      </c>
      <c r="E15834" s="23">
        <v>44562</v>
      </c>
      <c r="F15834">
        <v>0</v>
      </c>
      <c r="G15834">
        <v>0</v>
      </c>
      <c r="I15834">
        <v>0</v>
      </c>
      <c r="J15834">
        <v>0</v>
      </c>
      <c r="L15834">
        <v>0</v>
      </c>
      <c r="N15834">
        <v>0</v>
      </c>
      <c r="P15834">
        <v>0</v>
      </c>
      <c r="Q15834">
        <v>0</v>
      </c>
      <c r="S15834">
        <v>0</v>
      </c>
    </row>
    <row r="15835" spans="1:19" x14ac:dyDescent="0.2">
      <c r="A15835" t="s">
        <v>32753</v>
      </c>
      <c r="B15835" t="s">
        <v>32565</v>
      </c>
      <c r="C15835" t="s">
        <v>354</v>
      </c>
      <c r="D15835" t="s">
        <v>1002</v>
      </c>
      <c r="E15835" s="23">
        <v>44562</v>
      </c>
      <c r="F15835">
        <v>1.5</v>
      </c>
      <c r="G15835">
        <v>5</v>
      </c>
      <c r="I15835">
        <v>5</v>
      </c>
      <c r="J15835">
        <v>8</v>
      </c>
      <c r="L15835">
        <v>29</v>
      </c>
      <c r="N15835">
        <v>5</v>
      </c>
      <c r="P15835">
        <v>0</v>
      </c>
      <c r="Q15835">
        <v>0</v>
      </c>
      <c r="S15835">
        <v>0</v>
      </c>
    </row>
    <row r="15836" spans="1:19" x14ac:dyDescent="0.2">
      <c r="A15836" t="s">
        <v>32754</v>
      </c>
      <c r="B15836" t="s">
        <v>32566</v>
      </c>
      <c r="C15836" t="s">
        <v>355</v>
      </c>
      <c r="D15836" t="s">
        <v>1002</v>
      </c>
      <c r="E15836" s="23">
        <v>44562</v>
      </c>
      <c r="F15836">
        <v>1.5</v>
      </c>
      <c r="G15836">
        <v>2</v>
      </c>
      <c r="I15836">
        <v>3</v>
      </c>
      <c r="J15836">
        <v>8</v>
      </c>
      <c r="L15836">
        <v>11</v>
      </c>
      <c r="N15836">
        <v>3</v>
      </c>
      <c r="P15836">
        <v>1</v>
      </c>
      <c r="Q15836">
        <v>1</v>
      </c>
      <c r="S15836">
        <v>0</v>
      </c>
    </row>
    <row r="15837" spans="1:19" x14ac:dyDescent="0.2">
      <c r="A15837" t="s">
        <v>32755</v>
      </c>
      <c r="B15837" t="s">
        <v>32567</v>
      </c>
      <c r="C15837" t="s">
        <v>1048</v>
      </c>
      <c r="D15837" t="s">
        <v>1002</v>
      </c>
      <c r="E15837" s="23">
        <v>44562</v>
      </c>
      <c r="F15837">
        <v>0.5</v>
      </c>
      <c r="G15837">
        <v>0.5</v>
      </c>
      <c r="I15837">
        <v>2</v>
      </c>
      <c r="J15837">
        <v>3</v>
      </c>
      <c r="L15837">
        <v>3</v>
      </c>
      <c r="N15837">
        <v>2</v>
      </c>
      <c r="P15837">
        <v>0</v>
      </c>
      <c r="Q15837">
        <v>1</v>
      </c>
      <c r="S15837">
        <v>0</v>
      </c>
    </row>
    <row r="15838" spans="1:19" x14ac:dyDescent="0.2">
      <c r="A15838" t="s">
        <v>32756</v>
      </c>
      <c r="B15838" t="s">
        <v>32568</v>
      </c>
      <c r="C15838" t="s">
        <v>1047</v>
      </c>
      <c r="D15838" t="s">
        <v>1002</v>
      </c>
      <c r="E15838" s="23">
        <v>44562</v>
      </c>
      <c r="F15838">
        <v>1.5</v>
      </c>
      <c r="G15838">
        <v>1.5</v>
      </c>
      <c r="I15838">
        <v>16</v>
      </c>
      <c r="J15838">
        <v>8</v>
      </c>
      <c r="L15838">
        <v>8</v>
      </c>
      <c r="N15838">
        <v>16</v>
      </c>
      <c r="P15838">
        <v>0</v>
      </c>
      <c r="Q15838">
        <v>0</v>
      </c>
      <c r="S15838">
        <v>0</v>
      </c>
    </row>
    <row r="15839" spans="1:19" x14ac:dyDescent="0.2">
      <c r="A15839" t="s">
        <v>32757</v>
      </c>
      <c r="B15839" t="s">
        <v>32569</v>
      </c>
      <c r="C15839" t="s">
        <v>1050</v>
      </c>
      <c r="D15839" t="s">
        <v>1002</v>
      </c>
      <c r="E15839" s="23">
        <v>44562</v>
      </c>
      <c r="F15839">
        <v>0</v>
      </c>
      <c r="G15839">
        <v>0</v>
      </c>
      <c r="I15839">
        <v>0</v>
      </c>
      <c r="J15839">
        <v>0</v>
      </c>
      <c r="L15839">
        <v>0</v>
      </c>
      <c r="N15839">
        <v>0</v>
      </c>
      <c r="P15839">
        <v>0</v>
      </c>
      <c r="Q15839">
        <v>0</v>
      </c>
      <c r="S15839">
        <v>0</v>
      </c>
    </row>
    <row r="15840" spans="1:19" x14ac:dyDescent="0.2">
      <c r="A15840" t="s">
        <v>32758</v>
      </c>
      <c r="B15840" t="s">
        <v>32570</v>
      </c>
      <c r="C15840" t="s">
        <v>1054</v>
      </c>
      <c r="D15840" t="s">
        <v>1002</v>
      </c>
      <c r="E15840" s="23">
        <v>44562</v>
      </c>
      <c r="F15840">
        <v>0</v>
      </c>
      <c r="G15840">
        <v>0</v>
      </c>
      <c r="I15840">
        <v>0</v>
      </c>
      <c r="J15840">
        <v>0</v>
      </c>
      <c r="L15840">
        <v>0</v>
      </c>
      <c r="N15840">
        <v>0</v>
      </c>
      <c r="P15840">
        <v>0</v>
      </c>
      <c r="Q15840">
        <v>0</v>
      </c>
      <c r="S15840">
        <v>0</v>
      </c>
    </row>
    <row r="15841" spans="1:19" x14ac:dyDescent="0.2">
      <c r="A15841" t="s">
        <v>32759</v>
      </c>
      <c r="B15841" t="s">
        <v>32571</v>
      </c>
      <c r="C15841" t="s">
        <v>1052</v>
      </c>
      <c r="D15841" t="s">
        <v>1002</v>
      </c>
      <c r="E15841" s="23">
        <v>44562</v>
      </c>
      <c r="F15841">
        <v>2.5</v>
      </c>
      <c r="G15841">
        <v>3</v>
      </c>
      <c r="I15841">
        <v>17</v>
      </c>
      <c r="J15841">
        <v>14</v>
      </c>
      <c r="L15841">
        <v>17</v>
      </c>
      <c r="N15841">
        <v>17</v>
      </c>
      <c r="P15841">
        <v>0</v>
      </c>
      <c r="Q15841">
        <v>0</v>
      </c>
      <c r="S15841">
        <v>0</v>
      </c>
    </row>
    <row r="15842" spans="1:19" x14ac:dyDescent="0.2">
      <c r="A15842" t="s">
        <v>32760</v>
      </c>
      <c r="B15842" t="s">
        <v>32572</v>
      </c>
      <c r="C15842" t="s">
        <v>1053</v>
      </c>
      <c r="D15842" t="s">
        <v>1002</v>
      </c>
      <c r="E15842" s="23">
        <v>44562</v>
      </c>
      <c r="F15842">
        <v>1</v>
      </c>
      <c r="G15842">
        <v>1</v>
      </c>
      <c r="I15842">
        <v>1</v>
      </c>
      <c r="J15842">
        <v>5</v>
      </c>
      <c r="L15842">
        <v>5</v>
      </c>
      <c r="N15842">
        <v>1</v>
      </c>
      <c r="P15842">
        <v>0</v>
      </c>
      <c r="Q15842">
        <v>0</v>
      </c>
      <c r="S15842">
        <v>0</v>
      </c>
    </row>
    <row r="15843" spans="1:19" x14ac:dyDescent="0.2">
      <c r="A15843" t="s">
        <v>32669</v>
      </c>
      <c r="B15843" t="s">
        <v>32481</v>
      </c>
      <c r="C15843" t="s">
        <v>25698</v>
      </c>
      <c r="D15843" t="s">
        <v>1000</v>
      </c>
      <c r="E15843" s="23">
        <v>44562</v>
      </c>
      <c r="F15843">
        <v>2</v>
      </c>
      <c r="G15843">
        <v>3</v>
      </c>
      <c r="I15843">
        <v>9</v>
      </c>
      <c r="J15843">
        <v>12</v>
      </c>
      <c r="L15843">
        <v>18</v>
      </c>
      <c r="N15843">
        <v>6</v>
      </c>
      <c r="P15843">
        <v>0</v>
      </c>
      <c r="Q15843">
        <v>2</v>
      </c>
      <c r="S15843">
        <v>3</v>
      </c>
    </row>
    <row r="15844" spans="1:19" x14ac:dyDescent="0.2">
      <c r="A15844" t="s">
        <v>32761</v>
      </c>
      <c r="B15844" t="s">
        <v>32573</v>
      </c>
      <c r="C15844" t="s">
        <v>962</v>
      </c>
      <c r="D15844" t="s">
        <v>1000</v>
      </c>
      <c r="E15844" s="23">
        <v>44562</v>
      </c>
      <c r="F15844">
        <v>0</v>
      </c>
      <c r="G15844">
        <v>0</v>
      </c>
      <c r="I15844">
        <v>0</v>
      </c>
      <c r="J15844">
        <v>0</v>
      </c>
      <c r="L15844">
        <v>0</v>
      </c>
      <c r="N15844">
        <v>0</v>
      </c>
      <c r="P15844">
        <v>0</v>
      </c>
      <c r="Q15844">
        <v>0</v>
      </c>
      <c r="S15844">
        <v>0</v>
      </c>
    </row>
    <row r="15845" spans="1:19" x14ac:dyDescent="0.2">
      <c r="A15845" t="s">
        <v>32762</v>
      </c>
      <c r="B15845" t="s">
        <v>32574</v>
      </c>
      <c r="C15845" t="s">
        <v>348</v>
      </c>
      <c r="D15845" t="s">
        <v>1000</v>
      </c>
      <c r="E15845" s="23">
        <v>44562</v>
      </c>
      <c r="F15845">
        <v>0</v>
      </c>
      <c r="G15845">
        <v>0</v>
      </c>
      <c r="I15845">
        <v>0</v>
      </c>
      <c r="J15845">
        <v>0</v>
      </c>
      <c r="L15845">
        <v>0</v>
      </c>
      <c r="N15845">
        <v>0</v>
      </c>
      <c r="P15845">
        <v>0</v>
      </c>
      <c r="Q15845">
        <v>0</v>
      </c>
      <c r="S15845">
        <v>0</v>
      </c>
    </row>
    <row r="15846" spans="1:19" x14ac:dyDescent="0.2">
      <c r="A15846" t="s">
        <v>32763</v>
      </c>
      <c r="B15846" t="s">
        <v>32575</v>
      </c>
      <c r="C15846" t="s">
        <v>357</v>
      </c>
      <c r="D15846" t="s">
        <v>1000</v>
      </c>
      <c r="E15846" s="23">
        <v>44562</v>
      </c>
      <c r="F15846">
        <v>0</v>
      </c>
      <c r="G15846">
        <v>0</v>
      </c>
      <c r="I15846">
        <v>0</v>
      </c>
      <c r="J15846">
        <v>0</v>
      </c>
      <c r="L15846">
        <v>0</v>
      </c>
      <c r="N15846">
        <v>0</v>
      </c>
      <c r="P15846">
        <v>0</v>
      </c>
      <c r="Q15846">
        <v>0</v>
      </c>
      <c r="S15846">
        <v>0</v>
      </c>
    </row>
    <row r="15847" spans="1:19" x14ac:dyDescent="0.2">
      <c r="A15847" t="s">
        <v>32764</v>
      </c>
      <c r="B15847" t="s">
        <v>32576</v>
      </c>
      <c r="C15847" t="s">
        <v>22399</v>
      </c>
      <c r="D15847" t="s">
        <v>1000</v>
      </c>
      <c r="E15847" s="23">
        <v>44562</v>
      </c>
      <c r="F15847">
        <v>0</v>
      </c>
      <c r="G15847">
        <v>0</v>
      </c>
      <c r="I15847">
        <v>0</v>
      </c>
      <c r="J15847">
        <v>0</v>
      </c>
      <c r="L15847">
        <v>0</v>
      </c>
      <c r="N15847">
        <v>0</v>
      </c>
      <c r="P15847">
        <v>0</v>
      </c>
      <c r="Q15847">
        <v>0</v>
      </c>
      <c r="S15847">
        <v>0</v>
      </c>
    </row>
    <row r="15848" spans="1:19" x14ac:dyDescent="0.2">
      <c r="A15848" t="s">
        <v>32765</v>
      </c>
      <c r="B15848" t="s">
        <v>32577</v>
      </c>
      <c r="C15848" t="s">
        <v>203</v>
      </c>
      <c r="D15848" t="s">
        <v>1000</v>
      </c>
      <c r="E15848" s="23">
        <v>44562</v>
      </c>
      <c r="F15848">
        <v>0</v>
      </c>
      <c r="G15848">
        <v>0</v>
      </c>
      <c r="I15848">
        <v>0</v>
      </c>
      <c r="J15848">
        <v>0</v>
      </c>
      <c r="L15848">
        <v>0</v>
      </c>
      <c r="N15848">
        <v>0</v>
      </c>
      <c r="P15848">
        <v>0</v>
      </c>
      <c r="Q15848">
        <v>0</v>
      </c>
      <c r="S15848">
        <v>0</v>
      </c>
    </row>
    <row r="15849" spans="1:19" x14ac:dyDescent="0.2">
      <c r="A15849" t="s">
        <v>32766</v>
      </c>
      <c r="B15849" t="s">
        <v>32578</v>
      </c>
      <c r="C15849" t="s">
        <v>387</v>
      </c>
      <c r="D15849" t="s">
        <v>1000</v>
      </c>
      <c r="E15849" s="23">
        <v>44562</v>
      </c>
      <c r="F15849">
        <v>0</v>
      </c>
      <c r="G15849">
        <v>0</v>
      </c>
      <c r="I15849">
        <v>0</v>
      </c>
      <c r="J15849">
        <v>0</v>
      </c>
      <c r="L15849">
        <v>0</v>
      </c>
      <c r="N15849">
        <v>0</v>
      </c>
      <c r="P15849">
        <v>0</v>
      </c>
      <c r="Q15849">
        <v>0</v>
      </c>
      <c r="S15849">
        <v>0</v>
      </c>
    </row>
    <row r="15850" spans="1:19" x14ac:dyDescent="0.2">
      <c r="A15850" t="s">
        <v>32767</v>
      </c>
      <c r="B15850" t="s">
        <v>32579</v>
      </c>
      <c r="C15850" t="s">
        <v>223</v>
      </c>
      <c r="D15850" t="s">
        <v>1000</v>
      </c>
      <c r="E15850" s="23">
        <v>44562</v>
      </c>
      <c r="F15850">
        <v>0</v>
      </c>
      <c r="G15850">
        <v>0</v>
      </c>
      <c r="I15850">
        <v>0</v>
      </c>
      <c r="J15850">
        <v>0</v>
      </c>
      <c r="L15850">
        <v>0</v>
      </c>
      <c r="N15850">
        <v>0</v>
      </c>
      <c r="P15850">
        <v>0</v>
      </c>
      <c r="Q15850">
        <v>0</v>
      </c>
      <c r="S15850">
        <v>0</v>
      </c>
    </row>
    <row r="15851" spans="1:19" x14ac:dyDescent="0.2">
      <c r="A15851" t="s">
        <v>32768</v>
      </c>
      <c r="B15851" t="s">
        <v>32580</v>
      </c>
      <c r="C15851" t="s">
        <v>346</v>
      </c>
      <c r="D15851" t="s">
        <v>1000</v>
      </c>
      <c r="E15851" s="23">
        <v>44562</v>
      </c>
      <c r="F15851">
        <v>0</v>
      </c>
      <c r="G15851">
        <v>0</v>
      </c>
      <c r="I15851">
        <v>0</v>
      </c>
      <c r="J15851">
        <v>0</v>
      </c>
      <c r="L15851">
        <v>0</v>
      </c>
      <c r="N15851">
        <v>0</v>
      </c>
      <c r="P15851">
        <v>0</v>
      </c>
      <c r="Q15851">
        <v>0</v>
      </c>
      <c r="S15851">
        <v>0</v>
      </c>
    </row>
    <row r="15852" spans="1:19" x14ac:dyDescent="0.2">
      <c r="A15852" t="s">
        <v>32769</v>
      </c>
      <c r="B15852" t="s">
        <v>32581</v>
      </c>
      <c r="C15852" t="s">
        <v>207</v>
      </c>
      <c r="D15852" t="s">
        <v>1000</v>
      </c>
      <c r="E15852" s="23">
        <v>44562</v>
      </c>
      <c r="F15852">
        <v>5</v>
      </c>
      <c r="G15852">
        <v>8.5</v>
      </c>
      <c r="I15852">
        <v>11</v>
      </c>
      <c r="J15852">
        <v>26</v>
      </c>
      <c r="L15852">
        <v>49</v>
      </c>
      <c r="N15852">
        <v>11</v>
      </c>
      <c r="P15852">
        <v>1</v>
      </c>
      <c r="Q15852">
        <v>2</v>
      </c>
      <c r="S15852">
        <v>0</v>
      </c>
    </row>
    <row r="15853" spans="1:19" x14ac:dyDescent="0.2">
      <c r="A15853" t="s">
        <v>32770</v>
      </c>
      <c r="B15853" t="s">
        <v>32582</v>
      </c>
      <c r="C15853" t="s">
        <v>212</v>
      </c>
      <c r="D15853" t="s">
        <v>1000</v>
      </c>
      <c r="E15853" s="23">
        <v>44562</v>
      </c>
      <c r="F15853">
        <v>2.5</v>
      </c>
      <c r="G15853">
        <v>4.5</v>
      </c>
      <c r="I15853">
        <v>5</v>
      </c>
      <c r="J15853">
        <v>14</v>
      </c>
      <c r="L15853">
        <v>26</v>
      </c>
      <c r="N15853">
        <v>5</v>
      </c>
      <c r="P15853">
        <v>0</v>
      </c>
      <c r="Q15853">
        <v>1</v>
      </c>
      <c r="S15853">
        <v>0</v>
      </c>
    </row>
    <row r="15854" spans="1:19" x14ac:dyDescent="0.2">
      <c r="A15854" t="s">
        <v>32771</v>
      </c>
      <c r="B15854" t="s">
        <v>32583</v>
      </c>
      <c r="C15854" t="s">
        <v>963</v>
      </c>
      <c r="D15854" t="s">
        <v>1000</v>
      </c>
      <c r="E15854" s="23">
        <v>44562</v>
      </c>
      <c r="F15854">
        <v>0</v>
      </c>
      <c r="G15854">
        <v>0</v>
      </c>
      <c r="I15854">
        <v>0</v>
      </c>
      <c r="J15854">
        <v>0</v>
      </c>
      <c r="L15854">
        <v>0</v>
      </c>
      <c r="N15854">
        <v>0</v>
      </c>
      <c r="P15854">
        <v>0</v>
      </c>
      <c r="Q15854">
        <v>0</v>
      </c>
      <c r="S15854">
        <v>0</v>
      </c>
    </row>
    <row r="15855" spans="1:19" x14ac:dyDescent="0.2">
      <c r="A15855" t="s">
        <v>32772</v>
      </c>
      <c r="B15855" t="s">
        <v>32584</v>
      </c>
      <c r="C15855" t="s">
        <v>225</v>
      </c>
      <c r="D15855" t="s">
        <v>1000</v>
      </c>
      <c r="E15855" s="23">
        <v>44562</v>
      </c>
      <c r="F15855">
        <v>3</v>
      </c>
      <c r="G15855">
        <v>4</v>
      </c>
      <c r="I15855">
        <v>14</v>
      </c>
      <c r="J15855">
        <v>42</v>
      </c>
      <c r="L15855">
        <v>56</v>
      </c>
      <c r="N15855">
        <v>14</v>
      </c>
      <c r="P15855">
        <v>0</v>
      </c>
      <c r="Q15855">
        <v>0</v>
      </c>
      <c r="S15855">
        <v>0</v>
      </c>
    </row>
    <row r="15856" spans="1:19" x14ac:dyDescent="0.2">
      <c r="A15856" t="s">
        <v>32773</v>
      </c>
      <c r="B15856" t="s">
        <v>32585</v>
      </c>
      <c r="C15856" t="s">
        <v>232</v>
      </c>
      <c r="D15856" t="s">
        <v>1000</v>
      </c>
      <c r="E15856" s="23">
        <v>44562</v>
      </c>
      <c r="F15856">
        <v>15</v>
      </c>
      <c r="G15856">
        <v>14</v>
      </c>
      <c r="I15856">
        <v>118</v>
      </c>
      <c r="J15856">
        <v>144</v>
      </c>
      <c r="L15856">
        <v>130</v>
      </c>
      <c r="N15856">
        <v>113</v>
      </c>
      <c r="P15856">
        <v>8</v>
      </c>
      <c r="Q15856">
        <v>13</v>
      </c>
      <c r="S15856">
        <v>5</v>
      </c>
    </row>
    <row r="15857" spans="1:19" x14ac:dyDescent="0.2">
      <c r="A15857" t="s">
        <v>32774</v>
      </c>
      <c r="B15857" t="s">
        <v>32586</v>
      </c>
      <c r="C15857" t="s">
        <v>317</v>
      </c>
      <c r="D15857" t="s">
        <v>1000</v>
      </c>
      <c r="E15857" s="23">
        <v>44562</v>
      </c>
      <c r="F15857">
        <v>5.5</v>
      </c>
      <c r="G15857">
        <v>8</v>
      </c>
      <c r="I15857">
        <v>11</v>
      </c>
      <c r="J15857">
        <v>30</v>
      </c>
      <c r="L15857">
        <v>45</v>
      </c>
      <c r="N15857">
        <v>10</v>
      </c>
      <c r="P15857">
        <v>1</v>
      </c>
      <c r="Q15857">
        <v>1</v>
      </c>
      <c r="S15857">
        <v>1</v>
      </c>
    </row>
    <row r="15858" spans="1:19" x14ac:dyDescent="0.2">
      <c r="A15858" t="s">
        <v>32775</v>
      </c>
      <c r="B15858" t="s">
        <v>32587</v>
      </c>
      <c r="C15858" t="s">
        <v>214</v>
      </c>
      <c r="D15858" t="s">
        <v>1000</v>
      </c>
      <c r="E15858" s="23">
        <v>44562</v>
      </c>
      <c r="F15858">
        <v>13.5</v>
      </c>
      <c r="G15858">
        <v>14.5</v>
      </c>
      <c r="I15858">
        <v>74</v>
      </c>
      <c r="J15858">
        <v>115</v>
      </c>
      <c r="L15858">
        <v>114</v>
      </c>
      <c r="N15858">
        <v>46</v>
      </c>
      <c r="P15858">
        <v>15</v>
      </c>
      <c r="Q15858">
        <v>20</v>
      </c>
      <c r="S15858">
        <v>28</v>
      </c>
    </row>
    <row r="15859" spans="1:19" x14ac:dyDescent="0.2">
      <c r="A15859" t="s">
        <v>32776</v>
      </c>
      <c r="B15859" t="s">
        <v>32588</v>
      </c>
      <c r="C15859" t="s">
        <v>230</v>
      </c>
      <c r="D15859" t="s">
        <v>1000</v>
      </c>
      <c r="E15859" s="23">
        <v>44562</v>
      </c>
      <c r="F15859">
        <v>0</v>
      </c>
      <c r="G15859">
        <v>0</v>
      </c>
      <c r="I15859">
        <v>0</v>
      </c>
      <c r="J15859">
        <v>0</v>
      </c>
      <c r="L15859">
        <v>0</v>
      </c>
      <c r="N15859">
        <v>0</v>
      </c>
      <c r="P15859">
        <v>0</v>
      </c>
      <c r="Q15859">
        <v>0</v>
      </c>
      <c r="S15859">
        <v>0</v>
      </c>
    </row>
    <row r="15860" spans="1:19" x14ac:dyDescent="0.2">
      <c r="A15860" t="s">
        <v>32777</v>
      </c>
      <c r="B15860" t="s">
        <v>32589</v>
      </c>
      <c r="C15860" t="s">
        <v>234</v>
      </c>
      <c r="D15860" t="s">
        <v>1000</v>
      </c>
      <c r="E15860" s="23">
        <v>44562</v>
      </c>
      <c r="F15860">
        <v>0</v>
      </c>
      <c r="G15860">
        <v>0</v>
      </c>
      <c r="I15860">
        <v>0</v>
      </c>
      <c r="J15860">
        <v>0</v>
      </c>
      <c r="L15860">
        <v>0</v>
      </c>
      <c r="N15860">
        <v>0</v>
      </c>
      <c r="P15860">
        <v>0</v>
      </c>
      <c r="Q15860">
        <v>0</v>
      </c>
      <c r="S15860">
        <v>0</v>
      </c>
    </row>
    <row r="15861" spans="1:19" x14ac:dyDescent="0.2">
      <c r="A15861" t="s">
        <v>32778</v>
      </c>
      <c r="B15861" t="s">
        <v>32590</v>
      </c>
      <c r="C15861" t="s">
        <v>217</v>
      </c>
      <c r="D15861" t="s">
        <v>1000</v>
      </c>
      <c r="E15861" s="23">
        <v>44562</v>
      </c>
      <c r="F15861">
        <v>0</v>
      </c>
      <c r="G15861">
        <v>0</v>
      </c>
      <c r="I15861">
        <v>0</v>
      </c>
      <c r="J15861">
        <v>0</v>
      </c>
      <c r="L15861">
        <v>0</v>
      </c>
      <c r="N15861">
        <v>0</v>
      </c>
      <c r="P15861">
        <v>0</v>
      </c>
      <c r="Q15861">
        <v>0</v>
      </c>
      <c r="S15861">
        <v>0</v>
      </c>
    </row>
    <row r="15862" spans="1:19" x14ac:dyDescent="0.2">
      <c r="A15862" t="s">
        <v>32779</v>
      </c>
      <c r="B15862" t="s">
        <v>32591</v>
      </c>
      <c r="C15862" t="s">
        <v>342</v>
      </c>
      <c r="D15862" t="s">
        <v>1000</v>
      </c>
      <c r="E15862" s="23">
        <v>44562</v>
      </c>
      <c r="F15862">
        <v>2.5</v>
      </c>
      <c r="G15862">
        <v>3</v>
      </c>
      <c r="I15862">
        <v>21</v>
      </c>
      <c r="J15862">
        <v>29</v>
      </c>
      <c r="L15862">
        <v>36</v>
      </c>
      <c r="N15862">
        <v>15</v>
      </c>
      <c r="P15862">
        <v>1</v>
      </c>
      <c r="Q15862">
        <v>1</v>
      </c>
      <c r="S15862">
        <v>6</v>
      </c>
    </row>
    <row r="15863" spans="1:19" x14ac:dyDescent="0.2">
      <c r="A15863" t="s">
        <v>32780</v>
      </c>
      <c r="B15863" t="s">
        <v>32592</v>
      </c>
      <c r="C15863" t="s">
        <v>220</v>
      </c>
      <c r="D15863" t="s">
        <v>1000</v>
      </c>
      <c r="E15863" s="23">
        <v>44562</v>
      </c>
      <c r="F15863">
        <v>0</v>
      </c>
      <c r="G15863">
        <v>0</v>
      </c>
      <c r="I15863">
        <v>0</v>
      </c>
      <c r="J15863">
        <v>0</v>
      </c>
      <c r="L15863">
        <v>0</v>
      </c>
      <c r="N15863">
        <v>0</v>
      </c>
      <c r="P15863">
        <v>0</v>
      </c>
      <c r="Q15863">
        <v>0</v>
      </c>
      <c r="S15863">
        <v>0</v>
      </c>
    </row>
    <row r="15864" spans="1:19" x14ac:dyDescent="0.2">
      <c r="A15864" t="s">
        <v>32781</v>
      </c>
      <c r="B15864" t="s">
        <v>32593</v>
      </c>
      <c r="C15864" t="s">
        <v>25330</v>
      </c>
      <c r="D15864" t="s">
        <v>1001</v>
      </c>
      <c r="E15864" s="23">
        <v>44562</v>
      </c>
      <c r="F15864">
        <v>0</v>
      </c>
      <c r="G15864">
        <v>0</v>
      </c>
      <c r="I15864">
        <v>0</v>
      </c>
      <c r="J15864">
        <v>0</v>
      </c>
      <c r="L15864">
        <v>0</v>
      </c>
      <c r="N15864">
        <v>0</v>
      </c>
      <c r="P15864">
        <v>0</v>
      </c>
      <c r="Q15864">
        <v>0</v>
      </c>
      <c r="S15864">
        <v>0</v>
      </c>
    </row>
    <row r="15865" spans="1:19" x14ac:dyDescent="0.2">
      <c r="A15865" t="s">
        <v>32782</v>
      </c>
      <c r="B15865" t="s">
        <v>32594</v>
      </c>
      <c r="C15865" t="s">
        <v>25330</v>
      </c>
      <c r="D15865" t="s">
        <v>1000</v>
      </c>
      <c r="E15865" s="23">
        <v>44562</v>
      </c>
      <c r="F15865">
        <v>0</v>
      </c>
      <c r="G15865">
        <v>0</v>
      </c>
      <c r="I15865">
        <v>0</v>
      </c>
      <c r="J15865">
        <v>0</v>
      </c>
      <c r="L15865">
        <v>0</v>
      </c>
      <c r="N15865">
        <v>0</v>
      </c>
      <c r="P15865">
        <v>0</v>
      </c>
      <c r="Q15865">
        <v>0</v>
      </c>
      <c r="S15865">
        <v>0</v>
      </c>
    </row>
    <row r="15866" spans="1:19" x14ac:dyDescent="0.2">
      <c r="A15866" t="s">
        <v>32783</v>
      </c>
      <c r="B15866" t="s">
        <v>32595</v>
      </c>
      <c r="C15866" t="s">
        <v>199</v>
      </c>
      <c r="D15866" t="s">
        <v>1000</v>
      </c>
      <c r="E15866" s="23">
        <v>44562</v>
      </c>
      <c r="F15866">
        <v>11</v>
      </c>
      <c r="G15866">
        <v>8</v>
      </c>
      <c r="I15866">
        <v>56</v>
      </c>
      <c r="J15866">
        <v>114</v>
      </c>
      <c r="L15866">
        <v>78</v>
      </c>
      <c r="N15866">
        <v>55</v>
      </c>
      <c r="P15866">
        <v>1</v>
      </c>
      <c r="Q15866">
        <v>1</v>
      </c>
      <c r="S15866">
        <v>1</v>
      </c>
    </row>
    <row r="15867" spans="1:19" x14ac:dyDescent="0.2">
      <c r="A15867" t="s">
        <v>32784</v>
      </c>
      <c r="B15867" t="s">
        <v>32596</v>
      </c>
      <c r="C15867" t="s">
        <v>199</v>
      </c>
      <c r="D15867" t="s">
        <v>1001</v>
      </c>
      <c r="E15867" s="23">
        <v>44562</v>
      </c>
      <c r="F15867">
        <v>0</v>
      </c>
      <c r="G15867">
        <v>0</v>
      </c>
      <c r="I15867">
        <v>0</v>
      </c>
      <c r="J15867">
        <v>0</v>
      </c>
      <c r="L15867">
        <v>0</v>
      </c>
      <c r="N15867">
        <v>0</v>
      </c>
      <c r="P15867">
        <v>0</v>
      </c>
      <c r="Q15867">
        <v>0</v>
      </c>
      <c r="S15867">
        <v>0</v>
      </c>
    </row>
    <row r="15868" spans="1:19" x14ac:dyDescent="0.2">
      <c r="A15868" t="s">
        <v>32785</v>
      </c>
      <c r="B15868" t="s">
        <v>32597</v>
      </c>
      <c r="C15868" t="s">
        <v>901</v>
      </c>
      <c r="D15868" t="s">
        <v>1000</v>
      </c>
      <c r="E15868" s="23">
        <v>44562</v>
      </c>
      <c r="F15868">
        <v>3</v>
      </c>
      <c r="G15868">
        <v>3.5</v>
      </c>
      <c r="I15868">
        <v>18</v>
      </c>
      <c r="J15868">
        <v>17</v>
      </c>
      <c r="L15868">
        <v>20</v>
      </c>
      <c r="N15868">
        <v>18</v>
      </c>
      <c r="P15868">
        <v>0</v>
      </c>
      <c r="Q15868">
        <v>1</v>
      </c>
      <c r="S15868">
        <v>0</v>
      </c>
    </row>
    <row r="15869" spans="1:19" x14ac:dyDescent="0.2">
      <c r="A15869" t="s">
        <v>32786</v>
      </c>
      <c r="B15869" t="s">
        <v>32598</v>
      </c>
      <c r="C15869" t="s">
        <v>901</v>
      </c>
      <c r="D15869" t="s">
        <v>1001</v>
      </c>
      <c r="E15869" s="23">
        <v>44562</v>
      </c>
      <c r="F15869">
        <v>0</v>
      </c>
      <c r="G15869">
        <v>0</v>
      </c>
      <c r="I15869">
        <v>1</v>
      </c>
      <c r="J15869">
        <v>0</v>
      </c>
      <c r="L15869">
        <v>0</v>
      </c>
      <c r="N15869">
        <v>1</v>
      </c>
      <c r="P15869">
        <v>0</v>
      </c>
      <c r="Q15869">
        <v>0</v>
      </c>
      <c r="S15869">
        <v>0</v>
      </c>
    </row>
    <row r="15870" spans="1:19" x14ac:dyDescent="0.2">
      <c r="A15870" t="s">
        <v>32787</v>
      </c>
      <c r="B15870" t="s">
        <v>32599</v>
      </c>
      <c r="C15870" t="s">
        <v>903</v>
      </c>
      <c r="D15870" t="s">
        <v>1000</v>
      </c>
      <c r="E15870" s="23">
        <v>44562</v>
      </c>
      <c r="F15870">
        <v>2.5</v>
      </c>
      <c r="G15870">
        <v>2.5</v>
      </c>
      <c r="I15870">
        <v>17</v>
      </c>
      <c r="J15870">
        <v>13</v>
      </c>
      <c r="L15870">
        <v>13</v>
      </c>
      <c r="N15870">
        <v>17</v>
      </c>
      <c r="P15870">
        <v>0</v>
      </c>
      <c r="Q15870">
        <v>0</v>
      </c>
      <c r="S15870">
        <v>0</v>
      </c>
    </row>
    <row r="15871" spans="1:19" x14ac:dyDescent="0.2">
      <c r="A15871" t="s">
        <v>32788</v>
      </c>
      <c r="B15871" t="s">
        <v>32600</v>
      </c>
      <c r="C15871" t="s">
        <v>903</v>
      </c>
      <c r="D15871" t="s">
        <v>1001</v>
      </c>
      <c r="E15871" s="23">
        <v>44562</v>
      </c>
      <c r="F15871">
        <v>0</v>
      </c>
      <c r="G15871">
        <v>0</v>
      </c>
      <c r="I15871">
        <v>0</v>
      </c>
      <c r="J15871">
        <v>0</v>
      </c>
      <c r="L15871">
        <v>0</v>
      </c>
      <c r="N15871">
        <v>0</v>
      </c>
      <c r="P15871">
        <v>0</v>
      </c>
      <c r="Q15871">
        <v>0</v>
      </c>
      <c r="S15871">
        <v>0</v>
      </c>
    </row>
    <row r="15872" spans="1:19" x14ac:dyDescent="0.2">
      <c r="A15872" t="s">
        <v>32789</v>
      </c>
      <c r="B15872" t="s">
        <v>32601</v>
      </c>
      <c r="C15872" t="s">
        <v>198</v>
      </c>
      <c r="D15872" t="s">
        <v>1002</v>
      </c>
      <c r="E15872" s="23">
        <v>44562</v>
      </c>
      <c r="F15872">
        <v>0</v>
      </c>
      <c r="G15872">
        <v>0</v>
      </c>
      <c r="I15872">
        <v>0</v>
      </c>
      <c r="J15872">
        <v>0</v>
      </c>
      <c r="L15872">
        <v>0</v>
      </c>
      <c r="N15872">
        <v>0</v>
      </c>
      <c r="P15872">
        <v>0</v>
      </c>
      <c r="Q15872">
        <v>0</v>
      </c>
      <c r="S15872">
        <v>0</v>
      </c>
    </row>
    <row r="15873" spans="1:19" x14ac:dyDescent="0.2">
      <c r="A15873" t="s">
        <v>32790</v>
      </c>
      <c r="B15873" t="s">
        <v>32602</v>
      </c>
      <c r="C15873" t="s">
        <v>25855</v>
      </c>
      <c r="D15873" t="s">
        <v>1002</v>
      </c>
      <c r="E15873" s="23">
        <v>44562</v>
      </c>
      <c r="F15873">
        <v>2</v>
      </c>
      <c r="G15873">
        <v>3</v>
      </c>
      <c r="I15873">
        <v>9</v>
      </c>
      <c r="J15873">
        <v>12</v>
      </c>
      <c r="L15873">
        <v>18</v>
      </c>
      <c r="N15873">
        <v>6</v>
      </c>
      <c r="P15873">
        <v>0</v>
      </c>
      <c r="Q15873">
        <v>2</v>
      </c>
      <c r="S15873">
        <v>3</v>
      </c>
    </row>
    <row r="15874" spans="1:19" x14ac:dyDescent="0.2">
      <c r="A15874" t="s">
        <v>32791</v>
      </c>
      <c r="B15874" t="s">
        <v>32603</v>
      </c>
      <c r="C15874" t="s">
        <v>962</v>
      </c>
      <c r="D15874" t="s">
        <v>1002</v>
      </c>
      <c r="E15874" s="23">
        <v>44562</v>
      </c>
      <c r="F15874">
        <v>0</v>
      </c>
      <c r="G15874">
        <v>0</v>
      </c>
      <c r="I15874">
        <v>0</v>
      </c>
      <c r="J15874">
        <v>0</v>
      </c>
      <c r="L15874">
        <v>0</v>
      </c>
      <c r="N15874">
        <v>0</v>
      </c>
      <c r="P15874">
        <v>0</v>
      </c>
      <c r="Q15874">
        <v>0</v>
      </c>
      <c r="S15874">
        <v>0</v>
      </c>
    </row>
    <row r="15875" spans="1:19" x14ac:dyDescent="0.2">
      <c r="A15875" t="s">
        <v>32792</v>
      </c>
      <c r="B15875" t="s">
        <v>32604</v>
      </c>
      <c r="C15875" t="s">
        <v>199</v>
      </c>
      <c r="D15875" t="s">
        <v>1002</v>
      </c>
      <c r="E15875" s="23">
        <v>44562</v>
      </c>
      <c r="F15875">
        <v>11</v>
      </c>
      <c r="G15875">
        <v>8</v>
      </c>
      <c r="I15875">
        <v>56</v>
      </c>
      <c r="J15875">
        <v>114</v>
      </c>
      <c r="L15875">
        <v>78</v>
      </c>
      <c r="N15875">
        <v>55</v>
      </c>
      <c r="P15875">
        <v>1</v>
      </c>
      <c r="Q15875">
        <v>1</v>
      </c>
      <c r="S15875">
        <v>1</v>
      </c>
    </row>
    <row r="15876" spans="1:19" x14ac:dyDescent="0.2">
      <c r="A15876" t="s">
        <v>32793</v>
      </c>
      <c r="B15876" t="s">
        <v>32605</v>
      </c>
      <c r="C15876" t="s">
        <v>348</v>
      </c>
      <c r="D15876" t="s">
        <v>1002</v>
      </c>
      <c r="E15876" s="23">
        <v>44562</v>
      </c>
      <c r="F15876">
        <v>0</v>
      </c>
      <c r="G15876">
        <v>0</v>
      </c>
      <c r="I15876">
        <v>0</v>
      </c>
      <c r="J15876">
        <v>0</v>
      </c>
      <c r="L15876">
        <v>0</v>
      </c>
      <c r="N15876">
        <v>0</v>
      </c>
      <c r="P15876">
        <v>0</v>
      </c>
      <c r="Q15876">
        <v>0</v>
      </c>
      <c r="S15876">
        <v>0</v>
      </c>
    </row>
    <row r="15877" spans="1:19" x14ac:dyDescent="0.2">
      <c r="A15877" t="s">
        <v>32794</v>
      </c>
      <c r="B15877" t="s">
        <v>32606</v>
      </c>
      <c r="C15877" t="s">
        <v>357</v>
      </c>
      <c r="D15877" t="s">
        <v>1002</v>
      </c>
      <c r="E15877" s="23">
        <v>44562</v>
      </c>
      <c r="F15877">
        <v>0</v>
      </c>
      <c r="G15877">
        <v>0</v>
      </c>
      <c r="I15877">
        <v>0</v>
      </c>
      <c r="J15877">
        <v>0</v>
      </c>
      <c r="L15877">
        <v>0</v>
      </c>
      <c r="N15877">
        <v>0</v>
      </c>
      <c r="P15877">
        <v>0</v>
      </c>
      <c r="Q15877">
        <v>0</v>
      </c>
      <c r="S15877">
        <v>0</v>
      </c>
    </row>
    <row r="15878" spans="1:19" x14ac:dyDescent="0.2">
      <c r="A15878" t="s">
        <v>32795</v>
      </c>
      <c r="B15878" t="s">
        <v>32607</v>
      </c>
      <c r="C15878" t="s">
        <v>227</v>
      </c>
      <c r="D15878" t="s">
        <v>1002</v>
      </c>
      <c r="E15878" s="23">
        <v>44562</v>
      </c>
      <c r="F15878">
        <v>0</v>
      </c>
      <c r="G15878">
        <v>0</v>
      </c>
      <c r="I15878">
        <v>0</v>
      </c>
      <c r="J15878">
        <v>0</v>
      </c>
      <c r="L15878">
        <v>0</v>
      </c>
      <c r="N15878">
        <v>0</v>
      </c>
      <c r="P15878">
        <v>0</v>
      </c>
      <c r="Q15878">
        <v>0</v>
      </c>
      <c r="S15878">
        <v>0</v>
      </c>
    </row>
    <row r="15879" spans="1:19" x14ac:dyDescent="0.2">
      <c r="A15879" t="s">
        <v>32796</v>
      </c>
      <c r="B15879" t="s">
        <v>32608</v>
      </c>
      <c r="C15879" t="s">
        <v>203</v>
      </c>
      <c r="D15879" t="s">
        <v>1002</v>
      </c>
      <c r="E15879" s="23">
        <v>44562</v>
      </c>
      <c r="F15879">
        <v>0</v>
      </c>
      <c r="G15879">
        <v>0</v>
      </c>
      <c r="I15879">
        <v>0</v>
      </c>
      <c r="J15879">
        <v>0</v>
      </c>
      <c r="L15879">
        <v>0</v>
      </c>
      <c r="N15879">
        <v>0</v>
      </c>
      <c r="P15879">
        <v>0</v>
      </c>
      <c r="Q15879">
        <v>0</v>
      </c>
      <c r="S15879">
        <v>0</v>
      </c>
    </row>
    <row r="15880" spans="1:19" x14ac:dyDescent="0.2">
      <c r="A15880" t="s">
        <v>32797</v>
      </c>
      <c r="B15880" t="s">
        <v>32609</v>
      </c>
      <c r="C15880" t="s">
        <v>387</v>
      </c>
      <c r="D15880" t="s">
        <v>1002</v>
      </c>
      <c r="E15880" s="23">
        <v>44562</v>
      </c>
      <c r="F15880">
        <v>0</v>
      </c>
      <c r="G15880">
        <v>0</v>
      </c>
      <c r="I15880">
        <v>0</v>
      </c>
      <c r="J15880">
        <v>0</v>
      </c>
      <c r="L15880">
        <v>0</v>
      </c>
      <c r="N15880">
        <v>0</v>
      </c>
      <c r="P15880">
        <v>0</v>
      </c>
      <c r="Q15880">
        <v>0</v>
      </c>
      <c r="S15880">
        <v>0</v>
      </c>
    </row>
    <row r="15881" spans="1:19" x14ac:dyDescent="0.2">
      <c r="A15881" t="s">
        <v>32798</v>
      </c>
      <c r="B15881" t="s">
        <v>32610</v>
      </c>
      <c r="C15881" t="s">
        <v>223</v>
      </c>
      <c r="D15881" t="s">
        <v>1002</v>
      </c>
      <c r="E15881" s="23">
        <v>44562</v>
      </c>
      <c r="F15881">
        <v>0</v>
      </c>
      <c r="G15881">
        <v>0</v>
      </c>
      <c r="I15881">
        <v>0</v>
      </c>
      <c r="J15881">
        <v>0</v>
      </c>
      <c r="L15881">
        <v>0</v>
      </c>
      <c r="N15881">
        <v>0</v>
      </c>
      <c r="P15881">
        <v>0</v>
      </c>
      <c r="Q15881">
        <v>0</v>
      </c>
      <c r="S15881">
        <v>0</v>
      </c>
    </row>
    <row r="15882" spans="1:19" x14ac:dyDescent="0.2">
      <c r="A15882" t="s">
        <v>32799</v>
      </c>
      <c r="B15882" t="s">
        <v>32611</v>
      </c>
      <c r="C15882" t="s">
        <v>346</v>
      </c>
      <c r="D15882" t="s">
        <v>1002</v>
      </c>
      <c r="E15882" s="23">
        <v>44562</v>
      </c>
      <c r="F15882">
        <v>0</v>
      </c>
      <c r="G15882">
        <v>0</v>
      </c>
      <c r="I15882">
        <v>0</v>
      </c>
      <c r="J15882">
        <v>0</v>
      </c>
      <c r="L15882">
        <v>0</v>
      </c>
      <c r="N15882">
        <v>0</v>
      </c>
      <c r="P15882">
        <v>0</v>
      </c>
      <c r="Q15882">
        <v>0</v>
      </c>
      <c r="S15882">
        <v>0</v>
      </c>
    </row>
    <row r="15883" spans="1:19" x14ac:dyDescent="0.2">
      <c r="A15883" t="s">
        <v>32800</v>
      </c>
      <c r="B15883" t="s">
        <v>32612</v>
      </c>
      <c r="C15883" t="s">
        <v>207</v>
      </c>
      <c r="D15883" t="s">
        <v>1002</v>
      </c>
      <c r="E15883" s="23">
        <v>44562</v>
      </c>
      <c r="F15883">
        <v>5</v>
      </c>
      <c r="G15883">
        <v>8.5</v>
      </c>
      <c r="I15883">
        <v>11</v>
      </c>
      <c r="J15883">
        <v>26</v>
      </c>
      <c r="L15883">
        <v>49</v>
      </c>
      <c r="N15883">
        <v>11</v>
      </c>
      <c r="P15883">
        <v>1</v>
      </c>
      <c r="Q15883">
        <v>2</v>
      </c>
      <c r="S15883">
        <v>0</v>
      </c>
    </row>
    <row r="15884" spans="1:19" x14ac:dyDescent="0.2">
      <c r="A15884" t="s">
        <v>32801</v>
      </c>
      <c r="B15884" t="s">
        <v>32613</v>
      </c>
      <c r="C15884" t="s">
        <v>212</v>
      </c>
      <c r="D15884" t="s">
        <v>1002</v>
      </c>
      <c r="E15884" s="23">
        <v>44562</v>
      </c>
      <c r="F15884">
        <v>2.5</v>
      </c>
      <c r="G15884">
        <v>4.5</v>
      </c>
      <c r="I15884">
        <v>5</v>
      </c>
      <c r="J15884">
        <v>14</v>
      </c>
      <c r="L15884">
        <v>26</v>
      </c>
      <c r="N15884">
        <v>5</v>
      </c>
      <c r="P15884">
        <v>0</v>
      </c>
      <c r="Q15884">
        <v>1</v>
      </c>
      <c r="S15884">
        <v>0</v>
      </c>
    </row>
    <row r="15885" spans="1:19" x14ac:dyDescent="0.2">
      <c r="A15885" t="s">
        <v>32802</v>
      </c>
      <c r="B15885" t="s">
        <v>32614</v>
      </c>
      <c r="C15885" t="s">
        <v>963</v>
      </c>
      <c r="D15885" t="s">
        <v>1002</v>
      </c>
      <c r="E15885" s="23">
        <v>44562</v>
      </c>
      <c r="F15885">
        <v>0</v>
      </c>
      <c r="G15885">
        <v>0</v>
      </c>
      <c r="I15885">
        <v>0</v>
      </c>
      <c r="J15885">
        <v>0</v>
      </c>
      <c r="L15885">
        <v>0</v>
      </c>
      <c r="N15885">
        <v>0</v>
      </c>
      <c r="P15885">
        <v>0</v>
      </c>
      <c r="Q15885">
        <v>0</v>
      </c>
      <c r="S15885">
        <v>0</v>
      </c>
    </row>
    <row r="15886" spans="1:19" x14ac:dyDescent="0.2">
      <c r="A15886" t="s">
        <v>32803</v>
      </c>
      <c r="B15886" t="s">
        <v>32615</v>
      </c>
      <c r="C15886" t="s">
        <v>225</v>
      </c>
      <c r="D15886" t="s">
        <v>1002</v>
      </c>
      <c r="E15886" s="23">
        <v>44562</v>
      </c>
      <c r="F15886">
        <v>3</v>
      </c>
      <c r="G15886">
        <v>4</v>
      </c>
      <c r="I15886">
        <v>14</v>
      </c>
      <c r="J15886">
        <v>42</v>
      </c>
      <c r="L15886">
        <v>56</v>
      </c>
      <c r="N15886">
        <v>14</v>
      </c>
      <c r="P15886">
        <v>0</v>
      </c>
      <c r="Q15886">
        <v>0</v>
      </c>
      <c r="S15886">
        <v>0</v>
      </c>
    </row>
    <row r="15887" spans="1:19" x14ac:dyDescent="0.2">
      <c r="A15887" t="s">
        <v>32804</v>
      </c>
      <c r="B15887" t="s">
        <v>32616</v>
      </c>
      <c r="C15887" t="s">
        <v>901</v>
      </c>
      <c r="D15887" t="s">
        <v>1002</v>
      </c>
      <c r="E15887" s="23">
        <v>44562</v>
      </c>
      <c r="F15887">
        <v>3</v>
      </c>
      <c r="G15887">
        <v>3.5</v>
      </c>
      <c r="I15887">
        <v>19</v>
      </c>
      <c r="J15887">
        <v>17</v>
      </c>
      <c r="L15887">
        <v>20</v>
      </c>
      <c r="N15887">
        <v>19</v>
      </c>
      <c r="P15887">
        <v>0</v>
      </c>
      <c r="Q15887">
        <v>1</v>
      </c>
      <c r="S15887">
        <v>0</v>
      </c>
    </row>
    <row r="15888" spans="1:19" x14ac:dyDescent="0.2">
      <c r="A15888" t="s">
        <v>32805</v>
      </c>
      <c r="B15888" t="s">
        <v>32617</v>
      </c>
      <c r="C15888" t="s">
        <v>232</v>
      </c>
      <c r="D15888" t="s">
        <v>1002</v>
      </c>
      <c r="E15888" s="23">
        <v>44562</v>
      </c>
      <c r="F15888">
        <v>15</v>
      </c>
      <c r="G15888">
        <v>14</v>
      </c>
      <c r="I15888">
        <v>118</v>
      </c>
      <c r="J15888">
        <v>144</v>
      </c>
      <c r="L15888">
        <v>130</v>
      </c>
      <c r="N15888">
        <v>113</v>
      </c>
      <c r="P15888">
        <v>8</v>
      </c>
      <c r="Q15888">
        <v>13</v>
      </c>
      <c r="S15888">
        <v>5</v>
      </c>
    </row>
    <row r="15889" spans="1:19" x14ac:dyDescent="0.2">
      <c r="A15889" t="s">
        <v>32806</v>
      </c>
      <c r="B15889" t="s">
        <v>32618</v>
      </c>
      <c r="C15889" t="s">
        <v>317</v>
      </c>
      <c r="D15889" t="s">
        <v>1002</v>
      </c>
      <c r="E15889" s="23">
        <v>44562</v>
      </c>
      <c r="F15889">
        <v>5.5</v>
      </c>
      <c r="G15889">
        <v>8</v>
      </c>
      <c r="I15889">
        <v>11</v>
      </c>
      <c r="J15889">
        <v>30</v>
      </c>
      <c r="L15889">
        <v>45</v>
      </c>
      <c r="N15889">
        <v>10</v>
      </c>
      <c r="P15889">
        <v>1</v>
      </c>
      <c r="Q15889">
        <v>1</v>
      </c>
      <c r="S15889">
        <v>1</v>
      </c>
    </row>
    <row r="15890" spans="1:19" x14ac:dyDescent="0.2">
      <c r="A15890" t="s">
        <v>32807</v>
      </c>
      <c r="B15890" t="s">
        <v>32619</v>
      </c>
      <c r="C15890" t="s">
        <v>25330</v>
      </c>
      <c r="D15890" t="s">
        <v>1002</v>
      </c>
      <c r="E15890" s="23">
        <v>44562</v>
      </c>
      <c r="F15890">
        <v>0</v>
      </c>
      <c r="G15890">
        <v>0</v>
      </c>
      <c r="I15890">
        <v>0</v>
      </c>
      <c r="J15890">
        <v>0</v>
      </c>
      <c r="L15890">
        <v>0</v>
      </c>
      <c r="N15890">
        <v>0</v>
      </c>
      <c r="P15890">
        <v>0</v>
      </c>
      <c r="Q15890">
        <v>0</v>
      </c>
      <c r="S15890">
        <v>0</v>
      </c>
    </row>
    <row r="15891" spans="1:19" x14ac:dyDescent="0.2">
      <c r="A15891" t="s">
        <v>32808</v>
      </c>
      <c r="B15891" t="s">
        <v>32620</v>
      </c>
      <c r="C15891" t="s">
        <v>214</v>
      </c>
      <c r="D15891" t="s">
        <v>1002</v>
      </c>
      <c r="E15891" s="23">
        <v>44562</v>
      </c>
      <c r="F15891">
        <v>13.5</v>
      </c>
      <c r="G15891">
        <v>14.5</v>
      </c>
      <c r="I15891">
        <v>74</v>
      </c>
      <c r="J15891">
        <v>115</v>
      </c>
      <c r="L15891">
        <v>114</v>
      </c>
      <c r="N15891">
        <v>46</v>
      </c>
      <c r="P15891">
        <v>15</v>
      </c>
      <c r="Q15891">
        <v>20</v>
      </c>
      <c r="S15891">
        <v>28</v>
      </c>
    </row>
    <row r="15892" spans="1:19" x14ac:dyDescent="0.2">
      <c r="A15892" t="s">
        <v>32809</v>
      </c>
      <c r="B15892" t="s">
        <v>32621</v>
      </c>
      <c r="C15892" t="s">
        <v>903</v>
      </c>
      <c r="D15892" t="s">
        <v>1002</v>
      </c>
      <c r="E15892" s="23">
        <v>44562</v>
      </c>
      <c r="F15892">
        <v>2.5</v>
      </c>
      <c r="G15892">
        <v>2.5</v>
      </c>
      <c r="I15892">
        <v>17</v>
      </c>
      <c r="J15892">
        <v>13</v>
      </c>
      <c r="L15892">
        <v>13</v>
      </c>
      <c r="N15892">
        <v>17</v>
      </c>
      <c r="P15892">
        <v>0</v>
      </c>
      <c r="Q15892">
        <v>0</v>
      </c>
      <c r="S15892">
        <v>0</v>
      </c>
    </row>
    <row r="15893" spans="1:19" x14ac:dyDescent="0.2">
      <c r="A15893" t="s">
        <v>32810</v>
      </c>
      <c r="B15893" t="s">
        <v>32622</v>
      </c>
      <c r="C15893" t="s">
        <v>230</v>
      </c>
      <c r="D15893" t="s">
        <v>1002</v>
      </c>
      <c r="E15893" s="23">
        <v>44562</v>
      </c>
      <c r="F15893">
        <v>0</v>
      </c>
      <c r="G15893">
        <v>0</v>
      </c>
      <c r="I15893">
        <v>0</v>
      </c>
      <c r="J15893">
        <v>0</v>
      </c>
      <c r="L15893">
        <v>0</v>
      </c>
      <c r="N15893">
        <v>0</v>
      </c>
      <c r="P15893">
        <v>0</v>
      </c>
      <c r="Q15893">
        <v>0</v>
      </c>
      <c r="S15893">
        <v>0</v>
      </c>
    </row>
    <row r="15894" spans="1:19" x14ac:dyDescent="0.2">
      <c r="A15894" t="s">
        <v>32811</v>
      </c>
      <c r="B15894" t="s">
        <v>32623</v>
      </c>
      <c r="C15894" t="s">
        <v>234</v>
      </c>
      <c r="D15894" t="s">
        <v>1002</v>
      </c>
      <c r="E15894" s="23">
        <v>44562</v>
      </c>
      <c r="F15894">
        <v>0</v>
      </c>
      <c r="G15894">
        <v>0</v>
      </c>
      <c r="I15894">
        <v>0</v>
      </c>
      <c r="J15894">
        <v>0</v>
      </c>
      <c r="L15894">
        <v>0</v>
      </c>
      <c r="N15894">
        <v>0</v>
      </c>
      <c r="P15894">
        <v>0</v>
      </c>
      <c r="Q15894">
        <v>0</v>
      </c>
      <c r="S15894">
        <v>0</v>
      </c>
    </row>
    <row r="15895" spans="1:19" x14ac:dyDescent="0.2">
      <c r="A15895" t="s">
        <v>32812</v>
      </c>
      <c r="B15895" t="s">
        <v>32624</v>
      </c>
      <c r="C15895" t="s">
        <v>217</v>
      </c>
      <c r="D15895" t="s">
        <v>1002</v>
      </c>
      <c r="E15895" s="23">
        <v>44562</v>
      </c>
      <c r="F15895">
        <v>0</v>
      </c>
      <c r="G15895">
        <v>0</v>
      </c>
      <c r="I15895">
        <v>0</v>
      </c>
      <c r="J15895">
        <v>0</v>
      </c>
      <c r="L15895">
        <v>0</v>
      </c>
      <c r="N15895">
        <v>0</v>
      </c>
      <c r="P15895">
        <v>0</v>
      </c>
      <c r="Q15895">
        <v>0</v>
      </c>
      <c r="S15895">
        <v>0</v>
      </c>
    </row>
    <row r="15896" spans="1:19" x14ac:dyDescent="0.2">
      <c r="A15896" t="s">
        <v>32813</v>
      </c>
      <c r="B15896" t="s">
        <v>32625</v>
      </c>
      <c r="C15896" t="s">
        <v>342</v>
      </c>
      <c r="D15896" t="s">
        <v>1002</v>
      </c>
      <c r="E15896" s="23">
        <v>44562</v>
      </c>
      <c r="F15896">
        <v>2.5</v>
      </c>
      <c r="G15896">
        <v>3</v>
      </c>
      <c r="I15896">
        <v>21</v>
      </c>
      <c r="J15896">
        <v>29</v>
      </c>
      <c r="L15896">
        <v>36</v>
      </c>
      <c r="N15896">
        <v>15</v>
      </c>
      <c r="P15896">
        <v>1</v>
      </c>
      <c r="Q15896">
        <v>1</v>
      </c>
      <c r="S15896">
        <v>6</v>
      </c>
    </row>
    <row r="15897" spans="1:19" x14ac:dyDescent="0.2">
      <c r="A15897" t="s">
        <v>32814</v>
      </c>
      <c r="B15897" t="s">
        <v>32626</v>
      </c>
      <c r="C15897" t="s">
        <v>220</v>
      </c>
      <c r="D15897" t="s">
        <v>1002</v>
      </c>
      <c r="E15897" s="23">
        <v>44562</v>
      </c>
      <c r="F15897">
        <v>0</v>
      </c>
      <c r="G15897">
        <v>0</v>
      </c>
      <c r="I15897">
        <v>0</v>
      </c>
      <c r="J15897">
        <v>0</v>
      </c>
      <c r="L15897">
        <v>0</v>
      </c>
      <c r="N15897">
        <v>0</v>
      </c>
      <c r="P15897">
        <v>0</v>
      </c>
      <c r="Q15897">
        <v>0</v>
      </c>
      <c r="S15897">
        <v>0</v>
      </c>
    </row>
    <row r="15898" spans="1:19" x14ac:dyDescent="0.2">
      <c r="A15898" t="s">
        <v>32815</v>
      </c>
      <c r="B15898" t="s">
        <v>32627</v>
      </c>
      <c r="C15898" t="s">
        <v>242</v>
      </c>
      <c r="D15898" t="s">
        <v>1000</v>
      </c>
      <c r="E15898" s="23">
        <v>44562</v>
      </c>
      <c r="F15898">
        <v>0</v>
      </c>
      <c r="G15898">
        <v>0</v>
      </c>
      <c r="I15898">
        <v>0</v>
      </c>
      <c r="J15898">
        <v>0</v>
      </c>
      <c r="L15898">
        <v>0</v>
      </c>
      <c r="N15898">
        <v>0</v>
      </c>
      <c r="P15898">
        <v>0</v>
      </c>
      <c r="Q15898">
        <v>0</v>
      </c>
      <c r="S15898">
        <v>0</v>
      </c>
    </row>
    <row r="15899" spans="1:19" x14ac:dyDescent="0.2">
      <c r="A15899" t="s">
        <v>32816</v>
      </c>
      <c r="B15899" t="s">
        <v>32628</v>
      </c>
      <c r="C15899" t="s">
        <v>242</v>
      </c>
      <c r="D15899" t="s">
        <v>1002</v>
      </c>
      <c r="E15899" s="23">
        <v>44562</v>
      </c>
      <c r="F15899">
        <v>0</v>
      </c>
      <c r="G15899">
        <v>0</v>
      </c>
      <c r="I15899">
        <v>0</v>
      </c>
      <c r="J15899">
        <v>0</v>
      </c>
      <c r="L15899">
        <v>0</v>
      </c>
      <c r="N15899">
        <v>0</v>
      </c>
      <c r="P15899">
        <v>0</v>
      </c>
      <c r="Q15899">
        <v>0</v>
      </c>
      <c r="S15899">
        <v>0</v>
      </c>
    </row>
    <row r="15900" spans="1:19" x14ac:dyDescent="0.2">
      <c r="A15900" t="s">
        <v>32817</v>
      </c>
      <c r="B15900" t="s">
        <v>32629</v>
      </c>
      <c r="C15900" t="s">
        <v>2724</v>
      </c>
      <c r="D15900" t="s">
        <v>1000</v>
      </c>
      <c r="E15900" s="23">
        <v>44562</v>
      </c>
      <c r="F15900">
        <v>2</v>
      </c>
      <c r="G15900">
        <v>2</v>
      </c>
      <c r="I15900">
        <v>17</v>
      </c>
      <c r="J15900">
        <v>11</v>
      </c>
      <c r="L15900">
        <v>11</v>
      </c>
      <c r="N15900">
        <v>17</v>
      </c>
      <c r="P15900">
        <v>0</v>
      </c>
      <c r="Q15900">
        <v>1</v>
      </c>
      <c r="S15900">
        <v>0</v>
      </c>
    </row>
    <row r="15901" spans="1:19" x14ac:dyDescent="0.2">
      <c r="A15901" t="s">
        <v>32818</v>
      </c>
      <c r="B15901" t="s">
        <v>32630</v>
      </c>
      <c r="C15901" t="s">
        <v>2724</v>
      </c>
      <c r="D15901" t="s">
        <v>1001</v>
      </c>
      <c r="E15901" s="23">
        <v>44562</v>
      </c>
      <c r="F15901">
        <v>0</v>
      </c>
      <c r="G15901">
        <v>0</v>
      </c>
      <c r="I15901">
        <v>1</v>
      </c>
      <c r="J15901">
        <v>0</v>
      </c>
      <c r="L15901">
        <v>0</v>
      </c>
      <c r="N15901">
        <v>1</v>
      </c>
      <c r="P15901">
        <v>0</v>
      </c>
      <c r="Q15901">
        <v>0</v>
      </c>
      <c r="S15901">
        <v>0</v>
      </c>
    </row>
    <row r="15902" spans="1:19" x14ac:dyDescent="0.2">
      <c r="A15902" t="s">
        <v>32819</v>
      </c>
      <c r="B15902" t="s">
        <v>32631</v>
      </c>
      <c r="C15902" t="s">
        <v>2724</v>
      </c>
      <c r="D15902" t="s">
        <v>1002</v>
      </c>
      <c r="E15902" s="23">
        <v>44562</v>
      </c>
      <c r="F15902">
        <v>2</v>
      </c>
      <c r="G15902">
        <v>2</v>
      </c>
      <c r="I15902">
        <v>18</v>
      </c>
      <c r="J15902">
        <v>11</v>
      </c>
      <c r="L15902">
        <v>11</v>
      </c>
      <c r="N15902">
        <v>18</v>
      </c>
      <c r="P15902">
        <v>0</v>
      </c>
      <c r="Q15902">
        <v>1</v>
      </c>
      <c r="S15902">
        <v>0</v>
      </c>
    </row>
    <row r="15903" spans="1:19" x14ac:dyDescent="0.2">
      <c r="A15903" t="s">
        <v>32820</v>
      </c>
      <c r="B15903" t="s">
        <v>32632</v>
      </c>
      <c r="C15903" t="s">
        <v>237</v>
      </c>
      <c r="D15903" t="s">
        <v>1000</v>
      </c>
      <c r="E15903" s="23">
        <v>44562</v>
      </c>
      <c r="F15903">
        <v>7</v>
      </c>
      <c r="G15903">
        <v>10</v>
      </c>
      <c r="I15903">
        <v>32</v>
      </c>
      <c r="J15903">
        <v>42</v>
      </c>
      <c r="L15903">
        <v>57</v>
      </c>
      <c r="N15903">
        <v>17</v>
      </c>
      <c r="P15903">
        <v>10</v>
      </c>
      <c r="Q15903">
        <v>15</v>
      </c>
      <c r="S15903">
        <v>15</v>
      </c>
    </row>
    <row r="15904" spans="1:19" x14ac:dyDescent="0.2">
      <c r="A15904" t="s">
        <v>32821</v>
      </c>
      <c r="B15904" t="s">
        <v>32633</v>
      </c>
      <c r="C15904" t="s">
        <v>237</v>
      </c>
      <c r="D15904" t="s">
        <v>1002</v>
      </c>
      <c r="E15904" s="23">
        <v>44562</v>
      </c>
      <c r="F15904">
        <v>7</v>
      </c>
      <c r="G15904">
        <v>10</v>
      </c>
      <c r="I15904">
        <v>32</v>
      </c>
      <c r="J15904">
        <v>42</v>
      </c>
      <c r="L15904">
        <v>57</v>
      </c>
      <c r="N15904">
        <v>17</v>
      </c>
      <c r="P15904">
        <v>10</v>
      </c>
      <c r="Q15904">
        <v>15</v>
      </c>
      <c r="S15904">
        <v>15</v>
      </c>
    </row>
    <row r="15905" spans="1:19" x14ac:dyDescent="0.2">
      <c r="A15905" t="s">
        <v>32822</v>
      </c>
      <c r="B15905" t="s">
        <v>32634</v>
      </c>
      <c r="C15905" t="s">
        <v>238</v>
      </c>
      <c r="D15905" t="s">
        <v>1000</v>
      </c>
      <c r="E15905" s="23">
        <v>44562</v>
      </c>
      <c r="F15905">
        <v>4</v>
      </c>
      <c r="G15905">
        <v>4</v>
      </c>
      <c r="I15905">
        <v>17</v>
      </c>
      <c r="J15905">
        <v>20</v>
      </c>
      <c r="L15905">
        <v>20</v>
      </c>
      <c r="N15905">
        <v>12</v>
      </c>
      <c r="P15905">
        <v>4</v>
      </c>
      <c r="Q15905">
        <v>5</v>
      </c>
      <c r="S15905">
        <v>5</v>
      </c>
    </row>
    <row r="15906" spans="1:19" x14ac:dyDescent="0.2">
      <c r="A15906" t="s">
        <v>32823</v>
      </c>
      <c r="B15906" t="s">
        <v>32635</v>
      </c>
      <c r="C15906" t="s">
        <v>238</v>
      </c>
      <c r="D15906" t="s">
        <v>1002</v>
      </c>
      <c r="E15906" s="23">
        <v>44562</v>
      </c>
      <c r="F15906">
        <v>4</v>
      </c>
      <c r="G15906">
        <v>4</v>
      </c>
      <c r="I15906">
        <v>17</v>
      </c>
      <c r="J15906">
        <v>20</v>
      </c>
      <c r="L15906">
        <v>20</v>
      </c>
      <c r="N15906">
        <v>12</v>
      </c>
      <c r="P15906">
        <v>4</v>
      </c>
      <c r="Q15906">
        <v>5</v>
      </c>
      <c r="S15906">
        <v>5</v>
      </c>
    </row>
    <row r="15907" spans="1:19" x14ac:dyDescent="0.2">
      <c r="A15907" t="s">
        <v>32824</v>
      </c>
      <c r="B15907" t="s">
        <v>32636</v>
      </c>
      <c r="C15907" t="s">
        <v>239</v>
      </c>
      <c r="D15907" t="s">
        <v>1000</v>
      </c>
      <c r="E15907" s="23">
        <v>44562</v>
      </c>
      <c r="F15907">
        <v>0</v>
      </c>
      <c r="G15907">
        <v>0</v>
      </c>
      <c r="I15907">
        <v>0</v>
      </c>
      <c r="J15907">
        <v>0</v>
      </c>
      <c r="L15907">
        <v>0</v>
      </c>
      <c r="N15907">
        <v>0</v>
      </c>
      <c r="P15907">
        <v>0</v>
      </c>
      <c r="Q15907">
        <v>0</v>
      </c>
      <c r="S15907">
        <v>0</v>
      </c>
    </row>
    <row r="15908" spans="1:19" x14ac:dyDescent="0.2">
      <c r="A15908" t="s">
        <v>32825</v>
      </c>
      <c r="B15908" t="s">
        <v>32637</v>
      </c>
      <c r="C15908" t="s">
        <v>239</v>
      </c>
      <c r="D15908" t="s">
        <v>1002</v>
      </c>
      <c r="E15908" s="23">
        <v>44562</v>
      </c>
      <c r="F15908">
        <v>0</v>
      </c>
      <c r="G15908">
        <v>0</v>
      </c>
      <c r="I15908">
        <v>0</v>
      </c>
      <c r="J15908">
        <v>0</v>
      </c>
      <c r="L15908">
        <v>0</v>
      </c>
      <c r="N15908">
        <v>0</v>
      </c>
      <c r="P15908">
        <v>0</v>
      </c>
      <c r="Q15908">
        <v>0</v>
      </c>
      <c r="S15908">
        <v>0</v>
      </c>
    </row>
    <row r="15909" spans="1:19" x14ac:dyDescent="0.2">
      <c r="A15909" t="s">
        <v>32826</v>
      </c>
      <c r="B15909" t="s">
        <v>32638</v>
      </c>
      <c r="C15909" t="s">
        <v>1988</v>
      </c>
      <c r="D15909" t="s">
        <v>1000</v>
      </c>
      <c r="E15909" s="23">
        <v>44562</v>
      </c>
      <c r="F15909">
        <v>3.5</v>
      </c>
      <c r="G15909">
        <v>4</v>
      </c>
      <c r="I15909">
        <v>18</v>
      </c>
      <c r="J15909">
        <v>19</v>
      </c>
      <c r="L15909">
        <v>22</v>
      </c>
      <c r="N15909">
        <v>18</v>
      </c>
      <c r="P15909">
        <v>0</v>
      </c>
      <c r="Q15909">
        <v>0</v>
      </c>
      <c r="S15909">
        <v>0</v>
      </c>
    </row>
    <row r="15910" spans="1:19" x14ac:dyDescent="0.2">
      <c r="A15910" t="s">
        <v>32827</v>
      </c>
      <c r="B15910" t="s">
        <v>32639</v>
      </c>
      <c r="C15910" t="s">
        <v>1988</v>
      </c>
      <c r="D15910" t="s">
        <v>1001</v>
      </c>
      <c r="E15910" s="23">
        <v>44562</v>
      </c>
      <c r="F15910">
        <v>0</v>
      </c>
      <c r="G15910">
        <v>0</v>
      </c>
      <c r="I15910">
        <v>0</v>
      </c>
      <c r="J15910">
        <v>0</v>
      </c>
      <c r="L15910">
        <v>0</v>
      </c>
      <c r="N15910">
        <v>0</v>
      </c>
      <c r="P15910">
        <v>0</v>
      </c>
      <c r="Q15910">
        <v>0</v>
      </c>
      <c r="S15910">
        <v>0</v>
      </c>
    </row>
    <row r="15911" spans="1:19" x14ac:dyDescent="0.2">
      <c r="A15911" t="s">
        <v>32828</v>
      </c>
      <c r="B15911" t="s">
        <v>32640</v>
      </c>
      <c r="C15911" t="s">
        <v>1988</v>
      </c>
      <c r="D15911" t="s">
        <v>1002</v>
      </c>
      <c r="E15911" s="23">
        <v>44562</v>
      </c>
      <c r="F15911">
        <v>3.5</v>
      </c>
      <c r="G15911">
        <v>4</v>
      </c>
      <c r="I15911">
        <v>18</v>
      </c>
      <c r="J15911">
        <v>19</v>
      </c>
      <c r="L15911">
        <v>22</v>
      </c>
      <c r="N15911">
        <v>18</v>
      </c>
      <c r="P15911">
        <v>0</v>
      </c>
      <c r="Q15911">
        <v>0</v>
      </c>
      <c r="S15911">
        <v>0</v>
      </c>
    </row>
    <row r="15912" spans="1:19" x14ac:dyDescent="0.2">
      <c r="A15912" t="s">
        <v>32829</v>
      </c>
      <c r="B15912" t="s">
        <v>32641</v>
      </c>
      <c r="C15912" t="s">
        <v>966</v>
      </c>
      <c r="D15912" t="s">
        <v>1000</v>
      </c>
      <c r="E15912" s="23">
        <v>44562</v>
      </c>
      <c r="F15912">
        <v>0</v>
      </c>
      <c r="G15912">
        <v>0</v>
      </c>
      <c r="I15912">
        <v>0</v>
      </c>
      <c r="J15912">
        <v>0</v>
      </c>
      <c r="L15912">
        <v>0</v>
      </c>
      <c r="N15912">
        <v>0</v>
      </c>
      <c r="P15912">
        <v>0</v>
      </c>
      <c r="Q15912">
        <v>0</v>
      </c>
      <c r="S15912">
        <v>0</v>
      </c>
    </row>
    <row r="15913" spans="1:19" x14ac:dyDescent="0.2">
      <c r="A15913" t="s">
        <v>32830</v>
      </c>
      <c r="B15913" t="s">
        <v>32642</v>
      </c>
      <c r="C15913" t="s">
        <v>966</v>
      </c>
      <c r="D15913" t="s">
        <v>1002</v>
      </c>
      <c r="E15913" s="23">
        <v>44562</v>
      </c>
      <c r="F15913">
        <v>0</v>
      </c>
      <c r="G15913">
        <v>0</v>
      </c>
      <c r="I15913">
        <v>0</v>
      </c>
      <c r="J15913">
        <v>0</v>
      </c>
      <c r="L15913">
        <v>0</v>
      </c>
      <c r="N15913">
        <v>0</v>
      </c>
      <c r="P15913">
        <v>0</v>
      </c>
      <c r="Q15913">
        <v>0</v>
      </c>
      <c r="S15913">
        <v>0</v>
      </c>
    </row>
    <row r="15914" spans="1:19" x14ac:dyDescent="0.2">
      <c r="A15914" t="s">
        <v>32831</v>
      </c>
      <c r="B15914" t="s">
        <v>32643</v>
      </c>
      <c r="C15914" t="s">
        <v>240</v>
      </c>
      <c r="D15914" t="s">
        <v>1000</v>
      </c>
      <c r="E15914" s="23">
        <v>44562</v>
      </c>
      <c r="F15914">
        <v>11</v>
      </c>
      <c r="G15914">
        <v>15</v>
      </c>
      <c r="I15914">
        <v>19</v>
      </c>
      <c r="J15914">
        <v>59</v>
      </c>
      <c r="L15914">
        <v>85</v>
      </c>
      <c r="N15914">
        <v>18</v>
      </c>
      <c r="P15914">
        <v>2</v>
      </c>
      <c r="Q15914">
        <v>4</v>
      </c>
      <c r="S15914">
        <v>1</v>
      </c>
    </row>
    <row r="15915" spans="1:19" x14ac:dyDescent="0.2">
      <c r="A15915" t="s">
        <v>32832</v>
      </c>
      <c r="B15915" t="s">
        <v>32644</v>
      </c>
      <c r="C15915" t="s">
        <v>240</v>
      </c>
      <c r="D15915" t="s">
        <v>1002</v>
      </c>
      <c r="E15915" s="23">
        <v>44562</v>
      </c>
      <c r="F15915">
        <v>11</v>
      </c>
      <c r="G15915">
        <v>15</v>
      </c>
      <c r="I15915">
        <v>19</v>
      </c>
      <c r="J15915">
        <v>59</v>
      </c>
      <c r="L15915">
        <v>85</v>
      </c>
      <c r="N15915">
        <v>18</v>
      </c>
      <c r="P15915">
        <v>2</v>
      </c>
      <c r="Q15915">
        <v>4</v>
      </c>
      <c r="S15915">
        <v>1</v>
      </c>
    </row>
    <row r="15916" spans="1:19" x14ac:dyDescent="0.2">
      <c r="A15916" t="s">
        <v>32833</v>
      </c>
      <c r="B15916" t="s">
        <v>32645</v>
      </c>
      <c r="C15916" t="s">
        <v>241</v>
      </c>
      <c r="D15916" t="s">
        <v>1000</v>
      </c>
      <c r="E15916" s="23">
        <v>44562</v>
      </c>
      <c r="F15916">
        <v>35</v>
      </c>
      <c r="G15916">
        <v>31.5</v>
      </c>
      <c r="I15916">
        <v>243</v>
      </c>
      <c r="J15916">
        <v>389</v>
      </c>
      <c r="L15916">
        <v>350</v>
      </c>
      <c r="N15916">
        <v>220</v>
      </c>
      <c r="P15916">
        <v>10</v>
      </c>
      <c r="Q15916">
        <v>16</v>
      </c>
      <c r="S15916">
        <v>23</v>
      </c>
    </row>
    <row r="15917" spans="1:19" x14ac:dyDescent="0.2">
      <c r="A15917" t="s">
        <v>32834</v>
      </c>
      <c r="B15917" t="s">
        <v>32646</v>
      </c>
      <c r="C15917" t="s">
        <v>241</v>
      </c>
      <c r="D15917" t="s">
        <v>1002</v>
      </c>
      <c r="E15917" s="23">
        <v>44562</v>
      </c>
      <c r="F15917">
        <v>35</v>
      </c>
      <c r="G15917">
        <v>31.5</v>
      </c>
      <c r="I15917">
        <v>243</v>
      </c>
      <c r="J15917">
        <v>389</v>
      </c>
      <c r="L15917">
        <v>350</v>
      </c>
      <c r="N15917">
        <v>220</v>
      </c>
      <c r="P15917">
        <v>10</v>
      </c>
      <c r="Q15917">
        <v>16</v>
      </c>
      <c r="S15917">
        <v>23</v>
      </c>
    </row>
    <row r="15918" spans="1:19" x14ac:dyDescent="0.2">
      <c r="A15918" t="s">
        <v>32835</v>
      </c>
      <c r="B15918" t="s">
        <v>32647</v>
      </c>
      <c r="C15918" t="s">
        <v>318</v>
      </c>
      <c r="D15918" t="s">
        <v>1000</v>
      </c>
      <c r="E15918" s="23">
        <v>44562</v>
      </c>
      <c r="F15918">
        <v>3</v>
      </c>
      <c r="G15918">
        <v>7</v>
      </c>
      <c r="I15918">
        <v>8</v>
      </c>
      <c r="J15918">
        <v>16</v>
      </c>
      <c r="L15918">
        <v>40</v>
      </c>
      <c r="N15918">
        <v>8</v>
      </c>
      <c r="P15918">
        <v>1</v>
      </c>
      <c r="Q15918">
        <v>1</v>
      </c>
      <c r="S15918">
        <v>0</v>
      </c>
    </row>
    <row r="15919" spans="1:19" x14ac:dyDescent="0.2">
      <c r="A15919" t="s">
        <v>32836</v>
      </c>
      <c r="B15919" t="s">
        <v>32648</v>
      </c>
      <c r="C15919" t="s">
        <v>318</v>
      </c>
      <c r="D15919" t="s">
        <v>1002</v>
      </c>
      <c r="E15919" s="23">
        <v>44562</v>
      </c>
      <c r="F15919">
        <v>3</v>
      </c>
      <c r="G15919">
        <v>7</v>
      </c>
      <c r="I15919">
        <v>8</v>
      </c>
      <c r="J15919">
        <v>16</v>
      </c>
      <c r="L15919">
        <v>40</v>
      </c>
      <c r="N15919">
        <v>8</v>
      </c>
      <c r="P15919">
        <v>1</v>
      </c>
      <c r="Q15919">
        <v>1</v>
      </c>
      <c r="S15919">
        <v>0</v>
      </c>
    </row>
    <row r="15920" spans="1:19" x14ac:dyDescent="0.2">
      <c r="A15920" t="s">
        <v>32837</v>
      </c>
      <c r="B15920" t="s">
        <v>32649</v>
      </c>
      <c r="C15920" t="s">
        <v>896</v>
      </c>
      <c r="D15920" t="s">
        <v>1000</v>
      </c>
      <c r="E15920" s="23">
        <v>44562</v>
      </c>
      <c r="F15920">
        <v>65.5</v>
      </c>
      <c r="G15920">
        <v>73.5</v>
      </c>
      <c r="I15920">
        <v>354</v>
      </c>
      <c r="J15920">
        <v>556</v>
      </c>
      <c r="L15920">
        <v>585</v>
      </c>
      <c r="N15920">
        <v>310</v>
      </c>
      <c r="O15920" t="s">
        <v>904</v>
      </c>
      <c r="P15920">
        <v>27</v>
      </c>
      <c r="Q15920">
        <v>42</v>
      </c>
      <c r="S15920">
        <v>44</v>
      </c>
    </row>
    <row r="15921" spans="1:19" x14ac:dyDescent="0.2">
      <c r="A15921" t="s">
        <v>32838</v>
      </c>
      <c r="B15921" t="s">
        <v>32650</v>
      </c>
      <c r="C15921" t="s">
        <v>899</v>
      </c>
      <c r="D15921" t="s">
        <v>1001</v>
      </c>
      <c r="E15921" s="23">
        <v>44562</v>
      </c>
      <c r="F15921">
        <v>0</v>
      </c>
      <c r="G15921">
        <v>0</v>
      </c>
      <c r="I15921">
        <v>1</v>
      </c>
      <c r="J15921">
        <v>0</v>
      </c>
      <c r="L15921">
        <v>0</v>
      </c>
      <c r="N15921">
        <v>1</v>
      </c>
      <c r="O15921" t="s">
        <v>904</v>
      </c>
      <c r="P15921">
        <v>0</v>
      </c>
      <c r="Q15921">
        <v>0</v>
      </c>
      <c r="S15921">
        <v>0</v>
      </c>
    </row>
    <row r="15922" spans="1:19" x14ac:dyDescent="0.2">
      <c r="A15922" t="s">
        <v>32839</v>
      </c>
      <c r="B15922" t="s">
        <v>32651</v>
      </c>
      <c r="C15922" t="s">
        <v>1237</v>
      </c>
      <c r="D15922" t="s">
        <v>1000</v>
      </c>
      <c r="E15922" s="23">
        <v>44562</v>
      </c>
      <c r="F15922">
        <v>16.5</v>
      </c>
      <c r="G15922">
        <v>21</v>
      </c>
      <c r="I15922">
        <v>54</v>
      </c>
      <c r="J15922">
        <v>89</v>
      </c>
      <c r="L15922">
        <v>118</v>
      </c>
      <c r="N15922">
        <v>53</v>
      </c>
      <c r="P15922">
        <v>2</v>
      </c>
      <c r="Q15922">
        <v>5</v>
      </c>
      <c r="S15922">
        <v>1</v>
      </c>
    </row>
    <row r="15923" spans="1:19" x14ac:dyDescent="0.2">
      <c r="A15923" t="s">
        <v>32840</v>
      </c>
      <c r="B15923" t="s">
        <v>32652</v>
      </c>
      <c r="C15923" t="s">
        <v>1237</v>
      </c>
      <c r="D15923" t="s">
        <v>1001</v>
      </c>
      <c r="E15923" s="23">
        <v>44562</v>
      </c>
      <c r="F15923">
        <v>0</v>
      </c>
      <c r="G15923">
        <v>0</v>
      </c>
      <c r="I15923">
        <v>1</v>
      </c>
      <c r="J15923">
        <v>0</v>
      </c>
      <c r="L15923">
        <v>0</v>
      </c>
      <c r="N15923">
        <v>1</v>
      </c>
      <c r="P15923">
        <v>0</v>
      </c>
      <c r="Q15923">
        <v>0</v>
      </c>
      <c r="S15923">
        <v>0</v>
      </c>
    </row>
    <row r="15924" spans="1:19" x14ac:dyDescent="0.2">
      <c r="A15924" t="s">
        <v>32841</v>
      </c>
      <c r="B15924" t="s">
        <v>32653</v>
      </c>
      <c r="C15924" t="s">
        <v>1237</v>
      </c>
      <c r="D15924" t="s">
        <v>1002</v>
      </c>
      <c r="E15924" s="23">
        <v>44562</v>
      </c>
      <c r="F15924">
        <v>16.5</v>
      </c>
      <c r="G15924">
        <v>21</v>
      </c>
      <c r="I15924">
        <v>55</v>
      </c>
      <c r="J15924">
        <v>89</v>
      </c>
      <c r="L15924">
        <v>118</v>
      </c>
      <c r="N15924">
        <v>54</v>
      </c>
      <c r="P15924">
        <v>2</v>
      </c>
      <c r="Q15924">
        <v>5</v>
      </c>
      <c r="S15924">
        <v>1</v>
      </c>
    </row>
    <row r="15925" spans="1:19" x14ac:dyDescent="0.2">
      <c r="A15925" t="s">
        <v>32842</v>
      </c>
      <c r="B15925" t="s">
        <v>32654</v>
      </c>
      <c r="C15925" t="s">
        <v>235</v>
      </c>
      <c r="D15925" t="s">
        <v>1002</v>
      </c>
      <c r="E15925" s="23">
        <v>44562</v>
      </c>
      <c r="F15925">
        <v>65.5</v>
      </c>
      <c r="G15925">
        <v>73.5</v>
      </c>
      <c r="I15925">
        <v>355</v>
      </c>
      <c r="J15925">
        <v>556</v>
      </c>
      <c r="L15925">
        <v>585</v>
      </c>
      <c r="N15925">
        <v>311</v>
      </c>
      <c r="P15925">
        <v>27</v>
      </c>
      <c r="Q15925">
        <v>42</v>
      </c>
      <c r="S15925">
        <v>44</v>
      </c>
    </row>
    <row r="15926" spans="1:19" x14ac:dyDescent="0.2">
      <c r="A15926" t="s">
        <v>33031</v>
      </c>
      <c r="B15926" t="s">
        <v>32843</v>
      </c>
      <c r="C15926" t="s">
        <v>228</v>
      </c>
      <c r="D15926" t="s">
        <v>1000</v>
      </c>
      <c r="E15926" s="23">
        <v>44593</v>
      </c>
      <c r="F15926">
        <v>0</v>
      </c>
      <c r="G15926">
        <v>0</v>
      </c>
      <c r="I15926">
        <v>0</v>
      </c>
      <c r="J15926">
        <v>0</v>
      </c>
      <c r="L15926">
        <v>0</v>
      </c>
      <c r="N15926">
        <v>0</v>
      </c>
      <c r="P15926">
        <v>0</v>
      </c>
      <c r="Q15926">
        <v>0</v>
      </c>
      <c r="S15926">
        <v>0</v>
      </c>
    </row>
    <row r="15927" spans="1:19" x14ac:dyDescent="0.2">
      <c r="A15927" t="s">
        <v>33032</v>
      </c>
      <c r="B15927" t="s">
        <v>32844</v>
      </c>
      <c r="C15927" t="s">
        <v>211</v>
      </c>
      <c r="D15927" t="s">
        <v>1000</v>
      </c>
      <c r="E15927" s="23">
        <v>44593</v>
      </c>
      <c r="F15927">
        <v>0</v>
      </c>
      <c r="G15927">
        <v>0</v>
      </c>
      <c r="I15927">
        <v>0</v>
      </c>
      <c r="J15927">
        <v>0</v>
      </c>
      <c r="L15927">
        <v>0</v>
      </c>
      <c r="N15927">
        <v>0</v>
      </c>
      <c r="P15927">
        <v>0</v>
      </c>
      <c r="Q15927">
        <v>0</v>
      </c>
      <c r="S15927">
        <v>0</v>
      </c>
    </row>
    <row r="15928" spans="1:19" x14ac:dyDescent="0.2">
      <c r="A15928" t="s">
        <v>33033</v>
      </c>
      <c r="B15928" t="s">
        <v>32845</v>
      </c>
      <c r="C15928" t="s">
        <v>213</v>
      </c>
      <c r="D15928" t="s">
        <v>1000</v>
      </c>
      <c r="E15928" s="23">
        <v>44593</v>
      </c>
      <c r="F15928">
        <v>0</v>
      </c>
      <c r="G15928">
        <v>0</v>
      </c>
      <c r="I15928">
        <v>0</v>
      </c>
      <c r="J15928">
        <v>0</v>
      </c>
      <c r="L15928">
        <v>0</v>
      </c>
      <c r="N15928">
        <v>0</v>
      </c>
      <c r="P15928">
        <v>0</v>
      </c>
      <c r="Q15928">
        <v>0</v>
      </c>
      <c r="S15928">
        <v>0</v>
      </c>
    </row>
    <row r="15929" spans="1:19" x14ac:dyDescent="0.2">
      <c r="A15929" t="s">
        <v>33034</v>
      </c>
      <c r="B15929" t="s">
        <v>32846</v>
      </c>
      <c r="C15929" t="s">
        <v>229</v>
      </c>
      <c r="D15929" t="s">
        <v>1000</v>
      </c>
      <c r="E15929" s="23">
        <v>44593</v>
      </c>
      <c r="F15929">
        <v>0</v>
      </c>
      <c r="G15929">
        <v>0</v>
      </c>
      <c r="I15929">
        <v>0</v>
      </c>
      <c r="J15929">
        <v>0</v>
      </c>
      <c r="L15929">
        <v>0</v>
      </c>
      <c r="N15929">
        <v>0</v>
      </c>
      <c r="P15929">
        <v>0</v>
      </c>
      <c r="Q15929">
        <v>0</v>
      </c>
      <c r="S15929">
        <v>0</v>
      </c>
    </row>
    <row r="15930" spans="1:19" x14ac:dyDescent="0.2">
      <c r="A15930" t="s">
        <v>33035</v>
      </c>
      <c r="B15930" t="s">
        <v>32847</v>
      </c>
      <c r="C15930" t="s">
        <v>1051</v>
      </c>
      <c r="D15930" t="s">
        <v>1000</v>
      </c>
      <c r="E15930" s="23">
        <v>44593</v>
      </c>
      <c r="F15930">
        <v>0</v>
      </c>
      <c r="G15930">
        <v>0</v>
      </c>
      <c r="I15930">
        <v>0</v>
      </c>
      <c r="J15930">
        <v>0</v>
      </c>
      <c r="L15930">
        <v>0</v>
      </c>
      <c r="N15930">
        <v>0</v>
      </c>
      <c r="P15930">
        <v>0</v>
      </c>
      <c r="Q15930">
        <v>0</v>
      </c>
      <c r="S15930">
        <v>0</v>
      </c>
    </row>
    <row r="15931" spans="1:19" x14ac:dyDescent="0.2">
      <c r="A15931" t="s">
        <v>33036</v>
      </c>
      <c r="B15931" t="s">
        <v>32848</v>
      </c>
      <c r="C15931" t="s">
        <v>1048</v>
      </c>
      <c r="D15931" t="s">
        <v>1000</v>
      </c>
      <c r="E15931" s="23">
        <v>44593</v>
      </c>
      <c r="F15931">
        <v>0</v>
      </c>
      <c r="G15931">
        <v>0</v>
      </c>
      <c r="I15931">
        <v>0</v>
      </c>
      <c r="J15931">
        <v>0</v>
      </c>
      <c r="L15931">
        <v>0</v>
      </c>
      <c r="N15931">
        <v>0</v>
      </c>
      <c r="P15931">
        <v>0</v>
      </c>
      <c r="Q15931">
        <v>0</v>
      </c>
      <c r="S15931">
        <v>0</v>
      </c>
    </row>
    <row r="15932" spans="1:19" x14ac:dyDescent="0.2">
      <c r="A15932" t="s">
        <v>33037</v>
      </c>
      <c r="B15932" t="s">
        <v>32849</v>
      </c>
      <c r="C15932" t="s">
        <v>1047</v>
      </c>
      <c r="D15932" t="s">
        <v>1000</v>
      </c>
      <c r="E15932" s="23">
        <v>44593</v>
      </c>
      <c r="F15932">
        <v>1.5</v>
      </c>
      <c r="G15932">
        <v>1.5</v>
      </c>
      <c r="I15932">
        <v>16</v>
      </c>
      <c r="J15932">
        <v>8</v>
      </c>
      <c r="L15932">
        <v>8</v>
      </c>
      <c r="N15932">
        <v>16</v>
      </c>
      <c r="P15932">
        <v>0</v>
      </c>
      <c r="Q15932">
        <v>0</v>
      </c>
      <c r="S15932">
        <v>0</v>
      </c>
    </row>
    <row r="15933" spans="1:19" x14ac:dyDescent="0.2">
      <c r="A15933" t="s">
        <v>33038</v>
      </c>
      <c r="B15933" t="s">
        <v>32850</v>
      </c>
      <c r="C15933" t="s">
        <v>1050</v>
      </c>
      <c r="D15933" t="s">
        <v>1001</v>
      </c>
      <c r="E15933" s="23">
        <v>44593</v>
      </c>
      <c r="F15933">
        <v>0</v>
      </c>
      <c r="G15933">
        <v>0</v>
      </c>
      <c r="I15933">
        <v>0</v>
      </c>
      <c r="J15933">
        <v>0</v>
      </c>
      <c r="L15933">
        <v>0</v>
      </c>
      <c r="N15933">
        <v>0</v>
      </c>
      <c r="P15933">
        <v>0</v>
      </c>
      <c r="Q15933">
        <v>0</v>
      </c>
      <c r="S15933">
        <v>0</v>
      </c>
    </row>
    <row r="15934" spans="1:19" x14ac:dyDescent="0.2">
      <c r="A15934" t="s">
        <v>33039</v>
      </c>
      <c r="B15934" t="s">
        <v>32851</v>
      </c>
      <c r="C15934" t="s">
        <v>1050</v>
      </c>
      <c r="D15934" t="s">
        <v>1000</v>
      </c>
      <c r="E15934" s="23">
        <v>44593</v>
      </c>
      <c r="F15934">
        <v>0</v>
      </c>
      <c r="G15934">
        <v>0</v>
      </c>
      <c r="I15934">
        <v>0</v>
      </c>
      <c r="J15934">
        <v>0</v>
      </c>
      <c r="L15934">
        <v>0</v>
      </c>
      <c r="N15934">
        <v>0</v>
      </c>
      <c r="P15934">
        <v>0</v>
      </c>
      <c r="Q15934">
        <v>0</v>
      </c>
      <c r="S15934">
        <v>0</v>
      </c>
    </row>
    <row r="15935" spans="1:19" x14ac:dyDescent="0.2">
      <c r="A15935" t="s">
        <v>33040</v>
      </c>
      <c r="B15935" t="s">
        <v>32852</v>
      </c>
      <c r="C15935" t="s">
        <v>1049</v>
      </c>
      <c r="D15935" t="s">
        <v>1001</v>
      </c>
      <c r="E15935" s="23">
        <v>44593</v>
      </c>
      <c r="F15935">
        <v>0</v>
      </c>
      <c r="G15935">
        <v>0</v>
      </c>
      <c r="I15935">
        <v>0</v>
      </c>
      <c r="J15935">
        <v>0</v>
      </c>
      <c r="L15935">
        <v>0</v>
      </c>
      <c r="N15935">
        <v>0</v>
      </c>
      <c r="P15935">
        <v>0</v>
      </c>
      <c r="Q15935">
        <v>0</v>
      </c>
      <c r="S15935">
        <v>0</v>
      </c>
    </row>
    <row r="15936" spans="1:19" x14ac:dyDescent="0.2">
      <c r="A15936" t="s">
        <v>33041</v>
      </c>
      <c r="B15936" t="s">
        <v>32853</v>
      </c>
      <c r="C15936" t="s">
        <v>1048</v>
      </c>
      <c r="D15936" t="s">
        <v>1001</v>
      </c>
      <c r="E15936" s="23">
        <v>44593</v>
      </c>
      <c r="F15936">
        <v>0</v>
      </c>
      <c r="G15936">
        <v>0</v>
      </c>
      <c r="I15936">
        <v>1</v>
      </c>
      <c r="J15936">
        <v>0</v>
      </c>
      <c r="L15936">
        <v>0</v>
      </c>
      <c r="N15936">
        <v>1</v>
      </c>
      <c r="P15936">
        <v>0</v>
      </c>
      <c r="Q15936">
        <v>0</v>
      </c>
      <c r="S15936">
        <v>0</v>
      </c>
    </row>
    <row r="15937" spans="1:19" x14ac:dyDescent="0.2">
      <c r="A15937" t="s">
        <v>33036</v>
      </c>
      <c r="B15937" t="s">
        <v>32848</v>
      </c>
      <c r="C15937" t="s">
        <v>1048</v>
      </c>
      <c r="D15937" t="s">
        <v>1000</v>
      </c>
      <c r="E15937" s="23">
        <v>44593</v>
      </c>
      <c r="F15937">
        <v>0.5</v>
      </c>
      <c r="G15937">
        <v>0.5</v>
      </c>
      <c r="I15937">
        <v>1</v>
      </c>
      <c r="J15937">
        <v>3</v>
      </c>
      <c r="L15937">
        <v>3</v>
      </c>
      <c r="N15937">
        <v>1</v>
      </c>
      <c r="P15937">
        <v>0</v>
      </c>
      <c r="Q15937">
        <v>0</v>
      </c>
      <c r="S15937">
        <v>0</v>
      </c>
    </row>
    <row r="15938" spans="1:19" x14ac:dyDescent="0.2">
      <c r="A15938" t="s">
        <v>33042</v>
      </c>
      <c r="B15938" t="s">
        <v>32854</v>
      </c>
      <c r="C15938" t="s">
        <v>1047</v>
      </c>
      <c r="D15938" t="s">
        <v>1001</v>
      </c>
      <c r="E15938" s="23">
        <v>44593</v>
      </c>
      <c r="F15938">
        <v>0</v>
      </c>
      <c r="G15938">
        <v>0</v>
      </c>
      <c r="I15938">
        <v>0</v>
      </c>
      <c r="J15938">
        <v>0</v>
      </c>
      <c r="L15938">
        <v>0</v>
      </c>
      <c r="N15938">
        <v>0</v>
      </c>
      <c r="P15938">
        <v>0</v>
      </c>
      <c r="Q15938">
        <v>0</v>
      </c>
      <c r="S15938">
        <v>0</v>
      </c>
    </row>
    <row r="15939" spans="1:19" x14ac:dyDescent="0.2">
      <c r="A15939" t="s">
        <v>33043</v>
      </c>
      <c r="B15939" t="s">
        <v>32855</v>
      </c>
      <c r="C15939" t="s">
        <v>25343</v>
      </c>
      <c r="D15939" t="s">
        <v>1001</v>
      </c>
      <c r="E15939" s="23">
        <v>44593</v>
      </c>
      <c r="F15939">
        <v>0</v>
      </c>
      <c r="G15939">
        <v>0</v>
      </c>
      <c r="I15939">
        <v>0</v>
      </c>
      <c r="J15939">
        <v>0</v>
      </c>
      <c r="L15939">
        <v>0</v>
      </c>
      <c r="N15939">
        <v>0</v>
      </c>
      <c r="P15939">
        <v>0</v>
      </c>
      <c r="Q15939">
        <v>0</v>
      </c>
      <c r="S15939">
        <v>0</v>
      </c>
    </row>
    <row r="15940" spans="1:19" x14ac:dyDescent="0.2">
      <c r="A15940" t="s">
        <v>33044</v>
      </c>
      <c r="B15940" t="s">
        <v>32856</v>
      </c>
      <c r="C15940" t="s">
        <v>25343</v>
      </c>
      <c r="D15940" t="s">
        <v>1000</v>
      </c>
      <c r="E15940" s="23">
        <v>44593</v>
      </c>
      <c r="F15940">
        <v>0</v>
      </c>
      <c r="G15940">
        <v>0</v>
      </c>
      <c r="I15940">
        <v>0</v>
      </c>
      <c r="J15940">
        <v>0</v>
      </c>
      <c r="L15940">
        <v>0</v>
      </c>
      <c r="N15940">
        <v>0</v>
      </c>
      <c r="P15940">
        <v>0</v>
      </c>
      <c r="Q15940">
        <v>0</v>
      </c>
      <c r="S15940">
        <v>0</v>
      </c>
    </row>
    <row r="15941" spans="1:19" x14ac:dyDescent="0.2">
      <c r="A15941" t="s">
        <v>33045</v>
      </c>
      <c r="B15941" t="s">
        <v>32857</v>
      </c>
      <c r="C15941" t="s">
        <v>25698</v>
      </c>
      <c r="D15941" t="s">
        <v>1000</v>
      </c>
      <c r="E15941" s="23">
        <v>44593</v>
      </c>
      <c r="F15941">
        <v>2</v>
      </c>
      <c r="G15941">
        <v>3</v>
      </c>
      <c r="I15941">
        <v>10</v>
      </c>
      <c r="J15941">
        <v>12</v>
      </c>
      <c r="L15941">
        <v>18</v>
      </c>
      <c r="N15941">
        <v>9</v>
      </c>
      <c r="P15941">
        <v>0</v>
      </c>
      <c r="Q15941">
        <v>0</v>
      </c>
      <c r="S15941">
        <v>1</v>
      </c>
    </row>
    <row r="15942" spans="1:19" x14ac:dyDescent="0.2">
      <c r="A15942" t="s">
        <v>33046</v>
      </c>
      <c r="B15942" t="s">
        <v>32858</v>
      </c>
      <c r="C15942" t="s">
        <v>959</v>
      </c>
      <c r="D15942" t="s">
        <v>1000</v>
      </c>
      <c r="E15942" s="23">
        <v>44593</v>
      </c>
      <c r="F15942">
        <v>0</v>
      </c>
      <c r="G15942">
        <v>0</v>
      </c>
      <c r="I15942">
        <v>0</v>
      </c>
      <c r="J15942">
        <v>0</v>
      </c>
      <c r="L15942">
        <v>0</v>
      </c>
      <c r="N15942">
        <v>0</v>
      </c>
      <c r="P15942">
        <v>0</v>
      </c>
      <c r="Q15942">
        <v>0</v>
      </c>
      <c r="S15942">
        <v>0</v>
      </c>
    </row>
    <row r="15943" spans="1:19" x14ac:dyDescent="0.2">
      <c r="A15943" t="s">
        <v>33047</v>
      </c>
      <c r="B15943" t="s">
        <v>32859</v>
      </c>
      <c r="C15943" t="s">
        <v>205</v>
      </c>
      <c r="D15943" t="s">
        <v>1000</v>
      </c>
      <c r="E15943" s="23">
        <v>44593</v>
      </c>
      <c r="F15943">
        <v>0</v>
      </c>
      <c r="G15943">
        <v>0</v>
      </c>
      <c r="I15943">
        <v>0</v>
      </c>
      <c r="J15943">
        <v>0</v>
      </c>
      <c r="L15943">
        <v>0</v>
      </c>
      <c r="N15943">
        <v>0</v>
      </c>
      <c r="P15943">
        <v>0</v>
      </c>
      <c r="Q15943">
        <v>0</v>
      </c>
      <c r="S15943">
        <v>0</v>
      </c>
    </row>
    <row r="15944" spans="1:19" x14ac:dyDescent="0.2">
      <c r="A15944" t="s">
        <v>33048</v>
      </c>
      <c r="B15944" t="s">
        <v>32860</v>
      </c>
      <c r="C15944" t="s">
        <v>384</v>
      </c>
      <c r="D15944" t="s">
        <v>1000</v>
      </c>
      <c r="E15944" s="23">
        <v>44593</v>
      </c>
      <c r="F15944">
        <v>0</v>
      </c>
      <c r="G15944">
        <v>0</v>
      </c>
      <c r="I15944">
        <v>0</v>
      </c>
      <c r="J15944">
        <v>0</v>
      </c>
      <c r="L15944">
        <v>0</v>
      </c>
      <c r="N15944">
        <v>0</v>
      </c>
      <c r="P15944">
        <v>0</v>
      </c>
      <c r="Q15944">
        <v>0</v>
      </c>
      <c r="S15944">
        <v>0</v>
      </c>
    </row>
    <row r="15945" spans="1:19" x14ac:dyDescent="0.2">
      <c r="A15945" t="s">
        <v>33049</v>
      </c>
      <c r="B15945" t="s">
        <v>32861</v>
      </c>
      <c r="C15945" t="s">
        <v>210</v>
      </c>
      <c r="D15945" t="s">
        <v>1000</v>
      </c>
      <c r="E15945" s="23">
        <v>44593</v>
      </c>
      <c r="F15945">
        <v>0</v>
      </c>
      <c r="G15945">
        <v>0</v>
      </c>
      <c r="I15945">
        <v>0</v>
      </c>
      <c r="J15945">
        <v>0</v>
      </c>
      <c r="L15945">
        <v>0</v>
      </c>
      <c r="N15945">
        <v>0</v>
      </c>
      <c r="P15945">
        <v>0</v>
      </c>
      <c r="Q15945">
        <v>0</v>
      </c>
      <c r="S15945">
        <v>0</v>
      </c>
    </row>
    <row r="15946" spans="1:19" x14ac:dyDescent="0.2">
      <c r="A15946" t="s">
        <v>33050</v>
      </c>
      <c r="B15946" t="s">
        <v>32862</v>
      </c>
      <c r="C15946" t="s">
        <v>215</v>
      </c>
      <c r="D15946" t="s">
        <v>1000</v>
      </c>
      <c r="E15946" s="23">
        <v>44593</v>
      </c>
      <c r="F15946">
        <v>5</v>
      </c>
      <c r="G15946">
        <v>7</v>
      </c>
      <c r="I15946">
        <v>23</v>
      </c>
      <c r="J15946">
        <v>30</v>
      </c>
      <c r="L15946">
        <v>39</v>
      </c>
      <c r="N15946">
        <v>18</v>
      </c>
      <c r="P15946">
        <v>4</v>
      </c>
      <c r="Q15946">
        <v>7</v>
      </c>
      <c r="S15946">
        <v>5</v>
      </c>
    </row>
    <row r="15947" spans="1:19" x14ac:dyDescent="0.2">
      <c r="A15947" t="s">
        <v>33051</v>
      </c>
      <c r="B15947" t="s">
        <v>32863</v>
      </c>
      <c r="C15947" t="s">
        <v>960</v>
      </c>
      <c r="D15947" t="s">
        <v>1000</v>
      </c>
      <c r="E15947" s="23">
        <v>44593</v>
      </c>
      <c r="F15947">
        <v>0</v>
      </c>
      <c r="G15947">
        <v>0</v>
      </c>
      <c r="I15947">
        <v>0</v>
      </c>
      <c r="J15947">
        <v>0</v>
      </c>
      <c r="L15947">
        <v>0</v>
      </c>
      <c r="N15947">
        <v>0</v>
      </c>
      <c r="P15947">
        <v>0</v>
      </c>
      <c r="Q15947">
        <v>0</v>
      </c>
      <c r="S15947">
        <v>0</v>
      </c>
    </row>
    <row r="15948" spans="1:19" x14ac:dyDescent="0.2">
      <c r="A15948" t="s">
        <v>33052</v>
      </c>
      <c r="B15948" t="s">
        <v>32864</v>
      </c>
      <c r="C15948" t="s">
        <v>961</v>
      </c>
      <c r="D15948" t="s">
        <v>1000</v>
      </c>
      <c r="E15948" s="23">
        <v>44593</v>
      </c>
      <c r="F15948">
        <v>4</v>
      </c>
      <c r="G15948">
        <v>4</v>
      </c>
      <c r="I15948">
        <v>15</v>
      </c>
      <c r="J15948">
        <v>20</v>
      </c>
      <c r="L15948">
        <v>20</v>
      </c>
      <c r="N15948">
        <v>12</v>
      </c>
      <c r="P15948">
        <v>5</v>
      </c>
      <c r="Q15948">
        <v>5</v>
      </c>
      <c r="S15948">
        <v>3</v>
      </c>
    </row>
    <row r="15949" spans="1:19" x14ac:dyDescent="0.2">
      <c r="A15949" t="s">
        <v>33053</v>
      </c>
      <c r="B15949" t="s">
        <v>32865</v>
      </c>
      <c r="C15949" t="s">
        <v>221</v>
      </c>
      <c r="D15949" t="s">
        <v>1000</v>
      </c>
      <c r="E15949" s="23">
        <v>44593</v>
      </c>
      <c r="F15949">
        <v>0</v>
      </c>
      <c r="G15949">
        <v>0</v>
      </c>
      <c r="I15949">
        <v>0</v>
      </c>
      <c r="J15949">
        <v>0</v>
      </c>
      <c r="L15949">
        <v>0</v>
      </c>
      <c r="N15949">
        <v>0</v>
      </c>
      <c r="P15949">
        <v>0</v>
      </c>
      <c r="Q15949">
        <v>0</v>
      </c>
      <c r="S15949">
        <v>0</v>
      </c>
    </row>
    <row r="15950" spans="1:19" x14ac:dyDescent="0.2">
      <c r="A15950" t="s">
        <v>33054</v>
      </c>
      <c r="B15950" t="s">
        <v>32866</v>
      </c>
      <c r="C15950" t="s">
        <v>222</v>
      </c>
      <c r="D15950" t="s">
        <v>1000</v>
      </c>
      <c r="E15950" s="23">
        <v>44593</v>
      </c>
      <c r="F15950">
        <v>0</v>
      </c>
      <c r="G15950">
        <v>0</v>
      </c>
      <c r="I15950">
        <v>0</v>
      </c>
      <c r="J15950">
        <v>0</v>
      </c>
      <c r="L15950">
        <v>0</v>
      </c>
      <c r="N15950">
        <v>0</v>
      </c>
      <c r="P15950">
        <v>0</v>
      </c>
      <c r="Q15950">
        <v>0</v>
      </c>
      <c r="S15950">
        <v>0</v>
      </c>
    </row>
    <row r="15951" spans="1:19" x14ac:dyDescent="0.2">
      <c r="A15951" t="s">
        <v>33055</v>
      </c>
      <c r="B15951" t="s">
        <v>32867</v>
      </c>
      <c r="C15951" t="s">
        <v>1052</v>
      </c>
      <c r="D15951" t="s">
        <v>1000</v>
      </c>
      <c r="E15951" s="23">
        <v>44593</v>
      </c>
      <c r="F15951">
        <v>2.5</v>
      </c>
      <c r="G15951">
        <v>3</v>
      </c>
      <c r="I15951">
        <v>19</v>
      </c>
      <c r="J15951">
        <v>14</v>
      </c>
      <c r="L15951">
        <v>17</v>
      </c>
      <c r="N15951">
        <v>17</v>
      </c>
      <c r="P15951">
        <v>0</v>
      </c>
      <c r="Q15951">
        <v>1</v>
      </c>
      <c r="S15951">
        <v>2</v>
      </c>
    </row>
    <row r="15952" spans="1:19" x14ac:dyDescent="0.2">
      <c r="A15952" t="s">
        <v>33056</v>
      </c>
      <c r="B15952" t="s">
        <v>32868</v>
      </c>
      <c r="C15952" t="s">
        <v>1053</v>
      </c>
      <c r="D15952" t="s">
        <v>1000</v>
      </c>
      <c r="E15952" s="23">
        <v>44593</v>
      </c>
      <c r="F15952">
        <v>1</v>
      </c>
      <c r="G15952">
        <v>1</v>
      </c>
      <c r="I15952">
        <v>2</v>
      </c>
      <c r="J15952">
        <v>5</v>
      </c>
      <c r="L15952">
        <v>5</v>
      </c>
      <c r="N15952">
        <v>1</v>
      </c>
      <c r="P15952">
        <v>0</v>
      </c>
      <c r="Q15952">
        <v>0</v>
      </c>
      <c r="S15952">
        <v>1</v>
      </c>
    </row>
    <row r="15953" spans="1:19" x14ac:dyDescent="0.2">
      <c r="A15953" t="s">
        <v>33057</v>
      </c>
      <c r="B15953" t="s">
        <v>32869</v>
      </c>
      <c r="C15953" t="s">
        <v>1052</v>
      </c>
      <c r="D15953" t="s">
        <v>1001</v>
      </c>
      <c r="E15953" s="23">
        <v>44593</v>
      </c>
      <c r="F15953">
        <v>0</v>
      </c>
      <c r="G15953">
        <v>0</v>
      </c>
      <c r="I15953">
        <v>0</v>
      </c>
      <c r="J15953">
        <v>0</v>
      </c>
      <c r="L15953">
        <v>0</v>
      </c>
      <c r="N15953">
        <v>0</v>
      </c>
      <c r="P15953">
        <v>0</v>
      </c>
      <c r="Q15953">
        <v>0</v>
      </c>
      <c r="S15953">
        <v>0</v>
      </c>
    </row>
    <row r="15954" spans="1:19" x14ac:dyDescent="0.2">
      <c r="A15954" t="s">
        <v>33058</v>
      </c>
      <c r="B15954" t="s">
        <v>32870</v>
      </c>
      <c r="C15954" t="s">
        <v>1053</v>
      </c>
      <c r="D15954" t="s">
        <v>1001</v>
      </c>
      <c r="E15954" s="23">
        <v>44593</v>
      </c>
      <c r="F15954">
        <v>0</v>
      </c>
      <c r="G15954">
        <v>0</v>
      </c>
      <c r="I15954">
        <v>0</v>
      </c>
      <c r="J15954">
        <v>0</v>
      </c>
      <c r="L15954">
        <v>0</v>
      </c>
      <c r="N15954">
        <v>0</v>
      </c>
      <c r="P15954">
        <v>0</v>
      </c>
      <c r="Q15954">
        <v>0</v>
      </c>
      <c r="S15954">
        <v>0</v>
      </c>
    </row>
    <row r="15955" spans="1:19" x14ac:dyDescent="0.2">
      <c r="A15955" t="s">
        <v>33059</v>
      </c>
      <c r="B15955" t="s">
        <v>32871</v>
      </c>
      <c r="C15955" t="s">
        <v>1054</v>
      </c>
      <c r="D15955" t="s">
        <v>1001</v>
      </c>
      <c r="E15955" s="23">
        <v>44593</v>
      </c>
      <c r="F15955">
        <v>0</v>
      </c>
      <c r="G15955">
        <v>0</v>
      </c>
      <c r="I15955">
        <v>0</v>
      </c>
      <c r="J15955">
        <v>0</v>
      </c>
      <c r="L15955">
        <v>0</v>
      </c>
      <c r="N15955">
        <v>0</v>
      </c>
      <c r="P15955">
        <v>0</v>
      </c>
      <c r="Q15955">
        <v>0</v>
      </c>
      <c r="S15955">
        <v>0</v>
      </c>
    </row>
    <row r="15956" spans="1:19" x14ac:dyDescent="0.2">
      <c r="A15956" t="s">
        <v>33060</v>
      </c>
      <c r="B15956" t="s">
        <v>32872</v>
      </c>
      <c r="C15956" t="s">
        <v>1054</v>
      </c>
      <c r="D15956" t="s">
        <v>1000</v>
      </c>
      <c r="E15956" s="23">
        <v>44593</v>
      </c>
      <c r="F15956">
        <v>0</v>
      </c>
      <c r="G15956">
        <v>0</v>
      </c>
      <c r="I15956">
        <v>0</v>
      </c>
      <c r="J15956">
        <v>0</v>
      </c>
      <c r="L15956">
        <v>0</v>
      </c>
      <c r="N15956">
        <v>0</v>
      </c>
      <c r="P15956">
        <v>0</v>
      </c>
      <c r="Q15956">
        <v>0</v>
      </c>
      <c r="S15956">
        <v>0</v>
      </c>
    </row>
    <row r="15957" spans="1:19" x14ac:dyDescent="0.2">
      <c r="A15957" t="s">
        <v>33061</v>
      </c>
      <c r="B15957" t="s">
        <v>32873</v>
      </c>
      <c r="C15957" t="s">
        <v>25359</v>
      </c>
      <c r="D15957" t="s">
        <v>1001</v>
      </c>
      <c r="E15957" s="23">
        <v>44593</v>
      </c>
      <c r="F15957">
        <v>0</v>
      </c>
      <c r="G15957">
        <v>0</v>
      </c>
      <c r="I15957">
        <v>0</v>
      </c>
      <c r="J15957">
        <v>0</v>
      </c>
      <c r="L15957">
        <v>0</v>
      </c>
      <c r="N15957">
        <v>0</v>
      </c>
      <c r="P15957">
        <v>0</v>
      </c>
      <c r="Q15957">
        <v>0</v>
      </c>
      <c r="S15957">
        <v>0</v>
      </c>
    </row>
    <row r="15958" spans="1:19" x14ac:dyDescent="0.2">
      <c r="A15958" t="s">
        <v>33062</v>
      </c>
      <c r="B15958" t="s">
        <v>32874</v>
      </c>
      <c r="C15958" t="s">
        <v>25359</v>
      </c>
      <c r="D15958" t="s">
        <v>1000</v>
      </c>
      <c r="E15958" s="23">
        <v>44593</v>
      </c>
      <c r="F15958">
        <v>0</v>
      </c>
      <c r="G15958">
        <v>0</v>
      </c>
      <c r="I15958">
        <v>0</v>
      </c>
      <c r="J15958">
        <v>0</v>
      </c>
      <c r="L15958">
        <v>0</v>
      </c>
      <c r="N15958">
        <v>0</v>
      </c>
      <c r="P15958">
        <v>0</v>
      </c>
      <c r="Q15958">
        <v>0</v>
      </c>
      <c r="S15958">
        <v>0</v>
      </c>
    </row>
    <row r="15959" spans="1:19" x14ac:dyDescent="0.2">
      <c r="A15959" t="s">
        <v>33063</v>
      </c>
      <c r="B15959" t="s">
        <v>32875</v>
      </c>
      <c r="C15959" t="s">
        <v>200</v>
      </c>
      <c r="D15959" t="s">
        <v>1000</v>
      </c>
      <c r="E15959" s="23">
        <v>44593</v>
      </c>
      <c r="F15959">
        <v>0</v>
      </c>
      <c r="G15959">
        <v>0</v>
      </c>
      <c r="I15959">
        <v>0</v>
      </c>
      <c r="J15959">
        <v>0</v>
      </c>
      <c r="L15959">
        <v>0</v>
      </c>
      <c r="N15959">
        <v>0</v>
      </c>
      <c r="P15959">
        <v>0</v>
      </c>
      <c r="Q15959">
        <v>0</v>
      </c>
      <c r="S15959">
        <v>0</v>
      </c>
    </row>
    <row r="15960" spans="1:19" x14ac:dyDescent="0.2">
      <c r="A15960" t="s">
        <v>33064</v>
      </c>
      <c r="B15960" t="s">
        <v>32876</v>
      </c>
      <c r="C15960" t="s">
        <v>204</v>
      </c>
      <c r="D15960" t="s">
        <v>1000</v>
      </c>
      <c r="E15960" s="23">
        <v>44593</v>
      </c>
      <c r="F15960">
        <v>0</v>
      </c>
      <c r="G15960">
        <v>0</v>
      </c>
      <c r="I15960">
        <v>0</v>
      </c>
      <c r="J15960">
        <v>0</v>
      </c>
      <c r="L15960">
        <v>0</v>
      </c>
      <c r="N15960">
        <v>0</v>
      </c>
      <c r="P15960">
        <v>0</v>
      </c>
      <c r="Q15960">
        <v>0</v>
      </c>
      <c r="S15960">
        <v>0</v>
      </c>
    </row>
    <row r="15961" spans="1:19" x14ac:dyDescent="0.2">
      <c r="A15961" t="s">
        <v>33065</v>
      </c>
      <c r="B15961" t="s">
        <v>32877</v>
      </c>
      <c r="C15961" t="s">
        <v>385</v>
      </c>
      <c r="D15961" t="s">
        <v>1000</v>
      </c>
      <c r="E15961" s="23">
        <v>44593</v>
      </c>
      <c r="F15961">
        <v>0</v>
      </c>
      <c r="G15961">
        <v>0</v>
      </c>
      <c r="I15961">
        <v>0</v>
      </c>
      <c r="J15961">
        <v>0</v>
      </c>
      <c r="L15961">
        <v>0</v>
      </c>
      <c r="N15961">
        <v>0</v>
      </c>
      <c r="P15961">
        <v>0</v>
      </c>
      <c r="Q15961">
        <v>0</v>
      </c>
      <c r="S15961">
        <v>0</v>
      </c>
    </row>
    <row r="15962" spans="1:19" x14ac:dyDescent="0.2">
      <c r="A15962" t="s">
        <v>33066</v>
      </c>
      <c r="B15962" t="s">
        <v>32878</v>
      </c>
      <c r="C15962" t="s">
        <v>208</v>
      </c>
      <c r="D15962" t="s">
        <v>1000</v>
      </c>
      <c r="E15962" s="23">
        <v>44593</v>
      </c>
      <c r="F15962">
        <v>3.5</v>
      </c>
      <c r="G15962">
        <v>3.5</v>
      </c>
      <c r="I15962">
        <v>8</v>
      </c>
      <c r="J15962">
        <v>18</v>
      </c>
      <c r="L15962">
        <v>20</v>
      </c>
      <c r="N15962">
        <v>6</v>
      </c>
      <c r="P15962">
        <v>0</v>
      </c>
      <c r="Q15962">
        <v>0</v>
      </c>
      <c r="S15962">
        <v>2</v>
      </c>
    </row>
    <row r="15963" spans="1:19" x14ac:dyDescent="0.2">
      <c r="A15963" t="s">
        <v>33067</v>
      </c>
      <c r="B15963" t="s">
        <v>32879</v>
      </c>
      <c r="C15963" t="s">
        <v>900</v>
      </c>
      <c r="D15963" t="s">
        <v>1000</v>
      </c>
      <c r="E15963" s="23">
        <v>44593</v>
      </c>
      <c r="F15963">
        <v>2.5</v>
      </c>
      <c r="G15963">
        <v>4.5</v>
      </c>
      <c r="I15963">
        <v>2</v>
      </c>
      <c r="J15963">
        <v>14</v>
      </c>
      <c r="L15963">
        <v>26</v>
      </c>
      <c r="N15963">
        <v>2</v>
      </c>
      <c r="P15963">
        <v>2</v>
      </c>
      <c r="Q15963">
        <v>3</v>
      </c>
      <c r="S15963">
        <v>0</v>
      </c>
    </row>
    <row r="15964" spans="1:19" x14ac:dyDescent="0.2">
      <c r="A15964" t="s">
        <v>33068</v>
      </c>
      <c r="B15964" t="s">
        <v>32880</v>
      </c>
      <c r="C15964" t="s">
        <v>905</v>
      </c>
      <c r="D15964" t="s">
        <v>1000</v>
      </c>
      <c r="E15964" s="23">
        <v>44593</v>
      </c>
      <c r="F15964">
        <v>0</v>
      </c>
      <c r="G15964">
        <v>0</v>
      </c>
      <c r="I15964">
        <v>0</v>
      </c>
      <c r="J15964">
        <v>0</v>
      </c>
      <c r="L15964">
        <v>0</v>
      </c>
      <c r="N15964">
        <v>0</v>
      </c>
      <c r="P15964">
        <v>0</v>
      </c>
      <c r="Q15964">
        <v>0</v>
      </c>
      <c r="S15964">
        <v>0</v>
      </c>
    </row>
    <row r="15965" spans="1:19" x14ac:dyDescent="0.2">
      <c r="A15965" t="s">
        <v>33069</v>
      </c>
      <c r="B15965" t="s">
        <v>32881</v>
      </c>
      <c r="C15965" t="s">
        <v>316</v>
      </c>
      <c r="D15965" t="s">
        <v>1000</v>
      </c>
      <c r="E15965" s="23">
        <v>44593</v>
      </c>
      <c r="F15965">
        <v>4</v>
      </c>
      <c r="G15965">
        <v>6</v>
      </c>
      <c r="I15965">
        <v>8</v>
      </c>
      <c r="J15965">
        <v>22</v>
      </c>
      <c r="L15965">
        <v>34</v>
      </c>
      <c r="N15965">
        <v>7</v>
      </c>
      <c r="P15965">
        <v>0</v>
      </c>
      <c r="Q15965">
        <v>0</v>
      </c>
      <c r="S15965">
        <v>1</v>
      </c>
    </row>
    <row r="15966" spans="1:19" x14ac:dyDescent="0.2">
      <c r="A15966" t="s">
        <v>33070</v>
      </c>
      <c r="B15966" t="s">
        <v>32882</v>
      </c>
      <c r="C15966" t="s">
        <v>218</v>
      </c>
      <c r="D15966" t="s">
        <v>1000</v>
      </c>
      <c r="E15966" s="23">
        <v>44593</v>
      </c>
      <c r="F15966">
        <v>0</v>
      </c>
      <c r="G15966">
        <v>0</v>
      </c>
      <c r="I15966">
        <v>0</v>
      </c>
      <c r="J15966">
        <v>0</v>
      </c>
      <c r="L15966">
        <v>0</v>
      </c>
      <c r="N15966">
        <v>0</v>
      </c>
      <c r="P15966">
        <v>0</v>
      </c>
      <c r="Q15966">
        <v>0</v>
      </c>
      <c r="S15966">
        <v>0</v>
      </c>
    </row>
    <row r="15967" spans="1:19" x14ac:dyDescent="0.2">
      <c r="A15967" t="s">
        <v>33071</v>
      </c>
      <c r="B15967" t="s">
        <v>32883</v>
      </c>
      <c r="C15967" t="s">
        <v>202</v>
      </c>
      <c r="D15967" t="s">
        <v>1000</v>
      </c>
      <c r="E15967" s="23">
        <v>44593</v>
      </c>
      <c r="F15967">
        <v>9</v>
      </c>
      <c r="G15967">
        <v>7</v>
      </c>
      <c r="I15967">
        <v>58</v>
      </c>
      <c r="J15967">
        <v>98</v>
      </c>
      <c r="L15967">
        <v>73</v>
      </c>
      <c r="N15967">
        <v>55</v>
      </c>
      <c r="P15967">
        <v>0</v>
      </c>
      <c r="Q15967">
        <v>1</v>
      </c>
      <c r="S15967">
        <v>3</v>
      </c>
    </row>
    <row r="15968" spans="1:19" x14ac:dyDescent="0.2">
      <c r="A15968" t="s">
        <v>33072</v>
      </c>
      <c r="B15968" t="s">
        <v>32884</v>
      </c>
      <c r="C15968" t="s">
        <v>347</v>
      </c>
      <c r="D15968" t="s">
        <v>1000</v>
      </c>
      <c r="E15968" s="23">
        <v>44593</v>
      </c>
      <c r="F15968">
        <v>0</v>
      </c>
      <c r="G15968">
        <v>0</v>
      </c>
      <c r="I15968">
        <v>0</v>
      </c>
      <c r="J15968">
        <v>0</v>
      </c>
      <c r="L15968">
        <v>0</v>
      </c>
      <c r="N15968">
        <v>0</v>
      </c>
      <c r="P15968">
        <v>0</v>
      </c>
      <c r="Q15968">
        <v>0</v>
      </c>
      <c r="S15968">
        <v>0</v>
      </c>
    </row>
    <row r="15969" spans="1:19" x14ac:dyDescent="0.2">
      <c r="A15969" t="s">
        <v>33073</v>
      </c>
      <c r="B15969" t="s">
        <v>32885</v>
      </c>
      <c r="C15969" t="s">
        <v>224</v>
      </c>
      <c r="D15969" t="s">
        <v>1000</v>
      </c>
      <c r="E15969" s="23">
        <v>44593</v>
      </c>
      <c r="F15969">
        <v>0</v>
      </c>
      <c r="G15969">
        <v>0</v>
      </c>
      <c r="I15969">
        <v>0</v>
      </c>
      <c r="J15969">
        <v>0</v>
      </c>
      <c r="L15969">
        <v>0</v>
      </c>
      <c r="N15969">
        <v>0</v>
      </c>
      <c r="P15969">
        <v>0</v>
      </c>
      <c r="Q15969">
        <v>0</v>
      </c>
      <c r="S15969">
        <v>0</v>
      </c>
    </row>
    <row r="15970" spans="1:19" x14ac:dyDescent="0.2">
      <c r="A15970" t="s">
        <v>33074</v>
      </c>
      <c r="B15970" t="s">
        <v>32886</v>
      </c>
      <c r="C15970" t="s">
        <v>345</v>
      </c>
      <c r="D15970" t="s">
        <v>1000</v>
      </c>
      <c r="E15970" s="23">
        <v>44593</v>
      </c>
      <c r="F15970">
        <v>0</v>
      </c>
      <c r="G15970">
        <v>0</v>
      </c>
      <c r="I15970">
        <v>0</v>
      </c>
      <c r="J15970">
        <v>0</v>
      </c>
      <c r="L15970">
        <v>0</v>
      </c>
      <c r="N15970">
        <v>0</v>
      </c>
      <c r="P15970">
        <v>0</v>
      </c>
      <c r="Q15970">
        <v>0</v>
      </c>
      <c r="S15970">
        <v>0</v>
      </c>
    </row>
    <row r="15971" spans="1:19" x14ac:dyDescent="0.2">
      <c r="A15971" t="s">
        <v>33075</v>
      </c>
      <c r="B15971" t="s">
        <v>32887</v>
      </c>
      <c r="C15971" t="s">
        <v>226</v>
      </c>
      <c r="D15971" t="s">
        <v>1000</v>
      </c>
      <c r="E15971" s="23">
        <v>44593</v>
      </c>
      <c r="F15971">
        <v>3</v>
      </c>
      <c r="G15971">
        <v>4</v>
      </c>
      <c r="I15971">
        <v>14</v>
      </c>
      <c r="J15971">
        <v>42</v>
      </c>
      <c r="L15971">
        <v>56</v>
      </c>
      <c r="N15971">
        <v>14</v>
      </c>
      <c r="P15971">
        <v>0</v>
      </c>
      <c r="Q15971">
        <v>0</v>
      </c>
      <c r="S15971">
        <v>0</v>
      </c>
    </row>
    <row r="15972" spans="1:19" x14ac:dyDescent="0.2">
      <c r="A15972" t="s">
        <v>33076</v>
      </c>
      <c r="B15972" t="s">
        <v>32888</v>
      </c>
      <c r="C15972" t="s">
        <v>231</v>
      </c>
      <c r="D15972" t="s">
        <v>1000</v>
      </c>
      <c r="E15972" s="23">
        <v>44593</v>
      </c>
      <c r="F15972">
        <v>10</v>
      </c>
      <c r="G15972">
        <v>10</v>
      </c>
      <c r="I15972">
        <v>95</v>
      </c>
      <c r="J15972">
        <v>113</v>
      </c>
      <c r="L15972">
        <v>110</v>
      </c>
      <c r="N15972">
        <v>95</v>
      </c>
      <c r="P15972">
        <v>4</v>
      </c>
      <c r="Q15972">
        <v>6</v>
      </c>
      <c r="S15972">
        <v>0</v>
      </c>
    </row>
    <row r="15973" spans="1:19" x14ac:dyDescent="0.2">
      <c r="A15973" t="s">
        <v>33077</v>
      </c>
      <c r="B15973" t="s">
        <v>32889</v>
      </c>
      <c r="C15973" t="s">
        <v>216</v>
      </c>
      <c r="D15973" t="s">
        <v>1000</v>
      </c>
      <c r="E15973" s="23">
        <v>44593</v>
      </c>
      <c r="F15973">
        <v>8.5</v>
      </c>
      <c r="G15973">
        <v>7.5</v>
      </c>
      <c r="I15973">
        <v>60</v>
      </c>
      <c r="J15973">
        <v>85</v>
      </c>
      <c r="L15973">
        <v>75</v>
      </c>
      <c r="N15973">
        <v>47</v>
      </c>
      <c r="P15973">
        <v>0</v>
      </c>
      <c r="Q15973">
        <v>1</v>
      </c>
      <c r="S15973">
        <v>13</v>
      </c>
    </row>
    <row r="15974" spans="1:19" x14ac:dyDescent="0.2">
      <c r="A15974" t="s">
        <v>33078</v>
      </c>
      <c r="B15974" t="s">
        <v>32890</v>
      </c>
      <c r="C15974" t="s">
        <v>233</v>
      </c>
      <c r="D15974" t="s">
        <v>1000</v>
      </c>
      <c r="E15974" s="23">
        <v>44593</v>
      </c>
      <c r="F15974">
        <v>0</v>
      </c>
      <c r="G15974">
        <v>0</v>
      </c>
      <c r="I15974">
        <v>0</v>
      </c>
      <c r="J15974">
        <v>0</v>
      </c>
      <c r="L15974">
        <v>0</v>
      </c>
      <c r="N15974">
        <v>0</v>
      </c>
      <c r="P15974">
        <v>0</v>
      </c>
      <c r="Q15974">
        <v>0</v>
      </c>
      <c r="S15974">
        <v>0</v>
      </c>
    </row>
    <row r="15975" spans="1:19" x14ac:dyDescent="0.2">
      <c r="A15975" t="s">
        <v>33079</v>
      </c>
      <c r="B15975" t="s">
        <v>32891</v>
      </c>
      <c r="C15975" t="s">
        <v>219</v>
      </c>
      <c r="D15975" t="s">
        <v>1000</v>
      </c>
      <c r="E15975" s="23">
        <v>44593</v>
      </c>
      <c r="F15975">
        <v>0</v>
      </c>
      <c r="G15975">
        <v>0</v>
      </c>
      <c r="I15975">
        <v>0</v>
      </c>
      <c r="J15975">
        <v>0</v>
      </c>
      <c r="L15975">
        <v>0</v>
      </c>
      <c r="N15975">
        <v>0</v>
      </c>
      <c r="P15975">
        <v>0</v>
      </c>
      <c r="Q15975">
        <v>0</v>
      </c>
      <c r="S15975">
        <v>0</v>
      </c>
    </row>
    <row r="15976" spans="1:19" x14ac:dyDescent="0.2">
      <c r="A15976" t="s">
        <v>33080</v>
      </c>
      <c r="B15976" t="s">
        <v>32892</v>
      </c>
      <c r="C15976" t="s">
        <v>340</v>
      </c>
      <c r="D15976" t="s">
        <v>1000</v>
      </c>
      <c r="E15976" s="23">
        <v>44593</v>
      </c>
      <c r="F15976">
        <v>2.5</v>
      </c>
      <c r="G15976">
        <v>3</v>
      </c>
      <c r="I15976">
        <v>20</v>
      </c>
      <c r="J15976">
        <v>29</v>
      </c>
      <c r="L15976">
        <v>36</v>
      </c>
      <c r="N15976">
        <v>20</v>
      </c>
      <c r="P15976">
        <v>0</v>
      </c>
      <c r="Q15976">
        <v>1</v>
      </c>
      <c r="S15976">
        <v>0</v>
      </c>
    </row>
    <row r="15977" spans="1:19" x14ac:dyDescent="0.2">
      <c r="A15977" t="s">
        <v>33081</v>
      </c>
      <c r="B15977" t="s">
        <v>32893</v>
      </c>
      <c r="C15977" t="s">
        <v>350</v>
      </c>
      <c r="D15977" t="s">
        <v>1000</v>
      </c>
      <c r="E15977" s="23">
        <v>44593</v>
      </c>
      <c r="F15977">
        <v>0</v>
      </c>
      <c r="G15977">
        <v>0</v>
      </c>
      <c r="I15977">
        <v>0</v>
      </c>
      <c r="J15977">
        <v>0</v>
      </c>
      <c r="L15977">
        <v>0</v>
      </c>
      <c r="N15977">
        <v>0</v>
      </c>
      <c r="P15977">
        <v>0</v>
      </c>
      <c r="Q15977">
        <v>0</v>
      </c>
      <c r="S15977">
        <v>0</v>
      </c>
    </row>
    <row r="15978" spans="1:19" x14ac:dyDescent="0.2">
      <c r="A15978" t="s">
        <v>33082</v>
      </c>
      <c r="B15978" t="s">
        <v>32894</v>
      </c>
      <c r="C15978" t="s">
        <v>351</v>
      </c>
      <c r="D15978" t="s">
        <v>1000</v>
      </c>
      <c r="E15978" s="23">
        <v>44593</v>
      </c>
      <c r="F15978">
        <v>0</v>
      </c>
      <c r="G15978">
        <v>0</v>
      </c>
      <c r="I15978">
        <v>0</v>
      </c>
      <c r="J15978">
        <v>0</v>
      </c>
      <c r="L15978">
        <v>0</v>
      </c>
      <c r="N15978">
        <v>0</v>
      </c>
      <c r="P15978">
        <v>0</v>
      </c>
      <c r="Q15978">
        <v>0</v>
      </c>
      <c r="S15978">
        <v>0</v>
      </c>
    </row>
    <row r="15979" spans="1:19" x14ac:dyDescent="0.2">
      <c r="A15979" t="s">
        <v>33083</v>
      </c>
      <c r="B15979" t="s">
        <v>32895</v>
      </c>
      <c r="C15979" t="s">
        <v>352</v>
      </c>
      <c r="D15979" t="s">
        <v>1000</v>
      </c>
      <c r="E15979" s="23">
        <v>44593</v>
      </c>
      <c r="F15979">
        <v>0</v>
      </c>
      <c r="G15979">
        <v>0</v>
      </c>
      <c r="I15979">
        <v>0</v>
      </c>
      <c r="J15979">
        <v>0</v>
      </c>
      <c r="L15979">
        <v>0</v>
      </c>
      <c r="N15979">
        <v>0</v>
      </c>
      <c r="P15979">
        <v>0</v>
      </c>
      <c r="Q15979">
        <v>0</v>
      </c>
      <c r="S15979">
        <v>0</v>
      </c>
    </row>
    <row r="15980" spans="1:19" x14ac:dyDescent="0.2">
      <c r="A15980" t="s">
        <v>33084</v>
      </c>
      <c r="B15980" t="s">
        <v>32896</v>
      </c>
      <c r="C15980" t="s">
        <v>353</v>
      </c>
      <c r="D15980" t="s">
        <v>1000</v>
      </c>
      <c r="E15980" s="23">
        <v>44593</v>
      </c>
      <c r="F15980">
        <v>0</v>
      </c>
      <c r="G15980">
        <v>0</v>
      </c>
      <c r="I15980">
        <v>0</v>
      </c>
      <c r="J15980">
        <v>0</v>
      </c>
      <c r="L15980">
        <v>0</v>
      </c>
      <c r="N15980">
        <v>0</v>
      </c>
      <c r="P15980">
        <v>0</v>
      </c>
      <c r="Q15980">
        <v>0</v>
      </c>
      <c r="S15980">
        <v>0</v>
      </c>
    </row>
    <row r="15981" spans="1:19" x14ac:dyDescent="0.2">
      <c r="A15981" t="s">
        <v>33085</v>
      </c>
      <c r="B15981" t="s">
        <v>32897</v>
      </c>
      <c r="C15981" t="s">
        <v>386</v>
      </c>
      <c r="D15981" t="s">
        <v>1000</v>
      </c>
      <c r="E15981" s="23">
        <v>44593</v>
      </c>
      <c r="F15981">
        <v>0</v>
      </c>
      <c r="G15981">
        <v>0</v>
      </c>
      <c r="I15981">
        <v>0</v>
      </c>
      <c r="J15981">
        <v>0</v>
      </c>
      <c r="L15981">
        <v>0</v>
      </c>
      <c r="N15981">
        <v>0</v>
      </c>
      <c r="P15981">
        <v>0</v>
      </c>
      <c r="Q15981">
        <v>0</v>
      </c>
      <c r="S15981">
        <v>0</v>
      </c>
    </row>
    <row r="15982" spans="1:19" x14ac:dyDescent="0.2">
      <c r="A15982" t="s">
        <v>33086</v>
      </c>
      <c r="B15982" t="s">
        <v>32898</v>
      </c>
      <c r="C15982" t="s">
        <v>354</v>
      </c>
      <c r="D15982" t="s">
        <v>1000</v>
      </c>
      <c r="E15982" s="23">
        <v>44593</v>
      </c>
      <c r="F15982">
        <v>1.5</v>
      </c>
      <c r="G15982">
        <v>5</v>
      </c>
      <c r="I15982">
        <v>5</v>
      </c>
      <c r="J15982">
        <v>8</v>
      </c>
      <c r="L15982">
        <v>29</v>
      </c>
      <c r="N15982">
        <v>5</v>
      </c>
      <c r="P15982">
        <v>0</v>
      </c>
      <c r="Q15982">
        <v>0</v>
      </c>
      <c r="S15982">
        <v>0</v>
      </c>
    </row>
    <row r="15983" spans="1:19" x14ac:dyDescent="0.2">
      <c r="A15983" t="s">
        <v>33087</v>
      </c>
      <c r="B15983" t="s">
        <v>32899</v>
      </c>
      <c r="C15983" t="s">
        <v>355</v>
      </c>
      <c r="D15983" t="s">
        <v>1000</v>
      </c>
      <c r="E15983" s="23">
        <v>44593</v>
      </c>
      <c r="F15983">
        <v>1.5</v>
      </c>
      <c r="G15983">
        <v>2</v>
      </c>
      <c r="I15983">
        <v>3</v>
      </c>
      <c r="J15983">
        <v>8</v>
      </c>
      <c r="L15983">
        <v>11</v>
      </c>
      <c r="N15983">
        <v>3</v>
      </c>
      <c r="P15983">
        <v>0</v>
      </c>
      <c r="Q15983">
        <v>0</v>
      </c>
      <c r="S15983">
        <v>0</v>
      </c>
    </row>
    <row r="15984" spans="1:19" x14ac:dyDescent="0.2">
      <c r="A15984" t="s">
        <v>33088</v>
      </c>
      <c r="B15984" t="s">
        <v>32900</v>
      </c>
      <c r="C15984" t="s">
        <v>228</v>
      </c>
      <c r="D15984" t="s">
        <v>1002</v>
      </c>
      <c r="E15984" s="23">
        <v>44593</v>
      </c>
      <c r="F15984">
        <v>0</v>
      </c>
      <c r="G15984">
        <v>0</v>
      </c>
      <c r="I15984">
        <v>0</v>
      </c>
      <c r="J15984">
        <v>0</v>
      </c>
      <c r="L15984">
        <v>0</v>
      </c>
      <c r="N15984">
        <v>0</v>
      </c>
      <c r="P15984">
        <v>0</v>
      </c>
      <c r="Q15984">
        <v>0</v>
      </c>
      <c r="S15984">
        <v>0</v>
      </c>
    </row>
    <row r="15985" spans="1:19" x14ac:dyDescent="0.2">
      <c r="A15985" t="s">
        <v>33089</v>
      </c>
      <c r="B15985" t="s">
        <v>32901</v>
      </c>
      <c r="C15985" t="s">
        <v>211</v>
      </c>
      <c r="D15985" t="s">
        <v>1002</v>
      </c>
      <c r="E15985" s="23">
        <v>44593</v>
      </c>
      <c r="F15985">
        <v>0</v>
      </c>
      <c r="G15985">
        <v>0</v>
      </c>
      <c r="I15985">
        <v>0</v>
      </c>
      <c r="J15985">
        <v>0</v>
      </c>
      <c r="L15985">
        <v>0</v>
      </c>
      <c r="N15985">
        <v>0</v>
      </c>
      <c r="P15985">
        <v>0</v>
      </c>
      <c r="Q15985">
        <v>0</v>
      </c>
      <c r="S15985">
        <v>0</v>
      </c>
    </row>
    <row r="15986" spans="1:19" x14ac:dyDescent="0.2">
      <c r="A15986" t="s">
        <v>33090</v>
      </c>
      <c r="B15986" t="s">
        <v>32902</v>
      </c>
      <c r="C15986" t="s">
        <v>213</v>
      </c>
      <c r="D15986" t="s">
        <v>1002</v>
      </c>
      <c r="E15986" s="23">
        <v>44593</v>
      </c>
      <c r="F15986">
        <v>0</v>
      </c>
      <c r="G15986">
        <v>0</v>
      </c>
      <c r="I15986">
        <v>0</v>
      </c>
      <c r="J15986">
        <v>0</v>
      </c>
      <c r="L15986">
        <v>0</v>
      </c>
      <c r="N15986">
        <v>0</v>
      </c>
      <c r="P15986">
        <v>0</v>
      </c>
      <c r="Q15986">
        <v>0</v>
      </c>
      <c r="S15986">
        <v>0</v>
      </c>
    </row>
    <row r="15987" spans="1:19" x14ac:dyDescent="0.2">
      <c r="A15987" t="s">
        <v>33091</v>
      </c>
      <c r="B15987" t="s">
        <v>32903</v>
      </c>
      <c r="C15987" t="s">
        <v>229</v>
      </c>
      <c r="D15987" t="s">
        <v>1002</v>
      </c>
      <c r="E15987" s="23">
        <v>44593</v>
      </c>
      <c r="F15987">
        <v>0</v>
      </c>
      <c r="G15987">
        <v>0</v>
      </c>
      <c r="I15987">
        <v>0</v>
      </c>
      <c r="J15987">
        <v>0</v>
      </c>
      <c r="L15987">
        <v>0</v>
      </c>
      <c r="N15987">
        <v>0</v>
      </c>
      <c r="P15987">
        <v>0</v>
      </c>
      <c r="Q15987">
        <v>0</v>
      </c>
      <c r="S15987">
        <v>0</v>
      </c>
    </row>
    <row r="15988" spans="1:19" x14ac:dyDescent="0.2">
      <c r="A15988" t="s">
        <v>33092</v>
      </c>
      <c r="B15988" t="s">
        <v>32904</v>
      </c>
      <c r="C15988" t="s">
        <v>1051</v>
      </c>
      <c r="D15988" t="s">
        <v>1002</v>
      </c>
      <c r="E15988" s="23">
        <v>44593</v>
      </c>
      <c r="F15988">
        <v>0</v>
      </c>
      <c r="G15988">
        <v>0</v>
      </c>
      <c r="I15988">
        <v>0</v>
      </c>
      <c r="J15988">
        <v>0</v>
      </c>
      <c r="L15988">
        <v>0</v>
      </c>
      <c r="N15988">
        <v>0</v>
      </c>
      <c r="P15988">
        <v>0</v>
      </c>
      <c r="Q15988">
        <v>0</v>
      </c>
      <c r="S15988">
        <v>0</v>
      </c>
    </row>
    <row r="15989" spans="1:19" x14ac:dyDescent="0.2">
      <c r="A15989" t="s">
        <v>33093</v>
      </c>
      <c r="B15989" t="s">
        <v>32905</v>
      </c>
      <c r="C15989" t="s">
        <v>1049</v>
      </c>
      <c r="D15989" t="s">
        <v>1002</v>
      </c>
      <c r="E15989" s="23">
        <v>44593</v>
      </c>
      <c r="F15989">
        <v>0</v>
      </c>
      <c r="G15989">
        <v>0</v>
      </c>
      <c r="I15989">
        <v>0</v>
      </c>
      <c r="J15989">
        <v>0</v>
      </c>
      <c r="L15989">
        <v>0</v>
      </c>
      <c r="N15989">
        <v>0</v>
      </c>
      <c r="P15989">
        <v>0</v>
      </c>
      <c r="Q15989">
        <v>0</v>
      </c>
      <c r="S15989">
        <v>0</v>
      </c>
    </row>
    <row r="15990" spans="1:19" x14ac:dyDescent="0.2">
      <c r="A15990" t="s">
        <v>33094</v>
      </c>
      <c r="B15990" t="s">
        <v>32906</v>
      </c>
      <c r="C15990" t="s">
        <v>25343</v>
      </c>
      <c r="D15990" t="s">
        <v>1002</v>
      </c>
      <c r="E15990" s="23">
        <v>44593</v>
      </c>
      <c r="F15990">
        <v>0</v>
      </c>
      <c r="G15990">
        <v>0</v>
      </c>
      <c r="I15990">
        <v>0</v>
      </c>
      <c r="J15990">
        <v>0</v>
      </c>
      <c r="L15990">
        <v>0</v>
      </c>
      <c r="N15990">
        <v>0</v>
      </c>
      <c r="P15990">
        <v>0</v>
      </c>
      <c r="Q15990">
        <v>0</v>
      </c>
      <c r="S15990">
        <v>0</v>
      </c>
    </row>
    <row r="15991" spans="1:19" x14ac:dyDescent="0.2">
      <c r="A15991" t="s">
        <v>33095</v>
      </c>
      <c r="B15991" t="s">
        <v>32907</v>
      </c>
      <c r="C15991" t="s">
        <v>25698</v>
      </c>
      <c r="D15991" t="s">
        <v>1002</v>
      </c>
      <c r="E15991" s="23">
        <v>44593</v>
      </c>
      <c r="F15991">
        <v>2</v>
      </c>
      <c r="G15991">
        <v>3</v>
      </c>
      <c r="I15991">
        <v>10</v>
      </c>
      <c r="J15991">
        <v>12</v>
      </c>
      <c r="L15991">
        <v>18</v>
      </c>
      <c r="N15991">
        <v>9</v>
      </c>
      <c r="P15991">
        <v>0</v>
      </c>
      <c r="Q15991">
        <v>0</v>
      </c>
      <c r="S15991">
        <v>1</v>
      </c>
    </row>
    <row r="15992" spans="1:19" x14ac:dyDescent="0.2">
      <c r="A15992" t="s">
        <v>33096</v>
      </c>
      <c r="B15992" t="s">
        <v>32908</v>
      </c>
      <c r="C15992" t="s">
        <v>959</v>
      </c>
      <c r="D15992" t="s">
        <v>1002</v>
      </c>
      <c r="E15992" s="23">
        <v>44593</v>
      </c>
      <c r="F15992">
        <v>0</v>
      </c>
      <c r="G15992">
        <v>0</v>
      </c>
      <c r="I15992">
        <v>0</v>
      </c>
      <c r="J15992">
        <v>0</v>
      </c>
      <c r="L15992">
        <v>0</v>
      </c>
      <c r="N15992">
        <v>0</v>
      </c>
      <c r="P15992">
        <v>0</v>
      </c>
      <c r="Q15992">
        <v>0</v>
      </c>
      <c r="S15992">
        <v>0</v>
      </c>
    </row>
    <row r="15993" spans="1:19" x14ac:dyDescent="0.2">
      <c r="A15993" t="s">
        <v>33097</v>
      </c>
      <c r="B15993" t="s">
        <v>32909</v>
      </c>
      <c r="C15993" t="s">
        <v>205</v>
      </c>
      <c r="D15993" t="s">
        <v>1002</v>
      </c>
      <c r="E15993" s="23">
        <v>44593</v>
      </c>
      <c r="F15993">
        <v>0</v>
      </c>
      <c r="G15993">
        <v>0</v>
      </c>
      <c r="I15993">
        <v>0</v>
      </c>
      <c r="J15993">
        <v>0</v>
      </c>
      <c r="L15993">
        <v>0</v>
      </c>
      <c r="N15993">
        <v>0</v>
      </c>
      <c r="P15993">
        <v>0</v>
      </c>
      <c r="Q15993">
        <v>0</v>
      </c>
      <c r="S15993">
        <v>0</v>
      </c>
    </row>
    <row r="15994" spans="1:19" x14ac:dyDescent="0.2">
      <c r="A15994" t="s">
        <v>33098</v>
      </c>
      <c r="B15994" t="s">
        <v>32910</v>
      </c>
      <c r="C15994" t="s">
        <v>384</v>
      </c>
      <c r="D15994" t="s">
        <v>1002</v>
      </c>
      <c r="E15994" s="23">
        <v>44593</v>
      </c>
      <c r="F15994">
        <v>0</v>
      </c>
      <c r="G15994">
        <v>0</v>
      </c>
      <c r="I15994">
        <v>0</v>
      </c>
      <c r="J15994">
        <v>0</v>
      </c>
      <c r="L15994">
        <v>0</v>
      </c>
      <c r="N15994">
        <v>0</v>
      </c>
      <c r="P15994">
        <v>0</v>
      </c>
      <c r="Q15994">
        <v>0</v>
      </c>
      <c r="S15994">
        <v>0</v>
      </c>
    </row>
    <row r="15995" spans="1:19" x14ac:dyDescent="0.2">
      <c r="A15995" t="s">
        <v>33099</v>
      </c>
      <c r="B15995" t="s">
        <v>32911</v>
      </c>
      <c r="C15995" t="s">
        <v>210</v>
      </c>
      <c r="D15995" t="s">
        <v>1002</v>
      </c>
      <c r="E15995" s="23">
        <v>44593</v>
      </c>
      <c r="F15995">
        <v>0</v>
      </c>
      <c r="G15995">
        <v>0</v>
      </c>
      <c r="I15995">
        <v>0</v>
      </c>
      <c r="J15995">
        <v>0</v>
      </c>
      <c r="L15995">
        <v>0</v>
      </c>
      <c r="N15995">
        <v>0</v>
      </c>
      <c r="P15995">
        <v>0</v>
      </c>
      <c r="Q15995">
        <v>0</v>
      </c>
      <c r="S15995">
        <v>0</v>
      </c>
    </row>
    <row r="15996" spans="1:19" x14ac:dyDescent="0.2">
      <c r="A15996" t="s">
        <v>33100</v>
      </c>
      <c r="B15996" t="s">
        <v>32912</v>
      </c>
      <c r="C15996" t="s">
        <v>215</v>
      </c>
      <c r="D15996" t="s">
        <v>1002</v>
      </c>
      <c r="E15996" s="23">
        <v>44593</v>
      </c>
      <c r="F15996">
        <v>5</v>
      </c>
      <c r="G15996">
        <v>7</v>
      </c>
      <c r="I15996">
        <v>23</v>
      </c>
      <c r="J15996">
        <v>30</v>
      </c>
      <c r="L15996">
        <v>39</v>
      </c>
      <c r="N15996">
        <v>18</v>
      </c>
      <c r="P15996">
        <v>4</v>
      </c>
      <c r="Q15996">
        <v>7</v>
      </c>
      <c r="S15996">
        <v>5</v>
      </c>
    </row>
    <row r="15997" spans="1:19" x14ac:dyDescent="0.2">
      <c r="A15997" t="s">
        <v>33101</v>
      </c>
      <c r="B15997" t="s">
        <v>32913</v>
      </c>
      <c r="C15997" t="s">
        <v>960</v>
      </c>
      <c r="D15997" t="s">
        <v>1002</v>
      </c>
      <c r="E15997" s="23">
        <v>44593</v>
      </c>
      <c r="F15997">
        <v>0</v>
      </c>
      <c r="G15997">
        <v>0</v>
      </c>
      <c r="I15997">
        <v>0</v>
      </c>
      <c r="J15997">
        <v>0</v>
      </c>
      <c r="L15997">
        <v>0</v>
      </c>
      <c r="N15997">
        <v>0</v>
      </c>
      <c r="P15997">
        <v>0</v>
      </c>
      <c r="Q15997">
        <v>0</v>
      </c>
      <c r="S15997">
        <v>0</v>
      </c>
    </row>
    <row r="15998" spans="1:19" x14ac:dyDescent="0.2">
      <c r="A15998" t="s">
        <v>33102</v>
      </c>
      <c r="B15998" t="s">
        <v>32914</v>
      </c>
      <c r="C15998" t="s">
        <v>961</v>
      </c>
      <c r="D15998" t="s">
        <v>1002</v>
      </c>
      <c r="E15998" s="23">
        <v>44593</v>
      </c>
      <c r="F15998">
        <v>4</v>
      </c>
      <c r="G15998">
        <v>4</v>
      </c>
      <c r="I15998">
        <v>15</v>
      </c>
      <c r="J15998">
        <v>20</v>
      </c>
      <c r="L15998">
        <v>20</v>
      </c>
      <c r="N15998">
        <v>12</v>
      </c>
      <c r="P15998">
        <v>5</v>
      </c>
      <c r="Q15998">
        <v>5</v>
      </c>
      <c r="S15998">
        <v>3</v>
      </c>
    </row>
    <row r="15999" spans="1:19" x14ac:dyDescent="0.2">
      <c r="A15999" t="s">
        <v>33103</v>
      </c>
      <c r="B15999" t="s">
        <v>32915</v>
      </c>
      <c r="C15999" t="s">
        <v>221</v>
      </c>
      <c r="D15999" t="s">
        <v>1002</v>
      </c>
      <c r="E15999" s="23">
        <v>44593</v>
      </c>
      <c r="F15999">
        <v>0</v>
      </c>
      <c r="G15999">
        <v>0</v>
      </c>
      <c r="I15999">
        <v>0</v>
      </c>
      <c r="J15999">
        <v>0</v>
      </c>
      <c r="L15999">
        <v>0</v>
      </c>
      <c r="N15999">
        <v>0</v>
      </c>
      <c r="P15999">
        <v>0</v>
      </c>
      <c r="Q15999">
        <v>0</v>
      </c>
      <c r="S15999">
        <v>0</v>
      </c>
    </row>
    <row r="16000" spans="1:19" x14ac:dyDescent="0.2">
      <c r="A16000" t="s">
        <v>33104</v>
      </c>
      <c r="B16000" t="s">
        <v>32916</v>
      </c>
      <c r="C16000" t="s">
        <v>222</v>
      </c>
      <c r="D16000" t="s">
        <v>1002</v>
      </c>
      <c r="E16000" s="23">
        <v>44593</v>
      </c>
      <c r="F16000">
        <v>0</v>
      </c>
      <c r="G16000">
        <v>0</v>
      </c>
      <c r="I16000">
        <v>0</v>
      </c>
      <c r="J16000">
        <v>0</v>
      </c>
      <c r="L16000">
        <v>0</v>
      </c>
      <c r="N16000">
        <v>0</v>
      </c>
      <c r="P16000">
        <v>0</v>
      </c>
      <c r="Q16000">
        <v>0</v>
      </c>
      <c r="S16000">
        <v>0</v>
      </c>
    </row>
    <row r="16001" spans="1:19" x14ac:dyDescent="0.2">
      <c r="A16001" t="s">
        <v>33105</v>
      </c>
      <c r="B16001" t="s">
        <v>32917</v>
      </c>
      <c r="C16001" t="s">
        <v>25359</v>
      </c>
      <c r="D16001" t="s">
        <v>1002</v>
      </c>
      <c r="E16001" s="23">
        <v>44593</v>
      </c>
      <c r="F16001">
        <v>0</v>
      </c>
      <c r="G16001">
        <v>0</v>
      </c>
      <c r="I16001">
        <v>0</v>
      </c>
      <c r="J16001">
        <v>0</v>
      </c>
      <c r="L16001">
        <v>0</v>
      </c>
      <c r="N16001">
        <v>0</v>
      </c>
      <c r="P16001">
        <v>0</v>
      </c>
      <c r="Q16001">
        <v>0</v>
      </c>
      <c r="S16001">
        <v>0</v>
      </c>
    </row>
    <row r="16002" spans="1:19" x14ac:dyDescent="0.2">
      <c r="A16002" t="s">
        <v>33106</v>
      </c>
      <c r="B16002" t="s">
        <v>32918</v>
      </c>
      <c r="C16002" t="s">
        <v>200</v>
      </c>
      <c r="D16002" t="s">
        <v>1002</v>
      </c>
      <c r="E16002" s="23">
        <v>44593</v>
      </c>
      <c r="F16002">
        <v>0</v>
      </c>
      <c r="G16002">
        <v>0</v>
      </c>
      <c r="I16002">
        <v>0</v>
      </c>
      <c r="J16002">
        <v>0</v>
      </c>
      <c r="L16002">
        <v>0</v>
      </c>
      <c r="N16002">
        <v>0</v>
      </c>
      <c r="P16002">
        <v>0</v>
      </c>
      <c r="Q16002">
        <v>0</v>
      </c>
      <c r="S16002">
        <v>0</v>
      </c>
    </row>
    <row r="16003" spans="1:19" x14ac:dyDescent="0.2">
      <c r="A16003" t="s">
        <v>33107</v>
      </c>
      <c r="B16003" t="s">
        <v>32919</v>
      </c>
      <c r="C16003" t="s">
        <v>204</v>
      </c>
      <c r="D16003" t="s">
        <v>1002</v>
      </c>
      <c r="E16003" s="23">
        <v>44593</v>
      </c>
      <c r="F16003">
        <v>0</v>
      </c>
      <c r="G16003">
        <v>0</v>
      </c>
      <c r="I16003">
        <v>0</v>
      </c>
      <c r="J16003">
        <v>0</v>
      </c>
      <c r="L16003">
        <v>0</v>
      </c>
      <c r="N16003">
        <v>0</v>
      </c>
      <c r="P16003">
        <v>0</v>
      </c>
      <c r="Q16003">
        <v>0</v>
      </c>
      <c r="S16003">
        <v>0</v>
      </c>
    </row>
    <row r="16004" spans="1:19" x14ac:dyDescent="0.2">
      <c r="A16004" t="s">
        <v>33108</v>
      </c>
      <c r="B16004" t="s">
        <v>32920</v>
      </c>
      <c r="C16004" t="s">
        <v>385</v>
      </c>
      <c r="D16004" t="s">
        <v>1002</v>
      </c>
      <c r="E16004" s="23">
        <v>44593</v>
      </c>
      <c r="F16004">
        <v>0</v>
      </c>
      <c r="G16004">
        <v>0</v>
      </c>
      <c r="I16004">
        <v>0</v>
      </c>
      <c r="J16004">
        <v>0</v>
      </c>
      <c r="L16004">
        <v>0</v>
      </c>
      <c r="N16004">
        <v>0</v>
      </c>
      <c r="P16004">
        <v>0</v>
      </c>
      <c r="Q16004">
        <v>0</v>
      </c>
      <c r="S16004">
        <v>0</v>
      </c>
    </row>
    <row r="16005" spans="1:19" x14ac:dyDescent="0.2">
      <c r="A16005" t="s">
        <v>33109</v>
      </c>
      <c r="B16005" t="s">
        <v>32921</v>
      </c>
      <c r="C16005" t="s">
        <v>208</v>
      </c>
      <c r="D16005" t="s">
        <v>1002</v>
      </c>
      <c r="E16005" s="23">
        <v>44593</v>
      </c>
      <c r="F16005">
        <v>3.5</v>
      </c>
      <c r="G16005">
        <v>3.5</v>
      </c>
      <c r="I16005">
        <v>8</v>
      </c>
      <c r="J16005">
        <v>18</v>
      </c>
      <c r="L16005">
        <v>20</v>
      </c>
      <c r="N16005">
        <v>6</v>
      </c>
      <c r="P16005">
        <v>0</v>
      </c>
      <c r="Q16005">
        <v>0</v>
      </c>
      <c r="S16005">
        <v>2</v>
      </c>
    </row>
    <row r="16006" spans="1:19" x14ac:dyDescent="0.2">
      <c r="A16006" t="s">
        <v>33110</v>
      </c>
      <c r="B16006" t="s">
        <v>32922</v>
      </c>
      <c r="C16006" t="s">
        <v>900</v>
      </c>
      <c r="D16006" t="s">
        <v>1002</v>
      </c>
      <c r="E16006" s="23">
        <v>44593</v>
      </c>
      <c r="F16006">
        <v>2.5</v>
      </c>
      <c r="G16006">
        <v>4.5</v>
      </c>
      <c r="I16006">
        <v>2</v>
      </c>
      <c r="J16006">
        <v>14</v>
      </c>
      <c r="L16006">
        <v>26</v>
      </c>
      <c r="N16006">
        <v>2</v>
      </c>
      <c r="P16006">
        <v>2</v>
      </c>
      <c r="Q16006">
        <v>3</v>
      </c>
      <c r="S16006">
        <v>0</v>
      </c>
    </row>
    <row r="16007" spans="1:19" x14ac:dyDescent="0.2">
      <c r="A16007" t="s">
        <v>33111</v>
      </c>
      <c r="B16007" t="s">
        <v>32923</v>
      </c>
      <c r="C16007" t="s">
        <v>905</v>
      </c>
      <c r="D16007" t="s">
        <v>1002</v>
      </c>
      <c r="E16007" s="23">
        <v>44593</v>
      </c>
      <c r="F16007">
        <v>0</v>
      </c>
      <c r="G16007">
        <v>0</v>
      </c>
      <c r="I16007">
        <v>0</v>
      </c>
      <c r="J16007">
        <v>0</v>
      </c>
      <c r="L16007">
        <v>0</v>
      </c>
      <c r="N16007">
        <v>0</v>
      </c>
      <c r="P16007">
        <v>0</v>
      </c>
      <c r="Q16007">
        <v>0</v>
      </c>
      <c r="S16007">
        <v>0</v>
      </c>
    </row>
    <row r="16008" spans="1:19" x14ac:dyDescent="0.2">
      <c r="A16008" t="s">
        <v>33112</v>
      </c>
      <c r="B16008" t="s">
        <v>32924</v>
      </c>
      <c r="C16008" t="s">
        <v>316</v>
      </c>
      <c r="D16008" t="s">
        <v>1002</v>
      </c>
      <c r="E16008" s="23">
        <v>44593</v>
      </c>
      <c r="F16008">
        <v>4</v>
      </c>
      <c r="G16008">
        <v>6</v>
      </c>
      <c r="I16008">
        <v>8</v>
      </c>
      <c r="J16008">
        <v>22</v>
      </c>
      <c r="L16008">
        <v>34</v>
      </c>
      <c r="N16008">
        <v>7</v>
      </c>
      <c r="P16008">
        <v>0</v>
      </c>
      <c r="Q16008">
        <v>0</v>
      </c>
      <c r="S16008">
        <v>1</v>
      </c>
    </row>
    <row r="16009" spans="1:19" x14ac:dyDescent="0.2">
      <c r="A16009" t="s">
        <v>33113</v>
      </c>
      <c r="B16009" t="s">
        <v>32925</v>
      </c>
      <c r="C16009" t="s">
        <v>218</v>
      </c>
      <c r="D16009" t="s">
        <v>1002</v>
      </c>
      <c r="E16009" s="23">
        <v>44593</v>
      </c>
      <c r="F16009">
        <v>0</v>
      </c>
      <c r="G16009">
        <v>0</v>
      </c>
      <c r="I16009">
        <v>0</v>
      </c>
      <c r="J16009">
        <v>0</v>
      </c>
      <c r="L16009">
        <v>0</v>
      </c>
      <c r="N16009">
        <v>0</v>
      </c>
      <c r="P16009">
        <v>0</v>
      </c>
      <c r="Q16009">
        <v>0</v>
      </c>
      <c r="S16009">
        <v>0</v>
      </c>
    </row>
    <row r="16010" spans="1:19" x14ac:dyDescent="0.2">
      <c r="A16010" t="s">
        <v>33114</v>
      </c>
      <c r="B16010" t="s">
        <v>32926</v>
      </c>
      <c r="C16010" t="s">
        <v>202</v>
      </c>
      <c r="D16010" t="s">
        <v>1002</v>
      </c>
      <c r="E16010" s="23">
        <v>44593</v>
      </c>
      <c r="F16010">
        <v>9</v>
      </c>
      <c r="G16010">
        <v>7</v>
      </c>
      <c r="I16010">
        <v>58</v>
      </c>
      <c r="J16010">
        <v>98</v>
      </c>
      <c r="L16010">
        <v>73</v>
      </c>
      <c r="N16010">
        <v>55</v>
      </c>
      <c r="P16010">
        <v>0</v>
      </c>
      <c r="Q16010">
        <v>1</v>
      </c>
      <c r="S16010">
        <v>3</v>
      </c>
    </row>
    <row r="16011" spans="1:19" x14ac:dyDescent="0.2">
      <c r="A16011" t="s">
        <v>33115</v>
      </c>
      <c r="B16011" t="s">
        <v>32927</v>
      </c>
      <c r="C16011" t="s">
        <v>347</v>
      </c>
      <c r="D16011" t="s">
        <v>1002</v>
      </c>
      <c r="E16011" s="23">
        <v>44593</v>
      </c>
      <c r="F16011">
        <v>0</v>
      </c>
      <c r="G16011">
        <v>0</v>
      </c>
      <c r="I16011">
        <v>0</v>
      </c>
      <c r="J16011">
        <v>0</v>
      </c>
      <c r="L16011">
        <v>0</v>
      </c>
      <c r="N16011">
        <v>0</v>
      </c>
      <c r="P16011">
        <v>0</v>
      </c>
      <c r="Q16011">
        <v>0</v>
      </c>
      <c r="S16011">
        <v>0</v>
      </c>
    </row>
    <row r="16012" spans="1:19" x14ac:dyDescent="0.2">
      <c r="A16012" t="s">
        <v>33116</v>
      </c>
      <c r="B16012" t="s">
        <v>32928</v>
      </c>
      <c r="C16012" t="s">
        <v>224</v>
      </c>
      <c r="D16012" t="s">
        <v>1002</v>
      </c>
      <c r="E16012" s="23">
        <v>44593</v>
      </c>
      <c r="F16012">
        <v>0</v>
      </c>
      <c r="G16012">
        <v>0</v>
      </c>
      <c r="I16012">
        <v>0</v>
      </c>
      <c r="J16012">
        <v>0</v>
      </c>
      <c r="L16012">
        <v>0</v>
      </c>
      <c r="N16012">
        <v>0</v>
      </c>
      <c r="P16012">
        <v>0</v>
      </c>
      <c r="Q16012">
        <v>0</v>
      </c>
      <c r="S16012">
        <v>0</v>
      </c>
    </row>
    <row r="16013" spans="1:19" x14ac:dyDescent="0.2">
      <c r="A16013" t="s">
        <v>33117</v>
      </c>
      <c r="B16013" t="s">
        <v>32929</v>
      </c>
      <c r="C16013" t="s">
        <v>345</v>
      </c>
      <c r="D16013" t="s">
        <v>1002</v>
      </c>
      <c r="E16013" s="23">
        <v>44593</v>
      </c>
      <c r="F16013">
        <v>0</v>
      </c>
      <c r="G16013">
        <v>0</v>
      </c>
      <c r="I16013">
        <v>0</v>
      </c>
      <c r="J16013">
        <v>0</v>
      </c>
      <c r="L16013">
        <v>0</v>
      </c>
      <c r="N16013">
        <v>0</v>
      </c>
      <c r="P16013">
        <v>0</v>
      </c>
      <c r="Q16013">
        <v>0</v>
      </c>
      <c r="S16013">
        <v>0</v>
      </c>
    </row>
    <row r="16014" spans="1:19" x14ac:dyDescent="0.2">
      <c r="A16014" t="s">
        <v>33118</v>
      </c>
      <c r="B16014" t="s">
        <v>32930</v>
      </c>
      <c r="C16014" t="s">
        <v>226</v>
      </c>
      <c r="D16014" t="s">
        <v>1002</v>
      </c>
      <c r="E16014" s="23">
        <v>44593</v>
      </c>
      <c r="F16014">
        <v>3</v>
      </c>
      <c r="G16014">
        <v>4</v>
      </c>
      <c r="I16014">
        <v>14</v>
      </c>
      <c r="J16014">
        <v>42</v>
      </c>
      <c r="L16014">
        <v>56</v>
      </c>
      <c r="N16014">
        <v>14</v>
      </c>
      <c r="P16014">
        <v>0</v>
      </c>
      <c r="Q16014">
        <v>0</v>
      </c>
      <c r="S16014">
        <v>0</v>
      </c>
    </row>
    <row r="16015" spans="1:19" x14ac:dyDescent="0.2">
      <c r="A16015" t="s">
        <v>33119</v>
      </c>
      <c r="B16015" t="s">
        <v>32931</v>
      </c>
      <c r="C16015" t="s">
        <v>231</v>
      </c>
      <c r="D16015" t="s">
        <v>1002</v>
      </c>
      <c r="E16015" s="23">
        <v>44593</v>
      </c>
      <c r="F16015">
        <v>10</v>
      </c>
      <c r="G16015">
        <v>10</v>
      </c>
      <c r="I16015">
        <v>95</v>
      </c>
      <c r="J16015">
        <v>113</v>
      </c>
      <c r="L16015">
        <v>110</v>
      </c>
      <c r="N16015">
        <v>95</v>
      </c>
      <c r="P16015">
        <v>4</v>
      </c>
      <c r="Q16015">
        <v>6</v>
      </c>
      <c r="S16015">
        <v>0</v>
      </c>
    </row>
    <row r="16016" spans="1:19" x14ac:dyDescent="0.2">
      <c r="A16016" t="s">
        <v>33120</v>
      </c>
      <c r="B16016" t="s">
        <v>32932</v>
      </c>
      <c r="C16016" t="s">
        <v>216</v>
      </c>
      <c r="D16016" t="s">
        <v>1002</v>
      </c>
      <c r="E16016" s="23">
        <v>44593</v>
      </c>
      <c r="F16016">
        <v>8.5</v>
      </c>
      <c r="G16016">
        <v>7.5</v>
      </c>
      <c r="I16016">
        <v>60</v>
      </c>
      <c r="J16016">
        <v>85</v>
      </c>
      <c r="L16016">
        <v>75</v>
      </c>
      <c r="N16016">
        <v>47</v>
      </c>
      <c r="P16016">
        <v>0</v>
      </c>
      <c r="Q16016">
        <v>1</v>
      </c>
      <c r="S16016">
        <v>13</v>
      </c>
    </row>
    <row r="16017" spans="1:19" x14ac:dyDescent="0.2">
      <c r="A16017" t="s">
        <v>33121</v>
      </c>
      <c r="B16017" t="s">
        <v>32933</v>
      </c>
      <c r="C16017" t="s">
        <v>233</v>
      </c>
      <c r="D16017" t="s">
        <v>1002</v>
      </c>
      <c r="E16017" s="23">
        <v>44593</v>
      </c>
      <c r="F16017">
        <v>0</v>
      </c>
      <c r="G16017">
        <v>0</v>
      </c>
      <c r="I16017">
        <v>0</v>
      </c>
      <c r="J16017">
        <v>0</v>
      </c>
      <c r="L16017">
        <v>0</v>
      </c>
      <c r="N16017">
        <v>0</v>
      </c>
      <c r="P16017">
        <v>0</v>
      </c>
      <c r="Q16017">
        <v>0</v>
      </c>
      <c r="S16017">
        <v>0</v>
      </c>
    </row>
    <row r="16018" spans="1:19" x14ac:dyDescent="0.2">
      <c r="A16018" t="s">
        <v>33122</v>
      </c>
      <c r="B16018" t="s">
        <v>32934</v>
      </c>
      <c r="C16018" t="s">
        <v>219</v>
      </c>
      <c r="D16018" t="s">
        <v>1002</v>
      </c>
      <c r="E16018" s="23">
        <v>44593</v>
      </c>
      <c r="F16018">
        <v>0</v>
      </c>
      <c r="G16018">
        <v>0</v>
      </c>
      <c r="I16018">
        <v>0</v>
      </c>
      <c r="J16018">
        <v>0</v>
      </c>
      <c r="L16018">
        <v>0</v>
      </c>
      <c r="N16018">
        <v>0</v>
      </c>
      <c r="P16018">
        <v>0</v>
      </c>
      <c r="Q16018">
        <v>0</v>
      </c>
      <c r="S16018">
        <v>0</v>
      </c>
    </row>
    <row r="16019" spans="1:19" x14ac:dyDescent="0.2">
      <c r="A16019" t="s">
        <v>33123</v>
      </c>
      <c r="B16019" t="s">
        <v>32935</v>
      </c>
      <c r="C16019" t="s">
        <v>340</v>
      </c>
      <c r="D16019" t="s">
        <v>1002</v>
      </c>
      <c r="E16019" s="23">
        <v>44593</v>
      </c>
      <c r="F16019">
        <v>2.5</v>
      </c>
      <c r="G16019">
        <v>3</v>
      </c>
      <c r="I16019">
        <v>20</v>
      </c>
      <c r="J16019">
        <v>29</v>
      </c>
      <c r="L16019">
        <v>36</v>
      </c>
      <c r="N16019">
        <v>20</v>
      </c>
      <c r="P16019">
        <v>0</v>
      </c>
      <c r="Q16019">
        <v>1</v>
      </c>
      <c r="S16019">
        <v>0</v>
      </c>
    </row>
    <row r="16020" spans="1:19" x14ac:dyDescent="0.2">
      <c r="A16020" t="s">
        <v>33124</v>
      </c>
      <c r="B16020" t="s">
        <v>32936</v>
      </c>
      <c r="C16020" t="s">
        <v>350</v>
      </c>
      <c r="D16020" t="s">
        <v>1002</v>
      </c>
      <c r="E16020" s="23">
        <v>44593</v>
      </c>
      <c r="F16020">
        <v>0</v>
      </c>
      <c r="G16020">
        <v>0</v>
      </c>
      <c r="I16020">
        <v>0</v>
      </c>
      <c r="J16020">
        <v>0</v>
      </c>
      <c r="L16020">
        <v>0</v>
      </c>
      <c r="N16020">
        <v>0</v>
      </c>
      <c r="P16020">
        <v>0</v>
      </c>
      <c r="Q16020">
        <v>0</v>
      </c>
      <c r="S16020">
        <v>0</v>
      </c>
    </row>
    <row r="16021" spans="1:19" x14ac:dyDescent="0.2">
      <c r="A16021" t="s">
        <v>33125</v>
      </c>
      <c r="B16021" t="s">
        <v>32937</v>
      </c>
      <c r="C16021" t="s">
        <v>351</v>
      </c>
      <c r="D16021" t="s">
        <v>1002</v>
      </c>
      <c r="E16021" s="23">
        <v>44593</v>
      </c>
      <c r="F16021">
        <v>0</v>
      </c>
      <c r="G16021">
        <v>0</v>
      </c>
      <c r="I16021">
        <v>0</v>
      </c>
      <c r="J16021">
        <v>0</v>
      </c>
      <c r="L16021">
        <v>0</v>
      </c>
      <c r="N16021">
        <v>0</v>
      </c>
      <c r="P16021">
        <v>0</v>
      </c>
      <c r="Q16021">
        <v>0</v>
      </c>
      <c r="S16021">
        <v>0</v>
      </c>
    </row>
    <row r="16022" spans="1:19" x14ac:dyDescent="0.2">
      <c r="A16022" t="s">
        <v>33126</v>
      </c>
      <c r="B16022" t="s">
        <v>32938</v>
      </c>
      <c r="C16022" t="s">
        <v>352</v>
      </c>
      <c r="D16022" t="s">
        <v>1002</v>
      </c>
      <c r="E16022" s="23">
        <v>44593</v>
      </c>
      <c r="F16022">
        <v>0</v>
      </c>
      <c r="G16022">
        <v>0</v>
      </c>
      <c r="I16022">
        <v>0</v>
      </c>
      <c r="J16022">
        <v>0</v>
      </c>
      <c r="L16022">
        <v>0</v>
      </c>
      <c r="N16022">
        <v>0</v>
      </c>
      <c r="P16022">
        <v>0</v>
      </c>
      <c r="Q16022">
        <v>0</v>
      </c>
      <c r="S16022">
        <v>0</v>
      </c>
    </row>
    <row r="16023" spans="1:19" x14ac:dyDescent="0.2">
      <c r="A16023" t="s">
        <v>33127</v>
      </c>
      <c r="B16023" t="s">
        <v>32939</v>
      </c>
      <c r="C16023" t="s">
        <v>353</v>
      </c>
      <c r="D16023" t="s">
        <v>1002</v>
      </c>
      <c r="E16023" s="23">
        <v>44593</v>
      </c>
      <c r="F16023">
        <v>0</v>
      </c>
      <c r="G16023">
        <v>0</v>
      </c>
      <c r="I16023">
        <v>0</v>
      </c>
      <c r="J16023">
        <v>0</v>
      </c>
      <c r="L16023">
        <v>0</v>
      </c>
      <c r="N16023">
        <v>0</v>
      </c>
      <c r="P16023">
        <v>0</v>
      </c>
      <c r="Q16023">
        <v>0</v>
      </c>
      <c r="S16023">
        <v>0</v>
      </c>
    </row>
    <row r="16024" spans="1:19" x14ac:dyDescent="0.2">
      <c r="A16024" t="s">
        <v>33128</v>
      </c>
      <c r="B16024" t="s">
        <v>32940</v>
      </c>
      <c r="C16024" t="s">
        <v>386</v>
      </c>
      <c r="D16024" t="s">
        <v>1002</v>
      </c>
      <c r="E16024" s="23">
        <v>44593</v>
      </c>
      <c r="F16024">
        <v>0</v>
      </c>
      <c r="G16024">
        <v>0</v>
      </c>
      <c r="I16024">
        <v>0</v>
      </c>
      <c r="J16024">
        <v>0</v>
      </c>
      <c r="L16024">
        <v>0</v>
      </c>
      <c r="N16024">
        <v>0</v>
      </c>
      <c r="P16024">
        <v>0</v>
      </c>
      <c r="Q16024">
        <v>0</v>
      </c>
      <c r="S16024">
        <v>0</v>
      </c>
    </row>
    <row r="16025" spans="1:19" x14ac:dyDescent="0.2">
      <c r="A16025" t="s">
        <v>33129</v>
      </c>
      <c r="B16025" t="s">
        <v>32941</v>
      </c>
      <c r="C16025" t="s">
        <v>354</v>
      </c>
      <c r="D16025" t="s">
        <v>1002</v>
      </c>
      <c r="E16025" s="23">
        <v>44593</v>
      </c>
      <c r="F16025">
        <v>1.5</v>
      </c>
      <c r="G16025">
        <v>5</v>
      </c>
      <c r="I16025">
        <v>5</v>
      </c>
      <c r="J16025">
        <v>8</v>
      </c>
      <c r="L16025">
        <v>29</v>
      </c>
      <c r="N16025">
        <v>5</v>
      </c>
      <c r="P16025">
        <v>0</v>
      </c>
      <c r="Q16025">
        <v>0</v>
      </c>
      <c r="S16025">
        <v>0</v>
      </c>
    </row>
    <row r="16026" spans="1:19" x14ac:dyDescent="0.2">
      <c r="A16026" t="s">
        <v>33130</v>
      </c>
      <c r="B16026" t="s">
        <v>32942</v>
      </c>
      <c r="C16026" t="s">
        <v>355</v>
      </c>
      <c r="D16026" t="s">
        <v>1002</v>
      </c>
      <c r="E16026" s="23">
        <v>44593</v>
      </c>
      <c r="F16026">
        <v>1.5</v>
      </c>
      <c r="G16026">
        <v>2</v>
      </c>
      <c r="I16026">
        <v>3</v>
      </c>
      <c r="J16026">
        <v>8</v>
      </c>
      <c r="L16026">
        <v>11</v>
      </c>
      <c r="N16026">
        <v>3</v>
      </c>
      <c r="P16026">
        <v>0</v>
      </c>
      <c r="Q16026">
        <v>0</v>
      </c>
      <c r="S16026">
        <v>0</v>
      </c>
    </row>
    <row r="16027" spans="1:19" x14ac:dyDescent="0.2">
      <c r="A16027" t="s">
        <v>33131</v>
      </c>
      <c r="B16027" t="s">
        <v>32943</v>
      </c>
      <c r="C16027" t="s">
        <v>1048</v>
      </c>
      <c r="D16027" t="s">
        <v>1002</v>
      </c>
      <c r="E16027" s="23">
        <v>44593</v>
      </c>
      <c r="F16027">
        <v>0.5</v>
      </c>
      <c r="G16027">
        <v>0.5</v>
      </c>
      <c r="I16027">
        <v>2</v>
      </c>
      <c r="J16027">
        <v>3</v>
      </c>
      <c r="L16027">
        <v>3</v>
      </c>
      <c r="N16027">
        <v>2</v>
      </c>
      <c r="P16027">
        <v>0</v>
      </c>
      <c r="Q16027">
        <v>0</v>
      </c>
      <c r="S16027">
        <v>0</v>
      </c>
    </row>
    <row r="16028" spans="1:19" x14ac:dyDescent="0.2">
      <c r="A16028" t="s">
        <v>33132</v>
      </c>
      <c r="B16028" t="s">
        <v>32944</v>
      </c>
      <c r="C16028" t="s">
        <v>1047</v>
      </c>
      <c r="D16028" t="s">
        <v>1002</v>
      </c>
      <c r="E16028" s="23">
        <v>44593</v>
      </c>
      <c r="F16028">
        <v>1.5</v>
      </c>
      <c r="G16028">
        <v>1.5</v>
      </c>
      <c r="I16028">
        <v>16</v>
      </c>
      <c r="J16028">
        <v>8</v>
      </c>
      <c r="L16028">
        <v>8</v>
      </c>
      <c r="N16028">
        <v>16</v>
      </c>
      <c r="P16028">
        <v>0</v>
      </c>
      <c r="Q16028">
        <v>0</v>
      </c>
      <c r="S16028">
        <v>0</v>
      </c>
    </row>
    <row r="16029" spans="1:19" x14ac:dyDescent="0.2">
      <c r="A16029" t="s">
        <v>33133</v>
      </c>
      <c r="B16029" t="s">
        <v>32945</v>
      </c>
      <c r="C16029" t="s">
        <v>1050</v>
      </c>
      <c r="D16029" t="s">
        <v>1002</v>
      </c>
      <c r="E16029" s="23">
        <v>44593</v>
      </c>
      <c r="F16029">
        <v>0</v>
      </c>
      <c r="G16029">
        <v>0</v>
      </c>
      <c r="I16029">
        <v>0</v>
      </c>
      <c r="J16029">
        <v>0</v>
      </c>
      <c r="L16029">
        <v>0</v>
      </c>
      <c r="N16029">
        <v>0</v>
      </c>
      <c r="P16029">
        <v>0</v>
      </c>
      <c r="Q16029">
        <v>0</v>
      </c>
      <c r="S16029">
        <v>0</v>
      </c>
    </row>
    <row r="16030" spans="1:19" x14ac:dyDescent="0.2">
      <c r="A16030" t="s">
        <v>33134</v>
      </c>
      <c r="B16030" t="s">
        <v>32946</v>
      </c>
      <c r="C16030" t="s">
        <v>1054</v>
      </c>
      <c r="D16030" t="s">
        <v>1002</v>
      </c>
      <c r="E16030" s="23">
        <v>44593</v>
      </c>
      <c r="F16030">
        <v>0</v>
      </c>
      <c r="G16030">
        <v>0</v>
      </c>
      <c r="I16030">
        <v>0</v>
      </c>
      <c r="J16030">
        <v>0</v>
      </c>
      <c r="L16030">
        <v>0</v>
      </c>
      <c r="N16030">
        <v>0</v>
      </c>
      <c r="P16030">
        <v>0</v>
      </c>
      <c r="Q16030">
        <v>0</v>
      </c>
      <c r="S16030">
        <v>0</v>
      </c>
    </row>
    <row r="16031" spans="1:19" x14ac:dyDescent="0.2">
      <c r="A16031" t="s">
        <v>33135</v>
      </c>
      <c r="B16031" t="s">
        <v>32947</v>
      </c>
      <c r="C16031" t="s">
        <v>1052</v>
      </c>
      <c r="D16031" t="s">
        <v>1002</v>
      </c>
      <c r="E16031" s="23">
        <v>44593</v>
      </c>
      <c r="F16031">
        <v>2.5</v>
      </c>
      <c r="G16031">
        <v>3</v>
      </c>
      <c r="I16031">
        <v>19</v>
      </c>
      <c r="J16031">
        <v>14</v>
      </c>
      <c r="L16031">
        <v>17</v>
      </c>
      <c r="N16031">
        <v>17</v>
      </c>
      <c r="P16031">
        <v>0</v>
      </c>
      <c r="Q16031">
        <v>1</v>
      </c>
      <c r="S16031">
        <v>2</v>
      </c>
    </row>
    <row r="16032" spans="1:19" x14ac:dyDescent="0.2">
      <c r="A16032" t="s">
        <v>33136</v>
      </c>
      <c r="B16032" t="s">
        <v>32948</v>
      </c>
      <c r="C16032" t="s">
        <v>1053</v>
      </c>
      <c r="D16032" t="s">
        <v>1002</v>
      </c>
      <c r="E16032" s="23">
        <v>44593</v>
      </c>
      <c r="F16032">
        <v>1</v>
      </c>
      <c r="G16032">
        <v>1</v>
      </c>
      <c r="I16032">
        <v>2</v>
      </c>
      <c r="J16032">
        <v>5</v>
      </c>
      <c r="L16032">
        <v>5</v>
      </c>
      <c r="N16032">
        <v>1</v>
      </c>
      <c r="P16032">
        <v>0</v>
      </c>
      <c r="Q16032">
        <v>0</v>
      </c>
      <c r="S16032">
        <v>1</v>
      </c>
    </row>
    <row r="16033" spans="1:19" x14ac:dyDescent="0.2">
      <c r="A16033" t="s">
        <v>33045</v>
      </c>
      <c r="B16033" t="s">
        <v>32857</v>
      </c>
      <c r="C16033" t="s">
        <v>25698</v>
      </c>
      <c r="D16033" t="s">
        <v>1000</v>
      </c>
      <c r="E16033" s="23">
        <v>44593</v>
      </c>
      <c r="F16033">
        <v>2</v>
      </c>
      <c r="G16033">
        <v>3</v>
      </c>
      <c r="I16033">
        <v>10</v>
      </c>
      <c r="J16033">
        <v>12</v>
      </c>
      <c r="L16033">
        <v>18</v>
      </c>
      <c r="N16033">
        <v>9</v>
      </c>
      <c r="P16033">
        <v>0</v>
      </c>
      <c r="Q16033">
        <v>0</v>
      </c>
      <c r="S16033">
        <v>1</v>
      </c>
    </row>
    <row r="16034" spans="1:19" x14ac:dyDescent="0.2">
      <c r="A16034" t="s">
        <v>33137</v>
      </c>
      <c r="B16034" t="s">
        <v>32949</v>
      </c>
      <c r="C16034" t="s">
        <v>962</v>
      </c>
      <c r="D16034" t="s">
        <v>1000</v>
      </c>
      <c r="E16034" s="23">
        <v>44593</v>
      </c>
      <c r="F16034">
        <v>0</v>
      </c>
      <c r="G16034">
        <v>0</v>
      </c>
      <c r="I16034">
        <v>0</v>
      </c>
      <c r="J16034">
        <v>0</v>
      </c>
      <c r="L16034">
        <v>0</v>
      </c>
      <c r="N16034">
        <v>0</v>
      </c>
      <c r="P16034">
        <v>0</v>
      </c>
      <c r="Q16034">
        <v>0</v>
      </c>
      <c r="S16034">
        <v>0</v>
      </c>
    </row>
    <row r="16035" spans="1:19" x14ac:dyDescent="0.2">
      <c r="A16035" t="s">
        <v>33138</v>
      </c>
      <c r="B16035" t="s">
        <v>32950</v>
      </c>
      <c r="C16035" t="s">
        <v>348</v>
      </c>
      <c r="D16035" t="s">
        <v>1000</v>
      </c>
      <c r="E16035" s="23">
        <v>44593</v>
      </c>
      <c r="F16035">
        <v>0</v>
      </c>
      <c r="G16035">
        <v>0</v>
      </c>
      <c r="I16035">
        <v>0</v>
      </c>
      <c r="J16035">
        <v>0</v>
      </c>
      <c r="L16035">
        <v>0</v>
      </c>
      <c r="N16035">
        <v>0</v>
      </c>
      <c r="P16035">
        <v>0</v>
      </c>
      <c r="Q16035">
        <v>0</v>
      </c>
      <c r="S16035">
        <v>0</v>
      </c>
    </row>
    <row r="16036" spans="1:19" x14ac:dyDescent="0.2">
      <c r="A16036" t="s">
        <v>33139</v>
      </c>
      <c r="B16036" t="s">
        <v>32951</v>
      </c>
      <c r="C16036" t="s">
        <v>357</v>
      </c>
      <c r="D16036" t="s">
        <v>1000</v>
      </c>
      <c r="E16036" s="23">
        <v>44593</v>
      </c>
      <c r="F16036">
        <v>0</v>
      </c>
      <c r="G16036">
        <v>0</v>
      </c>
      <c r="I16036">
        <v>0</v>
      </c>
      <c r="J16036">
        <v>0</v>
      </c>
      <c r="L16036">
        <v>0</v>
      </c>
      <c r="N16036">
        <v>0</v>
      </c>
      <c r="P16036">
        <v>0</v>
      </c>
      <c r="Q16036">
        <v>0</v>
      </c>
      <c r="S16036">
        <v>0</v>
      </c>
    </row>
    <row r="16037" spans="1:19" x14ac:dyDescent="0.2">
      <c r="A16037" t="s">
        <v>33140</v>
      </c>
      <c r="B16037" t="s">
        <v>32952</v>
      </c>
      <c r="C16037" t="s">
        <v>22399</v>
      </c>
      <c r="D16037" t="s">
        <v>1000</v>
      </c>
      <c r="E16037" s="23">
        <v>44593</v>
      </c>
      <c r="F16037">
        <v>0</v>
      </c>
      <c r="G16037">
        <v>0</v>
      </c>
      <c r="I16037">
        <v>0</v>
      </c>
      <c r="J16037">
        <v>0</v>
      </c>
      <c r="L16037">
        <v>0</v>
      </c>
      <c r="N16037">
        <v>0</v>
      </c>
      <c r="P16037">
        <v>0</v>
      </c>
      <c r="Q16037">
        <v>0</v>
      </c>
      <c r="S16037">
        <v>0</v>
      </c>
    </row>
    <row r="16038" spans="1:19" x14ac:dyDescent="0.2">
      <c r="A16038" t="s">
        <v>33141</v>
      </c>
      <c r="B16038" t="s">
        <v>32953</v>
      </c>
      <c r="C16038" t="s">
        <v>203</v>
      </c>
      <c r="D16038" t="s">
        <v>1000</v>
      </c>
      <c r="E16038" s="23">
        <v>44593</v>
      </c>
      <c r="F16038">
        <v>0</v>
      </c>
      <c r="G16038">
        <v>0</v>
      </c>
      <c r="I16038">
        <v>0</v>
      </c>
      <c r="J16038">
        <v>0</v>
      </c>
      <c r="L16038">
        <v>0</v>
      </c>
      <c r="N16038">
        <v>0</v>
      </c>
      <c r="P16038">
        <v>0</v>
      </c>
      <c r="Q16038">
        <v>0</v>
      </c>
      <c r="S16038">
        <v>0</v>
      </c>
    </row>
    <row r="16039" spans="1:19" x14ac:dyDescent="0.2">
      <c r="A16039" t="s">
        <v>33142</v>
      </c>
      <c r="B16039" t="s">
        <v>32954</v>
      </c>
      <c r="C16039" t="s">
        <v>387</v>
      </c>
      <c r="D16039" t="s">
        <v>1000</v>
      </c>
      <c r="E16039" s="23">
        <v>44593</v>
      </c>
      <c r="F16039">
        <v>0</v>
      </c>
      <c r="G16039">
        <v>0</v>
      </c>
      <c r="I16039">
        <v>0</v>
      </c>
      <c r="J16039">
        <v>0</v>
      </c>
      <c r="L16039">
        <v>0</v>
      </c>
      <c r="N16039">
        <v>0</v>
      </c>
      <c r="P16039">
        <v>0</v>
      </c>
      <c r="Q16039">
        <v>0</v>
      </c>
      <c r="S16039">
        <v>0</v>
      </c>
    </row>
    <row r="16040" spans="1:19" x14ac:dyDescent="0.2">
      <c r="A16040" t="s">
        <v>33143</v>
      </c>
      <c r="B16040" t="s">
        <v>32955</v>
      </c>
      <c r="C16040" t="s">
        <v>223</v>
      </c>
      <c r="D16040" t="s">
        <v>1000</v>
      </c>
      <c r="E16040" s="23">
        <v>44593</v>
      </c>
      <c r="F16040">
        <v>0</v>
      </c>
      <c r="G16040">
        <v>0</v>
      </c>
      <c r="I16040">
        <v>0</v>
      </c>
      <c r="J16040">
        <v>0</v>
      </c>
      <c r="L16040">
        <v>0</v>
      </c>
      <c r="N16040">
        <v>0</v>
      </c>
      <c r="P16040">
        <v>0</v>
      </c>
      <c r="Q16040">
        <v>0</v>
      </c>
      <c r="S16040">
        <v>0</v>
      </c>
    </row>
    <row r="16041" spans="1:19" x14ac:dyDescent="0.2">
      <c r="A16041" t="s">
        <v>33144</v>
      </c>
      <c r="B16041" t="s">
        <v>32956</v>
      </c>
      <c r="C16041" t="s">
        <v>346</v>
      </c>
      <c r="D16041" t="s">
        <v>1000</v>
      </c>
      <c r="E16041" s="23">
        <v>44593</v>
      </c>
      <c r="F16041">
        <v>0</v>
      </c>
      <c r="G16041">
        <v>0</v>
      </c>
      <c r="I16041">
        <v>0</v>
      </c>
      <c r="J16041">
        <v>0</v>
      </c>
      <c r="L16041">
        <v>0</v>
      </c>
      <c r="N16041">
        <v>0</v>
      </c>
      <c r="P16041">
        <v>0</v>
      </c>
      <c r="Q16041">
        <v>0</v>
      </c>
      <c r="S16041">
        <v>0</v>
      </c>
    </row>
    <row r="16042" spans="1:19" x14ac:dyDescent="0.2">
      <c r="A16042" t="s">
        <v>33145</v>
      </c>
      <c r="B16042" t="s">
        <v>32957</v>
      </c>
      <c r="C16042" t="s">
        <v>207</v>
      </c>
      <c r="D16042" t="s">
        <v>1000</v>
      </c>
      <c r="E16042" s="23">
        <v>44593</v>
      </c>
      <c r="F16042">
        <v>5</v>
      </c>
      <c r="G16042">
        <v>8.5</v>
      </c>
      <c r="I16042">
        <v>13</v>
      </c>
      <c r="J16042">
        <v>26</v>
      </c>
      <c r="L16042">
        <v>49</v>
      </c>
      <c r="N16042">
        <v>11</v>
      </c>
      <c r="P16042">
        <v>0</v>
      </c>
      <c r="Q16042">
        <v>0</v>
      </c>
      <c r="S16042">
        <v>2</v>
      </c>
    </row>
    <row r="16043" spans="1:19" x14ac:dyDescent="0.2">
      <c r="A16043" t="s">
        <v>33146</v>
      </c>
      <c r="B16043" t="s">
        <v>32958</v>
      </c>
      <c r="C16043" t="s">
        <v>212</v>
      </c>
      <c r="D16043" t="s">
        <v>1000</v>
      </c>
      <c r="E16043" s="23">
        <v>44593</v>
      </c>
      <c r="F16043">
        <v>2.5</v>
      </c>
      <c r="G16043">
        <v>4.5</v>
      </c>
      <c r="I16043">
        <v>2</v>
      </c>
      <c r="J16043">
        <v>14</v>
      </c>
      <c r="L16043">
        <v>26</v>
      </c>
      <c r="N16043">
        <v>2</v>
      </c>
      <c r="P16043">
        <v>2</v>
      </c>
      <c r="Q16043">
        <v>3</v>
      </c>
      <c r="S16043">
        <v>0</v>
      </c>
    </row>
    <row r="16044" spans="1:19" x14ac:dyDescent="0.2">
      <c r="A16044" t="s">
        <v>33147</v>
      </c>
      <c r="B16044" t="s">
        <v>32959</v>
      </c>
      <c r="C16044" t="s">
        <v>963</v>
      </c>
      <c r="D16044" t="s">
        <v>1000</v>
      </c>
      <c r="E16044" s="23">
        <v>44593</v>
      </c>
      <c r="F16044">
        <v>0</v>
      </c>
      <c r="G16044">
        <v>0</v>
      </c>
      <c r="I16044">
        <v>0</v>
      </c>
      <c r="J16044">
        <v>0</v>
      </c>
      <c r="L16044">
        <v>0</v>
      </c>
      <c r="N16044">
        <v>0</v>
      </c>
      <c r="P16044">
        <v>0</v>
      </c>
      <c r="Q16044">
        <v>0</v>
      </c>
      <c r="S16044">
        <v>0</v>
      </c>
    </row>
    <row r="16045" spans="1:19" x14ac:dyDescent="0.2">
      <c r="A16045" t="s">
        <v>33148</v>
      </c>
      <c r="B16045" t="s">
        <v>32960</v>
      </c>
      <c r="C16045" t="s">
        <v>225</v>
      </c>
      <c r="D16045" t="s">
        <v>1000</v>
      </c>
      <c r="E16045" s="23">
        <v>44593</v>
      </c>
      <c r="F16045">
        <v>3</v>
      </c>
      <c r="G16045">
        <v>4</v>
      </c>
      <c r="I16045">
        <v>14</v>
      </c>
      <c r="J16045">
        <v>42</v>
      </c>
      <c r="L16045">
        <v>56</v>
      </c>
      <c r="N16045">
        <v>14</v>
      </c>
      <c r="P16045">
        <v>0</v>
      </c>
      <c r="Q16045">
        <v>0</v>
      </c>
      <c r="S16045">
        <v>0</v>
      </c>
    </row>
    <row r="16046" spans="1:19" x14ac:dyDescent="0.2">
      <c r="A16046" t="s">
        <v>33149</v>
      </c>
      <c r="B16046" t="s">
        <v>32961</v>
      </c>
      <c r="C16046" t="s">
        <v>232</v>
      </c>
      <c r="D16046" t="s">
        <v>1000</v>
      </c>
      <c r="E16046" s="23">
        <v>44593</v>
      </c>
      <c r="F16046">
        <v>14</v>
      </c>
      <c r="G16046">
        <v>14</v>
      </c>
      <c r="I16046">
        <v>110</v>
      </c>
      <c r="J16046">
        <v>133</v>
      </c>
      <c r="L16046">
        <v>130</v>
      </c>
      <c r="N16046">
        <v>107</v>
      </c>
      <c r="P16046">
        <v>9</v>
      </c>
      <c r="Q16046">
        <v>11</v>
      </c>
      <c r="S16046">
        <v>3</v>
      </c>
    </row>
    <row r="16047" spans="1:19" x14ac:dyDescent="0.2">
      <c r="A16047" t="s">
        <v>33150</v>
      </c>
      <c r="B16047" t="s">
        <v>32962</v>
      </c>
      <c r="C16047" t="s">
        <v>317</v>
      </c>
      <c r="D16047" t="s">
        <v>1000</v>
      </c>
      <c r="E16047" s="23">
        <v>44593</v>
      </c>
      <c r="F16047">
        <v>5.5</v>
      </c>
      <c r="G16047">
        <v>8</v>
      </c>
      <c r="I16047">
        <v>11</v>
      </c>
      <c r="J16047">
        <v>30</v>
      </c>
      <c r="L16047">
        <v>45</v>
      </c>
      <c r="N16047">
        <v>10</v>
      </c>
      <c r="P16047">
        <v>0</v>
      </c>
      <c r="Q16047">
        <v>0</v>
      </c>
      <c r="S16047">
        <v>1</v>
      </c>
    </row>
    <row r="16048" spans="1:19" x14ac:dyDescent="0.2">
      <c r="A16048" t="s">
        <v>33151</v>
      </c>
      <c r="B16048" t="s">
        <v>32963</v>
      </c>
      <c r="C16048" t="s">
        <v>214</v>
      </c>
      <c r="D16048" t="s">
        <v>1000</v>
      </c>
      <c r="E16048" s="23">
        <v>44593</v>
      </c>
      <c r="F16048">
        <v>13.5</v>
      </c>
      <c r="G16048">
        <v>14.5</v>
      </c>
      <c r="I16048">
        <v>83</v>
      </c>
      <c r="J16048">
        <v>115</v>
      </c>
      <c r="L16048">
        <v>114</v>
      </c>
      <c r="N16048">
        <v>65</v>
      </c>
      <c r="P16048">
        <v>4</v>
      </c>
      <c r="Q16048">
        <v>8</v>
      </c>
      <c r="S16048">
        <v>18</v>
      </c>
    </row>
    <row r="16049" spans="1:19" x14ac:dyDescent="0.2">
      <c r="A16049" t="s">
        <v>33152</v>
      </c>
      <c r="B16049" t="s">
        <v>32964</v>
      </c>
      <c r="C16049" t="s">
        <v>230</v>
      </c>
      <c r="D16049" t="s">
        <v>1000</v>
      </c>
      <c r="E16049" s="23">
        <v>44593</v>
      </c>
      <c r="F16049">
        <v>0</v>
      </c>
      <c r="G16049">
        <v>0</v>
      </c>
      <c r="I16049">
        <v>0</v>
      </c>
      <c r="J16049">
        <v>0</v>
      </c>
      <c r="L16049">
        <v>0</v>
      </c>
      <c r="N16049">
        <v>0</v>
      </c>
      <c r="P16049">
        <v>0</v>
      </c>
      <c r="Q16049">
        <v>0</v>
      </c>
      <c r="S16049">
        <v>0</v>
      </c>
    </row>
    <row r="16050" spans="1:19" x14ac:dyDescent="0.2">
      <c r="A16050" t="s">
        <v>33153</v>
      </c>
      <c r="B16050" t="s">
        <v>32965</v>
      </c>
      <c r="C16050" t="s">
        <v>234</v>
      </c>
      <c r="D16050" t="s">
        <v>1000</v>
      </c>
      <c r="E16050" s="23">
        <v>44593</v>
      </c>
      <c r="F16050">
        <v>0</v>
      </c>
      <c r="G16050">
        <v>0</v>
      </c>
      <c r="I16050">
        <v>0</v>
      </c>
      <c r="J16050">
        <v>0</v>
      </c>
      <c r="L16050">
        <v>0</v>
      </c>
      <c r="N16050">
        <v>0</v>
      </c>
      <c r="P16050">
        <v>0</v>
      </c>
      <c r="Q16050">
        <v>0</v>
      </c>
      <c r="S16050">
        <v>0</v>
      </c>
    </row>
    <row r="16051" spans="1:19" x14ac:dyDescent="0.2">
      <c r="A16051" t="s">
        <v>33154</v>
      </c>
      <c r="B16051" t="s">
        <v>32966</v>
      </c>
      <c r="C16051" t="s">
        <v>217</v>
      </c>
      <c r="D16051" t="s">
        <v>1000</v>
      </c>
      <c r="E16051" s="23">
        <v>44593</v>
      </c>
      <c r="F16051">
        <v>0</v>
      </c>
      <c r="G16051">
        <v>0</v>
      </c>
      <c r="I16051">
        <v>0</v>
      </c>
      <c r="J16051">
        <v>0</v>
      </c>
      <c r="L16051">
        <v>0</v>
      </c>
      <c r="N16051">
        <v>0</v>
      </c>
      <c r="P16051">
        <v>0</v>
      </c>
      <c r="Q16051">
        <v>0</v>
      </c>
      <c r="S16051">
        <v>0</v>
      </c>
    </row>
    <row r="16052" spans="1:19" x14ac:dyDescent="0.2">
      <c r="A16052" t="s">
        <v>33155</v>
      </c>
      <c r="B16052" t="s">
        <v>32967</v>
      </c>
      <c r="C16052" t="s">
        <v>342</v>
      </c>
      <c r="D16052" t="s">
        <v>1000</v>
      </c>
      <c r="E16052" s="23">
        <v>44593</v>
      </c>
      <c r="F16052">
        <v>2.5</v>
      </c>
      <c r="G16052">
        <v>3</v>
      </c>
      <c r="I16052">
        <v>20</v>
      </c>
      <c r="J16052">
        <v>29</v>
      </c>
      <c r="L16052">
        <v>36</v>
      </c>
      <c r="N16052">
        <v>20</v>
      </c>
      <c r="P16052">
        <v>0</v>
      </c>
      <c r="Q16052">
        <v>1</v>
      </c>
      <c r="S16052">
        <v>0</v>
      </c>
    </row>
    <row r="16053" spans="1:19" x14ac:dyDescent="0.2">
      <c r="A16053" t="s">
        <v>33156</v>
      </c>
      <c r="B16053" t="s">
        <v>32968</v>
      </c>
      <c r="C16053" t="s">
        <v>220</v>
      </c>
      <c r="D16053" t="s">
        <v>1000</v>
      </c>
      <c r="E16053" s="23">
        <v>44593</v>
      </c>
      <c r="F16053">
        <v>0</v>
      </c>
      <c r="G16053">
        <v>0</v>
      </c>
      <c r="I16053">
        <v>0</v>
      </c>
      <c r="J16053">
        <v>0</v>
      </c>
      <c r="L16053">
        <v>0</v>
      </c>
      <c r="N16053">
        <v>0</v>
      </c>
      <c r="P16053">
        <v>0</v>
      </c>
      <c r="Q16053">
        <v>0</v>
      </c>
      <c r="S16053">
        <v>0</v>
      </c>
    </row>
    <row r="16054" spans="1:19" x14ac:dyDescent="0.2">
      <c r="A16054" t="s">
        <v>33157</v>
      </c>
      <c r="B16054" t="s">
        <v>32969</v>
      </c>
      <c r="C16054" t="s">
        <v>25330</v>
      </c>
      <c r="D16054" t="s">
        <v>1001</v>
      </c>
      <c r="E16054" s="23">
        <v>44593</v>
      </c>
      <c r="F16054">
        <v>0</v>
      </c>
      <c r="G16054">
        <v>0</v>
      </c>
      <c r="I16054">
        <v>0</v>
      </c>
      <c r="J16054">
        <v>0</v>
      </c>
      <c r="L16054">
        <v>0</v>
      </c>
      <c r="N16054">
        <v>0</v>
      </c>
      <c r="P16054">
        <v>0</v>
      </c>
      <c r="Q16054">
        <v>0</v>
      </c>
      <c r="S16054">
        <v>0</v>
      </c>
    </row>
    <row r="16055" spans="1:19" x14ac:dyDescent="0.2">
      <c r="A16055" t="s">
        <v>33158</v>
      </c>
      <c r="B16055" t="s">
        <v>32970</v>
      </c>
      <c r="C16055" t="s">
        <v>25330</v>
      </c>
      <c r="D16055" t="s">
        <v>1000</v>
      </c>
      <c r="E16055" s="23">
        <v>44593</v>
      </c>
      <c r="F16055">
        <v>0</v>
      </c>
      <c r="G16055">
        <v>0</v>
      </c>
      <c r="I16055">
        <v>0</v>
      </c>
      <c r="J16055">
        <v>0</v>
      </c>
      <c r="L16055">
        <v>0</v>
      </c>
      <c r="N16055">
        <v>0</v>
      </c>
      <c r="P16055">
        <v>0</v>
      </c>
      <c r="Q16055">
        <v>0</v>
      </c>
      <c r="S16055">
        <v>0</v>
      </c>
    </row>
    <row r="16056" spans="1:19" x14ac:dyDescent="0.2">
      <c r="A16056" t="s">
        <v>33159</v>
      </c>
      <c r="B16056" t="s">
        <v>32971</v>
      </c>
      <c r="C16056" t="s">
        <v>199</v>
      </c>
      <c r="D16056" t="s">
        <v>1000</v>
      </c>
      <c r="E16056" s="23">
        <v>44593</v>
      </c>
      <c r="F16056">
        <v>9</v>
      </c>
      <c r="G16056">
        <v>7</v>
      </c>
      <c r="I16056">
        <v>58</v>
      </c>
      <c r="J16056">
        <v>98</v>
      </c>
      <c r="L16056">
        <v>73</v>
      </c>
      <c r="N16056">
        <v>55</v>
      </c>
      <c r="P16056">
        <v>0</v>
      </c>
      <c r="Q16056">
        <v>1</v>
      </c>
      <c r="S16056">
        <v>3</v>
      </c>
    </row>
    <row r="16057" spans="1:19" x14ac:dyDescent="0.2">
      <c r="A16057" t="s">
        <v>33160</v>
      </c>
      <c r="B16057" t="s">
        <v>32972</v>
      </c>
      <c r="C16057" t="s">
        <v>199</v>
      </c>
      <c r="D16057" t="s">
        <v>1001</v>
      </c>
      <c r="E16057" s="23">
        <v>44593</v>
      </c>
      <c r="F16057">
        <v>0</v>
      </c>
      <c r="G16057">
        <v>0</v>
      </c>
      <c r="I16057">
        <v>0</v>
      </c>
      <c r="J16057">
        <v>0</v>
      </c>
      <c r="L16057">
        <v>0</v>
      </c>
      <c r="N16057">
        <v>0</v>
      </c>
      <c r="P16057">
        <v>0</v>
      </c>
      <c r="Q16057">
        <v>0</v>
      </c>
      <c r="S16057">
        <v>0</v>
      </c>
    </row>
    <row r="16058" spans="1:19" x14ac:dyDescent="0.2">
      <c r="A16058" t="s">
        <v>33161</v>
      </c>
      <c r="B16058" t="s">
        <v>32973</v>
      </c>
      <c r="C16058" t="s">
        <v>901</v>
      </c>
      <c r="D16058" t="s">
        <v>1000</v>
      </c>
      <c r="E16058" s="23">
        <v>44593</v>
      </c>
      <c r="F16058">
        <v>3</v>
      </c>
      <c r="G16058">
        <v>3.5</v>
      </c>
      <c r="I16058">
        <v>20</v>
      </c>
      <c r="J16058">
        <v>17</v>
      </c>
      <c r="L16058">
        <v>20</v>
      </c>
      <c r="N16058">
        <v>18</v>
      </c>
      <c r="P16058">
        <v>0</v>
      </c>
      <c r="Q16058">
        <v>1</v>
      </c>
      <c r="S16058">
        <v>2</v>
      </c>
    </row>
    <row r="16059" spans="1:19" x14ac:dyDescent="0.2">
      <c r="A16059" t="s">
        <v>33162</v>
      </c>
      <c r="B16059" t="s">
        <v>32974</v>
      </c>
      <c r="C16059" t="s">
        <v>901</v>
      </c>
      <c r="D16059" t="s">
        <v>1001</v>
      </c>
      <c r="E16059" s="23">
        <v>44593</v>
      </c>
      <c r="F16059">
        <v>0</v>
      </c>
      <c r="G16059">
        <v>0</v>
      </c>
      <c r="I16059">
        <v>1</v>
      </c>
      <c r="J16059">
        <v>0</v>
      </c>
      <c r="L16059">
        <v>0</v>
      </c>
      <c r="N16059">
        <v>1</v>
      </c>
      <c r="P16059">
        <v>0</v>
      </c>
      <c r="Q16059">
        <v>0</v>
      </c>
      <c r="S16059">
        <v>0</v>
      </c>
    </row>
    <row r="16060" spans="1:19" x14ac:dyDescent="0.2">
      <c r="A16060" t="s">
        <v>33163</v>
      </c>
      <c r="B16060" t="s">
        <v>32975</v>
      </c>
      <c r="C16060" t="s">
        <v>903</v>
      </c>
      <c r="D16060" t="s">
        <v>1000</v>
      </c>
      <c r="E16060" s="23">
        <v>44593</v>
      </c>
      <c r="F16060">
        <v>2.5</v>
      </c>
      <c r="G16060">
        <v>2.5</v>
      </c>
      <c r="I16060">
        <v>18</v>
      </c>
      <c r="J16060">
        <v>13</v>
      </c>
      <c r="L16060">
        <v>13</v>
      </c>
      <c r="N16060">
        <v>17</v>
      </c>
      <c r="P16060">
        <v>0</v>
      </c>
      <c r="Q16060">
        <v>0</v>
      </c>
      <c r="S16060">
        <v>1</v>
      </c>
    </row>
    <row r="16061" spans="1:19" x14ac:dyDescent="0.2">
      <c r="A16061" t="s">
        <v>33164</v>
      </c>
      <c r="B16061" t="s">
        <v>32976</v>
      </c>
      <c r="C16061" t="s">
        <v>903</v>
      </c>
      <c r="D16061" t="s">
        <v>1001</v>
      </c>
      <c r="E16061" s="23">
        <v>44593</v>
      </c>
      <c r="F16061">
        <v>0</v>
      </c>
      <c r="G16061">
        <v>0</v>
      </c>
      <c r="I16061">
        <v>0</v>
      </c>
      <c r="J16061">
        <v>0</v>
      </c>
      <c r="L16061">
        <v>0</v>
      </c>
      <c r="N16061">
        <v>0</v>
      </c>
      <c r="P16061">
        <v>0</v>
      </c>
      <c r="Q16061">
        <v>0</v>
      </c>
      <c r="S16061">
        <v>0</v>
      </c>
    </row>
    <row r="16062" spans="1:19" x14ac:dyDescent="0.2">
      <c r="A16062" t="s">
        <v>33165</v>
      </c>
      <c r="B16062" t="s">
        <v>32977</v>
      </c>
      <c r="C16062" t="s">
        <v>198</v>
      </c>
      <c r="D16062" t="s">
        <v>1002</v>
      </c>
      <c r="E16062" s="23">
        <v>44593</v>
      </c>
      <c r="F16062">
        <v>0</v>
      </c>
      <c r="G16062">
        <v>0</v>
      </c>
      <c r="I16062">
        <v>0</v>
      </c>
      <c r="J16062">
        <v>0</v>
      </c>
      <c r="L16062">
        <v>0</v>
      </c>
      <c r="N16062">
        <v>0</v>
      </c>
      <c r="P16062">
        <v>0</v>
      </c>
      <c r="Q16062">
        <v>0</v>
      </c>
      <c r="S16062">
        <v>0</v>
      </c>
    </row>
    <row r="16063" spans="1:19" x14ac:dyDescent="0.2">
      <c r="A16063" t="s">
        <v>33166</v>
      </c>
      <c r="B16063" t="s">
        <v>32978</v>
      </c>
      <c r="C16063" t="s">
        <v>25855</v>
      </c>
      <c r="D16063" t="s">
        <v>1002</v>
      </c>
      <c r="E16063" s="23">
        <v>44593</v>
      </c>
      <c r="F16063">
        <v>2</v>
      </c>
      <c r="G16063">
        <v>3</v>
      </c>
      <c r="I16063">
        <v>10</v>
      </c>
      <c r="J16063">
        <v>12</v>
      </c>
      <c r="L16063">
        <v>18</v>
      </c>
      <c r="N16063">
        <v>9</v>
      </c>
      <c r="P16063">
        <v>0</v>
      </c>
      <c r="Q16063">
        <v>0</v>
      </c>
      <c r="S16063">
        <v>1</v>
      </c>
    </row>
    <row r="16064" spans="1:19" x14ac:dyDescent="0.2">
      <c r="A16064" t="s">
        <v>33167</v>
      </c>
      <c r="B16064" t="s">
        <v>32979</v>
      </c>
      <c r="C16064" t="s">
        <v>962</v>
      </c>
      <c r="D16064" t="s">
        <v>1002</v>
      </c>
      <c r="E16064" s="23">
        <v>44593</v>
      </c>
      <c r="F16064">
        <v>0</v>
      </c>
      <c r="G16064">
        <v>0</v>
      </c>
      <c r="I16064">
        <v>0</v>
      </c>
      <c r="J16064">
        <v>0</v>
      </c>
      <c r="L16064">
        <v>0</v>
      </c>
      <c r="N16064">
        <v>0</v>
      </c>
      <c r="P16064">
        <v>0</v>
      </c>
      <c r="Q16064">
        <v>0</v>
      </c>
      <c r="S16064">
        <v>0</v>
      </c>
    </row>
    <row r="16065" spans="1:19" x14ac:dyDescent="0.2">
      <c r="A16065" t="s">
        <v>33168</v>
      </c>
      <c r="B16065" t="s">
        <v>32980</v>
      </c>
      <c r="C16065" t="s">
        <v>199</v>
      </c>
      <c r="D16065" t="s">
        <v>1002</v>
      </c>
      <c r="E16065" s="23">
        <v>44593</v>
      </c>
      <c r="F16065">
        <v>9</v>
      </c>
      <c r="G16065">
        <v>7</v>
      </c>
      <c r="I16065">
        <v>58</v>
      </c>
      <c r="J16065">
        <v>98</v>
      </c>
      <c r="L16065">
        <v>73</v>
      </c>
      <c r="N16065">
        <v>55</v>
      </c>
      <c r="P16065">
        <v>0</v>
      </c>
      <c r="Q16065">
        <v>1</v>
      </c>
      <c r="S16065">
        <v>3</v>
      </c>
    </row>
    <row r="16066" spans="1:19" x14ac:dyDescent="0.2">
      <c r="A16066" t="s">
        <v>33169</v>
      </c>
      <c r="B16066" t="s">
        <v>32981</v>
      </c>
      <c r="C16066" t="s">
        <v>348</v>
      </c>
      <c r="D16066" t="s">
        <v>1002</v>
      </c>
      <c r="E16066" s="23">
        <v>44593</v>
      </c>
      <c r="F16066">
        <v>0</v>
      </c>
      <c r="G16066">
        <v>0</v>
      </c>
      <c r="I16066">
        <v>0</v>
      </c>
      <c r="J16066">
        <v>0</v>
      </c>
      <c r="L16066">
        <v>0</v>
      </c>
      <c r="N16066">
        <v>0</v>
      </c>
      <c r="P16066">
        <v>0</v>
      </c>
      <c r="Q16066">
        <v>0</v>
      </c>
      <c r="S16066">
        <v>0</v>
      </c>
    </row>
    <row r="16067" spans="1:19" x14ac:dyDescent="0.2">
      <c r="A16067" t="s">
        <v>33170</v>
      </c>
      <c r="B16067" t="s">
        <v>32982</v>
      </c>
      <c r="C16067" t="s">
        <v>357</v>
      </c>
      <c r="D16067" t="s">
        <v>1002</v>
      </c>
      <c r="E16067" s="23">
        <v>44593</v>
      </c>
      <c r="F16067">
        <v>0</v>
      </c>
      <c r="G16067">
        <v>0</v>
      </c>
      <c r="I16067">
        <v>0</v>
      </c>
      <c r="J16067">
        <v>0</v>
      </c>
      <c r="L16067">
        <v>0</v>
      </c>
      <c r="N16067">
        <v>0</v>
      </c>
      <c r="P16067">
        <v>0</v>
      </c>
      <c r="Q16067">
        <v>0</v>
      </c>
      <c r="S16067">
        <v>0</v>
      </c>
    </row>
    <row r="16068" spans="1:19" x14ac:dyDescent="0.2">
      <c r="A16068" t="s">
        <v>33171</v>
      </c>
      <c r="B16068" t="s">
        <v>32983</v>
      </c>
      <c r="C16068" t="s">
        <v>227</v>
      </c>
      <c r="D16068" t="s">
        <v>1002</v>
      </c>
      <c r="E16068" s="23">
        <v>44593</v>
      </c>
      <c r="F16068">
        <v>0</v>
      </c>
      <c r="G16068">
        <v>0</v>
      </c>
      <c r="I16068">
        <v>0</v>
      </c>
      <c r="J16068">
        <v>0</v>
      </c>
      <c r="L16068">
        <v>0</v>
      </c>
      <c r="N16068">
        <v>0</v>
      </c>
      <c r="P16068">
        <v>0</v>
      </c>
      <c r="Q16068">
        <v>0</v>
      </c>
      <c r="S16068">
        <v>0</v>
      </c>
    </row>
    <row r="16069" spans="1:19" x14ac:dyDescent="0.2">
      <c r="A16069" t="s">
        <v>33172</v>
      </c>
      <c r="B16069" t="s">
        <v>32984</v>
      </c>
      <c r="C16069" t="s">
        <v>203</v>
      </c>
      <c r="D16069" t="s">
        <v>1002</v>
      </c>
      <c r="E16069" s="23">
        <v>44593</v>
      </c>
      <c r="F16069">
        <v>0</v>
      </c>
      <c r="G16069">
        <v>0</v>
      </c>
      <c r="I16069">
        <v>0</v>
      </c>
      <c r="J16069">
        <v>0</v>
      </c>
      <c r="L16069">
        <v>0</v>
      </c>
      <c r="N16069">
        <v>0</v>
      </c>
      <c r="P16069">
        <v>0</v>
      </c>
      <c r="Q16069">
        <v>0</v>
      </c>
      <c r="S16069">
        <v>0</v>
      </c>
    </row>
    <row r="16070" spans="1:19" x14ac:dyDescent="0.2">
      <c r="A16070" t="s">
        <v>33173</v>
      </c>
      <c r="B16070" t="s">
        <v>32985</v>
      </c>
      <c r="C16070" t="s">
        <v>387</v>
      </c>
      <c r="D16070" t="s">
        <v>1002</v>
      </c>
      <c r="E16070" s="23">
        <v>44593</v>
      </c>
      <c r="F16070">
        <v>0</v>
      </c>
      <c r="G16070">
        <v>0</v>
      </c>
      <c r="I16070">
        <v>0</v>
      </c>
      <c r="J16070">
        <v>0</v>
      </c>
      <c r="L16070">
        <v>0</v>
      </c>
      <c r="N16070">
        <v>0</v>
      </c>
      <c r="P16070">
        <v>0</v>
      </c>
      <c r="Q16070">
        <v>0</v>
      </c>
      <c r="S16070">
        <v>0</v>
      </c>
    </row>
    <row r="16071" spans="1:19" x14ac:dyDescent="0.2">
      <c r="A16071" t="s">
        <v>33174</v>
      </c>
      <c r="B16071" t="s">
        <v>32986</v>
      </c>
      <c r="C16071" t="s">
        <v>223</v>
      </c>
      <c r="D16071" t="s">
        <v>1002</v>
      </c>
      <c r="E16071" s="23">
        <v>44593</v>
      </c>
      <c r="F16071">
        <v>0</v>
      </c>
      <c r="G16071">
        <v>0</v>
      </c>
      <c r="I16071">
        <v>0</v>
      </c>
      <c r="J16071">
        <v>0</v>
      </c>
      <c r="L16071">
        <v>0</v>
      </c>
      <c r="N16071">
        <v>0</v>
      </c>
      <c r="P16071">
        <v>0</v>
      </c>
      <c r="Q16071">
        <v>0</v>
      </c>
      <c r="S16071">
        <v>0</v>
      </c>
    </row>
    <row r="16072" spans="1:19" x14ac:dyDescent="0.2">
      <c r="A16072" t="s">
        <v>33175</v>
      </c>
      <c r="B16072" t="s">
        <v>32987</v>
      </c>
      <c r="C16072" t="s">
        <v>346</v>
      </c>
      <c r="D16072" t="s">
        <v>1002</v>
      </c>
      <c r="E16072" s="23">
        <v>44593</v>
      </c>
      <c r="F16072">
        <v>0</v>
      </c>
      <c r="G16072">
        <v>0</v>
      </c>
      <c r="I16072">
        <v>0</v>
      </c>
      <c r="J16072">
        <v>0</v>
      </c>
      <c r="L16072">
        <v>0</v>
      </c>
      <c r="N16072">
        <v>0</v>
      </c>
      <c r="P16072">
        <v>0</v>
      </c>
      <c r="Q16072">
        <v>0</v>
      </c>
      <c r="S16072">
        <v>0</v>
      </c>
    </row>
    <row r="16073" spans="1:19" x14ac:dyDescent="0.2">
      <c r="A16073" t="s">
        <v>33176</v>
      </c>
      <c r="B16073" t="s">
        <v>32988</v>
      </c>
      <c r="C16073" t="s">
        <v>207</v>
      </c>
      <c r="D16073" t="s">
        <v>1002</v>
      </c>
      <c r="E16073" s="23">
        <v>44593</v>
      </c>
      <c r="F16073">
        <v>5</v>
      </c>
      <c r="G16073">
        <v>8.5</v>
      </c>
      <c r="I16073">
        <v>13</v>
      </c>
      <c r="J16073">
        <v>26</v>
      </c>
      <c r="L16073">
        <v>49</v>
      </c>
      <c r="N16073">
        <v>11</v>
      </c>
      <c r="P16073">
        <v>0</v>
      </c>
      <c r="Q16073">
        <v>0</v>
      </c>
      <c r="S16073">
        <v>2</v>
      </c>
    </row>
    <row r="16074" spans="1:19" x14ac:dyDescent="0.2">
      <c r="A16074" t="s">
        <v>33177</v>
      </c>
      <c r="B16074" t="s">
        <v>32989</v>
      </c>
      <c r="C16074" t="s">
        <v>212</v>
      </c>
      <c r="D16074" t="s">
        <v>1002</v>
      </c>
      <c r="E16074" s="23">
        <v>44593</v>
      </c>
      <c r="F16074">
        <v>2.5</v>
      </c>
      <c r="G16074">
        <v>4.5</v>
      </c>
      <c r="I16074">
        <v>2</v>
      </c>
      <c r="J16074">
        <v>14</v>
      </c>
      <c r="L16074">
        <v>26</v>
      </c>
      <c r="N16074">
        <v>2</v>
      </c>
      <c r="P16074">
        <v>2</v>
      </c>
      <c r="Q16074">
        <v>3</v>
      </c>
      <c r="S16074">
        <v>0</v>
      </c>
    </row>
    <row r="16075" spans="1:19" x14ac:dyDescent="0.2">
      <c r="A16075" t="s">
        <v>33178</v>
      </c>
      <c r="B16075" t="s">
        <v>32990</v>
      </c>
      <c r="C16075" t="s">
        <v>963</v>
      </c>
      <c r="D16075" t="s">
        <v>1002</v>
      </c>
      <c r="E16075" s="23">
        <v>44593</v>
      </c>
      <c r="F16075">
        <v>0</v>
      </c>
      <c r="G16075">
        <v>0</v>
      </c>
      <c r="I16075">
        <v>0</v>
      </c>
      <c r="J16075">
        <v>0</v>
      </c>
      <c r="L16075">
        <v>0</v>
      </c>
      <c r="N16075">
        <v>0</v>
      </c>
      <c r="P16075">
        <v>0</v>
      </c>
      <c r="Q16075">
        <v>0</v>
      </c>
      <c r="S16075">
        <v>0</v>
      </c>
    </row>
    <row r="16076" spans="1:19" x14ac:dyDescent="0.2">
      <c r="A16076" t="s">
        <v>33179</v>
      </c>
      <c r="B16076" t="s">
        <v>32991</v>
      </c>
      <c r="C16076" t="s">
        <v>225</v>
      </c>
      <c r="D16076" t="s">
        <v>1002</v>
      </c>
      <c r="E16076" s="23">
        <v>44593</v>
      </c>
      <c r="F16076">
        <v>3</v>
      </c>
      <c r="G16076">
        <v>4</v>
      </c>
      <c r="I16076">
        <v>14</v>
      </c>
      <c r="J16076">
        <v>42</v>
      </c>
      <c r="L16076">
        <v>56</v>
      </c>
      <c r="N16076">
        <v>14</v>
      </c>
      <c r="P16076">
        <v>0</v>
      </c>
      <c r="Q16076">
        <v>0</v>
      </c>
      <c r="S16076">
        <v>0</v>
      </c>
    </row>
    <row r="16077" spans="1:19" x14ac:dyDescent="0.2">
      <c r="A16077" t="s">
        <v>33180</v>
      </c>
      <c r="B16077" t="s">
        <v>32992</v>
      </c>
      <c r="C16077" t="s">
        <v>901</v>
      </c>
      <c r="D16077" t="s">
        <v>1002</v>
      </c>
      <c r="E16077" s="23">
        <v>44593</v>
      </c>
      <c r="F16077">
        <v>3</v>
      </c>
      <c r="G16077">
        <v>3.5</v>
      </c>
      <c r="I16077">
        <v>21</v>
      </c>
      <c r="J16077">
        <v>17</v>
      </c>
      <c r="L16077">
        <v>20</v>
      </c>
      <c r="N16077">
        <v>19</v>
      </c>
      <c r="P16077">
        <v>0</v>
      </c>
      <c r="Q16077">
        <v>1</v>
      </c>
      <c r="S16077">
        <v>2</v>
      </c>
    </row>
    <row r="16078" spans="1:19" x14ac:dyDescent="0.2">
      <c r="A16078" t="s">
        <v>33181</v>
      </c>
      <c r="B16078" t="s">
        <v>32993</v>
      </c>
      <c r="C16078" t="s">
        <v>232</v>
      </c>
      <c r="D16078" t="s">
        <v>1002</v>
      </c>
      <c r="E16078" s="23">
        <v>44593</v>
      </c>
      <c r="F16078">
        <v>14</v>
      </c>
      <c r="G16078">
        <v>14</v>
      </c>
      <c r="I16078">
        <v>110</v>
      </c>
      <c r="J16078">
        <v>133</v>
      </c>
      <c r="L16078">
        <v>130</v>
      </c>
      <c r="N16078">
        <v>107</v>
      </c>
      <c r="P16078">
        <v>9</v>
      </c>
      <c r="Q16078">
        <v>11</v>
      </c>
      <c r="S16078">
        <v>3</v>
      </c>
    </row>
    <row r="16079" spans="1:19" x14ac:dyDescent="0.2">
      <c r="A16079" t="s">
        <v>33182</v>
      </c>
      <c r="B16079" t="s">
        <v>32994</v>
      </c>
      <c r="C16079" t="s">
        <v>317</v>
      </c>
      <c r="D16079" t="s">
        <v>1002</v>
      </c>
      <c r="E16079" s="23">
        <v>44593</v>
      </c>
      <c r="F16079">
        <v>5.5</v>
      </c>
      <c r="G16079">
        <v>8</v>
      </c>
      <c r="I16079">
        <v>11</v>
      </c>
      <c r="J16079">
        <v>30</v>
      </c>
      <c r="L16079">
        <v>45</v>
      </c>
      <c r="N16079">
        <v>10</v>
      </c>
      <c r="P16079">
        <v>0</v>
      </c>
      <c r="Q16079">
        <v>0</v>
      </c>
      <c r="S16079">
        <v>1</v>
      </c>
    </row>
    <row r="16080" spans="1:19" x14ac:dyDescent="0.2">
      <c r="A16080" t="s">
        <v>33183</v>
      </c>
      <c r="B16080" t="s">
        <v>32995</v>
      </c>
      <c r="C16080" t="s">
        <v>25330</v>
      </c>
      <c r="D16080" t="s">
        <v>1002</v>
      </c>
      <c r="E16080" s="23">
        <v>44593</v>
      </c>
      <c r="F16080">
        <v>0</v>
      </c>
      <c r="G16080">
        <v>0</v>
      </c>
      <c r="I16080">
        <v>0</v>
      </c>
      <c r="J16080">
        <v>0</v>
      </c>
      <c r="L16080">
        <v>0</v>
      </c>
      <c r="N16080">
        <v>0</v>
      </c>
      <c r="P16080">
        <v>0</v>
      </c>
      <c r="Q16080">
        <v>0</v>
      </c>
      <c r="S16080">
        <v>0</v>
      </c>
    </row>
    <row r="16081" spans="1:19" x14ac:dyDescent="0.2">
      <c r="A16081" t="s">
        <v>33184</v>
      </c>
      <c r="B16081" t="s">
        <v>32996</v>
      </c>
      <c r="C16081" t="s">
        <v>214</v>
      </c>
      <c r="D16081" t="s">
        <v>1002</v>
      </c>
      <c r="E16081" s="23">
        <v>44593</v>
      </c>
      <c r="F16081">
        <v>13.5</v>
      </c>
      <c r="G16081">
        <v>14.5</v>
      </c>
      <c r="I16081">
        <v>83</v>
      </c>
      <c r="J16081">
        <v>115</v>
      </c>
      <c r="L16081">
        <v>114</v>
      </c>
      <c r="N16081">
        <v>65</v>
      </c>
      <c r="P16081">
        <v>4</v>
      </c>
      <c r="Q16081">
        <v>8</v>
      </c>
      <c r="S16081">
        <v>18</v>
      </c>
    </row>
    <row r="16082" spans="1:19" x14ac:dyDescent="0.2">
      <c r="A16082" t="s">
        <v>33185</v>
      </c>
      <c r="B16082" t="s">
        <v>32997</v>
      </c>
      <c r="C16082" t="s">
        <v>903</v>
      </c>
      <c r="D16082" t="s">
        <v>1002</v>
      </c>
      <c r="E16082" s="23">
        <v>44593</v>
      </c>
      <c r="F16082">
        <v>2.5</v>
      </c>
      <c r="G16082">
        <v>2.5</v>
      </c>
      <c r="I16082">
        <v>18</v>
      </c>
      <c r="J16082">
        <v>13</v>
      </c>
      <c r="L16082">
        <v>13</v>
      </c>
      <c r="N16082">
        <v>17</v>
      </c>
      <c r="P16082">
        <v>0</v>
      </c>
      <c r="Q16082">
        <v>0</v>
      </c>
      <c r="S16082">
        <v>1</v>
      </c>
    </row>
    <row r="16083" spans="1:19" x14ac:dyDescent="0.2">
      <c r="A16083" t="s">
        <v>33186</v>
      </c>
      <c r="B16083" t="s">
        <v>32998</v>
      </c>
      <c r="C16083" t="s">
        <v>230</v>
      </c>
      <c r="D16083" t="s">
        <v>1002</v>
      </c>
      <c r="E16083" s="23">
        <v>44593</v>
      </c>
      <c r="F16083">
        <v>0</v>
      </c>
      <c r="G16083">
        <v>0</v>
      </c>
      <c r="I16083">
        <v>0</v>
      </c>
      <c r="J16083">
        <v>0</v>
      </c>
      <c r="L16083">
        <v>0</v>
      </c>
      <c r="N16083">
        <v>0</v>
      </c>
      <c r="P16083">
        <v>0</v>
      </c>
      <c r="Q16083">
        <v>0</v>
      </c>
      <c r="S16083">
        <v>0</v>
      </c>
    </row>
    <row r="16084" spans="1:19" x14ac:dyDescent="0.2">
      <c r="A16084" t="s">
        <v>33187</v>
      </c>
      <c r="B16084" t="s">
        <v>32999</v>
      </c>
      <c r="C16084" t="s">
        <v>234</v>
      </c>
      <c r="D16084" t="s">
        <v>1002</v>
      </c>
      <c r="E16084" s="23">
        <v>44593</v>
      </c>
      <c r="F16084">
        <v>0</v>
      </c>
      <c r="G16084">
        <v>0</v>
      </c>
      <c r="I16084">
        <v>0</v>
      </c>
      <c r="J16084">
        <v>0</v>
      </c>
      <c r="L16084">
        <v>0</v>
      </c>
      <c r="N16084">
        <v>0</v>
      </c>
      <c r="P16084">
        <v>0</v>
      </c>
      <c r="Q16084">
        <v>0</v>
      </c>
      <c r="S16084">
        <v>0</v>
      </c>
    </row>
    <row r="16085" spans="1:19" x14ac:dyDescent="0.2">
      <c r="A16085" t="s">
        <v>33188</v>
      </c>
      <c r="B16085" t="s">
        <v>33000</v>
      </c>
      <c r="C16085" t="s">
        <v>217</v>
      </c>
      <c r="D16085" t="s">
        <v>1002</v>
      </c>
      <c r="E16085" s="23">
        <v>44593</v>
      </c>
      <c r="F16085">
        <v>0</v>
      </c>
      <c r="G16085">
        <v>0</v>
      </c>
      <c r="I16085">
        <v>0</v>
      </c>
      <c r="J16085">
        <v>0</v>
      </c>
      <c r="L16085">
        <v>0</v>
      </c>
      <c r="N16085">
        <v>0</v>
      </c>
      <c r="P16085">
        <v>0</v>
      </c>
      <c r="Q16085">
        <v>0</v>
      </c>
      <c r="S16085">
        <v>0</v>
      </c>
    </row>
    <row r="16086" spans="1:19" x14ac:dyDescent="0.2">
      <c r="A16086" t="s">
        <v>33189</v>
      </c>
      <c r="B16086" t="s">
        <v>33001</v>
      </c>
      <c r="C16086" t="s">
        <v>342</v>
      </c>
      <c r="D16086" t="s">
        <v>1002</v>
      </c>
      <c r="E16086" s="23">
        <v>44593</v>
      </c>
      <c r="F16086">
        <v>2.5</v>
      </c>
      <c r="G16086">
        <v>3</v>
      </c>
      <c r="I16086">
        <v>20</v>
      </c>
      <c r="J16086">
        <v>29</v>
      </c>
      <c r="L16086">
        <v>36</v>
      </c>
      <c r="N16086">
        <v>20</v>
      </c>
      <c r="P16086">
        <v>0</v>
      </c>
      <c r="Q16086">
        <v>1</v>
      </c>
      <c r="S16086">
        <v>0</v>
      </c>
    </row>
    <row r="16087" spans="1:19" x14ac:dyDescent="0.2">
      <c r="A16087" t="s">
        <v>33190</v>
      </c>
      <c r="B16087" t="s">
        <v>33002</v>
      </c>
      <c r="C16087" t="s">
        <v>220</v>
      </c>
      <c r="D16087" t="s">
        <v>1002</v>
      </c>
      <c r="E16087" s="23">
        <v>44593</v>
      </c>
      <c r="F16087">
        <v>0</v>
      </c>
      <c r="G16087">
        <v>0</v>
      </c>
      <c r="I16087">
        <v>0</v>
      </c>
      <c r="J16087">
        <v>0</v>
      </c>
      <c r="L16087">
        <v>0</v>
      </c>
      <c r="N16087">
        <v>0</v>
      </c>
      <c r="P16087">
        <v>0</v>
      </c>
      <c r="Q16087">
        <v>0</v>
      </c>
      <c r="S16087">
        <v>0</v>
      </c>
    </row>
    <row r="16088" spans="1:19" x14ac:dyDescent="0.2">
      <c r="A16088" t="s">
        <v>33191</v>
      </c>
      <c r="B16088" t="s">
        <v>33003</v>
      </c>
      <c r="C16088" t="s">
        <v>242</v>
      </c>
      <c r="D16088" t="s">
        <v>1000</v>
      </c>
      <c r="E16088" s="23">
        <v>44593</v>
      </c>
      <c r="F16088">
        <v>0</v>
      </c>
      <c r="G16088">
        <v>0</v>
      </c>
      <c r="I16088">
        <v>0</v>
      </c>
      <c r="J16088">
        <v>0</v>
      </c>
      <c r="L16088">
        <v>0</v>
      </c>
      <c r="N16088">
        <v>0</v>
      </c>
      <c r="P16088">
        <v>0</v>
      </c>
      <c r="Q16088">
        <v>0</v>
      </c>
      <c r="S16088">
        <v>0</v>
      </c>
    </row>
    <row r="16089" spans="1:19" x14ac:dyDescent="0.2">
      <c r="A16089" t="s">
        <v>33192</v>
      </c>
      <c r="B16089" t="s">
        <v>33004</v>
      </c>
      <c r="C16089" t="s">
        <v>242</v>
      </c>
      <c r="D16089" t="s">
        <v>1002</v>
      </c>
      <c r="E16089" s="23">
        <v>44593</v>
      </c>
      <c r="F16089">
        <v>0</v>
      </c>
      <c r="G16089">
        <v>0</v>
      </c>
      <c r="I16089">
        <v>0</v>
      </c>
      <c r="J16089">
        <v>0</v>
      </c>
      <c r="L16089">
        <v>0</v>
      </c>
      <c r="N16089">
        <v>0</v>
      </c>
      <c r="P16089">
        <v>0</v>
      </c>
      <c r="Q16089">
        <v>0</v>
      </c>
      <c r="S16089">
        <v>0</v>
      </c>
    </row>
    <row r="16090" spans="1:19" x14ac:dyDescent="0.2">
      <c r="A16090" t="s">
        <v>33193</v>
      </c>
      <c r="B16090" t="s">
        <v>33005</v>
      </c>
      <c r="C16090" t="s">
        <v>2724</v>
      </c>
      <c r="D16090" t="s">
        <v>1000</v>
      </c>
      <c r="E16090" s="23">
        <v>44593</v>
      </c>
      <c r="F16090">
        <v>2</v>
      </c>
      <c r="G16090">
        <v>2</v>
      </c>
      <c r="I16090">
        <v>17</v>
      </c>
      <c r="J16090">
        <v>11</v>
      </c>
      <c r="L16090">
        <v>11</v>
      </c>
      <c r="N16090">
        <v>17</v>
      </c>
      <c r="P16090">
        <v>0</v>
      </c>
      <c r="Q16090">
        <v>0</v>
      </c>
      <c r="S16090">
        <v>0</v>
      </c>
    </row>
    <row r="16091" spans="1:19" x14ac:dyDescent="0.2">
      <c r="A16091" t="s">
        <v>33194</v>
      </c>
      <c r="B16091" t="s">
        <v>33006</v>
      </c>
      <c r="C16091" t="s">
        <v>2724</v>
      </c>
      <c r="D16091" t="s">
        <v>1001</v>
      </c>
      <c r="E16091" s="23">
        <v>44593</v>
      </c>
      <c r="F16091">
        <v>0</v>
      </c>
      <c r="G16091">
        <v>0</v>
      </c>
      <c r="I16091">
        <v>1</v>
      </c>
      <c r="J16091">
        <v>0</v>
      </c>
      <c r="L16091">
        <v>0</v>
      </c>
      <c r="N16091">
        <v>1</v>
      </c>
      <c r="P16091">
        <v>0</v>
      </c>
      <c r="Q16091">
        <v>0</v>
      </c>
      <c r="S16091">
        <v>0</v>
      </c>
    </row>
    <row r="16092" spans="1:19" x14ac:dyDescent="0.2">
      <c r="A16092" t="s">
        <v>33195</v>
      </c>
      <c r="B16092" t="s">
        <v>33007</v>
      </c>
      <c r="C16092" t="s">
        <v>2724</v>
      </c>
      <c r="D16092" t="s">
        <v>1002</v>
      </c>
      <c r="E16092" s="23">
        <v>44593</v>
      </c>
      <c r="F16092">
        <v>2</v>
      </c>
      <c r="G16092">
        <v>2</v>
      </c>
      <c r="I16092">
        <v>18</v>
      </c>
      <c r="J16092">
        <v>11</v>
      </c>
      <c r="L16092">
        <v>11</v>
      </c>
      <c r="N16092">
        <v>18</v>
      </c>
      <c r="P16092">
        <v>0</v>
      </c>
      <c r="Q16092">
        <v>0</v>
      </c>
      <c r="S16092">
        <v>0</v>
      </c>
    </row>
    <row r="16093" spans="1:19" x14ac:dyDescent="0.2">
      <c r="A16093" t="s">
        <v>33196</v>
      </c>
      <c r="B16093" t="s">
        <v>33008</v>
      </c>
      <c r="C16093" t="s">
        <v>237</v>
      </c>
      <c r="D16093" t="s">
        <v>1000</v>
      </c>
      <c r="E16093" s="23">
        <v>44593</v>
      </c>
      <c r="F16093">
        <v>7</v>
      </c>
      <c r="G16093">
        <v>10</v>
      </c>
      <c r="I16093">
        <v>33</v>
      </c>
      <c r="J16093">
        <v>42</v>
      </c>
      <c r="L16093">
        <v>57</v>
      </c>
      <c r="N16093">
        <v>27</v>
      </c>
      <c r="P16093">
        <v>4</v>
      </c>
      <c r="Q16093">
        <v>7</v>
      </c>
      <c r="S16093">
        <v>6</v>
      </c>
    </row>
    <row r="16094" spans="1:19" x14ac:dyDescent="0.2">
      <c r="A16094" t="s">
        <v>33197</v>
      </c>
      <c r="B16094" t="s">
        <v>33009</v>
      </c>
      <c r="C16094" t="s">
        <v>237</v>
      </c>
      <c r="D16094" t="s">
        <v>1002</v>
      </c>
      <c r="E16094" s="23">
        <v>44593</v>
      </c>
      <c r="F16094">
        <v>7</v>
      </c>
      <c r="G16094">
        <v>10</v>
      </c>
      <c r="I16094">
        <v>33</v>
      </c>
      <c r="J16094">
        <v>42</v>
      </c>
      <c r="L16094">
        <v>57</v>
      </c>
      <c r="N16094">
        <v>27</v>
      </c>
      <c r="P16094">
        <v>4</v>
      </c>
      <c r="Q16094">
        <v>7</v>
      </c>
      <c r="S16094">
        <v>6</v>
      </c>
    </row>
    <row r="16095" spans="1:19" x14ac:dyDescent="0.2">
      <c r="A16095" t="s">
        <v>33198</v>
      </c>
      <c r="B16095" t="s">
        <v>33010</v>
      </c>
      <c r="C16095" t="s">
        <v>238</v>
      </c>
      <c r="D16095" t="s">
        <v>1000</v>
      </c>
      <c r="E16095" s="23">
        <v>44593</v>
      </c>
      <c r="F16095">
        <v>4</v>
      </c>
      <c r="G16095">
        <v>4</v>
      </c>
      <c r="I16095">
        <v>15</v>
      </c>
      <c r="J16095">
        <v>20</v>
      </c>
      <c r="L16095">
        <v>20</v>
      </c>
      <c r="N16095">
        <v>12</v>
      </c>
      <c r="P16095">
        <v>5</v>
      </c>
      <c r="Q16095">
        <v>5</v>
      </c>
      <c r="S16095">
        <v>3</v>
      </c>
    </row>
    <row r="16096" spans="1:19" x14ac:dyDescent="0.2">
      <c r="A16096" t="s">
        <v>33199</v>
      </c>
      <c r="B16096" t="s">
        <v>33011</v>
      </c>
      <c r="C16096" t="s">
        <v>238</v>
      </c>
      <c r="D16096" t="s">
        <v>1002</v>
      </c>
      <c r="E16096" s="23">
        <v>44593</v>
      </c>
      <c r="F16096">
        <v>4</v>
      </c>
      <c r="G16096">
        <v>4</v>
      </c>
      <c r="I16096">
        <v>15</v>
      </c>
      <c r="J16096">
        <v>20</v>
      </c>
      <c r="L16096">
        <v>20</v>
      </c>
      <c r="N16096">
        <v>12</v>
      </c>
      <c r="P16096">
        <v>5</v>
      </c>
      <c r="Q16096">
        <v>5</v>
      </c>
      <c r="S16096">
        <v>3</v>
      </c>
    </row>
    <row r="16097" spans="1:19" x14ac:dyDescent="0.2">
      <c r="A16097" t="s">
        <v>33200</v>
      </c>
      <c r="B16097" t="s">
        <v>33012</v>
      </c>
      <c r="C16097" t="s">
        <v>239</v>
      </c>
      <c r="D16097" t="s">
        <v>1000</v>
      </c>
      <c r="E16097" s="23">
        <v>44593</v>
      </c>
      <c r="F16097">
        <v>0</v>
      </c>
      <c r="G16097">
        <v>0</v>
      </c>
      <c r="I16097">
        <v>0</v>
      </c>
      <c r="J16097">
        <v>0</v>
      </c>
      <c r="L16097">
        <v>0</v>
      </c>
      <c r="N16097">
        <v>0</v>
      </c>
      <c r="P16097">
        <v>0</v>
      </c>
      <c r="Q16097">
        <v>0</v>
      </c>
      <c r="S16097">
        <v>0</v>
      </c>
    </row>
    <row r="16098" spans="1:19" x14ac:dyDescent="0.2">
      <c r="A16098" t="s">
        <v>33201</v>
      </c>
      <c r="B16098" t="s">
        <v>33013</v>
      </c>
      <c r="C16098" t="s">
        <v>239</v>
      </c>
      <c r="D16098" t="s">
        <v>1002</v>
      </c>
      <c r="E16098" s="23">
        <v>44593</v>
      </c>
      <c r="F16098">
        <v>0</v>
      </c>
      <c r="G16098">
        <v>0</v>
      </c>
      <c r="I16098">
        <v>0</v>
      </c>
      <c r="J16098">
        <v>0</v>
      </c>
      <c r="L16098">
        <v>0</v>
      </c>
      <c r="N16098">
        <v>0</v>
      </c>
      <c r="P16098">
        <v>0</v>
      </c>
      <c r="Q16098">
        <v>0</v>
      </c>
      <c r="S16098">
        <v>0</v>
      </c>
    </row>
    <row r="16099" spans="1:19" x14ac:dyDescent="0.2">
      <c r="A16099" t="s">
        <v>33202</v>
      </c>
      <c r="B16099" t="s">
        <v>33014</v>
      </c>
      <c r="C16099" t="s">
        <v>1988</v>
      </c>
      <c r="D16099" t="s">
        <v>1000</v>
      </c>
      <c r="E16099" s="23">
        <v>44593</v>
      </c>
      <c r="F16099">
        <v>3.5</v>
      </c>
      <c r="G16099">
        <v>4</v>
      </c>
      <c r="I16099">
        <v>21</v>
      </c>
      <c r="J16099">
        <v>19</v>
      </c>
      <c r="L16099">
        <v>22</v>
      </c>
      <c r="N16099">
        <v>18</v>
      </c>
      <c r="P16099">
        <v>0</v>
      </c>
      <c r="Q16099">
        <v>1</v>
      </c>
      <c r="S16099">
        <v>3</v>
      </c>
    </row>
    <row r="16100" spans="1:19" x14ac:dyDescent="0.2">
      <c r="A16100" t="s">
        <v>33203</v>
      </c>
      <c r="B16100" t="s">
        <v>33015</v>
      </c>
      <c r="C16100" t="s">
        <v>1988</v>
      </c>
      <c r="D16100" t="s">
        <v>1001</v>
      </c>
      <c r="E16100" s="23">
        <v>44593</v>
      </c>
      <c r="F16100">
        <v>0</v>
      </c>
      <c r="G16100">
        <v>0</v>
      </c>
      <c r="I16100">
        <v>0</v>
      </c>
      <c r="J16100">
        <v>0</v>
      </c>
      <c r="L16100">
        <v>0</v>
      </c>
      <c r="N16100">
        <v>0</v>
      </c>
      <c r="P16100">
        <v>0</v>
      </c>
      <c r="Q16100">
        <v>0</v>
      </c>
      <c r="S16100">
        <v>0</v>
      </c>
    </row>
    <row r="16101" spans="1:19" x14ac:dyDescent="0.2">
      <c r="A16101" t="s">
        <v>33204</v>
      </c>
      <c r="B16101" t="s">
        <v>33016</v>
      </c>
      <c r="C16101" t="s">
        <v>1988</v>
      </c>
      <c r="D16101" t="s">
        <v>1002</v>
      </c>
      <c r="E16101" s="23">
        <v>44593</v>
      </c>
      <c r="F16101">
        <v>3.5</v>
      </c>
      <c r="G16101">
        <v>4</v>
      </c>
      <c r="I16101">
        <v>21</v>
      </c>
      <c r="J16101">
        <v>19</v>
      </c>
      <c r="L16101">
        <v>22</v>
      </c>
      <c r="N16101">
        <v>18</v>
      </c>
      <c r="P16101">
        <v>0</v>
      </c>
      <c r="Q16101">
        <v>1</v>
      </c>
      <c r="S16101">
        <v>3</v>
      </c>
    </row>
    <row r="16102" spans="1:19" x14ac:dyDescent="0.2">
      <c r="A16102" t="s">
        <v>33205</v>
      </c>
      <c r="B16102" t="s">
        <v>33017</v>
      </c>
      <c r="C16102" t="s">
        <v>966</v>
      </c>
      <c r="D16102" t="s">
        <v>1000</v>
      </c>
      <c r="E16102" s="23">
        <v>44593</v>
      </c>
      <c r="F16102">
        <v>0</v>
      </c>
      <c r="G16102">
        <v>0</v>
      </c>
      <c r="I16102">
        <v>0</v>
      </c>
      <c r="J16102">
        <v>0</v>
      </c>
      <c r="L16102">
        <v>0</v>
      </c>
      <c r="N16102">
        <v>0</v>
      </c>
      <c r="P16102">
        <v>0</v>
      </c>
      <c r="Q16102">
        <v>0</v>
      </c>
      <c r="S16102">
        <v>0</v>
      </c>
    </row>
    <row r="16103" spans="1:19" x14ac:dyDescent="0.2">
      <c r="A16103" t="s">
        <v>33206</v>
      </c>
      <c r="B16103" t="s">
        <v>33018</v>
      </c>
      <c r="C16103" t="s">
        <v>966</v>
      </c>
      <c r="D16103" t="s">
        <v>1002</v>
      </c>
      <c r="E16103" s="23">
        <v>44593</v>
      </c>
      <c r="F16103">
        <v>0</v>
      </c>
      <c r="G16103">
        <v>0</v>
      </c>
      <c r="I16103">
        <v>0</v>
      </c>
      <c r="J16103">
        <v>0</v>
      </c>
      <c r="L16103">
        <v>0</v>
      </c>
      <c r="N16103">
        <v>0</v>
      </c>
      <c r="P16103">
        <v>0</v>
      </c>
      <c r="Q16103">
        <v>0</v>
      </c>
      <c r="S16103">
        <v>0</v>
      </c>
    </row>
    <row r="16104" spans="1:19" x14ac:dyDescent="0.2">
      <c r="A16104" t="s">
        <v>33207</v>
      </c>
      <c r="B16104" t="s">
        <v>33019</v>
      </c>
      <c r="C16104" t="s">
        <v>240</v>
      </c>
      <c r="D16104" t="s">
        <v>1000</v>
      </c>
      <c r="E16104" s="23">
        <v>44593</v>
      </c>
      <c r="F16104">
        <v>10</v>
      </c>
      <c r="G16104">
        <v>14</v>
      </c>
      <c r="I16104">
        <v>18</v>
      </c>
      <c r="J16104">
        <v>54</v>
      </c>
      <c r="L16104">
        <v>80</v>
      </c>
      <c r="N16104">
        <v>15</v>
      </c>
      <c r="P16104">
        <v>2</v>
      </c>
      <c r="Q16104">
        <v>3</v>
      </c>
      <c r="S16104">
        <v>3</v>
      </c>
    </row>
    <row r="16105" spans="1:19" x14ac:dyDescent="0.2">
      <c r="A16105" t="s">
        <v>33208</v>
      </c>
      <c r="B16105" t="s">
        <v>33020</v>
      </c>
      <c r="C16105" t="s">
        <v>240</v>
      </c>
      <c r="D16105" t="s">
        <v>1002</v>
      </c>
      <c r="E16105" s="23">
        <v>44593</v>
      </c>
      <c r="F16105">
        <v>10</v>
      </c>
      <c r="G16105">
        <v>14</v>
      </c>
      <c r="I16105">
        <v>18</v>
      </c>
      <c r="J16105">
        <v>54</v>
      </c>
      <c r="L16105">
        <v>80</v>
      </c>
      <c r="N16105">
        <v>15</v>
      </c>
      <c r="P16105">
        <v>2</v>
      </c>
      <c r="Q16105">
        <v>3</v>
      </c>
      <c r="S16105">
        <v>3</v>
      </c>
    </row>
    <row r="16106" spans="1:19" x14ac:dyDescent="0.2">
      <c r="A16106" t="s">
        <v>33209</v>
      </c>
      <c r="B16106" t="s">
        <v>33021</v>
      </c>
      <c r="C16106" t="s">
        <v>241</v>
      </c>
      <c r="D16106" t="s">
        <v>1000</v>
      </c>
      <c r="E16106" s="23">
        <v>44593</v>
      </c>
      <c r="F16106">
        <v>33</v>
      </c>
      <c r="G16106">
        <v>31.5</v>
      </c>
      <c r="I16106">
        <v>247</v>
      </c>
      <c r="J16106">
        <v>367</v>
      </c>
      <c r="L16106">
        <v>350</v>
      </c>
      <c r="N16106">
        <v>231</v>
      </c>
      <c r="P16106">
        <v>4</v>
      </c>
      <c r="Q16106">
        <v>9</v>
      </c>
      <c r="S16106">
        <v>16</v>
      </c>
    </row>
    <row r="16107" spans="1:19" x14ac:dyDescent="0.2">
      <c r="A16107" t="s">
        <v>33210</v>
      </c>
      <c r="B16107" t="s">
        <v>33022</v>
      </c>
      <c r="C16107" t="s">
        <v>241</v>
      </c>
      <c r="D16107" t="s">
        <v>1002</v>
      </c>
      <c r="E16107" s="23">
        <v>44593</v>
      </c>
      <c r="F16107">
        <v>33</v>
      </c>
      <c r="G16107">
        <v>31.5</v>
      </c>
      <c r="I16107">
        <v>247</v>
      </c>
      <c r="J16107">
        <v>367</v>
      </c>
      <c r="L16107">
        <v>350</v>
      </c>
      <c r="N16107">
        <v>231</v>
      </c>
      <c r="P16107">
        <v>4</v>
      </c>
      <c r="Q16107">
        <v>9</v>
      </c>
      <c r="S16107">
        <v>16</v>
      </c>
    </row>
    <row r="16108" spans="1:19" x14ac:dyDescent="0.2">
      <c r="A16108" t="s">
        <v>33211</v>
      </c>
      <c r="B16108" t="s">
        <v>33023</v>
      </c>
      <c r="C16108" t="s">
        <v>318</v>
      </c>
      <c r="D16108" t="s">
        <v>1000</v>
      </c>
      <c r="E16108" s="23">
        <v>44593</v>
      </c>
      <c r="F16108">
        <v>3</v>
      </c>
      <c r="G16108">
        <v>7</v>
      </c>
      <c r="I16108">
        <v>8</v>
      </c>
      <c r="J16108">
        <v>16</v>
      </c>
      <c r="L16108">
        <v>40</v>
      </c>
      <c r="N16108">
        <v>8</v>
      </c>
      <c r="P16108">
        <v>0</v>
      </c>
      <c r="Q16108">
        <v>0</v>
      </c>
      <c r="S16108">
        <v>0</v>
      </c>
    </row>
    <row r="16109" spans="1:19" x14ac:dyDescent="0.2">
      <c r="A16109" t="s">
        <v>33212</v>
      </c>
      <c r="B16109" t="s">
        <v>33024</v>
      </c>
      <c r="C16109" t="s">
        <v>318</v>
      </c>
      <c r="D16109" t="s">
        <v>1002</v>
      </c>
      <c r="E16109" s="23">
        <v>44593</v>
      </c>
      <c r="F16109">
        <v>3</v>
      </c>
      <c r="G16109">
        <v>7</v>
      </c>
      <c r="I16109">
        <v>8</v>
      </c>
      <c r="J16109">
        <v>16</v>
      </c>
      <c r="L16109">
        <v>40</v>
      </c>
      <c r="N16109">
        <v>8</v>
      </c>
      <c r="P16109">
        <v>0</v>
      </c>
      <c r="Q16109">
        <v>0</v>
      </c>
      <c r="S16109">
        <v>0</v>
      </c>
    </row>
    <row r="16110" spans="1:19" x14ac:dyDescent="0.2">
      <c r="A16110" t="s">
        <v>33213</v>
      </c>
      <c r="B16110" t="s">
        <v>33025</v>
      </c>
      <c r="C16110" t="s">
        <v>896</v>
      </c>
      <c r="D16110" t="s">
        <v>1000</v>
      </c>
      <c r="E16110" s="23">
        <v>44593</v>
      </c>
      <c r="F16110">
        <v>62.5</v>
      </c>
      <c r="G16110">
        <v>72.5</v>
      </c>
      <c r="I16110">
        <v>359</v>
      </c>
      <c r="J16110">
        <v>529</v>
      </c>
      <c r="L16110">
        <v>580</v>
      </c>
      <c r="N16110">
        <v>328</v>
      </c>
      <c r="O16110" t="s">
        <v>904</v>
      </c>
      <c r="P16110">
        <v>15</v>
      </c>
      <c r="Q16110">
        <v>25</v>
      </c>
      <c r="S16110">
        <v>31</v>
      </c>
    </row>
    <row r="16111" spans="1:19" x14ac:dyDescent="0.2">
      <c r="A16111" t="s">
        <v>33214</v>
      </c>
      <c r="B16111" t="s">
        <v>33026</v>
      </c>
      <c r="C16111" t="s">
        <v>899</v>
      </c>
      <c r="D16111" t="s">
        <v>1001</v>
      </c>
      <c r="E16111" s="23">
        <v>44593</v>
      </c>
      <c r="F16111">
        <v>0</v>
      </c>
      <c r="G16111">
        <v>0</v>
      </c>
      <c r="I16111">
        <v>1</v>
      </c>
      <c r="J16111">
        <v>0</v>
      </c>
      <c r="L16111">
        <v>0</v>
      </c>
      <c r="N16111">
        <v>1</v>
      </c>
      <c r="O16111" t="s">
        <v>904</v>
      </c>
      <c r="P16111">
        <v>0</v>
      </c>
      <c r="Q16111">
        <v>0</v>
      </c>
      <c r="S16111">
        <v>0</v>
      </c>
    </row>
    <row r="16112" spans="1:19" x14ac:dyDescent="0.2">
      <c r="A16112" t="s">
        <v>33215</v>
      </c>
      <c r="B16112" t="s">
        <v>33027</v>
      </c>
      <c r="C16112" t="s">
        <v>1237</v>
      </c>
      <c r="D16112" t="s">
        <v>1000</v>
      </c>
      <c r="E16112" s="23">
        <v>44593</v>
      </c>
      <c r="F16112">
        <v>15.5</v>
      </c>
      <c r="G16112">
        <v>20</v>
      </c>
      <c r="I16112">
        <v>56</v>
      </c>
      <c r="J16112">
        <v>84</v>
      </c>
      <c r="L16112">
        <v>113</v>
      </c>
      <c r="N16112">
        <v>50</v>
      </c>
      <c r="P16112">
        <v>2</v>
      </c>
      <c r="Q16112">
        <v>4</v>
      </c>
      <c r="S16112">
        <v>6</v>
      </c>
    </row>
    <row r="16113" spans="1:19" x14ac:dyDescent="0.2">
      <c r="A16113" t="s">
        <v>33216</v>
      </c>
      <c r="B16113" t="s">
        <v>33028</v>
      </c>
      <c r="C16113" t="s">
        <v>1237</v>
      </c>
      <c r="D16113" t="s">
        <v>1001</v>
      </c>
      <c r="E16113" s="23">
        <v>44593</v>
      </c>
      <c r="F16113">
        <v>0</v>
      </c>
      <c r="G16113">
        <v>0</v>
      </c>
      <c r="I16113">
        <v>1</v>
      </c>
      <c r="J16113">
        <v>0</v>
      </c>
      <c r="L16113">
        <v>0</v>
      </c>
      <c r="N16113">
        <v>1</v>
      </c>
      <c r="P16113">
        <v>0</v>
      </c>
      <c r="Q16113">
        <v>0</v>
      </c>
      <c r="S16113">
        <v>0</v>
      </c>
    </row>
    <row r="16114" spans="1:19" x14ac:dyDescent="0.2">
      <c r="A16114" t="s">
        <v>33217</v>
      </c>
      <c r="B16114" t="s">
        <v>33029</v>
      </c>
      <c r="C16114" t="s">
        <v>1237</v>
      </c>
      <c r="D16114" t="s">
        <v>1002</v>
      </c>
      <c r="E16114" s="23">
        <v>44593</v>
      </c>
      <c r="F16114">
        <v>15.5</v>
      </c>
      <c r="G16114">
        <v>20</v>
      </c>
      <c r="I16114">
        <v>57</v>
      </c>
      <c r="J16114">
        <v>84</v>
      </c>
      <c r="L16114">
        <v>113</v>
      </c>
      <c r="N16114">
        <v>51</v>
      </c>
      <c r="P16114">
        <v>2</v>
      </c>
      <c r="Q16114">
        <v>4</v>
      </c>
      <c r="S16114">
        <v>6</v>
      </c>
    </row>
    <row r="16115" spans="1:19" x14ac:dyDescent="0.2">
      <c r="A16115" t="s">
        <v>33218</v>
      </c>
      <c r="B16115" t="s">
        <v>33030</v>
      </c>
      <c r="C16115" t="s">
        <v>235</v>
      </c>
      <c r="D16115" t="s">
        <v>1002</v>
      </c>
      <c r="E16115" s="23">
        <v>44593</v>
      </c>
      <c r="F16115">
        <v>62.5</v>
      </c>
      <c r="G16115">
        <v>72.5</v>
      </c>
      <c r="I16115">
        <v>360</v>
      </c>
      <c r="J16115">
        <v>529</v>
      </c>
      <c r="L16115">
        <v>580</v>
      </c>
      <c r="N16115">
        <v>329</v>
      </c>
      <c r="P16115">
        <v>15</v>
      </c>
      <c r="Q16115">
        <v>25</v>
      </c>
      <c r="S16115">
        <v>31</v>
      </c>
    </row>
    <row r="16116" spans="1:19" x14ac:dyDescent="0.2">
      <c r="A16116" t="s">
        <v>33426</v>
      </c>
      <c r="B16116" t="s">
        <v>33219</v>
      </c>
      <c r="C16116" t="s">
        <v>228</v>
      </c>
      <c r="D16116" t="s">
        <v>1000</v>
      </c>
      <c r="E16116" s="23">
        <v>44621</v>
      </c>
      <c r="F16116">
        <v>0</v>
      </c>
      <c r="G16116">
        <v>0</v>
      </c>
      <c r="I16116">
        <v>0</v>
      </c>
      <c r="J16116">
        <v>0</v>
      </c>
      <c r="L16116">
        <v>0</v>
      </c>
      <c r="N16116">
        <v>0</v>
      </c>
      <c r="P16116">
        <v>0</v>
      </c>
      <c r="Q16116">
        <v>0</v>
      </c>
      <c r="S16116">
        <v>0</v>
      </c>
    </row>
    <row r="16117" spans="1:19" x14ac:dyDescent="0.2">
      <c r="A16117" t="s">
        <v>33427</v>
      </c>
      <c r="B16117" t="s">
        <v>33220</v>
      </c>
      <c r="C16117" t="s">
        <v>211</v>
      </c>
      <c r="D16117" t="s">
        <v>1000</v>
      </c>
      <c r="E16117" s="23">
        <v>44621</v>
      </c>
      <c r="F16117">
        <v>0</v>
      </c>
      <c r="G16117">
        <v>0</v>
      </c>
      <c r="I16117">
        <v>0</v>
      </c>
      <c r="J16117">
        <v>0</v>
      </c>
      <c r="L16117">
        <v>0</v>
      </c>
      <c r="N16117">
        <v>0</v>
      </c>
      <c r="P16117">
        <v>0</v>
      </c>
      <c r="Q16117">
        <v>0</v>
      </c>
      <c r="S16117">
        <v>0</v>
      </c>
    </row>
    <row r="16118" spans="1:19" x14ac:dyDescent="0.2">
      <c r="A16118" t="s">
        <v>33428</v>
      </c>
      <c r="B16118" t="s">
        <v>33221</v>
      </c>
      <c r="C16118" t="s">
        <v>213</v>
      </c>
      <c r="D16118" t="s">
        <v>1000</v>
      </c>
      <c r="E16118" s="23">
        <v>44621</v>
      </c>
      <c r="F16118">
        <v>0</v>
      </c>
      <c r="G16118">
        <v>0</v>
      </c>
      <c r="I16118">
        <v>0</v>
      </c>
      <c r="J16118">
        <v>0</v>
      </c>
      <c r="L16118">
        <v>0</v>
      </c>
      <c r="N16118">
        <v>0</v>
      </c>
      <c r="P16118">
        <v>0</v>
      </c>
      <c r="Q16118">
        <v>0</v>
      </c>
      <c r="S16118">
        <v>0</v>
      </c>
    </row>
    <row r="16119" spans="1:19" x14ac:dyDescent="0.2">
      <c r="A16119" t="s">
        <v>33429</v>
      </c>
      <c r="B16119" t="s">
        <v>33222</v>
      </c>
      <c r="C16119" t="s">
        <v>229</v>
      </c>
      <c r="D16119" t="s">
        <v>1000</v>
      </c>
      <c r="E16119" s="23">
        <v>44621</v>
      </c>
      <c r="F16119">
        <v>0</v>
      </c>
      <c r="G16119">
        <v>0</v>
      </c>
      <c r="I16119">
        <v>0</v>
      </c>
      <c r="J16119">
        <v>0</v>
      </c>
      <c r="L16119">
        <v>0</v>
      </c>
      <c r="N16119">
        <v>0</v>
      </c>
      <c r="P16119">
        <v>0</v>
      </c>
      <c r="Q16119">
        <v>0</v>
      </c>
      <c r="S16119">
        <v>0</v>
      </c>
    </row>
    <row r="16120" spans="1:19" x14ac:dyDescent="0.2">
      <c r="A16120" t="s">
        <v>33430</v>
      </c>
      <c r="B16120" t="s">
        <v>33223</v>
      </c>
      <c r="C16120" t="s">
        <v>1051</v>
      </c>
      <c r="D16120" t="s">
        <v>1000</v>
      </c>
      <c r="E16120" s="23">
        <v>44621</v>
      </c>
      <c r="F16120">
        <v>0</v>
      </c>
      <c r="G16120">
        <v>0</v>
      </c>
      <c r="I16120">
        <v>0</v>
      </c>
      <c r="J16120">
        <v>0</v>
      </c>
      <c r="L16120">
        <v>0</v>
      </c>
      <c r="N16120">
        <v>0</v>
      </c>
      <c r="P16120">
        <v>0</v>
      </c>
      <c r="Q16120">
        <v>0</v>
      </c>
      <c r="S16120">
        <v>0</v>
      </c>
    </row>
    <row r="16121" spans="1:19" x14ac:dyDescent="0.2">
      <c r="A16121" t="s">
        <v>33431</v>
      </c>
      <c r="B16121" t="s">
        <v>33224</v>
      </c>
      <c r="C16121" t="s">
        <v>1048</v>
      </c>
      <c r="D16121" t="s">
        <v>1000</v>
      </c>
      <c r="E16121" s="23">
        <v>44621</v>
      </c>
      <c r="F16121">
        <v>0</v>
      </c>
      <c r="G16121">
        <v>0</v>
      </c>
      <c r="I16121">
        <v>0</v>
      </c>
      <c r="J16121">
        <v>0</v>
      </c>
      <c r="L16121">
        <v>0</v>
      </c>
      <c r="N16121">
        <v>0</v>
      </c>
      <c r="P16121">
        <v>0</v>
      </c>
      <c r="Q16121">
        <v>0</v>
      </c>
      <c r="S16121">
        <v>0</v>
      </c>
    </row>
    <row r="16122" spans="1:19" x14ac:dyDescent="0.2">
      <c r="A16122" t="s">
        <v>33432</v>
      </c>
      <c r="B16122" t="s">
        <v>33225</v>
      </c>
      <c r="C16122" t="s">
        <v>1047</v>
      </c>
      <c r="D16122" t="s">
        <v>1000</v>
      </c>
      <c r="E16122" s="23">
        <v>44621</v>
      </c>
      <c r="F16122">
        <v>1.5</v>
      </c>
      <c r="G16122">
        <v>1.5</v>
      </c>
      <c r="I16122">
        <v>14</v>
      </c>
      <c r="J16122">
        <v>8</v>
      </c>
      <c r="L16122">
        <v>8</v>
      </c>
      <c r="N16122">
        <v>14</v>
      </c>
      <c r="P16122">
        <v>1</v>
      </c>
      <c r="Q16122">
        <v>1</v>
      </c>
      <c r="S16122">
        <v>0</v>
      </c>
    </row>
    <row r="16123" spans="1:19" x14ac:dyDescent="0.2">
      <c r="A16123" t="s">
        <v>33433</v>
      </c>
      <c r="B16123" t="s">
        <v>33226</v>
      </c>
      <c r="C16123" t="s">
        <v>1050</v>
      </c>
      <c r="D16123" t="s">
        <v>1001</v>
      </c>
      <c r="E16123" s="23">
        <v>44621</v>
      </c>
      <c r="F16123">
        <v>0</v>
      </c>
      <c r="G16123">
        <v>0</v>
      </c>
      <c r="I16123">
        <v>0</v>
      </c>
      <c r="J16123">
        <v>0</v>
      </c>
      <c r="L16123">
        <v>0</v>
      </c>
      <c r="N16123">
        <v>0</v>
      </c>
      <c r="P16123">
        <v>0</v>
      </c>
      <c r="Q16123">
        <v>0</v>
      </c>
      <c r="S16123">
        <v>0</v>
      </c>
    </row>
    <row r="16124" spans="1:19" x14ac:dyDescent="0.2">
      <c r="A16124" t="s">
        <v>33434</v>
      </c>
      <c r="B16124" t="s">
        <v>33227</v>
      </c>
      <c r="C16124" t="s">
        <v>1050</v>
      </c>
      <c r="D16124" t="s">
        <v>1000</v>
      </c>
      <c r="E16124" s="23">
        <v>44621</v>
      </c>
      <c r="F16124">
        <v>0</v>
      </c>
      <c r="G16124">
        <v>0</v>
      </c>
      <c r="I16124">
        <v>0</v>
      </c>
      <c r="J16124">
        <v>0</v>
      </c>
      <c r="L16124">
        <v>0</v>
      </c>
      <c r="N16124">
        <v>0</v>
      </c>
      <c r="P16124">
        <v>0</v>
      </c>
      <c r="Q16124">
        <v>0</v>
      </c>
      <c r="S16124">
        <v>0</v>
      </c>
    </row>
    <row r="16125" spans="1:19" x14ac:dyDescent="0.2">
      <c r="A16125" t="s">
        <v>33435</v>
      </c>
      <c r="B16125" t="s">
        <v>33228</v>
      </c>
      <c r="C16125" t="s">
        <v>1049</v>
      </c>
      <c r="D16125" t="s">
        <v>1001</v>
      </c>
      <c r="E16125" s="23">
        <v>44621</v>
      </c>
      <c r="F16125">
        <v>0</v>
      </c>
      <c r="G16125">
        <v>0</v>
      </c>
      <c r="I16125">
        <v>0</v>
      </c>
      <c r="J16125">
        <v>0</v>
      </c>
      <c r="L16125">
        <v>0</v>
      </c>
      <c r="N16125">
        <v>0</v>
      </c>
      <c r="P16125">
        <v>0</v>
      </c>
      <c r="Q16125">
        <v>0</v>
      </c>
      <c r="S16125">
        <v>0</v>
      </c>
    </row>
    <row r="16126" spans="1:19" x14ac:dyDescent="0.2">
      <c r="A16126" t="s">
        <v>33436</v>
      </c>
      <c r="B16126" t="s">
        <v>33229</v>
      </c>
      <c r="C16126" t="s">
        <v>1048</v>
      </c>
      <c r="D16126" t="s">
        <v>1001</v>
      </c>
      <c r="E16126" s="23">
        <v>44621</v>
      </c>
      <c r="F16126">
        <v>0</v>
      </c>
      <c r="G16126">
        <v>0</v>
      </c>
      <c r="I16126">
        <v>0</v>
      </c>
      <c r="J16126">
        <v>0</v>
      </c>
      <c r="L16126">
        <v>0</v>
      </c>
      <c r="N16126">
        <v>0</v>
      </c>
      <c r="P16126">
        <v>1</v>
      </c>
      <c r="Q16126">
        <v>1</v>
      </c>
      <c r="S16126">
        <v>0</v>
      </c>
    </row>
    <row r="16127" spans="1:19" x14ac:dyDescent="0.2">
      <c r="A16127" t="s">
        <v>33431</v>
      </c>
      <c r="B16127" t="s">
        <v>33224</v>
      </c>
      <c r="C16127" t="s">
        <v>1048</v>
      </c>
      <c r="D16127" t="s">
        <v>1000</v>
      </c>
      <c r="E16127" s="23">
        <v>44621</v>
      </c>
      <c r="F16127">
        <v>0.5</v>
      </c>
      <c r="G16127">
        <v>0.5</v>
      </c>
      <c r="I16127">
        <v>3</v>
      </c>
      <c r="J16127">
        <v>3</v>
      </c>
      <c r="L16127">
        <v>3</v>
      </c>
      <c r="N16127">
        <v>2</v>
      </c>
      <c r="P16127">
        <v>0</v>
      </c>
      <c r="Q16127">
        <v>0</v>
      </c>
      <c r="S16127">
        <v>1</v>
      </c>
    </row>
    <row r="16128" spans="1:19" x14ac:dyDescent="0.2">
      <c r="A16128" t="s">
        <v>33437</v>
      </c>
      <c r="B16128" t="s">
        <v>33230</v>
      </c>
      <c r="C16128" t="s">
        <v>1047</v>
      </c>
      <c r="D16128" t="s">
        <v>1001</v>
      </c>
      <c r="E16128" s="23">
        <v>44621</v>
      </c>
      <c r="F16128">
        <v>0</v>
      </c>
      <c r="G16128">
        <v>0</v>
      </c>
      <c r="I16128">
        <v>0</v>
      </c>
      <c r="J16128">
        <v>0</v>
      </c>
      <c r="L16128">
        <v>0</v>
      </c>
      <c r="N16128">
        <v>0</v>
      </c>
      <c r="P16128">
        <v>0</v>
      </c>
      <c r="Q16128">
        <v>0</v>
      </c>
      <c r="S16128">
        <v>0</v>
      </c>
    </row>
    <row r="16129" spans="1:19" x14ac:dyDescent="0.2">
      <c r="A16129" t="s">
        <v>33438</v>
      </c>
      <c r="B16129" t="s">
        <v>33231</v>
      </c>
      <c r="C16129" t="s">
        <v>25343</v>
      </c>
      <c r="D16129" t="s">
        <v>1001</v>
      </c>
      <c r="E16129" s="23">
        <v>44621</v>
      </c>
      <c r="F16129">
        <v>0</v>
      </c>
      <c r="G16129">
        <v>0</v>
      </c>
      <c r="I16129">
        <v>0</v>
      </c>
      <c r="J16129">
        <v>0</v>
      </c>
      <c r="L16129">
        <v>0</v>
      </c>
      <c r="N16129">
        <v>0</v>
      </c>
      <c r="P16129">
        <v>0</v>
      </c>
      <c r="Q16129">
        <v>0</v>
      </c>
      <c r="S16129">
        <v>0</v>
      </c>
    </row>
    <row r="16130" spans="1:19" x14ac:dyDescent="0.2">
      <c r="A16130" t="s">
        <v>33439</v>
      </c>
      <c r="B16130" t="s">
        <v>33232</v>
      </c>
      <c r="C16130" t="s">
        <v>25343</v>
      </c>
      <c r="D16130" t="s">
        <v>1000</v>
      </c>
      <c r="E16130" s="23">
        <v>44621</v>
      </c>
      <c r="F16130">
        <v>0</v>
      </c>
      <c r="G16130">
        <v>0</v>
      </c>
      <c r="I16130">
        <v>0</v>
      </c>
      <c r="J16130">
        <v>0</v>
      </c>
      <c r="L16130">
        <v>0</v>
      </c>
      <c r="N16130">
        <v>0</v>
      </c>
      <c r="P16130">
        <v>0</v>
      </c>
      <c r="Q16130">
        <v>0</v>
      </c>
      <c r="S16130">
        <v>0</v>
      </c>
    </row>
    <row r="16131" spans="1:19" x14ac:dyDescent="0.2">
      <c r="A16131" t="s">
        <v>33440</v>
      </c>
      <c r="B16131" t="s">
        <v>33233</v>
      </c>
      <c r="C16131" t="s">
        <v>25698</v>
      </c>
      <c r="D16131" t="s">
        <v>1000</v>
      </c>
      <c r="E16131" s="23">
        <v>44621</v>
      </c>
      <c r="F16131">
        <v>2</v>
      </c>
      <c r="G16131">
        <v>3</v>
      </c>
      <c r="I16131">
        <v>6</v>
      </c>
      <c r="J16131">
        <v>12</v>
      </c>
      <c r="L16131">
        <v>18</v>
      </c>
      <c r="N16131">
        <v>5</v>
      </c>
      <c r="P16131">
        <v>1</v>
      </c>
      <c r="Q16131">
        <v>5</v>
      </c>
      <c r="S16131">
        <v>1</v>
      </c>
    </row>
    <row r="16132" spans="1:19" x14ac:dyDescent="0.2">
      <c r="A16132" t="s">
        <v>33441</v>
      </c>
      <c r="B16132" t="s">
        <v>33234</v>
      </c>
      <c r="C16132" t="s">
        <v>959</v>
      </c>
      <c r="D16132" t="s">
        <v>1000</v>
      </c>
      <c r="E16132" s="23">
        <v>44621</v>
      </c>
      <c r="F16132">
        <v>0</v>
      </c>
      <c r="G16132">
        <v>0</v>
      </c>
      <c r="I16132">
        <v>0</v>
      </c>
      <c r="J16132">
        <v>0</v>
      </c>
      <c r="L16132">
        <v>0</v>
      </c>
      <c r="N16132">
        <v>0</v>
      </c>
      <c r="P16132">
        <v>0</v>
      </c>
      <c r="Q16132">
        <v>0</v>
      </c>
      <c r="S16132">
        <v>0</v>
      </c>
    </row>
    <row r="16133" spans="1:19" x14ac:dyDescent="0.2">
      <c r="A16133" t="s">
        <v>33442</v>
      </c>
      <c r="B16133" t="s">
        <v>33235</v>
      </c>
      <c r="C16133" t="s">
        <v>205</v>
      </c>
      <c r="D16133" t="s">
        <v>1000</v>
      </c>
      <c r="E16133" s="23">
        <v>44621</v>
      </c>
      <c r="F16133">
        <v>0</v>
      </c>
      <c r="G16133">
        <v>0</v>
      </c>
      <c r="I16133">
        <v>0</v>
      </c>
      <c r="J16133">
        <v>0</v>
      </c>
      <c r="L16133">
        <v>0</v>
      </c>
      <c r="N16133">
        <v>0</v>
      </c>
      <c r="P16133">
        <v>0</v>
      </c>
      <c r="Q16133">
        <v>0</v>
      </c>
      <c r="S16133">
        <v>0</v>
      </c>
    </row>
    <row r="16134" spans="1:19" x14ac:dyDescent="0.2">
      <c r="A16134" t="s">
        <v>33443</v>
      </c>
      <c r="B16134" t="s">
        <v>33236</v>
      </c>
      <c r="C16134" t="s">
        <v>384</v>
      </c>
      <c r="D16134" t="s">
        <v>1000</v>
      </c>
      <c r="E16134" s="23">
        <v>44621</v>
      </c>
      <c r="F16134">
        <v>0</v>
      </c>
      <c r="G16134">
        <v>0</v>
      </c>
      <c r="I16134">
        <v>0</v>
      </c>
      <c r="J16134">
        <v>0</v>
      </c>
      <c r="L16134">
        <v>0</v>
      </c>
      <c r="N16134">
        <v>0</v>
      </c>
      <c r="P16134">
        <v>0</v>
      </c>
      <c r="Q16134">
        <v>0</v>
      </c>
      <c r="S16134">
        <v>0</v>
      </c>
    </row>
    <row r="16135" spans="1:19" x14ac:dyDescent="0.2">
      <c r="A16135" t="s">
        <v>33444</v>
      </c>
      <c r="B16135" t="s">
        <v>33237</v>
      </c>
      <c r="C16135" t="s">
        <v>210</v>
      </c>
      <c r="D16135" t="s">
        <v>1000</v>
      </c>
      <c r="E16135" s="23">
        <v>44621</v>
      </c>
      <c r="F16135">
        <v>0</v>
      </c>
      <c r="G16135">
        <v>0</v>
      </c>
      <c r="I16135">
        <v>0</v>
      </c>
      <c r="J16135">
        <v>0</v>
      </c>
      <c r="L16135">
        <v>0</v>
      </c>
      <c r="N16135">
        <v>0</v>
      </c>
      <c r="P16135">
        <v>0</v>
      </c>
      <c r="Q16135">
        <v>0</v>
      </c>
      <c r="S16135">
        <v>0</v>
      </c>
    </row>
    <row r="16136" spans="1:19" x14ac:dyDescent="0.2">
      <c r="A16136" t="s">
        <v>33445</v>
      </c>
      <c r="B16136" t="s">
        <v>33238</v>
      </c>
      <c r="C16136" t="s">
        <v>215</v>
      </c>
      <c r="D16136" t="s">
        <v>1000</v>
      </c>
      <c r="E16136" s="23">
        <v>44621</v>
      </c>
      <c r="F16136">
        <v>6</v>
      </c>
      <c r="G16136">
        <v>7</v>
      </c>
      <c r="I16136">
        <v>23</v>
      </c>
      <c r="J16136">
        <v>36</v>
      </c>
      <c r="L16136">
        <v>39</v>
      </c>
      <c r="N16136">
        <v>18</v>
      </c>
      <c r="P16136">
        <v>2</v>
      </c>
      <c r="Q16136">
        <v>6</v>
      </c>
      <c r="S16136">
        <v>5</v>
      </c>
    </row>
    <row r="16137" spans="1:19" x14ac:dyDescent="0.2">
      <c r="A16137" t="s">
        <v>33446</v>
      </c>
      <c r="B16137" t="s">
        <v>33239</v>
      </c>
      <c r="C16137" t="s">
        <v>960</v>
      </c>
      <c r="D16137" t="s">
        <v>1000</v>
      </c>
      <c r="E16137" s="23">
        <v>44621</v>
      </c>
      <c r="F16137">
        <v>0</v>
      </c>
      <c r="G16137">
        <v>0</v>
      </c>
      <c r="I16137">
        <v>0</v>
      </c>
      <c r="J16137">
        <v>0</v>
      </c>
      <c r="L16137">
        <v>0</v>
      </c>
      <c r="N16137">
        <v>0</v>
      </c>
      <c r="P16137">
        <v>0</v>
      </c>
      <c r="Q16137">
        <v>0</v>
      </c>
      <c r="S16137">
        <v>0</v>
      </c>
    </row>
    <row r="16138" spans="1:19" x14ac:dyDescent="0.2">
      <c r="A16138" t="s">
        <v>33447</v>
      </c>
      <c r="B16138" t="s">
        <v>33240</v>
      </c>
      <c r="C16138" t="s">
        <v>961</v>
      </c>
      <c r="D16138" t="s">
        <v>1000</v>
      </c>
      <c r="E16138" s="23">
        <v>44621</v>
      </c>
      <c r="F16138">
        <v>3</v>
      </c>
      <c r="G16138">
        <v>4</v>
      </c>
      <c r="I16138">
        <v>16</v>
      </c>
      <c r="J16138">
        <v>15</v>
      </c>
      <c r="L16138">
        <v>20</v>
      </c>
      <c r="N16138">
        <v>12</v>
      </c>
      <c r="P16138">
        <v>2</v>
      </c>
      <c r="Q16138">
        <v>3</v>
      </c>
      <c r="S16138">
        <v>4</v>
      </c>
    </row>
    <row r="16139" spans="1:19" x14ac:dyDescent="0.2">
      <c r="A16139" t="s">
        <v>33448</v>
      </c>
      <c r="B16139" t="s">
        <v>33241</v>
      </c>
      <c r="C16139" t="s">
        <v>221</v>
      </c>
      <c r="D16139" t="s">
        <v>1000</v>
      </c>
      <c r="E16139" s="23">
        <v>44621</v>
      </c>
      <c r="F16139">
        <v>0</v>
      </c>
      <c r="G16139">
        <v>0</v>
      </c>
      <c r="I16139">
        <v>0</v>
      </c>
      <c r="J16139">
        <v>0</v>
      </c>
      <c r="L16139">
        <v>0</v>
      </c>
      <c r="N16139">
        <v>0</v>
      </c>
      <c r="P16139">
        <v>0</v>
      </c>
      <c r="Q16139">
        <v>0</v>
      </c>
      <c r="S16139">
        <v>0</v>
      </c>
    </row>
    <row r="16140" spans="1:19" x14ac:dyDescent="0.2">
      <c r="A16140" t="s">
        <v>33449</v>
      </c>
      <c r="B16140" t="s">
        <v>33242</v>
      </c>
      <c r="C16140" t="s">
        <v>222</v>
      </c>
      <c r="D16140" t="s">
        <v>1000</v>
      </c>
      <c r="E16140" s="23">
        <v>44621</v>
      </c>
      <c r="F16140">
        <v>0</v>
      </c>
      <c r="G16140">
        <v>0</v>
      </c>
      <c r="I16140">
        <v>0</v>
      </c>
      <c r="J16140">
        <v>0</v>
      </c>
      <c r="L16140">
        <v>0</v>
      </c>
      <c r="N16140">
        <v>0</v>
      </c>
      <c r="P16140">
        <v>0</v>
      </c>
      <c r="Q16140">
        <v>0</v>
      </c>
      <c r="S16140">
        <v>0</v>
      </c>
    </row>
    <row r="16141" spans="1:19" x14ac:dyDescent="0.2">
      <c r="A16141" t="s">
        <v>33450</v>
      </c>
      <c r="B16141" t="s">
        <v>33243</v>
      </c>
      <c r="C16141" t="s">
        <v>1052</v>
      </c>
      <c r="D16141" t="s">
        <v>1000</v>
      </c>
      <c r="E16141" s="23">
        <v>44621</v>
      </c>
      <c r="F16141">
        <v>2.5</v>
      </c>
      <c r="G16141">
        <v>3</v>
      </c>
      <c r="I16141">
        <v>16</v>
      </c>
      <c r="J16141">
        <v>14</v>
      </c>
      <c r="L16141">
        <v>17</v>
      </c>
      <c r="N16141">
        <v>14</v>
      </c>
      <c r="P16141">
        <v>2</v>
      </c>
      <c r="Q16141">
        <v>2</v>
      </c>
      <c r="S16141">
        <v>2</v>
      </c>
    </row>
    <row r="16142" spans="1:19" x14ac:dyDescent="0.2">
      <c r="A16142" t="s">
        <v>33451</v>
      </c>
      <c r="B16142" t="s">
        <v>33244</v>
      </c>
      <c r="C16142" t="s">
        <v>1053</v>
      </c>
      <c r="D16142" t="s">
        <v>1000</v>
      </c>
      <c r="E16142" s="23">
        <v>44621</v>
      </c>
      <c r="F16142">
        <v>1</v>
      </c>
      <c r="G16142">
        <v>1</v>
      </c>
      <c r="I16142">
        <v>2</v>
      </c>
      <c r="J16142">
        <v>5</v>
      </c>
      <c r="L16142">
        <v>5</v>
      </c>
      <c r="N16142">
        <v>2</v>
      </c>
      <c r="P16142">
        <v>0</v>
      </c>
      <c r="Q16142">
        <v>0</v>
      </c>
      <c r="S16142">
        <v>0</v>
      </c>
    </row>
    <row r="16143" spans="1:19" x14ac:dyDescent="0.2">
      <c r="A16143" t="s">
        <v>33452</v>
      </c>
      <c r="B16143" t="s">
        <v>33245</v>
      </c>
      <c r="C16143" t="s">
        <v>1052</v>
      </c>
      <c r="D16143" t="s">
        <v>1001</v>
      </c>
      <c r="E16143" s="23">
        <v>44621</v>
      </c>
      <c r="F16143">
        <v>0</v>
      </c>
      <c r="G16143">
        <v>0</v>
      </c>
      <c r="I16143">
        <v>0</v>
      </c>
      <c r="J16143">
        <v>0</v>
      </c>
      <c r="L16143">
        <v>0</v>
      </c>
      <c r="N16143">
        <v>0</v>
      </c>
      <c r="P16143">
        <v>0</v>
      </c>
      <c r="Q16143">
        <v>0</v>
      </c>
      <c r="S16143">
        <v>0</v>
      </c>
    </row>
    <row r="16144" spans="1:19" x14ac:dyDescent="0.2">
      <c r="A16144" t="s">
        <v>33453</v>
      </c>
      <c r="B16144" t="s">
        <v>33246</v>
      </c>
      <c r="C16144" t="s">
        <v>1053</v>
      </c>
      <c r="D16144" t="s">
        <v>1001</v>
      </c>
      <c r="E16144" s="23">
        <v>44621</v>
      </c>
      <c r="F16144">
        <v>0</v>
      </c>
      <c r="G16144">
        <v>0</v>
      </c>
      <c r="I16144">
        <v>0</v>
      </c>
      <c r="J16144">
        <v>0</v>
      </c>
      <c r="L16144">
        <v>0</v>
      </c>
      <c r="N16144">
        <v>0</v>
      </c>
      <c r="P16144">
        <v>0</v>
      </c>
      <c r="Q16144">
        <v>0</v>
      </c>
      <c r="S16144">
        <v>0</v>
      </c>
    </row>
    <row r="16145" spans="1:19" x14ac:dyDescent="0.2">
      <c r="A16145" t="s">
        <v>33454</v>
      </c>
      <c r="B16145" t="s">
        <v>33247</v>
      </c>
      <c r="C16145" t="s">
        <v>1054</v>
      </c>
      <c r="D16145" t="s">
        <v>1001</v>
      </c>
      <c r="E16145" s="23">
        <v>44621</v>
      </c>
      <c r="F16145">
        <v>0</v>
      </c>
      <c r="G16145">
        <v>0</v>
      </c>
      <c r="I16145">
        <v>0</v>
      </c>
      <c r="J16145">
        <v>0</v>
      </c>
      <c r="L16145">
        <v>0</v>
      </c>
      <c r="N16145">
        <v>0</v>
      </c>
      <c r="P16145">
        <v>0</v>
      </c>
      <c r="Q16145">
        <v>0</v>
      </c>
      <c r="S16145">
        <v>0</v>
      </c>
    </row>
    <row r="16146" spans="1:19" x14ac:dyDescent="0.2">
      <c r="A16146" t="s">
        <v>33455</v>
      </c>
      <c r="B16146" t="s">
        <v>33248</v>
      </c>
      <c r="C16146" t="s">
        <v>1054</v>
      </c>
      <c r="D16146" t="s">
        <v>1000</v>
      </c>
      <c r="E16146" s="23">
        <v>44621</v>
      </c>
      <c r="F16146">
        <v>0</v>
      </c>
      <c r="G16146">
        <v>0</v>
      </c>
      <c r="I16146">
        <v>0</v>
      </c>
      <c r="J16146">
        <v>0</v>
      </c>
      <c r="L16146">
        <v>0</v>
      </c>
      <c r="N16146">
        <v>0</v>
      </c>
      <c r="P16146">
        <v>0</v>
      </c>
      <c r="Q16146">
        <v>0</v>
      </c>
      <c r="S16146">
        <v>0</v>
      </c>
    </row>
    <row r="16147" spans="1:19" x14ac:dyDescent="0.2">
      <c r="A16147" t="s">
        <v>33456</v>
      </c>
      <c r="B16147" t="s">
        <v>33249</v>
      </c>
      <c r="C16147" t="s">
        <v>25359</v>
      </c>
      <c r="D16147" t="s">
        <v>1001</v>
      </c>
      <c r="E16147" s="23">
        <v>44621</v>
      </c>
      <c r="F16147">
        <v>0</v>
      </c>
      <c r="G16147">
        <v>0</v>
      </c>
      <c r="I16147">
        <v>0</v>
      </c>
      <c r="J16147">
        <v>0</v>
      </c>
      <c r="L16147">
        <v>0</v>
      </c>
      <c r="N16147">
        <v>0</v>
      </c>
      <c r="P16147">
        <v>0</v>
      </c>
      <c r="Q16147">
        <v>0</v>
      </c>
      <c r="S16147">
        <v>0</v>
      </c>
    </row>
    <row r="16148" spans="1:19" x14ac:dyDescent="0.2">
      <c r="A16148" t="s">
        <v>33457</v>
      </c>
      <c r="B16148" t="s">
        <v>33250</v>
      </c>
      <c r="C16148" t="s">
        <v>25359</v>
      </c>
      <c r="D16148" t="s">
        <v>1000</v>
      </c>
      <c r="E16148" s="23">
        <v>44621</v>
      </c>
      <c r="F16148">
        <v>0</v>
      </c>
      <c r="G16148">
        <v>0</v>
      </c>
      <c r="I16148">
        <v>0</v>
      </c>
      <c r="J16148">
        <v>0</v>
      </c>
      <c r="L16148">
        <v>0</v>
      </c>
      <c r="N16148">
        <v>0</v>
      </c>
      <c r="P16148">
        <v>0</v>
      </c>
      <c r="Q16148">
        <v>0</v>
      </c>
      <c r="S16148">
        <v>0</v>
      </c>
    </row>
    <row r="16149" spans="1:19" x14ac:dyDescent="0.2">
      <c r="A16149" t="s">
        <v>33458</v>
      </c>
      <c r="B16149" t="s">
        <v>33251</v>
      </c>
      <c r="C16149" t="s">
        <v>200</v>
      </c>
      <c r="D16149" t="s">
        <v>1000</v>
      </c>
      <c r="E16149" s="23">
        <v>44621</v>
      </c>
      <c r="F16149">
        <v>0</v>
      </c>
      <c r="G16149">
        <v>0</v>
      </c>
      <c r="I16149">
        <v>0</v>
      </c>
      <c r="J16149">
        <v>0</v>
      </c>
      <c r="L16149">
        <v>0</v>
      </c>
      <c r="N16149">
        <v>0</v>
      </c>
      <c r="P16149">
        <v>0</v>
      </c>
      <c r="Q16149">
        <v>0</v>
      </c>
      <c r="S16149">
        <v>0</v>
      </c>
    </row>
    <row r="16150" spans="1:19" x14ac:dyDescent="0.2">
      <c r="A16150" t="s">
        <v>33459</v>
      </c>
      <c r="B16150" t="s">
        <v>33252</v>
      </c>
      <c r="C16150" t="s">
        <v>204</v>
      </c>
      <c r="D16150" t="s">
        <v>1000</v>
      </c>
      <c r="E16150" s="23">
        <v>44621</v>
      </c>
      <c r="F16150">
        <v>0</v>
      </c>
      <c r="G16150">
        <v>0</v>
      </c>
      <c r="I16150">
        <v>0</v>
      </c>
      <c r="J16150">
        <v>0</v>
      </c>
      <c r="L16150">
        <v>0</v>
      </c>
      <c r="N16150">
        <v>0</v>
      </c>
      <c r="P16150">
        <v>0</v>
      </c>
      <c r="Q16150">
        <v>0</v>
      </c>
      <c r="S16150">
        <v>0</v>
      </c>
    </row>
    <row r="16151" spans="1:19" x14ac:dyDescent="0.2">
      <c r="A16151" t="s">
        <v>33460</v>
      </c>
      <c r="B16151" t="s">
        <v>33253</v>
      </c>
      <c r="C16151" t="s">
        <v>385</v>
      </c>
      <c r="D16151" t="s">
        <v>1000</v>
      </c>
      <c r="E16151" s="23">
        <v>44621</v>
      </c>
      <c r="F16151">
        <v>0</v>
      </c>
      <c r="G16151">
        <v>0</v>
      </c>
      <c r="I16151">
        <v>0</v>
      </c>
      <c r="J16151">
        <v>0</v>
      </c>
      <c r="L16151">
        <v>0</v>
      </c>
      <c r="N16151">
        <v>0</v>
      </c>
      <c r="P16151">
        <v>0</v>
      </c>
      <c r="Q16151">
        <v>0</v>
      </c>
      <c r="S16151">
        <v>0</v>
      </c>
    </row>
    <row r="16152" spans="1:19" x14ac:dyDescent="0.2">
      <c r="A16152" t="s">
        <v>33461</v>
      </c>
      <c r="B16152" t="s">
        <v>33254</v>
      </c>
      <c r="C16152" t="s">
        <v>208</v>
      </c>
      <c r="D16152" t="s">
        <v>1000</v>
      </c>
      <c r="E16152" s="23">
        <v>44621</v>
      </c>
      <c r="F16152">
        <v>3.5</v>
      </c>
      <c r="G16152">
        <v>3.5</v>
      </c>
      <c r="I16152">
        <v>9</v>
      </c>
      <c r="J16152">
        <v>18</v>
      </c>
      <c r="L16152">
        <v>20</v>
      </c>
      <c r="N16152">
        <v>8</v>
      </c>
      <c r="P16152">
        <v>1</v>
      </c>
      <c r="Q16152">
        <v>1</v>
      </c>
      <c r="S16152">
        <v>1</v>
      </c>
    </row>
    <row r="16153" spans="1:19" x14ac:dyDescent="0.2">
      <c r="A16153" t="s">
        <v>33462</v>
      </c>
      <c r="B16153" t="s">
        <v>33255</v>
      </c>
      <c r="C16153" t="s">
        <v>900</v>
      </c>
      <c r="D16153" t="s">
        <v>1000</v>
      </c>
      <c r="E16153" s="23">
        <v>44621</v>
      </c>
      <c r="F16153">
        <v>2.5</v>
      </c>
      <c r="G16153">
        <v>4.5</v>
      </c>
      <c r="I16153">
        <v>3</v>
      </c>
      <c r="J16153">
        <v>14</v>
      </c>
      <c r="L16153">
        <v>26</v>
      </c>
      <c r="N16153">
        <v>2</v>
      </c>
      <c r="P16153">
        <v>0</v>
      </c>
      <c r="Q16153">
        <v>0</v>
      </c>
      <c r="S16153">
        <v>1</v>
      </c>
    </row>
    <row r="16154" spans="1:19" x14ac:dyDescent="0.2">
      <c r="A16154" t="s">
        <v>33463</v>
      </c>
      <c r="B16154" t="s">
        <v>33256</v>
      </c>
      <c r="C16154" t="s">
        <v>905</v>
      </c>
      <c r="D16154" t="s">
        <v>1000</v>
      </c>
      <c r="E16154" s="23">
        <v>44621</v>
      </c>
      <c r="F16154">
        <v>0</v>
      </c>
      <c r="G16154">
        <v>0</v>
      </c>
      <c r="I16154">
        <v>0</v>
      </c>
      <c r="J16154">
        <v>0</v>
      </c>
      <c r="L16154">
        <v>0</v>
      </c>
      <c r="N16154">
        <v>0</v>
      </c>
      <c r="P16154">
        <v>0</v>
      </c>
      <c r="Q16154">
        <v>0</v>
      </c>
      <c r="S16154">
        <v>0</v>
      </c>
    </row>
    <row r="16155" spans="1:19" x14ac:dyDescent="0.2">
      <c r="A16155" t="s">
        <v>33464</v>
      </c>
      <c r="B16155" t="s">
        <v>33257</v>
      </c>
      <c r="C16155" t="s">
        <v>316</v>
      </c>
      <c r="D16155" t="s">
        <v>1000</v>
      </c>
      <c r="E16155" s="23">
        <v>44621</v>
      </c>
      <c r="F16155">
        <v>4</v>
      </c>
      <c r="G16155">
        <v>6</v>
      </c>
      <c r="I16155">
        <v>7</v>
      </c>
      <c r="J16155">
        <v>22</v>
      </c>
      <c r="L16155">
        <v>34</v>
      </c>
      <c r="N16155">
        <v>7</v>
      </c>
      <c r="P16155">
        <v>0</v>
      </c>
      <c r="Q16155">
        <v>0</v>
      </c>
      <c r="S16155">
        <v>0</v>
      </c>
    </row>
    <row r="16156" spans="1:19" x14ac:dyDescent="0.2">
      <c r="A16156" t="s">
        <v>33465</v>
      </c>
      <c r="B16156" t="s">
        <v>33258</v>
      </c>
      <c r="C16156" t="s">
        <v>218</v>
      </c>
      <c r="D16156" t="s">
        <v>1000</v>
      </c>
      <c r="E16156" s="23">
        <v>44621</v>
      </c>
      <c r="F16156">
        <v>0</v>
      </c>
      <c r="G16156">
        <v>0</v>
      </c>
      <c r="I16156">
        <v>0</v>
      </c>
      <c r="J16156">
        <v>0</v>
      </c>
      <c r="L16156">
        <v>0</v>
      </c>
      <c r="N16156">
        <v>0</v>
      </c>
      <c r="P16156">
        <v>0</v>
      </c>
      <c r="Q16156">
        <v>0</v>
      </c>
      <c r="S16156">
        <v>0</v>
      </c>
    </row>
    <row r="16157" spans="1:19" x14ac:dyDescent="0.2">
      <c r="A16157" t="s">
        <v>33466</v>
      </c>
      <c r="B16157" t="s">
        <v>33259</v>
      </c>
      <c r="C16157" t="s">
        <v>202</v>
      </c>
      <c r="D16157" t="s">
        <v>1000</v>
      </c>
      <c r="E16157" s="23">
        <v>44621</v>
      </c>
      <c r="F16157">
        <v>9</v>
      </c>
      <c r="G16157">
        <v>7</v>
      </c>
      <c r="I16157">
        <v>58</v>
      </c>
      <c r="J16157">
        <v>98</v>
      </c>
      <c r="L16157">
        <v>73</v>
      </c>
      <c r="N16157">
        <v>58</v>
      </c>
      <c r="P16157">
        <v>0</v>
      </c>
      <c r="Q16157">
        <v>0</v>
      </c>
      <c r="S16157">
        <v>0</v>
      </c>
    </row>
    <row r="16158" spans="1:19" x14ac:dyDescent="0.2">
      <c r="A16158" t="s">
        <v>33467</v>
      </c>
      <c r="B16158" t="s">
        <v>33260</v>
      </c>
      <c r="C16158" t="s">
        <v>347</v>
      </c>
      <c r="D16158" t="s">
        <v>1000</v>
      </c>
      <c r="E16158" s="23">
        <v>44621</v>
      </c>
      <c r="F16158">
        <v>0</v>
      </c>
      <c r="G16158">
        <v>0</v>
      </c>
      <c r="I16158">
        <v>0</v>
      </c>
      <c r="J16158">
        <v>0</v>
      </c>
      <c r="L16158">
        <v>0</v>
      </c>
      <c r="N16158">
        <v>0</v>
      </c>
      <c r="P16158">
        <v>0</v>
      </c>
      <c r="Q16158">
        <v>0</v>
      </c>
      <c r="S16158">
        <v>0</v>
      </c>
    </row>
    <row r="16159" spans="1:19" x14ac:dyDescent="0.2">
      <c r="A16159" t="s">
        <v>33468</v>
      </c>
      <c r="B16159" t="s">
        <v>33261</v>
      </c>
      <c r="C16159" t="s">
        <v>224</v>
      </c>
      <c r="D16159" t="s">
        <v>1000</v>
      </c>
      <c r="E16159" s="23">
        <v>44621</v>
      </c>
      <c r="F16159">
        <v>0</v>
      </c>
      <c r="G16159">
        <v>0</v>
      </c>
      <c r="I16159">
        <v>0</v>
      </c>
      <c r="J16159">
        <v>0</v>
      </c>
      <c r="L16159">
        <v>0</v>
      </c>
      <c r="N16159">
        <v>0</v>
      </c>
      <c r="P16159">
        <v>0</v>
      </c>
      <c r="Q16159">
        <v>0</v>
      </c>
      <c r="S16159">
        <v>0</v>
      </c>
    </row>
    <row r="16160" spans="1:19" x14ac:dyDescent="0.2">
      <c r="A16160" t="s">
        <v>33469</v>
      </c>
      <c r="B16160" t="s">
        <v>33262</v>
      </c>
      <c r="C16160" t="s">
        <v>345</v>
      </c>
      <c r="D16160" t="s">
        <v>1000</v>
      </c>
      <c r="E16160" s="23">
        <v>44621</v>
      </c>
      <c r="F16160">
        <v>0</v>
      </c>
      <c r="G16160">
        <v>0</v>
      </c>
      <c r="I16160">
        <v>0</v>
      </c>
      <c r="J16160">
        <v>0</v>
      </c>
      <c r="L16160">
        <v>0</v>
      </c>
      <c r="N16160">
        <v>0</v>
      </c>
      <c r="P16160">
        <v>0</v>
      </c>
      <c r="Q16160">
        <v>0</v>
      </c>
      <c r="S16160">
        <v>0</v>
      </c>
    </row>
    <row r="16161" spans="1:19" x14ac:dyDescent="0.2">
      <c r="A16161" t="s">
        <v>33470</v>
      </c>
      <c r="B16161" t="s">
        <v>33263</v>
      </c>
      <c r="C16161" t="s">
        <v>226</v>
      </c>
      <c r="D16161" t="s">
        <v>1000</v>
      </c>
      <c r="E16161" s="23">
        <v>44621</v>
      </c>
      <c r="F16161">
        <v>4</v>
      </c>
      <c r="G16161">
        <v>4</v>
      </c>
      <c r="I16161">
        <v>14</v>
      </c>
      <c r="J16161">
        <v>56</v>
      </c>
      <c r="L16161">
        <v>56</v>
      </c>
      <c r="N16161">
        <v>14</v>
      </c>
      <c r="P16161">
        <v>0</v>
      </c>
      <c r="Q16161">
        <v>0</v>
      </c>
      <c r="S16161">
        <v>0</v>
      </c>
    </row>
    <row r="16162" spans="1:19" x14ac:dyDescent="0.2">
      <c r="A16162" t="s">
        <v>33471</v>
      </c>
      <c r="B16162" t="s">
        <v>33264</v>
      </c>
      <c r="C16162" t="s">
        <v>231</v>
      </c>
      <c r="D16162" t="s">
        <v>1000</v>
      </c>
      <c r="E16162" s="23">
        <v>44621</v>
      </c>
      <c r="F16162">
        <v>10</v>
      </c>
      <c r="G16162">
        <v>10</v>
      </c>
      <c r="I16162">
        <v>93</v>
      </c>
      <c r="J16162">
        <v>113</v>
      </c>
      <c r="L16162">
        <v>110</v>
      </c>
      <c r="N16162">
        <v>93</v>
      </c>
      <c r="P16162">
        <v>0</v>
      </c>
      <c r="Q16162">
        <v>2</v>
      </c>
      <c r="S16162">
        <v>0</v>
      </c>
    </row>
    <row r="16163" spans="1:19" x14ac:dyDescent="0.2">
      <c r="A16163" t="s">
        <v>33472</v>
      </c>
      <c r="B16163" t="s">
        <v>33265</v>
      </c>
      <c r="C16163" t="s">
        <v>216</v>
      </c>
      <c r="D16163" t="s">
        <v>1000</v>
      </c>
      <c r="E16163" s="23">
        <v>44621</v>
      </c>
      <c r="F16163">
        <v>9</v>
      </c>
      <c r="G16163">
        <v>7.5</v>
      </c>
      <c r="I16163">
        <v>70</v>
      </c>
      <c r="J16163">
        <v>90</v>
      </c>
      <c r="L16163">
        <v>75</v>
      </c>
      <c r="N16163">
        <v>57</v>
      </c>
      <c r="P16163">
        <v>2</v>
      </c>
      <c r="Q16163">
        <v>3</v>
      </c>
      <c r="S16163">
        <v>13</v>
      </c>
    </row>
    <row r="16164" spans="1:19" x14ac:dyDescent="0.2">
      <c r="A16164" t="s">
        <v>33473</v>
      </c>
      <c r="B16164" t="s">
        <v>33266</v>
      </c>
      <c r="C16164" t="s">
        <v>233</v>
      </c>
      <c r="D16164" t="s">
        <v>1000</v>
      </c>
      <c r="E16164" s="23">
        <v>44621</v>
      </c>
      <c r="F16164">
        <v>0</v>
      </c>
      <c r="G16164">
        <v>0</v>
      </c>
      <c r="I16164">
        <v>0</v>
      </c>
      <c r="J16164">
        <v>0</v>
      </c>
      <c r="L16164">
        <v>0</v>
      </c>
      <c r="N16164">
        <v>0</v>
      </c>
      <c r="P16164">
        <v>0</v>
      </c>
      <c r="Q16164">
        <v>0</v>
      </c>
      <c r="S16164">
        <v>0</v>
      </c>
    </row>
    <row r="16165" spans="1:19" x14ac:dyDescent="0.2">
      <c r="A16165" t="s">
        <v>33474</v>
      </c>
      <c r="B16165" t="s">
        <v>33267</v>
      </c>
      <c r="C16165" t="s">
        <v>219</v>
      </c>
      <c r="D16165" t="s">
        <v>1000</v>
      </c>
      <c r="E16165" s="23">
        <v>44621</v>
      </c>
      <c r="F16165">
        <v>0</v>
      </c>
      <c r="G16165">
        <v>0</v>
      </c>
      <c r="I16165">
        <v>0</v>
      </c>
      <c r="J16165">
        <v>0</v>
      </c>
      <c r="L16165">
        <v>0</v>
      </c>
      <c r="N16165">
        <v>0</v>
      </c>
      <c r="P16165">
        <v>0</v>
      </c>
      <c r="Q16165">
        <v>0</v>
      </c>
      <c r="S16165">
        <v>0</v>
      </c>
    </row>
    <row r="16166" spans="1:19" x14ac:dyDescent="0.2">
      <c r="A16166" t="s">
        <v>33475</v>
      </c>
      <c r="B16166" t="s">
        <v>33268</v>
      </c>
      <c r="C16166" t="s">
        <v>340</v>
      </c>
      <c r="D16166" t="s">
        <v>1000</v>
      </c>
      <c r="E16166" s="23">
        <v>44621</v>
      </c>
      <c r="F16166">
        <v>2.5</v>
      </c>
      <c r="G16166">
        <v>3</v>
      </c>
      <c r="I16166">
        <v>19</v>
      </c>
      <c r="J16166">
        <v>29</v>
      </c>
      <c r="L16166">
        <v>36</v>
      </c>
      <c r="N16166">
        <v>19</v>
      </c>
      <c r="P16166">
        <v>1</v>
      </c>
      <c r="Q16166">
        <v>1</v>
      </c>
      <c r="S16166">
        <v>0</v>
      </c>
    </row>
    <row r="16167" spans="1:19" x14ac:dyDescent="0.2">
      <c r="A16167" t="s">
        <v>33476</v>
      </c>
      <c r="B16167" t="s">
        <v>33269</v>
      </c>
      <c r="C16167" t="s">
        <v>350</v>
      </c>
      <c r="D16167" t="s">
        <v>1000</v>
      </c>
      <c r="E16167" s="23">
        <v>44621</v>
      </c>
      <c r="F16167">
        <v>0</v>
      </c>
      <c r="G16167">
        <v>0</v>
      </c>
      <c r="I16167">
        <v>0</v>
      </c>
      <c r="J16167">
        <v>0</v>
      </c>
      <c r="L16167">
        <v>0</v>
      </c>
      <c r="N16167">
        <v>0</v>
      </c>
      <c r="P16167">
        <v>0</v>
      </c>
      <c r="Q16167">
        <v>0</v>
      </c>
      <c r="S16167">
        <v>0</v>
      </c>
    </row>
    <row r="16168" spans="1:19" x14ac:dyDescent="0.2">
      <c r="A16168" t="s">
        <v>33477</v>
      </c>
      <c r="B16168" t="s">
        <v>33270</v>
      </c>
      <c r="C16168" t="s">
        <v>351</v>
      </c>
      <c r="D16168" t="s">
        <v>1000</v>
      </c>
      <c r="E16168" s="23">
        <v>44621</v>
      </c>
      <c r="F16168">
        <v>0</v>
      </c>
      <c r="G16168">
        <v>0</v>
      </c>
      <c r="I16168">
        <v>0</v>
      </c>
      <c r="J16168">
        <v>0</v>
      </c>
      <c r="L16168">
        <v>0</v>
      </c>
      <c r="N16168">
        <v>0</v>
      </c>
      <c r="P16168">
        <v>0</v>
      </c>
      <c r="Q16168">
        <v>0</v>
      </c>
      <c r="S16168">
        <v>0</v>
      </c>
    </row>
    <row r="16169" spans="1:19" x14ac:dyDescent="0.2">
      <c r="A16169" t="s">
        <v>33478</v>
      </c>
      <c r="B16169" t="s">
        <v>33271</v>
      </c>
      <c r="C16169" t="s">
        <v>352</v>
      </c>
      <c r="D16169" t="s">
        <v>1000</v>
      </c>
      <c r="E16169" s="23">
        <v>44621</v>
      </c>
      <c r="F16169">
        <v>0</v>
      </c>
      <c r="G16169">
        <v>0</v>
      </c>
      <c r="I16169">
        <v>0</v>
      </c>
      <c r="J16169">
        <v>0</v>
      </c>
      <c r="L16169">
        <v>0</v>
      </c>
      <c r="N16169">
        <v>0</v>
      </c>
      <c r="P16169">
        <v>0</v>
      </c>
      <c r="Q16169">
        <v>0</v>
      </c>
      <c r="S16169">
        <v>0</v>
      </c>
    </row>
    <row r="16170" spans="1:19" x14ac:dyDescent="0.2">
      <c r="A16170" t="s">
        <v>33479</v>
      </c>
      <c r="B16170" t="s">
        <v>33272</v>
      </c>
      <c r="C16170" t="s">
        <v>353</v>
      </c>
      <c r="D16170" t="s">
        <v>1000</v>
      </c>
      <c r="E16170" s="23">
        <v>44621</v>
      </c>
      <c r="F16170">
        <v>0</v>
      </c>
      <c r="G16170">
        <v>0</v>
      </c>
      <c r="I16170">
        <v>0</v>
      </c>
      <c r="J16170">
        <v>0</v>
      </c>
      <c r="L16170">
        <v>0</v>
      </c>
      <c r="N16170">
        <v>0</v>
      </c>
      <c r="P16170">
        <v>0</v>
      </c>
      <c r="Q16170">
        <v>0</v>
      </c>
      <c r="S16170">
        <v>0</v>
      </c>
    </row>
    <row r="16171" spans="1:19" x14ac:dyDescent="0.2">
      <c r="A16171" t="s">
        <v>33480</v>
      </c>
      <c r="B16171" t="s">
        <v>33273</v>
      </c>
      <c r="C16171" t="s">
        <v>386</v>
      </c>
      <c r="D16171" t="s">
        <v>1000</v>
      </c>
      <c r="E16171" s="23">
        <v>44621</v>
      </c>
      <c r="F16171">
        <v>0</v>
      </c>
      <c r="G16171">
        <v>0</v>
      </c>
      <c r="I16171">
        <v>0</v>
      </c>
      <c r="J16171">
        <v>0</v>
      </c>
      <c r="L16171">
        <v>0</v>
      </c>
      <c r="N16171">
        <v>0</v>
      </c>
      <c r="P16171">
        <v>0</v>
      </c>
      <c r="Q16171">
        <v>0</v>
      </c>
      <c r="S16171">
        <v>0</v>
      </c>
    </row>
    <row r="16172" spans="1:19" x14ac:dyDescent="0.2">
      <c r="A16172" t="s">
        <v>33481</v>
      </c>
      <c r="B16172" t="s">
        <v>33274</v>
      </c>
      <c r="C16172" t="s">
        <v>354</v>
      </c>
      <c r="D16172" t="s">
        <v>1000</v>
      </c>
      <c r="E16172" s="23">
        <v>44621</v>
      </c>
      <c r="F16172">
        <v>1.5</v>
      </c>
      <c r="G16172">
        <v>5</v>
      </c>
      <c r="I16172">
        <v>5</v>
      </c>
      <c r="J16172">
        <v>8</v>
      </c>
      <c r="L16172">
        <v>29</v>
      </c>
      <c r="N16172">
        <v>5</v>
      </c>
      <c r="P16172">
        <v>0</v>
      </c>
      <c r="Q16172">
        <v>0</v>
      </c>
      <c r="S16172">
        <v>0</v>
      </c>
    </row>
    <row r="16173" spans="1:19" x14ac:dyDescent="0.2">
      <c r="A16173" t="s">
        <v>33482</v>
      </c>
      <c r="B16173" t="s">
        <v>33275</v>
      </c>
      <c r="C16173" t="s">
        <v>355</v>
      </c>
      <c r="D16173" t="s">
        <v>1000</v>
      </c>
      <c r="E16173" s="23">
        <v>44621</v>
      </c>
      <c r="F16173">
        <v>1.5</v>
      </c>
      <c r="G16173">
        <v>2</v>
      </c>
      <c r="I16173">
        <v>4</v>
      </c>
      <c r="J16173">
        <v>8</v>
      </c>
      <c r="L16173">
        <v>11</v>
      </c>
      <c r="N16173">
        <v>3</v>
      </c>
      <c r="P16173">
        <v>0</v>
      </c>
      <c r="Q16173">
        <v>0</v>
      </c>
      <c r="S16173">
        <v>1</v>
      </c>
    </row>
    <row r="16174" spans="1:19" x14ac:dyDescent="0.2">
      <c r="A16174" t="s">
        <v>33483</v>
      </c>
      <c r="B16174" t="s">
        <v>33276</v>
      </c>
      <c r="C16174" t="s">
        <v>228</v>
      </c>
      <c r="D16174" t="s">
        <v>1002</v>
      </c>
      <c r="E16174" s="23">
        <v>44621</v>
      </c>
      <c r="F16174">
        <v>0</v>
      </c>
      <c r="G16174">
        <v>0</v>
      </c>
      <c r="I16174">
        <v>0</v>
      </c>
      <c r="J16174">
        <v>0</v>
      </c>
      <c r="L16174">
        <v>0</v>
      </c>
      <c r="N16174">
        <v>0</v>
      </c>
      <c r="P16174">
        <v>0</v>
      </c>
      <c r="Q16174">
        <v>0</v>
      </c>
      <c r="S16174">
        <v>0</v>
      </c>
    </row>
    <row r="16175" spans="1:19" x14ac:dyDescent="0.2">
      <c r="A16175" t="s">
        <v>33484</v>
      </c>
      <c r="B16175" t="s">
        <v>33277</v>
      </c>
      <c r="C16175" t="s">
        <v>211</v>
      </c>
      <c r="D16175" t="s">
        <v>1002</v>
      </c>
      <c r="E16175" s="23">
        <v>44621</v>
      </c>
      <c r="F16175">
        <v>0</v>
      </c>
      <c r="G16175">
        <v>0</v>
      </c>
      <c r="I16175">
        <v>0</v>
      </c>
      <c r="J16175">
        <v>0</v>
      </c>
      <c r="L16175">
        <v>0</v>
      </c>
      <c r="N16175">
        <v>0</v>
      </c>
      <c r="P16175">
        <v>0</v>
      </c>
      <c r="Q16175">
        <v>0</v>
      </c>
      <c r="S16175">
        <v>0</v>
      </c>
    </row>
    <row r="16176" spans="1:19" x14ac:dyDescent="0.2">
      <c r="A16176" t="s">
        <v>33485</v>
      </c>
      <c r="B16176" t="s">
        <v>33278</v>
      </c>
      <c r="C16176" t="s">
        <v>213</v>
      </c>
      <c r="D16176" t="s">
        <v>1002</v>
      </c>
      <c r="E16176" s="23">
        <v>44621</v>
      </c>
      <c r="F16176">
        <v>0</v>
      </c>
      <c r="G16176">
        <v>0</v>
      </c>
      <c r="I16176">
        <v>0</v>
      </c>
      <c r="J16176">
        <v>0</v>
      </c>
      <c r="L16176">
        <v>0</v>
      </c>
      <c r="N16176">
        <v>0</v>
      </c>
      <c r="P16176">
        <v>0</v>
      </c>
      <c r="Q16176">
        <v>0</v>
      </c>
      <c r="S16176">
        <v>0</v>
      </c>
    </row>
    <row r="16177" spans="1:19" x14ac:dyDescent="0.2">
      <c r="A16177" t="s">
        <v>33486</v>
      </c>
      <c r="B16177" t="s">
        <v>33279</v>
      </c>
      <c r="C16177" t="s">
        <v>229</v>
      </c>
      <c r="D16177" t="s">
        <v>1002</v>
      </c>
      <c r="E16177" s="23">
        <v>44621</v>
      </c>
      <c r="F16177">
        <v>0</v>
      </c>
      <c r="G16177">
        <v>0</v>
      </c>
      <c r="I16177">
        <v>0</v>
      </c>
      <c r="J16177">
        <v>0</v>
      </c>
      <c r="L16177">
        <v>0</v>
      </c>
      <c r="N16177">
        <v>0</v>
      </c>
      <c r="P16177">
        <v>0</v>
      </c>
      <c r="Q16177">
        <v>0</v>
      </c>
      <c r="S16177">
        <v>0</v>
      </c>
    </row>
    <row r="16178" spans="1:19" x14ac:dyDescent="0.2">
      <c r="A16178" t="s">
        <v>33487</v>
      </c>
      <c r="B16178" t="s">
        <v>33280</v>
      </c>
      <c r="C16178" t="s">
        <v>1051</v>
      </c>
      <c r="D16178" t="s">
        <v>1002</v>
      </c>
      <c r="E16178" s="23">
        <v>44621</v>
      </c>
      <c r="F16178">
        <v>0</v>
      </c>
      <c r="G16178">
        <v>0</v>
      </c>
      <c r="I16178">
        <v>0</v>
      </c>
      <c r="J16178">
        <v>0</v>
      </c>
      <c r="L16178">
        <v>0</v>
      </c>
      <c r="N16178">
        <v>0</v>
      </c>
      <c r="P16178">
        <v>0</v>
      </c>
      <c r="Q16178">
        <v>0</v>
      </c>
      <c r="S16178">
        <v>0</v>
      </c>
    </row>
    <row r="16179" spans="1:19" x14ac:dyDescent="0.2">
      <c r="A16179" t="s">
        <v>33488</v>
      </c>
      <c r="B16179" t="s">
        <v>33281</v>
      </c>
      <c r="C16179" t="s">
        <v>1049</v>
      </c>
      <c r="D16179" t="s">
        <v>1002</v>
      </c>
      <c r="E16179" s="23">
        <v>44621</v>
      </c>
      <c r="F16179">
        <v>0</v>
      </c>
      <c r="G16179">
        <v>0</v>
      </c>
      <c r="I16179">
        <v>0</v>
      </c>
      <c r="J16179">
        <v>0</v>
      </c>
      <c r="L16179">
        <v>0</v>
      </c>
      <c r="N16179">
        <v>0</v>
      </c>
      <c r="P16179">
        <v>0</v>
      </c>
      <c r="Q16179">
        <v>0</v>
      </c>
      <c r="S16179">
        <v>0</v>
      </c>
    </row>
    <row r="16180" spans="1:19" x14ac:dyDescent="0.2">
      <c r="A16180" t="s">
        <v>33489</v>
      </c>
      <c r="B16180" t="s">
        <v>33282</v>
      </c>
      <c r="C16180" t="s">
        <v>25343</v>
      </c>
      <c r="D16180" t="s">
        <v>1002</v>
      </c>
      <c r="E16180" s="23">
        <v>44621</v>
      </c>
      <c r="F16180">
        <v>0</v>
      </c>
      <c r="G16180">
        <v>0</v>
      </c>
      <c r="I16180">
        <v>0</v>
      </c>
      <c r="J16180">
        <v>0</v>
      </c>
      <c r="L16180">
        <v>0</v>
      </c>
      <c r="N16180">
        <v>0</v>
      </c>
      <c r="P16180">
        <v>0</v>
      </c>
      <c r="Q16180">
        <v>0</v>
      </c>
      <c r="S16180">
        <v>0</v>
      </c>
    </row>
    <row r="16181" spans="1:19" x14ac:dyDescent="0.2">
      <c r="A16181" t="s">
        <v>33490</v>
      </c>
      <c r="B16181" t="s">
        <v>33283</v>
      </c>
      <c r="C16181" t="s">
        <v>25698</v>
      </c>
      <c r="D16181" t="s">
        <v>1002</v>
      </c>
      <c r="E16181" s="23">
        <v>44621</v>
      </c>
      <c r="F16181">
        <v>2</v>
      </c>
      <c r="G16181">
        <v>3</v>
      </c>
      <c r="I16181">
        <v>6</v>
      </c>
      <c r="J16181">
        <v>12</v>
      </c>
      <c r="L16181">
        <v>18</v>
      </c>
      <c r="N16181">
        <v>5</v>
      </c>
      <c r="P16181">
        <v>1</v>
      </c>
      <c r="Q16181">
        <v>5</v>
      </c>
      <c r="S16181">
        <v>1</v>
      </c>
    </row>
    <row r="16182" spans="1:19" x14ac:dyDescent="0.2">
      <c r="A16182" t="s">
        <v>33491</v>
      </c>
      <c r="B16182" t="s">
        <v>33284</v>
      </c>
      <c r="C16182" t="s">
        <v>959</v>
      </c>
      <c r="D16182" t="s">
        <v>1002</v>
      </c>
      <c r="E16182" s="23">
        <v>44621</v>
      </c>
      <c r="F16182">
        <v>0</v>
      </c>
      <c r="G16182">
        <v>0</v>
      </c>
      <c r="I16182">
        <v>0</v>
      </c>
      <c r="J16182">
        <v>0</v>
      </c>
      <c r="L16182">
        <v>0</v>
      </c>
      <c r="N16182">
        <v>0</v>
      </c>
      <c r="P16182">
        <v>0</v>
      </c>
      <c r="Q16182">
        <v>0</v>
      </c>
      <c r="S16182">
        <v>0</v>
      </c>
    </row>
    <row r="16183" spans="1:19" x14ac:dyDescent="0.2">
      <c r="A16183" t="s">
        <v>33492</v>
      </c>
      <c r="B16183" t="s">
        <v>33285</v>
      </c>
      <c r="C16183" t="s">
        <v>205</v>
      </c>
      <c r="D16183" t="s">
        <v>1002</v>
      </c>
      <c r="E16183" s="23">
        <v>44621</v>
      </c>
      <c r="F16183">
        <v>0</v>
      </c>
      <c r="G16183">
        <v>0</v>
      </c>
      <c r="I16183">
        <v>0</v>
      </c>
      <c r="J16183">
        <v>0</v>
      </c>
      <c r="L16183">
        <v>0</v>
      </c>
      <c r="N16183">
        <v>0</v>
      </c>
      <c r="P16183">
        <v>0</v>
      </c>
      <c r="Q16183">
        <v>0</v>
      </c>
      <c r="S16183">
        <v>0</v>
      </c>
    </row>
    <row r="16184" spans="1:19" x14ac:dyDescent="0.2">
      <c r="A16184" t="s">
        <v>33493</v>
      </c>
      <c r="B16184" t="s">
        <v>33286</v>
      </c>
      <c r="C16184" t="s">
        <v>384</v>
      </c>
      <c r="D16184" t="s">
        <v>1002</v>
      </c>
      <c r="E16184" s="23">
        <v>44621</v>
      </c>
      <c r="F16184">
        <v>0</v>
      </c>
      <c r="G16184">
        <v>0</v>
      </c>
      <c r="I16184">
        <v>0</v>
      </c>
      <c r="J16184">
        <v>0</v>
      </c>
      <c r="L16184">
        <v>0</v>
      </c>
      <c r="N16184">
        <v>0</v>
      </c>
      <c r="P16184">
        <v>0</v>
      </c>
      <c r="Q16184">
        <v>0</v>
      </c>
      <c r="S16184">
        <v>0</v>
      </c>
    </row>
    <row r="16185" spans="1:19" x14ac:dyDescent="0.2">
      <c r="A16185" t="s">
        <v>33494</v>
      </c>
      <c r="B16185" t="s">
        <v>33287</v>
      </c>
      <c r="C16185" t="s">
        <v>210</v>
      </c>
      <c r="D16185" t="s">
        <v>1002</v>
      </c>
      <c r="E16185" s="23">
        <v>44621</v>
      </c>
      <c r="F16185">
        <v>0</v>
      </c>
      <c r="G16185">
        <v>0</v>
      </c>
      <c r="I16185">
        <v>0</v>
      </c>
      <c r="J16185">
        <v>0</v>
      </c>
      <c r="L16185">
        <v>0</v>
      </c>
      <c r="N16185">
        <v>0</v>
      </c>
      <c r="P16185">
        <v>0</v>
      </c>
      <c r="Q16185">
        <v>0</v>
      </c>
      <c r="S16185">
        <v>0</v>
      </c>
    </row>
    <row r="16186" spans="1:19" x14ac:dyDescent="0.2">
      <c r="A16186" t="s">
        <v>33495</v>
      </c>
      <c r="B16186" t="s">
        <v>33288</v>
      </c>
      <c r="C16186" t="s">
        <v>215</v>
      </c>
      <c r="D16186" t="s">
        <v>1002</v>
      </c>
      <c r="E16186" s="23">
        <v>44621</v>
      </c>
      <c r="F16186">
        <v>6</v>
      </c>
      <c r="G16186">
        <v>7</v>
      </c>
      <c r="I16186">
        <v>23</v>
      </c>
      <c r="J16186">
        <v>36</v>
      </c>
      <c r="L16186">
        <v>39</v>
      </c>
      <c r="N16186">
        <v>18</v>
      </c>
      <c r="P16186">
        <v>2</v>
      </c>
      <c r="Q16186">
        <v>6</v>
      </c>
      <c r="S16186">
        <v>5</v>
      </c>
    </row>
    <row r="16187" spans="1:19" x14ac:dyDescent="0.2">
      <c r="A16187" t="s">
        <v>33496</v>
      </c>
      <c r="B16187" t="s">
        <v>33289</v>
      </c>
      <c r="C16187" t="s">
        <v>960</v>
      </c>
      <c r="D16187" t="s">
        <v>1002</v>
      </c>
      <c r="E16187" s="23">
        <v>44621</v>
      </c>
      <c r="F16187">
        <v>0</v>
      </c>
      <c r="G16187">
        <v>0</v>
      </c>
      <c r="I16187">
        <v>0</v>
      </c>
      <c r="J16187">
        <v>0</v>
      </c>
      <c r="L16187">
        <v>0</v>
      </c>
      <c r="N16187">
        <v>0</v>
      </c>
      <c r="P16187">
        <v>0</v>
      </c>
      <c r="Q16187">
        <v>0</v>
      </c>
      <c r="S16187">
        <v>0</v>
      </c>
    </row>
    <row r="16188" spans="1:19" x14ac:dyDescent="0.2">
      <c r="A16188" t="s">
        <v>33497</v>
      </c>
      <c r="B16188" t="s">
        <v>33290</v>
      </c>
      <c r="C16188" t="s">
        <v>961</v>
      </c>
      <c r="D16188" t="s">
        <v>1002</v>
      </c>
      <c r="E16188" s="23">
        <v>44621</v>
      </c>
      <c r="F16188">
        <v>3</v>
      </c>
      <c r="G16188">
        <v>4</v>
      </c>
      <c r="I16188">
        <v>16</v>
      </c>
      <c r="J16188">
        <v>15</v>
      </c>
      <c r="L16188">
        <v>20</v>
      </c>
      <c r="N16188">
        <v>12</v>
      </c>
      <c r="P16188">
        <v>2</v>
      </c>
      <c r="Q16188">
        <v>3</v>
      </c>
      <c r="S16188">
        <v>4</v>
      </c>
    </row>
    <row r="16189" spans="1:19" x14ac:dyDescent="0.2">
      <c r="A16189" t="s">
        <v>33498</v>
      </c>
      <c r="B16189" t="s">
        <v>33291</v>
      </c>
      <c r="C16189" t="s">
        <v>221</v>
      </c>
      <c r="D16189" t="s">
        <v>1002</v>
      </c>
      <c r="E16189" s="23">
        <v>44621</v>
      </c>
      <c r="F16189">
        <v>0</v>
      </c>
      <c r="G16189">
        <v>0</v>
      </c>
      <c r="I16189">
        <v>0</v>
      </c>
      <c r="J16189">
        <v>0</v>
      </c>
      <c r="L16189">
        <v>0</v>
      </c>
      <c r="N16189">
        <v>0</v>
      </c>
      <c r="P16189">
        <v>0</v>
      </c>
      <c r="Q16189">
        <v>0</v>
      </c>
      <c r="S16189">
        <v>0</v>
      </c>
    </row>
    <row r="16190" spans="1:19" x14ac:dyDescent="0.2">
      <c r="A16190" t="s">
        <v>33499</v>
      </c>
      <c r="B16190" t="s">
        <v>33292</v>
      </c>
      <c r="C16190" t="s">
        <v>222</v>
      </c>
      <c r="D16190" t="s">
        <v>1002</v>
      </c>
      <c r="E16190" s="23">
        <v>44621</v>
      </c>
      <c r="F16190">
        <v>0</v>
      </c>
      <c r="G16190">
        <v>0</v>
      </c>
      <c r="I16190">
        <v>0</v>
      </c>
      <c r="J16190">
        <v>0</v>
      </c>
      <c r="L16190">
        <v>0</v>
      </c>
      <c r="N16190">
        <v>0</v>
      </c>
      <c r="P16190">
        <v>0</v>
      </c>
      <c r="Q16190">
        <v>0</v>
      </c>
      <c r="S16190">
        <v>0</v>
      </c>
    </row>
    <row r="16191" spans="1:19" x14ac:dyDescent="0.2">
      <c r="A16191" t="s">
        <v>33500</v>
      </c>
      <c r="B16191" t="s">
        <v>33293</v>
      </c>
      <c r="C16191" t="s">
        <v>25359</v>
      </c>
      <c r="D16191" t="s">
        <v>1002</v>
      </c>
      <c r="E16191" s="23">
        <v>44621</v>
      </c>
      <c r="F16191">
        <v>0</v>
      </c>
      <c r="G16191">
        <v>0</v>
      </c>
      <c r="I16191">
        <v>0</v>
      </c>
      <c r="J16191">
        <v>0</v>
      </c>
      <c r="L16191">
        <v>0</v>
      </c>
      <c r="N16191">
        <v>0</v>
      </c>
      <c r="P16191">
        <v>0</v>
      </c>
      <c r="Q16191">
        <v>0</v>
      </c>
      <c r="S16191">
        <v>0</v>
      </c>
    </row>
    <row r="16192" spans="1:19" x14ac:dyDescent="0.2">
      <c r="A16192" t="s">
        <v>33501</v>
      </c>
      <c r="B16192" t="s">
        <v>33294</v>
      </c>
      <c r="C16192" t="s">
        <v>200</v>
      </c>
      <c r="D16192" t="s">
        <v>1002</v>
      </c>
      <c r="E16192" s="23">
        <v>44621</v>
      </c>
      <c r="F16192">
        <v>0</v>
      </c>
      <c r="G16192">
        <v>0</v>
      </c>
      <c r="I16192">
        <v>0</v>
      </c>
      <c r="J16192">
        <v>0</v>
      </c>
      <c r="L16192">
        <v>0</v>
      </c>
      <c r="N16192">
        <v>0</v>
      </c>
      <c r="P16192">
        <v>0</v>
      </c>
      <c r="Q16192">
        <v>0</v>
      </c>
      <c r="S16192">
        <v>0</v>
      </c>
    </row>
    <row r="16193" spans="1:19" x14ac:dyDescent="0.2">
      <c r="A16193" t="s">
        <v>33502</v>
      </c>
      <c r="B16193" t="s">
        <v>33295</v>
      </c>
      <c r="C16193" t="s">
        <v>204</v>
      </c>
      <c r="D16193" t="s">
        <v>1002</v>
      </c>
      <c r="E16193" s="23">
        <v>44621</v>
      </c>
      <c r="F16193">
        <v>0</v>
      </c>
      <c r="G16193">
        <v>0</v>
      </c>
      <c r="I16193">
        <v>0</v>
      </c>
      <c r="J16193">
        <v>0</v>
      </c>
      <c r="L16193">
        <v>0</v>
      </c>
      <c r="N16193">
        <v>0</v>
      </c>
      <c r="P16193">
        <v>0</v>
      </c>
      <c r="Q16193">
        <v>0</v>
      </c>
      <c r="S16193">
        <v>0</v>
      </c>
    </row>
    <row r="16194" spans="1:19" x14ac:dyDescent="0.2">
      <c r="A16194" t="s">
        <v>33503</v>
      </c>
      <c r="B16194" t="s">
        <v>33296</v>
      </c>
      <c r="C16194" t="s">
        <v>385</v>
      </c>
      <c r="D16194" t="s">
        <v>1002</v>
      </c>
      <c r="E16194" s="23">
        <v>44621</v>
      </c>
      <c r="F16194">
        <v>0</v>
      </c>
      <c r="G16194">
        <v>0</v>
      </c>
      <c r="I16194">
        <v>0</v>
      </c>
      <c r="J16194">
        <v>0</v>
      </c>
      <c r="L16194">
        <v>0</v>
      </c>
      <c r="N16194">
        <v>0</v>
      </c>
      <c r="P16194">
        <v>0</v>
      </c>
      <c r="Q16194">
        <v>0</v>
      </c>
      <c r="S16194">
        <v>0</v>
      </c>
    </row>
    <row r="16195" spans="1:19" x14ac:dyDescent="0.2">
      <c r="A16195" t="s">
        <v>33504</v>
      </c>
      <c r="B16195" t="s">
        <v>33297</v>
      </c>
      <c r="C16195" t="s">
        <v>208</v>
      </c>
      <c r="D16195" t="s">
        <v>1002</v>
      </c>
      <c r="E16195" s="23">
        <v>44621</v>
      </c>
      <c r="F16195">
        <v>3.5</v>
      </c>
      <c r="G16195">
        <v>3.5</v>
      </c>
      <c r="I16195">
        <v>9</v>
      </c>
      <c r="J16195">
        <v>18</v>
      </c>
      <c r="L16195">
        <v>20</v>
      </c>
      <c r="N16195">
        <v>8</v>
      </c>
      <c r="P16195">
        <v>1</v>
      </c>
      <c r="Q16195">
        <v>1</v>
      </c>
      <c r="S16195">
        <v>1</v>
      </c>
    </row>
    <row r="16196" spans="1:19" x14ac:dyDescent="0.2">
      <c r="A16196" t="s">
        <v>33505</v>
      </c>
      <c r="B16196" t="s">
        <v>33298</v>
      </c>
      <c r="C16196" t="s">
        <v>900</v>
      </c>
      <c r="D16196" t="s">
        <v>1002</v>
      </c>
      <c r="E16196" s="23">
        <v>44621</v>
      </c>
      <c r="F16196">
        <v>2.5</v>
      </c>
      <c r="G16196">
        <v>4.5</v>
      </c>
      <c r="I16196">
        <v>3</v>
      </c>
      <c r="J16196">
        <v>14</v>
      </c>
      <c r="L16196">
        <v>26</v>
      </c>
      <c r="N16196">
        <v>2</v>
      </c>
      <c r="P16196">
        <v>0</v>
      </c>
      <c r="Q16196">
        <v>0</v>
      </c>
      <c r="S16196">
        <v>1</v>
      </c>
    </row>
    <row r="16197" spans="1:19" x14ac:dyDescent="0.2">
      <c r="A16197" t="s">
        <v>33506</v>
      </c>
      <c r="B16197" t="s">
        <v>33299</v>
      </c>
      <c r="C16197" t="s">
        <v>905</v>
      </c>
      <c r="D16197" t="s">
        <v>1002</v>
      </c>
      <c r="E16197" s="23">
        <v>44621</v>
      </c>
      <c r="F16197">
        <v>0</v>
      </c>
      <c r="G16197">
        <v>0</v>
      </c>
      <c r="I16197">
        <v>0</v>
      </c>
      <c r="J16197">
        <v>0</v>
      </c>
      <c r="L16197">
        <v>0</v>
      </c>
      <c r="N16197">
        <v>0</v>
      </c>
      <c r="P16197">
        <v>0</v>
      </c>
      <c r="Q16197">
        <v>0</v>
      </c>
      <c r="S16197">
        <v>0</v>
      </c>
    </row>
    <row r="16198" spans="1:19" x14ac:dyDescent="0.2">
      <c r="A16198" t="s">
        <v>33507</v>
      </c>
      <c r="B16198" t="s">
        <v>33300</v>
      </c>
      <c r="C16198" t="s">
        <v>316</v>
      </c>
      <c r="D16198" t="s">
        <v>1002</v>
      </c>
      <c r="E16198" s="23">
        <v>44621</v>
      </c>
      <c r="F16198">
        <v>4</v>
      </c>
      <c r="G16198">
        <v>6</v>
      </c>
      <c r="I16198">
        <v>7</v>
      </c>
      <c r="J16198">
        <v>22</v>
      </c>
      <c r="L16198">
        <v>34</v>
      </c>
      <c r="N16198">
        <v>7</v>
      </c>
      <c r="P16198">
        <v>0</v>
      </c>
      <c r="Q16198">
        <v>0</v>
      </c>
      <c r="S16198">
        <v>0</v>
      </c>
    </row>
    <row r="16199" spans="1:19" x14ac:dyDescent="0.2">
      <c r="A16199" t="s">
        <v>33508</v>
      </c>
      <c r="B16199" t="s">
        <v>33301</v>
      </c>
      <c r="C16199" t="s">
        <v>218</v>
      </c>
      <c r="D16199" t="s">
        <v>1002</v>
      </c>
      <c r="E16199" s="23">
        <v>44621</v>
      </c>
      <c r="F16199">
        <v>0</v>
      </c>
      <c r="G16199">
        <v>0</v>
      </c>
      <c r="I16199">
        <v>0</v>
      </c>
      <c r="J16199">
        <v>0</v>
      </c>
      <c r="L16199">
        <v>0</v>
      </c>
      <c r="N16199">
        <v>0</v>
      </c>
      <c r="P16199">
        <v>0</v>
      </c>
      <c r="Q16199">
        <v>0</v>
      </c>
      <c r="S16199">
        <v>0</v>
      </c>
    </row>
    <row r="16200" spans="1:19" x14ac:dyDescent="0.2">
      <c r="A16200" t="s">
        <v>33509</v>
      </c>
      <c r="B16200" t="s">
        <v>33302</v>
      </c>
      <c r="C16200" t="s">
        <v>202</v>
      </c>
      <c r="D16200" t="s">
        <v>1002</v>
      </c>
      <c r="E16200" s="23">
        <v>44621</v>
      </c>
      <c r="F16200">
        <v>9</v>
      </c>
      <c r="G16200">
        <v>7</v>
      </c>
      <c r="I16200">
        <v>58</v>
      </c>
      <c r="J16200">
        <v>98</v>
      </c>
      <c r="L16200">
        <v>73</v>
      </c>
      <c r="N16200">
        <v>58</v>
      </c>
      <c r="P16200">
        <v>0</v>
      </c>
      <c r="Q16200">
        <v>0</v>
      </c>
      <c r="S16200">
        <v>0</v>
      </c>
    </row>
    <row r="16201" spans="1:19" x14ac:dyDescent="0.2">
      <c r="A16201" t="s">
        <v>33510</v>
      </c>
      <c r="B16201" t="s">
        <v>33303</v>
      </c>
      <c r="C16201" t="s">
        <v>347</v>
      </c>
      <c r="D16201" t="s">
        <v>1002</v>
      </c>
      <c r="E16201" s="23">
        <v>44621</v>
      </c>
      <c r="F16201">
        <v>0</v>
      </c>
      <c r="G16201">
        <v>0</v>
      </c>
      <c r="I16201">
        <v>0</v>
      </c>
      <c r="J16201">
        <v>0</v>
      </c>
      <c r="L16201">
        <v>0</v>
      </c>
      <c r="N16201">
        <v>0</v>
      </c>
      <c r="P16201">
        <v>0</v>
      </c>
      <c r="Q16201">
        <v>0</v>
      </c>
      <c r="S16201">
        <v>0</v>
      </c>
    </row>
    <row r="16202" spans="1:19" x14ac:dyDescent="0.2">
      <c r="A16202" t="s">
        <v>33511</v>
      </c>
      <c r="B16202" t="s">
        <v>33304</v>
      </c>
      <c r="C16202" t="s">
        <v>224</v>
      </c>
      <c r="D16202" t="s">
        <v>1002</v>
      </c>
      <c r="E16202" s="23">
        <v>44621</v>
      </c>
      <c r="F16202">
        <v>0</v>
      </c>
      <c r="G16202">
        <v>0</v>
      </c>
      <c r="I16202">
        <v>0</v>
      </c>
      <c r="J16202">
        <v>0</v>
      </c>
      <c r="L16202">
        <v>0</v>
      </c>
      <c r="N16202">
        <v>0</v>
      </c>
      <c r="P16202">
        <v>0</v>
      </c>
      <c r="Q16202">
        <v>0</v>
      </c>
      <c r="S16202">
        <v>0</v>
      </c>
    </row>
    <row r="16203" spans="1:19" x14ac:dyDescent="0.2">
      <c r="A16203" t="s">
        <v>33512</v>
      </c>
      <c r="B16203" t="s">
        <v>33305</v>
      </c>
      <c r="C16203" t="s">
        <v>345</v>
      </c>
      <c r="D16203" t="s">
        <v>1002</v>
      </c>
      <c r="E16203" s="23">
        <v>44621</v>
      </c>
      <c r="F16203">
        <v>0</v>
      </c>
      <c r="G16203">
        <v>0</v>
      </c>
      <c r="I16203">
        <v>0</v>
      </c>
      <c r="J16203">
        <v>0</v>
      </c>
      <c r="L16203">
        <v>0</v>
      </c>
      <c r="N16203">
        <v>0</v>
      </c>
      <c r="P16203">
        <v>0</v>
      </c>
      <c r="Q16203">
        <v>0</v>
      </c>
      <c r="S16203">
        <v>0</v>
      </c>
    </row>
    <row r="16204" spans="1:19" x14ac:dyDescent="0.2">
      <c r="A16204" t="s">
        <v>33513</v>
      </c>
      <c r="B16204" t="s">
        <v>33306</v>
      </c>
      <c r="C16204" t="s">
        <v>226</v>
      </c>
      <c r="D16204" t="s">
        <v>1002</v>
      </c>
      <c r="E16204" s="23">
        <v>44621</v>
      </c>
      <c r="F16204">
        <v>4</v>
      </c>
      <c r="G16204">
        <v>4</v>
      </c>
      <c r="I16204">
        <v>14</v>
      </c>
      <c r="J16204">
        <v>56</v>
      </c>
      <c r="L16204">
        <v>56</v>
      </c>
      <c r="N16204">
        <v>14</v>
      </c>
      <c r="P16204">
        <v>0</v>
      </c>
      <c r="Q16204">
        <v>0</v>
      </c>
      <c r="S16204">
        <v>0</v>
      </c>
    </row>
    <row r="16205" spans="1:19" x14ac:dyDescent="0.2">
      <c r="A16205" t="s">
        <v>33514</v>
      </c>
      <c r="B16205" t="s">
        <v>33307</v>
      </c>
      <c r="C16205" t="s">
        <v>231</v>
      </c>
      <c r="D16205" t="s">
        <v>1002</v>
      </c>
      <c r="E16205" s="23">
        <v>44621</v>
      </c>
      <c r="F16205">
        <v>10</v>
      </c>
      <c r="G16205">
        <v>10</v>
      </c>
      <c r="I16205">
        <v>93</v>
      </c>
      <c r="J16205">
        <v>113</v>
      </c>
      <c r="L16205">
        <v>110</v>
      </c>
      <c r="N16205">
        <v>93</v>
      </c>
      <c r="P16205">
        <v>0</v>
      </c>
      <c r="Q16205">
        <v>2</v>
      </c>
      <c r="S16205">
        <v>0</v>
      </c>
    </row>
    <row r="16206" spans="1:19" x14ac:dyDescent="0.2">
      <c r="A16206" t="s">
        <v>33515</v>
      </c>
      <c r="B16206" t="s">
        <v>33308</v>
      </c>
      <c r="C16206" t="s">
        <v>216</v>
      </c>
      <c r="D16206" t="s">
        <v>1002</v>
      </c>
      <c r="E16206" s="23">
        <v>44621</v>
      </c>
      <c r="F16206">
        <v>9</v>
      </c>
      <c r="G16206">
        <v>7.5</v>
      </c>
      <c r="I16206">
        <v>70</v>
      </c>
      <c r="J16206">
        <v>90</v>
      </c>
      <c r="L16206">
        <v>75</v>
      </c>
      <c r="N16206">
        <v>57</v>
      </c>
      <c r="P16206">
        <v>2</v>
      </c>
      <c r="Q16206">
        <v>3</v>
      </c>
      <c r="S16206">
        <v>13</v>
      </c>
    </row>
    <row r="16207" spans="1:19" x14ac:dyDescent="0.2">
      <c r="A16207" t="s">
        <v>33516</v>
      </c>
      <c r="B16207" t="s">
        <v>33309</v>
      </c>
      <c r="C16207" t="s">
        <v>233</v>
      </c>
      <c r="D16207" t="s">
        <v>1002</v>
      </c>
      <c r="E16207" s="23">
        <v>44621</v>
      </c>
      <c r="F16207">
        <v>0</v>
      </c>
      <c r="G16207">
        <v>0</v>
      </c>
      <c r="I16207">
        <v>0</v>
      </c>
      <c r="J16207">
        <v>0</v>
      </c>
      <c r="L16207">
        <v>0</v>
      </c>
      <c r="N16207">
        <v>0</v>
      </c>
      <c r="P16207">
        <v>0</v>
      </c>
      <c r="Q16207">
        <v>0</v>
      </c>
      <c r="S16207">
        <v>0</v>
      </c>
    </row>
    <row r="16208" spans="1:19" x14ac:dyDescent="0.2">
      <c r="A16208" t="s">
        <v>33517</v>
      </c>
      <c r="B16208" t="s">
        <v>33310</v>
      </c>
      <c r="C16208" t="s">
        <v>219</v>
      </c>
      <c r="D16208" t="s">
        <v>1002</v>
      </c>
      <c r="E16208" s="23">
        <v>44621</v>
      </c>
      <c r="F16208">
        <v>0</v>
      </c>
      <c r="G16208">
        <v>0</v>
      </c>
      <c r="I16208">
        <v>0</v>
      </c>
      <c r="J16208">
        <v>0</v>
      </c>
      <c r="L16208">
        <v>0</v>
      </c>
      <c r="N16208">
        <v>0</v>
      </c>
      <c r="P16208">
        <v>0</v>
      </c>
      <c r="Q16208">
        <v>0</v>
      </c>
      <c r="S16208">
        <v>0</v>
      </c>
    </row>
    <row r="16209" spans="1:19" x14ac:dyDescent="0.2">
      <c r="A16209" t="s">
        <v>33518</v>
      </c>
      <c r="B16209" t="s">
        <v>33311</v>
      </c>
      <c r="C16209" t="s">
        <v>340</v>
      </c>
      <c r="D16209" t="s">
        <v>1002</v>
      </c>
      <c r="E16209" s="23">
        <v>44621</v>
      </c>
      <c r="F16209">
        <v>2.5</v>
      </c>
      <c r="G16209">
        <v>3</v>
      </c>
      <c r="I16209">
        <v>19</v>
      </c>
      <c r="J16209">
        <v>29</v>
      </c>
      <c r="L16209">
        <v>36</v>
      </c>
      <c r="N16209">
        <v>19</v>
      </c>
      <c r="P16209">
        <v>1</v>
      </c>
      <c r="Q16209">
        <v>1</v>
      </c>
      <c r="S16209">
        <v>0</v>
      </c>
    </row>
    <row r="16210" spans="1:19" x14ac:dyDescent="0.2">
      <c r="A16210" t="s">
        <v>33519</v>
      </c>
      <c r="B16210" t="s">
        <v>33312</v>
      </c>
      <c r="C16210" t="s">
        <v>350</v>
      </c>
      <c r="D16210" t="s">
        <v>1002</v>
      </c>
      <c r="E16210" s="23">
        <v>44621</v>
      </c>
      <c r="F16210">
        <v>0</v>
      </c>
      <c r="G16210">
        <v>0</v>
      </c>
      <c r="I16210">
        <v>0</v>
      </c>
      <c r="J16210">
        <v>0</v>
      </c>
      <c r="L16210">
        <v>0</v>
      </c>
      <c r="N16210">
        <v>0</v>
      </c>
      <c r="P16210">
        <v>0</v>
      </c>
      <c r="Q16210">
        <v>0</v>
      </c>
      <c r="S16210">
        <v>0</v>
      </c>
    </row>
    <row r="16211" spans="1:19" x14ac:dyDescent="0.2">
      <c r="A16211" t="s">
        <v>33520</v>
      </c>
      <c r="B16211" t="s">
        <v>33313</v>
      </c>
      <c r="C16211" t="s">
        <v>351</v>
      </c>
      <c r="D16211" t="s">
        <v>1002</v>
      </c>
      <c r="E16211" s="23">
        <v>44621</v>
      </c>
      <c r="F16211">
        <v>0</v>
      </c>
      <c r="G16211">
        <v>0</v>
      </c>
      <c r="I16211">
        <v>0</v>
      </c>
      <c r="J16211">
        <v>0</v>
      </c>
      <c r="L16211">
        <v>0</v>
      </c>
      <c r="N16211">
        <v>0</v>
      </c>
      <c r="P16211">
        <v>0</v>
      </c>
      <c r="Q16211">
        <v>0</v>
      </c>
      <c r="S16211">
        <v>0</v>
      </c>
    </row>
    <row r="16212" spans="1:19" x14ac:dyDescent="0.2">
      <c r="A16212" t="s">
        <v>33521</v>
      </c>
      <c r="B16212" t="s">
        <v>33314</v>
      </c>
      <c r="C16212" t="s">
        <v>352</v>
      </c>
      <c r="D16212" t="s">
        <v>1002</v>
      </c>
      <c r="E16212" s="23">
        <v>44621</v>
      </c>
      <c r="F16212">
        <v>0</v>
      </c>
      <c r="G16212">
        <v>0</v>
      </c>
      <c r="I16212">
        <v>0</v>
      </c>
      <c r="J16212">
        <v>0</v>
      </c>
      <c r="L16212">
        <v>0</v>
      </c>
      <c r="N16212">
        <v>0</v>
      </c>
      <c r="P16212">
        <v>0</v>
      </c>
      <c r="Q16212">
        <v>0</v>
      </c>
      <c r="S16212">
        <v>0</v>
      </c>
    </row>
    <row r="16213" spans="1:19" x14ac:dyDescent="0.2">
      <c r="A16213" t="s">
        <v>33522</v>
      </c>
      <c r="B16213" t="s">
        <v>33315</v>
      </c>
      <c r="C16213" t="s">
        <v>353</v>
      </c>
      <c r="D16213" t="s">
        <v>1002</v>
      </c>
      <c r="E16213" s="23">
        <v>44621</v>
      </c>
      <c r="F16213">
        <v>0</v>
      </c>
      <c r="G16213">
        <v>0</v>
      </c>
      <c r="I16213">
        <v>0</v>
      </c>
      <c r="J16213">
        <v>0</v>
      </c>
      <c r="L16213">
        <v>0</v>
      </c>
      <c r="N16213">
        <v>0</v>
      </c>
      <c r="P16213">
        <v>0</v>
      </c>
      <c r="Q16213">
        <v>0</v>
      </c>
      <c r="S16213">
        <v>0</v>
      </c>
    </row>
    <row r="16214" spans="1:19" x14ac:dyDescent="0.2">
      <c r="A16214" t="s">
        <v>33523</v>
      </c>
      <c r="B16214" t="s">
        <v>33316</v>
      </c>
      <c r="C16214" t="s">
        <v>386</v>
      </c>
      <c r="D16214" t="s">
        <v>1002</v>
      </c>
      <c r="E16214" s="23">
        <v>44621</v>
      </c>
      <c r="F16214">
        <v>0</v>
      </c>
      <c r="G16214">
        <v>0</v>
      </c>
      <c r="I16214">
        <v>0</v>
      </c>
      <c r="J16214">
        <v>0</v>
      </c>
      <c r="L16214">
        <v>0</v>
      </c>
      <c r="N16214">
        <v>0</v>
      </c>
      <c r="P16214">
        <v>0</v>
      </c>
      <c r="Q16214">
        <v>0</v>
      </c>
      <c r="S16214">
        <v>0</v>
      </c>
    </row>
    <row r="16215" spans="1:19" x14ac:dyDescent="0.2">
      <c r="A16215" t="s">
        <v>33524</v>
      </c>
      <c r="B16215" t="s">
        <v>33317</v>
      </c>
      <c r="C16215" t="s">
        <v>354</v>
      </c>
      <c r="D16215" t="s">
        <v>1002</v>
      </c>
      <c r="E16215" s="23">
        <v>44621</v>
      </c>
      <c r="F16215">
        <v>1.5</v>
      </c>
      <c r="G16215">
        <v>5</v>
      </c>
      <c r="I16215">
        <v>5</v>
      </c>
      <c r="J16215">
        <v>8</v>
      </c>
      <c r="L16215">
        <v>29</v>
      </c>
      <c r="N16215">
        <v>5</v>
      </c>
      <c r="P16215">
        <v>0</v>
      </c>
      <c r="Q16215">
        <v>0</v>
      </c>
      <c r="S16215">
        <v>0</v>
      </c>
    </row>
    <row r="16216" spans="1:19" x14ac:dyDescent="0.2">
      <c r="A16216" t="s">
        <v>33525</v>
      </c>
      <c r="B16216" t="s">
        <v>33318</v>
      </c>
      <c r="C16216" t="s">
        <v>355</v>
      </c>
      <c r="D16216" t="s">
        <v>1002</v>
      </c>
      <c r="E16216" s="23">
        <v>44621</v>
      </c>
      <c r="F16216">
        <v>1.5</v>
      </c>
      <c r="G16216">
        <v>2</v>
      </c>
      <c r="I16216">
        <v>4</v>
      </c>
      <c r="J16216">
        <v>8</v>
      </c>
      <c r="L16216">
        <v>11</v>
      </c>
      <c r="N16216">
        <v>3</v>
      </c>
      <c r="P16216">
        <v>0</v>
      </c>
      <c r="Q16216">
        <v>0</v>
      </c>
      <c r="S16216">
        <v>1</v>
      </c>
    </row>
    <row r="16217" spans="1:19" x14ac:dyDescent="0.2">
      <c r="A16217" t="s">
        <v>33526</v>
      </c>
      <c r="B16217" t="s">
        <v>33319</v>
      </c>
      <c r="C16217" t="s">
        <v>1048</v>
      </c>
      <c r="D16217" t="s">
        <v>1002</v>
      </c>
      <c r="E16217" s="23">
        <v>44621</v>
      </c>
      <c r="F16217">
        <v>0.5</v>
      </c>
      <c r="G16217">
        <v>0.5</v>
      </c>
      <c r="I16217">
        <v>3</v>
      </c>
      <c r="J16217">
        <v>3</v>
      </c>
      <c r="L16217">
        <v>3</v>
      </c>
      <c r="N16217">
        <v>2</v>
      </c>
      <c r="P16217">
        <v>1</v>
      </c>
      <c r="Q16217">
        <v>1</v>
      </c>
      <c r="S16217">
        <v>1</v>
      </c>
    </row>
    <row r="16218" spans="1:19" x14ac:dyDescent="0.2">
      <c r="A16218" t="s">
        <v>33527</v>
      </c>
      <c r="B16218" t="s">
        <v>33320</v>
      </c>
      <c r="C16218" t="s">
        <v>1047</v>
      </c>
      <c r="D16218" t="s">
        <v>1002</v>
      </c>
      <c r="E16218" s="23">
        <v>44621</v>
      </c>
      <c r="F16218">
        <v>1.5</v>
      </c>
      <c r="G16218">
        <v>1.5</v>
      </c>
      <c r="I16218">
        <v>14</v>
      </c>
      <c r="J16218">
        <v>8</v>
      </c>
      <c r="L16218">
        <v>8</v>
      </c>
      <c r="N16218">
        <v>14</v>
      </c>
      <c r="P16218">
        <v>1</v>
      </c>
      <c r="Q16218">
        <v>1</v>
      </c>
      <c r="S16218">
        <v>0</v>
      </c>
    </row>
    <row r="16219" spans="1:19" x14ac:dyDescent="0.2">
      <c r="A16219" t="s">
        <v>33528</v>
      </c>
      <c r="B16219" t="s">
        <v>33321</v>
      </c>
      <c r="C16219" t="s">
        <v>1050</v>
      </c>
      <c r="D16219" t="s">
        <v>1002</v>
      </c>
      <c r="E16219" s="23">
        <v>44621</v>
      </c>
      <c r="F16219">
        <v>0</v>
      </c>
      <c r="G16219">
        <v>0</v>
      </c>
      <c r="I16219">
        <v>0</v>
      </c>
      <c r="J16219">
        <v>0</v>
      </c>
      <c r="L16219">
        <v>0</v>
      </c>
      <c r="N16219">
        <v>0</v>
      </c>
      <c r="P16219">
        <v>0</v>
      </c>
      <c r="Q16219">
        <v>0</v>
      </c>
      <c r="S16219">
        <v>0</v>
      </c>
    </row>
    <row r="16220" spans="1:19" x14ac:dyDescent="0.2">
      <c r="A16220" t="s">
        <v>33529</v>
      </c>
      <c r="B16220" t="s">
        <v>33322</v>
      </c>
      <c r="C16220" t="s">
        <v>1054</v>
      </c>
      <c r="D16220" t="s">
        <v>1002</v>
      </c>
      <c r="E16220" s="23">
        <v>44621</v>
      </c>
      <c r="F16220">
        <v>0</v>
      </c>
      <c r="G16220">
        <v>0</v>
      </c>
      <c r="I16220">
        <v>0</v>
      </c>
      <c r="J16220">
        <v>0</v>
      </c>
      <c r="L16220">
        <v>0</v>
      </c>
      <c r="N16220">
        <v>0</v>
      </c>
      <c r="P16220">
        <v>0</v>
      </c>
      <c r="Q16220">
        <v>0</v>
      </c>
      <c r="S16220">
        <v>0</v>
      </c>
    </row>
    <row r="16221" spans="1:19" x14ac:dyDescent="0.2">
      <c r="A16221" t="s">
        <v>33530</v>
      </c>
      <c r="B16221" t="s">
        <v>33323</v>
      </c>
      <c r="C16221" t="s">
        <v>1052</v>
      </c>
      <c r="D16221" t="s">
        <v>1002</v>
      </c>
      <c r="E16221" s="23">
        <v>44621</v>
      </c>
      <c r="F16221">
        <v>2.5</v>
      </c>
      <c r="G16221">
        <v>3</v>
      </c>
      <c r="I16221">
        <v>16</v>
      </c>
      <c r="J16221">
        <v>14</v>
      </c>
      <c r="L16221">
        <v>17</v>
      </c>
      <c r="N16221">
        <v>14</v>
      </c>
      <c r="P16221">
        <v>2</v>
      </c>
      <c r="Q16221">
        <v>2</v>
      </c>
      <c r="S16221">
        <v>2</v>
      </c>
    </row>
    <row r="16222" spans="1:19" x14ac:dyDescent="0.2">
      <c r="A16222" t="s">
        <v>33531</v>
      </c>
      <c r="B16222" t="s">
        <v>33324</v>
      </c>
      <c r="C16222" t="s">
        <v>1053</v>
      </c>
      <c r="D16222" t="s">
        <v>1002</v>
      </c>
      <c r="E16222" s="23">
        <v>44621</v>
      </c>
      <c r="F16222">
        <v>1</v>
      </c>
      <c r="G16222">
        <v>1</v>
      </c>
      <c r="I16222">
        <v>2</v>
      </c>
      <c r="J16222">
        <v>5</v>
      </c>
      <c r="L16222">
        <v>5</v>
      </c>
      <c r="N16222">
        <v>2</v>
      </c>
      <c r="P16222">
        <v>0</v>
      </c>
      <c r="Q16222">
        <v>0</v>
      </c>
      <c r="S16222">
        <v>0</v>
      </c>
    </row>
    <row r="16223" spans="1:19" x14ac:dyDescent="0.2">
      <c r="A16223" t="s">
        <v>33440</v>
      </c>
      <c r="B16223" t="s">
        <v>33233</v>
      </c>
      <c r="C16223" t="s">
        <v>25698</v>
      </c>
      <c r="D16223" t="s">
        <v>1000</v>
      </c>
      <c r="E16223" s="23">
        <v>44621</v>
      </c>
      <c r="F16223">
        <v>2</v>
      </c>
      <c r="G16223">
        <v>3</v>
      </c>
      <c r="I16223">
        <v>6</v>
      </c>
      <c r="J16223">
        <v>12</v>
      </c>
      <c r="L16223">
        <v>18</v>
      </c>
      <c r="N16223">
        <v>5</v>
      </c>
      <c r="P16223">
        <v>1</v>
      </c>
      <c r="Q16223">
        <v>5</v>
      </c>
      <c r="S16223">
        <v>1</v>
      </c>
    </row>
    <row r="16224" spans="1:19" x14ac:dyDescent="0.2">
      <c r="A16224" t="s">
        <v>33532</v>
      </c>
      <c r="B16224" t="s">
        <v>33325</v>
      </c>
      <c r="C16224" t="s">
        <v>962</v>
      </c>
      <c r="D16224" t="s">
        <v>1000</v>
      </c>
      <c r="E16224" s="23">
        <v>44621</v>
      </c>
      <c r="F16224">
        <v>0</v>
      </c>
      <c r="G16224">
        <v>0</v>
      </c>
      <c r="I16224">
        <v>0</v>
      </c>
      <c r="J16224">
        <v>0</v>
      </c>
      <c r="L16224">
        <v>0</v>
      </c>
      <c r="N16224">
        <v>0</v>
      </c>
      <c r="P16224">
        <v>0</v>
      </c>
      <c r="Q16224">
        <v>0</v>
      </c>
      <c r="S16224">
        <v>0</v>
      </c>
    </row>
    <row r="16225" spans="1:19" x14ac:dyDescent="0.2">
      <c r="A16225" t="s">
        <v>33533</v>
      </c>
      <c r="B16225" t="s">
        <v>33326</v>
      </c>
      <c r="C16225" t="s">
        <v>348</v>
      </c>
      <c r="D16225" t="s">
        <v>1000</v>
      </c>
      <c r="E16225" s="23">
        <v>44621</v>
      </c>
      <c r="F16225">
        <v>0</v>
      </c>
      <c r="G16225">
        <v>0</v>
      </c>
      <c r="I16225">
        <v>0</v>
      </c>
      <c r="J16225">
        <v>0</v>
      </c>
      <c r="L16225">
        <v>0</v>
      </c>
      <c r="N16225">
        <v>0</v>
      </c>
      <c r="P16225">
        <v>0</v>
      </c>
      <c r="Q16225">
        <v>0</v>
      </c>
      <c r="S16225">
        <v>0</v>
      </c>
    </row>
    <row r="16226" spans="1:19" x14ac:dyDescent="0.2">
      <c r="A16226" t="s">
        <v>33534</v>
      </c>
      <c r="B16226" t="s">
        <v>33327</v>
      </c>
      <c r="C16226" t="s">
        <v>357</v>
      </c>
      <c r="D16226" t="s">
        <v>1000</v>
      </c>
      <c r="E16226" s="23">
        <v>44621</v>
      </c>
      <c r="F16226">
        <v>0</v>
      </c>
      <c r="G16226">
        <v>0</v>
      </c>
      <c r="I16226">
        <v>0</v>
      </c>
      <c r="J16226">
        <v>0</v>
      </c>
      <c r="L16226">
        <v>0</v>
      </c>
      <c r="N16226">
        <v>0</v>
      </c>
      <c r="P16226">
        <v>0</v>
      </c>
      <c r="Q16226">
        <v>0</v>
      </c>
      <c r="S16226">
        <v>0</v>
      </c>
    </row>
    <row r="16227" spans="1:19" x14ac:dyDescent="0.2">
      <c r="A16227" t="s">
        <v>33535</v>
      </c>
      <c r="B16227" t="s">
        <v>33328</v>
      </c>
      <c r="C16227" t="s">
        <v>22399</v>
      </c>
      <c r="D16227" t="s">
        <v>1000</v>
      </c>
      <c r="E16227" s="23">
        <v>44621</v>
      </c>
      <c r="F16227">
        <v>0</v>
      </c>
      <c r="G16227">
        <v>0</v>
      </c>
      <c r="I16227">
        <v>0</v>
      </c>
      <c r="J16227">
        <v>0</v>
      </c>
      <c r="L16227">
        <v>0</v>
      </c>
      <c r="N16227">
        <v>0</v>
      </c>
      <c r="P16227">
        <v>0</v>
      </c>
      <c r="Q16227">
        <v>0</v>
      </c>
      <c r="S16227">
        <v>0</v>
      </c>
    </row>
    <row r="16228" spans="1:19" x14ac:dyDescent="0.2">
      <c r="A16228" t="s">
        <v>33536</v>
      </c>
      <c r="B16228" t="s">
        <v>33329</v>
      </c>
      <c r="C16228" t="s">
        <v>203</v>
      </c>
      <c r="D16228" t="s">
        <v>1000</v>
      </c>
      <c r="E16228" s="23">
        <v>44621</v>
      </c>
      <c r="F16228">
        <v>0</v>
      </c>
      <c r="G16228">
        <v>0</v>
      </c>
      <c r="I16228">
        <v>0</v>
      </c>
      <c r="J16228">
        <v>0</v>
      </c>
      <c r="L16228">
        <v>0</v>
      </c>
      <c r="N16228">
        <v>0</v>
      </c>
      <c r="P16228">
        <v>0</v>
      </c>
      <c r="Q16228">
        <v>0</v>
      </c>
      <c r="S16228">
        <v>0</v>
      </c>
    </row>
    <row r="16229" spans="1:19" x14ac:dyDescent="0.2">
      <c r="A16229" t="s">
        <v>33537</v>
      </c>
      <c r="B16229" t="s">
        <v>33330</v>
      </c>
      <c r="C16229" t="s">
        <v>387</v>
      </c>
      <c r="D16229" t="s">
        <v>1000</v>
      </c>
      <c r="E16229" s="23">
        <v>44621</v>
      </c>
      <c r="F16229">
        <v>0</v>
      </c>
      <c r="G16229">
        <v>0</v>
      </c>
      <c r="I16229">
        <v>0</v>
      </c>
      <c r="J16229">
        <v>0</v>
      </c>
      <c r="L16229">
        <v>0</v>
      </c>
      <c r="N16229">
        <v>0</v>
      </c>
      <c r="P16229">
        <v>0</v>
      </c>
      <c r="Q16229">
        <v>0</v>
      </c>
      <c r="S16229">
        <v>0</v>
      </c>
    </row>
    <row r="16230" spans="1:19" x14ac:dyDescent="0.2">
      <c r="A16230" t="s">
        <v>33538</v>
      </c>
      <c r="B16230" t="s">
        <v>33331</v>
      </c>
      <c r="C16230" t="s">
        <v>223</v>
      </c>
      <c r="D16230" t="s">
        <v>1000</v>
      </c>
      <c r="E16230" s="23">
        <v>44621</v>
      </c>
      <c r="F16230">
        <v>0</v>
      </c>
      <c r="G16230">
        <v>0</v>
      </c>
      <c r="I16230">
        <v>0</v>
      </c>
      <c r="J16230">
        <v>0</v>
      </c>
      <c r="L16230">
        <v>0</v>
      </c>
      <c r="N16230">
        <v>0</v>
      </c>
      <c r="P16230">
        <v>0</v>
      </c>
      <c r="Q16230">
        <v>0</v>
      </c>
      <c r="S16230">
        <v>0</v>
      </c>
    </row>
    <row r="16231" spans="1:19" x14ac:dyDescent="0.2">
      <c r="A16231" t="s">
        <v>33539</v>
      </c>
      <c r="B16231" t="s">
        <v>33332</v>
      </c>
      <c r="C16231" t="s">
        <v>346</v>
      </c>
      <c r="D16231" t="s">
        <v>1000</v>
      </c>
      <c r="E16231" s="23">
        <v>44621</v>
      </c>
      <c r="F16231">
        <v>0</v>
      </c>
      <c r="G16231">
        <v>0</v>
      </c>
      <c r="I16231">
        <v>0</v>
      </c>
      <c r="J16231">
        <v>0</v>
      </c>
      <c r="L16231">
        <v>0</v>
      </c>
      <c r="N16231">
        <v>0</v>
      </c>
      <c r="P16231">
        <v>0</v>
      </c>
      <c r="Q16231">
        <v>0</v>
      </c>
      <c r="S16231">
        <v>0</v>
      </c>
    </row>
    <row r="16232" spans="1:19" x14ac:dyDescent="0.2">
      <c r="A16232" t="s">
        <v>33540</v>
      </c>
      <c r="B16232" t="s">
        <v>33333</v>
      </c>
      <c r="C16232" t="s">
        <v>207</v>
      </c>
      <c r="D16232" t="s">
        <v>1000</v>
      </c>
      <c r="E16232" s="23">
        <v>44621</v>
      </c>
      <c r="F16232">
        <v>5</v>
      </c>
      <c r="G16232">
        <v>8.5</v>
      </c>
      <c r="I16232">
        <v>14</v>
      </c>
      <c r="J16232">
        <v>26</v>
      </c>
      <c r="L16232">
        <v>49</v>
      </c>
      <c r="N16232">
        <v>13</v>
      </c>
      <c r="P16232">
        <v>1</v>
      </c>
      <c r="Q16232">
        <v>1</v>
      </c>
      <c r="S16232">
        <v>1</v>
      </c>
    </row>
    <row r="16233" spans="1:19" x14ac:dyDescent="0.2">
      <c r="A16233" t="s">
        <v>33541</v>
      </c>
      <c r="B16233" t="s">
        <v>33334</v>
      </c>
      <c r="C16233" t="s">
        <v>212</v>
      </c>
      <c r="D16233" t="s">
        <v>1000</v>
      </c>
      <c r="E16233" s="23">
        <v>44621</v>
      </c>
      <c r="F16233">
        <v>2.5</v>
      </c>
      <c r="G16233">
        <v>4.5</v>
      </c>
      <c r="I16233">
        <v>3</v>
      </c>
      <c r="J16233">
        <v>14</v>
      </c>
      <c r="L16233">
        <v>26</v>
      </c>
      <c r="N16233">
        <v>2</v>
      </c>
      <c r="P16233">
        <v>0</v>
      </c>
      <c r="Q16233">
        <v>0</v>
      </c>
      <c r="S16233">
        <v>1</v>
      </c>
    </row>
    <row r="16234" spans="1:19" x14ac:dyDescent="0.2">
      <c r="A16234" t="s">
        <v>33542</v>
      </c>
      <c r="B16234" t="s">
        <v>33335</v>
      </c>
      <c r="C16234" t="s">
        <v>963</v>
      </c>
      <c r="D16234" t="s">
        <v>1000</v>
      </c>
      <c r="E16234" s="23">
        <v>44621</v>
      </c>
      <c r="F16234">
        <v>0</v>
      </c>
      <c r="G16234">
        <v>0</v>
      </c>
      <c r="I16234">
        <v>0</v>
      </c>
      <c r="J16234">
        <v>0</v>
      </c>
      <c r="L16234">
        <v>0</v>
      </c>
      <c r="N16234">
        <v>0</v>
      </c>
      <c r="P16234">
        <v>0</v>
      </c>
      <c r="Q16234">
        <v>0</v>
      </c>
      <c r="S16234">
        <v>0</v>
      </c>
    </row>
    <row r="16235" spans="1:19" x14ac:dyDescent="0.2">
      <c r="A16235" t="s">
        <v>33543</v>
      </c>
      <c r="B16235" t="s">
        <v>33336</v>
      </c>
      <c r="C16235" t="s">
        <v>225</v>
      </c>
      <c r="D16235" t="s">
        <v>1000</v>
      </c>
      <c r="E16235" s="23">
        <v>44621</v>
      </c>
      <c r="F16235">
        <v>4</v>
      </c>
      <c r="G16235">
        <v>4</v>
      </c>
      <c r="I16235">
        <v>14</v>
      </c>
      <c r="J16235">
        <v>56</v>
      </c>
      <c r="L16235">
        <v>56</v>
      </c>
      <c r="N16235">
        <v>14</v>
      </c>
      <c r="P16235">
        <v>0</v>
      </c>
      <c r="Q16235">
        <v>0</v>
      </c>
      <c r="S16235">
        <v>0</v>
      </c>
    </row>
    <row r="16236" spans="1:19" x14ac:dyDescent="0.2">
      <c r="A16236" t="s">
        <v>33544</v>
      </c>
      <c r="B16236" t="s">
        <v>33337</v>
      </c>
      <c r="C16236" t="s">
        <v>232</v>
      </c>
      <c r="D16236" t="s">
        <v>1000</v>
      </c>
      <c r="E16236" s="23">
        <v>44621</v>
      </c>
      <c r="F16236">
        <v>13</v>
      </c>
      <c r="G16236">
        <v>14</v>
      </c>
      <c r="I16236">
        <v>109</v>
      </c>
      <c r="J16236">
        <v>128</v>
      </c>
      <c r="L16236">
        <v>130</v>
      </c>
      <c r="N16236">
        <v>105</v>
      </c>
      <c r="P16236">
        <v>2</v>
      </c>
      <c r="Q16236">
        <v>5</v>
      </c>
      <c r="S16236">
        <v>4</v>
      </c>
    </row>
    <row r="16237" spans="1:19" x14ac:dyDescent="0.2">
      <c r="A16237" t="s">
        <v>33545</v>
      </c>
      <c r="B16237" t="s">
        <v>33338</v>
      </c>
      <c r="C16237" t="s">
        <v>317</v>
      </c>
      <c r="D16237" t="s">
        <v>1000</v>
      </c>
      <c r="E16237" s="23">
        <v>44621</v>
      </c>
      <c r="F16237">
        <v>5.5</v>
      </c>
      <c r="G16237">
        <v>8</v>
      </c>
      <c r="I16237">
        <v>11</v>
      </c>
      <c r="J16237">
        <v>30</v>
      </c>
      <c r="L16237">
        <v>45</v>
      </c>
      <c r="N16237">
        <v>10</v>
      </c>
      <c r="P16237">
        <v>0</v>
      </c>
      <c r="Q16237">
        <v>0</v>
      </c>
      <c r="S16237">
        <v>1</v>
      </c>
    </row>
    <row r="16238" spans="1:19" x14ac:dyDescent="0.2">
      <c r="A16238" t="s">
        <v>33546</v>
      </c>
      <c r="B16238" t="s">
        <v>33339</v>
      </c>
      <c r="C16238" t="s">
        <v>214</v>
      </c>
      <c r="D16238" t="s">
        <v>1000</v>
      </c>
      <c r="E16238" s="23">
        <v>44621</v>
      </c>
      <c r="F16238">
        <v>15</v>
      </c>
      <c r="G16238">
        <v>14.5</v>
      </c>
      <c r="I16238">
        <v>93</v>
      </c>
      <c r="J16238">
        <v>126</v>
      </c>
      <c r="L16238">
        <v>114</v>
      </c>
      <c r="N16238">
        <v>75</v>
      </c>
      <c r="P16238">
        <v>4</v>
      </c>
      <c r="Q16238">
        <v>9</v>
      </c>
      <c r="S16238">
        <v>18</v>
      </c>
    </row>
    <row r="16239" spans="1:19" x14ac:dyDescent="0.2">
      <c r="A16239" t="s">
        <v>33547</v>
      </c>
      <c r="B16239" t="s">
        <v>33340</v>
      </c>
      <c r="C16239" t="s">
        <v>230</v>
      </c>
      <c r="D16239" t="s">
        <v>1000</v>
      </c>
      <c r="E16239" s="23">
        <v>44621</v>
      </c>
      <c r="F16239">
        <v>0</v>
      </c>
      <c r="G16239">
        <v>0</v>
      </c>
      <c r="I16239">
        <v>0</v>
      </c>
      <c r="J16239">
        <v>0</v>
      </c>
      <c r="L16239">
        <v>0</v>
      </c>
      <c r="N16239">
        <v>0</v>
      </c>
      <c r="P16239">
        <v>0</v>
      </c>
      <c r="Q16239">
        <v>0</v>
      </c>
      <c r="S16239">
        <v>0</v>
      </c>
    </row>
    <row r="16240" spans="1:19" x14ac:dyDescent="0.2">
      <c r="A16240" t="s">
        <v>33548</v>
      </c>
      <c r="B16240" t="s">
        <v>33341</v>
      </c>
      <c r="C16240" t="s">
        <v>234</v>
      </c>
      <c r="D16240" t="s">
        <v>1000</v>
      </c>
      <c r="E16240" s="23">
        <v>44621</v>
      </c>
      <c r="F16240">
        <v>0</v>
      </c>
      <c r="G16240">
        <v>0</v>
      </c>
      <c r="I16240">
        <v>0</v>
      </c>
      <c r="J16240">
        <v>0</v>
      </c>
      <c r="L16240">
        <v>0</v>
      </c>
      <c r="N16240">
        <v>0</v>
      </c>
      <c r="P16240">
        <v>0</v>
      </c>
      <c r="Q16240">
        <v>0</v>
      </c>
      <c r="S16240">
        <v>0</v>
      </c>
    </row>
    <row r="16241" spans="1:19" x14ac:dyDescent="0.2">
      <c r="A16241" t="s">
        <v>33549</v>
      </c>
      <c r="B16241" t="s">
        <v>33342</v>
      </c>
      <c r="C16241" t="s">
        <v>217</v>
      </c>
      <c r="D16241" t="s">
        <v>1000</v>
      </c>
      <c r="E16241" s="23">
        <v>44621</v>
      </c>
      <c r="F16241">
        <v>0</v>
      </c>
      <c r="G16241">
        <v>0</v>
      </c>
      <c r="I16241">
        <v>0</v>
      </c>
      <c r="J16241">
        <v>0</v>
      </c>
      <c r="L16241">
        <v>0</v>
      </c>
      <c r="N16241">
        <v>0</v>
      </c>
      <c r="P16241">
        <v>0</v>
      </c>
      <c r="Q16241">
        <v>0</v>
      </c>
      <c r="S16241">
        <v>0</v>
      </c>
    </row>
    <row r="16242" spans="1:19" x14ac:dyDescent="0.2">
      <c r="A16242" t="s">
        <v>33550</v>
      </c>
      <c r="B16242" t="s">
        <v>33343</v>
      </c>
      <c r="C16242" t="s">
        <v>342</v>
      </c>
      <c r="D16242" t="s">
        <v>1000</v>
      </c>
      <c r="E16242" s="23">
        <v>44621</v>
      </c>
      <c r="F16242">
        <v>2.5</v>
      </c>
      <c r="G16242">
        <v>3</v>
      </c>
      <c r="I16242">
        <v>19</v>
      </c>
      <c r="J16242">
        <v>29</v>
      </c>
      <c r="L16242">
        <v>36</v>
      </c>
      <c r="N16242">
        <v>19</v>
      </c>
      <c r="P16242">
        <v>1</v>
      </c>
      <c r="Q16242">
        <v>1</v>
      </c>
      <c r="S16242">
        <v>0</v>
      </c>
    </row>
    <row r="16243" spans="1:19" x14ac:dyDescent="0.2">
      <c r="A16243" t="s">
        <v>33551</v>
      </c>
      <c r="B16243" t="s">
        <v>33344</v>
      </c>
      <c r="C16243" t="s">
        <v>220</v>
      </c>
      <c r="D16243" t="s">
        <v>1000</v>
      </c>
      <c r="E16243" s="23">
        <v>44621</v>
      </c>
      <c r="F16243">
        <v>0</v>
      </c>
      <c r="G16243">
        <v>0</v>
      </c>
      <c r="I16243">
        <v>0</v>
      </c>
      <c r="J16243">
        <v>0</v>
      </c>
      <c r="L16243">
        <v>0</v>
      </c>
      <c r="N16243">
        <v>0</v>
      </c>
      <c r="P16243">
        <v>0</v>
      </c>
      <c r="Q16243">
        <v>0</v>
      </c>
      <c r="S16243">
        <v>0</v>
      </c>
    </row>
    <row r="16244" spans="1:19" x14ac:dyDescent="0.2">
      <c r="A16244" t="s">
        <v>33552</v>
      </c>
      <c r="B16244" t="s">
        <v>33345</v>
      </c>
      <c r="C16244" t="s">
        <v>25330</v>
      </c>
      <c r="D16244" t="s">
        <v>1001</v>
      </c>
      <c r="E16244" s="23">
        <v>44621</v>
      </c>
      <c r="F16244">
        <v>0</v>
      </c>
      <c r="G16244">
        <v>0</v>
      </c>
      <c r="I16244">
        <v>0</v>
      </c>
      <c r="J16244">
        <v>0</v>
      </c>
      <c r="L16244">
        <v>0</v>
      </c>
      <c r="N16244">
        <v>0</v>
      </c>
      <c r="P16244">
        <v>0</v>
      </c>
      <c r="Q16244">
        <v>0</v>
      </c>
      <c r="S16244">
        <v>0</v>
      </c>
    </row>
    <row r="16245" spans="1:19" x14ac:dyDescent="0.2">
      <c r="A16245" t="s">
        <v>33553</v>
      </c>
      <c r="B16245" t="s">
        <v>33346</v>
      </c>
      <c r="C16245" t="s">
        <v>25330</v>
      </c>
      <c r="D16245" t="s">
        <v>1000</v>
      </c>
      <c r="E16245" s="23">
        <v>44621</v>
      </c>
      <c r="F16245">
        <v>0</v>
      </c>
      <c r="G16245">
        <v>0</v>
      </c>
      <c r="I16245">
        <v>0</v>
      </c>
      <c r="J16245">
        <v>0</v>
      </c>
      <c r="L16245">
        <v>0</v>
      </c>
      <c r="N16245">
        <v>0</v>
      </c>
      <c r="P16245">
        <v>0</v>
      </c>
      <c r="Q16245">
        <v>0</v>
      </c>
      <c r="S16245">
        <v>0</v>
      </c>
    </row>
    <row r="16246" spans="1:19" x14ac:dyDescent="0.2">
      <c r="A16246" t="s">
        <v>33554</v>
      </c>
      <c r="B16246" t="s">
        <v>33347</v>
      </c>
      <c r="C16246" t="s">
        <v>199</v>
      </c>
      <c r="D16246" t="s">
        <v>1000</v>
      </c>
      <c r="E16246" s="23">
        <v>44621</v>
      </c>
      <c r="F16246">
        <v>9</v>
      </c>
      <c r="G16246">
        <v>7</v>
      </c>
      <c r="I16246">
        <v>58</v>
      </c>
      <c r="J16246">
        <v>98</v>
      </c>
      <c r="L16246">
        <v>73</v>
      </c>
      <c r="N16246">
        <v>58</v>
      </c>
      <c r="P16246">
        <v>0</v>
      </c>
      <c r="Q16246">
        <v>0</v>
      </c>
      <c r="S16246">
        <v>0</v>
      </c>
    </row>
    <row r="16247" spans="1:19" x14ac:dyDescent="0.2">
      <c r="A16247" t="s">
        <v>33555</v>
      </c>
      <c r="B16247" t="s">
        <v>33348</v>
      </c>
      <c r="C16247" t="s">
        <v>199</v>
      </c>
      <c r="D16247" t="s">
        <v>1001</v>
      </c>
      <c r="E16247" s="23">
        <v>44621</v>
      </c>
      <c r="F16247">
        <v>0</v>
      </c>
      <c r="G16247">
        <v>0</v>
      </c>
      <c r="I16247">
        <v>0</v>
      </c>
      <c r="J16247">
        <v>0</v>
      </c>
      <c r="L16247">
        <v>0</v>
      </c>
      <c r="N16247">
        <v>0</v>
      </c>
      <c r="P16247">
        <v>0</v>
      </c>
      <c r="Q16247">
        <v>0</v>
      </c>
      <c r="S16247">
        <v>0</v>
      </c>
    </row>
    <row r="16248" spans="1:19" x14ac:dyDescent="0.2">
      <c r="A16248" t="s">
        <v>33556</v>
      </c>
      <c r="B16248" t="s">
        <v>33349</v>
      </c>
      <c r="C16248" t="s">
        <v>901</v>
      </c>
      <c r="D16248" t="s">
        <v>1000</v>
      </c>
      <c r="E16248" s="23">
        <v>44621</v>
      </c>
      <c r="F16248">
        <v>3</v>
      </c>
      <c r="G16248">
        <v>3.5</v>
      </c>
      <c r="I16248">
        <v>19</v>
      </c>
      <c r="J16248">
        <v>17</v>
      </c>
      <c r="L16248">
        <v>20</v>
      </c>
      <c r="N16248">
        <v>16</v>
      </c>
      <c r="P16248">
        <v>2</v>
      </c>
      <c r="Q16248">
        <v>2</v>
      </c>
      <c r="S16248">
        <v>3</v>
      </c>
    </row>
    <row r="16249" spans="1:19" x14ac:dyDescent="0.2">
      <c r="A16249" t="s">
        <v>33557</v>
      </c>
      <c r="B16249" t="s">
        <v>33350</v>
      </c>
      <c r="C16249" t="s">
        <v>901</v>
      </c>
      <c r="D16249" t="s">
        <v>1001</v>
      </c>
      <c r="E16249" s="23">
        <v>44621</v>
      </c>
      <c r="F16249">
        <v>0</v>
      </c>
      <c r="G16249">
        <v>0</v>
      </c>
      <c r="I16249">
        <v>0</v>
      </c>
      <c r="J16249">
        <v>0</v>
      </c>
      <c r="L16249">
        <v>0</v>
      </c>
      <c r="N16249">
        <v>0</v>
      </c>
      <c r="P16249">
        <v>1</v>
      </c>
      <c r="Q16249">
        <v>1</v>
      </c>
      <c r="S16249">
        <v>0</v>
      </c>
    </row>
    <row r="16250" spans="1:19" x14ac:dyDescent="0.2">
      <c r="A16250" t="s">
        <v>33558</v>
      </c>
      <c r="B16250" t="s">
        <v>33351</v>
      </c>
      <c r="C16250" t="s">
        <v>903</v>
      </c>
      <c r="D16250" t="s">
        <v>1000</v>
      </c>
      <c r="E16250" s="23">
        <v>44621</v>
      </c>
      <c r="F16250">
        <v>2.5</v>
      </c>
      <c r="G16250">
        <v>2.5</v>
      </c>
      <c r="I16250">
        <v>16</v>
      </c>
      <c r="J16250">
        <v>13</v>
      </c>
      <c r="L16250">
        <v>13</v>
      </c>
      <c r="N16250">
        <v>16</v>
      </c>
      <c r="P16250">
        <v>1</v>
      </c>
      <c r="Q16250">
        <v>1</v>
      </c>
      <c r="S16250">
        <v>0</v>
      </c>
    </row>
    <row r="16251" spans="1:19" x14ac:dyDescent="0.2">
      <c r="A16251" t="s">
        <v>33559</v>
      </c>
      <c r="B16251" t="s">
        <v>33352</v>
      </c>
      <c r="C16251" t="s">
        <v>903</v>
      </c>
      <c r="D16251" t="s">
        <v>1001</v>
      </c>
      <c r="E16251" s="23">
        <v>44621</v>
      </c>
      <c r="F16251">
        <v>0</v>
      </c>
      <c r="G16251">
        <v>0</v>
      </c>
      <c r="I16251">
        <v>0</v>
      </c>
      <c r="J16251">
        <v>0</v>
      </c>
      <c r="L16251">
        <v>0</v>
      </c>
      <c r="N16251">
        <v>0</v>
      </c>
      <c r="P16251">
        <v>0</v>
      </c>
      <c r="Q16251">
        <v>0</v>
      </c>
      <c r="S16251">
        <v>0</v>
      </c>
    </row>
    <row r="16252" spans="1:19" x14ac:dyDescent="0.2">
      <c r="A16252" t="s">
        <v>33560</v>
      </c>
      <c r="B16252" t="s">
        <v>33353</v>
      </c>
      <c r="C16252" t="s">
        <v>198</v>
      </c>
      <c r="D16252" t="s">
        <v>1002</v>
      </c>
      <c r="E16252" s="23">
        <v>44621</v>
      </c>
      <c r="F16252">
        <v>0</v>
      </c>
      <c r="G16252">
        <v>0</v>
      </c>
      <c r="I16252">
        <v>0</v>
      </c>
      <c r="J16252">
        <v>0</v>
      </c>
      <c r="L16252">
        <v>0</v>
      </c>
      <c r="N16252">
        <v>0</v>
      </c>
      <c r="P16252">
        <v>0</v>
      </c>
      <c r="Q16252">
        <v>0</v>
      </c>
      <c r="S16252">
        <v>0</v>
      </c>
    </row>
    <row r="16253" spans="1:19" x14ac:dyDescent="0.2">
      <c r="A16253" t="s">
        <v>33561</v>
      </c>
      <c r="B16253" t="s">
        <v>33354</v>
      </c>
      <c r="C16253" t="s">
        <v>25855</v>
      </c>
      <c r="D16253" t="s">
        <v>1002</v>
      </c>
      <c r="E16253" s="23">
        <v>44621</v>
      </c>
      <c r="F16253">
        <v>2</v>
      </c>
      <c r="G16253">
        <v>3</v>
      </c>
      <c r="I16253">
        <v>6</v>
      </c>
      <c r="J16253">
        <v>12</v>
      </c>
      <c r="L16253">
        <v>18</v>
      </c>
      <c r="N16253">
        <v>5</v>
      </c>
      <c r="P16253">
        <v>1</v>
      </c>
      <c r="Q16253">
        <v>5</v>
      </c>
      <c r="S16253">
        <v>1</v>
      </c>
    </row>
    <row r="16254" spans="1:19" x14ac:dyDescent="0.2">
      <c r="A16254" t="s">
        <v>33562</v>
      </c>
      <c r="B16254" t="s">
        <v>33355</v>
      </c>
      <c r="C16254" t="s">
        <v>962</v>
      </c>
      <c r="D16254" t="s">
        <v>1002</v>
      </c>
      <c r="E16254" s="23">
        <v>44621</v>
      </c>
      <c r="F16254">
        <v>0</v>
      </c>
      <c r="G16254">
        <v>0</v>
      </c>
      <c r="I16254">
        <v>0</v>
      </c>
      <c r="J16254">
        <v>0</v>
      </c>
      <c r="L16254">
        <v>0</v>
      </c>
      <c r="N16254">
        <v>0</v>
      </c>
      <c r="P16254">
        <v>0</v>
      </c>
      <c r="Q16254">
        <v>0</v>
      </c>
      <c r="S16254">
        <v>0</v>
      </c>
    </row>
    <row r="16255" spans="1:19" x14ac:dyDescent="0.2">
      <c r="A16255" t="s">
        <v>33563</v>
      </c>
      <c r="B16255" t="s">
        <v>33356</v>
      </c>
      <c r="C16255" t="s">
        <v>199</v>
      </c>
      <c r="D16255" t="s">
        <v>1002</v>
      </c>
      <c r="E16255" s="23">
        <v>44621</v>
      </c>
      <c r="F16255">
        <v>9</v>
      </c>
      <c r="G16255">
        <v>7</v>
      </c>
      <c r="I16255">
        <v>58</v>
      </c>
      <c r="J16255">
        <v>98</v>
      </c>
      <c r="L16255">
        <v>73</v>
      </c>
      <c r="N16255">
        <v>58</v>
      </c>
      <c r="P16255">
        <v>0</v>
      </c>
      <c r="Q16255">
        <v>0</v>
      </c>
      <c r="S16255">
        <v>0</v>
      </c>
    </row>
    <row r="16256" spans="1:19" x14ac:dyDescent="0.2">
      <c r="A16256" t="s">
        <v>33564</v>
      </c>
      <c r="B16256" t="s">
        <v>33357</v>
      </c>
      <c r="C16256" t="s">
        <v>348</v>
      </c>
      <c r="D16256" t="s">
        <v>1002</v>
      </c>
      <c r="E16256" s="23">
        <v>44621</v>
      </c>
      <c r="F16256">
        <v>0</v>
      </c>
      <c r="G16256">
        <v>0</v>
      </c>
      <c r="I16256">
        <v>0</v>
      </c>
      <c r="J16256">
        <v>0</v>
      </c>
      <c r="L16256">
        <v>0</v>
      </c>
      <c r="N16256">
        <v>0</v>
      </c>
      <c r="P16256">
        <v>0</v>
      </c>
      <c r="Q16256">
        <v>0</v>
      </c>
      <c r="S16256">
        <v>0</v>
      </c>
    </row>
    <row r="16257" spans="1:19" x14ac:dyDescent="0.2">
      <c r="A16257" t="s">
        <v>33565</v>
      </c>
      <c r="B16257" t="s">
        <v>33358</v>
      </c>
      <c r="C16257" t="s">
        <v>357</v>
      </c>
      <c r="D16257" t="s">
        <v>1002</v>
      </c>
      <c r="E16257" s="23">
        <v>44621</v>
      </c>
      <c r="F16257">
        <v>0</v>
      </c>
      <c r="G16257">
        <v>0</v>
      </c>
      <c r="I16257">
        <v>0</v>
      </c>
      <c r="J16257">
        <v>0</v>
      </c>
      <c r="L16257">
        <v>0</v>
      </c>
      <c r="N16257">
        <v>0</v>
      </c>
      <c r="P16257">
        <v>0</v>
      </c>
      <c r="Q16257">
        <v>0</v>
      </c>
      <c r="S16257">
        <v>0</v>
      </c>
    </row>
    <row r="16258" spans="1:19" x14ac:dyDescent="0.2">
      <c r="A16258" t="s">
        <v>33566</v>
      </c>
      <c r="B16258" t="s">
        <v>33359</v>
      </c>
      <c r="C16258" t="s">
        <v>227</v>
      </c>
      <c r="D16258" t="s">
        <v>1002</v>
      </c>
      <c r="E16258" s="23">
        <v>44621</v>
      </c>
      <c r="F16258">
        <v>0</v>
      </c>
      <c r="G16258">
        <v>0</v>
      </c>
      <c r="I16258">
        <v>0</v>
      </c>
      <c r="J16258">
        <v>0</v>
      </c>
      <c r="L16258">
        <v>0</v>
      </c>
      <c r="N16258">
        <v>0</v>
      </c>
      <c r="P16258">
        <v>0</v>
      </c>
      <c r="Q16258">
        <v>0</v>
      </c>
      <c r="S16258">
        <v>0</v>
      </c>
    </row>
    <row r="16259" spans="1:19" x14ac:dyDescent="0.2">
      <c r="A16259" t="s">
        <v>33567</v>
      </c>
      <c r="B16259" t="s">
        <v>33360</v>
      </c>
      <c r="C16259" t="s">
        <v>203</v>
      </c>
      <c r="D16259" t="s">
        <v>1002</v>
      </c>
      <c r="E16259" s="23">
        <v>44621</v>
      </c>
      <c r="F16259">
        <v>0</v>
      </c>
      <c r="G16259">
        <v>0</v>
      </c>
      <c r="I16259">
        <v>0</v>
      </c>
      <c r="J16259">
        <v>0</v>
      </c>
      <c r="L16259">
        <v>0</v>
      </c>
      <c r="N16259">
        <v>0</v>
      </c>
      <c r="P16259">
        <v>0</v>
      </c>
      <c r="Q16259">
        <v>0</v>
      </c>
      <c r="S16259">
        <v>0</v>
      </c>
    </row>
    <row r="16260" spans="1:19" x14ac:dyDescent="0.2">
      <c r="A16260" t="s">
        <v>33568</v>
      </c>
      <c r="B16260" t="s">
        <v>33361</v>
      </c>
      <c r="C16260" t="s">
        <v>387</v>
      </c>
      <c r="D16260" t="s">
        <v>1002</v>
      </c>
      <c r="E16260" s="23">
        <v>44621</v>
      </c>
      <c r="F16260">
        <v>0</v>
      </c>
      <c r="G16260">
        <v>0</v>
      </c>
      <c r="I16260">
        <v>0</v>
      </c>
      <c r="J16260">
        <v>0</v>
      </c>
      <c r="L16260">
        <v>0</v>
      </c>
      <c r="N16260">
        <v>0</v>
      </c>
      <c r="P16260">
        <v>0</v>
      </c>
      <c r="Q16260">
        <v>0</v>
      </c>
      <c r="S16260">
        <v>0</v>
      </c>
    </row>
    <row r="16261" spans="1:19" x14ac:dyDescent="0.2">
      <c r="A16261" t="s">
        <v>33569</v>
      </c>
      <c r="B16261" t="s">
        <v>33362</v>
      </c>
      <c r="C16261" t="s">
        <v>223</v>
      </c>
      <c r="D16261" t="s">
        <v>1002</v>
      </c>
      <c r="E16261" s="23">
        <v>44621</v>
      </c>
      <c r="F16261">
        <v>0</v>
      </c>
      <c r="G16261">
        <v>0</v>
      </c>
      <c r="I16261">
        <v>0</v>
      </c>
      <c r="J16261">
        <v>0</v>
      </c>
      <c r="L16261">
        <v>0</v>
      </c>
      <c r="N16261">
        <v>0</v>
      </c>
      <c r="P16261">
        <v>0</v>
      </c>
      <c r="Q16261">
        <v>0</v>
      </c>
      <c r="S16261">
        <v>0</v>
      </c>
    </row>
    <row r="16262" spans="1:19" x14ac:dyDescent="0.2">
      <c r="A16262" t="s">
        <v>33570</v>
      </c>
      <c r="B16262" t="s">
        <v>33363</v>
      </c>
      <c r="C16262" t="s">
        <v>346</v>
      </c>
      <c r="D16262" t="s">
        <v>1002</v>
      </c>
      <c r="E16262" s="23">
        <v>44621</v>
      </c>
      <c r="F16262">
        <v>0</v>
      </c>
      <c r="G16262">
        <v>0</v>
      </c>
      <c r="I16262">
        <v>0</v>
      </c>
      <c r="J16262">
        <v>0</v>
      </c>
      <c r="L16262">
        <v>0</v>
      </c>
      <c r="N16262">
        <v>0</v>
      </c>
      <c r="P16262">
        <v>0</v>
      </c>
      <c r="Q16262">
        <v>0</v>
      </c>
      <c r="S16262">
        <v>0</v>
      </c>
    </row>
    <row r="16263" spans="1:19" x14ac:dyDescent="0.2">
      <c r="A16263" t="s">
        <v>33571</v>
      </c>
      <c r="B16263" t="s">
        <v>33364</v>
      </c>
      <c r="C16263" t="s">
        <v>207</v>
      </c>
      <c r="D16263" t="s">
        <v>1002</v>
      </c>
      <c r="E16263" s="23">
        <v>44621</v>
      </c>
      <c r="F16263">
        <v>5</v>
      </c>
      <c r="G16263">
        <v>8.5</v>
      </c>
      <c r="I16263">
        <v>14</v>
      </c>
      <c r="J16263">
        <v>26</v>
      </c>
      <c r="L16263">
        <v>49</v>
      </c>
      <c r="N16263">
        <v>13</v>
      </c>
      <c r="P16263">
        <v>1</v>
      </c>
      <c r="Q16263">
        <v>1</v>
      </c>
      <c r="S16263">
        <v>1</v>
      </c>
    </row>
    <row r="16264" spans="1:19" x14ac:dyDescent="0.2">
      <c r="A16264" t="s">
        <v>33572</v>
      </c>
      <c r="B16264" t="s">
        <v>33365</v>
      </c>
      <c r="C16264" t="s">
        <v>212</v>
      </c>
      <c r="D16264" t="s">
        <v>1002</v>
      </c>
      <c r="E16264" s="23">
        <v>44621</v>
      </c>
      <c r="F16264">
        <v>2.5</v>
      </c>
      <c r="G16264">
        <v>4.5</v>
      </c>
      <c r="I16264">
        <v>3</v>
      </c>
      <c r="J16264">
        <v>14</v>
      </c>
      <c r="L16264">
        <v>26</v>
      </c>
      <c r="N16264">
        <v>2</v>
      </c>
      <c r="P16264">
        <v>0</v>
      </c>
      <c r="Q16264">
        <v>0</v>
      </c>
      <c r="S16264">
        <v>1</v>
      </c>
    </row>
    <row r="16265" spans="1:19" x14ac:dyDescent="0.2">
      <c r="A16265" t="s">
        <v>33573</v>
      </c>
      <c r="B16265" t="s">
        <v>33366</v>
      </c>
      <c r="C16265" t="s">
        <v>963</v>
      </c>
      <c r="D16265" t="s">
        <v>1002</v>
      </c>
      <c r="E16265" s="23">
        <v>44621</v>
      </c>
      <c r="F16265">
        <v>0</v>
      </c>
      <c r="G16265">
        <v>0</v>
      </c>
      <c r="I16265">
        <v>0</v>
      </c>
      <c r="J16265">
        <v>0</v>
      </c>
      <c r="L16265">
        <v>0</v>
      </c>
      <c r="N16265">
        <v>0</v>
      </c>
      <c r="P16265">
        <v>0</v>
      </c>
      <c r="Q16265">
        <v>0</v>
      </c>
      <c r="S16265">
        <v>0</v>
      </c>
    </row>
    <row r="16266" spans="1:19" x14ac:dyDescent="0.2">
      <c r="A16266" t="s">
        <v>33574</v>
      </c>
      <c r="B16266" t="s">
        <v>33367</v>
      </c>
      <c r="C16266" t="s">
        <v>225</v>
      </c>
      <c r="D16266" t="s">
        <v>1002</v>
      </c>
      <c r="E16266" s="23">
        <v>44621</v>
      </c>
      <c r="F16266">
        <v>4</v>
      </c>
      <c r="G16266">
        <v>4</v>
      </c>
      <c r="I16266">
        <v>14</v>
      </c>
      <c r="J16266">
        <v>56</v>
      </c>
      <c r="L16266">
        <v>56</v>
      </c>
      <c r="N16266">
        <v>14</v>
      </c>
      <c r="P16266">
        <v>0</v>
      </c>
      <c r="Q16266">
        <v>0</v>
      </c>
      <c r="S16266">
        <v>0</v>
      </c>
    </row>
    <row r="16267" spans="1:19" x14ac:dyDescent="0.2">
      <c r="A16267" t="s">
        <v>33575</v>
      </c>
      <c r="B16267" t="s">
        <v>33368</v>
      </c>
      <c r="C16267" t="s">
        <v>901</v>
      </c>
      <c r="D16267" t="s">
        <v>1002</v>
      </c>
      <c r="E16267" s="23">
        <v>44621</v>
      </c>
      <c r="F16267">
        <v>3</v>
      </c>
      <c r="G16267">
        <v>3.5</v>
      </c>
      <c r="I16267">
        <v>19</v>
      </c>
      <c r="J16267">
        <v>17</v>
      </c>
      <c r="L16267">
        <v>20</v>
      </c>
      <c r="N16267">
        <v>16</v>
      </c>
      <c r="P16267">
        <v>3</v>
      </c>
      <c r="Q16267">
        <v>3</v>
      </c>
      <c r="S16267">
        <v>3</v>
      </c>
    </row>
    <row r="16268" spans="1:19" x14ac:dyDescent="0.2">
      <c r="A16268" t="s">
        <v>33576</v>
      </c>
      <c r="B16268" t="s">
        <v>33369</v>
      </c>
      <c r="C16268" t="s">
        <v>232</v>
      </c>
      <c r="D16268" t="s">
        <v>1002</v>
      </c>
      <c r="E16268" s="23">
        <v>44621</v>
      </c>
      <c r="F16268">
        <v>13</v>
      </c>
      <c r="G16268">
        <v>14</v>
      </c>
      <c r="I16268">
        <v>109</v>
      </c>
      <c r="J16268">
        <v>128</v>
      </c>
      <c r="L16268">
        <v>130</v>
      </c>
      <c r="N16268">
        <v>105</v>
      </c>
      <c r="P16268">
        <v>2</v>
      </c>
      <c r="Q16268">
        <v>5</v>
      </c>
      <c r="S16268">
        <v>4</v>
      </c>
    </row>
    <row r="16269" spans="1:19" x14ac:dyDescent="0.2">
      <c r="A16269" t="s">
        <v>33577</v>
      </c>
      <c r="B16269" t="s">
        <v>33370</v>
      </c>
      <c r="C16269" t="s">
        <v>317</v>
      </c>
      <c r="D16269" t="s">
        <v>1002</v>
      </c>
      <c r="E16269" s="23">
        <v>44621</v>
      </c>
      <c r="F16269">
        <v>5.5</v>
      </c>
      <c r="G16269">
        <v>8</v>
      </c>
      <c r="I16269">
        <v>11</v>
      </c>
      <c r="J16269">
        <v>30</v>
      </c>
      <c r="L16269">
        <v>45</v>
      </c>
      <c r="N16269">
        <v>10</v>
      </c>
      <c r="P16269">
        <v>0</v>
      </c>
      <c r="Q16269">
        <v>0</v>
      </c>
      <c r="S16269">
        <v>1</v>
      </c>
    </row>
    <row r="16270" spans="1:19" x14ac:dyDescent="0.2">
      <c r="A16270" t="s">
        <v>33578</v>
      </c>
      <c r="B16270" t="s">
        <v>33371</v>
      </c>
      <c r="C16270" t="s">
        <v>25330</v>
      </c>
      <c r="D16270" t="s">
        <v>1002</v>
      </c>
      <c r="E16270" s="23">
        <v>44621</v>
      </c>
      <c r="F16270">
        <v>0</v>
      </c>
      <c r="G16270">
        <v>0</v>
      </c>
      <c r="I16270">
        <v>0</v>
      </c>
      <c r="J16270">
        <v>0</v>
      </c>
      <c r="L16270">
        <v>0</v>
      </c>
      <c r="N16270">
        <v>0</v>
      </c>
      <c r="P16270">
        <v>0</v>
      </c>
      <c r="Q16270">
        <v>0</v>
      </c>
      <c r="S16270">
        <v>0</v>
      </c>
    </row>
    <row r="16271" spans="1:19" x14ac:dyDescent="0.2">
      <c r="A16271" t="s">
        <v>33579</v>
      </c>
      <c r="B16271" t="s">
        <v>33372</v>
      </c>
      <c r="C16271" t="s">
        <v>214</v>
      </c>
      <c r="D16271" t="s">
        <v>1002</v>
      </c>
      <c r="E16271" s="23">
        <v>44621</v>
      </c>
      <c r="F16271">
        <v>15</v>
      </c>
      <c r="G16271">
        <v>14.5</v>
      </c>
      <c r="I16271">
        <v>93</v>
      </c>
      <c r="J16271">
        <v>126</v>
      </c>
      <c r="L16271">
        <v>114</v>
      </c>
      <c r="N16271">
        <v>75</v>
      </c>
      <c r="P16271">
        <v>4</v>
      </c>
      <c r="Q16271">
        <v>9</v>
      </c>
      <c r="S16271">
        <v>18</v>
      </c>
    </row>
    <row r="16272" spans="1:19" x14ac:dyDescent="0.2">
      <c r="A16272" t="s">
        <v>33580</v>
      </c>
      <c r="B16272" t="s">
        <v>33373</v>
      </c>
      <c r="C16272" t="s">
        <v>903</v>
      </c>
      <c r="D16272" t="s">
        <v>1002</v>
      </c>
      <c r="E16272" s="23">
        <v>44621</v>
      </c>
      <c r="F16272">
        <v>2.5</v>
      </c>
      <c r="G16272">
        <v>2.5</v>
      </c>
      <c r="I16272">
        <v>16</v>
      </c>
      <c r="J16272">
        <v>13</v>
      </c>
      <c r="L16272">
        <v>13</v>
      </c>
      <c r="N16272">
        <v>16</v>
      </c>
      <c r="P16272">
        <v>1</v>
      </c>
      <c r="Q16272">
        <v>1</v>
      </c>
      <c r="S16272">
        <v>0</v>
      </c>
    </row>
    <row r="16273" spans="1:19" x14ac:dyDescent="0.2">
      <c r="A16273" t="s">
        <v>33581</v>
      </c>
      <c r="B16273" t="s">
        <v>33374</v>
      </c>
      <c r="C16273" t="s">
        <v>230</v>
      </c>
      <c r="D16273" t="s">
        <v>1002</v>
      </c>
      <c r="E16273" s="23">
        <v>44621</v>
      </c>
      <c r="F16273">
        <v>0</v>
      </c>
      <c r="G16273">
        <v>0</v>
      </c>
      <c r="I16273">
        <v>0</v>
      </c>
      <c r="J16273">
        <v>0</v>
      </c>
      <c r="L16273">
        <v>0</v>
      </c>
      <c r="N16273">
        <v>0</v>
      </c>
      <c r="P16273">
        <v>0</v>
      </c>
      <c r="Q16273">
        <v>0</v>
      </c>
      <c r="S16273">
        <v>0</v>
      </c>
    </row>
    <row r="16274" spans="1:19" x14ac:dyDescent="0.2">
      <c r="A16274" t="s">
        <v>33582</v>
      </c>
      <c r="B16274" t="s">
        <v>33375</v>
      </c>
      <c r="C16274" t="s">
        <v>234</v>
      </c>
      <c r="D16274" t="s">
        <v>1002</v>
      </c>
      <c r="E16274" s="23">
        <v>44621</v>
      </c>
      <c r="F16274">
        <v>0</v>
      </c>
      <c r="G16274">
        <v>0</v>
      </c>
      <c r="I16274">
        <v>0</v>
      </c>
      <c r="J16274">
        <v>0</v>
      </c>
      <c r="L16274">
        <v>0</v>
      </c>
      <c r="N16274">
        <v>0</v>
      </c>
      <c r="P16274">
        <v>0</v>
      </c>
      <c r="Q16274">
        <v>0</v>
      </c>
      <c r="S16274">
        <v>0</v>
      </c>
    </row>
    <row r="16275" spans="1:19" x14ac:dyDescent="0.2">
      <c r="A16275" t="s">
        <v>33583</v>
      </c>
      <c r="B16275" t="s">
        <v>33376</v>
      </c>
      <c r="C16275" t="s">
        <v>217</v>
      </c>
      <c r="D16275" t="s">
        <v>1002</v>
      </c>
      <c r="E16275" s="23">
        <v>44621</v>
      </c>
      <c r="F16275">
        <v>0</v>
      </c>
      <c r="G16275">
        <v>0</v>
      </c>
      <c r="I16275">
        <v>0</v>
      </c>
      <c r="J16275">
        <v>0</v>
      </c>
      <c r="L16275">
        <v>0</v>
      </c>
      <c r="N16275">
        <v>0</v>
      </c>
      <c r="P16275">
        <v>0</v>
      </c>
      <c r="Q16275">
        <v>0</v>
      </c>
      <c r="S16275">
        <v>0</v>
      </c>
    </row>
    <row r="16276" spans="1:19" x14ac:dyDescent="0.2">
      <c r="A16276" t="s">
        <v>33584</v>
      </c>
      <c r="B16276" t="s">
        <v>33377</v>
      </c>
      <c r="C16276" t="s">
        <v>342</v>
      </c>
      <c r="D16276" t="s">
        <v>1002</v>
      </c>
      <c r="E16276" s="23">
        <v>44621</v>
      </c>
      <c r="F16276">
        <v>2.5</v>
      </c>
      <c r="G16276">
        <v>3</v>
      </c>
      <c r="I16276">
        <v>19</v>
      </c>
      <c r="J16276">
        <v>29</v>
      </c>
      <c r="L16276">
        <v>36</v>
      </c>
      <c r="N16276">
        <v>19</v>
      </c>
      <c r="P16276">
        <v>1</v>
      </c>
      <c r="Q16276">
        <v>1</v>
      </c>
      <c r="S16276">
        <v>0</v>
      </c>
    </row>
    <row r="16277" spans="1:19" x14ac:dyDescent="0.2">
      <c r="A16277" t="s">
        <v>33585</v>
      </c>
      <c r="B16277" t="s">
        <v>33378</v>
      </c>
      <c r="C16277" t="s">
        <v>220</v>
      </c>
      <c r="D16277" t="s">
        <v>1002</v>
      </c>
      <c r="E16277" s="23">
        <v>44621</v>
      </c>
      <c r="F16277">
        <v>0</v>
      </c>
      <c r="G16277">
        <v>0</v>
      </c>
      <c r="I16277">
        <v>0</v>
      </c>
      <c r="J16277">
        <v>0</v>
      </c>
      <c r="L16277">
        <v>0</v>
      </c>
      <c r="N16277">
        <v>0</v>
      </c>
      <c r="P16277">
        <v>0</v>
      </c>
      <c r="Q16277">
        <v>0</v>
      </c>
      <c r="S16277">
        <v>0</v>
      </c>
    </row>
    <row r="16278" spans="1:19" x14ac:dyDescent="0.2">
      <c r="A16278" t="s">
        <v>33586</v>
      </c>
      <c r="B16278" t="s">
        <v>33379</v>
      </c>
      <c r="C16278" t="s">
        <v>242</v>
      </c>
      <c r="D16278" t="s">
        <v>1000</v>
      </c>
      <c r="E16278" s="23">
        <v>44621</v>
      </c>
      <c r="F16278">
        <v>0</v>
      </c>
      <c r="G16278">
        <v>0</v>
      </c>
      <c r="I16278">
        <v>0</v>
      </c>
      <c r="J16278">
        <v>0</v>
      </c>
      <c r="L16278">
        <v>0</v>
      </c>
      <c r="N16278">
        <v>0</v>
      </c>
      <c r="P16278">
        <v>0</v>
      </c>
      <c r="Q16278">
        <v>0</v>
      </c>
      <c r="S16278">
        <v>0</v>
      </c>
    </row>
    <row r="16279" spans="1:19" x14ac:dyDescent="0.2">
      <c r="A16279" t="s">
        <v>33587</v>
      </c>
      <c r="B16279" t="s">
        <v>33380</v>
      </c>
      <c r="C16279" t="s">
        <v>242</v>
      </c>
      <c r="D16279" t="s">
        <v>1002</v>
      </c>
      <c r="E16279" s="23">
        <v>44621</v>
      </c>
      <c r="F16279">
        <v>0</v>
      </c>
      <c r="G16279">
        <v>0</v>
      </c>
      <c r="I16279">
        <v>0</v>
      </c>
      <c r="J16279">
        <v>0</v>
      </c>
      <c r="L16279">
        <v>0</v>
      </c>
      <c r="N16279">
        <v>0</v>
      </c>
      <c r="P16279">
        <v>0</v>
      </c>
      <c r="Q16279">
        <v>0</v>
      </c>
      <c r="S16279">
        <v>0</v>
      </c>
    </row>
    <row r="16280" spans="1:19" x14ac:dyDescent="0.2">
      <c r="A16280" t="s">
        <v>33588</v>
      </c>
      <c r="B16280" t="s">
        <v>33381</v>
      </c>
      <c r="C16280" t="s">
        <v>2724</v>
      </c>
      <c r="D16280" t="s">
        <v>1000</v>
      </c>
      <c r="E16280" s="23">
        <v>44621</v>
      </c>
      <c r="F16280">
        <v>2</v>
      </c>
      <c r="G16280">
        <v>2</v>
      </c>
      <c r="I16280">
        <v>17</v>
      </c>
      <c r="J16280">
        <v>11</v>
      </c>
      <c r="L16280">
        <v>11</v>
      </c>
      <c r="N16280">
        <v>16</v>
      </c>
      <c r="P16280">
        <v>1</v>
      </c>
      <c r="Q16280">
        <v>1</v>
      </c>
      <c r="S16280">
        <v>1</v>
      </c>
    </row>
    <row r="16281" spans="1:19" x14ac:dyDescent="0.2">
      <c r="A16281" t="s">
        <v>33589</v>
      </c>
      <c r="B16281" t="s">
        <v>33382</v>
      </c>
      <c r="C16281" t="s">
        <v>2724</v>
      </c>
      <c r="D16281" t="s">
        <v>1001</v>
      </c>
      <c r="E16281" s="23">
        <v>44621</v>
      </c>
      <c r="F16281">
        <v>0</v>
      </c>
      <c r="G16281">
        <v>0</v>
      </c>
      <c r="I16281">
        <v>0</v>
      </c>
      <c r="J16281">
        <v>0</v>
      </c>
      <c r="L16281">
        <v>0</v>
      </c>
      <c r="N16281">
        <v>0</v>
      </c>
      <c r="P16281">
        <v>1</v>
      </c>
      <c r="Q16281">
        <v>1</v>
      </c>
      <c r="S16281">
        <v>0</v>
      </c>
    </row>
    <row r="16282" spans="1:19" x14ac:dyDescent="0.2">
      <c r="A16282" t="s">
        <v>33590</v>
      </c>
      <c r="B16282" t="s">
        <v>33383</v>
      </c>
      <c r="C16282" t="s">
        <v>2724</v>
      </c>
      <c r="D16282" t="s">
        <v>1002</v>
      </c>
      <c r="E16282" s="23">
        <v>44621</v>
      </c>
      <c r="F16282">
        <v>2</v>
      </c>
      <c r="G16282">
        <v>2</v>
      </c>
      <c r="I16282">
        <v>17</v>
      </c>
      <c r="J16282">
        <v>11</v>
      </c>
      <c r="L16282">
        <v>11</v>
      </c>
      <c r="N16282">
        <v>16</v>
      </c>
      <c r="P16282">
        <v>2</v>
      </c>
      <c r="Q16282">
        <v>2</v>
      </c>
      <c r="S16282">
        <v>1</v>
      </c>
    </row>
    <row r="16283" spans="1:19" x14ac:dyDescent="0.2">
      <c r="A16283" t="s">
        <v>33591</v>
      </c>
      <c r="B16283" t="s">
        <v>33384</v>
      </c>
      <c r="C16283" t="s">
        <v>237</v>
      </c>
      <c r="D16283" t="s">
        <v>1000</v>
      </c>
      <c r="E16283" s="23">
        <v>44621</v>
      </c>
      <c r="F16283">
        <v>8</v>
      </c>
      <c r="G16283">
        <v>10</v>
      </c>
      <c r="I16283">
        <v>29</v>
      </c>
      <c r="J16283">
        <v>48</v>
      </c>
      <c r="L16283">
        <v>57</v>
      </c>
      <c r="N16283">
        <v>23</v>
      </c>
      <c r="P16283">
        <v>3</v>
      </c>
      <c r="Q16283">
        <v>11</v>
      </c>
      <c r="S16283">
        <v>6</v>
      </c>
    </row>
    <row r="16284" spans="1:19" x14ac:dyDescent="0.2">
      <c r="A16284" t="s">
        <v>33592</v>
      </c>
      <c r="B16284" t="s">
        <v>33385</v>
      </c>
      <c r="C16284" t="s">
        <v>237</v>
      </c>
      <c r="D16284" t="s">
        <v>1002</v>
      </c>
      <c r="E16284" s="23">
        <v>44621</v>
      </c>
      <c r="F16284">
        <v>8</v>
      </c>
      <c r="G16284">
        <v>10</v>
      </c>
      <c r="I16284">
        <v>29</v>
      </c>
      <c r="J16284">
        <v>48</v>
      </c>
      <c r="L16284">
        <v>57</v>
      </c>
      <c r="N16284">
        <v>23</v>
      </c>
      <c r="P16284">
        <v>3</v>
      </c>
      <c r="Q16284">
        <v>11</v>
      </c>
      <c r="S16284">
        <v>6</v>
      </c>
    </row>
    <row r="16285" spans="1:19" x14ac:dyDescent="0.2">
      <c r="A16285" t="s">
        <v>33593</v>
      </c>
      <c r="B16285" t="s">
        <v>33386</v>
      </c>
      <c r="C16285" t="s">
        <v>238</v>
      </c>
      <c r="D16285" t="s">
        <v>1000</v>
      </c>
      <c r="E16285" s="23">
        <v>44621</v>
      </c>
      <c r="F16285">
        <v>3</v>
      </c>
      <c r="G16285">
        <v>4</v>
      </c>
      <c r="I16285">
        <v>16</v>
      </c>
      <c r="J16285">
        <v>15</v>
      </c>
      <c r="L16285">
        <v>20</v>
      </c>
      <c r="N16285">
        <v>12</v>
      </c>
      <c r="P16285">
        <v>2</v>
      </c>
      <c r="Q16285">
        <v>3</v>
      </c>
      <c r="S16285">
        <v>4</v>
      </c>
    </row>
    <row r="16286" spans="1:19" x14ac:dyDescent="0.2">
      <c r="A16286" t="s">
        <v>33594</v>
      </c>
      <c r="B16286" t="s">
        <v>33387</v>
      </c>
      <c r="C16286" t="s">
        <v>238</v>
      </c>
      <c r="D16286" t="s">
        <v>1002</v>
      </c>
      <c r="E16286" s="23">
        <v>44621</v>
      </c>
      <c r="F16286">
        <v>3</v>
      </c>
      <c r="G16286">
        <v>4</v>
      </c>
      <c r="I16286">
        <v>16</v>
      </c>
      <c r="J16286">
        <v>15</v>
      </c>
      <c r="L16286">
        <v>20</v>
      </c>
      <c r="N16286">
        <v>12</v>
      </c>
      <c r="P16286">
        <v>2</v>
      </c>
      <c r="Q16286">
        <v>3</v>
      </c>
      <c r="S16286">
        <v>4</v>
      </c>
    </row>
    <row r="16287" spans="1:19" x14ac:dyDescent="0.2">
      <c r="A16287" t="s">
        <v>33595</v>
      </c>
      <c r="B16287" t="s">
        <v>33388</v>
      </c>
      <c r="C16287" t="s">
        <v>239</v>
      </c>
      <c r="D16287" t="s">
        <v>1000</v>
      </c>
      <c r="E16287" s="23">
        <v>44621</v>
      </c>
      <c r="F16287">
        <v>0</v>
      </c>
      <c r="G16287">
        <v>0</v>
      </c>
      <c r="I16287">
        <v>0</v>
      </c>
      <c r="J16287">
        <v>0</v>
      </c>
      <c r="L16287">
        <v>0</v>
      </c>
      <c r="N16287">
        <v>0</v>
      </c>
      <c r="P16287">
        <v>0</v>
      </c>
      <c r="Q16287">
        <v>0</v>
      </c>
      <c r="S16287">
        <v>0</v>
      </c>
    </row>
    <row r="16288" spans="1:19" x14ac:dyDescent="0.2">
      <c r="A16288" t="s">
        <v>33596</v>
      </c>
      <c r="B16288" t="s">
        <v>33389</v>
      </c>
      <c r="C16288" t="s">
        <v>239</v>
      </c>
      <c r="D16288" t="s">
        <v>1002</v>
      </c>
      <c r="E16288" s="23">
        <v>44621</v>
      </c>
      <c r="F16288">
        <v>0</v>
      </c>
      <c r="G16288">
        <v>0</v>
      </c>
      <c r="I16288">
        <v>0</v>
      </c>
      <c r="J16288">
        <v>0</v>
      </c>
      <c r="L16288">
        <v>0</v>
      </c>
      <c r="N16288">
        <v>0</v>
      </c>
      <c r="P16288">
        <v>0</v>
      </c>
      <c r="Q16288">
        <v>0</v>
      </c>
      <c r="S16288">
        <v>0</v>
      </c>
    </row>
    <row r="16289" spans="1:19" x14ac:dyDescent="0.2">
      <c r="A16289" t="s">
        <v>33597</v>
      </c>
      <c r="B16289" t="s">
        <v>33390</v>
      </c>
      <c r="C16289" t="s">
        <v>1988</v>
      </c>
      <c r="D16289" t="s">
        <v>1000</v>
      </c>
      <c r="E16289" s="23">
        <v>44621</v>
      </c>
      <c r="F16289">
        <v>3.5</v>
      </c>
      <c r="G16289">
        <v>4</v>
      </c>
      <c r="I16289">
        <v>18</v>
      </c>
      <c r="J16289">
        <v>19</v>
      </c>
      <c r="L16289">
        <v>22</v>
      </c>
      <c r="N16289">
        <v>16</v>
      </c>
      <c r="P16289">
        <v>2</v>
      </c>
      <c r="Q16289">
        <v>2</v>
      </c>
      <c r="S16289">
        <v>2</v>
      </c>
    </row>
    <row r="16290" spans="1:19" x14ac:dyDescent="0.2">
      <c r="A16290" t="s">
        <v>33598</v>
      </c>
      <c r="B16290" t="s">
        <v>33391</v>
      </c>
      <c r="C16290" t="s">
        <v>1988</v>
      </c>
      <c r="D16290" t="s">
        <v>1001</v>
      </c>
      <c r="E16290" s="23">
        <v>44621</v>
      </c>
      <c r="F16290">
        <v>0</v>
      </c>
      <c r="G16290">
        <v>0</v>
      </c>
      <c r="I16290">
        <v>0</v>
      </c>
      <c r="J16290">
        <v>0</v>
      </c>
      <c r="L16290">
        <v>0</v>
      </c>
      <c r="N16290">
        <v>0</v>
      </c>
      <c r="P16290">
        <v>0</v>
      </c>
      <c r="Q16290">
        <v>0</v>
      </c>
      <c r="S16290">
        <v>0</v>
      </c>
    </row>
    <row r="16291" spans="1:19" x14ac:dyDescent="0.2">
      <c r="A16291" t="s">
        <v>33599</v>
      </c>
      <c r="B16291" t="s">
        <v>33392</v>
      </c>
      <c r="C16291" t="s">
        <v>1988</v>
      </c>
      <c r="D16291" t="s">
        <v>1002</v>
      </c>
      <c r="E16291" s="23">
        <v>44621</v>
      </c>
      <c r="F16291">
        <v>3.5</v>
      </c>
      <c r="G16291">
        <v>4</v>
      </c>
      <c r="I16291">
        <v>18</v>
      </c>
      <c r="J16291">
        <v>19</v>
      </c>
      <c r="L16291">
        <v>22</v>
      </c>
      <c r="N16291">
        <v>16</v>
      </c>
      <c r="P16291">
        <v>2</v>
      </c>
      <c r="Q16291">
        <v>2</v>
      </c>
      <c r="S16291">
        <v>2</v>
      </c>
    </row>
    <row r="16292" spans="1:19" x14ac:dyDescent="0.2">
      <c r="A16292" t="s">
        <v>33600</v>
      </c>
      <c r="B16292" t="s">
        <v>33393</v>
      </c>
      <c r="C16292" t="s">
        <v>966</v>
      </c>
      <c r="D16292" t="s">
        <v>1000</v>
      </c>
      <c r="E16292" s="23">
        <v>44621</v>
      </c>
      <c r="F16292">
        <v>0</v>
      </c>
      <c r="G16292">
        <v>0</v>
      </c>
      <c r="I16292">
        <v>0</v>
      </c>
      <c r="J16292">
        <v>0</v>
      </c>
      <c r="L16292">
        <v>0</v>
      </c>
      <c r="N16292">
        <v>0</v>
      </c>
      <c r="P16292">
        <v>0</v>
      </c>
      <c r="Q16292">
        <v>0</v>
      </c>
      <c r="S16292">
        <v>0</v>
      </c>
    </row>
    <row r="16293" spans="1:19" x14ac:dyDescent="0.2">
      <c r="A16293" t="s">
        <v>33601</v>
      </c>
      <c r="B16293" t="s">
        <v>33394</v>
      </c>
      <c r="C16293" t="s">
        <v>966</v>
      </c>
      <c r="D16293" t="s">
        <v>1002</v>
      </c>
      <c r="E16293" s="23">
        <v>44621</v>
      </c>
      <c r="F16293">
        <v>0</v>
      </c>
      <c r="G16293">
        <v>0</v>
      </c>
      <c r="I16293">
        <v>0</v>
      </c>
      <c r="J16293">
        <v>0</v>
      </c>
      <c r="L16293">
        <v>0</v>
      </c>
      <c r="N16293">
        <v>0</v>
      </c>
      <c r="P16293">
        <v>0</v>
      </c>
      <c r="Q16293">
        <v>0</v>
      </c>
      <c r="S16293">
        <v>0</v>
      </c>
    </row>
    <row r="16294" spans="1:19" x14ac:dyDescent="0.2">
      <c r="A16294" t="s">
        <v>33602</v>
      </c>
      <c r="B16294" t="s">
        <v>33395</v>
      </c>
      <c r="C16294" t="s">
        <v>240</v>
      </c>
      <c r="D16294" t="s">
        <v>1000</v>
      </c>
      <c r="E16294" s="23">
        <v>44621</v>
      </c>
      <c r="F16294">
        <v>10</v>
      </c>
      <c r="G16294">
        <v>14</v>
      </c>
      <c r="I16294">
        <v>19</v>
      </c>
      <c r="J16294">
        <v>54</v>
      </c>
      <c r="L16294">
        <v>80</v>
      </c>
      <c r="N16294">
        <v>17</v>
      </c>
      <c r="P16294">
        <v>1</v>
      </c>
      <c r="Q16294">
        <v>1</v>
      </c>
      <c r="S16294">
        <v>2</v>
      </c>
    </row>
    <row r="16295" spans="1:19" x14ac:dyDescent="0.2">
      <c r="A16295" t="s">
        <v>33603</v>
      </c>
      <c r="B16295" t="s">
        <v>33396</v>
      </c>
      <c r="C16295" t="s">
        <v>240</v>
      </c>
      <c r="D16295" t="s">
        <v>1002</v>
      </c>
      <c r="E16295" s="23">
        <v>44621</v>
      </c>
      <c r="F16295">
        <v>10</v>
      </c>
      <c r="G16295">
        <v>14</v>
      </c>
      <c r="I16295">
        <v>19</v>
      </c>
      <c r="J16295">
        <v>54</v>
      </c>
      <c r="L16295">
        <v>80</v>
      </c>
      <c r="N16295">
        <v>17</v>
      </c>
      <c r="P16295">
        <v>1</v>
      </c>
      <c r="Q16295">
        <v>1</v>
      </c>
      <c r="S16295">
        <v>2</v>
      </c>
    </row>
    <row r="16296" spans="1:19" x14ac:dyDescent="0.2">
      <c r="A16296" t="s">
        <v>33604</v>
      </c>
      <c r="B16296" t="s">
        <v>33397</v>
      </c>
      <c r="C16296" t="s">
        <v>241</v>
      </c>
      <c r="D16296" t="s">
        <v>1000</v>
      </c>
      <c r="E16296" s="23">
        <v>44621</v>
      </c>
      <c r="F16296">
        <v>34.5</v>
      </c>
      <c r="G16296">
        <v>31.5</v>
      </c>
      <c r="I16296">
        <v>254</v>
      </c>
      <c r="J16296">
        <v>386</v>
      </c>
      <c r="L16296">
        <v>350</v>
      </c>
      <c r="N16296">
        <v>241</v>
      </c>
      <c r="P16296">
        <v>3</v>
      </c>
      <c r="Q16296">
        <v>6</v>
      </c>
      <c r="S16296">
        <v>13</v>
      </c>
    </row>
    <row r="16297" spans="1:19" x14ac:dyDescent="0.2">
      <c r="A16297" t="s">
        <v>33605</v>
      </c>
      <c r="B16297" t="s">
        <v>33398</v>
      </c>
      <c r="C16297" t="s">
        <v>241</v>
      </c>
      <c r="D16297" t="s">
        <v>1002</v>
      </c>
      <c r="E16297" s="23">
        <v>44621</v>
      </c>
      <c r="F16297">
        <v>34.5</v>
      </c>
      <c r="G16297">
        <v>31.5</v>
      </c>
      <c r="I16297">
        <v>254</v>
      </c>
      <c r="J16297">
        <v>386</v>
      </c>
      <c r="L16297">
        <v>350</v>
      </c>
      <c r="N16297">
        <v>241</v>
      </c>
      <c r="P16297">
        <v>3</v>
      </c>
      <c r="Q16297">
        <v>6</v>
      </c>
      <c r="S16297">
        <v>13</v>
      </c>
    </row>
    <row r="16298" spans="1:19" x14ac:dyDescent="0.2">
      <c r="A16298" t="s">
        <v>33606</v>
      </c>
      <c r="B16298" t="s">
        <v>33399</v>
      </c>
      <c r="C16298" t="s">
        <v>318</v>
      </c>
      <c r="D16298" t="s">
        <v>1000</v>
      </c>
      <c r="E16298" s="23">
        <v>44621</v>
      </c>
      <c r="F16298">
        <v>3</v>
      </c>
      <c r="G16298">
        <v>7</v>
      </c>
      <c r="I16298">
        <v>9</v>
      </c>
      <c r="J16298">
        <v>16</v>
      </c>
      <c r="L16298">
        <v>40</v>
      </c>
      <c r="N16298">
        <v>8</v>
      </c>
      <c r="P16298">
        <v>0</v>
      </c>
      <c r="Q16298">
        <v>0</v>
      </c>
      <c r="S16298">
        <v>1</v>
      </c>
    </row>
    <row r="16299" spans="1:19" x14ac:dyDescent="0.2">
      <c r="A16299" t="s">
        <v>33607</v>
      </c>
      <c r="B16299" t="s">
        <v>33400</v>
      </c>
      <c r="C16299" t="s">
        <v>318</v>
      </c>
      <c r="D16299" t="s">
        <v>1002</v>
      </c>
      <c r="E16299" s="23">
        <v>44621</v>
      </c>
      <c r="F16299">
        <v>3</v>
      </c>
      <c r="G16299">
        <v>7</v>
      </c>
      <c r="I16299">
        <v>9</v>
      </c>
      <c r="J16299">
        <v>16</v>
      </c>
      <c r="L16299">
        <v>40</v>
      </c>
      <c r="N16299">
        <v>8</v>
      </c>
      <c r="P16299">
        <v>0</v>
      </c>
      <c r="Q16299">
        <v>0</v>
      </c>
      <c r="S16299">
        <v>1</v>
      </c>
    </row>
    <row r="16300" spans="1:19" x14ac:dyDescent="0.2">
      <c r="A16300" t="s">
        <v>33608</v>
      </c>
      <c r="B16300" t="s">
        <v>33401</v>
      </c>
      <c r="C16300" t="s">
        <v>896</v>
      </c>
      <c r="D16300" t="s">
        <v>1000</v>
      </c>
      <c r="E16300" s="23">
        <v>44621</v>
      </c>
      <c r="F16300">
        <v>64</v>
      </c>
      <c r="G16300">
        <v>72.5</v>
      </c>
      <c r="I16300">
        <v>362</v>
      </c>
      <c r="J16300">
        <v>549</v>
      </c>
      <c r="L16300">
        <v>580</v>
      </c>
      <c r="N16300">
        <v>333</v>
      </c>
      <c r="O16300" t="s">
        <v>904</v>
      </c>
      <c r="P16300">
        <v>12</v>
      </c>
      <c r="Q16300">
        <v>24</v>
      </c>
      <c r="S16300">
        <v>29</v>
      </c>
    </row>
    <row r="16301" spans="1:19" x14ac:dyDescent="0.2">
      <c r="A16301" t="s">
        <v>33609</v>
      </c>
      <c r="B16301" t="s">
        <v>33402</v>
      </c>
      <c r="C16301" t="s">
        <v>899</v>
      </c>
      <c r="D16301" t="s">
        <v>1001</v>
      </c>
      <c r="E16301" s="23">
        <v>44621</v>
      </c>
      <c r="F16301">
        <v>0</v>
      </c>
      <c r="G16301">
        <v>0</v>
      </c>
      <c r="I16301">
        <v>0</v>
      </c>
      <c r="J16301">
        <v>0</v>
      </c>
      <c r="L16301">
        <v>0</v>
      </c>
      <c r="N16301">
        <v>0</v>
      </c>
      <c r="O16301" t="s">
        <v>904</v>
      </c>
      <c r="P16301">
        <v>1</v>
      </c>
      <c r="Q16301">
        <v>1</v>
      </c>
      <c r="S16301">
        <v>0</v>
      </c>
    </row>
    <row r="16302" spans="1:19" x14ac:dyDescent="0.2">
      <c r="A16302" t="s">
        <v>33610</v>
      </c>
      <c r="B16302" t="s">
        <v>33403</v>
      </c>
      <c r="C16302" t="s">
        <v>1237</v>
      </c>
      <c r="D16302" t="s">
        <v>1000</v>
      </c>
      <c r="E16302" s="23">
        <v>44621</v>
      </c>
      <c r="F16302">
        <v>15.5</v>
      </c>
      <c r="G16302">
        <v>20</v>
      </c>
      <c r="I16302">
        <v>54</v>
      </c>
      <c r="J16302">
        <v>84</v>
      </c>
      <c r="L16302">
        <v>113</v>
      </c>
      <c r="N16302">
        <v>49</v>
      </c>
      <c r="P16302">
        <v>4</v>
      </c>
      <c r="Q16302">
        <v>4</v>
      </c>
      <c r="S16302">
        <v>5</v>
      </c>
    </row>
    <row r="16303" spans="1:19" x14ac:dyDescent="0.2">
      <c r="A16303" t="s">
        <v>33611</v>
      </c>
      <c r="B16303" t="s">
        <v>33404</v>
      </c>
      <c r="C16303" t="s">
        <v>1237</v>
      </c>
      <c r="D16303" t="s">
        <v>1001</v>
      </c>
      <c r="E16303" s="23">
        <v>44621</v>
      </c>
      <c r="F16303">
        <v>0</v>
      </c>
      <c r="G16303">
        <v>0</v>
      </c>
      <c r="I16303">
        <v>0</v>
      </c>
      <c r="J16303">
        <v>0</v>
      </c>
      <c r="L16303">
        <v>0</v>
      </c>
      <c r="N16303">
        <v>0</v>
      </c>
      <c r="P16303">
        <v>1</v>
      </c>
      <c r="Q16303">
        <v>1</v>
      </c>
      <c r="S16303">
        <v>0</v>
      </c>
    </row>
    <row r="16304" spans="1:19" x14ac:dyDescent="0.2">
      <c r="A16304" t="s">
        <v>33612</v>
      </c>
      <c r="B16304" t="s">
        <v>33405</v>
      </c>
      <c r="C16304" t="s">
        <v>1237</v>
      </c>
      <c r="D16304" t="s">
        <v>1002</v>
      </c>
      <c r="E16304" s="23">
        <v>44621</v>
      </c>
      <c r="F16304">
        <v>15.5</v>
      </c>
      <c r="G16304">
        <v>20</v>
      </c>
      <c r="I16304">
        <v>54</v>
      </c>
      <c r="J16304">
        <v>84</v>
      </c>
      <c r="L16304">
        <v>113</v>
      </c>
      <c r="N16304">
        <v>49</v>
      </c>
      <c r="P16304">
        <v>5</v>
      </c>
      <c r="Q16304">
        <v>5</v>
      </c>
      <c r="S16304">
        <v>5</v>
      </c>
    </row>
    <row r="16305" spans="1:19" x14ac:dyDescent="0.2">
      <c r="A16305" t="s">
        <v>33613</v>
      </c>
      <c r="B16305" t="s">
        <v>33406</v>
      </c>
      <c r="C16305" t="s">
        <v>235</v>
      </c>
      <c r="D16305" t="s">
        <v>1002</v>
      </c>
      <c r="E16305" s="23">
        <v>44621</v>
      </c>
      <c r="F16305">
        <v>64</v>
      </c>
      <c r="G16305">
        <v>72.5</v>
      </c>
      <c r="I16305">
        <v>362</v>
      </c>
      <c r="J16305">
        <v>549</v>
      </c>
      <c r="L16305">
        <v>580</v>
      </c>
      <c r="N16305">
        <v>333</v>
      </c>
      <c r="P16305">
        <v>13</v>
      </c>
      <c r="Q16305">
        <v>25</v>
      </c>
      <c r="S16305">
        <v>29</v>
      </c>
    </row>
    <row r="16306" spans="1:19" x14ac:dyDescent="0.2">
      <c r="A16306" t="s">
        <v>33802</v>
      </c>
      <c r="B16306" t="s">
        <v>33614</v>
      </c>
      <c r="C16306" t="s">
        <v>228</v>
      </c>
      <c r="D16306" t="s">
        <v>1000</v>
      </c>
      <c r="E16306" s="23">
        <v>44652</v>
      </c>
      <c r="F16306">
        <v>0</v>
      </c>
      <c r="G16306">
        <v>0</v>
      </c>
      <c r="I16306">
        <v>0</v>
      </c>
      <c r="J16306">
        <v>0</v>
      </c>
      <c r="L16306">
        <v>0</v>
      </c>
      <c r="N16306">
        <v>0</v>
      </c>
      <c r="P16306">
        <v>0</v>
      </c>
      <c r="Q16306">
        <v>0</v>
      </c>
      <c r="S16306">
        <v>0</v>
      </c>
    </row>
    <row r="16307" spans="1:19" x14ac:dyDescent="0.2">
      <c r="A16307" t="s">
        <v>33803</v>
      </c>
      <c r="B16307" t="s">
        <v>33615</v>
      </c>
      <c r="C16307" t="s">
        <v>211</v>
      </c>
      <c r="D16307" t="s">
        <v>1000</v>
      </c>
      <c r="E16307" s="23">
        <v>44652</v>
      </c>
      <c r="F16307">
        <v>0</v>
      </c>
      <c r="G16307">
        <v>0</v>
      </c>
      <c r="I16307">
        <v>0</v>
      </c>
      <c r="J16307">
        <v>0</v>
      </c>
      <c r="L16307">
        <v>0</v>
      </c>
      <c r="N16307">
        <v>0</v>
      </c>
      <c r="P16307">
        <v>0</v>
      </c>
      <c r="Q16307">
        <v>0</v>
      </c>
      <c r="S16307">
        <v>0</v>
      </c>
    </row>
    <row r="16308" spans="1:19" x14ac:dyDescent="0.2">
      <c r="A16308" t="s">
        <v>33804</v>
      </c>
      <c r="B16308" t="s">
        <v>33616</v>
      </c>
      <c r="C16308" t="s">
        <v>213</v>
      </c>
      <c r="D16308" t="s">
        <v>1000</v>
      </c>
      <c r="E16308" s="23">
        <v>44652</v>
      </c>
      <c r="F16308">
        <v>0</v>
      </c>
      <c r="G16308">
        <v>0</v>
      </c>
      <c r="I16308">
        <v>0</v>
      </c>
      <c r="J16308">
        <v>0</v>
      </c>
      <c r="L16308">
        <v>0</v>
      </c>
      <c r="N16308">
        <v>0</v>
      </c>
      <c r="P16308">
        <v>0</v>
      </c>
      <c r="Q16308">
        <v>0</v>
      </c>
      <c r="S16308">
        <v>0</v>
      </c>
    </row>
    <row r="16309" spans="1:19" x14ac:dyDescent="0.2">
      <c r="A16309" t="s">
        <v>33805</v>
      </c>
      <c r="B16309" t="s">
        <v>33617</v>
      </c>
      <c r="C16309" t="s">
        <v>229</v>
      </c>
      <c r="D16309" t="s">
        <v>1000</v>
      </c>
      <c r="E16309" s="23">
        <v>44652</v>
      </c>
      <c r="F16309">
        <v>0</v>
      </c>
      <c r="G16309">
        <v>0</v>
      </c>
      <c r="I16309">
        <v>0</v>
      </c>
      <c r="J16309">
        <v>0</v>
      </c>
      <c r="L16309">
        <v>0</v>
      </c>
      <c r="N16309">
        <v>0</v>
      </c>
      <c r="P16309">
        <v>0</v>
      </c>
      <c r="Q16309">
        <v>0</v>
      </c>
      <c r="S16309">
        <v>0</v>
      </c>
    </row>
    <row r="16310" spans="1:19" x14ac:dyDescent="0.2">
      <c r="A16310" t="s">
        <v>33806</v>
      </c>
      <c r="B16310" t="s">
        <v>33618</v>
      </c>
      <c r="C16310" t="s">
        <v>1051</v>
      </c>
      <c r="D16310" t="s">
        <v>1000</v>
      </c>
      <c r="E16310" s="23">
        <v>44652</v>
      </c>
      <c r="F16310">
        <v>0</v>
      </c>
      <c r="G16310">
        <v>0</v>
      </c>
      <c r="I16310">
        <v>0</v>
      </c>
      <c r="J16310">
        <v>0</v>
      </c>
      <c r="L16310">
        <v>0</v>
      </c>
      <c r="N16310">
        <v>0</v>
      </c>
      <c r="P16310">
        <v>0</v>
      </c>
      <c r="Q16310">
        <v>0</v>
      </c>
      <c r="S16310">
        <v>0</v>
      </c>
    </row>
    <row r="16311" spans="1:19" x14ac:dyDescent="0.2">
      <c r="A16311" t="s">
        <v>33807</v>
      </c>
      <c r="B16311" t="s">
        <v>33619</v>
      </c>
      <c r="C16311" t="s">
        <v>1048</v>
      </c>
      <c r="D16311" t="s">
        <v>1000</v>
      </c>
      <c r="E16311" s="23">
        <v>44652</v>
      </c>
      <c r="F16311">
        <v>0</v>
      </c>
      <c r="G16311">
        <v>0</v>
      </c>
      <c r="I16311">
        <v>0</v>
      </c>
      <c r="J16311">
        <v>0</v>
      </c>
      <c r="L16311">
        <v>0</v>
      </c>
      <c r="N16311">
        <v>0</v>
      </c>
      <c r="P16311">
        <v>0</v>
      </c>
      <c r="Q16311">
        <v>0</v>
      </c>
      <c r="S16311">
        <v>0</v>
      </c>
    </row>
    <row r="16312" spans="1:19" x14ac:dyDescent="0.2">
      <c r="A16312" t="s">
        <v>33808</v>
      </c>
      <c r="B16312" t="s">
        <v>33620</v>
      </c>
      <c r="C16312" t="s">
        <v>1047</v>
      </c>
      <c r="D16312" t="s">
        <v>1000</v>
      </c>
      <c r="E16312" s="23">
        <v>44652</v>
      </c>
      <c r="F16312">
        <v>2.5</v>
      </c>
      <c r="G16312">
        <v>1.5</v>
      </c>
      <c r="I16312">
        <v>14</v>
      </c>
      <c r="J16312">
        <v>14</v>
      </c>
      <c r="L16312">
        <v>8</v>
      </c>
      <c r="N16312">
        <v>13</v>
      </c>
      <c r="P16312">
        <v>1</v>
      </c>
      <c r="Q16312">
        <v>1</v>
      </c>
      <c r="S16312">
        <v>1</v>
      </c>
    </row>
    <row r="16313" spans="1:19" x14ac:dyDescent="0.2">
      <c r="A16313" t="s">
        <v>33809</v>
      </c>
      <c r="B16313" t="s">
        <v>33621</v>
      </c>
      <c r="C16313" t="s">
        <v>1050</v>
      </c>
      <c r="D16313" t="s">
        <v>1001</v>
      </c>
      <c r="E16313" s="23">
        <v>44652</v>
      </c>
      <c r="F16313">
        <v>0</v>
      </c>
      <c r="G16313">
        <v>0</v>
      </c>
      <c r="I16313">
        <v>0</v>
      </c>
      <c r="J16313">
        <v>0</v>
      </c>
      <c r="L16313">
        <v>0</v>
      </c>
      <c r="N16313">
        <v>0</v>
      </c>
      <c r="P16313">
        <v>0</v>
      </c>
      <c r="Q16313">
        <v>0</v>
      </c>
      <c r="S16313">
        <v>0</v>
      </c>
    </row>
    <row r="16314" spans="1:19" x14ac:dyDescent="0.2">
      <c r="A16314" t="s">
        <v>33810</v>
      </c>
      <c r="B16314" t="s">
        <v>33622</v>
      </c>
      <c r="C16314" t="s">
        <v>1050</v>
      </c>
      <c r="D16314" t="s">
        <v>1000</v>
      </c>
      <c r="E16314" s="23">
        <v>44652</v>
      </c>
      <c r="F16314">
        <v>0</v>
      </c>
      <c r="G16314">
        <v>0</v>
      </c>
      <c r="I16314">
        <v>0</v>
      </c>
      <c r="J16314">
        <v>0</v>
      </c>
      <c r="L16314">
        <v>0</v>
      </c>
      <c r="N16314">
        <v>0</v>
      </c>
      <c r="P16314">
        <v>0</v>
      </c>
      <c r="Q16314">
        <v>0</v>
      </c>
      <c r="S16314">
        <v>0</v>
      </c>
    </row>
    <row r="16315" spans="1:19" x14ac:dyDescent="0.2">
      <c r="A16315" t="s">
        <v>33811</v>
      </c>
      <c r="B16315" t="s">
        <v>33623</v>
      </c>
      <c r="C16315" t="s">
        <v>1049</v>
      </c>
      <c r="D16315" t="s">
        <v>1001</v>
      </c>
      <c r="E16315" s="23">
        <v>44652</v>
      </c>
      <c r="F16315">
        <v>0</v>
      </c>
      <c r="G16315">
        <v>0</v>
      </c>
      <c r="I16315">
        <v>0</v>
      </c>
      <c r="J16315">
        <v>0</v>
      </c>
      <c r="L16315">
        <v>0</v>
      </c>
      <c r="N16315">
        <v>0</v>
      </c>
      <c r="P16315">
        <v>0</v>
      </c>
      <c r="Q16315">
        <v>0</v>
      </c>
      <c r="S16315">
        <v>0</v>
      </c>
    </row>
    <row r="16316" spans="1:19" x14ac:dyDescent="0.2">
      <c r="A16316" t="s">
        <v>33812</v>
      </c>
      <c r="B16316" t="s">
        <v>33624</v>
      </c>
      <c r="C16316" t="s">
        <v>1048</v>
      </c>
      <c r="D16316" t="s">
        <v>1001</v>
      </c>
      <c r="E16316" s="23">
        <v>44652</v>
      </c>
      <c r="F16316">
        <v>0</v>
      </c>
      <c r="G16316">
        <v>0</v>
      </c>
      <c r="I16316">
        <v>0</v>
      </c>
      <c r="J16316">
        <v>0</v>
      </c>
      <c r="L16316">
        <v>0</v>
      </c>
      <c r="N16316">
        <v>0</v>
      </c>
      <c r="P16316">
        <v>0</v>
      </c>
      <c r="Q16316">
        <v>0</v>
      </c>
      <c r="S16316">
        <v>0</v>
      </c>
    </row>
    <row r="16317" spans="1:19" x14ac:dyDescent="0.2">
      <c r="A16317" t="s">
        <v>33807</v>
      </c>
      <c r="B16317" t="s">
        <v>33619</v>
      </c>
      <c r="C16317" t="s">
        <v>1048</v>
      </c>
      <c r="D16317" t="s">
        <v>1000</v>
      </c>
      <c r="E16317" s="23">
        <v>44652</v>
      </c>
      <c r="F16317">
        <v>0.5</v>
      </c>
      <c r="G16317">
        <v>0.5</v>
      </c>
      <c r="I16317">
        <v>3</v>
      </c>
      <c r="J16317">
        <v>3</v>
      </c>
      <c r="L16317">
        <v>3</v>
      </c>
      <c r="N16317">
        <v>3</v>
      </c>
      <c r="P16317">
        <v>0</v>
      </c>
      <c r="Q16317">
        <v>0</v>
      </c>
      <c r="S16317">
        <v>0</v>
      </c>
    </row>
    <row r="16318" spans="1:19" x14ac:dyDescent="0.2">
      <c r="A16318" t="s">
        <v>33813</v>
      </c>
      <c r="B16318" t="s">
        <v>33625</v>
      </c>
      <c r="C16318" t="s">
        <v>1047</v>
      </c>
      <c r="D16318" t="s">
        <v>1001</v>
      </c>
      <c r="E16318" s="23">
        <v>44652</v>
      </c>
      <c r="F16318">
        <v>0</v>
      </c>
      <c r="G16318">
        <v>0</v>
      </c>
      <c r="I16318">
        <v>0</v>
      </c>
      <c r="J16318">
        <v>0</v>
      </c>
      <c r="L16318">
        <v>0</v>
      </c>
      <c r="N16318">
        <v>0</v>
      </c>
      <c r="P16318">
        <v>0</v>
      </c>
      <c r="Q16318">
        <v>0</v>
      </c>
      <c r="S16318">
        <v>0</v>
      </c>
    </row>
    <row r="16319" spans="1:19" x14ac:dyDescent="0.2">
      <c r="A16319" t="s">
        <v>33814</v>
      </c>
      <c r="B16319" t="s">
        <v>33626</v>
      </c>
      <c r="C16319" t="s">
        <v>25343</v>
      </c>
      <c r="D16319" t="s">
        <v>1001</v>
      </c>
      <c r="E16319" s="23">
        <v>44652</v>
      </c>
      <c r="F16319">
        <v>0</v>
      </c>
      <c r="G16319">
        <v>0</v>
      </c>
      <c r="I16319">
        <v>0</v>
      </c>
      <c r="J16319">
        <v>0</v>
      </c>
      <c r="L16319">
        <v>0</v>
      </c>
      <c r="N16319">
        <v>0</v>
      </c>
      <c r="P16319">
        <v>0</v>
      </c>
      <c r="Q16319">
        <v>0</v>
      </c>
      <c r="S16319">
        <v>0</v>
      </c>
    </row>
    <row r="16320" spans="1:19" x14ac:dyDescent="0.2">
      <c r="A16320" t="s">
        <v>33815</v>
      </c>
      <c r="B16320" t="s">
        <v>33627</v>
      </c>
      <c r="C16320" t="s">
        <v>25343</v>
      </c>
      <c r="D16320" t="s">
        <v>1000</v>
      </c>
      <c r="E16320" s="23">
        <v>44652</v>
      </c>
      <c r="F16320">
        <v>0</v>
      </c>
      <c r="G16320">
        <v>0</v>
      </c>
      <c r="I16320">
        <v>0</v>
      </c>
      <c r="J16320">
        <v>0</v>
      </c>
      <c r="L16320">
        <v>0</v>
      </c>
      <c r="N16320">
        <v>0</v>
      </c>
      <c r="P16320">
        <v>0</v>
      </c>
      <c r="Q16320">
        <v>0</v>
      </c>
      <c r="S16320">
        <v>0</v>
      </c>
    </row>
    <row r="16321" spans="1:19" x14ac:dyDescent="0.2">
      <c r="A16321" t="s">
        <v>33816</v>
      </c>
      <c r="B16321" t="s">
        <v>33628</v>
      </c>
      <c r="C16321" t="s">
        <v>25698</v>
      </c>
      <c r="D16321" t="s">
        <v>1000</v>
      </c>
      <c r="E16321" s="23">
        <v>44652</v>
      </c>
      <c r="F16321">
        <v>2</v>
      </c>
      <c r="G16321">
        <v>3</v>
      </c>
      <c r="I16321">
        <v>4</v>
      </c>
      <c r="J16321">
        <v>12</v>
      </c>
      <c r="L16321">
        <v>18</v>
      </c>
      <c r="N16321">
        <v>2</v>
      </c>
      <c r="P16321">
        <v>0</v>
      </c>
      <c r="Q16321">
        <v>4</v>
      </c>
      <c r="S16321">
        <v>2</v>
      </c>
    </row>
    <row r="16322" spans="1:19" x14ac:dyDescent="0.2">
      <c r="A16322" t="s">
        <v>33817</v>
      </c>
      <c r="B16322" t="s">
        <v>33629</v>
      </c>
      <c r="C16322" t="s">
        <v>959</v>
      </c>
      <c r="D16322" t="s">
        <v>1000</v>
      </c>
      <c r="E16322" s="23">
        <v>44652</v>
      </c>
      <c r="F16322">
        <v>0</v>
      </c>
      <c r="G16322">
        <v>0</v>
      </c>
      <c r="I16322">
        <v>0</v>
      </c>
      <c r="J16322">
        <v>0</v>
      </c>
      <c r="L16322">
        <v>0</v>
      </c>
      <c r="N16322">
        <v>0</v>
      </c>
      <c r="P16322">
        <v>0</v>
      </c>
      <c r="Q16322">
        <v>0</v>
      </c>
      <c r="S16322">
        <v>0</v>
      </c>
    </row>
    <row r="16323" spans="1:19" x14ac:dyDescent="0.2">
      <c r="A16323" t="s">
        <v>33818</v>
      </c>
      <c r="B16323" t="s">
        <v>33630</v>
      </c>
      <c r="C16323" t="s">
        <v>205</v>
      </c>
      <c r="D16323" t="s">
        <v>1000</v>
      </c>
      <c r="E16323" s="23">
        <v>44652</v>
      </c>
      <c r="F16323">
        <v>0</v>
      </c>
      <c r="G16323">
        <v>0</v>
      </c>
      <c r="I16323">
        <v>0</v>
      </c>
      <c r="J16323">
        <v>0</v>
      </c>
      <c r="L16323">
        <v>0</v>
      </c>
      <c r="N16323">
        <v>0</v>
      </c>
      <c r="P16323">
        <v>0</v>
      </c>
      <c r="Q16323">
        <v>0</v>
      </c>
      <c r="S16323">
        <v>0</v>
      </c>
    </row>
    <row r="16324" spans="1:19" x14ac:dyDescent="0.2">
      <c r="A16324" t="s">
        <v>33819</v>
      </c>
      <c r="B16324" t="s">
        <v>33631</v>
      </c>
      <c r="C16324" t="s">
        <v>384</v>
      </c>
      <c r="D16324" t="s">
        <v>1000</v>
      </c>
      <c r="E16324" s="23">
        <v>44652</v>
      </c>
      <c r="F16324">
        <v>0</v>
      </c>
      <c r="G16324">
        <v>0</v>
      </c>
      <c r="I16324">
        <v>0</v>
      </c>
      <c r="J16324">
        <v>0</v>
      </c>
      <c r="L16324">
        <v>0</v>
      </c>
      <c r="N16324">
        <v>0</v>
      </c>
      <c r="P16324">
        <v>0</v>
      </c>
      <c r="Q16324">
        <v>0</v>
      </c>
      <c r="S16324">
        <v>0</v>
      </c>
    </row>
    <row r="16325" spans="1:19" x14ac:dyDescent="0.2">
      <c r="A16325" t="s">
        <v>33820</v>
      </c>
      <c r="B16325" t="s">
        <v>33632</v>
      </c>
      <c r="C16325" t="s">
        <v>210</v>
      </c>
      <c r="D16325" t="s">
        <v>1000</v>
      </c>
      <c r="E16325" s="23">
        <v>44652</v>
      </c>
      <c r="F16325">
        <v>0</v>
      </c>
      <c r="G16325">
        <v>0</v>
      </c>
      <c r="I16325">
        <v>0</v>
      </c>
      <c r="J16325">
        <v>0</v>
      </c>
      <c r="L16325">
        <v>0</v>
      </c>
      <c r="N16325">
        <v>0</v>
      </c>
      <c r="P16325">
        <v>0</v>
      </c>
      <c r="Q16325">
        <v>0</v>
      </c>
      <c r="S16325">
        <v>0</v>
      </c>
    </row>
    <row r="16326" spans="1:19" x14ac:dyDescent="0.2">
      <c r="A16326" t="s">
        <v>33821</v>
      </c>
      <c r="B16326" t="s">
        <v>33633</v>
      </c>
      <c r="C16326" t="s">
        <v>215</v>
      </c>
      <c r="D16326" t="s">
        <v>1000</v>
      </c>
      <c r="E16326" s="23">
        <v>44652</v>
      </c>
      <c r="F16326">
        <v>6</v>
      </c>
      <c r="G16326">
        <v>7</v>
      </c>
      <c r="I16326">
        <v>21</v>
      </c>
      <c r="J16326">
        <v>36</v>
      </c>
      <c r="L16326">
        <v>39</v>
      </c>
      <c r="N16326">
        <v>18</v>
      </c>
      <c r="P16326">
        <v>2</v>
      </c>
      <c r="Q16326">
        <v>5</v>
      </c>
      <c r="S16326">
        <v>3</v>
      </c>
    </row>
    <row r="16327" spans="1:19" x14ac:dyDescent="0.2">
      <c r="A16327" t="s">
        <v>33822</v>
      </c>
      <c r="B16327" t="s">
        <v>33634</v>
      </c>
      <c r="C16327" t="s">
        <v>960</v>
      </c>
      <c r="D16327" t="s">
        <v>1000</v>
      </c>
      <c r="E16327" s="23">
        <v>44652</v>
      </c>
      <c r="F16327">
        <v>0</v>
      </c>
      <c r="G16327">
        <v>0</v>
      </c>
      <c r="I16327">
        <v>0</v>
      </c>
      <c r="J16327">
        <v>0</v>
      </c>
      <c r="L16327">
        <v>0</v>
      </c>
      <c r="N16327">
        <v>0</v>
      </c>
      <c r="P16327">
        <v>0</v>
      </c>
      <c r="Q16327">
        <v>0</v>
      </c>
      <c r="S16327">
        <v>0</v>
      </c>
    </row>
    <row r="16328" spans="1:19" x14ac:dyDescent="0.2">
      <c r="A16328" t="s">
        <v>33823</v>
      </c>
      <c r="B16328" t="s">
        <v>33635</v>
      </c>
      <c r="C16328" t="s">
        <v>961</v>
      </c>
      <c r="D16328" t="s">
        <v>1000</v>
      </c>
      <c r="E16328" s="23">
        <v>44652</v>
      </c>
      <c r="F16328">
        <v>3</v>
      </c>
      <c r="G16328">
        <v>4</v>
      </c>
      <c r="I16328">
        <v>9</v>
      </c>
      <c r="J16328">
        <v>15</v>
      </c>
      <c r="L16328">
        <v>20</v>
      </c>
      <c r="N16328">
        <v>6</v>
      </c>
      <c r="P16328">
        <v>7</v>
      </c>
      <c r="Q16328">
        <v>7</v>
      </c>
      <c r="S16328">
        <v>3</v>
      </c>
    </row>
    <row r="16329" spans="1:19" x14ac:dyDescent="0.2">
      <c r="A16329" t="s">
        <v>33824</v>
      </c>
      <c r="B16329" t="s">
        <v>33636</v>
      </c>
      <c r="C16329" t="s">
        <v>221</v>
      </c>
      <c r="D16329" t="s">
        <v>1000</v>
      </c>
      <c r="E16329" s="23">
        <v>44652</v>
      </c>
      <c r="F16329">
        <v>0</v>
      </c>
      <c r="G16329">
        <v>0</v>
      </c>
      <c r="I16329">
        <v>0</v>
      </c>
      <c r="J16329">
        <v>0</v>
      </c>
      <c r="L16329">
        <v>0</v>
      </c>
      <c r="N16329">
        <v>0</v>
      </c>
      <c r="P16329">
        <v>0</v>
      </c>
      <c r="Q16329">
        <v>0</v>
      </c>
      <c r="S16329">
        <v>0</v>
      </c>
    </row>
    <row r="16330" spans="1:19" x14ac:dyDescent="0.2">
      <c r="A16330" t="s">
        <v>33825</v>
      </c>
      <c r="B16330" t="s">
        <v>33637</v>
      </c>
      <c r="C16330" t="s">
        <v>222</v>
      </c>
      <c r="D16330" t="s">
        <v>1000</v>
      </c>
      <c r="E16330" s="23">
        <v>44652</v>
      </c>
      <c r="F16330">
        <v>0</v>
      </c>
      <c r="G16330">
        <v>0</v>
      </c>
      <c r="I16330">
        <v>0</v>
      </c>
      <c r="J16330">
        <v>0</v>
      </c>
      <c r="L16330">
        <v>0</v>
      </c>
      <c r="N16330">
        <v>0</v>
      </c>
      <c r="P16330">
        <v>0</v>
      </c>
      <c r="Q16330">
        <v>0</v>
      </c>
      <c r="S16330">
        <v>0</v>
      </c>
    </row>
    <row r="16331" spans="1:19" x14ac:dyDescent="0.2">
      <c r="A16331" t="s">
        <v>33826</v>
      </c>
      <c r="B16331" t="s">
        <v>33638</v>
      </c>
      <c r="C16331" t="s">
        <v>1052</v>
      </c>
      <c r="D16331" t="s">
        <v>1000</v>
      </c>
      <c r="E16331" s="23">
        <v>44652</v>
      </c>
      <c r="F16331">
        <v>2.5</v>
      </c>
      <c r="G16331">
        <v>3</v>
      </c>
      <c r="I16331">
        <v>13</v>
      </c>
      <c r="J16331">
        <v>14</v>
      </c>
      <c r="L16331">
        <v>17</v>
      </c>
      <c r="N16331">
        <v>13</v>
      </c>
      <c r="P16331">
        <v>0</v>
      </c>
      <c r="Q16331">
        <v>2</v>
      </c>
      <c r="S16331">
        <v>0</v>
      </c>
    </row>
    <row r="16332" spans="1:19" x14ac:dyDescent="0.2">
      <c r="A16332" t="s">
        <v>33827</v>
      </c>
      <c r="B16332" t="s">
        <v>33639</v>
      </c>
      <c r="C16332" t="s">
        <v>1053</v>
      </c>
      <c r="D16332" t="s">
        <v>1000</v>
      </c>
      <c r="E16332" s="23">
        <v>44652</v>
      </c>
      <c r="F16332">
        <v>1</v>
      </c>
      <c r="G16332">
        <v>1</v>
      </c>
      <c r="I16332">
        <v>4</v>
      </c>
      <c r="J16332">
        <v>5</v>
      </c>
      <c r="L16332">
        <v>5</v>
      </c>
      <c r="N16332">
        <v>1</v>
      </c>
      <c r="P16332">
        <v>0</v>
      </c>
      <c r="Q16332">
        <v>0</v>
      </c>
      <c r="S16332">
        <v>3</v>
      </c>
    </row>
    <row r="16333" spans="1:19" x14ac:dyDescent="0.2">
      <c r="A16333" t="s">
        <v>33828</v>
      </c>
      <c r="B16333" t="s">
        <v>33640</v>
      </c>
      <c r="C16333" t="s">
        <v>1052</v>
      </c>
      <c r="D16333" t="s">
        <v>1001</v>
      </c>
      <c r="E16333" s="23">
        <v>44652</v>
      </c>
      <c r="F16333">
        <v>0</v>
      </c>
      <c r="G16333">
        <v>0</v>
      </c>
      <c r="I16333">
        <v>0</v>
      </c>
      <c r="J16333">
        <v>0</v>
      </c>
      <c r="L16333">
        <v>0</v>
      </c>
      <c r="N16333">
        <v>0</v>
      </c>
      <c r="P16333">
        <v>0</v>
      </c>
      <c r="Q16333">
        <v>0</v>
      </c>
      <c r="S16333">
        <v>0</v>
      </c>
    </row>
    <row r="16334" spans="1:19" x14ac:dyDescent="0.2">
      <c r="A16334" t="s">
        <v>33829</v>
      </c>
      <c r="B16334" t="s">
        <v>33641</v>
      </c>
      <c r="C16334" t="s">
        <v>1053</v>
      </c>
      <c r="D16334" t="s">
        <v>1001</v>
      </c>
      <c r="E16334" s="23">
        <v>44652</v>
      </c>
      <c r="F16334">
        <v>0</v>
      </c>
      <c r="G16334">
        <v>0</v>
      </c>
      <c r="I16334">
        <v>0</v>
      </c>
      <c r="J16334">
        <v>0</v>
      </c>
      <c r="L16334">
        <v>0</v>
      </c>
      <c r="N16334">
        <v>0</v>
      </c>
      <c r="P16334">
        <v>0</v>
      </c>
      <c r="Q16334">
        <v>0</v>
      </c>
      <c r="S16334">
        <v>0</v>
      </c>
    </row>
    <row r="16335" spans="1:19" x14ac:dyDescent="0.2">
      <c r="A16335" t="s">
        <v>33830</v>
      </c>
      <c r="B16335" t="s">
        <v>33642</v>
      </c>
      <c r="C16335" t="s">
        <v>1054</v>
      </c>
      <c r="D16335" t="s">
        <v>1001</v>
      </c>
      <c r="E16335" s="23">
        <v>44652</v>
      </c>
      <c r="F16335">
        <v>0</v>
      </c>
      <c r="G16335">
        <v>0</v>
      </c>
      <c r="I16335">
        <v>0</v>
      </c>
      <c r="J16335">
        <v>0</v>
      </c>
      <c r="L16335">
        <v>0</v>
      </c>
      <c r="N16335">
        <v>0</v>
      </c>
      <c r="P16335">
        <v>0</v>
      </c>
      <c r="Q16335">
        <v>0</v>
      </c>
      <c r="S16335">
        <v>0</v>
      </c>
    </row>
    <row r="16336" spans="1:19" x14ac:dyDescent="0.2">
      <c r="A16336" t="s">
        <v>33831</v>
      </c>
      <c r="B16336" t="s">
        <v>33643</v>
      </c>
      <c r="C16336" t="s">
        <v>1054</v>
      </c>
      <c r="D16336" t="s">
        <v>1000</v>
      </c>
      <c r="E16336" s="23">
        <v>44652</v>
      </c>
      <c r="F16336">
        <v>0</v>
      </c>
      <c r="G16336">
        <v>0</v>
      </c>
      <c r="I16336">
        <v>0</v>
      </c>
      <c r="J16336">
        <v>0</v>
      </c>
      <c r="L16336">
        <v>0</v>
      </c>
      <c r="N16336">
        <v>0</v>
      </c>
      <c r="P16336">
        <v>0</v>
      </c>
      <c r="Q16336">
        <v>0</v>
      </c>
      <c r="S16336">
        <v>0</v>
      </c>
    </row>
    <row r="16337" spans="1:19" x14ac:dyDescent="0.2">
      <c r="A16337" t="s">
        <v>33832</v>
      </c>
      <c r="B16337" t="s">
        <v>33644</v>
      </c>
      <c r="C16337" t="s">
        <v>25359</v>
      </c>
      <c r="D16337" t="s">
        <v>1001</v>
      </c>
      <c r="E16337" s="23">
        <v>44652</v>
      </c>
      <c r="F16337">
        <v>0</v>
      </c>
      <c r="G16337">
        <v>0</v>
      </c>
      <c r="I16337">
        <v>0</v>
      </c>
      <c r="J16337">
        <v>0</v>
      </c>
      <c r="L16337">
        <v>0</v>
      </c>
      <c r="N16337">
        <v>0</v>
      </c>
      <c r="P16337">
        <v>0</v>
      </c>
      <c r="Q16337">
        <v>0</v>
      </c>
      <c r="S16337">
        <v>0</v>
      </c>
    </row>
    <row r="16338" spans="1:19" x14ac:dyDescent="0.2">
      <c r="A16338" t="s">
        <v>33833</v>
      </c>
      <c r="B16338" t="s">
        <v>33645</v>
      </c>
      <c r="C16338" t="s">
        <v>25359</v>
      </c>
      <c r="D16338" t="s">
        <v>1000</v>
      </c>
      <c r="E16338" s="23">
        <v>44652</v>
      </c>
      <c r="F16338">
        <v>0</v>
      </c>
      <c r="G16338">
        <v>0</v>
      </c>
      <c r="I16338">
        <v>0</v>
      </c>
      <c r="J16338">
        <v>0</v>
      </c>
      <c r="L16338">
        <v>0</v>
      </c>
      <c r="N16338">
        <v>0</v>
      </c>
      <c r="P16338">
        <v>0</v>
      </c>
      <c r="Q16338">
        <v>0</v>
      </c>
      <c r="S16338">
        <v>0</v>
      </c>
    </row>
    <row r="16339" spans="1:19" x14ac:dyDescent="0.2">
      <c r="A16339" t="s">
        <v>33834</v>
      </c>
      <c r="B16339" t="s">
        <v>33646</v>
      </c>
      <c r="C16339" t="s">
        <v>200</v>
      </c>
      <c r="D16339" t="s">
        <v>1000</v>
      </c>
      <c r="E16339" s="23">
        <v>44652</v>
      </c>
      <c r="F16339">
        <v>0</v>
      </c>
      <c r="G16339">
        <v>0</v>
      </c>
      <c r="I16339">
        <v>0</v>
      </c>
      <c r="J16339">
        <v>0</v>
      </c>
      <c r="L16339">
        <v>0</v>
      </c>
      <c r="N16339">
        <v>0</v>
      </c>
      <c r="P16339">
        <v>0</v>
      </c>
      <c r="Q16339">
        <v>0</v>
      </c>
      <c r="S16339">
        <v>0</v>
      </c>
    </row>
    <row r="16340" spans="1:19" x14ac:dyDescent="0.2">
      <c r="A16340" t="s">
        <v>33835</v>
      </c>
      <c r="B16340" t="s">
        <v>33647</v>
      </c>
      <c r="C16340" t="s">
        <v>204</v>
      </c>
      <c r="D16340" t="s">
        <v>1000</v>
      </c>
      <c r="E16340" s="23">
        <v>44652</v>
      </c>
      <c r="F16340">
        <v>0</v>
      </c>
      <c r="G16340">
        <v>0</v>
      </c>
      <c r="I16340">
        <v>0</v>
      </c>
      <c r="J16340">
        <v>0</v>
      </c>
      <c r="L16340">
        <v>0</v>
      </c>
      <c r="N16340">
        <v>0</v>
      </c>
      <c r="P16340">
        <v>0</v>
      </c>
      <c r="Q16340">
        <v>0</v>
      </c>
      <c r="S16340">
        <v>0</v>
      </c>
    </row>
    <row r="16341" spans="1:19" x14ac:dyDescent="0.2">
      <c r="A16341" t="s">
        <v>33836</v>
      </c>
      <c r="B16341" t="s">
        <v>33648</v>
      </c>
      <c r="C16341" t="s">
        <v>385</v>
      </c>
      <c r="D16341" t="s">
        <v>1000</v>
      </c>
      <c r="E16341" s="23">
        <v>44652</v>
      </c>
      <c r="F16341">
        <v>0</v>
      </c>
      <c r="G16341">
        <v>0</v>
      </c>
      <c r="I16341">
        <v>0</v>
      </c>
      <c r="J16341">
        <v>0</v>
      </c>
      <c r="L16341">
        <v>0</v>
      </c>
      <c r="N16341">
        <v>0</v>
      </c>
      <c r="P16341">
        <v>0</v>
      </c>
      <c r="Q16341">
        <v>0</v>
      </c>
      <c r="S16341">
        <v>0</v>
      </c>
    </row>
    <row r="16342" spans="1:19" x14ac:dyDescent="0.2">
      <c r="A16342" t="s">
        <v>33837</v>
      </c>
      <c r="B16342" t="s">
        <v>33649</v>
      </c>
      <c r="C16342" t="s">
        <v>208</v>
      </c>
      <c r="D16342" t="s">
        <v>1000</v>
      </c>
      <c r="E16342" s="23">
        <v>44652</v>
      </c>
      <c r="F16342">
        <v>3.5</v>
      </c>
      <c r="G16342">
        <v>3.5</v>
      </c>
      <c r="I16342">
        <v>17</v>
      </c>
      <c r="J16342">
        <v>18</v>
      </c>
      <c r="L16342">
        <v>20</v>
      </c>
      <c r="N16342">
        <v>10</v>
      </c>
      <c r="P16342">
        <v>0</v>
      </c>
      <c r="Q16342">
        <v>0</v>
      </c>
      <c r="S16342">
        <v>7</v>
      </c>
    </row>
    <row r="16343" spans="1:19" x14ac:dyDescent="0.2">
      <c r="A16343" t="s">
        <v>33838</v>
      </c>
      <c r="B16343" t="s">
        <v>33650</v>
      </c>
      <c r="C16343" t="s">
        <v>900</v>
      </c>
      <c r="D16343" t="s">
        <v>1000</v>
      </c>
      <c r="E16343" s="23">
        <v>44652</v>
      </c>
      <c r="F16343">
        <v>2.5</v>
      </c>
      <c r="G16343">
        <v>4.5</v>
      </c>
      <c r="I16343">
        <v>3</v>
      </c>
      <c r="J16343">
        <v>14</v>
      </c>
      <c r="L16343">
        <v>26</v>
      </c>
      <c r="N16343">
        <v>2</v>
      </c>
      <c r="P16343">
        <v>0</v>
      </c>
      <c r="Q16343">
        <v>1</v>
      </c>
      <c r="S16343">
        <v>1</v>
      </c>
    </row>
    <row r="16344" spans="1:19" x14ac:dyDescent="0.2">
      <c r="A16344" t="s">
        <v>33839</v>
      </c>
      <c r="B16344" t="s">
        <v>33651</v>
      </c>
      <c r="C16344" t="s">
        <v>905</v>
      </c>
      <c r="D16344" t="s">
        <v>1000</v>
      </c>
      <c r="E16344" s="23">
        <v>44652</v>
      </c>
      <c r="F16344">
        <v>0</v>
      </c>
      <c r="G16344">
        <v>0</v>
      </c>
      <c r="I16344">
        <v>0</v>
      </c>
      <c r="J16344">
        <v>0</v>
      </c>
      <c r="L16344">
        <v>0</v>
      </c>
      <c r="N16344">
        <v>0</v>
      </c>
      <c r="P16344">
        <v>0</v>
      </c>
      <c r="Q16344">
        <v>0</v>
      </c>
      <c r="S16344">
        <v>0</v>
      </c>
    </row>
    <row r="16345" spans="1:19" x14ac:dyDescent="0.2">
      <c r="A16345" t="s">
        <v>33840</v>
      </c>
      <c r="B16345" t="s">
        <v>33652</v>
      </c>
      <c r="C16345" t="s">
        <v>316</v>
      </c>
      <c r="D16345" t="s">
        <v>1000</v>
      </c>
      <c r="E16345" s="23">
        <v>44652</v>
      </c>
      <c r="F16345">
        <v>4</v>
      </c>
      <c r="G16345">
        <v>6</v>
      </c>
      <c r="I16345">
        <v>7</v>
      </c>
      <c r="J16345">
        <v>22</v>
      </c>
      <c r="L16345">
        <v>34</v>
      </c>
      <c r="N16345">
        <v>7</v>
      </c>
      <c r="P16345">
        <v>0</v>
      </c>
      <c r="Q16345">
        <v>0</v>
      </c>
      <c r="S16345">
        <v>0</v>
      </c>
    </row>
    <row r="16346" spans="1:19" x14ac:dyDescent="0.2">
      <c r="A16346" t="s">
        <v>33841</v>
      </c>
      <c r="B16346" t="s">
        <v>33653</v>
      </c>
      <c r="C16346" t="s">
        <v>218</v>
      </c>
      <c r="D16346" t="s">
        <v>1000</v>
      </c>
      <c r="E16346" s="23">
        <v>44652</v>
      </c>
      <c r="F16346">
        <v>0</v>
      </c>
      <c r="G16346">
        <v>0</v>
      </c>
      <c r="I16346">
        <v>0</v>
      </c>
      <c r="J16346">
        <v>0</v>
      </c>
      <c r="L16346">
        <v>0</v>
      </c>
      <c r="N16346">
        <v>0</v>
      </c>
      <c r="P16346">
        <v>0</v>
      </c>
      <c r="Q16346">
        <v>0</v>
      </c>
      <c r="S16346">
        <v>0</v>
      </c>
    </row>
    <row r="16347" spans="1:19" x14ac:dyDescent="0.2">
      <c r="A16347" t="s">
        <v>33842</v>
      </c>
      <c r="B16347" t="s">
        <v>33654</v>
      </c>
      <c r="C16347" t="s">
        <v>202</v>
      </c>
      <c r="D16347" t="s">
        <v>1000</v>
      </c>
      <c r="E16347" s="23">
        <v>44652</v>
      </c>
      <c r="F16347">
        <v>7</v>
      </c>
      <c r="G16347">
        <v>7</v>
      </c>
      <c r="I16347">
        <v>55</v>
      </c>
      <c r="J16347">
        <v>76</v>
      </c>
      <c r="L16347">
        <v>73</v>
      </c>
      <c r="N16347">
        <v>55</v>
      </c>
      <c r="P16347">
        <v>0</v>
      </c>
      <c r="Q16347">
        <v>3</v>
      </c>
      <c r="S16347">
        <v>0</v>
      </c>
    </row>
    <row r="16348" spans="1:19" x14ac:dyDescent="0.2">
      <c r="A16348" t="s">
        <v>33843</v>
      </c>
      <c r="B16348" t="s">
        <v>33655</v>
      </c>
      <c r="C16348" t="s">
        <v>347</v>
      </c>
      <c r="D16348" t="s">
        <v>1000</v>
      </c>
      <c r="E16348" s="23">
        <v>44652</v>
      </c>
      <c r="F16348">
        <v>0</v>
      </c>
      <c r="G16348">
        <v>0</v>
      </c>
      <c r="I16348">
        <v>0</v>
      </c>
      <c r="J16348">
        <v>0</v>
      </c>
      <c r="L16348">
        <v>0</v>
      </c>
      <c r="N16348">
        <v>0</v>
      </c>
      <c r="P16348">
        <v>0</v>
      </c>
      <c r="Q16348">
        <v>0</v>
      </c>
      <c r="S16348">
        <v>0</v>
      </c>
    </row>
    <row r="16349" spans="1:19" x14ac:dyDescent="0.2">
      <c r="A16349" t="s">
        <v>33844</v>
      </c>
      <c r="B16349" t="s">
        <v>33656</v>
      </c>
      <c r="C16349" t="s">
        <v>224</v>
      </c>
      <c r="D16349" t="s">
        <v>1000</v>
      </c>
      <c r="E16349" s="23">
        <v>44652</v>
      </c>
      <c r="F16349">
        <v>0</v>
      </c>
      <c r="G16349">
        <v>0</v>
      </c>
      <c r="I16349">
        <v>0</v>
      </c>
      <c r="J16349">
        <v>0</v>
      </c>
      <c r="L16349">
        <v>0</v>
      </c>
      <c r="N16349">
        <v>0</v>
      </c>
      <c r="P16349">
        <v>0</v>
      </c>
      <c r="Q16349">
        <v>0</v>
      </c>
      <c r="S16349">
        <v>0</v>
      </c>
    </row>
    <row r="16350" spans="1:19" x14ac:dyDescent="0.2">
      <c r="A16350" t="s">
        <v>33845</v>
      </c>
      <c r="B16350" t="s">
        <v>33657</v>
      </c>
      <c r="C16350" t="s">
        <v>345</v>
      </c>
      <c r="D16350" t="s">
        <v>1000</v>
      </c>
      <c r="E16350" s="23">
        <v>44652</v>
      </c>
      <c r="F16350">
        <v>0</v>
      </c>
      <c r="G16350">
        <v>0</v>
      </c>
      <c r="I16350">
        <v>0</v>
      </c>
      <c r="J16350">
        <v>0</v>
      </c>
      <c r="L16350">
        <v>0</v>
      </c>
      <c r="N16350">
        <v>0</v>
      </c>
      <c r="P16350">
        <v>0</v>
      </c>
      <c r="Q16350">
        <v>0</v>
      </c>
      <c r="S16350">
        <v>0</v>
      </c>
    </row>
    <row r="16351" spans="1:19" x14ac:dyDescent="0.2">
      <c r="A16351" t="s">
        <v>33846</v>
      </c>
      <c r="B16351" t="s">
        <v>33658</v>
      </c>
      <c r="C16351" t="s">
        <v>226</v>
      </c>
      <c r="D16351" t="s">
        <v>1000</v>
      </c>
      <c r="E16351" s="23">
        <v>44652</v>
      </c>
      <c r="F16351">
        <v>3.5</v>
      </c>
      <c r="G16351">
        <v>4</v>
      </c>
      <c r="I16351">
        <v>19</v>
      </c>
      <c r="J16351">
        <v>49</v>
      </c>
      <c r="L16351">
        <v>56</v>
      </c>
      <c r="N16351">
        <v>9</v>
      </c>
      <c r="P16351">
        <v>2</v>
      </c>
      <c r="Q16351">
        <v>4</v>
      </c>
      <c r="S16351">
        <v>10</v>
      </c>
    </row>
    <row r="16352" spans="1:19" x14ac:dyDescent="0.2">
      <c r="A16352" t="s">
        <v>33847</v>
      </c>
      <c r="B16352" t="s">
        <v>33659</v>
      </c>
      <c r="C16352" t="s">
        <v>231</v>
      </c>
      <c r="D16352" t="s">
        <v>1000</v>
      </c>
      <c r="E16352" s="23">
        <v>44652</v>
      </c>
      <c r="F16352">
        <v>10</v>
      </c>
      <c r="G16352">
        <v>10</v>
      </c>
      <c r="I16352">
        <v>92</v>
      </c>
      <c r="J16352">
        <v>113</v>
      </c>
      <c r="L16352">
        <v>110</v>
      </c>
      <c r="N16352">
        <v>91</v>
      </c>
      <c r="P16352">
        <v>2</v>
      </c>
      <c r="Q16352">
        <v>2</v>
      </c>
      <c r="S16352">
        <v>1</v>
      </c>
    </row>
    <row r="16353" spans="1:19" x14ac:dyDescent="0.2">
      <c r="A16353" t="s">
        <v>33848</v>
      </c>
      <c r="B16353" t="s">
        <v>33660</v>
      </c>
      <c r="C16353" t="s">
        <v>216</v>
      </c>
      <c r="D16353" t="s">
        <v>1000</v>
      </c>
      <c r="E16353" s="23">
        <v>44652</v>
      </c>
      <c r="F16353">
        <v>8.5</v>
      </c>
      <c r="G16353">
        <v>7.5</v>
      </c>
      <c r="I16353">
        <v>59</v>
      </c>
      <c r="J16353">
        <v>85</v>
      </c>
      <c r="L16353">
        <v>75</v>
      </c>
      <c r="N16353">
        <v>56</v>
      </c>
      <c r="P16353">
        <v>3</v>
      </c>
      <c r="Q16353">
        <v>3</v>
      </c>
      <c r="S16353">
        <v>3</v>
      </c>
    </row>
    <row r="16354" spans="1:19" x14ac:dyDescent="0.2">
      <c r="A16354" t="s">
        <v>33849</v>
      </c>
      <c r="B16354" t="s">
        <v>33661</v>
      </c>
      <c r="C16354" t="s">
        <v>233</v>
      </c>
      <c r="D16354" t="s">
        <v>1000</v>
      </c>
      <c r="E16354" s="23">
        <v>44652</v>
      </c>
      <c r="F16354">
        <v>0</v>
      </c>
      <c r="G16354">
        <v>0</v>
      </c>
      <c r="I16354">
        <v>0</v>
      </c>
      <c r="J16354">
        <v>0</v>
      </c>
      <c r="L16354">
        <v>0</v>
      </c>
      <c r="N16354">
        <v>0</v>
      </c>
      <c r="P16354">
        <v>0</v>
      </c>
      <c r="Q16354">
        <v>0</v>
      </c>
      <c r="S16354">
        <v>0</v>
      </c>
    </row>
    <row r="16355" spans="1:19" x14ac:dyDescent="0.2">
      <c r="A16355" t="s">
        <v>33850</v>
      </c>
      <c r="B16355" t="s">
        <v>33662</v>
      </c>
      <c r="C16355" t="s">
        <v>219</v>
      </c>
      <c r="D16355" t="s">
        <v>1000</v>
      </c>
      <c r="E16355" s="23">
        <v>44652</v>
      </c>
      <c r="F16355">
        <v>0</v>
      </c>
      <c r="G16355">
        <v>0</v>
      </c>
      <c r="I16355">
        <v>0</v>
      </c>
      <c r="J16355">
        <v>0</v>
      </c>
      <c r="L16355">
        <v>0</v>
      </c>
      <c r="N16355">
        <v>0</v>
      </c>
      <c r="P16355">
        <v>0</v>
      </c>
      <c r="Q16355">
        <v>0</v>
      </c>
      <c r="S16355">
        <v>0</v>
      </c>
    </row>
    <row r="16356" spans="1:19" x14ac:dyDescent="0.2">
      <c r="A16356" t="s">
        <v>33851</v>
      </c>
      <c r="B16356" t="s">
        <v>33663</v>
      </c>
      <c r="C16356" t="s">
        <v>340</v>
      </c>
      <c r="D16356" t="s">
        <v>1000</v>
      </c>
      <c r="E16356" s="23">
        <v>44652</v>
      </c>
      <c r="F16356">
        <v>2.5</v>
      </c>
      <c r="G16356">
        <v>3</v>
      </c>
      <c r="I16356">
        <v>17</v>
      </c>
      <c r="J16356">
        <v>29</v>
      </c>
      <c r="L16356">
        <v>36</v>
      </c>
      <c r="N16356">
        <v>16</v>
      </c>
      <c r="P16356">
        <v>1</v>
      </c>
      <c r="Q16356">
        <v>3</v>
      </c>
      <c r="S16356">
        <v>1</v>
      </c>
    </row>
    <row r="16357" spans="1:19" x14ac:dyDescent="0.2">
      <c r="A16357" t="s">
        <v>33852</v>
      </c>
      <c r="B16357" t="s">
        <v>33664</v>
      </c>
      <c r="C16357" t="s">
        <v>350</v>
      </c>
      <c r="D16357" t="s">
        <v>1000</v>
      </c>
      <c r="E16357" s="23">
        <v>44652</v>
      </c>
      <c r="F16357">
        <v>0</v>
      </c>
      <c r="G16357">
        <v>0</v>
      </c>
      <c r="I16357">
        <v>0</v>
      </c>
      <c r="J16357">
        <v>0</v>
      </c>
      <c r="L16357">
        <v>0</v>
      </c>
      <c r="N16357">
        <v>0</v>
      </c>
      <c r="P16357">
        <v>0</v>
      </c>
      <c r="Q16357">
        <v>0</v>
      </c>
      <c r="S16357">
        <v>0</v>
      </c>
    </row>
    <row r="16358" spans="1:19" x14ac:dyDescent="0.2">
      <c r="A16358" t="s">
        <v>33853</v>
      </c>
      <c r="B16358" t="s">
        <v>33665</v>
      </c>
      <c r="C16358" t="s">
        <v>351</v>
      </c>
      <c r="D16358" t="s">
        <v>1000</v>
      </c>
      <c r="E16358" s="23">
        <v>44652</v>
      </c>
      <c r="F16358">
        <v>0</v>
      </c>
      <c r="G16358">
        <v>0</v>
      </c>
      <c r="I16358">
        <v>0</v>
      </c>
      <c r="J16358">
        <v>0</v>
      </c>
      <c r="L16358">
        <v>0</v>
      </c>
      <c r="N16358">
        <v>0</v>
      </c>
      <c r="P16358">
        <v>0</v>
      </c>
      <c r="Q16358">
        <v>0</v>
      </c>
      <c r="S16358">
        <v>0</v>
      </c>
    </row>
    <row r="16359" spans="1:19" x14ac:dyDescent="0.2">
      <c r="A16359" t="s">
        <v>33854</v>
      </c>
      <c r="B16359" t="s">
        <v>33666</v>
      </c>
      <c r="C16359" t="s">
        <v>352</v>
      </c>
      <c r="D16359" t="s">
        <v>1000</v>
      </c>
      <c r="E16359" s="23">
        <v>44652</v>
      </c>
      <c r="F16359">
        <v>0</v>
      </c>
      <c r="G16359">
        <v>0</v>
      </c>
      <c r="I16359">
        <v>0</v>
      </c>
      <c r="J16359">
        <v>0</v>
      </c>
      <c r="L16359">
        <v>0</v>
      </c>
      <c r="N16359">
        <v>0</v>
      </c>
      <c r="P16359">
        <v>0</v>
      </c>
      <c r="Q16359">
        <v>0</v>
      </c>
      <c r="S16359">
        <v>0</v>
      </c>
    </row>
    <row r="16360" spans="1:19" x14ac:dyDescent="0.2">
      <c r="A16360" t="s">
        <v>33855</v>
      </c>
      <c r="B16360" t="s">
        <v>33667</v>
      </c>
      <c r="C16360" t="s">
        <v>353</v>
      </c>
      <c r="D16360" t="s">
        <v>1000</v>
      </c>
      <c r="E16360" s="23">
        <v>44652</v>
      </c>
      <c r="F16360">
        <v>0</v>
      </c>
      <c r="G16360">
        <v>0</v>
      </c>
      <c r="I16360">
        <v>0</v>
      </c>
      <c r="J16360">
        <v>0</v>
      </c>
      <c r="L16360">
        <v>0</v>
      </c>
      <c r="N16360">
        <v>0</v>
      </c>
      <c r="P16360">
        <v>0</v>
      </c>
      <c r="Q16360">
        <v>0</v>
      </c>
      <c r="S16360">
        <v>0</v>
      </c>
    </row>
    <row r="16361" spans="1:19" x14ac:dyDescent="0.2">
      <c r="A16361" t="s">
        <v>33856</v>
      </c>
      <c r="B16361" t="s">
        <v>33668</v>
      </c>
      <c r="C16361" t="s">
        <v>386</v>
      </c>
      <c r="D16361" t="s">
        <v>1000</v>
      </c>
      <c r="E16361" s="23">
        <v>44652</v>
      </c>
      <c r="F16361">
        <v>0</v>
      </c>
      <c r="G16361">
        <v>0</v>
      </c>
      <c r="I16361">
        <v>0</v>
      </c>
      <c r="J16361">
        <v>0</v>
      </c>
      <c r="L16361">
        <v>0</v>
      </c>
      <c r="N16361">
        <v>0</v>
      </c>
      <c r="P16361">
        <v>0</v>
      </c>
      <c r="Q16361">
        <v>0</v>
      </c>
      <c r="S16361">
        <v>0</v>
      </c>
    </row>
    <row r="16362" spans="1:19" x14ac:dyDescent="0.2">
      <c r="A16362" t="s">
        <v>33857</v>
      </c>
      <c r="B16362" t="s">
        <v>33669</v>
      </c>
      <c r="C16362" t="s">
        <v>354</v>
      </c>
      <c r="D16362" t="s">
        <v>1000</v>
      </c>
      <c r="E16362" s="23">
        <v>44652</v>
      </c>
      <c r="F16362">
        <v>1.5</v>
      </c>
      <c r="G16362">
        <v>5</v>
      </c>
      <c r="I16362">
        <v>5</v>
      </c>
      <c r="J16362">
        <v>8</v>
      </c>
      <c r="L16362">
        <v>29</v>
      </c>
      <c r="N16362">
        <v>5</v>
      </c>
      <c r="P16362">
        <v>0</v>
      </c>
      <c r="Q16362">
        <v>0</v>
      </c>
      <c r="S16362">
        <v>0</v>
      </c>
    </row>
    <row r="16363" spans="1:19" x14ac:dyDescent="0.2">
      <c r="A16363" t="s">
        <v>33858</v>
      </c>
      <c r="B16363" t="s">
        <v>33670</v>
      </c>
      <c r="C16363" t="s">
        <v>355</v>
      </c>
      <c r="D16363" t="s">
        <v>1000</v>
      </c>
      <c r="E16363" s="23">
        <v>44652</v>
      </c>
      <c r="F16363">
        <v>1.5</v>
      </c>
      <c r="G16363">
        <v>2</v>
      </c>
      <c r="I16363">
        <v>4</v>
      </c>
      <c r="J16363">
        <v>8</v>
      </c>
      <c r="L16363">
        <v>11</v>
      </c>
      <c r="N16363">
        <v>4</v>
      </c>
      <c r="P16363">
        <v>0</v>
      </c>
      <c r="Q16363">
        <v>0</v>
      </c>
      <c r="S16363">
        <v>0</v>
      </c>
    </row>
    <row r="16364" spans="1:19" x14ac:dyDescent="0.2">
      <c r="A16364" t="s">
        <v>33859</v>
      </c>
      <c r="B16364" t="s">
        <v>33671</v>
      </c>
      <c r="C16364" t="s">
        <v>228</v>
      </c>
      <c r="D16364" t="s">
        <v>1002</v>
      </c>
      <c r="E16364" s="23">
        <v>44652</v>
      </c>
      <c r="F16364">
        <v>0</v>
      </c>
      <c r="G16364">
        <v>0</v>
      </c>
      <c r="I16364">
        <v>0</v>
      </c>
      <c r="J16364">
        <v>0</v>
      </c>
      <c r="L16364">
        <v>0</v>
      </c>
      <c r="N16364">
        <v>0</v>
      </c>
      <c r="P16364">
        <v>0</v>
      </c>
      <c r="Q16364">
        <v>0</v>
      </c>
      <c r="S16364">
        <v>0</v>
      </c>
    </row>
    <row r="16365" spans="1:19" x14ac:dyDescent="0.2">
      <c r="A16365" t="s">
        <v>33860</v>
      </c>
      <c r="B16365" t="s">
        <v>33672</v>
      </c>
      <c r="C16365" t="s">
        <v>211</v>
      </c>
      <c r="D16365" t="s">
        <v>1002</v>
      </c>
      <c r="E16365" s="23">
        <v>44652</v>
      </c>
      <c r="F16365">
        <v>0</v>
      </c>
      <c r="G16365">
        <v>0</v>
      </c>
      <c r="I16365">
        <v>0</v>
      </c>
      <c r="J16365">
        <v>0</v>
      </c>
      <c r="L16365">
        <v>0</v>
      </c>
      <c r="N16365">
        <v>0</v>
      </c>
      <c r="P16365">
        <v>0</v>
      </c>
      <c r="Q16365">
        <v>0</v>
      </c>
      <c r="S16365">
        <v>0</v>
      </c>
    </row>
    <row r="16366" spans="1:19" x14ac:dyDescent="0.2">
      <c r="A16366" t="s">
        <v>33861</v>
      </c>
      <c r="B16366" t="s">
        <v>33673</v>
      </c>
      <c r="C16366" t="s">
        <v>213</v>
      </c>
      <c r="D16366" t="s">
        <v>1002</v>
      </c>
      <c r="E16366" s="23">
        <v>44652</v>
      </c>
      <c r="F16366">
        <v>0</v>
      </c>
      <c r="G16366">
        <v>0</v>
      </c>
      <c r="I16366">
        <v>0</v>
      </c>
      <c r="J16366">
        <v>0</v>
      </c>
      <c r="L16366">
        <v>0</v>
      </c>
      <c r="N16366">
        <v>0</v>
      </c>
      <c r="P16366">
        <v>0</v>
      </c>
      <c r="Q16366">
        <v>0</v>
      </c>
      <c r="S16366">
        <v>0</v>
      </c>
    </row>
    <row r="16367" spans="1:19" x14ac:dyDescent="0.2">
      <c r="A16367" t="s">
        <v>33862</v>
      </c>
      <c r="B16367" t="s">
        <v>33674</v>
      </c>
      <c r="C16367" t="s">
        <v>229</v>
      </c>
      <c r="D16367" t="s">
        <v>1002</v>
      </c>
      <c r="E16367" s="23">
        <v>44652</v>
      </c>
      <c r="F16367">
        <v>0</v>
      </c>
      <c r="G16367">
        <v>0</v>
      </c>
      <c r="I16367">
        <v>0</v>
      </c>
      <c r="J16367">
        <v>0</v>
      </c>
      <c r="L16367">
        <v>0</v>
      </c>
      <c r="N16367">
        <v>0</v>
      </c>
      <c r="P16367">
        <v>0</v>
      </c>
      <c r="Q16367">
        <v>0</v>
      </c>
      <c r="S16367">
        <v>0</v>
      </c>
    </row>
    <row r="16368" spans="1:19" x14ac:dyDescent="0.2">
      <c r="A16368" t="s">
        <v>33863</v>
      </c>
      <c r="B16368" t="s">
        <v>33675</v>
      </c>
      <c r="C16368" t="s">
        <v>1051</v>
      </c>
      <c r="D16368" t="s">
        <v>1002</v>
      </c>
      <c r="E16368" s="23">
        <v>44652</v>
      </c>
      <c r="F16368">
        <v>0</v>
      </c>
      <c r="G16368">
        <v>0</v>
      </c>
      <c r="I16368">
        <v>0</v>
      </c>
      <c r="J16368">
        <v>0</v>
      </c>
      <c r="L16368">
        <v>0</v>
      </c>
      <c r="N16368">
        <v>0</v>
      </c>
      <c r="P16368">
        <v>0</v>
      </c>
      <c r="Q16368">
        <v>0</v>
      </c>
      <c r="S16368">
        <v>0</v>
      </c>
    </row>
    <row r="16369" spans="1:19" x14ac:dyDescent="0.2">
      <c r="A16369" t="s">
        <v>33864</v>
      </c>
      <c r="B16369" t="s">
        <v>33676</v>
      </c>
      <c r="C16369" t="s">
        <v>1049</v>
      </c>
      <c r="D16369" t="s">
        <v>1002</v>
      </c>
      <c r="E16369" s="23">
        <v>44652</v>
      </c>
      <c r="F16369">
        <v>0</v>
      </c>
      <c r="G16369">
        <v>0</v>
      </c>
      <c r="I16369">
        <v>0</v>
      </c>
      <c r="J16369">
        <v>0</v>
      </c>
      <c r="L16369">
        <v>0</v>
      </c>
      <c r="N16369">
        <v>0</v>
      </c>
      <c r="P16369">
        <v>0</v>
      </c>
      <c r="Q16369">
        <v>0</v>
      </c>
      <c r="S16369">
        <v>0</v>
      </c>
    </row>
    <row r="16370" spans="1:19" x14ac:dyDescent="0.2">
      <c r="A16370" t="s">
        <v>33865</v>
      </c>
      <c r="B16370" t="s">
        <v>33677</v>
      </c>
      <c r="C16370" t="s">
        <v>25343</v>
      </c>
      <c r="D16370" t="s">
        <v>1002</v>
      </c>
      <c r="E16370" s="23">
        <v>44652</v>
      </c>
      <c r="F16370">
        <v>0</v>
      </c>
      <c r="G16370">
        <v>0</v>
      </c>
      <c r="I16370">
        <v>0</v>
      </c>
      <c r="J16370">
        <v>0</v>
      </c>
      <c r="L16370">
        <v>0</v>
      </c>
      <c r="N16370">
        <v>0</v>
      </c>
      <c r="P16370">
        <v>0</v>
      </c>
      <c r="Q16370">
        <v>0</v>
      </c>
      <c r="S16370">
        <v>0</v>
      </c>
    </row>
    <row r="16371" spans="1:19" x14ac:dyDescent="0.2">
      <c r="A16371" t="s">
        <v>33866</v>
      </c>
      <c r="B16371" t="s">
        <v>33678</v>
      </c>
      <c r="C16371" t="s">
        <v>25698</v>
      </c>
      <c r="D16371" t="s">
        <v>1002</v>
      </c>
      <c r="E16371" s="23">
        <v>44652</v>
      </c>
      <c r="F16371">
        <v>2</v>
      </c>
      <c r="G16371">
        <v>3</v>
      </c>
      <c r="I16371">
        <v>4</v>
      </c>
      <c r="J16371">
        <v>12</v>
      </c>
      <c r="L16371">
        <v>18</v>
      </c>
      <c r="N16371">
        <v>2</v>
      </c>
      <c r="P16371">
        <v>0</v>
      </c>
      <c r="Q16371">
        <v>4</v>
      </c>
      <c r="S16371">
        <v>2</v>
      </c>
    </row>
    <row r="16372" spans="1:19" x14ac:dyDescent="0.2">
      <c r="A16372" t="s">
        <v>33867</v>
      </c>
      <c r="B16372" t="s">
        <v>33679</v>
      </c>
      <c r="C16372" t="s">
        <v>959</v>
      </c>
      <c r="D16372" t="s">
        <v>1002</v>
      </c>
      <c r="E16372" s="23">
        <v>44652</v>
      </c>
      <c r="F16372">
        <v>0</v>
      </c>
      <c r="G16372">
        <v>0</v>
      </c>
      <c r="I16372">
        <v>0</v>
      </c>
      <c r="J16372">
        <v>0</v>
      </c>
      <c r="L16372">
        <v>0</v>
      </c>
      <c r="N16372">
        <v>0</v>
      </c>
      <c r="P16372">
        <v>0</v>
      </c>
      <c r="Q16372">
        <v>0</v>
      </c>
      <c r="S16372">
        <v>0</v>
      </c>
    </row>
    <row r="16373" spans="1:19" x14ac:dyDescent="0.2">
      <c r="A16373" t="s">
        <v>33868</v>
      </c>
      <c r="B16373" t="s">
        <v>33680</v>
      </c>
      <c r="C16373" t="s">
        <v>205</v>
      </c>
      <c r="D16373" t="s">
        <v>1002</v>
      </c>
      <c r="E16373" s="23">
        <v>44652</v>
      </c>
      <c r="F16373">
        <v>0</v>
      </c>
      <c r="G16373">
        <v>0</v>
      </c>
      <c r="I16373">
        <v>0</v>
      </c>
      <c r="J16373">
        <v>0</v>
      </c>
      <c r="L16373">
        <v>0</v>
      </c>
      <c r="N16373">
        <v>0</v>
      </c>
      <c r="P16373">
        <v>0</v>
      </c>
      <c r="Q16373">
        <v>0</v>
      </c>
      <c r="S16373">
        <v>0</v>
      </c>
    </row>
    <row r="16374" spans="1:19" x14ac:dyDescent="0.2">
      <c r="A16374" t="s">
        <v>33869</v>
      </c>
      <c r="B16374" t="s">
        <v>33681</v>
      </c>
      <c r="C16374" t="s">
        <v>384</v>
      </c>
      <c r="D16374" t="s">
        <v>1002</v>
      </c>
      <c r="E16374" s="23">
        <v>44652</v>
      </c>
      <c r="F16374">
        <v>0</v>
      </c>
      <c r="G16374">
        <v>0</v>
      </c>
      <c r="I16374">
        <v>0</v>
      </c>
      <c r="J16374">
        <v>0</v>
      </c>
      <c r="L16374">
        <v>0</v>
      </c>
      <c r="N16374">
        <v>0</v>
      </c>
      <c r="P16374">
        <v>0</v>
      </c>
      <c r="Q16374">
        <v>0</v>
      </c>
      <c r="S16374">
        <v>0</v>
      </c>
    </row>
    <row r="16375" spans="1:19" x14ac:dyDescent="0.2">
      <c r="A16375" t="s">
        <v>33870</v>
      </c>
      <c r="B16375" t="s">
        <v>33682</v>
      </c>
      <c r="C16375" t="s">
        <v>210</v>
      </c>
      <c r="D16375" t="s">
        <v>1002</v>
      </c>
      <c r="E16375" s="23">
        <v>44652</v>
      </c>
      <c r="F16375">
        <v>0</v>
      </c>
      <c r="G16375">
        <v>0</v>
      </c>
      <c r="I16375">
        <v>0</v>
      </c>
      <c r="J16375">
        <v>0</v>
      </c>
      <c r="L16375">
        <v>0</v>
      </c>
      <c r="N16375">
        <v>0</v>
      </c>
      <c r="P16375">
        <v>0</v>
      </c>
      <c r="Q16375">
        <v>0</v>
      </c>
      <c r="S16375">
        <v>0</v>
      </c>
    </row>
    <row r="16376" spans="1:19" x14ac:dyDescent="0.2">
      <c r="A16376" t="s">
        <v>33871</v>
      </c>
      <c r="B16376" t="s">
        <v>33683</v>
      </c>
      <c r="C16376" t="s">
        <v>215</v>
      </c>
      <c r="D16376" t="s">
        <v>1002</v>
      </c>
      <c r="E16376" s="23">
        <v>44652</v>
      </c>
      <c r="F16376">
        <v>6</v>
      </c>
      <c r="G16376">
        <v>7</v>
      </c>
      <c r="I16376">
        <v>21</v>
      </c>
      <c r="J16376">
        <v>36</v>
      </c>
      <c r="L16376">
        <v>39</v>
      </c>
      <c r="N16376">
        <v>18</v>
      </c>
      <c r="P16376">
        <v>2</v>
      </c>
      <c r="Q16376">
        <v>5</v>
      </c>
      <c r="S16376">
        <v>3</v>
      </c>
    </row>
    <row r="16377" spans="1:19" x14ac:dyDescent="0.2">
      <c r="A16377" t="s">
        <v>33872</v>
      </c>
      <c r="B16377" t="s">
        <v>33684</v>
      </c>
      <c r="C16377" t="s">
        <v>960</v>
      </c>
      <c r="D16377" t="s">
        <v>1002</v>
      </c>
      <c r="E16377" s="23">
        <v>44652</v>
      </c>
      <c r="F16377">
        <v>0</v>
      </c>
      <c r="G16377">
        <v>0</v>
      </c>
      <c r="I16377">
        <v>0</v>
      </c>
      <c r="J16377">
        <v>0</v>
      </c>
      <c r="L16377">
        <v>0</v>
      </c>
      <c r="N16377">
        <v>0</v>
      </c>
      <c r="P16377">
        <v>0</v>
      </c>
      <c r="Q16377">
        <v>0</v>
      </c>
      <c r="S16377">
        <v>0</v>
      </c>
    </row>
    <row r="16378" spans="1:19" x14ac:dyDescent="0.2">
      <c r="A16378" t="s">
        <v>33873</v>
      </c>
      <c r="B16378" t="s">
        <v>33685</v>
      </c>
      <c r="C16378" t="s">
        <v>961</v>
      </c>
      <c r="D16378" t="s">
        <v>1002</v>
      </c>
      <c r="E16378" s="23">
        <v>44652</v>
      </c>
      <c r="F16378">
        <v>3</v>
      </c>
      <c r="G16378">
        <v>4</v>
      </c>
      <c r="I16378">
        <v>9</v>
      </c>
      <c r="J16378">
        <v>15</v>
      </c>
      <c r="L16378">
        <v>20</v>
      </c>
      <c r="N16378">
        <v>6</v>
      </c>
      <c r="P16378">
        <v>7</v>
      </c>
      <c r="Q16378">
        <v>7</v>
      </c>
      <c r="S16378">
        <v>3</v>
      </c>
    </row>
    <row r="16379" spans="1:19" x14ac:dyDescent="0.2">
      <c r="A16379" t="s">
        <v>33874</v>
      </c>
      <c r="B16379" t="s">
        <v>33686</v>
      </c>
      <c r="C16379" t="s">
        <v>221</v>
      </c>
      <c r="D16379" t="s">
        <v>1002</v>
      </c>
      <c r="E16379" s="23">
        <v>44652</v>
      </c>
      <c r="F16379">
        <v>0</v>
      </c>
      <c r="G16379">
        <v>0</v>
      </c>
      <c r="I16379">
        <v>0</v>
      </c>
      <c r="J16379">
        <v>0</v>
      </c>
      <c r="L16379">
        <v>0</v>
      </c>
      <c r="N16379">
        <v>0</v>
      </c>
      <c r="P16379">
        <v>0</v>
      </c>
      <c r="Q16379">
        <v>0</v>
      </c>
      <c r="S16379">
        <v>0</v>
      </c>
    </row>
    <row r="16380" spans="1:19" x14ac:dyDescent="0.2">
      <c r="A16380" t="s">
        <v>33875</v>
      </c>
      <c r="B16380" t="s">
        <v>33687</v>
      </c>
      <c r="C16380" t="s">
        <v>222</v>
      </c>
      <c r="D16380" t="s">
        <v>1002</v>
      </c>
      <c r="E16380" s="23">
        <v>44652</v>
      </c>
      <c r="F16380">
        <v>0</v>
      </c>
      <c r="G16380">
        <v>0</v>
      </c>
      <c r="I16380">
        <v>0</v>
      </c>
      <c r="J16380">
        <v>0</v>
      </c>
      <c r="L16380">
        <v>0</v>
      </c>
      <c r="N16380">
        <v>0</v>
      </c>
      <c r="P16380">
        <v>0</v>
      </c>
      <c r="Q16380">
        <v>0</v>
      </c>
      <c r="S16380">
        <v>0</v>
      </c>
    </row>
    <row r="16381" spans="1:19" x14ac:dyDescent="0.2">
      <c r="A16381" t="s">
        <v>33876</v>
      </c>
      <c r="B16381" t="s">
        <v>33688</v>
      </c>
      <c r="C16381" t="s">
        <v>25359</v>
      </c>
      <c r="D16381" t="s">
        <v>1002</v>
      </c>
      <c r="E16381" s="23">
        <v>44652</v>
      </c>
      <c r="F16381">
        <v>0</v>
      </c>
      <c r="G16381">
        <v>0</v>
      </c>
      <c r="I16381">
        <v>0</v>
      </c>
      <c r="J16381">
        <v>0</v>
      </c>
      <c r="L16381">
        <v>0</v>
      </c>
      <c r="N16381">
        <v>0</v>
      </c>
      <c r="P16381">
        <v>0</v>
      </c>
      <c r="Q16381">
        <v>0</v>
      </c>
      <c r="S16381">
        <v>0</v>
      </c>
    </row>
    <row r="16382" spans="1:19" x14ac:dyDescent="0.2">
      <c r="A16382" t="s">
        <v>33877</v>
      </c>
      <c r="B16382" t="s">
        <v>33689</v>
      </c>
      <c r="C16382" t="s">
        <v>200</v>
      </c>
      <c r="D16382" t="s">
        <v>1002</v>
      </c>
      <c r="E16382" s="23">
        <v>44652</v>
      </c>
      <c r="F16382">
        <v>0</v>
      </c>
      <c r="G16382">
        <v>0</v>
      </c>
      <c r="I16382">
        <v>0</v>
      </c>
      <c r="J16382">
        <v>0</v>
      </c>
      <c r="L16382">
        <v>0</v>
      </c>
      <c r="N16382">
        <v>0</v>
      </c>
      <c r="P16382">
        <v>0</v>
      </c>
      <c r="Q16382">
        <v>0</v>
      </c>
      <c r="S16382">
        <v>0</v>
      </c>
    </row>
    <row r="16383" spans="1:19" x14ac:dyDescent="0.2">
      <c r="A16383" t="s">
        <v>33878</v>
      </c>
      <c r="B16383" t="s">
        <v>33690</v>
      </c>
      <c r="C16383" t="s">
        <v>204</v>
      </c>
      <c r="D16383" t="s">
        <v>1002</v>
      </c>
      <c r="E16383" s="23">
        <v>44652</v>
      </c>
      <c r="F16383">
        <v>0</v>
      </c>
      <c r="G16383">
        <v>0</v>
      </c>
      <c r="I16383">
        <v>0</v>
      </c>
      <c r="J16383">
        <v>0</v>
      </c>
      <c r="L16383">
        <v>0</v>
      </c>
      <c r="N16383">
        <v>0</v>
      </c>
      <c r="P16383">
        <v>0</v>
      </c>
      <c r="Q16383">
        <v>0</v>
      </c>
      <c r="S16383">
        <v>0</v>
      </c>
    </row>
    <row r="16384" spans="1:19" x14ac:dyDescent="0.2">
      <c r="A16384" t="s">
        <v>33879</v>
      </c>
      <c r="B16384" t="s">
        <v>33691</v>
      </c>
      <c r="C16384" t="s">
        <v>385</v>
      </c>
      <c r="D16384" t="s">
        <v>1002</v>
      </c>
      <c r="E16384" s="23">
        <v>44652</v>
      </c>
      <c r="F16384">
        <v>0</v>
      </c>
      <c r="G16384">
        <v>0</v>
      </c>
      <c r="I16384">
        <v>0</v>
      </c>
      <c r="J16384">
        <v>0</v>
      </c>
      <c r="L16384">
        <v>0</v>
      </c>
      <c r="N16384">
        <v>0</v>
      </c>
      <c r="P16384">
        <v>0</v>
      </c>
      <c r="Q16384">
        <v>0</v>
      </c>
      <c r="S16384">
        <v>0</v>
      </c>
    </row>
    <row r="16385" spans="1:19" x14ac:dyDescent="0.2">
      <c r="A16385" t="s">
        <v>33880</v>
      </c>
      <c r="B16385" t="s">
        <v>33692</v>
      </c>
      <c r="C16385" t="s">
        <v>208</v>
      </c>
      <c r="D16385" t="s">
        <v>1002</v>
      </c>
      <c r="E16385" s="23">
        <v>44652</v>
      </c>
      <c r="F16385">
        <v>3.5</v>
      </c>
      <c r="G16385">
        <v>3.5</v>
      </c>
      <c r="I16385">
        <v>17</v>
      </c>
      <c r="J16385">
        <v>18</v>
      </c>
      <c r="L16385">
        <v>20</v>
      </c>
      <c r="N16385">
        <v>10</v>
      </c>
      <c r="P16385">
        <v>0</v>
      </c>
      <c r="Q16385">
        <v>0</v>
      </c>
      <c r="S16385">
        <v>7</v>
      </c>
    </row>
    <row r="16386" spans="1:19" x14ac:dyDescent="0.2">
      <c r="A16386" t="s">
        <v>33881</v>
      </c>
      <c r="B16386" t="s">
        <v>33693</v>
      </c>
      <c r="C16386" t="s">
        <v>900</v>
      </c>
      <c r="D16386" t="s">
        <v>1002</v>
      </c>
      <c r="E16386" s="23">
        <v>44652</v>
      </c>
      <c r="F16386">
        <v>2.5</v>
      </c>
      <c r="G16386">
        <v>4.5</v>
      </c>
      <c r="I16386">
        <v>3</v>
      </c>
      <c r="J16386">
        <v>14</v>
      </c>
      <c r="L16386">
        <v>26</v>
      </c>
      <c r="N16386">
        <v>2</v>
      </c>
      <c r="P16386">
        <v>0</v>
      </c>
      <c r="Q16386">
        <v>1</v>
      </c>
      <c r="S16386">
        <v>1</v>
      </c>
    </row>
    <row r="16387" spans="1:19" x14ac:dyDescent="0.2">
      <c r="A16387" t="s">
        <v>33882</v>
      </c>
      <c r="B16387" t="s">
        <v>33694</v>
      </c>
      <c r="C16387" t="s">
        <v>905</v>
      </c>
      <c r="D16387" t="s">
        <v>1002</v>
      </c>
      <c r="E16387" s="23">
        <v>44652</v>
      </c>
      <c r="F16387">
        <v>0</v>
      </c>
      <c r="G16387">
        <v>0</v>
      </c>
      <c r="I16387">
        <v>0</v>
      </c>
      <c r="J16387">
        <v>0</v>
      </c>
      <c r="L16387">
        <v>0</v>
      </c>
      <c r="N16387">
        <v>0</v>
      </c>
      <c r="P16387">
        <v>0</v>
      </c>
      <c r="Q16387">
        <v>0</v>
      </c>
      <c r="S16387">
        <v>0</v>
      </c>
    </row>
    <row r="16388" spans="1:19" x14ac:dyDescent="0.2">
      <c r="A16388" t="s">
        <v>33883</v>
      </c>
      <c r="B16388" t="s">
        <v>33695</v>
      </c>
      <c r="C16388" t="s">
        <v>316</v>
      </c>
      <c r="D16388" t="s">
        <v>1002</v>
      </c>
      <c r="E16388" s="23">
        <v>44652</v>
      </c>
      <c r="F16388">
        <v>4</v>
      </c>
      <c r="G16388">
        <v>6</v>
      </c>
      <c r="I16388">
        <v>7</v>
      </c>
      <c r="J16388">
        <v>22</v>
      </c>
      <c r="L16388">
        <v>34</v>
      </c>
      <c r="N16388">
        <v>7</v>
      </c>
      <c r="P16388">
        <v>0</v>
      </c>
      <c r="Q16388">
        <v>0</v>
      </c>
      <c r="S16388">
        <v>0</v>
      </c>
    </row>
    <row r="16389" spans="1:19" x14ac:dyDescent="0.2">
      <c r="A16389" t="s">
        <v>33884</v>
      </c>
      <c r="B16389" t="s">
        <v>33696</v>
      </c>
      <c r="C16389" t="s">
        <v>218</v>
      </c>
      <c r="D16389" t="s">
        <v>1002</v>
      </c>
      <c r="E16389" s="23">
        <v>44652</v>
      </c>
      <c r="F16389">
        <v>0</v>
      </c>
      <c r="G16389">
        <v>0</v>
      </c>
      <c r="I16389">
        <v>0</v>
      </c>
      <c r="J16389">
        <v>0</v>
      </c>
      <c r="L16389">
        <v>0</v>
      </c>
      <c r="N16389">
        <v>0</v>
      </c>
      <c r="P16389">
        <v>0</v>
      </c>
      <c r="Q16389">
        <v>0</v>
      </c>
      <c r="S16389">
        <v>0</v>
      </c>
    </row>
    <row r="16390" spans="1:19" x14ac:dyDescent="0.2">
      <c r="A16390" t="s">
        <v>33885</v>
      </c>
      <c r="B16390" t="s">
        <v>33697</v>
      </c>
      <c r="C16390" t="s">
        <v>202</v>
      </c>
      <c r="D16390" t="s">
        <v>1002</v>
      </c>
      <c r="E16390" s="23">
        <v>44652</v>
      </c>
      <c r="F16390">
        <v>7</v>
      </c>
      <c r="G16390">
        <v>7</v>
      </c>
      <c r="I16390">
        <v>55</v>
      </c>
      <c r="J16390">
        <v>76</v>
      </c>
      <c r="L16390">
        <v>73</v>
      </c>
      <c r="N16390">
        <v>55</v>
      </c>
      <c r="P16390">
        <v>0</v>
      </c>
      <c r="Q16390">
        <v>3</v>
      </c>
      <c r="S16390">
        <v>0</v>
      </c>
    </row>
    <row r="16391" spans="1:19" x14ac:dyDescent="0.2">
      <c r="A16391" t="s">
        <v>33886</v>
      </c>
      <c r="B16391" t="s">
        <v>33698</v>
      </c>
      <c r="C16391" t="s">
        <v>347</v>
      </c>
      <c r="D16391" t="s">
        <v>1002</v>
      </c>
      <c r="E16391" s="23">
        <v>44652</v>
      </c>
      <c r="F16391">
        <v>0</v>
      </c>
      <c r="G16391">
        <v>0</v>
      </c>
      <c r="I16391">
        <v>0</v>
      </c>
      <c r="J16391">
        <v>0</v>
      </c>
      <c r="L16391">
        <v>0</v>
      </c>
      <c r="N16391">
        <v>0</v>
      </c>
      <c r="P16391">
        <v>0</v>
      </c>
      <c r="Q16391">
        <v>0</v>
      </c>
      <c r="S16391">
        <v>0</v>
      </c>
    </row>
    <row r="16392" spans="1:19" x14ac:dyDescent="0.2">
      <c r="A16392" t="s">
        <v>33887</v>
      </c>
      <c r="B16392" t="s">
        <v>33699</v>
      </c>
      <c r="C16392" t="s">
        <v>224</v>
      </c>
      <c r="D16392" t="s">
        <v>1002</v>
      </c>
      <c r="E16392" s="23">
        <v>44652</v>
      </c>
      <c r="F16392">
        <v>0</v>
      </c>
      <c r="G16392">
        <v>0</v>
      </c>
      <c r="I16392">
        <v>0</v>
      </c>
      <c r="J16392">
        <v>0</v>
      </c>
      <c r="L16392">
        <v>0</v>
      </c>
      <c r="N16392">
        <v>0</v>
      </c>
      <c r="P16392">
        <v>0</v>
      </c>
      <c r="Q16392">
        <v>0</v>
      </c>
      <c r="S16392">
        <v>0</v>
      </c>
    </row>
    <row r="16393" spans="1:19" x14ac:dyDescent="0.2">
      <c r="A16393" t="s">
        <v>33888</v>
      </c>
      <c r="B16393" t="s">
        <v>33700</v>
      </c>
      <c r="C16393" t="s">
        <v>345</v>
      </c>
      <c r="D16393" t="s">
        <v>1002</v>
      </c>
      <c r="E16393" s="23">
        <v>44652</v>
      </c>
      <c r="F16393">
        <v>0</v>
      </c>
      <c r="G16393">
        <v>0</v>
      </c>
      <c r="I16393">
        <v>0</v>
      </c>
      <c r="J16393">
        <v>0</v>
      </c>
      <c r="L16393">
        <v>0</v>
      </c>
      <c r="N16393">
        <v>0</v>
      </c>
      <c r="P16393">
        <v>0</v>
      </c>
      <c r="Q16393">
        <v>0</v>
      </c>
      <c r="S16393">
        <v>0</v>
      </c>
    </row>
    <row r="16394" spans="1:19" x14ac:dyDescent="0.2">
      <c r="A16394" t="s">
        <v>33889</v>
      </c>
      <c r="B16394" t="s">
        <v>33701</v>
      </c>
      <c r="C16394" t="s">
        <v>226</v>
      </c>
      <c r="D16394" t="s">
        <v>1002</v>
      </c>
      <c r="E16394" s="23">
        <v>44652</v>
      </c>
      <c r="F16394">
        <v>3.5</v>
      </c>
      <c r="G16394">
        <v>4</v>
      </c>
      <c r="I16394">
        <v>19</v>
      </c>
      <c r="J16394">
        <v>49</v>
      </c>
      <c r="L16394">
        <v>56</v>
      </c>
      <c r="N16394">
        <v>9</v>
      </c>
      <c r="P16394">
        <v>2</v>
      </c>
      <c r="Q16394">
        <v>4</v>
      </c>
      <c r="S16394">
        <v>10</v>
      </c>
    </row>
    <row r="16395" spans="1:19" x14ac:dyDescent="0.2">
      <c r="A16395" t="s">
        <v>33890</v>
      </c>
      <c r="B16395" t="s">
        <v>33702</v>
      </c>
      <c r="C16395" t="s">
        <v>231</v>
      </c>
      <c r="D16395" t="s">
        <v>1002</v>
      </c>
      <c r="E16395" s="23">
        <v>44652</v>
      </c>
      <c r="F16395">
        <v>10</v>
      </c>
      <c r="G16395">
        <v>10</v>
      </c>
      <c r="I16395">
        <v>92</v>
      </c>
      <c r="J16395">
        <v>113</v>
      </c>
      <c r="L16395">
        <v>110</v>
      </c>
      <c r="N16395">
        <v>91</v>
      </c>
      <c r="P16395">
        <v>2</v>
      </c>
      <c r="Q16395">
        <v>2</v>
      </c>
      <c r="S16395">
        <v>1</v>
      </c>
    </row>
    <row r="16396" spans="1:19" x14ac:dyDescent="0.2">
      <c r="A16396" t="s">
        <v>33891</v>
      </c>
      <c r="B16396" t="s">
        <v>33703</v>
      </c>
      <c r="C16396" t="s">
        <v>216</v>
      </c>
      <c r="D16396" t="s">
        <v>1002</v>
      </c>
      <c r="E16396" s="23">
        <v>44652</v>
      </c>
      <c r="F16396">
        <v>8.5</v>
      </c>
      <c r="G16396">
        <v>7.5</v>
      </c>
      <c r="I16396">
        <v>59</v>
      </c>
      <c r="J16396">
        <v>85</v>
      </c>
      <c r="L16396">
        <v>75</v>
      </c>
      <c r="N16396">
        <v>56</v>
      </c>
      <c r="P16396">
        <v>3</v>
      </c>
      <c r="Q16396">
        <v>3</v>
      </c>
      <c r="S16396">
        <v>3</v>
      </c>
    </row>
    <row r="16397" spans="1:19" x14ac:dyDescent="0.2">
      <c r="A16397" t="s">
        <v>33892</v>
      </c>
      <c r="B16397" t="s">
        <v>33704</v>
      </c>
      <c r="C16397" t="s">
        <v>233</v>
      </c>
      <c r="D16397" t="s">
        <v>1002</v>
      </c>
      <c r="E16397" s="23">
        <v>44652</v>
      </c>
      <c r="F16397">
        <v>0</v>
      </c>
      <c r="G16397">
        <v>0</v>
      </c>
      <c r="I16397">
        <v>0</v>
      </c>
      <c r="J16397">
        <v>0</v>
      </c>
      <c r="L16397">
        <v>0</v>
      </c>
      <c r="N16397">
        <v>0</v>
      </c>
      <c r="P16397">
        <v>0</v>
      </c>
      <c r="Q16397">
        <v>0</v>
      </c>
      <c r="S16397">
        <v>0</v>
      </c>
    </row>
    <row r="16398" spans="1:19" x14ac:dyDescent="0.2">
      <c r="A16398" t="s">
        <v>33893</v>
      </c>
      <c r="B16398" t="s">
        <v>33705</v>
      </c>
      <c r="C16398" t="s">
        <v>219</v>
      </c>
      <c r="D16398" t="s">
        <v>1002</v>
      </c>
      <c r="E16398" s="23">
        <v>44652</v>
      </c>
      <c r="F16398">
        <v>0</v>
      </c>
      <c r="G16398">
        <v>0</v>
      </c>
      <c r="I16398">
        <v>0</v>
      </c>
      <c r="J16398">
        <v>0</v>
      </c>
      <c r="L16398">
        <v>0</v>
      </c>
      <c r="N16398">
        <v>0</v>
      </c>
      <c r="P16398">
        <v>0</v>
      </c>
      <c r="Q16398">
        <v>0</v>
      </c>
      <c r="S16398">
        <v>0</v>
      </c>
    </row>
    <row r="16399" spans="1:19" x14ac:dyDescent="0.2">
      <c r="A16399" t="s">
        <v>33894</v>
      </c>
      <c r="B16399" t="s">
        <v>33706</v>
      </c>
      <c r="C16399" t="s">
        <v>340</v>
      </c>
      <c r="D16399" t="s">
        <v>1002</v>
      </c>
      <c r="E16399" s="23">
        <v>44652</v>
      </c>
      <c r="F16399">
        <v>2.5</v>
      </c>
      <c r="G16399">
        <v>3</v>
      </c>
      <c r="I16399">
        <v>17</v>
      </c>
      <c r="J16399">
        <v>29</v>
      </c>
      <c r="L16399">
        <v>36</v>
      </c>
      <c r="N16399">
        <v>16</v>
      </c>
      <c r="P16399">
        <v>1</v>
      </c>
      <c r="Q16399">
        <v>3</v>
      </c>
      <c r="S16399">
        <v>1</v>
      </c>
    </row>
    <row r="16400" spans="1:19" x14ac:dyDescent="0.2">
      <c r="A16400" t="s">
        <v>33895</v>
      </c>
      <c r="B16400" t="s">
        <v>33707</v>
      </c>
      <c r="C16400" t="s">
        <v>350</v>
      </c>
      <c r="D16400" t="s">
        <v>1002</v>
      </c>
      <c r="E16400" s="23">
        <v>44652</v>
      </c>
      <c r="F16400">
        <v>0</v>
      </c>
      <c r="G16400">
        <v>0</v>
      </c>
      <c r="I16400">
        <v>0</v>
      </c>
      <c r="J16400">
        <v>0</v>
      </c>
      <c r="L16400">
        <v>0</v>
      </c>
      <c r="N16400">
        <v>0</v>
      </c>
      <c r="P16400">
        <v>0</v>
      </c>
      <c r="Q16400">
        <v>0</v>
      </c>
      <c r="S16400">
        <v>0</v>
      </c>
    </row>
    <row r="16401" spans="1:19" x14ac:dyDescent="0.2">
      <c r="A16401" t="s">
        <v>33896</v>
      </c>
      <c r="B16401" t="s">
        <v>33708</v>
      </c>
      <c r="C16401" t="s">
        <v>351</v>
      </c>
      <c r="D16401" t="s">
        <v>1002</v>
      </c>
      <c r="E16401" s="23">
        <v>44652</v>
      </c>
      <c r="F16401">
        <v>0</v>
      </c>
      <c r="G16401">
        <v>0</v>
      </c>
      <c r="I16401">
        <v>0</v>
      </c>
      <c r="J16401">
        <v>0</v>
      </c>
      <c r="L16401">
        <v>0</v>
      </c>
      <c r="N16401">
        <v>0</v>
      </c>
      <c r="P16401">
        <v>0</v>
      </c>
      <c r="Q16401">
        <v>0</v>
      </c>
      <c r="S16401">
        <v>0</v>
      </c>
    </row>
    <row r="16402" spans="1:19" x14ac:dyDescent="0.2">
      <c r="A16402" t="s">
        <v>33897</v>
      </c>
      <c r="B16402" t="s">
        <v>33709</v>
      </c>
      <c r="C16402" t="s">
        <v>352</v>
      </c>
      <c r="D16402" t="s">
        <v>1002</v>
      </c>
      <c r="E16402" s="23">
        <v>44652</v>
      </c>
      <c r="F16402">
        <v>0</v>
      </c>
      <c r="G16402">
        <v>0</v>
      </c>
      <c r="I16402">
        <v>0</v>
      </c>
      <c r="J16402">
        <v>0</v>
      </c>
      <c r="L16402">
        <v>0</v>
      </c>
      <c r="N16402">
        <v>0</v>
      </c>
      <c r="P16402">
        <v>0</v>
      </c>
      <c r="Q16402">
        <v>0</v>
      </c>
      <c r="S16402">
        <v>0</v>
      </c>
    </row>
    <row r="16403" spans="1:19" x14ac:dyDescent="0.2">
      <c r="A16403" t="s">
        <v>33898</v>
      </c>
      <c r="B16403" t="s">
        <v>33710</v>
      </c>
      <c r="C16403" t="s">
        <v>353</v>
      </c>
      <c r="D16403" t="s">
        <v>1002</v>
      </c>
      <c r="E16403" s="23">
        <v>44652</v>
      </c>
      <c r="F16403">
        <v>0</v>
      </c>
      <c r="G16403">
        <v>0</v>
      </c>
      <c r="I16403">
        <v>0</v>
      </c>
      <c r="J16403">
        <v>0</v>
      </c>
      <c r="L16403">
        <v>0</v>
      </c>
      <c r="N16403">
        <v>0</v>
      </c>
      <c r="P16403">
        <v>0</v>
      </c>
      <c r="Q16403">
        <v>0</v>
      </c>
      <c r="S16403">
        <v>0</v>
      </c>
    </row>
    <row r="16404" spans="1:19" x14ac:dyDescent="0.2">
      <c r="A16404" t="s">
        <v>33899</v>
      </c>
      <c r="B16404" t="s">
        <v>33711</v>
      </c>
      <c r="C16404" t="s">
        <v>386</v>
      </c>
      <c r="D16404" t="s">
        <v>1002</v>
      </c>
      <c r="E16404" s="23">
        <v>44652</v>
      </c>
      <c r="F16404">
        <v>0</v>
      </c>
      <c r="G16404">
        <v>0</v>
      </c>
      <c r="I16404">
        <v>0</v>
      </c>
      <c r="J16404">
        <v>0</v>
      </c>
      <c r="L16404">
        <v>0</v>
      </c>
      <c r="N16404">
        <v>0</v>
      </c>
      <c r="P16404">
        <v>0</v>
      </c>
      <c r="Q16404">
        <v>0</v>
      </c>
      <c r="S16404">
        <v>0</v>
      </c>
    </row>
    <row r="16405" spans="1:19" x14ac:dyDescent="0.2">
      <c r="A16405" t="s">
        <v>33900</v>
      </c>
      <c r="B16405" t="s">
        <v>33712</v>
      </c>
      <c r="C16405" t="s">
        <v>354</v>
      </c>
      <c r="D16405" t="s">
        <v>1002</v>
      </c>
      <c r="E16405" s="23">
        <v>44652</v>
      </c>
      <c r="F16405">
        <v>1.5</v>
      </c>
      <c r="G16405">
        <v>5</v>
      </c>
      <c r="I16405">
        <v>5</v>
      </c>
      <c r="J16405">
        <v>8</v>
      </c>
      <c r="L16405">
        <v>29</v>
      </c>
      <c r="N16405">
        <v>5</v>
      </c>
      <c r="P16405">
        <v>0</v>
      </c>
      <c r="Q16405">
        <v>0</v>
      </c>
      <c r="S16405">
        <v>0</v>
      </c>
    </row>
    <row r="16406" spans="1:19" x14ac:dyDescent="0.2">
      <c r="A16406" t="s">
        <v>33901</v>
      </c>
      <c r="B16406" t="s">
        <v>33713</v>
      </c>
      <c r="C16406" t="s">
        <v>355</v>
      </c>
      <c r="D16406" t="s">
        <v>1002</v>
      </c>
      <c r="E16406" s="23">
        <v>44652</v>
      </c>
      <c r="F16406">
        <v>1.5</v>
      </c>
      <c r="G16406">
        <v>2</v>
      </c>
      <c r="I16406">
        <v>4</v>
      </c>
      <c r="J16406">
        <v>8</v>
      </c>
      <c r="L16406">
        <v>11</v>
      </c>
      <c r="N16406">
        <v>4</v>
      </c>
      <c r="P16406">
        <v>0</v>
      </c>
      <c r="Q16406">
        <v>0</v>
      </c>
      <c r="S16406">
        <v>0</v>
      </c>
    </row>
    <row r="16407" spans="1:19" x14ac:dyDescent="0.2">
      <c r="A16407" t="s">
        <v>33902</v>
      </c>
      <c r="B16407" t="s">
        <v>33714</v>
      </c>
      <c r="C16407" t="s">
        <v>1048</v>
      </c>
      <c r="D16407" t="s">
        <v>1002</v>
      </c>
      <c r="E16407" s="23">
        <v>44652</v>
      </c>
      <c r="F16407">
        <v>0.5</v>
      </c>
      <c r="G16407">
        <v>0.5</v>
      </c>
      <c r="I16407">
        <v>3</v>
      </c>
      <c r="J16407">
        <v>3</v>
      </c>
      <c r="L16407">
        <v>3</v>
      </c>
      <c r="N16407">
        <v>3</v>
      </c>
      <c r="P16407">
        <v>0</v>
      </c>
      <c r="Q16407">
        <v>0</v>
      </c>
      <c r="S16407">
        <v>0</v>
      </c>
    </row>
    <row r="16408" spans="1:19" x14ac:dyDescent="0.2">
      <c r="A16408" t="s">
        <v>33903</v>
      </c>
      <c r="B16408" t="s">
        <v>33715</v>
      </c>
      <c r="C16408" t="s">
        <v>1047</v>
      </c>
      <c r="D16408" t="s">
        <v>1002</v>
      </c>
      <c r="E16408" s="23">
        <v>44652</v>
      </c>
      <c r="F16408">
        <v>2.5</v>
      </c>
      <c r="G16408">
        <v>1.5</v>
      </c>
      <c r="I16408">
        <v>14</v>
      </c>
      <c r="J16408">
        <v>14</v>
      </c>
      <c r="L16408">
        <v>8</v>
      </c>
      <c r="N16408">
        <v>13</v>
      </c>
      <c r="P16408">
        <v>1</v>
      </c>
      <c r="Q16408">
        <v>1</v>
      </c>
      <c r="S16408">
        <v>1</v>
      </c>
    </row>
    <row r="16409" spans="1:19" x14ac:dyDescent="0.2">
      <c r="A16409" t="s">
        <v>33904</v>
      </c>
      <c r="B16409" t="s">
        <v>33716</v>
      </c>
      <c r="C16409" t="s">
        <v>1050</v>
      </c>
      <c r="D16409" t="s">
        <v>1002</v>
      </c>
      <c r="E16409" s="23">
        <v>44652</v>
      </c>
      <c r="F16409">
        <v>0</v>
      </c>
      <c r="G16409">
        <v>0</v>
      </c>
      <c r="I16409">
        <v>0</v>
      </c>
      <c r="J16409">
        <v>0</v>
      </c>
      <c r="L16409">
        <v>0</v>
      </c>
      <c r="N16409">
        <v>0</v>
      </c>
      <c r="P16409">
        <v>0</v>
      </c>
      <c r="Q16409">
        <v>0</v>
      </c>
      <c r="S16409">
        <v>0</v>
      </c>
    </row>
    <row r="16410" spans="1:19" x14ac:dyDescent="0.2">
      <c r="A16410" t="s">
        <v>33905</v>
      </c>
      <c r="B16410" t="s">
        <v>33717</v>
      </c>
      <c r="C16410" t="s">
        <v>1054</v>
      </c>
      <c r="D16410" t="s">
        <v>1002</v>
      </c>
      <c r="E16410" s="23">
        <v>44652</v>
      </c>
      <c r="F16410">
        <v>0</v>
      </c>
      <c r="G16410">
        <v>0</v>
      </c>
      <c r="I16410">
        <v>0</v>
      </c>
      <c r="J16410">
        <v>0</v>
      </c>
      <c r="L16410">
        <v>0</v>
      </c>
      <c r="N16410">
        <v>0</v>
      </c>
      <c r="P16410">
        <v>0</v>
      </c>
      <c r="Q16410">
        <v>0</v>
      </c>
      <c r="S16410">
        <v>0</v>
      </c>
    </row>
    <row r="16411" spans="1:19" x14ac:dyDescent="0.2">
      <c r="A16411" t="s">
        <v>33906</v>
      </c>
      <c r="B16411" t="s">
        <v>33718</v>
      </c>
      <c r="C16411" t="s">
        <v>1052</v>
      </c>
      <c r="D16411" t="s">
        <v>1002</v>
      </c>
      <c r="E16411" s="23">
        <v>44652</v>
      </c>
      <c r="F16411">
        <v>2.5</v>
      </c>
      <c r="G16411">
        <v>3</v>
      </c>
      <c r="I16411">
        <v>13</v>
      </c>
      <c r="J16411">
        <v>14</v>
      </c>
      <c r="L16411">
        <v>17</v>
      </c>
      <c r="N16411">
        <v>13</v>
      </c>
      <c r="P16411">
        <v>0</v>
      </c>
      <c r="Q16411">
        <v>2</v>
      </c>
      <c r="S16411">
        <v>0</v>
      </c>
    </row>
    <row r="16412" spans="1:19" x14ac:dyDescent="0.2">
      <c r="A16412" t="s">
        <v>33907</v>
      </c>
      <c r="B16412" t="s">
        <v>33719</v>
      </c>
      <c r="C16412" t="s">
        <v>1053</v>
      </c>
      <c r="D16412" t="s">
        <v>1002</v>
      </c>
      <c r="E16412" s="23">
        <v>44652</v>
      </c>
      <c r="F16412">
        <v>1</v>
      </c>
      <c r="G16412">
        <v>1</v>
      </c>
      <c r="I16412">
        <v>4</v>
      </c>
      <c r="J16412">
        <v>5</v>
      </c>
      <c r="L16412">
        <v>5</v>
      </c>
      <c r="N16412">
        <v>1</v>
      </c>
      <c r="P16412">
        <v>0</v>
      </c>
      <c r="Q16412">
        <v>0</v>
      </c>
      <c r="S16412">
        <v>3</v>
      </c>
    </row>
    <row r="16413" spans="1:19" x14ac:dyDescent="0.2">
      <c r="A16413" t="s">
        <v>33816</v>
      </c>
      <c r="B16413" t="s">
        <v>33628</v>
      </c>
      <c r="C16413" t="s">
        <v>25698</v>
      </c>
      <c r="D16413" t="s">
        <v>1000</v>
      </c>
      <c r="E16413" s="23">
        <v>44652</v>
      </c>
      <c r="F16413">
        <v>2</v>
      </c>
      <c r="G16413">
        <v>3</v>
      </c>
      <c r="I16413">
        <v>4</v>
      </c>
      <c r="J16413">
        <v>12</v>
      </c>
      <c r="L16413">
        <v>18</v>
      </c>
      <c r="N16413">
        <v>2</v>
      </c>
      <c r="P16413">
        <v>0</v>
      </c>
      <c r="Q16413">
        <v>4</v>
      </c>
      <c r="S16413">
        <v>2</v>
      </c>
    </row>
    <row r="16414" spans="1:19" x14ac:dyDescent="0.2">
      <c r="A16414" t="s">
        <v>33908</v>
      </c>
      <c r="B16414" t="s">
        <v>33720</v>
      </c>
      <c r="C16414" t="s">
        <v>962</v>
      </c>
      <c r="D16414" t="s">
        <v>1000</v>
      </c>
      <c r="E16414" s="23">
        <v>44652</v>
      </c>
      <c r="F16414">
        <v>0</v>
      </c>
      <c r="G16414">
        <v>0</v>
      </c>
      <c r="I16414">
        <v>0</v>
      </c>
      <c r="J16414">
        <v>0</v>
      </c>
      <c r="L16414">
        <v>0</v>
      </c>
      <c r="N16414">
        <v>0</v>
      </c>
      <c r="P16414">
        <v>0</v>
      </c>
      <c r="Q16414">
        <v>0</v>
      </c>
      <c r="S16414">
        <v>0</v>
      </c>
    </row>
    <row r="16415" spans="1:19" x14ac:dyDescent="0.2">
      <c r="A16415" t="s">
        <v>33909</v>
      </c>
      <c r="B16415" t="s">
        <v>33721</v>
      </c>
      <c r="C16415" t="s">
        <v>348</v>
      </c>
      <c r="D16415" t="s">
        <v>1000</v>
      </c>
      <c r="E16415" s="23">
        <v>44652</v>
      </c>
      <c r="F16415">
        <v>0</v>
      </c>
      <c r="G16415">
        <v>0</v>
      </c>
      <c r="I16415">
        <v>0</v>
      </c>
      <c r="J16415">
        <v>0</v>
      </c>
      <c r="L16415">
        <v>0</v>
      </c>
      <c r="N16415">
        <v>0</v>
      </c>
      <c r="P16415">
        <v>0</v>
      </c>
      <c r="Q16415">
        <v>0</v>
      </c>
      <c r="S16415">
        <v>0</v>
      </c>
    </row>
    <row r="16416" spans="1:19" x14ac:dyDescent="0.2">
      <c r="A16416" t="s">
        <v>33910</v>
      </c>
      <c r="B16416" t="s">
        <v>33722</v>
      </c>
      <c r="C16416" t="s">
        <v>357</v>
      </c>
      <c r="D16416" t="s">
        <v>1000</v>
      </c>
      <c r="E16416" s="23">
        <v>44652</v>
      </c>
      <c r="F16416">
        <v>0</v>
      </c>
      <c r="G16416">
        <v>0</v>
      </c>
      <c r="I16416">
        <v>0</v>
      </c>
      <c r="J16416">
        <v>0</v>
      </c>
      <c r="L16416">
        <v>0</v>
      </c>
      <c r="N16416">
        <v>0</v>
      </c>
      <c r="P16416">
        <v>0</v>
      </c>
      <c r="Q16416">
        <v>0</v>
      </c>
      <c r="S16416">
        <v>0</v>
      </c>
    </row>
    <row r="16417" spans="1:19" x14ac:dyDescent="0.2">
      <c r="A16417" t="s">
        <v>33911</v>
      </c>
      <c r="B16417" t="s">
        <v>33723</v>
      </c>
      <c r="C16417" t="s">
        <v>22399</v>
      </c>
      <c r="D16417" t="s">
        <v>1000</v>
      </c>
      <c r="E16417" s="23">
        <v>44652</v>
      </c>
      <c r="F16417">
        <v>0</v>
      </c>
      <c r="G16417">
        <v>0</v>
      </c>
      <c r="I16417">
        <v>0</v>
      </c>
      <c r="J16417">
        <v>0</v>
      </c>
      <c r="L16417">
        <v>0</v>
      </c>
      <c r="N16417">
        <v>0</v>
      </c>
      <c r="P16417">
        <v>0</v>
      </c>
      <c r="Q16417">
        <v>0</v>
      </c>
      <c r="S16417">
        <v>0</v>
      </c>
    </row>
    <row r="16418" spans="1:19" x14ac:dyDescent="0.2">
      <c r="A16418" t="s">
        <v>33912</v>
      </c>
      <c r="B16418" t="s">
        <v>33724</v>
      </c>
      <c r="C16418" t="s">
        <v>203</v>
      </c>
      <c r="D16418" t="s">
        <v>1000</v>
      </c>
      <c r="E16418" s="23">
        <v>44652</v>
      </c>
      <c r="F16418">
        <v>0</v>
      </c>
      <c r="G16418">
        <v>0</v>
      </c>
      <c r="I16418">
        <v>0</v>
      </c>
      <c r="J16418">
        <v>0</v>
      </c>
      <c r="L16418">
        <v>0</v>
      </c>
      <c r="N16418">
        <v>0</v>
      </c>
      <c r="P16418">
        <v>0</v>
      </c>
      <c r="Q16418">
        <v>0</v>
      </c>
      <c r="S16418">
        <v>0</v>
      </c>
    </row>
    <row r="16419" spans="1:19" x14ac:dyDescent="0.2">
      <c r="A16419" t="s">
        <v>33913</v>
      </c>
      <c r="B16419" t="s">
        <v>33725</v>
      </c>
      <c r="C16419" t="s">
        <v>387</v>
      </c>
      <c r="D16419" t="s">
        <v>1000</v>
      </c>
      <c r="E16419" s="23">
        <v>44652</v>
      </c>
      <c r="F16419">
        <v>0</v>
      </c>
      <c r="G16419">
        <v>0</v>
      </c>
      <c r="I16419">
        <v>0</v>
      </c>
      <c r="J16419">
        <v>0</v>
      </c>
      <c r="L16419">
        <v>0</v>
      </c>
      <c r="N16419">
        <v>0</v>
      </c>
      <c r="P16419">
        <v>0</v>
      </c>
      <c r="Q16419">
        <v>0</v>
      </c>
      <c r="S16419">
        <v>0</v>
      </c>
    </row>
    <row r="16420" spans="1:19" x14ac:dyDescent="0.2">
      <c r="A16420" t="s">
        <v>33914</v>
      </c>
      <c r="B16420" t="s">
        <v>33726</v>
      </c>
      <c r="C16420" t="s">
        <v>223</v>
      </c>
      <c r="D16420" t="s">
        <v>1000</v>
      </c>
      <c r="E16420" s="23">
        <v>44652</v>
      </c>
      <c r="F16420">
        <v>0</v>
      </c>
      <c r="G16420">
        <v>0</v>
      </c>
      <c r="I16420">
        <v>0</v>
      </c>
      <c r="J16420">
        <v>0</v>
      </c>
      <c r="L16420">
        <v>0</v>
      </c>
      <c r="N16420">
        <v>0</v>
      </c>
      <c r="P16420">
        <v>0</v>
      </c>
      <c r="Q16420">
        <v>0</v>
      </c>
      <c r="S16420">
        <v>0</v>
      </c>
    </row>
    <row r="16421" spans="1:19" x14ac:dyDescent="0.2">
      <c r="A16421" t="s">
        <v>33915</v>
      </c>
      <c r="B16421" t="s">
        <v>33727</v>
      </c>
      <c r="C16421" t="s">
        <v>346</v>
      </c>
      <c r="D16421" t="s">
        <v>1000</v>
      </c>
      <c r="E16421" s="23">
        <v>44652</v>
      </c>
      <c r="F16421">
        <v>0</v>
      </c>
      <c r="G16421">
        <v>0</v>
      </c>
      <c r="I16421">
        <v>0</v>
      </c>
      <c r="J16421">
        <v>0</v>
      </c>
      <c r="L16421">
        <v>0</v>
      </c>
      <c r="N16421">
        <v>0</v>
      </c>
      <c r="P16421">
        <v>0</v>
      </c>
      <c r="Q16421">
        <v>0</v>
      </c>
      <c r="S16421">
        <v>0</v>
      </c>
    </row>
    <row r="16422" spans="1:19" x14ac:dyDescent="0.2">
      <c r="A16422" t="s">
        <v>33916</v>
      </c>
      <c r="B16422" t="s">
        <v>33728</v>
      </c>
      <c r="C16422" t="s">
        <v>207</v>
      </c>
      <c r="D16422" t="s">
        <v>1000</v>
      </c>
      <c r="E16422" s="23">
        <v>44652</v>
      </c>
      <c r="F16422">
        <v>5</v>
      </c>
      <c r="G16422">
        <v>8.5</v>
      </c>
      <c r="I16422">
        <v>22</v>
      </c>
      <c r="J16422">
        <v>26</v>
      </c>
      <c r="L16422">
        <v>49</v>
      </c>
      <c r="N16422">
        <v>15</v>
      </c>
      <c r="P16422">
        <v>0</v>
      </c>
      <c r="Q16422">
        <v>0</v>
      </c>
      <c r="S16422">
        <v>7</v>
      </c>
    </row>
    <row r="16423" spans="1:19" x14ac:dyDescent="0.2">
      <c r="A16423" t="s">
        <v>33917</v>
      </c>
      <c r="B16423" t="s">
        <v>33729</v>
      </c>
      <c r="C16423" t="s">
        <v>212</v>
      </c>
      <c r="D16423" t="s">
        <v>1000</v>
      </c>
      <c r="E16423" s="23">
        <v>44652</v>
      </c>
      <c r="F16423">
        <v>2.5</v>
      </c>
      <c r="G16423">
        <v>4.5</v>
      </c>
      <c r="I16423">
        <v>3</v>
      </c>
      <c r="J16423">
        <v>14</v>
      </c>
      <c r="L16423">
        <v>26</v>
      </c>
      <c r="N16423">
        <v>2</v>
      </c>
      <c r="P16423">
        <v>0</v>
      </c>
      <c r="Q16423">
        <v>1</v>
      </c>
      <c r="S16423">
        <v>1</v>
      </c>
    </row>
    <row r="16424" spans="1:19" x14ac:dyDescent="0.2">
      <c r="A16424" t="s">
        <v>33918</v>
      </c>
      <c r="B16424" t="s">
        <v>33730</v>
      </c>
      <c r="C16424" t="s">
        <v>963</v>
      </c>
      <c r="D16424" t="s">
        <v>1000</v>
      </c>
      <c r="E16424" s="23">
        <v>44652</v>
      </c>
      <c r="F16424">
        <v>0</v>
      </c>
      <c r="G16424">
        <v>0</v>
      </c>
      <c r="I16424">
        <v>0</v>
      </c>
      <c r="J16424">
        <v>0</v>
      </c>
      <c r="L16424">
        <v>0</v>
      </c>
      <c r="N16424">
        <v>0</v>
      </c>
      <c r="P16424">
        <v>0</v>
      </c>
      <c r="Q16424">
        <v>0</v>
      </c>
      <c r="S16424">
        <v>0</v>
      </c>
    </row>
    <row r="16425" spans="1:19" x14ac:dyDescent="0.2">
      <c r="A16425" t="s">
        <v>33919</v>
      </c>
      <c r="B16425" t="s">
        <v>33731</v>
      </c>
      <c r="C16425" t="s">
        <v>225</v>
      </c>
      <c r="D16425" t="s">
        <v>1000</v>
      </c>
      <c r="E16425" s="23">
        <v>44652</v>
      </c>
      <c r="F16425">
        <v>3.5</v>
      </c>
      <c r="G16425">
        <v>4</v>
      </c>
      <c r="I16425">
        <v>19</v>
      </c>
      <c r="J16425">
        <v>49</v>
      </c>
      <c r="L16425">
        <v>56</v>
      </c>
      <c r="N16425">
        <v>9</v>
      </c>
      <c r="P16425">
        <v>2</v>
      </c>
      <c r="Q16425">
        <v>4</v>
      </c>
      <c r="S16425">
        <v>10</v>
      </c>
    </row>
    <row r="16426" spans="1:19" x14ac:dyDescent="0.2">
      <c r="A16426" t="s">
        <v>33920</v>
      </c>
      <c r="B16426" t="s">
        <v>33732</v>
      </c>
      <c r="C16426" t="s">
        <v>232</v>
      </c>
      <c r="D16426" t="s">
        <v>1000</v>
      </c>
      <c r="E16426" s="23">
        <v>44652</v>
      </c>
      <c r="F16426">
        <v>13</v>
      </c>
      <c r="G16426">
        <v>14</v>
      </c>
      <c r="I16426">
        <v>101</v>
      </c>
      <c r="J16426">
        <v>128</v>
      </c>
      <c r="L16426">
        <v>130</v>
      </c>
      <c r="N16426">
        <v>97</v>
      </c>
      <c r="P16426">
        <v>9</v>
      </c>
      <c r="Q16426">
        <v>9</v>
      </c>
      <c r="S16426">
        <v>4</v>
      </c>
    </row>
    <row r="16427" spans="1:19" x14ac:dyDescent="0.2">
      <c r="A16427" t="s">
        <v>33921</v>
      </c>
      <c r="B16427" t="s">
        <v>33733</v>
      </c>
      <c r="C16427" t="s">
        <v>317</v>
      </c>
      <c r="D16427" t="s">
        <v>1000</v>
      </c>
      <c r="E16427" s="23">
        <v>44652</v>
      </c>
      <c r="F16427">
        <v>5.5</v>
      </c>
      <c r="G16427">
        <v>8</v>
      </c>
      <c r="I16427">
        <v>11</v>
      </c>
      <c r="J16427">
        <v>30</v>
      </c>
      <c r="L16427">
        <v>45</v>
      </c>
      <c r="N16427">
        <v>11</v>
      </c>
      <c r="P16427">
        <v>0</v>
      </c>
      <c r="Q16427">
        <v>0</v>
      </c>
      <c r="S16427">
        <v>0</v>
      </c>
    </row>
    <row r="16428" spans="1:19" x14ac:dyDescent="0.2">
      <c r="A16428" t="s">
        <v>33922</v>
      </c>
      <c r="B16428" t="s">
        <v>33734</v>
      </c>
      <c r="C16428" t="s">
        <v>214</v>
      </c>
      <c r="D16428" t="s">
        <v>1000</v>
      </c>
      <c r="E16428" s="23">
        <v>44652</v>
      </c>
      <c r="F16428">
        <v>14.5</v>
      </c>
      <c r="G16428">
        <v>14.5</v>
      </c>
      <c r="I16428">
        <v>80</v>
      </c>
      <c r="J16428">
        <v>121</v>
      </c>
      <c r="L16428">
        <v>114</v>
      </c>
      <c r="N16428">
        <v>74</v>
      </c>
      <c r="P16428">
        <v>5</v>
      </c>
      <c r="Q16428">
        <v>8</v>
      </c>
      <c r="S16428">
        <v>6</v>
      </c>
    </row>
    <row r="16429" spans="1:19" x14ac:dyDescent="0.2">
      <c r="A16429" t="s">
        <v>33923</v>
      </c>
      <c r="B16429" t="s">
        <v>33735</v>
      </c>
      <c r="C16429" t="s">
        <v>230</v>
      </c>
      <c r="D16429" t="s">
        <v>1000</v>
      </c>
      <c r="E16429" s="23">
        <v>44652</v>
      </c>
      <c r="F16429">
        <v>0</v>
      </c>
      <c r="G16429">
        <v>0</v>
      </c>
      <c r="I16429">
        <v>0</v>
      </c>
      <c r="J16429">
        <v>0</v>
      </c>
      <c r="L16429">
        <v>0</v>
      </c>
      <c r="N16429">
        <v>0</v>
      </c>
      <c r="P16429">
        <v>0</v>
      </c>
      <c r="Q16429">
        <v>0</v>
      </c>
      <c r="S16429">
        <v>0</v>
      </c>
    </row>
    <row r="16430" spans="1:19" x14ac:dyDescent="0.2">
      <c r="A16430" t="s">
        <v>33924</v>
      </c>
      <c r="B16430" t="s">
        <v>33736</v>
      </c>
      <c r="C16430" t="s">
        <v>234</v>
      </c>
      <c r="D16430" t="s">
        <v>1000</v>
      </c>
      <c r="E16430" s="23">
        <v>44652</v>
      </c>
      <c r="F16430">
        <v>0</v>
      </c>
      <c r="G16430">
        <v>0</v>
      </c>
      <c r="I16430">
        <v>0</v>
      </c>
      <c r="J16430">
        <v>0</v>
      </c>
      <c r="L16430">
        <v>0</v>
      </c>
      <c r="N16430">
        <v>0</v>
      </c>
      <c r="P16430">
        <v>0</v>
      </c>
      <c r="Q16430">
        <v>0</v>
      </c>
      <c r="S16430">
        <v>0</v>
      </c>
    </row>
    <row r="16431" spans="1:19" x14ac:dyDescent="0.2">
      <c r="A16431" t="s">
        <v>33925</v>
      </c>
      <c r="B16431" t="s">
        <v>33737</v>
      </c>
      <c r="C16431" t="s">
        <v>217</v>
      </c>
      <c r="D16431" t="s">
        <v>1000</v>
      </c>
      <c r="E16431" s="23">
        <v>44652</v>
      </c>
      <c r="F16431">
        <v>0</v>
      </c>
      <c r="G16431">
        <v>0</v>
      </c>
      <c r="I16431">
        <v>0</v>
      </c>
      <c r="J16431">
        <v>0</v>
      </c>
      <c r="L16431">
        <v>0</v>
      </c>
      <c r="N16431">
        <v>0</v>
      </c>
      <c r="P16431">
        <v>0</v>
      </c>
      <c r="Q16431">
        <v>0</v>
      </c>
      <c r="S16431">
        <v>0</v>
      </c>
    </row>
    <row r="16432" spans="1:19" x14ac:dyDescent="0.2">
      <c r="A16432" t="s">
        <v>33926</v>
      </c>
      <c r="B16432" t="s">
        <v>33738</v>
      </c>
      <c r="C16432" t="s">
        <v>342</v>
      </c>
      <c r="D16432" t="s">
        <v>1000</v>
      </c>
      <c r="E16432" s="23">
        <v>44652</v>
      </c>
      <c r="F16432">
        <v>2.5</v>
      </c>
      <c r="G16432">
        <v>3</v>
      </c>
      <c r="I16432">
        <v>17</v>
      </c>
      <c r="J16432">
        <v>29</v>
      </c>
      <c r="L16432">
        <v>36</v>
      </c>
      <c r="N16432">
        <v>16</v>
      </c>
      <c r="P16432">
        <v>1</v>
      </c>
      <c r="Q16432">
        <v>3</v>
      </c>
      <c r="S16432">
        <v>1</v>
      </c>
    </row>
    <row r="16433" spans="1:19" x14ac:dyDescent="0.2">
      <c r="A16433" t="s">
        <v>33927</v>
      </c>
      <c r="B16433" t="s">
        <v>33739</v>
      </c>
      <c r="C16433" t="s">
        <v>220</v>
      </c>
      <c r="D16433" t="s">
        <v>1000</v>
      </c>
      <c r="E16433" s="23">
        <v>44652</v>
      </c>
      <c r="F16433">
        <v>0</v>
      </c>
      <c r="G16433">
        <v>0</v>
      </c>
      <c r="I16433">
        <v>0</v>
      </c>
      <c r="J16433">
        <v>0</v>
      </c>
      <c r="L16433">
        <v>0</v>
      </c>
      <c r="N16433">
        <v>0</v>
      </c>
      <c r="P16433">
        <v>0</v>
      </c>
      <c r="Q16433">
        <v>0</v>
      </c>
      <c r="S16433">
        <v>0</v>
      </c>
    </row>
    <row r="16434" spans="1:19" x14ac:dyDescent="0.2">
      <c r="A16434" t="s">
        <v>33928</v>
      </c>
      <c r="B16434" t="s">
        <v>33740</v>
      </c>
      <c r="C16434" t="s">
        <v>25330</v>
      </c>
      <c r="D16434" t="s">
        <v>1001</v>
      </c>
      <c r="E16434" s="23">
        <v>44652</v>
      </c>
      <c r="F16434">
        <v>0</v>
      </c>
      <c r="G16434">
        <v>0</v>
      </c>
      <c r="I16434">
        <v>0</v>
      </c>
      <c r="J16434">
        <v>0</v>
      </c>
      <c r="L16434">
        <v>0</v>
      </c>
      <c r="N16434">
        <v>0</v>
      </c>
      <c r="P16434">
        <v>0</v>
      </c>
      <c r="Q16434">
        <v>0</v>
      </c>
      <c r="S16434">
        <v>0</v>
      </c>
    </row>
    <row r="16435" spans="1:19" x14ac:dyDescent="0.2">
      <c r="A16435" t="s">
        <v>33929</v>
      </c>
      <c r="B16435" t="s">
        <v>33741</v>
      </c>
      <c r="C16435" t="s">
        <v>25330</v>
      </c>
      <c r="D16435" t="s">
        <v>1000</v>
      </c>
      <c r="E16435" s="23">
        <v>44652</v>
      </c>
      <c r="F16435">
        <v>0</v>
      </c>
      <c r="G16435">
        <v>0</v>
      </c>
      <c r="I16435">
        <v>0</v>
      </c>
      <c r="J16435">
        <v>0</v>
      </c>
      <c r="L16435">
        <v>0</v>
      </c>
      <c r="N16435">
        <v>0</v>
      </c>
      <c r="P16435">
        <v>0</v>
      </c>
      <c r="Q16435">
        <v>0</v>
      </c>
      <c r="S16435">
        <v>0</v>
      </c>
    </row>
    <row r="16436" spans="1:19" x14ac:dyDescent="0.2">
      <c r="A16436" t="s">
        <v>33930</v>
      </c>
      <c r="B16436" t="s">
        <v>33742</v>
      </c>
      <c r="C16436" t="s">
        <v>199</v>
      </c>
      <c r="D16436" t="s">
        <v>1000</v>
      </c>
      <c r="E16436" s="23">
        <v>44652</v>
      </c>
      <c r="F16436">
        <v>7</v>
      </c>
      <c r="G16436">
        <v>7</v>
      </c>
      <c r="I16436">
        <v>55</v>
      </c>
      <c r="J16436">
        <v>76</v>
      </c>
      <c r="L16436">
        <v>73</v>
      </c>
      <c r="N16436">
        <v>55</v>
      </c>
      <c r="P16436">
        <v>0</v>
      </c>
      <c r="Q16436">
        <v>3</v>
      </c>
      <c r="S16436">
        <v>0</v>
      </c>
    </row>
    <row r="16437" spans="1:19" x14ac:dyDescent="0.2">
      <c r="A16437" t="s">
        <v>33931</v>
      </c>
      <c r="B16437" t="s">
        <v>33743</v>
      </c>
      <c r="C16437" t="s">
        <v>199</v>
      </c>
      <c r="D16437" t="s">
        <v>1001</v>
      </c>
      <c r="E16437" s="23">
        <v>44652</v>
      </c>
      <c r="F16437">
        <v>0</v>
      </c>
      <c r="G16437">
        <v>0</v>
      </c>
      <c r="I16437">
        <v>0</v>
      </c>
      <c r="J16437">
        <v>0</v>
      </c>
      <c r="L16437">
        <v>0</v>
      </c>
      <c r="N16437">
        <v>0</v>
      </c>
      <c r="P16437">
        <v>0</v>
      </c>
      <c r="Q16437">
        <v>0</v>
      </c>
      <c r="S16437">
        <v>0</v>
      </c>
    </row>
    <row r="16438" spans="1:19" x14ac:dyDescent="0.2">
      <c r="A16438" t="s">
        <v>33932</v>
      </c>
      <c r="B16438" t="s">
        <v>33744</v>
      </c>
      <c r="C16438" t="s">
        <v>901</v>
      </c>
      <c r="D16438" t="s">
        <v>1000</v>
      </c>
      <c r="E16438" s="23">
        <v>44652</v>
      </c>
      <c r="F16438">
        <v>3</v>
      </c>
      <c r="G16438">
        <v>3.5</v>
      </c>
      <c r="I16438">
        <v>16</v>
      </c>
      <c r="J16438">
        <v>17</v>
      </c>
      <c r="L16438">
        <v>20</v>
      </c>
      <c r="N16438">
        <v>16</v>
      </c>
      <c r="P16438">
        <v>0</v>
      </c>
      <c r="Q16438">
        <v>2</v>
      </c>
      <c r="S16438">
        <v>0</v>
      </c>
    </row>
    <row r="16439" spans="1:19" x14ac:dyDescent="0.2">
      <c r="A16439" t="s">
        <v>33933</v>
      </c>
      <c r="B16439" t="s">
        <v>33745</v>
      </c>
      <c r="C16439" t="s">
        <v>901</v>
      </c>
      <c r="D16439" t="s">
        <v>1001</v>
      </c>
      <c r="E16439" s="23">
        <v>44652</v>
      </c>
      <c r="F16439">
        <v>0</v>
      </c>
      <c r="G16439">
        <v>0</v>
      </c>
      <c r="I16439">
        <v>0</v>
      </c>
      <c r="J16439">
        <v>0</v>
      </c>
      <c r="L16439">
        <v>0</v>
      </c>
      <c r="N16439">
        <v>0</v>
      </c>
      <c r="P16439">
        <v>0</v>
      </c>
      <c r="Q16439">
        <v>0</v>
      </c>
      <c r="S16439">
        <v>0</v>
      </c>
    </row>
    <row r="16440" spans="1:19" x14ac:dyDescent="0.2">
      <c r="A16440" t="s">
        <v>33934</v>
      </c>
      <c r="B16440" t="s">
        <v>33746</v>
      </c>
      <c r="C16440" t="s">
        <v>903</v>
      </c>
      <c r="D16440" t="s">
        <v>1000</v>
      </c>
      <c r="E16440" s="23">
        <v>44652</v>
      </c>
      <c r="F16440">
        <v>3.5</v>
      </c>
      <c r="G16440">
        <v>2.5</v>
      </c>
      <c r="I16440">
        <v>18</v>
      </c>
      <c r="J16440">
        <v>19</v>
      </c>
      <c r="L16440">
        <v>13</v>
      </c>
      <c r="N16440">
        <v>14</v>
      </c>
      <c r="P16440">
        <v>1</v>
      </c>
      <c r="Q16440">
        <v>1</v>
      </c>
      <c r="S16440">
        <v>4</v>
      </c>
    </row>
    <row r="16441" spans="1:19" x14ac:dyDescent="0.2">
      <c r="A16441" t="s">
        <v>33935</v>
      </c>
      <c r="B16441" t="s">
        <v>33747</v>
      </c>
      <c r="C16441" t="s">
        <v>903</v>
      </c>
      <c r="D16441" t="s">
        <v>1001</v>
      </c>
      <c r="E16441" s="23">
        <v>44652</v>
      </c>
      <c r="F16441">
        <v>0</v>
      </c>
      <c r="G16441">
        <v>0</v>
      </c>
      <c r="I16441">
        <v>0</v>
      </c>
      <c r="J16441">
        <v>0</v>
      </c>
      <c r="L16441">
        <v>0</v>
      </c>
      <c r="N16441">
        <v>0</v>
      </c>
      <c r="P16441">
        <v>0</v>
      </c>
      <c r="Q16441">
        <v>0</v>
      </c>
      <c r="S16441">
        <v>0</v>
      </c>
    </row>
    <row r="16442" spans="1:19" x14ac:dyDescent="0.2">
      <c r="A16442" t="s">
        <v>33936</v>
      </c>
      <c r="B16442" t="s">
        <v>33748</v>
      </c>
      <c r="C16442" t="s">
        <v>198</v>
      </c>
      <c r="D16442" t="s">
        <v>1002</v>
      </c>
      <c r="E16442" s="23">
        <v>44652</v>
      </c>
      <c r="F16442">
        <v>0</v>
      </c>
      <c r="G16442">
        <v>0</v>
      </c>
      <c r="I16442">
        <v>0</v>
      </c>
      <c r="J16442">
        <v>0</v>
      </c>
      <c r="L16442">
        <v>0</v>
      </c>
      <c r="N16442">
        <v>0</v>
      </c>
      <c r="P16442">
        <v>0</v>
      </c>
      <c r="Q16442">
        <v>0</v>
      </c>
      <c r="S16442">
        <v>0</v>
      </c>
    </row>
    <row r="16443" spans="1:19" x14ac:dyDescent="0.2">
      <c r="A16443" t="s">
        <v>33937</v>
      </c>
      <c r="B16443" t="s">
        <v>33749</v>
      </c>
      <c r="C16443" t="s">
        <v>25855</v>
      </c>
      <c r="D16443" t="s">
        <v>1002</v>
      </c>
      <c r="E16443" s="23">
        <v>44652</v>
      </c>
      <c r="F16443">
        <v>2</v>
      </c>
      <c r="G16443">
        <v>3</v>
      </c>
      <c r="I16443">
        <v>4</v>
      </c>
      <c r="J16443">
        <v>12</v>
      </c>
      <c r="L16443">
        <v>18</v>
      </c>
      <c r="N16443">
        <v>2</v>
      </c>
      <c r="P16443">
        <v>0</v>
      </c>
      <c r="Q16443">
        <v>4</v>
      </c>
      <c r="S16443">
        <v>2</v>
      </c>
    </row>
    <row r="16444" spans="1:19" x14ac:dyDescent="0.2">
      <c r="A16444" t="s">
        <v>33938</v>
      </c>
      <c r="B16444" t="s">
        <v>33750</v>
      </c>
      <c r="C16444" t="s">
        <v>962</v>
      </c>
      <c r="D16444" t="s">
        <v>1002</v>
      </c>
      <c r="E16444" s="23">
        <v>44652</v>
      </c>
      <c r="F16444">
        <v>0</v>
      </c>
      <c r="G16444">
        <v>0</v>
      </c>
      <c r="I16444">
        <v>0</v>
      </c>
      <c r="J16444">
        <v>0</v>
      </c>
      <c r="L16444">
        <v>0</v>
      </c>
      <c r="N16444">
        <v>0</v>
      </c>
      <c r="P16444">
        <v>0</v>
      </c>
      <c r="Q16444">
        <v>0</v>
      </c>
      <c r="S16444">
        <v>0</v>
      </c>
    </row>
    <row r="16445" spans="1:19" x14ac:dyDescent="0.2">
      <c r="A16445" t="s">
        <v>33939</v>
      </c>
      <c r="B16445" t="s">
        <v>33751</v>
      </c>
      <c r="C16445" t="s">
        <v>199</v>
      </c>
      <c r="D16445" t="s">
        <v>1002</v>
      </c>
      <c r="E16445" s="23">
        <v>44652</v>
      </c>
      <c r="F16445">
        <v>7</v>
      </c>
      <c r="G16445">
        <v>7</v>
      </c>
      <c r="I16445">
        <v>55</v>
      </c>
      <c r="J16445">
        <v>76</v>
      </c>
      <c r="L16445">
        <v>73</v>
      </c>
      <c r="N16445">
        <v>55</v>
      </c>
      <c r="P16445">
        <v>0</v>
      </c>
      <c r="Q16445">
        <v>3</v>
      </c>
      <c r="S16445">
        <v>0</v>
      </c>
    </row>
    <row r="16446" spans="1:19" x14ac:dyDescent="0.2">
      <c r="A16446" t="s">
        <v>33940</v>
      </c>
      <c r="B16446" t="s">
        <v>33752</v>
      </c>
      <c r="C16446" t="s">
        <v>348</v>
      </c>
      <c r="D16446" t="s">
        <v>1002</v>
      </c>
      <c r="E16446" s="23">
        <v>44652</v>
      </c>
      <c r="F16446">
        <v>0</v>
      </c>
      <c r="G16446">
        <v>0</v>
      </c>
      <c r="I16446">
        <v>0</v>
      </c>
      <c r="J16446">
        <v>0</v>
      </c>
      <c r="L16446">
        <v>0</v>
      </c>
      <c r="N16446">
        <v>0</v>
      </c>
      <c r="P16446">
        <v>0</v>
      </c>
      <c r="Q16446">
        <v>0</v>
      </c>
      <c r="S16446">
        <v>0</v>
      </c>
    </row>
    <row r="16447" spans="1:19" x14ac:dyDescent="0.2">
      <c r="A16447" t="s">
        <v>33941</v>
      </c>
      <c r="B16447" t="s">
        <v>33753</v>
      </c>
      <c r="C16447" t="s">
        <v>357</v>
      </c>
      <c r="D16447" t="s">
        <v>1002</v>
      </c>
      <c r="E16447" s="23">
        <v>44652</v>
      </c>
      <c r="F16447">
        <v>0</v>
      </c>
      <c r="G16447">
        <v>0</v>
      </c>
      <c r="I16447">
        <v>0</v>
      </c>
      <c r="J16447">
        <v>0</v>
      </c>
      <c r="L16447">
        <v>0</v>
      </c>
      <c r="N16447">
        <v>0</v>
      </c>
      <c r="P16447">
        <v>0</v>
      </c>
      <c r="Q16447">
        <v>0</v>
      </c>
      <c r="S16447">
        <v>0</v>
      </c>
    </row>
    <row r="16448" spans="1:19" x14ac:dyDescent="0.2">
      <c r="A16448" t="s">
        <v>33942</v>
      </c>
      <c r="B16448" t="s">
        <v>33754</v>
      </c>
      <c r="C16448" t="s">
        <v>227</v>
      </c>
      <c r="D16448" t="s">
        <v>1002</v>
      </c>
      <c r="E16448" s="23">
        <v>44652</v>
      </c>
      <c r="F16448">
        <v>0</v>
      </c>
      <c r="G16448">
        <v>0</v>
      </c>
      <c r="I16448">
        <v>0</v>
      </c>
      <c r="J16448">
        <v>0</v>
      </c>
      <c r="L16448">
        <v>0</v>
      </c>
      <c r="N16448">
        <v>0</v>
      </c>
      <c r="P16448">
        <v>0</v>
      </c>
      <c r="Q16448">
        <v>0</v>
      </c>
      <c r="S16448">
        <v>0</v>
      </c>
    </row>
    <row r="16449" spans="1:19" x14ac:dyDescent="0.2">
      <c r="A16449" t="s">
        <v>33943</v>
      </c>
      <c r="B16449" t="s">
        <v>33755</v>
      </c>
      <c r="C16449" t="s">
        <v>203</v>
      </c>
      <c r="D16449" t="s">
        <v>1002</v>
      </c>
      <c r="E16449" s="23">
        <v>44652</v>
      </c>
      <c r="F16449">
        <v>0</v>
      </c>
      <c r="G16449">
        <v>0</v>
      </c>
      <c r="I16449">
        <v>0</v>
      </c>
      <c r="J16449">
        <v>0</v>
      </c>
      <c r="L16449">
        <v>0</v>
      </c>
      <c r="N16449">
        <v>0</v>
      </c>
      <c r="P16449">
        <v>0</v>
      </c>
      <c r="Q16449">
        <v>0</v>
      </c>
      <c r="S16449">
        <v>0</v>
      </c>
    </row>
    <row r="16450" spans="1:19" x14ac:dyDescent="0.2">
      <c r="A16450" t="s">
        <v>33944</v>
      </c>
      <c r="B16450" t="s">
        <v>33756</v>
      </c>
      <c r="C16450" t="s">
        <v>387</v>
      </c>
      <c r="D16450" t="s">
        <v>1002</v>
      </c>
      <c r="E16450" s="23">
        <v>44652</v>
      </c>
      <c r="F16450">
        <v>0</v>
      </c>
      <c r="G16450">
        <v>0</v>
      </c>
      <c r="I16450">
        <v>0</v>
      </c>
      <c r="J16450">
        <v>0</v>
      </c>
      <c r="L16450">
        <v>0</v>
      </c>
      <c r="N16450">
        <v>0</v>
      </c>
      <c r="P16450">
        <v>0</v>
      </c>
      <c r="Q16450">
        <v>0</v>
      </c>
      <c r="S16450">
        <v>0</v>
      </c>
    </row>
    <row r="16451" spans="1:19" x14ac:dyDescent="0.2">
      <c r="A16451" t="s">
        <v>33945</v>
      </c>
      <c r="B16451" t="s">
        <v>33757</v>
      </c>
      <c r="C16451" t="s">
        <v>223</v>
      </c>
      <c r="D16451" t="s">
        <v>1002</v>
      </c>
      <c r="E16451" s="23">
        <v>44652</v>
      </c>
      <c r="F16451">
        <v>0</v>
      </c>
      <c r="G16451">
        <v>0</v>
      </c>
      <c r="I16451">
        <v>0</v>
      </c>
      <c r="J16451">
        <v>0</v>
      </c>
      <c r="L16451">
        <v>0</v>
      </c>
      <c r="N16451">
        <v>0</v>
      </c>
      <c r="P16451">
        <v>0</v>
      </c>
      <c r="Q16451">
        <v>0</v>
      </c>
      <c r="S16451">
        <v>0</v>
      </c>
    </row>
    <row r="16452" spans="1:19" x14ac:dyDescent="0.2">
      <c r="A16452" t="s">
        <v>33946</v>
      </c>
      <c r="B16452" t="s">
        <v>33758</v>
      </c>
      <c r="C16452" t="s">
        <v>346</v>
      </c>
      <c r="D16452" t="s">
        <v>1002</v>
      </c>
      <c r="E16452" s="23">
        <v>44652</v>
      </c>
      <c r="F16452">
        <v>0</v>
      </c>
      <c r="G16452">
        <v>0</v>
      </c>
      <c r="I16452">
        <v>0</v>
      </c>
      <c r="J16452">
        <v>0</v>
      </c>
      <c r="L16452">
        <v>0</v>
      </c>
      <c r="N16452">
        <v>0</v>
      </c>
      <c r="P16452">
        <v>0</v>
      </c>
      <c r="Q16452">
        <v>0</v>
      </c>
      <c r="S16452">
        <v>0</v>
      </c>
    </row>
    <row r="16453" spans="1:19" x14ac:dyDescent="0.2">
      <c r="A16453" t="s">
        <v>33947</v>
      </c>
      <c r="B16453" t="s">
        <v>33759</v>
      </c>
      <c r="C16453" t="s">
        <v>207</v>
      </c>
      <c r="D16453" t="s">
        <v>1002</v>
      </c>
      <c r="E16453" s="23">
        <v>44652</v>
      </c>
      <c r="F16453">
        <v>5</v>
      </c>
      <c r="G16453">
        <v>8.5</v>
      </c>
      <c r="I16453">
        <v>22</v>
      </c>
      <c r="J16453">
        <v>26</v>
      </c>
      <c r="L16453">
        <v>49</v>
      </c>
      <c r="N16453">
        <v>15</v>
      </c>
      <c r="P16453">
        <v>0</v>
      </c>
      <c r="Q16453">
        <v>0</v>
      </c>
      <c r="S16453">
        <v>7</v>
      </c>
    </row>
    <row r="16454" spans="1:19" x14ac:dyDescent="0.2">
      <c r="A16454" t="s">
        <v>33948</v>
      </c>
      <c r="B16454" t="s">
        <v>33760</v>
      </c>
      <c r="C16454" t="s">
        <v>212</v>
      </c>
      <c r="D16454" t="s">
        <v>1002</v>
      </c>
      <c r="E16454" s="23">
        <v>44652</v>
      </c>
      <c r="F16454">
        <v>2.5</v>
      </c>
      <c r="G16454">
        <v>4.5</v>
      </c>
      <c r="I16454">
        <v>3</v>
      </c>
      <c r="J16454">
        <v>14</v>
      </c>
      <c r="L16454">
        <v>26</v>
      </c>
      <c r="N16454">
        <v>2</v>
      </c>
      <c r="P16454">
        <v>0</v>
      </c>
      <c r="Q16454">
        <v>1</v>
      </c>
      <c r="S16454">
        <v>1</v>
      </c>
    </row>
    <row r="16455" spans="1:19" x14ac:dyDescent="0.2">
      <c r="A16455" t="s">
        <v>33949</v>
      </c>
      <c r="B16455" t="s">
        <v>33761</v>
      </c>
      <c r="C16455" t="s">
        <v>963</v>
      </c>
      <c r="D16455" t="s">
        <v>1002</v>
      </c>
      <c r="E16455" s="23">
        <v>44652</v>
      </c>
      <c r="F16455">
        <v>0</v>
      </c>
      <c r="G16455">
        <v>0</v>
      </c>
      <c r="I16455">
        <v>0</v>
      </c>
      <c r="J16455">
        <v>0</v>
      </c>
      <c r="L16455">
        <v>0</v>
      </c>
      <c r="N16455">
        <v>0</v>
      </c>
      <c r="P16455">
        <v>0</v>
      </c>
      <c r="Q16455">
        <v>0</v>
      </c>
      <c r="S16455">
        <v>0</v>
      </c>
    </row>
    <row r="16456" spans="1:19" x14ac:dyDescent="0.2">
      <c r="A16456" t="s">
        <v>33950</v>
      </c>
      <c r="B16456" t="s">
        <v>33762</v>
      </c>
      <c r="C16456" t="s">
        <v>225</v>
      </c>
      <c r="D16456" t="s">
        <v>1002</v>
      </c>
      <c r="E16456" s="23">
        <v>44652</v>
      </c>
      <c r="F16456">
        <v>3.5</v>
      </c>
      <c r="G16456">
        <v>4</v>
      </c>
      <c r="I16456">
        <v>19</v>
      </c>
      <c r="J16456">
        <v>49</v>
      </c>
      <c r="L16456">
        <v>56</v>
      </c>
      <c r="N16456">
        <v>9</v>
      </c>
      <c r="P16456">
        <v>2</v>
      </c>
      <c r="Q16456">
        <v>4</v>
      </c>
      <c r="S16456">
        <v>10</v>
      </c>
    </row>
    <row r="16457" spans="1:19" x14ac:dyDescent="0.2">
      <c r="A16457" t="s">
        <v>33951</v>
      </c>
      <c r="B16457" t="s">
        <v>33763</v>
      </c>
      <c r="C16457" t="s">
        <v>901</v>
      </c>
      <c r="D16457" t="s">
        <v>1002</v>
      </c>
      <c r="E16457" s="23">
        <v>44652</v>
      </c>
      <c r="F16457">
        <v>3</v>
      </c>
      <c r="G16457">
        <v>3.5</v>
      </c>
      <c r="I16457">
        <v>16</v>
      </c>
      <c r="J16457">
        <v>17</v>
      </c>
      <c r="L16457">
        <v>20</v>
      </c>
      <c r="N16457">
        <v>16</v>
      </c>
      <c r="P16457">
        <v>0</v>
      </c>
      <c r="Q16457">
        <v>2</v>
      </c>
      <c r="S16457">
        <v>0</v>
      </c>
    </row>
    <row r="16458" spans="1:19" x14ac:dyDescent="0.2">
      <c r="A16458" t="s">
        <v>33952</v>
      </c>
      <c r="B16458" t="s">
        <v>33764</v>
      </c>
      <c r="C16458" t="s">
        <v>232</v>
      </c>
      <c r="D16458" t="s">
        <v>1002</v>
      </c>
      <c r="E16458" s="23">
        <v>44652</v>
      </c>
      <c r="F16458">
        <v>13</v>
      </c>
      <c r="G16458">
        <v>14</v>
      </c>
      <c r="I16458">
        <v>101</v>
      </c>
      <c r="J16458">
        <v>128</v>
      </c>
      <c r="L16458">
        <v>130</v>
      </c>
      <c r="N16458">
        <v>97</v>
      </c>
      <c r="P16458">
        <v>9</v>
      </c>
      <c r="Q16458">
        <v>9</v>
      </c>
      <c r="S16458">
        <v>4</v>
      </c>
    </row>
    <row r="16459" spans="1:19" x14ac:dyDescent="0.2">
      <c r="A16459" t="s">
        <v>33953</v>
      </c>
      <c r="B16459" t="s">
        <v>33765</v>
      </c>
      <c r="C16459" t="s">
        <v>317</v>
      </c>
      <c r="D16459" t="s">
        <v>1002</v>
      </c>
      <c r="E16459" s="23">
        <v>44652</v>
      </c>
      <c r="F16459">
        <v>5.5</v>
      </c>
      <c r="G16459">
        <v>8</v>
      </c>
      <c r="I16459">
        <v>11</v>
      </c>
      <c r="J16459">
        <v>30</v>
      </c>
      <c r="L16459">
        <v>45</v>
      </c>
      <c r="N16459">
        <v>11</v>
      </c>
      <c r="P16459">
        <v>0</v>
      </c>
      <c r="Q16459">
        <v>0</v>
      </c>
      <c r="S16459">
        <v>0</v>
      </c>
    </row>
    <row r="16460" spans="1:19" x14ac:dyDescent="0.2">
      <c r="A16460" t="s">
        <v>33954</v>
      </c>
      <c r="B16460" t="s">
        <v>33766</v>
      </c>
      <c r="C16460" t="s">
        <v>25330</v>
      </c>
      <c r="D16460" t="s">
        <v>1002</v>
      </c>
      <c r="E16460" s="23">
        <v>44652</v>
      </c>
      <c r="F16460">
        <v>0</v>
      </c>
      <c r="G16460">
        <v>0</v>
      </c>
      <c r="I16460">
        <v>0</v>
      </c>
      <c r="J16460">
        <v>0</v>
      </c>
      <c r="L16460">
        <v>0</v>
      </c>
      <c r="N16460">
        <v>0</v>
      </c>
      <c r="P16460">
        <v>0</v>
      </c>
      <c r="Q16460">
        <v>0</v>
      </c>
      <c r="S16460">
        <v>0</v>
      </c>
    </row>
    <row r="16461" spans="1:19" x14ac:dyDescent="0.2">
      <c r="A16461" t="s">
        <v>33955</v>
      </c>
      <c r="B16461" t="s">
        <v>33767</v>
      </c>
      <c r="C16461" t="s">
        <v>214</v>
      </c>
      <c r="D16461" t="s">
        <v>1002</v>
      </c>
      <c r="E16461" s="23">
        <v>44652</v>
      </c>
      <c r="F16461">
        <v>14.5</v>
      </c>
      <c r="G16461">
        <v>14.5</v>
      </c>
      <c r="I16461">
        <v>80</v>
      </c>
      <c r="J16461">
        <v>121</v>
      </c>
      <c r="L16461">
        <v>114</v>
      </c>
      <c r="N16461">
        <v>74</v>
      </c>
      <c r="P16461">
        <v>5</v>
      </c>
      <c r="Q16461">
        <v>8</v>
      </c>
      <c r="S16461">
        <v>6</v>
      </c>
    </row>
    <row r="16462" spans="1:19" x14ac:dyDescent="0.2">
      <c r="A16462" t="s">
        <v>33956</v>
      </c>
      <c r="B16462" t="s">
        <v>33768</v>
      </c>
      <c r="C16462" t="s">
        <v>903</v>
      </c>
      <c r="D16462" t="s">
        <v>1002</v>
      </c>
      <c r="E16462" s="23">
        <v>44652</v>
      </c>
      <c r="F16462">
        <v>3.5</v>
      </c>
      <c r="G16462">
        <v>2.5</v>
      </c>
      <c r="I16462">
        <v>18</v>
      </c>
      <c r="J16462">
        <v>19</v>
      </c>
      <c r="L16462">
        <v>13</v>
      </c>
      <c r="N16462">
        <v>14</v>
      </c>
      <c r="P16462">
        <v>1</v>
      </c>
      <c r="Q16462">
        <v>1</v>
      </c>
      <c r="S16462">
        <v>4</v>
      </c>
    </row>
    <row r="16463" spans="1:19" x14ac:dyDescent="0.2">
      <c r="A16463" t="s">
        <v>33957</v>
      </c>
      <c r="B16463" t="s">
        <v>33769</v>
      </c>
      <c r="C16463" t="s">
        <v>230</v>
      </c>
      <c r="D16463" t="s">
        <v>1002</v>
      </c>
      <c r="E16463" s="23">
        <v>44652</v>
      </c>
      <c r="F16463">
        <v>0</v>
      </c>
      <c r="G16463">
        <v>0</v>
      </c>
      <c r="I16463">
        <v>0</v>
      </c>
      <c r="J16463">
        <v>0</v>
      </c>
      <c r="L16463">
        <v>0</v>
      </c>
      <c r="N16463">
        <v>0</v>
      </c>
      <c r="P16463">
        <v>0</v>
      </c>
      <c r="Q16463">
        <v>0</v>
      </c>
      <c r="S16463">
        <v>0</v>
      </c>
    </row>
    <row r="16464" spans="1:19" x14ac:dyDescent="0.2">
      <c r="A16464" t="s">
        <v>33958</v>
      </c>
      <c r="B16464" t="s">
        <v>33770</v>
      </c>
      <c r="C16464" t="s">
        <v>234</v>
      </c>
      <c r="D16464" t="s">
        <v>1002</v>
      </c>
      <c r="E16464" s="23">
        <v>44652</v>
      </c>
      <c r="F16464">
        <v>0</v>
      </c>
      <c r="G16464">
        <v>0</v>
      </c>
      <c r="I16464">
        <v>0</v>
      </c>
      <c r="J16464">
        <v>0</v>
      </c>
      <c r="L16464">
        <v>0</v>
      </c>
      <c r="N16464">
        <v>0</v>
      </c>
      <c r="P16464">
        <v>0</v>
      </c>
      <c r="Q16464">
        <v>0</v>
      </c>
      <c r="S16464">
        <v>0</v>
      </c>
    </row>
    <row r="16465" spans="1:19" x14ac:dyDescent="0.2">
      <c r="A16465" t="s">
        <v>33959</v>
      </c>
      <c r="B16465" t="s">
        <v>33771</v>
      </c>
      <c r="C16465" t="s">
        <v>217</v>
      </c>
      <c r="D16465" t="s">
        <v>1002</v>
      </c>
      <c r="E16465" s="23">
        <v>44652</v>
      </c>
      <c r="F16465">
        <v>0</v>
      </c>
      <c r="G16465">
        <v>0</v>
      </c>
      <c r="I16465">
        <v>0</v>
      </c>
      <c r="J16465">
        <v>0</v>
      </c>
      <c r="L16465">
        <v>0</v>
      </c>
      <c r="N16465">
        <v>0</v>
      </c>
      <c r="P16465">
        <v>0</v>
      </c>
      <c r="Q16465">
        <v>0</v>
      </c>
      <c r="S16465">
        <v>0</v>
      </c>
    </row>
    <row r="16466" spans="1:19" x14ac:dyDescent="0.2">
      <c r="A16466" t="s">
        <v>33960</v>
      </c>
      <c r="B16466" t="s">
        <v>33772</v>
      </c>
      <c r="C16466" t="s">
        <v>342</v>
      </c>
      <c r="D16466" t="s">
        <v>1002</v>
      </c>
      <c r="E16466" s="23">
        <v>44652</v>
      </c>
      <c r="F16466">
        <v>2.5</v>
      </c>
      <c r="G16466">
        <v>3</v>
      </c>
      <c r="I16466">
        <v>17</v>
      </c>
      <c r="J16466">
        <v>29</v>
      </c>
      <c r="L16466">
        <v>36</v>
      </c>
      <c r="N16466">
        <v>16</v>
      </c>
      <c r="P16466">
        <v>1</v>
      </c>
      <c r="Q16466">
        <v>3</v>
      </c>
      <c r="S16466">
        <v>1</v>
      </c>
    </row>
    <row r="16467" spans="1:19" x14ac:dyDescent="0.2">
      <c r="A16467" t="s">
        <v>33961</v>
      </c>
      <c r="B16467" t="s">
        <v>33773</v>
      </c>
      <c r="C16467" t="s">
        <v>220</v>
      </c>
      <c r="D16467" t="s">
        <v>1002</v>
      </c>
      <c r="E16467" s="23">
        <v>44652</v>
      </c>
      <c r="F16467">
        <v>0</v>
      </c>
      <c r="G16467">
        <v>0</v>
      </c>
      <c r="I16467">
        <v>0</v>
      </c>
      <c r="J16467">
        <v>0</v>
      </c>
      <c r="L16467">
        <v>0</v>
      </c>
      <c r="N16467">
        <v>0</v>
      </c>
      <c r="P16467">
        <v>0</v>
      </c>
      <c r="Q16467">
        <v>0</v>
      </c>
      <c r="S16467">
        <v>0</v>
      </c>
    </row>
    <row r="16468" spans="1:19" x14ac:dyDescent="0.2">
      <c r="A16468" t="s">
        <v>33962</v>
      </c>
      <c r="B16468" t="s">
        <v>33774</v>
      </c>
      <c r="C16468" t="s">
        <v>242</v>
      </c>
      <c r="D16468" t="s">
        <v>1000</v>
      </c>
      <c r="E16468" s="23">
        <v>44652</v>
      </c>
      <c r="F16468">
        <v>0</v>
      </c>
      <c r="G16468">
        <v>0</v>
      </c>
      <c r="I16468">
        <v>0</v>
      </c>
      <c r="J16468">
        <v>0</v>
      </c>
      <c r="L16468">
        <v>0</v>
      </c>
      <c r="N16468">
        <v>0</v>
      </c>
      <c r="P16468">
        <v>0</v>
      </c>
      <c r="Q16468">
        <v>0</v>
      </c>
      <c r="S16468">
        <v>0</v>
      </c>
    </row>
    <row r="16469" spans="1:19" x14ac:dyDescent="0.2">
      <c r="A16469" t="s">
        <v>33963</v>
      </c>
      <c r="B16469" t="s">
        <v>33775</v>
      </c>
      <c r="C16469" t="s">
        <v>242</v>
      </c>
      <c r="D16469" t="s">
        <v>1002</v>
      </c>
      <c r="E16469" s="23">
        <v>44652</v>
      </c>
      <c r="F16469">
        <v>0</v>
      </c>
      <c r="G16469">
        <v>0</v>
      </c>
      <c r="I16469">
        <v>0</v>
      </c>
      <c r="J16469">
        <v>0</v>
      </c>
      <c r="L16469">
        <v>0</v>
      </c>
      <c r="N16469">
        <v>0</v>
      </c>
      <c r="P16469">
        <v>0</v>
      </c>
      <c r="Q16469">
        <v>0</v>
      </c>
      <c r="S16469">
        <v>0</v>
      </c>
    </row>
    <row r="16470" spans="1:19" x14ac:dyDescent="0.2">
      <c r="A16470" t="s">
        <v>33964</v>
      </c>
      <c r="B16470" t="s">
        <v>33776</v>
      </c>
      <c r="C16470" t="s">
        <v>2724</v>
      </c>
      <c r="D16470" t="s">
        <v>1000</v>
      </c>
      <c r="E16470" s="23">
        <v>44652</v>
      </c>
      <c r="F16470">
        <v>3</v>
      </c>
      <c r="G16470">
        <v>2</v>
      </c>
      <c r="I16470">
        <v>17</v>
      </c>
      <c r="J16470">
        <v>17</v>
      </c>
      <c r="L16470">
        <v>11</v>
      </c>
      <c r="N16470">
        <v>16</v>
      </c>
      <c r="P16470">
        <v>1</v>
      </c>
      <c r="Q16470">
        <v>1</v>
      </c>
      <c r="S16470">
        <v>1</v>
      </c>
    </row>
    <row r="16471" spans="1:19" x14ac:dyDescent="0.2">
      <c r="A16471" t="s">
        <v>33965</v>
      </c>
      <c r="B16471" t="s">
        <v>33777</v>
      </c>
      <c r="C16471" t="s">
        <v>2724</v>
      </c>
      <c r="D16471" t="s">
        <v>1001</v>
      </c>
      <c r="E16471" s="23">
        <v>44652</v>
      </c>
      <c r="F16471">
        <v>0</v>
      </c>
      <c r="G16471">
        <v>0</v>
      </c>
      <c r="I16471">
        <v>0</v>
      </c>
      <c r="J16471">
        <v>0</v>
      </c>
      <c r="L16471">
        <v>0</v>
      </c>
      <c r="N16471">
        <v>0</v>
      </c>
      <c r="P16471">
        <v>0</v>
      </c>
      <c r="Q16471">
        <v>0</v>
      </c>
      <c r="S16471">
        <v>0</v>
      </c>
    </row>
    <row r="16472" spans="1:19" x14ac:dyDescent="0.2">
      <c r="A16472" t="s">
        <v>33966</v>
      </c>
      <c r="B16472" t="s">
        <v>33778</v>
      </c>
      <c r="C16472" t="s">
        <v>2724</v>
      </c>
      <c r="D16472" t="s">
        <v>1002</v>
      </c>
      <c r="E16472" s="23">
        <v>44652</v>
      </c>
      <c r="F16472">
        <v>3</v>
      </c>
      <c r="G16472">
        <v>2</v>
      </c>
      <c r="I16472">
        <v>17</v>
      </c>
      <c r="J16472">
        <v>17</v>
      </c>
      <c r="L16472">
        <v>11</v>
      </c>
      <c r="N16472">
        <v>16</v>
      </c>
      <c r="P16472">
        <v>1</v>
      </c>
      <c r="Q16472">
        <v>1</v>
      </c>
      <c r="S16472">
        <v>1</v>
      </c>
    </row>
    <row r="16473" spans="1:19" x14ac:dyDescent="0.2">
      <c r="A16473" t="s">
        <v>33967</v>
      </c>
      <c r="B16473" t="s">
        <v>33779</v>
      </c>
      <c r="C16473" t="s">
        <v>237</v>
      </c>
      <c r="D16473" t="s">
        <v>1000</v>
      </c>
      <c r="E16473" s="23">
        <v>44652</v>
      </c>
      <c r="F16473">
        <v>8</v>
      </c>
      <c r="G16473">
        <v>10</v>
      </c>
      <c r="I16473">
        <v>25</v>
      </c>
      <c r="J16473">
        <v>48</v>
      </c>
      <c r="L16473">
        <v>57</v>
      </c>
      <c r="N16473">
        <v>20</v>
      </c>
      <c r="P16473">
        <v>2</v>
      </c>
      <c r="Q16473">
        <v>9</v>
      </c>
      <c r="S16473">
        <v>5</v>
      </c>
    </row>
    <row r="16474" spans="1:19" x14ac:dyDescent="0.2">
      <c r="A16474" t="s">
        <v>33968</v>
      </c>
      <c r="B16474" t="s">
        <v>33780</v>
      </c>
      <c r="C16474" t="s">
        <v>237</v>
      </c>
      <c r="D16474" t="s">
        <v>1002</v>
      </c>
      <c r="E16474" s="23">
        <v>44652</v>
      </c>
      <c r="F16474">
        <v>8</v>
      </c>
      <c r="G16474">
        <v>10</v>
      </c>
      <c r="I16474">
        <v>25</v>
      </c>
      <c r="J16474">
        <v>48</v>
      </c>
      <c r="L16474">
        <v>57</v>
      </c>
      <c r="N16474">
        <v>20</v>
      </c>
      <c r="P16474">
        <v>2</v>
      </c>
      <c r="Q16474">
        <v>9</v>
      </c>
      <c r="S16474">
        <v>5</v>
      </c>
    </row>
    <row r="16475" spans="1:19" x14ac:dyDescent="0.2">
      <c r="A16475" t="s">
        <v>33969</v>
      </c>
      <c r="B16475" t="s">
        <v>33781</v>
      </c>
      <c r="C16475" t="s">
        <v>238</v>
      </c>
      <c r="D16475" t="s">
        <v>1000</v>
      </c>
      <c r="E16475" s="23">
        <v>44652</v>
      </c>
      <c r="F16475">
        <v>3</v>
      </c>
      <c r="G16475">
        <v>4</v>
      </c>
      <c r="I16475">
        <v>9</v>
      </c>
      <c r="J16475">
        <v>15</v>
      </c>
      <c r="L16475">
        <v>20</v>
      </c>
      <c r="N16475">
        <v>6</v>
      </c>
      <c r="P16475">
        <v>7</v>
      </c>
      <c r="Q16475">
        <v>7</v>
      </c>
      <c r="S16475">
        <v>3</v>
      </c>
    </row>
    <row r="16476" spans="1:19" x14ac:dyDescent="0.2">
      <c r="A16476" t="s">
        <v>33970</v>
      </c>
      <c r="B16476" t="s">
        <v>33782</v>
      </c>
      <c r="C16476" t="s">
        <v>238</v>
      </c>
      <c r="D16476" t="s">
        <v>1002</v>
      </c>
      <c r="E16476" s="23">
        <v>44652</v>
      </c>
      <c r="F16476">
        <v>3</v>
      </c>
      <c r="G16476">
        <v>4</v>
      </c>
      <c r="I16476">
        <v>9</v>
      </c>
      <c r="J16476">
        <v>15</v>
      </c>
      <c r="L16476">
        <v>20</v>
      </c>
      <c r="N16476">
        <v>6</v>
      </c>
      <c r="P16476">
        <v>7</v>
      </c>
      <c r="Q16476">
        <v>7</v>
      </c>
      <c r="S16476">
        <v>3</v>
      </c>
    </row>
    <row r="16477" spans="1:19" x14ac:dyDescent="0.2">
      <c r="A16477" t="s">
        <v>33971</v>
      </c>
      <c r="B16477" t="s">
        <v>33783</v>
      </c>
      <c r="C16477" t="s">
        <v>239</v>
      </c>
      <c r="D16477" t="s">
        <v>1000</v>
      </c>
      <c r="E16477" s="23">
        <v>44652</v>
      </c>
      <c r="F16477">
        <v>0</v>
      </c>
      <c r="G16477">
        <v>0</v>
      </c>
      <c r="I16477">
        <v>0</v>
      </c>
      <c r="J16477">
        <v>0</v>
      </c>
      <c r="L16477">
        <v>0</v>
      </c>
      <c r="N16477">
        <v>0</v>
      </c>
      <c r="P16477">
        <v>0</v>
      </c>
      <c r="Q16477">
        <v>0</v>
      </c>
      <c r="S16477">
        <v>0</v>
      </c>
    </row>
    <row r="16478" spans="1:19" x14ac:dyDescent="0.2">
      <c r="A16478" t="s">
        <v>33972</v>
      </c>
      <c r="B16478" t="s">
        <v>33784</v>
      </c>
      <c r="C16478" t="s">
        <v>239</v>
      </c>
      <c r="D16478" t="s">
        <v>1002</v>
      </c>
      <c r="E16478" s="23">
        <v>44652</v>
      </c>
      <c r="F16478">
        <v>0</v>
      </c>
      <c r="G16478">
        <v>0</v>
      </c>
      <c r="I16478">
        <v>0</v>
      </c>
      <c r="J16478">
        <v>0</v>
      </c>
      <c r="L16478">
        <v>0</v>
      </c>
      <c r="N16478">
        <v>0</v>
      </c>
      <c r="P16478">
        <v>0</v>
      </c>
      <c r="Q16478">
        <v>0</v>
      </c>
      <c r="S16478">
        <v>0</v>
      </c>
    </row>
    <row r="16479" spans="1:19" x14ac:dyDescent="0.2">
      <c r="A16479" t="s">
        <v>33973</v>
      </c>
      <c r="B16479" t="s">
        <v>33785</v>
      </c>
      <c r="C16479" t="s">
        <v>1988</v>
      </c>
      <c r="D16479" t="s">
        <v>1000</v>
      </c>
      <c r="E16479" s="23">
        <v>44652</v>
      </c>
      <c r="F16479">
        <v>3.5</v>
      </c>
      <c r="G16479">
        <v>4</v>
      </c>
      <c r="I16479">
        <v>17</v>
      </c>
      <c r="J16479">
        <v>19</v>
      </c>
      <c r="L16479">
        <v>22</v>
      </c>
      <c r="N16479">
        <v>14</v>
      </c>
      <c r="P16479">
        <v>0</v>
      </c>
      <c r="Q16479">
        <v>2</v>
      </c>
      <c r="S16479">
        <v>3</v>
      </c>
    </row>
    <row r="16480" spans="1:19" x14ac:dyDescent="0.2">
      <c r="A16480" t="s">
        <v>33974</v>
      </c>
      <c r="B16480" t="s">
        <v>33786</v>
      </c>
      <c r="C16480" t="s">
        <v>1988</v>
      </c>
      <c r="D16480" t="s">
        <v>1001</v>
      </c>
      <c r="E16480" s="23">
        <v>44652</v>
      </c>
      <c r="F16480">
        <v>0</v>
      </c>
      <c r="G16480">
        <v>0</v>
      </c>
      <c r="I16480">
        <v>0</v>
      </c>
      <c r="J16480">
        <v>0</v>
      </c>
      <c r="L16480">
        <v>0</v>
      </c>
      <c r="N16480">
        <v>0</v>
      </c>
      <c r="P16480">
        <v>0</v>
      </c>
      <c r="Q16480">
        <v>0</v>
      </c>
      <c r="S16480">
        <v>0</v>
      </c>
    </row>
    <row r="16481" spans="1:19" x14ac:dyDescent="0.2">
      <c r="A16481" t="s">
        <v>33975</v>
      </c>
      <c r="B16481" t="s">
        <v>33787</v>
      </c>
      <c r="C16481" t="s">
        <v>1988</v>
      </c>
      <c r="D16481" t="s">
        <v>1002</v>
      </c>
      <c r="E16481" s="23">
        <v>44652</v>
      </c>
      <c r="F16481">
        <v>3.5</v>
      </c>
      <c r="G16481">
        <v>4</v>
      </c>
      <c r="I16481">
        <v>17</v>
      </c>
      <c r="J16481">
        <v>19</v>
      </c>
      <c r="L16481">
        <v>22</v>
      </c>
      <c r="N16481">
        <v>14</v>
      </c>
      <c r="P16481">
        <v>0</v>
      </c>
      <c r="Q16481">
        <v>2</v>
      </c>
      <c r="S16481">
        <v>3</v>
      </c>
    </row>
    <row r="16482" spans="1:19" x14ac:dyDescent="0.2">
      <c r="A16482" t="s">
        <v>33976</v>
      </c>
      <c r="B16482" t="s">
        <v>33788</v>
      </c>
      <c r="C16482" t="s">
        <v>966</v>
      </c>
      <c r="D16482" t="s">
        <v>1000</v>
      </c>
      <c r="E16482" s="23">
        <v>44652</v>
      </c>
      <c r="F16482">
        <v>0</v>
      </c>
      <c r="G16482">
        <v>0</v>
      </c>
      <c r="I16482">
        <v>0</v>
      </c>
      <c r="J16482">
        <v>0</v>
      </c>
      <c r="L16482">
        <v>0</v>
      </c>
      <c r="N16482">
        <v>0</v>
      </c>
      <c r="P16482">
        <v>0</v>
      </c>
      <c r="Q16482">
        <v>0</v>
      </c>
      <c r="S16482">
        <v>0</v>
      </c>
    </row>
    <row r="16483" spans="1:19" x14ac:dyDescent="0.2">
      <c r="A16483" t="s">
        <v>33977</v>
      </c>
      <c r="B16483" t="s">
        <v>33789</v>
      </c>
      <c r="C16483" t="s">
        <v>966</v>
      </c>
      <c r="D16483" t="s">
        <v>1002</v>
      </c>
      <c r="E16483" s="23">
        <v>44652</v>
      </c>
      <c r="F16483">
        <v>0</v>
      </c>
      <c r="G16483">
        <v>0</v>
      </c>
      <c r="I16483">
        <v>0</v>
      </c>
      <c r="J16483">
        <v>0</v>
      </c>
      <c r="L16483">
        <v>0</v>
      </c>
      <c r="N16483">
        <v>0</v>
      </c>
      <c r="P16483">
        <v>0</v>
      </c>
      <c r="Q16483">
        <v>0</v>
      </c>
      <c r="S16483">
        <v>0</v>
      </c>
    </row>
    <row r="16484" spans="1:19" x14ac:dyDescent="0.2">
      <c r="A16484" t="s">
        <v>33978</v>
      </c>
      <c r="B16484" t="s">
        <v>33790</v>
      </c>
      <c r="C16484" t="s">
        <v>240</v>
      </c>
      <c r="D16484" t="s">
        <v>1000</v>
      </c>
      <c r="E16484" s="23">
        <v>44652</v>
      </c>
      <c r="F16484">
        <v>10</v>
      </c>
      <c r="G16484">
        <v>14</v>
      </c>
      <c r="I16484">
        <v>27</v>
      </c>
      <c r="J16484">
        <v>54</v>
      </c>
      <c r="L16484">
        <v>80</v>
      </c>
      <c r="N16484">
        <v>19</v>
      </c>
      <c r="P16484">
        <v>0</v>
      </c>
      <c r="Q16484">
        <v>1</v>
      </c>
      <c r="S16484">
        <v>8</v>
      </c>
    </row>
    <row r="16485" spans="1:19" x14ac:dyDescent="0.2">
      <c r="A16485" t="s">
        <v>33979</v>
      </c>
      <c r="B16485" t="s">
        <v>33791</v>
      </c>
      <c r="C16485" t="s">
        <v>240</v>
      </c>
      <c r="D16485" t="s">
        <v>1002</v>
      </c>
      <c r="E16485" s="23">
        <v>44652</v>
      </c>
      <c r="F16485">
        <v>10</v>
      </c>
      <c r="G16485">
        <v>14</v>
      </c>
      <c r="I16485">
        <v>27</v>
      </c>
      <c r="J16485">
        <v>54</v>
      </c>
      <c r="L16485">
        <v>80</v>
      </c>
      <c r="N16485">
        <v>19</v>
      </c>
      <c r="P16485">
        <v>0</v>
      </c>
      <c r="Q16485">
        <v>1</v>
      </c>
      <c r="S16485">
        <v>8</v>
      </c>
    </row>
    <row r="16486" spans="1:19" x14ac:dyDescent="0.2">
      <c r="A16486" t="s">
        <v>33980</v>
      </c>
      <c r="B16486" t="s">
        <v>33792</v>
      </c>
      <c r="C16486" t="s">
        <v>241</v>
      </c>
      <c r="D16486" t="s">
        <v>1000</v>
      </c>
      <c r="E16486" s="23">
        <v>44652</v>
      </c>
      <c r="F16486">
        <v>31.5</v>
      </c>
      <c r="G16486">
        <v>31.5</v>
      </c>
      <c r="I16486">
        <v>242</v>
      </c>
      <c r="J16486">
        <v>352</v>
      </c>
      <c r="L16486">
        <v>350</v>
      </c>
      <c r="N16486">
        <v>227</v>
      </c>
      <c r="P16486">
        <v>8</v>
      </c>
      <c r="Q16486">
        <v>15</v>
      </c>
      <c r="S16486">
        <v>15</v>
      </c>
    </row>
    <row r="16487" spans="1:19" x14ac:dyDescent="0.2">
      <c r="A16487" t="s">
        <v>33981</v>
      </c>
      <c r="B16487" t="s">
        <v>33793</v>
      </c>
      <c r="C16487" t="s">
        <v>241</v>
      </c>
      <c r="D16487" t="s">
        <v>1002</v>
      </c>
      <c r="E16487" s="23">
        <v>44652</v>
      </c>
      <c r="F16487">
        <v>31.5</v>
      </c>
      <c r="G16487">
        <v>31.5</v>
      </c>
      <c r="I16487">
        <v>242</v>
      </c>
      <c r="J16487">
        <v>352</v>
      </c>
      <c r="L16487">
        <v>350</v>
      </c>
      <c r="N16487">
        <v>227</v>
      </c>
      <c r="P16487">
        <v>8</v>
      </c>
      <c r="Q16487">
        <v>15</v>
      </c>
      <c r="S16487">
        <v>15</v>
      </c>
    </row>
    <row r="16488" spans="1:19" x14ac:dyDescent="0.2">
      <c r="A16488" t="s">
        <v>33982</v>
      </c>
      <c r="B16488" t="s">
        <v>33794</v>
      </c>
      <c r="C16488" t="s">
        <v>318</v>
      </c>
      <c r="D16488" t="s">
        <v>1000</v>
      </c>
      <c r="E16488" s="23">
        <v>44652</v>
      </c>
      <c r="F16488">
        <v>3</v>
      </c>
      <c r="G16488">
        <v>7</v>
      </c>
      <c r="I16488">
        <v>9</v>
      </c>
      <c r="J16488">
        <v>16</v>
      </c>
      <c r="L16488">
        <v>40</v>
      </c>
      <c r="N16488">
        <v>9</v>
      </c>
      <c r="P16488">
        <v>0</v>
      </c>
      <c r="Q16488">
        <v>0</v>
      </c>
      <c r="S16488">
        <v>0</v>
      </c>
    </row>
    <row r="16489" spans="1:19" x14ac:dyDescent="0.2">
      <c r="A16489" t="s">
        <v>33983</v>
      </c>
      <c r="B16489" t="s">
        <v>33795</v>
      </c>
      <c r="C16489" t="s">
        <v>318</v>
      </c>
      <c r="D16489" t="s">
        <v>1002</v>
      </c>
      <c r="E16489" s="23">
        <v>44652</v>
      </c>
      <c r="F16489">
        <v>3</v>
      </c>
      <c r="G16489">
        <v>7</v>
      </c>
      <c r="I16489">
        <v>9</v>
      </c>
      <c r="J16489">
        <v>16</v>
      </c>
      <c r="L16489">
        <v>40</v>
      </c>
      <c r="N16489">
        <v>9</v>
      </c>
      <c r="P16489">
        <v>0</v>
      </c>
      <c r="Q16489">
        <v>0</v>
      </c>
      <c r="S16489">
        <v>0</v>
      </c>
    </row>
    <row r="16490" spans="1:19" x14ac:dyDescent="0.2">
      <c r="A16490" t="s">
        <v>33984</v>
      </c>
      <c r="B16490" t="s">
        <v>33796</v>
      </c>
      <c r="C16490" t="s">
        <v>896</v>
      </c>
      <c r="D16490" t="s">
        <v>1000</v>
      </c>
      <c r="E16490" s="23">
        <v>44652</v>
      </c>
      <c r="F16490">
        <v>62</v>
      </c>
      <c r="G16490">
        <v>72.5</v>
      </c>
      <c r="I16490">
        <v>346</v>
      </c>
      <c r="J16490">
        <v>521</v>
      </c>
      <c r="L16490">
        <v>580</v>
      </c>
      <c r="N16490">
        <v>311</v>
      </c>
      <c r="O16490" t="s">
        <v>904</v>
      </c>
      <c r="P16490">
        <v>18</v>
      </c>
      <c r="Q16490">
        <v>35</v>
      </c>
      <c r="S16490">
        <v>35</v>
      </c>
    </row>
    <row r="16491" spans="1:19" x14ac:dyDescent="0.2">
      <c r="A16491" t="s">
        <v>33985</v>
      </c>
      <c r="B16491" t="s">
        <v>33797</v>
      </c>
      <c r="C16491" t="s">
        <v>899</v>
      </c>
      <c r="D16491" t="s">
        <v>1001</v>
      </c>
      <c r="E16491" s="23">
        <v>44652</v>
      </c>
      <c r="F16491">
        <v>0</v>
      </c>
      <c r="G16491">
        <v>0</v>
      </c>
      <c r="I16491">
        <v>0</v>
      </c>
      <c r="J16491">
        <v>0</v>
      </c>
      <c r="L16491">
        <v>0</v>
      </c>
      <c r="N16491">
        <v>0</v>
      </c>
      <c r="O16491" t="s">
        <v>904</v>
      </c>
      <c r="P16491">
        <v>0</v>
      </c>
      <c r="Q16491">
        <v>0</v>
      </c>
      <c r="S16491">
        <v>0</v>
      </c>
    </row>
    <row r="16492" spans="1:19" x14ac:dyDescent="0.2">
      <c r="A16492" t="s">
        <v>33986</v>
      </c>
      <c r="B16492" t="s">
        <v>33798</v>
      </c>
      <c r="C16492" t="s">
        <v>1237</v>
      </c>
      <c r="D16492" t="s">
        <v>1000</v>
      </c>
      <c r="E16492" s="23">
        <v>44652</v>
      </c>
      <c r="F16492">
        <v>16.5</v>
      </c>
      <c r="G16492">
        <v>20</v>
      </c>
      <c r="I16492">
        <v>61</v>
      </c>
      <c r="J16492">
        <v>90</v>
      </c>
      <c r="L16492">
        <v>113</v>
      </c>
      <c r="N16492">
        <v>49</v>
      </c>
      <c r="P16492">
        <v>1</v>
      </c>
      <c r="Q16492">
        <v>4</v>
      </c>
      <c r="S16492">
        <v>12</v>
      </c>
    </row>
    <row r="16493" spans="1:19" x14ac:dyDescent="0.2">
      <c r="A16493" t="s">
        <v>33987</v>
      </c>
      <c r="B16493" t="s">
        <v>33799</v>
      </c>
      <c r="C16493" t="s">
        <v>1237</v>
      </c>
      <c r="D16493" t="s">
        <v>1001</v>
      </c>
      <c r="E16493" s="23">
        <v>44652</v>
      </c>
      <c r="F16493">
        <v>0</v>
      </c>
      <c r="G16493">
        <v>0</v>
      </c>
      <c r="I16493">
        <v>0</v>
      </c>
      <c r="J16493">
        <v>0</v>
      </c>
      <c r="L16493">
        <v>0</v>
      </c>
      <c r="N16493">
        <v>0</v>
      </c>
      <c r="P16493">
        <v>0</v>
      </c>
      <c r="Q16493">
        <v>0</v>
      </c>
      <c r="S16493">
        <v>0</v>
      </c>
    </row>
    <row r="16494" spans="1:19" x14ac:dyDescent="0.2">
      <c r="A16494" t="s">
        <v>33988</v>
      </c>
      <c r="B16494" t="s">
        <v>33800</v>
      </c>
      <c r="C16494" t="s">
        <v>1237</v>
      </c>
      <c r="D16494" t="s">
        <v>1002</v>
      </c>
      <c r="E16494" s="23">
        <v>44652</v>
      </c>
      <c r="F16494">
        <v>16.5</v>
      </c>
      <c r="G16494">
        <v>20</v>
      </c>
      <c r="I16494">
        <v>61</v>
      </c>
      <c r="J16494">
        <v>90</v>
      </c>
      <c r="L16494">
        <v>113</v>
      </c>
      <c r="N16494">
        <v>49</v>
      </c>
      <c r="P16494">
        <v>1</v>
      </c>
      <c r="Q16494">
        <v>4</v>
      </c>
      <c r="S16494">
        <v>12</v>
      </c>
    </row>
    <row r="16495" spans="1:19" x14ac:dyDescent="0.2">
      <c r="A16495" t="s">
        <v>33989</v>
      </c>
      <c r="B16495" t="s">
        <v>33801</v>
      </c>
      <c r="C16495" t="s">
        <v>235</v>
      </c>
      <c r="D16495" t="s">
        <v>1002</v>
      </c>
      <c r="E16495" s="23">
        <v>44652</v>
      </c>
      <c r="F16495">
        <v>62</v>
      </c>
      <c r="G16495">
        <v>72.5</v>
      </c>
      <c r="I16495">
        <v>346</v>
      </c>
      <c r="J16495">
        <v>521</v>
      </c>
      <c r="L16495">
        <v>580</v>
      </c>
      <c r="N16495">
        <v>311</v>
      </c>
      <c r="P16495">
        <v>18</v>
      </c>
      <c r="Q16495">
        <v>35</v>
      </c>
      <c r="S16495">
        <v>35</v>
      </c>
    </row>
    <row r="16496" spans="1:19" x14ac:dyDescent="0.2">
      <c r="A16496" t="s">
        <v>34178</v>
      </c>
      <c r="B16496" t="s">
        <v>33990</v>
      </c>
      <c r="C16496" t="s">
        <v>228</v>
      </c>
      <c r="D16496" t="s">
        <v>1000</v>
      </c>
      <c r="E16496" s="23">
        <v>44682</v>
      </c>
      <c r="F16496">
        <v>0</v>
      </c>
      <c r="G16496">
        <v>0</v>
      </c>
      <c r="I16496">
        <v>0</v>
      </c>
      <c r="J16496">
        <v>0</v>
      </c>
      <c r="L16496">
        <v>0</v>
      </c>
      <c r="N16496">
        <v>0</v>
      </c>
      <c r="P16496">
        <v>0</v>
      </c>
      <c r="Q16496">
        <v>0</v>
      </c>
      <c r="S16496">
        <v>0</v>
      </c>
    </row>
    <row r="16497" spans="1:19" x14ac:dyDescent="0.2">
      <c r="A16497" t="s">
        <v>34179</v>
      </c>
      <c r="B16497" t="s">
        <v>33991</v>
      </c>
      <c r="C16497" t="s">
        <v>211</v>
      </c>
      <c r="D16497" t="s">
        <v>1000</v>
      </c>
      <c r="E16497" s="23">
        <v>44682</v>
      </c>
      <c r="F16497">
        <v>0</v>
      </c>
      <c r="G16497">
        <v>0</v>
      </c>
      <c r="I16497">
        <v>0</v>
      </c>
      <c r="J16497">
        <v>0</v>
      </c>
      <c r="L16497">
        <v>0</v>
      </c>
      <c r="N16497">
        <v>0</v>
      </c>
      <c r="P16497">
        <v>0</v>
      </c>
      <c r="Q16497">
        <v>0</v>
      </c>
      <c r="S16497">
        <v>0</v>
      </c>
    </row>
    <row r="16498" spans="1:19" x14ac:dyDescent="0.2">
      <c r="A16498" t="s">
        <v>34180</v>
      </c>
      <c r="B16498" t="s">
        <v>33992</v>
      </c>
      <c r="C16498" t="s">
        <v>213</v>
      </c>
      <c r="D16498" t="s">
        <v>1000</v>
      </c>
      <c r="E16498" s="23">
        <v>44682</v>
      </c>
      <c r="F16498">
        <v>0</v>
      </c>
      <c r="G16498">
        <v>0</v>
      </c>
      <c r="I16498">
        <v>0</v>
      </c>
      <c r="J16498">
        <v>0</v>
      </c>
      <c r="L16498">
        <v>0</v>
      </c>
      <c r="N16498">
        <v>0</v>
      </c>
      <c r="P16498">
        <v>0</v>
      </c>
      <c r="Q16498">
        <v>0</v>
      </c>
      <c r="S16498">
        <v>0</v>
      </c>
    </row>
    <row r="16499" spans="1:19" x14ac:dyDescent="0.2">
      <c r="A16499" t="s">
        <v>34181</v>
      </c>
      <c r="B16499" t="s">
        <v>33993</v>
      </c>
      <c r="C16499" t="s">
        <v>229</v>
      </c>
      <c r="D16499" t="s">
        <v>1000</v>
      </c>
      <c r="E16499" s="23">
        <v>44682</v>
      </c>
      <c r="F16499">
        <v>0</v>
      </c>
      <c r="G16499">
        <v>0</v>
      </c>
      <c r="I16499">
        <v>0</v>
      </c>
      <c r="J16499">
        <v>0</v>
      </c>
      <c r="L16499">
        <v>0</v>
      </c>
      <c r="N16499">
        <v>0</v>
      </c>
      <c r="P16499">
        <v>0</v>
      </c>
      <c r="Q16499">
        <v>0</v>
      </c>
      <c r="S16499">
        <v>0</v>
      </c>
    </row>
    <row r="16500" spans="1:19" x14ac:dyDescent="0.2">
      <c r="A16500" t="s">
        <v>34182</v>
      </c>
      <c r="B16500" t="s">
        <v>33994</v>
      </c>
      <c r="C16500" t="s">
        <v>1051</v>
      </c>
      <c r="D16500" t="s">
        <v>1000</v>
      </c>
      <c r="E16500" s="23">
        <v>44682</v>
      </c>
      <c r="F16500">
        <v>0</v>
      </c>
      <c r="G16500">
        <v>0</v>
      </c>
      <c r="I16500">
        <v>0</v>
      </c>
      <c r="J16500">
        <v>0</v>
      </c>
      <c r="L16500">
        <v>0</v>
      </c>
      <c r="N16500">
        <v>0</v>
      </c>
      <c r="P16500">
        <v>0</v>
      </c>
      <c r="Q16500">
        <v>0</v>
      </c>
      <c r="S16500">
        <v>0</v>
      </c>
    </row>
    <row r="16501" spans="1:19" x14ac:dyDescent="0.2">
      <c r="A16501" t="s">
        <v>34183</v>
      </c>
      <c r="B16501" t="s">
        <v>33995</v>
      </c>
      <c r="C16501" t="s">
        <v>1048</v>
      </c>
      <c r="D16501" t="s">
        <v>1000</v>
      </c>
      <c r="E16501" s="23">
        <v>44682</v>
      </c>
      <c r="F16501">
        <v>0</v>
      </c>
      <c r="G16501">
        <v>0</v>
      </c>
      <c r="I16501">
        <v>0</v>
      </c>
      <c r="J16501">
        <v>0</v>
      </c>
      <c r="L16501">
        <v>0</v>
      </c>
      <c r="N16501">
        <v>0</v>
      </c>
      <c r="P16501">
        <v>0</v>
      </c>
      <c r="Q16501">
        <v>0</v>
      </c>
      <c r="S16501">
        <v>0</v>
      </c>
    </row>
    <row r="16502" spans="1:19" x14ac:dyDescent="0.2">
      <c r="A16502" t="s">
        <v>34184</v>
      </c>
      <c r="B16502" t="s">
        <v>33996</v>
      </c>
      <c r="C16502" t="s">
        <v>1047</v>
      </c>
      <c r="D16502" t="s">
        <v>1000</v>
      </c>
      <c r="E16502" s="23">
        <v>44682</v>
      </c>
      <c r="F16502">
        <v>2.5</v>
      </c>
      <c r="G16502">
        <v>2.5</v>
      </c>
      <c r="I16502">
        <v>15</v>
      </c>
      <c r="J16502">
        <v>14</v>
      </c>
      <c r="L16502">
        <v>13</v>
      </c>
      <c r="N16502">
        <v>13</v>
      </c>
      <c r="P16502">
        <v>0</v>
      </c>
      <c r="Q16502">
        <v>1</v>
      </c>
      <c r="S16502">
        <v>2</v>
      </c>
    </row>
    <row r="16503" spans="1:19" x14ac:dyDescent="0.2">
      <c r="A16503" t="s">
        <v>34185</v>
      </c>
      <c r="B16503" t="s">
        <v>33997</v>
      </c>
      <c r="C16503" t="s">
        <v>1050</v>
      </c>
      <c r="D16503" t="s">
        <v>1001</v>
      </c>
      <c r="E16503" s="23">
        <v>44682</v>
      </c>
      <c r="F16503">
        <v>0</v>
      </c>
      <c r="G16503">
        <v>0</v>
      </c>
      <c r="I16503">
        <v>0</v>
      </c>
      <c r="J16503">
        <v>0</v>
      </c>
      <c r="L16503">
        <v>0</v>
      </c>
      <c r="N16503">
        <v>0</v>
      </c>
      <c r="P16503">
        <v>0</v>
      </c>
      <c r="Q16503">
        <v>0</v>
      </c>
      <c r="S16503">
        <v>0</v>
      </c>
    </row>
    <row r="16504" spans="1:19" x14ac:dyDescent="0.2">
      <c r="A16504" t="s">
        <v>34186</v>
      </c>
      <c r="B16504" t="s">
        <v>33998</v>
      </c>
      <c r="C16504" t="s">
        <v>1050</v>
      </c>
      <c r="D16504" t="s">
        <v>1000</v>
      </c>
      <c r="E16504" s="23">
        <v>44682</v>
      </c>
      <c r="F16504">
        <v>0</v>
      </c>
      <c r="G16504">
        <v>0</v>
      </c>
      <c r="I16504">
        <v>0</v>
      </c>
      <c r="J16504">
        <v>0</v>
      </c>
      <c r="L16504">
        <v>0</v>
      </c>
      <c r="N16504">
        <v>0</v>
      </c>
      <c r="P16504">
        <v>0</v>
      </c>
      <c r="Q16504">
        <v>0</v>
      </c>
      <c r="S16504">
        <v>0</v>
      </c>
    </row>
    <row r="16505" spans="1:19" x14ac:dyDescent="0.2">
      <c r="A16505" t="s">
        <v>34187</v>
      </c>
      <c r="B16505" t="s">
        <v>33999</v>
      </c>
      <c r="C16505" t="s">
        <v>1049</v>
      </c>
      <c r="D16505" t="s">
        <v>1001</v>
      </c>
      <c r="E16505" s="23">
        <v>44682</v>
      </c>
      <c r="F16505">
        <v>0</v>
      </c>
      <c r="G16505">
        <v>0</v>
      </c>
      <c r="I16505">
        <v>0</v>
      </c>
      <c r="J16505">
        <v>0</v>
      </c>
      <c r="L16505">
        <v>0</v>
      </c>
      <c r="N16505">
        <v>0</v>
      </c>
      <c r="P16505">
        <v>0</v>
      </c>
      <c r="Q16505">
        <v>0</v>
      </c>
      <c r="S16505">
        <v>0</v>
      </c>
    </row>
    <row r="16506" spans="1:19" x14ac:dyDescent="0.2">
      <c r="A16506" t="s">
        <v>34188</v>
      </c>
      <c r="B16506" t="s">
        <v>34000</v>
      </c>
      <c r="C16506" t="s">
        <v>1048</v>
      </c>
      <c r="D16506" t="s">
        <v>1001</v>
      </c>
      <c r="E16506" s="23">
        <v>44682</v>
      </c>
      <c r="F16506">
        <v>0</v>
      </c>
      <c r="G16506">
        <v>0</v>
      </c>
      <c r="I16506">
        <v>0</v>
      </c>
      <c r="J16506">
        <v>0</v>
      </c>
      <c r="L16506">
        <v>0</v>
      </c>
      <c r="N16506">
        <v>0</v>
      </c>
      <c r="P16506">
        <v>0</v>
      </c>
      <c r="Q16506">
        <v>0</v>
      </c>
      <c r="S16506">
        <v>0</v>
      </c>
    </row>
    <row r="16507" spans="1:19" x14ac:dyDescent="0.2">
      <c r="A16507" t="s">
        <v>34183</v>
      </c>
      <c r="B16507" t="s">
        <v>33995</v>
      </c>
      <c r="C16507" t="s">
        <v>1048</v>
      </c>
      <c r="D16507" t="s">
        <v>1000</v>
      </c>
      <c r="E16507" s="23">
        <v>44682</v>
      </c>
      <c r="F16507">
        <v>0.5</v>
      </c>
      <c r="G16507">
        <v>1.5</v>
      </c>
      <c r="I16507">
        <v>4</v>
      </c>
      <c r="J16507">
        <v>3</v>
      </c>
      <c r="L16507">
        <v>9</v>
      </c>
      <c r="N16507">
        <v>3</v>
      </c>
      <c r="P16507">
        <v>0</v>
      </c>
      <c r="Q16507">
        <v>0</v>
      </c>
      <c r="S16507">
        <v>1</v>
      </c>
    </row>
    <row r="16508" spans="1:19" x14ac:dyDescent="0.2">
      <c r="A16508" t="s">
        <v>34189</v>
      </c>
      <c r="B16508" t="s">
        <v>34001</v>
      </c>
      <c r="C16508" t="s">
        <v>1047</v>
      </c>
      <c r="D16508" t="s">
        <v>1001</v>
      </c>
      <c r="E16508" s="23">
        <v>44682</v>
      </c>
      <c r="F16508">
        <v>0</v>
      </c>
      <c r="G16508">
        <v>0</v>
      </c>
      <c r="I16508">
        <v>0</v>
      </c>
      <c r="J16508">
        <v>0</v>
      </c>
      <c r="L16508">
        <v>0</v>
      </c>
      <c r="N16508">
        <v>0</v>
      </c>
      <c r="P16508">
        <v>0</v>
      </c>
      <c r="Q16508">
        <v>0</v>
      </c>
      <c r="S16508">
        <v>0</v>
      </c>
    </row>
    <row r="16509" spans="1:19" x14ac:dyDescent="0.2">
      <c r="A16509" t="s">
        <v>34190</v>
      </c>
      <c r="B16509" t="s">
        <v>34002</v>
      </c>
      <c r="C16509" t="s">
        <v>25343</v>
      </c>
      <c r="D16509" t="s">
        <v>1001</v>
      </c>
      <c r="E16509" s="23">
        <v>44682</v>
      </c>
      <c r="F16509">
        <v>0</v>
      </c>
      <c r="G16509">
        <v>0</v>
      </c>
      <c r="I16509">
        <v>0</v>
      </c>
      <c r="J16509">
        <v>0</v>
      </c>
      <c r="L16509">
        <v>0</v>
      </c>
      <c r="N16509">
        <v>0</v>
      </c>
      <c r="P16509">
        <v>0</v>
      </c>
      <c r="Q16509">
        <v>0</v>
      </c>
      <c r="S16509">
        <v>0</v>
      </c>
    </row>
    <row r="16510" spans="1:19" x14ac:dyDescent="0.2">
      <c r="A16510" t="s">
        <v>34191</v>
      </c>
      <c r="B16510" t="s">
        <v>34003</v>
      </c>
      <c r="C16510" t="s">
        <v>25343</v>
      </c>
      <c r="D16510" t="s">
        <v>1000</v>
      </c>
      <c r="E16510" s="23">
        <v>44682</v>
      </c>
      <c r="F16510">
        <v>0</v>
      </c>
      <c r="G16510">
        <v>0</v>
      </c>
      <c r="I16510">
        <v>0</v>
      </c>
      <c r="J16510">
        <v>0</v>
      </c>
      <c r="L16510">
        <v>0</v>
      </c>
      <c r="N16510">
        <v>0</v>
      </c>
      <c r="P16510">
        <v>0</v>
      </c>
      <c r="Q16510">
        <v>0</v>
      </c>
      <c r="S16510">
        <v>0</v>
      </c>
    </row>
    <row r="16511" spans="1:19" x14ac:dyDescent="0.2">
      <c r="A16511" t="s">
        <v>34192</v>
      </c>
      <c r="B16511" t="s">
        <v>34004</v>
      </c>
      <c r="C16511" t="s">
        <v>25698</v>
      </c>
      <c r="D16511" t="s">
        <v>1000</v>
      </c>
      <c r="E16511" s="23">
        <v>44682</v>
      </c>
      <c r="F16511">
        <v>2</v>
      </c>
      <c r="G16511">
        <v>3</v>
      </c>
      <c r="I16511">
        <v>7</v>
      </c>
      <c r="J16511">
        <v>12</v>
      </c>
      <c r="L16511">
        <v>18</v>
      </c>
      <c r="N16511">
        <v>4</v>
      </c>
      <c r="P16511">
        <v>0</v>
      </c>
      <c r="Q16511">
        <v>0</v>
      </c>
      <c r="S16511">
        <v>3</v>
      </c>
    </row>
    <row r="16512" spans="1:19" x14ac:dyDescent="0.2">
      <c r="A16512" t="s">
        <v>34193</v>
      </c>
      <c r="B16512" t="s">
        <v>34005</v>
      </c>
      <c r="C16512" t="s">
        <v>959</v>
      </c>
      <c r="D16512" t="s">
        <v>1000</v>
      </c>
      <c r="E16512" s="23">
        <v>44682</v>
      </c>
      <c r="F16512">
        <v>0</v>
      </c>
      <c r="G16512">
        <v>0</v>
      </c>
      <c r="I16512">
        <v>0</v>
      </c>
      <c r="J16512">
        <v>0</v>
      </c>
      <c r="L16512">
        <v>0</v>
      </c>
      <c r="N16512">
        <v>0</v>
      </c>
      <c r="P16512">
        <v>0</v>
      </c>
      <c r="Q16512">
        <v>0</v>
      </c>
      <c r="S16512">
        <v>0</v>
      </c>
    </row>
    <row r="16513" spans="1:19" x14ac:dyDescent="0.2">
      <c r="A16513" t="s">
        <v>34194</v>
      </c>
      <c r="B16513" t="s">
        <v>34006</v>
      </c>
      <c r="C16513" t="s">
        <v>205</v>
      </c>
      <c r="D16513" t="s">
        <v>1000</v>
      </c>
      <c r="E16513" s="23">
        <v>44682</v>
      </c>
      <c r="F16513">
        <v>0</v>
      </c>
      <c r="G16513">
        <v>0</v>
      </c>
      <c r="I16513">
        <v>0</v>
      </c>
      <c r="J16513">
        <v>0</v>
      </c>
      <c r="L16513">
        <v>0</v>
      </c>
      <c r="N16513">
        <v>0</v>
      </c>
      <c r="P16513">
        <v>0</v>
      </c>
      <c r="Q16513">
        <v>0</v>
      </c>
      <c r="S16513">
        <v>0</v>
      </c>
    </row>
    <row r="16514" spans="1:19" x14ac:dyDescent="0.2">
      <c r="A16514" t="s">
        <v>34195</v>
      </c>
      <c r="B16514" t="s">
        <v>34007</v>
      </c>
      <c r="C16514" t="s">
        <v>384</v>
      </c>
      <c r="D16514" t="s">
        <v>1000</v>
      </c>
      <c r="E16514" s="23">
        <v>44682</v>
      </c>
      <c r="F16514">
        <v>0</v>
      </c>
      <c r="G16514">
        <v>0</v>
      </c>
      <c r="I16514">
        <v>0</v>
      </c>
      <c r="J16514">
        <v>0</v>
      </c>
      <c r="L16514">
        <v>0</v>
      </c>
      <c r="N16514">
        <v>0</v>
      </c>
      <c r="P16514">
        <v>0</v>
      </c>
      <c r="Q16514">
        <v>0</v>
      </c>
      <c r="S16514">
        <v>0</v>
      </c>
    </row>
    <row r="16515" spans="1:19" x14ac:dyDescent="0.2">
      <c r="A16515" t="s">
        <v>34196</v>
      </c>
      <c r="B16515" t="s">
        <v>34008</v>
      </c>
      <c r="C16515" t="s">
        <v>210</v>
      </c>
      <c r="D16515" t="s">
        <v>1000</v>
      </c>
      <c r="E16515" s="23">
        <v>44682</v>
      </c>
      <c r="F16515">
        <v>0</v>
      </c>
      <c r="G16515">
        <v>0</v>
      </c>
      <c r="I16515">
        <v>0</v>
      </c>
      <c r="J16515">
        <v>0</v>
      </c>
      <c r="L16515">
        <v>0</v>
      </c>
      <c r="N16515">
        <v>0</v>
      </c>
      <c r="P16515">
        <v>0</v>
      </c>
      <c r="Q16515">
        <v>0</v>
      </c>
      <c r="S16515">
        <v>0</v>
      </c>
    </row>
    <row r="16516" spans="1:19" x14ac:dyDescent="0.2">
      <c r="A16516" t="s">
        <v>34197</v>
      </c>
      <c r="B16516" t="s">
        <v>34009</v>
      </c>
      <c r="C16516" t="s">
        <v>215</v>
      </c>
      <c r="D16516" t="s">
        <v>1000</v>
      </c>
      <c r="E16516" s="23">
        <v>44682</v>
      </c>
      <c r="F16516">
        <v>6</v>
      </c>
      <c r="G16516">
        <v>7</v>
      </c>
      <c r="I16516">
        <v>22</v>
      </c>
      <c r="J16516">
        <v>36</v>
      </c>
      <c r="L16516">
        <v>39</v>
      </c>
      <c r="N16516">
        <v>15</v>
      </c>
      <c r="P16516">
        <v>3</v>
      </c>
      <c r="Q16516">
        <v>6</v>
      </c>
      <c r="S16516">
        <v>7</v>
      </c>
    </row>
    <row r="16517" spans="1:19" x14ac:dyDescent="0.2">
      <c r="A16517" t="s">
        <v>34198</v>
      </c>
      <c r="B16517" t="s">
        <v>34010</v>
      </c>
      <c r="C16517" t="s">
        <v>960</v>
      </c>
      <c r="D16517" t="s">
        <v>1000</v>
      </c>
      <c r="E16517" s="23">
        <v>44682</v>
      </c>
      <c r="F16517">
        <v>0</v>
      </c>
      <c r="G16517">
        <v>0</v>
      </c>
      <c r="I16517">
        <v>0</v>
      </c>
      <c r="J16517">
        <v>0</v>
      </c>
      <c r="L16517">
        <v>0</v>
      </c>
      <c r="N16517">
        <v>0</v>
      </c>
      <c r="P16517">
        <v>0</v>
      </c>
      <c r="Q16517">
        <v>0</v>
      </c>
      <c r="S16517">
        <v>0</v>
      </c>
    </row>
    <row r="16518" spans="1:19" x14ac:dyDescent="0.2">
      <c r="A16518" t="s">
        <v>34199</v>
      </c>
      <c r="B16518" t="s">
        <v>34011</v>
      </c>
      <c r="C16518" t="s">
        <v>961</v>
      </c>
      <c r="D16518" t="s">
        <v>1000</v>
      </c>
      <c r="E16518" s="23">
        <v>44682</v>
      </c>
      <c r="F16518">
        <v>3</v>
      </c>
      <c r="G16518">
        <v>4</v>
      </c>
      <c r="I16518">
        <v>12</v>
      </c>
      <c r="J16518">
        <v>15</v>
      </c>
      <c r="L16518">
        <v>20</v>
      </c>
      <c r="N16518">
        <v>10</v>
      </c>
      <c r="P16518">
        <v>2</v>
      </c>
      <c r="Q16518">
        <v>2</v>
      </c>
      <c r="S16518">
        <v>2</v>
      </c>
    </row>
    <row r="16519" spans="1:19" x14ac:dyDescent="0.2">
      <c r="A16519" t="s">
        <v>34200</v>
      </c>
      <c r="B16519" t="s">
        <v>34012</v>
      </c>
      <c r="C16519" t="s">
        <v>221</v>
      </c>
      <c r="D16519" t="s">
        <v>1000</v>
      </c>
      <c r="E16519" s="23">
        <v>44682</v>
      </c>
      <c r="F16519">
        <v>0</v>
      </c>
      <c r="G16519">
        <v>0</v>
      </c>
      <c r="I16519">
        <v>0</v>
      </c>
      <c r="J16519">
        <v>0</v>
      </c>
      <c r="L16519">
        <v>0</v>
      </c>
      <c r="N16519">
        <v>0</v>
      </c>
      <c r="P16519">
        <v>0</v>
      </c>
      <c r="Q16519">
        <v>0</v>
      </c>
      <c r="S16519">
        <v>0</v>
      </c>
    </row>
    <row r="16520" spans="1:19" x14ac:dyDescent="0.2">
      <c r="A16520" t="s">
        <v>34201</v>
      </c>
      <c r="B16520" t="s">
        <v>34013</v>
      </c>
      <c r="C16520" t="s">
        <v>222</v>
      </c>
      <c r="D16520" t="s">
        <v>1000</v>
      </c>
      <c r="E16520" s="23">
        <v>44682</v>
      </c>
      <c r="F16520">
        <v>0</v>
      </c>
      <c r="G16520">
        <v>0</v>
      </c>
      <c r="I16520">
        <v>0</v>
      </c>
      <c r="J16520">
        <v>0</v>
      </c>
      <c r="L16520">
        <v>0</v>
      </c>
      <c r="N16520">
        <v>0</v>
      </c>
      <c r="P16520">
        <v>0</v>
      </c>
      <c r="Q16520">
        <v>0</v>
      </c>
      <c r="S16520">
        <v>0</v>
      </c>
    </row>
    <row r="16521" spans="1:19" x14ac:dyDescent="0.2">
      <c r="A16521" t="s">
        <v>34202</v>
      </c>
      <c r="B16521" t="s">
        <v>34014</v>
      </c>
      <c r="C16521" t="s">
        <v>1052</v>
      </c>
      <c r="D16521" t="s">
        <v>1000</v>
      </c>
      <c r="E16521" s="23">
        <v>44682</v>
      </c>
      <c r="F16521">
        <v>2.5</v>
      </c>
      <c r="G16521">
        <v>3</v>
      </c>
      <c r="I16521">
        <v>11</v>
      </c>
      <c r="J16521">
        <v>14</v>
      </c>
      <c r="L16521">
        <v>17</v>
      </c>
      <c r="N16521">
        <v>11</v>
      </c>
      <c r="P16521">
        <v>0</v>
      </c>
      <c r="Q16521">
        <v>2</v>
      </c>
      <c r="S16521">
        <v>0</v>
      </c>
    </row>
    <row r="16522" spans="1:19" x14ac:dyDescent="0.2">
      <c r="A16522" t="s">
        <v>34203</v>
      </c>
      <c r="B16522" t="s">
        <v>34015</v>
      </c>
      <c r="C16522" t="s">
        <v>1053</v>
      </c>
      <c r="D16522" t="s">
        <v>1000</v>
      </c>
      <c r="E16522" s="23">
        <v>44682</v>
      </c>
      <c r="F16522">
        <v>1</v>
      </c>
      <c r="G16522">
        <v>1</v>
      </c>
      <c r="I16522">
        <v>4</v>
      </c>
      <c r="J16522">
        <v>5</v>
      </c>
      <c r="L16522">
        <v>5</v>
      </c>
      <c r="N16522">
        <v>4</v>
      </c>
      <c r="P16522">
        <v>0</v>
      </c>
      <c r="Q16522">
        <v>0</v>
      </c>
      <c r="S16522">
        <v>0</v>
      </c>
    </row>
    <row r="16523" spans="1:19" x14ac:dyDescent="0.2">
      <c r="A16523" t="s">
        <v>34204</v>
      </c>
      <c r="B16523" t="s">
        <v>34016</v>
      </c>
      <c r="C16523" t="s">
        <v>1052</v>
      </c>
      <c r="D16523" t="s">
        <v>1001</v>
      </c>
      <c r="E16523" s="23">
        <v>44682</v>
      </c>
      <c r="F16523">
        <v>0</v>
      </c>
      <c r="G16523">
        <v>0</v>
      </c>
      <c r="I16523">
        <v>0</v>
      </c>
      <c r="J16523">
        <v>0</v>
      </c>
      <c r="L16523">
        <v>0</v>
      </c>
      <c r="N16523">
        <v>0</v>
      </c>
      <c r="P16523">
        <v>0</v>
      </c>
      <c r="Q16523">
        <v>0</v>
      </c>
      <c r="S16523">
        <v>0</v>
      </c>
    </row>
    <row r="16524" spans="1:19" x14ac:dyDescent="0.2">
      <c r="A16524" t="s">
        <v>34205</v>
      </c>
      <c r="B16524" t="s">
        <v>34017</v>
      </c>
      <c r="C16524" t="s">
        <v>1053</v>
      </c>
      <c r="D16524" t="s">
        <v>1001</v>
      </c>
      <c r="E16524" s="23">
        <v>44682</v>
      </c>
      <c r="F16524">
        <v>0</v>
      </c>
      <c r="G16524">
        <v>0</v>
      </c>
      <c r="I16524">
        <v>0</v>
      </c>
      <c r="J16524">
        <v>0</v>
      </c>
      <c r="L16524">
        <v>0</v>
      </c>
      <c r="N16524">
        <v>0</v>
      </c>
      <c r="P16524">
        <v>0</v>
      </c>
      <c r="Q16524">
        <v>0</v>
      </c>
      <c r="S16524">
        <v>0</v>
      </c>
    </row>
    <row r="16525" spans="1:19" x14ac:dyDescent="0.2">
      <c r="A16525" t="s">
        <v>34206</v>
      </c>
      <c r="B16525" t="s">
        <v>34018</v>
      </c>
      <c r="C16525" t="s">
        <v>1054</v>
      </c>
      <c r="D16525" t="s">
        <v>1001</v>
      </c>
      <c r="E16525" s="23">
        <v>44682</v>
      </c>
      <c r="F16525">
        <v>0</v>
      </c>
      <c r="G16525">
        <v>0</v>
      </c>
      <c r="I16525">
        <v>0</v>
      </c>
      <c r="J16525">
        <v>0</v>
      </c>
      <c r="L16525">
        <v>0</v>
      </c>
      <c r="N16525">
        <v>0</v>
      </c>
      <c r="P16525">
        <v>0</v>
      </c>
      <c r="Q16525">
        <v>0</v>
      </c>
      <c r="S16525">
        <v>0</v>
      </c>
    </row>
    <row r="16526" spans="1:19" x14ac:dyDescent="0.2">
      <c r="A16526" t="s">
        <v>34207</v>
      </c>
      <c r="B16526" t="s">
        <v>34019</v>
      </c>
      <c r="C16526" t="s">
        <v>1054</v>
      </c>
      <c r="D16526" t="s">
        <v>1000</v>
      </c>
      <c r="E16526" s="23">
        <v>44682</v>
      </c>
      <c r="F16526">
        <v>0</v>
      </c>
      <c r="G16526">
        <v>0</v>
      </c>
      <c r="I16526">
        <v>0</v>
      </c>
      <c r="J16526">
        <v>0</v>
      </c>
      <c r="L16526">
        <v>0</v>
      </c>
      <c r="N16526">
        <v>0</v>
      </c>
      <c r="P16526">
        <v>0</v>
      </c>
      <c r="Q16526">
        <v>0</v>
      </c>
      <c r="S16526">
        <v>0</v>
      </c>
    </row>
    <row r="16527" spans="1:19" x14ac:dyDescent="0.2">
      <c r="A16527" t="s">
        <v>34208</v>
      </c>
      <c r="B16527" t="s">
        <v>34020</v>
      </c>
      <c r="C16527" t="s">
        <v>25359</v>
      </c>
      <c r="D16527" t="s">
        <v>1001</v>
      </c>
      <c r="E16527" s="23">
        <v>44682</v>
      </c>
      <c r="F16527">
        <v>0</v>
      </c>
      <c r="G16527">
        <v>0</v>
      </c>
      <c r="I16527">
        <v>0</v>
      </c>
      <c r="J16527">
        <v>0</v>
      </c>
      <c r="L16527">
        <v>0</v>
      </c>
      <c r="N16527">
        <v>0</v>
      </c>
      <c r="P16527">
        <v>0</v>
      </c>
      <c r="Q16527">
        <v>0</v>
      </c>
      <c r="S16527">
        <v>0</v>
      </c>
    </row>
    <row r="16528" spans="1:19" x14ac:dyDescent="0.2">
      <c r="A16528" t="s">
        <v>34209</v>
      </c>
      <c r="B16528" t="s">
        <v>34021</v>
      </c>
      <c r="C16528" t="s">
        <v>25359</v>
      </c>
      <c r="D16528" t="s">
        <v>1000</v>
      </c>
      <c r="E16528" s="23">
        <v>44682</v>
      </c>
      <c r="F16528">
        <v>0</v>
      </c>
      <c r="G16528">
        <v>0</v>
      </c>
      <c r="I16528">
        <v>0</v>
      </c>
      <c r="J16528">
        <v>0</v>
      </c>
      <c r="L16528">
        <v>0</v>
      </c>
      <c r="N16528">
        <v>0</v>
      </c>
      <c r="P16528">
        <v>0</v>
      </c>
      <c r="Q16528">
        <v>0</v>
      </c>
      <c r="S16528">
        <v>0</v>
      </c>
    </row>
    <row r="16529" spans="1:19" x14ac:dyDescent="0.2">
      <c r="A16529" t="s">
        <v>34210</v>
      </c>
      <c r="B16529" t="s">
        <v>34022</v>
      </c>
      <c r="C16529" t="s">
        <v>200</v>
      </c>
      <c r="D16529" t="s">
        <v>1000</v>
      </c>
      <c r="E16529" s="23">
        <v>44682</v>
      </c>
      <c r="F16529">
        <v>0</v>
      </c>
      <c r="G16529">
        <v>0</v>
      </c>
      <c r="I16529">
        <v>0</v>
      </c>
      <c r="J16529">
        <v>0</v>
      </c>
      <c r="L16529">
        <v>0</v>
      </c>
      <c r="N16529">
        <v>0</v>
      </c>
      <c r="P16529">
        <v>0</v>
      </c>
      <c r="Q16529">
        <v>0</v>
      </c>
      <c r="S16529">
        <v>0</v>
      </c>
    </row>
    <row r="16530" spans="1:19" x14ac:dyDescent="0.2">
      <c r="A16530" t="s">
        <v>34211</v>
      </c>
      <c r="B16530" t="s">
        <v>34023</v>
      </c>
      <c r="C16530" t="s">
        <v>204</v>
      </c>
      <c r="D16530" t="s">
        <v>1000</v>
      </c>
      <c r="E16530" s="23">
        <v>44682</v>
      </c>
      <c r="F16530">
        <v>0</v>
      </c>
      <c r="G16530">
        <v>0</v>
      </c>
      <c r="I16530">
        <v>0</v>
      </c>
      <c r="J16530">
        <v>0</v>
      </c>
      <c r="L16530">
        <v>0</v>
      </c>
      <c r="N16530">
        <v>0</v>
      </c>
      <c r="P16530">
        <v>0</v>
      </c>
      <c r="Q16530">
        <v>0</v>
      </c>
      <c r="S16530">
        <v>0</v>
      </c>
    </row>
    <row r="16531" spans="1:19" x14ac:dyDescent="0.2">
      <c r="A16531" t="s">
        <v>34212</v>
      </c>
      <c r="B16531" t="s">
        <v>34024</v>
      </c>
      <c r="C16531" t="s">
        <v>385</v>
      </c>
      <c r="D16531" t="s">
        <v>1000</v>
      </c>
      <c r="E16531" s="23">
        <v>44682</v>
      </c>
      <c r="F16531">
        <v>0</v>
      </c>
      <c r="G16531">
        <v>0</v>
      </c>
      <c r="I16531">
        <v>0</v>
      </c>
      <c r="J16531">
        <v>0</v>
      </c>
      <c r="L16531">
        <v>0</v>
      </c>
      <c r="N16531">
        <v>0</v>
      </c>
      <c r="P16531">
        <v>0</v>
      </c>
      <c r="Q16531">
        <v>0</v>
      </c>
      <c r="S16531">
        <v>0</v>
      </c>
    </row>
    <row r="16532" spans="1:19" x14ac:dyDescent="0.2">
      <c r="A16532" t="s">
        <v>34213</v>
      </c>
      <c r="B16532" t="s">
        <v>34025</v>
      </c>
      <c r="C16532" t="s">
        <v>208</v>
      </c>
      <c r="D16532" t="s">
        <v>1000</v>
      </c>
      <c r="E16532" s="23">
        <v>44682</v>
      </c>
      <c r="F16532">
        <v>3.5</v>
      </c>
      <c r="G16532">
        <v>4</v>
      </c>
      <c r="I16532">
        <v>17</v>
      </c>
      <c r="J16532">
        <v>18</v>
      </c>
      <c r="L16532">
        <v>21</v>
      </c>
      <c r="N16532">
        <v>17</v>
      </c>
      <c r="P16532">
        <v>0</v>
      </c>
      <c r="Q16532">
        <v>0</v>
      </c>
      <c r="S16532">
        <v>0</v>
      </c>
    </row>
    <row r="16533" spans="1:19" x14ac:dyDescent="0.2">
      <c r="A16533" t="s">
        <v>34214</v>
      </c>
      <c r="B16533" t="s">
        <v>34026</v>
      </c>
      <c r="C16533" t="s">
        <v>900</v>
      </c>
      <c r="D16533" t="s">
        <v>1000</v>
      </c>
      <c r="E16533" s="23">
        <v>44682</v>
      </c>
      <c r="F16533">
        <v>2</v>
      </c>
      <c r="G16533">
        <v>3</v>
      </c>
      <c r="I16533">
        <v>3</v>
      </c>
      <c r="J16533">
        <v>11</v>
      </c>
      <c r="L16533">
        <v>17</v>
      </c>
      <c r="N16533">
        <v>3</v>
      </c>
      <c r="P16533">
        <v>0</v>
      </c>
      <c r="Q16533">
        <v>0</v>
      </c>
      <c r="S16533">
        <v>0</v>
      </c>
    </row>
    <row r="16534" spans="1:19" x14ac:dyDescent="0.2">
      <c r="A16534" t="s">
        <v>34215</v>
      </c>
      <c r="B16534" t="s">
        <v>34027</v>
      </c>
      <c r="C16534" t="s">
        <v>905</v>
      </c>
      <c r="D16534" t="s">
        <v>1000</v>
      </c>
      <c r="E16534" s="23">
        <v>44682</v>
      </c>
      <c r="F16534">
        <v>0</v>
      </c>
      <c r="G16534">
        <v>0</v>
      </c>
      <c r="I16534">
        <v>0</v>
      </c>
      <c r="J16534">
        <v>0</v>
      </c>
      <c r="L16534">
        <v>0</v>
      </c>
      <c r="N16534">
        <v>0</v>
      </c>
      <c r="P16534">
        <v>0</v>
      </c>
      <c r="Q16534">
        <v>0</v>
      </c>
      <c r="S16534">
        <v>0</v>
      </c>
    </row>
    <row r="16535" spans="1:19" x14ac:dyDescent="0.2">
      <c r="A16535" t="s">
        <v>34216</v>
      </c>
      <c r="B16535" t="s">
        <v>34028</v>
      </c>
      <c r="C16535" t="s">
        <v>316</v>
      </c>
      <c r="D16535" t="s">
        <v>1000</v>
      </c>
      <c r="E16535" s="23">
        <v>44682</v>
      </c>
      <c r="F16535">
        <v>3</v>
      </c>
      <c r="G16535">
        <v>5</v>
      </c>
      <c r="I16535">
        <v>5</v>
      </c>
      <c r="J16535">
        <v>16</v>
      </c>
      <c r="L16535">
        <v>28</v>
      </c>
      <c r="N16535">
        <v>5</v>
      </c>
      <c r="P16535">
        <v>1</v>
      </c>
      <c r="Q16535">
        <v>1</v>
      </c>
      <c r="S16535">
        <v>0</v>
      </c>
    </row>
    <row r="16536" spans="1:19" x14ac:dyDescent="0.2">
      <c r="A16536" t="s">
        <v>34217</v>
      </c>
      <c r="B16536" t="s">
        <v>34029</v>
      </c>
      <c r="C16536" t="s">
        <v>218</v>
      </c>
      <c r="D16536" t="s">
        <v>1000</v>
      </c>
      <c r="E16536" s="23">
        <v>44682</v>
      </c>
      <c r="F16536">
        <v>0</v>
      </c>
      <c r="G16536">
        <v>0</v>
      </c>
      <c r="I16536">
        <v>0</v>
      </c>
      <c r="J16536">
        <v>0</v>
      </c>
      <c r="L16536">
        <v>0</v>
      </c>
      <c r="N16536">
        <v>0</v>
      </c>
      <c r="P16536">
        <v>0</v>
      </c>
      <c r="Q16536">
        <v>0</v>
      </c>
      <c r="S16536">
        <v>0</v>
      </c>
    </row>
    <row r="16537" spans="1:19" x14ac:dyDescent="0.2">
      <c r="A16537" t="s">
        <v>34218</v>
      </c>
      <c r="B16537" t="s">
        <v>34030</v>
      </c>
      <c r="C16537" t="s">
        <v>202</v>
      </c>
      <c r="D16537" t="s">
        <v>1000</v>
      </c>
      <c r="E16537" s="23">
        <v>44682</v>
      </c>
      <c r="F16537">
        <v>7</v>
      </c>
      <c r="G16537">
        <v>7</v>
      </c>
      <c r="I16537">
        <v>54</v>
      </c>
      <c r="J16537">
        <v>76</v>
      </c>
      <c r="L16537">
        <v>76</v>
      </c>
      <c r="N16537">
        <v>54</v>
      </c>
      <c r="P16537">
        <v>0</v>
      </c>
      <c r="Q16537">
        <v>1</v>
      </c>
      <c r="S16537">
        <v>0</v>
      </c>
    </row>
    <row r="16538" spans="1:19" x14ac:dyDescent="0.2">
      <c r="A16538" t="s">
        <v>34219</v>
      </c>
      <c r="B16538" t="s">
        <v>34031</v>
      </c>
      <c r="C16538" t="s">
        <v>347</v>
      </c>
      <c r="D16538" t="s">
        <v>1000</v>
      </c>
      <c r="E16538" s="23">
        <v>44682</v>
      </c>
      <c r="F16538">
        <v>0</v>
      </c>
      <c r="G16538">
        <v>0</v>
      </c>
      <c r="I16538">
        <v>0</v>
      </c>
      <c r="J16538">
        <v>0</v>
      </c>
      <c r="L16538">
        <v>0</v>
      </c>
      <c r="N16538">
        <v>0</v>
      </c>
      <c r="P16538">
        <v>0</v>
      </c>
      <c r="Q16538">
        <v>0</v>
      </c>
      <c r="S16538">
        <v>0</v>
      </c>
    </row>
    <row r="16539" spans="1:19" x14ac:dyDescent="0.2">
      <c r="A16539" t="s">
        <v>34220</v>
      </c>
      <c r="B16539" t="s">
        <v>34032</v>
      </c>
      <c r="C16539" t="s">
        <v>224</v>
      </c>
      <c r="D16539" t="s">
        <v>1000</v>
      </c>
      <c r="E16539" s="23">
        <v>44682</v>
      </c>
      <c r="F16539">
        <v>0</v>
      </c>
      <c r="G16539">
        <v>0</v>
      </c>
      <c r="I16539">
        <v>0</v>
      </c>
      <c r="J16539">
        <v>0</v>
      </c>
      <c r="L16539">
        <v>0</v>
      </c>
      <c r="N16539">
        <v>0</v>
      </c>
      <c r="P16539">
        <v>0</v>
      </c>
      <c r="Q16539">
        <v>0</v>
      </c>
      <c r="S16539">
        <v>0</v>
      </c>
    </row>
    <row r="16540" spans="1:19" x14ac:dyDescent="0.2">
      <c r="A16540" t="s">
        <v>34221</v>
      </c>
      <c r="B16540" t="s">
        <v>34033</v>
      </c>
      <c r="C16540" t="s">
        <v>345</v>
      </c>
      <c r="D16540" t="s">
        <v>1000</v>
      </c>
      <c r="E16540" s="23">
        <v>44682</v>
      </c>
      <c r="F16540">
        <v>0</v>
      </c>
      <c r="G16540">
        <v>0</v>
      </c>
      <c r="I16540">
        <v>0</v>
      </c>
      <c r="J16540">
        <v>0</v>
      </c>
      <c r="L16540">
        <v>0</v>
      </c>
      <c r="N16540">
        <v>0</v>
      </c>
      <c r="P16540">
        <v>0</v>
      </c>
      <c r="Q16540">
        <v>0</v>
      </c>
      <c r="S16540">
        <v>0</v>
      </c>
    </row>
    <row r="16541" spans="1:19" x14ac:dyDescent="0.2">
      <c r="A16541" t="s">
        <v>34222</v>
      </c>
      <c r="B16541" t="s">
        <v>34034</v>
      </c>
      <c r="C16541" t="s">
        <v>226</v>
      </c>
      <c r="D16541" t="s">
        <v>1000</v>
      </c>
      <c r="E16541" s="23">
        <v>44682</v>
      </c>
      <c r="F16541">
        <v>3.5</v>
      </c>
      <c r="G16541">
        <v>3.5</v>
      </c>
      <c r="I16541">
        <v>17</v>
      </c>
      <c r="J16541">
        <v>49</v>
      </c>
      <c r="L16541">
        <v>49</v>
      </c>
      <c r="N16541">
        <v>17</v>
      </c>
      <c r="P16541">
        <v>0</v>
      </c>
      <c r="Q16541">
        <v>0</v>
      </c>
      <c r="S16541">
        <v>0</v>
      </c>
    </row>
    <row r="16542" spans="1:19" x14ac:dyDescent="0.2">
      <c r="A16542" t="s">
        <v>34223</v>
      </c>
      <c r="B16542" t="s">
        <v>34035</v>
      </c>
      <c r="C16542" t="s">
        <v>231</v>
      </c>
      <c r="D16542" t="s">
        <v>1000</v>
      </c>
      <c r="E16542" s="23">
        <v>44682</v>
      </c>
      <c r="F16542">
        <v>8</v>
      </c>
      <c r="G16542">
        <v>8</v>
      </c>
      <c r="I16542">
        <v>90</v>
      </c>
      <c r="J16542">
        <v>91</v>
      </c>
      <c r="L16542">
        <v>91</v>
      </c>
      <c r="N16542">
        <v>90</v>
      </c>
      <c r="P16542">
        <v>1</v>
      </c>
      <c r="Q16542">
        <v>2</v>
      </c>
      <c r="S16542">
        <v>0</v>
      </c>
    </row>
    <row r="16543" spans="1:19" x14ac:dyDescent="0.2">
      <c r="A16543" t="s">
        <v>34224</v>
      </c>
      <c r="B16543" t="s">
        <v>34036</v>
      </c>
      <c r="C16543" t="s">
        <v>216</v>
      </c>
      <c r="D16543" t="s">
        <v>1000</v>
      </c>
      <c r="E16543" s="23">
        <v>44682</v>
      </c>
      <c r="F16543">
        <v>8.5</v>
      </c>
      <c r="G16543">
        <v>8.5</v>
      </c>
      <c r="I16543">
        <v>68</v>
      </c>
      <c r="J16543">
        <v>85</v>
      </c>
      <c r="L16543">
        <v>85</v>
      </c>
      <c r="N16543">
        <v>59</v>
      </c>
      <c r="P16543">
        <v>2</v>
      </c>
      <c r="Q16543">
        <v>7</v>
      </c>
      <c r="S16543">
        <v>9</v>
      </c>
    </row>
    <row r="16544" spans="1:19" x14ac:dyDescent="0.2">
      <c r="A16544" t="s">
        <v>34225</v>
      </c>
      <c r="B16544" t="s">
        <v>34037</v>
      </c>
      <c r="C16544" t="s">
        <v>233</v>
      </c>
      <c r="D16544" t="s">
        <v>1000</v>
      </c>
      <c r="E16544" s="23">
        <v>44682</v>
      </c>
      <c r="F16544">
        <v>0</v>
      </c>
      <c r="G16544">
        <v>0</v>
      </c>
      <c r="I16544">
        <v>0</v>
      </c>
      <c r="J16544">
        <v>0</v>
      </c>
      <c r="L16544">
        <v>0</v>
      </c>
      <c r="N16544">
        <v>0</v>
      </c>
      <c r="P16544">
        <v>0</v>
      </c>
      <c r="Q16544">
        <v>0</v>
      </c>
      <c r="S16544">
        <v>0</v>
      </c>
    </row>
    <row r="16545" spans="1:19" x14ac:dyDescent="0.2">
      <c r="A16545" t="s">
        <v>34226</v>
      </c>
      <c r="B16545" t="s">
        <v>34038</v>
      </c>
      <c r="C16545" t="s">
        <v>219</v>
      </c>
      <c r="D16545" t="s">
        <v>1000</v>
      </c>
      <c r="E16545" s="23">
        <v>44682</v>
      </c>
      <c r="F16545">
        <v>0</v>
      </c>
      <c r="G16545">
        <v>0</v>
      </c>
      <c r="I16545">
        <v>0</v>
      </c>
      <c r="J16545">
        <v>0</v>
      </c>
      <c r="L16545">
        <v>0</v>
      </c>
      <c r="N16545">
        <v>0</v>
      </c>
      <c r="P16545">
        <v>0</v>
      </c>
      <c r="Q16545">
        <v>0</v>
      </c>
      <c r="S16545">
        <v>0</v>
      </c>
    </row>
    <row r="16546" spans="1:19" x14ac:dyDescent="0.2">
      <c r="A16546" t="s">
        <v>34227</v>
      </c>
      <c r="B16546" t="s">
        <v>34039</v>
      </c>
      <c r="C16546" t="s">
        <v>340</v>
      </c>
      <c r="D16546" t="s">
        <v>1000</v>
      </c>
      <c r="E16546" s="23">
        <v>44682</v>
      </c>
      <c r="F16546">
        <v>2</v>
      </c>
      <c r="G16546">
        <v>2</v>
      </c>
      <c r="I16546">
        <v>17</v>
      </c>
      <c r="J16546">
        <v>22</v>
      </c>
      <c r="L16546">
        <v>22</v>
      </c>
      <c r="N16546">
        <v>15</v>
      </c>
      <c r="P16546">
        <v>1</v>
      </c>
      <c r="Q16546">
        <v>2</v>
      </c>
      <c r="S16546">
        <v>2</v>
      </c>
    </row>
    <row r="16547" spans="1:19" x14ac:dyDescent="0.2">
      <c r="A16547" t="s">
        <v>34228</v>
      </c>
      <c r="B16547" t="s">
        <v>34040</v>
      </c>
      <c r="C16547" t="s">
        <v>350</v>
      </c>
      <c r="D16547" t="s">
        <v>1000</v>
      </c>
      <c r="E16547" s="23">
        <v>44682</v>
      </c>
      <c r="F16547">
        <v>0</v>
      </c>
      <c r="G16547">
        <v>0</v>
      </c>
      <c r="I16547">
        <v>0</v>
      </c>
      <c r="J16547">
        <v>0</v>
      </c>
      <c r="L16547">
        <v>0</v>
      </c>
      <c r="N16547">
        <v>0</v>
      </c>
      <c r="P16547">
        <v>0</v>
      </c>
      <c r="Q16547">
        <v>0</v>
      </c>
      <c r="S16547">
        <v>0</v>
      </c>
    </row>
    <row r="16548" spans="1:19" x14ac:dyDescent="0.2">
      <c r="A16548" t="s">
        <v>34229</v>
      </c>
      <c r="B16548" t="s">
        <v>34041</v>
      </c>
      <c r="C16548" t="s">
        <v>351</v>
      </c>
      <c r="D16548" t="s">
        <v>1000</v>
      </c>
      <c r="E16548" s="23">
        <v>44682</v>
      </c>
      <c r="F16548">
        <v>0</v>
      </c>
      <c r="G16548">
        <v>0</v>
      </c>
      <c r="I16548">
        <v>0</v>
      </c>
      <c r="J16548">
        <v>0</v>
      </c>
      <c r="L16548">
        <v>0</v>
      </c>
      <c r="N16548">
        <v>0</v>
      </c>
      <c r="P16548">
        <v>0</v>
      </c>
      <c r="Q16548">
        <v>0</v>
      </c>
      <c r="S16548">
        <v>0</v>
      </c>
    </row>
    <row r="16549" spans="1:19" x14ac:dyDescent="0.2">
      <c r="A16549" t="s">
        <v>34230</v>
      </c>
      <c r="B16549" t="s">
        <v>34042</v>
      </c>
      <c r="C16549" t="s">
        <v>352</v>
      </c>
      <c r="D16549" t="s">
        <v>1000</v>
      </c>
      <c r="E16549" s="23">
        <v>44682</v>
      </c>
      <c r="F16549">
        <v>0</v>
      </c>
      <c r="G16549">
        <v>0</v>
      </c>
      <c r="I16549">
        <v>0</v>
      </c>
      <c r="J16549">
        <v>0</v>
      </c>
      <c r="L16549">
        <v>0</v>
      </c>
      <c r="N16549">
        <v>0</v>
      </c>
      <c r="P16549">
        <v>0</v>
      </c>
      <c r="Q16549">
        <v>0</v>
      </c>
      <c r="S16549">
        <v>0</v>
      </c>
    </row>
    <row r="16550" spans="1:19" x14ac:dyDescent="0.2">
      <c r="A16550" t="s">
        <v>34231</v>
      </c>
      <c r="B16550" t="s">
        <v>34043</v>
      </c>
      <c r="C16550" t="s">
        <v>353</v>
      </c>
      <c r="D16550" t="s">
        <v>1000</v>
      </c>
      <c r="E16550" s="23">
        <v>44682</v>
      </c>
      <c r="F16550">
        <v>0</v>
      </c>
      <c r="G16550">
        <v>0</v>
      </c>
      <c r="I16550">
        <v>0</v>
      </c>
      <c r="J16550">
        <v>0</v>
      </c>
      <c r="L16550">
        <v>0</v>
      </c>
      <c r="N16550">
        <v>0</v>
      </c>
      <c r="P16550">
        <v>0</v>
      </c>
      <c r="Q16550">
        <v>0</v>
      </c>
      <c r="S16550">
        <v>0</v>
      </c>
    </row>
    <row r="16551" spans="1:19" x14ac:dyDescent="0.2">
      <c r="A16551" t="s">
        <v>34232</v>
      </c>
      <c r="B16551" t="s">
        <v>34044</v>
      </c>
      <c r="C16551" t="s">
        <v>386</v>
      </c>
      <c r="D16551" t="s">
        <v>1000</v>
      </c>
      <c r="E16551" s="23">
        <v>44682</v>
      </c>
      <c r="F16551">
        <v>0</v>
      </c>
      <c r="G16551">
        <v>0</v>
      </c>
      <c r="I16551">
        <v>0</v>
      </c>
      <c r="J16551">
        <v>0</v>
      </c>
      <c r="L16551">
        <v>0</v>
      </c>
      <c r="N16551">
        <v>0</v>
      </c>
      <c r="P16551">
        <v>0</v>
      </c>
      <c r="Q16551">
        <v>0</v>
      </c>
      <c r="S16551">
        <v>0</v>
      </c>
    </row>
    <row r="16552" spans="1:19" x14ac:dyDescent="0.2">
      <c r="A16552" t="s">
        <v>34233</v>
      </c>
      <c r="B16552" t="s">
        <v>34045</v>
      </c>
      <c r="C16552" t="s">
        <v>354</v>
      </c>
      <c r="D16552" t="s">
        <v>1000</v>
      </c>
      <c r="E16552" s="23">
        <v>44682</v>
      </c>
      <c r="F16552">
        <v>1.5</v>
      </c>
      <c r="G16552">
        <v>5</v>
      </c>
      <c r="I16552">
        <v>5</v>
      </c>
      <c r="J16552">
        <v>8</v>
      </c>
      <c r="L16552">
        <v>29</v>
      </c>
      <c r="N16552">
        <v>4</v>
      </c>
      <c r="P16552">
        <v>1</v>
      </c>
      <c r="Q16552">
        <v>1</v>
      </c>
      <c r="S16552">
        <v>1</v>
      </c>
    </row>
    <row r="16553" spans="1:19" x14ac:dyDescent="0.2">
      <c r="A16553" t="s">
        <v>34234</v>
      </c>
      <c r="B16553" t="s">
        <v>34046</v>
      </c>
      <c r="C16553" t="s">
        <v>355</v>
      </c>
      <c r="D16553" t="s">
        <v>1000</v>
      </c>
      <c r="E16553" s="23">
        <v>44682</v>
      </c>
      <c r="F16553">
        <v>1.5</v>
      </c>
      <c r="G16553">
        <v>2</v>
      </c>
      <c r="I16553">
        <v>5</v>
      </c>
      <c r="J16553">
        <v>8</v>
      </c>
      <c r="L16553">
        <v>11</v>
      </c>
      <c r="N16553">
        <v>4</v>
      </c>
      <c r="P16553">
        <v>0</v>
      </c>
      <c r="Q16553">
        <v>0</v>
      </c>
      <c r="S16553">
        <v>1</v>
      </c>
    </row>
    <row r="16554" spans="1:19" x14ac:dyDescent="0.2">
      <c r="A16554" t="s">
        <v>34235</v>
      </c>
      <c r="B16554" t="s">
        <v>34047</v>
      </c>
      <c r="C16554" t="s">
        <v>228</v>
      </c>
      <c r="D16554" t="s">
        <v>1002</v>
      </c>
      <c r="E16554" s="23">
        <v>44682</v>
      </c>
      <c r="F16554">
        <v>0</v>
      </c>
      <c r="G16554">
        <v>0</v>
      </c>
      <c r="I16554">
        <v>0</v>
      </c>
      <c r="J16554">
        <v>0</v>
      </c>
      <c r="L16554">
        <v>0</v>
      </c>
      <c r="N16554">
        <v>0</v>
      </c>
      <c r="P16554">
        <v>0</v>
      </c>
      <c r="Q16554">
        <v>0</v>
      </c>
      <c r="S16554">
        <v>0</v>
      </c>
    </row>
    <row r="16555" spans="1:19" x14ac:dyDescent="0.2">
      <c r="A16555" t="s">
        <v>34236</v>
      </c>
      <c r="B16555" t="s">
        <v>34048</v>
      </c>
      <c r="C16555" t="s">
        <v>211</v>
      </c>
      <c r="D16555" t="s">
        <v>1002</v>
      </c>
      <c r="E16555" s="23">
        <v>44682</v>
      </c>
      <c r="F16555">
        <v>0</v>
      </c>
      <c r="G16555">
        <v>0</v>
      </c>
      <c r="I16555">
        <v>0</v>
      </c>
      <c r="J16555">
        <v>0</v>
      </c>
      <c r="L16555">
        <v>0</v>
      </c>
      <c r="N16555">
        <v>0</v>
      </c>
      <c r="P16555">
        <v>0</v>
      </c>
      <c r="Q16555">
        <v>0</v>
      </c>
      <c r="S16555">
        <v>0</v>
      </c>
    </row>
    <row r="16556" spans="1:19" x14ac:dyDescent="0.2">
      <c r="A16556" t="s">
        <v>34237</v>
      </c>
      <c r="B16556" t="s">
        <v>34049</v>
      </c>
      <c r="C16556" t="s">
        <v>213</v>
      </c>
      <c r="D16556" t="s">
        <v>1002</v>
      </c>
      <c r="E16556" s="23">
        <v>44682</v>
      </c>
      <c r="F16556">
        <v>0</v>
      </c>
      <c r="G16556">
        <v>0</v>
      </c>
      <c r="I16556">
        <v>0</v>
      </c>
      <c r="J16556">
        <v>0</v>
      </c>
      <c r="L16556">
        <v>0</v>
      </c>
      <c r="N16556">
        <v>0</v>
      </c>
      <c r="P16556">
        <v>0</v>
      </c>
      <c r="Q16556">
        <v>0</v>
      </c>
      <c r="S16556">
        <v>0</v>
      </c>
    </row>
    <row r="16557" spans="1:19" x14ac:dyDescent="0.2">
      <c r="A16557" t="s">
        <v>34238</v>
      </c>
      <c r="B16557" t="s">
        <v>34050</v>
      </c>
      <c r="C16557" t="s">
        <v>229</v>
      </c>
      <c r="D16557" t="s">
        <v>1002</v>
      </c>
      <c r="E16557" s="23">
        <v>44682</v>
      </c>
      <c r="F16557">
        <v>0</v>
      </c>
      <c r="G16557">
        <v>0</v>
      </c>
      <c r="I16557">
        <v>0</v>
      </c>
      <c r="J16557">
        <v>0</v>
      </c>
      <c r="L16557">
        <v>0</v>
      </c>
      <c r="N16557">
        <v>0</v>
      </c>
      <c r="P16557">
        <v>0</v>
      </c>
      <c r="Q16557">
        <v>0</v>
      </c>
      <c r="S16557">
        <v>0</v>
      </c>
    </row>
    <row r="16558" spans="1:19" x14ac:dyDescent="0.2">
      <c r="A16558" t="s">
        <v>34239</v>
      </c>
      <c r="B16558" t="s">
        <v>34051</v>
      </c>
      <c r="C16558" t="s">
        <v>1051</v>
      </c>
      <c r="D16558" t="s">
        <v>1002</v>
      </c>
      <c r="E16558" s="23">
        <v>44682</v>
      </c>
      <c r="F16558">
        <v>0</v>
      </c>
      <c r="G16558">
        <v>0</v>
      </c>
      <c r="I16558">
        <v>0</v>
      </c>
      <c r="J16558">
        <v>0</v>
      </c>
      <c r="L16558">
        <v>0</v>
      </c>
      <c r="N16558">
        <v>0</v>
      </c>
      <c r="P16558">
        <v>0</v>
      </c>
      <c r="Q16558">
        <v>0</v>
      </c>
      <c r="S16558">
        <v>0</v>
      </c>
    </row>
    <row r="16559" spans="1:19" x14ac:dyDescent="0.2">
      <c r="A16559" t="s">
        <v>34240</v>
      </c>
      <c r="B16559" t="s">
        <v>34052</v>
      </c>
      <c r="C16559" t="s">
        <v>1049</v>
      </c>
      <c r="D16559" t="s">
        <v>1002</v>
      </c>
      <c r="E16559" s="23">
        <v>44682</v>
      </c>
      <c r="F16559">
        <v>0</v>
      </c>
      <c r="G16559">
        <v>0</v>
      </c>
      <c r="I16559">
        <v>0</v>
      </c>
      <c r="J16559">
        <v>0</v>
      </c>
      <c r="L16559">
        <v>0</v>
      </c>
      <c r="N16559">
        <v>0</v>
      </c>
      <c r="P16559">
        <v>0</v>
      </c>
      <c r="Q16559">
        <v>0</v>
      </c>
      <c r="S16559">
        <v>0</v>
      </c>
    </row>
    <row r="16560" spans="1:19" x14ac:dyDescent="0.2">
      <c r="A16560" t="s">
        <v>34241</v>
      </c>
      <c r="B16560" t="s">
        <v>34053</v>
      </c>
      <c r="C16560" t="s">
        <v>25343</v>
      </c>
      <c r="D16560" t="s">
        <v>1002</v>
      </c>
      <c r="E16560" s="23">
        <v>44682</v>
      </c>
      <c r="F16560">
        <v>0</v>
      </c>
      <c r="G16560">
        <v>0</v>
      </c>
      <c r="I16560">
        <v>0</v>
      </c>
      <c r="J16560">
        <v>0</v>
      </c>
      <c r="L16560">
        <v>0</v>
      </c>
      <c r="N16560">
        <v>0</v>
      </c>
      <c r="P16560">
        <v>0</v>
      </c>
      <c r="Q16560">
        <v>0</v>
      </c>
      <c r="S16560">
        <v>0</v>
      </c>
    </row>
    <row r="16561" spans="1:19" x14ac:dyDescent="0.2">
      <c r="A16561" t="s">
        <v>34242</v>
      </c>
      <c r="B16561" t="s">
        <v>34054</v>
      </c>
      <c r="C16561" t="s">
        <v>25698</v>
      </c>
      <c r="D16561" t="s">
        <v>1002</v>
      </c>
      <c r="E16561" s="23">
        <v>44682</v>
      </c>
      <c r="F16561">
        <v>2</v>
      </c>
      <c r="G16561">
        <v>3</v>
      </c>
      <c r="I16561">
        <v>7</v>
      </c>
      <c r="J16561">
        <v>12</v>
      </c>
      <c r="L16561">
        <v>18</v>
      </c>
      <c r="N16561">
        <v>4</v>
      </c>
      <c r="P16561">
        <v>0</v>
      </c>
      <c r="Q16561">
        <v>0</v>
      </c>
      <c r="S16561">
        <v>3</v>
      </c>
    </row>
    <row r="16562" spans="1:19" x14ac:dyDescent="0.2">
      <c r="A16562" t="s">
        <v>34243</v>
      </c>
      <c r="B16562" t="s">
        <v>34055</v>
      </c>
      <c r="C16562" t="s">
        <v>959</v>
      </c>
      <c r="D16562" t="s">
        <v>1002</v>
      </c>
      <c r="E16562" s="23">
        <v>44682</v>
      </c>
      <c r="F16562">
        <v>0</v>
      </c>
      <c r="G16562">
        <v>0</v>
      </c>
      <c r="I16562">
        <v>0</v>
      </c>
      <c r="J16562">
        <v>0</v>
      </c>
      <c r="L16562">
        <v>0</v>
      </c>
      <c r="N16562">
        <v>0</v>
      </c>
      <c r="P16562">
        <v>0</v>
      </c>
      <c r="Q16562">
        <v>0</v>
      </c>
      <c r="S16562">
        <v>0</v>
      </c>
    </row>
    <row r="16563" spans="1:19" x14ac:dyDescent="0.2">
      <c r="A16563" t="s">
        <v>34244</v>
      </c>
      <c r="B16563" t="s">
        <v>34056</v>
      </c>
      <c r="C16563" t="s">
        <v>205</v>
      </c>
      <c r="D16563" t="s">
        <v>1002</v>
      </c>
      <c r="E16563" s="23">
        <v>44682</v>
      </c>
      <c r="F16563">
        <v>0</v>
      </c>
      <c r="G16563">
        <v>0</v>
      </c>
      <c r="I16563">
        <v>0</v>
      </c>
      <c r="J16563">
        <v>0</v>
      </c>
      <c r="L16563">
        <v>0</v>
      </c>
      <c r="N16563">
        <v>0</v>
      </c>
      <c r="P16563">
        <v>0</v>
      </c>
      <c r="Q16563">
        <v>0</v>
      </c>
      <c r="S16563">
        <v>0</v>
      </c>
    </row>
    <row r="16564" spans="1:19" x14ac:dyDescent="0.2">
      <c r="A16564" t="s">
        <v>34245</v>
      </c>
      <c r="B16564" t="s">
        <v>34057</v>
      </c>
      <c r="C16564" t="s">
        <v>384</v>
      </c>
      <c r="D16564" t="s">
        <v>1002</v>
      </c>
      <c r="E16564" s="23">
        <v>44682</v>
      </c>
      <c r="F16564">
        <v>0</v>
      </c>
      <c r="G16564">
        <v>0</v>
      </c>
      <c r="I16564">
        <v>0</v>
      </c>
      <c r="J16564">
        <v>0</v>
      </c>
      <c r="L16564">
        <v>0</v>
      </c>
      <c r="N16564">
        <v>0</v>
      </c>
      <c r="P16564">
        <v>0</v>
      </c>
      <c r="Q16564">
        <v>0</v>
      </c>
      <c r="S16564">
        <v>0</v>
      </c>
    </row>
    <row r="16565" spans="1:19" x14ac:dyDescent="0.2">
      <c r="A16565" t="s">
        <v>34246</v>
      </c>
      <c r="B16565" t="s">
        <v>34058</v>
      </c>
      <c r="C16565" t="s">
        <v>210</v>
      </c>
      <c r="D16565" t="s">
        <v>1002</v>
      </c>
      <c r="E16565" s="23">
        <v>44682</v>
      </c>
      <c r="F16565">
        <v>0</v>
      </c>
      <c r="G16565">
        <v>0</v>
      </c>
      <c r="I16565">
        <v>0</v>
      </c>
      <c r="J16565">
        <v>0</v>
      </c>
      <c r="L16565">
        <v>0</v>
      </c>
      <c r="N16565">
        <v>0</v>
      </c>
      <c r="P16565">
        <v>0</v>
      </c>
      <c r="Q16565">
        <v>0</v>
      </c>
      <c r="S16565">
        <v>0</v>
      </c>
    </row>
    <row r="16566" spans="1:19" x14ac:dyDescent="0.2">
      <c r="A16566" t="s">
        <v>34247</v>
      </c>
      <c r="B16566" t="s">
        <v>34059</v>
      </c>
      <c r="C16566" t="s">
        <v>215</v>
      </c>
      <c r="D16566" t="s">
        <v>1002</v>
      </c>
      <c r="E16566" s="23">
        <v>44682</v>
      </c>
      <c r="F16566">
        <v>6</v>
      </c>
      <c r="G16566">
        <v>7</v>
      </c>
      <c r="I16566">
        <v>22</v>
      </c>
      <c r="J16566">
        <v>36</v>
      </c>
      <c r="L16566">
        <v>39</v>
      </c>
      <c r="N16566">
        <v>15</v>
      </c>
      <c r="P16566">
        <v>3</v>
      </c>
      <c r="Q16566">
        <v>6</v>
      </c>
      <c r="S16566">
        <v>7</v>
      </c>
    </row>
    <row r="16567" spans="1:19" x14ac:dyDescent="0.2">
      <c r="A16567" t="s">
        <v>34248</v>
      </c>
      <c r="B16567" t="s">
        <v>34060</v>
      </c>
      <c r="C16567" t="s">
        <v>960</v>
      </c>
      <c r="D16567" t="s">
        <v>1002</v>
      </c>
      <c r="E16567" s="23">
        <v>44682</v>
      </c>
      <c r="F16567">
        <v>0</v>
      </c>
      <c r="G16567">
        <v>0</v>
      </c>
      <c r="I16567">
        <v>0</v>
      </c>
      <c r="J16567">
        <v>0</v>
      </c>
      <c r="L16567">
        <v>0</v>
      </c>
      <c r="N16567">
        <v>0</v>
      </c>
      <c r="P16567">
        <v>0</v>
      </c>
      <c r="Q16567">
        <v>0</v>
      </c>
      <c r="S16567">
        <v>0</v>
      </c>
    </row>
    <row r="16568" spans="1:19" x14ac:dyDescent="0.2">
      <c r="A16568" t="s">
        <v>34249</v>
      </c>
      <c r="B16568" t="s">
        <v>34061</v>
      </c>
      <c r="C16568" t="s">
        <v>961</v>
      </c>
      <c r="D16568" t="s">
        <v>1002</v>
      </c>
      <c r="E16568" s="23">
        <v>44682</v>
      </c>
      <c r="F16568">
        <v>3</v>
      </c>
      <c r="G16568">
        <v>4</v>
      </c>
      <c r="I16568">
        <v>12</v>
      </c>
      <c r="J16568">
        <v>15</v>
      </c>
      <c r="L16568">
        <v>20</v>
      </c>
      <c r="N16568">
        <v>10</v>
      </c>
      <c r="P16568">
        <v>2</v>
      </c>
      <c r="Q16568">
        <v>2</v>
      </c>
      <c r="S16568">
        <v>2</v>
      </c>
    </row>
    <row r="16569" spans="1:19" x14ac:dyDescent="0.2">
      <c r="A16569" t="s">
        <v>34250</v>
      </c>
      <c r="B16569" t="s">
        <v>34062</v>
      </c>
      <c r="C16569" t="s">
        <v>221</v>
      </c>
      <c r="D16569" t="s">
        <v>1002</v>
      </c>
      <c r="E16569" s="23">
        <v>44682</v>
      </c>
      <c r="F16569">
        <v>0</v>
      </c>
      <c r="G16569">
        <v>0</v>
      </c>
      <c r="I16569">
        <v>0</v>
      </c>
      <c r="J16569">
        <v>0</v>
      </c>
      <c r="L16569">
        <v>0</v>
      </c>
      <c r="N16569">
        <v>0</v>
      </c>
      <c r="P16569">
        <v>0</v>
      </c>
      <c r="Q16569">
        <v>0</v>
      </c>
      <c r="S16569">
        <v>0</v>
      </c>
    </row>
    <row r="16570" spans="1:19" x14ac:dyDescent="0.2">
      <c r="A16570" t="s">
        <v>34251</v>
      </c>
      <c r="B16570" t="s">
        <v>34063</v>
      </c>
      <c r="C16570" t="s">
        <v>222</v>
      </c>
      <c r="D16570" t="s">
        <v>1002</v>
      </c>
      <c r="E16570" s="23">
        <v>44682</v>
      </c>
      <c r="F16570">
        <v>0</v>
      </c>
      <c r="G16570">
        <v>0</v>
      </c>
      <c r="I16570">
        <v>0</v>
      </c>
      <c r="J16570">
        <v>0</v>
      </c>
      <c r="L16570">
        <v>0</v>
      </c>
      <c r="N16570">
        <v>0</v>
      </c>
      <c r="P16570">
        <v>0</v>
      </c>
      <c r="Q16570">
        <v>0</v>
      </c>
      <c r="S16570">
        <v>0</v>
      </c>
    </row>
    <row r="16571" spans="1:19" x14ac:dyDescent="0.2">
      <c r="A16571" t="s">
        <v>34252</v>
      </c>
      <c r="B16571" t="s">
        <v>34064</v>
      </c>
      <c r="C16571" t="s">
        <v>25359</v>
      </c>
      <c r="D16571" t="s">
        <v>1002</v>
      </c>
      <c r="E16571" s="23">
        <v>44682</v>
      </c>
      <c r="F16571">
        <v>0</v>
      </c>
      <c r="G16571">
        <v>0</v>
      </c>
      <c r="I16571">
        <v>0</v>
      </c>
      <c r="J16571">
        <v>0</v>
      </c>
      <c r="L16571">
        <v>0</v>
      </c>
      <c r="N16571">
        <v>0</v>
      </c>
      <c r="P16571">
        <v>0</v>
      </c>
      <c r="Q16571">
        <v>0</v>
      </c>
      <c r="S16571">
        <v>0</v>
      </c>
    </row>
    <row r="16572" spans="1:19" x14ac:dyDescent="0.2">
      <c r="A16572" t="s">
        <v>34253</v>
      </c>
      <c r="B16572" t="s">
        <v>34065</v>
      </c>
      <c r="C16572" t="s">
        <v>200</v>
      </c>
      <c r="D16572" t="s">
        <v>1002</v>
      </c>
      <c r="E16572" s="23">
        <v>44682</v>
      </c>
      <c r="F16572">
        <v>0</v>
      </c>
      <c r="G16572">
        <v>0</v>
      </c>
      <c r="I16572">
        <v>0</v>
      </c>
      <c r="J16572">
        <v>0</v>
      </c>
      <c r="L16572">
        <v>0</v>
      </c>
      <c r="N16572">
        <v>0</v>
      </c>
      <c r="P16572">
        <v>0</v>
      </c>
      <c r="Q16572">
        <v>0</v>
      </c>
      <c r="S16572">
        <v>0</v>
      </c>
    </row>
    <row r="16573" spans="1:19" x14ac:dyDescent="0.2">
      <c r="A16573" t="s">
        <v>34254</v>
      </c>
      <c r="B16573" t="s">
        <v>34066</v>
      </c>
      <c r="C16573" t="s">
        <v>204</v>
      </c>
      <c r="D16573" t="s">
        <v>1002</v>
      </c>
      <c r="E16573" s="23">
        <v>44682</v>
      </c>
      <c r="F16573">
        <v>0</v>
      </c>
      <c r="G16573">
        <v>0</v>
      </c>
      <c r="I16573">
        <v>0</v>
      </c>
      <c r="J16573">
        <v>0</v>
      </c>
      <c r="L16573">
        <v>0</v>
      </c>
      <c r="N16573">
        <v>0</v>
      </c>
      <c r="P16573">
        <v>0</v>
      </c>
      <c r="Q16573">
        <v>0</v>
      </c>
      <c r="S16573">
        <v>0</v>
      </c>
    </row>
    <row r="16574" spans="1:19" x14ac:dyDescent="0.2">
      <c r="A16574" t="s">
        <v>34255</v>
      </c>
      <c r="B16574" t="s">
        <v>34067</v>
      </c>
      <c r="C16574" t="s">
        <v>385</v>
      </c>
      <c r="D16574" t="s">
        <v>1002</v>
      </c>
      <c r="E16574" s="23">
        <v>44682</v>
      </c>
      <c r="F16574">
        <v>0</v>
      </c>
      <c r="G16574">
        <v>0</v>
      </c>
      <c r="I16574">
        <v>0</v>
      </c>
      <c r="J16574">
        <v>0</v>
      </c>
      <c r="L16574">
        <v>0</v>
      </c>
      <c r="N16574">
        <v>0</v>
      </c>
      <c r="P16574">
        <v>0</v>
      </c>
      <c r="Q16574">
        <v>0</v>
      </c>
      <c r="S16574">
        <v>0</v>
      </c>
    </row>
    <row r="16575" spans="1:19" x14ac:dyDescent="0.2">
      <c r="A16575" t="s">
        <v>34256</v>
      </c>
      <c r="B16575" t="s">
        <v>34068</v>
      </c>
      <c r="C16575" t="s">
        <v>208</v>
      </c>
      <c r="D16575" t="s">
        <v>1002</v>
      </c>
      <c r="E16575" s="23">
        <v>44682</v>
      </c>
      <c r="F16575">
        <v>3.5</v>
      </c>
      <c r="G16575">
        <v>4</v>
      </c>
      <c r="I16575">
        <v>17</v>
      </c>
      <c r="J16575">
        <v>18</v>
      </c>
      <c r="L16575">
        <v>21</v>
      </c>
      <c r="N16575">
        <v>17</v>
      </c>
      <c r="P16575">
        <v>0</v>
      </c>
      <c r="Q16575">
        <v>0</v>
      </c>
      <c r="S16575">
        <v>0</v>
      </c>
    </row>
    <row r="16576" spans="1:19" x14ac:dyDescent="0.2">
      <c r="A16576" t="s">
        <v>34257</v>
      </c>
      <c r="B16576" t="s">
        <v>34069</v>
      </c>
      <c r="C16576" t="s">
        <v>900</v>
      </c>
      <c r="D16576" t="s">
        <v>1002</v>
      </c>
      <c r="E16576" s="23">
        <v>44682</v>
      </c>
      <c r="F16576">
        <v>2</v>
      </c>
      <c r="G16576">
        <v>3</v>
      </c>
      <c r="I16576">
        <v>3</v>
      </c>
      <c r="J16576">
        <v>11</v>
      </c>
      <c r="L16576">
        <v>17</v>
      </c>
      <c r="N16576">
        <v>3</v>
      </c>
      <c r="P16576">
        <v>0</v>
      </c>
      <c r="Q16576">
        <v>0</v>
      </c>
      <c r="S16576">
        <v>0</v>
      </c>
    </row>
    <row r="16577" spans="1:19" x14ac:dyDescent="0.2">
      <c r="A16577" t="s">
        <v>34258</v>
      </c>
      <c r="B16577" t="s">
        <v>34070</v>
      </c>
      <c r="C16577" t="s">
        <v>905</v>
      </c>
      <c r="D16577" t="s">
        <v>1002</v>
      </c>
      <c r="E16577" s="23">
        <v>44682</v>
      </c>
      <c r="F16577">
        <v>0</v>
      </c>
      <c r="G16577">
        <v>0</v>
      </c>
      <c r="I16577">
        <v>0</v>
      </c>
      <c r="J16577">
        <v>0</v>
      </c>
      <c r="L16577">
        <v>0</v>
      </c>
      <c r="N16577">
        <v>0</v>
      </c>
      <c r="P16577">
        <v>0</v>
      </c>
      <c r="Q16577">
        <v>0</v>
      </c>
      <c r="S16577">
        <v>0</v>
      </c>
    </row>
    <row r="16578" spans="1:19" x14ac:dyDescent="0.2">
      <c r="A16578" t="s">
        <v>34259</v>
      </c>
      <c r="B16578" t="s">
        <v>34071</v>
      </c>
      <c r="C16578" t="s">
        <v>316</v>
      </c>
      <c r="D16578" t="s">
        <v>1002</v>
      </c>
      <c r="E16578" s="23">
        <v>44682</v>
      </c>
      <c r="F16578">
        <v>3</v>
      </c>
      <c r="G16578">
        <v>5</v>
      </c>
      <c r="I16578">
        <v>5</v>
      </c>
      <c r="J16578">
        <v>16</v>
      </c>
      <c r="L16578">
        <v>28</v>
      </c>
      <c r="N16578">
        <v>5</v>
      </c>
      <c r="P16578">
        <v>1</v>
      </c>
      <c r="Q16578">
        <v>1</v>
      </c>
      <c r="S16578">
        <v>0</v>
      </c>
    </row>
    <row r="16579" spans="1:19" x14ac:dyDescent="0.2">
      <c r="A16579" t="s">
        <v>34260</v>
      </c>
      <c r="B16579" t="s">
        <v>34072</v>
      </c>
      <c r="C16579" t="s">
        <v>218</v>
      </c>
      <c r="D16579" t="s">
        <v>1002</v>
      </c>
      <c r="E16579" s="23">
        <v>44682</v>
      </c>
      <c r="F16579">
        <v>0</v>
      </c>
      <c r="G16579">
        <v>0</v>
      </c>
      <c r="I16579">
        <v>0</v>
      </c>
      <c r="J16579">
        <v>0</v>
      </c>
      <c r="L16579">
        <v>0</v>
      </c>
      <c r="N16579">
        <v>0</v>
      </c>
      <c r="P16579">
        <v>0</v>
      </c>
      <c r="Q16579">
        <v>0</v>
      </c>
      <c r="S16579">
        <v>0</v>
      </c>
    </row>
    <row r="16580" spans="1:19" x14ac:dyDescent="0.2">
      <c r="A16580" t="s">
        <v>34261</v>
      </c>
      <c r="B16580" t="s">
        <v>34073</v>
      </c>
      <c r="C16580" t="s">
        <v>202</v>
      </c>
      <c r="D16580" t="s">
        <v>1002</v>
      </c>
      <c r="E16580" s="23">
        <v>44682</v>
      </c>
      <c r="F16580">
        <v>7</v>
      </c>
      <c r="G16580">
        <v>7</v>
      </c>
      <c r="I16580">
        <v>54</v>
      </c>
      <c r="J16580">
        <v>76</v>
      </c>
      <c r="L16580">
        <v>76</v>
      </c>
      <c r="N16580">
        <v>54</v>
      </c>
      <c r="P16580">
        <v>0</v>
      </c>
      <c r="Q16580">
        <v>1</v>
      </c>
      <c r="S16580">
        <v>0</v>
      </c>
    </row>
    <row r="16581" spans="1:19" x14ac:dyDescent="0.2">
      <c r="A16581" t="s">
        <v>34262</v>
      </c>
      <c r="B16581" t="s">
        <v>34074</v>
      </c>
      <c r="C16581" t="s">
        <v>347</v>
      </c>
      <c r="D16581" t="s">
        <v>1002</v>
      </c>
      <c r="E16581" s="23">
        <v>44682</v>
      </c>
      <c r="F16581">
        <v>0</v>
      </c>
      <c r="G16581">
        <v>0</v>
      </c>
      <c r="I16581">
        <v>0</v>
      </c>
      <c r="J16581">
        <v>0</v>
      </c>
      <c r="L16581">
        <v>0</v>
      </c>
      <c r="N16581">
        <v>0</v>
      </c>
      <c r="P16581">
        <v>0</v>
      </c>
      <c r="Q16581">
        <v>0</v>
      </c>
      <c r="S16581">
        <v>0</v>
      </c>
    </row>
    <row r="16582" spans="1:19" x14ac:dyDescent="0.2">
      <c r="A16582" t="s">
        <v>34263</v>
      </c>
      <c r="B16582" t="s">
        <v>34075</v>
      </c>
      <c r="C16582" t="s">
        <v>224</v>
      </c>
      <c r="D16582" t="s">
        <v>1002</v>
      </c>
      <c r="E16582" s="23">
        <v>44682</v>
      </c>
      <c r="F16582">
        <v>0</v>
      </c>
      <c r="G16582">
        <v>0</v>
      </c>
      <c r="I16582">
        <v>0</v>
      </c>
      <c r="J16582">
        <v>0</v>
      </c>
      <c r="L16582">
        <v>0</v>
      </c>
      <c r="N16582">
        <v>0</v>
      </c>
      <c r="P16582">
        <v>0</v>
      </c>
      <c r="Q16582">
        <v>0</v>
      </c>
      <c r="S16582">
        <v>0</v>
      </c>
    </row>
    <row r="16583" spans="1:19" x14ac:dyDescent="0.2">
      <c r="A16583" t="s">
        <v>34264</v>
      </c>
      <c r="B16583" t="s">
        <v>34076</v>
      </c>
      <c r="C16583" t="s">
        <v>345</v>
      </c>
      <c r="D16583" t="s">
        <v>1002</v>
      </c>
      <c r="E16583" s="23">
        <v>44682</v>
      </c>
      <c r="F16583">
        <v>0</v>
      </c>
      <c r="G16583">
        <v>0</v>
      </c>
      <c r="I16583">
        <v>0</v>
      </c>
      <c r="J16583">
        <v>0</v>
      </c>
      <c r="L16583">
        <v>0</v>
      </c>
      <c r="N16583">
        <v>0</v>
      </c>
      <c r="P16583">
        <v>0</v>
      </c>
      <c r="Q16583">
        <v>0</v>
      </c>
      <c r="S16583">
        <v>0</v>
      </c>
    </row>
    <row r="16584" spans="1:19" x14ac:dyDescent="0.2">
      <c r="A16584" t="s">
        <v>34265</v>
      </c>
      <c r="B16584" t="s">
        <v>34077</v>
      </c>
      <c r="C16584" t="s">
        <v>226</v>
      </c>
      <c r="D16584" t="s">
        <v>1002</v>
      </c>
      <c r="E16584" s="23">
        <v>44682</v>
      </c>
      <c r="F16584">
        <v>3.5</v>
      </c>
      <c r="G16584">
        <v>3.5</v>
      </c>
      <c r="I16584">
        <v>17</v>
      </c>
      <c r="J16584">
        <v>49</v>
      </c>
      <c r="L16584">
        <v>49</v>
      </c>
      <c r="N16584">
        <v>17</v>
      </c>
      <c r="P16584">
        <v>0</v>
      </c>
      <c r="Q16584">
        <v>0</v>
      </c>
      <c r="S16584">
        <v>0</v>
      </c>
    </row>
    <row r="16585" spans="1:19" x14ac:dyDescent="0.2">
      <c r="A16585" t="s">
        <v>34266</v>
      </c>
      <c r="B16585" t="s">
        <v>34078</v>
      </c>
      <c r="C16585" t="s">
        <v>231</v>
      </c>
      <c r="D16585" t="s">
        <v>1002</v>
      </c>
      <c r="E16585" s="23">
        <v>44682</v>
      </c>
      <c r="F16585">
        <v>8</v>
      </c>
      <c r="G16585">
        <v>8</v>
      </c>
      <c r="I16585">
        <v>90</v>
      </c>
      <c r="J16585">
        <v>91</v>
      </c>
      <c r="L16585">
        <v>91</v>
      </c>
      <c r="N16585">
        <v>90</v>
      </c>
      <c r="P16585">
        <v>1</v>
      </c>
      <c r="Q16585">
        <v>2</v>
      </c>
      <c r="S16585">
        <v>0</v>
      </c>
    </row>
    <row r="16586" spans="1:19" x14ac:dyDescent="0.2">
      <c r="A16586" t="s">
        <v>34267</v>
      </c>
      <c r="B16586" t="s">
        <v>34079</v>
      </c>
      <c r="C16586" t="s">
        <v>216</v>
      </c>
      <c r="D16586" t="s">
        <v>1002</v>
      </c>
      <c r="E16586" s="23">
        <v>44682</v>
      </c>
      <c r="F16586">
        <v>8.5</v>
      </c>
      <c r="G16586">
        <v>8.5</v>
      </c>
      <c r="I16586">
        <v>68</v>
      </c>
      <c r="J16586">
        <v>85</v>
      </c>
      <c r="L16586">
        <v>85</v>
      </c>
      <c r="N16586">
        <v>59</v>
      </c>
      <c r="P16586">
        <v>2</v>
      </c>
      <c r="Q16586">
        <v>7</v>
      </c>
      <c r="S16586">
        <v>9</v>
      </c>
    </row>
    <row r="16587" spans="1:19" x14ac:dyDescent="0.2">
      <c r="A16587" t="s">
        <v>34268</v>
      </c>
      <c r="B16587" t="s">
        <v>34080</v>
      </c>
      <c r="C16587" t="s">
        <v>233</v>
      </c>
      <c r="D16587" t="s">
        <v>1002</v>
      </c>
      <c r="E16587" s="23">
        <v>44682</v>
      </c>
      <c r="F16587">
        <v>0</v>
      </c>
      <c r="G16587">
        <v>0</v>
      </c>
      <c r="I16587">
        <v>0</v>
      </c>
      <c r="J16587">
        <v>0</v>
      </c>
      <c r="L16587">
        <v>0</v>
      </c>
      <c r="N16587">
        <v>0</v>
      </c>
      <c r="P16587">
        <v>0</v>
      </c>
      <c r="Q16587">
        <v>0</v>
      </c>
      <c r="S16587">
        <v>0</v>
      </c>
    </row>
    <row r="16588" spans="1:19" x14ac:dyDescent="0.2">
      <c r="A16588" t="s">
        <v>34269</v>
      </c>
      <c r="B16588" t="s">
        <v>34081</v>
      </c>
      <c r="C16588" t="s">
        <v>219</v>
      </c>
      <c r="D16588" t="s">
        <v>1002</v>
      </c>
      <c r="E16588" s="23">
        <v>44682</v>
      </c>
      <c r="F16588">
        <v>0</v>
      </c>
      <c r="G16588">
        <v>0</v>
      </c>
      <c r="I16588">
        <v>0</v>
      </c>
      <c r="J16588">
        <v>0</v>
      </c>
      <c r="L16588">
        <v>0</v>
      </c>
      <c r="N16588">
        <v>0</v>
      </c>
      <c r="P16588">
        <v>0</v>
      </c>
      <c r="Q16588">
        <v>0</v>
      </c>
      <c r="S16588">
        <v>0</v>
      </c>
    </row>
    <row r="16589" spans="1:19" x14ac:dyDescent="0.2">
      <c r="A16589" t="s">
        <v>34270</v>
      </c>
      <c r="B16589" t="s">
        <v>34082</v>
      </c>
      <c r="C16589" t="s">
        <v>340</v>
      </c>
      <c r="D16589" t="s">
        <v>1002</v>
      </c>
      <c r="E16589" s="23">
        <v>44682</v>
      </c>
      <c r="F16589">
        <v>2</v>
      </c>
      <c r="G16589">
        <v>2</v>
      </c>
      <c r="I16589">
        <v>17</v>
      </c>
      <c r="J16589">
        <v>22</v>
      </c>
      <c r="L16589">
        <v>22</v>
      </c>
      <c r="N16589">
        <v>15</v>
      </c>
      <c r="P16589">
        <v>1</v>
      </c>
      <c r="Q16589">
        <v>2</v>
      </c>
      <c r="S16589">
        <v>2</v>
      </c>
    </row>
    <row r="16590" spans="1:19" x14ac:dyDescent="0.2">
      <c r="A16590" t="s">
        <v>34271</v>
      </c>
      <c r="B16590" t="s">
        <v>34083</v>
      </c>
      <c r="C16590" t="s">
        <v>350</v>
      </c>
      <c r="D16590" t="s">
        <v>1002</v>
      </c>
      <c r="E16590" s="23">
        <v>44682</v>
      </c>
      <c r="F16590">
        <v>0</v>
      </c>
      <c r="G16590">
        <v>0</v>
      </c>
      <c r="I16590">
        <v>0</v>
      </c>
      <c r="J16590">
        <v>0</v>
      </c>
      <c r="L16590">
        <v>0</v>
      </c>
      <c r="N16590">
        <v>0</v>
      </c>
      <c r="P16590">
        <v>0</v>
      </c>
      <c r="Q16590">
        <v>0</v>
      </c>
      <c r="S16590">
        <v>0</v>
      </c>
    </row>
    <row r="16591" spans="1:19" x14ac:dyDescent="0.2">
      <c r="A16591" t="s">
        <v>34272</v>
      </c>
      <c r="B16591" t="s">
        <v>34084</v>
      </c>
      <c r="C16591" t="s">
        <v>351</v>
      </c>
      <c r="D16591" t="s">
        <v>1002</v>
      </c>
      <c r="E16591" s="23">
        <v>44682</v>
      </c>
      <c r="F16591">
        <v>0</v>
      </c>
      <c r="G16591">
        <v>0</v>
      </c>
      <c r="I16591">
        <v>0</v>
      </c>
      <c r="J16591">
        <v>0</v>
      </c>
      <c r="L16591">
        <v>0</v>
      </c>
      <c r="N16591">
        <v>0</v>
      </c>
      <c r="P16591">
        <v>0</v>
      </c>
      <c r="Q16591">
        <v>0</v>
      </c>
      <c r="S16591">
        <v>0</v>
      </c>
    </row>
    <row r="16592" spans="1:19" x14ac:dyDescent="0.2">
      <c r="A16592" t="s">
        <v>34273</v>
      </c>
      <c r="B16592" t="s">
        <v>34085</v>
      </c>
      <c r="C16592" t="s">
        <v>352</v>
      </c>
      <c r="D16592" t="s">
        <v>1002</v>
      </c>
      <c r="E16592" s="23">
        <v>44682</v>
      </c>
      <c r="F16592">
        <v>0</v>
      </c>
      <c r="G16592">
        <v>0</v>
      </c>
      <c r="I16592">
        <v>0</v>
      </c>
      <c r="J16592">
        <v>0</v>
      </c>
      <c r="L16592">
        <v>0</v>
      </c>
      <c r="N16592">
        <v>0</v>
      </c>
      <c r="P16592">
        <v>0</v>
      </c>
      <c r="Q16592">
        <v>0</v>
      </c>
      <c r="S16592">
        <v>0</v>
      </c>
    </row>
    <row r="16593" spans="1:19" x14ac:dyDescent="0.2">
      <c r="A16593" t="s">
        <v>34274</v>
      </c>
      <c r="B16593" t="s">
        <v>34086</v>
      </c>
      <c r="C16593" t="s">
        <v>353</v>
      </c>
      <c r="D16593" t="s">
        <v>1002</v>
      </c>
      <c r="E16593" s="23">
        <v>44682</v>
      </c>
      <c r="F16593">
        <v>0</v>
      </c>
      <c r="G16593">
        <v>0</v>
      </c>
      <c r="I16593">
        <v>0</v>
      </c>
      <c r="J16593">
        <v>0</v>
      </c>
      <c r="L16593">
        <v>0</v>
      </c>
      <c r="N16593">
        <v>0</v>
      </c>
      <c r="P16593">
        <v>0</v>
      </c>
      <c r="Q16593">
        <v>0</v>
      </c>
      <c r="S16593">
        <v>0</v>
      </c>
    </row>
    <row r="16594" spans="1:19" x14ac:dyDescent="0.2">
      <c r="A16594" t="s">
        <v>34275</v>
      </c>
      <c r="B16594" t="s">
        <v>34087</v>
      </c>
      <c r="C16594" t="s">
        <v>386</v>
      </c>
      <c r="D16594" t="s">
        <v>1002</v>
      </c>
      <c r="E16594" s="23">
        <v>44682</v>
      </c>
      <c r="F16594">
        <v>0</v>
      </c>
      <c r="G16594">
        <v>0</v>
      </c>
      <c r="I16594">
        <v>0</v>
      </c>
      <c r="J16594">
        <v>0</v>
      </c>
      <c r="L16594">
        <v>0</v>
      </c>
      <c r="N16594">
        <v>0</v>
      </c>
      <c r="P16594">
        <v>0</v>
      </c>
      <c r="Q16594">
        <v>0</v>
      </c>
      <c r="S16594">
        <v>0</v>
      </c>
    </row>
    <row r="16595" spans="1:19" x14ac:dyDescent="0.2">
      <c r="A16595" t="s">
        <v>34276</v>
      </c>
      <c r="B16595" t="s">
        <v>34088</v>
      </c>
      <c r="C16595" t="s">
        <v>354</v>
      </c>
      <c r="D16595" t="s">
        <v>1002</v>
      </c>
      <c r="E16595" s="23">
        <v>44682</v>
      </c>
      <c r="F16595">
        <v>1.5</v>
      </c>
      <c r="G16595">
        <v>5</v>
      </c>
      <c r="I16595">
        <v>5</v>
      </c>
      <c r="J16595">
        <v>8</v>
      </c>
      <c r="L16595">
        <v>29</v>
      </c>
      <c r="N16595">
        <v>4</v>
      </c>
      <c r="P16595">
        <v>1</v>
      </c>
      <c r="Q16595">
        <v>1</v>
      </c>
      <c r="S16595">
        <v>1</v>
      </c>
    </row>
    <row r="16596" spans="1:19" x14ac:dyDescent="0.2">
      <c r="A16596" t="s">
        <v>34277</v>
      </c>
      <c r="B16596" t="s">
        <v>34089</v>
      </c>
      <c r="C16596" t="s">
        <v>355</v>
      </c>
      <c r="D16596" t="s">
        <v>1002</v>
      </c>
      <c r="E16596" s="23">
        <v>44682</v>
      </c>
      <c r="F16596">
        <v>1.5</v>
      </c>
      <c r="G16596">
        <v>2</v>
      </c>
      <c r="I16596">
        <v>5</v>
      </c>
      <c r="J16596">
        <v>8</v>
      </c>
      <c r="L16596">
        <v>11</v>
      </c>
      <c r="N16596">
        <v>4</v>
      </c>
      <c r="P16596">
        <v>0</v>
      </c>
      <c r="Q16596">
        <v>0</v>
      </c>
      <c r="S16596">
        <v>1</v>
      </c>
    </row>
    <row r="16597" spans="1:19" x14ac:dyDescent="0.2">
      <c r="A16597" t="s">
        <v>34278</v>
      </c>
      <c r="B16597" t="s">
        <v>34090</v>
      </c>
      <c r="C16597" t="s">
        <v>1048</v>
      </c>
      <c r="D16597" t="s">
        <v>1002</v>
      </c>
      <c r="E16597" s="23">
        <v>44682</v>
      </c>
      <c r="F16597">
        <v>0.5</v>
      </c>
      <c r="G16597">
        <v>1.5</v>
      </c>
      <c r="I16597">
        <v>4</v>
      </c>
      <c r="J16597">
        <v>3</v>
      </c>
      <c r="L16597">
        <v>9</v>
      </c>
      <c r="N16597">
        <v>3</v>
      </c>
      <c r="P16597">
        <v>0</v>
      </c>
      <c r="Q16597">
        <v>0</v>
      </c>
      <c r="S16597">
        <v>1</v>
      </c>
    </row>
    <row r="16598" spans="1:19" x14ac:dyDescent="0.2">
      <c r="A16598" t="s">
        <v>34279</v>
      </c>
      <c r="B16598" t="s">
        <v>34091</v>
      </c>
      <c r="C16598" t="s">
        <v>1047</v>
      </c>
      <c r="D16598" t="s">
        <v>1002</v>
      </c>
      <c r="E16598" s="23">
        <v>44682</v>
      </c>
      <c r="F16598">
        <v>2.5</v>
      </c>
      <c r="G16598">
        <v>2.5</v>
      </c>
      <c r="I16598">
        <v>15</v>
      </c>
      <c r="J16598">
        <v>14</v>
      </c>
      <c r="L16598">
        <v>13</v>
      </c>
      <c r="N16598">
        <v>13</v>
      </c>
      <c r="P16598">
        <v>0</v>
      </c>
      <c r="Q16598">
        <v>1</v>
      </c>
      <c r="S16598">
        <v>2</v>
      </c>
    </row>
    <row r="16599" spans="1:19" x14ac:dyDescent="0.2">
      <c r="A16599" t="s">
        <v>34280</v>
      </c>
      <c r="B16599" t="s">
        <v>34092</v>
      </c>
      <c r="C16599" t="s">
        <v>1050</v>
      </c>
      <c r="D16599" t="s">
        <v>1002</v>
      </c>
      <c r="E16599" s="23">
        <v>44682</v>
      </c>
      <c r="F16599">
        <v>0</v>
      </c>
      <c r="G16599">
        <v>0</v>
      </c>
      <c r="I16599">
        <v>0</v>
      </c>
      <c r="J16599">
        <v>0</v>
      </c>
      <c r="L16599">
        <v>0</v>
      </c>
      <c r="N16599">
        <v>0</v>
      </c>
      <c r="P16599">
        <v>0</v>
      </c>
      <c r="Q16599">
        <v>0</v>
      </c>
      <c r="S16599">
        <v>0</v>
      </c>
    </row>
    <row r="16600" spans="1:19" x14ac:dyDescent="0.2">
      <c r="A16600" t="s">
        <v>34281</v>
      </c>
      <c r="B16600" t="s">
        <v>34093</v>
      </c>
      <c r="C16600" t="s">
        <v>1054</v>
      </c>
      <c r="D16600" t="s">
        <v>1002</v>
      </c>
      <c r="E16600" s="23">
        <v>44682</v>
      </c>
      <c r="F16600">
        <v>0</v>
      </c>
      <c r="G16600">
        <v>0</v>
      </c>
      <c r="I16600">
        <v>0</v>
      </c>
      <c r="J16600">
        <v>0</v>
      </c>
      <c r="L16600">
        <v>0</v>
      </c>
      <c r="N16600">
        <v>0</v>
      </c>
      <c r="P16600">
        <v>0</v>
      </c>
      <c r="Q16600">
        <v>0</v>
      </c>
      <c r="S16600">
        <v>0</v>
      </c>
    </row>
    <row r="16601" spans="1:19" x14ac:dyDescent="0.2">
      <c r="A16601" t="s">
        <v>34282</v>
      </c>
      <c r="B16601" t="s">
        <v>34094</v>
      </c>
      <c r="C16601" t="s">
        <v>1052</v>
      </c>
      <c r="D16601" t="s">
        <v>1002</v>
      </c>
      <c r="E16601" s="23">
        <v>44682</v>
      </c>
      <c r="F16601">
        <v>2.5</v>
      </c>
      <c r="G16601">
        <v>3</v>
      </c>
      <c r="I16601">
        <v>11</v>
      </c>
      <c r="J16601">
        <v>14</v>
      </c>
      <c r="L16601">
        <v>17</v>
      </c>
      <c r="N16601">
        <v>11</v>
      </c>
      <c r="P16601">
        <v>0</v>
      </c>
      <c r="Q16601">
        <v>2</v>
      </c>
      <c r="S16601">
        <v>0</v>
      </c>
    </row>
    <row r="16602" spans="1:19" x14ac:dyDescent="0.2">
      <c r="A16602" t="s">
        <v>34283</v>
      </c>
      <c r="B16602" t="s">
        <v>34095</v>
      </c>
      <c r="C16602" t="s">
        <v>1053</v>
      </c>
      <c r="D16602" t="s">
        <v>1002</v>
      </c>
      <c r="E16602" s="23">
        <v>44682</v>
      </c>
      <c r="F16602">
        <v>1</v>
      </c>
      <c r="G16602">
        <v>1</v>
      </c>
      <c r="I16602">
        <v>4</v>
      </c>
      <c r="J16602">
        <v>5</v>
      </c>
      <c r="L16602">
        <v>5</v>
      </c>
      <c r="N16602">
        <v>4</v>
      </c>
      <c r="P16602">
        <v>0</v>
      </c>
      <c r="Q16602">
        <v>0</v>
      </c>
      <c r="S16602">
        <v>0</v>
      </c>
    </row>
    <row r="16603" spans="1:19" x14ac:dyDescent="0.2">
      <c r="A16603" t="s">
        <v>34192</v>
      </c>
      <c r="B16603" t="s">
        <v>34004</v>
      </c>
      <c r="C16603" t="s">
        <v>25698</v>
      </c>
      <c r="D16603" t="s">
        <v>1000</v>
      </c>
      <c r="E16603" s="23">
        <v>44682</v>
      </c>
      <c r="F16603">
        <v>2</v>
      </c>
      <c r="G16603">
        <v>3</v>
      </c>
      <c r="I16603">
        <v>7</v>
      </c>
      <c r="J16603">
        <v>12</v>
      </c>
      <c r="L16603">
        <v>18</v>
      </c>
      <c r="N16603">
        <v>4</v>
      </c>
      <c r="P16603">
        <v>0</v>
      </c>
      <c r="Q16603">
        <v>0</v>
      </c>
      <c r="S16603">
        <v>3</v>
      </c>
    </row>
    <row r="16604" spans="1:19" x14ac:dyDescent="0.2">
      <c r="A16604" t="s">
        <v>34284</v>
      </c>
      <c r="B16604" t="s">
        <v>34096</v>
      </c>
      <c r="C16604" t="s">
        <v>962</v>
      </c>
      <c r="D16604" t="s">
        <v>1000</v>
      </c>
      <c r="E16604" s="23">
        <v>44682</v>
      </c>
      <c r="F16604">
        <v>0</v>
      </c>
      <c r="G16604">
        <v>0</v>
      </c>
      <c r="I16604">
        <v>0</v>
      </c>
      <c r="J16604">
        <v>0</v>
      </c>
      <c r="L16604">
        <v>0</v>
      </c>
      <c r="N16604">
        <v>0</v>
      </c>
      <c r="P16604">
        <v>0</v>
      </c>
      <c r="Q16604">
        <v>0</v>
      </c>
      <c r="S16604">
        <v>0</v>
      </c>
    </row>
    <row r="16605" spans="1:19" x14ac:dyDescent="0.2">
      <c r="A16605" t="s">
        <v>34285</v>
      </c>
      <c r="B16605" t="s">
        <v>34097</v>
      </c>
      <c r="C16605" t="s">
        <v>348</v>
      </c>
      <c r="D16605" t="s">
        <v>1000</v>
      </c>
      <c r="E16605" s="23">
        <v>44682</v>
      </c>
      <c r="F16605">
        <v>0</v>
      </c>
      <c r="G16605">
        <v>0</v>
      </c>
      <c r="I16605">
        <v>0</v>
      </c>
      <c r="J16605">
        <v>0</v>
      </c>
      <c r="L16605">
        <v>0</v>
      </c>
      <c r="N16605">
        <v>0</v>
      </c>
      <c r="P16605">
        <v>0</v>
      </c>
      <c r="Q16605">
        <v>0</v>
      </c>
      <c r="S16605">
        <v>0</v>
      </c>
    </row>
    <row r="16606" spans="1:19" x14ac:dyDescent="0.2">
      <c r="A16606" t="s">
        <v>34286</v>
      </c>
      <c r="B16606" t="s">
        <v>34098</v>
      </c>
      <c r="C16606" t="s">
        <v>357</v>
      </c>
      <c r="D16606" t="s">
        <v>1000</v>
      </c>
      <c r="E16606" s="23">
        <v>44682</v>
      </c>
      <c r="F16606">
        <v>0</v>
      </c>
      <c r="G16606">
        <v>0</v>
      </c>
      <c r="I16606">
        <v>0</v>
      </c>
      <c r="J16606">
        <v>0</v>
      </c>
      <c r="L16606">
        <v>0</v>
      </c>
      <c r="N16606">
        <v>0</v>
      </c>
      <c r="P16606">
        <v>0</v>
      </c>
      <c r="Q16606">
        <v>0</v>
      </c>
      <c r="S16606">
        <v>0</v>
      </c>
    </row>
    <row r="16607" spans="1:19" x14ac:dyDescent="0.2">
      <c r="A16607" t="s">
        <v>34287</v>
      </c>
      <c r="B16607" t="s">
        <v>34099</v>
      </c>
      <c r="C16607" t="s">
        <v>22399</v>
      </c>
      <c r="D16607" t="s">
        <v>1000</v>
      </c>
      <c r="E16607" s="23">
        <v>44682</v>
      </c>
      <c r="F16607">
        <v>0</v>
      </c>
      <c r="G16607">
        <v>0</v>
      </c>
      <c r="I16607">
        <v>0</v>
      </c>
      <c r="J16607">
        <v>0</v>
      </c>
      <c r="L16607">
        <v>0</v>
      </c>
      <c r="N16607">
        <v>0</v>
      </c>
      <c r="P16607">
        <v>0</v>
      </c>
      <c r="Q16607">
        <v>0</v>
      </c>
      <c r="S16607">
        <v>0</v>
      </c>
    </row>
    <row r="16608" spans="1:19" x14ac:dyDescent="0.2">
      <c r="A16608" t="s">
        <v>34288</v>
      </c>
      <c r="B16608" t="s">
        <v>34100</v>
      </c>
      <c r="C16608" t="s">
        <v>203</v>
      </c>
      <c r="D16608" t="s">
        <v>1000</v>
      </c>
      <c r="E16608" s="23">
        <v>44682</v>
      </c>
      <c r="F16608">
        <v>0</v>
      </c>
      <c r="G16608">
        <v>0</v>
      </c>
      <c r="I16608">
        <v>0</v>
      </c>
      <c r="J16608">
        <v>0</v>
      </c>
      <c r="L16608">
        <v>0</v>
      </c>
      <c r="N16608">
        <v>0</v>
      </c>
      <c r="P16608">
        <v>0</v>
      </c>
      <c r="Q16608">
        <v>0</v>
      </c>
      <c r="S16608">
        <v>0</v>
      </c>
    </row>
    <row r="16609" spans="1:19" x14ac:dyDescent="0.2">
      <c r="A16609" t="s">
        <v>34289</v>
      </c>
      <c r="B16609" t="s">
        <v>34101</v>
      </c>
      <c r="C16609" t="s">
        <v>387</v>
      </c>
      <c r="D16609" t="s">
        <v>1000</v>
      </c>
      <c r="E16609" s="23">
        <v>44682</v>
      </c>
      <c r="F16609">
        <v>0</v>
      </c>
      <c r="G16609">
        <v>0</v>
      </c>
      <c r="I16609">
        <v>0</v>
      </c>
      <c r="J16609">
        <v>0</v>
      </c>
      <c r="L16609">
        <v>0</v>
      </c>
      <c r="N16609">
        <v>0</v>
      </c>
      <c r="P16609">
        <v>0</v>
      </c>
      <c r="Q16609">
        <v>0</v>
      </c>
      <c r="S16609">
        <v>0</v>
      </c>
    </row>
    <row r="16610" spans="1:19" x14ac:dyDescent="0.2">
      <c r="A16610" t="s">
        <v>34290</v>
      </c>
      <c r="B16610" t="s">
        <v>34102</v>
      </c>
      <c r="C16610" t="s">
        <v>223</v>
      </c>
      <c r="D16610" t="s">
        <v>1000</v>
      </c>
      <c r="E16610" s="23">
        <v>44682</v>
      </c>
      <c r="F16610">
        <v>0</v>
      </c>
      <c r="G16610">
        <v>0</v>
      </c>
      <c r="I16610">
        <v>0</v>
      </c>
      <c r="J16610">
        <v>0</v>
      </c>
      <c r="L16610">
        <v>0</v>
      </c>
      <c r="N16610">
        <v>0</v>
      </c>
      <c r="P16610">
        <v>0</v>
      </c>
      <c r="Q16610">
        <v>0</v>
      </c>
      <c r="S16610">
        <v>0</v>
      </c>
    </row>
    <row r="16611" spans="1:19" x14ac:dyDescent="0.2">
      <c r="A16611" t="s">
        <v>34291</v>
      </c>
      <c r="B16611" t="s">
        <v>34103</v>
      </c>
      <c r="C16611" t="s">
        <v>346</v>
      </c>
      <c r="D16611" t="s">
        <v>1000</v>
      </c>
      <c r="E16611" s="23">
        <v>44682</v>
      </c>
      <c r="F16611">
        <v>0</v>
      </c>
      <c r="G16611">
        <v>0</v>
      </c>
      <c r="I16611">
        <v>0</v>
      </c>
      <c r="J16611">
        <v>0</v>
      </c>
      <c r="L16611">
        <v>0</v>
      </c>
      <c r="N16611">
        <v>0</v>
      </c>
      <c r="P16611">
        <v>0</v>
      </c>
      <c r="Q16611">
        <v>0</v>
      </c>
      <c r="S16611">
        <v>0</v>
      </c>
    </row>
    <row r="16612" spans="1:19" x14ac:dyDescent="0.2">
      <c r="A16612" t="s">
        <v>34292</v>
      </c>
      <c r="B16612" t="s">
        <v>34104</v>
      </c>
      <c r="C16612" t="s">
        <v>207</v>
      </c>
      <c r="D16612" t="s">
        <v>1000</v>
      </c>
      <c r="E16612" s="23">
        <v>44682</v>
      </c>
      <c r="F16612">
        <v>5</v>
      </c>
      <c r="G16612">
        <v>9</v>
      </c>
      <c r="I16612">
        <v>22</v>
      </c>
      <c r="J16612">
        <v>26</v>
      </c>
      <c r="L16612">
        <v>50</v>
      </c>
      <c r="N16612">
        <v>21</v>
      </c>
      <c r="P16612">
        <v>1</v>
      </c>
      <c r="Q16612">
        <v>1</v>
      </c>
      <c r="S16612">
        <v>1</v>
      </c>
    </row>
    <row r="16613" spans="1:19" x14ac:dyDescent="0.2">
      <c r="A16613" t="s">
        <v>34293</v>
      </c>
      <c r="B16613" t="s">
        <v>34105</v>
      </c>
      <c r="C16613" t="s">
        <v>212</v>
      </c>
      <c r="D16613" t="s">
        <v>1000</v>
      </c>
      <c r="E16613" s="23">
        <v>44682</v>
      </c>
      <c r="F16613">
        <v>2</v>
      </c>
      <c r="G16613">
        <v>3</v>
      </c>
      <c r="I16613">
        <v>3</v>
      </c>
      <c r="J16613">
        <v>11</v>
      </c>
      <c r="L16613">
        <v>17</v>
      </c>
      <c r="N16613">
        <v>3</v>
      </c>
      <c r="P16613">
        <v>0</v>
      </c>
      <c r="Q16613">
        <v>0</v>
      </c>
      <c r="S16613">
        <v>0</v>
      </c>
    </row>
    <row r="16614" spans="1:19" x14ac:dyDescent="0.2">
      <c r="A16614" t="s">
        <v>34294</v>
      </c>
      <c r="B16614" t="s">
        <v>34106</v>
      </c>
      <c r="C16614" t="s">
        <v>963</v>
      </c>
      <c r="D16614" t="s">
        <v>1000</v>
      </c>
      <c r="E16614" s="23">
        <v>44682</v>
      </c>
      <c r="F16614">
        <v>0</v>
      </c>
      <c r="G16614">
        <v>0</v>
      </c>
      <c r="I16614">
        <v>0</v>
      </c>
      <c r="J16614">
        <v>0</v>
      </c>
      <c r="L16614">
        <v>0</v>
      </c>
      <c r="N16614">
        <v>0</v>
      </c>
      <c r="P16614">
        <v>0</v>
      </c>
      <c r="Q16614">
        <v>0</v>
      </c>
      <c r="S16614">
        <v>0</v>
      </c>
    </row>
    <row r="16615" spans="1:19" x14ac:dyDescent="0.2">
      <c r="A16615" t="s">
        <v>34295</v>
      </c>
      <c r="B16615" t="s">
        <v>34107</v>
      </c>
      <c r="C16615" t="s">
        <v>225</v>
      </c>
      <c r="D16615" t="s">
        <v>1000</v>
      </c>
      <c r="E16615" s="23">
        <v>44682</v>
      </c>
      <c r="F16615">
        <v>3.5</v>
      </c>
      <c r="G16615">
        <v>3.5</v>
      </c>
      <c r="I16615">
        <v>17</v>
      </c>
      <c r="J16615">
        <v>49</v>
      </c>
      <c r="L16615">
        <v>49</v>
      </c>
      <c r="N16615">
        <v>17</v>
      </c>
      <c r="P16615">
        <v>0</v>
      </c>
      <c r="Q16615">
        <v>0</v>
      </c>
      <c r="S16615">
        <v>0</v>
      </c>
    </row>
    <row r="16616" spans="1:19" x14ac:dyDescent="0.2">
      <c r="A16616" t="s">
        <v>34296</v>
      </c>
      <c r="B16616" t="s">
        <v>34108</v>
      </c>
      <c r="C16616" t="s">
        <v>232</v>
      </c>
      <c r="D16616" t="s">
        <v>1000</v>
      </c>
      <c r="E16616" s="23">
        <v>44682</v>
      </c>
      <c r="F16616">
        <v>11</v>
      </c>
      <c r="G16616">
        <v>12</v>
      </c>
      <c r="I16616">
        <v>102</v>
      </c>
      <c r="J16616">
        <v>106</v>
      </c>
      <c r="L16616">
        <v>111</v>
      </c>
      <c r="N16616">
        <v>100</v>
      </c>
      <c r="P16616">
        <v>3</v>
      </c>
      <c r="Q16616">
        <v>4</v>
      </c>
      <c r="S16616">
        <v>2</v>
      </c>
    </row>
    <row r="16617" spans="1:19" x14ac:dyDescent="0.2">
      <c r="A16617" t="s">
        <v>34297</v>
      </c>
      <c r="B16617" t="s">
        <v>34109</v>
      </c>
      <c r="C16617" t="s">
        <v>317</v>
      </c>
      <c r="D16617" t="s">
        <v>1000</v>
      </c>
      <c r="E16617" s="23">
        <v>44682</v>
      </c>
      <c r="F16617">
        <v>4.5</v>
      </c>
      <c r="G16617">
        <v>7</v>
      </c>
      <c r="I16617">
        <v>10</v>
      </c>
      <c r="J16617">
        <v>24</v>
      </c>
      <c r="L16617">
        <v>39</v>
      </c>
      <c r="N16617">
        <v>9</v>
      </c>
      <c r="P16617">
        <v>1</v>
      </c>
      <c r="Q16617">
        <v>1</v>
      </c>
      <c r="S16617">
        <v>1</v>
      </c>
    </row>
    <row r="16618" spans="1:19" x14ac:dyDescent="0.2">
      <c r="A16618" t="s">
        <v>34298</v>
      </c>
      <c r="B16618" t="s">
        <v>34110</v>
      </c>
      <c r="C16618" t="s">
        <v>214</v>
      </c>
      <c r="D16618" t="s">
        <v>1000</v>
      </c>
      <c r="E16618" s="23">
        <v>44682</v>
      </c>
      <c r="F16618">
        <v>14.5</v>
      </c>
      <c r="G16618">
        <v>15.5</v>
      </c>
      <c r="I16618">
        <v>90</v>
      </c>
      <c r="J16618">
        <v>121</v>
      </c>
      <c r="L16618">
        <v>124</v>
      </c>
      <c r="N16618">
        <v>74</v>
      </c>
      <c r="P16618">
        <v>5</v>
      </c>
      <c r="Q16618">
        <v>13</v>
      </c>
      <c r="S16618">
        <v>16</v>
      </c>
    </row>
    <row r="16619" spans="1:19" x14ac:dyDescent="0.2">
      <c r="A16619" t="s">
        <v>34299</v>
      </c>
      <c r="B16619" t="s">
        <v>34111</v>
      </c>
      <c r="C16619" t="s">
        <v>230</v>
      </c>
      <c r="D16619" t="s">
        <v>1000</v>
      </c>
      <c r="E16619" s="23">
        <v>44682</v>
      </c>
      <c r="F16619">
        <v>0</v>
      </c>
      <c r="G16619">
        <v>0</v>
      </c>
      <c r="I16619">
        <v>0</v>
      </c>
      <c r="J16619">
        <v>0</v>
      </c>
      <c r="L16619">
        <v>0</v>
      </c>
      <c r="N16619">
        <v>0</v>
      </c>
      <c r="P16619">
        <v>0</v>
      </c>
      <c r="Q16619">
        <v>0</v>
      </c>
      <c r="S16619">
        <v>0</v>
      </c>
    </row>
    <row r="16620" spans="1:19" x14ac:dyDescent="0.2">
      <c r="A16620" t="s">
        <v>34300</v>
      </c>
      <c r="B16620" t="s">
        <v>34112</v>
      </c>
      <c r="C16620" t="s">
        <v>234</v>
      </c>
      <c r="D16620" t="s">
        <v>1000</v>
      </c>
      <c r="E16620" s="23">
        <v>44682</v>
      </c>
      <c r="F16620">
        <v>0</v>
      </c>
      <c r="G16620">
        <v>0</v>
      </c>
      <c r="I16620">
        <v>0</v>
      </c>
      <c r="J16620">
        <v>0</v>
      </c>
      <c r="L16620">
        <v>0</v>
      </c>
      <c r="N16620">
        <v>0</v>
      </c>
      <c r="P16620">
        <v>0</v>
      </c>
      <c r="Q16620">
        <v>0</v>
      </c>
      <c r="S16620">
        <v>0</v>
      </c>
    </row>
    <row r="16621" spans="1:19" x14ac:dyDescent="0.2">
      <c r="A16621" t="s">
        <v>34301</v>
      </c>
      <c r="B16621" t="s">
        <v>34113</v>
      </c>
      <c r="C16621" t="s">
        <v>217</v>
      </c>
      <c r="D16621" t="s">
        <v>1000</v>
      </c>
      <c r="E16621" s="23">
        <v>44682</v>
      </c>
      <c r="F16621">
        <v>0</v>
      </c>
      <c r="G16621">
        <v>0</v>
      </c>
      <c r="I16621">
        <v>0</v>
      </c>
      <c r="J16621">
        <v>0</v>
      </c>
      <c r="L16621">
        <v>0</v>
      </c>
      <c r="N16621">
        <v>0</v>
      </c>
      <c r="P16621">
        <v>0</v>
      </c>
      <c r="Q16621">
        <v>0</v>
      </c>
      <c r="S16621">
        <v>0</v>
      </c>
    </row>
    <row r="16622" spans="1:19" x14ac:dyDescent="0.2">
      <c r="A16622" t="s">
        <v>34302</v>
      </c>
      <c r="B16622" t="s">
        <v>34114</v>
      </c>
      <c r="C16622" t="s">
        <v>342</v>
      </c>
      <c r="D16622" t="s">
        <v>1000</v>
      </c>
      <c r="E16622" s="23">
        <v>44682</v>
      </c>
      <c r="F16622">
        <v>2</v>
      </c>
      <c r="G16622">
        <v>2</v>
      </c>
      <c r="I16622">
        <v>17</v>
      </c>
      <c r="J16622">
        <v>22</v>
      </c>
      <c r="L16622">
        <v>22</v>
      </c>
      <c r="N16622">
        <v>15</v>
      </c>
      <c r="P16622">
        <v>1</v>
      </c>
      <c r="Q16622">
        <v>2</v>
      </c>
      <c r="S16622">
        <v>2</v>
      </c>
    </row>
    <row r="16623" spans="1:19" x14ac:dyDescent="0.2">
      <c r="A16623" t="s">
        <v>34303</v>
      </c>
      <c r="B16623" t="s">
        <v>34115</v>
      </c>
      <c r="C16623" t="s">
        <v>220</v>
      </c>
      <c r="D16623" t="s">
        <v>1000</v>
      </c>
      <c r="E16623" s="23">
        <v>44682</v>
      </c>
      <c r="F16623">
        <v>0</v>
      </c>
      <c r="G16623">
        <v>0</v>
      </c>
      <c r="I16623">
        <v>0</v>
      </c>
      <c r="J16623">
        <v>0</v>
      </c>
      <c r="L16623">
        <v>0</v>
      </c>
      <c r="N16623">
        <v>0</v>
      </c>
      <c r="P16623">
        <v>0</v>
      </c>
      <c r="Q16623">
        <v>0</v>
      </c>
      <c r="S16623">
        <v>0</v>
      </c>
    </row>
    <row r="16624" spans="1:19" x14ac:dyDescent="0.2">
      <c r="A16624" t="s">
        <v>34304</v>
      </c>
      <c r="B16624" t="s">
        <v>34116</v>
      </c>
      <c r="C16624" t="s">
        <v>25330</v>
      </c>
      <c r="D16624" t="s">
        <v>1001</v>
      </c>
      <c r="E16624" s="23">
        <v>44682</v>
      </c>
      <c r="F16624">
        <v>0</v>
      </c>
      <c r="G16624">
        <v>0</v>
      </c>
      <c r="I16624">
        <v>0</v>
      </c>
      <c r="J16624">
        <v>0</v>
      </c>
      <c r="L16624">
        <v>0</v>
      </c>
      <c r="N16624">
        <v>0</v>
      </c>
      <c r="P16624">
        <v>0</v>
      </c>
      <c r="Q16624">
        <v>0</v>
      </c>
      <c r="S16624">
        <v>0</v>
      </c>
    </row>
    <row r="16625" spans="1:19" x14ac:dyDescent="0.2">
      <c r="A16625" t="s">
        <v>34305</v>
      </c>
      <c r="B16625" t="s">
        <v>34117</v>
      </c>
      <c r="C16625" t="s">
        <v>25330</v>
      </c>
      <c r="D16625" t="s">
        <v>1000</v>
      </c>
      <c r="E16625" s="23">
        <v>44682</v>
      </c>
      <c r="F16625">
        <v>0</v>
      </c>
      <c r="G16625">
        <v>0</v>
      </c>
      <c r="I16625">
        <v>0</v>
      </c>
      <c r="J16625">
        <v>0</v>
      </c>
      <c r="L16625">
        <v>0</v>
      </c>
      <c r="N16625">
        <v>0</v>
      </c>
      <c r="P16625">
        <v>0</v>
      </c>
      <c r="Q16625">
        <v>0</v>
      </c>
      <c r="S16625">
        <v>0</v>
      </c>
    </row>
    <row r="16626" spans="1:19" x14ac:dyDescent="0.2">
      <c r="A16626" t="s">
        <v>34306</v>
      </c>
      <c r="B16626" t="s">
        <v>34118</v>
      </c>
      <c r="C16626" t="s">
        <v>199</v>
      </c>
      <c r="D16626" t="s">
        <v>1000</v>
      </c>
      <c r="E16626" s="23">
        <v>44682</v>
      </c>
      <c r="F16626">
        <v>7</v>
      </c>
      <c r="G16626">
        <v>7</v>
      </c>
      <c r="I16626">
        <v>54</v>
      </c>
      <c r="J16626">
        <v>76</v>
      </c>
      <c r="L16626">
        <v>76</v>
      </c>
      <c r="N16626">
        <v>54</v>
      </c>
      <c r="P16626">
        <v>0</v>
      </c>
      <c r="Q16626">
        <v>1</v>
      </c>
      <c r="S16626">
        <v>0</v>
      </c>
    </row>
    <row r="16627" spans="1:19" x14ac:dyDescent="0.2">
      <c r="A16627" t="s">
        <v>34307</v>
      </c>
      <c r="B16627" t="s">
        <v>34119</v>
      </c>
      <c r="C16627" t="s">
        <v>199</v>
      </c>
      <c r="D16627" t="s">
        <v>1001</v>
      </c>
      <c r="E16627" s="23">
        <v>44682</v>
      </c>
      <c r="F16627">
        <v>0</v>
      </c>
      <c r="G16627">
        <v>0</v>
      </c>
      <c r="I16627">
        <v>0</v>
      </c>
      <c r="J16627">
        <v>0</v>
      </c>
      <c r="L16627">
        <v>0</v>
      </c>
      <c r="N16627">
        <v>0</v>
      </c>
      <c r="P16627">
        <v>0</v>
      </c>
      <c r="Q16627">
        <v>0</v>
      </c>
      <c r="S16627">
        <v>0</v>
      </c>
    </row>
    <row r="16628" spans="1:19" x14ac:dyDescent="0.2">
      <c r="A16628" t="s">
        <v>34308</v>
      </c>
      <c r="B16628" t="s">
        <v>34120</v>
      </c>
      <c r="C16628" t="s">
        <v>901</v>
      </c>
      <c r="D16628" t="s">
        <v>1000</v>
      </c>
      <c r="E16628" s="23">
        <v>44682</v>
      </c>
      <c r="F16628">
        <v>3</v>
      </c>
      <c r="G16628">
        <v>4.5</v>
      </c>
      <c r="I16628">
        <v>15</v>
      </c>
      <c r="J16628">
        <v>17</v>
      </c>
      <c r="L16628">
        <v>26</v>
      </c>
      <c r="N16628">
        <v>14</v>
      </c>
      <c r="P16628">
        <v>0</v>
      </c>
      <c r="Q16628">
        <v>2</v>
      </c>
      <c r="S16628">
        <v>1</v>
      </c>
    </row>
    <row r="16629" spans="1:19" x14ac:dyDescent="0.2">
      <c r="A16629" t="s">
        <v>34309</v>
      </c>
      <c r="B16629" t="s">
        <v>34121</v>
      </c>
      <c r="C16629" t="s">
        <v>901</v>
      </c>
      <c r="D16629" t="s">
        <v>1001</v>
      </c>
      <c r="E16629" s="23">
        <v>44682</v>
      </c>
      <c r="F16629">
        <v>0</v>
      </c>
      <c r="G16629">
        <v>0</v>
      </c>
      <c r="I16629">
        <v>0</v>
      </c>
      <c r="J16629">
        <v>0</v>
      </c>
      <c r="L16629">
        <v>0</v>
      </c>
      <c r="N16629">
        <v>0</v>
      </c>
      <c r="P16629">
        <v>0</v>
      </c>
      <c r="Q16629">
        <v>0</v>
      </c>
      <c r="S16629">
        <v>0</v>
      </c>
    </row>
    <row r="16630" spans="1:19" x14ac:dyDescent="0.2">
      <c r="A16630" t="s">
        <v>34310</v>
      </c>
      <c r="B16630" t="s">
        <v>34122</v>
      </c>
      <c r="C16630" t="s">
        <v>903</v>
      </c>
      <c r="D16630" t="s">
        <v>1000</v>
      </c>
      <c r="E16630" s="23">
        <v>44682</v>
      </c>
      <c r="F16630">
        <v>3.5</v>
      </c>
      <c r="G16630">
        <v>3.5</v>
      </c>
      <c r="I16630">
        <v>19</v>
      </c>
      <c r="J16630">
        <v>19</v>
      </c>
      <c r="L16630">
        <v>18</v>
      </c>
      <c r="N16630">
        <v>17</v>
      </c>
      <c r="P16630">
        <v>0</v>
      </c>
      <c r="Q16630">
        <v>1</v>
      </c>
      <c r="S16630">
        <v>2</v>
      </c>
    </row>
    <row r="16631" spans="1:19" x14ac:dyDescent="0.2">
      <c r="A16631" t="s">
        <v>34311</v>
      </c>
      <c r="B16631" t="s">
        <v>34123</v>
      </c>
      <c r="C16631" t="s">
        <v>903</v>
      </c>
      <c r="D16631" t="s">
        <v>1001</v>
      </c>
      <c r="E16631" s="23">
        <v>44682</v>
      </c>
      <c r="F16631">
        <v>0</v>
      </c>
      <c r="G16631">
        <v>0</v>
      </c>
      <c r="I16631">
        <v>0</v>
      </c>
      <c r="J16631">
        <v>0</v>
      </c>
      <c r="L16631">
        <v>0</v>
      </c>
      <c r="N16631">
        <v>0</v>
      </c>
      <c r="P16631">
        <v>0</v>
      </c>
      <c r="Q16631">
        <v>0</v>
      </c>
      <c r="S16631">
        <v>0</v>
      </c>
    </row>
    <row r="16632" spans="1:19" x14ac:dyDescent="0.2">
      <c r="A16632" t="s">
        <v>34312</v>
      </c>
      <c r="B16632" t="s">
        <v>34124</v>
      </c>
      <c r="C16632" t="s">
        <v>198</v>
      </c>
      <c r="D16632" t="s">
        <v>1002</v>
      </c>
      <c r="E16632" s="23">
        <v>44682</v>
      </c>
      <c r="F16632">
        <v>0</v>
      </c>
      <c r="G16632">
        <v>0</v>
      </c>
      <c r="I16632">
        <v>0</v>
      </c>
      <c r="J16632">
        <v>0</v>
      </c>
      <c r="L16632">
        <v>0</v>
      </c>
      <c r="N16632">
        <v>0</v>
      </c>
      <c r="P16632">
        <v>0</v>
      </c>
      <c r="Q16632">
        <v>0</v>
      </c>
      <c r="S16632">
        <v>0</v>
      </c>
    </row>
    <row r="16633" spans="1:19" x14ac:dyDescent="0.2">
      <c r="A16633" t="s">
        <v>34313</v>
      </c>
      <c r="B16633" t="s">
        <v>34125</v>
      </c>
      <c r="C16633" t="s">
        <v>25855</v>
      </c>
      <c r="D16633" t="s">
        <v>1002</v>
      </c>
      <c r="E16633" s="23">
        <v>44682</v>
      </c>
      <c r="F16633">
        <v>2</v>
      </c>
      <c r="G16633">
        <v>3</v>
      </c>
      <c r="I16633">
        <v>7</v>
      </c>
      <c r="J16633">
        <v>12</v>
      </c>
      <c r="L16633">
        <v>18</v>
      </c>
      <c r="N16633">
        <v>4</v>
      </c>
      <c r="P16633">
        <v>0</v>
      </c>
      <c r="Q16633">
        <v>0</v>
      </c>
      <c r="S16633">
        <v>3</v>
      </c>
    </row>
    <row r="16634" spans="1:19" x14ac:dyDescent="0.2">
      <c r="A16634" t="s">
        <v>34314</v>
      </c>
      <c r="B16634" t="s">
        <v>34126</v>
      </c>
      <c r="C16634" t="s">
        <v>962</v>
      </c>
      <c r="D16634" t="s">
        <v>1002</v>
      </c>
      <c r="E16634" s="23">
        <v>44682</v>
      </c>
      <c r="F16634">
        <v>0</v>
      </c>
      <c r="G16634">
        <v>0</v>
      </c>
      <c r="I16634">
        <v>0</v>
      </c>
      <c r="J16634">
        <v>0</v>
      </c>
      <c r="L16634">
        <v>0</v>
      </c>
      <c r="N16634">
        <v>0</v>
      </c>
      <c r="P16634">
        <v>0</v>
      </c>
      <c r="Q16634">
        <v>0</v>
      </c>
      <c r="S16634">
        <v>0</v>
      </c>
    </row>
    <row r="16635" spans="1:19" x14ac:dyDescent="0.2">
      <c r="A16635" t="s">
        <v>34315</v>
      </c>
      <c r="B16635" t="s">
        <v>34127</v>
      </c>
      <c r="C16635" t="s">
        <v>199</v>
      </c>
      <c r="D16635" t="s">
        <v>1002</v>
      </c>
      <c r="E16635" s="23">
        <v>44682</v>
      </c>
      <c r="F16635">
        <v>7</v>
      </c>
      <c r="G16635">
        <v>7</v>
      </c>
      <c r="I16635">
        <v>54</v>
      </c>
      <c r="J16635">
        <v>76</v>
      </c>
      <c r="L16635">
        <v>76</v>
      </c>
      <c r="N16635">
        <v>54</v>
      </c>
      <c r="P16635">
        <v>0</v>
      </c>
      <c r="Q16635">
        <v>1</v>
      </c>
      <c r="S16635">
        <v>0</v>
      </c>
    </row>
    <row r="16636" spans="1:19" x14ac:dyDescent="0.2">
      <c r="A16636" t="s">
        <v>34316</v>
      </c>
      <c r="B16636" t="s">
        <v>34128</v>
      </c>
      <c r="C16636" t="s">
        <v>348</v>
      </c>
      <c r="D16636" t="s">
        <v>1002</v>
      </c>
      <c r="E16636" s="23">
        <v>44682</v>
      </c>
      <c r="F16636">
        <v>0</v>
      </c>
      <c r="G16636">
        <v>0</v>
      </c>
      <c r="I16636">
        <v>0</v>
      </c>
      <c r="J16636">
        <v>0</v>
      </c>
      <c r="L16636">
        <v>0</v>
      </c>
      <c r="N16636">
        <v>0</v>
      </c>
      <c r="P16636">
        <v>0</v>
      </c>
      <c r="Q16636">
        <v>0</v>
      </c>
      <c r="S16636">
        <v>0</v>
      </c>
    </row>
    <row r="16637" spans="1:19" x14ac:dyDescent="0.2">
      <c r="A16637" t="s">
        <v>34317</v>
      </c>
      <c r="B16637" t="s">
        <v>34129</v>
      </c>
      <c r="C16637" t="s">
        <v>357</v>
      </c>
      <c r="D16637" t="s">
        <v>1002</v>
      </c>
      <c r="E16637" s="23">
        <v>44682</v>
      </c>
      <c r="F16637">
        <v>0</v>
      </c>
      <c r="G16637">
        <v>0</v>
      </c>
      <c r="I16637">
        <v>0</v>
      </c>
      <c r="J16637">
        <v>0</v>
      </c>
      <c r="L16637">
        <v>0</v>
      </c>
      <c r="N16637">
        <v>0</v>
      </c>
      <c r="P16637">
        <v>0</v>
      </c>
      <c r="Q16637">
        <v>0</v>
      </c>
      <c r="S16637">
        <v>0</v>
      </c>
    </row>
    <row r="16638" spans="1:19" x14ac:dyDescent="0.2">
      <c r="A16638" t="s">
        <v>34318</v>
      </c>
      <c r="B16638" t="s">
        <v>34130</v>
      </c>
      <c r="C16638" t="s">
        <v>227</v>
      </c>
      <c r="D16638" t="s">
        <v>1002</v>
      </c>
      <c r="E16638" s="23">
        <v>44682</v>
      </c>
      <c r="F16638">
        <v>0</v>
      </c>
      <c r="G16638">
        <v>0</v>
      </c>
      <c r="I16638">
        <v>0</v>
      </c>
      <c r="J16638">
        <v>0</v>
      </c>
      <c r="L16638">
        <v>0</v>
      </c>
      <c r="N16638">
        <v>0</v>
      </c>
      <c r="P16638">
        <v>0</v>
      </c>
      <c r="Q16638">
        <v>0</v>
      </c>
      <c r="S16638">
        <v>0</v>
      </c>
    </row>
    <row r="16639" spans="1:19" x14ac:dyDescent="0.2">
      <c r="A16639" t="s">
        <v>34319</v>
      </c>
      <c r="B16639" t="s">
        <v>34131</v>
      </c>
      <c r="C16639" t="s">
        <v>203</v>
      </c>
      <c r="D16639" t="s">
        <v>1002</v>
      </c>
      <c r="E16639" s="23">
        <v>44682</v>
      </c>
      <c r="F16639">
        <v>0</v>
      </c>
      <c r="G16639">
        <v>0</v>
      </c>
      <c r="I16639">
        <v>0</v>
      </c>
      <c r="J16639">
        <v>0</v>
      </c>
      <c r="L16639">
        <v>0</v>
      </c>
      <c r="N16639">
        <v>0</v>
      </c>
      <c r="P16639">
        <v>0</v>
      </c>
      <c r="Q16639">
        <v>0</v>
      </c>
      <c r="S16639">
        <v>0</v>
      </c>
    </row>
    <row r="16640" spans="1:19" x14ac:dyDescent="0.2">
      <c r="A16640" t="s">
        <v>34320</v>
      </c>
      <c r="B16640" t="s">
        <v>34132</v>
      </c>
      <c r="C16640" t="s">
        <v>387</v>
      </c>
      <c r="D16640" t="s">
        <v>1002</v>
      </c>
      <c r="E16640" s="23">
        <v>44682</v>
      </c>
      <c r="F16640">
        <v>0</v>
      </c>
      <c r="G16640">
        <v>0</v>
      </c>
      <c r="I16640">
        <v>0</v>
      </c>
      <c r="J16640">
        <v>0</v>
      </c>
      <c r="L16640">
        <v>0</v>
      </c>
      <c r="N16640">
        <v>0</v>
      </c>
      <c r="P16640">
        <v>0</v>
      </c>
      <c r="Q16640">
        <v>0</v>
      </c>
      <c r="S16640">
        <v>0</v>
      </c>
    </row>
    <row r="16641" spans="1:19" x14ac:dyDescent="0.2">
      <c r="A16641" t="s">
        <v>34321</v>
      </c>
      <c r="B16641" t="s">
        <v>34133</v>
      </c>
      <c r="C16641" t="s">
        <v>223</v>
      </c>
      <c r="D16641" t="s">
        <v>1002</v>
      </c>
      <c r="E16641" s="23">
        <v>44682</v>
      </c>
      <c r="F16641">
        <v>0</v>
      </c>
      <c r="G16641">
        <v>0</v>
      </c>
      <c r="I16641">
        <v>0</v>
      </c>
      <c r="J16641">
        <v>0</v>
      </c>
      <c r="L16641">
        <v>0</v>
      </c>
      <c r="N16641">
        <v>0</v>
      </c>
      <c r="P16641">
        <v>0</v>
      </c>
      <c r="Q16641">
        <v>0</v>
      </c>
      <c r="S16641">
        <v>0</v>
      </c>
    </row>
    <row r="16642" spans="1:19" x14ac:dyDescent="0.2">
      <c r="A16642" t="s">
        <v>34322</v>
      </c>
      <c r="B16642" t="s">
        <v>34134</v>
      </c>
      <c r="C16642" t="s">
        <v>346</v>
      </c>
      <c r="D16642" t="s">
        <v>1002</v>
      </c>
      <c r="E16642" s="23">
        <v>44682</v>
      </c>
      <c r="F16642">
        <v>0</v>
      </c>
      <c r="G16642">
        <v>0</v>
      </c>
      <c r="I16642">
        <v>0</v>
      </c>
      <c r="J16642">
        <v>0</v>
      </c>
      <c r="L16642">
        <v>0</v>
      </c>
      <c r="N16642">
        <v>0</v>
      </c>
      <c r="P16642">
        <v>0</v>
      </c>
      <c r="Q16642">
        <v>0</v>
      </c>
      <c r="S16642">
        <v>0</v>
      </c>
    </row>
    <row r="16643" spans="1:19" x14ac:dyDescent="0.2">
      <c r="A16643" t="s">
        <v>34323</v>
      </c>
      <c r="B16643" t="s">
        <v>34135</v>
      </c>
      <c r="C16643" t="s">
        <v>207</v>
      </c>
      <c r="D16643" t="s">
        <v>1002</v>
      </c>
      <c r="E16643" s="23">
        <v>44682</v>
      </c>
      <c r="F16643">
        <v>5</v>
      </c>
      <c r="G16643">
        <v>9</v>
      </c>
      <c r="I16643">
        <v>22</v>
      </c>
      <c r="J16643">
        <v>26</v>
      </c>
      <c r="L16643">
        <v>50</v>
      </c>
      <c r="N16643">
        <v>21</v>
      </c>
      <c r="P16643">
        <v>1</v>
      </c>
      <c r="Q16643">
        <v>1</v>
      </c>
      <c r="S16643">
        <v>1</v>
      </c>
    </row>
    <row r="16644" spans="1:19" x14ac:dyDescent="0.2">
      <c r="A16644" t="s">
        <v>34324</v>
      </c>
      <c r="B16644" t="s">
        <v>34136</v>
      </c>
      <c r="C16644" t="s">
        <v>212</v>
      </c>
      <c r="D16644" t="s">
        <v>1002</v>
      </c>
      <c r="E16644" s="23">
        <v>44682</v>
      </c>
      <c r="F16644">
        <v>2</v>
      </c>
      <c r="G16644">
        <v>3</v>
      </c>
      <c r="I16644">
        <v>3</v>
      </c>
      <c r="J16644">
        <v>11</v>
      </c>
      <c r="L16644">
        <v>17</v>
      </c>
      <c r="N16644">
        <v>3</v>
      </c>
      <c r="P16644">
        <v>0</v>
      </c>
      <c r="Q16644">
        <v>0</v>
      </c>
      <c r="S16644">
        <v>0</v>
      </c>
    </row>
    <row r="16645" spans="1:19" x14ac:dyDescent="0.2">
      <c r="A16645" t="s">
        <v>34325</v>
      </c>
      <c r="B16645" t="s">
        <v>34137</v>
      </c>
      <c r="C16645" t="s">
        <v>963</v>
      </c>
      <c r="D16645" t="s">
        <v>1002</v>
      </c>
      <c r="E16645" s="23">
        <v>44682</v>
      </c>
      <c r="F16645">
        <v>0</v>
      </c>
      <c r="G16645">
        <v>0</v>
      </c>
      <c r="I16645">
        <v>0</v>
      </c>
      <c r="J16645">
        <v>0</v>
      </c>
      <c r="L16645">
        <v>0</v>
      </c>
      <c r="N16645">
        <v>0</v>
      </c>
      <c r="P16645">
        <v>0</v>
      </c>
      <c r="Q16645">
        <v>0</v>
      </c>
      <c r="S16645">
        <v>0</v>
      </c>
    </row>
    <row r="16646" spans="1:19" x14ac:dyDescent="0.2">
      <c r="A16646" t="s">
        <v>34326</v>
      </c>
      <c r="B16646" t="s">
        <v>34138</v>
      </c>
      <c r="C16646" t="s">
        <v>225</v>
      </c>
      <c r="D16646" t="s">
        <v>1002</v>
      </c>
      <c r="E16646" s="23">
        <v>44682</v>
      </c>
      <c r="F16646">
        <v>3.5</v>
      </c>
      <c r="G16646">
        <v>3.5</v>
      </c>
      <c r="I16646">
        <v>17</v>
      </c>
      <c r="J16646">
        <v>49</v>
      </c>
      <c r="L16646">
        <v>49</v>
      </c>
      <c r="N16646">
        <v>17</v>
      </c>
      <c r="P16646">
        <v>0</v>
      </c>
      <c r="Q16646">
        <v>0</v>
      </c>
      <c r="S16646">
        <v>0</v>
      </c>
    </row>
    <row r="16647" spans="1:19" x14ac:dyDescent="0.2">
      <c r="A16647" t="s">
        <v>34327</v>
      </c>
      <c r="B16647" t="s">
        <v>34139</v>
      </c>
      <c r="C16647" t="s">
        <v>901</v>
      </c>
      <c r="D16647" t="s">
        <v>1002</v>
      </c>
      <c r="E16647" s="23">
        <v>44682</v>
      </c>
      <c r="F16647">
        <v>3</v>
      </c>
      <c r="G16647">
        <v>4.5</v>
      </c>
      <c r="I16647">
        <v>15</v>
      </c>
      <c r="J16647">
        <v>17</v>
      </c>
      <c r="L16647">
        <v>26</v>
      </c>
      <c r="N16647">
        <v>14</v>
      </c>
      <c r="P16647">
        <v>0</v>
      </c>
      <c r="Q16647">
        <v>2</v>
      </c>
      <c r="S16647">
        <v>1</v>
      </c>
    </row>
    <row r="16648" spans="1:19" x14ac:dyDescent="0.2">
      <c r="A16648" t="s">
        <v>34328</v>
      </c>
      <c r="B16648" t="s">
        <v>34140</v>
      </c>
      <c r="C16648" t="s">
        <v>232</v>
      </c>
      <c r="D16648" t="s">
        <v>1002</v>
      </c>
      <c r="E16648" s="23">
        <v>44682</v>
      </c>
      <c r="F16648">
        <v>11</v>
      </c>
      <c r="G16648">
        <v>12</v>
      </c>
      <c r="I16648">
        <v>102</v>
      </c>
      <c r="J16648">
        <v>106</v>
      </c>
      <c r="L16648">
        <v>111</v>
      </c>
      <c r="N16648">
        <v>100</v>
      </c>
      <c r="P16648">
        <v>3</v>
      </c>
      <c r="Q16648">
        <v>4</v>
      </c>
      <c r="S16648">
        <v>2</v>
      </c>
    </row>
    <row r="16649" spans="1:19" x14ac:dyDescent="0.2">
      <c r="A16649" t="s">
        <v>34329</v>
      </c>
      <c r="B16649" t="s">
        <v>34141</v>
      </c>
      <c r="C16649" t="s">
        <v>317</v>
      </c>
      <c r="D16649" t="s">
        <v>1002</v>
      </c>
      <c r="E16649" s="23">
        <v>44682</v>
      </c>
      <c r="F16649">
        <v>4.5</v>
      </c>
      <c r="G16649">
        <v>7</v>
      </c>
      <c r="I16649">
        <v>10</v>
      </c>
      <c r="J16649">
        <v>24</v>
      </c>
      <c r="L16649">
        <v>39</v>
      </c>
      <c r="N16649">
        <v>9</v>
      </c>
      <c r="P16649">
        <v>1</v>
      </c>
      <c r="Q16649">
        <v>1</v>
      </c>
      <c r="S16649">
        <v>1</v>
      </c>
    </row>
    <row r="16650" spans="1:19" x14ac:dyDescent="0.2">
      <c r="A16650" t="s">
        <v>34330</v>
      </c>
      <c r="B16650" t="s">
        <v>34142</v>
      </c>
      <c r="C16650" t="s">
        <v>25330</v>
      </c>
      <c r="D16650" t="s">
        <v>1002</v>
      </c>
      <c r="E16650" s="23">
        <v>44682</v>
      </c>
      <c r="F16650">
        <v>0</v>
      </c>
      <c r="G16650">
        <v>0</v>
      </c>
      <c r="I16650">
        <v>0</v>
      </c>
      <c r="J16650">
        <v>0</v>
      </c>
      <c r="L16650">
        <v>0</v>
      </c>
      <c r="N16650">
        <v>0</v>
      </c>
      <c r="P16650">
        <v>0</v>
      </c>
      <c r="Q16650">
        <v>0</v>
      </c>
      <c r="S16650">
        <v>0</v>
      </c>
    </row>
    <row r="16651" spans="1:19" x14ac:dyDescent="0.2">
      <c r="A16651" t="s">
        <v>34331</v>
      </c>
      <c r="B16651" t="s">
        <v>34143</v>
      </c>
      <c r="C16651" t="s">
        <v>214</v>
      </c>
      <c r="D16651" t="s">
        <v>1002</v>
      </c>
      <c r="E16651" s="23">
        <v>44682</v>
      </c>
      <c r="F16651">
        <v>14.5</v>
      </c>
      <c r="G16651">
        <v>15.5</v>
      </c>
      <c r="I16651">
        <v>90</v>
      </c>
      <c r="J16651">
        <v>121</v>
      </c>
      <c r="L16651">
        <v>124</v>
      </c>
      <c r="N16651">
        <v>74</v>
      </c>
      <c r="P16651">
        <v>5</v>
      </c>
      <c r="Q16651">
        <v>13</v>
      </c>
      <c r="S16651">
        <v>16</v>
      </c>
    </row>
    <row r="16652" spans="1:19" x14ac:dyDescent="0.2">
      <c r="A16652" t="s">
        <v>34332</v>
      </c>
      <c r="B16652" t="s">
        <v>34144</v>
      </c>
      <c r="C16652" t="s">
        <v>903</v>
      </c>
      <c r="D16652" t="s">
        <v>1002</v>
      </c>
      <c r="E16652" s="23">
        <v>44682</v>
      </c>
      <c r="F16652">
        <v>3.5</v>
      </c>
      <c r="G16652">
        <v>3.5</v>
      </c>
      <c r="I16652">
        <v>19</v>
      </c>
      <c r="J16652">
        <v>19</v>
      </c>
      <c r="L16652">
        <v>18</v>
      </c>
      <c r="N16652">
        <v>17</v>
      </c>
      <c r="P16652">
        <v>0</v>
      </c>
      <c r="Q16652">
        <v>1</v>
      </c>
      <c r="S16652">
        <v>2</v>
      </c>
    </row>
    <row r="16653" spans="1:19" x14ac:dyDescent="0.2">
      <c r="A16653" t="s">
        <v>34333</v>
      </c>
      <c r="B16653" t="s">
        <v>34145</v>
      </c>
      <c r="C16653" t="s">
        <v>230</v>
      </c>
      <c r="D16653" t="s">
        <v>1002</v>
      </c>
      <c r="E16653" s="23">
        <v>44682</v>
      </c>
      <c r="F16653">
        <v>0</v>
      </c>
      <c r="G16653">
        <v>0</v>
      </c>
      <c r="I16653">
        <v>0</v>
      </c>
      <c r="J16653">
        <v>0</v>
      </c>
      <c r="L16653">
        <v>0</v>
      </c>
      <c r="N16653">
        <v>0</v>
      </c>
      <c r="P16653">
        <v>0</v>
      </c>
      <c r="Q16653">
        <v>0</v>
      </c>
      <c r="S16653">
        <v>0</v>
      </c>
    </row>
    <row r="16654" spans="1:19" x14ac:dyDescent="0.2">
      <c r="A16654" t="s">
        <v>34334</v>
      </c>
      <c r="B16654" t="s">
        <v>34146</v>
      </c>
      <c r="C16654" t="s">
        <v>234</v>
      </c>
      <c r="D16654" t="s">
        <v>1002</v>
      </c>
      <c r="E16654" s="23">
        <v>44682</v>
      </c>
      <c r="F16654">
        <v>0</v>
      </c>
      <c r="G16654">
        <v>0</v>
      </c>
      <c r="I16654">
        <v>0</v>
      </c>
      <c r="J16654">
        <v>0</v>
      </c>
      <c r="L16654">
        <v>0</v>
      </c>
      <c r="N16654">
        <v>0</v>
      </c>
      <c r="P16654">
        <v>0</v>
      </c>
      <c r="Q16654">
        <v>0</v>
      </c>
      <c r="S16654">
        <v>0</v>
      </c>
    </row>
    <row r="16655" spans="1:19" x14ac:dyDescent="0.2">
      <c r="A16655" t="s">
        <v>34335</v>
      </c>
      <c r="B16655" t="s">
        <v>34147</v>
      </c>
      <c r="C16655" t="s">
        <v>217</v>
      </c>
      <c r="D16655" t="s">
        <v>1002</v>
      </c>
      <c r="E16655" s="23">
        <v>44682</v>
      </c>
      <c r="F16655">
        <v>0</v>
      </c>
      <c r="G16655">
        <v>0</v>
      </c>
      <c r="I16655">
        <v>0</v>
      </c>
      <c r="J16655">
        <v>0</v>
      </c>
      <c r="L16655">
        <v>0</v>
      </c>
      <c r="N16655">
        <v>0</v>
      </c>
      <c r="P16655">
        <v>0</v>
      </c>
      <c r="Q16655">
        <v>0</v>
      </c>
      <c r="S16655">
        <v>0</v>
      </c>
    </row>
    <row r="16656" spans="1:19" x14ac:dyDescent="0.2">
      <c r="A16656" t="s">
        <v>34336</v>
      </c>
      <c r="B16656" t="s">
        <v>34148</v>
      </c>
      <c r="C16656" t="s">
        <v>342</v>
      </c>
      <c r="D16656" t="s">
        <v>1002</v>
      </c>
      <c r="E16656" s="23">
        <v>44682</v>
      </c>
      <c r="F16656">
        <v>2</v>
      </c>
      <c r="G16656">
        <v>2</v>
      </c>
      <c r="I16656">
        <v>17</v>
      </c>
      <c r="J16656">
        <v>22</v>
      </c>
      <c r="L16656">
        <v>22</v>
      </c>
      <c r="N16656">
        <v>15</v>
      </c>
      <c r="P16656">
        <v>1</v>
      </c>
      <c r="Q16656">
        <v>2</v>
      </c>
      <c r="S16656">
        <v>2</v>
      </c>
    </row>
    <row r="16657" spans="1:19" x14ac:dyDescent="0.2">
      <c r="A16657" t="s">
        <v>34337</v>
      </c>
      <c r="B16657" t="s">
        <v>34149</v>
      </c>
      <c r="C16657" t="s">
        <v>220</v>
      </c>
      <c r="D16657" t="s">
        <v>1002</v>
      </c>
      <c r="E16657" s="23">
        <v>44682</v>
      </c>
      <c r="F16657">
        <v>0</v>
      </c>
      <c r="G16657">
        <v>0</v>
      </c>
      <c r="I16657">
        <v>0</v>
      </c>
      <c r="J16657">
        <v>0</v>
      </c>
      <c r="L16657">
        <v>0</v>
      </c>
      <c r="N16657">
        <v>0</v>
      </c>
      <c r="P16657">
        <v>0</v>
      </c>
      <c r="Q16657">
        <v>0</v>
      </c>
      <c r="S16657">
        <v>0</v>
      </c>
    </row>
    <row r="16658" spans="1:19" x14ac:dyDescent="0.2">
      <c r="A16658" t="s">
        <v>34338</v>
      </c>
      <c r="B16658" t="s">
        <v>34150</v>
      </c>
      <c r="C16658" t="s">
        <v>242</v>
      </c>
      <c r="D16658" t="s">
        <v>1000</v>
      </c>
      <c r="E16658" s="23">
        <v>44682</v>
      </c>
      <c r="F16658">
        <v>0</v>
      </c>
      <c r="G16658">
        <v>0</v>
      </c>
      <c r="I16658">
        <v>0</v>
      </c>
      <c r="J16658">
        <v>0</v>
      </c>
      <c r="L16658">
        <v>0</v>
      </c>
      <c r="N16658">
        <v>0</v>
      </c>
      <c r="P16658">
        <v>0</v>
      </c>
      <c r="Q16658">
        <v>0</v>
      </c>
      <c r="S16658">
        <v>0</v>
      </c>
    </row>
    <row r="16659" spans="1:19" x14ac:dyDescent="0.2">
      <c r="A16659" t="s">
        <v>34339</v>
      </c>
      <c r="B16659" t="s">
        <v>34151</v>
      </c>
      <c r="C16659" t="s">
        <v>242</v>
      </c>
      <c r="D16659" t="s">
        <v>1002</v>
      </c>
      <c r="E16659" s="23">
        <v>44682</v>
      </c>
      <c r="F16659">
        <v>0</v>
      </c>
      <c r="G16659">
        <v>0</v>
      </c>
      <c r="I16659">
        <v>0</v>
      </c>
      <c r="J16659">
        <v>0</v>
      </c>
      <c r="L16659">
        <v>0</v>
      </c>
      <c r="N16659">
        <v>0</v>
      </c>
      <c r="P16659">
        <v>0</v>
      </c>
      <c r="Q16659">
        <v>0</v>
      </c>
      <c r="S16659">
        <v>0</v>
      </c>
    </row>
    <row r="16660" spans="1:19" x14ac:dyDescent="0.2">
      <c r="A16660" t="s">
        <v>34340</v>
      </c>
      <c r="B16660" t="s">
        <v>34152</v>
      </c>
      <c r="C16660" t="s">
        <v>2724</v>
      </c>
      <c r="D16660" t="s">
        <v>1000</v>
      </c>
      <c r="E16660" s="23">
        <v>44682</v>
      </c>
      <c r="F16660">
        <v>3</v>
      </c>
      <c r="G16660">
        <v>4</v>
      </c>
      <c r="I16660">
        <v>19</v>
      </c>
      <c r="J16660">
        <v>17</v>
      </c>
      <c r="L16660">
        <v>22</v>
      </c>
      <c r="N16660">
        <v>16</v>
      </c>
      <c r="P16660">
        <v>0</v>
      </c>
      <c r="Q16660">
        <v>1</v>
      </c>
      <c r="S16660">
        <v>3</v>
      </c>
    </row>
    <row r="16661" spans="1:19" x14ac:dyDescent="0.2">
      <c r="A16661" t="s">
        <v>34341</v>
      </c>
      <c r="B16661" t="s">
        <v>34153</v>
      </c>
      <c r="C16661" t="s">
        <v>2724</v>
      </c>
      <c r="D16661" t="s">
        <v>1001</v>
      </c>
      <c r="E16661" s="23">
        <v>44682</v>
      </c>
      <c r="F16661">
        <v>0</v>
      </c>
      <c r="G16661">
        <v>0</v>
      </c>
      <c r="I16661">
        <v>0</v>
      </c>
      <c r="J16661">
        <v>0</v>
      </c>
      <c r="L16661">
        <v>0</v>
      </c>
      <c r="N16661">
        <v>0</v>
      </c>
      <c r="P16661">
        <v>0</v>
      </c>
      <c r="Q16661">
        <v>0</v>
      </c>
      <c r="S16661">
        <v>0</v>
      </c>
    </row>
    <row r="16662" spans="1:19" x14ac:dyDescent="0.2">
      <c r="A16662" t="s">
        <v>34342</v>
      </c>
      <c r="B16662" t="s">
        <v>34154</v>
      </c>
      <c r="C16662" t="s">
        <v>2724</v>
      </c>
      <c r="D16662" t="s">
        <v>1002</v>
      </c>
      <c r="E16662" s="23">
        <v>44682</v>
      </c>
      <c r="F16662">
        <v>3</v>
      </c>
      <c r="G16662">
        <v>4</v>
      </c>
      <c r="I16662">
        <v>19</v>
      </c>
      <c r="J16662">
        <v>17</v>
      </c>
      <c r="L16662">
        <v>22</v>
      </c>
      <c r="N16662">
        <v>16</v>
      </c>
      <c r="P16662">
        <v>0</v>
      </c>
      <c r="Q16662">
        <v>1</v>
      </c>
      <c r="S16662">
        <v>3</v>
      </c>
    </row>
    <row r="16663" spans="1:19" x14ac:dyDescent="0.2">
      <c r="A16663" t="s">
        <v>34343</v>
      </c>
      <c r="B16663" t="s">
        <v>34155</v>
      </c>
      <c r="C16663" t="s">
        <v>237</v>
      </c>
      <c r="D16663" t="s">
        <v>1000</v>
      </c>
      <c r="E16663" s="23">
        <v>44682</v>
      </c>
      <c r="F16663">
        <v>8</v>
      </c>
      <c r="G16663">
        <v>10</v>
      </c>
      <c r="I16663">
        <v>29</v>
      </c>
      <c r="J16663">
        <v>48</v>
      </c>
      <c r="L16663">
        <v>57</v>
      </c>
      <c r="N16663">
        <v>19</v>
      </c>
      <c r="P16663">
        <v>3</v>
      </c>
      <c r="Q16663">
        <v>6</v>
      </c>
      <c r="S16663">
        <v>10</v>
      </c>
    </row>
    <row r="16664" spans="1:19" x14ac:dyDescent="0.2">
      <c r="A16664" t="s">
        <v>34344</v>
      </c>
      <c r="B16664" t="s">
        <v>34156</v>
      </c>
      <c r="C16664" t="s">
        <v>237</v>
      </c>
      <c r="D16664" t="s">
        <v>1002</v>
      </c>
      <c r="E16664" s="23">
        <v>44682</v>
      </c>
      <c r="F16664">
        <v>8</v>
      </c>
      <c r="G16664">
        <v>10</v>
      </c>
      <c r="I16664">
        <v>29</v>
      </c>
      <c r="J16664">
        <v>48</v>
      </c>
      <c r="L16664">
        <v>57</v>
      </c>
      <c r="N16664">
        <v>19</v>
      </c>
      <c r="P16664">
        <v>3</v>
      </c>
      <c r="Q16664">
        <v>6</v>
      </c>
      <c r="S16664">
        <v>10</v>
      </c>
    </row>
    <row r="16665" spans="1:19" x14ac:dyDescent="0.2">
      <c r="A16665" t="s">
        <v>34345</v>
      </c>
      <c r="B16665" t="s">
        <v>34157</v>
      </c>
      <c r="C16665" t="s">
        <v>238</v>
      </c>
      <c r="D16665" t="s">
        <v>1000</v>
      </c>
      <c r="E16665" s="23">
        <v>44682</v>
      </c>
      <c r="F16665">
        <v>3</v>
      </c>
      <c r="G16665">
        <v>4</v>
      </c>
      <c r="I16665">
        <v>12</v>
      </c>
      <c r="J16665">
        <v>15</v>
      </c>
      <c r="L16665">
        <v>20</v>
      </c>
      <c r="N16665">
        <v>10</v>
      </c>
      <c r="P16665">
        <v>2</v>
      </c>
      <c r="Q16665">
        <v>2</v>
      </c>
      <c r="S16665">
        <v>2</v>
      </c>
    </row>
    <row r="16666" spans="1:19" x14ac:dyDescent="0.2">
      <c r="A16666" t="s">
        <v>34346</v>
      </c>
      <c r="B16666" t="s">
        <v>34158</v>
      </c>
      <c r="C16666" t="s">
        <v>238</v>
      </c>
      <c r="D16666" t="s">
        <v>1002</v>
      </c>
      <c r="E16666" s="23">
        <v>44682</v>
      </c>
      <c r="F16666">
        <v>3</v>
      </c>
      <c r="G16666">
        <v>4</v>
      </c>
      <c r="I16666">
        <v>12</v>
      </c>
      <c r="J16666">
        <v>15</v>
      </c>
      <c r="L16666">
        <v>20</v>
      </c>
      <c r="N16666">
        <v>10</v>
      </c>
      <c r="P16666">
        <v>2</v>
      </c>
      <c r="Q16666">
        <v>2</v>
      </c>
      <c r="S16666">
        <v>2</v>
      </c>
    </row>
    <row r="16667" spans="1:19" x14ac:dyDescent="0.2">
      <c r="A16667" t="s">
        <v>34347</v>
      </c>
      <c r="B16667" t="s">
        <v>34159</v>
      </c>
      <c r="C16667" t="s">
        <v>239</v>
      </c>
      <c r="D16667" t="s">
        <v>1000</v>
      </c>
      <c r="E16667" s="23">
        <v>44682</v>
      </c>
      <c r="F16667">
        <v>0</v>
      </c>
      <c r="G16667">
        <v>0</v>
      </c>
      <c r="I16667">
        <v>0</v>
      </c>
      <c r="J16667">
        <v>0</v>
      </c>
      <c r="L16667">
        <v>0</v>
      </c>
      <c r="N16667">
        <v>0</v>
      </c>
      <c r="P16667">
        <v>0</v>
      </c>
      <c r="Q16667">
        <v>0</v>
      </c>
      <c r="S16667">
        <v>0</v>
      </c>
    </row>
    <row r="16668" spans="1:19" x14ac:dyDescent="0.2">
      <c r="A16668" t="s">
        <v>34348</v>
      </c>
      <c r="B16668" t="s">
        <v>34160</v>
      </c>
      <c r="C16668" t="s">
        <v>239</v>
      </c>
      <c r="D16668" t="s">
        <v>1002</v>
      </c>
      <c r="E16668" s="23">
        <v>44682</v>
      </c>
      <c r="F16668">
        <v>0</v>
      </c>
      <c r="G16668">
        <v>0</v>
      </c>
      <c r="I16668">
        <v>0</v>
      </c>
      <c r="J16668">
        <v>0</v>
      </c>
      <c r="L16668">
        <v>0</v>
      </c>
      <c r="N16668">
        <v>0</v>
      </c>
      <c r="P16668">
        <v>0</v>
      </c>
      <c r="Q16668">
        <v>0</v>
      </c>
      <c r="S16668">
        <v>0</v>
      </c>
    </row>
    <row r="16669" spans="1:19" x14ac:dyDescent="0.2">
      <c r="A16669" t="s">
        <v>34349</v>
      </c>
      <c r="B16669" t="s">
        <v>34161</v>
      </c>
      <c r="C16669" t="s">
        <v>1988</v>
      </c>
      <c r="D16669" t="s">
        <v>1000</v>
      </c>
      <c r="E16669" s="23">
        <v>44682</v>
      </c>
      <c r="F16669">
        <v>3.5</v>
      </c>
      <c r="G16669">
        <v>4</v>
      </c>
      <c r="I16669">
        <v>15</v>
      </c>
      <c r="J16669">
        <v>19</v>
      </c>
      <c r="L16669">
        <v>22</v>
      </c>
      <c r="N16669">
        <v>15</v>
      </c>
      <c r="P16669">
        <v>0</v>
      </c>
      <c r="Q16669">
        <v>2</v>
      </c>
      <c r="S16669">
        <v>0</v>
      </c>
    </row>
    <row r="16670" spans="1:19" x14ac:dyDescent="0.2">
      <c r="A16670" t="s">
        <v>34350</v>
      </c>
      <c r="B16670" t="s">
        <v>34162</v>
      </c>
      <c r="C16670" t="s">
        <v>1988</v>
      </c>
      <c r="D16670" t="s">
        <v>1001</v>
      </c>
      <c r="E16670" s="23">
        <v>44682</v>
      </c>
      <c r="F16670">
        <v>0</v>
      </c>
      <c r="G16670">
        <v>0</v>
      </c>
      <c r="I16670">
        <v>0</v>
      </c>
      <c r="J16670">
        <v>0</v>
      </c>
      <c r="L16670">
        <v>0</v>
      </c>
      <c r="N16670">
        <v>0</v>
      </c>
      <c r="P16670">
        <v>0</v>
      </c>
      <c r="Q16670">
        <v>0</v>
      </c>
      <c r="S16670">
        <v>0</v>
      </c>
    </row>
    <row r="16671" spans="1:19" x14ac:dyDescent="0.2">
      <c r="A16671" t="s">
        <v>34351</v>
      </c>
      <c r="B16671" t="s">
        <v>34163</v>
      </c>
      <c r="C16671" t="s">
        <v>1988</v>
      </c>
      <c r="D16671" t="s">
        <v>1002</v>
      </c>
      <c r="E16671" s="23">
        <v>44682</v>
      </c>
      <c r="F16671">
        <v>3.5</v>
      </c>
      <c r="G16671">
        <v>4</v>
      </c>
      <c r="I16671">
        <v>15</v>
      </c>
      <c r="J16671">
        <v>19</v>
      </c>
      <c r="L16671">
        <v>22</v>
      </c>
      <c r="N16671">
        <v>15</v>
      </c>
      <c r="P16671">
        <v>0</v>
      </c>
      <c r="Q16671">
        <v>2</v>
      </c>
      <c r="S16671">
        <v>0</v>
      </c>
    </row>
    <row r="16672" spans="1:19" x14ac:dyDescent="0.2">
      <c r="A16672" t="s">
        <v>34352</v>
      </c>
      <c r="B16672" t="s">
        <v>34164</v>
      </c>
      <c r="C16672" t="s">
        <v>966</v>
      </c>
      <c r="D16672" t="s">
        <v>1000</v>
      </c>
      <c r="E16672" s="23">
        <v>44682</v>
      </c>
      <c r="F16672">
        <v>0</v>
      </c>
      <c r="G16672">
        <v>0</v>
      </c>
      <c r="I16672">
        <v>0</v>
      </c>
      <c r="J16672">
        <v>0</v>
      </c>
      <c r="L16672">
        <v>0</v>
      </c>
      <c r="N16672">
        <v>0</v>
      </c>
      <c r="P16672">
        <v>0</v>
      </c>
      <c r="Q16672">
        <v>0</v>
      </c>
      <c r="S16672">
        <v>0</v>
      </c>
    </row>
    <row r="16673" spans="1:19" x14ac:dyDescent="0.2">
      <c r="A16673" t="s">
        <v>34353</v>
      </c>
      <c r="B16673" t="s">
        <v>34165</v>
      </c>
      <c r="C16673" t="s">
        <v>966</v>
      </c>
      <c r="D16673" t="s">
        <v>1002</v>
      </c>
      <c r="E16673" s="23">
        <v>44682</v>
      </c>
      <c r="F16673">
        <v>0</v>
      </c>
      <c r="G16673">
        <v>0</v>
      </c>
      <c r="I16673">
        <v>0</v>
      </c>
      <c r="J16673">
        <v>0</v>
      </c>
      <c r="L16673">
        <v>0</v>
      </c>
      <c r="N16673">
        <v>0</v>
      </c>
      <c r="P16673">
        <v>0</v>
      </c>
      <c r="Q16673">
        <v>0</v>
      </c>
      <c r="S16673">
        <v>0</v>
      </c>
    </row>
    <row r="16674" spans="1:19" x14ac:dyDescent="0.2">
      <c r="A16674" t="s">
        <v>34354</v>
      </c>
      <c r="B16674" t="s">
        <v>34166</v>
      </c>
      <c r="C16674" t="s">
        <v>240</v>
      </c>
      <c r="D16674" t="s">
        <v>1000</v>
      </c>
      <c r="E16674" s="23">
        <v>44682</v>
      </c>
      <c r="F16674">
        <v>8.5</v>
      </c>
      <c r="G16674">
        <v>12</v>
      </c>
      <c r="I16674">
        <v>25</v>
      </c>
      <c r="J16674">
        <v>45</v>
      </c>
      <c r="L16674">
        <v>66</v>
      </c>
      <c r="N16674">
        <v>25</v>
      </c>
      <c r="P16674">
        <v>1</v>
      </c>
      <c r="Q16674">
        <v>1</v>
      </c>
      <c r="S16674">
        <v>0</v>
      </c>
    </row>
    <row r="16675" spans="1:19" x14ac:dyDescent="0.2">
      <c r="A16675" t="s">
        <v>34355</v>
      </c>
      <c r="B16675" t="s">
        <v>34167</v>
      </c>
      <c r="C16675" t="s">
        <v>240</v>
      </c>
      <c r="D16675" t="s">
        <v>1002</v>
      </c>
      <c r="E16675" s="23">
        <v>44682</v>
      </c>
      <c r="F16675">
        <v>8.5</v>
      </c>
      <c r="G16675">
        <v>12</v>
      </c>
      <c r="I16675">
        <v>25</v>
      </c>
      <c r="J16675">
        <v>45</v>
      </c>
      <c r="L16675">
        <v>66</v>
      </c>
      <c r="N16675">
        <v>25</v>
      </c>
      <c r="P16675">
        <v>1</v>
      </c>
      <c r="Q16675">
        <v>1</v>
      </c>
      <c r="S16675">
        <v>0</v>
      </c>
    </row>
    <row r="16676" spans="1:19" x14ac:dyDescent="0.2">
      <c r="A16676" t="s">
        <v>34356</v>
      </c>
      <c r="B16676" t="s">
        <v>34168</v>
      </c>
      <c r="C16676" t="s">
        <v>241</v>
      </c>
      <c r="D16676" t="s">
        <v>1000</v>
      </c>
      <c r="E16676" s="23">
        <v>44682</v>
      </c>
      <c r="F16676">
        <v>29</v>
      </c>
      <c r="G16676">
        <v>29</v>
      </c>
      <c r="I16676">
        <v>246</v>
      </c>
      <c r="J16676">
        <v>323</v>
      </c>
      <c r="L16676">
        <v>323</v>
      </c>
      <c r="N16676">
        <v>235</v>
      </c>
      <c r="P16676">
        <v>4</v>
      </c>
      <c r="Q16676">
        <v>12</v>
      </c>
      <c r="S16676">
        <v>11</v>
      </c>
    </row>
    <row r="16677" spans="1:19" x14ac:dyDescent="0.2">
      <c r="A16677" t="s">
        <v>34357</v>
      </c>
      <c r="B16677" t="s">
        <v>34169</v>
      </c>
      <c r="C16677" t="s">
        <v>241</v>
      </c>
      <c r="D16677" t="s">
        <v>1002</v>
      </c>
      <c r="E16677" s="23">
        <v>44682</v>
      </c>
      <c r="F16677">
        <v>29</v>
      </c>
      <c r="G16677">
        <v>29</v>
      </c>
      <c r="I16677">
        <v>246</v>
      </c>
      <c r="J16677">
        <v>323</v>
      </c>
      <c r="L16677">
        <v>323</v>
      </c>
      <c r="N16677">
        <v>235</v>
      </c>
      <c r="P16677">
        <v>4</v>
      </c>
      <c r="Q16677">
        <v>12</v>
      </c>
      <c r="S16677">
        <v>11</v>
      </c>
    </row>
    <row r="16678" spans="1:19" x14ac:dyDescent="0.2">
      <c r="A16678" t="s">
        <v>34358</v>
      </c>
      <c r="B16678" t="s">
        <v>34170</v>
      </c>
      <c r="C16678" t="s">
        <v>318</v>
      </c>
      <c r="D16678" t="s">
        <v>1000</v>
      </c>
      <c r="E16678" s="23">
        <v>44682</v>
      </c>
      <c r="F16678">
        <v>3</v>
      </c>
      <c r="G16678">
        <v>7</v>
      </c>
      <c r="I16678">
        <v>10</v>
      </c>
      <c r="J16678">
        <v>16</v>
      </c>
      <c r="L16678">
        <v>40</v>
      </c>
      <c r="N16678">
        <v>8</v>
      </c>
      <c r="P16678">
        <v>1</v>
      </c>
      <c r="Q16678">
        <v>1</v>
      </c>
      <c r="S16678">
        <v>2</v>
      </c>
    </row>
    <row r="16679" spans="1:19" x14ac:dyDescent="0.2">
      <c r="A16679" t="s">
        <v>34359</v>
      </c>
      <c r="B16679" t="s">
        <v>34171</v>
      </c>
      <c r="C16679" t="s">
        <v>318</v>
      </c>
      <c r="D16679" t="s">
        <v>1002</v>
      </c>
      <c r="E16679" s="23">
        <v>44682</v>
      </c>
      <c r="F16679">
        <v>3</v>
      </c>
      <c r="G16679">
        <v>7</v>
      </c>
      <c r="I16679">
        <v>10</v>
      </c>
      <c r="J16679">
        <v>16</v>
      </c>
      <c r="L16679">
        <v>40</v>
      </c>
      <c r="N16679">
        <v>8</v>
      </c>
      <c r="P16679">
        <v>1</v>
      </c>
      <c r="Q16679">
        <v>1</v>
      </c>
      <c r="S16679">
        <v>2</v>
      </c>
    </row>
    <row r="16680" spans="1:19" x14ac:dyDescent="0.2">
      <c r="A16680" t="s">
        <v>34360</v>
      </c>
      <c r="B16680" t="s">
        <v>34172</v>
      </c>
      <c r="C16680" t="s">
        <v>896</v>
      </c>
      <c r="D16680" t="s">
        <v>1000</v>
      </c>
      <c r="E16680" s="23">
        <v>44682</v>
      </c>
      <c r="F16680">
        <v>58</v>
      </c>
      <c r="G16680">
        <v>70</v>
      </c>
      <c r="I16680">
        <v>356</v>
      </c>
      <c r="J16680">
        <v>483</v>
      </c>
      <c r="L16680">
        <v>550</v>
      </c>
      <c r="N16680">
        <v>328</v>
      </c>
      <c r="O16680" t="s">
        <v>904</v>
      </c>
      <c r="P16680">
        <v>11</v>
      </c>
      <c r="Q16680">
        <v>25</v>
      </c>
      <c r="S16680">
        <v>28</v>
      </c>
    </row>
    <row r="16681" spans="1:19" x14ac:dyDescent="0.2">
      <c r="A16681" t="s">
        <v>34361</v>
      </c>
      <c r="B16681" t="s">
        <v>34173</v>
      </c>
      <c r="C16681" t="s">
        <v>899</v>
      </c>
      <c r="D16681" t="s">
        <v>1001</v>
      </c>
      <c r="E16681" s="23">
        <v>44682</v>
      </c>
      <c r="F16681">
        <v>0</v>
      </c>
      <c r="G16681">
        <v>0</v>
      </c>
      <c r="I16681">
        <v>0</v>
      </c>
      <c r="J16681">
        <v>0</v>
      </c>
      <c r="L16681">
        <v>0</v>
      </c>
      <c r="N16681">
        <v>0</v>
      </c>
      <c r="O16681" t="s">
        <v>904</v>
      </c>
      <c r="P16681">
        <v>0</v>
      </c>
      <c r="Q16681">
        <v>0</v>
      </c>
      <c r="S16681">
        <v>0</v>
      </c>
    </row>
    <row r="16682" spans="1:19" x14ac:dyDescent="0.2">
      <c r="A16682" t="s">
        <v>34362</v>
      </c>
      <c r="B16682" t="s">
        <v>34174</v>
      </c>
      <c r="C16682" t="s">
        <v>1237</v>
      </c>
      <c r="D16682" t="s">
        <v>1000</v>
      </c>
      <c r="E16682" s="23">
        <v>44682</v>
      </c>
      <c r="F16682">
        <v>15</v>
      </c>
      <c r="G16682">
        <v>20</v>
      </c>
      <c r="I16682">
        <v>59</v>
      </c>
      <c r="J16682">
        <v>81</v>
      </c>
      <c r="L16682">
        <v>110</v>
      </c>
      <c r="N16682">
        <v>56</v>
      </c>
      <c r="P16682">
        <v>1</v>
      </c>
      <c r="Q16682">
        <v>4</v>
      </c>
      <c r="S16682">
        <v>3</v>
      </c>
    </row>
    <row r="16683" spans="1:19" x14ac:dyDescent="0.2">
      <c r="A16683" t="s">
        <v>34363</v>
      </c>
      <c r="B16683" t="s">
        <v>34175</v>
      </c>
      <c r="C16683" t="s">
        <v>1237</v>
      </c>
      <c r="D16683" t="s">
        <v>1001</v>
      </c>
      <c r="E16683" s="23">
        <v>44682</v>
      </c>
      <c r="F16683">
        <v>0</v>
      </c>
      <c r="G16683">
        <v>0</v>
      </c>
      <c r="I16683">
        <v>0</v>
      </c>
      <c r="J16683">
        <v>0</v>
      </c>
      <c r="L16683">
        <v>0</v>
      </c>
      <c r="N16683">
        <v>0</v>
      </c>
      <c r="P16683">
        <v>0</v>
      </c>
      <c r="Q16683">
        <v>0</v>
      </c>
      <c r="S16683">
        <v>0</v>
      </c>
    </row>
    <row r="16684" spans="1:19" x14ac:dyDescent="0.2">
      <c r="A16684" t="s">
        <v>34364</v>
      </c>
      <c r="B16684" t="s">
        <v>34176</v>
      </c>
      <c r="C16684" t="s">
        <v>1237</v>
      </c>
      <c r="D16684" t="s">
        <v>1002</v>
      </c>
      <c r="E16684" s="23">
        <v>44682</v>
      </c>
      <c r="F16684">
        <v>15</v>
      </c>
      <c r="G16684">
        <v>20</v>
      </c>
      <c r="I16684">
        <v>59</v>
      </c>
      <c r="J16684">
        <v>81</v>
      </c>
      <c r="L16684">
        <v>110</v>
      </c>
      <c r="N16684">
        <v>56</v>
      </c>
      <c r="P16684">
        <v>1</v>
      </c>
      <c r="Q16684">
        <v>4</v>
      </c>
      <c r="S16684">
        <v>3</v>
      </c>
    </row>
    <row r="16685" spans="1:19" x14ac:dyDescent="0.2">
      <c r="A16685" t="s">
        <v>34365</v>
      </c>
      <c r="B16685" t="s">
        <v>34177</v>
      </c>
      <c r="C16685" t="s">
        <v>235</v>
      </c>
      <c r="D16685" t="s">
        <v>1002</v>
      </c>
      <c r="E16685" s="23">
        <v>44682</v>
      </c>
      <c r="F16685">
        <v>58</v>
      </c>
      <c r="G16685">
        <v>70</v>
      </c>
      <c r="I16685">
        <v>356</v>
      </c>
      <c r="J16685">
        <v>483</v>
      </c>
      <c r="L16685">
        <v>550</v>
      </c>
      <c r="N16685">
        <v>328</v>
      </c>
      <c r="P16685">
        <v>11</v>
      </c>
      <c r="Q16685">
        <v>25</v>
      </c>
      <c r="S16685">
        <v>28</v>
      </c>
    </row>
    <row r="16686" spans="1:19" x14ac:dyDescent="0.2">
      <c r="A16686" t="s">
        <v>34554</v>
      </c>
      <c r="B16686" t="s">
        <v>34366</v>
      </c>
      <c r="C16686" t="s">
        <v>228</v>
      </c>
      <c r="D16686" t="s">
        <v>1000</v>
      </c>
      <c r="E16686" s="23">
        <v>44713</v>
      </c>
      <c r="F16686">
        <v>0</v>
      </c>
      <c r="G16686">
        <v>0</v>
      </c>
      <c r="I16686">
        <v>0</v>
      </c>
      <c r="J16686">
        <v>0</v>
      </c>
      <c r="L16686">
        <v>0</v>
      </c>
      <c r="N16686">
        <v>0</v>
      </c>
      <c r="P16686">
        <v>0</v>
      </c>
      <c r="Q16686">
        <v>0</v>
      </c>
      <c r="S16686">
        <v>0</v>
      </c>
    </row>
    <row r="16687" spans="1:19" x14ac:dyDescent="0.2">
      <c r="A16687" t="s">
        <v>34555</v>
      </c>
      <c r="B16687" t="s">
        <v>34367</v>
      </c>
      <c r="C16687" t="s">
        <v>211</v>
      </c>
      <c r="D16687" t="s">
        <v>1000</v>
      </c>
      <c r="E16687" s="23">
        <v>44713</v>
      </c>
      <c r="F16687">
        <v>0</v>
      </c>
      <c r="G16687">
        <v>0</v>
      </c>
      <c r="I16687">
        <v>0</v>
      </c>
      <c r="J16687">
        <v>0</v>
      </c>
      <c r="L16687">
        <v>0</v>
      </c>
      <c r="N16687">
        <v>0</v>
      </c>
      <c r="P16687">
        <v>0</v>
      </c>
      <c r="Q16687">
        <v>0</v>
      </c>
      <c r="S16687">
        <v>0</v>
      </c>
    </row>
    <row r="16688" spans="1:19" x14ac:dyDescent="0.2">
      <c r="A16688" t="s">
        <v>34556</v>
      </c>
      <c r="B16688" t="s">
        <v>34368</v>
      </c>
      <c r="C16688" t="s">
        <v>213</v>
      </c>
      <c r="D16688" t="s">
        <v>1000</v>
      </c>
      <c r="E16688" s="23">
        <v>44713</v>
      </c>
      <c r="F16688">
        <v>0</v>
      </c>
      <c r="G16688">
        <v>0</v>
      </c>
      <c r="I16688">
        <v>0</v>
      </c>
      <c r="J16688">
        <v>0</v>
      </c>
      <c r="L16688">
        <v>0</v>
      </c>
      <c r="N16688">
        <v>0</v>
      </c>
      <c r="P16688">
        <v>0</v>
      </c>
      <c r="Q16688">
        <v>0</v>
      </c>
      <c r="S16688">
        <v>0</v>
      </c>
    </row>
    <row r="16689" spans="1:19" x14ac:dyDescent="0.2">
      <c r="A16689" t="s">
        <v>34557</v>
      </c>
      <c r="B16689" t="s">
        <v>34369</v>
      </c>
      <c r="C16689" t="s">
        <v>229</v>
      </c>
      <c r="D16689" t="s">
        <v>1000</v>
      </c>
      <c r="E16689" s="23">
        <v>44713</v>
      </c>
      <c r="F16689">
        <v>0</v>
      </c>
      <c r="G16689">
        <v>0</v>
      </c>
      <c r="I16689">
        <v>0</v>
      </c>
      <c r="J16689">
        <v>0</v>
      </c>
      <c r="L16689">
        <v>0</v>
      </c>
      <c r="N16689">
        <v>0</v>
      </c>
      <c r="P16689">
        <v>0</v>
      </c>
      <c r="Q16689">
        <v>0</v>
      </c>
      <c r="S16689">
        <v>0</v>
      </c>
    </row>
    <row r="16690" spans="1:19" x14ac:dyDescent="0.2">
      <c r="A16690" t="s">
        <v>34558</v>
      </c>
      <c r="B16690" t="s">
        <v>34370</v>
      </c>
      <c r="C16690" t="s">
        <v>1051</v>
      </c>
      <c r="D16690" t="s">
        <v>1000</v>
      </c>
      <c r="E16690" s="23">
        <v>44713</v>
      </c>
      <c r="F16690">
        <v>0</v>
      </c>
      <c r="G16690">
        <v>0</v>
      </c>
      <c r="I16690">
        <v>0</v>
      </c>
      <c r="J16690">
        <v>0</v>
      </c>
      <c r="L16690">
        <v>0</v>
      </c>
      <c r="N16690">
        <v>0</v>
      </c>
      <c r="P16690">
        <v>0</v>
      </c>
      <c r="Q16690">
        <v>0</v>
      </c>
      <c r="S16690">
        <v>0</v>
      </c>
    </row>
    <row r="16691" spans="1:19" x14ac:dyDescent="0.2">
      <c r="A16691" t="s">
        <v>34559</v>
      </c>
      <c r="B16691" t="s">
        <v>34371</v>
      </c>
      <c r="C16691" t="s">
        <v>1048</v>
      </c>
      <c r="D16691" t="s">
        <v>1000</v>
      </c>
      <c r="E16691" s="23">
        <v>44713</v>
      </c>
      <c r="F16691">
        <v>0</v>
      </c>
      <c r="G16691">
        <v>0</v>
      </c>
      <c r="I16691">
        <v>0</v>
      </c>
      <c r="J16691">
        <v>0</v>
      </c>
      <c r="L16691">
        <v>0</v>
      </c>
      <c r="N16691">
        <v>0</v>
      </c>
      <c r="P16691">
        <v>0</v>
      </c>
      <c r="Q16691">
        <v>0</v>
      </c>
      <c r="S16691">
        <v>0</v>
      </c>
    </row>
    <row r="16692" spans="1:19" x14ac:dyDescent="0.2">
      <c r="A16692" t="s">
        <v>34560</v>
      </c>
      <c r="B16692" t="s">
        <v>34372</v>
      </c>
      <c r="C16692" t="s">
        <v>1047</v>
      </c>
      <c r="D16692" t="s">
        <v>1000</v>
      </c>
      <c r="E16692" s="23">
        <v>44713</v>
      </c>
      <c r="F16692">
        <v>2.5</v>
      </c>
      <c r="G16692">
        <v>2.5</v>
      </c>
      <c r="I16692">
        <v>12</v>
      </c>
      <c r="J16692">
        <v>14</v>
      </c>
      <c r="L16692">
        <v>13</v>
      </c>
      <c r="N16692">
        <v>12</v>
      </c>
      <c r="P16692">
        <v>1</v>
      </c>
      <c r="Q16692">
        <v>3</v>
      </c>
      <c r="S16692">
        <v>0</v>
      </c>
    </row>
    <row r="16693" spans="1:19" x14ac:dyDescent="0.2">
      <c r="A16693" t="s">
        <v>34561</v>
      </c>
      <c r="B16693" t="s">
        <v>34373</v>
      </c>
      <c r="C16693" t="s">
        <v>1050</v>
      </c>
      <c r="D16693" t="s">
        <v>1001</v>
      </c>
      <c r="E16693" s="23">
        <v>44713</v>
      </c>
      <c r="F16693">
        <v>0</v>
      </c>
      <c r="G16693">
        <v>0</v>
      </c>
      <c r="I16693">
        <v>0</v>
      </c>
      <c r="J16693">
        <v>0</v>
      </c>
      <c r="L16693">
        <v>0</v>
      </c>
      <c r="N16693">
        <v>0</v>
      </c>
      <c r="P16693">
        <v>0</v>
      </c>
      <c r="Q16693">
        <v>0</v>
      </c>
      <c r="S16693">
        <v>0</v>
      </c>
    </row>
    <row r="16694" spans="1:19" x14ac:dyDescent="0.2">
      <c r="A16694" t="s">
        <v>34562</v>
      </c>
      <c r="B16694" t="s">
        <v>34374</v>
      </c>
      <c r="C16694" t="s">
        <v>1050</v>
      </c>
      <c r="D16694" t="s">
        <v>1000</v>
      </c>
      <c r="E16694" s="23">
        <v>44713</v>
      </c>
      <c r="F16694">
        <v>0</v>
      </c>
      <c r="G16694">
        <v>0</v>
      </c>
      <c r="I16694">
        <v>0</v>
      </c>
      <c r="J16694">
        <v>0</v>
      </c>
      <c r="L16694">
        <v>0</v>
      </c>
      <c r="N16694">
        <v>0</v>
      </c>
      <c r="P16694">
        <v>0</v>
      </c>
      <c r="Q16694">
        <v>0</v>
      </c>
      <c r="S16694">
        <v>0</v>
      </c>
    </row>
    <row r="16695" spans="1:19" x14ac:dyDescent="0.2">
      <c r="A16695" t="s">
        <v>34563</v>
      </c>
      <c r="B16695" t="s">
        <v>34375</v>
      </c>
      <c r="C16695" t="s">
        <v>1049</v>
      </c>
      <c r="D16695" t="s">
        <v>1001</v>
      </c>
      <c r="E16695" s="23">
        <v>44713</v>
      </c>
      <c r="F16695">
        <v>0</v>
      </c>
      <c r="G16695">
        <v>0</v>
      </c>
      <c r="I16695">
        <v>0</v>
      </c>
      <c r="J16695">
        <v>0</v>
      </c>
      <c r="L16695">
        <v>0</v>
      </c>
      <c r="N16695">
        <v>0</v>
      </c>
      <c r="P16695">
        <v>0</v>
      </c>
      <c r="Q16695">
        <v>0</v>
      </c>
      <c r="S16695">
        <v>0</v>
      </c>
    </row>
    <row r="16696" spans="1:19" x14ac:dyDescent="0.2">
      <c r="A16696" t="s">
        <v>34564</v>
      </c>
      <c r="B16696" t="s">
        <v>34376</v>
      </c>
      <c r="C16696" t="s">
        <v>1048</v>
      </c>
      <c r="D16696" t="s">
        <v>1001</v>
      </c>
      <c r="E16696" s="23">
        <v>44713</v>
      </c>
      <c r="F16696">
        <v>0</v>
      </c>
      <c r="G16696">
        <v>0</v>
      </c>
      <c r="I16696">
        <v>0</v>
      </c>
      <c r="J16696">
        <v>0</v>
      </c>
      <c r="L16696">
        <v>0</v>
      </c>
      <c r="N16696">
        <v>0</v>
      </c>
      <c r="P16696">
        <v>0</v>
      </c>
      <c r="Q16696">
        <v>0</v>
      </c>
      <c r="S16696">
        <v>0</v>
      </c>
    </row>
    <row r="16697" spans="1:19" x14ac:dyDescent="0.2">
      <c r="A16697" t="s">
        <v>34559</v>
      </c>
      <c r="B16697" t="s">
        <v>34371</v>
      </c>
      <c r="C16697" t="s">
        <v>1048</v>
      </c>
      <c r="D16697" t="s">
        <v>1000</v>
      </c>
      <c r="E16697" s="23">
        <v>44713</v>
      </c>
      <c r="F16697">
        <v>0.5</v>
      </c>
      <c r="G16697">
        <v>1.5</v>
      </c>
      <c r="I16697">
        <v>4</v>
      </c>
      <c r="J16697">
        <v>3</v>
      </c>
      <c r="L16697">
        <v>9</v>
      </c>
      <c r="N16697">
        <v>4</v>
      </c>
      <c r="P16697">
        <v>0</v>
      </c>
      <c r="Q16697">
        <v>0</v>
      </c>
      <c r="S16697">
        <v>0</v>
      </c>
    </row>
    <row r="16698" spans="1:19" x14ac:dyDescent="0.2">
      <c r="A16698" t="s">
        <v>34565</v>
      </c>
      <c r="B16698" t="s">
        <v>34377</v>
      </c>
      <c r="C16698" t="s">
        <v>1047</v>
      </c>
      <c r="D16698" t="s">
        <v>1001</v>
      </c>
      <c r="E16698" s="23">
        <v>44713</v>
      </c>
      <c r="F16698">
        <v>0</v>
      </c>
      <c r="G16698">
        <v>0</v>
      </c>
      <c r="I16698">
        <v>0</v>
      </c>
      <c r="J16698">
        <v>0</v>
      </c>
      <c r="L16698">
        <v>0</v>
      </c>
      <c r="N16698">
        <v>0</v>
      </c>
      <c r="P16698">
        <v>0</v>
      </c>
      <c r="Q16698">
        <v>0</v>
      </c>
      <c r="S16698">
        <v>0</v>
      </c>
    </row>
    <row r="16699" spans="1:19" x14ac:dyDescent="0.2">
      <c r="A16699" t="s">
        <v>34566</v>
      </c>
      <c r="B16699" t="s">
        <v>34378</v>
      </c>
      <c r="C16699" t="s">
        <v>25343</v>
      </c>
      <c r="D16699" t="s">
        <v>1001</v>
      </c>
      <c r="E16699" s="23">
        <v>44713</v>
      </c>
      <c r="F16699">
        <v>0</v>
      </c>
      <c r="G16699">
        <v>0</v>
      </c>
      <c r="I16699">
        <v>0</v>
      </c>
      <c r="J16699">
        <v>0</v>
      </c>
      <c r="L16699">
        <v>0</v>
      </c>
      <c r="N16699">
        <v>0</v>
      </c>
      <c r="P16699">
        <v>0</v>
      </c>
      <c r="Q16699">
        <v>0</v>
      </c>
      <c r="S16699">
        <v>0</v>
      </c>
    </row>
    <row r="16700" spans="1:19" x14ac:dyDescent="0.2">
      <c r="A16700" t="s">
        <v>34567</v>
      </c>
      <c r="B16700" t="s">
        <v>34379</v>
      </c>
      <c r="C16700" t="s">
        <v>25343</v>
      </c>
      <c r="D16700" t="s">
        <v>1000</v>
      </c>
      <c r="E16700" s="23">
        <v>44713</v>
      </c>
      <c r="F16700">
        <v>0</v>
      </c>
      <c r="G16700">
        <v>0</v>
      </c>
      <c r="I16700">
        <v>0</v>
      </c>
      <c r="J16700">
        <v>0</v>
      </c>
      <c r="L16700">
        <v>0</v>
      </c>
      <c r="N16700">
        <v>0</v>
      </c>
      <c r="P16700">
        <v>0</v>
      </c>
      <c r="Q16700">
        <v>0</v>
      </c>
      <c r="S16700">
        <v>0</v>
      </c>
    </row>
    <row r="16701" spans="1:19" x14ac:dyDescent="0.2">
      <c r="A16701" t="s">
        <v>34568</v>
      </c>
      <c r="B16701" t="s">
        <v>34380</v>
      </c>
      <c r="C16701" t="s">
        <v>25698</v>
      </c>
      <c r="D16701" t="s">
        <v>1000</v>
      </c>
      <c r="E16701" s="23">
        <v>44713</v>
      </c>
      <c r="F16701">
        <v>2</v>
      </c>
      <c r="G16701">
        <v>3</v>
      </c>
      <c r="I16701">
        <v>5</v>
      </c>
      <c r="J16701">
        <v>12</v>
      </c>
      <c r="L16701">
        <v>18</v>
      </c>
      <c r="N16701">
        <v>5</v>
      </c>
      <c r="P16701">
        <v>2</v>
      </c>
      <c r="Q16701">
        <v>2</v>
      </c>
      <c r="S16701">
        <v>0</v>
      </c>
    </row>
    <row r="16702" spans="1:19" x14ac:dyDescent="0.2">
      <c r="A16702" t="s">
        <v>34569</v>
      </c>
      <c r="B16702" t="s">
        <v>34381</v>
      </c>
      <c r="C16702" t="s">
        <v>959</v>
      </c>
      <c r="D16702" t="s">
        <v>1000</v>
      </c>
      <c r="E16702" s="23">
        <v>44713</v>
      </c>
      <c r="F16702">
        <v>0</v>
      </c>
      <c r="G16702">
        <v>0</v>
      </c>
      <c r="I16702">
        <v>0</v>
      </c>
      <c r="J16702">
        <v>0</v>
      </c>
      <c r="L16702">
        <v>0</v>
      </c>
      <c r="N16702">
        <v>0</v>
      </c>
      <c r="P16702">
        <v>0</v>
      </c>
      <c r="Q16702">
        <v>0</v>
      </c>
      <c r="S16702">
        <v>0</v>
      </c>
    </row>
    <row r="16703" spans="1:19" x14ac:dyDescent="0.2">
      <c r="A16703" t="s">
        <v>34570</v>
      </c>
      <c r="B16703" t="s">
        <v>34382</v>
      </c>
      <c r="C16703" t="s">
        <v>205</v>
      </c>
      <c r="D16703" t="s">
        <v>1000</v>
      </c>
      <c r="E16703" s="23">
        <v>44713</v>
      </c>
      <c r="F16703">
        <v>0</v>
      </c>
      <c r="G16703">
        <v>0</v>
      </c>
      <c r="I16703">
        <v>0</v>
      </c>
      <c r="J16703">
        <v>0</v>
      </c>
      <c r="L16703">
        <v>0</v>
      </c>
      <c r="N16703">
        <v>0</v>
      </c>
      <c r="P16703">
        <v>0</v>
      </c>
      <c r="Q16703">
        <v>0</v>
      </c>
      <c r="S16703">
        <v>0</v>
      </c>
    </row>
    <row r="16704" spans="1:19" x14ac:dyDescent="0.2">
      <c r="A16704" t="s">
        <v>34571</v>
      </c>
      <c r="B16704" t="s">
        <v>34383</v>
      </c>
      <c r="C16704" t="s">
        <v>384</v>
      </c>
      <c r="D16704" t="s">
        <v>1000</v>
      </c>
      <c r="E16704" s="23">
        <v>44713</v>
      </c>
      <c r="F16704">
        <v>0</v>
      </c>
      <c r="G16704">
        <v>0</v>
      </c>
      <c r="I16704">
        <v>0</v>
      </c>
      <c r="J16704">
        <v>0</v>
      </c>
      <c r="L16704">
        <v>0</v>
      </c>
      <c r="N16704">
        <v>0</v>
      </c>
      <c r="P16704">
        <v>0</v>
      </c>
      <c r="Q16704">
        <v>0</v>
      </c>
      <c r="S16704">
        <v>0</v>
      </c>
    </row>
    <row r="16705" spans="1:19" x14ac:dyDescent="0.2">
      <c r="A16705" t="s">
        <v>34572</v>
      </c>
      <c r="B16705" t="s">
        <v>34384</v>
      </c>
      <c r="C16705" t="s">
        <v>210</v>
      </c>
      <c r="D16705" t="s">
        <v>1000</v>
      </c>
      <c r="E16705" s="23">
        <v>44713</v>
      </c>
      <c r="F16705">
        <v>0</v>
      </c>
      <c r="G16705">
        <v>0</v>
      </c>
      <c r="I16705">
        <v>0</v>
      </c>
      <c r="J16705">
        <v>0</v>
      </c>
      <c r="L16705">
        <v>0</v>
      </c>
      <c r="N16705">
        <v>0</v>
      </c>
      <c r="P16705">
        <v>0</v>
      </c>
      <c r="Q16705">
        <v>0</v>
      </c>
      <c r="S16705">
        <v>0</v>
      </c>
    </row>
    <row r="16706" spans="1:19" x14ac:dyDescent="0.2">
      <c r="A16706" t="s">
        <v>34573</v>
      </c>
      <c r="B16706" t="s">
        <v>34385</v>
      </c>
      <c r="C16706" t="s">
        <v>215</v>
      </c>
      <c r="D16706" t="s">
        <v>1000</v>
      </c>
      <c r="E16706" s="23">
        <v>44713</v>
      </c>
      <c r="F16706">
        <v>6</v>
      </c>
      <c r="G16706">
        <v>7</v>
      </c>
      <c r="I16706">
        <v>18</v>
      </c>
      <c r="J16706">
        <v>36</v>
      </c>
      <c r="L16706">
        <v>39</v>
      </c>
      <c r="N16706">
        <v>15</v>
      </c>
      <c r="P16706">
        <v>3</v>
      </c>
      <c r="Q16706">
        <v>7</v>
      </c>
      <c r="S16706">
        <v>3</v>
      </c>
    </row>
    <row r="16707" spans="1:19" x14ac:dyDescent="0.2">
      <c r="A16707" t="s">
        <v>34574</v>
      </c>
      <c r="B16707" t="s">
        <v>34386</v>
      </c>
      <c r="C16707" t="s">
        <v>960</v>
      </c>
      <c r="D16707" t="s">
        <v>1000</v>
      </c>
      <c r="E16707" s="23">
        <v>44713</v>
      </c>
      <c r="F16707">
        <v>0</v>
      </c>
      <c r="G16707">
        <v>0</v>
      </c>
      <c r="I16707">
        <v>0</v>
      </c>
      <c r="J16707">
        <v>0</v>
      </c>
      <c r="L16707">
        <v>0</v>
      </c>
      <c r="N16707">
        <v>0</v>
      </c>
      <c r="P16707">
        <v>0</v>
      </c>
      <c r="Q16707">
        <v>0</v>
      </c>
      <c r="S16707">
        <v>0</v>
      </c>
    </row>
    <row r="16708" spans="1:19" x14ac:dyDescent="0.2">
      <c r="A16708" t="s">
        <v>34575</v>
      </c>
      <c r="B16708" t="s">
        <v>34387</v>
      </c>
      <c r="C16708" t="s">
        <v>961</v>
      </c>
      <c r="D16708" t="s">
        <v>1000</v>
      </c>
      <c r="E16708" s="23">
        <v>44713</v>
      </c>
      <c r="F16708">
        <v>3</v>
      </c>
      <c r="G16708">
        <v>4</v>
      </c>
      <c r="I16708">
        <v>12</v>
      </c>
      <c r="J16708">
        <v>15</v>
      </c>
      <c r="L16708">
        <v>20</v>
      </c>
      <c r="N16708">
        <v>10</v>
      </c>
      <c r="P16708">
        <v>2</v>
      </c>
      <c r="Q16708">
        <v>2</v>
      </c>
      <c r="S16708">
        <v>2</v>
      </c>
    </row>
    <row r="16709" spans="1:19" x14ac:dyDescent="0.2">
      <c r="A16709" t="s">
        <v>34576</v>
      </c>
      <c r="B16709" t="s">
        <v>34388</v>
      </c>
      <c r="C16709" t="s">
        <v>221</v>
      </c>
      <c r="D16709" t="s">
        <v>1000</v>
      </c>
      <c r="E16709" s="23">
        <v>44713</v>
      </c>
      <c r="F16709">
        <v>0</v>
      </c>
      <c r="G16709">
        <v>0</v>
      </c>
      <c r="I16709">
        <v>0</v>
      </c>
      <c r="J16709">
        <v>0</v>
      </c>
      <c r="L16709">
        <v>0</v>
      </c>
      <c r="N16709">
        <v>0</v>
      </c>
      <c r="P16709">
        <v>0</v>
      </c>
      <c r="Q16709">
        <v>0</v>
      </c>
      <c r="S16709">
        <v>0</v>
      </c>
    </row>
    <row r="16710" spans="1:19" x14ac:dyDescent="0.2">
      <c r="A16710" t="s">
        <v>34577</v>
      </c>
      <c r="B16710" t="s">
        <v>34389</v>
      </c>
      <c r="C16710" t="s">
        <v>222</v>
      </c>
      <c r="D16710" t="s">
        <v>1000</v>
      </c>
      <c r="E16710" s="23">
        <v>44713</v>
      </c>
      <c r="F16710">
        <v>0</v>
      </c>
      <c r="G16710">
        <v>0</v>
      </c>
      <c r="I16710">
        <v>0</v>
      </c>
      <c r="J16710">
        <v>0</v>
      </c>
      <c r="L16710">
        <v>0</v>
      </c>
      <c r="N16710">
        <v>0</v>
      </c>
      <c r="P16710">
        <v>0</v>
      </c>
      <c r="Q16710">
        <v>0</v>
      </c>
      <c r="S16710">
        <v>0</v>
      </c>
    </row>
    <row r="16711" spans="1:19" x14ac:dyDescent="0.2">
      <c r="A16711" t="s">
        <v>34578</v>
      </c>
      <c r="B16711" t="s">
        <v>34390</v>
      </c>
      <c r="C16711" t="s">
        <v>1052</v>
      </c>
      <c r="D16711" t="s">
        <v>1000</v>
      </c>
      <c r="E16711" s="23">
        <v>44713</v>
      </c>
      <c r="F16711">
        <v>2.5</v>
      </c>
      <c r="G16711">
        <v>3</v>
      </c>
      <c r="I16711">
        <v>9</v>
      </c>
      <c r="J16711">
        <v>14</v>
      </c>
      <c r="L16711">
        <v>17</v>
      </c>
      <c r="N16711">
        <v>9</v>
      </c>
      <c r="P16711">
        <v>2</v>
      </c>
      <c r="Q16711">
        <v>2</v>
      </c>
      <c r="S16711">
        <v>0</v>
      </c>
    </row>
    <row r="16712" spans="1:19" x14ac:dyDescent="0.2">
      <c r="A16712" t="s">
        <v>34579</v>
      </c>
      <c r="B16712" t="s">
        <v>34391</v>
      </c>
      <c r="C16712" t="s">
        <v>1053</v>
      </c>
      <c r="D16712" t="s">
        <v>1000</v>
      </c>
      <c r="E16712" s="23">
        <v>44713</v>
      </c>
      <c r="F16712">
        <v>1</v>
      </c>
      <c r="G16712">
        <v>1</v>
      </c>
      <c r="I16712">
        <v>2</v>
      </c>
      <c r="J16712">
        <v>5</v>
      </c>
      <c r="L16712">
        <v>5</v>
      </c>
      <c r="N16712">
        <v>2</v>
      </c>
      <c r="P16712">
        <v>0</v>
      </c>
      <c r="Q16712">
        <v>0</v>
      </c>
      <c r="S16712">
        <v>0</v>
      </c>
    </row>
    <row r="16713" spans="1:19" x14ac:dyDescent="0.2">
      <c r="A16713" t="s">
        <v>34580</v>
      </c>
      <c r="B16713" t="s">
        <v>34392</v>
      </c>
      <c r="C16713" t="s">
        <v>1052</v>
      </c>
      <c r="D16713" t="s">
        <v>1001</v>
      </c>
      <c r="E16713" s="23">
        <v>44713</v>
      </c>
      <c r="F16713">
        <v>0</v>
      </c>
      <c r="G16713">
        <v>0</v>
      </c>
      <c r="I16713">
        <v>0</v>
      </c>
      <c r="J16713">
        <v>0</v>
      </c>
      <c r="L16713">
        <v>0</v>
      </c>
      <c r="N16713">
        <v>0</v>
      </c>
      <c r="P16713">
        <v>0</v>
      </c>
      <c r="Q16713">
        <v>0</v>
      </c>
      <c r="S16713">
        <v>0</v>
      </c>
    </row>
    <row r="16714" spans="1:19" x14ac:dyDescent="0.2">
      <c r="A16714" t="s">
        <v>34581</v>
      </c>
      <c r="B16714" t="s">
        <v>34393</v>
      </c>
      <c r="C16714" t="s">
        <v>1053</v>
      </c>
      <c r="D16714" t="s">
        <v>1001</v>
      </c>
      <c r="E16714" s="23">
        <v>44713</v>
      </c>
      <c r="F16714">
        <v>0</v>
      </c>
      <c r="G16714">
        <v>0</v>
      </c>
      <c r="I16714">
        <v>0</v>
      </c>
      <c r="J16714">
        <v>0</v>
      </c>
      <c r="L16714">
        <v>0</v>
      </c>
      <c r="N16714">
        <v>0</v>
      </c>
      <c r="P16714">
        <v>0</v>
      </c>
      <c r="Q16714">
        <v>0</v>
      </c>
      <c r="S16714">
        <v>0</v>
      </c>
    </row>
    <row r="16715" spans="1:19" x14ac:dyDescent="0.2">
      <c r="A16715" t="s">
        <v>34582</v>
      </c>
      <c r="B16715" t="s">
        <v>34394</v>
      </c>
      <c r="C16715" t="s">
        <v>1054</v>
      </c>
      <c r="D16715" t="s">
        <v>1001</v>
      </c>
      <c r="E16715" s="23">
        <v>44713</v>
      </c>
      <c r="F16715">
        <v>0</v>
      </c>
      <c r="G16715">
        <v>0</v>
      </c>
      <c r="I16715">
        <v>0</v>
      </c>
      <c r="J16715">
        <v>0</v>
      </c>
      <c r="L16715">
        <v>0</v>
      </c>
      <c r="N16715">
        <v>0</v>
      </c>
      <c r="P16715">
        <v>0</v>
      </c>
      <c r="Q16715">
        <v>0</v>
      </c>
      <c r="S16715">
        <v>0</v>
      </c>
    </row>
    <row r="16716" spans="1:19" x14ac:dyDescent="0.2">
      <c r="A16716" t="s">
        <v>34583</v>
      </c>
      <c r="B16716" t="s">
        <v>34395</v>
      </c>
      <c r="C16716" t="s">
        <v>1054</v>
      </c>
      <c r="D16716" t="s">
        <v>1000</v>
      </c>
      <c r="E16716" s="23">
        <v>44713</v>
      </c>
      <c r="F16716">
        <v>0</v>
      </c>
      <c r="G16716">
        <v>0</v>
      </c>
      <c r="I16716">
        <v>0</v>
      </c>
      <c r="J16716">
        <v>0</v>
      </c>
      <c r="L16716">
        <v>0</v>
      </c>
      <c r="N16716">
        <v>0</v>
      </c>
      <c r="P16716">
        <v>0</v>
      </c>
      <c r="Q16716">
        <v>0</v>
      </c>
      <c r="S16716">
        <v>0</v>
      </c>
    </row>
    <row r="16717" spans="1:19" x14ac:dyDescent="0.2">
      <c r="A16717" t="s">
        <v>34584</v>
      </c>
      <c r="B16717" t="s">
        <v>34396</v>
      </c>
      <c r="C16717" t="s">
        <v>25359</v>
      </c>
      <c r="D16717" t="s">
        <v>1001</v>
      </c>
      <c r="E16717" s="23">
        <v>44713</v>
      </c>
      <c r="F16717">
        <v>0</v>
      </c>
      <c r="G16717">
        <v>0</v>
      </c>
      <c r="I16717">
        <v>0</v>
      </c>
      <c r="J16717">
        <v>0</v>
      </c>
      <c r="L16717">
        <v>0</v>
      </c>
      <c r="N16717">
        <v>0</v>
      </c>
      <c r="P16717">
        <v>0</v>
      </c>
      <c r="Q16717">
        <v>0</v>
      </c>
      <c r="S16717">
        <v>0</v>
      </c>
    </row>
    <row r="16718" spans="1:19" x14ac:dyDescent="0.2">
      <c r="A16718" t="s">
        <v>34585</v>
      </c>
      <c r="B16718" t="s">
        <v>34397</v>
      </c>
      <c r="C16718" t="s">
        <v>25359</v>
      </c>
      <c r="D16718" t="s">
        <v>1000</v>
      </c>
      <c r="E16718" s="23">
        <v>44713</v>
      </c>
      <c r="F16718">
        <v>0</v>
      </c>
      <c r="G16718">
        <v>0</v>
      </c>
      <c r="I16718">
        <v>0</v>
      </c>
      <c r="J16718">
        <v>0</v>
      </c>
      <c r="L16718">
        <v>0</v>
      </c>
      <c r="N16718">
        <v>0</v>
      </c>
      <c r="P16718">
        <v>0</v>
      </c>
      <c r="Q16718">
        <v>0</v>
      </c>
      <c r="S16718">
        <v>0</v>
      </c>
    </row>
    <row r="16719" spans="1:19" x14ac:dyDescent="0.2">
      <c r="A16719" t="s">
        <v>34586</v>
      </c>
      <c r="B16719" t="s">
        <v>34398</v>
      </c>
      <c r="C16719" t="s">
        <v>200</v>
      </c>
      <c r="D16719" t="s">
        <v>1000</v>
      </c>
      <c r="E16719" s="23">
        <v>44713</v>
      </c>
      <c r="F16719">
        <v>0</v>
      </c>
      <c r="G16719">
        <v>0</v>
      </c>
      <c r="I16719">
        <v>0</v>
      </c>
      <c r="J16719">
        <v>0</v>
      </c>
      <c r="L16719">
        <v>0</v>
      </c>
      <c r="N16719">
        <v>0</v>
      </c>
      <c r="P16719">
        <v>0</v>
      </c>
      <c r="Q16719">
        <v>0</v>
      </c>
      <c r="S16719">
        <v>0</v>
      </c>
    </row>
    <row r="16720" spans="1:19" x14ac:dyDescent="0.2">
      <c r="A16720" t="s">
        <v>34587</v>
      </c>
      <c r="B16720" t="s">
        <v>34399</v>
      </c>
      <c r="C16720" t="s">
        <v>204</v>
      </c>
      <c r="D16720" t="s">
        <v>1000</v>
      </c>
      <c r="E16720" s="23">
        <v>44713</v>
      </c>
      <c r="F16720">
        <v>0</v>
      </c>
      <c r="G16720">
        <v>0</v>
      </c>
      <c r="I16720">
        <v>0</v>
      </c>
      <c r="J16720">
        <v>0</v>
      </c>
      <c r="L16720">
        <v>0</v>
      </c>
      <c r="N16720">
        <v>0</v>
      </c>
      <c r="P16720">
        <v>0</v>
      </c>
      <c r="Q16720">
        <v>0</v>
      </c>
      <c r="S16720">
        <v>0</v>
      </c>
    </row>
    <row r="16721" spans="1:19" x14ac:dyDescent="0.2">
      <c r="A16721" t="s">
        <v>34588</v>
      </c>
      <c r="B16721" t="s">
        <v>34400</v>
      </c>
      <c r="C16721" t="s">
        <v>385</v>
      </c>
      <c r="D16721" t="s">
        <v>1000</v>
      </c>
      <c r="E16721" s="23">
        <v>44713</v>
      </c>
      <c r="F16721">
        <v>0</v>
      </c>
      <c r="G16721">
        <v>0</v>
      </c>
      <c r="I16721">
        <v>0</v>
      </c>
      <c r="J16721">
        <v>0</v>
      </c>
      <c r="L16721">
        <v>0</v>
      </c>
      <c r="N16721">
        <v>0</v>
      </c>
      <c r="P16721">
        <v>0</v>
      </c>
      <c r="Q16721">
        <v>0</v>
      </c>
      <c r="S16721">
        <v>0</v>
      </c>
    </row>
    <row r="16722" spans="1:19" x14ac:dyDescent="0.2">
      <c r="A16722" t="s">
        <v>34589</v>
      </c>
      <c r="B16722" t="s">
        <v>34401</v>
      </c>
      <c r="C16722" t="s">
        <v>208</v>
      </c>
      <c r="D16722" t="s">
        <v>1000</v>
      </c>
      <c r="E16722" s="23">
        <v>44713</v>
      </c>
      <c r="F16722">
        <v>3.5</v>
      </c>
      <c r="G16722">
        <v>4</v>
      </c>
      <c r="I16722">
        <v>22</v>
      </c>
      <c r="J16722">
        <v>18</v>
      </c>
      <c r="L16722">
        <v>21</v>
      </c>
      <c r="N16722">
        <v>22</v>
      </c>
      <c r="P16722">
        <v>0</v>
      </c>
      <c r="Q16722">
        <v>0</v>
      </c>
      <c r="S16722">
        <v>0</v>
      </c>
    </row>
    <row r="16723" spans="1:19" x14ac:dyDescent="0.2">
      <c r="A16723" t="s">
        <v>34590</v>
      </c>
      <c r="B16723" t="s">
        <v>34402</v>
      </c>
      <c r="C16723" t="s">
        <v>900</v>
      </c>
      <c r="D16723" t="s">
        <v>1000</v>
      </c>
      <c r="E16723" s="23">
        <v>44713</v>
      </c>
      <c r="F16723">
        <v>1.5</v>
      </c>
      <c r="G16723">
        <v>3</v>
      </c>
      <c r="I16723">
        <v>4</v>
      </c>
      <c r="J16723">
        <v>8</v>
      </c>
      <c r="L16723">
        <v>17</v>
      </c>
      <c r="N16723">
        <v>2</v>
      </c>
      <c r="P16723">
        <v>1</v>
      </c>
      <c r="Q16723">
        <v>1</v>
      </c>
      <c r="S16723">
        <v>2</v>
      </c>
    </row>
    <row r="16724" spans="1:19" x14ac:dyDescent="0.2">
      <c r="A16724" t="s">
        <v>34591</v>
      </c>
      <c r="B16724" t="s">
        <v>34403</v>
      </c>
      <c r="C16724" t="s">
        <v>905</v>
      </c>
      <c r="D16724" t="s">
        <v>1000</v>
      </c>
      <c r="E16724" s="23">
        <v>44713</v>
      </c>
      <c r="F16724">
        <v>0</v>
      </c>
      <c r="G16724">
        <v>0</v>
      </c>
      <c r="I16724">
        <v>0</v>
      </c>
      <c r="J16724">
        <v>0</v>
      </c>
      <c r="L16724">
        <v>0</v>
      </c>
      <c r="N16724">
        <v>0</v>
      </c>
      <c r="P16724">
        <v>0</v>
      </c>
      <c r="Q16724">
        <v>0</v>
      </c>
      <c r="S16724">
        <v>0</v>
      </c>
    </row>
    <row r="16725" spans="1:19" x14ac:dyDescent="0.2">
      <c r="A16725" t="s">
        <v>34592</v>
      </c>
      <c r="B16725" t="s">
        <v>34404</v>
      </c>
      <c r="C16725" t="s">
        <v>316</v>
      </c>
      <c r="D16725" t="s">
        <v>1000</v>
      </c>
      <c r="E16725" s="23">
        <v>44713</v>
      </c>
      <c r="F16725">
        <v>2.5</v>
      </c>
      <c r="G16725">
        <v>5</v>
      </c>
      <c r="I16725">
        <v>7</v>
      </c>
      <c r="J16725">
        <v>13</v>
      </c>
      <c r="L16725">
        <v>28</v>
      </c>
      <c r="N16725">
        <v>5</v>
      </c>
      <c r="P16725">
        <v>0</v>
      </c>
      <c r="Q16725">
        <v>0</v>
      </c>
      <c r="S16725">
        <v>2</v>
      </c>
    </row>
    <row r="16726" spans="1:19" x14ac:dyDescent="0.2">
      <c r="A16726" t="s">
        <v>34593</v>
      </c>
      <c r="B16726" t="s">
        <v>34405</v>
      </c>
      <c r="C16726" t="s">
        <v>218</v>
      </c>
      <c r="D16726" t="s">
        <v>1000</v>
      </c>
      <c r="E16726" s="23">
        <v>44713</v>
      </c>
      <c r="F16726">
        <v>0</v>
      </c>
      <c r="G16726">
        <v>0</v>
      </c>
      <c r="I16726">
        <v>0</v>
      </c>
      <c r="J16726">
        <v>0</v>
      </c>
      <c r="L16726">
        <v>0</v>
      </c>
      <c r="N16726">
        <v>0</v>
      </c>
      <c r="P16726">
        <v>0</v>
      </c>
      <c r="Q16726">
        <v>0</v>
      </c>
      <c r="S16726">
        <v>0</v>
      </c>
    </row>
    <row r="16727" spans="1:19" x14ac:dyDescent="0.2">
      <c r="A16727" t="s">
        <v>34594</v>
      </c>
      <c r="B16727" t="s">
        <v>34406</v>
      </c>
      <c r="C16727" t="s">
        <v>202</v>
      </c>
      <c r="D16727" t="s">
        <v>1000</v>
      </c>
      <c r="E16727" s="23">
        <v>44713</v>
      </c>
      <c r="F16727">
        <v>7</v>
      </c>
      <c r="G16727">
        <v>7</v>
      </c>
      <c r="I16727">
        <v>54</v>
      </c>
      <c r="J16727">
        <v>76</v>
      </c>
      <c r="L16727">
        <v>76</v>
      </c>
      <c r="N16727">
        <v>54</v>
      </c>
      <c r="P16727">
        <v>0</v>
      </c>
      <c r="Q16727">
        <v>0</v>
      </c>
      <c r="S16727">
        <v>0</v>
      </c>
    </row>
    <row r="16728" spans="1:19" x14ac:dyDescent="0.2">
      <c r="A16728" t="s">
        <v>34595</v>
      </c>
      <c r="B16728" t="s">
        <v>34407</v>
      </c>
      <c r="C16728" t="s">
        <v>347</v>
      </c>
      <c r="D16728" t="s">
        <v>1000</v>
      </c>
      <c r="E16728" s="23">
        <v>44713</v>
      </c>
      <c r="F16728">
        <v>0</v>
      </c>
      <c r="G16728">
        <v>0</v>
      </c>
      <c r="I16728">
        <v>0</v>
      </c>
      <c r="J16728">
        <v>0</v>
      </c>
      <c r="L16728">
        <v>0</v>
      </c>
      <c r="N16728">
        <v>0</v>
      </c>
      <c r="P16728">
        <v>0</v>
      </c>
      <c r="Q16728">
        <v>0</v>
      </c>
      <c r="S16728">
        <v>0</v>
      </c>
    </row>
    <row r="16729" spans="1:19" x14ac:dyDescent="0.2">
      <c r="A16729" t="s">
        <v>34596</v>
      </c>
      <c r="B16729" t="s">
        <v>34408</v>
      </c>
      <c r="C16729" t="s">
        <v>224</v>
      </c>
      <c r="D16729" t="s">
        <v>1000</v>
      </c>
      <c r="E16729" s="23">
        <v>44713</v>
      </c>
      <c r="F16729">
        <v>0</v>
      </c>
      <c r="G16729">
        <v>0</v>
      </c>
      <c r="I16729">
        <v>0</v>
      </c>
      <c r="J16729">
        <v>0</v>
      </c>
      <c r="L16729">
        <v>0</v>
      </c>
      <c r="N16729">
        <v>0</v>
      </c>
      <c r="P16729">
        <v>0</v>
      </c>
      <c r="Q16729">
        <v>0</v>
      </c>
      <c r="S16729">
        <v>0</v>
      </c>
    </row>
    <row r="16730" spans="1:19" x14ac:dyDescent="0.2">
      <c r="A16730" t="s">
        <v>34597</v>
      </c>
      <c r="B16730" t="s">
        <v>34409</v>
      </c>
      <c r="C16730" t="s">
        <v>345</v>
      </c>
      <c r="D16730" t="s">
        <v>1000</v>
      </c>
      <c r="E16730" s="23">
        <v>44713</v>
      </c>
      <c r="F16730">
        <v>0</v>
      </c>
      <c r="G16730">
        <v>0</v>
      </c>
      <c r="I16730">
        <v>0</v>
      </c>
      <c r="J16730">
        <v>0</v>
      </c>
      <c r="L16730">
        <v>0</v>
      </c>
      <c r="N16730">
        <v>0</v>
      </c>
      <c r="P16730">
        <v>0</v>
      </c>
      <c r="Q16730">
        <v>0</v>
      </c>
      <c r="S16730">
        <v>0</v>
      </c>
    </row>
    <row r="16731" spans="1:19" x14ac:dyDescent="0.2">
      <c r="A16731" t="s">
        <v>34598</v>
      </c>
      <c r="B16731" t="s">
        <v>34410</v>
      </c>
      <c r="C16731" t="s">
        <v>226</v>
      </c>
      <c r="D16731" t="s">
        <v>1000</v>
      </c>
      <c r="E16731" s="23">
        <v>44713</v>
      </c>
      <c r="F16731">
        <v>3.5</v>
      </c>
      <c r="G16731">
        <v>3.5</v>
      </c>
      <c r="I16731">
        <v>17</v>
      </c>
      <c r="J16731">
        <v>49</v>
      </c>
      <c r="L16731">
        <v>49</v>
      </c>
      <c r="N16731">
        <v>17</v>
      </c>
      <c r="P16731">
        <v>0</v>
      </c>
      <c r="Q16731">
        <v>0</v>
      </c>
      <c r="S16731">
        <v>0</v>
      </c>
    </row>
    <row r="16732" spans="1:19" x14ac:dyDescent="0.2">
      <c r="A16732" t="s">
        <v>34599</v>
      </c>
      <c r="B16732" t="s">
        <v>34411</v>
      </c>
      <c r="C16732" t="s">
        <v>231</v>
      </c>
      <c r="D16732" t="s">
        <v>1000</v>
      </c>
      <c r="E16732" s="23">
        <v>44713</v>
      </c>
      <c r="F16732">
        <v>8</v>
      </c>
      <c r="G16732">
        <v>8</v>
      </c>
      <c r="I16732">
        <v>87</v>
      </c>
      <c r="J16732">
        <v>91</v>
      </c>
      <c r="L16732">
        <v>91</v>
      </c>
      <c r="N16732">
        <v>87</v>
      </c>
      <c r="P16732">
        <v>3</v>
      </c>
      <c r="Q16732">
        <v>3</v>
      </c>
      <c r="S16732">
        <v>0</v>
      </c>
    </row>
    <row r="16733" spans="1:19" x14ac:dyDescent="0.2">
      <c r="A16733" t="s">
        <v>34600</v>
      </c>
      <c r="B16733" t="s">
        <v>34412</v>
      </c>
      <c r="C16733" t="s">
        <v>216</v>
      </c>
      <c r="D16733" t="s">
        <v>1000</v>
      </c>
      <c r="E16733" s="23">
        <v>44713</v>
      </c>
      <c r="F16733">
        <v>8.5</v>
      </c>
      <c r="G16733">
        <v>8.5</v>
      </c>
      <c r="I16733">
        <v>71</v>
      </c>
      <c r="J16733">
        <v>85</v>
      </c>
      <c r="L16733">
        <v>85</v>
      </c>
      <c r="N16733">
        <v>71</v>
      </c>
      <c r="P16733">
        <v>0</v>
      </c>
      <c r="Q16733">
        <v>0</v>
      </c>
      <c r="S16733">
        <v>0</v>
      </c>
    </row>
    <row r="16734" spans="1:19" x14ac:dyDescent="0.2">
      <c r="A16734" t="s">
        <v>34601</v>
      </c>
      <c r="B16734" t="s">
        <v>34413</v>
      </c>
      <c r="C16734" t="s">
        <v>233</v>
      </c>
      <c r="D16734" t="s">
        <v>1000</v>
      </c>
      <c r="E16734" s="23">
        <v>44713</v>
      </c>
      <c r="F16734">
        <v>0</v>
      </c>
      <c r="G16734">
        <v>0</v>
      </c>
      <c r="I16734">
        <v>0</v>
      </c>
      <c r="J16734">
        <v>0</v>
      </c>
      <c r="L16734">
        <v>0</v>
      </c>
      <c r="N16734">
        <v>0</v>
      </c>
      <c r="P16734">
        <v>0</v>
      </c>
      <c r="Q16734">
        <v>0</v>
      </c>
      <c r="S16734">
        <v>0</v>
      </c>
    </row>
    <row r="16735" spans="1:19" x14ac:dyDescent="0.2">
      <c r="A16735" t="s">
        <v>34602</v>
      </c>
      <c r="B16735" t="s">
        <v>34414</v>
      </c>
      <c r="C16735" t="s">
        <v>219</v>
      </c>
      <c r="D16735" t="s">
        <v>1000</v>
      </c>
      <c r="E16735" s="23">
        <v>44713</v>
      </c>
      <c r="F16735">
        <v>0</v>
      </c>
      <c r="G16735">
        <v>0</v>
      </c>
      <c r="I16735">
        <v>0</v>
      </c>
      <c r="J16735">
        <v>0</v>
      </c>
      <c r="L16735">
        <v>0</v>
      </c>
      <c r="N16735">
        <v>0</v>
      </c>
      <c r="P16735">
        <v>0</v>
      </c>
      <c r="Q16735">
        <v>0</v>
      </c>
      <c r="S16735">
        <v>0</v>
      </c>
    </row>
    <row r="16736" spans="1:19" x14ac:dyDescent="0.2">
      <c r="A16736" t="s">
        <v>34603</v>
      </c>
      <c r="B16736" t="s">
        <v>34415</v>
      </c>
      <c r="C16736" t="s">
        <v>340</v>
      </c>
      <c r="D16736" t="s">
        <v>1000</v>
      </c>
      <c r="E16736" s="23">
        <v>44713</v>
      </c>
      <c r="F16736">
        <v>2</v>
      </c>
      <c r="G16736">
        <v>2</v>
      </c>
      <c r="I16736">
        <v>17</v>
      </c>
      <c r="J16736">
        <v>22</v>
      </c>
      <c r="L16736">
        <v>22</v>
      </c>
      <c r="N16736">
        <v>17</v>
      </c>
      <c r="P16736">
        <v>0</v>
      </c>
      <c r="Q16736">
        <v>0</v>
      </c>
      <c r="S16736">
        <v>0</v>
      </c>
    </row>
    <row r="16737" spans="1:19" x14ac:dyDescent="0.2">
      <c r="A16737" t="s">
        <v>34604</v>
      </c>
      <c r="B16737" t="s">
        <v>34416</v>
      </c>
      <c r="C16737" t="s">
        <v>350</v>
      </c>
      <c r="D16737" t="s">
        <v>1000</v>
      </c>
      <c r="E16737" s="23">
        <v>44713</v>
      </c>
      <c r="F16737">
        <v>0</v>
      </c>
      <c r="G16737">
        <v>0</v>
      </c>
      <c r="I16737">
        <v>0</v>
      </c>
      <c r="J16737">
        <v>0</v>
      </c>
      <c r="L16737">
        <v>0</v>
      </c>
      <c r="N16737">
        <v>0</v>
      </c>
      <c r="P16737">
        <v>0</v>
      </c>
      <c r="Q16737">
        <v>0</v>
      </c>
      <c r="S16737">
        <v>0</v>
      </c>
    </row>
    <row r="16738" spans="1:19" x14ac:dyDescent="0.2">
      <c r="A16738" t="s">
        <v>34605</v>
      </c>
      <c r="B16738" t="s">
        <v>34417</v>
      </c>
      <c r="C16738" t="s">
        <v>351</v>
      </c>
      <c r="D16738" t="s">
        <v>1000</v>
      </c>
      <c r="E16738" s="23">
        <v>44713</v>
      </c>
      <c r="F16738">
        <v>0</v>
      </c>
      <c r="G16738">
        <v>0</v>
      </c>
      <c r="I16738">
        <v>0</v>
      </c>
      <c r="J16738">
        <v>0</v>
      </c>
      <c r="L16738">
        <v>0</v>
      </c>
      <c r="N16738">
        <v>0</v>
      </c>
      <c r="P16738">
        <v>0</v>
      </c>
      <c r="Q16738">
        <v>0</v>
      </c>
      <c r="S16738">
        <v>0</v>
      </c>
    </row>
    <row r="16739" spans="1:19" x14ac:dyDescent="0.2">
      <c r="A16739" t="s">
        <v>34606</v>
      </c>
      <c r="B16739" t="s">
        <v>34418</v>
      </c>
      <c r="C16739" t="s">
        <v>352</v>
      </c>
      <c r="D16739" t="s">
        <v>1000</v>
      </c>
      <c r="E16739" s="23">
        <v>44713</v>
      </c>
      <c r="F16739">
        <v>0</v>
      </c>
      <c r="G16739">
        <v>0</v>
      </c>
      <c r="I16739">
        <v>0</v>
      </c>
      <c r="J16739">
        <v>0</v>
      </c>
      <c r="L16739">
        <v>0</v>
      </c>
      <c r="N16739">
        <v>0</v>
      </c>
      <c r="P16739">
        <v>0</v>
      </c>
      <c r="Q16739">
        <v>0</v>
      </c>
      <c r="S16739">
        <v>0</v>
      </c>
    </row>
    <row r="16740" spans="1:19" x14ac:dyDescent="0.2">
      <c r="A16740" t="s">
        <v>34607</v>
      </c>
      <c r="B16740" t="s">
        <v>34419</v>
      </c>
      <c r="C16740" t="s">
        <v>353</v>
      </c>
      <c r="D16740" t="s">
        <v>1000</v>
      </c>
      <c r="E16740" s="23">
        <v>44713</v>
      </c>
      <c r="F16740">
        <v>0</v>
      </c>
      <c r="G16740">
        <v>0</v>
      </c>
      <c r="I16740">
        <v>0</v>
      </c>
      <c r="J16740">
        <v>0</v>
      </c>
      <c r="L16740">
        <v>0</v>
      </c>
      <c r="N16740">
        <v>0</v>
      </c>
      <c r="P16740">
        <v>0</v>
      </c>
      <c r="Q16740">
        <v>0</v>
      </c>
      <c r="S16740">
        <v>0</v>
      </c>
    </row>
    <row r="16741" spans="1:19" x14ac:dyDescent="0.2">
      <c r="A16741" t="s">
        <v>34608</v>
      </c>
      <c r="B16741" t="s">
        <v>34420</v>
      </c>
      <c r="C16741" t="s">
        <v>386</v>
      </c>
      <c r="D16741" t="s">
        <v>1000</v>
      </c>
      <c r="E16741" s="23">
        <v>44713</v>
      </c>
      <c r="F16741">
        <v>0</v>
      </c>
      <c r="G16741">
        <v>0</v>
      </c>
      <c r="I16741">
        <v>0</v>
      </c>
      <c r="J16741">
        <v>0</v>
      </c>
      <c r="L16741">
        <v>0</v>
      </c>
      <c r="N16741">
        <v>0</v>
      </c>
      <c r="P16741">
        <v>0</v>
      </c>
      <c r="Q16741">
        <v>0</v>
      </c>
      <c r="S16741">
        <v>0</v>
      </c>
    </row>
    <row r="16742" spans="1:19" x14ac:dyDescent="0.2">
      <c r="A16742" t="s">
        <v>34609</v>
      </c>
      <c r="B16742" t="s">
        <v>34421</v>
      </c>
      <c r="C16742" t="s">
        <v>354</v>
      </c>
      <c r="D16742" t="s">
        <v>1000</v>
      </c>
      <c r="E16742" s="23">
        <v>44713</v>
      </c>
      <c r="F16742">
        <v>1</v>
      </c>
      <c r="G16742">
        <v>5</v>
      </c>
      <c r="I16742">
        <v>5</v>
      </c>
      <c r="J16742">
        <v>5</v>
      </c>
      <c r="L16742">
        <v>29</v>
      </c>
      <c r="N16742">
        <v>5</v>
      </c>
      <c r="P16742">
        <v>0</v>
      </c>
      <c r="Q16742">
        <v>0</v>
      </c>
      <c r="S16742">
        <v>0</v>
      </c>
    </row>
    <row r="16743" spans="1:19" x14ac:dyDescent="0.2">
      <c r="A16743" t="s">
        <v>34610</v>
      </c>
      <c r="B16743" t="s">
        <v>34422</v>
      </c>
      <c r="C16743" t="s">
        <v>355</v>
      </c>
      <c r="D16743" t="s">
        <v>1000</v>
      </c>
      <c r="E16743" s="23">
        <v>44713</v>
      </c>
      <c r="F16743">
        <v>1.5</v>
      </c>
      <c r="G16743">
        <v>2</v>
      </c>
      <c r="I16743">
        <v>5</v>
      </c>
      <c r="J16743">
        <v>8</v>
      </c>
      <c r="L16743">
        <v>11</v>
      </c>
      <c r="N16743">
        <v>5</v>
      </c>
      <c r="P16743">
        <v>0</v>
      </c>
      <c r="Q16743">
        <v>0</v>
      </c>
      <c r="S16743">
        <v>0</v>
      </c>
    </row>
    <row r="16744" spans="1:19" x14ac:dyDescent="0.2">
      <c r="A16744" t="s">
        <v>34611</v>
      </c>
      <c r="B16744" t="s">
        <v>34423</v>
      </c>
      <c r="C16744" t="s">
        <v>228</v>
      </c>
      <c r="D16744" t="s">
        <v>1002</v>
      </c>
      <c r="E16744" s="23">
        <v>44713</v>
      </c>
      <c r="F16744">
        <v>0</v>
      </c>
      <c r="G16744">
        <v>0</v>
      </c>
      <c r="I16744">
        <v>0</v>
      </c>
      <c r="J16744">
        <v>0</v>
      </c>
      <c r="L16744">
        <v>0</v>
      </c>
      <c r="N16744">
        <v>0</v>
      </c>
      <c r="P16744">
        <v>0</v>
      </c>
      <c r="Q16744">
        <v>0</v>
      </c>
      <c r="S16744">
        <v>0</v>
      </c>
    </row>
    <row r="16745" spans="1:19" x14ac:dyDescent="0.2">
      <c r="A16745" t="s">
        <v>34612</v>
      </c>
      <c r="B16745" t="s">
        <v>34424</v>
      </c>
      <c r="C16745" t="s">
        <v>211</v>
      </c>
      <c r="D16745" t="s">
        <v>1002</v>
      </c>
      <c r="E16745" s="23">
        <v>44713</v>
      </c>
      <c r="F16745">
        <v>0</v>
      </c>
      <c r="G16745">
        <v>0</v>
      </c>
      <c r="I16745">
        <v>0</v>
      </c>
      <c r="J16745">
        <v>0</v>
      </c>
      <c r="L16745">
        <v>0</v>
      </c>
      <c r="N16745">
        <v>0</v>
      </c>
      <c r="P16745">
        <v>0</v>
      </c>
      <c r="Q16745">
        <v>0</v>
      </c>
      <c r="S16745">
        <v>0</v>
      </c>
    </row>
    <row r="16746" spans="1:19" x14ac:dyDescent="0.2">
      <c r="A16746" t="s">
        <v>34613</v>
      </c>
      <c r="B16746" t="s">
        <v>34425</v>
      </c>
      <c r="C16746" t="s">
        <v>213</v>
      </c>
      <c r="D16746" t="s">
        <v>1002</v>
      </c>
      <c r="E16746" s="23">
        <v>44713</v>
      </c>
      <c r="F16746">
        <v>0</v>
      </c>
      <c r="G16746">
        <v>0</v>
      </c>
      <c r="I16746">
        <v>0</v>
      </c>
      <c r="J16746">
        <v>0</v>
      </c>
      <c r="L16746">
        <v>0</v>
      </c>
      <c r="N16746">
        <v>0</v>
      </c>
      <c r="P16746">
        <v>0</v>
      </c>
      <c r="Q16746">
        <v>0</v>
      </c>
      <c r="S16746">
        <v>0</v>
      </c>
    </row>
    <row r="16747" spans="1:19" x14ac:dyDescent="0.2">
      <c r="A16747" t="s">
        <v>34614</v>
      </c>
      <c r="B16747" t="s">
        <v>34426</v>
      </c>
      <c r="C16747" t="s">
        <v>229</v>
      </c>
      <c r="D16747" t="s">
        <v>1002</v>
      </c>
      <c r="E16747" s="23">
        <v>44713</v>
      </c>
      <c r="F16747">
        <v>0</v>
      </c>
      <c r="G16747">
        <v>0</v>
      </c>
      <c r="I16747">
        <v>0</v>
      </c>
      <c r="J16747">
        <v>0</v>
      </c>
      <c r="L16747">
        <v>0</v>
      </c>
      <c r="N16747">
        <v>0</v>
      </c>
      <c r="P16747">
        <v>0</v>
      </c>
      <c r="Q16747">
        <v>0</v>
      </c>
      <c r="S16747">
        <v>0</v>
      </c>
    </row>
    <row r="16748" spans="1:19" x14ac:dyDescent="0.2">
      <c r="A16748" t="s">
        <v>34615</v>
      </c>
      <c r="B16748" t="s">
        <v>34427</v>
      </c>
      <c r="C16748" t="s">
        <v>1051</v>
      </c>
      <c r="D16748" t="s">
        <v>1002</v>
      </c>
      <c r="E16748" s="23">
        <v>44713</v>
      </c>
      <c r="F16748">
        <v>0</v>
      </c>
      <c r="G16748">
        <v>0</v>
      </c>
      <c r="I16748">
        <v>0</v>
      </c>
      <c r="J16748">
        <v>0</v>
      </c>
      <c r="L16748">
        <v>0</v>
      </c>
      <c r="N16748">
        <v>0</v>
      </c>
      <c r="P16748">
        <v>0</v>
      </c>
      <c r="Q16748">
        <v>0</v>
      </c>
      <c r="S16748">
        <v>0</v>
      </c>
    </row>
    <row r="16749" spans="1:19" x14ac:dyDescent="0.2">
      <c r="A16749" t="s">
        <v>34616</v>
      </c>
      <c r="B16749" t="s">
        <v>34428</v>
      </c>
      <c r="C16749" t="s">
        <v>1049</v>
      </c>
      <c r="D16749" t="s">
        <v>1002</v>
      </c>
      <c r="E16749" s="23">
        <v>44713</v>
      </c>
      <c r="F16749">
        <v>0</v>
      </c>
      <c r="G16749">
        <v>0</v>
      </c>
      <c r="I16749">
        <v>0</v>
      </c>
      <c r="J16749">
        <v>0</v>
      </c>
      <c r="L16749">
        <v>0</v>
      </c>
      <c r="N16749">
        <v>0</v>
      </c>
      <c r="P16749">
        <v>0</v>
      </c>
      <c r="Q16749">
        <v>0</v>
      </c>
      <c r="S16749">
        <v>0</v>
      </c>
    </row>
    <row r="16750" spans="1:19" x14ac:dyDescent="0.2">
      <c r="A16750" t="s">
        <v>34617</v>
      </c>
      <c r="B16750" t="s">
        <v>34429</v>
      </c>
      <c r="C16750" t="s">
        <v>25343</v>
      </c>
      <c r="D16750" t="s">
        <v>1002</v>
      </c>
      <c r="E16750" s="23">
        <v>44713</v>
      </c>
      <c r="F16750">
        <v>0</v>
      </c>
      <c r="G16750">
        <v>0</v>
      </c>
      <c r="I16750">
        <v>0</v>
      </c>
      <c r="J16750">
        <v>0</v>
      </c>
      <c r="L16750">
        <v>0</v>
      </c>
      <c r="N16750">
        <v>0</v>
      </c>
      <c r="P16750">
        <v>0</v>
      </c>
      <c r="Q16750">
        <v>0</v>
      </c>
      <c r="S16750">
        <v>0</v>
      </c>
    </row>
    <row r="16751" spans="1:19" x14ac:dyDescent="0.2">
      <c r="A16751" t="s">
        <v>34618</v>
      </c>
      <c r="B16751" t="s">
        <v>34430</v>
      </c>
      <c r="C16751" t="s">
        <v>25698</v>
      </c>
      <c r="D16751" t="s">
        <v>1002</v>
      </c>
      <c r="E16751" s="23">
        <v>44713</v>
      </c>
      <c r="F16751">
        <v>2</v>
      </c>
      <c r="G16751">
        <v>3</v>
      </c>
      <c r="I16751">
        <v>5</v>
      </c>
      <c r="J16751">
        <v>12</v>
      </c>
      <c r="L16751">
        <v>18</v>
      </c>
      <c r="N16751">
        <v>5</v>
      </c>
      <c r="P16751">
        <v>2</v>
      </c>
      <c r="Q16751">
        <v>2</v>
      </c>
      <c r="S16751">
        <v>0</v>
      </c>
    </row>
    <row r="16752" spans="1:19" x14ac:dyDescent="0.2">
      <c r="A16752" t="s">
        <v>34619</v>
      </c>
      <c r="B16752" t="s">
        <v>34431</v>
      </c>
      <c r="C16752" t="s">
        <v>959</v>
      </c>
      <c r="D16752" t="s">
        <v>1002</v>
      </c>
      <c r="E16752" s="23">
        <v>44713</v>
      </c>
      <c r="F16752">
        <v>0</v>
      </c>
      <c r="G16752">
        <v>0</v>
      </c>
      <c r="I16752">
        <v>0</v>
      </c>
      <c r="J16752">
        <v>0</v>
      </c>
      <c r="L16752">
        <v>0</v>
      </c>
      <c r="N16752">
        <v>0</v>
      </c>
      <c r="P16752">
        <v>0</v>
      </c>
      <c r="Q16752">
        <v>0</v>
      </c>
      <c r="S16752">
        <v>0</v>
      </c>
    </row>
    <row r="16753" spans="1:19" x14ac:dyDescent="0.2">
      <c r="A16753" t="s">
        <v>34620</v>
      </c>
      <c r="B16753" t="s">
        <v>34432</v>
      </c>
      <c r="C16753" t="s">
        <v>205</v>
      </c>
      <c r="D16753" t="s">
        <v>1002</v>
      </c>
      <c r="E16753" s="23">
        <v>44713</v>
      </c>
      <c r="F16753">
        <v>0</v>
      </c>
      <c r="G16753">
        <v>0</v>
      </c>
      <c r="I16753">
        <v>0</v>
      </c>
      <c r="J16753">
        <v>0</v>
      </c>
      <c r="L16753">
        <v>0</v>
      </c>
      <c r="N16753">
        <v>0</v>
      </c>
      <c r="P16753">
        <v>0</v>
      </c>
      <c r="Q16753">
        <v>0</v>
      </c>
      <c r="S16753">
        <v>0</v>
      </c>
    </row>
    <row r="16754" spans="1:19" x14ac:dyDescent="0.2">
      <c r="A16754" t="s">
        <v>34621</v>
      </c>
      <c r="B16754" t="s">
        <v>34433</v>
      </c>
      <c r="C16754" t="s">
        <v>384</v>
      </c>
      <c r="D16754" t="s">
        <v>1002</v>
      </c>
      <c r="E16754" s="23">
        <v>44713</v>
      </c>
      <c r="F16754">
        <v>0</v>
      </c>
      <c r="G16754">
        <v>0</v>
      </c>
      <c r="I16754">
        <v>0</v>
      </c>
      <c r="J16754">
        <v>0</v>
      </c>
      <c r="L16754">
        <v>0</v>
      </c>
      <c r="N16754">
        <v>0</v>
      </c>
      <c r="P16754">
        <v>0</v>
      </c>
      <c r="Q16754">
        <v>0</v>
      </c>
      <c r="S16754">
        <v>0</v>
      </c>
    </row>
    <row r="16755" spans="1:19" x14ac:dyDescent="0.2">
      <c r="A16755" t="s">
        <v>34622</v>
      </c>
      <c r="B16755" t="s">
        <v>34434</v>
      </c>
      <c r="C16755" t="s">
        <v>210</v>
      </c>
      <c r="D16755" t="s">
        <v>1002</v>
      </c>
      <c r="E16755" s="23">
        <v>44713</v>
      </c>
      <c r="F16755">
        <v>0</v>
      </c>
      <c r="G16755">
        <v>0</v>
      </c>
      <c r="I16755">
        <v>0</v>
      </c>
      <c r="J16755">
        <v>0</v>
      </c>
      <c r="L16755">
        <v>0</v>
      </c>
      <c r="N16755">
        <v>0</v>
      </c>
      <c r="P16755">
        <v>0</v>
      </c>
      <c r="Q16755">
        <v>0</v>
      </c>
      <c r="S16755">
        <v>0</v>
      </c>
    </row>
    <row r="16756" spans="1:19" x14ac:dyDescent="0.2">
      <c r="A16756" t="s">
        <v>34623</v>
      </c>
      <c r="B16756" t="s">
        <v>34435</v>
      </c>
      <c r="C16756" t="s">
        <v>215</v>
      </c>
      <c r="D16756" t="s">
        <v>1002</v>
      </c>
      <c r="E16756" s="23">
        <v>44713</v>
      </c>
      <c r="F16756">
        <v>6</v>
      </c>
      <c r="G16756">
        <v>7</v>
      </c>
      <c r="I16756">
        <v>18</v>
      </c>
      <c r="J16756">
        <v>36</v>
      </c>
      <c r="L16756">
        <v>39</v>
      </c>
      <c r="N16756">
        <v>15</v>
      </c>
      <c r="P16756">
        <v>3</v>
      </c>
      <c r="Q16756">
        <v>7</v>
      </c>
      <c r="S16756">
        <v>3</v>
      </c>
    </row>
    <row r="16757" spans="1:19" x14ac:dyDescent="0.2">
      <c r="A16757" t="s">
        <v>34624</v>
      </c>
      <c r="B16757" t="s">
        <v>34436</v>
      </c>
      <c r="C16757" t="s">
        <v>960</v>
      </c>
      <c r="D16757" t="s">
        <v>1002</v>
      </c>
      <c r="E16757" s="23">
        <v>44713</v>
      </c>
      <c r="F16757">
        <v>0</v>
      </c>
      <c r="G16757">
        <v>0</v>
      </c>
      <c r="I16757">
        <v>0</v>
      </c>
      <c r="J16757">
        <v>0</v>
      </c>
      <c r="L16757">
        <v>0</v>
      </c>
      <c r="N16757">
        <v>0</v>
      </c>
      <c r="P16757">
        <v>0</v>
      </c>
      <c r="Q16757">
        <v>0</v>
      </c>
      <c r="S16757">
        <v>0</v>
      </c>
    </row>
    <row r="16758" spans="1:19" x14ac:dyDescent="0.2">
      <c r="A16758" t="s">
        <v>34625</v>
      </c>
      <c r="B16758" t="s">
        <v>34437</v>
      </c>
      <c r="C16758" t="s">
        <v>961</v>
      </c>
      <c r="D16758" t="s">
        <v>1002</v>
      </c>
      <c r="E16758" s="23">
        <v>44713</v>
      </c>
      <c r="F16758">
        <v>3</v>
      </c>
      <c r="G16758">
        <v>4</v>
      </c>
      <c r="I16758">
        <v>12</v>
      </c>
      <c r="J16758">
        <v>15</v>
      </c>
      <c r="L16758">
        <v>20</v>
      </c>
      <c r="N16758">
        <v>10</v>
      </c>
      <c r="P16758">
        <v>2</v>
      </c>
      <c r="Q16758">
        <v>2</v>
      </c>
      <c r="S16758">
        <v>2</v>
      </c>
    </row>
    <row r="16759" spans="1:19" x14ac:dyDescent="0.2">
      <c r="A16759" t="s">
        <v>34626</v>
      </c>
      <c r="B16759" t="s">
        <v>34438</v>
      </c>
      <c r="C16759" t="s">
        <v>221</v>
      </c>
      <c r="D16759" t="s">
        <v>1002</v>
      </c>
      <c r="E16759" s="23">
        <v>44713</v>
      </c>
      <c r="F16759">
        <v>0</v>
      </c>
      <c r="G16759">
        <v>0</v>
      </c>
      <c r="I16759">
        <v>0</v>
      </c>
      <c r="J16759">
        <v>0</v>
      </c>
      <c r="L16759">
        <v>0</v>
      </c>
      <c r="N16759">
        <v>0</v>
      </c>
      <c r="P16759">
        <v>0</v>
      </c>
      <c r="Q16759">
        <v>0</v>
      </c>
      <c r="S16759">
        <v>0</v>
      </c>
    </row>
    <row r="16760" spans="1:19" x14ac:dyDescent="0.2">
      <c r="A16760" t="s">
        <v>34627</v>
      </c>
      <c r="B16760" t="s">
        <v>34439</v>
      </c>
      <c r="C16760" t="s">
        <v>222</v>
      </c>
      <c r="D16760" t="s">
        <v>1002</v>
      </c>
      <c r="E16760" s="23">
        <v>44713</v>
      </c>
      <c r="F16760">
        <v>0</v>
      </c>
      <c r="G16760">
        <v>0</v>
      </c>
      <c r="I16760">
        <v>0</v>
      </c>
      <c r="J16760">
        <v>0</v>
      </c>
      <c r="L16760">
        <v>0</v>
      </c>
      <c r="N16760">
        <v>0</v>
      </c>
      <c r="P16760">
        <v>0</v>
      </c>
      <c r="Q16760">
        <v>0</v>
      </c>
      <c r="S16760">
        <v>0</v>
      </c>
    </row>
    <row r="16761" spans="1:19" x14ac:dyDescent="0.2">
      <c r="A16761" t="s">
        <v>34628</v>
      </c>
      <c r="B16761" t="s">
        <v>34440</v>
      </c>
      <c r="C16761" t="s">
        <v>25359</v>
      </c>
      <c r="D16761" t="s">
        <v>1002</v>
      </c>
      <c r="E16761" s="23">
        <v>44713</v>
      </c>
      <c r="F16761">
        <v>0</v>
      </c>
      <c r="G16761">
        <v>0</v>
      </c>
      <c r="I16761">
        <v>0</v>
      </c>
      <c r="J16761">
        <v>0</v>
      </c>
      <c r="L16761">
        <v>0</v>
      </c>
      <c r="N16761">
        <v>0</v>
      </c>
      <c r="P16761">
        <v>0</v>
      </c>
      <c r="Q16761">
        <v>0</v>
      </c>
      <c r="S16761">
        <v>0</v>
      </c>
    </row>
    <row r="16762" spans="1:19" x14ac:dyDescent="0.2">
      <c r="A16762" t="s">
        <v>34629</v>
      </c>
      <c r="B16762" t="s">
        <v>34441</v>
      </c>
      <c r="C16762" t="s">
        <v>200</v>
      </c>
      <c r="D16762" t="s">
        <v>1002</v>
      </c>
      <c r="E16762" s="23">
        <v>44713</v>
      </c>
      <c r="F16762">
        <v>0</v>
      </c>
      <c r="G16762">
        <v>0</v>
      </c>
      <c r="I16762">
        <v>0</v>
      </c>
      <c r="J16762">
        <v>0</v>
      </c>
      <c r="L16762">
        <v>0</v>
      </c>
      <c r="N16762">
        <v>0</v>
      </c>
      <c r="P16762">
        <v>0</v>
      </c>
      <c r="Q16762">
        <v>0</v>
      </c>
      <c r="S16762">
        <v>0</v>
      </c>
    </row>
    <row r="16763" spans="1:19" x14ac:dyDescent="0.2">
      <c r="A16763" t="s">
        <v>34630</v>
      </c>
      <c r="B16763" t="s">
        <v>34442</v>
      </c>
      <c r="C16763" t="s">
        <v>204</v>
      </c>
      <c r="D16763" t="s">
        <v>1002</v>
      </c>
      <c r="E16763" s="23">
        <v>44713</v>
      </c>
      <c r="F16763">
        <v>0</v>
      </c>
      <c r="G16763">
        <v>0</v>
      </c>
      <c r="I16763">
        <v>0</v>
      </c>
      <c r="J16763">
        <v>0</v>
      </c>
      <c r="L16763">
        <v>0</v>
      </c>
      <c r="N16763">
        <v>0</v>
      </c>
      <c r="P16763">
        <v>0</v>
      </c>
      <c r="Q16763">
        <v>0</v>
      </c>
      <c r="S16763">
        <v>0</v>
      </c>
    </row>
    <row r="16764" spans="1:19" x14ac:dyDescent="0.2">
      <c r="A16764" t="s">
        <v>34631</v>
      </c>
      <c r="B16764" t="s">
        <v>34443</v>
      </c>
      <c r="C16764" t="s">
        <v>385</v>
      </c>
      <c r="D16764" t="s">
        <v>1002</v>
      </c>
      <c r="E16764" s="23">
        <v>44713</v>
      </c>
      <c r="F16764">
        <v>0</v>
      </c>
      <c r="G16764">
        <v>0</v>
      </c>
      <c r="I16764">
        <v>0</v>
      </c>
      <c r="J16764">
        <v>0</v>
      </c>
      <c r="L16764">
        <v>0</v>
      </c>
      <c r="N16764">
        <v>0</v>
      </c>
      <c r="P16764">
        <v>0</v>
      </c>
      <c r="Q16764">
        <v>0</v>
      </c>
      <c r="S16764">
        <v>0</v>
      </c>
    </row>
    <row r="16765" spans="1:19" x14ac:dyDescent="0.2">
      <c r="A16765" t="s">
        <v>34632</v>
      </c>
      <c r="B16765" t="s">
        <v>34444</v>
      </c>
      <c r="C16765" t="s">
        <v>208</v>
      </c>
      <c r="D16765" t="s">
        <v>1002</v>
      </c>
      <c r="E16765" s="23">
        <v>44713</v>
      </c>
      <c r="F16765">
        <v>3.5</v>
      </c>
      <c r="G16765">
        <v>4</v>
      </c>
      <c r="I16765">
        <v>22</v>
      </c>
      <c r="J16765">
        <v>18</v>
      </c>
      <c r="L16765">
        <v>21</v>
      </c>
      <c r="N16765">
        <v>22</v>
      </c>
      <c r="P16765">
        <v>0</v>
      </c>
      <c r="Q16765">
        <v>0</v>
      </c>
      <c r="S16765">
        <v>0</v>
      </c>
    </row>
    <row r="16766" spans="1:19" x14ac:dyDescent="0.2">
      <c r="A16766" t="s">
        <v>34633</v>
      </c>
      <c r="B16766" t="s">
        <v>34445</v>
      </c>
      <c r="C16766" t="s">
        <v>900</v>
      </c>
      <c r="D16766" t="s">
        <v>1002</v>
      </c>
      <c r="E16766" s="23">
        <v>44713</v>
      </c>
      <c r="F16766">
        <v>1.5</v>
      </c>
      <c r="G16766">
        <v>3</v>
      </c>
      <c r="I16766">
        <v>4</v>
      </c>
      <c r="J16766">
        <v>8</v>
      </c>
      <c r="L16766">
        <v>17</v>
      </c>
      <c r="N16766">
        <v>2</v>
      </c>
      <c r="P16766">
        <v>1</v>
      </c>
      <c r="Q16766">
        <v>1</v>
      </c>
      <c r="S16766">
        <v>2</v>
      </c>
    </row>
    <row r="16767" spans="1:19" x14ac:dyDescent="0.2">
      <c r="A16767" t="s">
        <v>34634</v>
      </c>
      <c r="B16767" t="s">
        <v>34446</v>
      </c>
      <c r="C16767" t="s">
        <v>905</v>
      </c>
      <c r="D16767" t="s">
        <v>1002</v>
      </c>
      <c r="E16767" s="23">
        <v>44713</v>
      </c>
      <c r="F16767">
        <v>0</v>
      </c>
      <c r="G16767">
        <v>0</v>
      </c>
      <c r="I16767">
        <v>0</v>
      </c>
      <c r="J16767">
        <v>0</v>
      </c>
      <c r="L16767">
        <v>0</v>
      </c>
      <c r="N16767">
        <v>0</v>
      </c>
      <c r="P16767">
        <v>0</v>
      </c>
      <c r="Q16767">
        <v>0</v>
      </c>
      <c r="S16767">
        <v>0</v>
      </c>
    </row>
    <row r="16768" spans="1:19" x14ac:dyDescent="0.2">
      <c r="A16768" t="s">
        <v>34635</v>
      </c>
      <c r="B16768" t="s">
        <v>34447</v>
      </c>
      <c r="C16768" t="s">
        <v>316</v>
      </c>
      <c r="D16768" t="s">
        <v>1002</v>
      </c>
      <c r="E16768" s="23">
        <v>44713</v>
      </c>
      <c r="F16768">
        <v>2.5</v>
      </c>
      <c r="G16768">
        <v>5</v>
      </c>
      <c r="I16768">
        <v>7</v>
      </c>
      <c r="J16768">
        <v>13</v>
      </c>
      <c r="L16768">
        <v>28</v>
      </c>
      <c r="N16768">
        <v>5</v>
      </c>
      <c r="P16768">
        <v>0</v>
      </c>
      <c r="Q16768">
        <v>0</v>
      </c>
      <c r="S16768">
        <v>2</v>
      </c>
    </row>
    <row r="16769" spans="1:19" x14ac:dyDescent="0.2">
      <c r="A16769" t="s">
        <v>34636</v>
      </c>
      <c r="B16769" t="s">
        <v>34448</v>
      </c>
      <c r="C16769" t="s">
        <v>218</v>
      </c>
      <c r="D16769" t="s">
        <v>1002</v>
      </c>
      <c r="E16769" s="23">
        <v>44713</v>
      </c>
      <c r="F16769">
        <v>0</v>
      </c>
      <c r="G16769">
        <v>0</v>
      </c>
      <c r="I16769">
        <v>0</v>
      </c>
      <c r="J16769">
        <v>0</v>
      </c>
      <c r="L16769">
        <v>0</v>
      </c>
      <c r="N16769">
        <v>0</v>
      </c>
      <c r="P16769">
        <v>0</v>
      </c>
      <c r="Q16769">
        <v>0</v>
      </c>
      <c r="S16769">
        <v>0</v>
      </c>
    </row>
    <row r="16770" spans="1:19" x14ac:dyDescent="0.2">
      <c r="A16770" t="s">
        <v>34637</v>
      </c>
      <c r="B16770" t="s">
        <v>34449</v>
      </c>
      <c r="C16770" t="s">
        <v>202</v>
      </c>
      <c r="D16770" t="s">
        <v>1002</v>
      </c>
      <c r="E16770" s="23">
        <v>44713</v>
      </c>
      <c r="F16770">
        <v>7</v>
      </c>
      <c r="G16770">
        <v>7</v>
      </c>
      <c r="I16770">
        <v>54</v>
      </c>
      <c r="J16770">
        <v>76</v>
      </c>
      <c r="L16770">
        <v>76</v>
      </c>
      <c r="N16770">
        <v>54</v>
      </c>
      <c r="P16770">
        <v>0</v>
      </c>
      <c r="Q16770">
        <v>0</v>
      </c>
      <c r="S16770">
        <v>0</v>
      </c>
    </row>
    <row r="16771" spans="1:19" x14ac:dyDescent="0.2">
      <c r="A16771" t="s">
        <v>34638</v>
      </c>
      <c r="B16771" t="s">
        <v>34450</v>
      </c>
      <c r="C16771" t="s">
        <v>347</v>
      </c>
      <c r="D16771" t="s">
        <v>1002</v>
      </c>
      <c r="E16771" s="23">
        <v>44713</v>
      </c>
      <c r="F16771">
        <v>0</v>
      </c>
      <c r="G16771">
        <v>0</v>
      </c>
      <c r="I16771">
        <v>0</v>
      </c>
      <c r="J16771">
        <v>0</v>
      </c>
      <c r="L16771">
        <v>0</v>
      </c>
      <c r="N16771">
        <v>0</v>
      </c>
      <c r="P16771">
        <v>0</v>
      </c>
      <c r="Q16771">
        <v>0</v>
      </c>
      <c r="S16771">
        <v>0</v>
      </c>
    </row>
    <row r="16772" spans="1:19" x14ac:dyDescent="0.2">
      <c r="A16772" t="s">
        <v>34639</v>
      </c>
      <c r="B16772" t="s">
        <v>34451</v>
      </c>
      <c r="C16772" t="s">
        <v>224</v>
      </c>
      <c r="D16772" t="s">
        <v>1002</v>
      </c>
      <c r="E16772" s="23">
        <v>44713</v>
      </c>
      <c r="F16772">
        <v>0</v>
      </c>
      <c r="G16772">
        <v>0</v>
      </c>
      <c r="I16772">
        <v>0</v>
      </c>
      <c r="J16772">
        <v>0</v>
      </c>
      <c r="L16772">
        <v>0</v>
      </c>
      <c r="N16772">
        <v>0</v>
      </c>
      <c r="P16772">
        <v>0</v>
      </c>
      <c r="Q16772">
        <v>0</v>
      </c>
      <c r="S16772">
        <v>0</v>
      </c>
    </row>
    <row r="16773" spans="1:19" x14ac:dyDescent="0.2">
      <c r="A16773" t="s">
        <v>34640</v>
      </c>
      <c r="B16773" t="s">
        <v>34452</v>
      </c>
      <c r="C16773" t="s">
        <v>345</v>
      </c>
      <c r="D16773" t="s">
        <v>1002</v>
      </c>
      <c r="E16773" s="23">
        <v>44713</v>
      </c>
      <c r="F16773">
        <v>0</v>
      </c>
      <c r="G16773">
        <v>0</v>
      </c>
      <c r="I16773">
        <v>0</v>
      </c>
      <c r="J16773">
        <v>0</v>
      </c>
      <c r="L16773">
        <v>0</v>
      </c>
      <c r="N16773">
        <v>0</v>
      </c>
      <c r="P16773">
        <v>0</v>
      </c>
      <c r="Q16773">
        <v>0</v>
      </c>
      <c r="S16773">
        <v>0</v>
      </c>
    </row>
    <row r="16774" spans="1:19" x14ac:dyDescent="0.2">
      <c r="A16774" t="s">
        <v>34641</v>
      </c>
      <c r="B16774" t="s">
        <v>34453</v>
      </c>
      <c r="C16774" t="s">
        <v>226</v>
      </c>
      <c r="D16774" t="s">
        <v>1002</v>
      </c>
      <c r="E16774" s="23">
        <v>44713</v>
      </c>
      <c r="F16774">
        <v>3.5</v>
      </c>
      <c r="G16774">
        <v>3.5</v>
      </c>
      <c r="I16774">
        <v>17</v>
      </c>
      <c r="J16774">
        <v>49</v>
      </c>
      <c r="L16774">
        <v>49</v>
      </c>
      <c r="N16774">
        <v>17</v>
      </c>
      <c r="P16774">
        <v>0</v>
      </c>
      <c r="Q16774">
        <v>0</v>
      </c>
      <c r="S16774">
        <v>0</v>
      </c>
    </row>
    <row r="16775" spans="1:19" x14ac:dyDescent="0.2">
      <c r="A16775" t="s">
        <v>34642</v>
      </c>
      <c r="B16775" t="s">
        <v>34454</v>
      </c>
      <c r="C16775" t="s">
        <v>231</v>
      </c>
      <c r="D16775" t="s">
        <v>1002</v>
      </c>
      <c r="E16775" s="23">
        <v>44713</v>
      </c>
      <c r="F16775">
        <v>8</v>
      </c>
      <c r="G16775">
        <v>8</v>
      </c>
      <c r="I16775">
        <v>87</v>
      </c>
      <c r="J16775">
        <v>91</v>
      </c>
      <c r="L16775">
        <v>91</v>
      </c>
      <c r="N16775">
        <v>87</v>
      </c>
      <c r="P16775">
        <v>3</v>
      </c>
      <c r="Q16775">
        <v>3</v>
      </c>
      <c r="S16775">
        <v>0</v>
      </c>
    </row>
    <row r="16776" spans="1:19" x14ac:dyDescent="0.2">
      <c r="A16776" t="s">
        <v>34643</v>
      </c>
      <c r="B16776" t="s">
        <v>34455</v>
      </c>
      <c r="C16776" t="s">
        <v>216</v>
      </c>
      <c r="D16776" t="s">
        <v>1002</v>
      </c>
      <c r="E16776" s="23">
        <v>44713</v>
      </c>
      <c r="F16776">
        <v>8.5</v>
      </c>
      <c r="G16776">
        <v>8.5</v>
      </c>
      <c r="I16776">
        <v>71</v>
      </c>
      <c r="J16776">
        <v>85</v>
      </c>
      <c r="L16776">
        <v>85</v>
      </c>
      <c r="N16776">
        <v>71</v>
      </c>
      <c r="P16776">
        <v>0</v>
      </c>
      <c r="Q16776">
        <v>0</v>
      </c>
      <c r="S16776">
        <v>0</v>
      </c>
    </row>
    <row r="16777" spans="1:19" x14ac:dyDescent="0.2">
      <c r="A16777" t="s">
        <v>34644</v>
      </c>
      <c r="B16777" t="s">
        <v>34456</v>
      </c>
      <c r="C16777" t="s">
        <v>233</v>
      </c>
      <c r="D16777" t="s">
        <v>1002</v>
      </c>
      <c r="E16777" s="23">
        <v>44713</v>
      </c>
      <c r="F16777">
        <v>0</v>
      </c>
      <c r="G16777">
        <v>0</v>
      </c>
      <c r="I16777">
        <v>0</v>
      </c>
      <c r="J16777">
        <v>0</v>
      </c>
      <c r="L16777">
        <v>0</v>
      </c>
      <c r="N16777">
        <v>0</v>
      </c>
      <c r="P16777">
        <v>0</v>
      </c>
      <c r="Q16777">
        <v>0</v>
      </c>
      <c r="S16777">
        <v>0</v>
      </c>
    </row>
    <row r="16778" spans="1:19" x14ac:dyDescent="0.2">
      <c r="A16778" t="s">
        <v>34645</v>
      </c>
      <c r="B16778" t="s">
        <v>34457</v>
      </c>
      <c r="C16778" t="s">
        <v>219</v>
      </c>
      <c r="D16778" t="s">
        <v>1002</v>
      </c>
      <c r="E16778" s="23">
        <v>44713</v>
      </c>
      <c r="F16778">
        <v>0</v>
      </c>
      <c r="G16778">
        <v>0</v>
      </c>
      <c r="I16778">
        <v>0</v>
      </c>
      <c r="J16778">
        <v>0</v>
      </c>
      <c r="L16778">
        <v>0</v>
      </c>
      <c r="N16778">
        <v>0</v>
      </c>
      <c r="P16778">
        <v>0</v>
      </c>
      <c r="Q16778">
        <v>0</v>
      </c>
      <c r="S16778">
        <v>0</v>
      </c>
    </row>
    <row r="16779" spans="1:19" x14ac:dyDescent="0.2">
      <c r="A16779" t="s">
        <v>34646</v>
      </c>
      <c r="B16779" t="s">
        <v>34458</v>
      </c>
      <c r="C16779" t="s">
        <v>340</v>
      </c>
      <c r="D16779" t="s">
        <v>1002</v>
      </c>
      <c r="E16779" s="23">
        <v>44713</v>
      </c>
      <c r="F16779">
        <v>2</v>
      </c>
      <c r="G16779">
        <v>2</v>
      </c>
      <c r="I16779">
        <v>17</v>
      </c>
      <c r="J16779">
        <v>22</v>
      </c>
      <c r="L16779">
        <v>22</v>
      </c>
      <c r="N16779">
        <v>17</v>
      </c>
      <c r="P16779">
        <v>0</v>
      </c>
      <c r="Q16779">
        <v>0</v>
      </c>
      <c r="S16779">
        <v>0</v>
      </c>
    </row>
    <row r="16780" spans="1:19" x14ac:dyDescent="0.2">
      <c r="A16780" t="s">
        <v>34647</v>
      </c>
      <c r="B16780" t="s">
        <v>34459</v>
      </c>
      <c r="C16780" t="s">
        <v>350</v>
      </c>
      <c r="D16780" t="s">
        <v>1002</v>
      </c>
      <c r="E16780" s="23">
        <v>44713</v>
      </c>
      <c r="F16780">
        <v>0</v>
      </c>
      <c r="G16780">
        <v>0</v>
      </c>
      <c r="I16780">
        <v>0</v>
      </c>
      <c r="J16780">
        <v>0</v>
      </c>
      <c r="L16780">
        <v>0</v>
      </c>
      <c r="N16780">
        <v>0</v>
      </c>
      <c r="P16780">
        <v>0</v>
      </c>
      <c r="Q16780">
        <v>0</v>
      </c>
      <c r="S16780">
        <v>0</v>
      </c>
    </row>
    <row r="16781" spans="1:19" x14ac:dyDescent="0.2">
      <c r="A16781" t="s">
        <v>34648</v>
      </c>
      <c r="B16781" t="s">
        <v>34460</v>
      </c>
      <c r="C16781" t="s">
        <v>351</v>
      </c>
      <c r="D16781" t="s">
        <v>1002</v>
      </c>
      <c r="E16781" s="23">
        <v>44713</v>
      </c>
      <c r="F16781">
        <v>0</v>
      </c>
      <c r="G16781">
        <v>0</v>
      </c>
      <c r="I16781">
        <v>0</v>
      </c>
      <c r="J16781">
        <v>0</v>
      </c>
      <c r="L16781">
        <v>0</v>
      </c>
      <c r="N16781">
        <v>0</v>
      </c>
      <c r="P16781">
        <v>0</v>
      </c>
      <c r="Q16781">
        <v>0</v>
      </c>
      <c r="S16781">
        <v>0</v>
      </c>
    </row>
    <row r="16782" spans="1:19" x14ac:dyDescent="0.2">
      <c r="A16782" t="s">
        <v>34649</v>
      </c>
      <c r="B16782" t="s">
        <v>34461</v>
      </c>
      <c r="C16782" t="s">
        <v>352</v>
      </c>
      <c r="D16782" t="s">
        <v>1002</v>
      </c>
      <c r="E16782" s="23">
        <v>44713</v>
      </c>
      <c r="F16782">
        <v>0</v>
      </c>
      <c r="G16782">
        <v>0</v>
      </c>
      <c r="I16782">
        <v>0</v>
      </c>
      <c r="J16782">
        <v>0</v>
      </c>
      <c r="L16782">
        <v>0</v>
      </c>
      <c r="N16782">
        <v>0</v>
      </c>
      <c r="P16782">
        <v>0</v>
      </c>
      <c r="Q16782">
        <v>0</v>
      </c>
      <c r="S16782">
        <v>0</v>
      </c>
    </row>
    <row r="16783" spans="1:19" x14ac:dyDescent="0.2">
      <c r="A16783" t="s">
        <v>34650</v>
      </c>
      <c r="B16783" t="s">
        <v>34462</v>
      </c>
      <c r="C16783" t="s">
        <v>353</v>
      </c>
      <c r="D16783" t="s">
        <v>1002</v>
      </c>
      <c r="E16783" s="23">
        <v>44713</v>
      </c>
      <c r="F16783">
        <v>0</v>
      </c>
      <c r="G16783">
        <v>0</v>
      </c>
      <c r="I16783">
        <v>0</v>
      </c>
      <c r="J16783">
        <v>0</v>
      </c>
      <c r="L16783">
        <v>0</v>
      </c>
      <c r="N16783">
        <v>0</v>
      </c>
      <c r="P16783">
        <v>0</v>
      </c>
      <c r="Q16783">
        <v>0</v>
      </c>
      <c r="S16783">
        <v>0</v>
      </c>
    </row>
    <row r="16784" spans="1:19" x14ac:dyDescent="0.2">
      <c r="A16784" t="s">
        <v>34651</v>
      </c>
      <c r="B16784" t="s">
        <v>34463</v>
      </c>
      <c r="C16784" t="s">
        <v>386</v>
      </c>
      <c r="D16784" t="s">
        <v>1002</v>
      </c>
      <c r="E16784" s="23">
        <v>44713</v>
      </c>
      <c r="F16784">
        <v>0</v>
      </c>
      <c r="G16784">
        <v>0</v>
      </c>
      <c r="I16784">
        <v>0</v>
      </c>
      <c r="J16784">
        <v>0</v>
      </c>
      <c r="L16784">
        <v>0</v>
      </c>
      <c r="N16784">
        <v>0</v>
      </c>
      <c r="P16784">
        <v>0</v>
      </c>
      <c r="Q16784">
        <v>0</v>
      </c>
      <c r="S16784">
        <v>0</v>
      </c>
    </row>
    <row r="16785" spans="1:19" x14ac:dyDescent="0.2">
      <c r="A16785" t="s">
        <v>34652</v>
      </c>
      <c r="B16785" t="s">
        <v>34464</v>
      </c>
      <c r="C16785" t="s">
        <v>354</v>
      </c>
      <c r="D16785" t="s">
        <v>1002</v>
      </c>
      <c r="E16785" s="23">
        <v>44713</v>
      </c>
      <c r="F16785">
        <v>1</v>
      </c>
      <c r="G16785">
        <v>5</v>
      </c>
      <c r="I16785">
        <v>5</v>
      </c>
      <c r="J16785">
        <v>5</v>
      </c>
      <c r="L16785">
        <v>29</v>
      </c>
      <c r="N16785">
        <v>5</v>
      </c>
      <c r="P16785">
        <v>0</v>
      </c>
      <c r="Q16785">
        <v>0</v>
      </c>
      <c r="S16785">
        <v>0</v>
      </c>
    </row>
    <row r="16786" spans="1:19" x14ac:dyDescent="0.2">
      <c r="A16786" t="s">
        <v>34653</v>
      </c>
      <c r="B16786" t="s">
        <v>34465</v>
      </c>
      <c r="C16786" t="s">
        <v>355</v>
      </c>
      <c r="D16786" t="s">
        <v>1002</v>
      </c>
      <c r="E16786" s="23">
        <v>44713</v>
      </c>
      <c r="F16786">
        <v>1.5</v>
      </c>
      <c r="G16786">
        <v>2</v>
      </c>
      <c r="I16786">
        <v>5</v>
      </c>
      <c r="J16786">
        <v>8</v>
      </c>
      <c r="L16786">
        <v>11</v>
      </c>
      <c r="N16786">
        <v>5</v>
      </c>
      <c r="P16786">
        <v>0</v>
      </c>
      <c r="Q16786">
        <v>0</v>
      </c>
      <c r="S16786">
        <v>0</v>
      </c>
    </row>
    <row r="16787" spans="1:19" x14ac:dyDescent="0.2">
      <c r="A16787" t="s">
        <v>34654</v>
      </c>
      <c r="B16787" t="s">
        <v>34466</v>
      </c>
      <c r="C16787" t="s">
        <v>1048</v>
      </c>
      <c r="D16787" t="s">
        <v>1002</v>
      </c>
      <c r="E16787" s="23">
        <v>44713</v>
      </c>
      <c r="F16787">
        <v>0.5</v>
      </c>
      <c r="G16787">
        <v>1.5</v>
      </c>
      <c r="I16787">
        <v>4</v>
      </c>
      <c r="J16787">
        <v>3</v>
      </c>
      <c r="L16787">
        <v>9</v>
      </c>
      <c r="N16787">
        <v>4</v>
      </c>
      <c r="P16787">
        <v>0</v>
      </c>
      <c r="Q16787">
        <v>0</v>
      </c>
      <c r="S16787">
        <v>0</v>
      </c>
    </row>
    <row r="16788" spans="1:19" x14ac:dyDescent="0.2">
      <c r="A16788" t="s">
        <v>34655</v>
      </c>
      <c r="B16788" t="s">
        <v>34467</v>
      </c>
      <c r="C16788" t="s">
        <v>1047</v>
      </c>
      <c r="D16788" t="s">
        <v>1002</v>
      </c>
      <c r="E16788" s="23">
        <v>44713</v>
      </c>
      <c r="F16788">
        <v>2.5</v>
      </c>
      <c r="G16788">
        <v>2.5</v>
      </c>
      <c r="I16788">
        <v>12</v>
      </c>
      <c r="J16788">
        <v>14</v>
      </c>
      <c r="L16788">
        <v>13</v>
      </c>
      <c r="N16788">
        <v>12</v>
      </c>
      <c r="P16788">
        <v>1</v>
      </c>
      <c r="Q16788">
        <v>3</v>
      </c>
      <c r="S16788">
        <v>0</v>
      </c>
    </row>
    <row r="16789" spans="1:19" x14ac:dyDescent="0.2">
      <c r="A16789" t="s">
        <v>34656</v>
      </c>
      <c r="B16789" t="s">
        <v>34468</v>
      </c>
      <c r="C16789" t="s">
        <v>1050</v>
      </c>
      <c r="D16789" t="s">
        <v>1002</v>
      </c>
      <c r="E16789" s="23">
        <v>44713</v>
      </c>
      <c r="F16789">
        <v>0</v>
      </c>
      <c r="G16789">
        <v>0</v>
      </c>
      <c r="I16789">
        <v>0</v>
      </c>
      <c r="J16789">
        <v>0</v>
      </c>
      <c r="L16789">
        <v>0</v>
      </c>
      <c r="N16789">
        <v>0</v>
      </c>
      <c r="P16789">
        <v>0</v>
      </c>
      <c r="Q16789">
        <v>0</v>
      </c>
      <c r="S16789">
        <v>0</v>
      </c>
    </row>
    <row r="16790" spans="1:19" x14ac:dyDescent="0.2">
      <c r="A16790" t="s">
        <v>34657</v>
      </c>
      <c r="B16790" t="s">
        <v>34469</v>
      </c>
      <c r="C16790" t="s">
        <v>1054</v>
      </c>
      <c r="D16790" t="s">
        <v>1002</v>
      </c>
      <c r="E16790" s="23">
        <v>44713</v>
      </c>
      <c r="F16790">
        <v>0</v>
      </c>
      <c r="G16790">
        <v>0</v>
      </c>
      <c r="I16790">
        <v>0</v>
      </c>
      <c r="J16790">
        <v>0</v>
      </c>
      <c r="L16790">
        <v>0</v>
      </c>
      <c r="N16790">
        <v>0</v>
      </c>
      <c r="P16790">
        <v>0</v>
      </c>
      <c r="Q16790">
        <v>0</v>
      </c>
      <c r="S16790">
        <v>0</v>
      </c>
    </row>
    <row r="16791" spans="1:19" x14ac:dyDescent="0.2">
      <c r="A16791" t="s">
        <v>34658</v>
      </c>
      <c r="B16791" t="s">
        <v>34470</v>
      </c>
      <c r="C16791" t="s">
        <v>1052</v>
      </c>
      <c r="D16791" t="s">
        <v>1002</v>
      </c>
      <c r="E16791" s="23">
        <v>44713</v>
      </c>
      <c r="F16791">
        <v>2.5</v>
      </c>
      <c r="G16791">
        <v>3</v>
      </c>
      <c r="I16791">
        <v>9</v>
      </c>
      <c r="J16791">
        <v>14</v>
      </c>
      <c r="L16791">
        <v>17</v>
      </c>
      <c r="N16791">
        <v>9</v>
      </c>
      <c r="P16791">
        <v>2</v>
      </c>
      <c r="Q16791">
        <v>2</v>
      </c>
      <c r="S16791">
        <v>0</v>
      </c>
    </row>
    <row r="16792" spans="1:19" x14ac:dyDescent="0.2">
      <c r="A16792" t="s">
        <v>34659</v>
      </c>
      <c r="B16792" t="s">
        <v>34471</v>
      </c>
      <c r="C16792" t="s">
        <v>1053</v>
      </c>
      <c r="D16792" t="s">
        <v>1002</v>
      </c>
      <c r="E16792" s="23">
        <v>44713</v>
      </c>
      <c r="F16792">
        <v>1</v>
      </c>
      <c r="G16792">
        <v>1</v>
      </c>
      <c r="I16792">
        <v>2</v>
      </c>
      <c r="J16792">
        <v>5</v>
      </c>
      <c r="L16792">
        <v>5</v>
      </c>
      <c r="N16792">
        <v>2</v>
      </c>
      <c r="P16792">
        <v>0</v>
      </c>
      <c r="Q16792">
        <v>0</v>
      </c>
      <c r="S16792">
        <v>0</v>
      </c>
    </row>
    <row r="16793" spans="1:19" x14ac:dyDescent="0.2">
      <c r="A16793" t="s">
        <v>34568</v>
      </c>
      <c r="B16793" t="s">
        <v>34380</v>
      </c>
      <c r="C16793" t="s">
        <v>25698</v>
      </c>
      <c r="D16793" t="s">
        <v>1000</v>
      </c>
      <c r="E16793" s="23">
        <v>44713</v>
      </c>
      <c r="F16793">
        <v>2</v>
      </c>
      <c r="G16793">
        <v>3</v>
      </c>
      <c r="I16793">
        <v>5</v>
      </c>
      <c r="J16793">
        <v>12</v>
      </c>
      <c r="L16793">
        <v>18</v>
      </c>
      <c r="N16793">
        <v>5</v>
      </c>
      <c r="P16793">
        <v>2</v>
      </c>
      <c r="Q16793">
        <v>2</v>
      </c>
      <c r="S16793">
        <v>0</v>
      </c>
    </row>
    <row r="16794" spans="1:19" x14ac:dyDescent="0.2">
      <c r="A16794" t="s">
        <v>34660</v>
      </c>
      <c r="B16794" t="s">
        <v>34472</v>
      </c>
      <c r="C16794" t="s">
        <v>962</v>
      </c>
      <c r="D16794" t="s">
        <v>1000</v>
      </c>
      <c r="E16794" s="23">
        <v>44713</v>
      </c>
      <c r="F16794">
        <v>0</v>
      </c>
      <c r="G16794">
        <v>0</v>
      </c>
      <c r="I16794">
        <v>0</v>
      </c>
      <c r="J16794">
        <v>0</v>
      </c>
      <c r="L16794">
        <v>0</v>
      </c>
      <c r="N16794">
        <v>0</v>
      </c>
      <c r="P16794">
        <v>0</v>
      </c>
      <c r="Q16794">
        <v>0</v>
      </c>
      <c r="S16794">
        <v>0</v>
      </c>
    </row>
    <row r="16795" spans="1:19" x14ac:dyDescent="0.2">
      <c r="A16795" t="s">
        <v>34661</v>
      </c>
      <c r="B16795" t="s">
        <v>34473</v>
      </c>
      <c r="C16795" t="s">
        <v>348</v>
      </c>
      <c r="D16795" t="s">
        <v>1000</v>
      </c>
      <c r="E16795" s="23">
        <v>44713</v>
      </c>
      <c r="F16795">
        <v>0</v>
      </c>
      <c r="G16795">
        <v>0</v>
      </c>
      <c r="I16795">
        <v>0</v>
      </c>
      <c r="J16795">
        <v>0</v>
      </c>
      <c r="L16795">
        <v>0</v>
      </c>
      <c r="N16795">
        <v>0</v>
      </c>
      <c r="P16795">
        <v>0</v>
      </c>
      <c r="Q16795">
        <v>0</v>
      </c>
      <c r="S16795">
        <v>0</v>
      </c>
    </row>
    <row r="16796" spans="1:19" x14ac:dyDescent="0.2">
      <c r="A16796" t="s">
        <v>34662</v>
      </c>
      <c r="B16796" t="s">
        <v>34474</v>
      </c>
      <c r="C16796" t="s">
        <v>357</v>
      </c>
      <c r="D16796" t="s">
        <v>1000</v>
      </c>
      <c r="E16796" s="23">
        <v>44713</v>
      </c>
      <c r="F16796">
        <v>0</v>
      </c>
      <c r="G16796">
        <v>0</v>
      </c>
      <c r="I16796">
        <v>0</v>
      </c>
      <c r="J16796">
        <v>0</v>
      </c>
      <c r="L16796">
        <v>0</v>
      </c>
      <c r="N16796">
        <v>0</v>
      </c>
      <c r="P16796">
        <v>0</v>
      </c>
      <c r="Q16796">
        <v>0</v>
      </c>
      <c r="S16796">
        <v>0</v>
      </c>
    </row>
    <row r="16797" spans="1:19" x14ac:dyDescent="0.2">
      <c r="A16797" t="s">
        <v>34663</v>
      </c>
      <c r="B16797" t="s">
        <v>34475</v>
      </c>
      <c r="C16797" t="s">
        <v>22399</v>
      </c>
      <c r="D16797" t="s">
        <v>1000</v>
      </c>
      <c r="E16797" s="23">
        <v>44713</v>
      </c>
      <c r="F16797">
        <v>0</v>
      </c>
      <c r="G16797">
        <v>0</v>
      </c>
      <c r="I16797">
        <v>0</v>
      </c>
      <c r="J16797">
        <v>0</v>
      </c>
      <c r="L16797">
        <v>0</v>
      </c>
      <c r="N16797">
        <v>0</v>
      </c>
      <c r="P16797">
        <v>0</v>
      </c>
      <c r="Q16797">
        <v>0</v>
      </c>
      <c r="S16797">
        <v>0</v>
      </c>
    </row>
    <row r="16798" spans="1:19" x14ac:dyDescent="0.2">
      <c r="A16798" t="s">
        <v>34664</v>
      </c>
      <c r="B16798" t="s">
        <v>34476</v>
      </c>
      <c r="C16798" t="s">
        <v>203</v>
      </c>
      <c r="D16798" t="s">
        <v>1000</v>
      </c>
      <c r="E16798" s="23">
        <v>44713</v>
      </c>
      <c r="F16798">
        <v>0</v>
      </c>
      <c r="G16798">
        <v>0</v>
      </c>
      <c r="I16798">
        <v>0</v>
      </c>
      <c r="J16798">
        <v>0</v>
      </c>
      <c r="L16798">
        <v>0</v>
      </c>
      <c r="N16798">
        <v>0</v>
      </c>
      <c r="P16798">
        <v>0</v>
      </c>
      <c r="Q16798">
        <v>0</v>
      </c>
      <c r="S16798">
        <v>0</v>
      </c>
    </row>
    <row r="16799" spans="1:19" x14ac:dyDescent="0.2">
      <c r="A16799" t="s">
        <v>34665</v>
      </c>
      <c r="B16799" t="s">
        <v>34477</v>
      </c>
      <c r="C16799" t="s">
        <v>387</v>
      </c>
      <c r="D16799" t="s">
        <v>1000</v>
      </c>
      <c r="E16799" s="23">
        <v>44713</v>
      </c>
      <c r="F16799">
        <v>0</v>
      </c>
      <c r="G16799">
        <v>0</v>
      </c>
      <c r="I16799">
        <v>0</v>
      </c>
      <c r="J16799">
        <v>0</v>
      </c>
      <c r="L16799">
        <v>0</v>
      </c>
      <c r="N16799">
        <v>0</v>
      </c>
      <c r="P16799">
        <v>0</v>
      </c>
      <c r="Q16799">
        <v>0</v>
      </c>
      <c r="S16799">
        <v>0</v>
      </c>
    </row>
    <row r="16800" spans="1:19" x14ac:dyDescent="0.2">
      <c r="A16800" t="s">
        <v>34666</v>
      </c>
      <c r="B16800" t="s">
        <v>34478</v>
      </c>
      <c r="C16800" t="s">
        <v>223</v>
      </c>
      <c r="D16800" t="s">
        <v>1000</v>
      </c>
      <c r="E16800" s="23">
        <v>44713</v>
      </c>
      <c r="F16800">
        <v>0</v>
      </c>
      <c r="G16800">
        <v>0</v>
      </c>
      <c r="I16800">
        <v>0</v>
      </c>
      <c r="J16800">
        <v>0</v>
      </c>
      <c r="L16800">
        <v>0</v>
      </c>
      <c r="N16800">
        <v>0</v>
      </c>
      <c r="P16800">
        <v>0</v>
      </c>
      <c r="Q16800">
        <v>0</v>
      </c>
      <c r="S16800">
        <v>0</v>
      </c>
    </row>
    <row r="16801" spans="1:19" x14ac:dyDescent="0.2">
      <c r="A16801" t="s">
        <v>34667</v>
      </c>
      <c r="B16801" t="s">
        <v>34479</v>
      </c>
      <c r="C16801" t="s">
        <v>346</v>
      </c>
      <c r="D16801" t="s">
        <v>1000</v>
      </c>
      <c r="E16801" s="23">
        <v>44713</v>
      </c>
      <c r="F16801">
        <v>0</v>
      </c>
      <c r="G16801">
        <v>0</v>
      </c>
      <c r="I16801">
        <v>0</v>
      </c>
      <c r="J16801">
        <v>0</v>
      </c>
      <c r="L16801">
        <v>0</v>
      </c>
      <c r="N16801">
        <v>0</v>
      </c>
      <c r="P16801">
        <v>0</v>
      </c>
      <c r="Q16801">
        <v>0</v>
      </c>
      <c r="S16801">
        <v>0</v>
      </c>
    </row>
    <row r="16802" spans="1:19" x14ac:dyDescent="0.2">
      <c r="A16802" t="s">
        <v>34668</v>
      </c>
      <c r="B16802" t="s">
        <v>34480</v>
      </c>
      <c r="C16802" t="s">
        <v>207</v>
      </c>
      <c r="D16802" t="s">
        <v>1000</v>
      </c>
      <c r="E16802" s="23">
        <v>44713</v>
      </c>
      <c r="F16802">
        <v>4.5</v>
      </c>
      <c r="G16802">
        <v>9</v>
      </c>
      <c r="I16802">
        <v>27</v>
      </c>
      <c r="J16802">
        <v>23</v>
      </c>
      <c r="L16802">
        <v>50</v>
      </c>
      <c r="N16802">
        <v>27</v>
      </c>
      <c r="P16802">
        <v>0</v>
      </c>
      <c r="Q16802">
        <v>0</v>
      </c>
      <c r="S16802">
        <v>0</v>
      </c>
    </row>
    <row r="16803" spans="1:19" x14ac:dyDescent="0.2">
      <c r="A16803" t="s">
        <v>34669</v>
      </c>
      <c r="B16803" t="s">
        <v>34481</v>
      </c>
      <c r="C16803" t="s">
        <v>212</v>
      </c>
      <c r="D16803" t="s">
        <v>1000</v>
      </c>
      <c r="E16803" s="23">
        <v>44713</v>
      </c>
      <c r="F16803">
        <v>1.5</v>
      </c>
      <c r="G16803">
        <v>3</v>
      </c>
      <c r="I16803">
        <v>4</v>
      </c>
      <c r="J16803">
        <v>8</v>
      </c>
      <c r="L16803">
        <v>17</v>
      </c>
      <c r="N16803">
        <v>2</v>
      </c>
      <c r="P16803">
        <v>1</v>
      </c>
      <c r="Q16803">
        <v>1</v>
      </c>
      <c r="S16803">
        <v>2</v>
      </c>
    </row>
    <row r="16804" spans="1:19" x14ac:dyDescent="0.2">
      <c r="A16804" t="s">
        <v>34670</v>
      </c>
      <c r="B16804" t="s">
        <v>34482</v>
      </c>
      <c r="C16804" t="s">
        <v>963</v>
      </c>
      <c r="D16804" t="s">
        <v>1000</v>
      </c>
      <c r="E16804" s="23">
        <v>44713</v>
      </c>
      <c r="F16804">
        <v>0</v>
      </c>
      <c r="G16804">
        <v>0</v>
      </c>
      <c r="I16804">
        <v>0</v>
      </c>
      <c r="J16804">
        <v>0</v>
      </c>
      <c r="L16804">
        <v>0</v>
      </c>
      <c r="N16804">
        <v>0</v>
      </c>
      <c r="P16804">
        <v>0</v>
      </c>
      <c r="Q16804">
        <v>0</v>
      </c>
      <c r="S16804">
        <v>0</v>
      </c>
    </row>
    <row r="16805" spans="1:19" x14ac:dyDescent="0.2">
      <c r="A16805" t="s">
        <v>34671</v>
      </c>
      <c r="B16805" t="s">
        <v>34483</v>
      </c>
      <c r="C16805" t="s">
        <v>225</v>
      </c>
      <c r="D16805" t="s">
        <v>1000</v>
      </c>
      <c r="E16805" s="23">
        <v>44713</v>
      </c>
      <c r="F16805">
        <v>3.5</v>
      </c>
      <c r="G16805">
        <v>3.5</v>
      </c>
      <c r="I16805">
        <v>17</v>
      </c>
      <c r="J16805">
        <v>49</v>
      </c>
      <c r="L16805">
        <v>49</v>
      </c>
      <c r="N16805">
        <v>17</v>
      </c>
      <c r="P16805">
        <v>0</v>
      </c>
      <c r="Q16805">
        <v>0</v>
      </c>
      <c r="S16805">
        <v>0</v>
      </c>
    </row>
    <row r="16806" spans="1:19" x14ac:dyDescent="0.2">
      <c r="A16806" t="s">
        <v>34672</v>
      </c>
      <c r="B16806" t="s">
        <v>34484</v>
      </c>
      <c r="C16806" t="s">
        <v>232</v>
      </c>
      <c r="D16806" t="s">
        <v>1000</v>
      </c>
      <c r="E16806" s="23">
        <v>44713</v>
      </c>
      <c r="F16806">
        <v>11</v>
      </c>
      <c r="G16806">
        <v>12</v>
      </c>
      <c r="I16806">
        <v>99</v>
      </c>
      <c r="J16806">
        <v>106</v>
      </c>
      <c r="L16806">
        <v>111</v>
      </c>
      <c r="N16806">
        <v>97</v>
      </c>
      <c r="P16806">
        <v>5</v>
      </c>
      <c r="Q16806">
        <v>5</v>
      </c>
      <c r="S16806">
        <v>2</v>
      </c>
    </row>
    <row r="16807" spans="1:19" x14ac:dyDescent="0.2">
      <c r="A16807" t="s">
        <v>34673</v>
      </c>
      <c r="B16807" t="s">
        <v>34485</v>
      </c>
      <c r="C16807" t="s">
        <v>317</v>
      </c>
      <c r="D16807" t="s">
        <v>1000</v>
      </c>
      <c r="E16807" s="23">
        <v>44713</v>
      </c>
      <c r="F16807">
        <v>4</v>
      </c>
      <c r="G16807">
        <v>7</v>
      </c>
      <c r="I16807">
        <v>12</v>
      </c>
      <c r="J16807">
        <v>21</v>
      </c>
      <c r="L16807">
        <v>39</v>
      </c>
      <c r="N16807">
        <v>10</v>
      </c>
      <c r="P16807">
        <v>0</v>
      </c>
      <c r="Q16807">
        <v>0</v>
      </c>
      <c r="S16807">
        <v>2</v>
      </c>
    </row>
    <row r="16808" spans="1:19" x14ac:dyDescent="0.2">
      <c r="A16808" t="s">
        <v>34674</v>
      </c>
      <c r="B16808" t="s">
        <v>34486</v>
      </c>
      <c r="C16808" t="s">
        <v>214</v>
      </c>
      <c r="D16808" t="s">
        <v>1000</v>
      </c>
      <c r="E16808" s="23">
        <v>44713</v>
      </c>
      <c r="F16808">
        <v>14.5</v>
      </c>
      <c r="G16808">
        <v>15.5</v>
      </c>
      <c r="I16808">
        <v>89</v>
      </c>
      <c r="J16808">
        <v>121</v>
      </c>
      <c r="L16808">
        <v>124</v>
      </c>
      <c r="N16808">
        <v>86</v>
      </c>
      <c r="P16808">
        <v>3</v>
      </c>
      <c r="Q16808">
        <v>7</v>
      </c>
      <c r="S16808">
        <v>3</v>
      </c>
    </row>
    <row r="16809" spans="1:19" x14ac:dyDescent="0.2">
      <c r="A16809" t="s">
        <v>34675</v>
      </c>
      <c r="B16809" t="s">
        <v>34487</v>
      </c>
      <c r="C16809" t="s">
        <v>230</v>
      </c>
      <c r="D16809" t="s">
        <v>1000</v>
      </c>
      <c r="E16809" s="23">
        <v>44713</v>
      </c>
      <c r="F16809">
        <v>0</v>
      </c>
      <c r="G16809">
        <v>0</v>
      </c>
      <c r="I16809">
        <v>0</v>
      </c>
      <c r="J16809">
        <v>0</v>
      </c>
      <c r="L16809">
        <v>0</v>
      </c>
      <c r="N16809">
        <v>0</v>
      </c>
      <c r="P16809">
        <v>0</v>
      </c>
      <c r="Q16809">
        <v>0</v>
      </c>
      <c r="S16809">
        <v>0</v>
      </c>
    </row>
    <row r="16810" spans="1:19" x14ac:dyDescent="0.2">
      <c r="A16810" t="s">
        <v>34676</v>
      </c>
      <c r="B16810" t="s">
        <v>34488</v>
      </c>
      <c r="C16810" t="s">
        <v>234</v>
      </c>
      <c r="D16810" t="s">
        <v>1000</v>
      </c>
      <c r="E16810" s="23">
        <v>44713</v>
      </c>
      <c r="F16810">
        <v>0</v>
      </c>
      <c r="G16810">
        <v>0</v>
      </c>
      <c r="I16810">
        <v>0</v>
      </c>
      <c r="J16810">
        <v>0</v>
      </c>
      <c r="L16810">
        <v>0</v>
      </c>
      <c r="N16810">
        <v>0</v>
      </c>
      <c r="P16810">
        <v>0</v>
      </c>
      <c r="Q16810">
        <v>0</v>
      </c>
      <c r="S16810">
        <v>0</v>
      </c>
    </row>
    <row r="16811" spans="1:19" x14ac:dyDescent="0.2">
      <c r="A16811" t="s">
        <v>34677</v>
      </c>
      <c r="B16811" t="s">
        <v>34489</v>
      </c>
      <c r="C16811" t="s">
        <v>217</v>
      </c>
      <c r="D16811" t="s">
        <v>1000</v>
      </c>
      <c r="E16811" s="23">
        <v>44713</v>
      </c>
      <c r="F16811">
        <v>0</v>
      </c>
      <c r="G16811">
        <v>0</v>
      </c>
      <c r="I16811">
        <v>0</v>
      </c>
      <c r="J16811">
        <v>0</v>
      </c>
      <c r="L16811">
        <v>0</v>
      </c>
      <c r="N16811">
        <v>0</v>
      </c>
      <c r="P16811">
        <v>0</v>
      </c>
      <c r="Q16811">
        <v>0</v>
      </c>
      <c r="S16811">
        <v>0</v>
      </c>
    </row>
    <row r="16812" spans="1:19" x14ac:dyDescent="0.2">
      <c r="A16812" t="s">
        <v>34678</v>
      </c>
      <c r="B16812" t="s">
        <v>34490</v>
      </c>
      <c r="C16812" t="s">
        <v>342</v>
      </c>
      <c r="D16812" t="s">
        <v>1000</v>
      </c>
      <c r="E16812" s="23">
        <v>44713</v>
      </c>
      <c r="F16812">
        <v>2</v>
      </c>
      <c r="G16812">
        <v>2</v>
      </c>
      <c r="I16812">
        <v>17</v>
      </c>
      <c r="J16812">
        <v>22</v>
      </c>
      <c r="L16812">
        <v>22</v>
      </c>
      <c r="N16812">
        <v>17</v>
      </c>
      <c r="P16812">
        <v>0</v>
      </c>
      <c r="Q16812">
        <v>0</v>
      </c>
      <c r="S16812">
        <v>0</v>
      </c>
    </row>
    <row r="16813" spans="1:19" x14ac:dyDescent="0.2">
      <c r="A16813" t="s">
        <v>34679</v>
      </c>
      <c r="B16813" t="s">
        <v>34491</v>
      </c>
      <c r="C16813" t="s">
        <v>220</v>
      </c>
      <c r="D16813" t="s">
        <v>1000</v>
      </c>
      <c r="E16813" s="23">
        <v>44713</v>
      </c>
      <c r="F16813">
        <v>0</v>
      </c>
      <c r="G16813">
        <v>0</v>
      </c>
      <c r="I16813">
        <v>0</v>
      </c>
      <c r="J16813">
        <v>0</v>
      </c>
      <c r="L16813">
        <v>0</v>
      </c>
      <c r="N16813">
        <v>0</v>
      </c>
      <c r="P16813">
        <v>0</v>
      </c>
      <c r="Q16813">
        <v>0</v>
      </c>
      <c r="S16813">
        <v>0</v>
      </c>
    </row>
    <row r="16814" spans="1:19" x14ac:dyDescent="0.2">
      <c r="A16814" t="s">
        <v>34680</v>
      </c>
      <c r="B16814" t="s">
        <v>34492</v>
      </c>
      <c r="C16814" t="s">
        <v>25330</v>
      </c>
      <c r="D16814" t="s">
        <v>1001</v>
      </c>
      <c r="E16814" s="23">
        <v>44713</v>
      </c>
      <c r="F16814">
        <v>0</v>
      </c>
      <c r="G16814">
        <v>0</v>
      </c>
      <c r="I16814">
        <v>0</v>
      </c>
      <c r="J16814">
        <v>0</v>
      </c>
      <c r="L16814">
        <v>0</v>
      </c>
      <c r="N16814">
        <v>0</v>
      </c>
      <c r="P16814">
        <v>0</v>
      </c>
      <c r="Q16814">
        <v>0</v>
      </c>
      <c r="S16814">
        <v>0</v>
      </c>
    </row>
    <row r="16815" spans="1:19" x14ac:dyDescent="0.2">
      <c r="A16815" t="s">
        <v>34681</v>
      </c>
      <c r="B16815" t="s">
        <v>34493</v>
      </c>
      <c r="C16815" t="s">
        <v>25330</v>
      </c>
      <c r="D16815" t="s">
        <v>1000</v>
      </c>
      <c r="E16815" s="23">
        <v>44713</v>
      </c>
      <c r="F16815">
        <v>0</v>
      </c>
      <c r="G16815">
        <v>0</v>
      </c>
      <c r="I16815">
        <v>0</v>
      </c>
      <c r="J16815">
        <v>0</v>
      </c>
      <c r="L16815">
        <v>0</v>
      </c>
      <c r="N16815">
        <v>0</v>
      </c>
      <c r="P16815">
        <v>0</v>
      </c>
      <c r="Q16815">
        <v>0</v>
      </c>
      <c r="S16815">
        <v>0</v>
      </c>
    </row>
    <row r="16816" spans="1:19" x14ac:dyDescent="0.2">
      <c r="A16816" t="s">
        <v>34682</v>
      </c>
      <c r="B16816" t="s">
        <v>34494</v>
      </c>
      <c r="C16816" t="s">
        <v>199</v>
      </c>
      <c r="D16816" t="s">
        <v>1000</v>
      </c>
      <c r="E16816" s="23">
        <v>44713</v>
      </c>
      <c r="F16816">
        <v>7</v>
      </c>
      <c r="G16816">
        <v>7</v>
      </c>
      <c r="I16816">
        <v>54</v>
      </c>
      <c r="J16816">
        <v>76</v>
      </c>
      <c r="L16816">
        <v>76</v>
      </c>
      <c r="N16816">
        <v>54</v>
      </c>
      <c r="P16816">
        <v>0</v>
      </c>
      <c r="Q16816">
        <v>0</v>
      </c>
      <c r="S16816">
        <v>0</v>
      </c>
    </row>
    <row r="16817" spans="1:19" x14ac:dyDescent="0.2">
      <c r="A16817" t="s">
        <v>34683</v>
      </c>
      <c r="B16817" t="s">
        <v>34495</v>
      </c>
      <c r="C16817" t="s">
        <v>199</v>
      </c>
      <c r="D16817" t="s">
        <v>1001</v>
      </c>
      <c r="E16817" s="23">
        <v>44713</v>
      </c>
      <c r="F16817">
        <v>0</v>
      </c>
      <c r="G16817">
        <v>0</v>
      </c>
      <c r="I16817">
        <v>0</v>
      </c>
      <c r="J16817">
        <v>0</v>
      </c>
      <c r="L16817">
        <v>0</v>
      </c>
      <c r="N16817">
        <v>0</v>
      </c>
      <c r="P16817">
        <v>0</v>
      </c>
      <c r="Q16817">
        <v>0</v>
      </c>
      <c r="S16817">
        <v>0</v>
      </c>
    </row>
    <row r="16818" spans="1:19" x14ac:dyDescent="0.2">
      <c r="A16818" t="s">
        <v>34684</v>
      </c>
      <c r="B16818" t="s">
        <v>34496</v>
      </c>
      <c r="C16818" t="s">
        <v>901</v>
      </c>
      <c r="D16818" t="s">
        <v>1000</v>
      </c>
      <c r="E16818" s="23">
        <v>44713</v>
      </c>
      <c r="F16818">
        <v>3</v>
      </c>
      <c r="G16818">
        <v>4.5</v>
      </c>
      <c r="I16818">
        <v>13</v>
      </c>
      <c r="J16818">
        <v>17</v>
      </c>
      <c r="L16818">
        <v>26</v>
      </c>
      <c r="N16818">
        <v>13</v>
      </c>
      <c r="P16818">
        <v>2</v>
      </c>
      <c r="Q16818">
        <v>2</v>
      </c>
      <c r="S16818">
        <v>0</v>
      </c>
    </row>
    <row r="16819" spans="1:19" x14ac:dyDescent="0.2">
      <c r="A16819" t="s">
        <v>34685</v>
      </c>
      <c r="B16819" t="s">
        <v>34497</v>
      </c>
      <c r="C16819" t="s">
        <v>901</v>
      </c>
      <c r="D16819" t="s">
        <v>1001</v>
      </c>
      <c r="E16819" s="23">
        <v>44713</v>
      </c>
      <c r="F16819">
        <v>0</v>
      </c>
      <c r="G16819">
        <v>0</v>
      </c>
      <c r="I16819">
        <v>0</v>
      </c>
      <c r="J16819">
        <v>0</v>
      </c>
      <c r="L16819">
        <v>0</v>
      </c>
      <c r="N16819">
        <v>0</v>
      </c>
      <c r="P16819">
        <v>0</v>
      </c>
      <c r="Q16819">
        <v>0</v>
      </c>
      <c r="S16819">
        <v>0</v>
      </c>
    </row>
    <row r="16820" spans="1:19" x14ac:dyDescent="0.2">
      <c r="A16820" t="s">
        <v>34686</v>
      </c>
      <c r="B16820" t="s">
        <v>34498</v>
      </c>
      <c r="C16820" t="s">
        <v>903</v>
      </c>
      <c r="D16820" t="s">
        <v>1000</v>
      </c>
      <c r="E16820" s="23">
        <v>44713</v>
      </c>
      <c r="F16820">
        <v>3.5</v>
      </c>
      <c r="G16820">
        <v>3.5</v>
      </c>
      <c r="I16820">
        <v>14</v>
      </c>
      <c r="J16820">
        <v>19</v>
      </c>
      <c r="L16820">
        <v>18</v>
      </c>
      <c r="N16820">
        <v>14</v>
      </c>
      <c r="P16820">
        <v>1</v>
      </c>
      <c r="Q16820">
        <v>3</v>
      </c>
      <c r="S16820">
        <v>0</v>
      </c>
    </row>
    <row r="16821" spans="1:19" x14ac:dyDescent="0.2">
      <c r="A16821" t="s">
        <v>34687</v>
      </c>
      <c r="B16821" t="s">
        <v>34499</v>
      </c>
      <c r="C16821" t="s">
        <v>903</v>
      </c>
      <c r="D16821" t="s">
        <v>1001</v>
      </c>
      <c r="E16821" s="23">
        <v>44713</v>
      </c>
      <c r="F16821">
        <v>0</v>
      </c>
      <c r="G16821">
        <v>0</v>
      </c>
      <c r="I16821">
        <v>0</v>
      </c>
      <c r="J16821">
        <v>0</v>
      </c>
      <c r="L16821">
        <v>0</v>
      </c>
      <c r="N16821">
        <v>0</v>
      </c>
      <c r="P16821">
        <v>0</v>
      </c>
      <c r="Q16821">
        <v>0</v>
      </c>
      <c r="S16821">
        <v>0</v>
      </c>
    </row>
    <row r="16822" spans="1:19" x14ac:dyDescent="0.2">
      <c r="A16822" t="s">
        <v>34688</v>
      </c>
      <c r="B16822" t="s">
        <v>34500</v>
      </c>
      <c r="C16822" t="s">
        <v>198</v>
      </c>
      <c r="D16822" t="s">
        <v>1002</v>
      </c>
      <c r="E16822" s="23">
        <v>44713</v>
      </c>
      <c r="F16822">
        <v>0</v>
      </c>
      <c r="G16822">
        <v>0</v>
      </c>
      <c r="I16822">
        <v>0</v>
      </c>
      <c r="J16822">
        <v>0</v>
      </c>
      <c r="L16822">
        <v>0</v>
      </c>
      <c r="N16822">
        <v>0</v>
      </c>
      <c r="P16822">
        <v>0</v>
      </c>
      <c r="Q16822">
        <v>0</v>
      </c>
      <c r="S16822">
        <v>0</v>
      </c>
    </row>
    <row r="16823" spans="1:19" x14ac:dyDescent="0.2">
      <c r="A16823" t="s">
        <v>34689</v>
      </c>
      <c r="B16823" t="s">
        <v>34501</v>
      </c>
      <c r="C16823" t="s">
        <v>25855</v>
      </c>
      <c r="D16823" t="s">
        <v>1002</v>
      </c>
      <c r="E16823" s="23">
        <v>44713</v>
      </c>
      <c r="F16823">
        <v>2</v>
      </c>
      <c r="G16823">
        <v>3</v>
      </c>
      <c r="I16823">
        <v>5</v>
      </c>
      <c r="J16823">
        <v>12</v>
      </c>
      <c r="L16823">
        <v>18</v>
      </c>
      <c r="N16823">
        <v>5</v>
      </c>
      <c r="P16823">
        <v>2</v>
      </c>
      <c r="Q16823">
        <v>2</v>
      </c>
      <c r="S16823">
        <v>0</v>
      </c>
    </row>
    <row r="16824" spans="1:19" x14ac:dyDescent="0.2">
      <c r="A16824" t="s">
        <v>34690</v>
      </c>
      <c r="B16824" t="s">
        <v>34502</v>
      </c>
      <c r="C16824" t="s">
        <v>962</v>
      </c>
      <c r="D16824" t="s">
        <v>1002</v>
      </c>
      <c r="E16824" s="23">
        <v>44713</v>
      </c>
      <c r="F16824">
        <v>0</v>
      </c>
      <c r="G16824">
        <v>0</v>
      </c>
      <c r="I16824">
        <v>0</v>
      </c>
      <c r="J16824">
        <v>0</v>
      </c>
      <c r="L16824">
        <v>0</v>
      </c>
      <c r="N16824">
        <v>0</v>
      </c>
      <c r="P16824">
        <v>0</v>
      </c>
      <c r="Q16824">
        <v>0</v>
      </c>
      <c r="S16824">
        <v>0</v>
      </c>
    </row>
    <row r="16825" spans="1:19" x14ac:dyDescent="0.2">
      <c r="A16825" t="s">
        <v>34691</v>
      </c>
      <c r="B16825" t="s">
        <v>34503</v>
      </c>
      <c r="C16825" t="s">
        <v>199</v>
      </c>
      <c r="D16825" t="s">
        <v>1002</v>
      </c>
      <c r="E16825" s="23">
        <v>44713</v>
      </c>
      <c r="F16825">
        <v>7</v>
      </c>
      <c r="G16825">
        <v>7</v>
      </c>
      <c r="I16825">
        <v>54</v>
      </c>
      <c r="J16825">
        <v>76</v>
      </c>
      <c r="L16825">
        <v>76</v>
      </c>
      <c r="N16825">
        <v>54</v>
      </c>
      <c r="P16825">
        <v>0</v>
      </c>
      <c r="Q16825">
        <v>0</v>
      </c>
      <c r="S16825">
        <v>0</v>
      </c>
    </row>
    <row r="16826" spans="1:19" x14ac:dyDescent="0.2">
      <c r="A16826" t="s">
        <v>34692</v>
      </c>
      <c r="B16826" t="s">
        <v>34504</v>
      </c>
      <c r="C16826" t="s">
        <v>348</v>
      </c>
      <c r="D16826" t="s">
        <v>1002</v>
      </c>
      <c r="E16826" s="23">
        <v>44713</v>
      </c>
      <c r="F16826">
        <v>0</v>
      </c>
      <c r="G16826">
        <v>0</v>
      </c>
      <c r="I16826">
        <v>0</v>
      </c>
      <c r="J16826">
        <v>0</v>
      </c>
      <c r="L16826">
        <v>0</v>
      </c>
      <c r="N16826">
        <v>0</v>
      </c>
      <c r="P16826">
        <v>0</v>
      </c>
      <c r="Q16826">
        <v>0</v>
      </c>
      <c r="S16826">
        <v>0</v>
      </c>
    </row>
    <row r="16827" spans="1:19" x14ac:dyDescent="0.2">
      <c r="A16827" t="s">
        <v>34693</v>
      </c>
      <c r="B16827" t="s">
        <v>34505</v>
      </c>
      <c r="C16827" t="s">
        <v>357</v>
      </c>
      <c r="D16827" t="s">
        <v>1002</v>
      </c>
      <c r="E16827" s="23">
        <v>44713</v>
      </c>
      <c r="F16827">
        <v>0</v>
      </c>
      <c r="G16827">
        <v>0</v>
      </c>
      <c r="I16827">
        <v>0</v>
      </c>
      <c r="J16827">
        <v>0</v>
      </c>
      <c r="L16827">
        <v>0</v>
      </c>
      <c r="N16827">
        <v>0</v>
      </c>
      <c r="P16827">
        <v>0</v>
      </c>
      <c r="Q16827">
        <v>0</v>
      </c>
      <c r="S16827">
        <v>0</v>
      </c>
    </row>
    <row r="16828" spans="1:19" x14ac:dyDescent="0.2">
      <c r="A16828" t="s">
        <v>34694</v>
      </c>
      <c r="B16828" t="s">
        <v>34506</v>
      </c>
      <c r="C16828" t="s">
        <v>227</v>
      </c>
      <c r="D16828" t="s">
        <v>1002</v>
      </c>
      <c r="E16828" s="23">
        <v>44713</v>
      </c>
      <c r="F16828">
        <v>0</v>
      </c>
      <c r="G16828">
        <v>0</v>
      </c>
      <c r="I16828">
        <v>0</v>
      </c>
      <c r="J16828">
        <v>0</v>
      </c>
      <c r="L16828">
        <v>0</v>
      </c>
      <c r="N16828">
        <v>0</v>
      </c>
      <c r="P16828">
        <v>0</v>
      </c>
      <c r="Q16828">
        <v>0</v>
      </c>
      <c r="S16828">
        <v>0</v>
      </c>
    </row>
    <row r="16829" spans="1:19" x14ac:dyDescent="0.2">
      <c r="A16829" t="s">
        <v>34695</v>
      </c>
      <c r="B16829" t="s">
        <v>34507</v>
      </c>
      <c r="C16829" t="s">
        <v>203</v>
      </c>
      <c r="D16829" t="s">
        <v>1002</v>
      </c>
      <c r="E16829" s="23">
        <v>44713</v>
      </c>
      <c r="F16829">
        <v>0</v>
      </c>
      <c r="G16829">
        <v>0</v>
      </c>
      <c r="I16829">
        <v>0</v>
      </c>
      <c r="J16829">
        <v>0</v>
      </c>
      <c r="L16829">
        <v>0</v>
      </c>
      <c r="N16829">
        <v>0</v>
      </c>
      <c r="P16829">
        <v>0</v>
      </c>
      <c r="Q16829">
        <v>0</v>
      </c>
      <c r="S16829">
        <v>0</v>
      </c>
    </row>
    <row r="16830" spans="1:19" x14ac:dyDescent="0.2">
      <c r="A16830" t="s">
        <v>34696</v>
      </c>
      <c r="B16830" t="s">
        <v>34508</v>
      </c>
      <c r="C16830" t="s">
        <v>387</v>
      </c>
      <c r="D16830" t="s">
        <v>1002</v>
      </c>
      <c r="E16830" s="23">
        <v>44713</v>
      </c>
      <c r="F16830">
        <v>0</v>
      </c>
      <c r="G16830">
        <v>0</v>
      </c>
      <c r="I16830">
        <v>0</v>
      </c>
      <c r="J16830">
        <v>0</v>
      </c>
      <c r="L16830">
        <v>0</v>
      </c>
      <c r="N16830">
        <v>0</v>
      </c>
      <c r="P16830">
        <v>0</v>
      </c>
      <c r="Q16830">
        <v>0</v>
      </c>
      <c r="S16830">
        <v>0</v>
      </c>
    </row>
    <row r="16831" spans="1:19" x14ac:dyDescent="0.2">
      <c r="A16831" t="s">
        <v>34697</v>
      </c>
      <c r="B16831" t="s">
        <v>34509</v>
      </c>
      <c r="C16831" t="s">
        <v>223</v>
      </c>
      <c r="D16831" t="s">
        <v>1002</v>
      </c>
      <c r="E16831" s="23">
        <v>44713</v>
      </c>
      <c r="F16831">
        <v>0</v>
      </c>
      <c r="G16831">
        <v>0</v>
      </c>
      <c r="I16831">
        <v>0</v>
      </c>
      <c r="J16831">
        <v>0</v>
      </c>
      <c r="L16831">
        <v>0</v>
      </c>
      <c r="N16831">
        <v>0</v>
      </c>
      <c r="P16831">
        <v>0</v>
      </c>
      <c r="Q16831">
        <v>0</v>
      </c>
      <c r="S16831">
        <v>0</v>
      </c>
    </row>
    <row r="16832" spans="1:19" x14ac:dyDescent="0.2">
      <c r="A16832" t="s">
        <v>34698</v>
      </c>
      <c r="B16832" t="s">
        <v>34510</v>
      </c>
      <c r="C16832" t="s">
        <v>346</v>
      </c>
      <c r="D16832" t="s">
        <v>1002</v>
      </c>
      <c r="E16832" s="23">
        <v>44713</v>
      </c>
      <c r="F16832">
        <v>0</v>
      </c>
      <c r="G16832">
        <v>0</v>
      </c>
      <c r="I16832">
        <v>0</v>
      </c>
      <c r="J16832">
        <v>0</v>
      </c>
      <c r="L16832">
        <v>0</v>
      </c>
      <c r="N16832">
        <v>0</v>
      </c>
      <c r="P16832">
        <v>0</v>
      </c>
      <c r="Q16832">
        <v>0</v>
      </c>
      <c r="S16832">
        <v>0</v>
      </c>
    </row>
    <row r="16833" spans="1:19" x14ac:dyDescent="0.2">
      <c r="A16833" t="s">
        <v>34699</v>
      </c>
      <c r="B16833" t="s">
        <v>34511</v>
      </c>
      <c r="C16833" t="s">
        <v>207</v>
      </c>
      <c r="D16833" t="s">
        <v>1002</v>
      </c>
      <c r="E16833" s="23">
        <v>44713</v>
      </c>
      <c r="F16833">
        <v>4.5</v>
      </c>
      <c r="G16833">
        <v>9</v>
      </c>
      <c r="I16833">
        <v>27</v>
      </c>
      <c r="J16833">
        <v>23</v>
      </c>
      <c r="L16833">
        <v>50</v>
      </c>
      <c r="N16833">
        <v>27</v>
      </c>
      <c r="P16833">
        <v>0</v>
      </c>
      <c r="Q16833">
        <v>0</v>
      </c>
      <c r="S16833">
        <v>0</v>
      </c>
    </row>
    <row r="16834" spans="1:19" x14ac:dyDescent="0.2">
      <c r="A16834" t="s">
        <v>34700</v>
      </c>
      <c r="B16834" t="s">
        <v>34512</v>
      </c>
      <c r="C16834" t="s">
        <v>212</v>
      </c>
      <c r="D16834" t="s">
        <v>1002</v>
      </c>
      <c r="E16834" s="23">
        <v>44713</v>
      </c>
      <c r="F16834">
        <v>1.5</v>
      </c>
      <c r="G16834">
        <v>3</v>
      </c>
      <c r="I16834">
        <v>4</v>
      </c>
      <c r="J16834">
        <v>8</v>
      </c>
      <c r="L16834">
        <v>17</v>
      </c>
      <c r="N16834">
        <v>2</v>
      </c>
      <c r="P16834">
        <v>1</v>
      </c>
      <c r="Q16834">
        <v>1</v>
      </c>
      <c r="S16834">
        <v>2</v>
      </c>
    </row>
    <row r="16835" spans="1:19" x14ac:dyDescent="0.2">
      <c r="A16835" t="s">
        <v>34701</v>
      </c>
      <c r="B16835" t="s">
        <v>34513</v>
      </c>
      <c r="C16835" t="s">
        <v>963</v>
      </c>
      <c r="D16835" t="s">
        <v>1002</v>
      </c>
      <c r="E16835" s="23">
        <v>44713</v>
      </c>
      <c r="F16835">
        <v>0</v>
      </c>
      <c r="G16835">
        <v>0</v>
      </c>
      <c r="I16835">
        <v>0</v>
      </c>
      <c r="J16835">
        <v>0</v>
      </c>
      <c r="L16835">
        <v>0</v>
      </c>
      <c r="N16835">
        <v>0</v>
      </c>
      <c r="P16835">
        <v>0</v>
      </c>
      <c r="Q16835">
        <v>0</v>
      </c>
      <c r="S16835">
        <v>0</v>
      </c>
    </row>
    <row r="16836" spans="1:19" x14ac:dyDescent="0.2">
      <c r="A16836" t="s">
        <v>34702</v>
      </c>
      <c r="B16836" t="s">
        <v>34514</v>
      </c>
      <c r="C16836" t="s">
        <v>225</v>
      </c>
      <c r="D16836" t="s">
        <v>1002</v>
      </c>
      <c r="E16836" s="23">
        <v>44713</v>
      </c>
      <c r="F16836">
        <v>3.5</v>
      </c>
      <c r="G16836">
        <v>3.5</v>
      </c>
      <c r="I16836">
        <v>17</v>
      </c>
      <c r="J16836">
        <v>49</v>
      </c>
      <c r="L16836">
        <v>49</v>
      </c>
      <c r="N16836">
        <v>17</v>
      </c>
      <c r="P16836">
        <v>0</v>
      </c>
      <c r="Q16836">
        <v>0</v>
      </c>
      <c r="S16836">
        <v>0</v>
      </c>
    </row>
    <row r="16837" spans="1:19" x14ac:dyDescent="0.2">
      <c r="A16837" t="s">
        <v>34703</v>
      </c>
      <c r="B16837" t="s">
        <v>34515</v>
      </c>
      <c r="C16837" t="s">
        <v>901</v>
      </c>
      <c r="D16837" t="s">
        <v>1002</v>
      </c>
      <c r="E16837" s="23">
        <v>44713</v>
      </c>
      <c r="F16837">
        <v>3</v>
      </c>
      <c r="G16837">
        <v>4.5</v>
      </c>
      <c r="I16837">
        <v>13</v>
      </c>
      <c r="J16837">
        <v>17</v>
      </c>
      <c r="L16837">
        <v>26</v>
      </c>
      <c r="N16837">
        <v>13</v>
      </c>
      <c r="P16837">
        <v>2</v>
      </c>
      <c r="Q16837">
        <v>2</v>
      </c>
      <c r="S16837">
        <v>0</v>
      </c>
    </row>
    <row r="16838" spans="1:19" x14ac:dyDescent="0.2">
      <c r="A16838" t="s">
        <v>34704</v>
      </c>
      <c r="B16838" t="s">
        <v>34516</v>
      </c>
      <c r="C16838" t="s">
        <v>232</v>
      </c>
      <c r="D16838" t="s">
        <v>1002</v>
      </c>
      <c r="E16838" s="23">
        <v>44713</v>
      </c>
      <c r="F16838">
        <v>11</v>
      </c>
      <c r="G16838">
        <v>12</v>
      </c>
      <c r="I16838">
        <v>99</v>
      </c>
      <c r="J16838">
        <v>106</v>
      </c>
      <c r="L16838">
        <v>111</v>
      </c>
      <c r="N16838">
        <v>97</v>
      </c>
      <c r="P16838">
        <v>5</v>
      </c>
      <c r="Q16838">
        <v>5</v>
      </c>
      <c r="S16838">
        <v>2</v>
      </c>
    </row>
    <row r="16839" spans="1:19" x14ac:dyDescent="0.2">
      <c r="A16839" t="s">
        <v>34705</v>
      </c>
      <c r="B16839" t="s">
        <v>34517</v>
      </c>
      <c r="C16839" t="s">
        <v>317</v>
      </c>
      <c r="D16839" t="s">
        <v>1002</v>
      </c>
      <c r="E16839" s="23">
        <v>44713</v>
      </c>
      <c r="F16839">
        <v>4</v>
      </c>
      <c r="G16839">
        <v>7</v>
      </c>
      <c r="I16839">
        <v>12</v>
      </c>
      <c r="J16839">
        <v>21</v>
      </c>
      <c r="L16839">
        <v>39</v>
      </c>
      <c r="N16839">
        <v>10</v>
      </c>
      <c r="P16839">
        <v>0</v>
      </c>
      <c r="Q16839">
        <v>0</v>
      </c>
      <c r="S16839">
        <v>2</v>
      </c>
    </row>
    <row r="16840" spans="1:19" x14ac:dyDescent="0.2">
      <c r="A16840" t="s">
        <v>34706</v>
      </c>
      <c r="B16840" t="s">
        <v>34518</v>
      </c>
      <c r="C16840" t="s">
        <v>25330</v>
      </c>
      <c r="D16840" t="s">
        <v>1002</v>
      </c>
      <c r="E16840" s="23">
        <v>44713</v>
      </c>
      <c r="F16840">
        <v>0</v>
      </c>
      <c r="G16840">
        <v>0</v>
      </c>
      <c r="I16840">
        <v>0</v>
      </c>
      <c r="J16840">
        <v>0</v>
      </c>
      <c r="L16840">
        <v>0</v>
      </c>
      <c r="N16840">
        <v>0</v>
      </c>
      <c r="P16840">
        <v>0</v>
      </c>
      <c r="Q16840">
        <v>0</v>
      </c>
      <c r="S16840">
        <v>0</v>
      </c>
    </row>
    <row r="16841" spans="1:19" x14ac:dyDescent="0.2">
      <c r="A16841" t="s">
        <v>34707</v>
      </c>
      <c r="B16841" t="s">
        <v>34519</v>
      </c>
      <c r="C16841" t="s">
        <v>214</v>
      </c>
      <c r="D16841" t="s">
        <v>1002</v>
      </c>
      <c r="E16841" s="23">
        <v>44713</v>
      </c>
      <c r="F16841">
        <v>14.5</v>
      </c>
      <c r="G16841">
        <v>15.5</v>
      </c>
      <c r="I16841">
        <v>89</v>
      </c>
      <c r="J16841">
        <v>121</v>
      </c>
      <c r="L16841">
        <v>124</v>
      </c>
      <c r="N16841">
        <v>86</v>
      </c>
      <c r="P16841">
        <v>3</v>
      </c>
      <c r="Q16841">
        <v>7</v>
      </c>
      <c r="S16841">
        <v>3</v>
      </c>
    </row>
    <row r="16842" spans="1:19" x14ac:dyDescent="0.2">
      <c r="A16842" t="s">
        <v>34708</v>
      </c>
      <c r="B16842" t="s">
        <v>34520</v>
      </c>
      <c r="C16842" t="s">
        <v>903</v>
      </c>
      <c r="D16842" t="s">
        <v>1002</v>
      </c>
      <c r="E16842" s="23">
        <v>44713</v>
      </c>
      <c r="F16842">
        <v>3.5</v>
      </c>
      <c r="G16842">
        <v>3.5</v>
      </c>
      <c r="I16842">
        <v>14</v>
      </c>
      <c r="J16842">
        <v>19</v>
      </c>
      <c r="L16842">
        <v>18</v>
      </c>
      <c r="N16842">
        <v>14</v>
      </c>
      <c r="P16842">
        <v>1</v>
      </c>
      <c r="Q16842">
        <v>3</v>
      </c>
      <c r="S16842">
        <v>0</v>
      </c>
    </row>
    <row r="16843" spans="1:19" x14ac:dyDescent="0.2">
      <c r="A16843" t="s">
        <v>34709</v>
      </c>
      <c r="B16843" t="s">
        <v>34521</v>
      </c>
      <c r="C16843" t="s">
        <v>230</v>
      </c>
      <c r="D16843" t="s">
        <v>1002</v>
      </c>
      <c r="E16843" s="23">
        <v>44713</v>
      </c>
      <c r="F16843">
        <v>0</v>
      </c>
      <c r="G16843">
        <v>0</v>
      </c>
      <c r="I16843">
        <v>0</v>
      </c>
      <c r="J16843">
        <v>0</v>
      </c>
      <c r="L16843">
        <v>0</v>
      </c>
      <c r="N16843">
        <v>0</v>
      </c>
      <c r="P16843">
        <v>0</v>
      </c>
      <c r="Q16843">
        <v>0</v>
      </c>
      <c r="S16843">
        <v>0</v>
      </c>
    </row>
    <row r="16844" spans="1:19" x14ac:dyDescent="0.2">
      <c r="A16844" t="s">
        <v>34710</v>
      </c>
      <c r="B16844" t="s">
        <v>34522</v>
      </c>
      <c r="C16844" t="s">
        <v>234</v>
      </c>
      <c r="D16844" t="s">
        <v>1002</v>
      </c>
      <c r="E16844" s="23">
        <v>44713</v>
      </c>
      <c r="F16844">
        <v>0</v>
      </c>
      <c r="G16844">
        <v>0</v>
      </c>
      <c r="I16844">
        <v>0</v>
      </c>
      <c r="J16844">
        <v>0</v>
      </c>
      <c r="L16844">
        <v>0</v>
      </c>
      <c r="N16844">
        <v>0</v>
      </c>
      <c r="P16844">
        <v>0</v>
      </c>
      <c r="Q16844">
        <v>0</v>
      </c>
      <c r="S16844">
        <v>0</v>
      </c>
    </row>
    <row r="16845" spans="1:19" x14ac:dyDescent="0.2">
      <c r="A16845" t="s">
        <v>34711</v>
      </c>
      <c r="B16845" t="s">
        <v>34523</v>
      </c>
      <c r="C16845" t="s">
        <v>217</v>
      </c>
      <c r="D16845" t="s">
        <v>1002</v>
      </c>
      <c r="E16845" s="23">
        <v>44713</v>
      </c>
      <c r="F16845">
        <v>0</v>
      </c>
      <c r="G16845">
        <v>0</v>
      </c>
      <c r="I16845">
        <v>0</v>
      </c>
      <c r="J16845">
        <v>0</v>
      </c>
      <c r="L16845">
        <v>0</v>
      </c>
      <c r="N16845">
        <v>0</v>
      </c>
      <c r="P16845">
        <v>0</v>
      </c>
      <c r="Q16845">
        <v>0</v>
      </c>
      <c r="S16845">
        <v>0</v>
      </c>
    </row>
    <row r="16846" spans="1:19" x14ac:dyDescent="0.2">
      <c r="A16846" t="s">
        <v>34712</v>
      </c>
      <c r="B16846" t="s">
        <v>34524</v>
      </c>
      <c r="C16846" t="s">
        <v>342</v>
      </c>
      <c r="D16846" t="s">
        <v>1002</v>
      </c>
      <c r="E16846" s="23">
        <v>44713</v>
      </c>
      <c r="F16846">
        <v>2</v>
      </c>
      <c r="G16846">
        <v>2</v>
      </c>
      <c r="I16846">
        <v>17</v>
      </c>
      <c r="J16846">
        <v>22</v>
      </c>
      <c r="L16846">
        <v>22</v>
      </c>
      <c r="N16846">
        <v>17</v>
      </c>
      <c r="P16846">
        <v>0</v>
      </c>
      <c r="Q16846">
        <v>0</v>
      </c>
      <c r="S16846">
        <v>0</v>
      </c>
    </row>
    <row r="16847" spans="1:19" x14ac:dyDescent="0.2">
      <c r="A16847" t="s">
        <v>34713</v>
      </c>
      <c r="B16847" t="s">
        <v>34525</v>
      </c>
      <c r="C16847" t="s">
        <v>220</v>
      </c>
      <c r="D16847" t="s">
        <v>1002</v>
      </c>
      <c r="E16847" s="23">
        <v>44713</v>
      </c>
      <c r="F16847">
        <v>0</v>
      </c>
      <c r="G16847">
        <v>0</v>
      </c>
      <c r="I16847">
        <v>0</v>
      </c>
      <c r="J16847">
        <v>0</v>
      </c>
      <c r="L16847">
        <v>0</v>
      </c>
      <c r="N16847">
        <v>0</v>
      </c>
      <c r="P16847">
        <v>0</v>
      </c>
      <c r="Q16847">
        <v>0</v>
      </c>
      <c r="S16847">
        <v>0</v>
      </c>
    </row>
    <row r="16848" spans="1:19" x14ac:dyDescent="0.2">
      <c r="A16848" t="s">
        <v>34714</v>
      </c>
      <c r="B16848" t="s">
        <v>34526</v>
      </c>
      <c r="C16848" t="s">
        <v>242</v>
      </c>
      <c r="D16848" t="s">
        <v>1000</v>
      </c>
      <c r="E16848" s="23">
        <v>44713</v>
      </c>
      <c r="F16848">
        <v>0</v>
      </c>
      <c r="G16848">
        <v>0</v>
      </c>
      <c r="I16848">
        <v>0</v>
      </c>
      <c r="J16848">
        <v>0</v>
      </c>
      <c r="L16848">
        <v>0</v>
      </c>
      <c r="N16848">
        <v>0</v>
      </c>
      <c r="P16848">
        <v>0</v>
      </c>
      <c r="Q16848">
        <v>0</v>
      </c>
      <c r="S16848">
        <v>0</v>
      </c>
    </row>
    <row r="16849" spans="1:19" x14ac:dyDescent="0.2">
      <c r="A16849" t="s">
        <v>34715</v>
      </c>
      <c r="B16849" t="s">
        <v>34527</v>
      </c>
      <c r="C16849" t="s">
        <v>242</v>
      </c>
      <c r="D16849" t="s">
        <v>1002</v>
      </c>
      <c r="E16849" s="23">
        <v>44713</v>
      </c>
      <c r="F16849">
        <v>0</v>
      </c>
      <c r="G16849">
        <v>0</v>
      </c>
      <c r="I16849">
        <v>0</v>
      </c>
      <c r="J16849">
        <v>0</v>
      </c>
      <c r="L16849">
        <v>0</v>
      </c>
      <c r="N16849">
        <v>0</v>
      </c>
      <c r="P16849">
        <v>0</v>
      </c>
      <c r="Q16849">
        <v>0</v>
      </c>
      <c r="S16849">
        <v>0</v>
      </c>
    </row>
    <row r="16850" spans="1:19" x14ac:dyDescent="0.2">
      <c r="A16850" t="s">
        <v>34716</v>
      </c>
      <c r="B16850" t="s">
        <v>34528</v>
      </c>
      <c r="C16850" t="s">
        <v>2724</v>
      </c>
      <c r="D16850" t="s">
        <v>1000</v>
      </c>
      <c r="E16850" s="23">
        <v>44713</v>
      </c>
      <c r="F16850">
        <v>3</v>
      </c>
      <c r="G16850">
        <v>4</v>
      </c>
      <c r="I16850">
        <v>16</v>
      </c>
      <c r="J16850">
        <v>17</v>
      </c>
      <c r="L16850">
        <v>22</v>
      </c>
      <c r="N16850">
        <v>16</v>
      </c>
      <c r="P16850">
        <v>1</v>
      </c>
      <c r="Q16850">
        <v>3</v>
      </c>
      <c r="S16850">
        <v>0</v>
      </c>
    </row>
    <row r="16851" spans="1:19" x14ac:dyDescent="0.2">
      <c r="A16851" t="s">
        <v>34717</v>
      </c>
      <c r="B16851" t="s">
        <v>34529</v>
      </c>
      <c r="C16851" t="s">
        <v>2724</v>
      </c>
      <c r="D16851" t="s">
        <v>1001</v>
      </c>
      <c r="E16851" s="23">
        <v>44713</v>
      </c>
      <c r="F16851">
        <v>0</v>
      </c>
      <c r="G16851">
        <v>0</v>
      </c>
      <c r="I16851">
        <v>0</v>
      </c>
      <c r="J16851">
        <v>0</v>
      </c>
      <c r="L16851">
        <v>0</v>
      </c>
      <c r="N16851">
        <v>0</v>
      </c>
      <c r="P16851">
        <v>0</v>
      </c>
      <c r="Q16851">
        <v>0</v>
      </c>
      <c r="S16851">
        <v>0</v>
      </c>
    </row>
    <row r="16852" spans="1:19" x14ac:dyDescent="0.2">
      <c r="A16852" t="s">
        <v>34718</v>
      </c>
      <c r="B16852" t="s">
        <v>34530</v>
      </c>
      <c r="C16852" t="s">
        <v>2724</v>
      </c>
      <c r="D16852" t="s">
        <v>1002</v>
      </c>
      <c r="E16852" s="23">
        <v>44713</v>
      </c>
      <c r="F16852">
        <v>3</v>
      </c>
      <c r="G16852">
        <v>4</v>
      </c>
      <c r="I16852">
        <v>16</v>
      </c>
      <c r="J16852">
        <v>17</v>
      </c>
      <c r="L16852">
        <v>22</v>
      </c>
      <c r="N16852">
        <v>16</v>
      </c>
      <c r="P16852">
        <v>1</v>
      </c>
      <c r="Q16852">
        <v>3</v>
      </c>
      <c r="S16852">
        <v>0</v>
      </c>
    </row>
    <row r="16853" spans="1:19" x14ac:dyDescent="0.2">
      <c r="A16853" t="s">
        <v>34719</v>
      </c>
      <c r="B16853" t="s">
        <v>34531</v>
      </c>
      <c r="C16853" t="s">
        <v>237</v>
      </c>
      <c r="D16853" t="s">
        <v>1000</v>
      </c>
      <c r="E16853" s="23">
        <v>44713</v>
      </c>
      <c r="F16853">
        <v>8</v>
      </c>
      <c r="G16853">
        <v>10</v>
      </c>
      <c r="I16853">
        <v>23</v>
      </c>
      <c r="J16853">
        <v>48</v>
      </c>
      <c r="L16853">
        <v>57</v>
      </c>
      <c r="N16853">
        <v>20</v>
      </c>
      <c r="P16853">
        <v>5</v>
      </c>
      <c r="Q16853">
        <v>9</v>
      </c>
      <c r="S16853">
        <v>3</v>
      </c>
    </row>
    <row r="16854" spans="1:19" x14ac:dyDescent="0.2">
      <c r="A16854" t="s">
        <v>34720</v>
      </c>
      <c r="B16854" t="s">
        <v>34532</v>
      </c>
      <c r="C16854" t="s">
        <v>237</v>
      </c>
      <c r="D16854" t="s">
        <v>1002</v>
      </c>
      <c r="E16854" s="23">
        <v>44713</v>
      </c>
      <c r="F16854">
        <v>8</v>
      </c>
      <c r="G16854">
        <v>10</v>
      </c>
      <c r="I16854">
        <v>23</v>
      </c>
      <c r="J16854">
        <v>48</v>
      </c>
      <c r="L16854">
        <v>57</v>
      </c>
      <c r="N16854">
        <v>20</v>
      </c>
      <c r="P16854">
        <v>5</v>
      </c>
      <c r="Q16854">
        <v>9</v>
      </c>
      <c r="S16854">
        <v>3</v>
      </c>
    </row>
    <row r="16855" spans="1:19" x14ac:dyDescent="0.2">
      <c r="A16855" t="s">
        <v>34721</v>
      </c>
      <c r="B16855" t="s">
        <v>34533</v>
      </c>
      <c r="C16855" t="s">
        <v>238</v>
      </c>
      <c r="D16855" t="s">
        <v>1000</v>
      </c>
      <c r="E16855" s="23">
        <v>44713</v>
      </c>
      <c r="F16855">
        <v>3</v>
      </c>
      <c r="G16855">
        <v>4</v>
      </c>
      <c r="I16855">
        <v>12</v>
      </c>
      <c r="J16855">
        <v>15</v>
      </c>
      <c r="L16855">
        <v>20</v>
      </c>
      <c r="N16855">
        <v>10</v>
      </c>
      <c r="P16855">
        <v>2</v>
      </c>
      <c r="Q16855">
        <v>2</v>
      </c>
      <c r="S16855">
        <v>2</v>
      </c>
    </row>
    <row r="16856" spans="1:19" x14ac:dyDescent="0.2">
      <c r="A16856" t="s">
        <v>34722</v>
      </c>
      <c r="B16856" t="s">
        <v>34534</v>
      </c>
      <c r="C16856" t="s">
        <v>238</v>
      </c>
      <c r="D16856" t="s">
        <v>1002</v>
      </c>
      <c r="E16856" s="23">
        <v>44713</v>
      </c>
      <c r="F16856">
        <v>3</v>
      </c>
      <c r="G16856">
        <v>4</v>
      </c>
      <c r="I16856">
        <v>12</v>
      </c>
      <c r="J16856">
        <v>15</v>
      </c>
      <c r="L16856">
        <v>20</v>
      </c>
      <c r="N16856">
        <v>10</v>
      </c>
      <c r="P16856">
        <v>2</v>
      </c>
      <c r="Q16856">
        <v>2</v>
      </c>
      <c r="S16856">
        <v>2</v>
      </c>
    </row>
    <row r="16857" spans="1:19" x14ac:dyDescent="0.2">
      <c r="A16857" t="s">
        <v>34723</v>
      </c>
      <c r="B16857" t="s">
        <v>34535</v>
      </c>
      <c r="C16857" t="s">
        <v>239</v>
      </c>
      <c r="D16857" t="s">
        <v>1000</v>
      </c>
      <c r="E16857" s="23">
        <v>44713</v>
      </c>
      <c r="F16857">
        <v>0</v>
      </c>
      <c r="G16857">
        <v>0</v>
      </c>
      <c r="I16857">
        <v>0</v>
      </c>
      <c r="J16857">
        <v>0</v>
      </c>
      <c r="L16857">
        <v>0</v>
      </c>
      <c r="N16857">
        <v>0</v>
      </c>
      <c r="P16857">
        <v>0</v>
      </c>
      <c r="Q16857">
        <v>0</v>
      </c>
      <c r="S16857">
        <v>0</v>
      </c>
    </row>
    <row r="16858" spans="1:19" x14ac:dyDescent="0.2">
      <c r="A16858" t="s">
        <v>34724</v>
      </c>
      <c r="B16858" t="s">
        <v>34536</v>
      </c>
      <c r="C16858" t="s">
        <v>239</v>
      </c>
      <c r="D16858" t="s">
        <v>1002</v>
      </c>
      <c r="E16858" s="23">
        <v>44713</v>
      </c>
      <c r="F16858">
        <v>0</v>
      </c>
      <c r="G16858">
        <v>0</v>
      </c>
      <c r="I16858">
        <v>0</v>
      </c>
      <c r="J16858">
        <v>0</v>
      </c>
      <c r="L16858">
        <v>0</v>
      </c>
      <c r="N16858">
        <v>0</v>
      </c>
      <c r="P16858">
        <v>0</v>
      </c>
      <c r="Q16858">
        <v>0</v>
      </c>
      <c r="S16858">
        <v>0</v>
      </c>
    </row>
    <row r="16859" spans="1:19" x14ac:dyDescent="0.2">
      <c r="A16859" t="s">
        <v>34725</v>
      </c>
      <c r="B16859" t="s">
        <v>34537</v>
      </c>
      <c r="C16859" t="s">
        <v>1988</v>
      </c>
      <c r="D16859" t="s">
        <v>1000</v>
      </c>
      <c r="E16859" s="23">
        <v>44713</v>
      </c>
      <c r="F16859">
        <v>3.5</v>
      </c>
      <c r="G16859">
        <v>4</v>
      </c>
      <c r="I16859">
        <v>11</v>
      </c>
      <c r="J16859">
        <v>19</v>
      </c>
      <c r="L16859">
        <v>22</v>
      </c>
      <c r="N16859">
        <v>11</v>
      </c>
      <c r="P16859">
        <v>2</v>
      </c>
      <c r="Q16859">
        <v>2</v>
      </c>
      <c r="S16859">
        <v>0</v>
      </c>
    </row>
    <row r="16860" spans="1:19" x14ac:dyDescent="0.2">
      <c r="A16860" t="s">
        <v>34726</v>
      </c>
      <c r="B16860" t="s">
        <v>34538</v>
      </c>
      <c r="C16860" t="s">
        <v>1988</v>
      </c>
      <c r="D16860" t="s">
        <v>1001</v>
      </c>
      <c r="E16860" s="23">
        <v>44713</v>
      </c>
      <c r="F16860">
        <v>0</v>
      </c>
      <c r="G16860">
        <v>0</v>
      </c>
      <c r="I16860">
        <v>0</v>
      </c>
      <c r="J16860">
        <v>0</v>
      </c>
      <c r="L16860">
        <v>0</v>
      </c>
      <c r="N16860">
        <v>0</v>
      </c>
      <c r="P16860">
        <v>0</v>
      </c>
      <c r="Q16860">
        <v>0</v>
      </c>
      <c r="S16860">
        <v>0</v>
      </c>
    </row>
    <row r="16861" spans="1:19" x14ac:dyDescent="0.2">
      <c r="A16861" t="s">
        <v>34727</v>
      </c>
      <c r="B16861" t="s">
        <v>34539</v>
      </c>
      <c r="C16861" t="s">
        <v>1988</v>
      </c>
      <c r="D16861" t="s">
        <v>1002</v>
      </c>
      <c r="E16861" s="23">
        <v>44713</v>
      </c>
      <c r="F16861">
        <v>3.5</v>
      </c>
      <c r="G16861">
        <v>4</v>
      </c>
      <c r="I16861">
        <v>11</v>
      </c>
      <c r="J16861">
        <v>19</v>
      </c>
      <c r="L16861">
        <v>22</v>
      </c>
      <c r="N16861">
        <v>11</v>
      </c>
      <c r="P16861">
        <v>2</v>
      </c>
      <c r="Q16861">
        <v>2</v>
      </c>
      <c r="S16861">
        <v>0</v>
      </c>
    </row>
    <row r="16862" spans="1:19" x14ac:dyDescent="0.2">
      <c r="A16862" t="s">
        <v>34728</v>
      </c>
      <c r="B16862" t="s">
        <v>34540</v>
      </c>
      <c r="C16862" t="s">
        <v>966</v>
      </c>
      <c r="D16862" t="s">
        <v>1000</v>
      </c>
      <c r="E16862" s="23">
        <v>44713</v>
      </c>
      <c r="F16862">
        <v>0</v>
      </c>
      <c r="G16862">
        <v>0</v>
      </c>
      <c r="I16862">
        <v>0</v>
      </c>
      <c r="J16862">
        <v>0</v>
      </c>
      <c r="L16862">
        <v>0</v>
      </c>
      <c r="N16862">
        <v>0</v>
      </c>
      <c r="P16862">
        <v>0</v>
      </c>
      <c r="Q16862">
        <v>0</v>
      </c>
      <c r="S16862">
        <v>0</v>
      </c>
    </row>
    <row r="16863" spans="1:19" x14ac:dyDescent="0.2">
      <c r="A16863" t="s">
        <v>34729</v>
      </c>
      <c r="B16863" t="s">
        <v>34541</v>
      </c>
      <c r="C16863" t="s">
        <v>966</v>
      </c>
      <c r="D16863" t="s">
        <v>1002</v>
      </c>
      <c r="E16863" s="23">
        <v>44713</v>
      </c>
      <c r="F16863">
        <v>0</v>
      </c>
      <c r="G16863">
        <v>0</v>
      </c>
      <c r="I16863">
        <v>0</v>
      </c>
      <c r="J16863">
        <v>0</v>
      </c>
      <c r="L16863">
        <v>0</v>
      </c>
      <c r="N16863">
        <v>0</v>
      </c>
      <c r="P16863">
        <v>0</v>
      </c>
      <c r="Q16863">
        <v>0</v>
      </c>
      <c r="S16863">
        <v>0</v>
      </c>
    </row>
    <row r="16864" spans="1:19" x14ac:dyDescent="0.2">
      <c r="A16864" t="s">
        <v>34730</v>
      </c>
      <c r="B16864" t="s">
        <v>34542</v>
      </c>
      <c r="C16864" t="s">
        <v>240</v>
      </c>
      <c r="D16864" t="s">
        <v>1000</v>
      </c>
      <c r="E16864" s="23">
        <v>44713</v>
      </c>
      <c r="F16864">
        <v>7.5</v>
      </c>
      <c r="G16864">
        <v>12</v>
      </c>
      <c r="I16864">
        <v>33</v>
      </c>
      <c r="J16864">
        <v>39</v>
      </c>
      <c r="L16864">
        <v>66</v>
      </c>
      <c r="N16864">
        <v>29</v>
      </c>
      <c r="P16864">
        <v>1</v>
      </c>
      <c r="Q16864">
        <v>1</v>
      </c>
      <c r="S16864">
        <v>4</v>
      </c>
    </row>
    <row r="16865" spans="1:19" x14ac:dyDescent="0.2">
      <c r="A16865" t="s">
        <v>34731</v>
      </c>
      <c r="B16865" t="s">
        <v>34543</v>
      </c>
      <c r="C16865" t="s">
        <v>240</v>
      </c>
      <c r="D16865" t="s">
        <v>1002</v>
      </c>
      <c r="E16865" s="23">
        <v>44713</v>
      </c>
      <c r="F16865">
        <v>7.5</v>
      </c>
      <c r="G16865">
        <v>12</v>
      </c>
      <c r="I16865">
        <v>33</v>
      </c>
      <c r="J16865">
        <v>39</v>
      </c>
      <c r="L16865">
        <v>66</v>
      </c>
      <c r="N16865">
        <v>29</v>
      </c>
      <c r="P16865">
        <v>1</v>
      </c>
      <c r="Q16865">
        <v>1</v>
      </c>
      <c r="S16865">
        <v>4</v>
      </c>
    </row>
    <row r="16866" spans="1:19" x14ac:dyDescent="0.2">
      <c r="A16866" t="s">
        <v>34732</v>
      </c>
      <c r="B16866" t="s">
        <v>34544</v>
      </c>
      <c r="C16866" t="s">
        <v>241</v>
      </c>
      <c r="D16866" t="s">
        <v>1000</v>
      </c>
      <c r="E16866" s="23">
        <v>44713</v>
      </c>
      <c r="F16866">
        <v>29</v>
      </c>
      <c r="G16866">
        <v>29</v>
      </c>
      <c r="I16866">
        <v>246</v>
      </c>
      <c r="J16866">
        <v>323</v>
      </c>
      <c r="L16866">
        <v>323</v>
      </c>
      <c r="N16866">
        <v>246</v>
      </c>
      <c r="P16866">
        <v>3</v>
      </c>
      <c r="Q16866">
        <v>3</v>
      </c>
      <c r="S16866">
        <v>0</v>
      </c>
    </row>
    <row r="16867" spans="1:19" x14ac:dyDescent="0.2">
      <c r="A16867" t="s">
        <v>34733</v>
      </c>
      <c r="B16867" t="s">
        <v>34545</v>
      </c>
      <c r="C16867" t="s">
        <v>241</v>
      </c>
      <c r="D16867" t="s">
        <v>1002</v>
      </c>
      <c r="E16867" s="23">
        <v>44713</v>
      </c>
      <c r="F16867">
        <v>29</v>
      </c>
      <c r="G16867">
        <v>29</v>
      </c>
      <c r="I16867">
        <v>246</v>
      </c>
      <c r="J16867">
        <v>323</v>
      </c>
      <c r="L16867">
        <v>323</v>
      </c>
      <c r="N16867">
        <v>246</v>
      </c>
      <c r="P16867">
        <v>3</v>
      </c>
      <c r="Q16867">
        <v>3</v>
      </c>
      <c r="S16867">
        <v>0</v>
      </c>
    </row>
    <row r="16868" spans="1:19" x14ac:dyDescent="0.2">
      <c r="A16868" t="s">
        <v>34734</v>
      </c>
      <c r="B16868" t="s">
        <v>34546</v>
      </c>
      <c r="C16868" t="s">
        <v>318</v>
      </c>
      <c r="D16868" t="s">
        <v>1000</v>
      </c>
      <c r="E16868" s="23">
        <v>44713</v>
      </c>
      <c r="F16868">
        <v>2.5</v>
      </c>
      <c r="G16868">
        <v>7</v>
      </c>
      <c r="I16868">
        <v>10</v>
      </c>
      <c r="J16868">
        <v>13</v>
      </c>
      <c r="L16868">
        <v>40</v>
      </c>
      <c r="N16868">
        <v>10</v>
      </c>
      <c r="P16868">
        <v>0</v>
      </c>
      <c r="Q16868">
        <v>0</v>
      </c>
      <c r="S16868">
        <v>0</v>
      </c>
    </row>
    <row r="16869" spans="1:19" x14ac:dyDescent="0.2">
      <c r="A16869" t="s">
        <v>34735</v>
      </c>
      <c r="B16869" t="s">
        <v>34547</v>
      </c>
      <c r="C16869" t="s">
        <v>318</v>
      </c>
      <c r="D16869" t="s">
        <v>1002</v>
      </c>
      <c r="E16869" s="23">
        <v>44713</v>
      </c>
      <c r="F16869">
        <v>2.5</v>
      </c>
      <c r="G16869">
        <v>7</v>
      </c>
      <c r="I16869">
        <v>10</v>
      </c>
      <c r="J16869">
        <v>13</v>
      </c>
      <c r="L16869">
        <v>40</v>
      </c>
      <c r="N16869">
        <v>10</v>
      </c>
      <c r="P16869">
        <v>0</v>
      </c>
      <c r="Q16869">
        <v>0</v>
      </c>
      <c r="S16869">
        <v>0</v>
      </c>
    </row>
    <row r="16870" spans="1:19" x14ac:dyDescent="0.2">
      <c r="A16870" t="s">
        <v>34736</v>
      </c>
      <c r="B16870" t="s">
        <v>34548</v>
      </c>
      <c r="C16870" t="s">
        <v>896</v>
      </c>
      <c r="D16870" t="s">
        <v>1000</v>
      </c>
      <c r="E16870" s="23">
        <v>44713</v>
      </c>
      <c r="F16870">
        <v>56.5</v>
      </c>
      <c r="G16870">
        <v>70</v>
      </c>
      <c r="I16870">
        <v>351</v>
      </c>
      <c r="J16870">
        <v>474</v>
      </c>
      <c r="L16870">
        <v>550</v>
      </c>
      <c r="N16870">
        <v>342</v>
      </c>
      <c r="O16870" t="s">
        <v>904</v>
      </c>
      <c r="P16870">
        <v>14</v>
      </c>
      <c r="Q16870">
        <v>20</v>
      </c>
      <c r="S16870">
        <v>9</v>
      </c>
    </row>
    <row r="16871" spans="1:19" x14ac:dyDescent="0.2">
      <c r="A16871" t="s">
        <v>34737</v>
      </c>
      <c r="B16871" t="s">
        <v>34549</v>
      </c>
      <c r="C16871" t="s">
        <v>899</v>
      </c>
      <c r="D16871" t="s">
        <v>1001</v>
      </c>
      <c r="E16871" s="23">
        <v>44713</v>
      </c>
      <c r="F16871">
        <v>0</v>
      </c>
      <c r="G16871">
        <v>0</v>
      </c>
      <c r="I16871">
        <v>0</v>
      </c>
      <c r="J16871">
        <v>0</v>
      </c>
      <c r="L16871">
        <v>0</v>
      </c>
      <c r="N16871">
        <v>0</v>
      </c>
      <c r="O16871" t="s">
        <v>904</v>
      </c>
      <c r="P16871">
        <v>0</v>
      </c>
      <c r="Q16871">
        <v>0</v>
      </c>
      <c r="S16871">
        <v>0</v>
      </c>
    </row>
    <row r="16872" spans="1:19" x14ac:dyDescent="0.2">
      <c r="A16872" t="s">
        <v>34738</v>
      </c>
      <c r="B16872" t="s">
        <v>34550</v>
      </c>
      <c r="C16872" t="s">
        <v>1237</v>
      </c>
      <c r="D16872" t="s">
        <v>1000</v>
      </c>
      <c r="E16872" s="23">
        <v>44713</v>
      </c>
      <c r="F16872">
        <v>14</v>
      </c>
      <c r="G16872">
        <v>20</v>
      </c>
      <c r="I16872">
        <v>60</v>
      </c>
      <c r="J16872">
        <v>75</v>
      </c>
      <c r="L16872">
        <v>110</v>
      </c>
      <c r="N16872">
        <v>56</v>
      </c>
      <c r="P16872">
        <v>4</v>
      </c>
      <c r="Q16872">
        <v>6</v>
      </c>
      <c r="S16872">
        <v>4</v>
      </c>
    </row>
    <row r="16873" spans="1:19" x14ac:dyDescent="0.2">
      <c r="A16873" t="s">
        <v>34739</v>
      </c>
      <c r="B16873" t="s">
        <v>34551</v>
      </c>
      <c r="C16873" t="s">
        <v>1237</v>
      </c>
      <c r="D16873" t="s">
        <v>1001</v>
      </c>
      <c r="E16873" s="23">
        <v>44713</v>
      </c>
      <c r="F16873">
        <v>0</v>
      </c>
      <c r="G16873">
        <v>0</v>
      </c>
      <c r="I16873">
        <v>0</v>
      </c>
      <c r="J16873">
        <v>0</v>
      </c>
      <c r="L16873">
        <v>0</v>
      </c>
      <c r="N16873">
        <v>0</v>
      </c>
      <c r="P16873">
        <v>0</v>
      </c>
      <c r="Q16873">
        <v>0</v>
      </c>
      <c r="S16873">
        <v>0</v>
      </c>
    </row>
    <row r="16874" spans="1:19" x14ac:dyDescent="0.2">
      <c r="A16874" t="s">
        <v>34740</v>
      </c>
      <c r="B16874" t="s">
        <v>34552</v>
      </c>
      <c r="C16874" t="s">
        <v>1237</v>
      </c>
      <c r="D16874" t="s">
        <v>1002</v>
      </c>
      <c r="E16874" s="23">
        <v>44713</v>
      </c>
      <c r="F16874">
        <v>14</v>
      </c>
      <c r="G16874">
        <v>20</v>
      </c>
      <c r="I16874">
        <v>60</v>
      </c>
      <c r="J16874">
        <v>75</v>
      </c>
      <c r="L16874">
        <v>110</v>
      </c>
      <c r="N16874">
        <v>56</v>
      </c>
      <c r="P16874">
        <v>4</v>
      </c>
      <c r="Q16874">
        <v>6</v>
      </c>
      <c r="S16874">
        <v>4</v>
      </c>
    </row>
    <row r="16875" spans="1:19" x14ac:dyDescent="0.2">
      <c r="A16875" t="s">
        <v>34741</v>
      </c>
      <c r="B16875" t="s">
        <v>34553</v>
      </c>
      <c r="C16875" t="s">
        <v>235</v>
      </c>
      <c r="D16875" t="s">
        <v>1002</v>
      </c>
      <c r="E16875" s="23">
        <v>44713</v>
      </c>
      <c r="F16875">
        <v>56.5</v>
      </c>
      <c r="G16875">
        <v>70</v>
      </c>
      <c r="I16875">
        <v>351</v>
      </c>
      <c r="J16875">
        <v>474</v>
      </c>
      <c r="L16875">
        <v>550</v>
      </c>
      <c r="N16875">
        <v>342</v>
      </c>
      <c r="P16875">
        <v>14</v>
      </c>
      <c r="Q16875">
        <v>20</v>
      </c>
      <c r="S16875">
        <v>9</v>
      </c>
    </row>
    <row r="16876" spans="1:19" x14ac:dyDescent="0.2">
      <c r="A16876" t="s">
        <v>34930</v>
      </c>
      <c r="B16876" t="s">
        <v>34742</v>
      </c>
      <c r="C16876" t="s">
        <v>228</v>
      </c>
      <c r="D16876" t="s">
        <v>1000</v>
      </c>
      <c r="E16876" s="23">
        <v>44743</v>
      </c>
      <c r="F16876">
        <v>0</v>
      </c>
      <c r="G16876">
        <v>0</v>
      </c>
      <c r="I16876">
        <v>0</v>
      </c>
      <c r="J16876">
        <v>0</v>
      </c>
      <c r="L16876">
        <v>0</v>
      </c>
      <c r="N16876">
        <v>0</v>
      </c>
      <c r="P16876">
        <v>0</v>
      </c>
      <c r="Q16876">
        <v>0</v>
      </c>
      <c r="S16876">
        <v>0</v>
      </c>
    </row>
    <row r="16877" spans="1:19" x14ac:dyDescent="0.2">
      <c r="A16877" t="s">
        <v>34931</v>
      </c>
      <c r="B16877" t="s">
        <v>34743</v>
      </c>
      <c r="C16877" t="s">
        <v>211</v>
      </c>
      <c r="D16877" t="s">
        <v>1000</v>
      </c>
      <c r="E16877" s="23">
        <v>44743</v>
      </c>
      <c r="F16877">
        <v>0</v>
      </c>
      <c r="G16877">
        <v>0</v>
      </c>
      <c r="I16877">
        <v>0</v>
      </c>
      <c r="J16877">
        <v>0</v>
      </c>
      <c r="L16877">
        <v>0</v>
      </c>
      <c r="N16877">
        <v>0</v>
      </c>
      <c r="P16877">
        <v>0</v>
      </c>
      <c r="Q16877">
        <v>0</v>
      </c>
      <c r="S16877">
        <v>0</v>
      </c>
    </row>
    <row r="16878" spans="1:19" x14ac:dyDescent="0.2">
      <c r="A16878" t="s">
        <v>34932</v>
      </c>
      <c r="B16878" t="s">
        <v>34744</v>
      </c>
      <c r="C16878" t="s">
        <v>213</v>
      </c>
      <c r="D16878" t="s">
        <v>1000</v>
      </c>
      <c r="E16878" s="23">
        <v>44743</v>
      </c>
      <c r="F16878">
        <v>0</v>
      </c>
      <c r="G16878">
        <v>0</v>
      </c>
      <c r="I16878">
        <v>0</v>
      </c>
      <c r="J16878">
        <v>0</v>
      </c>
      <c r="L16878">
        <v>0</v>
      </c>
      <c r="N16878">
        <v>0</v>
      </c>
      <c r="P16878">
        <v>0</v>
      </c>
      <c r="Q16878">
        <v>0</v>
      </c>
      <c r="S16878">
        <v>0</v>
      </c>
    </row>
    <row r="16879" spans="1:19" x14ac:dyDescent="0.2">
      <c r="A16879" t="s">
        <v>34933</v>
      </c>
      <c r="B16879" t="s">
        <v>34745</v>
      </c>
      <c r="C16879" t="s">
        <v>229</v>
      </c>
      <c r="D16879" t="s">
        <v>1000</v>
      </c>
      <c r="E16879" s="23">
        <v>44743</v>
      </c>
      <c r="F16879">
        <v>0</v>
      </c>
      <c r="G16879">
        <v>0</v>
      </c>
      <c r="I16879">
        <v>0</v>
      </c>
      <c r="J16879">
        <v>0</v>
      </c>
      <c r="L16879">
        <v>0</v>
      </c>
      <c r="N16879">
        <v>0</v>
      </c>
      <c r="P16879">
        <v>0</v>
      </c>
      <c r="Q16879">
        <v>0</v>
      </c>
      <c r="S16879">
        <v>0</v>
      </c>
    </row>
    <row r="16880" spans="1:19" x14ac:dyDescent="0.2">
      <c r="A16880" t="s">
        <v>34934</v>
      </c>
      <c r="B16880" t="s">
        <v>34746</v>
      </c>
      <c r="C16880" t="s">
        <v>1051</v>
      </c>
      <c r="D16880" t="s">
        <v>1000</v>
      </c>
      <c r="E16880" s="23">
        <v>44743</v>
      </c>
      <c r="F16880">
        <v>0</v>
      </c>
      <c r="G16880">
        <v>0</v>
      </c>
      <c r="I16880">
        <v>0</v>
      </c>
      <c r="J16880">
        <v>0</v>
      </c>
      <c r="L16880">
        <v>0</v>
      </c>
      <c r="N16880">
        <v>0</v>
      </c>
      <c r="P16880">
        <v>0</v>
      </c>
      <c r="Q16880">
        <v>0</v>
      </c>
      <c r="S16880">
        <v>0</v>
      </c>
    </row>
    <row r="16881" spans="1:19" x14ac:dyDescent="0.2">
      <c r="A16881" t="s">
        <v>34935</v>
      </c>
      <c r="B16881" t="s">
        <v>34747</v>
      </c>
      <c r="C16881" t="s">
        <v>1048</v>
      </c>
      <c r="D16881" t="s">
        <v>1000</v>
      </c>
      <c r="E16881" s="23">
        <v>44743</v>
      </c>
      <c r="F16881">
        <v>0</v>
      </c>
      <c r="G16881">
        <v>0</v>
      </c>
      <c r="I16881">
        <v>0</v>
      </c>
      <c r="J16881">
        <v>0</v>
      </c>
      <c r="L16881">
        <v>0</v>
      </c>
      <c r="N16881">
        <v>0</v>
      </c>
      <c r="P16881">
        <v>0</v>
      </c>
      <c r="Q16881">
        <v>0</v>
      </c>
      <c r="S16881">
        <v>0</v>
      </c>
    </row>
    <row r="16882" spans="1:19" x14ac:dyDescent="0.2">
      <c r="A16882" t="s">
        <v>34936</v>
      </c>
      <c r="B16882" t="s">
        <v>34748</v>
      </c>
      <c r="C16882" t="s">
        <v>1047</v>
      </c>
      <c r="D16882" t="s">
        <v>1000</v>
      </c>
      <c r="E16882" s="23">
        <v>44743</v>
      </c>
      <c r="F16882">
        <v>2</v>
      </c>
      <c r="G16882">
        <v>2.5</v>
      </c>
      <c r="I16882">
        <v>11</v>
      </c>
      <c r="J16882">
        <v>11</v>
      </c>
      <c r="L16882">
        <v>13</v>
      </c>
      <c r="N16882">
        <v>11</v>
      </c>
      <c r="P16882">
        <v>1</v>
      </c>
      <c r="Q16882">
        <v>1</v>
      </c>
      <c r="S16882">
        <v>0</v>
      </c>
    </row>
    <row r="16883" spans="1:19" x14ac:dyDescent="0.2">
      <c r="A16883" t="s">
        <v>34937</v>
      </c>
      <c r="B16883" t="s">
        <v>34749</v>
      </c>
      <c r="C16883" t="s">
        <v>1050</v>
      </c>
      <c r="D16883" t="s">
        <v>1001</v>
      </c>
      <c r="E16883" s="23">
        <v>44743</v>
      </c>
      <c r="F16883">
        <v>0</v>
      </c>
      <c r="G16883">
        <v>0</v>
      </c>
      <c r="I16883">
        <v>0</v>
      </c>
      <c r="J16883">
        <v>0</v>
      </c>
      <c r="L16883">
        <v>0</v>
      </c>
      <c r="N16883">
        <v>0</v>
      </c>
      <c r="P16883">
        <v>0</v>
      </c>
      <c r="Q16883">
        <v>0</v>
      </c>
      <c r="S16883">
        <v>0</v>
      </c>
    </row>
    <row r="16884" spans="1:19" x14ac:dyDescent="0.2">
      <c r="A16884" t="s">
        <v>34938</v>
      </c>
      <c r="B16884" t="s">
        <v>34750</v>
      </c>
      <c r="C16884" t="s">
        <v>1050</v>
      </c>
      <c r="D16884" t="s">
        <v>1000</v>
      </c>
      <c r="E16884" s="23">
        <v>44743</v>
      </c>
      <c r="F16884">
        <v>0</v>
      </c>
      <c r="G16884">
        <v>0</v>
      </c>
      <c r="I16884">
        <v>0</v>
      </c>
      <c r="J16884">
        <v>0</v>
      </c>
      <c r="L16884">
        <v>0</v>
      </c>
      <c r="N16884">
        <v>0</v>
      </c>
      <c r="P16884">
        <v>0</v>
      </c>
      <c r="Q16884">
        <v>0</v>
      </c>
      <c r="S16884">
        <v>0</v>
      </c>
    </row>
    <row r="16885" spans="1:19" x14ac:dyDescent="0.2">
      <c r="A16885" t="s">
        <v>34939</v>
      </c>
      <c r="B16885" t="s">
        <v>34751</v>
      </c>
      <c r="C16885" t="s">
        <v>1049</v>
      </c>
      <c r="D16885" t="s">
        <v>1001</v>
      </c>
      <c r="E16885" s="23">
        <v>44743</v>
      </c>
      <c r="F16885">
        <v>0</v>
      </c>
      <c r="G16885">
        <v>0</v>
      </c>
      <c r="I16885">
        <v>0</v>
      </c>
      <c r="J16885">
        <v>0</v>
      </c>
      <c r="L16885">
        <v>0</v>
      </c>
      <c r="N16885">
        <v>0</v>
      </c>
      <c r="P16885">
        <v>0</v>
      </c>
      <c r="Q16885">
        <v>0</v>
      </c>
      <c r="S16885">
        <v>0</v>
      </c>
    </row>
    <row r="16886" spans="1:19" x14ac:dyDescent="0.2">
      <c r="A16886" t="s">
        <v>34940</v>
      </c>
      <c r="B16886" t="s">
        <v>34752</v>
      </c>
      <c r="C16886" t="s">
        <v>1048</v>
      </c>
      <c r="D16886" t="s">
        <v>1001</v>
      </c>
      <c r="E16886" s="23">
        <v>44743</v>
      </c>
      <c r="F16886">
        <v>0</v>
      </c>
      <c r="G16886">
        <v>0</v>
      </c>
      <c r="I16886">
        <v>0</v>
      </c>
      <c r="J16886">
        <v>0</v>
      </c>
      <c r="L16886">
        <v>0</v>
      </c>
      <c r="N16886">
        <v>0</v>
      </c>
      <c r="P16886">
        <v>0</v>
      </c>
      <c r="Q16886">
        <v>0</v>
      </c>
      <c r="S16886">
        <v>0</v>
      </c>
    </row>
    <row r="16887" spans="1:19" x14ac:dyDescent="0.2">
      <c r="A16887" t="s">
        <v>34935</v>
      </c>
      <c r="B16887" t="s">
        <v>34747</v>
      </c>
      <c r="C16887" t="s">
        <v>1048</v>
      </c>
      <c r="D16887" t="s">
        <v>1000</v>
      </c>
      <c r="E16887" s="23">
        <v>44743</v>
      </c>
      <c r="F16887">
        <v>0.5</v>
      </c>
      <c r="G16887">
        <v>1.5</v>
      </c>
      <c r="I16887">
        <v>5</v>
      </c>
      <c r="J16887">
        <v>3</v>
      </c>
      <c r="L16887">
        <v>9</v>
      </c>
      <c r="N16887">
        <v>4</v>
      </c>
      <c r="P16887">
        <v>0</v>
      </c>
      <c r="Q16887">
        <v>0</v>
      </c>
      <c r="S16887">
        <v>1</v>
      </c>
    </row>
    <row r="16888" spans="1:19" x14ac:dyDescent="0.2">
      <c r="A16888" t="s">
        <v>34941</v>
      </c>
      <c r="B16888" t="s">
        <v>34753</v>
      </c>
      <c r="C16888" t="s">
        <v>1047</v>
      </c>
      <c r="D16888" t="s">
        <v>1001</v>
      </c>
      <c r="E16888" s="23">
        <v>44743</v>
      </c>
      <c r="F16888">
        <v>0</v>
      </c>
      <c r="G16888">
        <v>0</v>
      </c>
      <c r="I16888">
        <v>0</v>
      </c>
      <c r="J16888">
        <v>0</v>
      </c>
      <c r="L16888">
        <v>0</v>
      </c>
      <c r="N16888">
        <v>0</v>
      </c>
      <c r="P16888">
        <v>0</v>
      </c>
      <c r="Q16888">
        <v>0</v>
      </c>
      <c r="S16888">
        <v>0</v>
      </c>
    </row>
    <row r="16889" spans="1:19" x14ac:dyDescent="0.2">
      <c r="A16889" t="s">
        <v>34942</v>
      </c>
      <c r="B16889" t="s">
        <v>34754</v>
      </c>
      <c r="C16889" t="s">
        <v>25343</v>
      </c>
      <c r="D16889" t="s">
        <v>1001</v>
      </c>
      <c r="E16889" s="23">
        <v>44743</v>
      </c>
      <c r="F16889">
        <v>0</v>
      </c>
      <c r="G16889">
        <v>0</v>
      </c>
      <c r="I16889">
        <v>0</v>
      </c>
      <c r="J16889">
        <v>0</v>
      </c>
      <c r="L16889">
        <v>0</v>
      </c>
      <c r="N16889">
        <v>0</v>
      </c>
      <c r="P16889">
        <v>0</v>
      </c>
      <c r="Q16889">
        <v>0</v>
      </c>
      <c r="S16889">
        <v>0</v>
      </c>
    </row>
    <row r="16890" spans="1:19" x14ac:dyDescent="0.2">
      <c r="A16890" t="s">
        <v>34943</v>
      </c>
      <c r="B16890" t="s">
        <v>34755</v>
      </c>
      <c r="C16890" t="s">
        <v>25343</v>
      </c>
      <c r="D16890" t="s">
        <v>1000</v>
      </c>
      <c r="E16890" s="23">
        <v>44743</v>
      </c>
      <c r="F16890">
        <v>0</v>
      </c>
      <c r="G16890">
        <v>0</v>
      </c>
      <c r="I16890">
        <v>0</v>
      </c>
      <c r="J16890">
        <v>0</v>
      </c>
      <c r="L16890">
        <v>0</v>
      </c>
      <c r="N16890">
        <v>0</v>
      </c>
      <c r="P16890">
        <v>0</v>
      </c>
      <c r="Q16890">
        <v>0</v>
      </c>
      <c r="S16890">
        <v>0</v>
      </c>
    </row>
    <row r="16891" spans="1:19" x14ac:dyDescent="0.2">
      <c r="A16891" t="s">
        <v>34944</v>
      </c>
      <c r="B16891" t="s">
        <v>34756</v>
      </c>
      <c r="C16891" t="s">
        <v>25698</v>
      </c>
      <c r="D16891" t="s">
        <v>1000</v>
      </c>
      <c r="E16891" s="23">
        <v>44743</v>
      </c>
      <c r="F16891">
        <v>2</v>
      </c>
      <c r="G16891">
        <v>3</v>
      </c>
      <c r="I16891">
        <v>8</v>
      </c>
      <c r="J16891">
        <v>12</v>
      </c>
      <c r="L16891">
        <v>18</v>
      </c>
      <c r="N16891">
        <v>6</v>
      </c>
      <c r="P16891">
        <v>0</v>
      </c>
      <c r="Q16891">
        <v>0</v>
      </c>
      <c r="S16891">
        <v>2</v>
      </c>
    </row>
    <row r="16892" spans="1:19" x14ac:dyDescent="0.2">
      <c r="A16892" t="s">
        <v>34945</v>
      </c>
      <c r="B16892" t="s">
        <v>34757</v>
      </c>
      <c r="C16892" t="s">
        <v>959</v>
      </c>
      <c r="D16892" t="s">
        <v>1000</v>
      </c>
      <c r="E16892" s="23">
        <v>44743</v>
      </c>
      <c r="F16892">
        <v>0</v>
      </c>
      <c r="G16892">
        <v>0</v>
      </c>
      <c r="I16892">
        <v>0</v>
      </c>
      <c r="J16892">
        <v>0</v>
      </c>
      <c r="L16892">
        <v>0</v>
      </c>
      <c r="N16892">
        <v>0</v>
      </c>
      <c r="P16892">
        <v>0</v>
      </c>
      <c r="Q16892">
        <v>0</v>
      </c>
      <c r="S16892">
        <v>0</v>
      </c>
    </row>
    <row r="16893" spans="1:19" x14ac:dyDescent="0.2">
      <c r="A16893" t="s">
        <v>34946</v>
      </c>
      <c r="B16893" t="s">
        <v>34758</v>
      </c>
      <c r="C16893" t="s">
        <v>205</v>
      </c>
      <c r="D16893" t="s">
        <v>1000</v>
      </c>
      <c r="E16893" s="23">
        <v>44743</v>
      </c>
      <c r="F16893">
        <v>0</v>
      </c>
      <c r="G16893">
        <v>0</v>
      </c>
      <c r="I16893">
        <v>0</v>
      </c>
      <c r="J16893">
        <v>0</v>
      </c>
      <c r="L16893">
        <v>0</v>
      </c>
      <c r="N16893">
        <v>0</v>
      </c>
      <c r="P16893">
        <v>0</v>
      </c>
      <c r="Q16893">
        <v>0</v>
      </c>
      <c r="S16893">
        <v>0</v>
      </c>
    </row>
    <row r="16894" spans="1:19" x14ac:dyDescent="0.2">
      <c r="A16894" t="s">
        <v>34947</v>
      </c>
      <c r="B16894" t="s">
        <v>34759</v>
      </c>
      <c r="C16894" t="s">
        <v>384</v>
      </c>
      <c r="D16894" t="s">
        <v>1000</v>
      </c>
      <c r="E16894" s="23">
        <v>44743</v>
      </c>
      <c r="F16894">
        <v>0</v>
      </c>
      <c r="G16894">
        <v>0</v>
      </c>
      <c r="I16894">
        <v>0</v>
      </c>
      <c r="J16894">
        <v>0</v>
      </c>
      <c r="L16894">
        <v>0</v>
      </c>
      <c r="N16894">
        <v>0</v>
      </c>
      <c r="P16894">
        <v>0</v>
      </c>
      <c r="Q16894">
        <v>0</v>
      </c>
      <c r="S16894">
        <v>0</v>
      </c>
    </row>
    <row r="16895" spans="1:19" x14ac:dyDescent="0.2">
      <c r="A16895" t="s">
        <v>34948</v>
      </c>
      <c r="B16895" t="s">
        <v>34760</v>
      </c>
      <c r="C16895" t="s">
        <v>210</v>
      </c>
      <c r="D16895" t="s">
        <v>1000</v>
      </c>
      <c r="E16895" s="23">
        <v>44743</v>
      </c>
      <c r="F16895">
        <v>0</v>
      </c>
      <c r="G16895">
        <v>0</v>
      </c>
      <c r="I16895">
        <v>0</v>
      </c>
      <c r="J16895">
        <v>0</v>
      </c>
      <c r="L16895">
        <v>0</v>
      </c>
      <c r="N16895">
        <v>0</v>
      </c>
      <c r="P16895">
        <v>0</v>
      </c>
      <c r="Q16895">
        <v>0</v>
      </c>
      <c r="S16895">
        <v>0</v>
      </c>
    </row>
    <row r="16896" spans="1:19" x14ac:dyDescent="0.2">
      <c r="A16896" t="s">
        <v>34949</v>
      </c>
      <c r="B16896" t="s">
        <v>34761</v>
      </c>
      <c r="C16896" t="s">
        <v>215</v>
      </c>
      <c r="D16896" t="s">
        <v>1000</v>
      </c>
      <c r="E16896" s="23">
        <v>44743</v>
      </c>
      <c r="F16896">
        <v>6</v>
      </c>
      <c r="G16896">
        <v>7</v>
      </c>
      <c r="I16896">
        <v>19</v>
      </c>
      <c r="J16896">
        <v>36</v>
      </c>
      <c r="L16896">
        <v>39</v>
      </c>
      <c r="N16896">
        <v>12</v>
      </c>
      <c r="P16896">
        <v>5</v>
      </c>
      <c r="Q16896">
        <v>7</v>
      </c>
      <c r="S16896">
        <v>7</v>
      </c>
    </row>
    <row r="16897" spans="1:19" x14ac:dyDescent="0.2">
      <c r="A16897" t="s">
        <v>34950</v>
      </c>
      <c r="B16897" t="s">
        <v>34762</v>
      </c>
      <c r="C16897" t="s">
        <v>960</v>
      </c>
      <c r="D16897" t="s">
        <v>1000</v>
      </c>
      <c r="E16897" s="23">
        <v>44743</v>
      </c>
      <c r="F16897">
        <v>0</v>
      </c>
      <c r="G16897">
        <v>0</v>
      </c>
      <c r="I16897">
        <v>0</v>
      </c>
      <c r="J16897">
        <v>0</v>
      </c>
      <c r="L16897">
        <v>0</v>
      </c>
      <c r="N16897">
        <v>0</v>
      </c>
      <c r="P16897">
        <v>0</v>
      </c>
      <c r="Q16897">
        <v>0</v>
      </c>
      <c r="S16897">
        <v>0</v>
      </c>
    </row>
    <row r="16898" spans="1:19" x14ac:dyDescent="0.2">
      <c r="A16898" t="s">
        <v>34951</v>
      </c>
      <c r="B16898" t="s">
        <v>34763</v>
      </c>
      <c r="C16898" t="s">
        <v>961</v>
      </c>
      <c r="D16898" t="s">
        <v>1000</v>
      </c>
      <c r="E16898" s="23">
        <v>44743</v>
      </c>
      <c r="F16898">
        <v>3</v>
      </c>
      <c r="G16898">
        <v>4</v>
      </c>
      <c r="I16898">
        <v>12</v>
      </c>
      <c r="J16898">
        <v>15</v>
      </c>
      <c r="L16898">
        <v>20</v>
      </c>
      <c r="N16898">
        <v>9</v>
      </c>
      <c r="P16898">
        <v>2</v>
      </c>
      <c r="Q16898">
        <v>3</v>
      </c>
      <c r="S16898">
        <v>3</v>
      </c>
    </row>
    <row r="16899" spans="1:19" x14ac:dyDescent="0.2">
      <c r="A16899" t="s">
        <v>34952</v>
      </c>
      <c r="B16899" t="s">
        <v>34764</v>
      </c>
      <c r="C16899" t="s">
        <v>221</v>
      </c>
      <c r="D16899" t="s">
        <v>1000</v>
      </c>
      <c r="E16899" s="23">
        <v>44743</v>
      </c>
      <c r="F16899">
        <v>0</v>
      </c>
      <c r="G16899">
        <v>0</v>
      </c>
      <c r="I16899">
        <v>0</v>
      </c>
      <c r="J16899">
        <v>0</v>
      </c>
      <c r="L16899">
        <v>0</v>
      </c>
      <c r="N16899">
        <v>0</v>
      </c>
      <c r="P16899">
        <v>0</v>
      </c>
      <c r="Q16899">
        <v>0</v>
      </c>
      <c r="S16899">
        <v>0</v>
      </c>
    </row>
    <row r="16900" spans="1:19" x14ac:dyDescent="0.2">
      <c r="A16900" t="s">
        <v>34953</v>
      </c>
      <c r="B16900" t="s">
        <v>34765</v>
      </c>
      <c r="C16900" t="s">
        <v>222</v>
      </c>
      <c r="D16900" t="s">
        <v>1000</v>
      </c>
      <c r="E16900" s="23">
        <v>44743</v>
      </c>
      <c r="F16900">
        <v>0</v>
      </c>
      <c r="G16900">
        <v>0</v>
      </c>
      <c r="I16900">
        <v>0</v>
      </c>
      <c r="J16900">
        <v>0</v>
      </c>
      <c r="L16900">
        <v>0</v>
      </c>
      <c r="N16900">
        <v>0</v>
      </c>
      <c r="P16900">
        <v>0</v>
      </c>
      <c r="Q16900">
        <v>0</v>
      </c>
      <c r="S16900">
        <v>0</v>
      </c>
    </row>
    <row r="16901" spans="1:19" x14ac:dyDescent="0.2">
      <c r="A16901" t="s">
        <v>34954</v>
      </c>
      <c r="B16901" t="s">
        <v>34766</v>
      </c>
      <c r="C16901" t="s">
        <v>1052</v>
      </c>
      <c r="D16901" t="s">
        <v>1000</v>
      </c>
      <c r="E16901" s="23">
        <v>44743</v>
      </c>
      <c r="F16901">
        <v>2</v>
      </c>
      <c r="G16901">
        <v>3</v>
      </c>
      <c r="I16901">
        <v>3</v>
      </c>
      <c r="J16901">
        <v>11</v>
      </c>
      <c r="L16901">
        <v>17</v>
      </c>
      <c r="N16901">
        <v>3</v>
      </c>
      <c r="P16901">
        <v>1</v>
      </c>
      <c r="Q16901">
        <v>5</v>
      </c>
      <c r="S16901">
        <v>0</v>
      </c>
    </row>
    <row r="16902" spans="1:19" x14ac:dyDescent="0.2">
      <c r="A16902" t="s">
        <v>34955</v>
      </c>
      <c r="B16902" t="s">
        <v>34767</v>
      </c>
      <c r="C16902" t="s">
        <v>1053</v>
      </c>
      <c r="D16902" t="s">
        <v>1000</v>
      </c>
      <c r="E16902" s="23">
        <v>44743</v>
      </c>
      <c r="F16902">
        <v>1</v>
      </c>
      <c r="G16902">
        <v>1</v>
      </c>
      <c r="I16902">
        <v>2</v>
      </c>
      <c r="J16902">
        <v>5</v>
      </c>
      <c r="L16902">
        <v>5</v>
      </c>
      <c r="N16902">
        <v>2</v>
      </c>
      <c r="P16902">
        <v>0</v>
      </c>
      <c r="Q16902">
        <v>0</v>
      </c>
      <c r="S16902">
        <v>0</v>
      </c>
    </row>
    <row r="16903" spans="1:19" x14ac:dyDescent="0.2">
      <c r="A16903" t="s">
        <v>34956</v>
      </c>
      <c r="B16903" t="s">
        <v>34768</v>
      </c>
      <c r="C16903" t="s">
        <v>1052</v>
      </c>
      <c r="D16903" t="s">
        <v>1001</v>
      </c>
      <c r="E16903" s="23">
        <v>44743</v>
      </c>
      <c r="F16903">
        <v>0</v>
      </c>
      <c r="G16903">
        <v>0</v>
      </c>
      <c r="I16903">
        <v>0</v>
      </c>
      <c r="J16903">
        <v>0</v>
      </c>
      <c r="L16903">
        <v>0</v>
      </c>
      <c r="N16903">
        <v>0</v>
      </c>
      <c r="P16903">
        <v>0</v>
      </c>
      <c r="Q16903">
        <v>0</v>
      </c>
      <c r="S16903">
        <v>0</v>
      </c>
    </row>
    <row r="16904" spans="1:19" x14ac:dyDescent="0.2">
      <c r="A16904" t="s">
        <v>34957</v>
      </c>
      <c r="B16904" t="s">
        <v>34769</v>
      </c>
      <c r="C16904" t="s">
        <v>1053</v>
      </c>
      <c r="D16904" t="s">
        <v>1001</v>
      </c>
      <c r="E16904" s="23">
        <v>44743</v>
      </c>
      <c r="F16904">
        <v>0</v>
      </c>
      <c r="G16904">
        <v>0</v>
      </c>
      <c r="I16904">
        <v>0</v>
      </c>
      <c r="J16904">
        <v>0</v>
      </c>
      <c r="L16904">
        <v>0</v>
      </c>
      <c r="N16904">
        <v>0</v>
      </c>
      <c r="P16904">
        <v>0</v>
      </c>
      <c r="Q16904">
        <v>0</v>
      </c>
      <c r="S16904">
        <v>0</v>
      </c>
    </row>
    <row r="16905" spans="1:19" x14ac:dyDescent="0.2">
      <c r="A16905" t="s">
        <v>34958</v>
      </c>
      <c r="B16905" t="s">
        <v>34770</v>
      </c>
      <c r="C16905" t="s">
        <v>1054</v>
      </c>
      <c r="D16905" t="s">
        <v>1001</v>
      </c>
      <c r="E16905" s="23">
        <v>44743</v>
      </c>
      <c r="F16905">
        <v>0</v>
      </c>
      <c r="G16905">
        <v>0</v>
      </c>
      <c r="I16905">
        <v>0</v>
      </c>
      <c r="J16905">
        <v>0</v>
      </c>
      <c r="L16905">
        <v>0</v>
      </c>
      <c r="N16905">
        <v>0</v>
      </c>
      <c r="P16905">
        <v>0</v>
      </c>
      <c r="Q16905">
        <v>0</v>
      </c>
      <c r="S16905">
        <v>0</v>
      </c>
    </row>
    <row r="16906" spans="1:19" x14ac:dyDescent="0.2">
      <c r="A16906" t="s">
        <v>34959</v>
      </c>
      <c r="B16906" t="s">
        <v>34771</v>
      </c>
      <c r="C16906" t="s">
        <v>1054</v>
      </c>
      <c r="D16906" t="s">
        <v>1000</v>
      </c>
      <c r="E16906" s="23">
        <v>44743</v>
      </c>
      <c r="F16906">
        <v>0</v>
      </c>
      <c r="G16906">
        <v>0</v>
      </c>
      <c r="I16906">
        <v>0</v>
      </c>
      <c r="J16906">
        <v>0</v>
      </c>
      <c r="L16906">
        <v>0</v>
      </c>
      <c r="N16906">
        <v>0</v>
      </c>
      <c r="P16906">
        <v>0</v>
      </c>
      <c r="Q16906">
        <v>0</v>
      </c>
      <c r="S16906">
        <v>0</v>
      </c>
    </row>
    <row r="16907" spans="1:19" x14ac:dyDescent="0.2">
      <c r="A16907" t="s">
        <v>34960</v>
      </c>
      <c r="B16907" t="s">
        <v>34772</v>
      </c>
      <c r="C16907" t="s">
        <v>25359</v>
      </c>
      <c r="D16907" t="s">
        <v>1001</v>
      </c>
      <c r="E16907" s="23">
        <v>44743</v>
      </c>
      <c r="F16907">
        <v>0</v>
      </c>
      <c r="G16907">
        <v>0</v>
      </c>
      <c r="I16907">
        <v>0</v>
      </c>
      <c r="J16907">
        <v>0</v>
      </c>
      <c r="L16907">
        <v>0</v>
      </c>
      <c r="N16907">
        <v>0</v>
      </c>
      <c r="P16907">
        <v>0</v>
      </c>
      <c r="Q16907">
        <v>0</v>
      </c>
      <c r="S16907">
        <v>0</v>
      </c>
    </row>
    <row r="16908" spans="1:19" x14ac:dyDescent="0.2">
      <c r="A16908" t="s">
        <v>34961</v>
      </c>
      <c r="B16908" t="s">
        <v>34773</v>
      </c>
      <c r="C16908" t="s">
        <v>25359</v>
      </c>
      <c r="D16908" t="s">
        <v>1000</v>
      </c>
      <c r="E16908" s="23">
        <v>44743</v>
      </c>
      <c r="F16908">
        <v>0</v>
      </c>
      <c r="G16908">
        <v>0</v>
      </c>
      <c r="I16908">
        <v>0</v>
      </c>
      <c r="J16908">
        <v>0</v>
      </c>
      <c r="L16908">
        <v>0</v>
      </c>
      <c r="N16908">
        <v>0</v>
      </c>
      <c r="P16908">
        <v>0</v>
      </c>
      <c r="Q16908">
        <v>0</v>
      </c>
      <c r="S16908">
        <v>0</v>
      </c>
    </row>
    <row r="16909" spans="1:19" x14ac:dyDescent="0.2">
      <c r="A16909" t="s">
        <v>34962</v>
      </c>
      <c r="B16909" t="s">
        <v>34774</v>
      </c>
      <c r="C16909" t="s">
        <v>200</v>
      </c>
      <c r="D16909" t="s">
        <v>1000</v>
      </c>
      <c r="E16909" s="23">
        <v>44743</v>
      </c>
      <c r="F16909">
        <v>0</v>
      </c>
      <c r="G16909">
        <v>0</v>
      </c>
      <c r="I16909">
        <v>0</v>
      </c>
      <c r="J16909">
        <v>0</v>
      </c>
      <c r="L16909">
        <v>0</v>
      </c>
      <c r="N16909">
        <v>0</v>
      </c>
      <c r="P16909">
        <v>0</v>
      </c>
      <c r="Q16909">
        <v>0</v>
      </c>
      <c r="S16909">
        <v>0</v>
      </c>
    </row>
    <row r="16910" spans="1:19" x14ac:dyDescent="0.2">
      <c r="A16910" t="s">
        <v>34963</v>
      </c>
      <c r="B16910" t="s">
        <v>34775</v>
      </c>
      <c r="C16910" t="s">
        <v>204</v>
      </c>
      <c r="D16910" t="s">
        <v>1000</v>
      </c>
      <c r="E16910" s="23">
        <v>44743</v>
      </c>
      <c r="F16910">
        <v>0</v>
      </c>
      <c r="G16910">
        <v>0</v>
      </c>
      <c r="I16910">
        <v>0</v>
      </c>
      <c r="J16910">
        <v>0</v>
      </c>
      <c r="L16910">
        <v>0</v>
      </c>
      <c r="N16910">
        <v>0</v>
      </c>
      <c r="P16910">
        <v>0</v>
      </c>
      <c r="Q16910">
        <v>0</v>
      </c>
      <c r="S16910">
        <v>0</v>
      </c>
    </row>
    <row r="16911" spans="1:19" x14ac:dyDescent="0.2">
      <c r="A16911" t="s">
        <v>34964</v>
      </c>
      <c r="B16911" t="s">
        <v>34776</v>
      </c>
      <c r="C16911" t="s">
        <v>385</v>
      </c>
      <c r="D16911" t="s">
        <v>1000</v>
      </c>
      <c r="E16911" s="23">
        <v>44743</v>
      </c>
      <c r="F16911">
        <v>0</v>
      </c>
      <c r="G16911">
        <v>0</v>
      </c>
      <c r="I16911">
        <v>0</v>
      </c>
      <c r="J16911">
        <v>0</v>
      </c>
      <c r="L16911">
        <v>0</v>
      </c>
      <c r="N16911">
        <v>0</v>
      </c>
      <c r="P16911">
        <v>0</v>
      </c>
      <c r="Q16911">
        <v>0</v>
      </c>
      <c r="S16911">
        <v>0</v>
      </c>
    </row>
    <row r="16912" spans="1:19" x14ac:dyDescent="0.2">
      <c r="A16912" t="s">
        <v>34965</v>
      </c>
      <c r="B16912" t="s">
        <v>34777</v>
      </c>
      <c r="C16912" t="s">
        <v>208</v>
      </c>
      <c r="D16912" t="s">
        <v>1000</v>
      </c>
      <c r="E16912" s="23">
        <v>44743</v>
      </c>
      <c r="F16912">
        <v>3.5</v>
      </c>
      <c r="G16912">
        <v>4</v>
      </c>
      <c r="I16912">
        <v>22</v>
      </c>
      <c r="J16912">
        <v>18</v>
      </c>
      <c r="L16912">
        <v>21</v>
      </c>
      <c r="N16912">
        <v>20</v>
      </c>
      <c r="P16912">
        <v>1</v>
      </c>
      <c r="Q16912">
        <v>1</v>
      </c>
      <c r="S16912">
        <v>2</v>
      </c>
    </row>
    <row r="16913" spans="1:19" x14ac:dyDescent="0.2">
      <c r="A16913" t="s">
        <v>34966</v>
      </c>
      <c r="B16913" t="s">
        <v>34778</v>
      </c>
      <c r="C16913" t="s">
        <v>900</v>
      </c>
      <c r="D16913" t="s">
        <v>1000</v>
      </c>
      <c r="E16913" s="23">
        <v>44743</v>
      </c>
      <c r="F16913">
        <v>1.5</v>
      </c>
      <c r="G16913">
        <v>3</v>
      </c>
      <c r="I16913">
        <v>4</v>
      </c>
      <c r="J16913">
        <v>8</v>
      </c>
      <c r="L16913">
        <v>17</v>
      </c>
      <c r="N16913">
        <v>4</v>
      </c>
      <c r="P16913">
        <v>0</v>
      </c>
      <c r="Q16913">
        <v>0</v>
      </c>
      <c r="S16913">
        <v>0</v>
      </c>
    </row>
    <row r="16914" spans="1:19" x14ac:dyDescent="0.2">
      <c r="A16914" t="s">
        <v>34967</v>
      </c>
      <c r="B16914" t="s">
        <v>34779</v>
      </c>
      <c r="C16914" t="s">
        <v>905</v>
      </c>
      <c r="D16914" t="s">
        <v>1000</v>
      </c>
      <c r="E16914" s="23">
        <v>44743</v>
      </c>
      <c r="F16914">
        <v>0</v>
      </c>
      <c r="G16914">
        <v>0</v>
      </c>
      <c r="I16914">
        <v>0</v>
      </c>
      <c r="J16914">
        <v>0</v>
      </c>
      <c r="L16914">
        <v>0</v>
      </c>
      <c r="N16914">
        <v>0</v>
      </c>
      <c r="P16914">
        <v>0</v>
      </c>
      <c r="Q16914">
        <v>0</v>
      </c>
      <c r="S16914">
        <v>0</v>
      </c>
    </row>
    <row r="16915" spans="1:19" x14ac:dyDescent="0.2">
      <c r="A16915" t="s">
        <v>34968</v>
      </c>
      <c r="B16915" t="s">
        <v>34780</v>
      </c>
      <c r="C16915" t="s">
        <v>316</v>
      </c>
      <c r="D16915" t="s">
        <v>1000</v>
      </c>
      <c r="E16915" s="23">
        <v>44743</v>
      </c>
      <c r="F16915">
        <v>2.5</v>
      </c>
      <c r="G16915">
        <v>5</v>
      </c>
      <c r="I16915">
        <v>7</v>
      </c>
      <c r="J16915">
        <v>13</v>
      </c>
      <c r="L16915">
        <v>28</v>
      </c>
      <c r="N16915">
        <v>7</v>
      </c>
      <c r="P16915">
        <v>0</v>
      </c>
      <c r="Q16915">
        <v>0</v>
      </c>
      <c r="S16915">
        <v>0</v>
      </c>
    </row>
    <row r="16916" spans="1:19" x14ac:dyDescent="0.2">
      <c r="A16916" t="s">
        <v>34969</v>
      </c>
      <c r="B16916" t="s">
        <v>34781</v>
      </c>
      <c r="C16916" t="s">
        <v>218</v>
      </c>
      <c r="D16916" t="s">
        <v>1000</v>
      </c>
      <c r="E16916" s="23">
        <v>44743</v>
      </c>
      <c r="F16916">
        <v>0</v>
      </c>
      <c r="G16916">
        <v>0</v>
      </c>
      <c r="I16916">
        <v>0</v>
      </c>
      <c r="J16916">
        <v>0</v>
      </c>
      <c r="L16916">
        <v>0</v>
      </c>
      <c r="N16916">
        <v>0</v>
      </c>
      <c r="P16916">
        <v>0</v>
      </c>
      <c r="Q16916">
        <v>0</v>
      </c>
      <c r="S16916">
        <v>0</v>
      </c>
    </row>
    <row r="16917" spans="1:19" x14ac:dyDescent="0.2">
      <c r="A16917" t="s">
        <v>34970</v>
      </c>
      <c r="B16917" t="s">
        <v>34782</v>
      </c>
      <c r="C16917" t="s">
        <v>202</v>
      </c>
      <c r="D16917" t="s">
        <v>1000</v>
      </c>
      <c r="E16917" s="23">
        <v>44743</v>
      </c>
      <c r="F16917">
        <v>6</v>
      </c>
      <c r="G16917">
        <v>7</v>
      </c>
      <c r="I16917">
        <v>54</v>
      </c>
      <c r="J16917">
        <v>65</v>
      </c>
      <c r="L16917">
        <v>76</v>
      </c>
      <c r="N16917">
        <v>54</v>
      </c>
      <c r="P16917">
        <v>0</v>
      </c>
      <c r="Q16917">
        <v>0</v>
      </c>
      <c r="S16917">
        <v>0</v>
      </c>
    </row>
    <row r="16918" spans="1:19" x14ac:dyDescent="0.2">
      <c r="A16918" t="s">
        <v>34971</v>
      </c>
      <c r="B16918" t="s">
        <v>34783</v>
      </c>
      <c r="C16918" t="s">
        <v>347</v>
      </c>
      <c r="D16918" t="s">
        <v>1000</v>
      </c>
      <c r="E16918" s="23">
        <v>44743</v>
      </c>
      <c r="F16918">
        <v>0</v>
      </c>
      <c r="G16918">
        <v>0</v>
      </c>
      <c r="I16918">
        <v>0</v>
      </c>
      <c r="J16918">
        <v>0</v>
      </c>
      <c r="L16918">
        <v>0</v>
      </c>
      <c r="N16918">
        <v>0</v>
      </c>
      <c r="P16918">
        <v>0</v>
      </c>
      <c r="Q16918">
        <v>0</v>
      </c>
      <c r="S16918">
        <v>0</v>
      </c>
    </row>
    <row r="16919" spans="1:19" x14ac:dyDescent="0.2">
      <c r="A16919" t="s">
        <v>34972</v>
      </c>
      <c r="B16919" t="s">
        <v>34784</v>
      </c>
      <c r="C16919" t="s">
        <v>224</v>
      </c>
      <c r="D16919" t="s">
        <v>1000</v>
      </c>
      <c r="E16919" s="23">
        <v>44743</v>
      </c>
      <c r="F16919">
        <v>0</v>
      </c>
      <c r="G16919">
        <v>0</v>
      </c>
      <c r="I16919">
        <v>0</v>
      </c>
      <c r="J16919">
        <v>0</v>
      </c>
      <c r="L16919">
        <v>0</v>
      </c>
      <c r="N16919">
        <v>0</v>
      </c>
      <c r="P16919">
        <v>0</v>
      </c>
      <c r="Q16919">
        <v>0</v>
      </c>
      <c r="S16919">
        <v>0</v>
      </c>
    </row>
    <row r="16920" spans="1:19" x14ac:dyDescent="0.2">
      <c r="A16920" t="s">
        <v>34973</v>
      </c>
      <c r="B16920" t="s">
        <v>34785</v>
      </c>
      <c r="C16920" t="s">
        <v>345</v>
      </c>
      <c r="D16920" t="s">
        <v>1000</v>
      </c>
      <c r="E16920" s="23">
        <v>44743</v>
      </c>
      <c r="F16920">
        <v>0</v>
      </c>
      <c r="G16920">
        <v>0</v>
      </c>
      <c r="I16920">
        <v>0</v>
      </c>
      <c r="J16920">
        <v>0</v>
      </c>
      <c r="L16920">
        <v>0</v>
      </c>
      <c r="N16920">
        <v>0</v>
      </c>
      <c r="P16920">
        <v>0</v>
      </c>
      <c r="Q16920">
        <v>0</v>
      </c>
      <c r="S16920">
        <v>0</v>
      </c>
    </row>
    <row r="16921" spans="1:19" x14ac:dyDescent="0.2">
      <c r="A16921" t="s">
        <v>34974</v>
      </c>
      <c r="B16921" t="s">
        <v>34786</v>
      </c>
      <c r="C16921" t="s">
        <v>226</v>
      </c>
      <c r="D16921" t="s">
        <v>1000</v>
      </c>
      <c r="E16921" s="23">
        <v>44743</v>
      </c>
      <c r="F16921">
        <v>3.5</v>
      </c>
      <c r="G16921">
        <v>3.5</v>
      </c>
      <c r="I16921">
        <v>13</v>
      </c>
      <c r="J16921">
        <v>49</v>
      </c>
      <c r="L16921">
        <v>49</v>
      </c>
      <c r="N16921">
        <v>13</v>
      </c>
      <c r="P16921">
        <v>0</v>
      </c>
      <c r="Q16921">
        <v>4</v>
      </c>
      <c r="S16921">
        <v>0</v>
      </c>
    </row>
    <row r="16922" spans="1:19" x14ac:dyDescent="0.2">
      <c r="A16922" t="s">
        <v>34975</v>
      </c>
      <c r="B16922" t="s">
        <v>34787</v>
      </c>
      <c r="C16922" t="s">
        <v>231</v>
      </c>
      <c r="D16922" t="s">
        <v>1000</v>
      </c>
      <c r="E16922" s="23">
        <v>44743</v>
      </c>
      <c r="F16922">
        <v>8</v>
      </c>
      <c r="G16922">
        <v>8</v>
      </c>
      <c r="I16922">
        <v>77</v>
      </c>
      <c r="J16922">
        <v>91</v>
      </c>
      <c r="L16922">
        <v>91</v>
      </c>
      <c r="N16922">
        <v>71</v>
      </c>
      <c r="P16922">
        <v>16</v>
      </c>
      <c r="Q16922">
        <v>16</v>
      </c>
      <c r="S16922">
        <v>6</v>
      </c>
    </row>
    <row r="16923" spans="1:19" x14ac:dyDescent="0.2">
      <c r="A16923" t="s">
        <v>34976</v>
      </c>
      <c r="B16923" t="s">
        <v>34788</v>
      </c>
      <c r="C16923" t="s">
        <v>216</v>
      </c>
      <c r="D16923" t="s">
        <v>1000</v>
      </c>
      <c r="E16923" s="23">
        <v>44743</v>
      </c>
      <c r="F16923">
        <v>8.5</v>
      </c>
      <c r="G16923">
        <v>8.5</v>
      </c>
      <c r="I16923">
        <v>67</v>
      </c>
      <c r="J16923">
        <v>85</v>
      </c>
      <c r="L16923">
        <v>85</v>
      </c>
      <c r="N16923">
        <v>65</v>
      </c>
      <c r="P16923">
        <v>12</v>
      </c>
      <c r="Q16923">
        <v>12</v>
      </c>
      <c r="S16923">
        <v>2</v>
      </c>
    </row>
    <row r="16924" spans="1:19" x14ac:dyDescent="0.2">
      <c r="A16924" t="s">
        <v>34977</v>
      </c>
      <c r="B16924" t="s">
        <v>34789</v>
      </c>
      <c r="C16924" t="s">
        <v>233</v>
      </c>
      <c r="D16924" t="s">
        <v>1000</v>
      </c>
      <c r="E16924" s="23">
        <v>44743</v>
      </c>
      <c r="F16924">
        <v>0</v>
      </c>
      <c r="G16924">
        <v>0</v>
      </c>
      <c r="I16924">
        <v>0</v>
      </c>
      <c r="J16924">
        <v>0</v>
      </c>
      <c r="L16924">
        <v>0</v>
      </c>
      <c r="N16924">
        <v>0</v>
      </c>
      <c r="P16924">
        <v>0</v>
      </c>
      <c r="Q16924">
        <v>0</v>
      </c>
      <c r="S16924">
        <v>0</v>
      </c>
    </row>
    <row r="16925" spans="1:19" x14ac:dyDescent="0.2">
      <c r="A16925" t="s">
        <v>34978</v>
      </c>
      <c r="B16925" t="s">
        <v>34790</v>
      </c>
      <c r="C16925" t="s">
        <v>219</v>
      </c>
      <c r="D16925" t="s">
        <v>1000</v>
      </c>
      <c r="E16925" s="23">
        <v>44743</v>
      </c>
      <c r="F16925">
        <v>0</v>
      </c>
      <c r="G16925">
        <v>0</v>
      </c>
      <c r="I16925">
        <v>0</v>
      </c>
      <c r="J16925">
        <v>0</v>
      </c>
      <c r="L16925">
        <v>0</v>
      </c>
      <c r="N16925">
        <v>0</v>
      </c>
      <c r="P16925">
        <v>0</v>
      </c>
      <c r="Q16925">
        <v>0</v>
      </c>
      <c r="S16925">
        <v>0</v>
      </c>
    </row>
    <row r="16926" spans="1:19" x14ac:dyDescent="0.2">
      <c r="A16926" t="s">
        <v>34979</v>
      </c>
      <c r="B16926" t="s">
        <v>34791</v>
      </c>
      <c r="C16926" t="s">
        <v>340</v>
      </c>
      <c r="D16926" t="s">
        <v>1000</v>
      </c>
      <c r="E16926" s="23">
        <v>44743</v>
      </c>
      <c r="F16926">
        <v>2</v>
      </c>
      <c r="G16926">
        <v>2</v>
      </c>
      <c r="I16926">
        <v>14</v>
      </c>
      <c r="J16926">
        <v>22</v>
      </c>
      <c r="L16926">
        <v>22</v>
      </c>
      <c r="N16926">
        <v>14</v>
      </c>
      <c r="P16926">
        <v>2</v>
      </c>
      <c r="Q16926">
        <v>2</v>
      </c>
      <c r="S16926">
        <v>0</v>
      </c>
    </row>
    <row r="16927" spans="1:19" x14ac:dyDescent="0.2">
      <c r="A16927" t="s">
        <v>34980</v>
      </c>
      <c r="B16927" t="s">
        <v>34792</v>
      </c>
      <c r="C16927" t="s">
        <v>350</v>
      </c>
      <c r="D16927" t="s">
        <v>1000</v>
      </c>
      <c r="E16927" s="23">
        <v>44743</v>
      </c>
      <c r="F16927">
        <v>0</v>
      </c>
      <c r="G16927">
        <v>0</v>
      </c>
      <c r="I16927">
        <v>0</v>
      </c>
      <c r="J16927">
        <v>0</v>
      </c>
      <c r="L16927">
        <v>0</v>
      </c>
      <c r="N16927">
        <v>0</v>
      </c>
      <c r="P16927">
        <v>0</v>
      </c>
      <c r="Q16927">
        <v>0</v>
      </c>
      <c r="S16927">
        <v>0</v>
      </c>
    </row>
    <row r="16928" spans="1:19" x14ac:dyDescent="0.2">
      <c r="A16928" t="s">
        <v>34981</v>
      </c>
      <c r="B16928" t="s">
        <v>34793</v>
      </c>
      <c r="C16928" t="s">
        <v>351</v>
      </c>
      <c r="D16928" t="s">
        <v>1000</v>
      </c>
      <c r="E16928" s="23">
        <v>44743</v>
      </c>
      <c r="F16928">
        <v>0</v>
      </c>
      <c r="G16928">
        <v>0</v>
      </c>
      <c r="I16928">
        <v>0</v>
      </c>
      <c r="J16928">
        <v>0</v>
      </c>
      <c r="L16928">
        <v>0</v>
      </c>
      <c r="N16928">
        <v>0</v>
      </c>
      <c r="P16928">
        <v>0</v>
      </c>
      <c r="Q16928">
        <v>0</v>
      </c>
      <c r="S16928">
        <v>0</v>
      </c>
    </row>
    <row r="16929" spans="1:19" x14ac:dyDescent="0.2">
      <c r="A16929" t="s">
        <v>34982</v>
      </c>
      <c r="B16929" t="s">
        <v>34794</v>
      </c>
      <c r="C16929" t="s">
        <v>352</v>
      </c>
      <c r="D16929" t="s">
        <v>1000</v>
      </c>
      <c r="E16929" s="23">
        <v>44743</v>
      </c>
      <c r="F16929">
        <v>0</v>
      </c>
      <c r="G16929">
        <v>0</v>
      </c>
      <c r="I16929">
        <v>0</v>
      </c>
      <c r="J16929">
        <v>0</v>
      </c>
      <c r="L16929">
        <v>0</v>
      </c>
      <c r="N16929">
        <v>0</v>
      </c>
      <c r="P16929">
        <v>0</v>
      </c>
      <c r="Q16929">
        <v>0</v>
      </c>
      <c r="S16929">
        <v>0</v>
      </c>
    </row>
    <row r="16930" spans="1:19" x14ac:dyDescent="0.2">
      <c r="A16930" t="s">
        <v>34983</v>
      </c>
      <c r="B16930" t="s">
        <v>34795</v>
      </c>
      <c r="C16930" t="s">
        <v>353</v>
      </c>
      <c r="D16930" t="s">
        <v>1000</v>
      </c>
      <c r="E16930" s="23">
        <v>44743</v>
      </c>
      <c r="F16930">
        <v>0</v>
      </c>
      <c r="G16930">
        <v>0</v>
      </c>
      <c r="I16930">
        <v>0</v>
      </c>
      <c r="J16930">
        <v>0</v>
      </c>
      <c r="L16930">
        <v>0</v>
      </c>
      <c r="N16930">
        <v>0</v>
      </c>
      <c r="P16930">
        <v>0</v>
      </c>
      <c r="Q16930">
        <v>0</v>
      </c>
      <c r="S16930">
        <v>0</v>
      </c>
    </row>
    <row r="16931" spans="1:19" x14ac:dyDescent="0.2">
      <c r="A16931" t="s">
        <v>34984</v>
      </c>
      <c r="B16931" t="s">
        <v>34796</v>
      </c>
      <c r="C16931" t="s">
        <v>386</v>
      </c>
      <c r="D16931" t="s">
        <v>1000</v>
      </c>
      <c r="E16931" s="23">
        <v>44743</v>
      </c>
      <c r="F16931">
        <v>0</v>
      </c>
      <c r="G16931">
        <v>0</v>
      </c>
      <c r="I16931">
        <v>0</v>
      </c>
      <c r="J16931">
        <v>0</v>
      </c>
      <c r="L16931">
        <v>0</v>
      </c>
      <c r="N16931">
        <v>0</v>
      </c>
      <c r="P16931">
        <v>0</v>
      </c>
      <c r="Q16931">
        <v>0</v>
      </c>
      <c r="S16931">
        <v>0</v>
      </c>
    </row>
    <row r="16932" spans="1:19" x14ac:dyDescent="0.2">
      <c r="A16932" t="s">
        <v>34985</v>
      </c>
      <c r="B16932" t="s">
        <v>34797</v>
      </c>
      <c r="C16932" t="s">
        <v>354</v>
      </c>
      <c r="D16932" t="s">
        <v>1000</v>
      </c>
      <c r="E16932" s="23">
        <v>44743</v>
      </c>
      <c r="F16932">
        <v>1</v>
      </c>
      <c r="G16932">
        <v>5</v>
      </c>
      <c r="I16932">
        <v>5</v>
      </c>
      <c r="J16932">
        <v>5</v>
      </c>
      <c r="L16932">
        <v>29</v>
      </c>
      <c r="N16932">
        <v>5</v>
      </c>
      <c r="P16932">
        <v>0</v>
      </c>
      <c r="Q16932">
        <v>0</v>
      </c>
      <c r="S16932">
        <v>0</v>
      </c>
    </row>
    <row r="16933" spans="1:19" x14ac:dyDescent="0.2">
      <c r="A16933" t="s">
        <v>34986</v>
      </c>
      <c r="B16933" t="s">
        <v>34798</v>
      </c>
      <c r="C16933" t="s">
        <v>355</v>
      </c>
      <c r="D16933" t="s">
        <v>1000</v>
      </c>
      <c r="E16933" s="23">
        <v>44743</v>
      </c>
      <c r="F16933">
        <v>1.5</v>
      </c>
      <c r="G16933">
        <v>2</v>
      </c>
      <c r="I16933">
        <v>5</v>
      </c>
      <c r="J16933">
        <v>8</v>
      </c>
      <c r="L16933">
        <v>11</v>
      </c>
      <c r="N16933">
        <v>5</v>
      </c>
      <c r="P16933">
        <v>0</v>
      </c>
      <c r="Q16933">
        <v>0</v>
      </c>
      <c r="S16933">
        <v>0</v>
      </c>
    </row>
    <row r="16934" spans="1:19" x14ac:dyDescent="0.2">
      <c r="A16934" t="s">
        <v>34987</v>
      </c>
      <c r="B16934" t="s">
        <v>34799</v>
      </c>
      <c r="C16934" t="s">
        <v>228</v>
      </c>
      <c r="D16934" t="s">
        <v>1002</v>
      </c>
      <c r="E16934" s="23">
        <v>44743</v>
      </c>
      <c r="F16934">
        <v>0</v>
      </c>
      <c r="G16934">
        <v>0</v>
      </c>
      <c r="I16934">
        <v>0</v>
      </c>
      <c r="J16934">
        <v>0</v>
      </c>
      <c r="L16934">
        <v>0</v>
      </c>
      <c r="N16934">
        <v>0</v>
      </c>
      <c r="P16934">
        <v>0</v>
      </c>
      <c r="Q16934">
        <v>0</v>
      </c>
      <c r="S16934">
        <v>0</v>
      </c>
    </row>
    <row r="16935" spans="1:19" x14ac:dyDescent="0.2">
      <c r="A16935" t="s">
        <v>34988</v>
      </c>
      <c r="B16935" t="s">
        <v>34800</v>
      </c>
      <c r="C16935" t="s">
        <v>211</v>
      </c>
      <c r="D16935" t="s">
        <v>1002</v>
      </c>
      <c r="E16935" s="23">
        <v>44743</v>
      </c>
      <c r="F16935">
        <v>0</v>
      </c>
      <c r="G16935">
        <v>0</v>
      </c>
      <c r="I16935">
        <v>0</v>
      </c>
      <c r="J16935">
        <v>0</v>
      </c>
      <c r="L16935">
        <v>0</v>
      </c>
      <c r="N16935">
        <v>0</v>
      </c>
      <c r="P16935">
        <v>0</v>
      </c>
      <c r="Q16935">
        <v>0</v>
      </c>
      <c r="S16935">
        <v>0</v>
      </c>
    </row>
    <row r="16936" spans="1:19" x14ac:dyDescent="0.2">
      <c r="A16936" t="s">
        <v>34989</v>
      </c>
      <c r="B16936" t="s">
        <v>34801</v>
      </c>
      <c r="C16936" t="s">
        <v>213</v>
      </c>
      <c r="D16936" t="s">
        <v>1002</v>
      </c>
      <c r="E16936" s="23">
        <v>44743</v>
      </c>
      <c r="F16936">
        <v>0</v>
      </c>
      <c r="G16936">
        <v>0</v>
      </c>
      <c r="I16936">
        <v>0</v>
      </c>
      <c r="J16936">
        <v>0</v>
      </c>
      <c r="L16936">
        <v>0</v>
      </c>
      <c r="N16936">
        <v>0</v>
      </c>
      <c r="P16936">
        <v>0</v>
      </c>
      <c r="Q16936">
        <v>0</v>
      </c>
      <c r="S16936">
        <v>0</v>
      </c>
    </row>
    <row r="16937" spans="1:19" x14ac:dyDescent="0.2">
      <c r="A16937" t="s">
        <v>34990</v>
      </c>
      <c r="B16937" t="s">
        <v>34802</v>
      </c>
      <c r="C16937" t="s">
        <v>229</v>
      </c>
      <c r="D16937" t="s">
        <v>1002</v>
      </c>
      <c r="E16937" s="23">
        <v>44743</v>
      </c>
      <c r="F16937">
        <v>0</v>
      </c>
      <c r="G16937">
        <v>0</v>
      </c>
      <c r="I16937">
        <v>0</v>
      </c>
      <c r="J16937">
        <v>0</v>
      </c>
      <c r="L16937">
        <v>0</v>
      </c>
      <c r="N16937">
        <v>0</v>
      </c>
      <c r="P16937">
        <v>0</v>
      </c>
      <c r="Q16937">
        <v>0</v>
      </c>
      <c r="S16937">
        <v>0</v>
      </c>
    </row>
    <row r="16938" spans="1:19" x14ac:dyDescent="0.2">
      <c r="A16938" t="s">
        <v>34991</v>
      </c>
      <c r="B16938" t="s">
        <v>34803</v>
      </c>
      <c r="C16938" t="s">
        <v>1051</v>
      </c>
      <c r="D16938" t="s">
        <v>1002</v>
      </c>
      <c r="E16938" s="23">
        <v>44743</v>
      </c>
      <c r="F16938">
        <v>0</v>
      </c>
      <c r="G16938">
        <v>0</v>
      </c>
      <c r="I16938">
        <v>0</v>
      </c>
      <c r="J16938">
        <v>0</v>
      </c>
      <c r="L16938">
        <v>0</v>
      </c>
      <c r="N16938">
        <v>0</v>
      </c>
      <c r="P16938">
        <v>0</v>
      </c>
      <c r="Q16938">
        <v>0</v>
      </c>
      <c r="S16938">
        <v>0</v>
      </c>
    </row>
    <row r="16939" spans="1:19" x14ac:dyDescent="0.2">
      <c r="A16939" t="s">
        <v>34992</v>
      </c>
      <c r="B16939" t="s">
        <v>34804</v>
      </c>
      <c r="C16939" t="s">
        <v>1049</v>
      </c>
      <c r="D16939" t="s">
        <v>1002</v>
      </c>
      <c r="E16939" s="23">
        <v>44743</v>
      </c>
      <c r="F16939">
        <v>0</v>
      </c>
      <c r="G16939">
        <v>0</v>
      </c>
      <c r="I16939">
        <v>0</v>
      </c>
      <c r="J16939">
        <v>0</v>
      </c>
      <c r="L16939">
        <v>0</v>
      </c>
      <c r="N16939">
        <v>0</v>
      </c>
      <c r="P16939">
        <v>0</v>
      </c>
      <c r="Q16939">
        <v>0</v>
      </c>
      <c r="S16939">
        <v>0</v>
      </c>
    </row>
    <row r="16940" spans="1:19" x14ac:dyDescent="0.2">
      <c r="A16940" t="s">
        <v>34993</v>
      </c>
      <c r="B16940" t="s">
        <v>34805</v>
      </c>
      <c r="C16940" t="s">
        <v>25343</v>
      </c>
      <c r="D16940" t="s">
        <v>1002</v>
      </c>
      <c r="E16940" s="23">
        <v>44743</v>
      </c>
      <c r="F16940">
        <v>0</v>
      </c>
      <c r="G16940">
        <v>0</v>
      </c>
      <c r="I16940">
        <v>0</v>
      </c>
      <c r="J16940">
        <v>0</v>
      </c>
      <c r="L16940">
        <v>0</v>
      </c>
      <c r="N16940">
        <v>0</v>
      </c>
      <c r="P16940">
        <v>0</v>
      </c>
      <c r="Q16940">
        <v>0</v>
      </c>
      <c r="S16940">
        <v>0</v>
      </c>
    </row>
    <row r="16941" spans="1:19" x14ac:dyDescent="0.2">
      <c r="A16941" t="s">
        <v>34994</v>
      </c>
      <c r="B16941" t="s">
        <v>34806</v>
      </c>
      <c r="C16941" t="s">
        <v>25698</v>
      </c>
      <c r="D16941" t="s">
        <v>1002</v>
      </c>
      <c r="E16941" s="23">
        <v>44743</v>
      </c>
      <c r="F16941">
        <v>2</v>
      </c>
      <c r="G16941">
        <v>3</v>
      </c>
      <c r="I16941">
        <v>8</v>
      </c>
      <c r="J16941">
        <v>12</v>
      </c>
      <c r="L16941">
        <v>18</v>
      </c>
      <c r="N16941">
        <v>6</v>
      </c>
      <c r="P16941">
        <v>0</v>
      </c>
      <c r="Q16941">
        <v>0</v>
      </c>
      <c r="S16941">
        <v>2</v>
      </c>
    </row>
    <row r="16942" spans="1:19" x14ac:dyDescent="0.2">
      <c r="A16942" t="s">
        <v>34995</v>
      </c>
      <c r="B16942" t="s">
        <v>34807</v>
      </c>
      <c r="C16942" t="s">
        <v>959</v>
      </c>
      <c r="D16942" t="s">
        <v>1002</v>
      </c>
      <c r="E16942" s="23">
        <v>44743</v>
      </c>
      <c r="F16942">
        <v>0</v>
      </c>
      <c r="G16942">
        <v>0</v>
      </c>
      <c r="I16942">
        <v>0</v>
      </c>
      <c r="J16942">
        <v>0</v>
      </c>
      <c r="L16942">
        <v>0</v>
      </c>
      <c r="N16942">
        <v>0</v>
      </c>
      <c r="P16942">
        <v>0</v>
      </c>
      <c r="Q16942">
        <v>0</v>
      </c>
      <c r="S16942">
        <v>0</v>
      </c>
    </row>
    <row r="16943" spans="1:19" x14ac:dyDescent="0.2">
      <c r="A16943" t="s">
        <v>34996</v>
      </c>
      <c r="B16943" t="s">
        <v>34808</v>
      </c>
      <c r="C16943" t="s">
        <v>205</v>
      </c>
      <c r="D16943" t="s">
        <v>1002</v>
      </c>
      <c r="E16943" s="23">
        <v>44743</v>
      </c>
      <c r="F16943">
        <v>0</v>
      </c>
      <c r="G16943">
        <v>0</v>
      </c>
      <c r="I16943">
        <v>0</v>
      </c>
      <c r="J16943">
        <v>0</v>
      </c>
      <c r="L16943">
        <v>0</v>
      </c>
      <c r="N16943">
        <v>0</v>
      </c>
      <c r="P16943">
        <v>0</v>
      </c>
      <c r="Q16943">
        <v>0</v>
      </c>
      <c r="S16943">
        <v>0</v>
      </c>
    </row>
    <row r="16944" spans="1:19" x14ac:dyDescent="0.2">
      <c r="A16944" t="s">
        <v>34997</v>
      </c>
      <c r="B16944" t="s">
        <v>34809</v>
      </c>
      <c r="C16944" t="s">
        <v>384</v>
      </c>
      <c r="D16944" t="s">
        <v>1002</v>
      </c>
      <c r="E16944" s="23">
        <v>44743</v>
      </c>
      <c r="F16944">
        <v>0</v>
      </c>
      <c r="G16944">
        <v>0</v>
      </c>
      <c r="I16944">
        <v>0</v>
      </c>
      <c r="J16944">
        <v>0</v>
      </c>
      <c r="L16944">
        <v>0</v>
      </c>
      <c r="N16944">
        <v>0</v>
      </c>
      <c r="P16944">
        <v>0</v>
      </c>
      <c r="Q16944">
        <v>0</v>
      </c>
      <c r="S16944">
        <v>0</v>
      </c>
    </row>
    <row r="16945" spans="1:19" x14ac:dyDescent="0.2">
      <c r="A16945" t="s">
        <v>34998</v>
      </c>
      <c r="B16945" t="s">
        <v>34810</v>
      </c>
      <c r="C16945" t="s">
        <v>210</v>
      </c>
      <c r="D16945" t="s">
        <v>1002</v>
      </c>
      <c r="E16945" s="23">
        <v>44743</v>
      </c>
      <c r="F16945">
        <v>0</v>
      </c>
      <c r="G16945">
        <v>0</v>
      </c>
      <c r="I16945">
        <v>0</v>
      </c>
      <c r="J16945">
        <v>0</v>
      </c>
      <c r="L16945">
        <v>0</v>
      </c>
      <c r="N16945">
        <v>0</v>
      </c>
      <c r="P16945">
        <v>0</v>
      </c>
      <c r="Q16945">
        <v>0</v>
      </c>
      <c r="S16945">
        <v>0</v>
      </c>
    </row>
    <row r="16946" spans="1:19" x14ac:dyDescent="0.2">
      <c r="A16946" t="s">
        <v>34999</v>
      </c>
      <c r="B16946" t="s">
        <v>34811</v>
      </c>
      <c r="C16946" t="s">
        <v>215</v>
      </c>
      <c r="D16946" t="s">
        <v>1002</v>
      </c>
      <c r="E16946" s="23">
        <v>44743</v>
      </c>
      <c r="F16946">
        <v>6</v>
      </c>
      <c r="G16946">
        <v>7</v>
      </c>
      <c r="I16946">
        <v>19</v>
      </c>
      <c r="J16946">
        <v>36</v>
      </c>
      <c r="L16946">
        <v>39</v>
      </c>
      <c r="N16946">
        <v>12</v>
      </c>
      <c r="P16946">
        <v>5</v>
      </c>
      <c r="Q16946">
        <v>7</v>
      </c>
      <c r="S16946">
        <v>7</v>
      </c>
    </row>
    <row r="16947" spans="1:19" x14ac:dyDescent="0.2">
      <c r="A16947" t="s">
        <v>35000</v>
      </c>
      <c r="B16947" t="s">
        <v>34812</v>
      </c>
      <c r="C16947" t="s">
        <v>960</v>
      </c>
      <c r="D16947" t="s">
        <v>1002</v>
      </c>
      <c r="E16947" s="23">
        <v>44743</v>
      </c>
      <c r="F16947">
        <v>0</v>
      </c>
      <c r="G16947">
        <v>0</v>
      </c>
      <c r="I16947">
        <v>0</v>
      </c>
      <c r="J16947">
        <v>0</v>
      </c>
      <c r="L16947">
        <v>0</v>
      </c>
      <c r="N16947">
        <v>0</v>
      </c>
      <c r="P16947">
        <v>0</v>
      </c>
      <c r="Q16947">
        <v>0</v>
      </c>
      <c r="S16947">
        <v>0</v>
      </c>
    </row>
    <row r="16948" spans="1:19" x14ac:dyDescent="0.2">
      <c r="A16948" t="s">
        <v>35001</v>
      </c>
      <c r="B16948" t="s">
        <v>34813</v>
      </c>
      <c r="C16948" t="s">
        <v>961</v>
      </c>
      <c r="D16948" t="s">
        <v>1002</v>
      </c>
      <c r="E16948" s="23">
        <v>44743</v>
      </c>
      <c r="F16948">
        <v>3</v>
      </c>
      <c r="G16948">
        <v>4</v>
      </c>
      <c r="I16948">
        <v>12</v>
      </c>
      <c r="J16948">
        <v>15</v>
      </c>
      <c r="L16948">
        <v>20</v>
      </c>
      <c r="N16948">
        <v>9</v>
      </c>
      <c r="P16948">
        <v>2</v>
      </c>
      <c r="Q16948">
        <v>3</v>
      </c>
      <c r="S16948">
        <v>3</v>
      </c>
    </row>
    <row r="16949" spans="1:19" x14ac:dyDescent="0.2">
      <c r="A16949" t="s">
        <v>35002</v>
      </c>
      <c r="B16949" t="s">
        <v>34814</v>
      </c>
      <c r="C16949" t="s">
        <v>221</v>
      </c>
      <c r="D16949" t="s">
        <v>1002</v>
      </c>
      <c r="E16949" s="23">
        <v>44743</v>
      </c>
      <c r="F16949">
        <v>0</v>
      </c>
      <c r="G16949">
        <v>0</v>
      </c>
      <c r="I16949">
        <v>0</v>
      </c>
      <c r="J16949">
        <v>0</v>
      </c>
      <c r="L16949">
        <v>0</v>
      </c>
      <c r="N16949">
        <v>0</v>
      </c>
      <c r="P16949">
        <v>0</v>
      </c>
      <c r="Q16949">
        <v>0</v>
      </c>
      <c r="S16949">
        <v>0</v>
      </c>
    </row>
    <row r="16950" spans="1:19" x14ac:dyDescent="0.2">
      <c r="A16950" t="s">
        <v>35003</v>
      </c>
      <c r="B16950" t="s">
        <v>34815</v>
      </c>
      <c r="C16950" t="s">
        <v>222</v>
      </c>
      <c r="D16950" t="s">
        <v>1002</v>
      </c>
      <c r="E16950" s="23">
        <v>44743</v>
      </c>
      <c r="F16950">
        <v>0</v>
      </c>
      <c r="G16950">
        <v>0</v>
      </c>
      <c r="I16950">
        <v>0</v>
      </c>
      <c r="J16950">
        <v>0</v>
      </c>
      <c r="L16950">
        <v>0</v>
      </c>
      <c r="N16950">
        <v>0</v>
      </c>
      <c r="P16950">
        <v>0</v>
      </c>
      <c r="Q16950">
        <v>0</v>
      </c>
      <c r="S16950">
        <v>0</v>
      </c>
    </row>
    <row r="16951" spans="1:19" x14ac:dyDescent="0.2">
      <c r="A16951" t="s">
        <v>35004</v>
      </c>
      <c r="B16951" t="s">
        <v>34816</v>
      </c>
      <c r="C16951" t="s">
        <v>25359</v>
      </c>
      <c r="D16951" t="s">
        <v>1002</v>
      </c>
      <c r="E16951" s="23">
        <v>44743</v>
      </c>
      <c r="F16951">
        <v>0</v>
      </c>
      <c r="G16951">
        <v>0</v>
      </c>
      <c r="I16951">
        <v>0</v>
      </c>
      <c r="J16951">
        <v>0</v>
      </c>
      <c r="L16951">
        <v>0</v>
      </c>
      <c r="N16951">
        <v>0</v>
      </c>
      <c r="P16951">
        <v>0</v>
      </c>
      <c r="Q16951">
        <v>0</v>
      </c>
      <c r="S16951">
        <v>0</v>
      </c>
    </row>
    <row r="16952" spans="1:19" x14ac:dyDescent="0.2">
      <c r="A16952" t="s">
        <v>35005</v>
      </c>
      <c r="B16952" t="s">
        <v>34817</v>
      </c>
      <c r="C16952" t="s">
        <v>200</v>
      </c>
      <c r="D16952" t="s">
        <v>1002</v>
      </c>
      <c r="E16952" s="23">
        <v>44743</v>
      </c>
      <c r="F16952">
        <v>0</v>
      </c>
      <c r="G16952">
        <v>0</v>
      </c>
      <c r="I16952">
        <v>0</v>
      </c>
      <c r="J16952">
        <v>0</v>
      </c>
      <c r="L16952">
        <v>0</v>
      </c>
      <c r="N16952">
        <v>0</v>
      </c>
      <c r="P16952">
        <v>0</v>
      </c>
      <c r="Q16952">
        <v>0</v>
      </c>
      <c r="S16952">
        <v>0</v>
      </c>
    </row>
    <row r="16953" spans="1:19" x14ac:dyDescent="0.2">
      <c r="A16953" t="s">
        <v>35006</v>
      </c>
      <c r="B16953" t="s">
        <v>34818</v>
      </c>
      <c r="C16953" t="s">
        <v>204</v>
      </c>
      <c r="D16953" t="s">
        <v>1002</v>
      </c>
      <c r="E16953" s="23">
        <v>44743</v>
      </c>
      <c r="F16953">
        <v>0</v>
      </c>
      <c r="G16953">
        <v>0</v>
      </c>
      <c r="I16953">
        <v>0</v>
      </c>
      <c r="J16953">
        <v>0</v>
      </c>
      <c r="L16953">
        <v>0</v>
      </c>
      <c r="N16953">
        <v>0</v>
      </c>
      <c r="P16953">
        <v>0</v>
      </c>
      <c r="Q16953">
        <v>0</v>
      </c>
      <c r="S16953">
        <v>0</v>
      </c>
    </row>
    <row r="16954" spans="1:19" x14ac:dyDescent="0.2">
      <c r="A16954" t="s">
        <v>35007</v>
      </c>
      <c r="B16954" t="s">
        <v>34819</v>
      </c>
      <c r="C16954" t="s">
        <v>385</v>
      </c>
      <c r="D16954" t="s">
        <v>1002</v>
      </c>
      <c r="E16954" s="23">
        <v>44743</v>
      </c>
      <c r="F16954">
        <v>0</v>
      </c>
      <c r="G16954">
        <v>0</v>
      </c>
      <c r="I16954">
        <v>0</v>
      </c>
      <c r="J16954">
        <v>0</v>
      </c>
      <c r="L16954">
        <v>0</v>
      </c>
      <c r="N16954">
        <v>0</v>
      </c>
      <c r="P16954">
        <v>0</v>
      </c>
      <c r="Q16954">
        <v>0</v>
      </c>
      <c r="S16954">
        <v>0</v>
      </c>
    </row>
    <row r="16955" spans="1:19" x14ac:dyDescent="0.2">
      <c r="A16955" t="s">
        <v>35008</v>
      </c>
      <c r="B16955" t="s">
        <v>34820</v>
      </c>
      <c r="C16955" t="s">
        <v>208</v>
      </c>
      <c r="D16955" t="s">
        <v>1002</v>
      </c>
      <c r="E16955" s="23">
        <v>44743</v>
      </c>
      <c r="F16955">
        <v>3.5</v>
      </c>
      <c r="G16955">
        <v>4</v>
      </c>
      <c r="I16955">
        <v>22</v>
      </c>
      <c r="J16955">
        <v>18</v>
      </c>
      <c r="L16955">
        <v>21</v>
      </c>
      <c r="N16955">
        <v>20</v>
      </c>
      <c r="P16955">
        <v>1</v>
      </c>
      <c r="Q16955">
        <v>1</v>
      </c>
      <c r="S16955">
        <v>2</v>
      </c>
    </row>
    <row r="16956" spans="1:19" x14ac:dyDescent="0.2">
      <c r="A16956" t="s">
        <v>35009</v>
      </c>
      <c r="B16956" t="s">
        <v>34821</v>
      </c>
      <c r="C16956" t="s">
        <v>900</v>
      </c>
      <c r="D16956" t="s">
        <v>1002</v>
      </c>
      <c r="E16956" s="23">
        <v>44743</v>
      </c>
      <c r="F16956">
        <v>1.5</v>
      </c>
      <c r="G16956">
        <v>3</v>
      </c>
      <c r="I16956">
        <v>4</v>
      </c>
      <c r="J16956">
        <v>8</v>
      </c>
      <c r="L16956">
        <v>17</v>
      </c>
      <c r="N16956">
        <v>4</v>
      </c>
      <c r="P16956">
        <v>0</v>
      </c>
      <c r="Q16956">
        <v>0</v>
      </c>
      <c r="S16956">
        <v>0</v>
      </c>
    </row>
    <row r="16957" spans="1:19" x14ac:dyDescent="0.2">
      <c r="A16957" t="s">
        <v>35010</v>
      </c>
      <c r="B16957" t="s">
        <v>34822</v>
      </c>
      <c r="C16957" t="s">
        <v>905</v>
      </c>
      <c r="D16957" t="s">
        <v>1002</v>
      </c>
      <c r="E16957" s="23">
        <v>44743</v>
      </c>
      <c r="F16957">
        <v>0</v>
      </c>
      <c r="G16957">
        <v>0</v>
      </c>
      <c r="I16957">
        <v>0</v>
      </c>
      <c r="J16957">
        <v>0</v>
      </c>
      <c r="L16957">
        <v>0</v>
      </c>
      <c r="N16957">
        <v>0</v>
      </c>
      <c r="P16957">
        <v>0</v>
      </c>
      <c r="Q16957">
        <v>0</v>
      </c>
      <c r="S16957">
        <v>0</v>
      </c>
    </row>
    <row r="16958" spans="1:19" x14ac:dyDescent="0.2">
      <c r="A16958" t="s">
        <v>35011</v>
      </c>
      <c r="B16958" t="s">
        <v>34823</v>
      </c>
      <c r="C16958" t="s">
        <v>316</v>
      </c>
      <c r="D16958" t="s">
        <v>1002</v>
      </c>
      <c r="E16958" s="23">
        <v>44743</v>
      </c>
      <c r="F16958">
        <v>2.5</v>
      </c>
      <c r="G16958">
        <v>5</v>
      </c>
      <c r="I16958">
        <v>7</v>
      </c>
      <c r="J16958">
        <v>13</v>
      </c>
      <c r="L16958">
        <v>28</v>
      </c>
      <c r="N16958">
        <v>7</v>
      </c>
      <c r="P16958">
        <v>0</v>
      </c>
      <c r="Q16958">
        <v>0</v>
      </c>
      <c r="S16958">
        <v>0</v>
      </c>
    </row>
    <row r="16959" spans="1:19" x14ac:dyDescent="0.2">
      <c r="A16959" t="s">
        <v>35012</v>
      </c>
      <c r="B16959" t="s">
        <v>34824</v>
      </c>
      <c r="C16959" t="s">
        <v>218</v>
      </c>
      <c r="D16959" t="s">
        <v>1002</v>
      </c>
      <c r="E16959" s="23">
        <v>44743</v>
      </c>
      <c r="F16959">
        <v>0</v>
      </c>
      <c r="G16959">
        <v>0</v>
      </c>
      <c r="I16959">
        <v>0</v>
      </c>
      <c r="J16959">
        <v>0</v>
      </c>
      <c r="L16959">
        <v>0</v>
      </c>
      <c r="N16959">
        <v>0</v>
      </c>
      <c r="P16959">
        <v>0</v>
      </c>
      <c r="Q16959">
        <v>0</v>
      </c>
      <c r="S16959">
        <v>0</v>
      </c>
    </row>
    <row r="16960" spans="1:19" x14ac:dyDescent="0.2">
      <c r="A16960" t="s">
        <v>35013</v>
      </c>
      <c r="B16960" t="s">
        <v>34825</v>
      </c>
      <c r="C16960" t="s">
        <v>202</v>
      </c>
      <c r="D16960" t="s">
        <v>1002</v>
      </c>
      <c r="E16960" s="23">
        <v>44743</v>
      </c>
      <c r="F16960">
        <v>6</v>
      </c>
      <c r="G16960">
        <v>7</v>
      </c>
      <c r="I16960">
        <v>54</v>
      </c>
      <c r="J16960">
        <v>65</v>
      </c>
      <c r="L16960">
        <v>76</v>
      </c>
      <c r="N16960">
        <v>54</v>
      </c>
      <c r="P16960">
        <v>0</v>
      </c>
      <c r="Q16960">
        <v>0</v>
      </c>
      <c r="S16960">
        <v>0</v>
      </c>
    </row>
    <row r="16961" spans="1:19" x14ac:dyDescent="0.2">
      <c r="A16961" t="s">
        <v>35014</v>
      </c>
      <c r="B16961" t="s">
        <v>34826</v>
      </c>
      <c r="C16961" t="s">
        <v>347</v>
      </c>
      <c r="D16961" t="s">
        <v>1002</v>
      </c>
      <c r="E16961" s="23">
        <v>44743</v>
      </c>
      <c r="F16961">
        <v>0</v>
      </c>
      <c r="G16961">
        <v>0</v>
      </c>
      <c r="I16961">
        <v>0</v>
      </c>
      <c r="J16961">
        <v>0</v>
      </c>
      <c r="L16961">
        <v>0</v>
      </c>
      <c r="N16961">
        <v>0</v>
      </c>
      <c r="P16961">
        <v>0</v>
      </c>
      <c r="Q16961">
        <v>0</v>
      </c>
      <c r="S16961">
        <v>0</v>
      </c>
    </row>
    <row r="16962" spans="1:19" x14ac:dyDescent="0.2">
      <c r="A16962" t="s">
        <v>35015</v>
      </c>
      <c r="B16962" t="s">
        <v>34827</v>
      </c>
      <c r="C16962" t="s">
        <v>224</v>
      </c>
      <c r="D16962" t="s">
        <v>1002</v>
      </c>
      <c r="E16962" s="23">
        <v>44743</v>
      </c>
      <c r="F16962">
        <v>0</v>
      </c>
      <c r="G16962">
        <v>0</v>
      </c>
      <c r="I16962">
        <v>0</v>
      </c>
      <c r="J16962">
        <v>0</v>
      </c>
      <c r="L16962">
        <v>0</v>
      </c>
      <c r="N16962">
        <v>0</v>
      </c>
      <c r="P16962">
        <v>0</v>
      </c>
      <c r="Q16962">
        <v>0</v>
      </c>
      <c r="S16962">
        <v>0</v>
      </c>
    </row>
    <row r="16963" spans="1:19" x14ac:dyDescent="0.2">
      <c r="A16963" t="s">
        <v>35016</v>
      </c>
      <c r="B16963" t="s">
        <v>34828</v>
      </c>
      <c r="C16963" t="s">
        <v>345</v>
      </c>
      <c r="D16963" t="s">
        <v>1002</v>
      </c>
      <c r="E16963" s="23">
        <v>44743</v>
      </c>
      <c r="F16963">
        <v>0</v>
      </c>
      <c r="G16963">
        <v>0</v>
      </c>
      <c r="I16963">
        <v>0</v>
      </c>
      <c r="J16963">
        <v>0</v>
      </c>
      <c r="L16963">
        <v>0</v>
      </c>
      <c r="N16963">
        <v>0</v>
      </c>
      <c r="P16963">
        <v>0</v>
      </c>
      <c r="Q16963">
        <v>0</v>
      </c>
      <c r="S16963">
        <v>0</v>
      </c>
    </row>
    <row r="16964" spans="1:19" x14ac:dyDescent="0.2">
      <c r="A16964" t="s">
        <v>35017</v>
      </c>
      <c r="B16964" t="s">
        <v>34829</v>
      </c>
      <c r="C16964" t="s">
        <v>226</v>
      </c>
      <c r="D16964" t="s">
        <v>1002</v>
      </c>
      <c r="E16964" s="23">
        <v>44743</v>
      </c>
      <c r="F16964">
        <v>3.5</v>
      </c>
      <c r="G16964">
        <v>3.5</v>
      </c>
      <c r="I16964">
        <v>13</v>
      </c>
      <c r="J16964">
        <v>49</v>
      </c>
      <c r="L16964">
        <v>49</v>
      </c>
      <c r="N16964">
        <v>13</v>
      </c>
      <c r="P16964">
        <v>0</v>
      </c>
      <c r="Q16964">
        <v>4</v>
      </c>
      <c r="S16964">
        <v>0</v>
      </c>
    </row>
    <row r="16965" spans="1:19" x14ac:dyDescent="0.2">
      <c r="A16965" t="s">
        <v>35018</v>
      </c>
      <c r="B16965" t="s">
        <v>34830</v>
      </c>
      <c r="C16965" t="s">
        <v>231</v>
      </c>
      <c r="D16965" t="s">
        <v>1002</v>
      </c>
      <c r="E16965" s="23">
        <v>44743</v>
      </c>
      <c r="F16965">
        <v>8</v>
      </c>
      <c r="G16965">
        <v>8</v>
      </c>
      <c r="I16965">
        <v>77</v>
      </c>
      <c r="J16965">
        <v>91</v>
      </c>
      <c r="L16965">
        <v>91</v>
      </c>
      <c r="N16965">
        <v>71</v>
      </c>
      <c r="P16965">
        <v>16</v>
      </c>
      <c r="Q16965">
        <v>16</v>
      </c>
      <c r="S16965">
        <v>6</v>
      </c>
    </row>
    <row r="16966" spans="1:19" x14ac:dyDescent="0.2">
      <c r="A16966" t="s">
        <v>35019</v>
      </c>
      <c r="B16966" t="s">
        <v>34831</v>
      </c>
      <c r="C16966" t="s">
        <v>216</v>
      </c>
      <c r="D16966" t="s">
        <v>1002</v>
      </c>
      <c r="E16966" s="23">
        <v>44743</v>
      </c>
      <c r="F16966">
        <v>8.5</v>
      </c>
      <c r="G16966">
        <v>8.5</v>
      </c>
      <c r="I16966">
        <v>67</v>
      </c>
      <c r="J16966">
        <v>85</v>
      </c>
      <c r="L16966">
        <v>85</v>
      </c>
      <c r="N16966">
        <v>65</v>
      </c>
      <c r="P16966">
        <v>12</v>
      </c>
      <c r="Q16966">
        <v>12</v>
      </c>
      <c r="S16966">
        <v>2</v>
      </c>
    </row>
    <row r="16967" spans="1:19" x14ac:dyDescent="0.2">
      <c r="A16967" t="s">
        <v>35020</v>
      </c>
      <c r="B16967" t="s">
        <v>34832</v>
      </c>
      <c r="C16967" t="s">
        <v>233</v>
      </c>
      <c r="D16967" t="s">
        <v>1002</v>
      </c>
      <c r="E16967" s="23">
        <v>44743</v>
      </c>
      <c r="F16967">
        <v>0</v>
      </c>
      <c r="G16967">
        <v>0</v>
      </c>
      <c r="I16967">
        <v>0</v>
      </c>
      <c r="J16967">
        <v>0</v>
      </c>
      <c r="L16967">
        <v>0</v>
      </c>
      <c r="N16967">
        <v>0</v>
      </c>
      <c r="P16967">
        <v>0</v>
      </c>
      <c r="Q16967">
        <v>0</v>
      </c>
      <c r="S16967">
        <v>0</v>
      </c>
    </row>
    <row r="16968" spans="1:19" x14ac:dyDescent="0.2">
      <c r="A16968" t="s">
        <v>35021</v>
      </c>
      <c r="B16968" t="s">
        <v>34833</v>
      </c>
      <c r="C16968" t="s">
        <v>219</v>
      </c>
      <c r="D16968" t="s">
        <v>1002</v>
      </c>
      <c r="E16968" s="23">
        <v>44743</v>
      </c>
      <c r="F16968">
        <v>0</v>
      </c>
      <c r="G16968">
        <v>0</v>
      </c>
      <c r="I16968">
        <v>0</v>
      </c>
      <c r="J16968">
        <v>0</v>
      </c>
      <c r="L16968">
        <v>0</v>
      </c>
      <c r="N16968">
        <v>0</v>
      </c>
      <c r="P16968">
        <v>0</v>
      </c>
      <c r="Q16968">
        <v>0</v>
      </c>
      <c r="S16968">
        <v>0</v>
      </c>
    </row>
    <row r="16969" spans="1:19" x14ac:dyDescent="0.2">
      <c r="A16969" t="s">
        <v>35022</v>
      </c>
      <c r="B16969" t="s">
        <v>34834</v>
      </c>
      <c r="C16969" t="s">
        <v>340</v>
      </c>
      <c r="D16969" t="s">
        <v>1002</v>
      </c>
      <c r="E16969" s="23">
        <v>44743</v>
      </c>
      <c r="F16969">
        <v>2</v>
      </c>
      <c r="G16969">
        <v>2</v>
      </c>
      <c r="I16969">
        <v>14</v>
      </c>
      <c r="J16969">
        <v>22</v>
      </c>
      <c r="L16969">
        <v>22</v>
      </c>
      <c r="N16969">
        <v>14</v>
      </c>
      <c r="P16969">
        <v>2</v>
      </c>
      <c r="Q16969">
        <v>2</v>
      </c>
      <c r="S16969">
        <v>0</v>
      </c>
    </row>
    <row r="16970" spans="1:19" x14ac:dyDescent="0.2">
      <c r="A16970" t="s">
        <v>35023</v>
      </c>
      <c r="B16970" t="s">
        <v>34835</v>
      </c>
      <c r="C16970" t="s">
        <v>350</v>
      </c>
      <c r="D16970" t="s">
        <v>1002</v>
      </c>
      <c r="E16970" s="23">
        <v>44743</v>
      </c>
      <c r="F16970">
        <v>0</v>
      </c>
      <c r="G16970">
        <v>0</v>
      </c>
      <c r="I16970">
        <v>0</v>
      </c>
      <c r="J16970">
        <v>0</v>
      </c>
      <c r="L16970">
        <v>0</v>
      </c>
      <c r="N16970">
        <v>0</v>
      </c>
      <c r="P16970">
        <v>0</v>
      </c>
      <c r="Q16970">
        <v>0</v>
      </c>
      <c r="S16970">
        <v>0</v>
      </c>
    </row>
    <row r="16971" spans="1:19" x14ac:dyDescent="0.2">
      <c r="A16971" t="s">
        <v>35024</v>
      </c>
      <c r="B16971" t="s">
        <v>34836</v>
      </c>
      <c r="C16971" t="s">
        <v>351</v>
      </c>
      <c r="D16971" t="s">
        <v>1002</v>
      </c>
      <c r="E16971" s="23">
        <v>44743</v>
      </c>
      <c r="F16971">
        <v>0</v>
      </c>
      <c r="G16971">
        <v>0</v>
      </c>
      <c r="I16971">
        <v>0</v>
      </c>
      <c r="J16971">
        <v>0</v>
      </c>
      <c r="L16971">
        <v>0</v>
      </c>
      <c r="N16971">
        <v>0</v>
      </c>
      <c r="P16971">
        <v>0</v>
      </c>
      <c r="Q16971">
        <v>0</v>
      </c>
      <c r="S16971">
        <v>0</v>
      </c>
    </row>
    <row r="16972" spans="1:19" x14ac:dyDescent="0.2">
      <c r="A16972" t="s">
        <v>35025</v>
      </c>
      <c r="B16972" t="s">
        <v>34837</v>
      </c>
      <c r="C16972" t="s">
        <v>352</v>
      </c>
      <c r="D16972" t="s">
        <v>1002</v>
      </c>
      <c r="E16972" s="23">
        <v>44743</v>
      </c>
      <c r="F16972">
        <v>0</v>
      </c>
      <c r="G16972">
        <v>0</v>
      </c>
      <c r="I16972">
        <v>0</v>
      </c>
      <c r="J16972">
        <v>0</v>
      </c>
      <c r="L16972">
        <v>0</v>
      </c>
      <c r="N16972">
        <v>0</v>
      </c>
      <c r="P16972">
        <v>0</v>
      </c>
      <c r="Q16972">
        <v>0</v>
      </c>
      <c r="S16972">
        <v>0</v>
      </c>
    </row>
    <row r="16973" spans="1:19" x14ac:dyDescent="0.2">
      <c r="A16973" t="s">
        <v>35026</v>
      </c>
      <c r="B16973" t="s">
        <v>34838</v>
      </c>
      <c r="C16973" t="s">
        <v>353</v>
      </c>
      <c r="D16973" t="s">
        <v>1002</v>
      </c>
      <c r="E16973" s="23">
        <v>44743</v>
      </c>
      <c r="F16973">
        <v>0</v>
      </c>
      <c r="G16973">
        <v>0</v>
      </c>
      <c r="I16973">
        <v>0</v>
      </c>
      <c r="J16973">
        <v>0</v>
      </c>
      <c r="L16973">
        <v>0</v>
      </c>
      <c r="N16973">
        <v>0</v>
      </c>
      <c r="P16973">
        <v>0</v>
      </c>
      <c r="Q16973">
        <v>0</v>
      </c>
      <c r="S16973">
        <v>0</v>
      </c>
    </row>
    <row r="16974" spans="1:19" x14ac:dyDescent="0.2">
      <c r="A16974" t="s">
        <v>35027</v>
      </c>
      <c r="B16974" t="s">
        <v>34839</v>
      </c>
      <c r="C16974" t="s">
        <v>386</v>
      </c>
      <c r="D16974" t="s">
        <v>1002</v>
      </c>
      <c r="E16974" s="23">
        <v>44743</v>
      </c>
      <c r="F16974">
        <v>0</v>
      </c>
      <c r="G16974">
        <v>0</v>
      </c>
      <c r="I16974">
        <v>0</v>
      </c>
      <c r="J16974">
        <v>0</v>
      </c>
      <c r="L16974">
        <v>0</v>
      </c>
      <c r="N16974">
        <v>0</v>
      </c>
      <c r="P16974">
        <v>0</v>
      </c>
      <c r="Q16974">
        <v>0</v>
      </c>
      <c r="S16974">
        <v>0</v>
      </c>
    </row>
    <row r="16975" spans="1:19" x14ac:dyDescent="0.2">
      <c r="A16975" t="s">
        <v>35028</v>
      </c>
      <c r="B16975" t="s">
        <v>34840</v>
      </c>
      <c r="C16975" t="s">
        <v>354</v>
      </c>
      <c r="D16975" t="s">
        <v>1002</v>
      </c>
      <c r="E16975" s="23">
        <v>44743</v>
      </c>
      <c r="F16975">
        <v>1</v>
      </c>
      <c r="G16975">
        <v>5</v>
      </c>
      <c r="I16975">
        <v>5</v>
      </c>
      <c r="J16975">
        <v>5</v>
      </c>
      <c r="L16975">
        <v>29</v>
      </c>
      <c r="N16975">
        <v>5</v>
      </c>
      <c r="P16975">
        <v>0</v>
      </c>
      <c r="Q16975">
        <v>0</v>
      </c>
      <c r="S16975">
        <v>0</v>
      </c>
    </row>
    <row r="16976" spans="1:19" x14ac:dyDescent="0.2">
      <c r="A16976" t="s">
        <v>35029</v>
      </c>
      <c r="B16976" t="s">
        <v>34841</v>
      </c>
      <c r="C16976" t="s">
        <v>355</v>
      </c>
      <c r="D16976" t="s">
        <v>1002</v>
      </c>
      <c r="E16976" s="23">
        <v>44743</v>
      </c>
      <c r="F16976">
        <v>1.5</v>
      </c>
      <c r="G16976">
        <v>2</v>
      </c>
      <c r="I16976">
        <v>5</v>
      </c>
      <c r="J16976">
        <v>8</v>
      </c>
      <c r="L16976">
        <v>11</v>
      </c>
      <c r="N16976">
        <v>5</v>
      </c>
      <c r="P16976">
        <v>0</v>
      </c>
      <c r="Q16976">
        <v>0</v>
      </c>
      <c r="S16976">
        <v>0</v>
      </c>
    </row>
    <row r="16977" spans="1:19" x14ac:dyDescent="0.2">
      <c r="A16977" t="s">
        <v>35030</v>
      </c>
      <c r="B16977" t="s">
        <v>34842</v>
      </c>
      <c r="C16977" t="s">
        <v>1048</v>
      </c>
      <c r="D16977" t="s">
        <v>1002</v>
      </c>
      <c r="E16977" s="23">
        <v>44743</v>
      </c>
      <c r="F16977">
        <v>0.5</v>
      </c>
      <c r="G16977">
        <v>1.5</v>
      </c>
      <c r="I16977">
        <v>5</v>
      </c>
      <c r="J16977">
        <v>3</v>
      </c>
      <c r="L16977">
        <v>9</v>
      </c>
      <c r="N16977">
        <v>4</v>
      </c>
      <c r="P16977">
        <v>0</v>
      </c>
      <c r="Q16977">
        <v>0</v>
      </c>
      <c r="S16977">
        <v>1</v>
      </c>
    </row>
    <row r="16978" spans="1:19" x14ac:dyDescent="0.2">
      <c r="A16978" t="s">
        <v>35031</v>
      </c>
      <c r="B16978" t="s">
        <v>34843</v>
      </c>
      <c r="C16978" t="s">
        <v>1047</v>
      </c>
      <c r="D16978" t="s">
        <v>1002</v>
      </c>
      <c r="E16978" s="23">
        <v>44743</v>
      </c>
      <c r="F16978">
        <v>2</v>
      </c>
      <c r="G16978">
        <v>2.5</v>
      </c>
      <c r="I16978">
        <v>11</v>
      </c>
      <c r="J16978">
        <v>11</v>
      </c>
      <c r="L16978">
        <v>13</v>
      </c>
      <c r="N16978">
        <v>11</v>
      </c>
      <c r="P16978">
        <v>1</v>
      </c>
      <c r="Q16978">
        <v>1</v>
      </c>
      <c r="S16978">
        <v>0</v>
      </c>
    </row>
    <row r="16979" spans="1:19" x14ac:dyDescent="0.2">
      <c r="A16979" t="s">
        <v>35032</v>
      </c>
      <c r="B16979" t="s">
        <v>34844</v>
      </c>
      <c r="C16979" t="s">
        <v>1050</v>
      </c>
      <c r="D16979" t="s">
        <v>1002</v>
      </c>
      <c r="E16979" s="23">
        <v>44743</v>
      </c>
      <c r="F16979">
        <v>0</v>
      </c>
      <c r="G16979">
        <v>0</v>
      </c>
      <c r="I16979">
        <v>0</v>
      </c>
      <c r="J16979">
        <v>0</v>
      </c>
      <c r="L16979">
        <v>0</v>
      </c>
      <c r="N16979">
        <v>0</v>
      </c>
      <c r="P16979">
        <v>0</v>
      </c>
      <c r="Q16979">
        <v>0</v>
      </c>
      <c r="S16979">
        <v>0</v>
      </c>
    </row>
    <row r="16980" spans="1:19" x14ac:dyDescent="0.2">
      <c r="A16980" t="s">
        <v>35033</v>
      </c>
      <c r="B16980" t="s">
        <v>34845</v>
      </c>
      <c r="C16980" t="s">
        <v>1054</v>
      </c>
      <c r="D16980" t="s">
        <v>1002</v>
      </c>
      <c r="E16980" s="23">
        <v>44743</v>
      </c>
      <c r="F16980">
        <v>0</v>
      </c>
      <c r="G16980">
        <v>0</v>
      </c>
      <c r="I16980">
        <v>0</v>
      </c>
      <c r="J16980">
        <v>0</v>
      </c>
      <c r="L16980">
        <v>0</v>
      </c>
      <c r="N16980">
        <v>0</v>
      </c>
      <c r="P16980">
        <v>0</v>
      </c>
      <c r="Q16980">
        <v>0</v>
      </c>
      <c r="S16980">
        <v>0</v>
      </c>
    </row>
    <row r="16981" spans="1:19" x14ac:dyDescent="0.2">
      <c r="A16981" t="s">
        <v>35034</v>
      </c>
      <c r="B16981" t="s">
        <v>34846</v>
      </c>
      <c r="C16981" t="s">
        <v>1052</v>
      </c>
      <c r="D16981" t="s">
        <v>1002</v>
      </c>
      <c r="E16981" s="23">
        <v>44743</v>
      </c>
      <c r="F16981">
        <v>2</v>
      </c>
      <c r="G16981">
        <v>3</v>
      </c>
      <c r="I16981">
        <v>3</v>
      </c>
      <c r="J16981">
        <v>11</v>
      </c>
      <c r="L16981">
        <v>17</v>
      </c>
      <c r="N16981">
        <v>3</v>
      </c>
      <c r="P16981">
        <v>1</v>
      </c>
      <c r="Q16981">
        <v>5</v>
      </c>
      <c r="S16981">
        <v>0</v>
      </c>
    </row>
    <row r="16982" spans="1:19" x14ac:dyDescent="0.2">
      <c r="A16982" t="s">
        <v>35035</v>
      </c>
      <c r="B16982" t="s">
        <v>34847</v>
      </c>
      <c r="C16982" t="s">
        <v>1053</v>
      </c>
      <c r="D16982" t="s">
        <v>1002</v>
      </c>
      <c r="E16982" s="23">
        <v>44743</v>
      </c>
      <c r="F16982">
        <v>1</v>
      </c>
      <c r="G16982">
        <v>1</v>
      </c>
      <c r="I16982">
        <v>2</v>
      </c>
      <c r="J16982">
        <v>5</v>
      </c>
      <c r="L16982">
        <v>5</v>
      </c>
      <c r="N16982">
        <v>2</v>
      </c>
      <c r="P16982">
        <v>0</v>
      </c>
      <c r="Q16982">
        <v>0</v>
      </c>
      <c r="S16982">
        <v>0</v>
      </c>
    </row>
    <row r="16983" spans="1:19" x14ac:dyDescent="0.2">
      <c r="A16983" t="s">
        <v>34944</v>
      </c>
      <c r="B16983" t="s">
        <v>34756</v>
      </c>
      <c r="C16983" t="s">
        <v>25698</v>
      </c>
      <c r="D16983" t="s">
        <v>1000</v>
      </c>
      <c r="E16983" s="23">
        <v>44743</v>
      </c>
      <c r="F16983">
        <v>2</v>
      </c>
      <c r="G16983">
        <v>3</v>
      </c>
      <c r="I16983">
        <v>8</v>
      </c>
      <c r="J16983">
        <v>12</v>
      </c>
      <c r="L16983">
        <v>18</v>
      </c>
      <c r="N16983">
        <v>6</v>
      </c>
      <c r="P16983">
        <v>0</v>
      </c>
      <c r="Q16983">
        <v>0</v>
      </c>
      <c r="S16983">
        <v>2</v>
      </c>
    </row>
    <row r="16984" spans="1:19" x14ac:dyDescent="0.2">
      <c r="A16984" t="s">
        <v>35036</v>
      </c>
      <c r="B16984" t="s">
        <v>34848</v>
      </c>
      <c r="C16984" t="s">
        <v>962</v>
      </c>
      <c r="D16984" t="s">
        <v>1000</v>
      </c>
      <c r="E16984" s="23">
        <v>44743</v>
      </c>
      <c r="F16984">
        <v>0</v>
      </c>
      <c r="G16984">
        <v>0</v>
      </c>
      <c r="I16984">
        <v>0</v>
      </c>
      <c r="J16984">
        <v>0</v>
      </c>
      <c r="L16984">
        <v>0</v>
      </c>
      <c r="N16984">
        <v>0</v>
      </c>
      <c r="P16984">
        <v>0</v>
      </c>
      <c r="Q16984">
        <v>0</v>
      </c>
      <c r="S16984">
        <v>0</v>
      </c>
    </row>
    <row r="16985" spans="1:19" x14ac:dyDescent="0.2">
      <c r="A16985" t="s">
        <v>35037</v>
      </c>
      <c r="B16985" t="s">
        <v>34849</v>
      </c>
      <c r="C16985" t="s">
        <v>348</v>
      </c>
      <c r="D16985" t="s">
        <v>1000</v>
      </c>
      <c r="E16985" s="23">
        <v>44743</v>
      </c>
      <c r="F16985">
        <v>0</v>
      </c>
      <c r="G16985">
        <v>0</v>
      </c>
      <c r="I16985">
        <v>0</v>
      </c>
      <c r="J16985">
        <v>0</v>
      </c>
      <c r="L16985">
        <v>0</v>
      </c>
      <c r="N16985">
        <v>0</v>
      </c>
      <c r="P16985">
        <v>0</v>
      </c>
      <c r="Q16985">
        <v>0</v>
      </c>
      <c r="S16985">
        <v>0</v>
      </c>
    </row>
    <row r="16986" spans="1:19" x14ac:dyDescent="0.2">
      <c r="A16986" t="s">
        <v>35038</v>
      </c>
      <c r="B16986" t="s">
        <v>34850</v>
      </c>
      <c r="C16986" t="s">
        <v>357</v>
      </c>
      <c r="D16986" t="s">
        <v>1000</v>
      </c>
      <c r="E16986" s="23">
        <v>44743</v>
      </c>
      <c r="F16986">
        <v>0</v>
      </c>
      <c r="G16986">
        <v>0</v>
      </c>
      <c r="I16986">
        <v>0</v>
      </c>
      <c r="J16986">
        <v>0</v>
      </c>
      <c r="L16986">
        <v>0</v>
      </c>
      <c r="N16986">
        <v>0</v>
      </c>
      <c r="P16986">
        <v>0</v>
      </c>
      <c r="Q16986">
        <v>0</v>
      </c>
      <c r="S16986">
        <v>0</v>
      </c>
    </row>
    <row r="16987" spans="1:19" x14ac:dyDescent="0.2">
      <c r="A16987" t="s">
        <v>35039</v>
      </c>
      <c r="B16987" t="s">
        <v>34851</v>
      </c>
      <c r="C16987" t="s">
        <v>22399</v>
      </c>
      <c r="D16987" t="s">
        <v>1000</v>
      </c>
      <c r="E16987" s="23">
        <v>44743</v>
      </c>
      <c r="F16987">
        <v>0</v>
      </c>
      <c r="G16987">
        <v>0</v>
      </c>
      <c r="I16987">
        <v>0</v>
      </c>
      <c r="J16987">
        <v>0</v>
      </c>
      <c r="L16987">
        <v>0</v>
      </c>
      <c r="N16987">
        <v>0</v>
      </c>
      <c r="P16987">
        <v>0</v>
      </c>
      <c r="Q16987">
        <v>0</v>
      </c>
      <c r="S16987">
        <v>0</v>
      </c>
    </row>
    <row r="16988" spans="1:19" x14ac:dyDescent="0.2">
      <c r="A16988" t="s">
        <v>35040</v>
      </c>
      <c r="B16988" t="s">
        <v>34852</v>
      </c>
      <c r="C16988" t="s">
        <v>203</v>
      </c>
      <c r="D16988" t="s">
        <v>1000</v>
      </c>
      <c r="E16988" s="23">
        <v>44743</v>
      </c>
      <c r="F16988">
        <v>0</v>
      </c>
      <c r="G16988">
        <v>0</v>
      </c>
      <c r="I16988">
        <v>0</v>
      </c>
      <c r="J16988">
        <v>0</v>
      </c>
      <c r="L16988">
        <v>0</v>
      </c>
      <c r="N16988">
        <v>0</v>
      </c>
      <c r="P16988">
        <v>0</v>
      </c>
      <c r="Q16988">
        <v>0</v>
      </c>
      <c r="S16988">
        <v>0</v>
      </c>
    </row>
    <row r="16989" spans="1:19" x14ac:dyDescent="0.2">
      <c r="A16989" t="s">
        <v>35041</v>
      </c>
      <c r="B16989" t="s">
        <v>34853</v>
      </c>
      <c r="C16989" t="s">
        <v>387</v>
      </c>
      <c r="D16989" t="s">
        <v>1000</v>
      </c>
      <c r="E16989" s="23">
        <v>44743</v>
      </c>
      <c r="F16989">
        <v>0</v>
      </c>
      <c r="G16989">
        <v>0</v>
      </c>
      <c r="I16989">
        <v>0</v>
      </c>
      <c r="J16989">
        <v>0</v>
      </c>
      <c r="L16989">
        <v>0</v>
      </c>
      <c r="N16989">
        <v>0</v>
      </c>
      <c r="P16989">
        <v>0</v>
      </c>
      <c r="Q16989">
        <v>0</v>
      </c>
      <c r="S16989">
        <v>0</v>
      </c>
    </row>
    <row r="16990" spans="1:19" x14ac:dyDescent="0.2">
      <c r="A16990" t="s">
        <v>35042</v>
      </c>
      <c r="B16990" t="s">
        <v>34854</v>
      </c>
      <c r="C16990" t="s">
        <v>223</v>
      </c>
      <c r="D16990" t="s">
        <v>1000</v>
      </c>
      <c r="E16990" s="23">
        <v>44743</v>
      </c>
      <c r="F16990">
        <v>0</v>
      </c>
      <c r="G16990">
        <v>0</v>
      </c>
      <c r="I16990">
        <v>0</v>
      </c>
      <c r="J16990">
        <v>0</v>
      </c>
      <c r="L16990">
        <v>0</v>
      </c>
      <c r="N16990">
        <v>0</v>
      </c>
      <c r="P16990">
        <v>0</v>
      </c>
      <c r="Q16990">
        <v>0</v>
      </c>
      <c r="S16990">
        <v>0</v>
      </c>
    </row>
    <row r="16991" spans="1:19" x14ac:dyDescent="0.2">
      <c r="A16991" t="s">
        <v>35043</v>
      </c>
      <c r="B16991" t="s">
        <v>34855</v>
      </c>
      <c r="C16991" t="s">
        <v>346</v>
      </c>
      <c r="D16991" t="s">
        <v>1000</v>
      </c>
      <c r="E16991" s="23">
        <v>44743</v>
      </c>
      <c r="F16991">
        <v>0</v>
      </c>
      <c r="G16991">
        <v>0</v>
      </c>
      <c r="I16991">
        <v>0</v>
      </c>
      <c r="J16991">
        <v>0</v>
      </c>
      <c r="L16991">
        <v>0</v>
      </c>
      <c r="N16991">
        <v>0</v>
      </c>
      <c r="P16991">
        <v>0</v>
      </c>
      <c r="Q16991">
        <v>0</v>
      </c>
      <c r="S16991">
        <v>0</v>
      </c>
    </row>
    <row r="16992" spans="1:19" x14ac:dyDescent="0.2">
      <c r="A16992" t="s">
        <v>35044</v>
      </c>
      <c r="B16992" t="s">
        <v>34856</v>
      </c>
      <c r="C16992" t="s">
        <v>207</v>
      </c>
      <c r="D16992" t="s">
        <v>1000</v>
      </c>
      <c r="E16992" s="23">
        <v>44743</v>
      </c>
      <c r="F16992">
        <v>4.5</v>
      </c>
      <c r="G16992">
        <v>9</v>
      </c>
      <c r="I16992">
        <v>27</v>
      </c>
      <c r="J16992">
        <v>23</v>
      </c>
      <c r="L16992">
        <v>50</v>
      </c>
      <c r="N16992">
        <v>25</v>
      </c>
      <c r="P16992">
        <v>1</v>
      </c>
      <c r="Q16992">
        <v>1</v>
      </c>
      <c r="S16992">
        <v>2</v>
      </c>
    </row>
    <row r="16993" spans="1:19" x14ac:dyDescent="0.2">
      <c r="A16993" t="s">
        <v>35045</v>
      </c>
      <c r="B16993" t="s">
        <v>34857</v>
      </c>
      <c r="C16993" t="s">
        <v>212</v>
      </c>
      <c r="D16993" t="s">
        <v>1000</v>
      </c>
      <c r="E16993" s="23">
        <v>44743</v>
      </c>
      <c r="F16993">
        <v>1.5</v>
      </c>
      <c r="G16993">
        <v>3</v>
      </c>
      <c r="I16993">
        <v>4</v>
      </c>
      <c r="J16993">
        <v>8</v>
      </c>
      <c r="L16993">
        <v>17</v>
      </c>
      <c r="N16993">
        <v>4</v>
      </c>
      <c r="P16993">
        <v>0</v>
      </c>
      <c r="Q16993">
        <v>0</v>
      </c>
      <c r="S16993">
        <v>0</v>
      </c>
    </row>
    <row r="16994" spans="1:19" x14ac:dyDescent="0.2">
      <c r="A16994" t="s">
        <v>35046</v>
      </c>
      <c r="B16994" t="s">
        <v>34858</v>
      </c>
      <c r="C16994" t="s">
        <v>963</v>
      </c>
      <c r="D16994" t="s">
        <v>1000</v>
      </c>
      <c r="E16994" s="23">
        <v>44743</v>
      </c>
      <c r="F16994">
        <v>0</v>
      </c>
      <c r="G16994">
        <v>0</v>
      </c>
      <c r="I16994">
        <v>0</v>
      </c>
      <c r="J16994">
        <v>0</v>
      </c>
      <c r="L16994">
        <v>0</v>
      </c>
      <c r="N16994">
        <v>0</v>
      </c>
      <c r="P16994">
        <v>0</v>
      </c>
      <c r="Q16994">
        <v>0</v>
      </c>
      <c r="S16994">
        <v>0</v>
      </c>
    </row>
    <row r="16995" spans="1:19" x14ac:dyDescent="0.2">
      <c r="A16995" t="s">
        <v>35047</v>
      </c>
      <c r="B16995" t="s">
        <v>34859</v>
      </c>
      <c r="C16995" t="s">
        <v>225</v>
      </c>
      <c r="D16995" t="s">
        <v>1000</v>
      </c>
      <c r="E16995" s="23">
        <v>44743</v>
      </c>
      <c r="F16995">
        <v>3.5</v>
      </c>
      <c r="G16995">
        <v>3.5</v>
      </c>
      <c r="I16995">
        <v>13</v>
      </c>
      <c r="J16995">
        <v>49</v>
      </c>
      <c r="L16995">
        <v>49</v>
      </c>
      <c r="N16995">
        <v>13</v>
      </c>
      <c r="P16995">
        <v>0</v>
      </c>
      <c r="Q16995">
        <v>4</v>
      </c>
      <c r="S16995">
        <v>0</v>
      </c>
    </row>
    <row r="16996" spans="1:19" x14ac:dyDescent="0.2">
      <c r="A16996" t="s">
        <v>35048</v>
      </c>
      <c r="B16996" t="s">
        <v>34860</v>
      </c>
      <c r="C16996" t="s">
        <v>232</v>
      </c>
      <c r="D16996" t="s">
        <v>1000</v>
      </c>
      <c r="E16996" s="23">
        <v>44743</v>
      </c>
      <c r="F16996">
        <v>11</v>
      </c>
      <c r="G16996">
        <v>12</v>
      </c>
      <c r="I16996">
        <v>89</v>
      </c>
      <c r="J16996">
        <v>106</v>
      </c>
      <c r="L16996">
        <v>111</v>
      </c>
      <c r="N16996">
        <v>80</v>
      </c>
      <c r="P16996">
        <v>18</v>
      </c>
      <c r="Q16996">
        <v>19</v>
      </c>
      <c r="S16996">
        <v>9</v>
      </c>
    </row>
    <row r="16997" spans="1:19" x14ac:dyDescent="0.2">
      <c r="A16997" t="s">
        <v>35049</v>
      </c>
      <c r="B16997" t="s">
        <v>34861</v>
      </c>
      <c r="C16997" t="s">
        <v>317</v>
      </c>
      <c r="D16997" t="s">
        <v>1000</v>
      </c>
      <c r="E16997" s="23">
        <v>44743</v>
      </c>
      <c r="F16997">
        <v>4</v>
      </c>
      <c r="G16997">
        <v>7</v>
      </c>
      <c r="I16997">
        <v>12</v>
      </c>
      <c r="J16997">
        <v>21</v>
      </c>
      <c r="L16997">
        <v>39</v>
      </c>
      <c r="N16997">
        <v>12</v>
      </c>
      <c r="P16997">
        <v>0</v>
      </c>
      <c r="Q16997">
        <v>0</v>
      </c>
      <c r="S16997">
        <v>0</v>
      </c>
    </row>
    <row r="16998" spans="1:19" x14ac:dyDescent="0.2">
      <c r="A16998" t="s">
        <v>35050</v>
      </c>
      <c r="B16998" t="s">
        <v>34862</v>
      </c>
      <c r="C16998" t="s">
        <v>214</v>
      </c>
      <c r="D16998" t="s">
        <v>1000</v>
      </c>
      <c r="E16998" s="23">
        <v>44743</v>
      </c>
      <c r="F16998">
        <v>14.5</v>
      </c>
      <c r="G16998">
        <v>15.5</v>
      </c>
      <c r="I16998">
        <v>86</v>
      </c>
      <c r="J16998">
        <v>121</v>
      </c>
      <c r="L16998">
        <v>124</v>
      </c>
      <c r="N16998">
        <v>77</v>
      </c>
      <c r="P16998">
        <v>17</v>
      </c>
      <c r="Q16998">
        <v>19</v>
      </c>
      <c r="S16998">
        <v>9</v>
      </c>
    </row>
    <row r="16999" spans="1:19" x14ac:dyDescent="0.2">
      <c r="A16999" t="s">
        <v>35051</v>
      </c>
      <c r="B16999" t="s">
        <v>34863</v>
      </c>
      <c r="C16999" t="s">
        <v>230</v>
      </c>
      <c r="D16999" t="s">
        <v>1000</v>
      </c>
      <c r="E16999" s="23">
        <v>44743</v>
      </c>
      <c r="F16999">
        <v>0</v>
      </c>
      <c r="G16999">
        <v>0</v>
      </c>
      <c r="I16999">
        <v>0</v>
      </c>
      <c r="J16999">
        <v>0</v>
      </c>
      <c r="L16999">
        <v>0</v>
      </c>
      <c r="N16999">
        <v>0</v>
      </c>
      <c r="P16999">
        <v>0</v>
      </c>
      <c r="Q16999">
        <v>0</v>
      </c>
      <c r="S16999">
        <v>0</v>
      </c>
    </row>
    <row r="17000" spans="1:19" x14ac:dyDescent="0.2">
      <c r="A17000" t="s">
        <v>35052</v>
      </c>
      <c r="B17000" t="s">
        <v>34864</v>
      </c>
      <c r="C17000" t="s">
        <v>234</v>
      </c>
      <c r="D17000" t="s">
        <v>1000</v>
      </c>
      <c r="E17000" s="23">
        <v>44743</v>
      </c>
      <c r="F17000">
        <v>0</v>
      </c>
      <c r="G17000">
        <v>0</v>
      </c>
      <c r="I17000">
        <v>0</v>
      </c>
      <c r="J17000">
        <v>0</v>
      </c>
      <c r="L17000">
        <v>0</v>
      </c>
      <c r="N17000">
        <v>0</v>
      </c>
      <c r="P17000">
        <v>0</v>
      </c>
      <c r="Q17000">
        <v>0</v>
      </c>
      <c r="S17000">
        <v>0</v>
      </c>
    </row>
    <row r="17001" spans="1:19" x14ac:dyDescent="0.2">
      <c r="A17001" t="s">
        <v>35053</v>
      </c>
      <c r="B17001" t="s">
        <v>34865</v>
      </c>
      <c r="C17001" t="s">
        <v>217</v>
      </c>
      <c r="D17001" t="s">
        <v>1000</v>
      </c>
      <c r="E17001" s="23">
        <v>44743</v>
      </c>
      <c r="F17001">
        <v>0</v>
      </c>
      <c r="G17001">
        <v>0</v>
      </c>
      <c r="I17001">
        <v>0</v>
      </c>
      <c r="J17001">
        <v>0</v>
      </c>
      <c r="L17001">
        <v>0</v>
      </c>
      <c r="N17001">
        <v>0</v>
      </c>
      <c r="P17001">
        <v>0</v>
      </c>
      <c r="Q17001">
        <v>0</v>
      </c>
      <c r="S17001">
        <v>0</v>
      </c>
    </row>
    <row r="17002" spans="1:19" x14ac:dyDescent="0.2">
      <c r="A17002" t="s">
        <v>35054</v>
      </c>
      <c r="B17002" t="s">
        <v>34866</v>
      </c>
      <c r="C17002" t="s">
        <v>342</v>
      </c>
      <c r="D17002" t="s">
        <v>1000</v>
      </c>
      <c r="E17002" s="23">
        <v>44743</v>
      </c>
      <c r="F17002">
        <v>2</v>
      </c>
      <c r="G17002">
        <v>2</v>
      </c>
      <c r="I17002">
        <v>14</v>
      </c>
      <c r="J17002">
        <v>22</v>
      </c>
      <c r="L17002">
        <v>22</v>
      </c>
      <c r="N17002">
        <v>14</v>
      </c>
      <c r="P17002">
        <v>2</v>
      </c>
      <c r="Q17002">
        <v>2</v>
      </c>
      <c r="S17002">
        <v>0</v>
      </c>
    </row>
    <row r="17003" spans="1:19" x14ac:dyDescent="0.2">
      <c r="A17003" t="s">
        <v>35055</v>
      </c>
      <c r="B17003" t="s">
        <v>34867</v>
      </c>
      <c r="C17003" t="s">
        <v>220</v>
      </c>
      <c r="D17003" t="s">
        <v>1000</v>
      </c>
      <c r="E17003" s="23">
        <v>44743</v>
      </c>
      <c r="F17003">
        <v>0</v>
      </c>
      <c r="G17003">
        <v>0</v>
      </c>
      <c r="I17003">
        <v>0</v>
      </c>
      <c r="J17003">
        <v>0</v>
      </c>
      <c r="L17003">
        <v>0</v>
      </c>
      <c r="N17003">
        <v>0</v>
      </c>
      <c r="P17003">
        <v>0</v>
      </c>
      <c r="Q17003">
        <v>0</v>
      </c>
      <c r="S17003">
        <v>0</v>
      </c>
    </row>
    <row r="17004" spans="1:19" x14ac:dyDescent="0.2">
      <c r="A17004" t="s">
        <v>35056</v>
      </c>
      <c r="B17004" t="s">
        <v>34868</v>
      </c>
      <c r="C17004" t="s">
        <v>25330</v>
      </c>
      <c r="D17004" t="s">
        <v>1001</v>
      </c>
      <c r="E17004" s="23">
        <v>44743</v>
      </c>
      <c r="F17004">
        <v>0</v>
      </c>
      <c r="G17004">
        <v>0</v>
      </c>
      <c r="I17004">
        <v>0</v>
      </c>
      <c r="J17004">
        <v>0</v>
      </c>
      <c r="L17004">
        <v>0</v>
      </c>
      <c r="N17004">
        <v>0</v>
      </c>
      <c r="P17004">
        <v>0</v>
      </c>
      <c r="Q17004">
        <v>0</v>
      </c>
      <c r="S17004">
        <v>0</v>
      </c>
    </row>
    <row r="17005" spans="1:19" x14ac:dyDescent="0.2">
      <c r="A17005" t="s">
        <v>35057</v>
      </c>
      <c r="B17005" t="s">
        <v>34869</v>
      </c>
      <c r="C17005" t="s">
        <v>25330</v>
      </c>
      <c r="D17005" t="s">
        <v>1000</v>
      </c>
      <c r="E17005" s="23">
        <v>44743</v>
      </c>
      <c r="F17005">
        <v>0</v>
      </c>
      <c r="G17005">
        <v>0</v>
      </c>
      <c r="I17005">
        <v>0</v>
      </c>
      <c r="J17005">
        <v>0</v>
      </c>
      <c r="L17005">
        <v>0</v>
      </c>
      <c r="N17005">
        <v>0</v>
      </c>
      <c r="P17005">
        <v>0</v>
      </c>
      <c r="Q17005">
        <v>0</v>
      </c>
      <c r="S17005">
        <v>0</v>
      </c>
    </row>
    <row r="17006" spans="1:19" x14ac:dyDescent="0.2">
      <c r="A17006" t="s">
        <v>35058</v>
      </c>
      <c r="B17006" t="s">
        <v>34870</v>
      </c>
      <c r="C17006" t="s">
        <v>199</v>
      </c>
      <c r="D17006" t="s">
        <v>1000</v>
      </c>
      <c r="E17006" s="23">
        <v>44743</v>
      </c>
      <c r="F17006">
        <v>6</v>
      </c>
      <c r="G17006">
        <v>7</v>
      </c>
      <c r="I17006">
        <v>54</v>
      </c>
      <c r="J17006">
        <v>65</v>
      </c>
      <c r="L17006">
        <v>76</v>
      </c>
      <c r="N17006">
        <v>54</v>
      </c>
      <c r="P17006">
        <v>0</v>
      </c>
      <c r="Q17006">
        <v>0</v>
      </c>
      <c r="S17006">
        <v>0</v>
      </c>
    </row>
    <row r="17007" spans="1:19" x14ac:dyDescent="0.2">
      <c r="A17007" t="s">
        <v>35059</v>
      </c>
      <c r="B17007" t="s">
        <v>34871</v>
      </c>
      <c r="C17007" t="s">
        <v>199</v>
      </c>
      <c r="D17007" t="s">
        <v>1001</v>
      </c>
      <c r="E17007" s="23">
        <v>44743</v>
      </c>
      <c r="F17007">
        <v>0</v>
      </c>
      <c r="G17007">
        <v>0</v>
      </c>
      <c r="I17007">
        <v>0</v>
      </c>
      <c r="J17007">
        <v>0</v>
      </c>
      <c r="L17007">
        <v>0</v>
      </c>
      <c r="N17007">
        <v>0</v>
      </c>
      <c r="P17007">
        <v>0</v>
      </c>
      <c r="Q17007">
        <v>0</v>
      </c>
      <c r="S17007">
        <v>0</v>
      </c>
    </row>
    <row r="17008" spans="1:19" x14ac:dyDescent="0.2">
      <c r="A17008" t="s">
        <v>35060</v>
      </c>
      <c r="B17008" t="s">
        <v>34872</v>
      </c>
      <c r="C17008" t="s">
        <v>901</v>
      </c>
      <c r="D17008" t="s">
        <v>1000</v>
      </c>
      <c r="E17008" s="23">
        <v>44743</v>
      </c>
      <c r="F17008">
        <v>2.5</v>
      </c>
      <c r="G17008">
        <v>4.5</v>
      </c>
      <c r="I17008">
        <v>8</v>
      </c>
      <c r="J17008">
        <v>14</v>
      </c>
      <c r="L17008">
        <v>26</v>
      </c>
      <c r="N17008">
        <v>7</v>
      </c>
      <c r="P17008">
        <v>1</v>
      </c>
      <c r="Q17008">
        <v>5</v>
      </c>
      <c r="S17008">
        <v>1</v>
      </c>
    </row>
    <row r="17009" spans="1:19" x14ac:dyDescent="0.2">
      <c r="A17009" t="s">
        <v>35061</v>
      </c>
      <c r="B17009" t="s">
        <v>34873</v>
      </c>
      <c r="C17009" t="s">
        <v>901</v>
      </c>
      <c r="D17009" t="s">
        <v>1001</v>
      </c>
      <c r="E17009" s="23">
        <v>44743</v>
      </c>
      <c r="F17009">
        <v>0</v>
      </c>
      <c r="G17009">
        <v>0</v>
      </c>
      <c r="I17009">
        <v>0</v>
      </c>
      <c r="J17009">
        <v>0</v>
      </c>
      <c r="L17009">
        <v>0</v>
      </c>
      <c r="N17009">
        <v>0</v>
      </c>
      <c r="P17009">
        <v>0</v>
      </c>
      <c r="Q17009">
        <v>0</v>
      </c>
      <c r="S17009">
        <v>0</v>
      </c>
    </row>
    <row r="17010" spans="1:19" x14ac:dyDescent="0.2">
      <c r="A17010" t="s">
        <v>35062</v>
      </c>
      <c r="B17010" t="s">
        <v>34874</v>
      </c>
      <c r="C17010" t="s">
        <v>903</v>
      </c>
      <c r="D17010" t="s">
        <v>1000</v>
      </c>
      <c r="E17010" s="23">
        <v>44743</v>
      </c>
      <c r="F17010">
        <v>3</v>
      </c>
      <c r="G17010">
        <v>3.5</v>
      </c>
      <c r="I17010">
        <v>13</v>
      </c>
      <c r="J17010">
        <v>16</v>
      </c>
      <c r="L17010">
        <v>18</v>
      </c>
      <c r="N17010">
        <v>13</v>
      </c>
      <c r="P17010">
        <v>1</v>
      </c>
      <c r="Q17010">
        <v>1</v>
      </c>
      <c r="S17010">
        <v>0</v>
      </c>
    </row>
    <row r="17011" spans="1:19" x14ac:dyDescent="0.2">
      <c r="A17011" t="s">
        <v>35063</v>
      </c>
      <c r="B17011" t="s">
        <v>34875</v>
      </c>
      <c r="C17011" t="s">
        <v>903</v>
      </c>
      <c r="D17011" t="s">
        <v>1001</v>
      </c>
      <c r="E17011" s="23">
        <v>44743</v>
      </c>
      <c r="F17011">
        <v>0</v>
      </c>
      <c r="G17011">
        <v>0</v>
      </c>
      <c r="I17011">
        <v>0</v>
      </c>
      <c r="J17011">
        <v>0</v>
      </c>
      <c r="L17011">
        <v>0</v>
      </c>
      <c r="N17011">
        <v>0</v>
      </c>
      <c r="P17011">
        <v>0</v>
      </c>
      <c r="Q17011">
        <v>0</v>
      </c>
      <c r="S17011">
        <v>0</v>
      </c>
    </row>
    <row r="17012" spans="1:19" x14ac:dyDescent="0.2">
      <c r="A17012" t="s">
        <v>35064</v>
      </c>
      <c r="B17012" t="s">
        <v>34876</v>
      </c>
      <c r="C17012" t="s">
        <v>198</v>
      </c>
      <c r="D17012" t="s">
        <v>1002</v>
      </c>
      <c r="E17012" s="23">
        <v>44743</v>
      </c>
      <c r="F17012">
        <v>0</v>
      </c>
      <c r="G17012">
        <v>0</v>
      </c>
      <c r="I17012">
        <v>0</v>
      </c>
      <c r="J17012">
        <v>0</v>
      </c>
      <c r="L17012">
        <v>0</v>
      </c>
      <c r="N17012">
        <v>0</v>
      </c>
      <c r="P17012">
        <v>0</v>
      </c>
      <c r="Q17012">
        <v>0</v>
      </c>
      <c r="S17012">
        <v>0</v>
      </c>
    </row>
    <row r="17013" spans="1:19" x14ac:dyDescent="0.2">
      <c r="A17013" t="s">
        <v>35065</v>
      </c>
      <c r="B17013" t="s">
        <v>34877</v>
      </c>
      <c r="C17013" t="s">
        <v>25855</v>
      </c>
      <c r="D17013" t="s">
        <v>1002</v>
      </c>
      <c r="E17013" s="23">
        <v>44743</v>
      </c>
      <c r="F17013">
        <v>2</v>
      </c>
      <c r="G17013">
        <v>3</v>
      </c>
      <c r="I17013">
        <v>8</v>
      </c>
      <c r="J17013">
        <v>12</v>
      </c>
      <c r="L17013">
        <v>18</v>
      </c>
      <c r="N17013">
        <v>6</v>
      </c>
      <c r="P17013">
        <v>0</v>
      </c>
      <c r="Q17013">
        <v>0</v>
      </c>
      <c r="S17013">
        <v>2</v>
      </c>
    </row>
    <row r="17014" spans="1:19" x14ac:dyDescent="0.2">
      <c r="A17014" t="s">
        <v>35066</v>
      </c>
      <c r="B17014" t="s">
        <v>34878</v>
      </c>
      <c r="C17014" t="s">
        <v>962</v>
      </c>
      <c r="D17014" t="s">
        <v>1002</v>
      </c>
      <c r="E17014" s="23">
        <v>44743</v>
      </c>
      <c r="F17014">
        <v>0</v>
      </c>
      <c r="G17014">
        <v>0</v>
      </c>
      <c r="I17014">
        <v>0</v>
      </c>
      <c r="J17014">
        <v>0</v>
      </c>
      <c r="L17014">
        <v>0</v>
      </c>
      <c r="N17014">
        <v>0</v>
      </c>
      <c r="P17014">
        <v>0</v>
      </c>
      <c r="Q17014">
        <v>0</v>
      </c>
      <c r="S17014">
        <v>0</v>
      </c>
    </row>
    <row r="17015" spans="1:19" x14ac:dyDescent="0.2">
      <c r="A17015" t="s">
        <v>35067</v>
      </c>
      <c r="B17015" t="s">
        <v>34879</v>
      </c>
      <c r="C17015" t="s">
        <v>199</v>
      </c>
      <c r="D17015" t="s">
        <v>1002</v>
      </c>
      <c r="E17015" s="23">
        <v>44743</v>
      </c>
      <c r="F17015">
        <v>6</v>
      </c>
      <c r="G17015">
        <v>7</v>
      </c>
      <c r="I17015">
        <v>54</v>
      </c>
      <c r="J17015">
        <v>65</v>
      </c>
      <c r="L17015">
        <v>76</v>
      </c>
      <c r="N17015">
        <v>54</v>
      </c>
      <c r="P17015">
        <v>0</v>
      </c>
      <c r="Q17015">
        <v>0</v>
      </c>
      <c r="S17015">
        <v>0</v>
      </c>
    </row>
    <row r="17016" spans="1:19" x14ac:dyDescent="0.2">
      <c r="A17016" t="s">
        <v>35068</v>
      </c>
      <c r="B17016" t="s">
        <v>34880</v>
      </c>
      <c r="C17016" t="s">
        <v>348</v>
      </c>
      <c r="D17016" t="s">
        <v>1002</v>
      </c>
      <c r="E17016" s="23">
        <v>44743</v>
      </c>
      <c r="F17016">
        <v>0</v>
      </c>
      <c r="G17016">
        <v>0</v>
      </c>
      <c r="I17016">
        <v>0</v>
      </c>
      <c r="J17016">
        <v>0</v>
      </c>
      <c r="L17016">
        <v>0</v>
      </c>
      <c r="N17016">
        <v>0</v>
      </c>
      <c r="P17016">
        <v>0</v>
      </c>
      <c r="Q17016">
        <v>0</v>
      </c>
      <c r="S17016">
        <v>0</v>
      </c>
    </row>
    <row r="17017" spans="1:19" x14ac:dyDescent="0.2">
      <c r="A17017" t="s">
        <v>35069</v>
      </c>
      <c r="B17017" t="s">
        <v>34881</v>
      </c>
      <c r="C17017" t="s">
        <v>357</v>
      </c>
      <c r="D17017" t="s">
        <v>1002</v>
      </c>
      <c r="E17017" s="23">
        <v>44743</v>
      </c>
      <c r="F17017">
        <v>0</v>
      </c>
      <c r="G17017">
        <v>0</v>
      </c>
      <c r="I17017">
        <v>0</v>
      </c>
      <c r="J17017">
        <v>0</v>
      </c>
      <c r="L17017">
        <v>0</v>
      </c>
      <c r="N17017">
        <v>0</v>
      </c>
      <c r="P17017">
        <v>0</v>
      </c>
      <c r="Q17017">
        <v>0</v>
      </c>
      <c r="S17017">
        <v>0</v>
      </c>
    </row>
    <row r="17018" spans="1:19" x14ac:dyDescent="0.2">
      <c r="A17018" t="s">
        <v>35070</v>
      </c>
      <c r="B17018" t="s">
        <v>34882</v>
      </c>
      <c r="C17018" t="s">
        <v>227</v>
      </c>
      <c r="D17018" t="s">
        <v>1002</v>
      </c>
      <c r="E17018" s="23">
        <v>44743</v>
      </c>
      <c r="F17018">
        <v>0</v>
      </c>
      <c r="G17018">
        <v>0</v>
      </c>
      <c r="I17018">
        <v>0</v>
      </c>
      <c r="J17018">
        <v>0</v>
      </c>
      <c r="L17018">
        <v>0</v>
      </c>
      <c r="N17018">
        <v>0</v>
      </c>
      <c r="P17018">
        <v>0</v>
      </c>
      <c r="Q17018">
        <v>0</v>
      </c>
      <c r="S17018">
        <v>0</v>
      </c>
    </row>
    <row r="17019" spans="1:19" x14ac:dyDescent="0.2">
      <c r="A17019" t="s">
        <v>35071</v>
      </c>
      <c r="B17019" t="s">
        <v>34883</v>
      </c>
      <c r="C17019" t="s">
        <v>203</v>
      </c>
      <c r="D17019" t="s">
        <v>1002</v>
      </c>
      <c r="E17019" s="23">
        <v>44743</v>
      </c>
      <c r="F17019">
        <v>0</v>
      </c>
      <c r="G17019">
        <v>0</v>
      </c>
      <c r="I17019">
        <v>0</v>
      </c>
      <c r="J17019">
        <v>0</v>
      </c>
      <c r="L17019">
        <v>0</v>
      </c>
      <c r="N17019">
        <v>0</v>
      </c>
      <c r="P17019">
        <v>0</v>
      </c>
      <c r="Q17019">
        <v>0</v>
      </c>
      <c r="S17019">
        <v>0</v>
      </c>
    </row>
    <row r="17020" spans="1:19" x14ac:dyDescent="0.2">
      <c r="A17020" t="s">
        <v>35072</v>
      </c>
      <c r="B17020" t="s">
        <v>34884</v>
      </c>
      <c r="C17020" t="s">
        <v>387</v>
      </c>
      <c r="D17020" t="s">
        <v>1002</v>
      </c>
      <c r="E17020" s="23">
        <v>44743</v>
      </c>
      <c r="F17020">
        <v>0</v>
      </c>
      <c r="G17020">
        <v>0</v>
      </c>
      <c r="I17020">
        <v>0</v>
      </c>
      <c r="J17020">
        <v>0</v>
      </c>
      <c r="L17020">
        <v>0</v>
      </c>
      <c r="N17020">
        <v>0</v>
      </c>
      <c r="P17020">
        <v>0</v>
      </c>
      <c r="Q17020">
        <v>0</v>
      </c>
      <c r="S17020">
        <v>0</v>
      </c>
    </row>
    <row r="17021" spans="1:19" x14ac:dyDescent="0.2">
      <c r="A17021" t="s">
        <v>35073</v>
      </c>
      <c r="B17021" t="s">
        <v>34885</v>
      </c>
      <c r="C17021" t="s">
        <v>223</v>
      </c>
      <c r="D17021" t="s">
        <v>1002</v>
      </c>
      <c r="E17021" s="23">
        <v>44743</v>
      </c>
      <c r="F17021">
        <v>0</v>
      </c>
      <c r="G17021">
        <v>0</v>
      </c>
      <c r="I17021">
        <v>0</v>
      </c>
      <c r="J17021">
        <v>0</v>
      </c>
      <c r="L17021">
        <v>0</v>
      </c>
      <c r="N17021">
        <v>0</v>
      </c>
      <c r="P17021">
        <v>0</v>
      </c>
      <c r="Q17021">
        <v>0</v>
      </c>
      <c r="S17021">
        <v>0</v>
      </c>
    </row>
    <row r="17022" spans="1:19" x14ac:dyDescent="0.2">
      <c r="A17022" t="s">
        <v>35074</v>
      </c>
      <c r="B17022" t="s">
        <v>34886</v>
      </c>
      <c r="C17022" t="s">
        <v>346</v>
      </c>
      <c r="D17022" t="s">
        <v>1002</v>
      </c>
      <c r="E17022" s="23">
        <v>44743</v>
      </c>
      <c r="F17022">
        <v>0</v>
      </c>
      <c r="G17022">
        <v>0</v>
      </c>
      <c r="I17022">
        <v>0</v>
      </c>
      <c r="J17022">
        <v>0</v>
      </c>
      <c r="L17022">
        <v>0</v>
      </c>
      <c r="N17022">
        <v>0</v>
      </c>
      <c r="P17022">
        <v>0</v>
      </c>
      <c r="Q17022">
        <v>0</v>
      </c>
      <c r="S17022">
        <v>0</v>
      </c>
    </row>
    <row r="17023" spans="1:19" x14ac:dyDescent="0.2">
      <c r="A17023" t="s">
        <v>35075</v>
      </c>
      <c r="B17023" t="s">
        <v>34887</v>
      </c>
      <c r="C17023" t="s">
        <v>207</v>
      </c>
      <c r="D17023" t="s">
        <v>1002</v>
      </c>
      <c r="E17023" s="23">
        <v>44743</v>
      </c>
      <c r="F17023">
        <v>4.5</v>
      </c>
      <c r="G17023">
        <v>9</v>
      </c>
      <c r="I17023">
        <v>27</v>
      </c>
      <c r="J17023">
        <v>23</v>
      </c>
      <c r="L17023">
        <v>50</v>
      </c>
      <c r="N17023">
        <v>25</v>
      </c>
      <c r="P17023">
        <v>1</v>
      </c>
      <c r="Q17023">
        <v>1</v>
      </c>
      <c r="S17023">
        <v>2</v>
      </c>
    </row>
    <row r="17024" spans="1:19" x14ac:dyDescent="0.2">
      <c r="A17024" t="s">
        <v>35076</v>
      </c>
      <c r="B17024" t="s">
        <v>34888</v>
      </c>
      <c r="C17024" t="s">
        <v>212</v>
      </c>
      <c r="D17024" t="s">
        <v>1002</v>
      </c>
      <c r="E17024" s="23">
        <v>44743</v>
      </c>
      <c r="F17024">
        <v>1.5</v>
      </c>
      <c r="G17024">
        <v>3</v>
      </c>
      <c r="I17024">
        <v>4</v>
      </c>
      <c r="J17024">
        <v>8</v>
      </c>
      <c r="L17024">
        <v>17</v>
      </c>
      <c r="N17024">
        <v>4</v>
      </c>
      <c r="P17024">
        <v>0</v>
      </c>
      <c r="Q17024">
        <v>0</v>
      </c>
      <c r="S17024">
        <v>0</v>
      </c>
    </row>
    <row r="17025" spans="1:19" x14ac:dyDescent="0.2">
      <c r="A17025" t="s">
        <v>35077</v>
      </c>
      <c r="B17025" t="s">
        <v>34889</v>
      </c>
      <c r="C17025" t="s">
        <v>963</v>
      </c>
      <c r="D17025" t="s">
        <v>1002</v>
      </c>
      <c r="E17025" s="23">
        <v>44743</v>
      </c>
      <c r="F17025">
        <v>0</v>
      </c>
      <c r="G17025">
        <v>0</v>
      </c>
      <c r="I17025">
        <v>0</v>
      </c>
      <c r="J17025">
        <v>0</v>
      </c>
      <c r="L17025">
        <v>0</v>
      </c>
      <c r="N17025">
        <v>0</v>
      </c>
      <c r="P17025">
        <v>0</v>
      </c>
      <c r="Q17025">
        <v>0</v>
      </c>
      <c r="S17025">
        <v>0</v>
      </c>
    </row>
    <row r="17026" spans="1:19" x14ac:dyDescent="0.2">
      <c r="A17026" t="s">
        <v>35078</v>
      </c>
      <c r="B17026" t="s">
        <v>34890</v>
      </c>
      <c r="C17026" t="s">
        <v>225</v>
      </c>
      <c r="D17026" t="s">
        <v>1002</v>
      </c>
      <c r="E17026" s="23">
        <v>44743</v>
      </c>
      <c r="F17026">
        <v>3.5</v>
      </c>
      <c r="G17026">
        <v>3.5</v>
      </c>
      <c r="I17026">
        <v>13</v>
      </c>
      <c r="J17026">
        <v>49</v>
      </c>
      <c r="L17026">
        <v>49</v>
      </c>
      <c r="N17026">
        <v>13</v>
      </c>
      <c r="P17026">
        <v>0</v>
      </c>
      <c r="Q17026">
        <v>4</v>
      </c>
      <c r="S17026">
        <v>0</v>
      </c>
    </row>
    <row r="17027" spans="1:19" x14ac:dyDescent="0.2">
      <c r="A17027" t="s">
        <v>35079</v>
      </c>
      <c r="B17027" t="s">
        <v>34891</v>
      </c>
      <c r="C17027" t="s">
        <v>901</v>
      </c>
      <c r="D17027" t="s">
        <v>1002</v>
      </c>
      <c r="E17027" s="23">
        <v>44743</v>
      </c>
      <c r="F17027">
        <v>2.5</v>
      </c>
      <c r="G17027">
        <v>4.5</v>
      </c>
      <c r="I17027">
        <v>8</v>
      </c>
      <c r="J17027">
        <v>14</v>
      </c>
      <c r="L17027">
        <v>26</v>
      </c>
      <c r="N17027">
        <v>7</v>
      </c>
      <c r="P17027">
        <v>1</v>
      </c>
      <c r="Q17027">
        <v>5</v>
      </c>
      <c r="S17027">
        <v>1</v>
      </c>
    </row>
    <row r="17028" spans="1:19" x14ac:dyDescent="0.2">
      <c r="A17028" t="s">
        <v>35080</v>
      </c>
      <c r="B17028" t="s">
        <v>34892</v>
      </c>
      <c r="C17028" t="s">
        <v>232</v>
      </c>
      <c r="D17028" t="s">
        <v>1002</v>
      </c>
      <c r="E17028" s="23">
        <v>44743</v>
      </c>
      <c r="F17028">
        <v>11</v>
      </c>
      <c r="G17028">
        <v>12</v>
      </c>
      <c r="I17028">
        <v>89</v>
      </c>
      <c r="J17028">
        <v>106</v>
      </c>
      <c r="L17028">
        <v>111</v>
      </c>
      <c r="N17028">
        <v>80</v>
      </c>
      <c r="P17028">
        <v>18</v>
      </c>
      <c r="Q17028">
        <v>19</v>
      </c>
      <c r="S17028">
        <v>9</v>
      </c>
    </row>
    <row r="17029" spans="1:19" x14ac:dyDescent="0.2">
      <c r="A17029" t="s">
        <v>35081</v>
      </c>
      <c r="B17029" t="s">
        <v>34893</v>
      </c>
      <c r="C17029" t="s">
        <v>317</v>
      </c>
      <c r="D17029" t="s">
        <v>1002</v>
      </c>
      <c r="E17029" s="23">
        <v>44743</v>
      </c>
      <c r="F17029">
        <v>4</v>
      </c>
      <c r="G17029">
        <v>7</v>
      </c>
      <c r="I17029">
        <v>12</v>
      </c>
      <c r="J17029">
        <v>21</v>
      </c>
      <c r="L17029">
        <v>39</v>
      </c>
      <c r="N17029">
        <v>12</v>
      </c>
      <c r="P17029">
        <v>0</v>
      </c>
      <c r="Q17029">
        <v>0</v>
      </c>
      <c r="S17029">
        <v>0</v>
      </c>
    </row>
    <row r="17030" spans="1:19" x14ac:dyDescent="0.2">
      <c r="A17030" t="s">
        <v>35082</v>
      </c>
      <c r="B17030" t="s">
        <v>34894</v>
      </c>
      <c r="C17030" t="s">
        <v>25330</v>
      </c>
      <c r="D17030" t="s">
        <v>1002</v>
      </c>
      <c r="E17030" s="23">
        <v>44743</v>
      </c>
      <c r="F17030">
        <v>0</v>
      </c>
      <c r="G17030">
        <v>0</v>
      </c>
      <c r="I17030">
        <v>0</v>
      </c>
      <c r="J17030">
        <v>0</v>
      </c>
      <c r="L17030">
        <v>0</v>
      </c>
      <c r="N17030">
        <v>0</v>
      </c>
      <c r="P17030">
        <v>0</v>
      </c>
      <c r="Q17030">
        <v>0</v>
      </c>
      <c r="S17030">
        <v>0</v>
      </c>
    </row>
    <row r="17031" spans="1:19" x14ac:dyDescent="0.2">
      <c r="A17031" t="s">
        <v>35083</v>
      </c>
      <c r="B17031" t="s">
        <v>34895</v>
      </c>
      <c r="C17031" t="s">
        <v>214</v>
      </c>
      <c r="D17031" t="s">
        <v>1002</v>
      </c>
      <c r="E17031" s="23">
        <v>44743</v>
      </c>
      <c r="F17031">
        <v>14.5</v>
      </c>
      <c r="G17031">
        <v>15.5</v>
      </c>
      <c r="I17031">
        <v>86</v>
      </c>
      <c r="J17031">
        <v>121</v>
      </c>
      <c r="L17031">
        <v>124</v>
      </c>
      <c r="N17031">
        <v>77</v>
      </c>
      <c r="P17031">
        <v>17</v>
      </c>
      <c r="Q17031">
        <v>19</v>
      </c>
      <c r="S17031">
        <v>9</v>
      </c>
    </row>
    <row r="17032" spans="1:19" x14ac:dyDescent="0.2">
      <c r="A17032" t="s">
        <v>35084</v>
      </c>
      <c r="B17032" t="s">
        <v>34896</v>
      </c>
      <c r="C17032" t="s">
        <v>903</v>
      </c>
      <c r="D17032" t="s">
        <v>1002</v>
      </c>
      <c r="E17032" s="23">
        <v>44743</v>
      </c>
      <c r="F17032">
        <v>3</v>
      </c>
      <c r="G17032">
        <v>3.5</v>
      </c>
      <c r="I17032">
        <v>13</v>
      </c>
      <c r="J17032">
        <v>16</v>
      </c>
      <c r="L17032">
        <v>18</v>
      </c>
      <c r="N17032">
        <v>13</v>
      </c>
      <c r="P17032">
        <v>1</v>
      </c>
      <c r="Q17032">
        <v>1</v>
      </c>
      <c r="S17032">
        <v>0</v>
      </c>
    </row>
    <row r="17033" spans="1:19" x14ac:dyDescent="0.2">
      <c r="A17033" t="s">
        <v>35085</v>
      </c>
      <c r="B17033" t="s">
        <v>34897</v>
      </c>
      <c r="C17033" t="s">
        <v>230</v>
      </c>
      <c r="D17033" t="s">
        <v>1002</v>
      </c>
      <c r="E17033" s="23">
        <v>44743</v>
      </c>
      <c r="F17033">
        <v>0</v>
      </c>
      <c r="G17033">
        <v>0</v>
      </c>
      <c r="I17033">
        <v>0</v>
      </c>
      <c r="J17033">
        <v>0</v>
      </c>
      <c r="L17033">
        <v>0</v>
      </c>
      <c r="N17033">
        <v>0</v>
      </c>
      <c r="P17033">
        <v>0</v>
      </c>
      <c r="Q17033">
        <v>0</v>
      </c>
      <c r="S17033">
        <v>0</v>
      </c>
    </row>
    <row r="17034" spans="1:19" x14ac:dyDescent="0.2">
      <c r="A17034" t="s">
        <v>35086</v>
      </c>
      <c r="B17034" t="s">
        <v>34898</v>
      </c>
      <c r="C17034" t="s">
        <v>234</v>
      </c>
      <c r="D17034" t="s">
        <v>1002</v>
      </c>
      <c r="E17034" s="23">
        <v>44743</v>
      </c>
      <c r="F17034">
        <v>0</v>
      </c>
      <c r="G17034">
        <v>0</v>
      </c>
      <c r="I17034">
        <v>0</v>
      </c>
      <c r="J17034">
        <v>0</v>
      </c>
      <c r="L17034">
        <v>0</v>
      </c>
      <c r="N17034">
        <v>0</v>
      </c>
      <c r="P17034">
        <v>0</v>
      </c>
      <c r="Q17034">
        <v>0</v>
      </c>
      <c r="S17034">
        <v>0</v>
      </c>
    </row>
    <row r="17035" spans="1:19" x14ac:dyDescent="0.2">
      <c r="A17035" t="s">
        <v>35087</v>
      </c>
      <c r="B17035" t="s">
        <v>34899</v>
      </c>
      <c r="C17035" t="s">
        <v>217</v>
      </c>
      <c r="D17035" t="s">
        <v>1002</v>
      </c>
      <c r="E17035" s="23">
        <v>44743</v>
      </c>
      <c r="F17035">
        <v>0</v>
      </c>
      <c r="G17035">
        <v>0</v>
      </c>
      <c r="I17035">
        <v>0</v>
      </c>
      <c r="J17035">
        <v>0</v>
      </c>
      <c r="L17035">
        <v>0</v>
      </c>
      <c r="N17035">
        <v>0</v>
      </c>
      <c r="P17035">
        <v>0</v>
      </c>
      <c r="Q17035">
        <v>0</v>
      </c>
      <c r="S17035">
        <v>0</v>
      </c>
    </row>
    <row r="17036" spans="1:19" x14ac:dyDescent="0.2">
      <c r="A17036" t="s">
        <v>35088</v>
      </c>
      <c r="B17036" t="s">
        <v>34900</v>
      </c>
      <c r="C17036" t="s">
        <v>342</v>
      </c>
      <c r="D17036" t="s">
        <v>1002</v>
      </c>
      <c r="E17036" s="23">
        <v>44743</v>
      </c>
      <c r="F17036">
        <v>2</v>
      </c>
      <c r="G17036">
        <v>2</v>
      </c>
      <c r="I17036">
        <v>14</v>
      </c>
      <c r="J17036">
        <v>22</v>
      </c>
      <c r="L17036">
        <v>22</v>
      </c>
      <c r="N17036">
        <v>14</v>
      </c>
      <c r="P17036">
        <v>2</v>
      </c>
      <c r="Q17036">
        <v>2</v>
      </c>
      <c r="S17036">
        <v>0</v>
      </c>
    </row>
    <row r="17037" spans="1:19" x14ac:dyDescent="0.2">
      <c r="A17037" t="s">
        <v>35089</v>
      </c>
      <c r="B17037" t="s">
        <v>34901</v>
      </c>
      <c r="C17037" t="s">
        <v>220</v>
      </c>
      <c r="D17037" t="s">
        <v>1002</v>
      </c>
      <c r="E17037" s="23">
        <v>44743</v>
      </c>
      <c r="F17037">
        <v>0</v>
      </c>
      <c r="G17037">
        <v>0</v>
      </c>
      <c r="I17037">
        <v>0</v>
      </c>
      <c r="J17037">
        <v>0</v>
      </c>
      <c r="L17037">
        <v>0</v>
      </c>
      <c r="N17037">
        <v>0</v>
      </c>
      <c r="P17037">
        <v>0</v>
      </c>
      <c r="Q17037">
        <v>0</v>
      </c>
      <c r="S17037">
        <v>0</v>
      </c>
    </row>
    <row r="17038" spans="1:19" x14ac:dyDescent="0.2">
      <c r="A17038" t="s">
        <v>35090</v>
      </c>
      <c r="B17038" t="s">
        <v>34902</v>
      </c>
      <c r="C17038" t="s">
        <v>242</v>
      </c>
      <c r="D17038" t="s">
        <v>1000</v>
      </c>
      <c r="E17038" s="23">
        <v>44743</v>
      </c>
      <c r="F17038">
        <v>0</v>
      </c>
      <c r="G17038">
        <v>0</v>
      </c>
      <c r="I17038">
        <v>0</v>
      </c>
      <c r="J17038">
        <v>0</v>
      </c>
      <c r="L17038">
        <v>0</v>
      </c>
      <c r="N17038">
        <v>0</v>
      </c>
      <c r="P17038">
        <v>0</v>
      </c>
      <c r="Q17038">
        <v>0</v>
      </c>
      <c r="S17038">
        <v>0</v>
      </c>
    </row>
    <row r="17039" spans="1:19" x14ac:dyDescent="0.2">
      <c r="A17039" t="s">
        <v>35091</v>
      </c>
      <c r="B17039" t="s">
        <v>34903</v>
      </c>
      <c r="C17039" t="s">
        <v>242</v>
      </c>
      <c r="D17039" t="s">
        <v>1002</v>
      </c>
      <c r="E17039" s="23">
        <v>44743</v>
      </c>
      <c r="F17039">
        <v>0</v>
      </c>
      <c r="G17039">
        <v>0</v>
      </c>
      <c r="I17039">
        <v>0</v>
      </c>
      <c r="J17039">
        <v>0</v>
      </c>
      <c r="L17039">
        <v>0</v>
      </c>
      <c r="N17039">
        <v>0</v>
      </c>
      <c r="P17039">
        <v>0</v>
      </c>
      <c r="Q17039">
        <v>0</v>
      </c>
      <c r="S17039">
        <v>0</v>
      </c>
    </row>
    <row r="17040" spans="1:19" x14ac:dyDescent="0.2">
      <c r="A17040" t="s">
        <v>35092</v>
      </c>
      <c r="B17040" t="s">
        <v>34904</v>
      </c>
      <c r="C17040" t="s">
        <v>2724</v>
      </c>
      <c r="D17040" t="s">
        <v>1000</v>
      </c>
      <c r="E17040" s="23">
        <v>44743</v>
      </c>
      <c r="F17040">
        <v>2.5</v>
      </c>
      <c r="G17040">
        <v>4</v>
      </c>
      <c r="I17040">
        <v>16</v>
      </c>
      <c r="J17040">
        <v>14</v>
      </c>
      <c r="L17040">
        <v>22</v>
      </c>
      <c r="N17040">
        <v>15</v>
      </c>
      <c r="P17040">
        <v>1</v>
      </c>
      <c r="Q17040">
        <v>1</v>
      </c>
      <c r="S17040">
        <v>1</v>
      </c>
    </row>
    <row r="17041" spans="1:19" x14ac:dyDescent="0.2">
      <c r="A17041" t="s">
        <v>35093</v>
      </c>
      <c r="B17041" t="s">
        <v>34905</v>
      </c>
      <c r="C17041" t="s">
        <v>2724</v>
      </c>
      <c r="D17041" t="s">
        <v>1001</v>
      </c>
      <c r="E17041" s="23">
        <v>44743</v>
      </c>
      <c r="F17041">
        <v>0</v>
      </c>
      <c r="G17041">
        <v>0</v>
      </c>
      <c r="I17041">
        <v>0</v>
      </c>
      <c r="J17041">
        <v>0</v>
      </c>
      <c r="L17041">
        <v>0</v>
      </c>
      <c r="N17041">
        <v>0</v>
      </c>
      <c r="P17041">
        <v>0</v>
      </c>
      <c r="Q17041">
        <v>0</v>
      </c>
      <c r="S17041">
        <v>0</v>
      </c>
    </row>
    <row r="17042" spans="1:19" x14ac:dyDescent="0.2">
      <c r="A17042" t="s">
        <v>35094</v>
      </c>
      <c r="B17042" t="s">
        <v>34906</v>
      </c>
      <c r="C17042" t="s">
        <v>2724</v>
      </c>
      <c r="D17042" t="s">
        <v>1002</v>
      </c>
      <c r="E17042" s="23">
        <v>44743</v>
      </c>
      <c r="F17042">
        <v>2.5</v>
      </c>
      <c r="G17042">
        <v>4</v>
      </c>
      <c r="I17042">
        <v>16</v>
      </c>
      <c r="J17042">
        <v>14</v>
      </c>
      <c r="L17042">
        <v>22</v>
      </c>
      <c r="N17042">
        <v>15</v>
      </c>
      <c r="P17042">
        <v>1</v>
      </c>
      <c r="Q17042">
        <v>1</v>
      </c>
      <c r="S17042">
        <v>1</v>
      </c>
    </row>
    <row r="17043" spans="1:19" x14ac:dyDescent="0.2">
      <c r="A17043" t="s">
        <v>35095</v>
      </c>
      <c r="B17043" t="s">
        <v>34907</v>
      </c>
      <c r="C17043" t="s">
        <v>237</v>
      </c>
      <c r="D17043" t="s">
        <v>1000</v>
      </c>
      <c r="E17043" s="23">
        <v>44743</v>
      </c>
      <c r="F17043">
        <v>8</v>
      </c>
      <c r="G17043">
        <v>10</v>
      </c>
      <c r="I17043">
        <v>27</v>
      </c>
      <c r="J17043">
        <v>48</v>
      </c>
      <c r="L17043">
        <v>57</v>
      </c>
      <c r="N17043">
        <v>18</v>
      </c>
      <c r="P17043">
        <v>5</v>
      </c>
      <c r="Q17043">
        <v>7</v>
      </c>
      <c r="S17043">
        <v>9</v>
      </c>
    </row>
    <row r="17044" spans="1:19" x14ac:dyDescent="0.2">
      <c r="A17044" t="s">
        <v>35096</v>
      </c>
      <c r="B17044" t="s">
        <v>34908</v>
      </c>
      <c r="C17044" t="s">
        <v>237</v>
      </c>
      <c r="D17044" t="s">
        <v>1002</v>
      </c>
      <c r="E17044" s="23">
        <v>44743</v>
      </c>
      <c r="F17044">
        <v>8</v>
      </c>
      <c r="G17044">
        <v>10</v>
      </c>
      <c r="I17044">
        <v>27</v>
      </c>
      <c r="J17044">
        <v>48</v>
      </c>
      <c r="L17044">
        <v>57</v>
      </c>
      <c r="N17044">
        <v>18</v>
      </c>
      <c r="P17044">
        <v>5</v>
      </c>
      <c r="Q17044">
        <v>7</v>
      </c>
      <c r="S17044">
        <v>9</v>
      </c>
    </row>
    <row r="17045" spans="1:19" x14ac:dyDescent="0.2">
      <c r="A17045" t="s">
        <v>35097</v>
      </c>
      <c r="B17045" t="s">
        <v>34909</v>
      </c>
      <c r="C17045" t="s">
        <v>238</v>
      </c>
      <c r="D17045" t="s">
        <v>1000</v>
      </c>
      <c r="E17045" s="23">
        <v>44743</v>
      </c>
      <c r="F17045">
        <v>3</v>
      </c>
      <c r="G17045">
        <v>4</v>
      </c>
      <c r="I17045">
        <v>12</v>
      </c>
      <c r="J17045">
        <v>15</v>
      </c>
      <c r="L17045">
        <v>20</v>
      </c>
      <c r="N17045">
        <v>9</v>
      </c>
      <c r="P17045">
        <v>2</v>
      </c>
      <c r="Q17045">
        <v>3</v>
      </c>
      <c r="S17045">
        <v>3</v>
      </c>
    </row>
    <row r="17046" spans="1:19" x14ac:dyDescent="0.2">
      <c r="A17046" t="s">
        <v>35098</v>
      </c>
      <c r="B17046" t="s">
        <v>34910</v>
      </c>
      <c r="C17046" t="s">
        <v>238</v>
      </c>
      <c r="D17046" t="s">
        <v>1002</v>
      </c>
      <c r="E17046" s="23">
        <v>44743</v>
      </c>
      <c r="F17046">
        <v>3</v>
      </c>
      <c r="G17046">
        <v>4</v>
      </c>
      <c r="I17046">
        <v>12</v>
      </c>
      <c r="J17046">
        <v>15</v>
      </c>
      <c r="L17046">
        <v>20</v>
      </c>
      <c r="N17046">
        <v>9</v>
      </c>
      <c r="P17046">
        <v>2</v>
      </c>
      <c r="Q17046">
        <v>3</v>
      </c>
      <c r="S17046">
        <v>3</v>
      </c>
    </row>
    <row r="17047" spans="1:19" x14ac:dyDescent="0.2">
      <c r="A17047" t="s">
        <v>35099</v>
      </c>
      <c r="B17047" t="s">
        <v>34911</v>
      </c>
      <c r="C17047" t="s">
        <v>239</v>
      </c>
      <c r="D17047" t="s">
        <v>1000</v>
      </c>
      <c r="E17047" s="23">
        <v>44743</v>
      </c>
      <c r="F17047">
        <v>0</v>
      </c>
      <c r="G17047">
        <v>0</v>
      </c>
      <c r="I17047">
        <v>0</v>
      </c>
      <c r="J17047">
        <v>0</v>
      </c>
      <c r="L17047">
        <v>0</v>
      </c>
      <c r="N17047">
        <v>0</v>
      </c>
      <c r="P17047">
        <v>0</v>
      </c>
      <c r="Q17047">
        <v>0</v>
      </c>
      <c r="S17047">
        <v>0</v>
      </c>
    </row>
    <row r="17048" spans="1:19" x14ac:dyDescent="0.2">
      <c r="A17048" t="s">
        <v>35100</v>
      </c>
      <c r="B17048" t="s">
        <v>34912</v>
      </c>
      <c r="C17048" t="s">
        <v>239</v>
      </c>
      <c r="D17048" t="s">
        <v>1002</v>
      </c>
      <c r="E17048" s="23">
        <v>44743</v>
      </c>
      <c r="F17048">
        <v>0</v>
      </c>
      <c r="G17048">
        <v>0</v>
      </c>
      <c r="I17048">
        <v>0</v>
      </c>
      <c r="J17048">
        <v>0</v>
      </c>
      <c r="L17048">
        <v>0</v>
      </c>
      <c r="N17048">
        <v>0</v>
      </c>
      <c r="P17048">
        <v>0</v>
      </c>
      <c r="Q17048">
        <v>0</v>
      </c>
      <c r="S17048">
        <v>0</v>
      </c>
    </row>
    <row r="17049" spans="1:19" x14ac:dyDescent="0.2">
      <c r="A17049" t="s">
        <v>35101</v>
      </c>
      <c r="B17049" t="s">
        <v>34913</v>
      </c>
      <c r="C17049" t="s">
        <v>1988</v>
      </c>
      <c r="D17049" t="s">
        <v>1000</v>
      </c>
      <c r="E17049" s="23">
        <v>44743</v>
      </c>
      <c r="F17049">
        <v>3</v>
      </c>
      <c r="G17049">
        <v>4</v>
      </c>
      <c r="I17049">
        <v>5</v>
      </c>
      <c r="J17049">
        <v>16</v>
      </c>
      <c r="L17049">
        <v>22</v>
      </c>
      <c r="N17049">
        <v>5</v>
      </c>
      <c r="P17049">
        <v>1</v>
      </c>
      <c r="Q17049">
        <v>5</v>
      </c>
      <c r="S17049">
        <v>0</v>
      </c>
    </row>
    <row r="17050" spans="1:19" x14ac:dyDescent="0.2">
      <c r="A17050" t="s">
        <v>35102</v>
      </c>
      <c r="B17050" t="s">
        <v>34914</v>
      </c>
      <c r="C17050" t="s">
        <v>1988</v>
      </c>
      <c r="D17050" t="s">
        <v>1001</v>
      </c>
      <c r="E17050" s="23">
        <v>44743</v>
      </c>
      <c r="F17050">
        <v>0</v>
      </c>
      <c r="G17050">
        <v>0</v>
      </c>
      <c r="I17050">
        <v>0</v>
      </c>
      <c r="J17050">
        <v>0</v>
      </c>
      <c r="L17050">
        <v>0</v>
      </c>
      <c r="N17050">
        <v>0</v>
      </c>
      <c r="P17050">
        <v>0</v>
      </c>
      <c r="Q17050">
        <v>0</v>
      </c>
      <c r="S17050">
        <v>0</v>
      </c>
    </row>
    <row r="17051" spans="1:19" x14ac:dyDescent="0.2">
      <c r="A17051" t="s">
        <v>35103</v>
      </c>
      <c r="B17051" t="s">
        <v>34915</v>
      </c>
      <c r="C17051" t="s">
        <v>1988</v>
      </c>
      <c r="D17051" t="s">
        <v>1002</v>
      </c>
      <c r="E17051" s="23">
        <v>44743</v>
      </c>
      <c r="F17051">
        <v>3</v>
      </c>
      <c r="G17051">
        <v>4</v>
      </c>
      <c r="I17051">
        <v>5</v>
      </c>
      <c r="J17051">
        <v>16</v>
      </c>
      <c r="L17051">
        <v>22</v>
      </c>
      <c r="N17051">
        <v>5</v>
      </c>
      <c r="P17051">
        <v>1</v>
      </c>
      <c r="Q17051">
        <v>5</v>
      </c>
      <c r="S17051">
        <v>0</v>
      </c>
    </row>
    <row r="17052" spans="1:19" x14ac:dyDescent="0.2">
      <c r="A17052" t="s">
        <v>35104</v>
      </c>
      <c r="B17052" t="s">
        <v>34916</v>
      </c>
      <c r="C17052" t="s">
        <v>966</v>
      </c>
      <c r="D17052" t="s">
        <v>1000</v>
      </c>
      <c r="E17052" s="23">
        <v>44743</v>
      </c>
      <c r="F17052">
        <v>0</v>
      </c>
      <c r="G17052">
        <v>0</v>
      </c>
      <c r="I17052">
        <v>0</v>
      </c>
      <c r="J17052">
        <v>0</v>
      </c>
      <c r="L17052">
        <v>0</v>
      </c>
      <c r="N17052">
        <v>0</v>
      </c>
      <c r="P17052">
        <v>0</v>
      </c>
      <c r="Q17052">
        <v>0</v>
      </c>
      <c r="S17052">
        <v>0</v>
      </c>
    </row>
    <row r="17053" spans="1:19" x14ac:dyDescent="0.2">
      <c r="A17053" t="s">
        <v>35105</v>
      </c>
      <c r="B17053" t="s">
        <v>34917</v>
      </c>
      <c r="C17053" t="s">
        <v>966</v>
      </c>
      <c r="D17053" t="s">
        <v>1002</v>
      </c>
      <c r="E17053" s="23">
        <v>44743</v>
      </c>
      <c r="F17053">
        <v>0</v>
      </c>
      <c r="G17053">
        <v>0</v>
      </c>
      <c r="I17053">
        <v>0</v>
      </c>
      <c r="J17053">
        <v>0</v>
      </c>
      <c r="L17053">
        <v>0</v>
      </c>
      <c r="N17053">
        <v>0</v>
      </c>
      <c r="P17053">
        <v>0</v>
      </c>
      <c r="Q17053">
        <v>0</v>
      </c>
      <c r="S17053">
        <v>0</v>
      </c>
    </row>
    <row r="17054" spans="1:19" x14ac:dyDescent="0.2">
      <c r="A17054" t="s">
        <v>35106</v>
      </c>
      <c r="B17054" t="s">
        <v>34918</v>
      </c>
      <c r="C17054" t="s">
        <v>240</v>
      </c>
      <c r="D17054" t="s">
        <v>1000</v>
      </c>
      <c r="E17054" s="23">
        <v>44743</v>
      </c>
      <c r="F17054">
        <v>7.5</v>
      </c>
      <c r="G17054">
        <v>12</v>
      </c>
      <c r="I17054">
        <v>33</v>
      </c>
      <c r="J17054">
        <v>39</v>
      </c>
      <c r="L17054">
        <v>66</v>
      </c>
      <c r="N17054">
        <v>31</v>
      </c>
      <c r="P17054">
        <v>1</v>
      </c>
      <c r="Q17054">
        <v>1</v>
      </c>
      <c r="S17054">
        <v>2</v>
      </c>
    </row>
    <row r="17055" spans="1:19" x14ac:dyDescent="0.2">
      <c r="A17055" t="s">
        <v>35107</v>
      </c>
      <c r="B17055" t="s">
        <v>34919</v>
      </c>
      <c r="C17055" t="s">
        <v>240</v>
      </c>
      <c r="D17055" t="s">
        <v>1002</v>
      </c>
      <c r="E17055" s="23">
        <v>44743</v>
      </c>
      <c r="F17055">
        <v>7.5</v>
      </c>
      <c r="G17055">
        <v>12</v>
      </c>
      <c r="I17055">
        <v>33</v>
      </c>
      <c r="J17055">
        <v>39</v>
      </c>
      <c r="L17055">
        <v>66</v>
      </c>
      <c r="N17055">
        <v>31</v>
      </c>
      <c r="P17055">
        <v>1</v>
      </c>
      <c r="Q17055">
        <v>1</v>
      </c>
      <c r="S17055">
        <v>2</v>
      </c>
    </row>
    <row r="17056" spans="1:19" x14ac:dyDescent="0.2">
      <c r="A17056" t="s">
        <v>35108</v>
      </c>
      <c r="B17056" t="s">
        <v>34920</v>
      </c>
      <c r="C17056" t="s">
        <v>241</v>
      </c>
      <c r="D17056" t="s">
        <v>1000</v>
      </c>
      <c r="E17056" s="23">
        <v>44743</v>
      </c>
      <c r="F17056">
        <v>28</v>
      </c>
      <c r="G17056">
        <v>29</v>
      </c>
      <c r="I17056">
        <v>225</v>
      </c>
      <c r="J17056">
        <v>312</v>
      </c>
      <c r="L17056">
        <v>323</v>
      </c>
      <c r="N17056">
        <v>217</v>
      </c>
      <c r="P17056">
        <v>30</v>
      </c>
      <c r="Q17056">
        <v>34</v>
      </c>
      <c r="S17056">
        <v>8</v>
      </c>
    </row>
    <row r="17057" spans="1:19" x14ac:dyDescent="0.2">
      <c r="A17057" t="s">
        <v>35109</v>
      </c>
      <c r="B17057" t="s">
        <v>34921</v>
      </c>
      <c r="C17057" t="s">
        <v>241</v>
      </c>
      <c r="D17057" t="s">
        <v>1002</v>
      </c>
      <c r="E17057" s="23">
        <v>44743</v>
      </c>
      <c r="F17057">
        <v>28</v>
      </c>
      <c r="G17057">
        <v>29</v>
      </c>
      <c r="I17057">
        <v>225</v>
      </c>
      <c r="J17057">
        <v>312</v>
      </c>
      <c r="L17057">
        <v>323</v>
      </c>
      <c r="N17057">
        <v>217</v>
      </c>
      <c r="P17057">
        <v>30</v>
      </c>
      <c r="Q17057">
        <v>34</v>
      </c>
      <c r="S17057">
        <v>8</v>
      </c>
    </row>
    <row r="17058" spans="1:19" x14ac:dyDescent="0.2">
      <c r="A17058" t="s">
        <v>35110</v>
      </c>
      <c r="B17058" t="s">
        <v>34922</v>
      </c>
      <c r="C17058" t="s">
        <v>318</v>
      </c>
      <c r="D17058" t="s">
        <v>1000</v>
      </c>
      <c r="E17058" s="23">
        <v>44743</v>
      </c>
      <c r="F17058">
        <v>2.5</v>
      </c>
      <c r="G17058">
        <v>7</v>
      </c>
      <c r="I17058">
        <v>10</v>
      </c>
      <c r="J17058">
        <v>13</v>
      </c>
      <c r="L17058">
        <v>40</v>
      </c>
      <c r="N17058">
        <v>10</v>
      </c>
      <c r="P17058">
        <v>0</v>
      </c>
      <c r="Q17058">
        <v>0</v>
      </c>
      <c r="S17058">
        <v>0</v>
      </c>
    </row>
    <row r="17059" spans="1:19" x14ac:dyDescent="0.2">
      <c r="A17059" t="s">
        <v>35111</v>
      </c>
      <c r="B17059" t="s">
        <v>34923</v>
      </c>
      <c r="C17059" t="s">
        <v>318</v>
      </c>
      <c r="D17059" t="s">
        <v>1002</v>
      </c>
      <c r="E17059" s="23">
        <v>44743</v>
      </c>
      <c r="F17059">
        <v>2.5</v>
      </c>
      <c r="G17059">
        <v>7</v>
      </c>
      <c r="I17059">
        <v>10</v>
      </c>
      <c r="J17059">
        <v>13</v>
      </c>
      <c r="L17059">
        <v>40</v>
      </c>
      <c r="N17059">
        <v>10</v>
      </c>
      <c r="P17059">
        <v>0</v>
      </c>
      <c r="Q17059">
        <v>0</v>
      </c>
      <c r="S17059">
        <v>0</v>
      </c>
    </row>
    <row r="17060" spans="1:19" x14ac:dyDescent="0.2">
      <c r="A17060" t="s">
        <v>35112</v>
      </c>
      <c r="B17060" t="s">
        <v>34924</v>
      </c>
      <c r="C17060" t="s">
        <v>896</v>
      </c>
      <c r="D17060" t="s">
        <v>1000</v>
      </c>
      <c r="E17060" s="23">
        <v>44743</v>
      </c>
      <c r="F17060">
        <v>54.5</v>
      </c>
      <c r="G17060">
        <v>70</v>
      </c>
      <c r="I17060">
        <v>328</v>
      </c>
      <c r="J17060">
        <v>457</v>
      </c>
      <c r="L17060">
        <v>550</v>
      </c>
      <c r="N17060">
        <v>305</v>
      </c>
      <c r="O17060" t="s">
        <v>904</v>
      </c>
      <c r="P17060">
        <v>40</v>
      </c>
      <c r="Q17060">
        <v>51</v>
      </c>
      <c r="S17060">
        <v>23</v>
      </c>
    </row>
    <row r="17061" spans="1:19" x14ac:dyDescent="0.2">
      <c r="A17061" t="s">
        <v>35113</v>
      </c>
      <c r="B17061" t="s">
        <v>34925</v>
      </c>
      <c r="C17061" t="s">
        <v>899</v>
      </c>
      <c r="D17061" t="s">
        <v>1001</v>
      </c>
      <c r="E17061" s="23">
        <v>44743</v>
      </c>
      <c r="F17061">
        <v>0</v>
      </c>
      <c r="G17061">
        <v>0</v>
      </c>
      <c r="I17061">
        <v>0</v>
      </c>
      <c r="J17061">
        <v>0</v>
      </c>
      <c r="L17061">
        <v>0</v>
      </c>
      <c r="N17061">
        <v>0</v>
      </c>
      <c r="O17061" t="s">
        <v>904</v>
      </c>
      <c r="P17061">
        <v>0</v>
      </c>
      <c r="Q17061">
        <v>0</v>
      </c>
      <c r="S17061">
        <v>0</v>
      </c>
    </row>
    <row r="17062" spans="1:19" x14ac:dyDescent="0.2">
      <c r="A17062" t="s">
        <v>35114</v>
      </c>
      <c r="B17062" t="s">
        <v>34926</v>
      </c>
      <c r="C17062" t="s">
        <v>1237</v>
      </c>
      <c r="D17062" t="s">
        <v>1000</v>
      </c>
      <c r="E17062" s="23">
        <v>44743</v>
      </c>
      <c r="F17062">
        <v>13</v>
      </c>
      <c r="G17062">
        <v>20</v>
      </c>
      <c r="I17062">
        <v>54</v>
      </c>
      <c r="J17062">
        <v>69</v>
      </c>
      <c r="L17062">
        <v>110</v>
      </c>
      <c r="N17062">
        <v>51</v>
      </c>
      <c r="P17062">
        <v>3</v>
      </c>
      <c r="Q17062">
        <v>7</v>
      </c>
      <c r="S17062">
        <v>3</v>
      </c>
    </row>
    <row r="17063" spans="1:19" x14ac:dyDescent="0.2">
      <c r="A17063" t="s">
        <v>35115</v>
      </c>
      <c r="B17063" t="s">
        <v>34927</v>
      </c>
      <c r="C17063" t="s">
        <v>1237</v>
      </c>
      <c r="D17063" t="s">
        <v>1001</v>
      </c>
      <c r="E17063" s="23">
        <v>44743</v>
      </c>
      <c r="F17063">
        <v>0</v>
      </c>
      <c r="G17063">
        <v>0</v>
      </c>
      <c r="I17063">
        <v>0</v>
      </c>
      <c r="J17063">
        <v>0</v>
      </c>
      <c r="L17063">
        <v>0</v>
      </c>
      <c r="N17063">
        <v>0</v>
      </c>
      <c r="P17063">
        <v>0</v>
      </c>
      <c r="Q17063">
        <v>0</v>
      </c>
      <c r="S17063">
        <v>0</v>
      </c>
    </row>
    <row r="17064" spans="1:19" x14ac:dyDescent="0.2">
      <c r="A17064" t="s">
        <v>35116</v>
      </c>
      <c r="B17064" t="s">
        <v>34928</v>
      </c>
      <c r="C17064" t="s">
        <v>1237</v>
      </c>
      <c r="D17064" t="s">
        <v>1002</v>
      </c>
      <c r="E17064" s="23">
        <v>44743</v>
      </c>
      <c r="F17064">
        <v>13</v>
      </c>
      <c r="G17064">
        <v>20</v>
      </c>
      <c r="I17064">
        <v>54</v>
      </c>
      <c r="J17064">
        <v>69</v>
      </c>
      <c r="L17064">
        <v>110</v>
      </c>
      <c r="N17064">
        <v>51</v>
      </c>
      <c r="P17064">
        <v>3</v>
      </c>
      <c r="Q17064">
        <v>7</v>
      </c>
      <c r="S17064">
        <v>3</v>
      </c>
    </row>
    <row r="17065" spans="1:19" x14ac:dyDescent="0.2">
      <c r="A17065" t="s">
        <v>35117</v>
      </c>
      <c r="B17065" t="s">
        <v>34929</v>
      </c>
      <c r="C17065" t="s">
        <v>235</v>
      </c>
      <c r="D17065" t="s">
        <v>1002</v>
      </c>
      <c r="E17065" s="23">
        <v>44743</v>
      </c>
      <c r="F17065">
        <v>54.5</v>
      </c>
      <c r="G17065">
        <v>70</v>
      </c>
      <c r="I17065">
        <v>328</v>
      </c>
      <c r="J17065">
        <v>457</v>
      </c>
      <c r="L17065">
        <v>550</v>
      </c>
      <c r="N17065">
        <v>305</v>
      </c>
      <c r="P17065">
        <v>40</v>
      </c>
      <c r="Q17065">
        <v>51</v>
      </c>
      <c r="S17065">
        <v>23</v>
      </c>
    </row>
    <row r="17066" spans="1:19" x14ac:dyDescent="0.2">
      <c r="A17066" t="s">
        <v>35306</v>
      </c>
      <c r="B17066" t="s">
        <v>35118</v>
      </c>
      <c r="C17066" t="s">
        <v>228</v>
      </c>
      <c r="D17066" t="s">
        <v>1000</v>
      </c>
      <c r="E17066" s="23">
        <v>44774</v>
      </c>
      <c r="F17066">
        <v>0</v>
      </c>
      <c r="G17066">
        <v>0</v>
      </c>
      <c r="I17066">
        <v>0</v>
      </c>
      <c r="J17066">
        <v>0</v>
      </c>
      <c r="L17066">
        <v>0</v>
      </c>
      <c r="N17066">
        <v>0</v>
      </c>
      <c r="P17066">
        <v>0</v>
      </c>
      <c r="Q17066">
        <v>0</v>
      </c>
      <c r="S17066">
        <v>0</v>
      </c>
    </row>
    <row r="17067" spans="1:19" x14ac:dyDescent="0.2">
      <c r="A17067" t="s">
        <v>35307</v>
      </c>
      <c r="B17067" t="s">
        <v>35119</v>
      </c>
      <c r="C17067" t="s">
        <v>211</v>
      </c>
      <c r="D17067" t="s">
        <v>1000</v>
      </c>
      <c r="E17067" s="23">
        <v>44774</v>
      </c>
      <c r="F17067">
        <v>0</v>
      </c>
      <c r="G17067">
        <v>0</v>
      </c>
      <c r="I17067">
        <v>0</v>
      </c>
      <c r="J17067">
        <v>0</v>
      </c>
      <c r="L17067">
        <v>0</v>
      </c>
      <c r="N17067">
        <v>0</v>
      </c>
      <c r="P17067">
        <v>0</v>
      </c>
      <c r="Q17067">
        <v>0</v>
      </c>
      <c r="S17067">
        <v>0</v>
      </c>
    </row>
    <row r="17068" spans="1:19" x14ac:dyDescent="0.2">
      <c r="A17068" t="s">
        <v>35308</v>
      </c>
      <c r="B17068" t="s">
        <v>35120</v>
      </c>
      <c r="C17068" t="s">
        <v>213</v>
      </c>
      <c r="D17068" t="s">
        <v>1000</v>
      </c>
      <c r="E17068" s="23">
        <v>44774</v>
      </c>
      <c r="F17068">
        <v>0</v>
      </c>
      <c r="G17068">
        <v>0</v>
      </c>
      <c r="I17068">
        <v>0</v>
      </c>
      <c r="J17068">
        <v>0</v>
      </c>
      <c r="L17068">
        <v>0</v>
      </c>
      <c r="N17068">
        <v>0</v>
      </c>
      <c r="P17068">
        <v>0</v>
      </c>
      <c r="Q17068">
        <v>0</v>
      </c>
      <c r="S17068">
        <v>0</v>
      </c>
    </row>
    <row r="17069" spans="1:19" x14ac:dyDescent="0.2">
      <c r="A17069" t="s">
        <v>35309</v>
      </c>
      <c r="B17069" t="s">
        <v>35121</v>
      </c>
      <c r="C17069" t="s">
        <v>229</v>
      </c>
      <c r="D17069" t="s">
        <v>1000</v>
      </c>
      <c r="E17069" s="23">
        <v>44774</v>
      </c>
      <c r="F17069">
        <v>0</v>
      </c>
      <c r="G17069">
        <v>0</v>
      </c>
      <c r="I17069">
        <v>0</v>
      </c>
      <c r="J17069">
        <v>0</v>
      </c>
      <c r="L17069">
        <v>0</v>
      </c>
      <c r="N17069">
        <v>0</v>
      </c>
      <c r="P17069">
        <v>0</v>
      </c>
      <c r="Q17069">
        <v>0</v>
      </c>
      <c r="S17069">
        <v>0</v>
      </c>
    </row>
    <row r="17070" spans="1:19" x14ac:dyDescent="0.2">
      <c r="A17070" t="s">
        <v>35310</v>
      </c>
      <c r="B17070" t="s">
        <v>35122</v>
      </c>
      <c r="C17070" t="s">
        <v>1051</v>
      </c>
      <c r="D17070" t="s">
        <v>1000</v>
      </c>
      <c r="E17070" s="23">
        <v>44774</v>
      </c>
      <c r="F17070">
        <v>0</v>
      </c>
      <c r="G17070">
        <v>0</v>
      </c>
      <c r="I17070">
        <v>0</v>
      </c>
      <c r="J17070">
        <v>0</v>
      </c>
      <c r="L17070">
        <v>0</v>
      </c>
      <c r="N17070">
        <v>0</v>
      </c>
      <c r="P17070">
        <v>0</v>
      </c>
      <c r="Q17070">
        <v>0</v>
      </c>
      <c r="S17070">
        <v>0</v>
      </c>
    </row>
    <row r="17071" spans="1:19" x14ac:dyDescent="0.2">
      <c r="A17071" t="s">
        <v>35311</v>
      </c>
      <c r="B17071" t="s">
        <v>35123</v>
      </c>
      <c r="C17071" t="s">
        <v>1048</v>
      </c>
      <c r="D17071" t="s">
        <v>1000</v>
      </c>
      <c r="E17071" s="23">
        <v>44774</v>
      </c>
      <c r="F17071">
        <v>0</v>
      </c>
      <c r="G17071">
        <v>0</v>
      </c>
      <c r="I17071">
        <v>0</v>
      </c>
      <c r="J17071">
        <v>0</v>
      </c>
      <c r="L17071">
        <v>0</v>
      </c>
      <c r="N17071">
        <v>0</v>
      </c>
      <c r="P17071">
        <v>0</v>
      </c>
      <c r="Q17071">
        <v>0</v>
      </c>
      <c r="S17071">
        <v>0</v>
      </c>
    </row>
    <row r="17072" spans="1:19" x14ac:dyDescent="0.2">
      <c r="A17072" t="s">
        <v>35312</v>
      </c>
      <c r="B17072" t="s">
        <v>35124</v>
      </c>
      <c r="C17072" t="s">
        <v>1047</v>
      </c>
      <c r="D17072" t="s">
        <v>1000</v>
      </c>
      <c r="E17072" s="23">
        <v>44774</v>
      </c>
      <c r="F17072">
        <v>2</v>
      </c>
      <c r="G17072">
        <v>2.5</v>
      </c>
      <c r="I17072">
        <v>13</v>
      </c>
      <c r="J17072">
        <v>11</v>
      </c>
      <c r="L17072">
        <v>13</v>
      </c>
      <c r="N17072">
        <v>12</v>
      </c>
      <c r="P17072">
        <v>1</v>
      </c>
      <c r="Q17072">
        <v>1</v>
      </c>
      <c r="S17072">
        <v>1</v>
      </c>
    </row>
    <row r="17073" spans="1:19" x14ac:dyDescent="0.2">
      <c r="A17073" t="s">
        <v>35313</v>
      </c>
      <c r="B17073" t="s">
        <v>35125</v>
      </c>
      <c r="C17073" t="s">
        <v>1050</v>
      </c>
      <c r="D17073" t="s">
        <v>1001</v>
      </c>
      <c r="E17073" s="23">
        <v>44774</v>
      </c>
      <c r="F17073">
        <v>0</v>
      </c>
      <c r="G17073">
        <v>0</v>
      </c>
      <c r="I17073">
        <v>0</v>
      </c>
      <c r="J17073">
        <v>0</v>
      </c>
      <c r="L17073">
        <v>0</v>
      </c>
      <c r="N17073">
        <v>0</v>
      </c>
      <c r="P17073">
        <v>0</v>
      </c>
      <c r="Q17073">
        <v>0</v>
      </c>
      <c r="S17073">
        <v>0</v>
      </c>
    </row>
    <row r="17074" spans="1:19" x14ac:dyDescent="0.2">
      <c r="A17074" t="s">
        <v>35314</v>
      </c>
      <c r="B17074" t="s">
        <v>35126</v>
      </c>
      <c r="C17074" t="s">
        <v>1050</v>
      </c>
      <c r="D17074" t="s">
        <v>1000</v>
      </c>
      <c r="E17074" s="23">
        <v>44774</v>
      </c>
      <c r="F17074">
        <v>0</v>
      </c>
      <c r="G17074">
        <v>0</v>
      </c>
      <c r="I17074">
        <v>0</v>
      </c>
      <c r="J17074">
        <v>0</v>
      </c>
      <c r="L17074">
        <v>0</v>
      </c>
      <c r="N17074">
        <v>0</v>
      </c>
      <c r="P17074">
        <v>0</v>
      </c>
      <c r="Q17074">
        <v>0</v>
      </c>
      <c r="S17074">
        <v>0</v>
      </c>
    </row>
    <row r="17075" spans="1:19" x14ac:dyDescent="0.2">
      <c r="A17075" t="s">
        <v>35315</v>
      </c>
      <c r="B17075" t="s">
        <v>35127</v>
      </c>
      <c r="C17075" t="s">
        <v>1049</v>
      </c>
      <c r="D17075" t="s">
        <v>1001</v>
      </c>
      <c r="E17075" s="23">
        <v>44774</v>
      </c>
      <c r="F17075">
        <v>0</v>
      </c>
      <c r="G17075">
        <v>0</v>
      </c>
      <c r="I17075">
        <v>0</v>
      </c>
      <c r="J17075">
        <v>0</v>
      </c>
      <c r="L17075">
        <v>0</v>
      </c>
      <c r="N17075">
        <v>0</v>
      </c>
      <c r="P17075">
        <v>0</v>
      </c>
      <c r="Q17075">
        <v>0</v>
      </c>
      <c r="S17075">
        <v>0</v>
      </c>
    </row>
    <row r="17076" spans="1:19" x14ac:dyDescent="0.2">
      <c r="A17076" t="s">
        <v>35316</v>
      </c>
      <c r="B17076" t="s">
        <v>35128</v>
      </c>
      <c r="C17076" t="s">
        <v>1048</v>
      </c>
      <c r="D17076" t="s">
        <v>1001</v>
      </c>
      <c r="E17076" s="23">
        <v>44774</v>
      </c>
      <c r="F17076">
        <v>0</v>
      </c>
      <c r="G17076">
        <v>0</v>
      </c>
      <c r="I17076">
        <v>0</v>
      </c>
      <c r="J17076">
        <v>0</v>
      </c>
      <c r="L17076">
        <v>0</v>
      </c>
      <c r="N17076">
        <v>0</v>
      </c>
      <c r="P17076">
        <v>0</v>
      </c>
      <c r="Q17076">
        <v>0</v>
      </c>
      <c r="S17076">
        <v>0</v>
      </c>
    </row>
    <row r="17077" spans="1:19" x14ac:dyDescent="0.2">
      <c r="A17077" t="s">
        <v>35311</v>
      </c>
      <c r="B17077" t="s">
        <v>35123</v>
      </c>
      <c r="C17077" t="s">
        <v>1048</v>
      </c>
      <c r="D17077" t="s">
        <v>1000</v>
      </c>
      <c r="E17077" s="23">
        <v>44774</v>
      </c>
      <c r="F17077">
        <v>0.5</v>
      </c>
      <c r="G17077">
        <v>1.5</v>
      </c>
      <c r="I17077">
        <v>5</v>
      </c>
      <c r="J17077">
        <v>3</v>
      </c>
      <c r="L17077">
        <v>9</v>
      </c>
      <c r="N17077">
        <v>5</v>
      </c>
      <c r="P17077">
        <v>0</v>
      </c>
      <c r="Q17077">
        <v>0</v>
      </c>
      <c r="S17077">
        <v>0</v>
      </c>
    </row>
    <row r="17078" spans="1:19" x14ac:dyDescent="0.2">
      <c r="A17078" t="s">
        <v>35317</v>
      </c>
      <c r="B17078" t="s">
        <v>35129</v>
      </c>
      <c r="C17078" t="s">
        <v>1047</v>
      </c>
      <c r="D17078" t="s">
        <v>1001</v>
      </c>
      <c r="E17078" s="23">
        <v>44774</v>
      </c>
      <c r="F17078">
        <v>0</v>
      </c>
      <c r="G17078">
        <v>0</v>
      </c>
      <c r="I17078">
        <v>0</v>
      </c>
      <c r="J17078">
        <v>0</v>
      </c>
      <c r="L17078">
        <v>0</v>
      </c>
      <c r="N17078">
        <v>0</v>
      </c>
      <c r="P17078">
        <v>0</v>
      </c>
      <c r="Q17078">
        <v>0</v>
      </c>
      <c r="S17078">
        <v>0</v>
      </c>
    </row>
    <row r="17079" spans="1:19" x14ac:dyDescent="0.2">
      <c r="A17079" t="s">
        <v>35318</v>
      </c>
      <c r="B17079" t="s">
        <v>35130</v>
      </c>
      <c r="C17079" t="s">
        <v>25343</v>
      </c>
      <c r="D17079" t="s">
        <v>1001</v>
      </c>
      <c r="E17079" s="23">
        <v>44774</v>
      </c>
      <c r="F17079">
        <v>0</v>
      </c>
      <c r="G17079">
        <v>0</v>
      </c>
      <c r="I17079">
        <v>0</v>
      </c>
      <c r="J17079">
        <v>0</v>
      </c>
      <c r="L17079">
        <v>0</v>
      </c>
      <c r="N17079">
        <v>0</v>
      </c>
      <c r="P17079">
        <v>0</v>
      </c>
      <c r="Q17079">
        <v>0</v>
      </c>
      <c r="S17079">
        <v>0</v>
      </c>
    </row>
    <row r="17080" spans="1:19" x14ac:dyDescent="0.2">
      <c r="A17080" t="s">
        <v>35319</v>
      </c>
      <c r="B17080" t="s">
        <v>35131</v>
      </c>
      <c r="C17080" t="s">
        <v>25343</v>
      </c>
      <c r="D17080" t="s">
        <v>1000</v>
      </c>
      <c r="E17080" s="23">
        <v>44774</v>
      </c>
      <c r="F17080">
        <v>0</v>
      </c>
      <c r="G17080">
        <v>0</v>
      </c>
      <c r="I17080">
        <v>0</v>
      </c>
      <c r="J17080">
        <v>0</v>
      </c>
      <c r="L17080">
        <v>0</v>
      </c>
      <c r="N17080">
        <v>0</v>
      </c>
      <c r="P17080">
        <v>0</v>
      </c>
      <c r="Q17080">
        <v>0</v>
      </c>
      <c r="S17080">
        <v>0</v>
      </c>
    </row>
    <row r="17081" spans="1:19" x14ac:dyDescent="0.2">
      <c r="A17081" t="s">
        <v>35320</v>
      </c>
      <c r="B17081" t="s">
        <v>35132</v>
      </c>
      <c r="C17081" t="s">
        <v>25698</v>
      </c>
      <c r="D17081" t="s">
        <v>1000</v>
      </c>
      <c r="E17081" s="23">
        <v>44774</v>
      </c>
      <c r="F17081">
        <v>2</v>
      </c>
      <c r="G17081">
        <v>3</v>
      </c>
      <c r="I17081">
        <v>11</v>
      </c>
      <c r="J17081">
        <v>12</v>
      </c>
      <c r="L17081">
        <v>18</v>
      </c>
      <c r="N17081">
        <v>7</v>
      </c>
      <c r="P17081">
        <v>1</v>
      </c>
      <c r="Q17081">
        <v>1</v>
      </c>
      <c r="S17081">
        <v>4</v>
      </c>
    </row>
    <row r="17082" spans="1:19" x14ac:dyDescent="0.2">
      <c r="A17082" t="s">
        <v>35321</v>
      </c>
      <c r="B17082" t="s">
        <v>35133</v>
      </c>
      <c r="C17082" t="s">
        <v>959</v>
      </c>
      <c r="D17082" t="s">
        <v>1000</v>
      </c>
      <c r="E17082" s="23">
        <v>44774</v>
      </c>
      <c r="F17082">
        <v>0</v>
      </c>
      <c r="G17082">
        <v>0</v>
      </c>
      <c r="I17082">
        <v>0</v>
      </c>
      <c r="J17082">
        <v>0</v>
      </c>
      <c r="L17082">
        <v>0</v>
      </c>
      <c r="N17082">
        <v>0</v>
      </c>
      <c r="P17082">
        <v>0</v>
      </c>
      <c r="Q17082">
        <v>0</v>
      </c>
      <c r="S17082">
        <v>0</v>
      </c>
    </row>
    <row r="17083" spans="1:19" x14ac:dyDescent="0.2">
      <c r="A17083" t="s">
        <v>35322</v>
      </c>
      <c r="B17083" t="s">
        <v>35134</v>
      </c>
      <c r="C17083" t="s">
        <v>205</v>
      </c>
      <c r="D17083" t="s">
        <v>1000</v>
      </c>
      <c r="E17083" s="23">
        <v>44774</v>
      </c>
      <c r="F17083">
        <v>0</v>
      </c>
      <c r="G17083">
        <v>0</v>
      </c>
      <c r="I17083">
        <v>0</v>
      </c>
      <c r="J17083">
        <v>0</v>
      </c>
      <c r="L17083">
        <v>0</v>
      </c>
      <c r="N17083">
        <v>0</v>
      </c>
      <c r="P17083">
        <v>0</v>
      </c>
      <c r="Q17083">
        <v>0</v>
      </c>
      <c r="S17083">
        <v>0</v>
      </c>
    </row>
    <row r="17084" spans="1:19" x14ac:dyDescent="0.2">
      <c r="A17084" t="s">
        <v>35323</v>
      </c>
      <c r="B17084" t="s">
        <v>35135</v>
      </c>
      <c r="C17084" t="s">
        <v>384</v>
      </c>
      <c r="D17084" t="s">
        <v>1000</v>
      </c>
      <c r="E17084" s="23">
        <v>44774</v>
      </c>
      <c r="F17084">
        <v>0</v>
      </c>
      <c r="G17084">
        <v>0</v>
      </c>
      <c r="I17084">
        <v>0</v>
      </c>
      <c r="J17084">
        <v>0</v>
      </c>
      <c r="L17084">
        <v>0</v>
      </c>
      <c r="N17084">
        <v>0</v>
      </c>
      <c r="P17084">
        <v>0</v>
      </c>
      <c r="Q17084">
        <v>0</v>
      </c>
      <c r="S17084">
        <v>0</v>
      </c>
    </row>
    <row r="17085" spans="1:19" x14ac:dyDescent="0.2">
      <c r="A17085" t="s">
        <v>35324</v>
      </c>
      <c r="B17085" t="s">
        <v>35136</v>
      </c>
      <c r="C17085" t="s">
        <v>210</v>
      </c>
      <c r="D17085" t="s">
        <v>1000</v>
      </c>
      <c r="E17085" s="23">
        <v>44774</v>
      </c>
      <c r="F17085">
        <v>0</v>
      </c>
      <c r="G17085">
        <v>0</v>
      </c>
      <c r="I17085">
        <v>0</v>
      </c>
      <c r="J17085">
        <v>0</v>
      </c>
      <c r="L17085">
        <v>0</v>
      </c>
      <c r="N17085">
        <v>0</v>
      </c>
      <c r="P17085">
        <v>0</v>
      </c>
      <c r="Q17085">
        <v>0</v>
      </c>
      <c r="S17085">
        <v>0</v>
      </c>
    </row>
    <row r="17086" spans="1:19" x14ac:dyDescent="0.2">
      <c r="A17086" t="s">
        <v>35325</v>
      </c>
      <c r="B17086" t="s">
        <v>35137</v>
      </c>
      <c r="C17086" t="s">
        <v>215</v>
      </c>
      <c r="D17086" t="s">
        <v>1000</v>
      </c>
      <c r="E17086" s="23">
        <v>44774</v>
      </c>
      <c r="F17086">
        <v>6</v>
      </c>
      <c r="G17086">
        <v>7</v>
      </c>
      <c r="I17086">
        <v>26</v>
      </c>
      <c r="J17086">
        <v>36</v>
      </c>
      <c r="L17086">
        <v>39</v>
      </c>
      <c r="N17086">
        <v>17</v>
      </c>
      <c r="P17086">
        <v>2</v>
      </c>
      <c r="Q17086">
        <v>2</v>
      </c>
      <c r="S17086">
        <v>9</v>
      </c>
    </row>
    <row r="17087" spans="1:19" x14ac:dyDescent="0.2">
      <c r="A17087" t="s">
        <v>35326</v>
      </c>
      <c r="B17087" t="s">
        <v>35138</v>
      </c>
      <c r="C17087" t="s">
        <v>960</v>
      </c>
      <c r="D17087" t="s">
        <v>1000</v>
      </c>
      <c r="E17087" s="23">
        <v>44774</v>
      </c>
      <c r="F17087">
        <v>0</v>
      </c>
      <c r="G17087">
        <v>0</v>
      </c>
      <c r="I17087">
        <v>0</v>
      </c>
      <c r="J17087">
        <v>0</v>
      </c>
      <c r="L17087">
        <v>0</v>
      </c>
      <c r="N17087">
        <v>0</v>
      </c>
      <c r="P17087">
        <v>0</v>
      </c>
      <c r="Q17087">
        <v>0</v>
      </c>
      <c r="S17087">
        <v>0</v>
      </c>
    </row>
    <row r="17088" spans="1:19" x14ac:dyDescent="0.2">
      <c r="A17088" t="s">
        <v>35327</v>
      </c>
      <c r="B17088" t="s">
        <v>35139</v>
      </c>
      <c r="C17088" t="s">
        <v>961</v>
      </c>
      <c r="D17088" t="s">
        <v>1000</v>
      </c>
      <c r="E17088" s="23">
        <v>44774</v>
      </c>
      <c r="F17088">
        <v>3</v>
      </c>
      <c r="G17088">
        <v>4</v>
      </c>
      <c r="I17088">
        <v>12</v>
      </c>
      <c r="J17088">
        <v>15</v>
      </c>
      <c r="L17088">
        <v>20</v>
      </c>
      <c r="N17088">
        <v>10</v>
      </c>
      <c r="P17088">
        <v>1</v>
      </c>
      <c r="Q17088">
        <v>2</v>
      </c>
      <c r="S17088">
        <v>2</v>
      </c>
    </row>
    <row r="17089" spans="1:19" x14ac:dyDescent="0.2">
      <c r="A17089" t="s">
        <v>35328</v>
      </c>
      <c r="B17089" t="s">
        <v>35140</v>
      </c>
      <c r="C17089" t="s">
        <v>221</v>
      </c>
      <c r="D17089" t="s">
        <v>1000</v>
      </c>
      <c r="E17089" s="23">
        <v>44774</v>
      </c>
      <c r="F17089">
        <v>0</v>
      </c>
      <c r="G17089">
        <v>0</v>
      </c>
      <c r="I17089">
        <v>0</v>
      </c>
      <c r="J17089">
        <v>0</v>
      </c>
      <c r="L17089">
        <v>0</v>
      </c>
      <c r="N17089">
        <v>0</v>
      </c>
      <c r="P17089">
        <v>0</v>
      </c>
      <c r="Q17089">
        <v>0</v>
      </c>
      <c r="S17089">
        <v>0</v>
      </c>
    </row>
    <row r="17090" spans="1:19" x14ac:dyDescent="0.2">
      <c r="A17090" t="s">
        <v>35329</v>
      </c>
      <c r="B17090" t="s">
        <v>35141</v>
      </c>
      <c r="C17090" t="s">
        <v>222</v>
      </c>
      <c r="D17090" t="s">
        <v>1000</v>
      </c>
      <c r="E17090" s="23">
        <v>44774</v>
      </c>
      <c r="F17090">
        <v>0</v>
      </c>
      <c r="G17090">
        <v>0</v>
      </c>
      <c r="I17090">
        <v>0</v>
      </c>
      <c r="J17090">
        <v>0</v>
      </c>
      <c r="L17090">
        <v>0</v>
      </c>
      <c r="N17090">
        <v>0</v>
      </c>
      <c r="P17090">
        <v>0</v>
      </c>
      <c r="Q17090">
        <v>0</v>
      </c>
      <c r="S17090">
        <v>0</v>
      </c>
    </row>
    <row r="17091" spans="1:19" x14ac:dyDescent="0.2">
      <c r="A17091" t="s">
        <v>35330</v>
      </c>
      <c r="B17091" t="s">
        <v>35142</v>
      </c>
      <c r="C17091" t="s">
        <v>1052</v>
      </c>
      <c r="D17091" t="s">
        <v>1000</v>
      </c>
      <c r="E17091" s="23">
        <v>44774</v>
      </c>
      <c r="F17091">
        <v>2</v>
      </c>
      <c r="G17091">
        <v>3</v>
      </c>
      <c r="I17091">
        <v>3</v>
      </c>
      <c r="J17091">
        <v>11</v>
      </c>
      <c r="L17091">
        <v>17</v>
      </c>
      <c r="N17091">
        <v>3</v>
      </c>
      <c r="P17091">
        <v>0</v>
      </c>
      <c r="Q17091">
        <v>0</v>
      </c>
      <c r="S17091">
        <v>0</v>
      </c>
    </row>
    <row r="17092" spans="1:19" x14ac:dyDescent="0.2">
      <c r="A17092" t="s">
        <v>35331</v>
      </c>
      <c r="B17092" t="s">
        <v>35143</v>
      </c>
      <c r="C17092" t="s">
        <v>1053</v>
      </c>
      <c r="D17092" t="s">
        <v>1000</v>
      </c>
      <c r="E17092" s="23">
        <v>44774</v>
      </c>
      <c r="F17092">
        <v>1</v>
      </c>
      <c r="G17092">
        <v>1</v>
      </c>
      <c r="I17092">
        <v>2</v>
      </c>
      <c r="J17092">
        <v>5</v>
      </c>
      <c r="L17092">
        <v>5</v>
      </c>
      <c r="N17092">
        <v>2</v>
      </c>
      <c r="P17092">
        <v>0</v>
      </c>
      <c r="Q17092">
        <v>0</v>
      </c>
      <c r="S17092">
        <v>0</v>
      </c>
    </row>
    <row r="17093" spans="1:19" x14ac:dyDescent="0.2">
      <c r="A17093" t="s">
        <v>35332</v>
      </c>
      <c r="B17093" t="s">
        <v>35144</v>
      </c>
      <c r="C17093" t="s">
        <v>1052</v>
      </c>
      <c r="D17093" t="s">
        <v>1001</v>
      </c>
      <c r="E17093" s="23">
        <v>44774</v>
      </c>
      <c r="F17093">
        <v>0</v>
      </c>
      <c r="G17093">
        <v>0</v>
      </c>
      <c r="I17093">
        <v>0</v>
      </c>
      <c r="J17093">
        <v>0</v>
      </c>
      <c r="L17093">
        <v>0</v>
      </c>
      <c r="N17093">
        <v>0</v>
      </c>
      <c r="P17093">
        <v>0</v>
      </c>
      <c r="Q17093">
        <v>0</v>
      </c>
      <c r="S17093">
        <v>0</v>
      </c>
    </row>
    <row r="17094" spans="1:19" x14ac:dyDescent="0.2">
      <c r="A17094" t="s">
        <v>35333</v>
      </c>
      <c r="B17094" t="s">
        <v>35145</v>
      </c>
      <c r="C17094" t="s">
        <v>1053</v>
      </c>
      <c r="D17094" t="s">
        <v>1001</v>
      </c>
      <c r="E17094" s="23">
        <v>44774</v>
      </c>
      <c r="F17094">
        <v>0</v>
      </c>
      <c r="G17094">
        <v>0</v>
      </c>
      <c r="I17094">
        <v>0</v>
      </c>
      <c r="J17094">
        <v>0</v>
      </c>
      <c r="L17094">
        <v>0</v>
      </c>
      <c r="N17094">
        <v>0</v>
      </c>
      <c r="P17094">
        <v>0</v>
      </c>
      <c r="Q17094">
        <v>0</v>
      </c>
      <c r="S17094">
        <v>0</v>
      </c>
    </row>
    <row r="17095" spans="1:19" x14ac:dyDescent="0.2">
      <c r="A17095" t="s">
        <v>35334</v>
      </c>
      <c r="B17095" t="s">
        <v>35146</v>
      </c>
      <c r="C17095" t="s">
        <v>1054</v>
      </c>
      <c r="D17095" t="s">
        <v>1001</v>
      </c>
      <c r="E17095" s="23">
        <v>44774</v>
      </c>
      <c r="F17095">
        <v>0</v>
      </c>
      <c r="G17095">
        <v>0</v>
      </c>
      <c r="I17095">
        <v>0</v>
      </c>
      <c r="J17095">
        <v>0</v>
      </c>
      <c r="L17095">
        <v>0</v>
      </c>
      <c r="N17095">
        <v>0</v>
      </c>
      <c r="P17095">
        <v>0</v>
      </c>
      <c r="Q17095">
        <v>0</v>
      </c>
      <c r="S17095">
        <v>0</v>
      </c>
    </row>
    <row r="17096" spans="1:19" x14ac:dyDescent="0.2">
      <c r="A17096" t="s">
        <v>35335</v>
      </c>
      <c r="B17096" t="s">
        <v>35147</v>
      </c>
      <c r="C17096" t="s">
        <v>1054</v>
      </c>
      <c r="D17096" t="s">
        <v>1000</v>
      </c>
      <c r="E17096" s="23">
        <v>44774</v>
      </c>
      <c r="F17096">
        <v>0</v>
      </c>
      <c r="G17096">
        <v>0</v>
      </c>
      <c r="I17096">
        <v>0</v>
      </c>
      <c r="J17096">
        <v>0</v>
      </c>
      <c r="L17096">
        <v>0</v>
      </c>
      <c r="N17096">
        <v>0</v>
      </c>
      <c r="P17096">
        <v>0</v>
      </c>
      <c r="Q17096">
        <v>0</v>
      </c>
      <c r="S17096">
        <v>0</v>
      </c>
    </row>
    <row r="17097" spans="1:19" x14ac:dyDescent="0.2">
      <c r="A17097" t="s">
        <v>35336</v>
      </c>
      <c r="B17097" t="s">
        <v>35148</v>
      </c>
      <c r="C17097" t="s">
        <v>25359</v>
      </c>
      <c r="D17097" t="s">
        <v>1001</v>
      </c>
      <c r="E17097" s="23">
        <v>44774</v>
      </c>
      <c r="F17097">
        <v>0</v>
      </c>
      <c r="G17097">
        <v>0</v>
      </c>
      <c r="I17097">
        <v>0</v>
      </c>
      <c r="J17097">
        <v>0</v>
      </c>
      <c r="L17097">
        <v>0</v>
      </c>
      <c r="N17097">
        <v>0</v>
      </c>
      <c r="P17097">
        <v>0</v>
      </c>
      <c r="Q17097">
        <v>0</v>
      </c>
      <c r="S17097">
        <v>0</v>
      </c>
    </row>
    <row r="17098" spans="1:19" x14ac:dyDescent="0.2">
      <c r="A17098" t="s">
        <v>35337</v>
      </c>
      <c r="B17098" t="s">
        <v>35149</v>
      </c>
      <c r="C17098" t="s">
        <v>25359</v>
      </c>
      <c r="D17098" t="s">
        <v>1000</v>
      </c>
      <c r="E17098" s="23">
        <v>44774</v>
      </c>
      <c r="F17098">
        <v>0</v>
      </c>
      <c r="G17098">
        <v>0</v>
      </c>
      <c r="I17098">
        <v>0</v>
      </c>
      <c r="J17098">
        <v>0</v>
      </c>
      <c r="L17098">
        <v>0</v>
      </c>
      <c r="N17098">
        <v>0</v>
      </c>
      <c r="P17098">
        <v>0</v>
      </c>
      <c r="Q17098">
        <v>0</v>
      </c>
      <c r="S17098">
        <v>0</v>
      </c>
    </row>
    <row r="17099" spans="1:19" x14ac:dyDescent="0.2">
      <c r="A17099" t="s">
        <v>35338</v>
      </c>
      <c r="B17099" t="s">
        <v>35150</v>
      </c>
      <c r="C17099" t="s">
        <v>200</v>
      </c>
      <c r="D17099" t="s">
        <v>1000</v>
      </c>
      <c r="E17099" s="23">
        <v>44774</v>
      </c>
      <c r="F17099">
        <v>0</v>
      </c>
      <c r="G17099">
        <v>0</v>
      </c>
      <c r="I17099">
        <v>0</v>
      </c>
      <c r="J17099">
        <v>0</v>
      </c>
      <c r="L17099">
        <v>0</v>
      </c>
      <c r="N17099">
        <v>0</v>
      </c>
      <c r="P17099">
        <v>0</v>
      </c>
      <c r="Q17099">
        <v>0</v>
      </c>
      <c r="S17099">
        <v>0</v>
      </c>
    </row>
    <row r="17100" spans="1:19" x14ac:dyDescent="0.2">
      <c r="A17100" t="s">
        <v>35339</v>
      </c>
      <c r="B17100" t="s">
        <v>35151</v>
      </c>
      <c r="C17100" t="s">
        <v>204</v>
      </c>
      <c r="D17100" t="s">
        <v>1000</v>
      </c>
      <c r="E17100" s="23">
        <v>44774</v>
      </c>
      <c r="F17100">
        <v>0</v>
      </c>
      <c r="G17100">
        <v>0</v>
      </c>
      <c r="I17100">
        <v>0</v>
      </c>
      <c r="J17100">
        <v>0</v>
      </c>
      <c r="L17100">
        <v>0</v>
      </c>
      <c r="N17100">
        <v>0</v>
      </c>
      <c r="P17100">
        <v>0</v>
      </c>
      <c r="Q17100">
        <v>0</v>
      </c>
      <c r="S17100">
        <v>0</v>
      </c>
    </row>
    <row r="17101" spans="1:19" x14ac:dyDescent="0.2">
      <c r="A17101" t="s">
        <v>35340</v>
      </c>
      <c r="B17101" t="s">
        <v>35152</v>
      </c>
      <c r="C17101" t="s">
        <v>385</v>
      </c>
      <c r="D17101" t="s">
        <v>1000</v>
      </c>
      <c r="E17101" s="23">
        <v>44774</v>
      </c>
      <c r="F17101">
        <v>0</v>
      </c>
      <c r="G17101">
        <v>0</v>
      </c>
      <c r="I17101">
        <v>0</v>
      </c>
      <c r="J17101">
        <v>0</v>
      </c>
      <c r="L17101">
        <v>0</v>
      </c>
      <c r="N17101">
        <v>0</v>
      </c>
      <c r="P17101">
        <v>0</v>
      </c>
      <c r="Q17101">
        <v>0</v>
      </c>
      <c r="S17101">
        <v>0</v>
      </c>
    </row>
    <row r="17102" spans="1:19" x14ac:dyDescent="0.2">
      <c r="A17102" t="s">
        <v>35341</v>
      </c>
      <c r="B17102" t="s">
        <v>35153</v>
      </c>
      <c r="C17102" t="s">
        <v>208</v>
      </c>
      <c r="D17102" t="s">
        <v>1000</v>
      </c>
      <c r="E17102" s="23">
        <v>44774</v>
      </c>
      <c r="F17102">
        <v>3.5</v>
      </c>
      <c r="G17102">
        <v>4</v>
      </c>
      <c r="I17102">
        <v>19</v>
      </c>
      <c r="J17102">
        <v>18</v>
      </c>
      <c r="L17102">
        <v>21</v>
      </c>
      <c r="N17102">
        <v>19</v>
      </c>
      <c r="P17102">
        <v>1</v>
      </c>
      <c r="Q17102">
        <v>4</v>
      </c>
      <c r="S17102">
        <v>0</v>
      </c>
    </row>
    <row r="17103" spans="1:19" x14ac:dyDescent="0.2">
      <c r="A17103" t="s">
        <v>35342</v>
      </c>
      <c r="B17103" t="s">
        <v>35154</v>
      </c>
      <c r="C17103" t="s">
        <v>900</v>
      </c>
      <c r="D17103" t="s">
        <v>1000</v>
      </c>
      <c r="E17103" s="23">
        <v>44774</v>
      </c>
      <c r="F17103">
        <v>1</v>
      </c>
      <c r="G17103">
        <v>3</v>
      </c>
      <c r="I17103">
        <v>4</v>
      </c>
      <c r="J17103">
        <v>6</v>
      </c>
      <c r="L17103">
        <v>17</v>
      </c>
      <c r="N17103">
        <v>3</v>
      </c>
      <c r="P17103">
        <v>0</v>
      </c>
      <c r="Q17103">
        <v>0</v>
      </c>
      <c r="S17103">
        <v>1</v>
      </c>
    </row>
    <row r="17104" spans="1:19" x14ac:dyDescent="0.2">
      <c r="A17104" t="s">
        <v>35343</v>
      </c>
      <c r="B17104" t="s">
        <v>35155</v>
      </c>
      <c r="C17104" t="s">
        <v>905</v>
      </c>
      <c r="D17104" t="s">
        <v>1000</v>
      </c>
      <c r="E17104" s="23">
        <v>44774</v>
      </c>
      <c r="F17104">
        <v>0</v>
      </c>
      <c r="G17104">
        <v>0</v>
      </c>
      <c r="I17104">
        <v>0</v>
      </c>
      <c r="J17104">
        <v>0</v>
      </c>
      <c r="L17104">
        <v>0</v>
      </c>
      <c r="N17104">
        <v>0</v>
      </c>
      <c r="P17104">
        <v>0</v>
      </c>
      <c r="Q17104">
        <v>0</v>
      </c>
      <c r="S17104">
        <v>0</v>
      </c>
    </row>
    <row r="17105" spans="1:19" x14ac:dyDescent="0.2">
      <c r="A17105" t="s">
        <v>35344</v>
      </c>
      <c r="B17105" t="s">
        <v>35156</v>
      </c>
      <c r="C17105" t="s">
        <v>316</v>
      </c>
      <c r="D17105" t="s">
        <v>1000</v>
      </c>
      <c r="E17105" s="23">
        <v>44774</v>
      </c>
      <c r="F17105">
        <v>2.5</v>
      </c>
      <c r="G17105">
        <v>5</v>
      </c>
      <c r="I17105">
        <v>5</v>
      </c>
      <c r="J17105">
        <v>13</v>
      </c>
      <c r="L17105">
        <v>28</v>
      </c>
      <c r="N17105">
        <v>5</v>
      </c>
      <c r="P17105">
        <v>2</v>
      </c>
      <c r="Q17105">
        <v>2</v>
      </c>
      <c r="S17105">
        <v>0</v>
      </c>
    </row>
    <row r="17106" spans="1:19" x14ac:dyDescent="0.2">
      <c r="A17106" t="s">
        <v>35345</v>
      </c>
      <c r="B17106" t="s">
        <v>35157</v>
      </c>
      <c r="C17106" t="s">
        <v>218</v>
      </c>
      <c r="D17106" t="s">
        <v>1000</v>
      </c>
      <c r="E17106" s="23">
        <v>44774</v>
      </c>
      <c r="F17106">
        <v>0</v>
      </c>
      <c r="G17106">
        <v>0</v>
      </c>
      <c r="I17106">
        <v>0</v>
      </c>
      <c r="J17106">
        <v>0</v>
      </c>
      <c r="L17106">
        <v>0</v>
      </c>
      <c r="N17106">
        <v>0</v>
      </c>
      <c r="P17106">
        <v>0</v>
      </c>
      <c r="Q17106">
        <v>0</v>
      </c>
      <c r="S17106">
        <v>0</v>
      </c>
    </row>
    <row r="17107" spans="1:19" x14ac:dyDescent="0.2">
      <c r="A17107" t="s">
        <v>35346</v>
      </c>
      <c r="B17107" t="s">
        <v>35158</v>
      </c>
      <c r="C17107" t="s">
        <v>202</v>
      </c>
      <c r="D17107" t="s">
        <v>1000</v>
      </c>
      <c r="E17107" s="23">
        <v>44774</v>
      </c>
      <c r="F17107">
        <v>6</v>
      </c>
      <c r="G17107">
        <v>7</v>
      </c>
      <c r="I17107">
        <v>50</v>
      </c>
      <c r="J17107">
        <v>65</v>
      </c>
      <c r="L17107">
        <v>76</v>
      </c>
      <c r="N17107">
        <v>50</v>
      </c>
      <c r="P17107">
        <v>1</v>
      </c>
      <c r="Q17107">
        <v>4</v>
      </c>
      <c r="S17107">
        <v>0</v>
      </c>
    </row>
    <row r="17108" spans="1:19" x14ac:dyDescent="0.2">
      <c r="A17108" t="s">
        <v>35347</v>
      </c>
      <c r="B17108" t="s">
        <v>35159</v>
      </c>
      <c r="C17108" t="s">
        <v>347</v>
      </c>
      <c r="D17108" t="s">
        <v>1000</v>
      </c>
      <c r="E17108" s="23">
        <v>44774</v>
      </c>
      <c r="F17108">
        <v>0</v>
      </c>
      <c r="G17108">
        <v>0</v>
      </c>
      <c r="I17108">
        <v>0</v>
      </c>
      <c r="J17108">
        <v>0</v>
      </c>
      <c r="L17108">
        <v>0</v>
      </c>
      <c r="N17108">
        <v>0</v>
      </c>
      <c r="P17108">
        <v>0</v>
      </c>
      <c r="Q17108">
        <v>0</v>
      </c>
      <c r="S17108">
        <v>0</v>
      </c>
    </row>
    <row r="17109" spans="1:19" x14ac:dyDescent="0.2">
      <c r="A17109" t="s">
        <v>35348</v>
      </c>
      <c r="B17109" t="s">
        <v>35160</v>
      </c>
      <c r="C17109" t="s">
        <v>224</v>
      </c>
      <c r="D17109" t="s">
        <v>1000</v>
      </c>
      <c r="E17109" s="23">
        <v>44774</v>
      </c>
      <c r="F17109">
        <v>0</v>
      </c>
      <c r="G17109">
        <v>0</v>
      </c>
      <c r="I17109">
        <v>0</v>
      </c>
      <c r="J17109">
        <v>0</v>
      </c>
      <c r="L17109">
        <v>0</v>
      </c>
      <c r="N17109">
        <v>0</v>
      </c>
      <c r="P17109">
        <v>0</v>
      </c>
      <c r="Q17109">
        <v>0</v>
      </c>
      <c r="S17109">
        <v>0</v>
      </c>
    </row>
    <row r="17110" spans="1:19" x14ac:dyDescent="0.2">
      <c r="A17110" t="s">
        <v>35349</v>
      </c>
      <c r="B17110" t="s">
        <v>35161</v>
      </c>
      <c r="C17110" t="s">
        <v>345</v>
      </c>
      <c r="D17110" t="s">
        <v>1000</v>
      </c>
      <c r="E17110" s="23">
        <v>44774</v>
      </c>
      <c r="F17110">
        <v>0</v>
      </c>
      <c r="G17110">
        <v>0</v>
      </c>
      <c r="I17110">
        <v>0</v>
      </c>
      <c r="J17110">
        <v>0</v>
      </c>
      <c r="L17110">
        <v>0</v>
      </c>
      <c r="N17110">
        <v>0</v>
      </c>
      <c r="P17110">
        <v>0</v>
      </c>
      <c r="Q17110">
        <v>0</v>
      </c>
      <c r="S17110">
        <v>0</v>
      </c>
    </row>
    <row r="17111" spans="1:19" x14ac:dyDescent="0.2">
      <c r="A17111" t="s">
        <v>35350</v>
      </c>
      <c r="B17111" t="s">
        <v>35162</v>
      </c>
      <c r="C17111" t="s">
        <v>226</v>
      </c>
      <c r="D17111" t="s">
        <v>1000</v>
      </c>
      <c r="E17111" s="23">
        <v>44774</v>
      </c>
      <c r="F17111">
        <v>3.5</v>
      </c>
      <c r="G17111">
        <v>3.5</v>
      </c>
      <c r="I17111">
        <v>40</v>
      </c>
      <c r="J17111">
        <v>49</v>
      </c>
      <c r="L17111">
        <v>49</v>
      </c>
      <c r="N17111">
        <v>11</v>
      </c>
      <c r="P17111">
        <v>0</v>
      </c>
      <c r="Q17111">
        <v>2</v>
      </c>
      <c r="S17111">
        <v>29</v>
      </c>
    </row>
    <row r="17112" spans="1:19" x14ac:dyDescent="0.2">
      <c r="A17112" t="s">
        <v>35351</v>
      </c>
      <c r="B17112" t="s">
        <v>35163</v>
      </c>
      <c r="C17112" t="s">
        <v>231</v>
      </c>
      <c r="D17112" t="s">
        <v>1000</v>
      </c>
      <c r="E17112" s="23">
        <v>44774</v>
      </c>
      <c r="F17112">
        <v>11.5</v>
      </c>
      <c r="G17112">
        <v>8</v>
      </c>
      <c r="I17112">
        <v>75</v>
      </c>
      <c r="J17112">
        <v>131</v>
      </c>
      <c r="L17112">
        <v>91</v>
      </c>
      <c r="N17112">
        <v>75</v>
      </c>
      <c r="P17112">
        <v>1</v>
      </c>
      <c r="Q17112">
        <v>2</v>
      </c>
      <c r="S17112">
        <v>0</v>
      </c>
    </row>
    <row r="17113" spans="1:19" x14ac:dyDescent="0.2">
      <c r="A17113" t="s">
        <v>35352</v>
      </c>
      <c r="B17113" t="s">
        <v>35164</v>
      </c>
      <c r="C17113" t="s">
        <v>216</v>
      </c>
      <c r="D17113" t="s">
        <v>1000</v>
      </c>
      <c r="E17113" s="23">
        <v>44774</v>
      </c>
      <c r="F17113">
        <v>8</v>
      </c>
      <c r="G17113">
        <v>8.5</v>
      </c>
      <c r="I17113">
        <v>63</v>
      </c>
      <c r="J17113">
        <v>80</v>
      </c>
      <c r="L17113">
        <v>85</v>
      </c>
      <c r="N17113">
        <v>57</v>
      </c>
      <c r="P17113">
        <v>8</v>
      </c>
      <c r="Q17113">
        <v>8</v>
      </c>
      <c r="S17113">
        <v>6</v>
      </c>
    </row>
    <row r="17114" spans="1:19" x14ac:dyDescent="0.2">
      <c r="A17114" t="s">
        <v>35353</v>
      </c>
      <c r="B17114" t="s">
        <v>35165</v>
      </c>
      <c r="C17114" t="s">
        <v>233</v>
      </c>
      <c r="D17114" t="s">
        <v>1000</v>
      </c>
      <c r="E17114" s="23">
        <v>44774</v>
      </c>
      <c r="F17114">
        <v>0</v>
      </c>
      <c r="G17114">
        <v>0</v>
      </c>
      <c r="I17114">
        <v>0</v>
      </c>
      <c r="J17114">
        <v>0</v>
      </c>
      <c r="L17114">
        <v>0</v>
      </c>
      <c r="N17114">
        <v>0</v>
      </c>
      <c r="P17114">
        <v>0</v>
      </c>
      <c r="Q17114">
        <v>0</v>
      </c>
      <c r="S17114">
        <v>0</v>
      </c>
    </row>
    <row r="17115" spans="1:19" x14ac:dyDescent="0.2">
      <c r="A17115" t="s">
        <v>35354</v>
      </c>
      <c r="B17115" t="s">
        <v>35166</v>
      </c>
      <c r="C17115" t="s">
        <v>219</v>
      </c>
      <c r="D17115" t="s">
        <v>1000</v>
      </c>
      <c r="E17115" s="23">
        <v>44774</v>
      </c>
      <c r="F17115">
        <v>0</v>
      </c>
      <c r="G17115">
        <v>0</v>
      </c>
      <c r="I17115">
        <v>0</v>
      </c>
      <c r="J17115">
        <v>0</v>
      </c>
      <c r="L17115">
        <v>0</v>
      </c>
      <c r="N17115">
        <v>0</v>
      </c>
      <c r="P17115">
        <v>0</v>
      </c>
      <c r="Q17115">
        <v>0</v>
      </c>
      <c r="S17115">
        <v>0</v>
      </c>
    </row>
    <row r="17116" spans="1:19" x14ac:dyDescent="0.2">
      <c r="A17116" t="s">
        <v>35355</v>
      </c>
      <c r="B17116" t="s">
        <v>35167</v>
      </c>
      <c r="C17116" t="s">
        <v>340</v>
      </c>
      <c r="D17116" t="s">
        <v>1000</v>
      </c>
      <c r="E17116" s="23">
        <v>44774</v>
      </c>
      <c r="F17116">
        <v>2</v>
      </c>
      <c r="G17116">
        <v>2</v>
      </c>
      <c r="I17116">
        <v>14</v>
      </c>
      <c r="J17116">
        <v>22</v>
      </c>
      <c r="L17116">
        <v>22</v>
      </c>
      <c r="N17116">
        <v>14</v>
      </c>
      <c r="P17116">
        <v>0</v>
      </c>
      <c r="Q17116">
        <v>0</v>
      </c>
      <c r="S17116">
        <v>0</v>
      </c>
    </row>
    <row r="17117" spans="1:19" x14ac:dyDescent="0.2">
      <c r="A17117" t="s">
        <v>35356</v>
      </c>
      <c r="B17117" t="s">
        <v>35168</v>
      </c>
      <c r="C17117" t="s">
        <v>350</v>
      </c>
      <c r="D17117" t="s">
        <v>1000</v>
      </c>
      <c r="E17117" s="23">
        <v>44774</v>
      </c>
      <c r="F17117">
        <v>0</v>
      </c>
      <c r="G17117">
        <v>0</v>
      </c>
      <c r="I17117">
        <v>0</v>
      </c>
      <c r="J17117">
        <v>0</v>
      </c>
      <c r="L17117">
        <v>0</v>
      </c>
      <c r="N17117">
        <v>0</v>
      </c>
      <c r="P17117">
        <v>0</v>
      </c>
      <c r="Q17117">
        <v>0</v>
      </c>
      <c r="S17117">
        <v>0</v>
      </c>
    </row>
    <row r="17118" spans="1:19" x14ac:dyDescent="0.2">
      <c r="A17118" t="s">
        <v>35357</v>
      </c>
      <c r="B17118" t="s">
        <v>35169</v>
      </c>
      <c r="C17118" t="s">
        <v>351</v>
      </c>
      <c r="D17118" t="s">
        <v>1000</v>
      </c>
      <c r="E17118" s="23">
        <v>44774</v>
      </c>
      <c r="F17118">
        <v>0</v>
      </c>
      <c r="G17118">
        <v>0</v>
      </c>
      <c r="I17118">
        <v>0</v>
      </c>
      <c r="J17118">
        <v>0</v>
      </c>
      <c r="L17118">
        <v>0</v>
      </c>
      <c r="N17118">
        <v>0</v>
      </c>
      <c r="P17118">
        <v>0</v>
      </c>
      <c r="Q17118">
        <v>0</v>
      </c>
      <c r="S17118">
        <v>0</v>
      </c>
    </row>
    <row r="17119" spans="1:19" x14ac:dyDescent="0.2">
      <c r="A17119" t="s">
        <v>35358</v>
      </c>
      <c r="B17119" t="s">
        <v>35170</v>
      </c>
      <c r="C17119" t="s">
        <v>352</v>
      </c>
      <c r="D17119" t="s">
        <v>1000</v>
      </c>
      <c r="E17119" s="23">
        <v>44774</v>
      </c>
      <c r="F17119">
        <v>0</v>
      </c>
      <c r="G17119">
        <v>0</v>
      </c>
      <c r="I17119">
        <v>0</v>
      </c>
      <c r="J17119">
        <v>0</v>
      </c>
      <c r="L17119">
        <v>0</v>
      </c>
      <c r="N17119">
        <v>0</v>
      </c>
      <c r="P17119">
        <v>0</v>
      </c>
      <c r="Q17119">
        <v>0</v>
      </c>
      <c r="S17119">
        <v>0</v>
      </c>
    </row>
    <row r="17120" spans="1:19" x14ac:dyDescent="0.2">
      <c r="A17120" t="s">
        <v>35359</v>
      </c>
      <c r="B17120" t="s">
        <v>35171</v>
      </c>
      <c r="C17120" t="s">
        <v>353</v>
      </c>
      <c r="D17120" t="s">
        <v>1000</v>
      </c>
      <c r="E17120" s="23">
        <v>44774</v>
      </c>
      <c r="F17120">
        <v>0</v>
      </c>
      <c r="G17120">
        <v>0</v>
      </c>
      <c r="I17120">
        <v>0</v>
      </c>
      <c r="J17120">
        <v>0</v>
      </c>
      <c r="L17120">
        <v>0</v>
      </c>
      <c r="N17120">
        <v>0</v>
      </c>
      <c r="P17120">
        <v>0</v>
      </c>
      <c r="Q17120">
        <v>0</v>
      </c>
      <c r="S17120">
        <v>0</v>
      </c>
    </row>
    <row r="17121" spans="1:19" x14ac:dyDescent="0.2">
      <c r="A17121" t="s">
        <v>35360</v>
      </c>
      <c r="B17121" t="s">
        <v>35172</v>
      </c>
      <c r="C17121" t="s">
        <v>386</v>
      </c>
      <c r="D17121" t="s">
        <v>1000</v>
      </c>
      <c r="E17121" s="23">
        <v>44774</v>
      </c>
      <c r="F17121">
        <v>0</v>
      </c>
      <c r="G17121">
        <v>0</v>
      </c>
      <c r="I17121">
        <v>0</v>
      </c>
      <c r="J17121">
        <v>0</v>
      </c>
      <c r="L17121">
        <v>0</v>
      </c>
      <c r="N17121">
        <v>0</v>
      </c>
      <c r="P17121">
        <v>0</v>
      </c>
      <c r="Q17121">
        <v>0</v>
      </c>
      <c r="S17121">
        <v>0</v>
      </c>
    </row>
    <row r="17122" spans="1:19" x14ac:dyDescent="0.2">
      <c r="A17122" t="s">
        <v>35361</v>
      </c>
      <c r="B17122" t="s">
        <v>35173</v>
      </c>
      <c r="C17122" t="s">
        <v>354</v>
      </c>
      <c r="D17122" t="s">
        <v>1000</v>
      </c>
      <c r="E17122" s="23">
        <v>44774</v>
      </c>
      <c r="F17122">
        <v>1</v>
      </c>
      <c r="G17122">
        <v>5</v>
      </c>
      <c r="I17122">
        <v>4</v>
      </c>
      <c r="J17122">
        <v>5</v>
      </c>
      <c r="L17122">
        <v>29</v>
      </c>
      <c r="N17122">
        <v>4</v>
      </c>
      <c r="P17122">
        <v>1</v>
      </c>
      <c r="Q17122">
        <v>1</v>
      </c>
      <c r="S17122">
        <v>0</v>
      </c>
    </row>
    <row r="17123" spans="1:19" x14ac:dyDescent="0.2">
      <c r="A17123" t="s">
        <v>35362</v>
      </c>
      <c r="B17123" t="s">
        <v>35174</v>
      </c>
      <c r="C17123" t="s">
        <v>355</v>
      </c>
      <c r="D17123" t="s">
        <v>1000</v>
      </c>
      <c r="E17123" s="23">
        <v>44774</v>
      </c>
      <c r="F17123">
        <v>1.5</v>
      </c>
      <c r="G17123">
        <v>2</v>
      </c>
      <c r="I17123">
        <v>4</v>
      </c>
      <c r="J17123">
        <v>8</v>
      </c>
      <c r="L17123">
        <v>11</v>
      </c>
      <c r="N17123">
        <v>4</v>
      </c>
      <c r="P17123">
        <v>0</v>
      </c>
      <c r="Q17123">
        <v>0</v>
      </c>
      <c r="S17123">
        <v>0</v>
      </c>
    </row>
    <row r="17124" spans="1:19" x14ac:dyDescent="0.2">
      <c r="A17124" t="s">
        <v>35363</v>
      </c>
      <c r="B17124" t="s">
        <v>35175</v>
      </c>
      <c r="C17124" t="s">
        <v>228</v>
      </c>
      <c r="D17124" t="s">
        <v>1002</v>
      </c>
      <c r="E17124" s="23">
        <v>44774</v>
      </c>
      <c r="F17124">
        <v>0</v>
      </c>
      <c r="G17124">
        <v>0</v>
      </c>
      <c r="I17124">
        <v>0</v>
      </c>
      <c r="J17124">
        <v>0</v>
      </c>
      <c r="L17124">
        <v>0</v>
      </c>
      <c r="N17124">
        <v>0</v>
      </c>
      <c r="P17124">
        <v>0</v>
      </c>
      <c r="Q17124">
        <v>0</v>
      </c>
      <c r="S17124">
        <v>0</v>
      </c>
    </row>
    <row r="17125" spans="1:19" x14ac:dyDescent="0.2">
      <c r="A17125" t="s">
        <v>35364</v>
      </c>
      <c r="B17125" t="s">
        <v>35176</v>
      </c>
      <c r="C17125" t="s">
        <v>211</v>
      </c>
      <c r="D17125" t="s">
        <v>1002</v>
      </c>
      <c r="E17125" s="23">
        <v>44774</v>
      </c>
      <c r="F17125">
        <v>0</v>
      </c>
      <c r="G17125">
        <v>0</v>
      </c>
      <c r="I17125">
        <v>0</v>
      </c>
      <c r="J17125">
        <v>0</v>
      </c>
      <c r="L17125">
        <v>0</v>
      </c>
      <c r="N17125">
        <v>0</v>
      </c>
      <c r="P17125">
        <v>0</v>
      </c>
      <c r="Q17125">
        <v>0</v>
      </c>
      <c r="S17125">
        <v>0</v>
      </c>
    </row>
    <row r="17126" spans="1:19" x14ac:dyDescent="0.2">
      <c r="A17126" t="s">
        <v>35365</v>
      </c>
      <c r="B17126" t="s">
        <v>35177</v>
      </c>
      <c r="C17126" t="s">
        <v>213</v>
      </c>
      <c r="D17126" t="s">
        <v>1002</v>
      </c>
      <c r="E17126" s="23">
        <v>44774</v>
      </c>
      <c r="F17126">
        <v>0</v>
      </c>
      <c r="G17126">
        <v>0</v>
      </c>
      <c r="I17126">
        <v>0</v>
      </c>
      <c r="J17126">
        <v>0</v>
      </c>
      <c r="L17126">
        <v>0</v>
      </c>
      <c r="N17126">
        <v>0</v>
      </c>
      <c r="P17126">
        <v>0</v>
      </c>
      <c r="Q17126">
        <v>0</v>
      </c>
      <c r="S17126">
        <v>0</v>
      </c>
    </row>
    <row r="17127" spans="1:19" x14ac:dyDescent="0.2">
      <c r="A17127" t="s">
        <v>35366</v>
      </c>
      <c r="B17127" t="s">
        <v>35178</v>
      </c>
      <c r="C17127" t="s">
        <v>229</v>
      </c>
      <c r="D17127" t="s">
        <v>1002</v>
      </c>
      <c r="E17127" s="23">
        <v>44774</v>
      </c>
      <c r="F17127">
        <v>0</v>
      </c>
      <c r="G17127">
        <v>0</v>
      </c>
      <c r="I17127">
        <v>0</v>
      </c>
      <c r="J17127">
        <v>0</v>
      </c>
      <c r="L17127">
        <v>0</v>
      </c>
      <c r="N17127">
        <v>0</v>
      </c>
      <c r="P17127">
        <v>0</v>
      </c>
      <c r="Q17127">
        <v>0</v>
      </c>
      <c r="S17127">
        <v>0</v>
      </c>
    </row>
    <row r="17128" spans="1:19" x14ac:dyDescent="0.2">
      <c r="A17128" t="s">
        <v>35367</v>
      </c>
      <c r="B17128" t="s">
        <v>35179</v>
      </c>
      <c r="C17128" t="s">
        <v>1051</v>
      </c>
      <c r="D17128" t="s">
        <v>1002</v>
      </c>
      <c r="E17128" s="23">
        <v>44774</v>
      </c>
      <c r="F17128">
        <v>0</v>
      </c>
      <c r="G17128">
        <v>0</v>
      </c>
      <c r="I17128">
        <v>0</v>
      </c>
      <c r="J17128">
        <v>0</v>
      </c>
      <c r="L17128">
        <v>0</v>
      </c>
      <c r="N17128">
        <v>0</v>
      </c>
      <c r="P17128">
        <v>0</v>
      </c>
      <c r="Q17128">
        <v>0</v>
      </c>
      <c r="S17128">
        <v>0</v>
      </c>
    </row>
    <row r="17129" spans="1:19" x14ac:dyDescent="0.2">
      <c r="A17129" t="s">
        <v>35368</v>
      </c>
      <c r="B17129" t="s">
        <v>35180</v>
      </c>
      <c r="C17129" t="s">
        <v>1049</v>
      </c>
      <c r="D17129" t="s">
        <v>1002</v>
      </c>
      <c r="E17129" s="23">
        <v>44774</v>
      </c>
      <c r="F17129">
        <v>0</v>
      </c>
      <c r="G17129">
        <v>0</v>
      </c>
      <c r="I17129">
        <v>0</v>
      </c>
      <c r="J17129">
        <v>0</v>
      </c>
      <c r="L17129">
        <v>0</v>
      </c>
      <c r="N17129">
        <v>0</v>
      </c>
      <c r="P17129">
        <v>0</v>
      </c>
      <c r="Q17129">
        <v>0</v>
      </c>
      <c r="S17129">
        <v>0</v>
      </c>
    </row>
    <row r="17130" spans="1:19" x14ac:dyDescent="0.2">
      <c r="A17130" t="s">
        <v>35369</v>
      </c>
      <c r="B17130" t="s">
        <v>35181</v>
      </c>
      <c r="C17130" t="s">
        <v>25343</v>
      </c>
      <c r="D17130" t="s">
        <v>1002</v>
      </c>
      <c r="E17130" s="23">
        <v>44774</v>
      </c>
      <c r="F17130">
        <v>0</v>
      </c>
      <c r="G17130">
        <v>0</v>
      </c>
      <c r="I17130">
        <v>0</v>
      </c>
      <c r="J17130">
        <v>0</v>
      </c>
      <c r="L17130">
        <v>0</v>
      </c>
      <c r="N17130">
        <v>0</v>
      </c>
      <c r="P17130">
        <v>0</v>
      </c>
      <c r="Q17130">
        <v>0</v>
      </c>
      <c r="S17130">
        <v>0</v>
      </c>
    </row>
    <row r="17131" spans="1:19" x14ac:dyDescent="0.2">
      <c r="A17131" t="s">
        <v>35370</v>
      </c>
      <c r="B17131" t="s">
        <v>35182</v>
      </c>
      <c r="C17131" t="s">
        <v>25698</v>
      </c>
      <c r="D17131" t="s">
        <v>1002</v>
      </c>
      <c r="E17131" s="23">
        <v>44774</v>
      </c>
      <c r="F17131">
        <v>2</v>
      </c>
      <c r="G17131">
        <v>3</v>
      </c>
      <c r="I17131">
        <v>11</v>
      </c>
      <c r="J17131">
        <v>12</v>
      </c>
      <c r="L17131">
        <v>18</v>
      </c>
      <c r="N17131">
        <v>7</v>
      </c>
      <c r="P17131">
        <v>1</v>
      </c>
      <c r="Q17131">
        <v>1</v>
      </c>
      <c r="S17131">
        <v>4</v>
      </c>
    </row>
    <row r="17132" spans="1:19" x14ac:dyDescent="0.2">
      <c r="A17132" t="s">
        <v>35371</v>
      </c>
      <c r="B17132" t="s">
        <v>35183</v>
      </c>
      <c r="C17132" t="s">
        <v>959</v>
      </c>
      <c r="D17132" t="s">
        <v>1002</v>
      </c>
      <c r="E17132" s="23">
        <v>44774</v>
      </c>
      <c r="F17132">
        <v>0</v>
      </c>
      <c r="G17132">
        <v>0</v>
      </c>
      <c r="I17132">
        <v>0</v>
      </c>
      <c r="J17132">
        <v>0</v>
      </c>
      <c r="L17132">
        <v>0</v>
      </c>
      <c r="N17132">
        <v>0</v>
      </c>
      <c r="P17132">
        <v>0</v>
      </c>
      <c r="Q17132">
        <v>0</v>
      </c>
      <c r="S17132">
        <v>0</v>
      </c>
    </row>
    <row r="17133" spans="1:19" x14ac:dyDescent="0.2">
      <c r="A17133" t="s">
        <v>35372</v>
      </c>
      <c r="B17133" t="s">
        <v>35184</v>
      </c>
      <c r="C17133" t="s">
        <v>205</v>
      </c>
      <c r="D17133" t="s">
        <v>1002</v>
      </c>
      <c r="E17133" s="23">
        <v>44774</v>
      </c>
      <c r="F17133">
        <v>0</v>
      </c>
      <c r="G17133">
        <v>0</v>
      </c>
      <c r="I17133">
        <v>0</v>
      </c>
      <c r="J17133">
        <v>0</v>
      </c>
      <c r="L17133">
        <v>0</v>
      </c>
      <c r="N17133">
        <v>0</v>
      </c>
      <c r="P17133">
        <v>0</v>
      </c>
      <c r="Q17133">
        <v>0</v>
      </c>
      <c r="S17133">
        <v>0</v>
      </c>
    </row>
    <row r="17134" spans="1:19" x14ac:dyDescent="0.2">
      <c r="A17134" t="s">
        <v>35373</v>
      </c>
      <c r="B17134" t="s">
        <v>35185</v>
      </c>
      <c r="C17134" t="s">
        <v>384</v>
      </c>
      <c r="D17134" t="s">
        <v>1002</v>
      </c>
      <c r="E17134" s="23">
        <v>44774</v>
      </c>
      <c r="F17134">
        <v>0</v>
      </c>
      <c r="G17134">
        <v>0</v>
      </c>
      <c r="I17134">
        <v>0</v>
      </c>
      <c r="J17134">
        <v>0</v>
      </c>
      <c r="L17134">
        <v>0</v>
      </c>
      <c r="N17134">
        <v>0</v>
      </c>
      <c r="P17134">
        <v>0</v>
      </c>
      <c r="Q17134">
        <v>0</v>
      </c>
      <c r="S17134">
        <v>0</v>
      </c>
    </row>
    <row r="17135" spans="1:19" x14ac:dyDescent="0.2">
      <c r="A17135" t="s">
        <v>35374</v>
      </c>
      <c r="B17135" t="s">
        <v>35186</v>
      </c>
      <c r="C17135" t="s">
        <v>210</v>
      </c>
      <c r="D17135" t="s">
        <v>1002</v>
      </c>
      <c r="E17135" s="23">
        <v>44774</v>
      </c>
      <c r="F17135">
        <v>0</v>
      </c>
      <c r="G17135">
        <v>0</v>
      </c>
      <c r="I17135">
        <v>0</v>
      </c>
      <c r="J17135">
        <v>0</v>
      </c>
      <c r="L17135">
        <v>0</v>
      </c>
      <c r="N17135">
        <v>0</v>
      </c>
      <c r="P17135">
        <v>0</v>
      </c>
      <c r="Q17135">
        <v>0</v>
      </c>
      <c r="S17135">
        <v>0</v>
      </c>
    </row>
    <row r="17136" spans="1:19" x14ac:dyDescent="0.2">
      <c r="A17136" t="s">
        <v>35375</v>
      </c>
      <c r="B17136" t="s">
        <v>35187</v>
      </c>
      <c r="C17136" t="s">
        <v>215</v>
      </c>
      <c r="D17136" t="s">
        <v>1002</v>
      </c>
      <c r="E17136" s="23">
        <v>44774</v>
      </c>
      <c r="F17136">
        <v>6</v>
      </c>
      <c r="G17136">
        <v>7</v>
      </c>
      <c r="I17136">
        <v>26</v>
      </c>
      <c r="J17136">
        <v>36</v>
      </c>
      <c r="L17136">
        <v>39</v>
      </c>
      <c r="N17136">
        <v>17</v>
      </c>
      <c r="P17136">
        <v>2</v>
      </c>
      <c r="Q17136">
        <v>2</v>
      </c>
      <c r="S17136">
        <v>9</v>
      </c>
    </row>
    <row r="17137" spans="1:19" x14ac:dyDescent="0.2">
      <c r="A17137" t="s">
        <v>35376</v>
      </c>
      <c r="B17137" t="s">
        <v>35188</v>
      </c>
      <c r="C17137" t="s">
        <v>960</v>
      </c>
      <c r="D17137" t="s">
        <v>1002</v>
      </c>
      <c r="E17137" s="23">
        <v>44774</v>
      </c>
      <c r="F17137">
        <v>0</v>
      </c>
      <c r="G17137">
        <v>0</v>
      </c>
      <c r="I17137">
        <v>0</v>
      </c>
      <c r="J17137">
        <v>0</v>
      </c>
      <c r="L17137">
        <v>0</v>
      </c>
      <c r="N17137">
        <v>0</v>
      </c>
      <c r="P17137">
        <v>0</v>
      </c>
      <c r="Q17137">
        <v>0</v>
      </c>
      <c r="S17137">
        <v>0</v>
      </c>
    </row>
    <row r="17138" spans="1:19" x14ac:dyDescent="0.2">
      <c r="A17138" t="s">
        <v>35377</v>
      </c>
      <c r="B17138" t="s">
        <v>35189</v>
      </c>
      <c r="C17138" t="s">
        <v>961</v>
      </c>
      <c r="D17138" t="s">
        <v>1002</v>
      </c>
      <c r="E17138" s="23">
        <v>44774</v>
      </c>
      <c r="F17138">
        <v>3</v>
      </c>
      <c r="G17138">
        <v>4</v>
      </c>
      <c r="I17138">
        <v>12</v>
      </c>
      <c r="J17138">
        <v>15</v>
      </c>
      <c r="L17138">
        <v>20</v>
      </c>
      <c r="N17138">
        <v>10</v>
      </c>
      <c r="P17138">
        <v>1</v>
      </c>
      <c r="Q17138">
        <v>2</v>
      </c>
      <c r="S17138">
        <v>2</v>
      </c>
    </row>
    <row r="17139" spans="1:19" x14ac:dyDescent="0.2">
      <c r="A17139" t="s">
        <v>35378</v>
      </c>
      <c r="B17139" t="s">
        <v>35190</v>
      </c>
      <c r="C17139" t="s">
        <v>221</v>
      </c>
      <c r="D17139" t="s">
        <v>1002</v>
      </c>
      <c r="E17139" s="23">
        <v>44774</v>
      </c>
      <c r="F17139">
        <v>0</v>
      </c>
      <c r="G17139">
        <v>0</v>
      </c>
      <c r="I17139">
        <v>0</v>
      </c>
      <c r="J17139">
        <v>0</v>
      </c>
      <c r="L17139">
        <v>0</v>
      </c>
      <c r="N17139">
        <v>0</v>
      </c>
      <c r="P17139">
        <v>0</v>
      </c>
      <c r="Q17139">
        <v>0</v>
      </c>
      <c r="S17139">
        <v>0</v>
      </c>
    </row>
    <row r="17140" spans="1:19" x14ac:dyDescent="0.2">
      <c r="A17140" t="s">
        <v>35379</v>
      </c>
      <c r="B17140" t="s">
        <v>35191</v>
      </c>
      <c r="C17140" t="s">
        <v>222</v>
      </c>
      <c r="D17140" t="s">
        <v>1002</v>
      </c>
      <c r="E17140" s="23">
        <v>44774</v>
      </c>
      <c r="F17140">
        <v>0</v>
      </c>
      <c r="G17140">
        <v>0</v>
      </c>
      <c r="I17140">
        <v>0</v>
      </c>
      <c r="J17140">
        <v>0</v>
      </c>
      <c r="L17140">
        <v>0</v>
      </c>
      <c r="N17140">
        <v>0</v>
      </c>
      <c r="P17140">
        <v>0</v>
      </c>
      <c r="Q17140">
        <v>0</v>
      </c>
      <c r="S17140">
        <v>0</v>
      </c>
    </row>
    <row r="17141" spans="1:19" x14ac:dyDescent="0.2">
      <c r="A17141" t="s">
        <v>35380</v>
      </c>
      <c r="B17141" t="s">
        <v>35192</v>
      </c>
      <c r="C17141" t="s">
        <v>25359</v>
      </c>
      <c r="D17141" t="s">
        <v>1002</v>
      </c>
      <c r="E17141" s="23">
        <v>44774</v>
      </c>
      <c r="F17141">
        <v>0</v>
      </c>
      <c r="G17141">
        <v>0</v>
      </c>
      <c r="I17141">
        <v>0</v>
      </c>
      <c r="J17141">
        <v>0</v>
      </c>
      <c r="L17141">
        <v>0</v>
      </c>
      <c r="N17141">
        <v>0</v>
      </c>
      <c r="P17141">
        <v>0</v>
      </c>
      <c r="Q17141">
        <v>0</v>
      </c>
      <c r="S17141">
        <v>0</v>
      </c>
    </row>
    <row r="17142" spans="1:19" x14ac:dyDescent="0.2">
      <c r="A17142" t="s">
        <v>35381</v>
      </c>
      <c r="B17142" t="s">
        <v>35193</v>
      </c>
      <c r="C17142" t="s">
        <v>200</v>
      </c>
      <c r="D17142" t="s">
        <v>1002</v>
      </c>
      <c r="E17142" s="23">
        <v>44774</v>
      </c>
      <c r="F17142">
        <v>0</v>
      </c>
      <c r="G17142">
        <v>0</v>
      </c>
      <c r="I17142">
        <v>0</v>
      </c>
      <c r="J17142">
        <v>0</v>
      </c>
      <c r="L17142">
        <v>0</v>
      </c>
      <c r="N17142">
        <v>0</v>
      </c>
      <c r="P17142">
        <v>0</v>
      </c>
      <c r="Q17142">
        <v>0</v>
      </c>
      <c r="S17142">
        <v>0</v>
      </c>
    </row>
    <row r="17143" spans="1:19" x14ac:dyDescent="0.2">
      <c r="A17143" t="s">
        <v>35382</v>
      </c>
      <c r="B17143" t="s">
        <v>35194</v>
      </c>
      <c r="C17143" t="s">
        <v>204</v>
      </c>
      <c r="D17143" t="s">
        <v>1002</v>
      </c>
      <c r="E17143" s="23">
        <v>44774</v>
      </c>
      <c r="F17143">
        <v>0</v>
      </c>
      <c r="G17143">
        <v>0</v>
      </c>
      <c r="I17143">
        <v>0</v>
      </c>
      <c r="J17143">
        <v>0</v>
      </c>
      <c r="L17143">
        <v>0</v>
      </c>
      <c r="N17143">
        <v>0</v>
      </c>
      <c r="P17143">
        <v>0</v>
      </c>
      <c r="Q17143">
        <v>0</v>
      </c>
      <c r="S17143">
        <v>0</v>
      </c>
    </row>
    <row r="17144" spans="1:19" x14ac:dyDescent="0.2">
      <c r="A17144" t="s">
        <v>35383</v>
      </c>
      <c r="B17144" t="s">
        <v>35195</v>
      </c>
      <c r="C17144" t="s">
        <v>385</v>
      </c>
      <c r="D17144" t="s">
        <v>1002</v>
      </c>
      <c r="E17144" s="23">
        <v>44774</v>
      </c>
      <c r="F17144">
        <v>0</v>
      </c>
      <c r="G17144">
        <v>0</v>
      </c>
      <c r="I17144">
        <v>0</v>
      </c>
      <c r="J17144">
        <v>0</v>
      </c>
      <c r="L17144">
        <v>0</v>
      </c>
      <c r="N17144">
        <v>0</v>
      </c>
      <c r="P17144">
        <v>0</v>
      </c>
      <c r="Q17144">
        <v>0</v>
      </c>
      <c r="S17144">
        <v>0</v>
      </c>
    </row>
    <row r="17145" spans="1:19" x14ac:dyDescent="0.2">
      <c r="A17145" t="s">
        <v>35384</v>
      </c>
      <c r="B17145" t="s">
        <v>35196</v>
      </c>
      <c r="C17145" t="s">
        <v>208</v>
      </c>
      <c r="D17145" t="s">
        <v>1002</v>
      </c>
      <c r="E17145" s="23">
        <v>44774</v>
      </c>
      <c r="F17145">
        <v>3.5</v>
      </c>
      <c r="G17145">
        <v>4</v>
      </c>
      <c r="I17145">
        <v>19</v>
      </c>
      <c r="J17145">
        <v>18</v>
      </c>
      <c r="L17145">
        <v>21</v>
      </c>
      <c r="N17145">
        <v>19</v>
      </c>
      <c r="P17145">
        <v>1</v>
      </c>
      <c r="Q17145">
        <v>4</v>
      </c>
      <c r="S17145">
        <v>0</v>
      </c>
    </row>
    <row r="17146" spans="1:19" x14ac:dyDescent="0.2">
      <c r="A17146" t="s">
        <v>35385</v>
      </c>
      <c r="B17146" t="s">
        <v>35197</v>
      </c>
      <c r="C17146" t="s">
        <v>900</v>
      </c>
      <c r="D17146" t="s">
        <v>1002</v>
      </c>
      <c r="E17146" s="23">
        <v>44774</v>
      </c>
      <c r="F17146">
        <v>1</v>
      </c>
      <c r="G17146">
        <v>3</v>
      </c>
      <c r="I17146">
        <v>4</v>
      </c>
      <c r="J17146">
        <v>6</v>
      </c>
      <c r="L17146">
        <v>17</v>
      </c>
      <c r="N17146">
        <v>3</v>
      </c>
      <c r="P17146">
        <v>0</v>
      </c>
      <c r="Q17146">
        <v>0</v>
      </c>
      <c r="S17146">
        <v>1</v>
      </c>
    </row>
    <row r="17147" spans="1:19" x14ac:dyDescent="0.2">
      <c r="A17147" t="s">
        <v>35386</v>
      </c>
      <c r="B17147" t="s">
        <v>35198</v>
      </c>
      <c r="C17147" t="s">
        <v>905</v>
      </c>
      <c r="D17147" t="s">
        <v>1002</v>
      </c>
      <c r="E17147" s="23">
        <v>44774</v>
      </c>
      <c r="F17147">
        <v>0</v>
      </c>
      <c r="G17147">
        <v>0</v>
      </c>
      <c r="I17147">
        <v>0</v>
      </c>
      <c r="J17147">
        <v>0</v>
      </c>
      <c r="L17147">
        <v>0</v>
      </c>
      <c r="N17147">
        <v>0</v>
      </c>
      <c r="P17147">
        <v>0</v>
      </c>
      <c r="Q17147">
        <v>0</v>
      </c>
      <c r="S17147">
        <v>0</v>
      </c>
    </row>
    <row r="17148" spans="1:19" x14ac:dyDescent="0.2">
      <c r="A17148" t="s">
        <v>35387</v>
      </c>
      <c r="B17148" t="s">
        <v>35199</v>
      </c>
      <c r="C17148" t="s">
        <v>316</v>
      </c>
      <c r="D17148" t="s">
        <v>1002</v>
      </c>
      <c r="E17148" s="23">
        <v>44774</v>
      </c>
      <c r="F17148">
        <v>2.5</v>
      </c>
      <c r="G17148">
        <v>5</v>
      </c>
      <c r="I17148">
        <v>5</v>
      </c>
      <c r="J17148">
        <v>13</v>
      </c>
      <c r="L17148">
        <v>28</v>
      </c>
      <c r="N17148">
        <v>5</v>
      </c>
      <c r="P17148">
        <v>2</v>
      </c>
      <c r="Q17148">
        <v>2</v>
      </c>
      <c r="S17148">
        <v>0</v>
      </c>
    </row>
    <row r="17149" spans="1:19" x14ac:dyDescent="0.2">
      <c r="A17149" t="s">
        <v>35388</v>
      </c>
      <c r="B17149" t="s">
        <v>35200</v>
      </c>
      <c r="C17149" t="s">
        <v>218</v>
      </c>
      <c r="D17149" t="s">
        <v>1002</v>
      </c>
      <c r="E17149" s="23">
        <v>44774</v>
      </c>
      <c r="F17149">
        <v>0</v>
      </c>
      <c r="G17149">
        <v>0</v>
      </c>
      <c r="I17149">
        <v>0</v>
      </c>
      <c r="J17149">
        <v>0</v>
      </c>
      <c r="L17149">
        <v>0</v>
      </c>
      <c r="N17149">
        <v>0</v>
      </c>
      <c r="P17149">
        <v>0</v>
      </c>
      <c r="Q17149">
        <v>0</v>
      </c>
      <c r="S17149">
        <v>0</v>
      </c>
    </row>
    <row r="17150" spans="1:19" x14ac:dyDescent="0.2">
      <c r="A17150" t="s">
        <v>35389</v>
      </c>
      <c r="B17150" t="s">
        <v>35201</v>
      </c>
      <c r="C17150" t="s">
        <v>202</v>
      </c>
      <c r="D17150" t="s">
        <v>1002</v>
      </c>
      <c r="E17150" s="23">
        <v>44774</v>
      </c>
      <c r="F17150">
        <v>6</v>
      </c>
      <c r="G17150">
        <v>7</v>
      </c>
      <c r="I17150">
        <v>50</v>
      </c>
      <c r="J17150">
        <v>65</v>
      </c>
      <c r="L17150">
        <v>76</v>
      </c>
      <c r="N17150">
        <v>50</v>
      </c>
      <c r="P17150">
        <v>1</v>
      </c>
      <c r="Q17150">
        <v>4</v>
      </c>
      <c r="S17150">
        <v>0</v>
      </c>
    </row>
    <row r="17151" spans="1:19" x14ac:dyDescent="0.2">
      <c r="A17151" t="s">
        <v>35390</v>
      </c>
      <c r="B17151" t="s">
        <v>35202</v>
      </c>
      <c r="C17151" t="s">
        <v>347</v>
      </c>
      <c r="D17151" t="s">
        <v>1002</v>
      </c>
      <c r="E17151" s="23">
        <v>44774</v>
      </c>
      <c r="F17151">
        <v>0</v>
      </c>
      <c r="G17151">
        <v>0</v>
      </c>
      <c r="I17151">
        <v>0</v>
      </c>
      <c r="J17151">
        <v>0</v>
      </c>
      <c r="L17151">
        <v>0</v>
      </c>
      <c r="N17151">
        <v>0</v>
      </c>
      <c r="P17151">
        <v>0</v>
      </c>
      <c r="Q17151">
        <v>0</v>
      </c>
      <c r="S17151">
        <v>0</v>
      </c>
    </row>
    <row r="17152" spans="1:19" x14ac:dyDescent="0.2">
      <c r="A17152" t="s">
        <v>35391</v>
      </c>
      <c r="B17152" t="s">
        <v>35203</v>
      </c>
      <c r="C17152" t="s">
        <v>224</v>
      </c>
      <c r="D17152" t="s">
        <v>1002</v>
      </c>
      <c r="E17152" s="23">
        <v>44774</v>
      </c>
      <c r="F17152">
        <v>0</v>
      </c>
      <c r="G17152">
        <v>0</v>
      </c>
      <c r="I17152">
        <v>0</v>
      </c>
      <c r="J17152">
        <v>0</v>
      </c>
      <c r="L17152">
        <v>0</v>
      </c>
      <c r="N17152">
        <v>0</v>
      </c>
      <c r="P17152">
        <v>0</v>
      </c>
      <c r="Q17152">
        <v>0</v>
      </c>
      <c r="S17152">
        <v>0</v>
      </c>
    </row>
    <row r="17153" spans="1:19" x14ac:dyDescent="0.2">
      <c r="A17153" t="s">
        <v>35392</v>
      </c>
      <c r="B17153" t="s">
        <v>35204</v>
      </c>
      <c r="C17153" t="s">
        <v>345</v>
      </c>
      <c r="D17153" t="s">
        <v>1002</v>
      </c>
      <c r="E17153" s="23">
        <v>44774</v>
      </c>
      <c r="F17153">
        <v>0</v>
      </c>
      <c r="G17153">
        <v>0</v>
      </c>
      <c r="I17153">
        <v>0</v>
      </c>
      <c r="J17153">
        <v>0</v>
      </c>
      <c r="L17153">
        <v>0</v>
      </c>
      <c r="N17153">
        <v>0</v>
      </c>
      <c r="P17153">
        <v>0</v>
      </c>
      <c r="Q17153">
        <v>0</v>
      </c>
      <c r="S17153">
        <v>0</v>
      </c>
    </row>
    <row r="17154" spans="1:19" x14ac:dyDescent="0.2">
      <c r="A17154" t="s">
        <v>35393</v>
      </c>
      <c r="B17154" t="s">
        <v>35205</v>
      </c>
      <c r="C17154" t="s">
        <v>226</v>
      </c>
      <c r="D17154" t="s">
        <v>1002</v>
      </c>
      <c r="E17154" s="23">
        <v>44774</v>
      </c>
      <c r="F17154">
        <v>3.5</v>
      </c>
      <c r="G17154">
        <v>3.5</v>
      </c>
      <c r="I17154">
        <v>40</v>
      </c>
      <c r="J17154">
        <v>49</v>
      </c>
      <c r="L17154">
        <v>49</v>
      </c>
      <c r="N17154">
        <v>11</v>
      </c>
      <c r="P17154">
        <v>0</v>
      </c>
      <c r="Q17154">
        <v>2</v>
      </c>
      <c r="S17154">
        <v>29</v>
      </c>
    </row>
    <row r="17155" spans="1:19" x14ac:dyDescent="0.2">
      <c r="A17155" t="s">
        <v>35394</v>
      </c>
      <c r="B17155" t="s">
        <v>35206</v>
      </c>
      <c r="C17155" t="s">
        <v>231</v>
      </c>
      <c r="D17155" t="s">
        <v>1002</v>
      </c>
      <c r="E17155" s="23">
        <v>44774</v>
      </c>
      <c r="F17155">
        <v>11.5</v>
      </c>
      <c r="G17155">
        <v>8</v>
      </c>
      <c r="I17155">
        <v>75</v>
      </c>
      <c r="J17155">
        <v>131</v>
      </c>
      <c r="L17155">
        <v>91</v>
      </c>
      <c r="N17155">
        <v>75</v>
      </c>
      <c r="P17155">
        <v>1</v>
      </c>
      <c r="Q17155">
        <v>2</v>
      </c>
      <c r="S17155">
        <v>0</v>
      </c>
    </row>
    <row r="17156" spans="1:19" x14ac:dyDescent="0.2">
      <c r="A17156" t="s">
        <v>35395</v>
      </c>
      <c r="B17156" t="s">
        <v>35207</v>
      </c>
      <c r="C17156" t="s">
        <v>216</v>
      </c>
      <c r="D17156" t="s">
        <v>1002</v>
      </c>
      <c r="E17156" s="23">
        <v>44774</v>
      </c>
      <c r="F17156">
        <v>8</v>
      </c>
      <c r="G17156">
        <v>8.5</v>
      </c>
      <c r="I17156">
        <v>63</v>
      </c>
      <c r="J17156">
        <v>80</v>
      </c>
      <c r="L17156">
        <v>85</v>
      </c>
      <c r="N17156">
        <v>57</v>
      </c>
      <c r="P17156">
        <v>8</v>
      </c>
      <c r="Q17156">
        <v>8</v>
      </c>
      <c r="S17156">
        <v>6</v>
      </c>
    </row>
    <row r="17157" spans="1:19" x14ac:dyDescent="0.2">
      <c r="A17157" t="s">
        <v>35396</v>
      </c>
      <c r="B17157" t="s">
        <v>35208</v>
      </c>
      <c r="C17157" t="s">
        <v>233</v>
      </c>
      <c r="D17157" t="s">
        <v>1002</v>
      </c>
      <c r="E17157" s="23">
        <v>44774</v>
      </c>
      <c r="F17157">
        <v>0</v>
      </c>
      <c r="G17157">
        <v>0</v>
      </c>
      <c r="I17157">
        <v>0</v>
      </c>
      <c r="J17157">
        <v>0</v>
      </c>
      <c r="L17157">
        <v>0</v>
      </c>
      <c r="N17157">
        <v>0</v>
      </c>
      <c r="P17157">
        <v>0</v>
      </c>
      <c r="Q17157">
        <v>0</v>
      </c>
      <c r="S17157">
        <v>0</v>
      </c>
    </row>
    <row r="17158" spans="1:19" x14ac:dyDescent="0.2">
      <c r="A17158" t="s">
        <v>35397</v>
      </c>
      <c r="B17158" t="s">
        <v>35209</v>
      </c>
      <c r="C17158" t="s">
        <v>219</v>
      </c>
      <c r="D17158" t="s">
        <v>1002</v>
      </c>
      <c r="E17158" s="23">
        <v>44774</v>
      </c>
      <c r="F17158">
        <v>0</v>
      </c>
      <c r="G17158">
        <v>0</v>
      </c>
      <c r="I17158">
        <v>0</v>
      </c>
      <c r="J17158">
        <v>0</v>
      </c>
      <c r="L17158">
        <v>0</v>
      </c>
      <c r="N17158">
        <v>0</v>
      </c>
      <c r="P17158">
        <v>0</v>
      </c>
      <c r="Q17158">
        <v>0</v>
      </c>
      <c r="S17158">
        <v>0</v>
      </c>
    </row>
    <row r="17159" spans="1:19" x14ac:dyDescent="0.2">
      <c r="A17159" t="s">
        <v>35398</v>
      </c>
      <c r="B17159" t="s">
        <v>35210</v>
      </c>
      <c r="C17159" t="s">
        <v>340</v>
      </c>
      <c r="D17159" t="s">
        <v>1002</v>
      </c>
      <c r="E17159" s="23">
        <v>44774</v>
      </c>
      <c r="F17159">
        <v>2</v>
      </c>
      <c r="G17159">
        <v>2</v>
      </c>
      <c r="I17159">
        <v>14</v>
      </c>
      <c r="J17159">
        <v>22</v>
      </c>
      <c r="L17159">
        <v>22</v>
      </c>
      <c r="N17159">
        <v>14</v>
      </c>
      <c r="P17159">
        <v>0</v>
      </c>
      <c r="Q17159">
        <v>0</v>
      </c>
      <c r="S17159">
        <v>0</v>
      </c>
    </row>
    <row r="17160" spans="1:19" x14ac:dyDescent="0.2">
      <c r="A17160" t="s">
        <v>35399</v>
      </c>
      <c r="B17160" t="s">
        <v>35211</v>
      </c>
      <c r="C17160" t="s">
        <v>350</v>
      </c>
      <c r="D17160" t="s">
        <v>1002</v>
      </c>
      <c r="E17160" s="23">
        <v>44774</v>
      </c>
      <c r="F17160">
        <v>0</v>
      </c>
      <c r="G17160">
        <v>0</v>
      </c>
      <c r="I17160">
        <v>0</v>
      </c>
      <c r="J17160">
        <v>0</v>
      </c>
      <c r="L17160">
        <v>0</v>
      </c>
      <c r="N17160">
        <v>0</v>
      </c>
      <c r="P17160">
        <v>0</v>
      </c>
      <c r="Q17160">
        <v>0</v>
      </c>
      <c r="S17160">
        <v>0</v>
      </c>
    </row>
    <row r="17161" spans="1:19" x14ac:dyDescent="0.2">
      <c r="A17161" t="s">
        <v>35400</v>
      </c>
      <c r="B17161" t="s">
        <v>35212</v>
      </c>
      <c r="C17161" t="s">
        <v>351</v>
      </c>
      <c r="D17161" t="s">
        <v>1002</v>
      </c>
      <c r="E17161" s="23">
        <v>44774</v>
      </c>
      <c r="F17161">
        <v>0</v>
      </c>
      <c r="G17161">
        <v>0</v>
      </c>
      <c r="I17161">
        <v>0</v>
      </c>
      <c r="J17161">
        <v>0</v>
      </c>
      <c r="L17161">
        <v>0</v>
      </c>
      <c r="N17161">
        <v>0</v>
      </c>
      <c r="P17161">
        <v>0</v>
      </c>
      <c r="Q17161">
        <v>0</v>
      </c>
      <c r="S17161">
        <v>0</v>
      </c>
    </row>
    <row r="17162" spans="1:19" x14ac:dyDescent="0.2">
      <c r="A17162" t="s">
        <v>35401</v>
      </c>
      <c r="B17162" t="s">
        <v>35213</v>
      </c>
      <c r="C17162" t="s">
        <v>352</v>
      </c>
      <c r="D17162" t="s">
        <v>1002</v>
      </c>
      <c r="E17162" s="23">
        <v>44774</v>
      </c>
      <c r="F17162">
        <v>0</v>
      </c>
      <c r="G17162">
        <v>0</v>
      </c>
      <c r="I17162">
        <v>0</v>
      </c>
      <c r="J17162">
        <v>0</v>
      </c>
      <c r="L17162">
        <v>0</v>
      </c>
      <c r="N17162">
        <v>0</v>
      </c>
      <c r="P17162">
        <v>0</v>
      </c>
      <c r="Q17162">
        <v>0</v>
      </c>
      <c r="S17162">
        <v>0</v>
      </c>
    </row>
    <row r="17163" spans="1:19" x14ac:dyDescent="0.2">
      <c r="A17163" t="s">
        <v>35402</v>
      </c>
      <c r="B17163" t="s">
        <v>35214</v>
      </c>
      <c r="C17163" t="s">
        <v>353</v>
      </c>
      <c r="D17163" t="s">
        <v>1002</v>
      </c>
      <c r="E17163" s="23">
        <v>44774</v>
      </c>
      <c r="F17163">
        <v>0</v>
      </c>
      <c r="G17163">
        <v>0</v>
      </c>
      <c r="I17163">
        <v>0</v>
      </c>
      <c r="J17163">
        <v>0</v>
      </c>
      <c r="L17163">
        <v>0</v>
      </c>
      <c r="N17163">
        <v>0</v>
      </c>
      <c r="P17163">
        <v>0</v>
      </c>
      <c r="Q17163">
        <v>0</v>
      </c>
      <c r="S17163">
        <v>0</v>
      </c>
    </row>
    <row r="17164" spans="1:19" x14ac:dyDescent="0.2">
      <c r="A17164" t="s">
        <v>35403</v>
      </c>
      <c r="B17164" t="s">
        <v>35215</v>
      </c>
      <c r="C17164" t="s">
        <v>386</v>
      </c>
      <c r="D17164" t="s">
        <v>1002</v>
      </c>
      <c r="E17164" s="23">
        <v>44774</v>
      </c>
      <c r="F17164">
        <v>0</v>
      </c>
      <c r="G17164">
        <v>0</v>
      </c>
      <c r="I17164">
        <v>0</v>
      </c>
      <c r="J17164">
        <v>0</v>
      </c>
      <c r="L17164">
        <v>0</v>
      </c>
      <c r="N17164">
        <v>0</v>
      </c>
      <c r="P17164">
        <v>0</v>
      </c>
      <c r="Q17164">
        <v>0</v>
      </c>
      <c r="S17164">
        <v>0</v>
      </c>
    </row>
    <row r="17165" spans="1:19" x14ac:dyDescent="0.2">
      <c r="A17165" t="s">
        <v>35404</v>
      </c>
      <c r="B17165" t="s">
        <v>35216</v>
      </c>
      <c r="C17165" t="s">
        <v>354</v>
      </c>
      <c r="D17165" t="s">
        <v>1002</v>
      </c>
      <c r="E17165" s="23">
        <v>44774</v>
      </c>
      <c r="F17165">
        <v>1</v>
      </c>
      <c r="G17165">
        <v>5</v>
      </c>
      <c r="I17165">
        <v>4</v>
      </c>
      <c r="J17165">
        <v>5</v>
      </c>
      <c r="L17165">
        <v>29</v>
      </c>
      <c r="N17165">
        <v>4</v>
      </c>
      <c r="P17165">
        <v>1</v>
      </c>
      <c r="Q17165">
        <v>1</v>
      </c>
      <c r="S17165">
        <v>0</v>
      </c>
    </row>
    <row r="17166" spans="1:19" x14ac:dyDescent="0.2">
      <c r="A17166" t="s">
        <v>35405</v>
      </c>
      <c r="B17166" t="s">
        <v>35217</v>
      </c>
      <c r="C17166" t="s">
        <v>355</v>
      </c>
      <c r="D17166" t="s">
        <v>1002</v>
      </c>
      <c r="E17166" s="23">
        <v>44774</v>
      </c>
      <c r="F17166">
        <v>1.5</v>
      </c>
      <c r="G17166">
        <v>2</v>
      </c>
      <c r="I17166">
        <v>4</v>
      </c>
      <c r="J17166">
        <v>8</v>
      </c>
      <c r="L17166">
        <v>11</v>
      </c>
      <c r="N17166">
        <v>4</v>
      </c>
      <c r="P17166">
        <v>0</v>
      </c>
      <c r="Q17166">
        <v>0</v>
      </c>
      <c r="S17166">
        <v>0</v>
      </c>
    </row>
    <row r="17167" spans="1:19" x14ac:dyDescent="0.2">
      <c r="A17167" t="s">
        <v>35406</v>
      </c>
      <c r="B17167" t="s">
        <v>35218</v>
      </c>
      <c r="C17167" t="s">
        <v>1048</v>
      </c>
      <c r="D17167" t="s">
        <v>1002</v>
      </c>
      <c r="E17167" s="23">
        <v>44774</v>
      </c>
      <c r="F17167">
        <v>0.5</v>
      </c>
      <c r="G17167">
        <v>1.5</v>
      </c>
      <c r="I17167">
        <v>5</v>
      </c>
      <c r="J17167">
        <v>3</v>
      </c>
      <c r="L17167">
        <v>9</v>
      </c>
      <c r="N17167">
        <v>5</v>
      </c>
      <c r="P17167">
        <v>0</v>
      </c>
      <c r="Q17167">
        <v>0</v>
      </c>
      <c r="S17167">
        <v>0</v>
      </c>
    </row>
    <row r="17168" spans="1:19" x14ac:dyDescent="0.2">
      <c r="A17168" t="s">
        <v>35407</v>
      </c>
      <c r="B17168" t="s">
        <v>35219</v>
      </c>
      <c r="C17168" t="s">
        <v>1047</v>
      </c>
      <c r="D17168" t="s">
        <v>1002</v>
      </c>
      <c r="E17168" s="23">
        <v>44774</v>
      </c>
      <c r="F17168">
        <v>2</v>
      </c>
      <c r="G17168">
        <v>2.5</v>
      </c>
      <c r="I17168">
        <v>13</v>
      </c>
      <c r="J17168">
        <v>11</v>
      </c>
      <c r="L17168">
        <v>13</v>
      </c>
      <c r="N17168">
        <v>12</v>
      </c>
      <c r="P17168">
        <v>1</v>
      </c>
      <c r="Q17168">
        <v>1</v>
      </c>
      <c r="S17168">
        <v>1</v>
      </c>
    </row>
    <row r="17169" spans="1:19" x14ac:dyDescent="0.2">
      <c r="A17169" t="s">
        <v>35408</v>
      </c>
      <c r="B17169" t="s">
        <v>35220</v>
      </c>
      <c r="C17169" t="s">
        <v>1050</v>
      </c>
      <c r="D17169" t="s">
        <v>1002</v>
      </c>
      <c r="E17169" s="23">
        <v>44774</v>
      </c>
      <c r="F17169">
        <v>0</v>
      </c>
      <c r="G17169">
        <v>0</v>
      </c>
      <c r="I17169">
        <v>0</v>
      </c>
      <c r="J17169">
        <v>0</v>
      </c>
      <c r="L17169">
        <v>0</v>
      </c>
      <c r="N17169">
        <v>0</v>
      </c>
      <c r="P17169">
        <v>0</v>
      </c>
      <c r="Q17169">
        <v>0</v>
      </c>
      <c r="S17169">
        <v>0</v>
      </c>
    </row>
    <row r="17170" spans="1:19" x14ac:dyDescent="0.2">
      <c r="A17170" t="s">
        <v>35409</v>
      </c>
      <c r="B17170" t="s">
        <v>35221</v>
      </c>
      <c r="C17170" t="s">
        <v>1054</v>
      </c>
      <c r="D17170" t="s">
        <v>1002</v>
      </c>
      <c r="E17170" s="23">
        <v>44774</v>
      </c>
      <c r="F17170">
        <v>0</v>
      </c>
      <c r="G17170">
        <v>0</v>
      </c>
      <c r="I17170">
        <v>0</v>
      </c>
      <c r="J17170">
        <v>0</v>
      </c>
      <c r="L17170">
        <v>0</v>
      </c>
      <c r="N17170">
        <v>0</v>
      </c>
      <c r="P17170">
        <v>0</v>
      </c>
      <c r="Q17170">
        <v>0</v>
      </c>
      <c r="S17170">
        <v>0</v>
      </c>
    </row>
    <row r="17171" spans="1:19" x14ac:dyDescent="0.2">
      <c r="A17171" t="s">
        <v>35410</v>
      </c>
      <c r="B17171" t="s">
        <v>35222</v>
      </c>
      <c r="C17171" t="s">
        <v>1052</v>
      </c>
      <c r="D17171" t="s">
        <v>1002</v>
      </c>
      <c r="E17171" s="23">
        <v>44774</v>
      </c>
      <c r="F17171">
        <v>2</v>
      </c>
      <c r="G17171">
        <v>3</v>
      </c>
      <c r="I17171">
        <v>3</v>
      </c>
      <c r="J17171">
        <v>11</v>
      </c>
      <c r="L17171">
        <v>17</v>
      </c>
      <c r="N17171">
        <v>3</v>
      </c>
      <c r="P17171">
        <v>0</v>
      </c>
      <c r="Q17171">
        <v>0</v>
      </c>
      <c r="S17171">
        <v>0</v>
      </c>
    </row>
    <row r="17172" spans="1:19" x14ac:dyDescent="0.2">
      <c r="A17172" t="s">
        <v>35411</v>
      </c>
      <c r="B17172" t="s">
        <v>35223</v>
      </c>
      <c r="C17172" t="s">
        <v>1053</v>
      </c>
      <c r="D17172" t="s">
        <v>1002</v>
      </c>
      <c r="E17172" s="23">
        <v>44774</v>
      </c>
      <c r="F17172">
        <v>1</v>
      </c>
      <c r="G17172">
        <v>1</v>
      </c>
      <c r="I17172">
        <v>2</v>
      </c>
      <c r="J17172">
        <v>5</v>
      </c>
      <c r="L17172">
        <v>5</v>
      </c>
      <c r="N17172">
        <v>2</v>
      </c>
      <c r="P17172">
        <v>0</v>
      </c>
      <c r="Q17172">
        <v>0</v>
      </c>
      <c r="S17172">
        <v>0</v>
      </c>
    </row>
    <row r="17173" spans="1:19" x14ac:dyDescent="0.2">
      <c r="A17173" t="s">
        <v>35320</v>
      </c>
      <c r="B17173" t="s">
        <v>35132</v>
      </c>
      <c r="C17173" t="s">
        <v>25698</v>
      </c>
      <c r="D17173" t="s">
        <v>1000</v>
      </c>
      <c r="E17173" s="23">
        <v>44774</v>
      </c>
      <c r="F17173">
        <v>2</v>
      </c>
      <c r="G17173">
        <v>3</v>
      </c>
      <c r="I17173">
        <v>11</v>
      </c>
      <c r="J17173">
        <v>12</v>
      </c>
      <c r="L17173">
        <v>18</v>
      </c>
      <c r="N17173">
        <v>7</v>
      </c>
      <c r="P17173">
        <v>1</v>
      </c>
      <c r="Q17173">
        <v>1</v>
      </c>
      <c r="S17173">
        <v>4</v>
      </c>
    </row>
    <row r="17174" spans="1:19" x14ac:dyDescent="0.2">
      <c r="A17174" t="s">
        <v>35412</v>
      </c>
      <c r="B17174" t="s">
        <v>35224</v>
      </c>
      <c r="C17174" t="s">
        <v>962</v>
      </c>
      <c r="D17174" t="s">
        <v>1000</v>
      </c>
      <c r="E17174" s="23">
        <v>44774</v>
      </c>
      <c r="F17174">
        <v>0</v>
      </c>
      <c r="G17174">
        <v>0</v>
      </c>
      <c r="I17174">
        <v>0</v>
      </c>
      <c r="J17174">
        <v>0</v>
      </c>
      <c r="L17174">
        <v>0</v>
      </c>
      <c r="N17174">
        <v>0</v>
      </c>
      <c r="P17174">
        <v>0</v>
      </c>
      <c r="Q17174">
        <v>0</v>
      </c>
      <c r="S17174">
        <v>0</v>
      </c>
    </row>
    <row r="17175" spans="1:19" x14ac:dyDescent="0.2">
      <c r="A17175" t="s">
        <v>35413</v>
      </c>
      <c r="B17175" t="s">
        <v>35225</v>
      </c>
      <c r="C17175" t="s">
        <v>348</v>
      </c>
      <c r="D17175" t="s">
        <v>1000</v>
      </c>
      <c r="E17175" s="23">
        <v>44774</v>
      </c>
      <c r="F17175">
        <v>0</v>
      </c>
      <c r="G17175">
        <v>0</v>
      </c>
      <c r="I17175">
        <v>0</v>
      </c>
      <c r="J17175">
        <v>0</v>
      </c>
      <c r="L17175">
        <v>0</v>
      </c>
      <c r="N17175">
        <v>0</v>
      </c>
      <c r="P17175">
        <v>0</v>
      </c>
      <c r="Q17175">
        <v>0</v>
      </c>
      <c r="S17175">
        <v>0</v>
      </c>
    </row>
    <row r="17176" spans="1:19" x14ac:dyDescent="0.2">
      <c r="A17176" t="s">
        <v>35414</v>
      </c>
      <c r="B17176" t="s">
        <v>35226</v>
      </c>
      <c r="C17176" t="s">
        <v>357</v>
      </c>
      <c r="D17176" t="s">
        <v>1000</v>
      </c>
      <c r="E17176" s="23">
        <v>44774</v>
      </c>
      <c r="F17176">
        <v>0</v>
      </c>
      <c r="G17176">
        <v>0</v>
      </c>
      <c r="I17176">
        <v>0</v>
      </c>
      <c r="J17176">
        <v>0</v>
      </c>
      <c r="L17176">
        <v>0</v>
      </c>
      <c r="N17176">
        <v>0</v>
      </c>
      <c r="P17176">
        <v>0</v>
      </c>
      <c r="Q17176">
        <v>0</v>
      </c>
      <c r="S17176">
        <v>0</v>
      </c>
    </row>
    <row r="17177" spans="1:19" x14ac:dyDescent="0.2">
      <c r="A17177" t="s">
        <v>35415</v>
      </c>
      <c r="B17177" t="s">
        <v>35227</v>
      </c>
      <c r="C17177" t="s">
        <v>22399</v>
      </c>
      <c r="D17177" t="s">
        <v>1000</v>
      </c>
      <c r="E17177" s="23">
        <v>44774</v>
      </c>
      <c r="F17177">
        <v>0</v>
      </c>
      <c r="G17177">
        <v>0</v>
      </c>
      <c r="I17177">
        <v>0</v>
      </c>
      <c r="J17177">
        <v>0</v>
      </c>
      <c r="L17177">
        <v>0</v>
      </c>
      <c r="N17177">
        <v>0</v>
      </c>
      <c r="P17177">
        <v>0</v>
      </c>
      <c r="Q17177">
        <v>0</v>
      </c>
      <c r="S17177">
        <v>0</v>
      </c>
    </row>
    <row r="17178" spans="1:19" x14ac:dyDescent="0.2">
      <c r="A17178" t="s">
        <v>35416</v>
      </c>
      <c r="B17178" t="s">
        <v>35228</v>
      </c>
      <c r="C17178" t="s">
        <v>203</v>
      </c>
      <c r="D17178" t="s">
        <v>1000</v>
      </c>
      <c r="E17178" s="23">
        <v>44774</v>
      </c>
      <c r="F17178">
        <v>0</v>
      </c>
      <c r="G17178">
        <v>0</v>
      </c>
      <c r="I17178">
        <v>0</v>
      </c>
      <c r="J17178">
        <v>0</v>
      </c>
      <c r="L17178">
        <v>0</v>
      </c>
      <c r="N17178">
        <v>0</v>
      </c>
      <c r="P17178">
        <v>0</v>
      </c>
      <c r="Q17178">
        <v>0</v>
      </c>
      <c r="S17178">
        <v>0</v>
      </c>
    </row>
    <row r="17179" spans="1:19" x14ac:dyDescent="0.2">
      <c r="A17179" t="s">
        <v>35417</v>
      </c>
      <c r="B17179" t="s">
        <v>35229</v>
      </c>
      <c r="C17179" t="s">
        <v>387</v>
      </c>
      <c r="D17179" t="s">
        <v>1000</v>
      </c>
      <c r="E17179" s="23">
        <v>44774</v>
      </c>
      <c r="F17179">
        <v>0</v>
      </c>
      <c r="G17179">
        <v>0</v>
      </c>
      <c r="I17179">
        <v>0</v>
      </c>
      <c r="J17179">
        <v>0</v>
      </c>
      <c r="L17179">
        <v>0</v>
      </c>
      <c r="N17179">
        <v>0</v>
      </c>
      <c r="P17179">
        <v>0</v>
      </c>
      <c r="Q17179">
        <v>0</v>
      </c>
      <c r="S17179">
        <v>0</v>
      </c>
    </row>
    <row r="17180" spans="1:19" x14ac:dyDescent="0.2">
      <c r="A17180" t="s">
        <v>35418</v>
      </c>
      <c r="B17180" t="s">
        <v>35230</v>
      </c>
      <c r="C17180" t="s">
        <v>223</v>
      </c>
      <c r="D17180" t="s">
        <v>1000</v>
      </c>
      <c r="E17180" s="23">
        <v>44774</v>
      </c>
      <c r="F17180">
        <v>0</v>
      </c>
      <c r="G17180">
        <v>0</v>
      </c>
      <c r="I17180">
        <v>0</v>
      </c>
      <c r="J17180">
        <v>0</v>
      </c>
      <c r="L17180">
        <v>0</v>
      </c>
      <c r="N17180">
        <v>0</v>
      </c>
      <c r="P17180">
        <v>0</v>
      </c>
      <c r="Q17180">
        <v>0</v>
      </c>
      <c r="S17180">
        <v>0</v>
      </c>
    </row>
    <row r="17181" spans="1:19" x14ac:dyDescent="0.2">
      <c r="A17181" t="s">
        <v>35419</v>
      </c>
      <c r="B17181" t="s">
        <v>35231</v>
      </c>
      <c r="C17181" t="s">
        <v>346</v>
      </c>
      <c r="D17181" t="s">
        <v>1000</v>
      </c>
      <c r="E17181" s="23">
        <v>44774</v>
      </c>
      <c r="F17181">
        <v>0</v>
      </c>
      <c r="G17181">
        <v>0</v>
      </c>
      <c r="I17181">
        <v>0</v>
      </c>
      <c r="J17181">
        <v>0</v>
      </c>
      <c r="L17181">
        <v>0</v>
      </c>
      <c r="N17181">
        <v>0</v>
      </c>
      <c r="P17181">
        <v>0</v>
      </c>
      <c r="Q17181">
        <v>0</v>
      </c>
      <c r="S17181">
        <v>0</v>
      </c>
    </row>
    <row r="17182" spans="1:19" x14ac:dyDescent="0.2">
      <c r="A17182" t="s">
        <v>35420</v>
      </c>
      <c r="B17182" t="s">
        <v>35232</v>
      </c>
      <c r="C17182" t="s">
        <v>207</v>
      </c>
      <c r="D17182" t="s">
        <v>1000</v>
      </c>
      <c r="E17182" s="23">
        <v>44774</v>
      </c>
      <c r="F17182">
        <v>4.5</v>
      </c>
      <c r="G17182">
        <v>9</v>
      </c>
      <c r="I17182">
        <v>23</v>
      </c>
      <c r="J17182">
        <v>23</v>
      </c>
      <c r="L17182">
        <v>50</v>
      </c>
      <c r="N17182">
        <v>23</v>
      </c>
      <c r="P17182">
        <v>2</v>
      </c>
      <c r="Q17182">
        <v>5</v>
      </c>
      <c r="S17182">
        <v>0</v>
      </c>
    </row>
    <row r="17183" spans="1:19" x14ac:dyDescent="0.2">
      <c r="A17183" t="s">
        <v>35421</v>
      </c>
      <c r="B17183" t="s">
        <v>35233</v>
      </c>
      <c r="C17183" t="s">
        <v>212</v>
      </c>
      <c r="D17183" t="s">
        <v>1000</v>
      </c>
      <c r="E17183" s="23">
        <v>44774</v>
      </c>
      <c r="F17183">
        <v>1</v>
      </c>
      <c r="G17183">
        <v>3</v>
      </c>
      <c r="I17183">
        <v>4</v>
      </c>
      <c r="J17183">
        <v>6</v>
      </c>
      <c r="L17183">
        <v>17</v>
      </c>
      <c r="N17183">
        <v>3</v>
      </c>
      <c r="P17183">
        <v>0</v>
      </c>
      <c r="Q17183">
        <v>0</v>
      </c>
      <c r="S17183">
        <v>1</v>
      </c>
    </row>
    <row r="17184" spans="1:19" x14ac:dyDescent="0.2">
      <c r="A17184" t="s">
        <v>35422</v>
      </c>
      <c r="B17184" t="s">
        <v>35234</v>
      </c>
      <c r="C17184" t="s">
        <v>963</v>
      </c>
      <c r="D17184" t="s">
        <v>1000</v>
      </c>
      <c r="E17184" s="23">
        <v>44774</v>
      </c>
      <c r="F17184">
        <v>0</v>
      </c>
      <c r="G17184">
        <v>0</v>
      </c>
      <c r="I17184">
        <v>0</v>
      </c>
      <c r="J17184">
        <v>0</v>
      </c>
      <c r="L17184">
        <v>0</v>
      </c>
      <c r="N17184">
        <v>0</v>
      </c>
      <c r="P17184">
        <v>0</v>
      </c>
      <c r="Q17184">
        <v>0</v>
      </c>
      <c r="S17184">
        <v>0</v>
      </c>
    </row>
    <row r="17185" spans="1:19" x14ac:dyDescent="0.2">
      <c r="A17185" t="s">
        <v>35423</v>
      </c>
      <c r="B17185" t="s">
        <v>35235</v>
      </c>
      <c r="C17185" t="s">
        <v>225</v>
      </c>
      <c r="D17185" t="s">
        <v>1000</v>
      </c>
      <c r="E17185" s="23">
        <v>44774</v>
      </c>
      <c r="F17185">
        <v>3.5</v>
      </c>
      <c r="G17185">
        <v>3.5</v>
      </c>
      <c r="I17185">
        <v>40</v>
      </c>
      <c r="J17185">
        <v>49</v>
      </c>
      <c r="L17185">
        <v>49</v>
      </c>
      <c r="N17185">
        <v>11</v>
      </c>
      <c r="P17185">
        <v>0</v>
      </c>
      <c r="Q17185">
        <v>2</v>
      </c>
      <c r="S17185">
        <v>29</v>
      </c>
    </row>
    <row r="17186" spans="1:19" x14ac:dyDescent="0.2">
      <c r="A17186" t="s">
        <v>35424</v>
      </c>
      <c r="B17186" t="s">
        <v>35236</v>
      </c>
      <c r="C17186" t="s">
        <v>232</v>
      </c>
      <c r="D17186" t="s">
        <v>1000</v>
      </c>
      <c r="E17186" s="23">
        <v>44774</v>
      </c>
      <c r="F17186">
        <v>14.5</v>
      </c>
      <c r="G17186">
        <v>12</v>
      </c>
      <c r="I17186">
        <v>87</v>
      </c>
      <c r="J17186">
        <v>146</v>
      </c>
      <c r="L17186">
        <v>111</v>
      </c>
      <c r="N17186">
        <v>85</v>
      </c>
      <c r="P17186">
        <v>2</v>
      </c>
      <c r="Q17186">
        <v>4</v>
      </c>
      <c r="S17186">
        <v>2</v>
      </c>
    </row>
    <row r="17187" spans="1:19" x14ac:dyDescent="0.2">
      <c r="A17187" t="s">
        <v>35425</v>
      </c>
      <c r="B17187" t="s">
        <v>35237</v>
      </c>
      <c r="C17187" t="s">
        <v>317</v>
      </c>
      <c r="D17187" t="s">
        <v>1000</v>
      </c>
      <c r="E17187" s="23">
        <v>44774</v>
      </c>
      <c r="F17187">
        <v>4</v>
      </c>
      <c r="G17187">
        <v>7</v>
      </c>
      <c r="I17187">
        <v>9</v>
      </c>
      <c r="J17187">
        <v>21</v>
      </c>
      <c r="L17187">
        <v>39</v>
      </c>
      <c r="N17187">
        <v>9</v>
      </c>
      <c r="P17187">
        <v>2</v>
      </c>
      <c r="Q17187">
        <v>2</v>
      </c>
      <c r="S17187">
        <v>0</v>
      </c>
    </row>
    <row r="17188" spans="1:19" x14ac:dyDescent="0.2">
      <c r="A17188" t="s">
        <v>35426</v>
      </c>
      <c r="B17188" t="s">
        <v>35238</v>
      </c>
      <c r="C17188" t="s">
        <v>214</v>
      </c>
      <c r="D17188" t="s">
        <v>1000</v>
      </c>
      <c r="E17188" s="23">
        <v>44774</v>
      </c>
      <c r="F17188">
        <v>14</v>
      </c>
      <c r="G17188">
        <v>15.5</v>
      </c>
      <c r="I17188">
        <v>89</v>
      </c>
      <c r="J17188">
        <v>116</v>
      </c>
      <c r="L17188">
        <v>124</v>
      </c>
      <c r="N17188">
        <v>74</v>
      </c>
      <c r="P17188">
        <v>10</v>
      </c>
      <c r="Q17188">
        <v>10</v>
      </c>
      <c r="S17188">
        <v>15</v>
      </c>
    </row>
    <row r="17189" spans="1:19" x14ac:dyDescent="0.2">
      <c r="A17189" t="s">
        <v>35427</v>
      </c>
      <c r="B17189" t="s">
        <v>35239</v>
      </c>
      <c r="C17189" t="s">
        <v>230</v>
      </c>
      <c r="D17189" t="s">
        <v>1000</v>
      </c>
      <c r="E17189" s="23">
        <v>44774</v>
      </c>
      <c r="F17189">
        <v>0</v>
      </c>
      <c r="G17189">
        <v>0</v>
      </c>
      <c r="I17189">
        <v>0</v>
      </c>
      <c r="J17189">
        <v>0</v>
      </c>
      <c r="L17189">
        <v>0</v>
      </c>
      <c r="N17189">
        <v>0</v>
      </c>
      <c r="P17189">
        <v>0</v>
      </c>
      <c r="Q17189">
        <v>0</v>
      </c>
      <c r="S17189">
        <v>0</v>
      </c>
    </row>
    <row r="17190" spans="1:19" x14ac:dyDescent="0.2">
      <c r="A17190" t="s">
        <v>35428</v>
      </c>
      <c r="B17190" t="s">
        <v>35240</v>
      </c>
      <c r="C17190" t="s">
        <v>234</v>
      </c>
      <c r="D17190" t="s">
        <v>1000</v>
      </c>
      <c r="E17190" s="23">
        <v>44774</v>
      </c>
      <c r="F17190">
        <v>0</v>
      </c>
      <c r="G17190">
        <v>0</v>
      </c>
      <c r="I17190">
        <v>0</v>
      </c>
      <c r="J17190">
        <v>0</v>
      </c>
      <c r="L17190">
        <v>0</v>
      </c>
      <c r="N17190">
        <v>0</v>
      </c>
      <c r="P17190">
        <v>0</v>
      </c>
      <c r="Q17190">
        <v>0</v>
      </c>
      <c r="S17190">
        <v>0</v>
      </c>
    </row>
    <row r="17191" spans="1:19" x14ac:dyDescent="0.2">
      <c r="A17191" t="s">
        <v>35429</v>
      </c>
      <c r="B17191" t="s">
        <v>35241</v>
      </c>
      <c r="C17191" t="s">
        <v>217</v>
      </c>
      <c r="D17191" t="s">
        <v>1000</v>
      </c>
      <c r="E17191" s="23">
        <v>44774</v>
      </c>
      <c r="F17191">
        <v>0</v>
      </c>
      <c r="G17191">
        <v>0</v>
      </c>
      <c r="I17191">
        <v>0</v>
      </c>
      <c r="J17191">
        <v>0</v>
      </c>
      <c r="L17191">
        <v>0</v>
      </c>
      <c r="N17191">
        <v>0</v>
      </c>
      <c r="P17191">
        <v>0</v>
      </c>
      <c r="Q17191">
        <v>0</v>
      </c>
      <c r="S17191">
        <v>0</v>
      </c>
    </row>
    <row r="17192" spans="1:19" x14ac:dyDescent="0.2">
      <c r="A17192" t="s">
        <v>35430</v>
      </c>
      <c r="B17192" t="s">
        <v>35242</v>
      </c>
      <c r="C17192" t="s">
        <v>342</v>
      </c>
      <c r="D17192" t="s">
        <v>1000</v>
      </c>
      <c r="E17192" s="23">
        <v>44774</v>
      </c>
      <c r="F17192">
        <v>2</v>
      </c>
      <c r="G17192">
        <v>2</v>
      </c>
      <c r="I17192">
        <v>14</v>
      </c>
      <c r="J17192">
        <v>22</v>
      </c>
      <c r="L17192">
        <v>22</v>
      </c>
      <c r="N17192">
        <v>14</v>
      </c>
      <c r="P17192">
        <v>0</v>
      </c>
      <c r="Q17192">
        <v>0</v>
      </c>
      <c r="S17192">
        <v>0</v>
      </c>
    </row>
    <row r="17193" spans="1:19" x14ac:dyDescent="0.2">
      <c r="A17193" t="s">
        <v>35431</v>
      </c>
      <c r="B17193" t="s">
        <v>35243</v>
      </c>
      <c r="C17193" t="s">
        <v>220</v>
      </c>
      <c r="D17193" t="s">
        <v>1000</v>
      </c>
      <c r="E17193" s="23">
        <v>44774</v>
      </c>
      <c r="F17193">
        <v>0</v>
      </c>
      <c r="G17193">
        <v>0</v>
      </c>
      <c r="I17193">
        <v>0</v>
      </c>
      <c r="J17193">
        <v>0</v>
      </c>
      <c r="L17193">
        <v>0</v>
      </c>
      <c r="N17193">
        <v>0</v>
      </c>
      <c r="P17193">
        <v>0</v>
      </c>
      <c r="Q17193">
        <v>0</v>
      </c>
      <c r="S17193">
        <v>0</v>
      </c>
    </row>
    <row r="17194" spans="1:19" x14ac:dyDescent="0.2">
      <c r="A17194" t="s">
        <v>35432</v>
      </c>
      <c r="B17194" t="s">
        <v>35244</v>
      </c>
      <c r="C17194" t="s">
        <v>25330</v>
      </c>
      <c r="D17194" t="s">
        <v>1001</v>
      </c>
      <c r="E17194" s="23">
        <v>44774</v>
      </c>
      <c r="F17194">
        <v>0</v>
      </c>
      <c r="G17194">
        <v>0</v>
      </c>
      <c r="I17194">
        <v>0</v>
      </c>
      <c r="J17194">
        <v>0</v>
      </c>
      <c r="L17194">
        <v>0</v>
      </c>
      <c r="N17194">
        <v>0</v>
      </c>
      <c r="P17194">
        <v>0</v>
      </c>
      <c r="Q17194">
        <v>0</v>
      </c>
      <c r="S17194">
        <v>0</v>
      </c>
    </row>
    <row r="17195" spans="1:19" x14ac:dyDescent="0.2">
      <c r="A17195" t="s">
        <v>35433</v>
      </c>
      <c r="B17195" t="s">
        <v>35245</v>
      </c>
      <c r="C17195" t="s">
        <v>25330</v>
      </c>
      <c r="D17195" t="s">
        <v>1000</v>
      </c>
      <c r="E17195" s="23">
        <v>44774</v>
      </c>
      <c r="F17195">
        <v>0</v>
      </c>
      <c r="G17195">
        <v>0</v>
      </c>
      <c r="I17195">
        <v>0</v>
      </c>
      <c r="J17195">
        <v>0</v>
      </c>
      <c r="L17195">
        <v>0</v>
      </c>
      <c r="N17195">
        <v>0</v>
      </c>
      <c r="P17195">
        <v>0</v>
      </c>
      <c r="Q17195">
        <v>0</v>
      </c>
      <c r="S17195">
        <v>0</v>
      </c>
    </row>
    <row r="17196" spans="1:19" x14ac:dyDescent="0.2">
      <c r="A17196" t="s">
        <v>35434</v>
      </c>
      <c r="B17196" t="s">
        <v>35246</v>
      </c>
      <c r="C17196" t="s">
        <v>199</v>
      </c>
      <c r="D17196" t="s">
        <v>1000</v>
      </c>
      <c r="E17196" s="23">
        <v>44774</v>
      </c>
      <c r="F17196">
        <v>6</v>
      </c>
      <c r="G17196">
        <v>7</v>
      </c>
      <c r="I17196">
        <v>50</v>
      </c>
      <c r="J17196">
        <v>65</v>
      </c>
      <c r="L17196">
        <v>76</v>
      </c>
      <c r="N17196">
        <v>50</v>
      </c>
      <c r="P17196">
        <v>1</v>
      </c>
      <c r="Q17196">
        <v>4</v>
      </c>
      <c r="S17196">
        <v>0</v>
      </c>
    </row>
    <row r="17197" spans="1:19" x14ac:dyDescent="0.2">
      <c r="A17197" t="s">
        <v>35435</v>
      </c>
      <c r="B17197" t="s">
        <v>35247</v>
      </c>
      <c r="C17197" t="s">
        <v>199</v>
      </c>
      <c r="D17197" t="s">
        <v>1001</v>
      </c>
      <c r="E17197" s="23">
        <v>44774</v>
      </c>
      <c r="F17197">
        <v>0</v>
      </c>
      <c r="G17197">
        <v>0</v>
      </c>
      <c r="I17197">
        <v>0</v>
      </c>
      <c r="J17197">
        <v>0</v>
      </c>
      <c r="L17197">
        <v>0</v>
      </c>
      <c r="N17197">
        <v>0</v>
      </c>
      <c r="P17197">
        <v>0</v>
      </c>
      <c r="Q17197">
        <v>0</v>
      </c>
      <c r="S17197">
        <v>0</v>
      </c>
    </row>
    <row r="17198" spans="1:19" x14ac:dyDescent="0.2">
      <c r="A17198" t="s">
        <v>35436</v>
      </c>
      <c r="B17198" t="s">
        <v>35248</v>
      </c>
      <c r="C17198" t="s">
        <v>901</v>
      </c>
      <c r="D17198" t="s">
        <v>1000</v>
      </c>
      <c r="E17198" s="23">
        <v>44774</v>
      </c>
      <c r="F17198">
        <v>2.5</v>
      </c>
      <c r="G17198">
        <v>4.5</v>
      </c>
      <c r="I17198">
        <v>8</v>
      </c>
      <c r="J17198">
        <v>14</v>
      </c>
      <c r="L17198">
        <v>26</v>
      </c>
      <c r="N17198">
        <v>8</v>
      </c>
      <c r="P17198">
        <v>0</v>
      </c>
      <c r="Q17198">
        <v>0</v>
      </c>
      <c r="S17198">
        <v>0</v>
      </c>
    </row>
    <row r="17199" spans="1:19" x14ac:dyDescent="0.2">
      <c r="A17199" t="s">
        <v>35437</v>
      </c>
      <c r="B17199" t="s">
        <v>35249</v>
      </c>
      <c r="C17199" t="s">
        <v>901</v>
      </c>
      <c r="D17199" t="s">
        <v>1001</v>
      </c>
      <c r="E17199" s="23">
        <v>44774</v>
      </c>
      <c r="F17199">
        <v>0</v>
      </c>
      <c r="G17199">
        <v>0</v>
      </c>
      <c r="I17199">
        <v>0</v>
      </c>
      <c r="J17199">
        <v>0</v>
      </c>
      <c r="L17199">
        <v>0</v>
      </c>
      <c r="N17199">
        <v>0</v>
      </c>
      <c r="P17199">
        <v>0</v>
      </c>
      <c r="Q17199">
        <v>0</v>
      </c>
      <c r="S17199">
        <v>0</v>
      </c>
    </row>
    <row r="17200" spans="1:19" x14ac:dyDescent="0.2">
      <c r="A17200" t="s">
        <v>35438</v>
      </c>
      <c r="B17200" t="s">
        <v>35250</v>
      </c>
      <c r="C17200" t="s">
        <v>903</v>
      </c>
      <c r="D17200" t="s">
        <v>1000</v>
      </c>
      <c r="E17200" s="23">
        <v>44774</v>
      </c>
      <c r="F17200">
        <v>3</v>
      </c>
      <c r="G17200">
        <v>3.5</v>
      </c>
      <c r="I17200">
        <v>15</v>
      </c>
      <c r="J17200">
        <v>16</v>
      </c>
      <c r="L17200">
        <v>18</v>
      </c>
      <c r="N17200">
        <v>14</v>
      </c>
      <c r="P17200">
        <v>1</v>
      </c>
      <c r="Q17200">
        <v>1</v>
      </c>
      <c r="S17200">
        <v>1</v>
      </c>
    </row>
    <row r="17201" spans="1:19" x14ac:dyDescent="0.2">
      <c r="A17201" t="s">
        <v>35439</v>
      </c>
      <c r="B17201" t="s">
        <v>35251</v>
      </c>
      <c r="C17201" t="s">
        <v>903</v>
      </c>
      <c r="D17201" t="s">
        <v>1001</v>
      </c>
      <c r="E17201" s="23">
        <v>44774</v>
      </c>
      <c r="F17201">
        <v>0</v>
      </c>
      <c r="G17201">
        <v>0</v>
      </c>
      <c r="I17201">
        <v>0</v>
      </c>
      <c r="J17201">
        <v>0</v>
      </c>
      <c r="L17201">
        <v>0</v>
      </c>
      <c r="N17201">
        <v>0</v>
      </c>
      <c r="P17201">
        <v>0</v>
      </c>
      <c r="Q17201">
        <v>0</v>
      </c>
      <c r="S17201">
        <v>0</v>
      </c>
    </row>
    <row r="17202" spans="1:19" x14ac:dyDescent="0.2">
      <c r="A17202" t="s">
        <v>35440</v>
      </c>
      <c r="B17202" t="s">
        <v>35252</v>
      </c>
      <c r="C17202" t="s">
        <v>198</v>
      </c>
      <c r="D17202" t="s">
        <v>1002</v>
      </c>
      <c r="E17202" s="23">
        <v>44774</v>
      </c>
      <c r="F17202">
        <v>0</v>
      </c>
      <c r="G17202">
        <v>0</v>
      </c>
      <c r="I17202">
        <v>0</v>
      </c>
      <c r="J17202">
        <v>0</v>
      </c>
      <c r="L17202">
        <v>0</v>
      </c>
      <c r="N17202">
        <v>0</v>
      </c>
      <c r="P17202">
        <v>0</v>
      </c>
      <c r="Q17202">
        <v>0</v>
      </c>
      <c r="S17202">
        <v>0</v>
      </c>
    </row>
    <row r="17203" spans="1:19" x14ac:dyDescent="0.2">
      <c r="A17203" t="s">
        <v>35441</v>
      </c>
      <c r="B17203" t="s">
        <v>35253</v>
      </c>
      <c r="C17203" t="s">
        <v>25855</v>
      </c>
      <c r="D17203" t="s">
        <v>1002</v>
      </c>
      <c r="E17203" s="23">
        <v>44774</v>
      </c>
      <c r="F17203">
        <v>2</v>
      </c>
      <c r="G17203">
        <v>3</v>
      </c>
      <c r="I17203">
        <v>11</v>
      </c>
      <c r="J17203">
        <v>12</v>
      </c>
      <c r="L17203">
        <v>18</v>
      </c>
      <c r="N17203">
        <v>7</v>
      </c>
      <c r="P17203">
        <v>1</v>
      </c>
      <c r="Q17203">
        <v>1</v>
      </c>
      <c r="S17203">
        <v>4</v>
      </c>
    </row>
    <row r="17204" spans="1:19" x14ac:dyDescent="0.2">
      <c r="A17204" t="s">
        <v>35442</v>
      </c>
      <c r="B17204" t="s">
        <v>35254</v>
      </c>
      <c r="C17204" t="s">
        <v>962</v>
      </c>
      <c r="D17204" t="s">
        <v>1002</v>
      </c>
      <c r="E17204" s="23">
        <v>44774</v>
      </c>
      <c r="F17204">
        <v>0</v>
      </c>
      <c r="G17204">
        <v>0</v>
      </c>
      <c r="I17204">
        <v>0</v>
      </c>
      <c r="J17204">
        <v>0</v>
      </c>
      <c r="L17204">
        <v>0</v>
      </c>
      <c r="N17204">
        <v>0</v>
      </c>
      <c r="P17204">
        <v>0</v>
      </c>
      <c r="Q17204">
        <v>0</v>
      </c>
      <c r="S17204">
        <v>0</v>
      </c>
    </row>
    <row r="17205" spans="1:19" x14ac:dyDescent="0.2">
      <c r="A17205" t="s">
        <v>35443</v>
      </c>
      <c r="B17205" t="s">
        <v>35255</v>
      </c>
      <c r="C17205" t="s">
        <v>199</v>
      </c>
      <c r="D17205" t="s">
        <v>1002</v>
      </c>
      <c r="E17205" s="23">
        <v>44774</v>
      </c>
      <c r="F17205">
        <v>6</v>
      </c>
      <c r="G17205">
        <v>7</v>
      </c>
      <c r="I17205">
        <v>50</v>
      </c>
      <c r="J17205">
        <v>65</v>
      </c>
      <c r="L17205">
        <v>76</v>
      </c>
      <c r="N17205">
        <v>50</v>
      </c>
      <c r="P17205">
        <v>1</v>
      </c>
      <c r="Q17205">
        <v>4</v>
      </c>
      <c r="S17205">
        <v>0</v>
      </c>
    </row>
    <row r="17206" spans="1:19" x14ac:dyDescent="0.2">
      <c r="A17206" t="s">
        <v>35444</v>
      </c>
      <c r="B17206" t="s">
        <v>35256</v>
      </c>
      <c r="C17206" t="s">
        <v>348</v>
      </c>
      <c r="D17206" t="s">
        <v>1002</v>
      </c>
      <c r="E17206" s="23">
        <v>44774</v>
      </c>
      <c r="F17206">
        <v>0</v>
      </c>
      <c r="G17206">
        <v>0</v>
      </c>
      <c r="I17206">
        <v>0</v>
      </c>
      <c r="J17206">
        <v>0</v>
      </c>
      <c r="L17206">
        <v>0</v>
      </c>
      <c r="N17206">
        <v>0</v>
      </c>
      <c r="P17206">
        <v>0</v>
      </c>
      <c r="Q17206">
        <v>0</v>
      </c>
      <c r="S17206">
        <v>0</v>
      </c>
    </row>
    <row r="17207" spans="1:19" x14ac:dyDescent="0.2">
      <c r="A17207" t="s">
        <v>35445</v>
      </c>
      <c r="B17207" t="s">
        <v>35257</v>
      </c>
      <c r="C17207" t="s">
        <v>357</v>
      </c>
      <c r="D17207" t="s">
        <v>1002</v>
      </c>
      <c r="E17207" s="23">
        <v>44774</v>
      </c>
      <c r="F17207">
        <v>0</v>
      </c>
      <c r="G17207">
        <v>0</v>
      </c>
      <c r="I17207">
        <v>0</v>
      </c>
      <c r="J17207">
        <v>0</v>
      </c>
      <c r="L17207">
        <v>0</v>
      </c>
      <c r="N17207">
        <v>0</v>
      </c>
      <c r="P17207">
        <v>0</v>
      </c>
      <c r="Q17207">
        <v>0</v>
      </c>
      <c r="S17207">
        <v>0</v>
      </c>
    </row>
    <row r="17208" spans="1:19" x14ac:dyDescent="0.2">
      <c r="A17208" t="s">
        <v>35446</v>
      </c>
      <c r="B17208" t="s">
        <v>35258</v>
      </c>
      <c r="C17208" t="s">
        <v>227</v>
      </c>
      <c r="D17208" t="s">
        <v>1002</v>
      </c>
      <c r="E17208" s="23">
        <v>44774</v>
      </c>
      <c r="F17208">
        <v>0</v>
      </c>
      <c r="G17208">
        <v>0</v>
      </c>
      <c r="I17208">
        <v>0</v>
      </c>
      <c r="J17208">
        <v>0</v>
      </c>
      <c r="L17208">
        <v>0</v>
      </c>
      <c r="N17208">
        <v>0</v>
      </c>
      <c r="P17208">
        <v>0</v>
      </c>
      <c r="Q17208">
        <v>0</v>
      </c>
      <c r="S17208">
        <v>0</v>
      </c>
    </row>
    <row r="17209" spans="1:19" x14ac:dyDescent="0.2">
      <c r="A17209" t="s">
        <v>35447</v>
      </c>
      <c r="B17209" t="s">
        <v>35259</v>
      </c>
      <c r="C17209" t="s">
        <v>203</v>
      </c>
      <c r="D17209" t="s">
        <v>1002</v>
      </c>
      <c r="E17209" s="23">
        <v>44774</v>
      </c>
      <c r="F17209">
        <v>0</v>
      </c>
      <c r="G17209">
        <v>0</v>
      </c>
      <c r="I17209">
        <v>0</v>
      </c>
      <c r="J17209">
        <v>0</v>
      </c>
      <c r="L17209">
        <v>0</v>
      </c>
      <c r="N17209">
        <v>0</v>
      </c>
      <c r="P17209">
        <v>0</v>
      </c>
      <c r="Q17209">
        <v>0</v>
      </c>
      <c r="S17209">
        <v>0</v>
      </c>
    </row>
    <row r="17210" spans="1:19" x14ac:dyDescent="0.2">
      <c r="A17210" t="s">
        <v>35448</v>
      </c>
      <c r="B17210" t="s">
        <v>35260</v>
      </c>
      <c r="C17210" t="s">
        <v>387</v>
      </c>
      <c r="D17210" t="s">
        <v>1002</v>
      </c>
      <c r="E17210" s="23">
        <v>44774</v>
      </c>
      <c r="F17210">
        <v>0</v>
      </c>
      <c r="G17210">
        <v>0</v>
      </c>
      <c r="I17210">
        <v>0</v>
      </c>
      <c r="J17210">
        <v>0</v>
      </c>
      <c r="L17210">
        <v>0</v>
      </c>
      <c r="N17210">
        <v>0</v>
      </c>
      <c r="P17210">
        <v>0</v>
      </c>
      <c r="Q17210">
        <v>0</v>
      </c>
      <c r="S17210">
        <v>0</v>
      </c>
    </row>
    <row r="17211" spans="1:19" x14ac:dyDescent="0.2">
      <c r="A17211" t="s">
        <v>35449</v>
      </c>
      <c r="B17211" t="s">
        <v>35261</v>
      </c>
      <c r="C17211" t="s">
        <v>223</v>
      </c>
      <c r="D17211" t="s">
        <v>1002</v>
      </c>
      <c r="E17211" s="23">
        <v>44774</v>
      </c>
      <c r="F17211">
        <v>0</v>
      </c>
      <c r="G17211">
        <v>0</v>
      </c>
      <c r="I17211">
        <v>0</v>
      </c>
      <c r="J17211">
        <v>0</v>
      </c>
      <c r="L17211">
        <v>0</v>
      </c>
      <c r="N17211">
        <v>0</v>
      </c>
      <c r="P17211">
        <v>0</v>
      </c>
      <c r="Q17211">
        <v>0</v>
      </c>
      <c r="S17211">
        <v>0</v>
      </c>
    </row>
    <row r="17212" spans="1:19" x14ac:dyDescent="0.2">
      <c r="A17212" t="s">
        <v>35450</v>
      </c>
      <c r="B17212" t="s">
        <v>35262</v>
      </c>
      <c r="C17212" t="s">
        <v>346</v>
      </c>
      <c r="D17212" t="s">
        <v>1002</v>
      </c>
      <c r="E17212" s="23">
        <v>44774</v>
      </c>
      <c r="F17212">
        <v>0</v>
      </c>
      <c r="G17212">
        <v>0</v>
      </c>
      <c r="I17212">
        <v>0</v>
      </c>
      <c r="J17212">
        <v>0</v>
      </c>
      <c r="L17212">
        <v>0</v>
      </c>
      <c r="N17212">
        <v>0</v>
      </c>
      <c r="P17212">
        <v>0</v>
      </c>
      <c r="Q17212">
        <v>0</v>
      </c>
      <c r="S17212">
        <v>0</v>
      </c>
    </row>
    <row r="17213" spans="1:19" x14ac:dyDescent="0.2">
      <c r="A17213" t="s">
        <v>35451</v>
      </c>
      <c r="B17213" t="s">
        <v>35263</v>
      </c>
      <c r="C17213" t="s">
        <v>207</v>
      </c>
      <c r="D17213" t="s">
        <v>1002</v>
      </c>
      <c r="E17213" s="23">
        <v>44774</v>
      </c>
      <c r="F17213">
        <v>4.5</v>
      </c>
      <c r="G17213">
        <v>9</v>
      </c>
      <c r="I17213">
        <v>23</v>
      </c>
      <c r="J17213">
        <v>23</v>
      </c>
      <c r="L17213">
        <v>50</v>
      </c>
      <c r="N17213">
        <v>23</v>
      </c>
      <c r="P17213">
        <v>2</v>
      </c>
      <c r="Q17213">
        <v>5</v>
      </c>
      <c r="S17213">
        <v>0</v>
      </c>
    </row>
    <row r="17214" spans="1:19" x14ac:dyDescent="0.2">
      <c r="A17214" t="s">
        <v>35452</v>
      </c>
      <c r="B17214" t="s">
        <v>35264</v>
      </c>
      <c r="C17214" t="s">
        <v>212</v>
      </c>
      <c r="D17214" t="s">
        <v>1002</v>
      </c>
      <c r="E17214" s="23">
        <v>44774</v>
      </c>
      <c r="F17214">
        <v>1</v>
      </c>
      <c r="G17214">
        <v>3</v>
      </c>
      <c r="I17214">
        <v>4</v>
      </c>
      <c r="J17214">
        <v>6</v>
      </c>
      <c r="L17214">
        <v>17</v>
      </c>
      <c r="N17214">
        <v>3</v>
      </c>
      <c r="P17214">
        <v>0</v>
      </c>
      <c r="Q17214">
        <v>0</v>
      </c>
      <c r="S17214">
        <v>1</v>
      </c>
    </row>
    <row r="17215" spans="1:19" x14ac:dyDescent="0.2">
      <c r="A17215" t="s">
        <v>35453</v>
      </c>
      <c r="B17215" t="s">
        <v>35265</v>
      </c>
      <c r="C17215" t="s">
        <v>963</v>
      </c>
      <c r="D17215" t="s">
        <v>1002</v>
      </c>
      <c r="E17215" s="23">
        <v>44774</v>
      </c>
      <c r="F17215">
        <v>0</v>
      </c>
      <c r="G17215">
        <v>0</v>
      </c>
      <c r="I17215">
        <v>0</v>
      </c>
      <c r="J17215">
        <v>0</v>
      </c>
      <c r="L17215">
        <v>0</v>
      </c>
      <c r="N17215">
        <v>0</v>
      </c>
      <c r="P17215">
        <v>0</v>
      </c>
      <c r="Q17215">
        <v>0</v>
      </c>
      <c r="S17215">
        <v>0</v>
      </c>
    </row>
    <row r="17216" spans="1:19" x14ac:dyDescent="0.2">
      <c r="A17216" t="s">
        <v>35454</v>
      </c>
      <c r="B17216" t="s">
        <v>35266</v>
      </c>
      <c r="C17216" t="s">
        <v>225</v>
      </c>
      <c r="D17216" t="s">
        <v>1002</v>
      </c>
      <c r="E17216" s="23">
        <v>44774</v>
      </c>
      <c r="F17216">
        <v>3.5</v>
      </c>
      <c r="G17216">
        <v>3.5</v>
      </c>
      <c r="I17216">
        <v>40</v>
      </c>
      <c r="J17216">
        <v>49</v>
      </c>
      <c r="L17216">
        <v>49</v>
      </c>
      <c r="N17216">
        <v>11</v>
      </c>
      <c r="P17216">
        <v>0</v>
      </c>
      <c r="Q17216">
        <v>2</v>
      </c>
      <c r="S17216">
        <v>29</v>
      </c>
    </row>
    <row r="17217" spans="1:19" x14ac:dyDescent="0.2">
      <c r="A17217" t="s">
        <v>35455</v>
      </c>
      <c r="B17217" t="s">
        <v>35267</v>
      </c>
      <c r="C17217" t="s">
        <v>901</v>
      </c>
      <c r="D17217" t="s">
        <v>1002</v>
      </c>
      <c r="E17217" s="23">
        <v>44774</v>
      </c>
      <c r="F17217">
        <v>2.5</v>
      </c>
      <c r="G17217">
        <v>4.5</v>
      </c>
      <c r="I17217">
        <v>8</v>
      </c>
      <c r="J17217">
        <v>14</v>
      </c>
      <c r="L17217">
        <v>26</v>
      </c>
      <c r="N17217">
        <v>8</v>
      </c>
      <c r="P17217">
        <v>0</v>
      </c>
      <c r="Q17217">
        <v>0</v>
      </c>
      <c r="S17217">
        <v>0</v>
      </c>
    </row>
    <row r="17218" spans="1:19" x14ac:dyDescent="0.2">
      <c r="A17218" t="s">
        <v>35456</v>
      </c>
      <c r="B17218" t="s">
        <v>35268</v>
      </c>
      <c r="C17218" t="s">
        <v>232</v>
      </c>
      <c r="D17218" t="s">
        <v>1002</v>
      </c>
      <c r="E17218" s="23">
        <v>44774</v>
      </c>
      <c r="F17218">
        <v>14.5</v>
      </c>
      <c r="G17218">
        <v>12</v>
      </c>
      <c r="I17218">
        <v>87</v>
      </c>
      <c r="J17218">
        <v>146</v>
      </c>
      <c r="L17218">
        <v>111</v>
      </c>
      <c r="N17218">
        <v>85</v>
      </c>
      <c r="P17218">
        <v>2</v>
      </c>
      <c r="Q17218">
        <v>4</v>
      </c>
      <c r="S17218">
        <v>2</v>
      </c>
    </row>
    <row r="17219" spans="1:19" x14ac:dyDescent="0.2">
      <c r="A17219" t="s">
        <v>35457</v>
      </c>
      <c r="B17219" t="s">
        <v>35269</v>
      </c>
      <c r="C17219" t="s">
        <v>317</v>
      </c>
      <c r="D17219" t="s">
        <v>1002</v>
      </c>
      <c r="E17219" s="23">
        <v>44774</v>
      </c>
      <c r="F17219">
        <v>4</v>
      </c>
      <c r="G17219">
        <v>7</v>
      </c>
      <c r="I17219">
        <v>9</v>
      </c>
      <c r="J17219">
        <v>21</v>
      </c>
      <c r="L17219">
        <v>39</v>
      </c>
      <c r="N17219">
        <v>9</v>
      </c>
      <c r="P17219">
        <v>2</v>
      </c>
      <c r="Q17219">
        <v>2</v>
      </c>
      <c r="S17219">
        <v>0</v>
      </c>
    </row>
    <row r="17220" spans="1:19" x14ac:dyDescent="0.2">
      <c r="A17220" t="s">
        <v>35458</v>
      </c>
      <c r="B17220" t="s">
        <v>35270</v>
      </c>
      <c r="C17220" t="s">
        <v>25330</v>
      </c>
      <c r="D17220" t="s">
        <v>1002</v>
      </c>
      <c r="E17220" s="23">
        <v>44774</v>
      </c>
      <c r="F17220">
        <v>0</v>
      </c>
      <c r="G17220">
        <v>0</v>
      </c>
      <c r="I17220">
        <v>0</v>
      </c>
      <c r="J17220">
        <v>0</v>
      </c>
      <c r="L17220">
        <v>0</v>
      </c>
      <c r="N17220">
        <v>0</v>
      </c>
      <c r="P17220">
        <v>0</v>
      </c>
      <c r="Q17220">
        <v>0</v>
      </c>
      <c r="S17220">
        <v>0</v>
      </c>
    </row>
    <row r="17221" spans="1:19" x14ac:dyDescent="0.2">
      <c r="A17221" t="s">
        <v>35459</v>
      </c>
      <c r="B17221" t="s">
        <v>35271</v>
      </c>
      <c r="C17221" t="s">
        <v>214</v>
      </c>
      <c r="D17221" t="s">
        <v>1002</v>
      </c>
      <c r="E17221" s="23">
        <v>44774</v>
      </c>
      <c r="F17221">
        <v>14</v>
      </c>
      <c r="G17221">
        <v>15.5</v>
      </c>
      <c r="I17221">
        <v>89</v>
      </c>
      <c r="J17221">
        <v>116</v>
      </c>
      <c r="L17221">
        <v>124</v>
      </c>
      <c r="N17221">
        <v>74</v>
      </c>
      <c r="P17221">
        <v>10</v>
      </c>
      <c r="Q17221">
        <v>10</v>
      </c>
      <c r="S17221">
        <v>15</v>
      </c>
    </row>
    <row r="17222" spans="1:19" x14ac:dyDescent="0.2">
      <c r="A17222" t="s">
        <v>35460</v>
      </c>
      <c r="B17222" t="s">
        <v>35272</v>
      </c>
      <c r="C17222" t="s">
        <v>903</v>
      </c>
      <c r="D17222" t="s">
        <v>1002</v>
      </c>
      <c r="E17222" s="23">
        <v>44774</v>
      </c>
      <c r="F17222">
        <v>3</v>
      </c>
      <c r="G17222">
        <v>3.5</v>
      </c>
      <c r="I17222">
        <v>15</v>
      </c>
      <c r="J17222">
        <v>16</v>
      </c>
      <c r="L17222">
        <v>18</v>
      </c>
      <c r="N17222">
        <v>14</v>
      </c>
      <c r="P17222">
        <v>1</v>
      </c>
      <c r="Q17222">
        <v>1</v>
      </c>
      <c r="S17222">
        <v>1</v>
      </c>
    </row>
    <row r="17223" spans="1:19" x14ac:dyDescent="0.2">
      <c r="A17223" t="s">
        <v>35461</v>
      </c>
      <c r="B17223" t="s">
        <v>35273</v>
      </c>
      <c r="C17223" t="s">
        <v>230</v>
      </c>
      <c r="D17223" t="s">
        <v>1002</v>
      </c>
      <c r="E17223" s="23">
        <v>44774</v>
      </c>
      <c r="F17223">
        <v>0</v>
      </c>
      <c r="G17223">
        <v>0</v>
      </c>
      <c r="I17223">
        <v>0</v>
      </c>
      <c r="J17223">
        <v>0</v>
      </c>
      <c r="L17223">
        <v>0</v>
      </c>
      <c r="N17223">
        <v>0</v>
      </c>
      <c r="P17223">
        <v>0</v>
      </c>
      <c r="Q17223">
        <v>0</v>
      </c>
      <c r="S17223">
        <v>0</v>
      </c>
    </row>
    <row r="17224" spans="1:19" x14ac:dyDescent="0.2">
      <c r="A17224" t="s">
        <v>35462</v>
      </c>
      <c r="B17224" t="s">
        <v>35274</v>
      </c>
      <c r="C17224" t="s">
        <v>234</v>
      </c>
      <c r="D17224" t="s">
        <v>1002</v>
      </c>
      <c r="E17224" s="23">
        <v>44774</v>
      </c>
      <c r="F17224">
        <v>0</v>
      </c>
      <c r="G17224">
        <v>0</v>
      </c>
      <c r="I17224">
        <v>0</v>
      </c>
      <c r="J17224">
        <v>0</v>
      </c>
      <c r="L17224">
        <v>0</v>
      </c>
      <c r="N17224">
        <v>0</v>
      </c>
      <c r="P17224">
        <v>0</v>
      </c>
      <c r="Q17224">
        <v>0</v>
      </c>
      <c r="S17224">
        <v>0</v>
      </c>
    </row>
    <row r="17225" spans="1:19" x14ac:dyDescent="0.2">
      <c r="A17225" t="s">
        <v>35463</v>
      </c>
      <c r="B17225" t="s">
        <v>35275</v>
      </c>
      <c r="C17225" t="s">
        <v>217</v>
      </c>
      <c r="D17225" t="s">
        <v>1002</v>
      </c>
      <c r="E17225" s="23">
        <v>44774</v>
      </c>
      <c r="F17225">
        <v>0</v>
      </c>
      <c r="G17225">
        <v>0</v>
      </c>
      <c r="I17225">
        <v>0</v>
      </c>
      <c r="J17225">
        <v>0</v>
      </c>
      <c r="L17225">
        <v>0</v>
      </c>
      <c r="N17225">
        <v>0</v>
      </c>
      <c r="P17225">
        <v>0</v>
      </c>
      <c r="Q17225">
        <v>0</v>
      </c>
      <c r="S17225">
        <v>0</v>
      </c>
    </row>
    <row r="17226" spans="1:19" x14ac:dyDescent="0.2">
      <c r="A17226" t="s">
        <v>35464</v>
      </c>
      <c r="B17226" t="s">
        <v>35276</v>
      </c>
      <c r="C17226" t="s">
        <v>342</v>
      </c>
      <c r="D17226" t="s">
        <v>1002</v>
      </c>
      <c r="E17226" s="23">
        <v>44774</v>
      </c>
      <c r="F17226">
        <v>2</v>
      </c>
      <c r="G17226">
        <v>2</v>
      </c>
      <c r="I17226">
        <v>14</v>
      </c>
      <c r="J17226">
        <v>22</v>
      </c>
      <c r="L17226">
        <v>22</v>
      </c>
      <c r="N17226">
        <v>14</v>
      </c>
      <c r="P17226">
        <v>0</v>
      </c>
      <c r="Q17226">
        <v>0</v>
      </c>
      <c r="S17226">
        <v>0</v>
      </c>
    </row>
    <row r="17227" spans="1:19" x14ac:dyDescent="0.2">
      <c r="A17227" t="s">
        <v>35465</v>
      </c>
      <c r="B17227" t="s">
        <v>35277</v>
      </c>
      <c r="C17227" t="s">
        <v>220</v>
      </c>
      <c r="D17227" t="s">
        <v>1002</v>
      </c>
      <c r="E17227" s="23">
        <v>44774</v>
      </c>
      <c r="F17227">
        <v>0</v>
      </c>
      <c r="G17227">
        <v>0</v>
      </c>
      <c r="I17227">
        <v>0</v>
      </c>
      <c r="J17227">
        <v>0</v>
      </c>
      <c r="L17227">
        <v>0</v>
      </c>
      <c r="N17227">
        <v>0</v>
      </c>
      <c r="P17227">
        <v>0</v>
      </c>
      <c r="Q17227">
        <v>0</v>
      </c>
      <c r="S17227">
        <v>0</v>
      </c>
    </row>
    <row r="17228" spans="1:19" x14ac:dyDescent="0.2">
      <c r="A17228" t="s">
        <v>35466</v>
      </c>
      <c r="B17228" t="s">
        <v>35278</v>
      </c>
      <c r="C17228" t="s">
        <v>242</v>
      </c>
      <c r="D17228" t="s">
        <v>1000</v>
      </c>
      <c r="E17228" s="23">
        <v>44774</v>
      </c>
      <c r="F17228">
        <v>0</v>
      </c>
      <c r="G17228">
        <v>0</v>
      </c>
      <c r="I17228">
        <v>0</v>
      </c>
      <c r="J17228">
        <v>0</v>
      </c>
      <c r="L17228">
        <v>0</v>
      </c>
      <c r="N17228">
        <v>0</v>
      </c>
      <c r="P17228">
        <v>0</v>
      </c>
      <c r="Q17228">
        <v>0</v>
      </c>
      <c r="S17228">
        <v>0</v>
      </c>
    </row>
    <row r="17229" spans="1:19" x14ac:dyDescent="0.2">
      <c r="A17229" t="s">
        <v>35467</v>
      </c>
      <c r="B17229" t="s">
        <v>35279</v>
      </c>
      <c r="C17229" t="s">
        <v>242</v>
      </c>
      <c r="D17229" t="s">
        <v>1002</v>
      </c>
      <c r="E17229" s="23">
        <v>44774</v>
      </c>
      <c r="F17229">
        <v>0</v>
      </c>
      <c r="G17229">
        <v>0</v>
      </c>
      <c r="I17229">
        <v>0</v>
      </c>
      <c r="J17229">
        <v>0</v>
      </c>
      <c r="L17229">
        <v>0</v>
      </c>
      <c r="N17229">
        <v>0</v>
      </c>
      <c r="P17229">
        <v>0</v>
      </c>
      <c r="Q17229">
        <v>0</v>
      </c>
      <c r="S17229">
        <v>0</v>
      </c>
    </row>
    <row r="17230" spans="1:19" x14ac:dyDescent="0.2">
      <c r="A17230" t="s">
        <v>35468</v>
      </c>
      <c r="B17230" t="s">
        <v>35280</v>
      </c>
      <c r="C17230" t="s">
        <v>2724</v>
      </c>
      <c r="D17230" t="s">
        <v>1000</v>
      </c>
      <c r="E17230" s="23">
        <v>44774</v>
      </c>
      <c r="F17230">
        <v>2.5</v>
      </c>
      <c r="G17230">
        <v>4</v>
      </c>
      <c r="I17230">
        <v>18</v>
      </c>
      <c r="J17230">
        <v>14</v>
      </c>
      <c r="L17230">
        <v>22</v>
      </c>
      <c r="N17230">
        <v>17</v>
      </c>
      <c r="P17230">
        <v>1</v>
      </c>
      <c r="Q17230">
        <v>1</v>
      </c>
      <c r="S17230">
        <v>1</v>
      </c>
    </row>
    <row r="17231" spans="1:19" x14ac:dyDescent="0.2">
      <c r="A17231" t="s">
        <v>35469</v>
      </c>
      <c r="B17231" t="s">
        <v>35281</v>
      </c>
      <c r="C17231" t="s">
        <v>2724</v>
      </c>
      <c r="D17231" t="s">
        <v>1001</v>
      </c>
      <c r="E17231" s="23">
        <v>44774</v>
      </c>
      <c r="F17231">
        <v>0</v>
      </c>
      <c r="G17231">
        <v>0</v>
      </c>
      <c r="I17231">
        <v>0</v>
      </c>
      <c r="J17231">
        <v>0</v>
      </c>
      <c r="L17231">
        <v>0</v>
      </c>
      <c r="N17231">
        <v>0</v>
      </c>
      <c r="P17231">
        <v>0</v>
      </c>
      <c r="Q17231">
        <v>0</v>
      </c>
      <c r="S17231">
        <v>0</v>
      </c>
    </row>
    <row r="17232" spans="1:19" x14ac:dyDescent="0.2">
      <c r="A17232" t="s">
        <v>35470</v>
      </c>
      <c r="B17232" t="s">
        <v>35282</v>
      </c>
      <c r="C17232" t="s">
        <v>2724</v>
      </c>
      <c r="D17232" t="s">
        <v>1002</v>
      </c>
      <c r="E17232" s="23">
        <v>44774</v>
      </c>
      <c r="F17232">
        <v>2.5</v>
      </c>
      <c r="G17232">
        <v>4</v>
      </c>
      <c r="I17232">
        <v>18</v>
      </c>
      <c r="J17232">
        <v>14</v>
      </c>
      <c r="L17232">
        <v>22</v>
      </c>
      <c r="N17232">
        <v>17</v>
      </c>
      <c r="P17232">
        <v>1</v>
      </c>
      <c r="Q17232">
        <v>1</v>
      </c>
      <c r="S17232">
        <v>1</v>
      </c>
    </row>
    <row r="17233" spans="1:19" x14ac:dyDescent="0.2">
      <c r="A17233" t="s">
        <v>35471</v>
      </c>
      <c r="B17233" t="s">
        <v>35283</v>
      </c>
      <c r="C17233" t="s">
        <v>237</v>
      </c>
      <c r="D17233" t="s">
        <v>1000</v>
      </c>
      <c r="E17233" s="23">
        <v>44774</v>
      </c>
      <c r="F17233">
        <v>8</v>
      </c>
      <c r="G17233">
        <v>10</v>
      </c>
      <c r="I17233">
        <v>37</v>
      </c>
      <c r="J17233">
        <v>48</v>
      </c>
      <c r="L17233">
        <v>57</v>
      </c>
      <c r="N17233">
        <v>24</v>
      </c>
      <c r="P17233">
        <v>3</v>
      </c>
      <c r="Q17233">
        <v>3</v>
      </c>
      <c r="S17233">
        <v>13</v>
      </c>
    </row>
    <row r="17234" spans="1:19" x14ac:dyDescent="0.2">
      <c r="A17234" t="s">
        <v>35472</v>
      </c>
      <c r="B17234" t="s">
        <v>35284</v>
      </c>
      <c r="C17234" t="s">
        <v>237</v>
      </c>
      <c r="D17234" t="s">
        <v>1002</v>
      </c>
      <c r="E17234" s="23">
        <v>44774</v>
      </c>
      <c r="F17234">
        <v>8</v>
      </c>
      <c r="G17234">
        <v>10</v>
      </c>
      <c r="I17234">
        <v>37</v>
      </c>
      <c r="J17234">
        <v>48</v>
      </c>
      <c r="L17234">
        <v>57</v>
      </c>
      <c r="N17234">
        <v>24</v>
      </c>
      <c r="P17234">
        <v>3</v>
      </c>
      <c r="Q17234">
        <v>3</v>
      </c>
      <c r="S17234">
        <v>13</v>
      </c>
    </row>
    <row r="17235" spans="1:19" x14ac:dyDescent="0.2">
      <c r="A17235" t="s">
        <v>35473</v>
      </c>
      <c r="B17235" t="s">
        <v>35285</v>
      </c>
      <c r="C17235" t="s">
        <v>238</v>
      </c>
      <c r="D17235" t="s">
        <v>1000</v>
      </c>
      <c r="E17235" s="23">
        <v>44774</v>
      </c>
      <c r="F17235">
        <v>3</v>
      </c>
      <c r="G17235">
        <v>4</v>
      </c>
      <c r="I17235">
        <v>12</v>
      </c>
      <c r="J17235">
        <v>15</v>
      </c>
      <c r="L17235">
        <v>20</v>
      </c>
      <c r="N17235">
        <v>10</v>
      </c>
      <c r="P17235">
        <v>1</v>
      </c>
      <c r="Q17235">
        <v>2</v>
      </c>
      <c r="S17235">
        <v>2</v>
      </c>
    </row>
    <row r="17236" spans="1:19" x14ac:dyDescent="0.2">
      <c r="A17236" t="s">
        <v>35474</v>
      </c>
      <c r="B17236" t="s">
        <v>35286</v>
      </c>
      <c r="C17236" t="s">
        <v>238</v>
      </c>
      <c r="D17236" t="s">
        <v>1002</v>
      </c>
      <c r="E17236" s="23">
        <v>44774</v>
      </c>
      <c r="F17236">
        <v>3</v>
      </c>
      <c r="G17236">
        <v>4</v>
      </c>
      <c r="I17236">
        <v>12</v>
      </c>
      <c r="J17236">
        <v>15</v>
      </c>
      <c r="L17236">
        <v>20</v>
      </c>
      <c r="N17236">
        <v>10</v>
      </c>
      <c r="P17236">
        <v>1</v>
      </c>
      <c r="Q17236">
        <v>2</v>
      </c>
      <c r="S17236">
        <v>2</v>
      </c>
    </row>
    <row r="17237" spans="1:19" x14ac:dyDescent="0.2">
      <c r="A17237" t="s">
        <v>35475</v>
      </c>
      <c r="B17237" t="s">
        <v>35287</v>
      </c>
      <c r="C17237" t="s">
        <v>239</v>
      </c>
      <c r="D17237" t="s">
        <v>1000</v>
      </c>
      <c r="E17237" s="23">
        <v>44774</v>
      </c>
      <c r="F17237">
        <v>0</v>
      </c>
      <c r="G17237">
        <v>0</v>
      </c>
      <c r="I17237">
        <v>0</v>
      </c>
      <c r="J17237">
        <v>0</v>
      </c>
      <c r="L17237">
        <v>0</v>
      </c>
      <c r="N17237">
        <v>0</v>
      </c>
      <c r="P17237">
        <v>0</v>
      </c>
      <c r="Q17237">
        <v>0</v>
      </c>
      <c r="S17237">
        <v>0</v>
      </c>
    </row>
    <row r="17238" spans="1:19" x14ac:dyDescent="0.2">
      <c r="A17238" t="s">
        <v>35476</v>
      </c>
      <c r="B17238" t="s">
        <v>35288</v>
      </c>
      <c r="C17238" t="s">
        <v>239</v>
      </c>
      <c r="D17238" t="s">
        <v>1002</v>
      </c>
      <c r="E17238" s="23">
        <v>44774</v>
      </c>
      <c r="F17238">
        <v>0</v>
      </c>
      <c r="G17238">
        <v>0</v>
      </c>
      <c r="I17238">
        <v>0</v>
      </c>
      <c r="J17238">
        <v>0</v>
      </c>
      <c r="L17238">
        <v>0</v>
      </c>
      <c r="N17238">
        <v>0</v>
      </c>
      <c r="P17238">
        <v>0</v>
      </c>
      <c r="Q17238">
        <v>0</v>
      </c>
      <c r="S17238">
        <v>0</v>
      </c>
    </row>
    <row r="17239" spans="1:19" x14ac:dyDescent="0.2">
      <c r="A17239" t="s">
        <v>35477</v>
      </c>
      <c r="B17239" t="s">
        <v>35289</v>
      </c>
      <c r="C17239" t="s">
        <v>1988</v>
      </c>
      <c r="D17239" t="s">
        <v>1000</v>
      </c>
      <c r="E17239" s="23">
        <v>44774</v>
      </c>
      <c r="F17239">
        <v>3</v>
      </c>
      <c r="G17239">
        <v>4</v>
      </c>
      <c r="I17239">
        <v>5</v>
      </c>
      <c r="J17239">
        <v>16</v>
      </c>
      <c r="L17239">
        <v>22</v>
      </c>
      <c r="N17239">
        <v>5</v>
      </c>
      <c r="P17239">
        <v>0</v>
      </c>
      <c r="Q17239">
        <v>0</v>
      </c>
      <c r="S17239">
        <v>0</v>
      </c>
    </row>
    <row r="17240" spans="1:19" x14ac:dyDescent="0.2">
      <c r="A17240" t="s">
        <v>35478</v>
      </c>
      <c r="B17240" t="s">
        <v>35290</v>
      </c>
      <c r="C17240" t="s">
        <v>1988</v>
      </c>
      <c r="D17240" t="s">
        <v>1001</v>
      </c>
      <c r="E17240" s="23">
        <v>44774</v>
      </c>
      <c r="F17240">
        <v>0</v>
      </c>
      <c r="G17240">
        <v>0</v>
      </c>
      <c r="I17240">
        <v>0</v>
      </c>
      <c r="J17240">
        <v>0</v>
      </c>
      <c r="L17240">
        <v>0</v>
      </c>
      <c r="N17240">
        <v>0</v>
      </c>
      <c r="P17240">
        <v>0</v>
      </c>
      <c r="Q17240">
        <v>0</v>
      </c>
      <c r="S17240">
        <v>0</v>
      </c>
    </row>
    <row r="17241" spans="1:19" x14ac:dyDescent="0.2">
      <c r="A17241" t="s">
        <v>35479</v>
      </c>
      <c r="B17241" t="s">
        <v>35291</v>
      </c>
      <c r="C17241" t="s">
        <v>1988</v>
      </c>
      <c r="D17241" t="s">
        <v>1002</v>
      </c>
      <c r="E17241" s="23">
        <v>44774</v>
      </c>
      <c r="F17241">
        <v>3</v>
      </c>
      <c r="G17241">
        <v>4</v>
      </c>
      <c r="I17241">
        <v>5</v>
      </c>
      <c r="J17241">
        <v>16</v>
      </c>
      <c r="L17241">
        <v>22</v>
      </c>
      <c r="N17241">
        <v>5</v>
      </c>
      <c r="P17241">
        <v>0</v>
      </c>
      <c r="Q17241">
        <v>0</v>
      </c>
      <c r="S17241">
        <v>0</v>
      </c>
    </row>
    <row r="17242" spans="1:19" x14ac:dyDescent="0.2">
      <c r="A17242" t="s">
        <v>35480</v>
      </c>
      <c r="B17242" t="s">
        <v>35292</v>
      </c>
      <c r="C17242" t="s">
        <v>966</v>
      </c>
      <c r="D17242" t="s">
        <v>1000</v>
      </c>
      <c r="E17242" s="23">
        <v>44774</v>
      </c>
      <c r="F17242">
        <v>0</v>
      </c>
      <c r="G17242">
        <v>0</v>
      </c>
      <c r="I17242">
        <v>0</v>
      </c>
      <c r="J17242">
        <v>0</v>
      </c>
      <c r="L17242">
        <v>0</v>
      </c>
      <c r="N17242">
        <v>0</v>
      </c>
      <c r="P17242">
        <v>0</v>
      </c>
      <c r="Q17242">
        <v>0</v>
      </c>
      <c r="S17242">
        <v>0</v>
      </c>
    </row>
    <row r="17243" spans="1:19" x14ac:dyDescent="0.2">
      <c r="A17243" t="s">
        <v>35481</v>
      </c>
      <c r="B17243" t="s">
        <v>35293</v>
      </c>
      <c r="C17243" t="s">
        <v>966</v>
      </c>
      <c r="D17243" t="s">
        <v>1002</v>
      </c>
      <c r="E17243" s="23">
        <v>44774</v>
      </c>
      <c r="F17243">
        <v>0</v>
      </c>
      <c r="G17243">
        <v>0</v>
      </c>
      <c r="I17243">
        <v>0</v>
      </c>
      <c r="J17243">
        <v>0</v>
      </c>
      <c r="L17243">
        <v>0</v>
      </c>
      <c r="N17243">
        <v>0</v>
      </c>
      <c r="P17243">
        <v>0</v>
      </c>
      <c r="Q17243">
        <v>0</v>
      </c>
      <c r="S17243">
        <v>0</v>
      </c>
    </row>
    <row r="17244" spans="1:19" x14ac:dyDescent="0.2">
      <c r="A17244" t="s">
        <v>35482</v>
      </c>
      <c r="B17244" t="s">
        <v>35294</v>
      </c>
      <c r="C17244" t="s">
        <v>240</v>
      </c>
      <c r="D17244" t="s">
        <v>1000</v>
      </c>
      <c r="E17244" s="23">
        <v>44774</v>
      </c>
      <c r="F17244">
        <v>7</v>
      </c>
      <c r="G17244">
        <v>12</v>
      </c>
      <c r="I17244">
        <v>28</v>
      </c>
      <c r="J17244">
        <v>37</v>
      </c>
      <c r="L17244">
        <v>66</v>
      </c>
      <c r="N17244">
        <v>27</v>
      </c>
      <c r="P17244">
        <v>3</v>
      </c>
      <c r="Q17244">
        <v>6</v>
      </c>
      <c r="S17244">
        <v>1</v>
      </c>
    </row>
    <row r="17245" spans="1:19" x14ac:dyDescent="0.2">
      <c r="A17245" t="s">
        <v>35483</v>
      </c>
      <c r="B17245" t="s">
        <v>35295</v>
      </c>
      <c r="C17245" t="s">
        <v>240</v>
      </c>
      <c r="D17245" t="s">
        <v>1002</v>
      </c>
      <c r="E17245" s="23">
        <v>44774</v>
      </c>
      <c r="F17245">
        <v>7</v>
      </c>
      <c r="G17245">
        <v>12</v>
      </c>
      <c r="I17245">
        <v>28</v>
      </c>
      <c r="J17245">
        <v>37</v>
      </c>
      <c r="L17245">
        <v>66</v>
      </c>
      <c r="N17245">
        <v>27</v>
      </c>
      <c r="P17245">
        <v>3</v>
      </c>
      <c r="Q17245">
        <v>6</v>
      </c>
      <c r="S17245">
        <v>1</v>
      </c>
    </row>
    <row r="17246" spans="1:19" x14ac:dyDescent="0.2">
      <c r="A17246" t="s">
        <v>35484</v>
      </c>
      <c r="B17246" t="s">
        <v>35296</v>
      </c>
      <c r="C17246" t="s">
        <v>241</v>
      </c>
      <c r="D17246" t="s">
        <v>1000</v>
      </c>
      <c r="E17246" s="23">
        <v>44774</v>
      </c>
      <c r="F17246">
        <v>31</v>
      </c>
      <c r="G17246">
        <v>29</v>
      </c>
      <c r="I17246">
        <v>242</v>
      </c>
      <c r="J17246">
        <v>347</v>
      </c>
      <c r="L17246">
        <v>323</v>
      </c>
      <c r="N17246">
        <v>207</v>
      </c>
      <c r="P17246">
        <v>10</v>
      </c>
      <c r="Q17246">
        <v>16</v>
      </c>
      <c r="S17246">
        <v>35</v>
      </c>
    </row>
    <row r="17247" spans="1:19" x14ac:dyDescent="0.2">
      <c r="A17247" t="s">
        <v>35485</v>
      </c>
      <c r="B17247" t="s">
        <v>35297</v>
      </c>
      <c r="C17247" t="s">
        <v>241</v>
      </c>
      <c r="D17247" t="s">
        <v>1002</v>
      </c>
      <c r="E17247" s="23">
        <v>44774</v>
      </c>
      <c r="F17247">
        <v>31</v>
      </c>
      <c r="G17247">
        <v>29</v>
      </c>
      <c r="I17247">
        <v>242</v>
      </c>
      <c r="J17247">
        <v>347</v>
      </c>
      <c r="L17247">
        <v>323</v>
      </c>
      <c r="N17247">
        <v>207</v>
      </c>
      <c r="P17247">
        <v>10</v>
      </c>
      <c r="Q17247">
        <v>16</v>
      </c>
      <c r="S17247">
        <v>35</v>
      </c>
    </row>
    <row r="17248" spans="1:19" x14ac:dyDescent="0.2">
      <c r="A17248" t="s">
        <v>35486</v>
      </c>
      <c r="B17248" t="s">
        <v>35298</v>
      </c>
      <c r="C17248" t="s">
        <v>318</v>
      </c>
      <c r="D17248" t="s">
        <v>1000</v>
      </c>
      <c r="E17248" s="23">
        <v>44774</v>
      </c>
      <c r="F17248">
        <v>2.5</v>
      </c>
      <c r="G17248">
        <v>7</v>
      </c>
      <c r="I17248">
        <v>8</v>
      </c>
      <c r="J17248">
        <v>13</v>
      </c>
      <c r="L17248">
        <v>40</v>
      </c>
      <c r="N17248">
        <v>8</v>
      </c>
      <c r="P17248">
        <v>1</v>
      </c>
      <c r="Q17248">
        <v>1</v>
      </c>
      <c r="S17248">
        <v>0</v>
      </c>
    </row>
    <row r="17249" spans="1:19" x14ac:dyDescent="0.2">
      <c r="A17249" t="s">
        <v>35487</v>
      </c>
      <c r="B17249" t="s">
        <v>35299</v>
      </c>
      <c r="C17249" t="s">
        <v>318</v>
      </c>
      <c r="D17249" t="s">
        <v>1002</v>
      </c>
      <c r="E17249" s="23">
        <v>44774</v>
      </c>
      <c r="F17249">
        <v>2.5</v>
      </c>
      <c r="G17249">
        <v>7</v>
      </c>
      <c r="I17249">
        <v>8</v>
      </c>
      <c r="J17249">
        <v>13</v>
      </c>
      <c r="L17249">
        <v>40</v>
      </c>
      <c r="N17249">
        <v>8</v>
      </c>
      <c r="P17249">
        <v>1</v>
      </c>
      <c r="Q17249">
        <v>1</v>
      </c>
      <c r="S17249">
        <v>0</v>
      </c>
    </row>
    <row r="17250" spans="1:19" x14ac:dyDescent="0.2">
      <c r="A17250" t="s">
        <v>35488</v>
      </c>
      <c r="B17250" t="s">
        <v>35300</v>
      </c>
      <c r="C17250" t="s">
        <v>896</v>
      </c>
      <c r="D17250" t="s">
        <v>1000</v>
      </c>
      <c r="E17250" s="23">
        <v>44774</v>
      </c>
      <c r="F17250">
        <v>57</v>
      </c>
      <c r="G17250">
        <v>70</v>
      </c>
      <c r="I17250">
        <v>350</v>
      </c>
      <c r="J17250">
        <v>490</v>
      </c>
      <c r="L17250">
        <v>550</v>
      </c>
      <c r="N17250">
        <v>298</v>
      </c>
      <c r="O17250" t="s">
        <v>904</v>
      </c>
      <c r="P17250">
        <v>19</v>
      </c>
      <c r="Q17250">
        <v>29</v>
      </c>
      <c r="S17250">
        <v>52</v>
      </c>
    </row>
    <row r="17251" spans="1:19" x14ac:dyDescent="0.2">
      <c r="A17251" t="s">
        <v>35489</v>
      </c>
      <c r="B17251" t="s">
        <v>35301</v>
      </c>
      <c r="C17251" t="s">
        <v>899</v>
      </c>
      <c r="D17251" t="s">
        <v>1001</v>
      </c>
      <c r="E17251" s="23">
        <v>44774</v>
      </c>
      <c r="F17251">
        <v>0</v>
      </c>
      <c r="G17251">
        <v>0</v>
      </c>
      <c r="I17251">
        <v>0</v>
      </c>
      <c r="J17251">
        <v>0</v>
      </c>
      <c r="L17251">
        <v>0</v>
      </c>
      <c r="N17251">
        <v>0</v>
      </c>
      <c r="O17251" t="s">
        <v>904</v>
      </c>
      <c r="P17251">
        <v>0</v>
      </c>
      <c r="Q17251">
        <v>0</v>
      </c>
      <c r="S17251">
        <v>0</v>
      </c>
    </row>
    <row r="17252" spans="1:19" x14ac:dyDescent="0.2">
      <c r="A17252" t="s">
        <v>35490</v>
      </c>
      <c r="B17252" t="s">
        <v>35302</v>
      </c>
      <c r="C17252" t="s">
        <v>1237</v>
      </c>
      <c r="D17252" t="s">
        <v>1000</v>
      </c>
      <c r="E17252" s="23">
        <v>44774</v>
      </c>
      <c r="F17252">
        <v>12.5</v>
      </c>
      <c r="G17252">
        <v>20</v>
      </c>
      <c r="I17252">
        <v>51</v>
      </c>
      <c r="J17252">
        <v>67</v>
      </c>
      <c r="L17252">
        <v>110</v>
      </c>
      <c r="N17252">
        <v>49</v>
      </c>
      <c r="P17252">
        <v>4</v>
      </c>
      <c r="Q17252">
        <v>7</v>
      </c>
      <c r="S17252">
        <v>2</v>
      </c>
    </row>
    <row r="17253" spans="1:19" x14ac:dyDescent="0.2">
      <c r="A17253" t="s">
        <v>35491</v>
      </c>
      <c r="B17253" t="s">
        <v>35303</v>
      </c>
      <c r="C17253" t="s">
        <v>1237</v>
      </c>
      <c r="D17253" t="s">
        <v>1001</v>
      </c>
      <c r="E17253" s="23">
        <v>44774</v>
      </c>
      <c r="F17253">
        <v>0</v>
      </c>
      <c r="G17253">
        <v>0</v>
      </c>
      <c r="I17253">
        <v>0</v>
      </c>
      <c r="J17253">
        <v>0</v>
      </c>
      <c r="L17253">
        <v>0</v>
      </c>
      <c r="N17253">
        <v>0</v>
      </c>
      <c r="P17253">
        <v>0</v>
      </c>
      <c r="Q17253">
        <v>0</v>
      </c>
      <c r="S17253">
        <v>0</v>
      </c>
    </row>
    <row r="17254" spans="1:19" x14ac:dyDescent="0.2">
      <c r="A17254" t="s">
        <v>35492</v>
      </c>
      <c r="B17254" t="s">
        <v>35304</v>
      </c>
      <c r="C17254" t="s">
        <v>1237</v>
      </c>
      <c r="D17254" t="s">
        <v>1002</v>
      </c>
      <c r="E17254" s="23">
        <v>44774</v>
      </c>
      <c r="F17254">
        <v>12.5</v>
      </c>
      <c r="G17254">
        <v>20</v>
      </c>
      <c r="I17254">
        <v>51</v>
      </c>
      <c r="J17254">
        <v>67</v>
      </c>
      <c r="L17254">
        <v>110</v>
      </c>
      <c r="N17254">
        <v>49</v>
      </c>
      <c r="P17254">
        <v>4</v>
      </c>
      <c r="Q17254">
        <v>7</v>
      </c>
      <c r="S17254">
        <v>2</v>
      </c>
    </row>
    <row r="17255" spans="1:19" x14ac:dyDescent="0.2">
      <c r="A17255" t="s">
        <v>35493</v>
      </c>
      <c r="B17255" t="s">
        <v>35305</v>
      </c>
      <c r="C17255" t="s">
        <v>235</v>
      </c>
      <c r="D17255" t="s">
        <v>1002</v>
      </c>
      <c r="E17255" s="23">
        <v>44774</v>
      </c>
      <c r="F17255">
        <v>57</v>
      </c>
      <c r="G17255">
        <v>70</v>
      </c>
      <c r="I17255">
        <v>350</v>
      </c>
      <c r="J17255">
        <v>490</v>
      </c>
      <c r="L17255">
        <v>550</v>
      </c>
      <c r="N17255">
        <v>298</v>
      </c>
      <c r="P17255">
        <v>19</v>
      </c>
      <c r="Q17255">
        <v>29</v>
      </c>
      <c r="S17255">
        <v>52</v>
      </c>
    </row>
    <row r="17256" spans="1:19" x14ac:dyDescent="0.2">
      <c r="A17256" t="s">
        <v>35682</v>
      </c>
      <c r="B17256" t="s">
        <v>35494</v>
      </c>
      <c r="C17256" t="s">
        <v>228</v>
      </c>
      <c r="D17256" t="s">
        <v>1000</v>
      </c>
      <c r="E17256" s="23">
        <v>44805</v>
      </c>
      <c r="F17256">
        <v>0</v>
      </c>
      <c r="G17256">
        <v>0</v>
      </c>
      <c r="I17256">
        <v>0</v>
      </c>
      <c r="J17256">
        <v>0</v>
      </c>
      <c r="L17256">
        <v>0</v>
      </c>
      <c r="N17256">
        <v>0</v>
      </c>
      <c r="P17256">
        <v>0</v>
      </c>
      <c r="Q17256">
        <v>0</v>
      </c>
      <c r="S17256">
        <v>0</v>
      </c>
    </row>
    <row r="17257" spans="1:19" x14ac:dyDescent="0.2">
      <c r="A17257" t="s">
        <v>35683</v>
      </c>
      <c r="B17257" t="s">
        <v>35495</v>
      </c>
      <c r="C17257" t="s">
        <v>211</v>
      </c>
      <c r="D17257" t="s">
        <v>1000</v>
      </c>
      <c r="E17257" s="23">
        <v>44805</v>
      </c>
      <c r="F17257">
        <v>0</v>
      </c>
      <c r="G17257">
        <v>0</v>
      </c>
      <c r="I17257">
        <v>0</v>
      </c>
      <c r="J17257">
        <v>0</v>
      </c>
      <c r="L17257">
        <v>0</v>
      </c>
      <c r="N17257">
        <v>0</v>
      </c>
      <c r="P17257">
        <v>0</v>
      </c>
      <c r="Q17257">
        <v>0</v>
      </c>
      <c r="S17257">
        <v>0</v>
      </c>
    </row>
    <row r="17258" spans="1:19" x14ac:dyDescent="0.2">
      <c r="A17258" t="s">
        <v>35684</v>
      </c>
      <c r="B17258" t="s">
        <v>35496</v>
      </c>
      <c r="C17258" t="s">
        <v>213</v>
      </c>
      <c r="D17258" t="s">
        <v>1000</v>
      </c>
      <c r="E17258" s="23">
        <v>44805</v>
      </c>
      <c r="F17258">
        <v>0</v>
      </c>
      <c r="G17258">
        <v>0</v>
      </c>
      <c r="I17258">
        <v>0</v>
      </c>
      <c r="J17258">
        <v>0</v>
      </c>
      <c r="L17258">
        <v>0</v>
      </c>
      <c r="N17258">
        <v>0</v>
      </c>
      <c r="P17258">
        <v>0</v>
      </c>
      <c r="Q17258">
        <v>0</v>
      </c>
      <c r="S17258">
        <v>0</v>
      </c>
    </row>
    <row r="17259" spans="1:19" x14ac:dyDescent="0.2">
      <c r="A17259" t="s">
        <v>35685</v>
      </c>
      <c r="B17259" t="s">
        <v>35497</v>
      </c>
      <c r="C17259" t="s">
        <v>229</v>
      </c>
      <c r="D17259" t="s">
        <v>1000</v>
      </c>
      <c r="E17259" s="23">
        <v>44805</v>
      </c>
      <c r="F17259">
        <v>0</v>
      </c>
      <c r="G17259">
        <v>0</v>
      </c>
      <c r="I17259">
        <v>0</v>
      </c>
      <c r="J17259">
        <v>0</v>
      </c>
      <c r="L17259">
        <v>0</v>
      </c>
      <c r="N17259">
        <v>0</v>
      </c>
      <c r="P17259">
        <v>0</v>
      </c>
      <c r="Q17259">
        <v>0</v>
      </c>
      <c r="S17259">
        <v>0</v>
      </c>
    </row>
    <row r="17260" spans="1:19" x14ac:dyDescent="0.2">
      <c r="A17260" t="s">
        <v>35686</v>
      </c>
      <c r="B17260" t="s">
        <v>35498</v>
      </c>
      <c r="C17260" t="s">
        <v>1051</v>
      </c>
      <c r="D17260" t="s">
        <v>1000</v>
      </c>
      <c r="E17260" s="23">
        <v>44805</v>
      </c>
      <c r="F17260">
        <v>0</v>
      </c>
      <c r="G17260">
        <v>0</v>
      </c>
      <c r="I17260">
        <v>0</v>
      </c>
      <c r="J17260">
        <v>0</v>
      </c>
      <c r="L17260">
        <v>0</v>
      </c>
      <c r="N17260">
        <v>0</v>
      </c>
      <c r="P17260">
        <v>0</v>
      </c>
      <c r="Q17260">
        <v>0</v>
      </c>
      <c r="S17260">
        <v>0</v>
      </c>
    </row>
    <row r="17261" spans="1:19" x14ac:dyDescent="0.2">
      <c r="A17261" t="s">
        <v>35687</v>
      </c>
      <c r="B17261" t="s">
        <v>35499</v>
      </c>
      <c r="C17261" t="s">
        <v>1048</v>
      </c>
      <c r="D17261" t="s">
        <v>1000</v>
      </c>
      <c r="E17261" s="23">
        <v>44805</v>
      </c>
      <c r="F17261">
        <v>0</v>
      </c>
      <c r="G17261">
        <v>0</v>
      </c>
      <c r="I17261">
        <v>0</v>
      </c>
      <c r="J17261">
        <v>0</v>
      </c>
      <c r="L17261">
        <v>0</v>
      </c>
      <c r="N17261">
        <v>0</v>
      </c>
      <c r="P17261">
        <v>0</v>
      </c>
      <c r="Q17261">
        <v>0</v>
      </c>
      <c r="S17261">
        <v>0</v>
      </c>
    </row>
    <row r="17262" spans="1:19" x14ac:dyDescent="0.2">
      <c r="A17262" t="s">
        <v>35688</v>
      </c>
      <c r="B17262" t="s">
        <v>35500</v>
      </c>
      <c r="C17262" t="s">
        <v>1047</v>
      </c>
      <c r="D17262" t="s">
        <v>1000</v>
      </c>
      <c r="E17262" s="23">
        <v>44805</v>
      </c>
      <c r="F17262">
        <v>2</v>
      </c>
      <c r="G17262">
        <v>2.5</v>
      </c>
      <c r="I17262">
        <v>14</v>
      </c>
      <c r="J17262">
        <v>11</v>
      </c>
      <c r="L17262">
        <v>13</v>
      </c>
      <c r="N17262">
        <v>13</v>
      </c>
      <c r="P17262">
        <v>0</v>
      </c>
      <c r="Q17262">
        <v>0</v>
      </c>
      <c r="S17262">
        <v>1</v>
      </c>
    </row>
    <row r="17263" spans="1:19" x14ac:dyDescent="0.2">
      <c r="A17263" t="s">
        <v>35689</v>
      </c>
      <c r="B17263" t="s">
        <v>35501</v>
      </c>
      <c r="C17263" t="s">
        <v>1050</v>
      </c>
      <c r="D17263" t="s">
        <v>1001</v>
      </c>
      <c r="E17263" s="23">
        <v>44805</v>
      </c>
      <c r="F17263">
        <v>0</v>
      </c>
      <c r="G17263">
        <v>0</v>
      </c>
      <c r="I17263">
        <v>0</v>
      </c>
      <c r="J17263">
        <v>0</v>
      </c>
      <c r="L17263">
        <v>0</v>
      </c>
      <c r="N17263">
        <v>0</v>
      </c>
      <c r="P17263">
        <v>0</v>
      </c>
      <c r="Q17263">
        <v>0</v>
      </c>
      <c r="S17263">
        <v>0</v>
      </c>
    </row>
    <row r="17264" spans="1:19" x14ac:dyDescent="0.2">
      <c r="A17264" t="s">
        <v>35690</v>
      </c>
      <c r="B17264" t="s">
        <v>35502</v>
      </c>
      <c r="C17264" t="s">
        <v>1050</v>
      </c>
      <c r="D17264" t="s">
        <v>1000</v>
      </c>
      <c r="E17264" s="23">
        <v>44805</v>
      </c>
      <c r="F17264">
        <v>0</v>
      </c>
      <c r="G17264">
        <v>0</v>
      </c>
      <c r="I17264">
        <v>0</v>
      </c>
      <c r="J17264">
        <v>0</v>
      </c>
      <c r="L17264">
        <v>0</v>
      </c>
      <c r="N17264">
        <v>0</v>
      </c>
      <c r="P17264">
        <v>0</v>
      </c>
      <c r="Q17264">
        <v>0</v>
      </c>
      <c r="S17264">
        <v>0</v>
      </c>
    </row>
    <row r="17265" spans="1:19" x14ac:dyDescent="0.2">
      <c r="A17265" t="s">
        <v>35691</v>
      </c>
      <c r="B17265" t="s">
        <v>35503</v>
      </c>
      <c r="C17265" t="s">
        <v>1049</v>
      </c>
      <c r="D17265" t="s">
        <v>1001</v>
      </c>
      <c r="E17265" s="23">
        <v>44805</v>
      </c>
      <c r="F17265">
        <v>0</v>
      </c>
      <c r="G17265">
        <v>0</v>
      </c>
      <c r="I17265">
        <v>0</v>
      </c>
      <c r="J17265">
        <v>0</v>
      </c>
      <c r="L17265">
        <v>0</v>
      </c>
      <c r="N17265">
        <v>0</v>
      </c>
      <c r="P17265">
        <v>0</v>
      </c>
      <c r="Q17265">
        <v>0</v>
      </c>
      <c r="S17265">
        <v>0</v>
      </c>
    </row>
    <row r="17266" spans="1:19" x14ac:dyDescent="0.2">
      <c r="A17266" t="s">
        <v>35692</v>
      </c>
      <c r="B17266" t="s">
        <v>35504</v>
      </c>
      <c r="C17266" t="s">
        <v>1048</v>
      </c>
      <c r="D17266" t="s">
        <v>1001</v>
      </c>
      <c r="E17266" s="23">
        <v>44805</v>
      </c>
      <c r="F17266">
        <v>0</v>
      </c>
      <c r="G17266">
        <v>0</v>
      </c>
      <c r="I17266">
        <v>0</v>
      </c>
      <c r="J17266">
        <v>0</v>
      </c>
      <c r="L17266">
        <v>0</v>
      </c>
      <c r="N17266">
        <v>0</v>
      </c>
      <c r="P17266">
        <v>0</v>
      </c>
      <c r="Q17266">
        <v>0</v>
      </c>
      <c r="S17266">
        <v>0</v>
      </c>
    </row>
    <row r="17267" spans="1:19" x14ac:dyDescent="0.2">
      <c r="A17267" t="s">
        <v>35687</v>
      </c>
      <c r="B17267" t="s">
        <v>35499</v>
      </c>
      <c r="C17267" t="s">
        <v>1048</v>
      </c>
      <c r="D17267" t="s">
        <v>1000</v>
      </c>
      <c r="E17267" s="23">
        <v>44805</v>
      </c>
      <c r="F17267">
        <v>1</v>
      </c>
      <c r="G17267">
        <v>1.5</v>
      </c>
      <c r="I17267">
        <v>5</v>
      </c>
      <c r="J17267">
        <v>6</v>
      </c>
      <c r="L17267">
        <v>9</v>
      </c>
      <c r="N17267">
        <v>5</v>
      </c>
      <c r="P17267">
        <v>0</v>
      </c>
      <c r="Q17267">
        <v>0</v>
      </c>
      <c r="S17267">
        <v>0</v>
      </c>
    </row>
    <row r="17268" spans="1:19" x14ac:dyDescent="0.2">
      <c r="A17268" t="s">
        <v>35693</v>
      </c>
      <c r="B17268" t="s">
        <v>35505</v>
      </c>
      <c r="C17268" t="s">
        <v>1047</v>
      </c>
      <c r="D17268" t="s">
        <v>1001</v>
      </c>
      <c r="E17268" s="23">
        <v>44805</v>
      </c>
      <c r="F17268">
        <v>0</v>
      </c>
      <c r="G17268">
        <v>0</v>
      </c>
      <c r="I17268">
        <v>0</v>
      </c>
      <c r="J17268">
        <v>0</v>
      </c>
      <c r="L17268">
        <v>0</v>
      </c>
      <c r="N17268">
        <v>0</v>
      </c>
      <c r="P17268">
        <v>0</v>
      </c>
      <c r="Q17268">
        <v>0</v>
      </c>
      <c r="S17268">
        <v>0</v>
      </c>
    </row>
    <row r="17269" spans="1:19" x14ac:dyDescent="0.2">
      <c r="A17269" t="s">
        <v>35694</v>
      </c>
      <c r="B17269" t="s">
        <v>35506</v>
      </c>
      <c r="C17269" t="s">
        <v>25343</v>
      </c>
      <c r="D17269" t="s">
        <v>1001</v>
      </c>
      <c r="E17269" s="23">
        <v>44805</v>
      </c>
      <c r="F17269">
        <v>0</v>
      </c>
      <c r="G17269">
        <v>0</v>
      </c>
      <c r="I17269">
        <v>0</v>
      </c>
      <c r="J17269">
        <v>0</v>
      </c>
      <c r="L17269">
        <v>0</v>
      </c>
      <c r="N17269">
        <v>0</v>
      </c>
      <c r="P17269">
        <v>0</v>
      </c>
      <c r="Q17269">
        <v>0</v>
      </c>
      <c r="S17269">
        <v>0</v>
      </c>
    </row>
    <row r="17270" spans="1:19" x14ac:dyDescent="0.2">
      <c r="A17270" t="s">
        <v>35695</v>
      </c>
      <c r="B17270" t="s">
        <v>35507</v>
      </c>
      <c r="C17270" t="s">
        <v>25343</v>
      </c>
      <c r="D17270" t="s">
        <v>1000</v>
      </c>
      <c r="E17270" s="23">
        <v>44805</v>
      </c>
      <c r="F17270">
        <v>0</v>
      </c>
      <c r="G17270">
        <v>0</v>
      </c>
      <c r="I17270">
        <v>0</v>
      </c>
      <c r="J17270">
        <v>0</v>
      </c>
      <c r="L17270">
        <v>0</v>
      </c>
      <c r="N17270">
        <v>0</v>
      </c>
      <c r="P17270">
        <v>0</v>
      </c>
      <c r="Q17270">
        <v>0</v>
      </c>
      <c r="S17270">
        <v>0</v>
      </c>
    </row>
    <row r="17271" spans="1:19" x14ac:dyDescent="0.2">
      <c r="A17271" t="s">
        <v>35696</v>
      </c>
      <c r="B17271" t="s">
        <v>35508</v>
      </c>
      <c r="C17271" t="s">
        <v>25698</v>
      </c>
      <c r="D17271" t="s">
        <v>1000</v>
      </c>
      <c r="E17271" s="23">
        <v>44805</v>
      </c>
      <c r="F17271">
        <v>2</v>
      </c>
      <c r="G17271">
        <v>3</v>
      </c>
      <c r="I17271">
        <v>12</v>
      </c>
      <c r="J17271">
        <v>12</v>
      </c>
      <c r="L17271">
        <v>18</v>
      </c>
      <c r="N17271">
        <v>9</v>
      </c>
      <c r="P17271">
        <v>1</v>
      </c>
      <c r="Q17271">
        <v>1</v>
      </c>
      <c r="S17271">
        <v>3</v>
      </c>
    </row>
    <row r="17272" spans="1:19" x14ac:dyDescent="0.2">
      <c r="A17272" t="s">
        <v>35697</v>
      </c>
      <c r="B17272" t="s">
        <v>35509</v>
      </c>
      <c r="C17272" t="s">
        <v>959</v>
      </c>
      <c r="D17272" t="s">
        <v>1000</v>
      </c>
      <c r="E17272" s="23">
        <v>44805</v>
      </c>
      <c r="F17272">
        <v>0</v>
      </c>
      <c r="G17272">
        <v>0</v>
      </c>
      <c r="I17272">
        <v>0</v>
      </c>
      <c r="J17272">
        <v>0</v>
      </c>
      <c r="L17272">
        <v>0</v>
      </c>
      <c r="N17272">
        <v>0</v>
      </c>
      <c r="P17272">
        <v>0</v>
      </c>
      <c r="Q17272">
        <v>0</v>
      </c>
      <c r="S17272">
        <v>0</v>
      </c>
    </row>
    <row r="17273" spans="1:19" x14ac:dyDescent="0.2">
      <c r="A17273" t="s">
        <v>35698</v>
      </c>
      <c r="B17273" t="s">
        <v>35510</v>
      </c>
      <c r="C17273" t="s">
        <v>205</v>
      </c>
      <c r="D17273" t="s">
        <v>1000</v>
      </c>
      <c r="E17273" s="23">
        <v>44805</v>
      </c>
      <c r="F17273">
        <v>0</v>
      </c>
      <c r="G17273">
        <v>0</v>
      </c>
      <c r="I17273">
        <v>0</v>
      </c>
      <c r="J17273">
        <v>0</v>
      </c>
      <c r="L17273">
        <v>0</v>
      </c>
      <c r="N17273">
        <v>0</v>
      </c>
      <c r="P17273">
        <v>0</v>
      </c>
      <c r="Q17273">
        <v>0</v>
      </c>
      <c r="S17273">
        <v>0</v>
      </c>
    </row>
    <row r="17274" spans="1:19" x14ac:dyDescent="0.2">
      <c r="A17274" t="s">
        <v>35699</v>
      </c>
      <c r="B17274" t="s">
        <v>35511</v>
      </c>
      <c r="C17274" t="s">
        <v>384</v>
      </c>
      <c r="D17274" t="s">
        <v>1000</v>
      </c>
      <c r="E17274" s="23">
        <v>44805</v>
      </c>
      <c r="F17274">
        <v>0</v>
      </c>
      <c r="G17274">
        <v>0</v>
      </c>
      <c r="I17274">
        <v>0</v>
      </c>
      <c r="J17274">
        <v>0</v>
      </c>
      <c r="L17274">
        <v>0</v>
      </c>
      <c r="N17274">
        <v>0</v>
      </c>
      <c r="P17274">
        <v>0</v>
      </c>
      <c r="Q17274">
        <v>0</v>
      </c>
      <c r="S17274">
        <v>0</v>
      </c>
    </row>
    <row r="17275" spans="1:19" x14ac:dyDescent="0.2">
      <c r="A17275" t="s">
        <v>35700</v>
      </c>
      <c r="B17275" t="s">
        <v>35512</v>
      </c>
      <c r="C17275" t="s">
        <v>210</v>
      </c>
      <c r="D17275" t="s">
        <v>1000</v>
      </c>
      <c r="E17275" s="23">
        <v>44805</v>
      </c>
      <c r="F17275">
        <v>0</v>
      </c>
      <c r="G17275">
        <v>0</v>
      </c>
      <c r="I17275">
        <v>0</v>
      </c>
      <c r="J17275">
        <v>0</v>
      </c>
      <c r="L17275">
        <v>0</v>
      </c>
      <c r="N17275">
        <v>0</v>
      </c>
      <c r="P17275">
        <v>0</v>
      </c>
      <c r="Q17275">
        <v>0</v>
      </c>
      <c r="S17275">
        <v>0</v>
      </c>
    </row>
    <row r="17276" spans="1:19" x14ac:dyDescent="0.2">
      <c r="A17276" t="s">
        <v>35701</v>
      </c>
      <c r="B17276" t="s">
        <v>35513</v>
      </c>
      <c r="C17276" t="s">
        <v>215</v>
      </c>
      <c r="D17276" t="s">
        <v>1000</v>
      </c>
      <c r="E17276" s="23">
        <v>44805</v>
      </c>
      <c r="F17276">
        <v>6</v>
      </c>
      <c r="G17276">
        <v>7</v>
      </c>
      <c r="I17276">
        <v>28</v>
      </c>
      <c r="J17276">
        <v>36</v>
      </c>
      <c r="L17276">
        <v>39</v>
      </c>
      <c r="N17276">
        <v>20</v>
      </c>
      <c r="P17276">
        <v>5</v>
      </c>
      <c r="Q17276">
        <v>6</v>
      </c>
      <c r="S17276">
        <v>8</v>
      </c>
    </row>
    <row r="17277" spans="1:19" x14ac:dyDescent="0.2">
      <c r="A17277" t="s">
        <v>35702</v>
      </c>
      <c r="B17277" t="s">
        <v>35514</v>
      </c>
      <c r="C17277" t="s">
        <v>960</v>
      </c>
      <c r="D17277" t="s">
        <v>1000</v>
      </c>
      <c r="E17277" s="23">
        <v>44805</v>
      </c>
      <c r="F17277">
        <v>0</v>
      </c>
      <c r="G17277">
        <v>0</v>
      </c>
      <c r="I17277">
        <v>0</v>
      </c>
      <c r="J17277">
        <v>0</v>
      </c>
      <c r="L17277">
        <v>0</v>
      </c>
      <c r="N17277">
        <v>0</v>
      </c>
      <c r="P17277">
        <v>0</v>
      </c>
      <c r="Q17277">
        <v>0</v>
      </c>
      <c r="S17277">
        <v>0</v>
      </c>
    </row>
    <row r="17278" spans="1:19" x14ac:dyDescent="0.2">
      <c r="A17278" t="s">
        <v>35703</v>
      </c>
      <c r="B17278" t="s">
        <v>35515</v>
      </c>
      <c r="C17278" t="s">
        <v>961</v>
      </c>
      <c r="D17278" t="s">
        <v>1000</v>
      </c>
      <c r="E17278" s="23">
        <v>44805</v>
      </c>
      <c r="F17278">
        <v>3</v>
      </c>
      <c r="G17278">
        <v>4</v>
      </c>
      <c r="I17278">
        <v>12</v>
      </c>
      <c r="J17278">
        <v>15</v>
      </c>
      <c r="L17278">
        <v>20</v>
      </c>
      <c r="N17278">
        <v>8</v>
      </c>
      <c r="P17278">
        <v>4</v>
      </c>
      <c r="Q17278">
        <v>4</v>
      </c>
      <c r="S17278">
        <v>4</v>
      </c>
    </row>
    <row r="17279" spans="1:19" x14ac:dyDescent="0.2">
      <c r="A17279" t="s">
        <v>35704</v>
      </c>
      <c r="B17279" t="s">
        <v>35516</v>
      </c>
      <c r="C17279" t="s">
        <v>221</v>
      </c>
      <c r="D17279" t="s">
        <v>1000</v>
      </c>
      <c r="E17279" s="23">
        <v>44805</v>
      </c>
      <c r="F17279">
        <v>0</v>
      </c>
      <c r="G17279">
        <v>0</v>
      </c>
      <c r="I17279">
        <v>0</v>
      </c>
      <c r="J17279">
        <v>0</v>
      </c>
      <c r="L17279">
        <v>0</v>
      </c>
      <c r="N17279">
        <v>0</v>
      </c>
      <c r="P17279">
        <v>0</v>
      </c>
      <c r="Q17279">
        <v>0</v>
      </c>
      <c r="S17279">
        <v>0</v>
      </c>
    </row>
    <row r="17280" spans="1:19" x14ac:dyDescent="0.2">
      <c r="A17280" t="s">
        <v>35705</v>
      </c>
      <c r="B17280" t="s">
        <v>35517</v>
      </c>
      <c r="C17280" t="s">
        <v>222</v>
      </c>
      <c r="D17280" t="s">
        <v>1000</v>
      </c>
      <c r="E17280" s="23">
        <v>44805</v>
      </c>
      <c r="F17280">
        <v>0</v>
      </c>
      <c r="G17280">
        <v>0</v>
      </c>
      <c r="I17280">
        <v>0</v>
      </c>
      <c r="J17280">
        <v>0</v>
      </c>
      <c r="L17280">
        <v>0</v>
      </c>
      <c r="N17280">
        <v>0</v>
      </c>
      <c r="P17280">
        <v>0</v>
      </c>
      <c r="Q17280">
        <v>0</v>
      </c>
      <c r="S17280">
        <v>0</v>
      </c>
    </row>
    <row r="17281" spans="1:19" x14ac:dyDescent="0.2">
      <c r="A17281" t="s">
        <v>35706</v>
      </c>
      <c r="B17281" t="s">
        <v>35518</v>
      </c>
      <c r="C17281" t="s">
        <v>1052</v>
      </c>
      <c r="D17281" t="s">
        <v>1000</v>
      </c>
      <c r="E17281" s="23">
        <v>44805</v>
      </c>
      <c r="F17281">
        <v>2</v>
      </c>
      <c r="G17281">
        <v>3</v>
      </c>
      <c r="I17281">
        <v>6</v>
      </c>
      <c r="J17281">
        <v>11</v>
      </c>
      <c r="L17281">
        <v>17</v>
      </c>
      <c r="N17281">
        <v>3</v>
      </c>
      <c r="P17281">
        <v>0</v>
      </c>
      <c r="Q17281">
        <v>1</v>
      </c>
      <c r="S17281">
        <v>3</v>
      </c>
    </row>
    <row r="17282" spans="1:19" x14ac:dyDescent="0.2">
      <c r="A17282" t="s">
        <v>35707</v>
      </c>
      <c r="B17282" t="s">
        <v>35519</v>
      </c>
      <c r="C17282" t="s">
        <v>1053</v>
      </c>
      <c r="D17282" t="s">
        <v>1000</v>
      </c>
      <c r="E17282" s="23">
        <v>44805</v>
      </c>
      <c r="F17282">
        <v>1</v>
      </c>
      <c r="G17282">
        <v>1</v>
      </c>
      <c r="I17282">
        <v>1</v>
      </c>
      <c r="J17282">
        <v>5</v>
      </c>
      <c r="L17282">
        <v>5</v>
      </c>
      <c r="N17282">
        <v>0</v>
      </c>
      <c r="P17282">
        <v>0</v>
      </c>
      <c r="Q17282">
        <v>2</v>
      </c>
      <c r="S17282">
        <v>1</v>
      </c>
    </row>
    <row r="17283" spans="1:19" x14ac:dyDescent="0.2">
      <c r="A17283" t="s">
        <v>35708</v>
      </c>
      <c r="B17283" t="s">
        <v>35520</v>
      </c>
      <c r="C17283" t="s">
        <v>1052</v>
      </c>
      <c r="D17283" t="s">
        <v>1001</v>
      </c>
      <c r="E17283" s="23">
        <v>44805</v>
      </c>
      <c r="F17283">
        <v>0</v>
      </c>
      <c r="G17283">
        <v>0</v>
      </c>
      <c r="I17283">
        <v>0</v>
      </c>
      <c r="J17283">
        <v>0</v>
      </c>
      <c r="L17283">
        <v>0</v>
      </c>
      <c r="N17283">
        <v>0</v>
      </c>
      <c r="P17283">
        <v>0</v>
      </c>
      <c r="Q17283">
        <v>0</v>
      </c>
      <c r="S17283">
        <v>0</v>
      </c>
    </row>
    <row r="17284" spans="1:19" x14ac:dyDescent="0.2">
      <c r="A17284" t="s">
        <v>35709</v>
      </c>
      <c r="B17284" t="s">
        <v>35521</v>
      </c>
      <c r="C17284" t="s">
        <v>1053</v>
      </c>
      <c r="D17284" t="s">
        <v>1001</v>
      </c>
      <c r="E17284" s="23">
        <v>44805</v>
      </c>
      <c r="F17284">
        <v>0</v>
      </c>
      <c r="G17284">
        <v>0</v>
      </c>
      <c r="I17284">
        <v>0</v>
      </c>
      <c r="J17284">
        <v>0</v>
      </c>
      <c r="L17284">
        <v>0</v>
      </c>
      <c r="N17284">
        <v>0</v>
      </c>
      <c r="P17284">
        <v>0</v>
      </c>
      <c r="Q17284">
        <v>0</v>
      </c>
      <c r="S17284">
        <v>0</v>
      </c>
    </row>
    <row r="17285" spans="1:19" x14ac:dyDescent="0.2">
      <c r="A17285" t="s">
        <v>35710</v>
      </c>
      <c r="B17285" t="s">
        <v>35522</v>
      </c>
      <c r="C17285" t="s">
        <v>1054</v>
      </c>
      <c r="D17285" t="s">
        <v>1001</v>
      </c>
      <c r="E17285" s="23">
        <v>44805</v>
      </c>
      <c r="F17285">
        <v>0</v>
      </c>
      <c r="G17285">
        <v>0</v>
      </c>
      <c r="I17285">
        <v>0</v>
      </c>
      <c r="J17285">
        <v>0</v>
      </c>
      <c r="L17285">
        <v>0</v>
      </c>
      <c r="N17285">
        <v>0</v>
      </c>
      <c r="P17285">
        <v>0</v>
      </c>
      <c r="Q17285">
        <v>0</v>
      </c>
      <c r="S17285">
        <v>0</v>
      </c>
    </row>
    <row r="17286" spans="1:19" x14ac:dyDescent="0.2">
      <c r="A17286" t="s">
        <v>35711</v>
      </c>
      <c r="B17286" t="s">
        <v>35523</v>
      </c>
      <c r="C17286" t="s">
        <v>1054</v>
      </c>
      <c r="D17286" t="s">
        <v>1000</v>
      </c>
      <c r="E17286" s="23">
        <v>44805</v>
      </c>
      <c r="F17286">
        <v>0</v>
      </c>
      <c r="G17286">
        <v>0</v>
      </c>
      <c r="I17286">
        <v>0</v>
      </c>
      <c r="J17286">
        <v>0</v>
      </c>
      <c r="L17286">
        <v>0</v>
      </c>
      <c r="N17286">
        <v>0</v>
      </c>
      <c r="P17286">
        <v>0</v>
      </c>
      <c r="Q17286">
        <v>0</v>
      </c>
      <c r="S17286">
        <v>0</v>
      </c>
    </row>
    <row r="17287" spans="1:19" x14ac:dyDescent="0.2">
      <c r="A17287" t="s">
        <v>35712</v>
      </c>
      <c r="B17287" t="s">
        <v>35524</v>
      </c>
      <c r="C17287" t="s">
        <v>25359</v>
      </c>
      <c r="D17287" t="s">
        <v>1001</v>
      </c>
      <c r="E17287" s="23">
        <v>44805</v>
      </c>
      <c r="F17287">
        <v>0</v>
      </c>
      <c r="G17287">
        <v>0</v>
      </c>
      <c r="I17287">
        <v>0</v>
      </c>
      <c r="J17287">
        <v>0</v>
      </c>
      <c r="L17287">
        <v>0</v>
      </c>
      <c r="N17287">
        <v>0</v>
      </c>
      <c r="P17287">
        <v>0</v>
      </c>
      <c r="Q17287">
        <v>0</v>
      </c>
      <c r="S17287">
        <v>0</v>
      </c>
    </row>
    <row r="17288" spans="1:19" x14ac:dyDescent="0.2">
      <c r="A17288" t="s">
        <v>35713</v>
      </c>
      <c r="B17288" t="s">
        <v>35525</v>
      </c>
      <c r="C17288" t="s">
        <v>25359</v>
      </c>
      <c r="D17288" t="s">
        <v>1000</v>
      </c>
      <c r="E17288" s="23">
        <v>44805</v>
      </c>
      <c r="F17288">
        <v>0</v>
      </c>
      <c r="G17288">
        <v>0</v>
      </c>
      <c r="I17288">
        <v>0</v>
      </c>
      <c r="J17288">
        <v>0</v>
      </c>
      <c r="L17288">
        <v>0</v>
      </c>
      <c r="N17288">
        <v>0</v>
      </c>
      <c r="P17288">
        <v>0</v>
      </c>
      <c r="Q17288">
        <v>0</v>
      </c>
      <c r="S17288">
        <v>0</v>
      </c>
    </row>
    <row r="17289" spans="1:19" x14ac:dyDescent="0.2">
      <c r="A17289" t="s">
        <v>35714</v>
      </c>
      <c r="B17289" t="s">
        <v>35526</v>
      </c>
      <c r="C17289" t="s">
        <v>200</v>
      </c>
      <c r="D17289" t="s">
        <v>1000</v>
      </c>
      <c r="E17289" s="23">
        <v>44805</v>
      </c>
      <c r="F17289">
        <v>0</v>
      </c>
      <c r="G17289">
        <v>0</v>
      </c>
      <c r="I17289">
        <v>0</v>
      </c>
      <c r="J17289">
        <v>0</v>
      </c>
      <c r="L17289">
        <v>0</v>
      </c>
      <c r="N17289">
        <v>0</v>
      </c>
      <c r="P17289">
        <v>0</v>
      </c>
      <c r="Q17289">
        <v>0</v>
      </c>
      <c r="S17289">
        <v>0</v>
      </c>
    </row>
    <row r="17290" spans="1:19" x14ac:dyDescent="0.2">
      <c r="A17290" t="s">
        <v>35715</v>
      </c>
      <c r="B17290" t="s">
        <v>35527</v>
      </c>
      <c r="C17290" t="s">
        <v>204</v>
      </c>
      <c r="D17290" t="s">
        <v>1000</v>
      </c>
      <c r="E17290" s="23">
        <v>44805</v>
      </c>
      <c r="F17290">
        <v>0</v>
      </c>
      <c r="G17290">
        <v>0</v>
      </c>
      <c r="I17290">
        <v>0</v>
      </c>
      <c r="J17290">
        <v>0</v>
      </c>
      <c r="L17290">
        <v>0</v>
      </c>
      <c r="N17290">
        <v>0</v>
      </c>
      <c r="P17290">
        <v>0</v>
      </c>
      <c r="Q17290">
        <v>0</v>
      </c>
      <c r="S17290">
        <v>0</v>
      </c>
    </row>
    <row r="17291" spans="1:19" x14ac:dyDescent="0.2">
      <c r="A17291" t="s">
        <v>35716</v>
      </c>
      <c r="B17291" t="s">
        <v>35528</v>
      </c>
      <c r="C17291" t="s">
        <v>385</v>
      </c>
      <c r="D17291" t="s">
        <v>1000</v>
      </c>
      <c r="E17291" s="23">
        <v>44805</v>
      </c>
      <c r="F17291">
        <v>0</v>
      </c>
      <c r="G17291">
        <v>0</v>
      </c>
      <c r="I17291">
        <v>0</v>
      </c>
      <c r="J17291">
        <v>0</v>
      </c>
      <c r="L17291">
        <v>0</v>
      </c>
      <c r="N17291">
        <v>0</v>
      </c>
      <c r="P17291">
        <v>0</v>
      </c>
      <c r="Q17291">
        <v>0</v>
      </c>
      <c r="S17291">
        <v>0</v>
      </c>
    </row>
    <row r="17292" spans="1:19" x14ac:dyDescent="0.2">
      <c r="A17292" t="s">
        <v>35717</v>
      </c>
      <c r="B17292" t="s">
        <v>35529</v>
      </c>
      <c r="C17292" t="s">
        <v>208</v>
      </c>
      <c r="D17292" t="s">
        <v>1000</v>
      </c>
      <c r="E17292" s="23">
        <v>44805</v>
      </c>
      <c r="F17292">
        <v>3.5</v>
      </c>
      <c r="G17292">
        <v>4</v>
      </c>
      <c r="I17292">
        <v>17</v>
      </c>
      <c r="J17292">
        <v>18</v>
      </c>
      <c r="L17292">
        <v>21</v>
      </c>
      <c r="N17292">
        <v>17</v>
      </c>
      <c r="P17292">
        <v>0</v>
      </c>
      <c r="Q17292">
        <v>1</v>
      </c>
      <c r="S17292">
        <v>0</v>
      </c>
    </row>
    <row r="17293" spans="1:19" x14ac:dyDescent="0.2">
      <c r="A17293" t="s">
        <v>35718</v>
      </c>
      <c r="B17293" t="s">
        <v>35530</v>
      </c>
      <c r="C17293" t="s">
        <v>900</v>
      </c>
      <c r="D17293" t="s">
        <v>1000</v>
      </c>
      <c r="E17293" s="23">
        <v>44805</v>
      </c>
      <c r="F17293">
        <v>1</v>
      </c>
      <c r="G17293">
        <v>3</v>
      </c>
      <c r="I17293">
        <v>5</v>
      </c>
      <c r="J17293">
        <v>6</v>
      </c>
      <c r="L17293">
        <v>17</v>
      </c>
      <c r="N17293">
        <v>4</v>
      </c>
      <c r="P17293">
        <v>0</v>
      </c>
      <c r="Q17293">
        <v>0</v>
      </c>
      <c r="S17293">
        <v>1</v>
      </c>
    </row>
    <row r="17294" spans="1:19" x14ac:dyDescent="0.2">
      <c r="A17294" t="s">
        <v>35719</v>
      </c>
      <c r="B17294" t="s">
        <v>35531</v>
      </c>
      <c r="C17294" t="s">
        <v>905</v>
      </c>
      <c r="D17294" t="s">
        <v>1000</v>
      </c>
      <c r="E17294" s="23">
        <v>44805</v>
      </c>
      <c r="F17294">
        <v>0</v>
      </c>
      <c r="G17294">
        <v>0</v>
      </c>
      <c r="I17294">
        <v>0</v>
      </c>
      <c r="J17294">
        <v>0</v>
      </c>
      <c r="L17294">
        <v>0</v>
      </c>
      <c r="N17294">
        <v>0</v>
      </c>
      <c r="P17294">
        <v>0</v>
      </c>
      <c r="Q17294">
        <v>0</v>
      </c>
      <c r="S17294">
        <v>0</v>
      </c>
    </row>
    <row r="17295" spans="1:19" x14ac:dyDescent="0.2">
      <c r="A17295" t="s">
        <v>35720</v>
      </c>
      <c r="B17295" t="s">
        <v>35532</v>
      </c>
      <c r="C17295" t="s">
        <v>316</v>
      </c>
      <c r="D17295" t="s">
        <v>1000</v>
      </c>
      <c r="E17295" s="23">
        <v>44805</v>
      </c>
      <c r="F17295">
        <v>2.5</v>
      </c>
      <c r="G17295">
        <v>5</v>
      </c>
      <c r="I17295">
        <v>4</v>
      </c>
      <c r="J17295">
        <v>13</v>
      </c>
      <c r="L17295">
        <v>28</v>
      </c>
      <c r="N17295">
        <v>4</v>
      </c>
      <c r="P17295">
        <v>1</v>
      </c>
      <c r="Q17295">
        <v>1</v>
      </c>
      <c r="S17295">
        <v>0</v>
      </c>
    </row>
    <row r="17296" spans="1:19" x14ac:dyDescent="0.2">
      <c r="A17296" t="s">
        <v>35721</v>
      </c>
      <c r="B17296" t="s">
        <v>35533</v>
      </c>
      <c r="C17296" t="s">
        <v>218</v>
      </c>
      <c r="D17296" t="s">
        <v>1000</v>
      </c>
      <c r="E17296" s="23">
        <v>44805</v>
      </c>
      <c r="F17296">
        <v>0</v>
      </c>
      <c r="G17296">
        <v>0</v>
      </c>
      <c r="I17296">
        <v>0</v>
      </c>
      <c r="J17296">
        <v>0</v>
      </c>
      <c r="L17296">
        <v>0</v>
      </c>
      <c r="N17296">
        <v>0</v>
      </c>
      <c r="P17296">
        <v>0</v>
      </c>
      <c r="Q17296">
        <v>0</v>
      </c>
      <c r="S17296">
        <v>0</v>
      </c>
    </row>
    <row r="17297" spans="1:19" x14ac:dyDescent="0.2">
      <c r="A17297" t="s">
        <v>35722</v>
      </c>
      <c r="B17297" t="s">
        <v>35534</v>
      </c>
      <c r="C17297" t="s">
        <v>202</v>
      </c>
      <c r="D17297" t="s">
        <v>1000</v>
      </c>
      <c r="E17297" s="23">
        <v>44805</v>
      </c>
      <c r="F17297">
        <v>3.5</v>
      </c>
      <c r="G17297">
        <v>7</v>
      </c>
      <c r="I17297">
        <v>50</v>
      </c>
      <c r="J17297">
        <v>36</v>
      </c>
      <c r="L17297">
        <v>76</v>
      </c>
      <c r="N17297">
        <v>50</v>
      </c>
      <c r="P17297">
        <v>0</v>
      </c>
      <c r="Q17297">
        <v>0</v>
      </c>
      <c r="S17297">
        <v>0</v>
      </c>
    </row>
    <row r="17298" spans="1:19" x14ac:dyDescent="0.2">
      <c r="A17298" t="s">
        <v>35723</v>
      </c>
      <c r="B17298" t="s">
        <v>35535</v>
      </c>
      <c r="C17298" t="s">
        <v>347</v>
      </c>
      <c r="D17298" t="s">
        <v>1000</v>
      </c>
      <c r="E17298" s="23">
        <v>44805</v>
      </c>
      <c r="F17298">
        <v>0</v>
      </c>
      <c r="G17298">
        <v>0</v>
      </c>
      <c r="I17298">
        <v>0</v>
      </c>
      <c r="J17298">
        <v>0</v>
      </c>
      <c r="L17298">
        <v>0</v>
      </c>
      <c r="N17298">
        <v>0</v>
      </c>
      <c r="P17298">
        <v>0</v>
      </c>
      <c r="Q17298">
        <v>0</v>
      </c>
      <c r="S17298">
        <v>0</v>
      </c>
    </row>
    <row r="17299" spans="1:19" x14ac:dyDescent="0.2">
      <c r="A17299" t="s">
        <v>35724</v>
      </c>
      <c r="B17299" t="s">
        <v>35536</v>
      </c>
      <c r="C17299" t="s">
        <v>224</v>
      </c>
      <c r="D17299" t="s">
        <v>1000</v>
      </c>
      <c r="E17299" s="23">
        <v>44805</v>
      </c>
      <c r="F17299">
        <v>0</v>
      </c>
      <c r="G17299">
        <v>0</v>
      </c>
      <c r="I17299">
        <v>0</v>
      </c>
      <c r="J17299">
        <v>0</v>
      </c>
      <c r="L17299">
        <v>0</v>
      </c>
      <c r="N17299">
        <v>0</v>
      </c>
      <c r="P17299">
        <v>0</v>
      </c>
      <c r="Q17299">
        <v>0</v>
      </c>
      <c r="S17299">
        <v>0</v>
      </c>
    </row>
    <row r="17300" spans="1:19" x14ac:dyDescent="0.2">
      <c r="A17300" t="s">
        <v>35725</v>
      </c>
      <c r="B17300" t="s">
        <v>35537</v>
      </c>
      <c r="C17300" t="s">
        <v>345</v>
      </c>
      <c r="D17300" t="s">
        <v>1000</v>
      </c>
      <c r="E17300" s="23">
        <v>44805</v>
      </c>
      <c r="F17300">
        <v>0</v>
      </c>
      <c r="G17300">
        <v>0</v>
      </c>
      <c r="I17300">
        <v>0</v>
      </c>
      <c r="J17300">
        <v>0</v>
      </c>
      <c r="L17300">
        <v>0</v>
      </c>
      <c r="N17300">
        <v>0</v>
      </c>
      <c r="P17300">
        <v>0</v>
      </c>
      <c r="Q17300">
        <v>0</v>
      </c>
      <c r="S17300">
        <v>0</v>
      </c>
    </row>
    <row r="17301" spans="1:19" x14ac:dyDescent="0.2">
      <c r="A17301" t="s">
        <v>35726</v>
      </c>
      <c r="B17301" t="s">
        <v>35538</v>
      </c>
      <c r="C17301" t="s">
        <v>226</v>
      </c>
      <c r="D17301" t="s">
        <v>1000</v>
      </c>
      <c r="E17301" s="23">
        <v>44805</v>
      </c>
      <c r="F17301">
        <v>4</v>
      </c>
      <c r="G17301">
        <v>3.5</v>
      </c>
      <c r="I17301">
        <v>43</v>
      </c>
      <c r="J17301">
        <v>56</v>
      </c>
      <c r="L17301">
        <v>49</v>
      </c>
      <c r="N17301">
        <v>38</v>
      </c>
      <c r="P17301">
        <v>0</v>
      </c>
      <c r="Q17301">
        <v>2</v>
      </c>
      <c r="S17301">
        <v>5</v>
      </c>
    </row>
    <row r="17302" spans="1:19" x14ac:dyDescent="0.2">
      <c r="A17302" t="s">
        <v>35727</v>
      </c>
      <c r="B17302" t="s">
        <v>35539</v>
      </c>
      <c r="C17302" t="s">
        <v>231</v>
      </c>
      <c r="D17302" t="s">
        <v>1000</v>
      </c>
      <c r="E17302" s="23">
        <v>44805</v>
      </c>
      <c r="F17302">
        <v>11.5</v>
      </c>
      <c r="G17302">
        <v>8</v>
      </c>
      <c r="I17302">
        <v>75</v>
      </c>
      <c r="J17302">
        <v>131</v>
      </c>
      <c r="L17302">
        <v>91</v>
      </c>
      <c r="N17302">
        <v>75</v>
      </c>
      <c r="P17302">
        <v>0</v>
      </c>
      <c r="Q17302">
        <v>0</v>
      </c>
      <c r="S17302">
        <v>0</v>
      </c>
    </row>
    <row r="17303" spans="1:19" x14ac:dyDescent="0.2">
      <c r="A17303" t="s">
        <v>35728</v>
      </c>
      <c r="B17303" t="s">
        <v>35540</v>
      </c>
      <c r="C17303" t="s">
        <v>216</v>
      </c>
      <c r="D17303" t="s">
        <v>1000</v>
      </c>
      <c r="E17303" s="23">
        <v>44805</v>
      </c>
      <c r="F17303">
        <v>8</v>
      </c>
      <c r="G17303">
        <v>8.5</v>
      </c>
      <c r="I17303">
        <v>54</v>
      </c>
      <c r="J17303">
        <v>80</v>
      </c>
      <c r="L17303">
        <v>85</v>
      </c>
      <c r="N17303">
        <v>49</v>
      </c>
      <c r="P17303">
        <v>14</v>
      </c>
      <c r="Q17303">
        <v>14</v>
      </c>
      <c r="S17303">
        <v>5</v>
      </c>
    </row>
    <row r="17304" spans="1:19" x14ac:dyDescent="0.2">
      <c r="A17304" t="s">
        <v>35729</v>
      </c>
      <c r="B17304" t="s">
        <v>35541</v>
      </c>
      <c r="C17304" t="s">
        <v>233</v>
      </c>
      <c r="D17304" t="s">
        <v>1000</v>
      </c>
      <c r="E17304" s="23">
        <v>44805</v>
      </c>
      <c r="F17304">
        <v>0</v>
      </c>
      <c r="G17304">
        <v>0</v>
      </c>
      <c r="I17304">
        <v>0</v>
      </c>
      <c r="J17304">
        <v>0</v>
      </c>
      <c r="L17304">
        <v>0</v>
      </c>
      <c r="N17304">
        <v>0</v>
      </c>
      <c r="P17304">
        <v>0</v>
      </c>
      <c r="Q17304">
        <v>0</v>
      </c>
      <c r="S17304">
        <v>0</v>
      </c>
    </row>
    <row r="17305" spans="1:19" x14ac:dyDescent="0.2">
      <c r="A17305" t="s">
        <v>35730</v>
      </c>
      <c r="B17305" t="s">
        <v>35542</v>
      </c>
      <c r="C17305" t="s">
        <v>219</v>
      </c>
      <c r="D17305" t="s">
        <v>1000</v>
      </c>
      <c r="E17305" s="23">
        <v>44805</v>
      </c>
      <c r="F17305">
        <v>0</v>
      </c>
      <c r="G17305">
        <v>0</v>
      </c>
      <c r="I17305">
        <v>0</v>
      </c>
      <c r="J17305">
        <v>0</v>
      </c>
      <c r="L17305">
        <v>0</v>
      </c>
      <c r="N17305">
        <v>0</v>
      </c>
      <c r="P17305">
        <v>0</v>
      </c>
      <c r="Q17305">
        <v>0</v>
      </c>
      <c r="S17305">
        <v>0</v>
      </c>
    </row>
    <row r="17306" spans="1:19" x14ac:dyDescent="0.2">
      <c r="A17306" t="s">
        <v>35731</v>
      </c>
      <c r="B17306" t="s">
        <v>35543</v>
      </c>
      <c r="C17306" t="s">
        <v>340</v>
      </c>
      <c r="D17306" t="s">
        <v>1000</v>
      </c>
      <c r="E17306" s="23">
        <v>44805</v>
      </c>
      <c r="F17306">
        <v>2</v>
      </c>
      <c r="G17306">
        <v>2</v>
      </c>
      <c r="I17306">
        <v>10</v>
      </c>
      <c r="J17306">
        <v>22</v>
      </c>
      <c r="L17306">
        <v>22</v>
      </c>
      <c r="N17306">
        <v>10</v>
      </c>
      <c r="P17306">
        <v>3</v>
      </c>
      <c r="Q17306">
        <v>4</v>
      </c>
      <c r="S17306">
        <v>0</v>
      </c>
    </row>
    <row r="17307" spans="1:19" x14ac:dyDescent="0.2">
      <c r="A17307" t="s">
        <v>35732</v>
      </c>
      <c r="B17307" t="s">
        <v>35544</v>
      </c>
      <c r="C17307" t="s">
        <v>350</v>
      </c>
      <c r="D17307" t="s">
        <v>1000</v>
      </c>
      <c r="E17307" s="23">
        <v>44805</v>
      </c>
      <c r="F17307">
        <v>0</v>
      </c>
      <c r="G17307">
        <v>0</v>
      </c>
      <c r="I17307">
        <v>0</v>
      </c>
      <c r="J17307">
        <v>0</v>
      </c>
      <c r="L17307">
        <v>0</v>
      </c>
      <c r="N17307">
        <v>0</v>
      </c>
      <c r="P17307">
        <v>0</v>
      </c>
      <c r="Q17307">
        <v>0</v>
      </c>
      <c r="S17307">
        <v>0</v>
      </c>
    </row>
    <row r="17308" spans="1:19" x14ac:dyDescent="0.2">
      <c r="A17308" t="s">
        <v>35733</v>
      </c>
      <c r="B17308" t="s">
        <v>35545</v>
      </c>
      <c r="C17308" t="s">
        <v>351</v>
      </c>
      <c r="D17308" t="s">
        <v>1000</v>
      </c>
      <c r="E17308" s="23">
        <v>44805</v>
      </c>
      <c r="F17308">
        <v>0</v>
      </c>
      <c r="G17308">
        <v>0</v>
      </c>
      <c r="I17308">
        <v>0</v>
      </c>
      <c r="J17308">
        <v>0</v>
      </c>
      <c r="L17308">
        <v>0</v>
      </c>
      <c r="N17308">
        <v>0</v>
      </c>
      <c r="P17308">
        <v>0</v>
      </c>
      <c r="Q17308">
        <v>0</v>
      </c>
      <c r="S17308">
        <v>0</v>
      </c>
    </row>
    <row r="17309" spans="1:19" x14ac:dyDescent="0.2">
      <c r="A17309" t="s">
        <v>35734</v>
      </c>
      <c r="B17309" t="s">
        <v>35546</v>
      </c>
      <c r="C17309" t="s">
        <v>352</v>
      </c>
      <c r="D17309" t="s">
        <v>1000</v>
      </c>
      <c r="E17309" s="23">
        <v>44805</v>
      </c>
      <c r="F17309">
        <v>0</v>
      </c>
      <c r="G17309">
        <v>0</v>
      </c>
      <c r="I17309">
        <v>0</v>
      </c>
      <c r="J17309">
        <v>0</v>
      </c>
      <c r="L17309">
        <v>0</v>
      </c>
      <c r="N17309">
        <v>0</v>
      </c>
      <c r="P17309">
        <v>0</v>
      </c>
      <c r="Q17309">
        <v>0</v>
      </c>
      <c r="S17309">
        <v>0</v>
      </c>
    </row>
    <row r="17310" spans="1:19" x14ac:dyDescent="0.2">
      <c r="A17310" t="s">
        <v>35735</v>
      </c>
      <c r="B17310" t="s">
        <v>35547</v>
      </c>
      <c r="C17310" t="s">
        <v>353</v>
      </c>
      <c r="D17310" t="s">
        <v>1000</v>
      </c>
      <c r="E17310" s="23">
        <v>44805</v>
      </c>
      <c r="F17310">
        <v>0</v>
      </c>
      <c r="G17310">
        <v>0</v>
      </c>
      <c r="I17310">
        <v>0</v>
      </c>
      <c r="J17310">
        <v>0</v>
      </c>
      <c r="L17310">
        <v>0</v>
      </c>
      <c r="N17310">
        <v>0</v>
      </c>
      <c r="P17310">
        <v>0</v>
      </c>
      <c r="Q17310">
        <v>0</v>
      </c>
      <c r="S17310">
        <v>0</v>
      </c>
    </row>
    <row r="17311" spans="1:19" x14ac:dyDescent="0.2">
      <c r="A17311" t="s">
        <v>35736</v>
      </c>
      <c r="B17311" t="s">
        <v>35548</v>
      </c>
      <c r="C17311" t="s">
        <v>386</v>
      </c>
      <c r="D17311" t="s">
        <v>1000</v>
      </c>
      <c r="E17311" s="23">
        <v>44805</v>
      </c>
      <c r="F17311">
        <v>0</v>
      </c>
      <c r="G17311">
        <v>0</v>
      </c>
      <c r="I17311">
        <v>0</v>
      </c>
      <c r="J17311">
        <v>0</v>
      </c>
      <c r="L17311">
        <v>0</v>
      </c>
      <c r="N17311">
        <v>0</v>
      </c>
      <c r="P17311">
        <v>0</v>
      </c>
      <c r="Q17311">
        <v>0</v>
      </c>
      <c r="S17311">
        <v>0</v>
      </c>
    </row>
    <row r="17312" spans="1:19" x14ac:dyDescent="0.2">
      <c r="A17312" t="s">
        <v>35737</v>
      </c>
      <c r="B17312" t="s">
        <v>35549</v>
      </c>
      <c r="C17312" t="s">
        <v>354</v>
      </c>
      <c r="D17312" t="s">
        <v>1000</v>
      </c>
      <c r="E17312" s="23">
        <v>44805</v>
      </c>
      <c r="F17312">
        <v>1.5</v>
      </c>
      <c r="G17312">
        <v>5</v>
      </c>
      <c r="I17312">
        <v>2</v>
      </c>
      <c r="J17312">
        <v>8</v>
      </c>
      <c r="L17312">
        <v>29</v>
      </c>
      <c r="N17312">
        <v>2</v>
      </c>
      <c r="P17312">
        <v>1</v>
      </c>
      <c r="Q17312">
        <v>2</v>
      </c>
      <c r="S17312">
        <v>0</v>
      </c>
    </row>
    <row r="17313" spans="1:19" x14ac:dyDescent="0.2">
      <c r="A17313" t="s">
        <v>35738</v>
      </c>
      <c r="B17313" t="s">
        <v>35550</v>
      </c>
      <c r="C17313" t="s">
        <v>355</v>
      </c>
      <c r="D17313" t="s">
        <v>1000</v>
      </c>
      <c r="E17313" s="23">
        <v>44805</v>
      </c>
      <c r="F17313">
        <v>1.5</v>
      </c>
      <c r="G17313">
        <v>2</v>
      </c>
      <c r="I17313">
        <v>4</v>
      </c>
      <c r="J17313">
        <v>8</v>
      </c>
      <c r="L17313">
        <v>11</v>
      </c>
      <c r="N17313">
        <v>4</v>
      </c>
      <c r="P17313">
        <v>0</v>
      </c>
      <c r="Q17313">
        <v>0</v>
      </c>
      <c r="S17313">
        <v>0</v>
      </c>
    </row>
    <row r="17314" spans="1:19" x14ac:dyDescent="0.2">
      <c r="A17314" t="s">
        <v>35739</v>
      </c>
      <c r="B17314" t="s">
        <v>35551</v>
      </c>
      <c r="C17314" t="s">
        <v>228</v>
      </c>
      <c r="D17314" t="s">
        <v>1002</v>
      </c>
      <c r="E17314" s="23">
        <v>44805</v>
      </c>
      <c r="F17314">
        <v>0</v>
      </c>
      <c r="G17314">
        <v>0</v>
      </c>
      <c r="I17314">
        <v>0</v>
      </c>
      <c r="J17314">
        <v>0</v>
      </c>
      <c r="L17314">
        <v>0</v>
      </c>
      <c r="N17314">
        <v>0</v>
      </c>
      <c r="P17314">
        <v>0</v>
      </c>
      <c r="Q17314">
        <v>0</v>
      </c>
      <c r="S17314">
        <v>0</v>
      </c>
    </row>
    <row r="17315" spans="1:19" x14ac:dyDescent="0.2">
      <c r="A17315" t="s">
        <v>35740</v>
      </c>
      <c r="B17315" t="s">
        <v>35552</v>
      </c>
      <c r="C17315" t="s">
        <v>211</v>
      </c>
      <c r="D17315" t="s">
        <v>1002</v>
      </c>
      <c r="E17315" s="23">
        <v>44805</v>
      </c>
      <c r="F17315">
        <v>0</v>
      </c>
      <c r="G17315">
        <v>0</v>
      </c>
      <c r="I17315">
        <v>0</v>
      </c>
      <c r="J17315">
        <v>0</v>
      </c>
      <c r="L17315">
        <v>0</v>
      </c>
      <c r="N17315">
        <v>0</v>
      </c>
      <c r="P17315">
        <v>0</v>
      </c>
      <c r="Q17315">
        <v>0</v>
      </c>
      <c r="S17315">
        <v>0</v>
      </c>
    </row>
    <row r="17316" spans="1:19" x14ac:dyDescent="0.2">
      <c r="A17316" t="s">
        <v>35741</v>
      </c>
      <c r="B17316" t="s">
        <v>35553</v>
      </c>
      <c r="C17316" t="s">
        <v>213</v>
      </c>
      <c r="D17316" t="s">
        <v>1002</v>
      </c>
      <c r="E17316" s="23">
        <v>44805</v>
      </c>
      <c r="F17316">
        <v>0</v>
      </c>
      <c r="G17316">
        <v>0</v>
      </c>
      <c r="I17316">
        <v>0</v>
      </c>
      <c r="J17316">
        <v>0</v>
      </c>
      <c r="L17316">
        <v>0</v>
      </c>
      <c r="N17316">
        <v>0</v>
      </c>
      <c r="P17316">
        <v>0</v>
      </c>
      <c r="Q17316">
        <v>0</v>
      </c>
      <c r="S17316">
        <v>0</v>
      </c>
    </row>
    <row r="17317" spans="1:19" x14ac:dyDescent="0.2">
      <c r="A17317" t="s">
        <v>35742</v>
      </c>
      <c r="B17317" t="s">
        <v>35554</v>
      </c>
      <c r="C17317" t="s">
        <v>229</v>
      </c>
      <c r="D17317" t="s">
        <v>1002</v>
      </c>
      <c r="E17317" s="23">
        <v>44805</v>
      </c>
      <c r="F17317">
        <v>0</v>
      </c>
      <c r="G17317">
        <v>0</v>
      </c>
      <c r="I17317">
        <v>0</v>
      </c>
      <c r="J17317">
        <v>0</v>
      </c>
      <c r="L17317">
        <v>0</v>
      </c>
      <c r="N17317">
        <v>0</v>
      </c>
      <c r="P17317">
        <v>0</v>
      </c>
      <c r="Q17317">
        <v>0</v>
      </c>
      <c r="S17317">
        <v>0</v>
      </c>
    </row>
    <row r="17318" spans="1:19" x14ac:dyDescent="0.2">
      <c r="A17318" t="s">
        <v>35743</v>
      </c>
      <c r="B17318" t="s">
        <v>35555</v>
      </c>
      <c r="C17318" t="s">
        <v>1051</v>
      </c>
      <c r="D17318" t="s">
        <v>1002</v>
      </c>
      <c r="E17318" s="23">
        <v>44805</v>
      </c>
      <c r="F17318">
        <v>0</v>
      </c>
      <c r="G17318">
        <v>0</v>
      </c>
      <c r="I17318">
        <v>0</v>
      </c>
      <c r="J17318">
        <v>0</v>
      </c>
      <c r="L17318">
        <v>0</v>
      </c>
      <c r="N17318">
        <v>0</v>
      </c>
      <c r="P17318">
        <v>0</v>
      </c>
      <c r="Q17318">
        <v>0</v>
      </c>
      <c r="S17318">
        <v>0</v>
      </c>
    </row>
    <row r="17319" spans="1:19" x14ac:dyDescent="0.2">
      <c r="A17319" t="s">
        <v>35744</v>
      </c>
      <c r="B17319" t="s">
        <v>35556</v>
      </c>
      <c r="C17319" t="s">
        <v>1049</v>
      </c>
      <c r="D17319" t="s">
        <v>1002</v>
      </c>
      <c r="E17319" s="23">
        <v>44805</v>
      </c>
      <c r="F17319">
        <v>0</v>
      </c>
      <c r="G17319">
        <v>0</v>
      </c>
      <c r="I17319">
        <v>0</v>
      </c>
      <c r="J17319">
        <v>0</v>
      </c>
      <c r="L17319">
        <v>0</v>
      </c>
      <c r="N17319">
        <v>0</v>
      </c>
      <c r="P17319">
        <v>0</v>
      </c>
      <c r="Q17319">
        <v>0</v>
      </c>
      <c r="S17319">
        <v>0</v>
      </c>
    </row>
    <row r="17320" spans="1:19" x14ac:dyDescent="0.2">
      <c r="A17320" t="s">
        <v>35745</v>
      </c>
      <c r="B17320" t="s">
        <v>35557</v>
      </c>
      <c r="C17320" t="s">
        <v>25343</v>
      </c>
      <c r="D17320" t="s">
        <v>1002</v>
      </c>
      <c r="E17320" s="23">
        <v>44805</v>
      </c>
      <c r="F17320">
        <v>0</v>
      </c>
      <c r="G17320">
        <v>0</v>
      </c>
      <c r="I17320">
        <v>0</v>
      </c>
      <c r="J17320">
        <v>0</v>
      </c>
      <c r="L17320">
        <v>0</v>
      </c>
      <c r="N17320">
        <v>0</v>
      </c>
      <c r="P17320">
        <v>0</v>
      </c>
      <c r="Q17320">
        <v>0</v>
      </c>
      <c r="S17320">
        <v>0</v>
      </c>
    </row>
    <row r="17321" spans="1:19" x14ac:dyDescent="0.2">
      <c r="A17321" t="s">
        <v>35746</v>
      </c>
      <c r="B17321" t="s">
        <v>35558</v>
      </c>
      <c r="C17321" t="s">
        <v>25698</v>
      </c>
      <c r="D17321" t="s">
        <v>1002</v>
      </c>
      <c r="E17321" s="23">
        <v>44805</v>
      </c>
      <c r="F17321">
        <v>2</v>
      </c>
      <c r="G17321">
        <v>3</v>
      </c>
      <c r="I17321">
        <v>12</v>
      </c>
      <c r="J17321">
        <v>12</v>
      </c>
      <c r="L17321">
        <v>18</v>
      </c>
      <c r="N17321">
        <v>9</v>
      </c>
      <c r="P17321">
        <v>1</v>
      </c>
      <c r="Q17321">
        <v>1</v>
      </c>
      <c r="S17321">
        <v>3</v>
      </c>
    </row>
    <row r="17322" spans="1:19" x14ac:dyDescent="0.2">
      <c r="A17322" t="s">
        <v>35747</v>
      </c>
      <c r="B17322" t="s">
        <v>35559</v>
      </c>
      <c r="C17322" t="s">
        <v>959</v>
      </c>
      <c r="D17322" t="s">
        <v>1002</v>
      </c>
      <c r="E17322" s="23">
        <v>44805</v>
      </c>
      <c r="F17322">
        <v>0</v>
      </c>
      <c r="G17322">
        <v>0</v>
      </c>
      <c r="I17322">
        <v>0</v>
      </c>
      <c r="J17322">
        <v>0</v>
      </c>
      <c r="L17322">
        <v>0</v>
      </c>
      <c r="N17322">
        <v>0</v>
      </c>
      <c r="P17322">
        <v>0</v>
      </c>
      <c r="Q17322">
        <v>0</v>
      </c>
      <c r="S17322">
        <v>0</v>
      </c>
    </row>
    <row r="17323" spans="1:19" x14ac:dyDescent="0.2">
      <c r="A17323" t="s">
        <v>35748</v>
      </c>
      <c r="B17323" t="s">
        <v>35560</v>
      </c>
      <c r="C17323" t="s">
        <v>205</v>
      </c>
      <c r="D17323" t="s">
        <v>1002</v>
      </c>
      <c r="E17323" s="23">
        <v>44805</v>
      </c>
      <c r="F17323">
        <v>0</v>
      </c>
      <c r="G17323">
        <v>0</v>
      </c>
      <c r="I17323">
        <v>0</v>
      </c>
      <c r="J17323">
        <v>0</v>
      </c>
      <c r="L17323">
        <v>0</v>
      </c>
      <c r="N17323">
        <v>0</v>
      </c>
      <c r="P17323">
        <v>0</v>
      </c>
      <c r="Q17323">
        <v>0</v>
      </c>
      <c r="S17323">
        <v>0</v>
      </c>
    </row>
    <row r="17324" spans="1:19" x14ac:dyDescent="0.2">
      <c r="A17324" t="s">
        <v>35749</v>
      </c>
      <c r="B17324" t="s">
        <v>35561</v>
      </c>
      <c r="C17324" t="s">
        <v>384</v>
      </c>
      <c r="D17324" t="s">
        <v>1002</v>
      </c>
      <c r="E17324" s="23">
        <v>44805</v>
      </c>
      <c r="F17324">
        <v>0</v>
      </c>
      <c r="G17324">
        <v>0</v>
      </c>
      <c r="I17324">
        <v>0</v>
      </c>
      <c r="J17324">
        <v>0</v>
      </c>
      <c r="L17324">
        <v>0</v>
      </c>
      <c r="N17324">
        <v>0</v>
      </c>
      <c r="P17324">
        <v>0</v>
      </c>
      <c r="Q17324">
        <v>0</v>
      </c>
      <c r="S17324">
        <v>0</v>
      </c>
    </row>
    <row r="17325" spans="1:19" x14ac:dyDescent="0.2">
      <c r="A17325" t="s">
        <v>35750</v>
      </c>
      <c r="B17325" t="s">
        <v>35562</v>
      </c>
      <c r="C17325" t="s">
        <v>210</v>
      </c>
      <c r="D17325" t="s">
        <v>1002</v>
      </c>
      <c r="E17325" s="23">
        <v>44805</v>
      </c>
      <c r="F17325">
        <v>0</v>
      </c>
      <c r="G17325">
        <v>0</v>
      </c>
      <c r="I17325">
        <v>0</v>
      </c>
      <c r="J17325">
        <v>0</v>
      </c>
      <c r="L17325">
        <v>0</v>
      </c>
      <c r="N17325">
        <v>0</v>
      </c>
      <c r="P17325">
        <v>0</v>
      </c>
      <c r="Q17325">
        <v>0</v>
      </c>
      <c r="S17325">
        <v>0</v>
      </c>
    </row>
    <row r="17326" spans="1:19" x14ac:dyDescent="0.2">
      <c r="A17326" t="s">
        <v>35751</v>
      </c>
      <c r="B17326" t="s">
        <v>35563</v>
      </c>
      <c r="C17326" t="s">
        <v>215</v>
      </c>
      <c r="D17326" t="s">
        <v>1002</v>
      </c>
      <c r="E17326" s="23">
        <v>44805</v>
      </c>
      <c r="F17326">
        <v>6</v>
      </c>
      <c r="G17326">
        <v>7</v>
      </c>
      <c r="I17326">
        <v>28</v>
      </c>
      <c r="J17326">
        <v>36</v>
      </c>
      <c r="L17326">
        <v>39</v>
      </c>
      <c r="N17326">
        <v>20</v>
      </c>
      <c r="P17326">
        <v>5</v>
      </c>
      <c r="Q17326">
        <v>6</v>
      </c>
      <c r="S17326">
        <v>8</v>
      </c>
    </row>
    <row r="17327" spans="1:19" x14ac:dyDescent="0.2">
      <c r="A17327" t="s">
        <v>35752</v>
      </c>
      <c r="B17327" t="s">
        <v>35564</v>
      </c>
      <c r="C17327" t="s">
        <v>960</v>
      </c>
      <c r="D17327" t="s">
        <v>1002</v>
      </c>
      <c r="E17327" s="23">
        <v>44805</v>
      </c>
      <c r="F17327">
        <v>0</v>
      </c>
      <c r="G17327">
        <v>0</v>
      </c>
      <c r="I17327">
        <v>0</v>
      </c>
      <c r="J17327">
        <v>0</v>
      </c>
      <c r="L17327">
        <v>0</v>
      </c>
      <c r="N17327">
        <v>0</v>
      </c>
      <c r="P17327">
        <v>0</v>
      </c>
      <c r="Q17327">
        <v>0</v>
      </c>
      <c r="S17327">
        <v>0</v>
      </c>
    </row>
    <row r="17328" spans="1:19" x14ac:dyDescent="0.2">
      <c r="A17328" t="s">
        <v>35753</v>
      </c>
      <c r="B17328" t="s">
        <v>35565</v>
      </c>
      <c r="C17328" t="s">
        <v>961</v>
      </c>
      <c r="D17328" t="s">
        <v>1002</v>
      </c>
      <c r="E17328" s="23">
        <v>44805</v>
      </c>
      <c r="F17328">
        <v>3</v>
      </c>
      <c r="G17328">
        <v>4</v>
      </c>
      <c r="I17328">
        <v>12</v>
      </c>
      <c r="J17328">
        <v>15</v>
      </c>
      <c r="L17328">
        <v>20</v>
      </c>
      <c r="N17328">
        <v>8</v>
      </c>
      <c r="P17328">
        <v>4</v>
      </c>
      <c r="Q17328">
        <v>4</v>
      </c>
      <c r="S17328">
        <v>4</v>
      </c>
    </row>
    <row r="17329" spans="1:19" x14ac:dyDescent="0.2">
      <c r="A17329" t="s">
        <v>35754</v>
      </c>
      <c r="B17329" t="s">
        <v>35566</v>
      </c>
      <c r="C17329" t="s">
        <v>221</v>
      </c>
      <c r="D17329" t="s">
        <v>1002</v>
      </c>
      <c r="E17329" s="23">
        <v>44805</v>
      </c>
      <c r="F17329">
        <v>0</v>
      </c>
      <c r="G17329">
        <v>0</v>
      </c>
      <c r="I17329">
        <v>0</v>
      </c>
      <c r="J17329">
        <v>0</v>
      </c>
      <c r="L17329">
        <v>0</v>
      </c>
      <c r="N17329">
        <v>0</v>
      </c>
      <c r="P17329">
        <v>0</v>
      </c>
      <c r="Q17329">
        <v>0</v>
      </c>
      <c r="S17329">
        <v>0</v>
      </c>
    </row>
    <row r="17330" spans="1:19" x14ac:dyDescent="0.2">
      <c r="A17330" t="s">
        <v>35755</v>
      </c>
      <c r="B17330" t="s">
        <v>35567</v>
      </c>
      <c r="C17330" t="s">
        <v>222</v>
      </c>
      <c r="D17330" t="s">
        <v>1002</v>
      </c>
      <c r="E17330" s="23">
        <v>44805</v>
      </c>
      <c r="F17330">
        <v>0</v>
      </c>
      <c r="G17330">
        <v>0</v>
      </c>
      <c r="I17330">
        <v>0</v>
      </c>
      <c r="J17330">
        <v>0</v>
      </c>
      <c r="L17330">
        <v>0</v>
      </c>
      <c r="N17330">
        <v>0</v>
      </c>
      <c r="P17330">
        <v>0</v>
      </c>
      <c r="Q17330">
        <v>0</v>
      </c>
      <c r="S17330">
        <v>0</v>
      </c>
    </row>
    <row r="17331" spans="1:19" x14ac:dyDescent="0.2">
      <c r="A17331" t="s">
        <v>35756</v>
      </c>
      <c r="B17331" t="s">
        <v>35568</v>
      </c>
      <c r="C17331" t="s">
        <v>25359</v>
      </c>
      <c r="D17331" t="s">
        <v>1002</v>
      </c>
      <c r="E17331" s="23">
        <v>44805</v>
      </c>
      <c r="F17331">
        <v>0</v>
      </c>
      <c r="G17331">
        <v>0</v>
      </c>
      <c r="I17331">
        <v>0</v>
      </c>
      <c r="J17331">
        <v>0</v>
      </c>
      <c r="L17331">
        <v>0</v>
      </c>
      <c r="N17331">
        <v>0</v>
      </c>
      <c r="P17331">
        <v>0</v>
      </c>
      <c r="Q17331">
        <v>0</v>
      </c>
      <c r="S17331">
        <v>0</v>
      </c>
    </row>
    <row r="17332" spans="1:19" x14ac:dyDescent="0.2">
      <c r="A17332" t="s">
        <v>35757</v>
      </c>
      <c r="B17332" t="s">
        <v>35569</v>
      </c>
      <c r="C17332" t="s">
        <v>200</v>
      </c>
      <c r="D17332" t="s">
        <v>1002</v>
      </c>
      <c r="E17332" s="23">
        <v>44805</v>
      </c>
      <c r="F17332">
        <v>0</v>
      </c>
      <c r="G17332">
        <v>0</v>
      </c>
      <c r="I17332">
        <v>0</v>
      </c>
      <c r="J17332">
        <v>0</v>
      </c>
      <c r="L17332">
        <v>0</v>
      </c>
      <c r="N17332">
        <v>0</v>
      </c>
      <c r="P17332">
        <v>0</v>
      </c>
      <c r="Q17332">
        <v>0</v>
      </c>
      <c r="S17332">
        <v>0</v>
      </c>
    </row>
    <row r="17333" spans="1:19" x14ac:dyDescent="0.2">
      <c r="A17333" t="s">
        <v>35758</v>
      </c>
      <c r="B17333" t="s">
        <v>35570</v>
      </c>
      <c r="C17333" t="s">
        <v>204</v>
      </c>
      <c r="D17333" t="s">
        <v>1002</v>
      </c>
      <c r="E17333" s="23">
        <v>44805</v>
      </c>
      <c r="F17333">
        <v>0</v>
      </c>
      <c r="G17333">
        <v>0</v>
      </c>
      <c r="I17333">
        <v>0</v>
      </c>
      <c r="J17333">
        <v>0</v>
      </c>
      <c r="L17333">
        <v>0</v>
      </c>
      <c r="N17333">
        <v>0</v>
      </c>
      <c r="P17333">
        <v>0</v>
      </c>
      <c r="Q17333">
        <v>0</v>
      </c>
      <c r="S17333">
        <v>0</v>
      </c>
    </row>
    <row r="17334" spans="1:19" x14ac:dyDescent="0.2">
      <c r="A17334" t="s">
        <v>35759</v>
      </c>
      <c r="B17334" t="s">
        <v>35571</v>
      </c>
      <c r="C17334" t="s">
        <v>385</v>
      </c>
      <c r="D17334" t="s">
        <v>1002</v>
      </c>
      <c r="E17334" s="23">
        <v>44805</v>
      </c>
      <c r="F17334">
        <v>0</v>
      </c>
      <c r="G17334">
        <v>0</v>
      </c>
      <c r="I17334">
        <v>0</v>
      </c>
      <c r="J17334">
        <v>0</v>
      </c>
      <c r="L17334">
        <v>0</v>
      </c>
      <c r="N17334">
        <v>0</v>
      </c>
      <c r="P17334">
        <v>0</v>
      </c>
      <c r="Q17334">
        <v>0</v>
      </c>
      <c r="S17334">
        <v>0</v>
      </c>
    </row>
    <row r="17335" spans="1:19" x14ac:dyDescent="0.2">
      <c r="A17335" t="s">
        <v>35760</v>
      </c>
      <c r="B17335" t="s">
        <v>35572</v>
      </c>
      <c r="C17335" t="s">
        <v>208</v>
      </c>
      <c r="D17335" t="s">
        <v>1002</v>
      </c>
      <c r="E17335" s="23">
        <v>44805</v>
      </c>
      <c r="F17335">
        <v>3.5</v>
      </c>
      <c r="G17335">
        <v>4</v>
      </c>
      <c r="I17335">
        <v>17</v>
      </c>
      <c r="J17335">
        <v>18</v>
      </c>
      <c r="L17335">
        <v>21</v>
      </c>
      <c r="N17335">
        <v>17</v>
      </c>
      <c r="P17335">
        <v>0</v>
      </c>
      <c r="Q17335">
        <v>1</v>
      </c>
      <c r="S17335">
        <v>0</v>
      </c>
    </row>
    <row r="17336" spans="1:19" x14ac:dyDescent="0.2">
      <c r="A17336" t="s">
        <v>35761</v>
      </c>
      <c r="B17336" t="s">
        <v>35573</v>
      </c>
      <c r="C17336" t="s">
        <v>900</v>
      </c>
      <c r="D17336" t="s">
        <v>1002</v>
      </c>
      <c r="E17336" s="23">
        <v>44805</v>
      </c>
      <c r="F17336">
        <v>1</v>
      </c>
      <c r="G17336">
        <v>3</v>
      </c>
      <c r="I17336">
        <v>5</v>
      </c>
      <c r="J17336">
        <v>6</v>
      </c>
      <c r="L17336">
        <v>17</v>
      </c>
      <c r="N17336">
        <v>4</v>
      </c>
      <c r="P17336">
        <v>0</v>
      </c>
      <c r="Q17336">
        <v>0</v>
      </c>
      <c r="S17336">
        <v>1</v>
      </c>
    </row>
    <row r="17337" spans="1:19" x14ac:dyDescent="0.2">
      <c r="A17337" t="s">
        <v>35762</v>
      </c>
      <c r="B17337" t="s">
        <v>35574</v>
      </c>
      <c r="C17337" t="s">
        <v>905</v>
      </c>
      <c r="D17337" t="s">
        <v>1002</v>
      </c>
      <c r="E17337" s="23">
        <v>44805</v>
      </c>
      <c r="F17337">
        <v>0</v>
      </c>
      <c r="G17337">
        <v>0</v>
      </c>
      <c r="I17337">
        <v>0</v>
      </c>
      <c r="J17337">
        <v>0</v>
      </c>
      <c r="L17337">
        <v>0</v>
      </c>
      <c r="N17337">
        <v>0</v>
      </c>
      <c r="P17337">
        <v>0</v>
      </c>
      <c r="Q17337">
        <v>0</v>
      </c>
      <c r="S17337">
        <v>0</v>
      </c>
    </row>
    <row r="17338" spans="1:19" x14ac:dyDescent="0.2">
      <c r="A17338" t="s">
        <v>35763</v>
      </c>
      <c r="B17338" t="s">
        <v>35575</v>
      </c>
      <c r="C17338" t="s">
        <v>316</v>
      </c>
      <c r="D17338" t="s">
        <v>1002</v>
      </c>
      <c r="E17338" s="23">
        <v>44805</v>
      </c>
      <c r="F17338">
        <v>2.5</v>
      </c>
      <c r="G17338">
        <v>5</v>
      </c>
      <c r="I17338">
        <v>4</v>
      </c>
      <c r="J17338">
        <v>13</v>
      </c>
      <c r="L17338">
        <v>28</v>
      </c>
      <c r="N17338">
        <v>4</v>
      </c>
      <c r="P17338">
        <v>1</v>
      </c>
      <c r="Q17338">
        <v>1</v>
      </c>
      <c r="S17338">
        <v>0</v>
      </c>
    </row>
    <row r="17339" spans="1:19" x14ac:dyDescent="0.2">
      <c r="A17339" t="s">
        <v>35764</v>
      </c>
      <c r="B17339" t="s">
        <v>35576</v>
      </c>
      <c r="C17339" t="s">
        <v>218</v>
      </c>
      <c r="D17339" t="s">
        <v>1002</v>
      </c>
      <c r="E17339" s="23">
        <v>44805</v>
      </c>
      <c r="F17339">
        <v>0</v>
      </c>
      <c r="G17339">
        <v>0</v>
      </c>
      <c r="I17339">
        <v>0</v>
      </c>
      <c r="J17339">
        <v>0</v>
      </c>
      <c r="L17339">
        <v>0</v>
      </c>
      <c r="N17339">
        <v>0</v>
      </c>
      <c r="P17339">
        <v>0</v>
      </c>
      <c r="Q17339">
        <v>0</v>
      </c>
      <c r="S17339">
        <v>0</v>
      </c>
    </row>
    <row r="17340" spans="1:19" x14ac:dyDescent="0.2">
      <c r="A17340" t="s">
        <v>35765</v>
      </c>
      <c r="B17340" t="s">
        <v>35577</v>
      </c>
      <c r="C17340" t="s">
        <v>202</v>
      </c>
      <c r="D17340" t="s">
        <v>1002</v>
      </c>
      <c r="E17340" s="23">
        <v>44805</v>
      </c>
      <c r="F17340">
        <v>3.5</v>
      </c>
      <c r="G17340">
        <v>7</v>
      </c>
      <c r="I17340">
        <v>50</v>
      </c>
      <c r="J17340">
        <v>36</v>
      </c>
      <c r="L17340">
        <v>76</v>
      </c>
      <c r="N17340">
        <v>50</v>
      </c>
      <c r="P17340">
        <v>0</v>
      </c>
      <c r="Q17340">
        <v>0</v>
      </c>
      <c r="S17340">
        <v>0</v>
      </c>
    </row>
    <row r="17341" spans="1:19" x14ac:dyDescent="0.2">
      <c r="A17341" t="s">
        <v>35766</v>
      </c>
      <c r="B17341" t="s">
        <v>35578</v>
      </c>
      <c r="C17341" t="s">
        <v>347</v>
      </c>
      <c r="D17341" t="s">
        <v>1002</v>
      </c>
      <c r="E17341" s="23">
        <v>44805</v>
      </c>
      <c r="F17341">
        <v>0</v>
      </c>
      <c r="G17341">
        <v>0</v>
      </c>
      <c r="I17341">
        <v>0</v>
      </c>
      <c r="J17341">
        <v>0</v>
      </c>
      <c r="L17341">
        <v>0</v>
      </c>
      <c r="N17341">
        <v>0</v>
      </c>
      <c r="P17341">
        <v>0</v>
      </c>
      <c r="Q17341">
        <v>0</v>
      </c>
      <c r="S17341">
        <v>0</v>
      </c>
    </row>
    <row r="17342" spans="1:19" x14ac:dyDescent="0.2">
      <c r="A17342" t="s">
        <v>35767</v>
      </c>
      <c r="B17342" t="s">
        <v>35579</v>
      </c>
      <c r="C17342" t="s">
        <v>224</v>
      </c>
      <c r="D17342" t="s">
        <v>1002</v>
      </c>
      <c r="E17342" s="23">
        <v>44805</v>
      </c>
      <c r="F17342">
        <v>0</v>
      </c>
      <c r="G17342">
        <v>0</v>
      </c>
      <c r="I17342">
        <v>0</v>
      </c>
      <c r="J17342">
        <v>0</v>
      </c>
      <c r="L17342">
        <v>0</v>
      </c>
      <c r="N17342">
        <v>0</v>
      </c>
      <c r="P17342">
        <v>0</v>
      </c>
      <c r="Q17342">
        <v>0</v>
      </c>
      <c r="S17342">
        <v>0</v>
      </c>
    </row>
    <row r="17343" spans="1:19" x14ac:dyDescent="0.2">
      <c r="A17343" t="s">
        <v>35768</v>
      </c>
      <c r="B17343" t="s">
        <v>35580</v>
      </c>
      <c r="C17343" t="s">
        <v>345</v>
      </c>
      <c r="D17343" t="s">
        <v>1002</v>
      </c>
      <c r="E17343" s="23">
        <v>44805</v>
      </c>
      <c r="F17343">
        <v>0</v>
      </c>
      <c r="G17343">
        <v>0</v>
      </c>
      <c r="I17343">
        <v>0</v>
      </c>
      <c r="J17343">
        <v>0</v>
      </c>
      <c r="L17343">
        <v>0</v>
      </c>
      <c r="N17343">
        <v>0</v>
      </c>
      <c r="P17343">
        <v>0</v>
      </c>
      <c r="Q17343">
        <v>0</v>
      </c>
      <c r="S17343">
        <v>0</v>
      </c>
    </row>
    <row r="17344" spans="1:19" x14ac:dyDescent="0.2">
      <c r="A17344" t="s">
        <v>35769</v>
      </c>
      <c r="B17344" t="s">
        <v>35581</v>
      </c>
      <c r="C17344" t="s">
        <v>226</v>
      </c>
      <c r="D17344" t="s">
        <v>1002</v>
      </c>
      <c r="E17344" s="23">
        <v>44805</v>
      </c>
      <c r="F17344">
        <v>4</v>
      </c>
      <c r="G17344">
        <v>3.5</v>
      </c>
      <c r="I17344">
        <v>43</v>
      </c>
      <c r="J17344">
        <v>56</v>
      </c>
      <c r="L17344">
        <v>49</v>
      </c>
      <c r="N17344">
        <v>38</v>
      </c>
      <c r="P17344">
        <v>0</v>
      </c>
      <c r="Q17344">
        <v>2</v>
      </c>
      <c r="S17344">
        <v>5</v>
      </c>
    </row>
    <row r="17345" spans="1:19" x14ac:dyDescent="0.2">
      <c r="A17345" t="s">
        <v>35770</v>
      </c>
      <c r="B17345" t="s">
        <v>35582</v>
      </c>
      <c r="C17345" t="s">
        <v>231</v>
      </c>
      <c r="D17345" t="s">
        <v>1002</v>
      </c>
      <c r="E17345" s="23">
        <v>44805</v>
      </c>
      <c r="F17345">
        <v>11.5</v>
      </c>
      <c r="G17345">
        <v>8</v>
      </c>
      <c r="I17345">
        <v>75</v>
      </c>
      <c r="J17345">
        <v>131</v>
      </c>
      <c r="L17345">
        <v>91</v>
      </c>
      <c r="N17345">
        <v>75</v>
      </c>
      <c r="P17345">
        <v>0</v>
      </c>
      <c r="Q17345">
        <v>0</v>
      </c>
      <c r="S17345">
        <v>0</v>
      </c>
    </row>
    <row r="17346" spans="1:19" x14ac:dyDescent="0.2">
      <c r="A17346" t="s">
        <v>35771</v>
      </c>
      <c r="B17346" t="s">
        <v>35583</v>
      </c>
      <c r="C17346" t="s">
        <v>216</v>
      </c>
      <c r="D17346" t="s">
        <v>1002</v>
      </c>
      <c r="E17346" s="23">
        <v>44805</v>
      </c>
      <c r="F17346">
        <v>8</v>
      </c>
      <c r="G17346">
        <v>8.5</v>
      </c>
      <c r="I17346">
        <v>54</v>
      </c>
      <c r="J17346">
        <v>80</v>
      </c>
      <c r="L17346">
        <v>85</v>
      </c>
      <c r="N17346">
        <v>49</v>
      </c>
      <c r="P17346">
        <v>14</v>
      </c>
      <c r="Q17346">
        <v>14</v>
      </c>
      <c r="S17346">
        <v>5</v>
      </c>
    </row>
    <row r="17347" spans="1:19" x14ac:dyDescent="0.2">
      <c r="A17347" t="s">
        <v>35772</v>
      </c>
      <c r="B17347" t="s">
        <v>35584</v>
      </c>
      <c r="C17347" t="s">
        <v>233</v>
      </c>
      <c r="D17347" t="s">
        <v>1002</v>
      </c>
      <c r="E17347" s="23">
        <v>44805</v>
      </c>
      <c r="F17347">
        <v>0</v>
      </c>
      <c r="G17347">
        <v>0</v>
      </c>
      <c r="I17347">
        <v>0</v>
      </c>
      <c r="J17347">
        <v>0</v>
      </c>
      <c r="L17347">
        <v>0</v>
      </c>
      <c r="N17347">
        <v>0</v>
      </c>
      <c r="P17347">
        <v>0</v>
      </c>
      <c r="Q17347">
        <v>0</v>
      </c>
      <c r="S17347">
        <v>0</v>
      </c>
    </row>
    <row r="17348" spans="1:19" x14ac:dyDescent="0.2">
      <c r="A17348" t="s">
        <v>35773</v>
      </c>
      <c r="B17348" t="s">
        <v>35585</v>
      </c>
      <c r="C17348" t="s">
        <v>219</v>
      </c>
      <c r="D17348" t="s">
        <v>1002</v>
      </c>
      <c r="E17348" s="23">
        <v>44805</v>
      </c>
      <c r="F17348">
        <v>0</v>
      </c>
      <c r="G17348">
        <v>0</v>
      </c>
      <c r="I17348">
        <v>0</v>
      </c>
      <c r="J17348">
        <v>0</v>
      </c>
      <c r="L17348">
        <v>0</v>
      </c>
      <c r="N17348">
        <v>0</v>
      </c>
      <c r="P17348">
        <v>0</v>
      </c>
      <c r="Q17348">
        <v>0</v>
      </c>
      <c r="S17348">
        <v>0</v>
      </c>
    </row>
    <row r="17349" spans="1:19" x14ac:dyDescent="0.2">
      <c r="A17349" t="s">
        <v>35774</v>
      </c>
      <c r="B17349" t="s">
        <v>35586</v>
      </c>
      <c r="C17349" t="s">
        <v>340</v>
      </c>
      <c r="D17349" t="s">
        <v>1002</v>
      </c>
      <c r="E17349" s="23">
        <v>44805</v>
      </c>
      <c r="F17349">
        <v>2</v>
      </c>
      <c r="G17349">
        <v>2</v>
      </c>
      <c r="I17349">
        <v>10</v>
      </c>
      <c r="J17349">
        <v>22</v>
      </c>
      <c r="L17349">
        <v>22</v>
      </c>
      <c r="N17349">
        <v>10</v>
      </c>
      <c r="P17349">
        <v>3</v>
      </c>
      <c r="Q17349">
        <v>4</v>
      </c>
      <c r="S17349">
        <v>0</v>
      </c>
    </row>
    <row r="17350" spans="1:19" x14ac:dyDescent="0.2">
      <c r="A17350" t="s">
        <v>35775</v>
      </c>
      <c r="B17350" t="s">
        <v>35587</v>
      </c>
      <c r="C17350" t="s">
        <v>350</v>
      </c>
      <c r="D17350" t="s">
        <v>1002</v>
      </c>
      <c r="E17350" s="23">
        <v>44805</v>
      </c>
      <c r="F17350">
        <v>0</v>
      </c>
      <c r="G17350">
        <v>0</v>
      </c>
      <c r="I17350">
        <v>0</v>
      </c>
      <c r="J17350">
        <v>0</v>
      </c>
      <c r="L17350">
        <v>0</v>
      </c>
      <c r="N17350">
        <v>0</v>
      </c>
      <c r="P17350">
        <v>0</v>
      </c>
      <c r="Q17350">
        <v>0</v>
      </c>
      <c r="S17350">
        <v>0</v>
      </c>
    </row>
    <row r="17351" spans="1:19" x14ac:dyDescent="0.2">
      <c r="A17351" t="s">
        <v>35776</v>
      </c>
      <c r="B17351" t="s">
        <v>35588</v>
      </c>
      <c r="C17351" t="s">
        <v>351</v>
      </c>
      <c r="D17351" t="s">
        <v>1002</v>
      </c>
      <c r="E17351" s="23">
        <v>44805</v>
      </c>
      <c r="F17351">
        <v>0</v>
      </c>
      <c r="G17351">
        <v>0</v>
      </c>
      <c r="I17351">
        <v>0</v>
      </c>
      <c r="J17351">
        <v>0</v>
      </c>
      <c r="L17351">
        <v>0</v>
      </c>
      <c r="N17351">
        <v>0</v>
      </c>
      <c r="P17351">
        <v>0</v>
      </c>
      <c r="Q17351">
        <v>0</v>
      </c>
      <c r="S17351">
        <v>0</v>
      </c>
    </row>
    <row r="17352" spans="1:19" x14ac:dyDescent="0.2">
      <c r="A17352" t="s">
        <v>35777</v>
      </c>
      <c r="B17352" t="s">
        <v>35589</v>
      </c>
      <c r="C17352" t="s">
        <v>352</v>
      </c>
      <c r="D17352" t="s">
        <v>1002</v>
      </c>
      <c r="E17352" s="23">
        <v>44805</v>
      </c>
      <c r="F17352">
        <v>0</v>
      </c>
      <c r="G17352">
        <v>0</v>
      </c>
      <c r="I17352">
        <v>0</v>
      </c>
      <c r="J17352">
        <v>0</v>
      </c>
      <c r="L17352">
        <v>0</v>
      </c>
      <c r="N17352">
        <v>0</v>
      </c>
      <c r="P17352">
        <v>0</v>
      </c>
      <c r="Q17352">
        <v>0</v>
      </c>
      <c r="S17352">
        <v>0</v>
      </c>
    </row>
    <row r="17353" spans="1:19" x14ac:dyDescent="0.2">
      <c r="A17353" t="s">
        <v>35778</v>
      </c>
      <c r="B17353" t="s">
        <v>35590</v>
      </c>
      <c r="C17353" t="s">
        <v>353</v>
      </c>
      <c r="D17353" t="s">
        <v>1002</v>
      </c>
      <c r="E17353" s="23">
        <v>44805</v>
      </c>
      <c r="F17353">
        <v>0</v>
      </c>
      <c r="G17353">
        <v>0</v>
      </c>
      <c r="I17353">
        <v>0</v>
      </c>
      <c r="J17353">
        <v>0</v>
      </c>
      <c r="L17353">
        <v>0</v>
      </c>
      <c r="N17353">
        <v>0</v>
      </c>
      <c r="P17353">
        <v>0</v>
      </c>
      <c r="Q17353">
        <v>0</v>
      </c>
      <c r="S17353">
        <v>0</v>
      </c>
    </row>
    <row r="17354" spans="1:19" x14ac:dyDescent="0.2">
      <c r="A17354" t="s">
        <v>35779</v>
      </c>
      <c r="B17354" t="s">
        <v>35591</v>
      </c>
      <c r="C17354" t="s">
        <v>386</v>
      </c>
      <c r="D17354" t="s">
        <v>1002</v>
      </c>
      <c r="E17354" s="23">
        <v>44805</v>
      </c>
      <c r="F17354">
        <v>0</v>
      </c>
      <c r="G17354">
        <v>0</v>
      </c>
      <c r="I17354">
        <v>0</v>
      </c>
      <c r="J17354">
        <v>0</v>
      </c>
      <c r="L17354">
        <v>0</v>
      </c>
      <c r="N17354">
        <v>0</v>
      </c>
      <c r="P17354">
        <v>0</v>
      </c>
      <c r="Q17354">
        <v>0</v>
      </c>
      <c r="S17354">
        <v>0</v>
      </c>
    </row>
    <row r="17355" spans="1:19" x14ac:dyDescent="0.2">
      <c r="A17355" t="s">
        <v>35780</v>
      </c>
      <c r="B17355" t="s">
        <v>35592</v>
      </c>
      <c r="C17355" t="s">
        <v>354</v>
      </c>
      <c r="D17355" t="s">
        <v>1002</v>
      </c>
      <c r="E17355" s="23">
        <v>44805</v>
      </c>
      <c r="F17355">
        <v>1.5</v>
      </c>
      <c r="G17355">
        <v>5</v>
      </c>
      <c r="I17355">
        <v>2</v>
      </c>
      <c r="J17355">
        <v>8</v>
      </c>
      <c r="L17355">
        <v>29</v>
      </c>
      <c r="N17355">
        <v>2</v>
      </c>
      <c r="P17355">
        <v>1</v>
      </c>
      <c r="Q17355">
        <v>2</v>
      </c>
      <c r="S17355">
        <v>0</v>
      </c>
    </row>
    <row r="17356" spans="1:19" x14ac:dyDescent="0.2">
      <c r="A17356" t="s">
        <v>35781</v>
      </c>
      <c r="B17356" t="s">
        <v>35593</v>
      </c>
      <c r="C17356" t="s">
        <v>355</v>
      </c>
      <c r="D17356" t="s">
        <v>1002</v>
      </c>
      <c r="E17356" s="23">
        <v>44805</v>
      </c>
      <c r="F17356">
        <v>1.5</v>
      </c>
      <c r="G17356">
        <v>2</v>
      </c>
      <c r="I17356">
        <v>4</v>
      </c>
      <c r="J17356">
        <v>8</v>
      </c>
      <c r="L17356">
        <v>11</v>
      </c>
      <c r="N17356">
        <v>4</v>
      </c>
      <c r="P17356">
        <v>0</v>
      </c>
      <c r="Q17356">
        <v>0</v>
      </c>
      <c r="S17356">
        <v>0</v>
      </c>
    </row>
    <row r="17357" spans="1:19" x14ac:dyDescent="0.2">
      <c r="A17357" t="s">
        <v>35782</v>
      </c>
      <c r="B17357" t="s">
        <v>35594</v>
      </c>
      <c r="C17357" t="s">
        <v>1048</v>
      </c>
      <c r="D17357" t="s">
        <v>1002</v>
      </c>
      <c r="E17357" s="23">
        <v>44805</v>
      </c>
      <c r="F17357">
        <v>1</v>
      </c>
      <c r="G17357">
        <v>1.5</v>
      </c>
      <c r="I17357">
        <v>5</v>
      </c>
      <c r="J17357">
        <v>6</v>
      </c>
      <c r="L17357">
        <v>9</v>
      </c>
      <c r="N17357">
        <v>5</v>
      </c>
      <c r="P17357">
        <v>0</v>
      </c>
      <c r="Q17357">
        <v>0</v>
      </c>
      <c r="S17357">
        <v>0</v>
      </c>
    </row>
    <row r="17358" spans="1:19" x14ac:dyDescent="0.2">
      <c r="A17358" t="s">
        <v>35783</v>
      </c>
      <c r="B17358" t="s">
        <v>35595</v>
      </c>
      <c r="C17358" t="s">
        <v>1047</v>
      </c>
      <c r="D17358" t="s">
        <v>1002</v>
      </c>
      <c r="E17358" s="23">
        <v>44805</v>
      </c>
      <c r="F17358">
        <v>2</v>
      </c>
      <c r="G17358">
        <v>2.5</v>
      </c>
      <c r="I17358">
        <v>14</v>
      </c>
      <c r="J17358">
        <v>11</v>
      </c>
      <c r="L17358">
        <v>13</v>
      </c>
      <c r="N17358">
        <v>13</v>
      </c>
      <c r="P17358">
        <v>0</v>
      </c>
      <c r="Q17358">
        <v>0</v>
      </c>
      <c r="S17358">
        <v>1</v>
      </c>
    </row>
    <row r="17359" spans="1:19" x14ac:dyDescent="0.2">
      <c r="A17359" t="s">
        <v>35784</v>
      </c>
      <c r="B17359" t="s">
        <v>35596</v>
      </c>
      <c r="C17359" t="s">
        <v>1050</v>
      </c>
      <c r="D17359" t="s">
        <v>1002</v>
      </c>
      <c r="E17359" s="23">
        <v>44805</v>
      </c>
      <c r="F17359">
        <v>0</v>
      </c>
      <c r="G17359">
        <v>0</v>
      </c>
      <c r="I17359">
        <v>0</v>
      </c>
      <c r="J17359">
        <v>0</v>
      </c>
      <c r="L17359">
        <v>0</v>
      </c>
      <c r="N17359">
        <v>0</v>
      </c>
      <c r="P17359">
        <v>0</v>
      </c>
      <c r="Q17359">
        <v>0</v>
      </c>
      <c r="S17359">
        <v>0</v>
      </c>
    </row>
    <row r="17360" spans="1:19" x14ac:dyDescent="0.2">
      <c r="A17360" t="s">
        <v>35785</v>
      </c>
      <c r="B17360" t="s">
        <v>35597</v>
      </c>
      <c r="C17360" t="s">
        <v>1054</v>
      </c>
      <c r="D17360" t="s">
        <v>1002</v>
      </c>
      <c r="E17360" s="23">
        <v>44805</v>
      </c>
      <c r="F17360">
        <v>0</v>
      </c>
      <c r="G17360">
        <v>0</v>
      </c>
      <c r="I17360">
        <v>0</v>
      </c>
      <c r="J17360">
        <v>0</v>
      </c>
      <c r="L17360">
        <v>0</v>
      </c>
      <c r="N17360">
        <v>0</v>
      </c>
      <c r="P17360">
        <v>0</v>
      </c>
      <c r="Q17360">
        <v>0</v>
      </c>
      <c r="S17360">
        <v>0</v>
      </c>
    </row>
    <row r="17361" spans="1:19" x14ac:dyDescent="0.2">
      <c r="A17361" t="s">
        <v>35786</v>
      </c>
      <c r="B17361" t="s">
        <v>35598</v>
      </c>
      <c r="C17361" t="s">
        <v>1052</v>
      </c>
      <c r="D17361" t="s">
        <v>1002</v>
      </c>
      <c r="E17361" s="23">
        <v>44805</v>
      </c>
      <c r="F17361">
        <v>2</v>
      </c>
      <c r="G17361">
        <v>3</v>
      </c>
      <c r="I17361">
        <v>6</v>
      </c>
      <c r="J17361">
        <v>11</v>
      </c>
      <c r="L17361">
        <v>17</v>
      </c>
      <c r="N17361">
        <v>3</v>
      </c>
      <c r="P17361">
        <v>0</v>
      </c>
      <c r="Q17361">
        <v>1</v>
      </c>
      <c r="S17361">
        <v>3</v>
      </c>
    </row>
    <row r="17362" spans="1:19" x14ac:dyDescent="0.2">
      <c r="A17362" t="s">
        <v>35787</v>
      </c>
      <c r="B17362" t="s">
        <v>35599</v>
      </c>
      <c r="C17362" t="s">
        <v>1053</v>
      </c>
      <c r="D17362" t="s">
        <v>1002</v>
      </c>
      <c r="E17362" s="23">
        <v>44805</v>
      </c>
      <c r="F17362">
        <v>1</v>
      </c>
      <c r="G17362">
        <v>1</v>
      </c>
      <c r="I17362">
        <v>1</v>
      </c>
      <c r="J17362">
        <v>5</v>
      </c>
      <c r="L17362">
        <v>5</v>
      </c>
      <c r="N17362">
        <v>0</v>
      </c>
      <c r="P17362">
        <v>0</v>
      </c>
      <c r="Q17362">
        <v>2</v>
      </c>
      <c r="S17362">
        <v>1</v>
      </c>
    </row>
    <row r="17363" spans="1:19" x14ac:dyDescent="0.2">
      <c r="A17363" t="s">
        <v>35696</v>
      </c>
      <c r="B17363" t="s">
        <v>35508</v>
      </c>
      <c r="C17363" t="s">
        <v>25698</v>
      </c>
      <c r="D17363" t="s">
        <v>1000</v>
      </c>
      <c r="E17363" s="23">
        <v>44805</v>
      </c>
      <c r="F17363">
        <v>2</v>
      </c>
      <c r="G17363">
        <v>3</v>
      </c>
      <c r="I17363">
        <v>12</v>
      </c>
      <c r="J17363">
        <v>12</v>
      </c>
      <c r="L17363">
        <v>18</v>
      </c>
      <c r="N17363">
        <v>9</v>
      </c>
      <c r="P17363">
        <v>1</v>
      </c>
      <c r="Q17363">
        <v>1</v>
      </c>
      <c r="S17363">
        <v>3</v>
      </c>
    </row>
    <row r="17364" spans="1:19" x14ac:dyDescent="0.2">
      <c r="A17364" t="s">
        <v>35788</v>
      </c>
      <c r="B17364" t="s">
        <v>35600</v>
      </c>
      <c r="C17364" t="s">
        <v>962</v>
      </c>
      <c r="D17364" t="s">
        <v>1000</v>
      </c>
      <c r="E17364" s="23">
        <v>44805</v>
      </c>
      <c r="F17364">
        <v>0</v>
      </c>
      <c r="G17364">
        <v>0</v>
      </c>
      <c r="I17364">
        <v>0</v>
      </c>
      <c r="J17364">
        <v>0</v>
      </c>
      <c r="L17364">
        <v>0</v>
      </c>
      <c r="N17364">
        <v>0</v>
      </c>
      <c r="P17364">
        <v>0</v>
      </c>
      <c r="Q17364">
        <v>0</v>
      </c>
      <c r="S17364">
        <v>0</v>
      </c>
    </row>
    <row r="17365" spans="1:19" x14ac:dyDescent="0.2">
      <c r="A17365" t="s">
        <v>35789</v>
      </c>
      <c r="B17365" t="s">
        <v>35601</v>
      </c>
      <c r="C17365" t="s">
        <v>348</v>
      </c>
      <c r="D17365" t="s">
        <v>1000</v>
      </c>
      <c r="E17365" s="23">
        <v>44805</v>
      </c>
      <c r="F17365">
        <v>0</v>
      </c>
      <c r="G17365">
        <v>0</v>
      </c>
      <c r="I17365">
        <v>0</v>
      </c>
      <c r="J17365">
        <v>0</v>
      </c>
      <c r="L17365">
        <v>0</v>
      </c>
      <c r="N17365">
        <v>0</v>
      </c>
      <c r="P17365">
        <v>0</v>
      </c>
      <c r="Q17365">
        <v>0</v>
      </c>
      <c r="S17365">
        <v>0</v>
      </c>
    </row>
    <row r="17366" spans="1:19" x14ac:dyDescent="0.2">
      <c r="A17366" t="s">
        <v>35790</v>
      </c>
      <c r="B17366" t="s">
        <v>35602</v>
      </c>
      <c r="C17366" t="s">
        <v>357</v>
      </c>
      <c r="D17366" t="s">
        <v>1000</v>
      </c>
      <c r="E17366" s="23">
        <v>44805</v>
      </c>
      <c r="F17366">
        <v>0</v>
      </c>
      <c r="G17366">
        <v>0</v>
      </c>
      <c r="I17366">
        <v>0</v>
      </c>
      <c r="J17366">
        <v>0</v>
      </c>
      <c r="L17366">
        <v>0</v>
      </c>
      <c r="N17366">
        <v>0</v>
      </c>
      <c r="P17366">
        <v>0</v>
      </c>
      <c r="Q17366">
        <v>0</v>
      </c>
      <c r="S17366">
        <v>0</v>
      </c>
    </row>
    <row r="17367" spans="1:19" x14ac:dyDescent="0.2">
      <c r="A17367" t="s">
        <v>35791</v>
      </c>
      <c r="B17367" t="s">
        <v>35603</v>
      </c>
      <c r="C17367" t="s">
        <v>22399</v>
      </c>
      <c r="D17367" t="s">
        <v>1000</v>
      </c>
      <c r="E17367" s="23">
        <v>44805</v>
      </c>
      <c r="F17367">
        <v>0</v>
      </c>
      <c r="G17367">
        <v>0</v>
      </c>
      <c r="I17367">
        <v>0</v>
      </c>
      <c r="J17367">
        <v>0</v>
      </c>
      <c r="L17367">
        <v>0</v>
      </c>
      <c r="N17367">
        <v>0</v>
      </c>
      <c r="P17367">
        <v>0</v>
      </c>
      <c r="Q17367">
        <v>0</v>
      </c>
      <c r="S17367">
        <v>0</v>
      </c>
    </row>
    <row r="17368" spans="1:19" x14ac:dyDescent="0.2">
      <c r="A17368" t="s">
        <v>35792</v>
      </c>
      <c r="B17368" t="s">
        <v>35604</v>
      </c>
      <c r="C17368" t="s">
        <v>203</v>
      </c>
      <c r="D17368" t="s">
        <v>1000</v>
      </c>
      <c r="E17368" s="23">
        <v>44805</v>
      </c>
      <c r="F17368">
        <v>0</v>
      </c>
      <c r="G17368">
        <v>0</v>
      </c>
      <c r="I17368">
        <v>0</v>
      </c>
      <c r="J17368">
        <v>0</v>
      </c>
      <c r="L17368">
        <v>0</v>
      </c>
      <c r="N17368">
        <v>0</v>
      </c>
      <c r="P17368">
        <v>0</v>
      </c>
      <c r="Q17368">
        <v>0</v>
      </c>
      <c r="S17368">
        <v>0</v>
      </c>
    </row>
    <row r="17369" spans="1:19" x14ac:dyDescent="0.2">
      <c r="A17369" t="s">
        <v>35793</v>
      </c>
      <c r="B17369" t="s">
        <v>35605</v>
      </c>
      <c r="C17369" t="s">
        <v>387</v>
      </c>
      <c r="D17369" t="s">
        <v>1000</v>
      </c>
      <c r="E17369" s="23">
        <v>44805</v>
      </c>
      <c r="F17369">
        <v>0</v>
      </c>
      <c r="G17369">
        <v>0</v>
      </c>
      <c r="I17369">
        <v>0</v>
      </c>
      <c r="J17369">
        <v>0</v>
      </c>
      <c r="L17369">
        <v>0</v>
      </c>
      <c r="N17369">
        <v>0</v>
      </c>
      <c r="P17369">
        <v>0</v>
      </c>
      <c r="Q17369">
        <v>0</v>
      </c>
      <c r="S17369">
        <v>0</v>
      </c>
    </row>
    <row r="17370" spans="1:19" x14ac:dyDescent="0.2">
      <c r="A17370" t="s">
        <v>35794</v>
      </c>
      <c r="B17370" t="s">
        <v>35606</v>
      </c>
      <c r="C17370" t="s">
        <v>223</v>
      </c>
      <c r="D17370" t="s">
        <v>1000</v>
      </c>
      <c r="E17370" s="23">
        <v>44805</v>
      </c>
      <c r="F17370">
        <v>0</v>
      </c>
      <c r="G17370">
        <v>0</v>
      </c>
      <c r="I17370">
        <v>0</v>
      </c>
      <c r="J17370">
        <v>0</v>
      </c>
      <c r="L17370">
        <v>0</v>
      </c>
      <c r="N17370">
        <v>0</v>
      </c>
      <c r="P17370">
        <v>0</v>
      </c>
      <c r="Q17370">
        <v>0</v>
      </c>
      <c r="S17370">
        <v>0</v>
      </c>
    </row>
    <row r="17371" spans="1:19" x14ac:dyDescent="0.2">
      <c r="A17371" t="s">
        <v>35795</v>
      </c>
      <c r="B17371" t="s">
        <v>35607</v>
      </c>
      <c r="C17371" t="s">
        <v>346</v>
      </c>
      <c r="D17371" t="s">
        <v>1000</v>
      </c>
      <c r="E17371" s="23">
        <v>44805</v>
      </c>
      <c r="F17371">
        <v>0</v>
      </c>
      <c r="G17371">
        <v>0</v>
      </c>
      <c r="I17371">
        <v>0</v>
      </c>
      <c r="J17371">
        <v>0</v>
      </c>
      <c r="L17371">
        <v>0</v>
      </c>
      <c r="N17371">
        <v>0</v>
      </c>
      <c r="P17371">
        <v>0</v>
      </c>
      <c r="Q17371">
        <v>0</v>
      </c>
      <c r="S17371">
        <v>0</v>
      </c>
    </row>
    <row r="17372" spans="1:19" x14ac:dyDescent="0.2">
      <c r="A17372" t="s">
        <v>35796</v>
      </c>
      <c r="B17372" t="s">
        <v>35608</v>
      </c>
      <c r="C17372" t="s">
        <v>207</v>
      </c>
      <c r="D17372" t="s">
        <v>1000</v>
      </c>
      <c r="E17372" s="23">
        <v>44805</v>
      </c>
      <c r="F17372">
        <v>5</v>
      </c>
      <c r="G17372">
        <v>9</v>
      </c>
      <c r="I17372">
        <v>19</v>
      </c>
      <c r="J17372">
        <v>26</v>
      </c>
      <c r="L17372">
        <v>50</v>
      </c>
      <c r="N17372">
        <v>19</v>
      </c>
      <c r="P17372">
        <v>1</v>
      </c>
      <c r="Q17372">
        <v>3</v>
      </c>
      <c r="S17372">
        <v>0</v>
      </c>
    </row>
    <row r="17373" spans="1:19" x14ac:dyDescent="0.2">
      <c r="A17373" t="s">
        <v>35797</v>
      </c>
      <c r="B17373" t="s">
        <v>35609</v>
      </c>
      <c r="C17373" t="s">
        <v>212</v>
      </c>
      <c r="D17373" t="s">
        <v>1000</v>
      </c>
      <c r="E17373" s="23">
        <v>44805</v>
      </c>
      <c r="F17373">
        <v>1</v>
      </c>
      <c r="G17373">
        <v>3</v>
      </c>
      <c r="I17373">
        <v>5</v>
      </c>
      <c r="J17373">
        <v>6</v>
      </c>
      <c r="L17373">
        <v>17</v>
      </c>
      <c r="N17373">
        <v>4</v>
      </c>
      <c r="P17373">
        <v>0</v>
      </c>
      <c r="Q17373">
        <v>0</v>
      </c>
      <c r="S17373">
        <v>1</v>
      </c>
    </row>
    <row r="17374" spans="1:19" x14ac:dyDescent="0.2">
      <c r="A17374" t="s">
        <v>35798</v>
      </c>
      <c r="B17374" t="s">
        <v>35610</v>
      </c>
      <c r="C17374" t="s">
        <v>963</v>
      </c>
      <c r="D17374" t="s">
        <v>1000</v>
      </c>
      <c r="E17374" s="23">
        <v>44805</v>
      </c>
      <c r="F17374">
        <v>0</v>
      </c>
      <c r="G17374">
        <v>0</v>
      </c>
      <c r="I17374">
        <v>0</v>
      </c>
      <c r="J17374">
        <v>0</v>
      </c>
      <c r="L17374">
        <v>0</v>
      </c>
      <c r="N17374">
        <v>0</v>
      </c>
      <c r="P17374">
        <v>0</v>
      </c>
      <c r="Q17374">
        <v>0</v>
      </c>
      <c r="S17374">
        <v>0</v>
      </c>
    </row>
    <row r="17375" spans="1:19" x14ac:dyDescent="0.2">
      <c r="A17375" t="s">
        <v>35799</v>
      </c>
      <c r="B17375" t="s">
        <v>35611</v>
      </c>
      <c r="C17375" t="s">
        <v>225</v>
      </c>
      <c r="D17375" t="s">
        <v>1000</v>
      </c>
      <c r="E17375" s="23">
        <v>44805</v>
      </c>
      <c r="F17375">
        <v>4</v>
      </c>
      <c r="G17375">
        <v>3.5</v>
      </c>
      <c r="I17375">
        <v>43</v>
      </c>
      <c r="J17375">
        <v>56</v>
      </c>
      <c r="L17375">
        <v>49</v>
      </c>
      <c r="N17375">
        <v>38</v>
      </c>
      <c r="P17375">
        <v>0</v>
      </c>
      <c r="Q17375">
        <v>2</v>
      </c>
      <c r="S17375">
        <v>5</v>
      </c>
    </row>
    <row r="17376" spans="1:19" x14ac:dyDescent="0.2">
      <c r="A17376" t="s">
        <v>35800</v>
      </c>
      <c r="B17376" t="s">
        <v>35612</v>
      </c>
      <c r="C17376" t="s">
        <v>232</v>
      </c>
      <c r="D17376" t="s">
        <v>1000</v>
      </c>
      <c r="E17376" s="23">
        <v>44805</v>
      </c>
      <c r="F17376">
        <v>14.5</v>
      </c>
      <c r="G17376">
        <v>12</v>
      </c>
      <c r="I17376">
        <v>87</v>
      </c>
      <c r="J17376">
        <v>146</v>
      </c>
      <c r="L17376">
        <v>111</v>
      </c>
      <c r="N17376">
        <v>83</v>
      </c>
      <c r="P17376">
        <v>4</v>
      </c>
      <c r="Q17376">
        <v>4</v>
      </c>
      <c r="S17376">
        <v>4</v>
      </c>
    </row>
    <row r="17377" spans="1:19" x14ac:dyDescent="0.2">
      <c r="A17377" t="s">
        <v>35801</v>
      </c>
      <c r="B17377" t="s">
        <v>35613</v>
      </c>
      <c r="C17377" t="s">
        <v>317</v>
      </c>
      <c r="D17377" t="s">
        <v>1000</v>
      </c>
      <c r="E17377" s="23">
        <v>44805</v>
      </c>
      <c r="F17377">
        <v>4</v>
      </c>
      <c r="G17377">
        <v>7</v>
      </c>
      <c r="I17377">
        <v>8</v>
      </c>
      <c r="J17377">
        <v>21</v>
      </c>
      <c r="L17377">
        <v>39</v>
      </c>
      <c r="N17377">
        <v>8</v>
      </c>
      <c r="P17377">
        <v>1</v>
      </c>
      <c r="Q17377">
        <v>1</v>
      </c>
      <c r="S17377">
        <v>0</v>
      </c>
    </row>
    <row r="17378" spans="1:19" x14ac:dyDescent="0.2">
      <c r="A17378" t="s">
        <v>35802</v>
      </c>
      <c r="B17378" t="s">
        <v>35614</v>
      </c>
      <c r="C17378" t="s">
        <v>214</v>
      </c>
      <c r="D17378" t="s">
        <v>1000</v>
      </c>
      <c r="E17378" s="23">
        <v>44805</v>
      </c>
      <c r="F17378">
        <v>14</v>
      </c>
      <c r="G17378">
        <v>15.5</v>
      </c>
      <c r="I17378">
        <v>82</v>
      </c>
      <c r="J17378">
        <v>116</v>
      </c>
      <c r="L17378">
        <v>124</v>
      </c>
      <c r="N17378">
        <v>69</v>
      </c>
      <c r="P17378">
        <v>19</v>
      </c>
      <c r="Q17378">
        <v>20</v>
      </c>
      <c r="S17378">
        <v>13</v>
      </c>
    </row>
    <row r="17379" spans="1:19" x14ac:dyDescent="0.2">
      <c r="A17379" t="s">
        <v>35803</v>
      </c>
      <c r="B17379" t="s">
        <v>35615</v>
      </c>
      <c r="C17379" t="s">
        <v>230</v>
      </c>
      <c r="D17379" t="s">
        <v>1000</v>
      </c>
      <c r="E17379" s="23">
        <v>44805</v>
      </c>
      <c r="F17379">
        <v>0</v>
      </c>
      <c r="G17379">
        <v>0</v>
      </c>
      <c r="I17379">
        <v>0</v>
      </c>
      <c r="J17379">
        <v>0</v>
      </c>
      <c r="L17379">
        <v>0</v>
      </c>
      <c r="N17379">
        <v>0</v>
      </c>
      <c r="P17379">
        <v>0</v>
      </c>
      <c r="Q17379">
        <v>0</v>
      </c>
      <c r="S17379">
        <v>0</v>
      </c>
    </row>
    <row r="17380" spans="1:19" x14ac:dyDescent="0.2">
      <c r="A17380" t="s">
        <v>35804</v>
      </c>
      <c r="B17380" t="s">
        <v>35616</v>
      </c>
      <c r="C17380" t="s">
        <v>234</v>
      </c>
      <c r="D17380" t="s">
        <v>1000</v>
      </c>
      <c r="E17380" s="23">
        <v>44805</v>
      </c>
      <c r="F17380">
        <v>0</v>
      </c>
      <c r="G17380">
        <v>0</v>
      </c>
      <c r="I17380">
        <v>0</v>
      </c>
      <c r="J17380">
        <v>0</v>
      </c>
      <c r="L17380">
        <v>0</v>
      </c>
      <c r="N17380">
        <v>0</v>
      </c>
      <c r="P17380">
        <v>0</v>
      </c>
      <c r="Q17380">
        <v>0</v>
      </c>
      <c r="S17380">
        <v>0</v>
      </c>
    </row>
    <row r="17381" spans="1:19" x14ac:dyDescent="0.2">
      <c r="A17381" t="s">
        <v>35805</v>
      </c>
      <c r="B17381" t="s">
        <v>35617</v>
      </c>
      <c r="C17381" t="s">
        <v>217</v>
      </c>
      <c r="D17381" t="s">
        <v>1000</v>
      </c>
      <c r="E17381" s="23">
        <v>44805</v>
      </c>
      <c r="F17381">
        <v>0</v>
      </c>
      <c r="G17381">
        <v>0</v>
      </c>
      <c r="I17381">
        <v>0</v>
      </c>
      <c r="J17381">
        <v>0</v>
      </c>
      <c r="L17381">
        <v>0</v>
      </c>
      <c r="N17381">
        <v>0</v>
      </c>
      <c r="P17381">
        <v>0</v>
      </c>
      <c r="Q17381">
        <v>0</v>
      </c>
      <c r="S17381">
        <v>0</v>
      </c>
    </row>
    <row r="17382" spans="1:19" x14ac:dyDescent="0.2">
      <c r="A17382" t="s">
        <v>35806</v>
      </c>
      <c r="B17382" t="s">
        <v>35618</v>
      </c>
      <c r="C17382" t="s">
        <v>342</v>
      </c>
      <c r="D17382" t="s">
        <v>1000</v>
      </c>
      <c r="E17382" s="23">
        <v>44805</v>
      </c>
      <c r="F17382">
        <v>2</v>
      </c>
      <c r="G17382">
        <v>2</v>
      </c>
      <c r="I17382">
        <v>10</v>
      </c>
      <c r="J17382">
        <v>22</v>
      </c>
      <c r="L17382">
        <v>22</v>
      </c>
      <c r="N17382">
        <v>10</v>
      </c>
      <c r="P17382">
        <v>3</v>
      </c>
      <c r="Q17382">
        <v>4</v>
      </c>
      <c r="S17382">
        <v>0</v>
      </c>
    </row>
    <row r="17383" spans="1:19" x14ac:dyDescent="0.2">
      <c r="A17383" t="s">
        <v>35807</v>
      </c>
      <c r="B17383" t="s">
        <v>35619</v>
      </c>
      <c r="C17383" t="s">
        <v>220</v>
      </c>
      <c r="D17383" t="s">
        <v>1000</v>
      </c>
      <c r="E17383" s="23">
        <v>44805</v>
      </c>
      <c r="F17383">
        <v>0</v>
      </c>
      <c r="G17383">
        <v>0</v>
      </c>
      <c r="I17383">
        <v>0</v>
      </c>
      <c r="J17383">
        <v>0</v>
      </c>
      <c r="L17383">
        <v>0</v>
      </c>
      <c r="N17383">
        <v>0</v>
      </c>
      <c r="P17383">
        <v>0</v>
      </c>
      <c r="Q17383">
        <v>0</v>
      </c>
      <c r="S17383">
        <v>0</v>
      </c>
    </row>
    <row r="17384" spans="1:19" x14ac:dyDescent="0.2">
      <c r="A17384" t="s">
        <v>35808</v>
      </c>
      <c r="B17384" t="s">
        <v>35620</v>
      </c>
      <c r="C17384" t="s">
        <v>25330</v>
      </c>
      <c r="D17384" t="s">
        <v>1001</v>
      </c>
      <c r="E17384" s="23">
        <v>44805</v>
      </c>
      <c r="F17384">
        <v>0</v>
      </c>
      <c r="G17384">
        <v>0</v>
      </c>
      <c r="I17384">
        <v>0</v>
      </c>
      <c r="J17384">
        <v>0</v>
      </c>
      <c r="L17384">
        <v>0</v>
      </c>
      <c r="N17384">
        <v>0</v>
      </c>
      <c r="P17384">
        <v>0</v>
      </c>
      <c r="Q17384">
        <v>0</v>
      </c>
      <c r="S17384">
        <v>0</v>
      </c>
    </row>
    <row r="17385" spans="1:19" x14ac:dyDescent="0.2">
      <c r="A17385" t="s">
        <v>35809</v>
      </c>
      <c r="B17385" t="s">
        <v>35621</v>
      </c>
      <c r="C17385" t="s">
        <v>25330</v>
      </c>
      <c r="D17385" t="s">
        <v>1000</v>
      </c>
      <c r="E17385" s="23">
        <v>44805</v>
      </c>
      <c r="F17385">
        <v>0</v>
      </c>
      <c r="G17385">
        <v>0</v>
      </c>
      <c r="I17385">
        <v>0</v>
      </c>
      <c r="J17385">
        <v>0</v>
      </c>
      <c r="L17385">
        <v>0</v>
      </c>
      <c r="N17385">
        <v>0</v>
      </c>
      <c r="P17385">
        <v>0</v>
      </c>
      <c r="Q17385">
        <v>0</v>
      </c>
      <c r="S17385">
        <v>0</v>
      </c>
    </row>
    <row r="17386" spans="1:19" x14ac:dyDescent="0.2">
      <c r="A17386" t="s">
        <v>35810</v>
      </c>
      <c r="B17386" t="s">
        <v>35622</v>
      </c>
      <c r="C17386" t="s">
        <v>199</v>
      </c>
      <c r="D17386" t="s">
        <v>1000</v>
      </c>
      <c r="E17386" s="23">
        <v>44805</v>
      </c>
      <c r="F17386">
        <v>3.5</v>
      </c>
      <c r="G17386">
        <v>7</v>
      </c>
      <c r="I17386">
        <v>50</v>
      </c>
      <c r="J17386">
        <v>36</v>
      </c>
      <c r="L17386">
        <v>76</v>
      </c>
      <c r="N17386">
        <v>50</v>
      </c>
      <c r="P17386">
        <v>0</v>
      </c>
      <c r="Q17386">
        <v>0</v>
      </c>
      <c r="S17386">
        <v>0</v>
      </c>
    </row>
    <row r="17387" spans="1:19" x14ac:dyDescent="0.2">
      <c r="A17387" t="s">
        <v>35811</v>
      </c>
      <c r="B17387" t="s">
        <v>35623</v>
      </c>
      <c r="C17387" t="s">
        <v>199</v>
      </c>
      <c r="D17387" t="s">
        <v>1001</v>
      </c>
      <c r="E17387" s="23">
        <v>44805</v>
      </c>
      <c r="F17387">
        <v>0</v>
      </c>
      <c r="G17387">
        <v>0</v>
      </c>
      <c r="I17387">
        <v>0</v>
      </c>
      <c r="J17387">
        <v>0</v>
      </c>
      <c r="L17387">
        <v>0</v>
      </c>
      <c r="N17387">
        <v>0</v>
      </c>
      <c r="P17387">
        <v>0</v>
      </c>
      <c r="Q17387">
        <v>0</v>
      </c>
      <c r="S17387">
        <v>0</v>
      </c>
    </row>
    <row r="17388" spans="1:19" x14ac:dyDescent="0.2">
      <c r="A17388" t="s">
        <v>35812</v>
      </c>
      <c r="B17388" t="s">
        <v>35624</v>
      </c>
      <c r="C17388" t="s">
        <v>901</v>
      </c>
      <c r="D17388" t="s">
        <v>1000</v>
      </c>
      <c r="E17388" s="23">
        <v>44805</v>
      </c>
      <c r="F17388">
        <v>3</v>
      </c>
      <c r="G17388">
        <v>4.5</v>
      </c>
      <c r="I17388">
        <v>11</v>
      </c>
      <c r="J17388">
        <v>17</v>
      </c>
      <c r="L17388">
        <v>26</v>
      </c>
      <c r="N17388">
        <v>8</v>
      </c>
      <c r="P17388">
        <v>0</v>
      </c>
      <c r="Q17388">
        <v>1</v>
      </c>
      <c r="S17388">
        <v>3</v>
      </c>
    </row>
    <row r="17389" spans="1:19" x14ac:dyDescent="0.2">
      <c r="A17389" t="s">
        <v>35813</v>
      </c>
      <c r="B17389" t="s">
        <v>35625</v>
      </c>
      <c r="C17389" t="s">
        <v>901</v>
      </c>
      <c r="D17389" t="s">
        <v>1001</v>
      </c>
      <c r="E17389" s="23">
        <v>44805</v>
      </c>
      <c r="F17389">
        <v>0</v>
      </c>
      <c r="G17389">
        <v>0</v>
      </c>
      <c r="I17389">
        <v>0</v>
      </c>
      <c r="J17389">
        <v>0</v>
      </c>
      <c r="L17389">
        <v>0</v>
      </c>
      <c r="N17389">
        <v>0</v>
      </c>
      <c r="P17389">
        <v>0</v>
      </c>
      <c r="Q17389">
        <v>0</v>
      </c>
      <c r="S17389">
        <v>0</v>
      </c>
    </row>
    <row r="17390" spans="1:19" x14ac:dyDescent="0.2">
      <c r="A17390" t="s">
        <v>35814</v>
      </c>
      <c r="B17390" t="s">
        <v>35626</v>
      </c>
      <c r="C17390" t="s">
        <v>903</v>
      </c>
      <c r="D17390" t="s">
        <v>1000</v>
      </c>
      <c r="E17390" s="23">
        <v>44805</v>
      </c>
      <c r="F17390">
        <v>3</v>
      </c>
      <c r="G17390">
        <v>3.5</v>
      </c>
      <c r="I17390">
        <v>15</v>
      </c>
      <c r="J17390">
        <v>16</v>
      </c>
      <c r="L17390">
        <v>18</v>
      </c>
      <c r="N17390">
        <v>13</v>
      </c>
      <c r="P17390">
        <v>0</v>
      </c>
      <c r="Q17390">
        <v>2</v>
      </c>
      <c r="S17390">
        <v>2</v>
      </c>
    </row>
    <row r="17391" spans="1:19" x14ac:dyDescent="0.2">
      <c r="A17391" t="s">
        <v>35815</v>
      </c>
      <c r="B17391" t="s">
        <v>35627</v>
      </c>
      <c r="C17391" t="s">
        <v>903</v>
      </c>
      <c r="D17391" t="s">
        <v>1001</v>
      </c>
      <c r="E17391" s="23">
        <v>44805</v>
      </c>
      <c r="F17391">
        <v>0</v>
      </c>
      <c r="G17391">
        <v>0</v>
      </c>
      <c r="I17391">
        <v>0</v>
      </c>
      <c r="J17391">
        <v>0</v>
      </c>
      <c r="L17391">
        <v>0</v>
      </c>
      <c r="N17391">
        <v>0</v>
      </c>
      <c r="P17391">
        <v>0</v>
      </c>
      <c r="Q17391">
        <v>0</v>
      </c>
      <c r="S17391">
        <v>0</v>
      </c>
    </row>
    <row r="17392" spans="1:19" x14ac:dyDescent="0.2">
      <c r="A17392" t="s">
        <v>35816</v>
      </c>
      <c r="B17392" t="s">
        <v>35628</v>
      </c>
      <c r="C17392" t="s">
        <v>198</v>
      </c>
      <c r="D17392" t="s">
        <v>1002</v>
      </c>
      <c r="E17392" s="23">
        <v>44805</v>
      </c>
      <c r="F17392">
        <v>0</v>
      </c>
      <c r="G17392">
        <v>0</v>
      </c>
      <c r="I17392">
        <v>0</v>
      </c>
      <c r="J17392">
        <v>0</v>
      </c>
      <c r="L17392">
        <v>0</v>
      </c>
      <c r="N17392">
        <v>0</v>
      </c>
      <c r="P17392">
        <v>0</v>
      </c>
      <c r="Q17392">
        <v>0</v>
      </c>
      <c r="S17392">
        <v>0</v>
      </c>
    </row>
    <row r="17393" spans="1:19" x14ac:dyDescent="0.2">
      <c r="A17393" t="s">
        <v>35817</v>
      </c>
      <c r="B17393" t="s">
        <v>35629</v>
      </c>
      <c r="C17393" t="s">
        <v>25855</v>
      </c>
      <c r="D17393" t="s">
        <v>1002</v>
      </c>
      <c r="E17393" s="23">
        <v>44805</v>
      </c>
      <c r="F17393">
        <v>2</v>
      </c>
      <c r="G17393">
        <v>3</v>
      </c>
      <c r="I17393">
        <v>12</v>
      </c>
      <c r="J17393">
        <v>12</v>
      </c>
      <c r="L17393">
        <v>18</v>
      </c>
      <c r="N17393">
        <v>9</v>
      </c>
      <c r="P17393">
        <v>1</v>
      </c>
      <c r="Q17393">
        <v>1</v>
      </c>
      <c r="S17393">
        <v>3</v>
      </c>
    </row>
    <row r="17394" spans="1:19" x14ac:dyDescent="0.2">
      <c r="A17394" t="s">
        <v>35818</v>
      </c>
      <c r="B17394" t="s">
        <v>35630</v>
      </c>
      <c r="C17394" t="s">
        <v>962</v>
      </c>
      <c r="D17394" t="s">
        <v>1002</v>
      </c>
      <c r="E17394" s="23">
        <v>44805</v>
      </c>
      <c r="F17394">
        <v>0</v>
      </c>
      <c r="G17394">
        <v>0</v>
      </c>
      <c r="I17394">
        <v>0</v>
      </c>
      <c r="J17394">
        <v>0</v>
      </c>
      <c r="L17394">
        <v>0</v>
      </c>
      <c r="N17394">
        <v>0</v>
      </c>
      <c r="P17394">
        <v>0</v>
      </c>
      <c r="Q17394">
        <v>0</v>
      </c>
      <c r="S17394">
        <v>0</v>
      </c>
    </row>
    <row r="17395" spans="1:19" x14ac:dyDescent="0.2">
      <c r="A17395" t="s">
        <v>35819</v>
      </c>
      <c r="B17395" t="s">
        <v>35631</v>
      </c>
      <c r="C17395" t="s">
        <v>199</v>
      </c>
      <c r="D17395" t="s">
        <v>1002</v>
      </c>
      <c r="E17395" s="23">
        <v>44805</v>
      </c>
      <c r="F17395">
        <v>3.5</v>
      </c>
      <c r="G17395">
        <v>7</v>
      </c>
      <c r="I17395">
        <v>50</v>
      </c>
      <c r="J17395">
        <v>36</v>
      </c>
      <c r="L17395">
        <v>76</v>
      </c>
      <c r="N17395">
        <v>50</v>
      </c>
      <c r="P17395">
        <v>0</v>
      </c>
      <c r="Q17395">
        <v>0</v>
      </c>
      <c r="S17395">
        <v>0</v>
      </c>
    </row>
    <row r="17396" spans="1:19" x14ac:dyDescent="0.2">
      <c r="A17396" t="s">
        <v>35820</v>
      </c>
      <c r="B17396" t="s">
        <v>35632</v>
      </c>
      <c r="C17396" t="s">
        <v>348</v>
      </c>
      <c r="D17396" t="s">
        <v>1002</v>
      </c>
      <c r="E17396" s="23">
        <v>44805</v>
      </c>
      <c r="F17396">
        <v>0</v>
      </c>
      <c r="G17396">
        <v>0</v>
      </c>
      <c r="I17396">
        <v>0</v>
      </c>
      <c r="J17396">
        <v>0</v>
      </c>
      <c r="L17396">
        <v>0</v>
      </c>
      <c r="N17396">
        <v>0</v>
      </c>
      <c r="P17396">
        <v>0</v>
      </c>
      <c r="Q17396">
        <v>0</v>
      </c>
      <c r="S17396">
        <v>0</v>
      </c>
    </row>
    <row r="17397" spans="1:19" x14ac:dyDescent="0.2">
      <c r="A17397" t="s">
        <v>35821</v>
      </c>
      <c r="B17397" t="s">
        <v>35633</v>
      </c>
      <c r="C17397" t="s">
        <v>357</v>
      </c>
      <c r="D17397" t="s">
        <v>1002</v>
      </c>
      <c r="E17397" s="23">
        <v>44805</v>
      </c>
      <c r="F17397">
        <v>0</v>
      </c>
      <c r="G17397">
        <v>0</v>
      </c>
      <c r="I17397">
        <v>0</v>
      </c>
      <c r="J17397">
        <v>0</v>
      </c>
      <c r="L17397">
        <v>0</v>
      </c>
      <c r="N17397">
        <v>0</v>
      </c>
      <c r="P17397">
        <v>0</v>
      </c>
      <c r="Q17397">
        <v>0</v>
      </c>
      <c r="S17397">
        <v>0</v>
      </c>
    </row>
    <row r="17398" spans="1:19" x14ac:dyDescent="0.2">
      <c r="A17398" t="s">
        <v>35822</v>
      </c>
      <c r="B17398" t="s">
        <v>35634</v>
      </c>
      <c r="C17398" t="s">
        <v>227</v>
      </c>
      <c r="D17398" t="s">
        <v>1002</v>
      </c>
      <c r="E17398" s="23">
        <v>44805</v>
      </c>
      <c r="F17398">
        <v>0</v>
      </c>
      <c r="G17398">
        <v>0</v>
      </c>
      <c r="I17398">
        <v>0</v>
      </c>
      <c r="J17398">
        <v>0</v>
      </c>
      <c r="L17398">
        <v>0</v>
      </c>
      <c r="N17398">
        <v>0</v>
      </c>
      <c r="P17398">
        <v>0</v>
      </c>
      <c r="Q17398">
        <v>0</v>
      </c>
      <c r="S17398">
        <v>0</v>
      </c>
    </row>
    <row r="17399" spans="1:19" x14ac:dyDescent="0.2">
      <c r="A17399" t="s">
        <v>35823</v>
      </c>
      <c r="B17399" t="s">
        <v>35635</v>
      </c>
      <c r="C17399" t="s">
        <v>203</v>
      </c>
      <c r="D17399" t="s">
        <v>1002</v>
      </c>
      <c r="E17399" s="23">
        <v>44805</v>
      </c>
      <c r="F17399">
        <v>0</v>
      </c>
      <c r="G17399">
        <v>0</v>
      </c>
      <c r="I17399">
        <v>0</v>
      </c>
      <c r="J17399">
        <v>0</v>
      </c>
      <c r="L17399">
        <v>0</v>
      </c>
      <c r="N17399">
        <v>0</v>
      </c>
      <c r="P17399">
        <v>0</v>
      </c>
      <c r="Q17399">
        <v>0</v>
      </c>
      <c r="S17399">
        <v>0</v>
      </c>
    </row>
    <row r="17400" spans="1:19" x14ac:dyDescent="0.2">
      <c r="A17400" t="s">
        <v>35824</v>
      </c>
      <c r="B17400" t="s">
        <v>35636</v>
      </c>
      <c r="C17400" t="s">
        <v>387</v>
      </c>
      <c r="D17400" t="s">
        <v>1002</v>
      </c>
      <c r="E17400" s="23">
        <v>44805</v>
      </c>
      <c r="F17400">
        <v>0</v>
      </c>
      <c r="G17400">
        <v>0</v>
      </c>
      <c r="I17400">
        <v>0</v>
      </c>
      <c r="J17400">
        <v>0</v>
      </c>
      <c r="L17400">
        <v>0</v>
      </c>
      <c r="N17400">
        <v>0</v>
      </c>
      <c r="P17400">
        <v>0</v>
      </c>
      <c r="Q17400">
        <v>0</v>
      </c>
      <c r="S17400">
        <v>0</v>
      </c>
    </row>
    <row r="17401" spans="1:19" x14ac:dyDescent="0.2">
      <c r="A17401" t="s">
        <v>35825</v>
      </c>
      <c r="B17401" t="s">
        <v>35637</v>
      </c>
      <c r="C17401" t="s">
        <v>223</v>
      </c>
      <c r="D17401" t="s">
        <v>1002</v>
      </c>
      <c r="E17401" s="23">
        <v>44805</v>
      </c>
      <c r="F17401">
        <v>0</v>
      </c>
      <c r="G17401">
        <v>0</v>
      </c>
      <c r="I17401">
        <v>0</v>
      </c>
      <c r="J17401">
        <v>0</v>
      </c>
      <c r="L17401">
        <v>0</v>
      </c>
      <c r="N17401">
        <v>0</v>
      </c>
      <c r="P17401">
        <v>0</v>
      </c>
      <c r="Q17401">
        <v>0</v>
      </c>
      <c r="S17401">
        <v>0</v>
      </c>
    </row>
    <row r="17402" spans="1:19" x14ac:dyDescent="0.2">
      <c r="A17402" t="s">
        <v>35826</v>
      </c>
      <c r="B17402" t="s">
        <v>35638</v>
      </c>
      <c r="C17402" t="s">
        <v>346</v>
      </c>
      <c r="D17402" t="s">
        <v>1002</v>
      </c>
      <c r="E17402" s="23">
        <v>44805</v>
      </c>
      <c r="F17402">
        <v>0</v>
      </c>
      <c r="G17402">
        <v>0</v>
      </c>
      <c r="I17402">
        <v>0</v>
      </c>
      <c r="J17402">
        <v>0</v>
      </c>
      <c r="L17402">
        <v>0</v>
      </c>
      <c r="N17402">
        <v>0</v>
      </c>
      <c r="P17402">
        <v>0</v>
      </c>
      <c r="Q17402">
        <v>0</v>
      </c>
      <c r="S17402">
        <v>0</v>
      </c>
    </row>
    <row r="17403" spans="1:19" x14ac:dyDescent="0.2">
      <c r="A17403" t="s">
        <v>35827</v>
      </c>
      <c r="B17403" t="s">
        <v>35639</v>
      </c>
      <c r="C17403" t="s">
        <v>207</v>
      </c>
      <c r="D17403" t="s">
        <v>1002</v>
      </c>
      <c r="E17403" s="23">
        <v>44805</v>
      </c>
      <c r="F17403">
        <v>5</v>
      </c>
      <c r="G17403">
        <v>9</v>
      </c>
      <c r="I17403">
        <v>19</v>
      </c>
      <c r="J17403">
        <v>26</v>
      </c>
      <c r="L17403">
        <v>50</v>
      </c>
      <c r="N17403">
        <v>19</v>
      </c>
      <c r="P17403">
        <v>1</v>
      </c>
      <c r="Q17403">
        <v>3</v>
      </c>
      <c r="S17403">
        <v>0</v>
      </c>
    </row>
    <row r="17404" spans="1:19" x14ac:dyDescent="0.2">
      <c r="A17404" t="s">
        <v>35828</v>
      </c>
      <c r="B17404" t="s">
        <v>35640</v>
      </c>
      <c r="C17404" t="s">
        <v>212</v>
      </c>
      <c r="D17404" t="s">
        <v>1002</v>
      </c>
      <c r="E17404" s="23">
        <v>44805</v>
      </c>
      <c r="F17404">
        <v>1</v>
      </c>
      <c r="G17404">
        <v>3</v>
      </c>
      <c r="I17404">
        <v>5</v>
      </c>
      <c r="J17404">
        <v>6</v>
      </c>
      <c r="L17404">
        <v>17</v>
      </c>
      <c r="N17404">
        <v>4</v>
      </c>
      <c r="P17404">
        <v>0</v>
      </c>
      <c r="Q17404">
        <v>0</v>
      </c>
      <c r="S17404">
        <v>1</v>
      </c>
    </row>
    <row r="17405" spans="1:19" x14ac:dyDescent="0.2">
      <c r="A17405" t="s">
        <v>35829</v>
      </c>
      <c r="B17405" t="s">
        <v>35641</v>
      </c>
      <c r="C17405" t="s">
        <v>963</v>
      </c>
      <c r="D17405" t="s">
        <v>1002</v>
      </c>
      <c r="E17405" s="23">
        <v>44805</v>
      </c>
      <c r="F17405">
        <v>0</v>
      </c>
      <c r="G17405">
        <v>0</v>
      </c>
      <c r="I17405">
        <v>0</v>
      </c>
      <c r="J17405">
        <v>0</v>
      </c>
      <c r="L17405">
        <v>0</v>
      </c>
      <c r="N17405">
        <v>0</v>
      </c>
      <c r="P17405">
        <v>0</v>
      </c>
      <c r="Q17405">
        <v>0</v>
      </c>
      <c r="S17405">
        <v>0</v>
      </c>
    </row>
    <row r="17406" spans="1:19" x14ac:dyDescent="0.2">
      <c r="A17406" t="s">
        <v>35830</v>
      </c>
      <c r="B17406" t="s">
        <v>35642</v>
      </c>
      <c r="C17406" t="s">
        <v>225</v>
      </c>
      <c r="D17406" t="s">
        <v>1002</v>
      </c>
      <c r="E17406" s="23">
        <v>44805</v>
      </c>
      <c r="F17406">
        <v>4</v>
      </c>
      <c r="G17406">
        <v>3.5</v>
      </c>
      <c r="I17406">
        <v>43</v>
      </c>
      <c r="J17406">
        <v>56</v>
      </c>
      <c r="L17406">
        <v>49</v>
      </c>
      <c r="N17406">
        <v>38</v>
      </c>
      <c r="P17406">
        <v>0</v>
      </c>
      <c r="Q17406">
        <v>2</v>
      </c>
      <c r="S17406">
        <v>5</v>
      </c>
    </row>
    <row r="17407" spans="1:19" x14ac:dyDescent="0.2">
      <c r="A17407" t="s">
        <v>35831</v>
      </c>
      <c r="B17407" t="s">
        <v>35643</v>
      </c>
      <c r="C17407" t="s">
        <v>901</v>
      </c>
      <c r="D17407" t="s">
        <v>1002</v>
      </c>
      <c r="E17407" s="23">
        <v>44805</v>
      </c>
      <c r="F17407">
        <v>3</v>
      </c>
      <c r="G17407">
        <v>4.5</v>
      </c>
      <c r="I17407">
        <v>11</v>
      </c>
      <c r="J17407">
        <v>17</v>
      </c>
      <c r="L17407">
        <v>26</v>
      </c>
      <c r="N17407">
        <v>8</v>
      </c>
      <c r="P17407">
        <v>0</v>
      </c>
      <c r="Q17407">
        <v>1</v>
      </c>
      <c r="S17407">
        <v>3</v>
      </c>
    </row>
    <row r="17408" spans="1:19" x14ac:dyDescent="0.2">
      <c r="A17408" t="s">
        <v>35832</v>
      </c>
      <c r="B17408" t="s">
        <v>35644</v>
      </c>
      <c r="C17408" t="s">
        <v>232</v>
      </c>
      <c r="D17408" t="s">
        <v>1002</v>
      </c>
      <c r="E17408" s="23">
        <v>44805</v>
      </c>
      <c r="F17408">
        <v>14.5</v>
      </c>
      <c r="G17408">
        <v>12</v>
      </c>
      <c r="I17408">
        <v>87</v>
      </c>
      <c r="J17408">
        <v>146</v>
      </c>
      <c r="L17408">
        <v>111</v>
      </c>
      <c r="N17408">
        <v>83</v>
      </c>
      <c r="P17408">
        <v>4</v>
      </c>
      <c r="Q17408">
        <v>4</v>
      </c>
      <c r="S17408">
        <v>4</v>
      </c>
    </row>
    <row r="17409" spans="1:19" x14ac:dyDescent="0.2">
      <c r="A17409" t="s">
        <v>35833</v>
      </c>
      <c r="B17409" t="s">
        <v>35645</v>
      </c>
      <c r="C17409" t="s">
        <v>317</v>
      </c>
      <c r="D17409" t="s">
        <v>1002</v>
      </c>
      <c r="E17409" s="23">
        <v>44805</v>
      </c>
      <c r="F17409">
        <v>4</v>
      </c>
      <c r="G17409">
        <v>7</v>
      </c>
      <c r="I17409">
        <v>8</v>
      </c>
      <c r="J17409">
        <v>21</v>
      </c>
      <c r="L17409">
        <v>39</v>
      </c>
      <c r="N17409">
        <v>8</v>
      </c>
      <c r="P17409">
        <v>1</v>
      </c>
      <c r="Q17409">
        <v>1</v>
      </c>
      <c r="S17409">
        <v>0</v>
      </c>
    </row>
    <row r="17410" spans="1:19" x14ac:dyDescent="0.2">
      <c r="A17410" t="s">
        <v>35834</v>
      </c>
      <c r="B17410" t="s">
        <v>35646</v>
      </c>
      <c r="C17410" t="s">
        <v>25330</v>
      </c>
      <c r="D17410" t="s">
        <v>1002</v>
      </c>
      <c r="E17410" s="23">
        <v>44805</v>
      </c>
      <c r="F17410">
        <v>0</v>
      </c>
      <c r="G17410">
        <v>0</v>
      </c>
      <c r="I17410">
        <v>0</v>
      </c>
      <c r="J17410">
        <v>0</v>
      </c>
      <c r="L17410">
        <v>0</v>
      </c>
      <c r="N17410">
        <v>0</v>
      </c>
      <c r="P17410">
        <v>0</v>
      </c>
      <c r="Q17410">
        <v>0</v>
      </c>
      <c r="S17410">
        <v>0</v>
      </c>
    </row>
    <row r="17411" spans="1:19" x14ac:dyDescent="0.2">
      <c r="A17411" t="s">
        <v>35835</v>
      </c>
      <c r="B17411" t="s">
        <v>35647</v>
      </c>
      <c r="C17411" t="s">
        <v>214</v>
      </c>
      <c r="D17411" t="s">
        <v>1002</v>
      </c>
      <c r="E17411" s="23">
        <v>44805</v>
      </c>
      <c r="F17411">
        <v>14</v>
      </c>
      <c r="G17411">
        <v>15.5</v>
      </c>
      <c r="I17411">
        <v>82</v>
      </c>
      <c r="J17411">
        <v>116</v>
      </c>
      <c r="L17411">
        <v>124</v>
      </c>
      <c r="N17411">
        <v>69</v>
      </c>
      <c r="P17411">
        <v>19</v>
      </c>
      <c r="Q17411">
        <v>20</v>
      </c>
      <c r="S17411">
        <v>13</v>
      </c>
    </row>
    <row r="17412" spans="1:19" x14ac:dyDescent="0.2">
      <c r="A17412" t="s">
        <v>35836</v>
      </c>
      <c r="B17412" t="s">
        <v>35648</v>
      </c>
      <c r="C17412" t="s">
        <v>903</v>
      </c>
      <c r="D17412" t="s">
        <v>1002</v>
      </c>
      <c r="E17412" s="23">
        <v>44805</v>
      </c>
      <c r="F17412">
        <v>3</v>
      </c>
      <c r="G17412">
        <v>3.5</v>
      </c>
      <c r="I17412">
        <v>15</v>
      </c>
      <c r="J17412">
        <v>16</v>
      </c>
      <c r="L17412">
        <v>18</v>
      </c>
      <c r="N17412">
        <v>13</v>
      </c>
      <c r="P17412">
        <v>0</v>
      </c>
      <c r="Q17412">
        <v>2</v>
      </c>
      <c r="S17412">
        <v>2</v>
      </c>
    </row>
    <row r="17413" spans="1:19" x14ac:dyDescent="0.2">
      <c r="A17413" t="s">
        <v>35837</v>
      </c>
      <c r="B17413" t="s">
        <v>35649</v>
      </c>
      <c r="C17413" t="s">
        <v>230</v>
      </c>
      <c r="D17413" t="s">
        <v>1002</v>
      </c>
      <c r="E17413" s="23">
        <v>44805</v>
      </c>
      <c r="F17413">
        <v>0</v>
      </c>
      <c r="G17413">
        <v>0</v>
      </c>
      <c r="I17413">
        <v>0</v>
      </c>
      <c r="J17413">
        <v>0</v>
      </c>
      <c r="L17413">
        <v>0</v>
      </c>
      <c r="N17413">
        <v>0</v>
      </c>
      <c r="P17413">
        <v>0</v>
      </c>
      <c r="Q17413">
        <v>0</v>
      </c>
      <c r="S17413">
        <v>0</v>
      </c>
    </row>
    <row r="17414" spans="1:19" x14ac:dyDescent="0.2">
      <c r="A17414" t="s">
        <v>35838</v>
      </c>
      <c r="B17414" t="s">
        <v>35650</v>
      </c>
      <c r="C17414" t="s">
        <v>234</v>
      </c>
      <c r="D17414" t="s">
        <v>1002</v>
      </c>
      <c r="E17414" s="23">
        <v>44805</v>
      </c>
      <c r="F17414">
        <v>0</v>
      </c>
      <c r="G17414">
        <v>0</v>
      </c>
      <c r="I17414">
        <v>0</v>
      </c>
      <c r="J17414">
        <v>0</v>
      </c>
      <c r="L17414">
        <v>0</v>
      </c>
      <c r="N17414">
        <v>0</v>
      </c>
      <c r="P17414">
        <v>0</v>
      </c>
      <c r="Q17414">
        <v>0</v>
      </c>
      <c r="S17414">
        <v>0</v>
      </c>
    </row>
    <row r="17415" spans="1:19" x14ac:dyDescent="0.2">
      <c r="A17415" t="s">
        <v>35839</v>
      </c>
      <c r="B17415" t="s">
        <v>35651</v>
      </c>
      <c r="C17415" t="s">
        <v>217</v>
      </c>
      <c r="D17415" t="s">
        <v>1002</v>
      </c>
      <c r="E17415" s="23">
        <v>44805</v>
      </c>
      <c r="F17415">
        <v>0</v>
      </c>
      <c r="G17415">
        <v>0</v>
      </c>
      <c r="I17415">
        <v>0</v>
      </c>
      <c r="J17415">
        <v>0</v>
      </c>
      <c r="L17415">
        <v>0</v>
      </c>
      <c r="N17415">
        <v>0</v>
      </c>
      <c r="P17415">
        <v>0</v>
      </c>
      <c r="Q17415">
        <v>0</v>
      </c>
      <c r="S17415">
        <v>0</v>
      </c>
    </row>
    <row r="17416" spans="1:19" x14ac:dyDescent="0.2">
      <c r="A17416" t="s">
        <v>35840</v>
      </c>
      <c r="B17416" t="s">
        <v>35652</v>
      </c>
      <c r="C17416" t="s">
        <v>342</v>
      </c>
      <c r="D17416" t="s">
        <v>1002</v>
      </c>
      <c r="E17416" s="23">
        <v>44805</v>
      </c>
      <c r="F17416">
        <v>2</v>
      </c>
      <c r="G17416">
        <v>2</v>
      </c>
      <c r="I17416">
        <v>10</v>
      </c>
      <c r="J17416">
        <v>22</v>
      </c>
      <c r="L17416">
        <v>22</v>
      </c>
      <c r="N17416">
        <v>10</v>
      </c>
      <c r="P17416">
        <v>3</v>
      </c>
      <c r="Q17416">
        <v>4</v>
      </c>
      <c r="S17416">
        <v>0</v>
      </c>
    </row>
    <row r="17417" spans="1:19" x14ac:dyDescent="0.2">
      <c r="A17417" t="s">
        <v>35841</v>
      </c>
      <c r="B17417" t="s">
        <v>35653</v>
      </c>
      <c r="C17417" t="s">
        <v>220</v>
      </c>
      <c r="D17417" t="s">
        <v>1002</v>
      </c>
      <c r="E17417" s="23">
        <v>44805</v>
      </c>
      <c r="F17417">
        <v>0</v>
      </c>
      <c r="G17417">
        <v>0</v>
      </c>
      <c r="I17417">
        <v>0</v>
      </c>
      <c r="J17417">
        <v>0</v>
      </c>
      <c r="L17417">
        <v>0</v>
      </c>
      <c r="N17417">
        <v>0</v>
      </c>
      <c r="P17417">
        <v>0</v>
      </c>
      <c r="Q17417">
        <v>0</v>
      </c>
      <c r="S17417">
        <v>0</v>
      </c>
    </row>
    <row r="17418" spans="1:19" x14ac:dyDescent="0.2">
      <c r="A17418" t="s">
        <v>35842</v>
      </c>
      <c r="B17418" t="s">
        <v>35654</v>
      </c>
      <c r="C17418" t="s">
        <v>242</v>
      </c>
      <c r="D17418" t="s">
        <v>1000</v>
      </c>
      <c r="E17418" s="23">
        <v>44805</v>
      </c>
      <c r="F17418">
        <v>0</v>
      </c>
      <c r="G17418">
        <v>0</v>
      </c>
      <c r="I17418">
        <v>0</v>
      </c>
      <c r="J17418">
        <v>0</v>
      </c>
      <c r="L17418">
        <v>0</v>
      </c>
      <c r="N17418">
        <v>0</v>
      </c>
      <c r="P17418">
        <v>0</v>
      </c>
      <c r="Q17418">
        <v>0</v>
      </c>
      <c r="S17418">
        <v>0</v>
      </c>
    </row>
    <row r="17419" spans="1:19" x14ac:dyDescent="0.2">
      <c r="A17419" t="s">
        <v>35843</v>
      </c>
      <c r="B17419" t="s">
        <v>35655</v>
      </c>
      <c r="C17419" t="s">
        <v>242</v>
      </c>
      <c r="D17419" t="s">
        <v>1002</v>
      </c>
      <c r="E17419" s="23">
        <v>44805</v>
      </c>
      <c r="F17419">
        <v>0</v>
      </c>
      <c r="G17419">
        <v>0</v>
      </c>
      <c r="I17419">
        <v>0</v>
      </c>
      <c r="J17419">
        <v>0</v>
      </c>
      <c r="L17419">
        <v>0</v>
      </c>
      <c r="N17419">
        <v>0</v>
      </c>
      <c r="P17419">
        <v>0</v>
      </c>
      <c r="Q17419">
        <v>0</v>
      </c>
      <c r="S17419">
        <v>0</v>
      </c>
    </row>
    <row r="17420" spans="1:19" x14ac:dyDescent="0.2">
      <c r="A17420" t="s">
        <v>35844</v>
      </c>
      <c r="B17420" t="s">
        <v>35656</v>
      </c>
      <c r="C17420" t="s">
        <v>2724</v>
      </c>
      <c r="D17420" t="s">
        <v>1000</v>
      </c>
      <c r="E17420" s="23">
        <v>44805</v>
      </c>
      <c r="F17420">
        <v>3</v>
      </c>
      <c r="G17420">
        <v>4</v>
      </c>
      <c r="I17420">
        <v>19</v>
      </c>
      <c r="J17420">
        <v>17</v>
      </c>
      <c r="L17420">
        <v>22</v>
      </c>
      <c r="N17420">
        <v>18</v>
      </c>
      <c r="P17420">
        <v>0</v>
      </c>
      <c r="Q17420">
        <v>0</v>
      </c>
      <c r="S17420">
        <v>1</v>
      </c>
    </row>
    <row r="17421" spans="1:19" x14ac:dyDescent="0.2">
      <c r="A17421" t="s">
        <v>35845</v>
      </c>
      <c r="B17421" t="s">
        <v>35657</v>
      </c>
      <c r="C17421" t="s">
        <v>2724</v>
      </c>
      <c r="D17421" t="s">
        <v>1001</v>
      </c>
      <c r="E17421" s="23">
        <v>44805</v>
      </c>
      <c r="F17421">
        <v>0</v>
      </c>
      <c r="G17421">
        <v>0</v>
      </c>
      <c r="I17421">
        <v>0</v>
      </c>
      <c r="J17421">
        <v>0</v>
      </c>
      <c r="L17421">
        <v>0</v>
      </c>
      <c r="N17421">
        <v>0</v>
      </c>
      <c r="P17421">
        <v>0</v>
      </c>
      <c r="Q17421">
        <v>0</v>
      </c>
      <c r="S17421">
        <v>0</v>
      </c>
    </row>
    <row r="17422" spans="1:19" x14ac:dyDescent="0.2">
      <c r="A17422" t="s">
        <v>35846</v>
      </c>
      <c r="B17422" t="s">
        <v>35658</v>
      </c>
      <c r="C17422" t="s">
        <v>2724</v>
      </c>
      <c r="D17422" t="s">
        <v>1002</v>
      </c>
      <c r="E17422" s="23">
        <v>44805</v>
      </c>
      <c r="F17422">
        <v>3</v>
      </c>
      <c r="G17422">
        <v>4</v>
      </c>
      <c r="I17422">
        <v>19</v>
      </c>
      <c r="J17422">
        <v>17</v>
      </c>
      <c r="L17422">
        <v>22</v>
      </c>
      <c r="N17422">
        <v>18</v>
      </c>
      <c r="P17422">
        <v>0</v>
      </c>
      <c r="Q17422">
        <v>0</v>
      </c>
      <c r="S17422">
        <v>1</v>
      </c>
    </row>
    <row r="17423" spans="1:19" x14ac:dyDescent="0.2">
      <c r="A17423" t="s">
        <v>35847</v>
      </c>
      <c r="B17423" t="s">
        <v>35659</v>
      </c>
      <c r="C17423" t="s">
        <v>237</v>
      </c>
      <c r="D17423" t="s">
        <v>1000</v>
      </c>
      <c r="E17423" s="23">
        <v>44805</v>
      </c>
      <c r="F17423">
        <v>8</v>
      </c>
      <c r="G17423">
        <v>10</v>
      </c>
      <c r="I17423">
        <v>40</v>
      </c>
      <c r="J17423">
        <v>48</v>
      </c>
      <c r="L17423">
        <v>57</v>
      </c>
      <c r="N17423">
        <v>29</v>
      </c>
      <c r="P17423">
        <v>6</v>
      </c>
      <c r="Q17423">
        <v>7</v>
      </c>
      <c r="S17423">
        <v>11</v>
      </c>
    </row>
    <row r="17424" spans="1:19" x14ac:dyDescent="0.2">
      <c r="A17424" t="s">
        <v>35848</v>
      </c>
      <c r="B17424" t="s">
        <v>35660</v>
      </c>
      <c r="C17424" t="s">
        <v>237</v>
      </c>
      <c r="D17424" t="s">
        <v>1002</v>
      </c>
      <c r="E17424" s="23">
        <v>44805</v>
      </c>
      <c r="F17424">
        <v>8</v>
      </c>
      <c r="G17424">
        <v>10</v>
      </c>
      <c r="I17424">
        <v>40</v>
      </c>
      <c r="J17424">
        <v>48</v>
      </c>
      <c r="L17424">
        <v>57</v>
      </c>
      <c r="N17424">
        <v>29</v>
      </c>
      <c r="P17424">
        <v>6</v>
      </c>
      <c r="Q17424">
        <v>7</v>
      </c>
      <c r="S17424">
        <v>11</v>
      </c>
    </row>
    <row r="17425" spans="1:19" x14ac:dyDescent="0.2">
      <c r="A17425" t="s">
        <v>35849</v>
      </c>
      <c r="B17425" t="s">
        <v>35661</v>
      </c>
      <c r="C17425" t="s">
        <v>238</v>
      </c>
      <c r="D17425" t="s">
        <v>1000</v>
      </c>
      <c r="E17425" s="23">
        <v>44805</v>
      </c>
      <c r="F17425">
        <v>3</v>
      </c>
      <c r="G17425">
        <v>4</v>
      </c>
      <c r="I17425">
        <v>12</v>
      </c>
      <c r="J17425">
        <v>15</v>
      </c>
      <c r="L17425">
        <v>20</v>
      </c>
      <c r="N17425">
        <v>8</v>
      </c>
      <c r="P17425">
        <v>4</v>
      </c>
      <c r="Q17425">
        <v>4</v>
      </c>
      <c r="S17425">
        <v>4</v>
      </c>
    </row>
    <row r="17426" spans="1:19" x14ac:dyDescent="0.2">
      <c r="A17426" t="s">
        <v>35850</v>
      </c>
      <c r="B17426" t="s">
        <v>35662</v>
      </c>
      <c r="C17426" t="s">
        <v>238</v>
      </c>
      <c r="D17426" t="s">
        <v>1002</v>
      </c>
      <c r="E17426" s="23">
        <v>44805</v>
      </c>
      <c r="F17426">
        <v>3</v>
      </c>
      <c r="G17426">
        <v>4</v>
      </c>
      <c r="I17426">
        <v>12</v>
      </c>
      <c r="J17426">
        <v>15</v>
      </c>
      <c r="L17426">
        <v>20</v>
      </c>
      <c r="N17426">
        <v>8</v>
      </c>
      <c r="P17426">
        <v>4</v>
      </c>
      <c r="Q17426">
        <v>4</v>
      </c>
      <c r="S17426">
        <v>4</v>
      </c>
    </row>
    <row r="17427" spans="1:19" x14ac:dyDescent="0.2">
      <c r="A17427" t="s">
        <v>35851</v>
      </c>
      <c r="B17427" t="s">
        <v>35663</v>
      </c>
      <c r="C17427" t="s">
        <v>239</v>
      </c>
      <c r="D17427" t="s">
        <v>1000</v>
      </c>
      <c r="E17427" s="23">
        <v>44805</v>
      </c>
      <c r="F17427">
        <v>0</v>
      </c>
      <c r="G17427">
        <v>0</v>
      </c>
      <c r="I17427">
        <v>0</v>
      </c>
      <c r="J17427">
        <v>0</v>
      </c>
      <c r="L17427">
        <v>0</v>
      </c>
      <c r="N17427">
        <v>0</v>
      </c>
      <c r="P17427">
        <v>0</v>
      </c>
      <c r="Q17427">
        <v>0</v>
      </c>
      <c r="S17427">
        <v>0</v>
      </c>
    </row>
    <row r="17428" spans="1:19" x14ac:dyDescent="0.2">
      <c r="A17428" t="s">
        <v>35852</v>
      </c>
      <c r="B17428" t="s">
        <v>35664</v>
      </c>
      <c r="C17428" t="s">
        <v>239</v>
      </c>
      <c r="D17428" t="s">
        <v>1002</v>
      </c>
      <c r="E17428" s="23">
        <v>44805</v>
      </c>
      <c r="F17428">
        <v>0</v>
      </c>
      <c r="G17428">
        <v>0</v>
      </c>
      <c r="I17428">
        <v>0</v>
      </c>
      <c r="J17428">
        <v>0</v>
      </c>
      <c r="L17428">
        <v>0</v>
      </c>
      <c r="N17428">
        <v>0</v>
      </c>
      <c r="P17428">
        <v>0</v>
      </c>
      <c r="Q17428">
        <v>0</v>
      </c>
      <c r="S17428">
        <v>0</v>
      </c>
    </row>
    <row r="17429" spans="1:19" x14ac:dyDescent="0.2">
      <c r="A17429" t="s">
        <v>35853</v>
      </c>
      <c r="B17429" t="s">
        <v>35665</v>
      </c>
      <c r="C17429" t="s">
        <v>1988</v>
      </c>
      <c r="D17429" t="s">
        <v>1000</v>
      </c>
      <c r="E17429" s="23">
        <v>44805</v>
      </c>
      <c r="F17429">
        <v>3</v>
      </c>
      <c r="G17429">
        <v>4</v>
      </c>
      <c r="I17429">
        <v>7</v>
      </c>
      <c r="J17429">
        <v>16</v>
      </c>
      <c r="L17429">
        <v>22</v>
      </c>
      <c r="N17429">
        <v>3</v>
      </c>
      <c r="P17429">
        <v>0</v>
      </c>
      <c r="Q17429">
        <v>3</v>
      </c>
      <c r="S17429">
        <v>4</v>
      </c>
    </row>
    <row r="17430" spans="1:19" x14ac:dyDescent="0.2">
      <c r="A17430" t="s">
        <v>35854</v>
      </c>
      <c r="B17430" t="s">
        <v>35666</v>
      </c>
      <c r="C17430" t="s">
        <v>1988</v>
      </c>
      <c r="D17430" t="s">
        <v>1001</v>
      </c>
      <c r="E17430" s="23">
        <v>44805</v>
      </c>
      <c r="F17430">
        <v>0</v>
      </c>
      <c r="G17430">
        <v>0</v>
      </c>
      <c r="I17430">
        <v>0</v>
      </c>
      <c r="J17430">
        <v>0</v>
      </c>
      <c r="L17430">
        <v>0</v>
      </c>
      <c r="N17430">
        <v>0</v>
      </c>
      <c r="P17430">
        <v>0</v>
      </c>
      <c r="Q17430">
        <v>0</v>
      </c>
      <c r="S17430">
        <v>0</v>
      </c>
    </row>
    <row r="17431" spans="1:19" x14ac:dyDescent="0.2">
      <c r="A17431" t="s">
        <v>35855</v>
      </c>
      <c r="B17431" t="s">
        <v>35667</v>
      </c>
      <c r="C17431" t="s">
        <v>1988</v>
      </c>
      <c r="D17431" t="s">
        <v>1002</v>
      </c>
      <c r="E17431" s="23">
        <v>44805</v>
      </c>
      <c r="F17431">
        <v>3</v>
      </c>
      <c r="G17431">
        <v>4</v>
      </c>
      <c r="I17431">
        <v>7</v>
      </c>
      <c r="J17431">
        <v>16</v>
      </c>
      <c r="L17431">
        <v>22</v>
      </c>
      <c r="N17431">
        <v>3</v>
      </c>
      <c r="P17431">
        <v>0</v>
      </c>
      <c r="Q17431">
        <v>3</v>
      </c>
      <c r="S17431">
        <v>4</v>
      </c>
    </row>
    <row r="17432" spans="1:19" x14ac:dyDescent="0.2">
      <c r="A17432" t="s">
        <v>35856</v>
      </c>
      <c r="B17432" t="s">
        <v>35668</v>
      </c>
      <c r="C17432" t="s">
        <v>966</v>
      </c>
      <c r="D17432" t="s">
        <v>1000</v>
      </c>
      <c r="E17432" s="23">
        <v>44805</v>
      </c>
      <c r="F17432">
        <v>0</v>
      </c>
      <c r="G17432">
        <v>0</v>
      </c>
      <c r="I17432">
        <v>0</v>
      </c>
      <c r="J17432">
        <v>0</v>
      </c>
      <c r="L17432">
        <v>0</v>
      </c>
      <c r="N17432">
        <v>0</v>
      </c>
      <c r="P17432">
        <v>0</v>
      </c>
      <c r="Q17432">
        <v>0</v>
      </c>
      <c r="S17432">
        <v>0</v>
      </c>
    </row>
    <row r="17433" spans="1:19" x14ac:dyDescent="0.2">
      <c r="A17433" t="s">
        <v>35857</v>
      </c>
      <c r="B17433" t="s">
        <v>35669</v>
      </c>
      <c r="C17433" t="s">
        <v>966</v>
      </c>
      <c r="D17433" t="s">
        <v>1002</v>
      </c>
      <c r="E17433" s="23">
        <v>44805</v>
      </c>
      <c r="F17433">
        <v>0</v>
      </c>
      <c r="G17433">
        <v>0</v>
      </c>
      <c r="I17433">
        <v>0</v>
      </c>
      <c r="J17433">
        <v>0</v>
      </c>
      <c r="L17433">
        <v>0</v>
      </c>
      <c r="N17433">
        <v>0</v>
      </c>
      <c r="P17433">
        <v>0</v>
      </c>
      <c r="Q17433">
        <v>0</v>
      </c>
      <c r="S17433">
        <v>0</v>
      </c>
    </row>
    <row r="17434" spans="1:19" x14ac:dyDescent="0.2">
      <c r="A17434" t="s">
        <v>35858</v>
      </c>
      <c r="B17434" t="s">
        <v>35670</v>
      </c>
      <c r="C17434" t="s">
        <v>240</v>
      </c>
      <c r="D17434" t="s">
        <v>1000</v>
      </c>
      <c r="E17434" s="23">
        <v>44805</v>
      </c>
      <c r="F17434">
        <v>7</v>
      </c>
      <c r="G17434">
        <v>12</v>
      </c>
      <c r="I17434">
        <v>26</v>
      </c>
      <c r="J17434">
        <v>37</v>
      </c>
      <c r="L17434">
        <v>66</v>
      </c>
      <c r="N17434">
        <v>25</v>
      </c>
      <c r="P17434">
        <v>1</v>
      </c>
      <c r="Q17434">
        <v>2</v>
      </c>
      <c r="S17434">
        <v>1</v>
      </c>
    </row>
    <row r="17435" spans="1:19" x14ac:dyDescent="0.2">
      <c r="A17435" t="s">
        <v>35859</v>
      </c>
      <c r="B17435" t="s">
        <v>35671</v>
      </c>
      <c r="C17435" t="s">
        <v>240</v>
      </c>
      <c r="D17435" t="s">
        <v>1002</v>
      </c>
      <c r="E17435" s="23">
        <v>44805</v>
      </c>
      <c r="F17435">
        <v>7</v>
      </c>
      <c r="G17435">
        <v>12</v>
      </c>
      <c r="I17435">
        <v>26</v>
      </c>
      <c r="J17435">
        <v>37</v>
      </c>
      <c r="L17435">
        <v>66</v>
      </c>
      <c r="N17435">
        <v>25</v>
      </c>
      <c r="P17435">
        <v>1</v>
      </c>
      <c r="Q17435">
        <v>2</v>
      </c>
      <c r="S17435">
        <v>1</v>
      </c>
    </row>
    <row r="17436" spans="1:19" x14ac:dyDescent="0.2">
      <c r="A17436" t="s">
        <v>35860</v>
      </c>
      <c r="B17436" t="s">
        <v>35672</v>
      </c>
      <c r="C17436" t="s">
        <v>241</v>
      </c>
      <c r="D17436" t="s">
        <v>1000</v>
      </c>
      <c r="E17436" s="23">
        <v>44805</v>
      </c>
      <c r="F17436">
        <v>29</v>
      </c>
      <c r="G17436">
        <v>29</v>
      </c>
      <c r="I17436">
        <v>232</v>
      </c>
      <c r="J17436">
        <v>325</v>
      </c>
      <c r="L17436">
        <v>323</v>
      </c>
      <c r="N17436">
        <v>222</v>
      </c>
      <c r="P17436">
        <v>17</v>
      </c>
      <c r="Q17436">
        <v>20</v>
      </c>
      <c r="S17436">
        <v>10</v>
      </c>
    </row>
    <row r="17437" spans="1:19" x14ac:dyDescent="0.2">
      <c r="A17437" t="s">
        <v>35861</v>
      </c>
      <c r="B17437" t="s">
        <v>35673</v>
      </c>
      <c r="C17437" t="s">
        <v>241</v>
      </c>
      <c r="D17437" t="s">
        <v>1002</v>
      </c>
      <c r="E17437" s="23">
        <v>44805</v>
      </c>
      <c r="F17437">
        <v>29</v>
      </c>
      <c r="G17437">
        <v>29</v>
      </c>
      <c r="I17437">
        <v>232</v>
      </c>
      <c r="J17437">
        <v>325</v>
      </c>
      <c r="L17437">
        <v>323</v>
      </c>
      <c r="N17437">
        <v>222</v>
      </c>
      <c r="P17437">
        <v>17</v>
      </c>
      <c r="Q17437">
        <v>20</v>
      </c>
      <c r="S17437">
        <v>10</v>
      </c>
    </row>
    <row r="17438" spans="1:19" x14ac:dyDescent="0.2">
      <c r="A17438" t="s">
        <v>35862</v>
      </c>
      <c r="B17438" t="s">
        <v>35674</v>
      </c>
      <c r="C17438" t="s">
        <v>318</v>
      </c>
      <c r="D17438" t="s">
        <v>1000</v>
      </c>
      <c r="E17438" s="23">
        <v>44805</v>
      </c>
      <c r="F17438">
        <v>3</v>
      </c>
      <c r="G17438">
        <v>7</v>
      </c>
      <c r="I17438">
        <v>6</v>
      </c>
      <c r="J17438">
        <v>16</v>
      </c>
      <c r="L17438">
        <v>40</v>
      </c>
      <c r="N17438">
        <v>6</v>
      </c>
      <c r="P17438">
        <v>1</v>
      </c>
      <c r="Q17438">
        <v>2</v>
      </c>
      <c r="S17438">
        <v>0</v>
      </c>
    </row>
    <row r="17439" spans="1:19" x14ac:dyDescent="0.2">
      <c r="A17439" t="s">
        <v>35863</v>
      </c>
      <c r="B17439" t="s">
        <v>35675</v>
      </c>
      <c r="C17439" t="s">
        <v>318</v>
      </c>
      <c r="D17439" t="s">
        <v>1002</v>
      </c>
      <c r="E17439" s="23">
        <v>44805</v>
      </c>
      <c r="F17439">
        <v>3</v>
      </c>
      <c r="G17439">
        <v>7</v>
      </c>
      <c r="I17439">
        <v>6</v>
      </c>
      <c r="J17439">
        <v>16</v>
      </c>
      <c r="L17439">
        <v>40</v>
      </c>
      <c r="N17439">
        <v>6</v>
      </c>
      <c r="P17439">
        <v>1</v>
      </c>
      <c r="Q17439">
        <v>2</v>
      </c>
      <c r="S17439">
        <v>0</v>
      </c>
    </row>
    <row r="17440" spans="1:19" x14ac:dyDescent="0.2">
      <c r="A17440" t="s">
        <v>35864</v>
      </c>
      <c r="B17440" t="s">
        <v>35676</v>
      </c>
      <c r="C17440" t="s">
        <v>896</v>
      </c>
      <c r="D17440" t="s">
        <v>1000</v>
      </c>
      <c r="E17440" s="23">
        <v>44805</v>
      </c>
      <c r="F17440">
        <v>56</v>
      </c>
      <c r="G17440">
        <v>70</v>
      </c>
      <c r="I17440">
        <v>342</v>
      </c>
      <c r="J17440">
        <v>474</v>
      </c>
      <c r="L17440">
        <v>550</v>
      </c>
      <c r="N17440">
        <v>311</v>
      </c>
      <c r="O17440" t="s">
        <v>904</v>
      </c>
      <c r="P17440">
        <v>29</v>
      </c>
      <c r="Q17440">
        <v>38</v>
      </c>
      <c r="S17440">
        <v>31</v>
      </c>
    </row>
    <row r="17441" spans="1:19" x14ac:dyDescent="0.2">
      <c r="A17441" t="s">
        <v>35865</v>
      </c>
      <c r="B17441" t="s">
        <v>35677</v>
      </c>
      <c r="C17441" t="s">
        <v>899</v>
      </c>
      <c r="D17441" t="s">
        <v>1001</v>
      </c>
      <c r="E17441" s="23">
        <v>44805</v>
      </c>
      <c r="F17441">
        <v>0</v>
      </c>
      <c r="G17441">
        <v>0</v>
      </c>
      <c r="I17441">
        <v>0</v>
      </c>
      <c r="J17441">
        <v>0</v>
      </c>
      <c r="L17441">
        <v>0</v>
      </c>
      <c r="N17441">
        <v>0</v>
      </c>
      <c r="O17441" t="s">
        <v>904</v>
      </c>
      <c r="P17441">
        <v>0</v>
      </c>
      <c r="Q17441">
        <v>0</v>
      </c>
      <c r="S17441">
        <v>0</v>
      </c>
    </row>
    <row r="17442" spans="1:19" x14ac:dyDescent="0.2">
      <c r="A17442" t="s">
        <v>35866</v>
      </c>
      <c r="B17442" t="s">
        <v>35678</v>
      </c>
      <c r="C17442" t="s">
        <v>1237</v>
      </c>
      <c r="D17442" t="s">
        <v>1000</v>
      </c>
      <c r="E17442" s="23">
        <v>44805</v>
      </c>
      <c r="F17442">
        <v>13</v>
      </c>
      <c r="G17442">
        <v>20</v>
      </c>
      <c r="I17442">
        <v>52</v>
      </c>
      <c r="J17442">
        <v>70</v>
      </c>
      <c r="L17442">
        <v>110</v>
      </c>
      <c r="N17442">
        <v>46</v>
      </c>
      <c r="P17442">
        <v>1</v>
      </c>
      <c r="Q17442">
        <v>5</v>
      </c>
      <c r="S17442">
        <v>6</v>
      </c>
    </row>
    <row r="17443" spans="1:19" x14ac:dyDescent="0.2">
      <c r="A17443" t="s">
        <v>35867</v>
      </c>
      <c r="B17443" t="s">
        <v>35679</v>
      </c>
      <c r="C17443" t="s">
        <v>1237</v>
      </c>
      <c r="D17443" t="s">
        <v>1001</v>
      </c>
      <c r="E17443" s="23">
        <v>44805</v>
      </c>
      <c r="F17443">
        <v>0</v>
      </c>
      <c r="G17443">
        <v>0</v>
      </c>
      <c r="I17443">
        <v>0</v>
      </c>
      <c r="J17443">
        <v>0</v>
      </c>
      <c r="L17443">
        <v>0</v>
      </c>
      <c r="N17443">
        <v>0</v>
      </c>
      <c r="P17443">
        <v>0</v>
      </c>
      <c r="Q17443">
        <v>0</v>
      </c>
      <c r="S17443">
        <v>0</v>
      </c>
    </row>
    <row r="17444" spans="1:19" x14ac:dyDescent="0.2">
      <c r="A17444" t="s">
        <v>35868</v>
      </c>
      <c r="B17444" t="s">
        <v>35680</v>
      </c>
      <c r="C17444" t="s">
        <v>1237</v>
      </c>
      <c r="D17444" t="s">
        <v>1002</v>
      </c>
      <c r="E17444" s="23">
        <v>44805</v>
      </c>
      <c r="F17444">
        <v>13</v>
      </c>
      <c r="G17444">
        <v>20</v>
      </c>
      <c r="I17444">
        <v>52</v>
      </c>
      <c r="J17444">
        <v>70</v>
      </c>
      <c r="L17444">
        <v>110</v>
      </c>
      <c r="N17444">
        <v>46</v>
      </c>
      <c r="P17444">
        <v>1</v>
      </c>
      <c r="Q17444">
        <v>5</v>
      </c>
      <c r="S17444">
        <v>6</v>
      </c>
    </row>
    <row r="17445" spans="1:19" x14ac:dyDescent="0.2">
      <c r="A17445" t="s">
        <v>35869</v>
      </c>
      <c r="B17445" t="s">
        <v>35681</v>
      </c>
      <c r="C17445" t="s">
        <v>235</v>
      </c>
      <c r="D17445" t="s">
        <v>1002</v>
      </c>
      <c r="E17445" s="23">
        <v>44805</v>
      </c>
      <c r="F17445">
        <v>56</v>
      </c>
      <c r="G17445">
        <v>70</v>
      </c>
      <c r="I17445">
        <v>342</v>
      </c>
      <c r="J17445">
        <v>474</v>
      </c>
      <c r="L17445">
        <v>550</v>
      </c>
      <c r="N17445">
        <v>311</v>
      </c>
      <c r="P17445">
        <v>29</v>
      </c>
      <c r="Q17445">
        <v>38</v>
      </c>
      <c r="S17445">
        <v>31</v>
      </c>
    </row>
    <row r="17446" spans="1:19" x14ac:dyDescent="0.2">
      <c r="A17446" t="s">
        <v>35965</v>
      </c>
      <c r="B17446" t="s">
        <v>35966</v>
      </c>
      <c r="C17446" t="s">
        <v>35967</v>
      </c>
      <c r="D17446" t="s">
        <v>1000</v>
      </c>
      <c r="E17446" s="23">
        <v>44835</v>
      </c>
      <c r="F17446">
        <v>0.5</v>
      </c>
      <c r="G17446">
        <v>0.5</v>
      </c>
      <c r="I17446">
        <v>0</v>
      </c>
      <c r="J17446">
        <v>2</v>
      </c>
      <c r="L17446">
        <v>2</v>
      </c>
      <c r="N17446">
        <v>0</v>
      </c>
      <c r="P17446">
        <v>0</v>
      </c>
      <c r="Q17446">
        <v>0</v>
      </c>
      <c r="S17446">
        <v>0</v>
      </c>
    </row>
    <row r="17447" spans="1:19" x14ac:dyDescent="0.2">
      <c r="A17447" t="s">
        <v>35968</v>
      </c>
      <c r="B17447" t="s">
        <v>35969</v>
      </c>
      <c r="C17447" t="s">
        <v>35970</v>
      </c>
      <c r="D17447" t="s">
        <v>1000</v>
      </c>
      <c r="E17447" s="23">
        <v>44835</v>
      </c>
      <c r="F17447">
        <v>1.5</v>
      </c>
      <c r="G17447">
        <v>1.5</v>
      </c>
      <c r="I17447">
        <v>0</v>
      </c>
      <c r="J17447">
        <v>6</v>
      </c>
      <c r="L17447">
        <v>6</v>
      </c>
      <c r="N17447">
        <v>0</v>
      </c>
      <c r="P17447">
        <v>0</v>
      </c>
      <c r="Q17447">
        <v>0</v>
      </c>
      <c r="S17447">
        <v>0</v>
      </c>
    </row>
    <row r="17448" spans="1:19" x14ac:dyDescent="0.2">
      <c r="A17448" t="s">
        <v>35971</v>
      </c>
      <c r="B17448" t="s">
        <v>35972</v>
      </c>
      <c r="C17448" t="s">
        <v>35973</v>
      </c>
      <c r="D17448" t="s">
        <v>1000</v>
      </c>
      <c r="E17448" s="23">
        <v>44835</v>
      </c>
      <c r="F17448">
        <v>1</v>
      </c>
      <c r="G17448">
        <v>1</v>
      </c>
      <c r="I17448">
        <v>0</v>
      </c>
      <c r="J17448">
        <v>4</v>
      </c>
      <c r="L17448">
        <v>4</v>
      </c>
      <c r="N17448">
        <v>0</v>
      </c>
      <c r="P17448">
        <v>0</v>
      </c>
      <c r="Q17448">
        <v>0</v>
      </c>
      <c r="S17448">
        <v>0</v>
      </c>
    </row>
    <row r="17449" spans="1:19" x14ac:dyDescent="0.2">
      <c r="A17449" t="s">
        <v>35974</v>
      </c>
      <c r="B17449" t="s">
        <v>35975</v>
      </c>
      <c r="C17449" t="s">
        <v>35976</v>
      </c>
      <c r="D17449" t="s">
        <v>1000</v>
      </c>
      <c r="E17449" s="23">
        <v>44835</v>
      </c>
      <c r="F17449">
        <v>0.5</v>
      </c>
      <c r="G17449">
        <v>0.5</v>
      </c>
      <c r="I17449">
        <v>0</v>
      </c>
      <c r="J17449">
        <v>2</v>
      </c>
      <c r="L17449">
        <v>2</v>
      </c>
      <c r="N17449">
        <v>0</v>
      </c>
      <c r="P17449">
        <v>0</v>
      </c>
      <c r="Q17449">
        <v>0</v>
      </c>
      <c r="S17449">
        <v>0</v>
      </c>
    </row>
    <row r="17450" spans="1:19" x14ac:dyDescent="0.2">
      <c r="A17450" t="s">
        <v>35977</v>
      </c>
      <c r="B17450" t="s">
        <v>35978</v>
      </c>
      <c r="C17450" t="s">
        <v>35979</v>
      </c>
      <c r="D17450" t="s">
        <v>1000</v>
      </c>
      <c r="E17450" s="23">
        <v>44835</v>
      </c>
      <c r="F17450">
        <v>0.5</v>
      </c>
      <c r="G17450">
        <v>0.5</v>
      </c>
      <c r="I17450">
        <v>0</v>
      </c>
      <c r="J17450">
        <v>2</v>
      </c>
      <c r="L17450">
        <v>2</v>
      </c>
      <c r="N17450">
        <v>0</v>
      </c>
      <c r="P17450">
        <v>0</v>
      </c>
      <c r="Q17450">
        <v>0</v>
      </c>
      <c r="S17450">
        <v>0</v>
      </c>
    </row>
    <row r="17451" spans="1:19" x14ac:dyDescent="0.2">
      <c r="A17451" t="s">
        <v>35980</v>
      </c>
      <c r="B17451" t="s">
        <v>35981</v>
      </c>
      <c r="C17451" t="s">
        <v>228</v>
      </c>
      <c r="D17451" t="s">
        <v>1000</v>
      </c>
      <c r="E17451" s="23">
        <v>44835</v>
      </c>
      <c r="F17451">
        <v>0</v>
      </c>
      <c r="G17451">
        <v>0</v>
      </c>
      <c r="I17451">
        <v>0</v>
      </c>
      <c r="J17451">
        <v>0</v>
      </c>
      <c r="L17451">
        <v>0</v>
      </c>
      <c r="N17451">
        <v>0</v>
      </c>
      <c r="P17451">
        <v>0</v>
      </c>
      <c r="Q17451">
        <v>0</v>
      </c>
      <c r="S17451">
        <v>0</v>
      </c>
    </row>
    <row r="17452" spans="1:19" x14ac:dyDescent="0.2">
      <c r="A17452" t="s">
        <v>35982</v>
      </c>
      <c r="B17452" t="s">
        <v>35983</v>
      </c>
      <c r="C17452" t="s">
        <v>211</v>
      </c>
      <c r="D17452" t="s">
        <v>1000</v>
      </c>
      <c r="E17452" s="23">
        <v>44835</v>
      </c>
      <c r="F17452">
        <v>0</v>
      </c>
      <c r="G17452">
        <v>0</v>
      </c>
      <c r="I17452">
        <v>0</v>
      </c>
      <c r="J17452">
        <v>0</v>
      </c>
      <c r="L17452">
        <v>0</v>
      </c>
      <c r="N17452">
        <v>0</v>
      </c>
      <c r="P17452">
        <v>0</v>
      </c>
      <c r="Q17452">
        <v>0</v>
      </c>
      <c r="S17452">
        <v>0</v>
      </c>
    </row>
    <row r="17453" spans="1:19" x14ac:dyDescent="0.2">
      <c r="A17453" t="s">
        <v>35984</v>
      </c>
      <c r="B17453" t="s">
        <v>35985</v>
      </c>
      <c r="C17453" t="s">
        <v>213</v>
      </c>
      <c r="D17453" t="s">
        <v>1000</v>
      </c>
      <c r="E17453" s="23">
        <v>44835</v>
      </c>
      <c r="F17453">
        <v>0</v>
      </c>
      <c r="G17453">
        <v>0</v>
      </c>
      <c r="I17453">
        <v>0</v>
      </c>
      <c r="J17453">
        <v>0</v>
      </c>
      <c r="L17453">
        <v>0</v>
      </c>
      <c r="N17453">
        <v>0</v>
      </c>
      <c r="P17453">
        <v>0</v>
      </c>
      <c r="Q17453">
        <v>0</v>
      </c>
      <c r="S17453">
        <v>0</v>
      </c>
    </row>
    <row r="17454" spans="1:19" x14ac:dyDescent="0.2">
      <c r="A17454" t="s">
        <v>35986</v>
      </c>
      <c r="B17454" t="s">
        <v>35987</v>
      </c>
      <c r="C17454" t="s">
        <v>229</v>
      </c>
      <c r="D17454" t="s">
        <v>1000</v>
      </c>
      <c r="E17454" s="23">
        <v>44835</v>
      </c>
      <c r="F17454">
        <v>0</v>
      </c>
      <c r="G17454">
        <v>0</v>
      </c>
      <c r="I17454">
        <v>0</v>
      </c>
      <c r="J17454">
        <v>0</v>
      </c>
      <c r="L17454">
        <v>0</v>
      </c>
      <c r="N17454">
        <v>0</v>
      </c>
      <c r="P17454">
        <v>0</v>
      </c>
      <c r="Q17454">
        <v>0</v>
      </c>
      <c r="S17454">
        <v>0</v>
      </c>
    </row>
    <row r="17455" spans="1:19" x14ac:dyDescent="0.2">
      <c r="A17455" t="s">
        <v>35988</v>
      </c>
      <c r="B17455" t="s">
        <v>35989</v>
      </c>
      <c r="C17455" t="s">
        <v>1051</v>
      </c>
      <c r="D17455" t="s">
        <v>1000</v>
      </c>
      <c r="E17455" s="23">
        <v>44835</v>
      </c>
      <c r="F17455">
        <v>0</v>
      </c>
      <c r="G17455">
        <v>0</v>
      </c>
      <c r="I17455">
        <v>0</v>
      </c>
      <c r="J17455">
        <v>0</v>
      </c>
      <c r="L17455">
        <v>0</v>
      </c>
      <c r="N17455">
        <v>0</v>
      </c>
      <c r="P17455">
        <v>0</v>
      </c>
      <c r="Q17455">
        <v>0</v>
      </c>
      <c r="S17455">
        <v>0</v>
      </c>
    </row>
    <row r="17456" spans="1:19" x14ac:dyDescent="0.2">
      <c r="A17456" t="s">
        <v>35990</v>
      </c>
      <c r="B17456" t="s">
        <v>35991</v>
      </c>
      <c r="C17456" t="s">
        <v>1048</v>
      </c>
      <c r="D17456" t="s">
        <v>1000</v>
      </c>
      <c r="E17456" s="23">
        <v>44835</v>
      </c>
      <c r="F17456">
        <v>0</v>
      </c>
      <c r="G17456">
        <v>0</v>
      </c>
      <c r="I17456">
        <v>0</v>
      </c>
      <c r="J17456">
        <v>0</v>
      </c>
      <c r="L17456">
        <v>0</v>
      </c>
      <c r="N17456">
        <v>0</v>
      </c>
      <c r="P17456">
        <v>0</v>
      </c>
      <c r="Q17456">
        <v>0</v>
      </c>
      <c r="S17456">
        <v>0</v>
      </c>
    </row>
    <row r="17457" spans="1:19" x14ac:dyDescent="0.2">
      <c r="A17457" t="s">
        <v>35992</v>
      </c>
      <c r="B17457" t="s">
        <v>35993</v>
      </c>
      <c r="C17457" t="s">
        <v>1047</v>
      </c>
      <c r="D17457" t="s">
        <v>1000</v>
      </c>
      <c r="E17457" s="23">
        <v>44835</v>
      </c>
      <c r="F17457">
        <v>2.5</v>
      </c>
      <c r="G17457">
        <v>3</v>
      </c>
      <c r="I17457">
        <v>14</v>
      </c>
      <c r="J17457">
        <v>14</v>
      </c>
      <c r="L17457">
        <v>15</v>
      </c>
      <c r="N17457">
        <v>14</v>
      </c>
      <c r="P17457">
        <v>0</v>
      </c>
      <c r="Q17457">
        <v>0</v>
      </c>
      <c r="S17457">
        <v>0</v>
      </c>
    </row>
    <row r="17458" spans="1:19" x14ac:dyDescent="0.2">
      <c r="A17458" t="s">
        <v>35994</v>
      </c>
      <c r="B17458" t="s">
        <v>35995</v>
      </c>
      <c r="C17458" t="s">
        <v>1050</v>
      </c>
      <c r="D17458" t="s">
        <v>1001</v>
      </c>
      <c r="E17458" s="23">
        <v>44835</v>
      </c>
      <c r="F17458">
        <v>0</v>
      </c>
      <c r="G17458">
        <v>0</v>
      </c>
      <c r="I17458">
        <v>0</v>
      </c>
      <c r="J17458">
        <v>0</v>
      </c>
      <c r="L17458">
        <v>0</v>
      </c>
      <c r="N17458">
        <v>0</v>
      </c>
      <c r="P17458">
        <v>0</v>
      </c>
      <c r="Q17458">
        <v>0</v>
      </c>
      <c r="S17458">
        <v>0</v>
      </c>
    </row>
    <row r="17459" spans="1:19" x14ac:dyDescent="0.2">
      <c r="A17459" t="s">
        <v>35996</v>
      </c>
      <c r="B17459" t="s">
        <v>35997</v>
      </c>
      <c r="C17459" t="s">
        <v>1050</v>
      </c>
      <c r="D17459" t="s">
        <v>1000</v>
      </c>
      <c r="E17459" s="23">
        <v>44835</v>
      </c>
      <c r="F17459">
        <v>0</v>
      </c>
      <c r="G17459">
        <v>0</v>
      </c>
      <c r="I17459">
        <v>0</v>
      </c>
      <c r="J17459">
        <v>0</v>
      </c>
      <c r="L17459">
        <v>0</v>
      </c>
      <c r="N17459">
        <v>0</v>
      </c>
      <c r="P17459">
        <v>0</v>
      </c>
      <c r="Q17459">
        <v>0</v>
      </c>
      <c r="S17459">
        <v>0</v>
      </c>
    </row>
    <row r="17460" spans="1:19" x14ac:dyDescent="0.2">
      <c r="A17460" t="s">
        <v>35998</v>
      </c>
      <c r="B17460" t="s">
        <v>35999</v>
      </c>
      <c r="C17460" t="s">
        <v>1049</v>
      </c>
      <c r="D17460" t="s">
        <v>1001</v>
      </c>
      <c r="E17460" s="23">
        <v>44835</v>
      </c>
      <c r="F17460">
        <v>0</v>
      </c>
      <c r="G17460">
        <v>0</v>
      </c>
      <c r="I17460">
        <v>0</v>
      </c>
      <c r="J17460">
        <v>0</v>
      </c>
      <c r="L17460">
        <v>0</v>
      </c>
      <c r="N17460">
        <v>0</v>
      </c>
      <c r="P17460">
        <v>0</v>
      </c>
      <c r="Q17460">
        <v>0</v>
      </c>
      <c r="S17460">
        <v>0</v>
      </c>
    </row>
    <row r="17461" spans="1:19" x14ac:dyDescent="0.2">
      <c r="A17461" t="s">
        <v>36000</v>
      </c>
      <c r="B17461" t="s">
        <v>36001</v>
      </c>
      <c r="C17461" t="s">
        <v>1048</v>
      </c>
      <c r="D17461" t="s">
        <v>1001</v>
      </c>
      <c r="E17461" s="23">
        <v>44835</v>
      </c>
      <c r="F17461">
        <v>0</v>
      </c>
      <c r="G17461">
        <v>0</v>
      </c>
      <c r="I17461">
        <v>0</v>
      </c>
      <c r="J17461">
        <v>0</v>
      </c>
      <c r="L17461">
        <v>0</v>
      </c>
      <c r="N17461">
        <v>0</v>
      </c>
      <c r="P17461">
        <v>0</v>
      </c>
      <c r="Q17461">
        <v>0</v>
      </c>
      <c r="S17461">
        <v>0</v>
      </c>
    </row>
    <row r="17462" spans="1:19" x14ac:dyDescent="0.2">
      <c r="A17462" t="s">
        <v>35990</v>
      </c>
      <c r="B17462" t="s">
        <v>35991</v>
      </c>
      <c r="C17462" t="s">
        <v>1048</v>
      </c>
      <c r="D17462" t="s">
        <v>1000</v>
      </c>
      <c r="E17462" s="23">
        <v>44835</v>
      </c>
      <c r="F17462">
        <v>1</v>
      </c>
      <c r="G17462">
        <v>1</v>
      </c>
      <c r="I17462">
        <v>5</v>
      </c>
      <c r="J17462">
        <v>6</v>
      </c>
      <c r="L17462">
        <v>6</v>
      </c>
      <c r="N17462">
        <v>5</v>
      </c>
      <c r="P17462">
        <v>0</v>
      </c>
      <c r="Q17462">
        <v>0</v>
      </c>
      <c r="S17462">
        <v>0</v>
      </c>
    </row>
    <row r="17463" spans="1:19" x14ac:dyDescent="0.2">
      <c r="A17463" t="s">
        <v>36002</v>
      </c>
      <c r="B17463" t="s">
        <v>36003</v>
      </c>
      <c r="C17463" t="s">
        <v>1047</v>
      </c>
      <c r="D17463" t="s">
        <v>1001</v>
      </c>
      <c r="E17463" s="23">
        <v>44835</v>
      </c>
      <c r="F17463">
        <v>0</v>
      </c>
      <c r="G17463">
        <v>0</v>
      </c>
      <c r="I17463">
        <v>0</v>
      </c>
      <c r="J17463">
        <v>0</v>
      </c>
      <c r="L17463">
        <v>0</v>
      </c>
      <c r="N17463">
        <v>0</v>
      </c>
      <c r="P17463">
        <v>0</v>
      </c>
      <c r="Q17463">
        <v>0</v>
      </c>
      <c r="S17463">
        <v>0</v>
      </c>
    </row>
    <row r="17464" spans="1:19" x14ac:dyDescent="0.2">
      <c r="A17464" t="s">
        <v>36004</v>
      </c>
      <c r="B17464" t="s">
        <v>36005</v>
      </c>
      <c r="C17464" t="s">
        <v>25343</v>
      </c>
      <c r="D17464" t="s">
        <v>1001</v>
      </c>
      <c r="E17464" s="23">
        <v>44835</v>
      </c>
      <c r="F17464">
        <v>0</v>
      </c>
      <c r="G17464">
        <v>0</v>
      </c>
      <c r="I17464">
        <v>0</v>
      </c>
      <c r="J17464">
        <v>0</v>
      </c>
      <c r="L17464">
        <v>0</v>
      </c>
      <c r="N17464">
        <v>0</v>
      </c>
      <c r="P17464">
        <v>0</v>
      </c>
      <c r="Q17464">
        <v>0</v>
      </c>
      <c r="S17464">
        <v>0</v>
      </c>
    </row>
    <row r="17465" spans="1:19" x14ac:dyDescent="0.2">
      <c r="A17465" t="s">
        <v>36006</v>
      </c>
      <c r="B17465" t="s">
        <v>36007</v>
      </c>
      <c r="C17465" t="s">
        <v>25343</v>
      </c>
      <c r="D17465" t="s">
        <v>1000</v>
      </c>
      <c r="E17465" s="23">
        <v>44835</v>
      </c>
      <c r="F17465">
        <v>0</v>
      </c>
      <c r="G17465">
        <v>0</v>
      </c>
      <c r="I17465">
        <v>0</v>
      </c>
      <c r="J17465">
        <v>0</v>
      </c>
      <c r="L17465">
        <v>0</v>
      </c>
      <c r="N17465">
        <v>0</v>
      </c>
      <c r="P17465">
        <v>0</v>
      </c>
      <c r="Q17465">
        <v>0</v>
      </c>
      <c r="S17465">
        <v>0</v>
      </c>
    </row>
    <row r="17466" spans="1:19" x14ac:dyDescent="0.2">
      <c r="A17466" t="s">
        <v>36008</v>
      </c>
      <c r="B17466" t="s">
        <v>36009</v>
      </c>
      <c r="C17466" t="s">
        <v>25698</v>
      </c>
      <c r="D17466" t="s">
        <v>1000</v>
      </c>
      <c r="E17466" s="23">
        <v>44835</v>
      </c>
      <c r="F17466">
        <v>2</v>
      </c>
      <c r="G17466">
        <v>2</v>
      </c>
      <c r="I17466">
        <v>9</v>
      </c>
      <c r="J17466">
        <v>12</v>
      </c>
      <c r="L17466">
        <v>11</v>
      </c>
      <c r="N17466">
        <v>9</v>
      </c>
      <c r="P17466">
        <v>1</v>
      </c>
      <c r="Q17466">
        <v>5</v>
      </c>
      <c r="S17466">
        <v>0</v>
      </c>
    </row>
    <row r="17467" spans="1:19" x14ac:dyDescent="0.2">
      <c r="A17467" t="s">
        <v>36010</v>
      </c>
      <c r="B17467" t="s">
        <v>36011</v>
      </c>
      <c r="C17467" t="s">
        <v>959</v>
      </c>
      <c r="D17467" t="s">
        <v>1000</v>
      </c>
      <c r="E17467" s="23">
        <v>44835</v>
      </c>
      <c r="F17467">
        <v>0</v>
      </c>
      <c r="G17467">
        <v>0</v>
      </c>
      <c r="I17467">
        <v>0</v>
      </c>
      <c r="J17467">
        <v>0</v>
      </c>
      <c r="L17467">
        <v>0</v>
      </c>
      <c r="N17467">
        <v>0</v>
      </c>
      <c r="P17467">
        <v>0</v>
      </c>
      <c r="Q17467">
        <v>0</v>
      </c>
      <c r="S17467">
        <v>0</v>
      </c>
    </row>
    <row r="17468" spans="1:19" x14ac:dyDescent="0.2">
      <c r="A17468" t="s">
        <v>36012</v>
      </c>
      <c r="B17468" t="s">
        <v>36013</v>
      </c>
      <c r="C17468" t="s">
        <v>205</v>
      </c>
      <c r="D17468" t="s">
        <v>1000</v>
      </c>
      <c r="E17468" s="23">
        <v>44835</v>
      </c>
      <c r="F17468">
        <v>0</v>
      </c>
      <c r="G17468">
        <v>0</v>
      </c>
      <c r="I17468">
        <v>0</v>
      </c>
      <c r="J17468">
        <v>0</v>
      </c>
      <c r="L17468">
        <v>0</v>
      </c>
      <c r="N17468">
        <v>0</v>
      </c>
      <c r="P17468">
        <v>0</v>
      </c>
      <c r="Q17468">
        <v>0</v>
      </c>
      <c r="S17468">
        <v>0</v>
      </c>
    </row>
    <row r="17469" spans="1:19" x14ac:dyDescent="0.2">
      <c r="A17469" t="s">
        <v>36014</v>
      </c>
      <c r="B17469" t="s">
        <v>36015</v>
      </c>
      <c r="C17469" t="s">
        <v>384</v>
      </c>
      <c r="D17469" t="s">
        <v>1000</v>
      </c>
      <c r="E17469" s="23">
        <v>44835</v>
      </c>
      <c r="F17469">
        <v>0</v>
      </c>
      <c r="G17469">
        <v>0</v>
      </c>
      <c r="I17469">
        <v>0</v>
      </c>
      <c r="J17469">
        <v>0</v>
      </c>
      <c r="L17469">
        <v>0</v>
      </c>
      <c r="N17469">
        <v>0</v>
      </c>
      <c r="P17469">
        <v>0</v>
      </c>
      <c r="Q17469">
        <v>0</v>
      </c>
      <c r="S17469">
        <v>0</v>
      </c>
    </row>
    <row r="17470" spans="1:19" x14ac:dyDescent="0.2">
      <c r="A17470" t="s">
        <v>36016</v>
      </c>
      <c r="B17470" t="s">
        <v>36017</v>
      </c>
      <c r="C17470" t="s">
        <v>210</v>
      </c>
      <c r="D17470" t="s">
        <v>1000</v>
      </c>
      <c r="E17470" s="23">
        <v>44835</v>
      </c>
      <c r="F17470">
        <v>0</v>
      </c>
      <c r="G17470">
        <v>0</v>
      </c>
      <c r="I17470">
        <v>0</v>
      </c>
      <c r="J17470">
        <v>0</v>
      </c>
      <c r="L17470">
        <v>0</v>
      </c>
      <c r="N17470">
        <v>0</v>
      </c>
      <c r="P17470">
        <v>0</v>
      </c>
      <c r="Q17470">
        <v>0</v>
      </c>
      <c r="S17470">
        <v>0</v>
      </c>
    </row>
    <row r="17471" spans="1:19" x14ac:dyDescent="0.2">
      <c r="A17471" t="s">
        <v>36018</v>
      </c>
      <c r="B17471" t="s">
        <v>36019</v>
      </c>
      <c r="C17471" t="s">
        <v>215</v>
      </c>
      <c r="D17471" t="s">
        <v>1000</v>
      </c>
      <c r="E17471" s="23">
        <v>44835</v>
      </c>
      <c r="F17471">
        <v>6</v>
      </c>
      <c r="G17471">
        <v>6</v>
      </c>
      <c r="I17471">
        <v>26</v>
      </c>
      <c r="J17471">
        <v>36</v>
      </c>
      <c r="L17471">
        <v>35</v>
      </c>
      <c r="N17471">
        <v>22</v>
      </c>
      <c r="P17471">
        <v>2</v>
      </c>
      <c r="Q17471">
        <v>6</v>
      </c>
      <c r="S17471">
        <v>4</v>
      </c>
    </row>
    <row r="17472" spans="1:19" x14ac:dyDescent="0.2">
      <c r="A17472" t="s">
        <v>36020</v>
      </c>
      <c r="B17472" t="s">
        <v>36021</v>
      </c>
      <c r="C17472" t="s">
        <v>960</v>
      </c>
      <c r="D17472" t="s">
        <v>1000</v>
      </c>
      <c r="E17472" s="23">
        <v>44835</v>
      </c>
      <c r="F17472">
        <v>0</v>
      </c>
      <c r="G17472">
        <v>0</v>
      </c>
      <c r="I17472">
        <v>0</v>
      </c>
      <c r="J17472">
        <v>0</v>
      </c>
      <c r="L17472">
        <v>0</v>
      </c>
      <c r="N17472">
        <v>0</v>
      </c>
      <c r="P17472">
        <v>0</v>
      </c>
      <c r="Q17472">
        <v>0</v>
      </c>
      <c r="S17472">
        <v>0</v>
      </c>
    </row>
    <row r="17473" spans="1:19" x14ac:dyDescent="0.2">
      <c r="A17473" t="s">
        <v>36022</v>
      </c>
      <c r="B17473" t="s">
        <v>36023</v>
      </c>
      <c r="C17473" t="s">
        <v>961</v>
      </c>
      <c r="D17473" t="s">
        <v>1000</v>
      </c>
      <c r="E17473" s="23">
        <v>44835</v>
      </c>
      <c r="F17473">
        <v>3</v>
      </c>
      <c r="G17473">
        <v>4</v>
      </c>
      <c r="I17473">
        <v>12</v>
      </c>
      <c r="J17473">
        <v>15</v>
      </c>
      <c r="L17473">
        <v>20</v>
      </c>
      <c r="N17473">
        <v>10</v>
      </c>
      <c r="P17473">
        <v>1</v>
      </c>
      <c r="Q17473">
        <v>2</v>
      </c>
      <c r="S17473">
        <v>2</v>
      </c>
    </row>
    <row r="17474" spans="1:19" x14ac:dyDescent="0.2">
      <c r="A17474" t="s">
        <v>36024</v>
      </c>
      <c r="B17474" t="s">
        <v>36025</v>
      </c>
      <c r="C17474" t="s">
        <v>221</v>
      </c>
      <c r="D17474" t="s">
        <v>1000</v>
      </c>
      <c r="E17474" s="23">
        <v>44835</v>
      </c>
      <c r="F17474">
        <v>0</v>
      </c>
      <c r="G17474">
        <v>0</v>
      </c>
      <c r="I17474">
        <v>0</v>
      </c>
      <c r="J17474">
        <v>0</v>
      </c>
      <c r="L17474">
        <v>0</v>
      </c>
      <c r="N17474">
        <v>0</v>
      </c>
      <c r="P17474">
        <v>0</v>
      </c>
      <c r="Q17474">
        <v>0</v>
      </c>
      <c r="S17474">
        <v>0</v>
      </c>
    </row>
    <row r="17475" spans="1:19" x14ac:dyDescent="0.2">
      <c r="A17475" t="s">
        <v>36026</v>
      </c>
      <c r="B17475" t="s">
        <v>36027</v>
      </c>
      <c r="C17475" t="s">
        <v>222</v>
      </c>
      <c r="D17475" t="s">
        <v>1000</v>
      </c>
      <c r="E17475" s="23">
        <v>44835</v>
      </c>
      <c r="F17475">
        <v>0</v>
      </c>
      <c r="G17475">
        <v>0</v>
      </c>
      <c r="I17475">
        <v>0</v>
      </c>
      <c r="J17475">
        <v>0</v>
      </c>
      <c r="L17475">
        <v>0</v>
      </c>
      <c r="N17475">
        <v>0</v>
      </c>
      <c r="P17475">
        <v>0</v>
      </c>
      <c r="Q17475">
        <v>0</v>
      </c>
      <c r="S17475">
        <v>0</v>
      </c>
    </row>
    <row r="17476" spans="1:19" x14ac:dyDescent="0.2">
      <c r="A17476" t="s">
        <v>36028</v>
      </c>
      <c r="B17476" t="s">
        <v>36029</v>
      </c>
      <c r="C17476" t="s">
        <v>1052</v>
      </c>
      <c r="D17476" t="s">
        <v>1000</v>
      </c>
      <c r="E17476" s="23">
        <v>44835</v>
      </c>
      <c r="F17476">
        <v>2</v>
      </c>
      <c r="G17476">
        <v>2</v>
      </c>
      <c r="I17476">
        <v>10</v>
      </c>
      <c r="J17476">
        <v>11</v>
      </c>
      <c r="L17476">
        <v>11</v>
      </c>
      <c r="N17476">
        <v>9</v>
      </c>
      <c r="P17476">
        <v>0</v>
      </c>
      <c r="Q17476">
        <v>0</v>
      </c>
      <c r="S17476">
        <v>1</v>
      </c>
    </row>
    <row r="17477" spans="1:19" x14ac:dyDescent="0.2">
      <c r="A17477" t="s">
        <v>36030</v>
      </c>
      <c r="B17477" t="s">
        <v>36031</v>
      </c>
      <c r="C17477" t="s">
        <v>1053</v>
      </c>
      <c r="D17477" t="s">
        <v>1000</v>
      </c>
      <c r="E17477" s="23">
        <v>44835</v>
      </c>
      <c r="F17477">
        <v>1.5</v>
      </c>
      <c r="G17477">
        <v>1.5</v>
      </c>
      <c r="I17477">
        <v>1</v>
      </c>
      <c r="J17477">
        <v>8</v>
      </c>
      <c r="L17477">
        <v>7</v>
      </c>
      <c r="N17477">
        <v>1</v>
      </c>
      <c r="P17477">
        <v>0</v>
      </c>
      <c r="Q17477">
        <v>0</v>
      </c>
      <c r="S17477">
        <v>0</v>
      </c>
    </row>
    <row r="17478" spans="1:19" x14ac:dyDescent="0.2">
      <c r="A17478" t="s">
        <v>36032</v>
      </c>
      <c r="B17478" t="s">
        <v>36033</v>
      </c>
      <c r="C17478" t="s">
        <v>1052</v>
      </c>
      <c r="D17478" t="s">
        <v>1001</v>
      </c>
      <c r="E17478" s="23">
        <v>44835</v>
      </c>
      <c r="F17478">
        <v>0</v>
      </c>
      <c r="G17478">
        <v>0</v>
      </c>
      <c r="I17478">
        <v>0</v>
      </c>
      <c r="J17478">
        <v>0</v>
      </c>
      <c r="L17478">
        <v>0</v>
      </c>
      <c r="N17478">
        <v>0</v>
      </c>
      <c r="P17478">
        <v>0</v>
      </c>
      <c r="Q17478">
        <v>0</v>
      </c>
      <c r="S17478">
        <v>0</v>
      </c>
    </row>
    <row r="17479" spans="1:19" x14ac:dyDescent="0.2">
      <c r="A17479" t="s">
        <v>36034</v>
      </c>
      <c r="B17479" t="s">
        <v>36035</v>
      </c>
      <c r="C17479" t="s">
        <v>1053</v>
      </c>
      <c r="D17479" t="s">
        <v>1001</v>
      </c>
      <c r="E17479" s="23">
        <v>44835</v>
      </c>
      <c r="F17479">
        <v>0</v>
      </c>
      <c r="G17479">
        <v>0</v>
      </c>
      <c r="I17479">
        <v>0</v>
      </c>
      <c r="J17479">
        <v>0</v>
      </c>
      <c r="L17479">
        <v>0</v>
      </c>
      <c r="N17479">
        <v>0</v>
      </c>
      <c r="P17479">
        <v>0</v>
      </c>
      <c r="Q17479">
        <v>0</v>
      </c>
      <c r="S17479">
        <v>0</v>
      </c>
    </row>
    <row r="17480" spans="1:19" x14ac:dyDescent="0.2">
      <c r="A17480" t="s">
        <v>36036</v>
      </c>
      <c r="B17480" t="s">
        <v>36037</v>
      </c>
      <c r="C17480" t="s">
        <v>1054</v>
      </c>
      <c r="D17480" t="s">
        <v>1001</v>
      </c>
      <c r="E17480" s="23">
        <v>44835</v>
      </c>
      <c r="F17480">
        <v>0</v>
      </c>
      <c r="G17480">
        <v>0</v>
      </c>
      <c r="I17480">
        <v>0</v>
      </c>
      <c r="J17480">
        <v>0</v>
      </c>
      <c r="L17480">
        <v>0</v>
      </c>
      <c r="N17480">
        <v>0</v>
      </c>
      <c r="P17480">
        <v>0</v>
      </c>
      <c r="Q17480">
        <v>0</v>
      </c>
      <c r="S17480">
        <v>0</v>
      </c>
    </row>
    <row r="17481" spans="1:19" x14ac:dyDescent="0.2">
      <c r="A17481" t="s">
        <v>36038</v>
      </c>
      <c r="B17481" t="s">
        <v>36039</v>
      </c>
      <c r="C17481" t="s">
        <v>1054</v>
      </c>
      <c r="D17481" t="s">
        <v>1000</v>
      </c>
      <c r="E17481" s="23">
        <v>44835</v>
      </c>
      <c r="F17481">
        <v>0</v>
      </c>
      <c r="G17481">
        <v>0</v>
      </c>
      <c r="I17481">
        <v>0</v>
      </c>
      <c r="J17481">
        <v>0</v>
      </c>
      <c r="L17481">
        <v>0</v>
      </c>
      <c r="N17481">
        <v>0</v>
      </c>
      <c r="P17481">
        <v>0</v>
      </c>
      <c r="Q17481">
        <v>0</v>
      </c>
      <c r="S17481">
        <v>0</v>
      </c>
    </row>
    <row r="17482" spans="1:19" x14ac:dyDescent="0.2">
      <c r="A17482" t="s">
        <v>36040</v>
      </c>
      <c r="B17482" t="s">
        <v>36041</v>
      </c>
      <c r="C17482" t="s">
        <v>25359</v>
      </c>
      <c r="D17482" t="s">
        <v>1001</v>
      </c>
      <c r="E17482" s="23">
        <v>44835</v>
      </c>
      <c r="F17482">
        <v>0</v>
      </c>
      <c r="G17482">
        <v>0</v>
      </c>
      <c r="I17482">
        <v>0</v>
      </c>
      <c r="J17482">
        <v>0</v>
      </c>
      <c r="L17482">
        <v>0</v>
      </c>
      <c r="N17482">
        <v>0</v>
      </c>
      <c r="P17482">
        <v>0</v>
      </c>
      <c r="Q17482">
        <v>0</v>
      </c>
      <c r="S17482">
        <v>0</v>
      </c>
    </row>
    <row r="17483" spans="1:19" x14ac:dyDescent="0.2">
      <c r="A17483" t="s">
        <v>36042</v>
      </c>
      <c r="B17483" t="s">
        <v>36043</v>
      </c>
      <c r="C17483" t="s">
        <v>25359</v>
      </c>
      <c r="D17483" t="s">
        <v>1000</v>
      </c>
      <c r="E17483" s="23">
        <v>44835</v>
      </c>
      <c r="F17483">
        <v>0</v>
      </c>
      <c r="G17483">
        <v>0</v>
      </c>
      <c r="I17483">
        <v>0</v>
      </c>
      <c r="J17483">
        <v>0</v>
      </c>
      <c r="L17483">
        <v>0</v>
      </c>
      <c r="N17483">
        <v>0</v>
      </c>
      <c r="P17483">
        <v>0</v>
      </c>
      <c r="Q17483">
        <v>0</v>
      </c>
      <c r="S17483">
        <v>0</v>
      </c>
    </row>
    <row r="17484" spans="1:19" x14ac:dyDescent="0.2">
      <c r="A17484" t="s">
        <v>36044</v>
      </c>
      <c r="B17484" t="s">
        <v>36045</v>
      </c>
      <c r="C17484" t="s">
        <v>36046</v>
      </c>
      <c r="D17484" t="s">
        <v>1000</v>
      </c>
      <c r="E17484" s="23">
        <v>44835</v>
      </c>
      <c r="F17484">
        <v>2</v>
      </c>
      <c r="G17484">
        <v>2</v>
      </c>
      <c r="I17484">
        <v>1</v>
      </c>
      <c r="J17484">
        <v>11</v>
      </c>
      <c r="L17484">
        <v>11</v>
      </c>
      <c r="N17484">
        <v>0</v>
      </c>
      <c r="P17484">
        <v>0</v>
      </c>
      <c r="Q17484">
        <v>0</v>
      </c>
      <c r="S17484">
        <v>1</v>
      </c>
    </row>
    <row r="17485" spans="1:19" x14ac:dyDescent="0.2">
      <c r="A17485" t="s">
        <v>36047</v>
      </c>
      <c r="B17485" t="s">
        <v>36048</v>
      </c>
      <c r="C17485" t="s">
        <v>36049</v>
      </c>
      <c r="D17485" t="s">
        <v>1000</v>
      </c>
      <c r="E17485" s="23">
        <v>44835</v>
      </c>
      <c r="F17485">
        <v>1.5</v>
      </c>
      <c r="G17485">
        <v>1.5</v>
      </c>
      <c r="I17485">
        <v>1</v>
      </c>
      <c r="J17485">
        <v>8</v>
      </c>
      <c r="L17485">
        <v>7</v>
      </c>
      <c r="N17485">
        <v>0</v>
      </c>
      <c r="P17485">
        <v>0</v>
      </c>
      <c r="Q17485">
        <v>0</v>
      </c>
      <c r="S17485">
        <v>1</v>
      </c>
    </row>
    <row r="17486" spans="1:19" x14ac:dyDescent="0.2">
      <c r="A17486" t="s">
        <v>36050</v>
      </c>
      <c r="B17486" t="s">
        <v>36051</v>
      </c>
      <c r="C17486" t="s">
        <v>200</v>
      </c>
      <c r="D17486" t="s">
        <v>1000</v>
      </c>
      <c r="E17486" s="23">
        <v>44835</v>
      </c>
      <c r="F17486">
        <v>0</v>
      </c>
      <c r="G17486">
        <v>0</v>
      </c>
      <c r="I17486">
        <v>0</v>
      </c>
      <c r="J17486">
        <v>0</v>
      </c>
      <c r="L17486">
        <v>0</v>
      </c>
      <c r="N17486">
        <v>0</v>
      </c>
      <c r="P17486">
        <v>0</v>
      </c>
      <c r="Q17486">
        <v>0</v>
      </c>
      <c r="S17486">
        <v>0</v>
      </c>
    </row>
    <row r="17487" spans="1:19" x14ac:dyDescent="0.2">
      <c r="A17487" t="s">
        <v>36052</v>
      </c>
      <c r="B17487" t="s">
        <v>36053</v>
      </c>
      <c r="C17487" t="s">
        <v>204</v>
      </c>
      <c r="D17487" t="s">
        <v>1000</v>
      </c>
      <c r="E17487" s="23">
        <v>44835</v>
      </c>
      <c r="F17487">
        <v>0</v>
      </c>
      <c r="G17487">
        <v>0</v>
      </c>
      <c r="I17487">
        <v>0</v>
      </c>
      <c r="J17487">
        <v>0</v>
      </c>
      <c r="L17487">
        <v>0</v>
      </c>
      <c r="N17487">
        <v>0</v>
      </c>
      <c r="P17487">
        <v>0</v>
      </c>
      <c r="Q17487">
        <v>0</v>
      </c>
      <c r="S17487">
        <v>0</v>
      </c>
    </row>
    <row r="17488" spans="1:19" x14ac:dyDescent="0.2">
      <c r="A17488" t="s">
        <v>36054</v>
      </c>
      <c r="B17488" t="s">
        <v>36055</v>
      </c>
      <c r="C17488" t="s">
        <v>385</v>
      </c>
      <c r="D17488" t="s">
        <v>1000</v>
      </c>
      <c r="E17488" s="23">
        <v>44835</v>
      </c>
      <c r="F17488">
        <v>0</v>
      </c>
      <c r="G17488">
        <v>0</v>
      </c>
      <c r="I17488">
        <v>0</v>
      </c>
      <c r="J17488">
        <v>0</v>
      </c>
      <c r="L17488">
        <v>0</v>
      </c>
      <c r="N17488">
        <v>0</v>
      </c>
      <c r="P17488">
        <v>0</v>
      </c>
      <c r="Q17488">
        <v>0</v>
      </c>
      <c r="S17488">
        <v>0</v>
      </c>
    </row>
    <row r="17489" spans="1:19" x14ac:dyDescent="0.2">
      <c r="A17489" t="s">
        <v>36056</v>
      </c>
      <c r="B17489" t="s">
        <v>36057</v>
      </c>
      <c r="C17489" t="s">
        <v>208</v>
      </c>
      <c r="D17489" t="s">
        <v>1000</v>
      </c>
      <c r="E17489" s="23">
        <v>44835</v>
      </c>
      <c r="F17489">
        <v>4.5</v>
      </c>
      <c r="G17489">
        <v>4.5</v>
      </c>
      <c r="I17489">
        <v>18</v>
      </c>
      <c r="J17489">
        <v>24</v>
      </c>
      <c r="L17489">
        <v>24</v>
      </c>
      <c r="N17489">
        <v>17</v>
      </c>
      <c r="P17489">
        <v>0</v>
      </c>
      <c r="Q17489">
        <v>0</v>
      </c>
      <c r="S17489">
        <v>1</v>
      </c>
    </row>
    <row r="17490" spans="1:19" x14ac:dyDescent="0.2">
      <c r="A17490" t="s">
        <v>36058</v>
      </c>
      <c r="B17490" t="s">
        <v>36059</v>
      </c>
      <c r="C17490" t="s">
        <v>900</v>
      </c>
      <c r="D17490" t="s">
        <v>1000</v>
      </c>
      <c r="E17490" s="23">
        <v>44835</v>
      </c>
      <c r="F17490">
        <v>1.5</v>
      </c>
      <c r="G17490">
        <v>1.5</v>
      </c>
      <c r="I17490">
        <v>4</v>
      </c>
      <c r="J17490">
        <v>9</v>
      </c>
      <c r="L17490">
        <v>9</v>
      </c>
      <c r="N17490">
        <v>4</v>
      </c>
      <c r="P17490">
        <v>0</v>
      </c>
      <c r="Q17490">
        <v>0</v>
      </c>
      <c r="S17490">
        <v>0</v>
      </c>
    </row>
    <row r="17491" spans="1:19" x14ac:dyDescent="0.2">
      <c r="A17491" t="s">
        <v>36060</v>
      </c>
      <c r="B17491" t="s">
        <v>36061</v>
      </c>
      <c r="C17491" t="s">
        <v>905</v>
      </c>
      <c r="D17491" t="s">
        <v>1000</v>
      </c>
      <c r="E17491" s="23">
        <v>44835</v>
      </c>
      <c r="F17491">
        <v>0</v>
      </c>
      <c r="G17491">
        <v>0</v>
      </c>
      <c r="I17491">
        <v>0</v>
      </c>
      <c r="J17491">
        <v>0</v>
      </c>
      <c r="L17491">
        <v>0</v>
      </c>
      <c r="N17491">
        <v>0</v>
      </c>
      <c r="P17491">
        <v>0</v>
      </c>
      <c r="Q17491">
        <v>0</v>
      </c>
      <c r="S17491">
        <v>0</v>
      </c>
    </row>
    <row r="17492" spans="1:19" x14ac:dyDescent="0.2">
      <c r="A17492" t="s">
        <v>36062</v>
      </c>
      <c r="B17492" t="s">
        <v>36063</v>
      </c>
      <c r="C17492" t="s">
        <v>316</v>
      </c>
      <c r="D17492" t="s">
        <v>1000</v>
      </c>
      <c r="E17492" s="23">
        <v>44835</v>
      </c>
      <c r="F17492">
        <v>2.5</v>
      </c>
      <c r="G17492">
        <v>4</v>
      </c>
      <c r="I17492">
        <v>3</v>
      </c>
      <c r="J17492">
        <v>13</v>
      </c>
      <c r="L17492">
        <v>22</v>
      </c>
      <c r="N17492">
        <v>3</v>
      </c>
      <c r="P17492">
        <v>0</v>
      </c>
      <c r="Q17492">
        <v>0</v>
      </c>
      <c r="S17492">
        <v>0</v>
      </c>
    </row>
    <row r="17493" spans="1:19" x14ac:dyDescent="0.2">
      <c r="A17493" t="s">
        <v>36064</v>
      </c>
      <c r="B17493" t="s">
        <v>36065</v>
      </c>
      <c r="C17493" t="s">
        <v>218</v>
      </c>
      <c r="D17493" t="s">
        <v>1000</v>
      </c>
      <c r="E17493" s="23">
        <v>44835</v>
      </c>
      <c r="F17493">
        <v>0</v>
      </c>
      <c r="G17493">
        <v>0</v>
      </c>
      <c r="I17493">
        <v>0</v>
      </c>
      <c r="J17493">
        <v>0</v>
      </c>
      <c r="L17493">
        <v>0</v>
      </c>
      <c r="N17493">
        <v>0</v>
      </c>
      <c r="P17493">
        <v>0</v>
      </c>
      <c r="Q17493">
        <v>0</v>
      </c>
      <c r="S17493">
        <v>0</v>
      </c>
    </row>
    <row r="17494" spans="1:19" x14ac:dyDescent="0.2">
      <c r="A17494" t="s">
        <v>36066</v>
      </c>
      <c r="B17494" t="s">
        <v>36067</v>
      </c>
      <c r="C17494" t="s">
        <v>202</v>
      </c>
      <c r="D17494" t="s">
        <v>1000</v>
      </c>
      <c r="E17494" s="23">
        <v>44835</v>
      </c>
      <c r="F17494">
        <v>3.5</v>
      </c>
      <c r="G17494">
        <v>5.5</v>
      </c>
      <c r="I17494">
        <v>50</v>
      </c>
      <c r="J17494">
        <v>36</v>
      </c>
      <c r="L17494">
        <v>58</v>
      </c>
      <c r="N17494">
        <v>50</v>
      </c>
      <c r="P17494">
        <v>0</v>
      </c>
      <c r="Q17494">
        <v>0</v>
      </c>
      <c r="S17494">
        <v>0</v>
      </c>
    </row>
    <row r="17495" spans="1:19" x14ac:dyDescent="0.2">
      <c r="A17495" t="s">
        <v>36068</v>
      </c>
      <c r="B17495" t="s">
        <v>36069</v>
      </c>
      <c r="C17495" t="s">
        <v>347</v>
      </c>
      <c r="D17495" t="s">
        <v>1000</v>
      </c>
      <c r="E17495" s="23">
        <v>44835</v>
      </c>
      <c r="F17495">
        <v>0</v>
      </c>
      <c r="G17495">
        <v>0</v>
      </c>
      <c r="I17495">
        <v>0</v>
      </c>
      <c r="J17495">
        <v>0</v>
      </c>
      <c r="L17495">
        <v>0</v>
      </c>
      <c r="N17495">
        <v>0</v>
      </c>
      <c r="P17495">
        <v>0</v>
      </c>
      <c r="Q17495">
        <v>0</v>
      </c>
      <c r="S17495">
        <v>0</v>
      </c>
    </row>
    <row r="17496" spans="1:19" x14ac:dyDescent="0.2">
      <c r="A17496" t="s">
        <v>36070</v>
      </c>
      <c r="B17496" t="s">
        <v>36071</v>
      </c>
      <c r="C17496" t="s">
        <v>224</v>
      </c>
      <c r="D17496" t="s">
        <v>1000</v>
      </c>
      <c r="E17496" s="23">
        <v>44835</v>
      </c>
      <c r="F17496">
        <v>0</v>
      </c>
      <c r="G17496">
        <v>0</v>
      </c>
      <c r="I17496">
        <v>0</v>
      </c>
      <c r="J17496">
        <v>0</v>
      </c>
      <c r="L17496">
        <v>0</v>
      </c>
      <c r="N17496">
        <v>0</v>
      </c>
      <c r="P17496">
        <v>0</v>
      </c>
      <c r="Q17496">
        <v>0</v>
      </c>
      <c r="S17496">
        <v>0</v>
      </c>
    </row>
    <row r="17497" spans="1:19" x14ac:dyDescent="0.2">
      <c r="A17497" t="s">
        <v>36072</v>
      </c>
      <c r="B17497" t="s">
        <v>36073</v>
      </c>
      <c r="C17497" t="s">
        <v>345</v>
      </c>
      <c r="D17497" t="s">
        <v>1000</v>
      </c>
      <c r="E17497" s="23">
        <v>44835</v>
      </c>
      <c r="F17497">
        <v>0</v>
      </c>
      <c r="G17497">
        <v>0</v>
      </c>
      <c r="I17497">
        <v>0</v>
      </c>
      <c r="J17497">
        <v>0</v>
      </c>
      <c r="L17497">
        <v>0</v>
      </c>
      <c r="N17497">
        <v>0</v>
      </c>
      <c r="P17497">
        <v>0</v>
      </c>
      <c r="Q17497">
        <v>0</v>
      </c>
      <c r="S17497">
        <v>0</v>
      </c>
    </row>
    <row r="17498" spans="1:19" x14ac:dyDescent="0.2">
      <c r="A17498" t="s">
        <v>36074</v>
      </c>
      <c r="B17498" t="s">
        <v>36075</v>
      </c>
      <c r="C17498" t="s">
        <v>226</v>
      </c>
      <c r="D17498" t="s">
        <v>1000</v>
      </c>
      <c r="E17498" s="23">
        <v>44835</v>
      </c>
      <c r="F17498">
        <v>4</v>
      </c>
      <c r="G17498">
        <v>4</v>
      </c>
      <c r="I17498">
        <v>40</v>
      </c>
      <c r="J17498">
        <v>56</v>
      </c>
      <c r="L17498">
        <v>56</v>
      </c>
      <c r="N17498">
        <v>40</v>
      </c>
      <c r="P17498">
        <v>0</v>
      </c>
      <c r="Q17498">
        <v>2</v>
      </c>
      <c r="S17498">
        <v>0</v>
      </c>
    </row>
    <row r="17499" spans="1:19" x14ac:dyDescent="0.2">
      <c r="A17499" t="s">
        <v>36076</v>
      </c>
      <c r="B17499" t="s">
        <v>36077</v>
      </c>
      <c r="C17499" t="s">
        <v>231</v>
      </c>
      <c r="D17499" t="s">
        <v>1000</v>
      </c>
      <c r="E17499" s="23">
        <v>44835</v>
      </c>
      <c r="F17499">
        <v>11.5</v>
      </c>
      <c r="G17499">
        <v>11.5</v>
      </c>
      <c r="I17499">
        <v>73</v>
      </c>
      <c r="J17499">
        <v>131</v>
      </c>
      <c r="L17499">
        <v>131</v>
      </c>
      <c r="N17499">
        <v>73</v>
      </c>
      <c r="P17499">
        <v>2</v>
      </c>
      <c r="Q17499">
        <v>2</v>
      </c>
      <c r="S17499">
        <v>0</v>
      </c>
    </row>
    <row r="17500" spans="1:19" x14ac:dyDescent="0.2">
      <c r="A17500" t="s">
        <v>36078</v>
      </c>
      <c r="B17500" t="s">
        <v>36079</v>
      </c>
      <c r="C17500" t="s">
        <v>216</v>
      </c>
      <c r="D17500" t="s">
        <v>1000</v>
      </c>
      <c r="E17500" s="23">
        <v>44835</v>
      </c>
      <c r="F17500">
        <v>8</v>
      </c>
      <c r="G17500">
        <v>8</v>
      </c>
      <c r="I17500">
        <v>54</v>
      </c>
      <c r="J17500">
        <v>80</v>
      </c>
      <c r="L17500">
        <v>80</v>
      </c>
      <c r="N17500">
        <v>53</v>
      </c>
      <c r="P17500">
        <v>10</v>
      </c>
      <c r="Q17500">
        <v>10</v>
      </c>
      <c r="S17500">
        <v>1</v>
      </c>
    </row>
    <row r="17501" spans="1:19" x14ac:dyDescent="0.2">
      <c r="A17501" t="s">
        <v>36080</v>
      </c>
      <c r="B17501" t="s">
        <v>36081</v>
      </c>
      <c r="C17501" t="s">
        <v>233</v>
      </c>
      <c r="D17501" t="s">
        <v>1000</v>
      </c>
      <c r="E17501" s="23">
        <v>44835</v>
      </c>
      <c r="F17501">
        <v>0</v>
      </c>
      <c r="G17501">
        <v>0</v>
      </c>
      <c r="I17501">
        <v>0</v>
      </c>
      <c r="J17501">
        <v>0</v>
      </c>
      <c r="L17501">
        <v>0</v>
      </c>
      <c r="N17501">
        <v>0</v>
      </c>
      <c r="P17501">
        <v>0</v>
      </c>
      <c r="Q17501">
        <v>0</v>
      </c>
      <c r="S17501">
        <v>0</v>
      </c>
    </row>
    <row r="17502" spans="1:19" x14ac:dyDescent="0.2">
      <c r="A17502" t="s">
        <v>36082</v>
      </c>
      <c r="B17502" t="s">
        <v>36083</v>
      </c>
      <c r="C17502" t="s">
        <v>36084</v>
      </c>
      <c r="D17502" t="s">
        <v>1000</v>
      </c>
      <c r="E17502" s="23">
        <v>44835</v>
      </c>
      <c r="F17502">
        <v>3</v>
      </c>
      <c r="G17502">
        <v>3</v>
      </c>
      <c r="I17502">
        <v>13</v>
      </c>
      <c r="J17502">
        <v>33</v>
      </c>
      <c r="L17502">
        <v>33</v>
      </c>
      <c r="N17502">
        <v>0</v>
      </c>
      <c r="P17502">
        <v>0</v>
      </c>
      <c r="Q17502">
        <v>0</v>
      </c>
      <c r="S17502">
        <v>13</v>
      </c>
    </row>
    <row r="17503" spans="1:19" x14ac:dyDescent="0.2">
      <c r="A17503" t="s">
        <v>36085</v>
      </c>
      <c r="B17503" t="s">
        <v>36086</v>
      </c>
      <c r="C17503" t="s">
        <v>219</v>
      </c>
      <c r="D17503" t="s">
        <v>1000</v>
      </c>
      <c r="E17503" s="23">
        <v>44835</v>
      </c>
      <c r="F17503">
        <v>0</v>
      </c>
      <c r="G17503">
        <v>0</v>
      </c>
      <c r="I17503">
        <v>0</v>
      </c>
      <c r="J17503">
        <v>0</v>
      </c>
      <c r="L17503">
        <v>0</v>
      </c>
      <c r="N17503">
        <v>0</v>
      </c>
      <c r="P17503">
        <v>0</v>
      </c>
      <c r="Q17503">
        <v>0</v>
      </c>
      <c r="S17503">
        <v>0</v>
      </c>
    </row>
    <row r="17504" spans="1:19" x14ac:dyDescent="0.2">
      <c r="A17504" t="s">
        <v>36087</v>
      </c>
      <c r="B17504" t="s">
        <v>36088</v>
      </c>
      <c r="C17504" t="s">
        <v>340</v>
      </c>
      <c r="D17504" t="s">
        <v>1000</v>
      </c>
      <c r="E17504" s="23">
        <v>44835</v>
      </c>
      <c r="F17504">
        <v>0</v>
      </c>
      <c r="G17504">
        <v>3</v>
      </c>
      <c r="I17504">
        <v>9</v>
      </c>
      <c r="J17504">
        <v>0</v>
      </c>
      <c r="L17504">
        <v>33</v>
      </c>
      <c r="N17504">
        <v>9</v>
      </c>
      <c r="P17504">
        <v>1</v>
      </c>
      <c r="Q17504">
        <v>1</v>
      </c>
      <c r="S17504">
        <v>0</v>
      </c>
    </row>
    <row r="17505" spans="1:19" x14ac:dyDescent="0.2">
      <c r="A17505" t="s">
        <v>36089</v>
      </c>
      <c r="B17505" t="s">
        <v>36090</v>
      </c>
      <c r="C17505" t="s">
        <v>350</v>
      </c>
      <c r="D17505" t="s">
        <v>1000</v>
      </c>
      <c r="E17505" s="23">
        <v>44835</v>
      </c>
      <c r="F17505">
        <v>0</v>
      </c>
      <c r="G17505">
        <v>0</v>
      </c>
      <c r="I17505">
        <v>0</v>
      </c>
      <c r="J17505">
        <v>0</v>
      </c>
      <c r="L17505">
        <v>0</v>
      </c>
      <c r="N17505">
        <v>0</v>
      </c>
      <c r="P17505">
        <v>0</v>
      </c>
      <c r="Q17505">
        <v>0</v>
      </c>
      <c r="S17505">
        <v>0</v>
      </c>
    </row>
    <row r="17506" spans="1:19" x14ac:dyDescent="0.2">
      <c r="A17506" t="s">
        <v>36091</v>
      </c>
      <c r="B17506" t="s">
        <v>36092</v>
      </c>
      <c r="C17506" t="s">
        <v>351</v>
      </c>
      <c r="D17506" t="s">
        <v>1000</v>
      </c>
      <c r="E17506" s="23">
        <v>44835</v>
      </c>
      <c r="F17506">
        <v>0</v>
      </c>
      <c r="G17506">
        <v>0</v>
      </c>
      <c r="I17506">
        <v>0</v>
      </c>
      <c r="J17506">
        <v>0</v>
      </c>
      <c r="L17506">
        <v>0</v>
      </c>
      <c r="N17506">
        <v>0</v>
      </c>
      <c r="P17506">
        <v>0</v>
      </c>
      <c r="Q17506">
        <v>0</v>
      </c>
      <c r="S17506">
        <v>0</v>
      </c>
    </row>
    <row r="17507" spans="1:19" x14ac:dyDescent="0.2">
      <c r="A17507" t="s">
        <v>36093</v>
      </c>
      <c r="B17507" t="s">
        <v>36094</v>
      </c>
      <c r="C17507" t="s">
        <v>352</v>
      </c>
      <c r="D17507" t="s">
        <v>1000</v>
      </c>
      <c r="E17507" s="23">
        <v>44835</v>
      </c>
      <c r="F17507">
        <v>0</v>
      </c>
      <c r="G17507">
        <v>0</v>
      </c>
      <c r="I17507">
        <v>0</v>
      </c>
      <c r="J17507">
        <v>0</v>
      </c>
      <c r="L17507">
        <v>0</v>
      </c>
      <c r="N17507">
        <v>0</v>
      </c>
      <c r="P17507">
        <v>0</v>
      </c>
      <c r="Q17507">
        <v>0</v>
      </c>
      <c r="S17507">
        <v>0</v>
      </c>
    </row>
    <row r="17508" spans="1:19" x14ac:dyDescent="0.2">
      <c r="A17508" t="s">
        <v>36095</v>
      </c>
      <c r="B17508" t="s">
        <v>36096</v>
      </c>
      <c r="C17508" t="s">
        <v>353</v>
      </c>
      <c r="D17508" t="s">
        <v>1000</v>
      </c>
      <c r="E17508" s="23">
        <v>44835</v>
      </c>
      <c r="F17508">
        <v>0</v>
      </c>
      <c r="G17508">
        <v>0</v>
      </c>
      <c r="I17508">
        <v>0</v>
      </c>
      <c r="J17508">
        <v>0</v>
      </c>
      <c r="L17508">
        <v>0</v>
      </c>
      <c r="N17508">
        <v>0</v>
      </c>
      <c r="P17508">
        <v>0</v>
      </c>
      <c r="Q17508">
        <v>0</v>
      </c>
      <c r="S17508">
        <v>0</v>
      </c>
    </row>
    <row r="17509" spans="1:19" x14ac:dyDescent="0.2">
      <c r="A17509" t="s">
        <v>36097</v>
      </c>
      <c r="B17509" t="s">
        <v>36098</v>
      </c>
      <c r="C17509" t="s">
        <v>386</v>
      </c>
      <c r="D17509" t="s">
        <v>1000</v>
      </c>
      <c r="E17509" s="23">
        <v>44835</v>
      </c>
      <c r="F17509">
        <v>0</v>
      </c>
      <c r="G17509">
        <v>0</v>
      </c>
      <c r="I17509">
        <v>0</v>
      </c>
      <c r="J17509">
        <v>0</v>
      </c>
      <c r="L17509">
        <v>0</v>
      </c>
      <c r="N17509">
        <v>0</v>
      </c>
      <c r="P17509">
        <v>0</v>
      </c>
      <c r="Q17509">
        <v>0</v>
      </c>
      <c r="S17509">
        <v>0</v>
      </c>
    </row>
    <row r="17510" spans="1:19" x14ac:dyDescent="0.2">
      <c r="A17510" t="s">
        <v>36099</v>
      </c>
      <c r="B17510" t="s">
        <v>36100</v>
      </c>
      <c r="C17510" t="s">
        <v>354</v>
      </c>
      <c r="D17510" t="s">
        <v>1000</v>
      </c>
      <c r="E17510" s="23">
        <v>44835</v>
      </c>
      <c r="F17510">
        <v>1</v>
      </c>
      <c r="G17510">
        <v>2</v>
      </c>
      <c r="I17510">
        <v>3</v>
      </c>
      <c r="J17510">
        <v>6</v>
      </c>
      <c r="L17510">
        <v>11</v>
      </c>
      <c r="N17510">
        <v>2</v>
      </c>
      <c r="P17510">
        <v>0</v>
      </c>
      <c r="Q17510">
        <v>0</v>
      </c>
      <c r="S17510">
        <v>1</v>
      </c>
    </row>
    <row r="17511" spans="1:19" x14ac:dyDescent="0.2">
      <c r="A17511" t="s">
        <v>36101</v>
      </c>
      <c r="B17511" t="s">
        <v>36102</v>
      </c>
      <c r="C17511" t="s">
        <v>355</v>
      </c>
      <c r="D17511" t="s">
        <v>1000</v>
      </c>
      <c r="E17511" s="23">
        <v>44835</v>
      </c>
      <c r="F17511">
        <v>1</v>
      </c>
      <c r="G17511">
        <v>2</v>
      </c>
      <c r="I17511">
        <v>4</v>
      </c>
      <c r="J17511">
        <v>5</v>
      </c>
      <c r="L17511">
        <v>11</v>
      </c>
      <c r="N17511">
        <v>4</v>
      </c>
      <c r="P17511">
        <v>0</v>
      </c>
      <c r="Q17511">
        <v>0</v>
      </c>
      <c r="S17511">
        <v>0</v>
      </c>
    </row>
    <row r="17512" spans="1:19" x14ac:dyDescent="0.2">
      <c r="A17512" t="s">
        <v>36103</v>
      </c>
      <c r="B17512" t="s">
        <v>36104</v>
      </c>
      <c r="C17512" t="s">
        <v>35967</v>
      </c>
      <c r="D17512" t="s">
        <v>1002</v>
      </c>
      <c r="E17512" s="23">
        <v>44835</v>
      </c>
      <c r="F17512">
        <v>0.5</v>
      </c>
      <c r="G17512">
        <v>0.5</v>
      </c>
      <c r="I17512">
        <v>0</v>
      </c>
      <c r="J17512">
        <v>2</v>
      </c>
      <c r="L17512">
        <v>2</v>
      </c>
      <c r="N17512">
        <v>0</v>
      </c>
      <c r="P17512">
        <v>0</v>
      </c>
      <c r="Q17512">
        <v>0</v>
      </c>
      <c r="S17512">
        <v>0</v>
      </c>
    </row>
    <row r="17513" spans="1:19" x14ac:dyDescent="0.2">
      <c r="A17513" t="s">
        <v>36105</v>
      </c>
      <c r="B17513" t="s">
        <v>36106</v>
      </c>
      <c r="C17513" t="s">
        <v>35970</v>
      </c>
      <c r="D17513" t="s">
        <v>1002</v>
      </c>
      <c r="E17513" s="23">
        <v>44835</v>
      </c>
      <c r="F17513">
        <v>1.5</v>
      </c>
      <c r="G17513">
        <v>1.5</v>
      </c>
      <c r="I17513">
        <v>0</v>
      </c>
      <c r="J17513">
        <v>6</v>
      </c>
      <c r="L17513">
        <v>6</v>
      </c>
      <c r="N17513">
        <v>0</v>
      </c>
      <c r="P17513">
        <v>0</v>
      </c>
      <c r="Q17513">
        <v>0</v>
      </c>
      <c r="S17513">
        <v>0</v>
      </c>
    </row>
    <row r="17514" spans="1:19" x14ac:dyDescent="0.2">
      <c r="A17514" t="s">
        <v>36107</v>
      </c>
      <c r="B17514" t="s">
        <v>36108</v>
      </c>
      <c r="C17514" t="s">
        <v>35973</v>
      </c>
      <c r="D17514" t="s">
        <v>1002</v>
      </c>
      <c r="E17514" s="23">
        <v>44835</v>
      </c>
      <c r="F17514">
        <v>1</v>
      </c>
      <c r="G17514">
        <v>1</v>
      </c>
      <c r="I17514">
        <v>0</v>
      </c>
      <c r="J17514">
        <v>4</v>
      </c>
      <c r="L17514">
        <v>4</v>
      </c>
      <c r="N17514">
        <v>0</v>
      </c>
      <c r="P17514">
        <v>0</v>
      </c>
      <c r="Q17514">
        <v>0</v>
      </c>
      <c r="S17514">
        <v>0</v>
      </c>
    </row>
    <row r="17515" spans="1:19" x14ac:dyDescent="0.2">
      <c r="A17515" t="s">
        <v>36109</v>
      </c>
      <c r="B17515" t="s">
        <v>36110</v>
      </c>
      <c r="C17515" t="s">
        <v>35976</v>
      </c>
      <c r="D17515" t="s">
        <v>1002</v>
      </c>
      <c r="E17515" s="23">
        <v>44835</v>
      </c>
      <c r="F17515">
        <v>0.5</v>
      </c>
      <c r="G17515">
        <v>0.5</v>
      </c>
      <c r="I17515">
        <v>0</v>
      </c>
      <c r="J17515">
        <v>2</v>
      </c>
      <c r="L17515">
        <v>2</v>
      </c>
      <c r="N17515">
        <v>0</v>
      </c>
      <c r="P17515">
        <v>0</v>
      </c>
      <c r="Q17515">
        <v>0</v>
      </c>
      <c r="S17515">
        <v>0</v>
      </c>
    </row>
    <row r="17516" spans="1:19" x14ac:dyDescent="0.2">
      <c r="A17516" t="s">
        <v>36111</v>
      </c>
      <c r="B17516" t="s">
        <v>36112</v>
      </c>
      <c r="C17516" t="s">
        <v>35979</v>
      </c>
      <c r="D17516" t="s">
        <v>1002</v>
      </c>
      <c r="E17516" s="23">
        <v>44835</v>
      </c>
      <c r="F17516">
        <v>0.5</v>
      </c>
      <c r="G17516">
        <v>0.5</v>
      </c>
      <c r="I17516">
        <v>0</v>
      </c>
      <c r="J17516">
        <v>2</v>
      </c>
      <c r="L17516">
        <v>2</v>
      </c>
      <c r="N17516">
        <v>0</v>
      </c>
      <c r="P17516">
        <v>0</v>
      </c>
      <c r="Q17516">
        <v>0</v>
      </c>
      <c r="S17516">
        <v>0</v>
      </c>
    </row>
    <row r="17517" spans="1:19" x14ac:dyDescent="0.2">
      <c r="A17517" t="s">
        <v>36113</v>
      </c>
      <c r="B17517" t="s">
        <v>36114</v>
      </c>
      <c r="C17517" t="s">
        <v>228</v>
      </c>
      <c r="D17517" t="s">
        <v>1002</v>
      </c>
      <c r="E17517" s="23">
        <v>44835</v>
      </c>
      <c r="F17517">
        <v>0</v>
      </c>
      <c r="G17517">
        <v>0</v>
      </c>
      <c r="I17517">
        <v>0</v>
      </c>
      <c r="J17517">
        <v>0</v>
      </c>
      <c r="L17517">
        <v>0</v>
      </c>
      <c r="N17517">
        <v>0</v>
      </c>
      <c r="P17517">
        <v>0</v>
      </c>
      <c r="Q17517">
        <v>0</v>
      </c>
      <c r="S17517">
        <v>0</v>
      </c>
    </row>
    <row r="17518" spans="1:19" x14ac:dyDescent="0.2">
      <c r="A17518" t="s">
        <v>36115</v>
      </c>
      <c r="B17518" t="s">
        <v>36116</v>
      </c>
      <c r="C17518" t="s">
        <v>211</v>
      </c>
      <c r="D17518" t="s">
        <v>1002</v>
      </c>
      <c r="E17518" s="23">
        <v>44835</v>
      </c>
      <c r="F17518">
        <v>0</v>
      </c>
      <c r="G17518">
        <v>0</v>
      </c>
      <c r="I17518">
        <v>0</v>
      </c>
      <c r="J17518">
        <v>0</v>
      </c>
      <c r="L17518">
        <v>0</v>
      </c>
      <c r="N17518">
        <v>0</v>
      </c>
      <c r="P17518">
        <v>0</v>
      </c>
      <c r="Q17518">
        <v>0</v>
      </c>
      <c r="S17518">
        <v>0</v>
      </c>
    </row>
    <row r="17519" spans="1:19" x14ac:dyDescent="0.2">
      <c r="A17519" t="s">
        <v>36117</v>
      </c>
      <c r="B17519" t="s">
        <v>36118</v>
      </c>
      <c r="C17519" t="s">
        <v>213</v>
      </c>
      <c r="D17519" t="s">
        <v>1002</v>
      </c>
      <c r="E17519" s="23">
        <v>44835</v>
      </c>
      <c r="F17519">
        <v>0</v>
      </c>
      <c r="G17519">
        <v>0</v>
      </c>
      <c r="I17519">
        <v>0</v>
      </c>
      <c r="J17519">
        <v>0</v>
      </c>
      <c r="L17519">
        <v>0</v>
      </c>
      <c r="N17519">
        <v>0</v>
      </c>
      <c r="P17519">
        <v>0</v>
      </c>
      <c r="Q17519">
        <v>0</v>
      </c>
      <c r="S17519">
        <v>0</v>
      </c>
    </row>
    <row r="17520" spans="1:19" x14ac:dyDescent="0.2">
      <c r="A17520" t="s">
        <v>36119</v>
      </c>
      <c r="B17520" t="s">
        <v>36120</v>
      </c>
      <c r="C17520" t="s">
        <v>229</v>
      </c>
      <c r="D17520" t="s">
        <v>1002</v>
      </c>
      <c r="E17520" s="23">
        <v>44835</v>
      </c>
      <c r="F17520">
        <v>0</v>
      </c>
      <c r="G17520">
        <v>0</v>
      </c>
      <c r="I17520">
        <v>0</v>
      </c>
      <c r="J17520">
        <v>0</v>
      </c>
      <c r="L17520">
        <v>0</v>
      </c>
      <c r="N17520">
        <v>0</v>
      </c>
      <c r="P17520">
        <v>0</v>
      </c>
      <c r="Q17520">
        <v>0</v>
      </c>
      <c r="S17520">
        <v>0</v>
      </c>
    </row>
    <row r="17521" spans="1:19" x14ac:dyDescent="0.2">
      <c r="A17521" t="s">
        <v>36121</v>
      </c>
      <c r="B17521" t="s">
        <v>36122</v>
      </c>
      <c r="C17521" t="s">
        <v>1051</v>
      </c>
      <c r="D17521" t="s">
        <v>1002</v>
      </c>
      <c r="E17521" s="23">
        <v>44835</v>
      </c>
      <c r="F17521">
        <v>0</v>
      </c>
      <c r="G17521">
        <v>0</v>
      </c>
      <c r="I17521">
        <v>0</v>
      </c>
      <c r="J17521">
        <v>0</v>
      </c>
      <c r="L17521">
        <v>0</v>
      </c>
      <c r="N17521">
        <v>0</v>
      </c>
      <c r="P17521">
        <v>0</v>
      </c>
      <c r="Q17521">
        <v>0</v>
      </c>
      <c r="S17521">
        <v>0</v>
      </c>
    </row>
    <row r="17522" spans="1:19" x14ac:dyDescent="0.2">
      <c r="A17522" t="s">
        <v>36123</v>
      </c>
      <c r="B17522" t="s">
        <v>36124</v>
      </c>
      <c r="C17522" t="s">
        <v>1049</v>
      </c>
      <c r="D17522" t="s">
        <v>1002</v>
      </c>
      <c r="E17522" s="23">
        <v>44835</v>
      </c>
      <c r="F17522">
        <v>0</v>
      </c>
      <c r="G17522">
        <v>0</v>
      </c>
      <c r="I17522">
        <v>0</v>
      </c>
      <c r="J17522">
        <v>0</v>
      </c>
      <c r="L17522">
        <v>0</v>
      </c>
      <c r="N17522">
        <v>0</v>
      </c>
      <c r="P17522">
        <v>0</v>
      </c>
      <c r="Q17522">
        <v>0</v>
      </c>
      <c r="S17522">
        <v>0</v>
      </c>
    </row>
    <row r="17523" spans="1:19" x14ac:dyDescent="0.2">
      <c r="A17523" t="s">
        <v>36125</v>
      </c>
      <c r="B17523" t="s">
        <v>36126</v>
      </c>
      <c r="C17523" t="s">
        <v>25343</v>
      </c>
      <c r="D17523" t="s">
        <v>1002</v>
      </c>
      <c r="E17523" s="23">
        <v>44835</v>
      </c>
      <c r="F17523">
        <v>0</v>
      </c>
      <c r="G17523">
        <v>0</v>
      </c>
      <c r="I17523">
        <v>0</v>
      </c>
      <c r="J17523">
        <v>0</v>
      </c>
      <c r="L17523">
        <v>0</v>
      </c>
      <c r="N17523">
        <v>0</v>
      </c>
      <c r="P17523">
        <v>0</v>
      </c>
      <c r="Q17523">
        <v>0</v>
      </c>
      <c r="S17523">
        <v>0</v>
      </c>
    </row>
    <row r="17524" spans="1:19" x14ac:dyDescent="0.2">
      <c r="A17524" t="s">
        <v>36127</v>
      </c>
      <c r="B17524" t="s">
        <v>36128</v>
      </c>
      <c r="C17524" t="s">
        <v>25698</v>
      </c>
      <c r="D17524" t="s">
        <v>1002</v>
      </c>
      <c r="E17524" s="23">
        <v>44835</v>
      </c>
      <c r="F17524">
        <v>2</v>
      </c>
      <c r="G17524">
        <v>2</v>
      </c>
      <c r="I17524">
        <v>9</v>
      </c>
      <c r="J17524">
        <v>12</v>
      </c>
      <c r="L17524">
        <v>11</v>
      </c>
      <c r="N17524">
        <v>9</v>
      </c>
      <c r="P17524">
        <v>1</v>
      </c>
      <c r="Q17524">
        <v>5</v>
      </c>
      <c r="S17524">
        <v>0</v>
      </c>
    </row>
    <row r="17525" spans="1:19" x14ac:dyDescent="0.2">
      <c r="A17525" t="s">
        <v>36129</v>
      </c>
      <c r="B17525" t="s">
        <v>36130</v>
      </c>
      <c r="C17525" t="s">
        <v>959</v>
      </c>
      <c r="D17525" t="s">
        <v>1002</v>
      </c>
      <c r="E17525" s="23">
        <v>44835</v>
      </c>
      <c r="F17525">
        <v>0</v>
      </c>
      <c r="G17525">
        <v>0</v>
      </c>
      <c r="I17525">
        <v>0</v>
      </c>
      <c r="J17525">
        <v>0</v>
      </c>
      <c r="L17525">
        <v>0</v>
      </c>
      <c r="N17525">
        <v>0</v>
      </c>
      <c r="P17525">
        <v>0</v>
      </c>
      <c r="Q17525">
        <v>0</v>
      </c>
      <c r="S17525">
        <v>0</v>
      </c>
    </row>
    <row r="17526" spans="1:19" x14ac:dyDescent="0.2">
      <c r="A17526" t="s">
        <v>36131</v>
      </c>
      <c r="B17526" t="s">
        <v>36132</v>
      </c>
      <c r="C17526" t="s">
        <v>205</v>
      </c>
      <c r="D17526" t="s">
        <v>1002</v>
      </c>
      <c r="E17526" s="23">
        <v>44835</v>
      </c>
      <c r="F17526">
        <v>0</v>
      </c>
      <c r="G17526">
        <v>0</v>
      </c>
      <c r="I17526">
        <v>0</v>
      </c>
      <c r="J17526">
        <v>0</v>
      </c>
      <c r="L17526">
        <v>0</v>
      </c>
      <c r="N17526">
        <v>0</v>
      </c>
      <c r="P17526">
        <v>0</v>
      </c>
      <c r="Q17526">
        <v>0</v>
      </c>
      <c r="S17526">
        <v>0</v>
      </c>
    </row>
    <row r="17527" spans="1:19" x14ac:dyDescent="0.2">
      <c r="A17527" t="s">
        <v>36133</v>
      </c>
      <c r="B17527" t="s">
        <v>36134</v>
      </c>
      <c r="C17527" t="s">
        <v>384</v>
      </c>
      <c r="D17527" t="s">
        <v>1002</v>
      </c>
      <c r="E17527" s="23">
        <v>44835</v>
      </c>
      <c r="F17527">
        <v>0</v>
      </c>
      <c r="G17527">
        <v>0</v>
      </c>
      <c r="I17527">
        <v>0</v>
      </c>
      <c r="J17527">
        <v>0</v>
      </c>
      <c r="L17527">
        <v>0</v>
      </c>
      <c r="N17527">
        <v>0</v>
      </c>
      <c r="P17527">
        <v>0</v>
      </c>
      <c r="Q17527">
        <v>0</v>
      </c>
      <c r="S17527">
        <v>0</v>
      </c>
    </row>
    <row r="17528" spans="1:19" x14ac:dyDescent="0.2">
      <c r="A17528" t="s">
        <v>36135</v>
      </c>
      <c r="B17528" t="s">
        <v>36136</v>
      </c>
      <c r="C17528" t="s">
        <v>210</v>
      </c>
      <c r="D17528" t="s">
        <v>1002</v>
      </c>
      <c r="E17528" s="23">
        <v>44835</v>
      </c>
      <c r="F17528">
        <v>0</v>
      </c>
      <c r="G17528">
        <v>0</v>
      </c>
      <c r="I17528">
        <v>0</v>
      </c>
      <c r="J17528">
        <v>0</v>
      </c>
      <c r="L17528">
        <v>0</v>
      </c>
      <c r="N17528">
        <v>0</v>
      </c>
      <c r="P17528">
        <v>0</v>
      </c>
      <c r="Q17528">
        <v>0</v>
      </c>
      <c r="S17528">
        <v>0</v>
      </c>
    </row>
    <row r="17529" spans="1:19" x14ac:dyDescent="0.2">
      <c r="A17529" t="s">
        <v>36137</v>
      </c>
      <c r="B17529" t="s">
        <v>36138</v>
      </c>
      <c r="C17529" t="s">
        <v>215</v>
      </c>
      <c r="D17529" t="s">
        <v>1002</v>
      </c>
      <c r="E17529" s="23">
        <v>44835</v>
      </c>
      <c r="F17529">
        <v>6</v>
      </c>
      <c r="G17529">
        <v>6</v>
      </c>
      <c r="I17529">
        <v>26</v>
      </c>
      <c r="J17529">
        <v>36</v>
      </c>
      <c r="L17529">
        <v>35</v>
      </c>
      <c r="N17529">
        <v>22</v>
      </c>
      <c r="P17529">
        <v>2</v>
      </c>
      <c r="Q17529">
        <v>6</v>
      </c>
      <c r="S17529">
        <v>4</v>
      </c>
    </row>
    <row r="17530" spans="1:19" x14ac:dyDescent="0.2">
      <c r="A17530" t="s">
        <v>36139</v>
      </c>
      <c r="B17530" t="s">
        <v>36140</v>
      </c>
      <c r="C17530" t="s">
        <v>960</v>
      </c>
      <c r="D17530" t="s">
        <v>1002</v>
      </c>
      <c r="E17530" s="23">
        <v>44835</v>
      </c>
      <c r="F17530">
        <v>0</v>
      </c>
      <c r="G17530">
        <v>0</v>
      </c>
      <c r="I17530">
        <v>0</v>
      </c>
      <c r="J17530">
        <v>0</v>
      </c>
      <c r="L17530">
        <v>0</v>
      </c>
      <c r="N17530">
        <v>0</v>
      </c>
      <c r="P17530">
        <v>0</v>
      </c>
      <c r="Q17530">
        <v>0</v>
      </c>
      <c r="S17530">
        <v>0</v>
      </c>
    </row>
    <row r="17531" spans="1:19" x14ac:dyDescent="0.2">
      <c r="A17531" t="s">
        <v>36141</v>
      </c>
      <c r="B17531" t="s">
        <v>36142</v>
      </c>
      <c r="C17531" t="s">
        <v>961</v>
      </c>
      <c r="D17531" t="s">
        <v>1002</v>
      </c>
      <c r="E17531" s="23">
        <v>44835</v>
      </c>
      <c r="F17531">
        <v>3</v>
      </c>
      <c r="G17531">
        <v>4</v>
      </c>
      <c r="I17531">
        <v>12</v>
      </c>
      <c r="J17531">
        <v>15</v>
      </c>
      <c r="L17531">
        <v>20</v>
      </c>
      <c r="N17531">
        <v>10</v>
      </c>
      <c r="P17531">
        <v>1</v>
      </c>
      <c r="Q17531">
        <v>2</v>
      </c>
      <c r="S17531">
        <v>2</v>
      </c>
    </row>
    <row r="17532" spans="1:19" x14ac:dyDescent="0.2">
      <c r="A17532" t="s">
        <v>36143</v>
      </c>
      <c r="B17532" t="s">
        <v>36144</v>
      </c>
      <c r="C17532" t="s">
        <v>221</v>
      </c>
      <c r="D17532" t="s">
        <v>1002</v>
      </c>
      <c r="E17532" s="23">
        <v>44835</v>
      </c>
      <c r="F17532">
        <v>0</v>
      </c>
      <c r="G17532">
        <v>0</v>
      </c>
      <c r="I17532">
        <v>0</v>
      </c>
      <c r="J17532">
        <v>0</v>
      </c>
      <c r="L17532">
        <v>0</v>
      </c>
      <c r="N17532">
        <v>0</v>
      </c>
      <c r="P17532">
        <v>0</v>
      </c>
      <c r="Q17532">
        <v>0</v>
      </c>
      <c r="S17532">
        <v>0</v>
      </c>
    </row>
    <row r="17533" spans="1:19" x14ac:dyDescent="0.2">
      <c r="A17533" t="s">
        <v>36145</v>
      </c>
      <c r="B17533" t="s">
        <v>36146</v>
      </c>
      <c r="C17533" t="s">
        <v>222</v>
      </c>
      <c r="D17533" t="s">
        <v>1002</v>
      </c>
      <c r="E17533" s="23">
        <v>44835</v>
      </c>
      <c r="F17533">
        <v>0</v>
      </c>
      <c r="G17533">
        <v>0</v>
      </c>
      <c r="I17533">
        <v>0</v>
      </c>
      <c r="J17533">
        <v>0</v>
      </c>
      <c r="L17533">
        <v>0</v>
      </c>
      <c r="N17533">
        <v>0</v>
      </c>
      <c r="P17533">
        <v>0</v>
      </c>
      <c r="Q17533">
        <v>0</v>
      </c>
      <c r="S17533">
        <v>0</v>
      </c>
    </row>
    <row r="17534" spans="1:19" x14ac:dyDescent="0.2">
      <c r="A17534" t="s">
        <v>36147</v>
      </c>
      <c r="B17534" t="s">
        <v>36148</v>
      </c>
      <c r="C17534" t="s">
        <v>25359</v>
      </c>
      <c r="D17534" t="s">
        <v>1002</v>
      </c>
      <c r="E17534" s="23">
        <v>44835</v>
      </c>
      <c r="F17534">
        <v>0</v>
      </c>
      <c r="G17534">
        <v>0</v>
      </c>
      <c r="I17534">
        <v>0</v>
      </c>
      <c r="J17534">
        <v>0</v>
      </c>
      <c r="L17534">
        <v>0</v>
      </c>
      <c r="N17534">
        <v>0</v>
      </c>
      <c r="P17534">
        <v>0</v>
      </c>
      <c r="Q17534">
        <v>0</v>
      </c>
      <c r="S17534">
        <v>0</v>
      </c>
    </row>
    <row r="17535" spans="1:19" x14ac:dyDescent="0.2">
      <c r="A17535" t="s">
        <v>36149</v>
      </c>
      <c r="B17535" t="s">
        <v>36150</v>
      </c>
      <c r="C17535" t="s">
        <v>36046</v>
      </c>
      <c r="D17535" t="s">
        <v>1002</v>
      </c>
      <c r="E17535" s="23">
        <v>44835</v>
      </c>
      <c r="F17535">
        <v>2</v>
      </c>
      <c r="G17535">
        <v>2</v>
      </c>
      <c r="I17535">
        <v>1</v>
      </c>
      <c r="J17535">
        <v>11</v>
      </c>
      <c r="L17535">
        <v>11</v>
      </c>
      <c r="N17535">
        <v>0</v>
      </c>
      <c r="P17535">
        <v>0</v>
      </c>
      <c r="Q17535">
        <v>0</v>
      </c>
      <c r="S17535">
        <v>1</v>
      </c>
    </row>
    <row r="17536" spans="1:19" x14ac:dyDescent="0.2">
      <c r="A17536" t="s">
        <v>36151</v>
      </c>
      <c r="B17536" t="s">
        <v>36152</v>
      </c>
      <c r="C17536" t="s">
        <v>36049</v>
      </c>
      <c r="D17536" t="s">
        <v>1002</v>
      </c>
      <c r="E17536" s="23">
        <v>44835</v>
      </c>
      <c r="F17536">
        <v>1.5</v>
      </c>
      <c r="G17536">
        <v>1.5</v>
      </c>
      <c r="I17536">
        <v>1</v>
      </c>
      <c r="J17536">
        <v>8</v>
      </c>
      <c r="L17536">
        <v>7</v>
      </c>
      <c r="N17536">
        <v>0</v>
      </c>
      <c r="P17536">
        <v>0</v>
      </c>
      <c r="Q17536">
        <v>0</v>
      </c>
      <c r="S17536">
        <v>1</v>
      </c>
    </row>
    <row r="17537" spans="1:19" x14ac:dyDescent="0.2">
      <c r="A17537" t="s">
        <v>36153</v>
      </c>
      <c r="B17537" t="s">
        <v>36154</v>
      </c>
      <c r="C17537" t="s">
        <v>200</v>
      </c>
      <c r="D17537" t="s">
        <v>1002</v>
      </c>
      <c r="E17537" s="23">
        <v>44835</v>
      </c>
      <c r="F17537">
        <v>0</v>
      </c>
      <c r="G17537">
        <v>0</v>
      </c>
      <c r="I17537">
        <v>0</v>
      </c>
      <c r="J17537">
        <v>0</v>
      </c>
      <c r="L17537">
        <v>0</v>
      </c>
      <c r="N17537">
        <v>0</v>
      </c>
      <c r="P17537">
        <v>0</v>
      </c>
      <c r="Q17537">
        <v>0</v>
      </c>
      <c r="S17537">
        <v>0</v>
      </c>
    </row>
    <row r="17538" spans="1:19" x14ac:dyDescent="0.2">
      <c r="A17538" t="s">
        <v>36155</v>
      </c>
      <c r="B17538" t="s">
        <v>36156</v>
      </c>
      <c r="C17538" t="s">
        <v>204</v>
      </c>
      <c r="D17538" t="s">
        <v>1002</v>
      </c>
      <c r="E17538" s="23">
        <v>44835</v>
      </c>
      <c r="F17538">
        <v>0</v>
      </c>
      <c r="G17538">
        <v>0</v>
      </c>
      <c r="I17538">
        <v>0</v>
      </c>
      <c r="J17538">
        <v>0</v>
      </c>
      <c r="L17538">
        <v>0</v>
      </c>
      <c r="N17538">
        <v>0</v>
      </c>
      <c r="P17538">
        <v>0</v>
      </c>
      <c r="Q17538">
        <v>0</v>
      </c>
      <c r="S17538">
        <v>0</v>
      </c>
    </row>
    <row r="17539" spans="1:19" x14ac:dyDescent="0.2">
      <c r="A17539" t="s">
        <v>36157</v>
      </c>
      <c r="B17539" t="s">
        <v>36158</v>
      </c>
      <c r="C17539" t="s">
        <v>385</v>
      </c>
      <c r="D17539" t="s">
        <v>1002</v>
      </c>
      <c r="E17539" s="23">
        <v>44835</v>
      </c>
      <c r="F17539">
        <v>0</v>
      </c>
      <c r="G17539">
        <v>0</v>
      </c>
      <c r="I17539">
        <v>0</v>
      </c>
      <c r="J17539">
        <v>0</v>
      </c>
      <c r="L17539">
        <v>0</v>
      </c>
      <c r="N17539">
        <v>0</v>
      </c>
      <c r="P17539">
        <v>0</v>
      </c>
      <c r="Q17539">
        <v>0</v>
      </c>
      <c r="S17539">
        <v>0</v>
      </c>
    </row>
    <row r="17540" spans="1:19" x14ac:dyDescent="0.2">
      <c r="A17540" t="s">
        <v>36159</v>
      </c>
      <c r="B17540" t="s">
        <v>36160</v>
      </c>
      <c r="C17540" t="s">
        <v>208</v>
      </c>
      <c r="D17540" t="s">
        <v>1002</v>
      </c>
      <c r="E17540" s="23">
        <v>44835</v>
      </c>
      <c r="F17540">
        <v>4.5</v>
      </c>
      <c r="G17540">
        <v>4.5</v>
      </c>
      <c r="I17540">
        <v>18</v>
      </c>
      <c r="J17540">
        <v>24</v>
      </c>
      <c r="L17540">
        <v>24</v>
      </c>
      <c r="N17540">
        <v>17</v>
      </c>
      <c r="P17540">
        <v>0</v>
      </c>
      <c r="Q17540">
        <v>0</v>
      </c>
      <c r="S17540">
        <v>1</v>
      </c>
    </row>
    <row r="17541" spans="1:19" x14ac:dyDescent="0.2">
      <c r="A17541" t="s">
        <v>36161</v>
      </c>
      <c r="B17541" t="s">
        <v>36162</v>
      </c>
      <c r="C17541" t="s">
        <v>900</v>
      </c>
      <c r="D17541" t="s">
        <v>1002</v>
      </c>
      <c r="E17541" s="23">
        <v>44835</v>
      </c>
      <c r="F17541">
        <v>1.5</v>
      </c>
      <c r="G17541">
        <v>1.5</v>
      </c>
      <c r="I17541">
        <v>4</v>
      </c>
      <c r="J17541">
        <v>9</v>
      </c>
      <c r="L17541">
        <v>9</v>
      </c>
      <c r="N17541">
        <v>4</v>
      </c>
      <c r="P17541">
        <v>0</v>
      </c>
      <c r="Q17541">
        <v>0</v>
      </c>
      <c r="S17541">
        <v>0</v>
      </c>
    </row>
    <row r="17542" spans="1:19" x14ac:dyDescent="0.2">
      <c r="A17542" t="s">
        <v>36163</v>
      </c>
      <c r="B17542" t="s">
        <v>36164</v>
      </c>
      <c r="C17542" t="s">
        <v>905</v>
      </c>
      <c r="D17542" t="s">
        <v>1002</v>
      </c>
      <c r="E17542" s="23">
        <v>44835</v>
      </c>
      <c r="F17542">
        <v>0</v>
      </c>
      <c r="G17542">
        <v>0</v>
      </c>
      <c r="I17542">
        <v>0</v>
      </c>
      <c r="J17542">
        <v>0</v>
      </c>
      <c r="L17542">
        <v>0</v>
      </c>
      <c r="N17542">
        <v>0</v>
      </c>
      <c r="P17542">
        <v>0</v>
      </c>
      <c r="Q17542">
        <v>0</v>
      </c>
      <c r="S17542">
        <v>0</v>
      </c>
    </row>
    <row r="17543" spans="1:19" x14ac:dyDescent="0.2">
      <c r="A17543" t="s">
        <v>36165</v>
      </c>
      <c r="B17543" t="s">
        <v>36166</v>
      </c>
      <c r="C17543" t="s">
        <v>316</v>
      </c>
      <c r="D17543" t="s">
        <v>1002</v>
      </c>
      <c r="E17543" s="23">
        <v>44835</v>
      </c>
      <c r="F17543">
        <v>2.5</v>
      </c>
      <c r="G17543">
        <v>4</v>
      </c>
      <c r="I17543">
        <v>3</v>
      </c>
      <c r="J17543">
        <v>13</v>
      </c>
      <c r="L17543">
        <v>22</v>
      </c>
      <c r="N17543">
        <v>3</v>
      </c>
      <c r="P17543">
        <v>0</v>
      </c>
      <c r="Q17543">
        <v>0</v>
      </c>
      <c r="S17543">
        <v>0</v>
      </c>
    </row>
    <row r="17544" spans="1:19" x14ac:dyDescent="0.2">
      <c r="A17544" t="s">
        <v>36167</v>
      </c>
      <c r="B17544" t="s">
        <v>36168</v>
      </c>
      <c r="C17544" t="s">
        <v>218</v>
      </c>
      <c r="D17544" t="s">
        <v>1002</v>
      </c>
      <c r="E17544" s="23">
        <v>44835</v>
      </c>
      <c r="F17544">
        <v>0</v>
      </c>
      <c r="G17544">
        <v>0</v>
      </c>
      <c r="I17544">
        <v>0</v>
      </c>
      <c r="J17544">
        <v>0</v>
      </c>
      <c r="L17544">
        <v>0</v>
      </c>
      <c r="N17544">
        <v>0</v>
      </c>
      <c r="P17544">
        <v>0</v>
      </c>
      <c r="Q17544">
        <v>0</v>
      </c>
      <c r="S17544">
        <v>0</v>
      </c>
    </row>
    <row r="17545" spans="1:19" x14ac:dyDescent="0.2">
      <c r="A17545" t="s">
        <v>36169</v>
      </c>
      <c r="B17545" t="s">
        <v>36170</v>
      </c>
      <c r="C17545" t="s">
        <v>202</v>
      </c>
      <c r="D17545" t="s">
        <v>1002</v>
      </c>
      <c r="E17545" s="23">
        <v>44835</v>
      </c>
      <c r="F17545">
        <v>3.5</v>
      </c>
      <c r="G17545">
        <v>5.5</v>
      </c>
      <c r="I17545">
        <v>50</v>
      </c>
      <c r="J17545">
        <v>36</v>
      </c>
      <c r="L17545">
        <v>58</v>
      </c>
      <c r="N17545">
        <v>50</v>
      </c>
      <c r="P17545">
        <v>0</v>
      </c>
      <c r="Q17545">
        <v>0</v>
      </c>
      <c r="S17545">
        <v>0</v>
      </c>
    </row>
    <row r="17546" spans="1:19" x14ac:dyDescent="0.2">
      <c r="A17546" t="s">
        <v>36171</v>
      </c>
      <c r="B17546" t="s">
        <v>36172</v>
      </c>
      <c r="C17546" t="s">
        <v>347</v>
      </c>
      <c r="D17546" t="s">
        <v>1002</v>
      </c>
      <c r="E17546" s="23">
        <v>44835</v>
      </c>
      <c r="F17546">
        <v>0</v>
      </c>
      <c r="G17546">
        <v>0</v>
      </c>
      <c r="I17546">
        <v>0</v>
      </c>
      <c r="J17546">
        <v>0</v>
      </c>
      <c r="L17546">
        <v>0</v>
      </c>
      <c r="N17546">
        <v>0</v>
      </c>
      <c r="P17546">
        <v>0</v>
      </c>
      <c r="Q17546">
        <v>0</v>
      </c>
      <c r="S17546">
        <v>0</v>
      </c>
    </row>
    <row r="17547" spans="1:19" x14ac:dyDescent="0.2">
      <c r="A17547" t="s">
        <v>36173</v>
      </c>
      <c r="B17547" t="s">
        <v>36174</v>
      </c>
      <c r="C17547" t="s">
        <v>224</v>
      </c>
      <c r="D17547" t="s">
        <v>1002</v>
      </c>
      <c r="E17547" s="23">
        <v>44835</v>
      </c>
      <c r="F17547">
        <v>0</v>
      </c>
      <c r="G17547">
        <v>0</v>
      </c>
      <c r="I17547">
        <v>0</v>
      </c>
      <c r="J17547">
        <v>0</v>
      </c>
      <c r="L17547">
        <v>0</v>
      </c>
      <c r="N17547">
        <v>0</v>
      </c>
      <c r="P17547">
        <v>0</v>
      </c>
      <c r="Q17547">
        <v>0</v>
      </c>
      <c r="S17547">
        <v>0</v>
      </c>
    </row>
    <row r="17548" spans="1:19" x14ac:dyDescent="0.2">
      <c r="A17548" t="s">
        <v>36175</v>
      </c>
      <c r="B17548" t="s">
        <v>36176</v>
      </c>
      <c r="C17548" t="s">
        <v>345</v>
      </c>
      <c r="D17548" t="s">
        <v>1002</v>
      </c>
      <c r="E17548" s="23">
        <v>44835</v>
      </c>
      <c r="F17548">
        <v>0</v>
      </c>
      <c r="G17548">
        <v>0</v>
      </c>
      <c r="I17548">
        <v>0</v>
      </c>
      <c r="J17548">
        <v>0</v>
      </c>
      <c r="L17548">
        <v>0</v>
      </c>
      <c r="N17548">
        <v>0</v>
      </c>
      <c r="P17548">
        <v>0</v>
      </c>
      <c r="Q17548">
        <v>0</v>
      </c>
      <c r="S17548">
        <v>0</v>
      </c>
    </row>
    <row r="17549" spans="1:19" x14ac:dyDescent="0.2">
      <c r="A17549" t="s">
        <v>36177</v>
      </c>
      <c r="B17549" t="s">
        <v>36178</v>
      </c>
      <c r="C17549" t="s">
        <v>226</v>
      </c>
      <c r="D17549" t="s">
        <v>1002</v>
      </c>
      <c r="E17549" s="23">
        <v>44835</v>
      </c>
      <c r="F17549">
        <v>4</v>
      </c>
      <c r="G17549">
        <v>4</v>
      </c>
      <c r="I17549">
        <v>40</v>
      </c>
      <c r="J17549">
        <v>56</v>
      </c>
      <c r="L17549">
        <v>56</v>
      </c>
      <c r="N17549">
        <v>40</v>
      </c>
      <c r="P17549">
        <v>0</v>
      </c>
      <c r="Q17549">
        <v>2</v>
      </c>
      <c r="S17549">
        <v>0</v>
      </c>
    </row>
    <row r="17550" spans="1:19" x14ac:dyDescent="0.2">
      <c r="A17550" t="s">
        <v>36179</v>
      </c>
      <c r="B17550" t="s">
        <v>36180</v>
      </c>
      <c r="C17550" t="s">
        <v>231</v>
      </c>
      <c r="D17550" t="s">
        <v>1002</v>
      </c>
      <c r="E17550" s="23">
        <v>44835</v>
      </c>
      <c r="F17550">
        <v>11.5</v>
      </c>
      <c r="G17550">
        <v>11.5</v>
      </c>
      <c r="I17550">
        <v>73</v>
      </c>
      <c r="J17550">
        <v>131</v>
      </c>
      <c r="L17550">
        <v>131</v>
      </c>
      <c r="N17550">
        <v>73</v>
      </c>
      <c r="P17550">
        <v>2</v>
      </c>
      <c r="Q17550">
        <v>2</v>
      </c>
      <c r="S17550">
        <v>0</v>
      </c>
    </row>
    <row r="17551" spans="1:19" x14ac:dyDescent="0.2">
      <c r="A17551" t="s">
        <v>36181</v>
      </c>
      <c r="B17551" t="s">
        <v>36182</v>
      </c>
      <c r="C17551" t="s">
        <v>216</v>
      </c>
      <c r="D17551" t="s">
        <v>1002</v>
      </c>
      <c r="E17551" s="23">
        <v>44835</v>
      </c>
      <c r="F17551">
        <v>8</v>
      </c>
      <c r="G17551">
        <v>8</v>
      </c>
      <c r="I17551">
        <v>54</v>
      </c>
      <c r="J17551">
        <v>80</v>
      </c>
      <c r="L17551">
        <v>80</v>
      </c>
      <c r="N17551">
        <v>53</v>
      </c>
      <c r="P17551">
        <v>10</v>
      </c>
      <c r="Q17551">
        <v>10</v>
      </c>
      <c r="S17551">
        <v>1</v>
      </c>
    </row>
    <row r="17552" spans="1:19" x14ac:dyDescent="0.2">
      <c r="A17552" t="s">
        <v>36183</v>
      </c>
      <c r="B17552" t="s">
        <v>36184</v>
      </c>
      <c r="C17552" t="s">
        <v>233</v>
      </c>
      <c r="D17552" t="s">
        <v>1002</v>
      </c>
      <c r="E17552" s="23">
        <v>44835</v>
      </c>
      <c r="F17552">
        <v>0</v>
      </c>
      <c r="G17552">
        <v>0</v>
      </c>
      <c r="I17552">
        <v>0</v>
      </c>
      <c r="J17552">
        <v>0</v>
      </c>
      <c r="L17552">
        <v>0</v>
      </c>
      <c r="N17552">
        <v>0</v>
      </c>
      <c r="P17552">
        <v>0</v>
      </c>
      <c r="Q17552">
        <v>0</v>
      </c>
      <c r="S17552">
        <v>0</v>
      </c>
    </row>
    <row r="17553" spans="1:19" x14ac:dyDescent="0.2">
      <c r="A17553" t="s">
        <v>36185</v>
      </c>
      <c r="B17553" t="s">
        <v>36186</v>
      </c>
      <c r="C17553" t="s">
        <v>36084</v>
      </c>
      <c r="D17553" t="s">
        <v>1002</v>
      </c>
      <c r="E17553" s="23">
        <v>44835</v>
      </c>
      <c r="F17553">
        <v>3</v>
      </c>
      <c r="G17553">
        <v>3</v>
      </c>
      <c r="I17553">
        <v>13</v>
      </c>
      <c r="J17553">
        <v>33</v>
      </c>
      <c r="L17553">
        <v>33</v>
      </c>
      <c r="N17553">
        <v>0</v>
      </c>
      <c r="P17553">
        <v>0</v>
      </c>
      <c r="Q17553">
        <v>0</v>
      </c>
      <c r="S17553">
        <v>13</v>
      </c>
    </row>
    <row r="17554" spans="1:19" x14ac:dyDescent="0.2">
      <c r="A17554" t="s">
        <v>36187</v>
      </c>
      <c r="B17554" t="s">
        <v>36188</v>
      </c>
      <c r="C17554" t="s">
        <v>219</v>
      </c>
      <c r="D17554" t="s">
        <v>1002</v>
      </c>
      <c r="E17554" s="23">
        <v>44835</v>
      </c>
      <c r="F17554">
        <v>0</v>
      </c>
      <c r="G17554">
        <v>0</v>
      </c>
      <c r="I17554">
        <v>0</v>
      </c>
      <c r="J17554">
        <v>0</v>
      </c>
      <c r="L17554">
        <v>0</v>
      </c>
      <c r="N17554">
        <v>0</v>
      </c>
      <c r="P17554">
        <v>0</v>
      </c>
      <c r="Q17554">
        <v>0</v>
      </c>
      <c r="S17554">
        <v>0</v>
      </c>
    </row>
    <row r="17555" spans="1:19" x14ac:dyDescent="0.2">
      <c r="A17555" t="s">
        <v>36189</v>
      </c>
      <c r="B17555" t="s">
        <v>36190</v>
      </c>
      <c r="C17555" t="s">
        <v>340</v>
      </c>
      <c r="D17555" t="s">
        <v>1002</v>
      </c>
      <c r="E17555" s="23">
        <v>44835</v>
      </c>
      <c r="F17555">
        <v>0</v>
      </c>
      <c r="G17555">
        <v>3</v>
      </c>
      <c r="I17555">
        <v>9</v>
      </c>
      <c r="J17555">
        <v>0</v>
      </c>
      <c r="L17555">
        <v>33</v>
      </c>
      <c r="N17555">
        <v>9</v>
      </c>
      <c r="P17555">
        <v>1</v>
      </c>
      <c r="Q17555">
        <v>1</v>
      </c>
      <c r="S17555">
        <v>0</v>
      </c>
    </row>
    <row r="17556" spans="1:19" x14ac:dyDescent="0.2">
      <c r="A17556" t="s">
        <v>36191</v>
      </c>
      <c r="B17556" t="s">
        <v>36192</v>
      </c>
      <c r="C17556" t="s">
        <v>350</v>
      </c>
      <c r="D17556" t="s">
        <v>1002</v>
      </c>
      <c r="E17556" s="23">
        <v>44835</v>
      </c>
      <c r="F17556">
        <v>0</v>
      </c>
      <c r="G17556">
        <v>0</v>
      </c>
      <c r="I17556">
        <v>0</v>
      </c>
      <c r="J17556">
        <v>0</v>
      </c>
      <c r="L17556">
        <v>0</v>
      </c>
      <c r="N17556">
        <v>0</v>
      </c>
      <c r="P17556">
        <v>0</v>
      </c>
      <c r="Q17556">
        <v>0</v>
      </c>
      <c r="S17556">
        <v>0</v>
      </c>
    </row>
    <row r="17557" spans="1:19" x14ac:dyDescent="0.2">
      <c r="A17557" t="s">
        <v>36193</v>
      </c>
      <c r="B17557" t="s">
        <v>36194</v>
      </c>
      <c r="C17557" t="s">
        <v>351</v>
      </c>
      <c r="D17557" t="s">
        <v>1002</v>
      </c>
      <c r="E17557" s="23">
        <v>44835</v>
      </c>
      <c r="F17557">
        <v>0</v>
      </c>
      <c r="G17557">
        <v>0</v>
      </c>
      <c r="I17557">
        <v>0</v>
      </c>
      <c r="J17557">
        <v>0</v>
      </c>
      <c r="L17557">
        <v>0</v>
      </c>
      <c r="N17557">
        <v>0</v>
      </c>
      <c r="P17557">
        <v>0</v>
      </c>
      <c r="Q17557">
        <v>0</v>
      </c>
      <c r="S17557">
        <v>0</v>
      </c>
    </row>
    <row r="17558" spans="1:19" x14ac:dyDescent="0.2">
      <c r="A17558" t="s">
        <v>36195</v>
      </c>
      <c r="B17558" t="s">
        <v>36196</v>
      </c>
      <c r="C17558" t="s">
        <v>352</v>
      </c>
      <c r="D17558" t="s">
        <v>1002</v>
      </c>
      <c r="E17558" s="23">
        <v>44835</v>
      </c>
      <c r="F17558">
        <v>0</v>
      </c>
      <c r="G17558">
        <v>0</v>
      </c>
      <c r="I17558">
        <v>0</v>
      </c>
      <c r="J17558">
        <v>0</v>
      </c>
      <c r="L17558">
        <v>0</v>
      </c>
      <c r="N17558">
        <v>0</v>
      </c>
      <c r="P17558">
        <v>0</v>
      </c>
      <c r="Q17558">
        <v>0</v>
      </c>
      <c r="S17558">
        <v>0</v>
      </c>
    </row>
    <row r="17559" spans="1:19" x14ac:dyDescent="0.2">
      <c r="A17559" t="s">
        <v>36197</v>
      </c>
      <c r="B17559" t="s">
        <v>36198</v>
      </c>
      <c r="C17559" t="s">
        <v>353</v>
      </c>
      <c r="D17559" t="s">
        <v>1002</v>
      </c>
      <c r="E17559" s="23">
        <v>44835</v>
      </c>
      <c r="F17559">
        <v>0</v>
      </c>
      <c r="G17559">
        <v>0</v>
      </c>
      <c r="I17559">
        <v>0</v>
      </c>
      <c r="J17559">
        <v>0</v>
      </c>
      <c r="L17559">
        <v>0</v>
      </c>
      <c r="N17559">
        <v>0</v>
      </c>
      <c r="P17559">
        <v>0</v>
      </c>
      <c r="Q17559">
        <v>0</v>
      </c>
      <c r="S17559">
        <v>0</v>
      </c>
    </row>
    <row r="17560" spans="1:19" x14ac:dyDescent="0.2">
      <c r="A17560" t="s">
        <v>36199</v>
      </c>
      <c r="B17560" t="s">
        <v>36200</v>
      </c>
      <c r="C17560" t="s">
        <v>386</v>
      </c>
      <c r="D17560" t="s">
        <v>1002</v>
      </c>
      <c r="E17560" s="23">
        <v>44835</v>
      </c>
      <c r="F17560">
        <v>0</v>
      </c>
      <c r="G17560">
        <v>0</v>
      </c>
      <c r="I17560">
        <v>0</v>
      </c>
      <c r="J17560">
        <v>0</v>
      </c>
      <c r="L17560">
        <v>0</v>
      </c>
      <c r="N17560">
        <v>0</v>
      </c>
      <c r="P17560">
        <v>0</v>
      </c>
      <c r="Q17560">
        <v>0</v>
      </c>
      <c r="S17560">
        <v>0</v>
      </c>
    </row>
    <row r="17561" spans="1:19" x14ac:dyDescent="0.2">
      <c r="A17561" t="s">
        <v>36201</v>
      </c>
      <c r="B17561" t="s">
        <v>36202</v>
      </c>
      <c r="C17561" t="s">
        <v>354</v>
      </c>
      <c r="D17561" t="s">
        <v>1002</v>
      </c>
      <c r="E17561" s="23">
        <v>44835</v>
      </c>
      <c r="F17561">
        <v>1</v>
      </c>
      <c r="G17561">
        <v>2</v>
      </c>
      <c r="I17561">
        <v>3</v>
      </c>
      <c r="J17561">
        <v>6</v>
      </c>
      <c r="L17561">
        <v>11</v>
      </c>
      <c r="N17561">
        <v>2</v>
      </c>
      <c r="P17561">
        <v>0</v>
      </c>
      <c r="Q17561">
        <v>0</v>
      </c>
      <c r="S17561">
        <v>1</v>
      </c>
    </row>
    <row r="17562" spans="1:19" x14ac:dyDescent="0.2">
      <c r="A17562" t="s">
        <v>36203</v>
      </c>
      <c r="B17562" t="s">
        <v>36204</v>
      </c>
      <c r="C17562" t="s">
        <v>355</v>
      </c>
      <c r="D17562" t="s">
        <v>1002</v>
      </c>
      <c r="E17562" s="23">
        <v>44835</v>
      </c>
      <c r="F17562">
        <v>1</v>
      </c>
      <c r="G17562">
        <v>2</v>
      </c>
      <c r="I17562">
        <v>4</v>
      </c>
      <c r="J17562">
        <v>5</v>
      </c>
      <c r="L17562">
        <v>11</v>
      </c>
      <c r="N17562">
        <v>4</v>
      </c>
      <c r="P17562">
        <v>0</v>
      </c>
      <c r="Q17562">
        <v>0</v>
      </c>
      <c r="S17562">
        <v>0</v>
      </c>
    </row>
    <row r="17563" spans="1:19" x14ac:dyDescent="0.2">
      <c r="A17563" t="s">
        <v>36205</v>
      </c>
      <c r="B17563" t="s">
        <v>36206</v>
      </c>
      <c r="C17563" t="s">
        <v>1048</v>
      </c>
      <c r="D17563" t="s">
        <v>1002</v>
      </c>
      <c r="E17563" s="23">
        <v>44835</v>
      </c>
      <c r="F17563">
        <v>1</v>
      </c>
      <c r="G17563">
        <v>1</v>
      </c>
      <c r="I17563">
        <v>5</v>
      </c>
      <c r="J17563">
        <v>6</v>
      </c>
      <c r="L17563">
        <v>6</v>
      </c>
      <c r="N17563">
        <v>5</v>
      </c>
      <c r="P17563">
        <v>0</v>
      </c>
      <c r="Q17563">
        <v>0</v>
      </c>
      <c r="S17563">
        <v>0</v>
      </c>
    </row>
    <row r="17564" spans="1:19" x14ac:dyDescent="0.2">
      <c r="A17564" t="s">
        <v>36207</v>
      </c>
      <c r="B17564" t="s">
        <v>36208</v>
      </c>
      <c r="C17564" t="s">
        <v>1047</v>
      </c>
      <c r="D17564" t="s">
        <v>1002</v>
      </c>
      <c r="E17564" s="23">
        <v>44835</v>
      </c>
      <c r="F17564">
        <v>2.5</v>
      </c>
      <c r="G17564">
        <v>3</v>
      </c>
      <c r="I17564">
        <v>14</v>
      </c>
      <c r="J17564">
        <v>14</v>
      </c>
      <c r="L17564">
        <v>15</v>
      </c>
      <c r="N17564">
        <v>14</v>
      </c>
      <c r="P17564">
        <v>0</v>
      </c>
      <c r="Q17564">
        <v>0</v>
      </c>
      <c r="S17564">
        <v>0</v>
      </c>
    </row>
    <row r="17565" spans="1:19" x14ac:dyDescent="0.2">
      <c r="A17565" t="s">
        <v>36209</v>
      </c>
      <c r="B17565" t="s">
        <v>36210</v>
      </c>
      <c r="C17565" t="s">
        <v>1050</v>
      </c>
      <c r="D17565" t="s">
        <v>1002</v>
      </c>
      <c r="E17565" s="23">
        <v>44835</v>
      </c>
      <c r="F17565">
        <v>0</v>
      </c>
      <c r="G17565">
        <v>0</v>
      </c>
      <c r="I17565">
        <v>0</v>
      </c>
      <c r="J17565">
        <v>0</v>
      </c>
      <c r="L17565">
        <v>0</v>
      </c>
      <c r="N17565">
        <v>0</v>
      </c>
      <c r="P17565">
        <v>0</v>
      </c>
      <c r="Q17565">
        <v>0</v>
      </c>
      <c r="S17565">
        <v>0</v>
      </c>
    </row>
    <row r="17566" spans="1:19" x14ac:dyDescent="0.2">
      <c r="A17566" t="s">
        <v>36211</v>
      </c>
      <c r="B17566" t="s">
        <v>36212</v>
      </c>
      <c r="C17566" t="s">
        <v>1054</v>
      </c>
      <c r="D17566" t="s">
        <v>1002</v>
      </c>
      <c r="E17566" s="23">
        <v>44835</v>
      </c>
      <c r="F17566">
        <v>0</v>
      </c>
      <c r="G17566">
        <v>0</v>
      </c>
      <c r="I17566">
        <v>0</v>
      </c>
      <c r="J17566">
        <v>0</v>
      </c>
      <c r="L17566">
        <v>0</v>
      </c>
      <c r="N17566">
        <v>0</v>
      </c>
      <c r="P17566">
        <v>0</v>
      </c>
      <c r="Q17566">
        <v>0</v>
      </c>
      <c r="S17566">
        <v>0</v>
      </c>
    </row>
    <row r="17567" spans="1:19" x14ac:dyDescent="0.2">
      <c r="A17567" t="s">
        <v>36213</v>
      </c>
      <c r="B17567" t="s">
        <v>36214</v>
      </c>
      <c r="C17567" t="s">
        <v>1052</v>
      </c>
      <c r="D17567" t="s">
        <v>1002</v>
      </c>
      <c r="E17567" s="23">
        <v>44835</v>
      </c>
      <c r="F17567">
        <v>2</v>
      </c>
      <c r="G17567">
        <v>2</v>
      </c>
      <c r="I17567">
        <v>10</v>
      </c>
      <c r="J17567">
        <v>11</v>
      </c>
      <c r="L17567">
        <v>11</v>
      </c>
      <c r="N17567">
        <v>9</v>
      </c>
      <c r="P17567">
        <v>0</v>
      </c>
      <c r="Q17567">
        <v>0</v>
      </c>
      <c r="S17567">
        <v>1</v>
      </c>
    </row>
    <row r="17568" spans="1:19" x14ac:dyDescent="0.2">
      <c r="A17568" t="s">
        <v>36215</v>
      </c>
      <c r="B17568" t="s">
        <v>36216</v>
      </c>
      <c r="C17568" t="s">
        <v>1053</v>
      </c>
      <c r="D17568" t="s">
        <v>1002</v>
      </c>
      <c r="E17568" s="23">
        <v>44835</v>
      </c>
      <c r="F17568">
        <v>1.5</v>
      </c>
      <c r="G17568">
        <v>1.5</v>
      </c>
      <c r="I17568">
        <v>1</v>
      </c>
      <c r="J17568">
        <v>8</v>
      </c>
      <c r="L17568">
        <v>7</v>
      </c>
      <c r="N17568">
        <v>1</v>
      </c>
      <c r="P17568">
        <v>0</v>
      </c>
      <c r="Q17568">
        <v>0</v>
      </c>
      <c r="S17568">
        <v>0</v>
      </c>
    </row>
    <row r="17569" spans="1:19" x14ac:dyDescent="0.2">
      <c r="A17569" t="s">
        <v>36008</v>
      </c>
      <c r="B17569" t="s">
        <v>36009</v>
      </c>
      <c r="C17569" t="s">
        <v>25698</v>
      </c>
      <c r="D17569" t="s">
        <v>1000</v>
      </c>
      <c r="E17569" s="23">
        <v>44835</v>
      </c>
      <c r="F17569">
        <v>2</v>
      </c>
      <c r="G17569">
        <v>2</v>
      </c>
      <c r="I17569">
        <v>9</v>
      </c>
      <c r="J17569">
        <v>12</v>
      </c>
      <c r="L17569">
        <v>11</v>
      </c>
      <c r="N17569">
        <v>9</v>
      </c>
      <c r="P17569">
        <v>1</v>
      </c>
      <c r="Q17569">
        <v>5</v>
      </c>
      <c r="S17569">
        <v>0</v>
      </c>
    </row>
    <row r="17570" spans="1:19" x14ac:dyDescent="0.2">
      <c r="A17570" t="s">
        <v>36217</v>
      </c>
      <c r="B17570" t="s">
        <v>36218</v>
      </c>
      <c r="C17570" t="s">
        <v>962</v>
      </c>
      <c r="D17570" t="s">
        <v>1000</v>
      </c>
      <c r="E17570" s="23">
        <v>44835</v>
      </c>
      <c r="F17570">
        <v>0</v>
      </c>
      <c r="G17570">
        <v>0</v>
      </c>
      <c r="I17570">
        <v>0</v>
      </c>
      <c r="J17570">
        <v>0</v>
      </c>
      <c r="L17570">
        <v>0</v>
      </c>
      <c r="N17570">
        <v>0</v>
      </c>
      <c r="P17570">
        <v>0</v>
      </c>
      <c r="Q17570">
        <v>0</v>
      </c>
      <c r="S17570">
        <v>0</v>
      </c>
    </row>
    <row r="17571" spans="1:19" x14ac:dyDescent="0.2">
      <c r="A17571" t="s">
        <v>36219</v>
      </c>
      <c r="B17571" t="s">
        <v>36220</v>
      </c>
      <c r="C17571" t="s">
        <v>348</v>
      </c>
      <c r="D17571" t="s">
        <v>1000</v>
      </c>
      <c r="E17571" s="23">
        <v>44835</v>
      </c>
      <c r="F17571">
        <v>0</v>
      </c>
      <c r="G17571">
        <v>0</v>
      </c>
      <c r="I17571">
        <v>0</v>
      </c>
      <c r="J17571">
        <v>0</v>
      </c>
      <c r="L17571">
        <v>0</v>
      </c>
      <c r="N17571">
        <v>0</v>
      </c>
      <c r="P17571">
        <v>0</v>
      </c>
      <c r="Q17571">
        <v>0</v>
      </c>
      <c r="S17571">
        <v>0</v>
      </c>
    </row>
    <row r="17572" spans="1:19" x14ac:dyDescent="0.2">
      <c r="A17572" t="s">
        <v>36221</v>
      </c>
      <c r="B17572" t="s">
        <v>36222</v>
      </c>
      <c r="C17572" t="s">
        <v>36223</v>
      </c>
      <c r="D17572" t="s">
        <v>1000</v>
      </c>
      <c r="E17572" s="23">
        <v>44835</v>
      </c>
      <c r="F17572">
        <v>0.5</v>
      </c>
      <c r="G17572">
        <v>0.5</v>
      </c>
      <c r="I17572">
        <v>0</v>
      </c>
      <c r="J17572">
        <v>2</v>
      </c>
      <c r="L17572">
        <v>2</v>
      </c>
      <c r="N17572">
        <v>0</v>
      </c>
      <c r="P17572">
        <v>0</v>
      </c>
      <c r="Q17572">
        <v>0</v>
      </c>
      <c r="S17572">
        <v>0</v>
      </c>
    </row>
    <row r="17573" spans="1:19" x14ac:dyDescent="0.2">
      <c r="A17573" t="s">
        <v>36224</v>
      </c>
      <c r="B17573" t="s">
        <v>36225</v>
      </c>
      <c r="C17573" t="s">
        <v>357</v>
      </c>
      <c r="D17573" t="s">
        <v>1000</v>
      </c>
      <c r="E17573" s="23">
        <v>44835</v>
      </c>
      <c r="F17573">
        <v>0</v>
      </c>
      <c r="G17573">
        <v>0</v>
      </c>
      <c r="I17573">
        <v>0</v>
      </c>
      <c r="J17573">
        <v>0</v>
      </c>
      <c r="L17573">
        <v>0</v>
      </c>
      <c r="N17573">
        <v>0</v>
      </c>
      <c r="P17573">
        <v>0</v>
      </c>
      <c r="Q17573">
        <v>0</v>
      </c>
      <c r="S17573">
        <v>0</v>
      </c>
    </row>
    <row r="17574" spans="1:19" x14ac:dyDescent="0.2">
      <c r="A17574" t="s">
        <v>36226</v>
      </c>
      <c r="B17574" t="s">
        <v>36227</v>
      </c>
      <c r="C17574" t="s">
        <v>22399</v>
      </c>
      <c r="D17574" t="s">
        <v>1000</v>
      </c>
      <c r="E17574" s="23">
        <v>44835</v>
      </c>
      <c r="F17574">
        <v>0</v>
      </c>
      <c r="G17574">
        <v>0</v>
      </c>
      <c r="I17574">
        <v>0</v>
      </c>
      <c r="J17574">
        <v>0</v>
      </c>
      <c r="L17574">
        <v>0</v>
      </c>
      <c r="N17574">
        <v>0</v>
      </c>
      <c r="P17574">
        <v>0</v>
      </c>
      <c r="Q17574">
        <v>0</v>
      </c>
      <c r="S17574">
        <v>0</v>
      </c>
    </row>
    <row r="17575" spans="1:19" x14ac:dyDescent="0.2">
      <c r="A17575" t="s">
        <v>36228</v>
      </c>
      <c r="B17575" t="s">
        <v>36229</v>
      </c>
      <c r="C17575" t="s">
        <v>203</v>
      </c>
      <c r="D17575" t="s">
        <v>1000</v>
      </c>
      <c r="E17575" s="23">
        <v>44835</v>
      </c>
      <c r="F17575">
        <v>0</v>
      </c>
      <c r="G17575">
        <v>0</v>
      </c>
      <c r="I17575">
        <v>0</v>
      </c>
      <c r="J17575">
        <v>0</v>
      </c>
      <c r="L17575">
        <v>0</v>
      </c>
      <c r="N17575">
        <v>0</v>
      </c>
      <c r="P17575">
        <v>0</v>
      </c>
      <c r="Q17575">
        <v>0</v>
      </c>
      <c r="S17575">
        <v>0</v>
      </c>
    </row>
    <row r="17576" spans="1:19" x14ac:dyDescent="0.2">
      <c r="A17576" t="s">
        <v>36230</v>
      </c>
      <c r="B17576" t="s">
        <v>36231</v>
      </c>
      <c r="C17576" t="s">
        <v>387</v>
      </c>
      <c r="D17576" t="s">
        <v>1000</v>
      </c>
      <c r="E17576" s="23">
        <v>44835</v>
      </c>
      <c r="F17576">
        <v>0</v>
      </c>
      <c r="G17576">
        <v>0</v>
      </c>
      <c r="I17576">
        <v>0</v>
      </c>
      <c r="J17576">
        <v>0</v>
      </c>
      <c r="L17576">
        <v>0</v>
      </c>
      <c r="N17576">
        <v>0</v>
      </c>
      <c r="P17576">
        <v>0</v>
      </c>
      <c r="Q17576">
        <v>0</v>
      </c>
      <c r="S17576">
        <v>0</v>
      </c>
    </row>
    <row r="17577" spans="1:19" x14ac:dyDescent="0.2">
      <c r="A17577" t="s">
        <v>36232</v>
      </c>
      <c r="B17577" t="s">
        <v>36233</v>
      </c>
      <c r="C17577" t="s">
        <v>223</v>
      </c>
      <c r="D17577" t="s">
        <v>1000</v>
      </c>
      <c r="E17577" s="23">
        <v>44835</v>
      </c>
      <c r="F17577">
        <v>0</v>
      </c>
      <c r="G17577">
        <v>0</v>
      </c>
      <c r="I17577">
        <v>0</v>
      </c>
      <c r="J17577">
        <v>0</v>
      </c>
      <c r="L17577">
        <v>0</v>
      </c>
      <c r="N17577">
        <v>0</v>
      </c>
      <c r="P17577">
        <v>0</v>
      </c>
      <c r="Q17577">
        <v>0</v>
      </c>
      <c r="S17577">
        <v>0</v>
      </c>
    </row>
    <row r="17578" spans="1:19" x14ac:dyDescent="0.2">
      <c r="A17578" t="s">
        <v>36234</v>
      </c>
      <c r="B17578" t="s">
        <v>36235</v>
      </c>
      <c r="C17578" t="s">
        <v>346</v>
      </c>
      <c r="D17578" t="s">
        <v>1000</v>
      </c>
      <c r="E17578" s="23">
        <v>44835</v>
      </c>
      <c r="F17578">
        <v>0</v>
      </c>
      <c r="G17578">
        <v>0</v>
      </c>
      <c r="I17578">
        <v>0</v>
      </c>
      <c r="J17578">
        <v>0</v>
      </c>
      <c r="L17578">
        <v>0</v>
      </c>
      <c r="N17578">
        <v>0</v>
      </c>
      <c r="P17578">
        <v>0</v>
      </c>
      <c r="Q17578">
        <v>0</v>
      </c>
      <c r="S17578">
        <v>0</v>
      </c>
    </row>
    <row r="17579" spans="1:19" x14ac:dyDescent="0.2">
      <c r="A17579" t="s">
        <v>36236</v>
      </c>
      <c r="B17579" t="s">
        <v>36237</v>
      </c>
      <c r="C17579" t="s">
        <v>36238</v>
      </c>
      <c r="D17579" t="s">
        <v>1000</v>
      </c>
      <c r="E17579" s="23">
        <v>44835</v>
      </c>
      <c r="F17579">
        <v>1.5</v>
      </c>
      <c r="G17579">
        <v>1.5</v>
      </c>
      <c r="I17579">
        <v>0</v>
      </c>
      <c r="J17579">
        <v>6</v>
      </c>
      <c r="L17579">
        <v>6</v>
      </c>
      <c r="N17579">
        <v>0</v>
      </c>
      <c r="P17579">
        <v>0</v>
      </c>
      <c r="Q17579">
        <v>0</v>
      </c>
      <c r="S17579">
        <v>0</v>
      </c>
    </row>
    <row r="17580" spans="1:19" x14ac:dyDescent="0.2">
      <c r="A17580" t="s">
        <v>36239</v>
      </c>
      <c r="B17580" t="s">
        <v>36240</v>
      </c>
      <c r="C17580" t="s">
        <v>207</v>
      </c>
      <c r="D17580" t="s">
        <v>1000</v>
      </c>
      <c r="E17580" s="23">
        <v>44835</v>
      </c>
      <c r="F17580">
        <v>5.5</v>
      </c>
      <c r="G17580">
        <v>6.5</v>
      </c>
      <c r="I17580">
        <v>21</v>
      </c>
      <c r="J17580">
        <v>30</v>
      </c>
      <c r="L17580">
        <v>35</v>
      </c>
      <c r="N17580">
        <v>19</v>
      </c>
      <c r="P17580">
        <v>0</v>
      </c>
      <c r="Q17580">
        <v>0</v>
      </c>
      <c r="S17580">
        <v>2</v>
      </c>
    </row>
    <row r="17581" spans="1:19" x14ac:dyDescent="0.2">
      <c r="A17581" t="s">
        <v>36241</v>
      </c>
      <c r="B17581" t="s">
        <v>36242</v>
      </c>
      <c r="C17581" t="s">
        <v>212</v>
      </c>
      <c r="D17581" t="s">
        <v>1000</v>
      </c>
      <c r="E17581" s="23">
        <v>44835</v>
      </c>
      <c r="F17581">
        <v>1.5</v>
      </c>
      <c r="G17581">
        <v>1.5</v>
      </c>
      <c r="I17581">
        <v>4</v>
      </c>
      <c r="J17581">
        <v>9</v>
      </c>
      <c r="L17581">
        <v>9</v>
      </c>
      <c r="N17581">
        <v>4</v>
      </c>
      <c r="P17581">
        <v>0</v>
      </c>
      <c r="Q17581">
        <v>0</v>
      </c>
      <c r="S17581">
        <v>0</v>
      </c>
    </row>
    <row r="17582" spans="1:19" x14ac:dyDescent="0.2">
      <c r="A17582" t="s">
        <v>36243</v>
      </c>
      <c r="B17582" t="s">
        <v>36244</v>
      </c>
      <c r="C17582" t="s">
        <v>963</v>
      </c>
      <c r="D17582" t="s">
        <v>1000</v>
      </c>
      <c r="E17582" s="23">
        <v>44835</v>
      </c>
      <c r="F17582">
        <v>0</v>
      </c>
      <c r="G17582">
        <v>0</v>
      </c>
      <c r="I17582">
        <v>0</v>
      </c>
      <c r="J17582">
        <v>0</v>
      </c>
      <c r="L17582">
        <v>0</v>
      </c>
      <c r="N17582">
        <v>0</v>
      </c>
      <c r="P17582">
        <v>0</v>
      </c>
      <c r="Q17582">
        <v>0</v>
      </c>
      <c r="S17582">
        <v>0</v>
      </c>
    </row>
    <row r="17583" spans="1:19" x14ac:dyDescent="0.2">
      <c r="A17583" t="s">
        <v>36245</v>
      </c>
      <c r="B17583" t="s">
        <v>36246</v>
      </c>
      <c r="C17583" t="s">
        <v>225</v>
      </c>
      <c r="D17583" t="s">
        <v>1000</v>
      </c>
      <c r="E17583" s="23">
        <v>44835</v>
      </c>
      <c r="F17583">
        <v>4</v>
      </c>
      <c r="G17583">
        <v>4</v>
      </c>
      <c r="I17583">
        <v>40</v>
      </c>
      <c r="J17583">
        <v>56</v>
      </c>
      <c r="L17583">
        <v>56</v>
      </c>
      <c r="N17583">
        <v>40</v>
      </c>
      <c r="P17583">
        <v>0</v>
      </c>
      <c r="Q17583">
        <v>2</v>
      </c>
      <c r="S17583">
        <v>0</v>
      </c>
    </row>
    <row r="17584" spans="1:19" x14ac:dyDescent="0.2">
      <c r="A17584" t="s">
        <v>36247</v>
      </c>
      <c r="B17584" t="s">
        <v>36248</v>
      </c>
      <c r="C17584" t="s">
        <v>232</v>
      </c>
      <c r="D17584" t="s">
        <v>1000</v>
      </c>
      <c r="E17584" s="23">
        <v>44835</v>
      </c>
      <c r="F17584">
        <v>14.5</v>
      </c>
      <c r="G17584">
        <v>15.5</v>
      </c>
      <c r="I17584">
        <v>85</v>
      </c>
      <c r="J17584">
        <v>146</v>
      </c>
      <c r="L17584">
        <v>151</v>
      </c>
      <c r="N17584">
        <v>83</v>
      </c>
      <c r="P17584">
        <v>3</v>
      </c>
      <c r="Q17584">
        <v>4</v>
      </c>
      <c r="S17584">
        <v>2</v>
      </c>
    </row>
    <row r="17585" spans="1:19" x14ac:dyDescent="0.2">
      <c r="A17585" t="s">
        <v>36249</v>
      </c>
      <c r="B17585" t="s">
        <v>36250</v>
      </c>
      <c r="C17585" t="s">
        <v>317</v>
      </c>
      <c r="D17585" t="s">
        <v>1000</v>
      </c>
      <c r="E17585" s="23">
        <v>44835</v>
      </c>
      <c r="F17585">
        <v>3.5</v>
      </c>
      <c r="G17585">
        <v>6</v>
      </c>
      <c r="I17585">
        <v>7</v>
      </c>
      <c r="J17585">
        <v>18</v>
      </c>
      <c r="L17585">
        <v>33</v>
      </c>
      <c r="N17585">
        <v>7</v>
      </c>
      <c r="P17585">
        <v>0</v>
      </c>
      <c r="Q17585">
        <v>0</v>
      </c>
      <c r="S17585">
        <v>0</v>
      </c>
    </row>
    <row r="17586" spans="1:19" x14ac:dyDescent="0.2">
      <c r="A17586" t="s">
        <v>36251</v>
      </c>
      <c r="B17586" t="s">
        <v>36252</v>
      </c>
      <c r="C17586" t="s">
        <v>214</v>
      </c>
      <c r="D17586" t="s">
        <v>1000</v>
      </c>
      <c r="E17586" s="23">
        <v>44835</v>
      </c>
      <c r="F17586">
        <v>14</v>
      </c>
      <c r="G17586">
        <v>14</v>
      </c>
      <c r="I17586">
        <v>80</v>
      </c>
      <c r="J17586">
        <v>116</v>
      </c>
      <c r="L17586">
        <v>115</v>
      </c>
      <c r="N17586">
        <v>75</v>
      </c>
      <c r="P17586">
        <v>12</v>
      </c>
      <c r="Q17586">
        <v>16</v>
      </c>
      <c r="S17586">
        <v>5</v>
      </c>
    </row>
    <row r="17587" spans="1:19" x14ac:dyDescent="0.2">
      <c r="A17587" t="s">
        <v>36253</v>
      </c>
      <c r="B17587" t="s">
        <v>36254</v>
      </c>
      <c r="C17587" t="s">
        <v>230</v>
      </c>
      <c r="D17587" t="s">
        <v>1000</v>
      </c>
      <c r="E17587" s="23">
        <v>44835</v>
      </c>
      <c r="F17587">
        <v>0</v>
      </c>
      <c r="G17587">
        <v>0</v>
      </c>
      <c r="I17587">
        <v>0</v>
      </c>
      <c r="J17587">
        <v>0</v>
      </c>
      <c r="L17587">
        <v>0</v>
      </c>
      <c r="N17587">
        <v>0</v>
      </c>
      <c r="P17587">
        <v>0</v>
      </c>
      <c r="Q17587">
        <v>0</v>
      </c>
      <c r="S17587">
        <v>0</v>
      </c>
    </row>
    <row r="17588" spans="1:19" x14ac:dyDescent="0.2">
      <c r="A17588" t="s">
        <v>36255</v>
      </c>
      <c r="B17588" t="s">
        <v>36256</v>
      </c>
      <c r="C17588" t="s">
        <v>234</v>
      </c>
      <c r="D17588" t="s">
        <v>1000</v>
      </c>
      <c r="E17588" s="23">
        <v>44835</v>
      </c>
      <c r="F17588">
        <v>0</v>
      </c>
      <c r="G17588">
        <v>0</v>
      </c>
      <c r="I17588">
        <v>0</v>
      </c>
      <c r="J17588">
        <v>0</v>
      </c>
      <c r="L17588">
        <v>0</v>
      </c>
      <c r="N17588">
        <v>0</v>
      </c>
      <c r="P17588">
        <v>0</v>
      </c>
      <c r="Q17588">
        <v>0</v>
      </c>
      <c r="S17588">
        <v>0</v>
      </c>
    </row>
    <row r="17589" spans="1:19" x14ac:dyDescent="0.2">
      <c r="A17589" t="s">
        <v>36255</v>
      </c>
      <c r="B17589" t="s">
        <v>36256</v>
      </c>
      <c r="C17589" t="s">
        <v>234</v>
      </c>
      <c r="D17589" t="s">
        <v>1000</v>
      </c>
      <c r="E17589" s="23">
        <v>44835</v>
      </c>
      <c r="F17589">
        <v>3</v>
      </c>
      <c r="G17589">
        <v>3</v>
      </c>
      <c r="I17589">
        <v>13</v>
      </c>
      <c r="J17589">
        <v>33</v>
      </c>
      <c r="L17589">
        <v>33</v>
      </c>
      <c r="N17589">
        <v>0</v>
      </c>
      <c r="P17589">
        <v>0</v>
      </c>
      <c r="Q17589">
        <v>0</v>
      </c>
      <c r="S17589">
        <v>13</v>
      </c>
    </row>
    <row r="17590" spans="1:19" x14ac:dyDescent="0.2">
      <c r="A17590" t="s">
        <v>36257</v>
      </c>
      <c r="B17590" t="s">
        <v>36258</v>
      </c>
      <c r="C17590" t="s">
        <v>217</v>
      </c>
      <c r="D17590" t="s">
        <v>1000</v>
      </c>
      <c r="E17590" s="23">
        <v>44835</v>
      </c>
      <c r="F17590">
        <v>0</v>
      </c>
      <c r="G17590">
        <v>0</v>
      </c>
      <c r="I17590">
        <v>0</v>
      </c>
      <c r="J17590">
        <v>0</v>
      </c>
      <c r="L17590">
        <v>0</v>
      </c>
      <c r="N17590">
        <v>0</v>
      </c>
      <c r="P17590">
        <v>0</v>
      </c>
      <c r="Q17590">
        <v>0</v>
      </c>
      <c r="S17590">
        <v>0</v>
      </c>
    </row>
    <row r="17591" spans="1:19" x14ac:dyDescent="0.2">
      <c r="A17591" t="s">
        <v>36259</v>
      </c>
      <c r="B17591" t="s">
        <v>36260</v>
      </c>
      <c r="C17591" t="s">
        <v>342</v>
      </c>
      <c r="D17591" t="s">
        <v>1000</v>
      </c>
      <c r="E17591" s="23">
        <v>44835</v>
      </c>
      <c r="F17591">
        <v>0</v>
      </c>
      <c r="G17591">
        <v>3</v>
      </c>
      <c r="I17591">
        <v>9</v>
      </c>
      <c r="J17591">
        <v>0</v>
      </c>
      <c r="L17591">
        <v>33</v>
      </c>
      <c r="N17591">
        <v>9</v>
      </c>
      <c r="P17591">
        <v>1</v>
      </c>
      <c r="Q17591">
        <v>1</v>
      </c>
      <c r="S17591">
        <v>0</v>
      </c>
    </row>
    <row r="17592" spans="1:19" x14ac:dyDescent="0.2">
      <c r="A17592" t="s">
        <v>36261</v>
      </c>
      <c r="B17592" t="s">
        <v>36262</v>
      </c>
      <c r="C17592" t="s">
        <v>220</v>
      </c>
      <c r="D17592" t="s">
        <v>1000</v>
      </c>
      <c r="E17592" s="23">
        <v>44835</v>
      </c>
      <c r="F17592">
        <v>0</v>
      </c>
      <c r="G17592">
        <v>0</v>
      </c>
      <c r="I17592">
        <v>0</v>
      </c>
      <c r="J17592">
        <v>0</v>
      </c>
      <c r="L17592">
        <v>0</v>
      </c>
      <c r="N17592">
        <v>0</v>
      </c>
      <c r="P17592">
        <v>0</v>
      </c>
      <c r="Q17592">
        <v>0</v>
      </c>
      <c r="S17592">
        <v>0</v>
      </c>
    </row>
    <row r="17593" spans="1:19" x14ac:dyDescent="0.2">
      <c r="A17593" t="s">
        <v>36263</v>
      </c>
      <c r="B17593" t="s">
        <v>36264</v>
      </c>
      <c r="C17593" t="s">
        <v>25330</v>
      </c>
      <c r="D17593" t="s">
        <v>1001</v>
      </c>
      <c r="E17593" s="23">
        <v>44835</v>
      </c>
      <c r="F17593">
        <v>0</v>
      </c>
      <c r="G17593">
        <v>0</v>
      </c>
      <c r="I17593">
        <v>0</v>
      </c>
      <c r="J17593">
        <v>0</v>
      </c>
      <c r="L17593">
        <v>0</v>
      </c>
      <c r="N17593">
        <v>0</v>
      </c>
      <c r="P17593">
        <v>0</v>
      </c>
      <c r="Q17593">
        <v>0</v>
      </c>
      <c r="S17593">
        <v>0</v>
      </c>
    </row>
    <row r="17594" spans="1:19" x14ac:dyDescent="0.2">
      <c r="A17594" t="s">
        <v>36265</v>
      </c>
      <c r="B17594" t="s">
        <v>36266</v>
      </c>
      <c r="C17594" t="s">
        <v>25330</v>
      </c>
      <c r="D17594" t="s">
        <v>1000</v>
      </c>
      <c r="E17594" s="23">
        <v>44835</v>
      </c>
      <c r="F17594">
        <v>0.5</v>
      </c>
      <c r="G17594">
        <v>0.5</v>
      </c>
      <c r="I17594">
        <v>0</v>
      </c>
      <c r="J17594">
        <v>2</v>
      </c>
      <c r="L17594">
        <v>2</v>
      </c>
      <c r="N17594">
        <v>0</v>
      </c>
      <c r="P17594">
        <v>0</v>
      </c>
      <c r="Q17594">
        <v>0</v>
      </c>
      <c r="S17594">
        <v>0</v>
      </c>
    </row>
    <row r="17595" spans="1:19" x14ac:dyDescent="0.2">
      <c r="A17595" t="s">
        <v>36267</v>
      </c>
      <c r="B17595" t="s">
        <v>36268</v>
      </c>
      <c r="C17595" t="s">
        <v>199</v>
      </c>
      <c r="D17595" t="s">
        <v>1000</v>
      </c>
      <c r="E17595" s="23">
        <v>44835</v>
      </c>
      <c r="F17595">
        <v>3.5</v>
      </c>
      <c r="G17595">
        <v>5.5</v>
      </c>
      <c r="I17595">
        <v>50</v>
      </c>
      <c r="J17595">
        <v>36</v>
      </c>
      <c r="L17595">
        <v>58</v>
      </c>
      <c r="N17595">
        <v>50</v>
      </c>
      <c r="P17595">
        <v>0</v>
      </c>
      <c r="Q17595">
        <v>0</v>
      </c>
      <c r="S17595">
        <v>0</v>
      </c>
    </row>
    <row r="17596" spans="1:19" x14ac:dyDescent="0.2">
      <c r="A17596" t="s">
        <v>36269</v>
      </c>
      <c r="B17596" t="s">
        <v>36270</v>
      </c>
      <c r="C17596" t="s">
        <v>199</v>
      </c>
      <c r="D17596" t="s">
        <v>1001</v>
      </c>
      <c r="E17596" s="23">
        <v>44835</v>
      </c>
      <c r="F17596">
        <v>0</v>
      </c>
      <c r="G17596">
        <v>0</v>
      </c>
      <c r="I17596">
        <v>0</v>
      </c>
      <c r="J17596">
        <v>0</v>
      </c>
      <c r="L17596">
        <v>0</v>
      </c>
      <c r="N17596">
        <v>0</v>
      </c>
      <c r="P17596">
        <v>0</v>
      </c>
      <c r="Q17596">
        <v>0</v>
      </c>
      <c r="S17596">
        <v>0</v>
      </c>
    </row>
    <row r="17597" spans="1:19" x14ac:dyDescent="0.2">
      <c r="A17597" t="s">
        <v>36271</v>
      </c>
      <c r="B17597" t="s">
        <v>36272</v>
      </c>
      <c r="C17597" t="s">
        <v>901</v>
      </c>
      <c r="D17597" t="s">
        <v>1000</v>
      </c>
      <c r="E17597" s="23">
        <v>44835</v>
      </c>
      <c r="F17597">
        <v>6</v>
      </c>
      <c r="G17597">
        <v>6</v>
      </c>
      <c r="I17597">
        <v>16</v>
      </c>
      <c r="J17597">
        <v>32</v>
      </c>
      <c r="L17597">
        <v>32</v>
      </c>
      <c r="N17597">
        <v>14</v>
      </c>
      <c r="P17597">
        <v>0</v>
      </c>
      <c r="Q17597">
        <v>0</v>
      </c>
      <c r="S17597">
        <v>2</v>
      </c>
    </row>
    <row r="17598" spans="1:19" x14ac:dyDescent="0.2">
      <c r="A17598" t="s">
        <v>36273</v>
      </c>
      <c r="B17598" t="s">
        <v>36274</v>
      </c>
      <c r="C17598" t="s">
        <v>901</v>
      </c>
      <c r="D17598" t="s">
        <v>1001</v>
      </c>
      <c r="E17598" s="23">
        <v>44835</v>
      </c>
      <c r="F17598">
        <v>0</v>
      </c>
      <c r="G17598">
        <v>0</v>
      </c>
      <c r="I17598">
        <v>0</v>
      </c>
      <c r="J17598">
        <v>0</v>
      </c>
      <c r="L17598">
        <v>0</v>
      </c>
      <c r="N17598">
        <v>0</v>
      </c>
      <c r="P17598">
        <v>0</v>
      </c>
      <c r="Q17598">
        <v>0</v>
      </c>
      <c r="S17598">
        <v>0</v>
      </c>
    </row>
    <row r="17599" spans="1:19" x14ac:dyDescent="0.2">
      <c r="A17599" t="s">
        <v>36275</v>
      </c>
      <c r="B17599" t="s">
        <v>36276</v>
      </c>
      <c r="C17599" t="s">
        <v>903</v>
      </c>
      <c r="D17599" t="s">
        <v>1000</v>
      </c>
      <c r="E17599" s="23">
        <v>44835</v>
      </c>
      <c r="F17599">
        <v>6</v>
      </c>
      <c r="G17599">
        <v>6.5</v>
      </c>
      <c r="I17599">
        <v>16</v>
      </c>
      <c r="J17599">
        <v>32</v>
      </c>
      <c r="L17599">
        <v>31</v>
      </c>
      <c r="N17599">
        <v>15</v>
      </c>
      <c r="P17599">
        <v>0</v>
      </c>
      <c r="Q17599">
        <v>0</v>
      </c>
      <c r="S17599">
        <v>1</v>
      </c>
    </row>
    <row r="17600" spans="1:19" x14ac:dyDescent="0.2">
      <c r="A17600" t="s">
        <v>36277</v>
      </c>
      <c r="B17600" t="s">
        <v>36278</v>
      </c>
      <c r="C17600" t="s">
        <v>903</v>
      </c>
      <c r="D17600" t="s">
        <v>1001</v>
      </c>
      <c r="E17600" s="23">
        <v>44835</v>
      </c>
      <c r="F17600">
        <v>0</v>
      </c>
      <c r="G17600">
        <v>0</v>
      </c>
      <c r="I17600">
        <v>0</v>
      </c>
      <c r="J17600">
        <v>0</v>
      </c>
      <c r="L17600">
        <v>0</v>
      </c>
      <c r="N17600">
        <v>0</v>
      </c>
      <c r="P17600">
        <v>0</v>
      </c>
      <c r="Q17600">
        <v>0</v>
      </c>
      <c r="S17600">
        <v>0</v>
      </c>
    </row>
    <row r="17601" spans="1:19" x14ac:dyDescent="0.2">
      <c r="A17601" t="s">
        <v>36279</v>
      </c>
      <c r="B17601" t="s">
        <v>36280</v>
      </c>
      <c r="C17601" t="s">
        <v>198</v>
      </c>
      <c r="D17601" t="s">
        <v>1002</v>
      </c>
      <c r="E17601" s="23">
        <v>44835</v>
      </c>
      <c r="F17601">
        <v>0</v>
      </c>
      <c r="G17601">
        <v>0</v>
      </c>
      <c r="I17601">
        <v>0</v>
      </c>
      <c r="J17601">
        <v>0</v>
      </c>
      <c r="L17601">
        <v>0</v>
      </c>
      <c r="N17601">
        <v>0</v>
      </c>
      <c r="P17601">
        <v>0</v>
      </c>
      <c r="Q17601">
        <v>0</v>
      </c>
      <c r="S17601">
        <v>0</v>
      </c>
    </row>
    <row r="17602" spans="1:19" x14ac:dyDescent="0.2">
      <c r="A17602" t="s">
        <v>36281</v>
      </c>
      <c r="B17602" t="s">
        <v>36282</v>
      </c>
      <c r="C17602" t="s">
        <v>25855</v>
      </c>
      <c r="D17602" t="s">
        <v>1002</v>
      </c>
      <c r="E17602" s="23">
        <v>44835</v>
      </c>
      <c r="F17602">
        <v>2</v>
      </c>
      <c r="G17602">
        <v>2</v>
      </c>
      <c r="I17602">
        <v>9</v>
      </c>
      <c r="J17602">
        <v>12</v>
      </c>
      <c r="L17602">
        <v>11</v>
      </c>
      <c r="N17602">
        <v>9</v>
      </c>
      <c r="P17602">
        <v>1</v>
      </c>
      <c r="Q17602">
        <v>5</v>
      </c>
      <c r="S17602">
        <v>0</v>
      </c>
    </row>
    <row r="17603" spans="1:19" x14ac:dyDescent="0.2">
      <c r="A17603" t="s">
        <v>36283</v>
      </c>
      <c r="B17603" t="s">
        <v>36284</v>
      </c>
      <c r="C17603" t="s">
        <v>962</v>
      </c>
      <c r="D17603" t="s">
        <v>1002</v>
      </c>
      <c r="E17603" s="23">
        <v>44835</v>
      </c>
      <c r="F17603">
        <v>0</v>
      </c>
      <c r="G17603">
        <v>0</v>
      </c>
      <c r="I17603">
        <v>0</v>
      </c>
      <c r="J17603">
        <v>0</v>
      </c>
      <c r="L17603">
        <v>0</v>
      </c>
      <c r="N17603">
        <v>0</v>
      </c>
      <c r="P17603">
        <v>0</v>
      </c>
      <c r="Q17603">
        <v>0</v>
      </c>
      <c r="S17603">
        <v>0</v>
      </c>
    </row>
    <row r="17604" spans="1:19" x14ac:dyDescent="0.2">
      <c r="A17604" t="s">
        <v>36285</v>
      </c>
      <c r="B17604" t="s">
        <v>36286</v>
      </c>
      <c r="C17604" t="s">
        <v>199</v>
      </c>
      <c r="D17604" t="s">
        <v>1002</v>
      </c>
      <c r="E17604" s="23">
        <v>44835</v>
      </c>
      <c r="F17604">
        <v>3.5</v>
      </c>
      <c r="G17604">
        <v>5.5</v>
      </c>
      <c r="I17604">
        <v>50</v>
      </c>
      <c r="J17604">
        <v>36</v>
      </c>
      <c r="L17604">
        <v>58</v>
      </c>
      <c r="N17604">
        <v>50</v>
      </c>
      <c r="P17604">
        <v>0</v>
      </c>
      <c r="Q17604">
        <v>0</v>
      </c>
      <c r="S17604">
        <v>0</v>
      </c>
    </row>
    <row r="17605" spans="1:19" x14ac:dyDescent="0.2">
      <c r="A17605" t="s">
        <v>36287</v>
      </c>
      <c r="B17605" t="s">
        <v>36288</v>
      </c>
      <c r="C17605" t="s">
        <v>348</v>
      </c>
      <c r="D17605" t="s">
        <v>1002</v>
      </c>
      <c r="E17605" s="23">
        <v>44835</v>
      </c>
      <c r="F17605">
        <v>0</v>
      </c>
      <c r="G17605">
        <v>0</v>
      </c>
      <c r="I17605">
        <v>0</v>
      </c>
      <c r="J17605">
        <v>0</v>
      </c>
      <c r="L17605">
        <v>0</v>
      </c>
      <c r="N17605">
        <v>0</v>
      </c>
      <c r="P17605">
        <v>0</v>
      </c>
      <c r="Q17605">
        <v>0</v>
      </c>
      <c r="S17605">
        <v>0</v>
      </c>
    </row>
    <row r="17606" spans="1:19" x14ac:dyDescent="0.2">
      <c r="A17606" t="s">
        <v>36289</v>
      </c>
      <c r="B17606" t="s">
        <v>36290</v>
      </c>
      <c r="C17606" t="s">
        <v>36291</v>
      </c>
      <c r="D17606" t="s">
        <v>1002</v>
      </c>
      <c r="E17606" s="23">
        <v>44835</v>
      </c>
      <c r="F17606">
        <v>0</v>
      </c>
      <c r="G17606">
        <v>0</v>
      </c>
      <c r="I17606">
        <v>0</v>
      </c>
      <c r="J17606">
        <v>0</v>
      </c>
      <c r="L17606">
        <v>0</v>
      </c>
      <c r="N17606">
        <v>0</v>
      </c>
      <c r="P17606">
        <v>0</v>
      </c>
      <c r="Q17606">
        <v>0</v>
      </c>
      <c r="S17606">
        <v>0</v>
      </c>
    </row>
    <row r="17607" spans="1:19" x14ac:dyDescent="0.2">
      <c r="A17607" t="s">
        <v>36292</v>
      </c>
      <c r="B17607" t="s">
        <v>36293</v>
      </c>
      <c r="C17607" t="s">
        <v>357</v>
      </c>
      <c r="D17607" t="s">
        <v>1002</v>
      </c>
      <c r="E17607" s="23">
        <v>44835</v>
      </c>
      <c r="F17607">
        <v>0</v>
      </c>
      <c r="G17607">
        <v>0</v>
      </c>
      <c r="I17607">
        <v>0</v>
      </c>
      <c r="J17607">
        <v>0</v>
      </c>
      <c r="L17607">
        <v>0</v>
      </c>
      <c r="N17607">
        <v>0</v>
      </c>
      <c r="P17607">
        <v>0</v>
      </c>
      <c r="Q17607">
        <v>0</v>
      </c>
      <c r="S17607">
        <v>0</v>
      </c>
    </row>
    <row r="17608" spans="1:19" x14ac:dyDescent="0.2">
      <c r="A17608" t="s">
        <v>36294</v>
      </c>
      <c r="B17608" t="s">
        <v>36295</v>
      </c>
      <c r="C17608" t="s">
        <v>227</v>
      </c>
      <c r="D17608" t="s">
        <v>1002</v>
      </c>
      <c r="E17608" s="23">
        <v>44835</v>
      </c>
      <c r="F17608">
        <v>0</v>
      </c>
      <c r="G17608">
        <v>0</v>
      </c>
      <c r="I17608">
        <v>0</v>
      </c>
      <c r="J17608">
        <v>0</v>
      </c>
      <c r="L17608">
        <v>0</v>
      </c>
      <c r="N17608">
        <v>0</v>
      </c>
      <c r="P17608">
        <v>0</v>
      </c>
      <c r="Q17608">
        <v>0</v>
      </c>
      <c r="S17608">
        <v>0</v>
      </c>
    </row>
    <row r="17609" spans="1:19" x14ac:dyDescent="0.2">
      <c r="A17609" t="s">
        <v>36296</v>
      </c>
      <c r="B17609" t="s">
        <v>36297</v>
      </c>
      <c r="C17609" t="s">
        <v>203</v>
      </c>
      <c r="D17609" t="s">
        <v>1002</v>
      </c>
      <c r="E17609" s="23">
        <v>44835</v>
      </c>
      <c r="F17609">
        <v>0</v>
      </c>
      <c r="G17609">
        <v>0</v>
      </c>
      <c r="I17609">
        <v>0</v>
      </c>
      <c r="J17609">
        <v>0</v>
      </c>
      <c r="L17609">
        <v>0</v>
      </c>
      <c r="N17609">
        <v>0</v>
      </c>
      <c r="P17609">
        <v>0</v>
      </c>
      <c r="Q17609">
        <v>0</v>
      </c>
      <c r="S17609">
        <v>0</v>
      </c>
    </row>
    <row r="17610" spans="1:19" x14ac:dyDescent="0.2">
      <c r="A17610" t="s">
        <v>36298</v>
      </c>
      <c r="B17610" t="s">
        <v>36299</v>
      </c>
      <c r="C17610" t="s">
        <v>387</v>
      </c>
      <c r="D17610" t="s">
        <v>1002</v>
      </c>
      <c r="E17610" s="23">
        <v>44835</v>
      </c>
      <c r="F17610">
        <v>0</v>
      </c>
      <c r="G17610">
        <v>0</v>
      </c>
      <c r="I17610">
        <v>0</v>
      </c>
      <c r="J17610">
        <v>0</v>
      </c>
      <c r="L17610">
        <v>0</v>
      </c>
      <c r="N17610">
        <v>0</v>
      </c>
      <c r="P17610">
        <v>0</v>
      </c>
      <c r="Q17610">
        <v>0</v>
      </c>
      <c r="S17610">
        <v>0</v>
      </c>
    </row>
    <row r="17611" spans="1:19" x14ac:dyDescent="0.2">
      <c r="A17611" t="s">
        <v>36300</v>
      </c>
      <c r="B17611" t="s">
        <v>36301</v>
      </c>
      <c r="C17611" t="s">
        <v>223</v>
      </c>
      <c r="D17611" t="s">
        <v>1002</v>
      </c>
      <c r="E17611" s="23">
        <v>44835</v>
      </c>
      <c r="F17611">
        <v>0</v>
      </c>
      <c r="G17611">
        <v>0</v>
      </c>
      <c r="I17611">
        <v>0</v>
      </c>
      <c r="J17611">
        <v>0</v>
      </c>
      <c r="L17611">
        <v>0</v>
      </c>
      <c r="N17611">
        <v>0</v>
      </c>
      <c r="P17611">
        <v>0</v>
      </c>
      <c r="Q17611">
        <v>0</v>
      </c>
      <c r="S17611">
        <v>0</v>
      </c>
    </row>
    <row r="17612" spans="1:19" x14ac:dyDescent="0.2">
      <c r="A17612" t="s">
        <v>36302</v>
      </c>
      <c r="B17612" t="s">
        <v>36303</v>
      </c>
      <c r="C17612" t="s">
        <v>346</v>
      </c>
      <c r="D17612" t="s">
        <v>1002</v>
      </c>
      <c r="E17612" s="23">
        <v>44835</v>
      </c>
      <c r="F17612">
        <v>0</v>
      </c>
      <c r="G17612">
        <v>0</v>
      </c>
      <c r="I17612">
        <v>0</v>
      </c>
      <c r="J17612">
        <v>0</v>
      </c>
      <c r="L17612">
        <v>0</v>
      </c>
      <c r="N17612">
        <v>0</v>
      </c>
      <c r="P17612">
        <v>0</v>
      </c>
      <c r="Q17612">
        <v>0</v>
      </c>
      <c r="S17612">
        <v>0</v>
      </c>
    </row>
    <row r="17613" spans="1:19" x14ac:dyDescent="0.2">
      <c r="A17613" t="s">
        <v>36304</v>
      </c>
      <c r="B17613" t="s">
        <v>36305</v>
      </c>
      <c r="C17613" t="s">
        <v>36238</v>
      </c>
      <c r="D17613" t="s">
        <v>1002</v>
      </c>
      <c r="E17613" s="23">
        <v>44835</v>
      </c>
      <c r="F17613">
        <v>1.5</v>
      </c>
      <c r="G17613">
        <v>1.5</v>
      </c>
      <c r="I17613">
        <v>0</v>
      </c>
      <c r="J17613">
        <v>6</v>
      </c>
      <c r="L17613">
        <v>6</v>
      </c>
      <c r="N17613">
        <v>0</v>
      </c>
      <c r="P17613">
        <v>0</v>
      </c>
      <c r="Q17613">
        <v>0</v>
      </c>
      <c r="S17613">
        <v>0</v>
      </c>
    </row>
    <row r="17614" spans="1:19" x14ac:dyDescent="0.2">
      <c r="A17614" t="s">
        <v>36306</v>
      </c>
      <c r="B17614" t="s">
        <v>36307</v>
      </c>
      <c r="C17614" t="s">
        <v>207</v>
      </c>
      <c r="D17614" t="s">
        <v>1002</v>
      </c>
      <c r="E17614" s="23">
        <v>44835</v>
      </c>
      <c r="F17614">
        <v>5.5</v>
      </c>
      <c r="G17614">
        <v>6.5</v>
      </c>
      <c r="I17614">
        <v>21</v>
      </c>
      <c r="J17614">
        <v>30</v>
      </c>
      <c r="L17614">
        <v>35</v>
      </c>
      <c r="N17614">
        <v>19</v>
      </c>
      <c r="P17614">
        <v>0</v>
      </c>
      <c r="Q17614">
        <v>0</v>
      </c>
      <c r="S17614">
        <v>2</v>
      </c>
    </row>
    <row r="17615" spans="1:19" x14ac:dyDescent="0.2">
      <c r="A17615" t="s">
        <v>36308</v>
      </c>
      <c r="B17615" t="s">
        <v>36309</v>
      </c>
      <c r="C17615" t="s">
        <v>212</v>
      </c>
      <c r="D17615" t="s">
        <v>1002</v>
      </c>
      <c r="E17615" s="23">
        <v>44835</v>
      </c>
      <c r="F17615">
        <v>1.5</v>
      </c>
      <c r="G17615">
        <v>1.5</v>
      </c>
      <c r="I17615">
        <v>4</v>
      </c>
      <c r="J17615">
        <v>9</v>
      </c>
      <c r="L17615">
        <v>9</v>
      </c>
      <c r="N17615">
        <v>4</v>
      </c>
      <c r="P17615">
        <v>0</v>
      </c>
      <c r="Q17615">
        <v>0</v>
      </c>
      <c r="S17615">
        <v>0</v>
      </c>
    </row>
    <row r="17616" spans="1:19" x14ac:dyDescent="0.2">
      <c r="A17616" t="s">
        <v>36310</v>
      </c>
      <c r="B17616" t="s">
        <v>36311</v>
      </c>
      <c r="C17616" t="s">
        <v>963</v>
      </c>
      <c r="D17616" t="s">
        <v>1002</v>
      </c>
      <c r="E17616" s="23">
        <v>44835</v>
      </c>
      <c r="F17616">
        <v>0</v>
      </c>
      <c r="G17616">
        <v>0</v>
      </c>
      <c r="I17616">
        <v>0</v>
      </c>
      <c r="J17616">
        <v>0</v>
      </c>
      <c r="L17616">
        <v>0</v>
      </c>
      <c r="N17616">
        <v>0</v>
      </c>
      <c r="P17616">
        <v>0</v>
      </c>
      <c r="Q17616">
        <v>0</v>
      </c>
      <c r="S17616">
        <v>0</v>
      </c>
    </row>
    <row r="17617" spans="1:19" x14ac:dyDescent="0.2">
      <c r="A17617" t="s">
        <v>36312</v>
      </c>
      <c r="B17617" t="s">
        <v>36313</v>
      </c>
      <c r="C17617" t="s">
        <v>225</v>
      </c>
      <c r="D17617" t="s">
        <v>1002</v>
      </c>
      <c r="E17617" s="23">
        <v>44835</v>
      </c>
      <c r="F17617">
        <v>4</v>
      </c>
      <c r="G17617">
        <v>4</v>
      </c>
      <c r="I17617">
        <v>40</v>
      </c>
      <c r="J17617">
        <v>56</v>
      </c>
      <c r="L17617">
        <v>56</v>
      </c>
      <c r="N17617">
        <v>40</v>
      </c>
      <c r="P17617">
        <v>0</v>
      </c>
      <c r="Q17617">
        <v>2</v>
      </c>
      <c r="S17617">
        <v>0</v>
      </c>
    </row>
    <row r="17618" spans="1:19" x14ac:dyDescent="0.2">
      <c r="A17618" t="s">
        <v>36314</v>
      </c>
      <c r="B17618" t="s">
        <v>36315</v>
      </c>
      <c r="C17618" t="s">
        <v>901</v>
      </c>
      <c r="D17618" t="s">
        <v>1002</v>
      </c>
      <c r="E17618" s="23">
        <v>44835</v>
      </c>
      <c r="F17618">
        <v>6</v>
      </c>
      <c r="G17618">
        <v>6</v>
      </c>
      <c r="I17618">
        <v>16</v>
      </c>
      <c r="J17618">
        <v>32</v>
      </c>
      <c r="L17618">
        <v>32</v>
      </c>
      <c r="N17618">
        <v>14</v>
      </c>
      <c r="P17618">
        <v>0</v>
      </c>
      <c r="Q17618">
        <v>0</v>
      </c>
      <c r="S17618">
        <v>2</v>
      </c>
    </row>
    <row r="17619" spans="1:19" x14ac:dyDescent="0.2">
      <c r="A17619" t="s">
        <v>36316</v>
      </c>
      <c r="B17619" t="s">
        <v>36317</v>
      </c>
      <c r="C17619" t="s">
        <v>232</v>
      </c>
      <c r="D17619" t="s">
        <v>1002</v>
      </c>
      <c r="E17619" s="23">
        <v>44835</v>
      </c>
      <c r="F17619">
        <v>14.5</v>
      </c>
      <c r="G17619">
        <v>15.5</v>
      </c>
      <c r="I17619">
        <v>85</v>
      </c>
      <c r="J17619">
        <v>146</v>
      </c>
      <c r="L17619">
        <v>151</v>
      </c>
      <c r="N17619">
        <v>83</v>
      </c>
      <c r="P17619">
        <v>3</v>
      </c>
      <c r="Q17619">
        <v>4</v>
      </c>
      <c r="S17619">
        <v>2</v>
      </c>
    </row>
    <row r="17620" spans="1:19" x14ac:dyDescent="0.2">
      <c r="A17620" t="s">
        <v>36318</v>
      </c>
      <c r="B17620" t="s">
        <v>36319</v>
      </c>
      <c r="C17620" t="s">
        <v>317</v>
      </c>
      <c r="D17620" t="s">
        <v>1002</v>
      </c>
      <c r="E17620" s="23">
        <v>44835</v>
      </c>
      <c r="F17620">
        <v>3.5</v>
      </c>
      <c r="G17620">
        <v>6</v>
      </c>
      <c r="I17620">
        <v>7</v>
      </c>
      <c r="J17620">
        <v>18</v>
      </c>
      <c r="L17620">
        <v>33</v>
      </c>
      <c r="N17620">
        <v>7</v>
      </c>
      <c r="P17620">
        <v>0</v>
      </c>
      <c r="Q17620">
        <v>0</v>
      </c>
      <c r="S17620">
        <v>0</v>
      </c>
    </row>
    <row r="17621" spans="1:19" x14ac:dyDescent="0.2">
      <c r="A17621" t="s">
        <v>36320</v>
      </c>
      <c r="B17621" t="s">
        <v>36321</v>
      </c>
      <c r="C17621" t="s">
        <v>25330</v>
      </c>
      <c r="D17621" t="s">
        <v>1002</v>
      </c>
      <c r="E17621" s="23">
        <v>44835</v>
      </c>
      <c r="F17621">
        <v>0.5</v>
      </c>
      <c r="G17621">
        <v>0.5</v>
      </c>
      <c r="I17621">
        <v>0</v>
      </c>
      <c r="J17621">
        <v>2</v>
      </c>
      <c r="L17621">
        <v>2</v>
      </c>
      <c r="N17621">
        <v>0</v>
      </c>
      <c r="P17621">
        <v>0</v>
      </c>
      <c r="Q17621">
        <v>0</v>
      </c>
      <c r="S17621">
        <v>0</v>
      </c>
    </row>
    <row r="17622" spans="1:19" x14ac:dyDescent="0.2">
      <c r="A17622" t="s">
        <v>36322</v>
      </c>
      <c r="B17622" t="s">
        <v>36323</v>
      </c>
      <c r="C17622" t="s">
        <v>214</v>
      </c>
      <c r="D17622" t="s">
        <v>1002</v>
      </c>
      <c r="E17622" s="23">
        <v>44835</v>
      </c>
      <c r="F17622">
        <v>14</v>
      </c>
      <c r="G17622">
        <v>14</v>
      </c>
      <c r="I17622">
        <v>80</v>
      </c>
      <c r="J17622">
        <v>116</v>
      </c>
      <c r="L17622">
        <v>115</v>
      </c>
      <c r="N17622">
        <v>75</v>
      </c>
      <c r="P17622">
        <v>12</v>
      </c>
      <c r="Q17622">
        <v>16</v>
      </c>
      <c r="S17622">
        <v>5</v>
      </c>
    </row>
    <row r="17623" spans="1:19" x14ac:dyDescent="0.2">
      <c r="A17623" t="s">
        <v>36324</v>
      </c>
      <c r="B17623" t="s">
        <v>36325</v>
      </c>
      <c r="C17623" t="s">
        <v>903</v>
      </c>
      <c r="D17623" t="s">
        <v>1002</v>
      </c>
      <c r="E17623" s="23">
        <v>44835</v>
      </c>
      <c r="F17623">
        <v>6</v>
      </c>
      <c r="G17623">
        <v>6.5</v>
      </c>
      <c r="I17623">
        <v>16</v>
      </c>
      <c r="J17623">
        <v>32</v>
      </c>
      <c r="L17623">
        <v>31</v>
      </c>
      <c r="N17623">
        <v>15</v>
      </c>
      <c r="P17623">
        <v>0</v>
      </c>
      <c r="Q17623">
        <v>0</v>
      </c>
      <c r="S17623">
        <v>1</v>
      </c>
    </row>
    <row r="17624" spans="1:19" x14ac:dyDescent="0.2">
      <c r="A17624" t="s">
        <v>36326</v>
      </c>
      <c r="B17624" t="s">
        <v>36327</v>
      </c>
      <c r="C17624" t="s">
        <v>230</v>
      </c>
      <c r="D17624" t="s">
        <v>1002</v>
      </c>
      <c r="E17624" s="23">
        <v>44835</v>
      </c>
      <c r="F17624">
        <v>0</v>
      </c>
      <c r="G17624">
        <v>0</v>
      </c>
      <c r="I17624">
        <v>0</v>
      </c>
      <c r="J17624">
        <v>0</v>
      </c>
      <c r="L17624">
        <v>0</v>
      </c>
      <c r="N17624">
        <v>0</v>
      </c>
      <c r="P17624">
        <v>0</v>
      </c>
      <c r="Q17624">
        <v>0</v>
      </c>
      <c r="S17624">
        <v>0</v>
      </c>
    </row>
    <row r="17625" spans="1:19" x14ac:dyDescent="0.2">
      <c r="A17625" t="s">
        <v>36328</v>
      </c>
      <c r="B17625" t="s">
        <v>36329</v>
      </c>
      <c r="C17625" t="s">
        <v>234</v>
      </c>
      <c r="D17625" t="s">
        <v>1002</v>
      </c>
      <c r="E17625" s="23">
        <v>44835</v>
      </c>
      <c r="F17625">
        <v>0</v>
      </c>
      <c r="G17625">
        <v>0</v>
      </c>
      <c r="I17625">
        <v>0</v>
      </c>
      <c r="J17625">
        <v>0</v>
      </c>
      <c r="L17625">
        <v>0</v>
      </c>
      <c r="N17625">
        <v>0</v>
      </c>
      <c r="P17625">
        <v>0</v>
      </c>
      <c r="Q17625">
        <v>0</v>
      </c>
      <c r="S17625">
        <v>0</v>
      </c>
    </row>
    <row r="17626" spans="1:19" x14ac:dyDescent="0.2">
      <c r="A17626" t="s">
        <v>36330</v>
      </c>
      <c r="B17626" t="s">
        <v>36331</v>
      </c>
      <c r="C17626" t="s">
        <v>36332</v>
      </c>
      <c r="D17626" t="s">
        <v>1002</v>
      </c>
      <c r="E17626" s="23">
        <v>44835</v>
      </c>
      <c r="F17626">
        <v>3</v>
      </c>
      <c r="G17626">
        <v>3</v>
      </c>
      <c r="I17626">
        <v>13</v>
      </c>
      <c r="J17626">
        <v>33</v>
      </c>
      <c r="L17626">
        <v>33</v>
      </c>
      <c r="N17626">
        <v>0</v>
      </c>
      <c r="P17626">
        <v>0</v>
      </c>
      <c r="Q17626">
        <v>0</v>
      </c>
      <c r="S17626">
        <v>13</v>
      </c>
    </row>
    <row r="17627" spans="1:19" x14ac:dyDescent="0.2">
      <c r="A17627" t="s">
        <v>36333</v>
      </c>
      <c r="B17627" t="s">
        <v>36334</v>
      </c>
      <c r="C17627" t="s">
        <v>217</v>
      </c>
      <c r="D17627" t="s">
        <v>1002</v>
      </c>
      <c r="E17627" s="23">
        <v>44835</v>
      </c>
      <c r="F17627">
        <v>0</v>
      </c>
      <c r="G17627">
        <v>0</v>
      </c>
      <c r="I17627">
        <v>0</v>
      </c>
      <c r="J17627">
        <v>0</v>
      </c>
      <c r="L17627">
        <v>0</v>
      </c>
      <c r="N17627">
        <v>0</v>
      </c>
      <c r="P17627">
        <v>0</v>
      </c>
      <c r="Q17627">
        <v>0</v>
      </c>
      <c r="S17627">
        <v>0</v>
      </c>
    </row>
    <row r="17628" spans="1:19" x14ac:dyDescent="0.2">
      <c r="A17628" t="s">
        <v>36335</v>
      </c>
      <c r="B17628" t="s">
        <v>36336</v>
      </c>
      <c r="C17628" t="s">
        <v>342</v>
      </c>
      <c r="D17628" t="s">
        <v>1002</v>
      </c>
      <c r="E17628" s="23">
        <v>44835</v>
      </c>
      <c r="F17628">
        <v>0</v>
      </c>
      <c r="G17628">
        <v>3</v>
      </c>
      <c r="I17628">
        <v>9</v>
      </c>
      <c r="J17628">
        <v>0</v>
      </c>
      <c r="L17628">
        <v>33</v>
      </c>
      <c r="N17628">
        <v>9</v>
      </c>
      <c r="P17628">
        <v>1</v>
      </c>
      <c r="Q17628">
        <v>1</v>
      </c>
      <c r="S17628">
        <v>0</v>
      </c>
    </row>
    <row r="17629" spans="1:19" x14ac:dyDescent="0.2">
      <c r="A17629" t="s">
        <v>36337</v>
      </c>
      <c r="B17629" t="s">
        <v>36338</v>
      </c>
      <c r="C17629" t="s">
        <v>220</v>
      </c>
      <c r="D17629" t="s">
        <v>1002</v>
      </c>
      <c r="E17629" s="23">
        <v>44835</v>
      </c>
      <c r="F17629">
        <v>0</v>
      </c>
      <c r="G17629">
        <v>0</v>
      </c>
      <c r="I17629">
        <v>0</v>
      </c>
      <c r="J17629">
        <v>0</v>
      </c>
      <c r="L17629">
        <v>0</v>
      </c>
      <c r="N17629">
        <v>0</v>
      </c>
      <c r="P17629">
        <v>0</v>
      </c>
      <c r="Q17629">
        <v>0</v>
      </c>
      <c r="S17629">
        <v>0</v>
      </c>
    </row>
    <row r="17630" spans="1:19" x14ac:dyDescent="0.2">
      <c r="A17630" t="s">
        <v>36339</v>
      </c>
      <c r="B17630" t="s">
        <v>36340</v>
      </c>
      <c r="C17630" t="s">
        <v>36341</v>
      </c>
      <c r="D17630" t="s">
        <v>1000</v>
      </c>
      <c r="E17630" s="23">
        <v>44835</v>
      </c>
      <c r="F17630">
        <v>4</v>
      </c>
      <c r="G17630">
        <v>4</v>
      </c>
      <c r="I17630">
        <v>0</v>
      </c>
      <c r="J17630">
        <v>16</v>
      </c>
      <c r="L17630">
        <v>16</v>
      </c>
      <c r="N17630">
        <v>0</v>
      </c>
      <c r="P17630">
        <v>0</v>
      </c>
      <c r="Q17630">
        <v>0</v>
      </c>
      <c r="S17630">
        <v>0</v>
      </c>
    </row>
    <row r="17631" spans="1:19" x14ac:dyDescent="0.2">
      <c r="A17631" t="s">
        <v>36342</v>
      </c>
      <c r="B17631" t="s">
        <v>36343</v>
      </c>
      <c r="C17631" t="s">
        <v>36341</v>
      </c>
      <c r="D17631" t="s">
        <v>1002</v>
      </c>
      <c r="E17631" s="23">
        <v>44835</v>
      </c>
      <c r="F17631">
        <v>4</v>
      </c>
      <c r="G17631">
        <v>4</v>
      </c>
      <c r="I17631">
        <v>0</v>
      </c>
      <c r="J17631">
        <v>16</v>
      </c>
      <c r="L17631">
        <v>16</v>
      </c>
      <c r="N17631">
        <v>0</v>
      </c>
      <c r="P17631">
        <v>0</v>
      </c>
      <c r="Q17631">
        <v>0</v>
      </c>
      <c r="S17631">
        <v>0</v>
      </c>
    </row>
    <row r="17632" spans="1:19" x14ac:dyDescent="0.2">
      <c r="A17632" t="s">
        <v>36344</v>
      </c>
      <c r="B17632" t="s">
        <v>36345</v>
      </c>
      <c r="C17632" t="s">
        <v>242</v>
      </c>
      <c r="D17632" t="s">
        <v>1000</v>
      </c>
      <c r="E17632" s="23">
        <v>44835</v>
      </c>
      <c r="F17632">
        <v>0</v>
      </c>
      <c r="G17632">
        <v>0</v>
      </c>
      <c r="I17632">
        <v>0</v>
      </c>
      <c r="J17632">
        <v>0</v>
      </c>
      <c r="L17632">
        <v>0</v>
      </c>
      <c r="N17632">
        <v>0</v>
      </c>
      <c r="P17632">
        <v>0</v>
      </c>
      <c r="Q17632">
        <v>0</v>
      </c>
      <c r="S17632">
        <v>0</v>
      </c>
    </row>
    <row r="17633" spans="1:19" x14ac:dyDescent="0.2">
      <c r="A17633" t="s">
        <v>36346</v>
      </c>
      <c r="B17633" t="s">
        <v>36347</v>
      </c>
      <c r="C17633" t="s">
        <v>242</v>
      </c>
      <c r="D17633" t="s">
        <v>1002</v>
      </c>
      <c r="E17633" s="23">
        <v>44835</v>
      </c>
      <c r="F17633">
        <v>0</v>
      </c>
      <c r="G17633">
        <v>0</v>
      </c>
      <c r="I17633">
        <v>0</v>
      </c>
      <c r="J17633">
        <v>0</v>
      </c>
      <c r="L17633">
        <v>0</v>
      </c>
      <c r="N17633">
        <v>0</v>
      </c>
      <c r="P17633">
        <v>0</v>
      </c>
      <c r="Q17633">
        <v>0</v>
      </c>
      <c r="S17633">
        <v>0</v>
      </c>
    </row>
    <row r="17634" spans="1:19" x14ac:dyDescent="0.2">
      <c r="A17634" t="s">
        <v>36348</v>
      </c>
      <c r="B17634" t="s">
        <v>36349</v>
      </c>
      <c r="C17634" t="s">
        <v>2724</v>
      </c>
      <c r="D17634" t="s">
        <v>1000</v>
      </c>
      <c r="E17634" s="23">
        <v>44835</v>
      </c>
      <c r="F17634">
        <v>3.5</v>
      </c>
      <c r="G17634">
        <v>4</v>
      </c>
      <c r="I17634">
        <v>19</v>
      </c>
      <c r="J17634">
        <v>20</v>
      </c>
      <c r="L17634">
        <v>21</v>
      </c>
      <c r="N17634">
        <v>19</v>
      </c>
      <c r="P17634">
        <v>0</v>
      </c>
      <c r="Q17634">
        <v>0</v>
      </c>
      <c r="S17634">
        <v>0</v>
      </c>
    </row>
    <row r="17635" spans="1:19" x14ac:dyDescent="0.2">
      <c r="A17635" t="s">
        <v>36350</v>
      </c>
      <c r="B17635" t="s">
        <v>36351</v>
      </c>
      <c r="C17635" t="s">
        <v>2724</v>
      </c>
      <c r="D17635" t="s">
        <v>1001</v>
      </c>
      <c r="E17635" s="23">
        <v>44835</v>
      </c>
      <c r="F17635">
        <v>0</v>
      </c>
      <c r="G17635">
        <v>0</v>
      </c>
      <c r="I17635">
        <v>0</v>
      </c>
      <c r="J17635">
        <v>0</v>
      </c>
      <c r="L17635">
        <v>0</v>
      </c>
      <c r="N17635">
        <v>0</v>
      </c>
      <c r="P17635">
        <v>0</v>
      </c>
      <c r="Q17635">
        <v>0</v>
      </c>
      <c r="S17635">
        <v>0</v>
      </c>
    </row>
    <row r="17636" spans="1:19" x14ac:dyDescent="0.2">
      <c r="A17636" t="s">
        <v>36352</v>
      </c>
      <c r="B17636" t="s">
        <v>36353</v>
      </c>
      <c r="C17636" t="s">
        <v>2724</v>
      </c>
      <c r="D17636" t="s">
        <v>1002</v>
      </c>
      <c r="E17636" s="23">
        <v>44835</v>
      </c>
      <c r="F17636">
        <v>3.5</v>
      </c>
      <c r="G17636">
        <v>4</v>
      </c>
      <c r="I17636">
        <v>19</v>
      </c>
      <c r="J17636">
        <v>20</v>
      </c>
      <c r="L17636">
        <v>21</v>
      </c>
      <c r="N17636">
        <v>19</v>
      </c>
      <c r="P17636">
        <v>0</v>
      </c>
      <c r="Q17636">
        <v>0</v>
      </c>
      <c r="S17636">
        <v>0</v>
      </c>
    </row>
    <row r="17637" spans="1:19" x14ac:dyDescent="0.2">
      <c r="A17637" t="s">
        <v>36354</v>
      </c>
      <c r="B17637" t="s">
        <v>36355</v>
      </c>
      <c r="C17637" t="s">
        <v>237</v>
      </c>
      <c r="D17637" t="s">
        <v>1000</v>
      </c>
      <c r="E17637" s="23">
        <v>44835</v>
      </c>
      <c r="F17637">
        <v>8</v>
      </c>
      <c r="G17637">
        <v>8</v>
      </c>
      <c r="I17637">
        <v>35</v>
      </c>
      <c r="J17637">
        <v>48</v>
      </c>
      <c r="L17637">
        <v>46</v>
      </c>
      <c r="N17637">
        <v>31</v>
      </c>
      <c r="P17637">
        <v>3</v>
      </c>
      <c r="Q17637">
        <v>11</v>
      </c>
      <c r="S17637">
        <v>4</v>
      </c>
    </row>
    <row r="17638" spans="1:19" x14ac:dyDescent="0.2">
      <c r="A17638" t="s">
        <v>36356</v>
      </c>
      <c r="B17638" t="s">
        <v>36357</v>
      </c>
      <c r="C17638" t="s">
        <v>237</v>
      </c>
      <c r="D17638" t="s">
        <v>1002</v>
      </c>
      <c r="E17638" s="23">
        <v>44835</v>
      </c>
      <c r="F17638">
        <v>8</v>
      </c>
      <c r="G17638">
        <v>8</v>
      </c>
      <c r="I17638">
        <v>35</v>
      </c>
      <c r="J17638">
        <v>48</v>
      </c>
      <c r="L17638">
        <v>46</v>
      </c>
      <c r="N17638">
        <v>31</v>
      </c>
      <c r="P17638">
        <v>3</v>
      </c>
      <c r="Q17638">
        <v>11</v>
      </c>
      <c r="S17638">
        <v>4</v>
      </c>
    </row>
    <row r="17639" spans="1:19" x14ac:dyDescent="0.2">
      <c r="A17639" t="s">
        <v>36358</v>
      </c>
      <c r="B17639" t="s">
        <v>36359</v>
      </c>
      <c r="C17639" t="s">
        <v>238</v>
      </c>
      <c r="D17639" t="s">
        <v>1000</v>
      </c>
      <c r="E17639" s="23">
        <v>44835</v>
      </c>
      <c r="F17639">
        <v>3</v>
      </c>
      <c r="G17639">
        <v>4</v>
      </c>
      <c r="I17639">
        <v>12</v>
      </c>
      <c r="J17639">
        <v>15</v>
      </c>
      <c r="L17639">
        <v>20</v>
      </c>
      <c r="N17639">
        <v>10</v>
      </c>
      <c r="P17639">
        <v>1</v>
      </c>
      <c r="Q17639">
        <v>2</v>
      </c>
      <c r="S17639">
        <v>2</v>
      </c>
    </row>
    <row r="17640" spans="1:19" x14ac:dyDescent="0.2">
      <c r="A17640" t="s">
        <v>36360</v>
      </c>
      <c r="B17640" t="s">
        <v>36361</v>
      </c>
      <c r="C17640" t="s">
        <v>238</v>
      </c>
      <c r="D17640" t="s">
        <v>1002</v>
      </c>
      <c r="E17640" s="23">
        <v>44835</v>
      </c>
      <c r="F17640">
        <v>3</v>
      </c>
      <c r="G17640">
        <v>4</v>
      </c>
      <c r="I17640">
        <v>12</v>
      </c>
      <c r="J17640">
        <v>15</v>
      </c>
      <c r="L17640">
        <v>20</v>
      </c>
      <c r="N17640">
        <v>10</v>
      </c>
      <c r="P17640">
        <v>1</v>
      </c>
      <c r="Q17640">
        <v>2</v>
      </c>
      <c r="S17640">
        <v>2</v>
      </c>
    </row>
    <row r="17641" spans="1:19" x14ac:dyDescent="0.2">
      <c r="A17641" t="s">
        <v>36362</v>
      </c>
      <c r="B17641" t="s">
        <v>36363</v>
      </c>
      <c r="C17641" t="s">
        <v>239</v>
      </c>
      <c r="D17641" t="s">
        <v>1000</v>
      </c>
      <c r="E17641" s="23">
        <v>44835</v>
      </c>
      <c r="F17641">
        <v>0</v>
      </c>
      <c r="G17641">
        <v>0</v>
      </c>
      <c r="I17641">
        <v>0</v>
      </c>
      <c r="J17641">
        <v>0</v>
      </c>
      <c r="L17641">
        <v>0</v>
      </c>
      <c r="N17641">
        <v>0</v>
      </c>
      <c r="P17641">
        <v>0</v>
      </c>
      <c r="Q17641">
        <v>0</v>
      </c>
      <c r="S17641">
        <v>0</v>
      </c>
    </row>
    <row r="17642" spans="1:19" x14ac:dyDescent="0.2">
      <c r="A17642" t="s">
        <v>36364</v>
      </c>
      <c r="B17642" t="s">
        <v>36365</v>
      </c>
      <c r="C17642" t="s">
        <v>239</v>
      </c>
      <c r="D17642" t="s">
        <v>1002</v>
      </c>
      <c r="E17642" s="23">
        <v>44835</v>
      </c>
      <c r="F17642">
        <v>0</v>
      </c>
      <c r="G17642">
        <v>0</v>
      </c>
      <c r="I17642">
        <v>0</v>
      </c>
      <c r="J17642">
        <v>0</v>
      </c>
      <c r="L17642">
        <v>0</v>
      </c>
      <c r="N17642">
        <v>0</v>
      </c>
      <c r="P17642">
        <v>0</v>
      </c>
      <c r="Q17642">
        <v>0</v>
      </c>
      <c r="S17642">
        <v>0</v>
      </c>
    </row>
    <row r="17643" spans="1:19" x14ac:dyDescent="0.2">
      <c r="A17643" t="s">
        <v>36366</v>
      </c>
      <c r="B17643" t="s">
        <v>36367</v>
      </c>
      <c r="C17643" t="s">
        <v>1988</v>
      </c>
      <c r="D17643" t="s">
        <v>1000</v>
      </c>
      <c r="E17643" s="23">
        <v>44835</v>
      </c>
      <c r="F17643">
        <v>3.5</v>
      </c>
      <c r="G17643">
        <v>3.5</v>
      </c>
      <c r="I17643">
        <v>11</v>
      </c>
      <c r="J17643">
        <v>19</v>
      </c>
      <c r="L17643">
        <v>18</v>
      </c>
      <c r="N17643">
        <v>10</v>
      </c>
      <c r="P17643">
        <v>0</v>
      </c>
      <c r="Q17643">
        <v>0</v>
      </c>
      <c r="S17643">
        <v>1</v>
      </c>
    </row>
    <row r="17644" spans="1:19" x14ac:dyDescent="0.2">
      <c r="A17644" t="s">
        <v>36368</v>
      </c>
      <c r="B17644" t="s">
        <v>36369</v>
      </c>
      <c r="C17644" t="s">
        <v>1988</v>
      </c>
      <c r="D17644" t="s">
        <v>1001</v>
      </c>
      <c r="E17644" s="23">
        <v>44835</v>
      </c>
      <c r="F17644">
        <v>0</v>
      </c>
      <c r="G17644">
        <v>0</v>
      </c>
      <c r="I17644">
        <v>0</v>
      </c>
      <c r="J17644">
        <v>0</v>
      </c>
      <c r="L17644">
        <v>0</v>
      </c>
      <c r="N17644">
        <v>0</v>
      </c>
      <c r="P17644">
        <v>0</v>
      </c>
      <c r="Q17644">
        <v>0</v>
      </c>
      <c r="S17644">
        <v>0</v>
      </c>
    </row>
    <row r="17645" spans="1:19" x14ac:dyDescent="0.2">
      <c r="A17645" t="s">
        <v>36370</v>
      </c>
      <c r="B17645" t="s">
        <v>36371</v>
      </c>
      <c r="C17645" t="s">
        <v>1988</v>
      </c>
      <c r="D17645" t="s">
        <v>1002</v>
      </c>
      <c r="E17645" s="23">
        <v>44835</v>
      </c>
      <c r="F17645">
        <v>3.5</v>
      </c>
      <c r="G17645">
        <v>3.5</v>
      </c>
      <c r="I17645">
        <v>11</v>
      </c>
      <c r="J17645">
        <v>19</v>
      </c>
      <c r="L17645">
        <v>18</v>
      </c>
      <c r="N17645">
        <v>10</v>
      </c>
      <c r="P17645">
        <v>0</v>
      </c>
      <c r="Q17645">
        <v>0</v>
      </c>
      <c r="S17645">
        <v>1</v>
      </c>
    </row>
    <row r="17646" spans="1:19" x14ac:dyDescent="0.2">
      <c r="A17646" t="s">
        <v>36372</v>
      </c>
      <c r="B17646" t="s">
        <v>36373</v>
      </c>
      <c r="C17646" t="s">
        <v>36374</v>
      </c>
      <c r="D17646" t="s">
        <v>1000</v>
      </c>
      <c r="E17646" s="23">
        <v>44835</v>
      </c>
      <c r="F17646">
        <v>3.5</v>
      </c>
      <c r="G17646">
        <v>3.5</v>
      </c>
      <c r="I17646">
        <v>2</v>
      </c>
      <c r="J17646">
        <v>19</v>
      </c>
      <c r="L17646">
        <v>18</v>
      </c>
      <c r="N17646">
        <v>0</v>
      </c>
      <c r="P17646">
        <v>0</v>
      </c>
      <c r="Q17646">
        <v>0</v>
      </c>
      <c r="S17646">
        <v>2</v>
      </c>
    </row>
    <row r="17647" spans="1:19" x14ac:dyDescent="0.2">
      <c r="A17647" t="s">
        <v>36375</v>
      </c>
      <c r="B17647" t="s">
        <v>36376</v>
      </c>
      <c r="C17647" t="s">
        <v>36374</v>
      </c>
      <c r="D17647" t="s">
        <v>1002</v>
      </c>
      <c r="E17647" s="23">
        <v>44835</v>
      </c>
      <c r="F17647">
        <v>3.5</v>
      </c>
      <c r="G17647">
        <v>3.5</v>
      </c>
      <c r="I17647">
        <v>2</v>
      </c>
      <c r="J17647">
        <v>19</v>
      </c>
      <c r="L17647">
        <v>18</v>
      </c>
      <c r="N17647">
        <v>0</v>
      </c>
      <c r="P17647">
        <v>0</v>
      </c>
      <c r="Q17647">
        <v>0</v>
      </c>
      <c r="S17647">
        <v>2</v>
      </c>
    </row>
    <row r="17648" spans="1:19" x14ac:dyDescent="0.2">
      <c r="A17648" t="s">
        <v>36377</v>
      </c>
      <c r="B17648" t="s">
        <v>36378</v>
      </c>
      <c r="C17648" t="s">
        <v>966</v>
      </c>
      <c r="D17648" t="s">
        <v>1000</v>
      </c>
      <c r="E17648" s="23">
        <v>44835</v>
      </c>
      <c r="F17648">
        <v>0</v>
      </c>
      <c r="G17648">
        <v>0</v>
      </c>
      <c r="I17648">
        <v>0</v>
      </c>
      <c r="J17648">
        <v>0</v>
      </c>
      <c r="L17648">
        <v>0</v>
      </c>
      <c r="N17648">
        <v>0</v>
      </c>
      <c r="P17648">
        <v>0</v>
      </c>
      <c r="Q17648">
        <v>0</v>
      </c>
      <c r="S17648">
        <v>0</v>
      </c>
    </row>
    <row r="17649" spans="1:19" x14ac:dyDescent="0.2">
      <c r="A17649" t="s">
        <v>36379</v>
      </c>
      <c r="B17649" t="s">
        <v>36380</v>
      </c>
      <c r="C17649" t="s">
        <v>966</v>
      </c>
      <c r="D17649" t="s">
        <v>1002</v>
      </c>
      <c r="E17649" s="23">
        <v>44835</v>
      </c>
      <c r="F17649">
        <v>0</v>
      </c>
      <c r="G17649">
        <v>0</v>
      </c>
      <c r="I17649">
        <v>0</v>
      </c>
      <c r="J17649">
        <v>0</v>
      </c>
      <c r="L17649">
        <v>0</v>
      </c>
      <c r="N17649">
        <v>0</v>
      </c>
      <c r="P17649">
        <v>0</v>
      </c>
      <c r="Q17649">
        <v>0</v>
      </c>
      <c r="S17649">
        <v>0</v>
      </c>
    </row>
    <row r="17650" spans="1:19" x14ac:dyDescent="0.2">
      <c r="A17650" t="s">
        <v>36381</v>
      </c>
      <c r="B17650" t="s">
        <v>36382</v>
      </c>
      <c r="C17650" t="s">
        <v>240</v>
      </c>
      <c r="D17650" t="s">
        <v>1000</v>
      </c>
      <c r="E17650" s="23">
        <v>44835</v>
      </c>
      <c r="F17650">
        <v>8.5</v>
      </c>
      <c r="G17650">
        <v>10</v>
      </c>
      <c r="I17650">
        <v>25</v>
      </c>
      <c r="J17650">
        <v>46</v>
      </c>
      <c r="L17650">
        <v>55</v>
      </c>
      <c r="N17650">
        <v>24</v>
      </c>
      <c r="P17650">
        <v>0</v>
      </c>
      <c r="Q17650">
        <v>0</v>
      </c>
      <c r="S17650">
        <v>1</v>
      </c>
    </row>
    <row r="17651" spans="1:19" x14ac:dyDescent="0.2">
      <c r="A17651" t="s">
        <v>36383</v>
      </c>
      <c r="B17651" t="s">
        <v>36384</v>
      </c>
      <c r="C17651" t="s">
        <v>240</v>
      </c>
      <c r="D17651" t="s">
        <v>1002</v>
      </c>
      <c r="E17651" s="23">
        <v>44835</v>
      </c>
      <c r="F17651">
        <v>8.5</v>
      </c>
      <c r="G17651">
        <v>10</v>
      </c>
      <c r="I17651">
        <v>25</v>
      </c>
      <c r="J17651">
        <v>46</v>
      </c>
      <c r="L17651">
        <v>55</v>
      </c>
      <c r="N17651">
        <v>24</v>
      </c>
      <c r="P17651">
        <v>0</v>
      </c>
      <c r="Q17651">
        <v>0</v>
      </c>
      <c r="S17651">
        <v>1</v>
      </c>
    </row>
    <row r="17652" spans="1:19" x14ac:dyDescent="0.2">
      <c r="A17652" t="s">
        <v>36385</v>
      </c>
      <c r="B17652" t="s">
        <v>36386</v>
      </c>
      <c r="C17652" t="s">
        <v>241</v>
      </c>
      <c r="D17652" t="s">
        <v>1000</v>
      </c>
      <c r="E17652" s="23">
        <v>44835</v>
      </c>
      <c r="F17652">
        <v>30</v>
      </c>
      <c r="G17652">
        <v>35</v>
      </c>
      <c r="I17652">
        <v>239</v>
      </c>
      <c r="J17652">
        <v>336</v>
      </c>
      <c r="L17652">
        <v>391</v>
      </c>
      <c r="N17652">
        <v>225</v>
      </c>
      <c r="P17652">
        <v>13</v>
      </c>
      <c r="Q17652">
        <v>15</v>
      </c>
      <c r="S17652">
        <v>14</v>
      </c>
    </row>
    <row r="17653" spans="1:19" x14ac:dyDescent="0.2">
      <c r="A17653" t="s">
        <v>36387</v>
      </c>
      <c r="B17653" t="s">
        <v>36388</v>
      </c>
      <c r="C17653" t="s">
        <v>241</v>
      </c>
      <c r="D17653" t="s">
        <v>1002</v>
      </c>
      <c r="E17653" s="23">
        <v>44835</v>
      </c>
      <c r="F17653">
        <v>30</v>
      </c>
      <c r="G17653">
        <v>35</v>
      </c>
      <c r="I17653">
        <v>239</v>
      </c>
      <c r="J17653">
        <v>336</v>
      </c>
      <c r="L17653">
        <v>391</v>
      </c>
      <c r="N17653">
        <v>225</v>
      </c>
      <c r="P17653">
        <v>13</v>
      </c>
      <c r="Q17653">
        <v>15</v>
      </c>
      <c r="S17653">
        <v>14</v>
      </c>
    </row>
    <row r="17654" spans="1:19" x14ac:dyDescent="0.2">
      <c r="A17654" t="s">
        <v>36389</v>
      </c>
      <c r="B17654" t="s">
        <v>36390</v>
      </c>
      <c r="C17654" t="s">
        <v>318</v>
      </c>
      <c r="D17654" t="s">
        <v>1000</v>
      </c>
      <c r="E17654" s="23">
        <v>44835</v>
      </c>
      <c r="F17654">
        <v>2</v>
      </c>
      <c r="G17654">
        <v>4</v>
      </c>
      <c r="I17654">
        <v>7</v>
      </c>
      <c r="J17654">
        <v>11</v>
      </c>
      <c r="L17654">
        <v>22</v>
      </c>
      <c r="N17654">
        <v>6</v>
      </c>
      <c r="P17654">
        <v>0</v>
      </c>
      <c r="Q17654">
        <v>0</v>
      </c>
      <c r="S17654">
        <v>1</v>
      </c>
    </row>
    <row r="17655" spans="1:19" x14ac:dyDescent="0.2">
      <c r="A17655" t="s">
        <v>36391</v>
      </c>
      <c r="B17655" t="s">
        <v>36392</v>
      </c>
      <c r="C17655" t="s">
        <v>318</v>
      </c>
      <c r="D17655" t="s">
        <v>1002</v>
      </c>
      <c r="E17655" s="23">
        <v>44835</v>
      </c>
      <c r="F17655">
        <v>2</v>
      </c>
      <c r="G17655">
        <v>4</v>
      </c>
      <c r="I17655">
        <v>7</v>
      </c>
      <c r="J17655">
        <v>11</v>
      </c>
      <c r="L17655">
        <v>22</v>
      </c>
      <c r="N17655">
        <v>6</v>
      </c>
      <c r="P17655">
        <v>0</v>
      </c>
      <c r="Q17655">
        <v>0</v>
      </c>
      <c r="S17655">
        <v>1</v>
      </c>
    </row>
    <row r="17656" spans="1:19" x14ac:dyDescent="0.2">
      <c r="A17656" t="s">
        <v>36393</v>
      </c>
      <c r="B17656" t="s">
        <v>36394</v>
      </c>
      <c r="C17656" t="s">
        <v>896</v>
      </c>
      <c r="D17656" t="s">
        <v>1000</v>
      </c>
      <c r="E17656" s="23">
        <v>44835</v>
      </c>
      <c r="F17656">
        <v>66</v>
      </c>
      <c r="G17656">
        <v>76</v>
      </c>
      <c r="I17656">
        <v>350</v>
      </c>
      <c r="J17656">
        <v>530</v>
      </c>
      <c r="L17656">
        <v>607</v>
      </c>
      <c r="N17656">
        <v>325</v>
      </c>
      <c r="O17656" t="s">
        <v>904</v>
      </c>
      <c r="P17656">
        <v>17</v>
      </c>
      <c r="Q17656">
        <v>28</v>
      </c>
      <c r="S17656">
        <v>25</v>
      </c>
    </row>
    <row r="17657" spans="1:19" x14ac:dyDescent="0.2">
      <c r="A17657" t="s">
        <v>36395</v>
      </c>
      <c r="B17657" t="s">
        <v>36396</v>
      </c>
      <c r="C17657" t="s">
        <v>899</v>
      </c>
      <c r="D17657" t="s">
        <v>1001</v>
      </c>
      <c r="E17657" s="23">
        <v>44835</v>
      </c>
      <c r="F17657">
        <v>0</v>
      </c>
      <c r="G17657">
        <v>0</v>
      </c>
      <c r="I17657">
        <v>0</v>
      </c>
      <c r="J17657">
        <v>0</v>
      </c>
      <c r="L17657">
        <v>0</v>
      </c>
      <c r="N17657">
        <v>0</v>
      </c>
      <c r="O17657" t="s">
        <v>904</v>
      </c>
      <c r="P17657">
        <v>0</v>
      </c>
      <c r="Q17657">
        <v>0</v>
      </c>
      <c r="S17657">
        <v>0</v>
      </c>
    </row>
    <row r="17658" spans="1:19" x14ac:dyDescent="0.2">
      <c r="A17658" t="s">
        <v>36397</v>
      </c>
      <c r="B17658" t="s">
        <v>36398</v>
      </c>
      <c r="C17658" t="s">
        <v>1237</v>
      </c>
      <c r="D17658" t="s">
        <v>1000</v>
      </c>
      <c r="E17658" s="23">
        <v>44835</v>
      </c>
      <c r="F17658">
        <v>19</v>
      </c>
      <c r="G17658">
        <v>21</v>
      </c>
      <c r="H17658">
        <v>201</v>
      </c>
      <c r="I17658">
        <v>57</v>
      </c>
      <c r="J17658">
        <v>104</v>
      </c>
      <c r="L17658">
        <v>112</v>
      </c>
      <c r="N17658">
        <v>53</v>
      </c>
      <c r="P17658">
        <v>0</v>
      </c>
      <c r="Q17658">
        <v>0</v>
      </c>
      <c r="S17658">
        <v>4</v>
      </c>
    </row>
    <row r="17659" spans="1:19" x14ac:dyDescent="0.2">
      <c r="A17659" t="s">
        <v>36399</v>
      </c>
      <c r="B17659" t="s">
        <v>36400</v>
      </c>
      <c r="C17659" t="s">
        <v>1237</v>
      </c>
      <c r="D17659" t="s">
        <v>1001</v>
      </c>
      <c r="E17659" s="23">
        <v>44835</v>
      </c>
      <c r="F17659">
        <v>0</v>
      </c>
      <c r="G17659">
        <v>0</v>
      </c>
      <c r="I17659">
        <v>0</v>
      </c>
      <c r="J17659">
        <v>0</v>
      </c>
      <c r="L17659">
        <v>0</v>
      </c>
      <c r="N17659">
        <v>0</v>
      </c>
      <c r="P17659">
        <v>0</v>
      </c>
      <c r="Q17659">
        <v>0</v>
      </c>
      <c r="S17659">
        <v>0</v>
      </c>
    </row>
    <row r="17660" spans="1:19" x14ac:dyDescent="0.2">
      <c r="A17660" t="s">
        <v>36401</v>
      </c>
      <c r="B17660" t="s">
        <v>36402</v>
      </c>
      <c r="C17660" t="s">
        <v>1237</v>
      </c>
      <c r="D17660" t="s">
        <v>1002</v>
      </c>
      <c r="E17660" s="23">
        <v>44835</v>
      </c>
      <c r="F17660">
        <v>19</v>
      </c>
      <c r="G17660">
        <v>21</v>
      </c>
      <c r="I17660">
        <v>57</v>
      </c>
      <c r="J17660">
        <v>104</v>
      </c>
      <c r="L17660">
        <v>112</v>
      </c>
      <c r="N17660">
        <v>53</v>
      </c>
      <c r="P17660">
        <v>0</v>
      </c>
      <c r="Q17660">
        <v>0</v>
      </c>
      <c r="S17660">
        <v>4</v>
      </c>
    </row>
    <row r="17661" spans="1:19" x14ac:dyDescent="0.2">
      <c r="A17661" t="s">
        <v>36403</v>
      </c>
      <c r="B17661" t="s">
        <v>36404</v>
      </c>
      <c r="C17661" t="s">
        <v>235</v>
      </c>
      <c r="D17661" t="s">
        <v>1002</v>
      </c>
      <c r="E17661" s="23">
        <v>44835</v>
      </c>
      <c r="F17661">
        <v>66</v>
      </c>
      <c r="G17661">
        <v>76</v>
      </c>
      <c r="I17661">
        <v>350</v>
      </c>
      <c r="J17661">
        <v>530</v>
      </c>
      <c r="L17661">
        <v>607</v>
      </c>
      <c r="N17661">
        <v>325</v>
      </c>
      <c r="P17661">
        <v>17</v>
      </c>
      <c r="Q17661">
        <v>28</v>
      </c>
      <c r="S17661">
        <v>25</v>
      </c>
    </row>
    <row r="17662" spans="1:19" x14ac:dyDescent="0.2">
      <c r="A17662" t="s">
        <v>36618</v>
      </c>
      <c r="B17662" t="s">
        <v>36405</v>
      </c>
      <c r="C17662" t="s">
        <v>35967</v>
      </c>
      <c r="D17662" t="s">
        <v>1000</v>
      </c>
      <c r="E17662" s="23">
        <v>44866</v>
      </c>
      <c r="F17662">
        <v>0.5</v>
      </c>
      <c r="G17662">
        <v>0.5</v>
      </c>
      <c r="I17662">
        <v>0</v>
      </c>
      <c r="J17662">
        <v>2</v>
      </c>
      <c r="L17662">
        <v>2</v>
      </c>
      <c r="N17662">
        <v>0</v>
      </c>
      <c r="P17662">
        <v>0</v>
      </c>
      <c r="Q17662">
        <v>0</v>
      </c>
      <c r="S17662">
        <v>0</v>
      </c>
    </row>
    <row r="17663" spans="1:19" x14ac:dyDescent="0.2">
      <c r="A17663" t="s">
        <v>36619</v>
      </c>
      <c r="B17663" t="s">
        <v>36406</v>
      </c>
      <c r="C17663" t="s">
        <v>35970</v>
      </c>
      <c r="D17663" t="s">
        <v>1000</v>
      </c>
      <c r="E17663" s="23">
        <v>44866</v>
      </c>
      <c r="F17663">
        <v>1.5</v>
      </c>
      <c r="G17663">
        <v>1.5</v>
      </c>
      <c r="I17663">
        <v>0</v>
      </c>
      <c r="J17663">
        <v>6</v>
      </c>
      <c r="L17663">
        <v>6</v>
      </c>
      <c r="N17663">
        <v>0</v>
      </c>
      <c r="P17663">
        <v>0</v>
      </c>
      <c r="Q17663">
        <v>0</v>
      </c>
      <c r="S17663">
        <v>0</v>
      </c>
    </row>
    <row r="17664" spans="1:19" x14ac:dyDescent="0.2">
      <c r="A17664" t="s">
        <v>36620</v>
      </c>
      <c r="B17664" t="s">
        <v>36407</v>
      </c>
      <c r="C17664" t="s">
        <v>35973</v>
      </c>
      <c r="D17664" t="s">
        <v>1000</v>
      </c>
      <c r="E17664" s="23">
        <v>44866</v>
      </c>
      <c r="F17664">
        <v>1</v>
      </c>
      <c r="G17664">
        <v>1</v>
      </c>
      <c r="I17664">
        <v>1</v>
      </c>
      <c r="J17664">
        <v>4</v>
      </c>
      <c r="L17664">
        <v>4</v>
      </c>
      <c r="N17664">
        <v>0</v>
      </c>
      <c r="P17664">
        <v>0</v>
      </c>
      <c r="Q17664">
        <v>0</v>
      </c>
      <c r="S17664">
        <v>1</v>
      </c>
    </row>
    <row r="17665" spans="1:19" x14ac:dyDescent="0.2">
      <c r="A17665" t="s">
        <v>36621</v>
      </c>
      <c r="B17665" t="s">
        <v>36408</v>
      </c>
      <c r="C17665" t="s">
        <v>35976</v>
      </c>
      <c r="D17665" t="s">
        <v>1000</v>
      </c>
      <c r="E17665" s="23">
        <v>44866</v>
      </c>
      <c r="F17665">
        <v>0.5</v>
      </c>
      <c r="G17665">
        <v>0.5</v>
      </c>
      <c r="I17665">
        <v>0</v>
      </c>
      <c r="J17665">
        <v>2</v>
      </c>
      <c r="L17665">
        <v>2</v>
      </c>
      <c r="N17665">
        <v>0</v>
      </c>
      <c r="P17665">
        <v>0</v>
      </c>
      <c r="Q17665">
        <v>0</v>
      </c>
      <c r="S17665">
        <v>0</v>
      </c>
    </row>
    <row r="17666" spans="1:19" x14ac:dyDescent="0.2">
      <c r="A17666" t="s">
        <v>36622</v>
      </c>
      <c r="B17666" t="s">
        <v>36409</v>
      </c>
      <c r="C17666" t="s">
        <v>35979</v>
      </c>
      <c r="D17666" t="s">
        <v>1000</v>
      </c>
      <c r="E17666" s="23">
        <v>44866</v>
      </c>
      <c r="F17666">
        <v>0.5</v>
      </c>
      <c r="G17666">
        <v>0.5</v>
      </c>
      <c r="I17666">
        <v>0</v>
      </c>
      <c r="J17666">
        <v>2</v>
      </c>
      <c r="L17666">
        <v>2</v>
      </c>
      <c r="N17666">
        <v>0</v>
      </c>
      <c r="P17666">
        <v>0</v>
      </c>
      <c r="Q17666">
        <v>0</v>
      </c>
      <c r="S17666">
        <v>0</v>
      </c>
    </row>
    <row r="17667" spans="1:19" x14ac:dyDescent="0.2">
      <c r="A17667" t="s">
        <v>36623</v>
      </c>
      <c r="B17667" t="s">
        <v>36410</v>
      </c>
      <c r="C17667" t="s">
        <v>228</v>
      </c>
      <c r="D17667" t="s">
        <v>1000</v>
      </c>
      <c r="E17667" s="23">
        <v>44866</v>
      </c>
      <c r="F17667">
        <v>0</v>
      </c>
      <c r="G17667">
        <v>0</v>
      </c>
      <c r="I17667">
        <v>0</v>
      </c>
      <c r="J17667">
        <v>0</v>
      </c>
      <c r="L17667">
        <v>0</v>
      </c>
      <c r="N17667">
        <v>0</v>
      </c>
      <c r="P17667">
        <v>0</v>
      </c>
      <c r="Q17667">
        <v>0</v>
      </c>
      <c r="S17667">
        <v>0</v>
      </c>
    </row>
    <row r="17668" spans="1:19" x14ac:dyDescent="0.2">
      <c r="A17668" t="s">
        <v>36624</v>
      </c>
      <c r="B17668" t="s">
        <v>36411</v>
      </c>
      <c r="C17668" t="s">
        <v>211</v>
      </c>
      <c r="D17668" t="s">
        <v>1000</v>
      </c>
      <c r="E17668" s="23">
        <v>44866</v>
      </c>
      <c r="F17668">
        <v>0</v>
      </c>
      <c r="G17668">
        <v>0</v>
      </c>
      <c r="I17668">
        <v>0</v>
      </c>
      <c r="J17668">
        <v>0</v>
      </c>
      <c r="L17668">
        <v>0</v>
      </c>
      <c r="N17668">
        <v>0</v>
      </c>
      <c r="P17668">
        <v>0</v>
      </c>
      <c r="Q17668">
        <v>0</v>
      </c>
      <c r="S17668">
        <v>0</v>
      </c>
    </row>
    <row r="17669" spans="1:19" x14ac:dyDescent="0.2">
      <c r="A17669" t="s">
        <v>36625</v>
      </c>
      <c r="B17669" t="s">
        <v>36412</v>
      </c>
      <c r="C17669" t="s">
        <v>213</v>
      </c>
      <c r="D17669" t="s">
        <v>1000</v>
      </c>
      <c r="E17669" s="23">
        <v>44866</v>
      </c>
      <c r="F17669">
        <v>0</v>
      </c>
      <c r="G17669">
        <v>0</v>
      </c>
      <c r="I17669">
        <v>0</v>
      </c>
      <c r="J17669">
        <v>0</v>
      </c>
      <c r="L17669">
        <v>0</v>
      </c>
      <c r="N17669">
        <v>0</v>
      </c>
      <c r="P17669">
        <v>0</v>
      </c>
      <c r="Q17669">
        <v>0</v>
      </c>
      <c r="S17669">
        <v>0</v>
      </c>
    </row>
    <row r="17670" spans="1:19" x14ac:dyDescent="0.2">
      <c r="A17670" t="s">
        <v>36626</v>
      </c>
      <c r="B17670" t="s">
        <v>36413</v>
      </c>
      <c r="C17670" t="s">
        <v>229</v>
      </c>
      <c r="D17670" t="s">
        <v>1000</v>
      </c>
      <c r="E17670" s="23">
        <v>44866</v>
      </c>
      <c r="F17670">
        <v>0</v>
      </c>
      <c r="G17670">
        <v>0</v>
      </c>
      <c r="I17670">
        <v>0</v>
      </c>
      <c r="J17670">
        <v>0</v>
      </c>
      <c r="L17670">
        <v>0</v>
      </c>
      <c r="N17670">
        <v>0</v>
      </c>
      <c r="P17670">
        <v>0</v>
      </c>
      <c r="Q17670">
        <v>0</v>
      </c>
      <c r="S17670">
        <v>0</v>
      </c>
    </row>
    <row r="17671" spans="1:19" x14ac:dyDescent="0.2">
      <c r="A17671" t="s">
        <v>36627</v>
      </c>
      <c r="B17671" t="s">
        <v>36414</v>
      </c>
      <c r="C17671" t="s">
        <v>1051</v>
      </c>
      <c r="D17671" t="s">
        <v>1000</v>
      </c>
      <c r="E17671" s="23">
        <v>44866</v>
      </c>
      <c r="F17671">
        <v>0</v>
      </c>
      <c r="G17671">
        <v>0</v>
      </c>
      <c r="I17671">
        <v>0</v>
      </c>
      <c r="J17671">
        <v>0</v>
      </c>
      <c r="L17671">
        <v>0</v>
      </c>
      <c r="N17671">
        <v>0</v>
      </c>
      <c r="P17671">
        <v>0</v>
      </c>
      <c r="Q17671">
        <v>0</v>
      </c>
      <c r="S17671">
        <v>0</v>
      </c>
    </row>
    <row r="17672" spans="1:19" x14ac:dyDescent="0.2">
      <c r="A17672" t="s">
        <v>36628</v>
      </c>
      <c r="B17672" t="s">
        <v>36415</v>
      </c>
      <c r="C17672" t="s">
        <v>1048</v>
      </c>
      <c r="D17672" t="s">
        <v>1000</v>
      </c>
      <c r="E17672" s="23">
        <v>44866</v>
      </c>
      <c r="F17672">
        <v>0</v>
      </c>
      <c r="G17672">
        <v>0</v>
      </c>
      <c r="I17672">
        <v>0</v>
      </c>
      <c r="J17672">
        <v>0</v>
      </c>
      <c r="L17672">
        <v>0</v>
      </c>
      <c r="N17672">
        <v>0</v>
      </c>
      <c r="P17672">
        <v>0</v>
      </c>
      <c r="Q17672">
        <v>0</v>
      </c>
      <c r="S17672">
        <v>0</v>
      </c>
    </row>
    <row r="17673" spans="1:19" x14ac:dyDescent="0.2">
      <c r="A17673" t="s">
        <v>36629</v>
      </c>
      <c r="B17673" t="s">
        <v>36416</v>
      </c>
      <c r="C17673" t="s">
        <v>1047</v>
      </c>
      <c r="D17673" t="s">
        <v>1000</v>
      </c>
      <c r="E17673" s="23">
        <v>44866</v>
      </c>
      <c r="F17673">
        <v>2.5</v>
      </c>
      <c r="G17673">
        <v>3</v>
      </c>
      <c r="I17673">
        <v>12</v>
      </c>
      <c r="J17673">
        <v>14</v>
      </c>
      <c r="L17673">
        <v>15</v>
      </c>
      <c r="N17673">
        <v>12</v>
      </c>
      <c r="P17673">
        <v>1</v>
      </c>
      <c r="Q17673">
        <v>1</v>
      </c>
      <c r="S17673">
        <v>0</v>
      </c>
    </row>
    <row r="17674" spans="1:19" x14ac:dyDescent="0.2">
      <c r="A17674" t="s">
        <v>36630</v>
      </c>
      <c r="B17674" t="s">
        <v>36417</v>
      </c>
      <c r="C17674" t="s">
        <v>1050</v>
      </c>
      <c r="D17674" t="s">
        <v>1001</v>
      </c>
      <c r="E17674" s="23">
        <v>44866</v>
      </c>
      <c r="F17674">
        <v>0</v>
      </c>
      <c r="G17674">
        <v>0</v>
      </c>
      <c r="I17674">
        <v>0</v>
      </c>
      <c r="J17674">
        <v>0</v>
      </c>
      <c r="L17674">
        <v>0</v>
      </c>
      <c r="N17674">
        <v>0</v>
      </c>
      <c r="P17674">
        <v>0</v>
      </c>
      <c r="Q17674">
        <v>0</v>
      </c>
      <c r="S17674">
        <v>0</v>
      </c>
    </row>
    <row r="17675" spans="1:19" x14ac:dyDescent="0.2">
      <c r="A17675" t="s">
        <v>36631</v>
      </c>
      <c r="B17675" t="s">
        <v>36418</v>
      </c>
      <c r="C17675" t="s">
        <v>1050</v>
      </c>
      <c r="D17675" t="s">
        <v>1000</v>
      </c>
      <c r="E17675" s="23">
        <v>44866</v>
      </c>
      <c r="F17675">
        <v>0</v>
      </c>
      <c r="G17675">
        <v>0</v>
      </c>
      <c r="I17675">
        <v>0</v>
      </c>
      <c r="J17675">
        <v>0</v>
      </c>
      <c r="L17675">
        <v>0</v>
      </c>
      <c r="N17675">
        <v>0</v>
      </c>
      <c r="P17675">
        <v>0</v>
      </c>
      <c r="Q17675">
        <v>0</v>
      </c>
      <c r="S17675">
        <v>0</v>
      </c>
    </row>
    <row r="17676" spans="1:19" x14ac:dyDescent="0.2">
      <c r="A17676" t="s">
        <v>36632</v>
      </c>
      <c r="B17676" t="s">
        <v>36419</v>
      </c>
      <c r="C17676" t="s">
        <v>1049</v>
      </c>
      <c r="D17676" t="s">
        <v>1001</v>
      </c>
      <c r="E17676" s="23">
        <v>44866</v>
      </c>
      <c r="F17676">
        <v>0</v>
      </c>
      <c r="G17676">
        <v>0</v>
      </c>
      <c r="I17676">
        <v>0</v>
      </c>
      <c r="J17676">
        <v>0</v>
      </c>
      <c r="L17676">
        <v>0</v>
      </c>
      <c r="N17676">
        <v>0</v>
      </c>
      <c r="P17676">
        <v>0</v>
      </c>
      <c r="Q17676">
        <v>0</v>
      </c>
      <c r="S17676">
        <v>0</v>
      </c>
    </row>
    <row r="17677" spans="1:19" x14ac:dyDescent="0.2">
      <c r="A17677" t="s">
        <v>36633</v>
      </c>
      <c r="B17677" t="s">
        <v>36420</v>
      </c>
      <c r="C17677" t="s">
        <v>1048</v>
      </c>
      <c r="D17677" t="s">
        <v>1001</v>
      </c>
      <c r="E17677" s="23">
        <v>44866</v>
      </c>
      <c r="F17677">
        <v>0</v>
      </c>
      <c r="G17677">
        <v>0</v>
      </c>
      <c r="I17677">
        <v>0</v>
      </c>
      <c r="J17677">
        <v>0</v>
      </c>
      <c r="L17677">
        <v>0</v>
      </c>
      <c r="N17677">
        <v>0</v>
      </c>
      <c r="P17677">
        <v>0</v>
      </c>
      <c r="Q17677">
        <v>0</v>
      </c>
      <c r="S17677">
        <v>0</v>
      </c>
    </row>
    <row r="17678" spans="1:19" x14ac:dyDescent="0.2">
      <c r="A17678" t="s">
        <v>36628</v>
      </c>
      <c r="B17678" t="s">
        <v>36415</v>
      </c>
      <c r="C17678" t="s">
        <v>1048</v>
      </c>
      <c r="D17678" t="s">
        <v>1000</v>
      </c>
      <c r="E17678" s="23">
        <v>44866</v>
      </c>
      <c r="F17678">
        <v>1</v>
      </c>
      <c r="G17678">
        <v>1</v>
      </c>
      <c r="I17678">
        <v>5</v>
      </c>
      <c r="J17678">
        <v>6</v>
      </c>
      <c r="L17678">
        <v>6</v>
      </c>
      <c r="N17678">
        <v>5</v>
      </c>
      <c r="P17678">
        <v>0</v>
      </c>
      <c r="Q17678">
        <v>0</v>
      </c>
      <c r="S17678">
        <v>0</v>
      </c>
    </row>
    <row r="17679" spans="1:19" x14ac:dyDescent="0.2">
      <c r="A17679" t="s">
        <v>36634</v>
      </c>
      <c r="B17679" t="s">
        <v>36421</v>
      </c>
      <c r="C17679" t="s">
        <v>1047</v>
      </c>
      <c r="D17679" t="s">
        <v>1001</v>
      </c>
      <c r="E17679" s="23">
        <v>44866</v>
      </c>
      <c r="F17679">
        <v>0</v>
      </c>
      <c r="G17679">
        <v>0</v>
      </c>
      <c r="I17679">
        <v>0</v>
      </c>
      <c r="J17679">
        <v>0</v>
      </c>
      <c r="L17679">
        <v>0</v>
      </c>
      <c r="N17679">
        <v>0</v>
      </c>
      <c r="P17679">
        <v>0</v>
      </c>
      <c r="Q17679">
        <v>0</v>
      </c>
      <c r="S17679">
        <v>0</v>
      </c>
    </row>
    <row r="17680" spans="1:19" x14ac:dyDescent="0.2">
      <c r="A17680" t="s">
        <v>36635</v>
      </c>
      <c r="B17680" t="s">
        <v>36422</v>
      </c>
      <c r="C17680" t="s">
        <v>25343</v>
      </c>
      <c r="D17680" t="s">
        <v>1001</v>
      </c>
      <c r="E17680" s="23">
        <v>44866</v>
      </c>
      <c r="F17680">
        <v>0</v>
      </c>
      <c r="G17680">
        <v>0</v>
      </c>
      <c r="I17680">
        <v>0</v>
      </c>
      <c r="J17680">
        <v>0</v>
      </c>
      <c r="L17680">
        <v>0</v>
      </c>
      <c r="N17680">
        <v>0</v>
      </c>
      <c r="P17680">
        <v>0</v>
      </c>
      <c r="Q17680">
        <v>0</v>
      </c>
      <c r="S17680">
        <v>0</v>
      </c>
    </row>
    <row r="17681" spans="1:19" x14ac:dyDescent="0.2">
      <c r="A17681" t="s">
        <v>36636</v>
      </c>
      <c r="B17681" t="s">
        <v>36423</v>
      </c>
      <c r="C17681" t="s">
        <v>25343</v>
      </c>
      <c r="D17681" t="s">
        <v>1000</v>
      </c>
      <c r="E17681" s="23">
        <v>44866</v>
      </c>
      <c r="F17681">
        <v>0</v>
      </c>
      <c r="G17681">
        <v>0</v>
      </c>
      <c r="I17681">
        <v>0</v>
      </c>
      <c r="J17681">
        <v>0</v>
      </c>
      <c r="L17681">
        <v>0</v>
      </c>
      <c r="N17681">
        <v>0</v>
      </c>
      <c r="P17681">
        <v>0</v>
      </c>
      <c r="Q17681">
        <v>0</v>
      </c>
      <c r="S17681">
        <v>0</v>
      </c>
    </row>
    <row r="17682" spans="1:19" x14ac:dyDescent="0.2">
      <c r="A17682" t="s">
        <v>36637</v>
      </c>
      <c r="B17682" t="s">
        <v>36424</v>
      </c>
      <c r="C17682" t="s">
        <v>25698</v>
      </c>
      <c r="D17682" t="s">
        <v>1000</v>
      </c>
      <c r="E17682" s="23">
        <v>44866</v>
      </c>
      <c r="F17682">
        <v>2</v>
      </c>
      <c r="G17682">
        <v>2</v>
      </c>
      <c r="I17682">
        <v>10</v>
      </c>
      <c r="J17682">
        <v>12</v>
      </c>
      <c r="L17682">
        <v>11</v>
      </c>
      <c r="N17682">
        <v>10</v>
      </c>
      <c r="P17682">
        <v>1</v>
      </c>
      <c r="Q17682">
        <v>1</v>
      </c>
      <c r="S17682">
        <v>0</v>
      </c>
    </row>
    <row r="17683" spans="1:19" x14ac:dyDescent="0.2">
      <c r="A17683" t="s">
        <v>36638</v>
      </c>
      <c r="B17683" t="s">
        <v>36425</v>
      </c>
      <c r="C17683" t="s">
        <v>959</v>
      </c>
      <c r="D17683" t="s">
        <v>1000</v>
      </c>
      <c r="E17683" s="23">
        <v>44866</v>
      </c>
      <c r="F17683">
        <v>0</v>
      </c>
      <c r="G17683">
        <v>0</v>
      </c>
      <c r="I17683">
        <v>0</v>
      </c>
      <c r="J17683">
        <v>0</v>
      </c>
      <c r="L17683">
        <v>0</v>
      </c>
      <c r="N17683">
        <v>0</v>
      </c>
      <c r="P17683">
        <v>0</v>
      </c>
      <c r="Q17683">
        <v>0</v>
      </c>
      <c r="S17683">
        <v>0</v>
      </c>
    </row>
    <row r="17684" spans="1:19" x14ac:dyDescent="0.2">
      <c r="A17684" t="s">
        <v>36639</v>
      </c>
      <c r="B17684" t="s">
        <v>36426</v>
      </c>
      <c r="C17684" t="s">
        <v>205</v>
      </c>
      <c r="D17684" t="s">
        <v>1000</v>
      </c>
      <c r="E17684" s="23">
        <v>44866</v>
      </c>
      <c r="F17684">
        <v>0</v>
      </c>
      <c r="G17684">
        <v>0</v>
      </c>
      <c r="I17684">
        <v>0</v>
      </c>
      <c r="J17684">
        <v>0</v>
      </c>
      <c r="L17684">
        <v>0</v>
      </c>
      <c r="N17684">
        <v>0</v>
      </c>
      <c r="P17684">
        <v>0</v>
      </c>
      <c r="Q17684">
        <v>0</v>
      </c>
      <c r="S17684">
        <v>0</v>
      </c>
    </row>
    <row r="17685" spans="1:19" x14ac:dyDescent="0.2">
      <c r="A17685" t="s">
        <v>36640</v>
      </c>
      <c r="B17685" t="s">
        <v>36427</v>
      </c>
      <c r="C17685" t="s">
        <v>384</v>
      </c>
      <c r="D17685" t="s">
        <v>1000</v>
      </c>
      <c r="E17685" s="23">
        <v>44866</v>
      </c>
      <c r="F17685">
        <v>0</v>
      </c>
      <c r="G17685">
        <v>0</v>
      </c>
      <c r="I17685">
        <v>0</v>
      </c>
      <c r="J17685">
        <v>0</v>
      </c>
      <c r="L17685">
        <v>0</v>
      </c>
      <c r="N17685">
        <v>0</v>
      </c>
      <c r="P17685">
        <v>0</v>
      </c>
      <c r="Q17685">
        <v>0</v>
      </c>
      <c r="S17685">
        <v>0</v>
      </c>
    </row>
    <row r="17686" spans="1:19" x14ac:dyDescent="0.2">
      <c r="A17686" t="s">
        <v>36641</v>
      </c>
      <c r="B17686" t="s">
        <v>36428</v>
      </c>
      <c r="C17686" t="s">
        <v>210</v>
      </c>
      <c r="D17686" t="s">
        <v>1000</v>
      </c>
      <c r="E17686" s="23">
        <v>44866</v>
      </c>
      <c r="F17686">
        <v>0</v>
      </c>
      <c r="G17686">
        <v>0</v>
      </c>
      <c r="I17686">
        <v>0</v>
      </c>
      <c r="J17686">
        <v>0</v>
      </c>
      <c r="L17686">
        <v>0</v>
      </c>
      <c r="N17686">
        <v>0</v>
      </c>
      <c r="P17686">
        <v>0</v>
      </c>
      <c r="Q17686">
        <v>0</v>
      </c>
      <c r="S17686">
        <v>0</v>
      </c>
    </row>
    <row r="17687" spans="1:19" x14ac:dyDescent="0.2">
      <c r="A17687" t="s">
        <v>36642</v>
      </c>
      <c r="B17687" t="s">
        <v>36429</v>
      </c>
      <c r="C17687" t="s">
        <v>215</v>
      </c>
      <c r="D17687" t="s">
        <v>1000</v>
      </c>
      <c r="E17687" s="23">
        <v>44866</v>
      </c>
      <c r="F17687">
        <v>6</v>
      </c>
      <c r="G17687">
        <v>6</v>
      </c>
      <c r="I17687">
        <v>23</v>
      </c>
      <c r="J17687">
        <v>36</v>
      </c>
      <c r="L17687">
        <v>35</v>
      </c>
      <c r="N17687">
        <v>20</v>
      </c>
      <c r="P17687">
        <v>3</v>
      </c>
      <c r="Q17687">
        <v>5</v>
      </c>
      <c r="S17687">
        <v>3</v>
      </c>
    </row>
    <row r="17688" spans="1:19" x14ac:dyDescent="0.2">
      <c r="A17688" t="s">
        <v>36643</v>
      </c>
      <c r="B17688" t="s">
        <v>36430</v>
      </c>
      <c r="C17688" t="s">
        <v>960</v>
      </c>
      <c r="D17688" t="s">
        <v>1000</v>
      </c>
      <c r="E17688" s="23">
        <v>44866</v>
      </c>
      <c r="F17688">
        <v>0</v>
      </c>
      <c r="G17688">
        <v>0</v>
      </c>
      <c r="I17688">
        <v>0</v>
      </c>
      <c r="J17688">
        <v>0</v>
      </c>
      <c r="L17688">
        <v>0</v>
      </c>
      <c r="N17688">
        <v>0</v>
      </c>
      <c r="P17688">
        <v>0</v>
      </c>
      <c r="Q17688">
        <v>0</v>
      </c>
      <c r="S17688">
        <v>0</v>
      </c>
    </row>
    <row r="17689" spans="1:19" x14ac:dyDescent="0.2">
      <c r="A17689" t="s">
        <v>36644</v>
      </c>
      <c r="B17689" t="s">
        <v>36431</v>
      </c>
      <c r="C17689" t="s">
        <v>961</v>
      </c>
      <c r="D17689" t="s">
        <v>1000</v>
      </c>
      <c r="E17689" s="23">
        <v>44866</v>
      </c>
      <c r="F17689">
        <v>3</v>
      </c>
      <c r="G17689">
        <v>4</v>
      </c>
      <c r="I17689">
        <v>10</v>
      </c>
      <c r="J17689">
        <v>15</v>
      </c>
      <c r="L17689">
        <v>20</v>
      </c>
      <c r="N17689">
        <v>10</v>
      </c>
      <c r="P17689">
        <v>1</v>
      </c>
      <c r="Q17689">
        <v>2</v>
      </c>
      <c r="S17689">
        <v>0</v>
      </c>
    </row>
    <row r="17690" spans="1:19" x14ac:dyDescent="0.2">
      <c r="A17690" t="s">
        <v>36645</v>
      </c>
      <c r="B17690" t="s">
        <v>36432</v>
      </c>
      <c r="C17690" t="s">
        <v>221</v>
      </c>
      <c r="D17690" t="s">
        <v>1000</v>
      </c>
      <c r="E17690" s="23">
        <v>44866</v>
      </c>
      <c r="F17690">
        <v>0</v>
      </c>
      <c r="G17690">
        <v>0</v>
      </c>
      <c r="I17690">
        <v>0</v>
      </c>
      <c r="J17690">
        <v>0</v>
      </c>
      <c r="L17690">
        <v>0</v>
      </c>
      <c r="N17690">
        <v>0</v>
      </c>
      <c r="P17690">
        <v>0</v>
      </c>
      <c r="Q17690">
        <v>0</v>
      </c>
      <c r="S17690">
        <v>0</v>
      </c>
    </row>
    <row r="17691" spans="1:19" x14ac:dyDescent="0.2">
      <c r="A17691" t="s">
        <v>36646</v>
      </c>
      <c r="B17691" t="s">
        <v>36433</v>
      </c>
      <c r="C17691" t="s">
        <v>222</v>
      </c>
      <c r="D17691" t="s">
        <v>1000</v>
      </c>
      <c r="E17691" s="23">
        <v>44866</v>
      </c>
      <c r="F17691">
        <v>0</v>
      </c>
      <c r="G17691">
        <v>0</v>
      </c>
      <c r="I17691">
        <v>0</v>
      </c>
      <c r="J17691">
        <v>0</v>
      </c>
      <c r="L17691">
        <v>0</v>
      </c>
      <c r="N17691">
        <v>0</v>
      </c>
      <c r="P17691">
        <v>0</v>
      </c>
      <c r="Q17691">
        <v>0</v>
      </c>
      <c r="S17691">
        <v>0</v>
      </c>
    </row>
    <row r="17692" spans="1:19" x14ac:dyDescent="0.2">
      <c r="A17692" t="s">
        <v>36647</v>
      </c>
      <c r="B17692" t="s">
        <v>36434</v>
      </c>
      <c r="C17692" t="s">
        <v>1052</v>
      </c>
      <c r="D17692" t="s">
        <v>1000</v>
      </c>
      <c r="E17692" s="23">
        <v>44866</v>
      </c>
      <c r="F17692">
        <v>2</v>
      </c>
      <c r="G17692">
        <v>2</v>
      </c>
      <c r="I17692">
        <v>11</v>
      </c>
      <c r="J17692">
        <v>11</v>
      </c>
      <c r="L17692">
        <v>11</v>
      </c>
      <c r="N17692">
        <v>10</v>
      </c>
      <c r="P17692">
        <v>0</v>
      </c>
      <c r="Q17692">
        <v>0</v>
      </c>
      <c r="S17692">
        <v>1</v>
      </c>
    </row>
    <row r="17693" spans="1:19" x14ac:dyDescent="0.2">
      <c r="A17693" t="s">
        <v>36648</v>
      </c>
      <c r="B17693" t="s">
        <v>36435</v>
      </c>
      <c r="C17693" t="s">
        <v>1053</v>
      </c>
      <c r="D17693" t="s">
        <v>1000</v>
      </c>
      <c r="E17693" s="23">
        <v>44866</v>
      </c>
      <c r="F17693">
        <v>1.5</v>
      </c>
      <c r="G17693">
        <v>1.5</v>
      </c>
      <c r="I17693">
        <v>1</v>
      </c>
      <c r="J17693">
        <v>7</v>
      </c>
      <c r="L17693">
        <v>7</v>
      </c>
      <c r="N17693">
        <v>1</v>
      </c>
      <c r="P17693">
        <v>0</v>
      </c>
      <c r="Q17693">
        <v>0</v>
      </c>
      <c r="S17693">
        <v>0</v>
      </c>
    </row>
    <row r="17694" spans="1:19" x14ac:dyDescent="0.2">
      <c r="A17694" t="s">
        <v>36649</v>
      </c>
      <c r="B17694" t="s">
        <v>36436</v>
      </c>
      <c r="C17694" t="s">
        <v>1052</v>
      </c>
      <c r="D17694" t="s">
        <v>1001</v>
      </c>
      <c r="E17694" s="23">
        <v>44866</v>
      </c>
      <c r="F17694">
        <v>0</v>
      </c>
      <c r="G17694">
        <v>0</v>
      </c>
      <c r="I17694">
        <v>0</v>
      </c>
      <c r="J17694">
        <v>0</v>
      </c>
      <c r="L17694">
        <v>0</v>
      </c>
      <c r="N17694">
        <v>0</v>
      </c>
      <c r="P17694">
        <v>0</v>
      </c>
      <c r="Q17694">
        <v>0</v>
      </c>
      <c r="S17694">
        <v>0</v>
      </c>
    </row>
    <row r="17695" spans="1:19" x14ac:dyDescent="0.2">
      <c r="A17695" t="s">
        <v>36650</v>
      </c>
      <c r="B17695" t="s">
        <v>36437</v>
      </c>
      <c r="C17695" t="s">
        <v>1053</v>
      </c>
      <c r="D17695" t="s">
        <v>1001</v>
      </c>
      <c r="E17695" s="23">
        <v>44866</v>
      </c>
      <c r="F17695">
        <v>0</v>
      </c>
      <c r="G17695">
        <v>0</v>
      </c>
      <c r="I17695">
        <v>0</v>
      </c>
      <c r="J17695">
        <v>0</v>
      </c>
      <c r="L17695">
        <v>0</v>
      </c>
      <c r="N17695">
        <v>0</v>
      </c>
      <c r="P17695">
        <v>0</v>
      </c>
      <c r="Q17695">
        <v>0</v>
      </c>
      <c r="S17695">
        <v>0</v>
      </c>
    </row>
    <row r="17696" spans="1:19" x14ac:dyDescent="0.2">
      <c r="A17696" t="s">
        <v>36651</v>
      </c>
      <c r="B17696" t="s">
        <v>36438</v>
      </c>
      <c r="C17696" t="s">
        <v>1054</v>
      </c>
      <c r="D17696" t="s">
        <v>1001</v>
      </c>
      <c r="E17696" s="23">
        <v>44866</v>
      </c>
      <c r="F17696">
        <v>0</v>
      </c>
      <c r="G17696">
        <v>0</v>
      </c>
      <c r="I17696">
        <v>0</v>
      </c>
      <c r="J17696">
        <v>0</v>
      </c>
      <c r="L17696">
        <v>0</v>
      </c>
      <c r="N17696">
        <v>0</v>
      </c>
      <c r="P17696">
        <v>0</v>
      </c>
      <c r="Q17696">
        <v>0</v>
      </c>
      <c r="S17696">
        <v>0</v>
      </c>
    </row>
    <row r="17697" spans="1:19" x14ac:dyDescent="0.2">
      <c r="A17697" t="s">
        <v>36652</v>
      </c>
      <c r="B17697" t="s">
        <v>36439</v>
      </c>
      <c r="C17697" t="s">
        <v>1054</v>
      </c>
      <c r="D17697" t="s">
        <v>1000</v>
      </c>
      <c r="E17697" s="23">
        <v>44866</v>
      </c>
      <c r="F17697">
        <v>0</v>
      </c>
      <c r="G17697">
        <v>0</v>
      </c>
      <c r="I17697">
        <v>0</v>
      </c>
      <c r="J17697">
        <v>0</v>
      </c>
      <c r="L17697">
        <v>0</v>
      </c>
      <c r="N17697">
        <v>0</v>
      </c>
      <c r="P17697">
        <v>0</v>
      </c>
      <c r="Q17697">
        <v>0</v>
      </c>
      <c r="S17697">
        <v>0</v>
      </c>
    </row>
    <row r="17698" spans="1:19" x14ac:dyDescent="0.2">
      <c r="A17698" t="s">
        <v>36653</v>
      </c>
      <c r="B17698" t="s">
        <v>36440</v>
      </c>
      <c r="C17698" t="s">
        <v>25359</v>
      </c>
      <c r="D17698" t="s">
        <v>1001</v>
      </c>
      <c r="E17698" s="23">
        <v>44866</v>
      </c>
      <c r="F17698">
        <v>0</v>
      </c>
      <c r="G17698">
        <v>0</v>
      </c>
      <c r="I17698">
        <v>0</v>
      </c>
      <c r="J17698">
        <v>0</v>
      </c>
      <c r="L17698">
        <v>0</v>
      </c>
      <c r="N17698">
        <v>0</v>
      </c>
      <c r="P17698">
        <v>0</v>
      </c>
      <c r="Q17698">
        <v>0</v>
      </c>
      <c r="S17698">
        <v>0</v>
      </c>
    </row>
    <row r="17699" spans="1:19" x14ac:dyDescent="0.2">
      <c r="A17699" t="s">
        <v>36654</v>
      </c>
      <c r="B17699" t="s">
        <v>36441</v>
      </c>
      <c r="C17699" t="s">
        <v>25359</v>
      </c>
      <c r="D17699" t="s">
        <v>1000</v>
      </c>
      <c r="E17699" s="23">
        <v>44866</v>
      </c>
      <c r="F17699">
        <v>0</v>
      </c>
      <c r="G17699">
        <v>0</v>
      </c>
      <c r="I17699">
        <v>0</v>
      </c>
      <c r="J17699">
        <v>0</v>
      </c>
      <c r="L17699">
        <v>0</v>
      </c>
      <c r="N17699">
        <v>0</v>
      </c>
      <c r="P17699">
        <v>0</v>
      </c>
      <c r="Q17699">
        <v>0</v>
      </c>
      <c r="S17699">
        <v>0</v>
      </c>
    </row>
    <row r="17700" spans="1:19" x14ac:dyDescent="0.2">
      <c r="A17700" t="s">
        <v>36655</v>
      </c>
      <c r="B17700" t="s">
        <v>36442</v>
      </c>
      <c r="C17700" t="s">
        <v>36046</v>
      </c>
      <c r="D17700" t="s">
        <v>1000</v>
      </c>
      <c r="E17700" s="23">
        <v>44866</v>
      </c>
      <c r="F17700">
        <v>2</v>
      </c>
      <c r="G17700">
        <v>2</v>
      </c>
      <c r="I17700">
        <v>1</v>
      </c>
      <c r="J17700">
        <v>11</v>
      </c>
      <c r="L17700">
        <v>11</v>
      </c>
      <c r="N17700">
        <v>1</v>
      </c>
      <c r="P17700">
        <v>0</v>
      </c>
      <c r="Q17700">
        <v>0</v>
      </c>
      <c r="S17700">
        <v>0</v>
      </c>
    </row>
    <row r="17701" spans="1:19" x14ac:dyDescent="0.2">
      <c r="A17701" t="s">
        <v>36656</v>
      </c>
      <c r="B17701" t="s">
        <v>36443</v>
      </c>
      <c r="C17701" t="s">
        <v>36049</v>
      </c>
      <c r="D17701" t="s">
        <v>1000</v>
      </c>
      <c r="E17701" s="23">
        <v>44866</v>
      </c>
      <c r="F17701">
        <v>1.5</v>
      </c>
      <c r="G17701">
        <v>1.5</v>
      </c>
      <c r="I17701">
        <v>1</v>
      </c>
      <c r="J17701">
        <v>7</v>
      </c>
      <c r="L17701">
        <v>7</v>
      </c>
      <c r="N17701">
        <v>1</v>
      </c>
      <c r="P17701">
        <v>0</v>
      </c>
      <c r="Q17701">
        <v>0</v>
      </c>
      <c r="S17701">
        <v>0</v>
      </c>
    </row>
    <row r="17702" spans="1:19" x14ac:dyDescent="0.2">
      <c r="A17702" t="s">
        <v>36657</v>
      </c>
      <c r="B17702" t="s">
        <v>36444</v>
      </c>
      <c r="C17702" t="s">
        <v>200</v>
      </c>
      <c r="D17702" t="s">
        <v>1000</v>
      </c>
      <c r="E17702" s="23">
        <v>44866</v>
      </c>
      <c r="F17702">
        <v>0</v>
      </c>
      <c r="G17702">
        <v>0</v>
      </c>
      <c r="I17702">
        <v>0</v>
      </c>
      <c r="J17702">
        <v>0</v>
      </c>
      <c r="L17702">
        <v>0</v>
      </c>
      <c r="N17702">
        <v>0</v>
      </c>
      <c r="P17702">
        <v>0</v>
      </c>
      <c r="Q17702">
        <v>0</v>
      </c>
      <c r="S17702">
        <v>0</v>
      </c>
    </row>
    <row r="17703" spans="1:19" x14ac:dyDescent="0.2">
      <c r="A17703" t="s">
        <v>36658</v>
      </c>
      <c r="B17703" t="s">
        <v>36445</v>
      </c>
      <c r="C17703" t="s">
        <v>204</v>
      </c>
      <c r="D17703" t="s">
        <v>1000</v>
      </c>
      <c r="E17703" s="23">
        <v>44866</v>
      </c>
      <c r="F17703">
        <v>0</v>
      </c>
      <c r="G17703">
        <v>0</v>
      </c>
      <c r="I17703">
        <v>0</v>
      </c>
      <c r="J17703">
        <v>0</v>
      </c>
      <c r="L17703">
        <v>0</v>
      </c>
      <c r="N17703">
        <v>0</v>
      </c>
      <c r="P17703">
        <v>0</v>
      </c>
      <c r="Q17703">
        <v>0</v>
      </c>
      <c r="S17703">
        <v>0</v>
      </c>
    </row>
    <row r="17704" spans="1:19" x14ac:dyDescent="0.2">
      <c r="A17704" t="s">
        <v>36659</v>
      </c>
      <c r="B17704" t="s">
        <v>36446</v>
      </c>
      <c r="C17704" t="s">
        <v>385</v>
      </c>
      <c r="D17704" t="s">
        <v>1000</v>
      </c>
      <c r="E17704" s="23">
        <v>44866</v>
      </c>
      <c r="F17704">
        <v>0</v>
      </c>
      <c r="G17704">
        <v>0</v>
      </c>
      <c r="I17704">
        <v>0</v>
      </c>
      <c r="J17704">
        <v>0</v>
      </c>
      <c r="L17704">
        <v>0</v>
      </c>
      <c r="N17704">
        <v>0</v>
      </c>
      <c r="P17704">
        <v>0</v>
      </c>
      <c r="Q17704">
        <v>0</v>
      </c>
      <c r="S17704">
        <v>0</v>
      </c>
    </row>
    <row r="17705" spans="1:19" x14ac:dyDescent="0.2">
      <c r="A17705" t="s">
        <v>36660</v>
      </c>
      <c r="B17705" t="s">
        <v>36447</v>
      </c>
      <c r="C17705" t="s">
        <v>208</v>
      </c>
      <c r="D17705" t="s">
        <v>1000</v>
      </c>
      <c r="E17705" s="23">
        <v>44866</v>
      </c>
      <c r="F17705">
        <v>4.5</v>
      </c>
      <c r="G17705">
        <v>4.5</v>
      </c>
      <c r="I17705">
        <v>14</v>
      </c>
      <c r="J17705">
        <v>24</v>
      </c>
      <c r="L17705">
        <v>24</v>
      </c>
      <c r="N17705">
        <v>14</v>
      </c>
      <c r="P17705">
        <v>0</v>
      </c>
      <c r="Q17705">
        <v>4</v>
      </c>
      <c r="S17705">
        <v>0</v>
      </c>
    </row>
    <row r="17706" spans="1:19" x14ac:dyDescent="0.2">
      <c r="A17706" t="s">
        <v>36661</v>
      </c>
      <c r="B17706" t="s">
        <v>36448</v>
      </c>
      <c r="C17706" t="s">
        <v>900</v>
      </c>
      <c r="D17706" t="s">
        <v>1000</v>
      </c>
      <c r="E17706" s="23">
        <v>44866</v>
      </c>
      <c r="F17706">
        <v>1.5</v>
      </c>
      <c r="G17706">
        <v>1.5</v>
      </c>
      <c r="I17706">
        <v>4</v>
      </c>
      <c r="J17706">
        <v>9</v>
      </c>
      <c r="L17706">
        <v>9</v>
      </c>
      <c r="N17706">
        <v>4</v>
      </c>
      <c r="P17706">
        <v>0</v>
      </c>
      <c r="Q17706">
        <v>0</v>
      </c>
      <c r="S17706">
        <v>0</v>
      </c>
    </row>
    <row r="17707" spans="1:19" x14ac:dyDescent="0.2">
      <c r="A17707" t="s">
        <v>36662</v>
      </c>
      <c r="B17707" t="s">
        <v>36449</v>
      </c>
      <c r="C17707" t="s">
        <v>905</v>
      </c>
      <c r="D17707" t="s">
        <v>1000</v>
      </c>
      <c r="E17707" s="23">
        <v>44866</v>
      </c>
      <c r="F17707">
        <v>0</v>
      </c>
      <c r="G17707">
        <v>0</v>
      </c>
      <c r="I17707">
        <v>0</v>
      </c>
      <c r="J17707">
        <v>0</v>
      </c>
      <c r="L17707">
        <v>0</v>
      </c>
      <c r="N17707">
        <v>0</v>
      </c>
      <c r="P17707">
        <v>0</v>
      </c>
      <c r="Q17707">
        <v>0</v>
      </c>
      <c r="S17707">
        <v>0</v>
      </c>
    </row>
    <row r="17708" spans="1:19" x14ac:dyDescent="0.2">
      <c r="A17708" t="s">
        <v>36663</v>
      </c>
      <c r="B17708" t="s">
        <v>36450</v>
      </c>
      <c r="C17708" t="s">
        <v>316</v>
      </c>
      <c r="D17708" t="s">
        <v>1000</v>
      </c>
      <c r="E17708" s="23">
        <v>44866</v>
      </c>
      <c r="F17708">
        <v>2.5</v>
      </c>
      <c r="G17708">
        <v>4</v>
      </c>
      <c r="I17708">
        <v>3</v>
      </c>
      <c r="J17708">
        <v>13</v>
      </c>
      <c r="L17708">
        <v>22</v>
      </c>
      <c r="N17708">
        <v>3</v>
      </c>
      <c r="P17708">
        <v>0</v>
      </c>
      <c r="Q17708">
        <v>0</v>
      </c>
      <c r="S17708">
        <v>0</v>
      </c>
    </row>
    <row r="17709" spans="1:19" x14ac:dyDescent="0.2">
      <c r="A17709" t="s">
        <v>36664</v>
      </c>
      <c r="B17709" t="s">
        <v>36451</v>
      </c>
      <c r="C17709" t="s">
        <v>218</v>
      </c>
      <c r="D17709" t="s">
        <v>1000</v>
      </c>
      <c r="E17709" s="23">
        <v>44866</v>
      </c>
      <c r="F17709">
        <v>0</v>
      </c>
      <c r="G17709">
        <v>0</v>
      </c>
      <c r="I17709">
        <v>0</v>
      </c>
      <c r="J17709">
        <v>0</v>
      </c>
      <c r="L17709">
        <v>0</v>
      </c>
      <c r="N17709">
        <v>0</v>
      </c>
      <c r="P17709">
        <v>0</v>
      </c>
      <c r="Q17709">
        <v>0</v>
      </c>
      <c r="S17709">
        <v>0</v>
      </c>
    </row>
    <row r="17710" spans="1:19" x14ac:dyDescent="0.2">
      <c r="A17710" t="s">
        <v>36665</v>
      </c>
      <c r="B17710" t="s">
        <v>36452</v>
      </c>
      <c r="C17710" t="s">
        <v>202</v>
      </c>
      <c r="D17710" t="s">
        <v>1000</v>
      </c>
      <c r="E17710" s="23">
        <v>44866</v>
      </c>
      <c r="F17710">
        <v>3.5</v>
      </c>
      <c r="G17710">
        <v>5.5</v>
      </c>
      <c r="I17710">
        <v>50</v>
      </c>
      <c r="J17710">
        <v>36</v>
      </c>
      <c r="L17710">
        <v>58</v>
      </c>
      <c r="N17710">
        <v>50</v>
      </c>
      <c r="P17710">
        <v>0</v>
      </c>
      <c r="Q17710">
        <v>0</v>
      </c>
      <c r="S17710">
        <v>0</v>
      </c>
    </row>
    <row r="17711" spans="1:19" x14ac:dyDescent="0.2">
      <c r="A17711" t="s">
        <v>36666</v>
      </c>
      <c r="B17711" t="s">
        <v>36453</v>
      </c>
      <c r="C17711" t="s">
        <v>347</v>
      </c>
      <c r="D17711" t="s">
        <v>1000</v>
      </c>
      <c r="E17711" s="23">
        <v>44866</v>
      </c>
      <c r="F17711">
        <v>0</v>
      </c>
      <c r="G17711">
        <v>0</v>
      </c>
      <c r="I17711">
        <v>0</v>
      </c>
      <c r="J17711">
        <v>0</v>
      </c>
      <c r="L17711">
        <v>0</v>
      </c>
      <c r="N17711">
        <v>0</v>
      </c>
      <c r="P17711">
        <v>0</v>
      </c>
      <c r="Q17711">
        <v>0</v>
      </c>
      <c r="S17711">
        <v>0</v>
      </c>
    </row>
    <row r="17712" spans="1:19" x14ac:dyDescent="0.2">
      <c r="A17712" t="s">
        <v>36667</v>
      </c>
      <c r="B17712" t="s">
        <v>36454</v>
      </c>
      <c r="C17712" t="s">
        <v>224</v>
      </c>
      <c r="D17712" t="s">
        <v>1000</v>
      </c>
      <c r="E17712" s="23">
        <v>44866</v>
      </c>
      <c r="F17712">
        <v>0</v>
      </c>
      <c r="G17712">
        <v>0</v>
      </c>
      <c r="I17712">
        <v>0</v>
      </c>
      <c r="J17712">
        <v>0</v>
      </c>
      <c r="L17712">
        <v>0</v>
      </c>
      <c r="N17712">
        <v>0</v>
      </c>
      <c r="P17712">
        <v>0</v>
      </c>
      <c r="Q17712">
        <v>0</v>
      </c>
      <c r="S17712">
        <v>0</v>
      </c>
    </row>
    <row r="17713" spans="1:19" x14ac:dyDescent="0.2">
      <c r="A17713" t="s">
        <v>36668</v>
      </c>
      <c r="B17713" t="s">
        <v>36455</v>
      </c>
      <c r="C17713" t="s">
        <v>345</v>
      </c>
      <c r="D17713" t="s">
        <v>1000</v>
      </c>
      <c r="E17713" s="23">
        <v>44866</v>
      </c>
      <c r="F17713">
        <v>0</v>
      </c>
      <c r="G17713">
        <v>0</v>
      </c>
      <c r="I17713">
        <v>0</v>
      </c>
      <c r="J17713">
        <v>0</v>
      </c>
      <c r="L17713">
        <v>0</v>
      </c>
      <c r="N17713">
        <v>0</v>
      </c>
      <c r="P17713">
        <v>0</v>
      </c>
      <c r="Q17713">
        <v>0</v>
      </c>
      <c r="S17713">
        <v>0</v>
      </c>
    </row>
    <row r="17714" spans="1:19" x14ac:dyDescent="0.2">
      <c r="A17714" t="s">
        <v>36669</v>
      </c>
      <c r="B17714" t="s">
        <v>36456</v>
      </c>
      <c r="C17714" t="s">
        <v>226</v>
      </c>
      <c r="D17714" t="s">
        <v>1000</v>
      </c>
      <c r="E17714" s="23">
        <v>44866</v>
      </c>
      <c r="F17714">
        <v>4</v>
      </c>
      <c r="G17714">
        <v>4</v>
      </c>
      <c r="I17714">
        <v>32</v>
      </c>
      <c r="J17714">
        <v>56</v>
      </c>
      <c r="L17714">
        <v>56</v>
      </c>
      <c r="N17714">
        <v>32</v>
      </c>
      <c r="P17714">
        <v>0</v>
      </c>
      <c r="Q17714">
        <v>7</v>
      </c>
      <c r="S17714">
        <v>0</v>
      </c>
    </row>
    <row r="17715" spans="1:19" x14ac:dyDescent="0.2">
      <c r="A17715" t="s">
        <v>36670</v>
      </c>
      <c r="B17715" t="s">
        <v>36457</v>
      </c>
      <c r="C17715" t="s">
        <v>231</v>
      </c>
      <c r="D17715" t="s">
        <v>1000</v>
      </c>
      <c r="E17715" s="23">
        <v>44866</v>
      </c>
      <c r="F17715">
        <v>11.5</v>
      </c>
      <c r="G17715">
        <v>11.5</v>
      </c>
      <c r="I17715">
        <v>66</v>
      </c>
      <c r="J17715">
        <v>131</v>
      </c>
      <c r="L17715">
        <v>131</v>
      </c>
      <c r="N17715">
        <v>66</v>
      </c>
      <c r="P17715">
        <v>6</v>
      </c>
      <c r="Q17715">
        <v>6</v>
      </c>
      <c r="S17715">
        <v>0</v>
      </c>
    </row>
    <row r="17716" spans="1:19" x14ac:dyDescent="0.2">
      <c r="A17716" t="s">
        <v>36671</v>
      </c>
      <c r="B17716" t="s">
        <v>36458</v>
      </c>
      <c r="C17716" t="s">
        <v>216</v>
      </c>
      <c r="D17716" t="s">
        <v>1000</v>
      </c>
      <c r="E17716" s="23">
        <v>44866</v>
      </c>
      <c r="F17716">
        <v>8</v>
      </c>
      <c r="G17716">
        <v>8</v>
      </c>
      <c r="I17716">
        <v>48</v>
      </c>
      <c r="J17716">
        <v>80</v>
      </c>
      <c r="L17716">
        <v>80</v>
      </c>
      <c r="N17716">
        <v>44</v>
      </c>
      <c r="P17716">
        <v>5</v>
      </c>
      <c r="Q17716">
        <v>6</v>
      </c>
      <c r="S17716">
        <v>4</v>
      </c>
    </row>
    <row r="17717" spans="1:19" x14ac:dyDescent="0.2">
      <c r="A17717" t="s">
        <v>36672</v>
      </c>
      <c r="B17717" t="s">
        <v>36459</v>
      </c>
      <c r="C17717" t="s">
        <v>233</v>
      </c>
      <c r="D17717" t="s">
        <v>1000</v>
      </c>
      <c r="E17717" s="23">
        <v>44866</v>
      </c>
      <c r="F17717">
        <v>0</v>
      </c>
      <c r="G17717">
        <v>0</v>
      </c>
      <c r="I17717">
        <v>0</v>
      </c>
      <c r="J17717">
        <v>0</v>
      </c>
      <c r="L17717">
        <v>0</v>
      </c>
      <c r="N17717">
        <v>0</v>
      </c>
      <c r="P17717">
        <v>0</v>
      </c>
      <c r="Q17717">
        <v>0</v>
      </c>
      <c r="S17717">
        <v>0</v>
      </c>
    </row>
    <row r="17718" spans="1:19" x14ac:dyDescent="0.2">
      <c r="A17718" t="s">
        <v>36673</v>
      </c>
      <c r="B17718" t="s">
        <v>36460</v>
      </c>
      <c r="C17718" t="s">
        <v>36084</v>
      </c>
      <c r="D17718" t="s">
        <v>1000</v>
      </c>
      <c r="E17718" s="23">
        <v>44866</v>
      </c>
      <c r="F17718">
        <v>3</v>
      </c>
      <c r="G17718">
        <v>3</v>
      </c>
      <c r="I17718">
        <v>13</v>
      </c>
      <c r="J17718">
        <v>33</v>
      </c>
      <c r="L17718">
        <v>33</v>
      </c>
      <c r="N17718">
        <v>13</v>
      </c>
      <c r="P17718">
        <v>0</v>
      </c>
      <c r="Q17718">
        <v>0</v>
      </c>
      <c r="S17718">
        <v>0</v>
      </c>
    </row>
    <row r="17719" spans="1:19" x14ac:dyDescent="0.2">
      <c r="A17719" t="s">
        <v>36674</v>
      </c>
      <c r="B17719" t="s">
        <v>36461</v>
      </c>
      <c r="C17719" t="s">
        <v>219</v>
      </c>
      <c r="D17719" t="s">
        <v>1000</v>
      </c>
      <c r="E17719" s="23">
        <v>44866</v>
      </c>
      <c r="F17719">
        <v>0</v>
      </c>
      <c r="G17719">
        <v>0</v>
      </c>
      <c r="I17719">
        <v>0</v>
      </c>
      <c r="J17719">
        <v>0</v>
      </c>
      <c r="L17719">
        <v>0</v>
      </c>
      <c r="N17719">
        <v>0</v>
      </c>
      <c r="P17719">
        <v>0</v>
      </c>
      <c r="Q17719">
        <v>0</v>
      </c>
      <c r="S17719">
        <v>0</v>
      </c>
    </row>
    <row r="17720" spans="1:19" x14ac:dyDescent="0.2">
      <c r="A17720" t="s">
        <v>36675</v>
      </c>
      <c r="B17720" t="s">
        <v>36462</v>
      </c>
      <c r="C17720" t="s">
        <v>340</v>
      </c>
      <c r="D17720" t="s">
        <v>1000</v>
      </c>
      <c r="E17720" s="23">
        <v>44866</v>
      </c>
      <c r="F17720">
        <v>0</v>
      </c>
      <c r="G17720">
        <v>3</v>
      </c>
      <c r="I17720">
        <v>8</v>
      </c>
      <c r="J17720">
        <v>0</v>
      </c>
      <c r="L17720">
        <v>33</v>
      </c>
      <c r="N17720">
        <v>8</v>
      </c>
      <c r="P17720">
        <v>1</v>
      </c>
      <c r="Q17720">
        <v>1</v>
      </c>
      <c r="S17720">
        <v>0</v>
      </c>
    </row>
    <row r="17721" spans="1:19" x14ac:dyDescent="0.2">
      <c r="A17721" t="s">
        <v>36676</v>
      </c>
      <c r="B17721" t="s">
        <v>36463</v>
      </c>
      <c r="C17721" t="s">
        <v>350</v>
      </c>
      <c r="D17721" t="s">
        <v>1000</v>
      </c>
      <c r="E17721" s="23">
        <v>44866</v>
      </c>
      <c r="F17721">
        <v>0</v>
      </c>
      <c r="G17721">
        <v>0</v>
      </c>
      <c r="I17721">
        <v>0</v>
      </c>
      <c r="J17721">
        <v>0</v>
      </c>
      <c r="L17721">
        <v>0</v>
      </c>
      <c r="N17721">
        <v>0</v>
      </c>
      <c r="P17721">
        <v>0</v>
      </c>
      <c r="Q17721">
        <v>0</v>
      </c>
      <c r="S17721">
        <v>0</v>
      </c>
    </row>
    <row r="17722" spans="1:19" x14ac:dyDescent="0.2">
      <c r="A17722" t="s">
        <v>36677</v>
      </c>
      <c r="B17722" t="s">
        <v>36464</v>
      </c>
      <c r="C17722" t="s">
        <v>351</v>
      </c>
      <c r="D17722" t="s">
        <v>1000</v>
      </c>
      <c r="E17722" s="23">
        <v>44866</v>
      </c>
      <c r="F17722">
        <v>0</v>
      </c>
      <c r="G17722">
        <v>0</v>
      </c>
      <c r="I17722">
        <v>0</v>
      </c>
      <c r="J17722">
        <v>0</v>
      </c>
      <c r="L17722">
        <v>0</v>
      </c>
      <c r="N17722">
        <v>0</v>
      </c>
      <c r="P17722">
        <v>0</v>
      </c>
      <c r="Q17722">
        <v>0</v>
      </c>
      <c r="S17722">
        <v>0</v>
      </c>
    </row>
    <row r="17723" spans="1:19" x14ac:dyDescent="0.2">
      <c r="A17723" t="s">
        <v>36678</v>
      </c>
      <c r="B17723" t="s">
        <v>36465</v>
      </c>
      <c r="C17723" t="s">
        <v>352</v>
      </c>
      <c r="D17723" t="s">
        <v>1000</v>
      </c>
      <c r="E17723" s="23">
        <v>44866</v>
      </c>
      <c r="F17723">
        <v>0</v>
      </c>
      <c r="G17723">
        <v>0</v>
      </c>
      <c r="I17723">
        <v>0</v>
      </c>
      <c r="J17723">
        <v>0</v>
      </c>
      <c r="L17723">
        <v>0</v>
      </c>
      <c r="N17723">
        <v>0</v>
      </c>
      <c r="P17723">
        <v>0</v>
      </c>
      <c r="Q17723">
        <v>0</v>
      </c>
      <c r="S17723">
        <v>0</v>
      </c>
    </row>
    <row r="17724" spans="1:19" x14ac:dyDescent="0.2">
      <c r="A17724" t="s">
        <v>36679</v>
      </c>
      <c r="B17724" t="s">
        <v>36466</v>
      </c>
      <c r="C17724" t="s">
        <v>353</v>
      </c>
      <c r="D17724" t="s">
        <v>1000</v>
      </c>
      <c r="E17724" s="23">
        <v>44866</v>
      </c>
      <c r="F17724">
        <v>0</v>
      </c>
      <c r="G17724">
        <v>0</v>
      </c>
      <c r="I17724">
        <v>0</v>
      </c>
      <c r="J17724">
        <v>0</v>
      </c>
      <c r="L17724">
        <v>0</v>
      </c>
      <c r="N17724">
        <v>0</v>
      </c>
      <c r="P17724">
        <v>0</v>
      </c>
      <c r="Q17724">
        <v>0</v>
      </c>
      <c r="S17724">
        <v>0</v>
      </c>
    </row>
    <row r="17725" spans="1:19" x14ac:dyDescent="0.2">
      <c r="A17725" t="s">
        <v>36680</v>
      </c>
      <c r="B17725" t="s">
        <v>36467</v>
      </c>
      <c r="C17725" t="s">
        <v>386</v>
      </c>
      <c r="D17725" t="s">
        <v>1000</v>
      </c>
      <c r="E17725" s="23">
        <v>44866</v>
      </c>
      <c r="F17725">
        <v>0</v>
      </c>
      <c r="G17725">
        <v>0</v>
      </c>
      <c r="I17725">
        <v>0</v>
      </c>
      <c r="J17725">
        <v>0</v>
      </c>
      <c r="L17725">
        <v>0</v>
      </c>
      <c r="N17725">
        <v>0</v>
      </c>
      <c r="P17725">
        <v>0</v>
      </c>
      <c r="Q17725">
        <v>0</v>
      </c>
      <c r="S17725">
        <v>0</v>
      </c>
    </row>
    <row r="17726" spans="1:19" x14ac:dyDescent="0.2">
      <c r="A17726" t="s">
        <v>36681</v>
      </c>
      <c r="B17726" t="s">
        <v>36468</v>
      </c>
      <c r="C17726" t="s">
        <v>354</v>
      </c>
      <c r="D17726" t="s">
        <v>1000</v>
      </c>
      <c r="E17726" s="23">
        <v>44866</v>
      </c>
      <c r="F17726">
        <v>1</v>
      </c>
      <c r="G17726">
        <v>2</v>
      </c>
      <c r="I17726">
        <v>3</v>
      </c>
      <c r="J17726">
        <v>6</v>
      </c>
      <c r="L17726">
        <v>11</v>
      </c>
      <c r="N17726">
        <v>3</v>
      </c>
      <c r="P17726">
        <v>0</v>
      </c>
      <c r="Q17726">
        <v>0</v>
      </c>
      <c r="S17726">
        <v>0</v>
      </c>
    </row>
    <row r="17727" spans="1:19" x14ac:dyDescent="0.2">
      <c r="A17727" t="s">
        <v>36682</v>
      </c>
      <c r="B17727" t="s">
        <v>36469</v>
      </c>
      <c r="C17727" t="s">
        <v>355</v>
      </c>
      <c r="D17727" t="s">
        <v>1000</v>
      </c>
      <c r="E17727" s="23">
        <v>44866</v>
      </c>
      <c r="F17727">
        <v>1</v>
      </c>
      <c r="G17727">
        <v>2</v>
      </c>
      <c r="I17727">
        <v>4</v>
      </c>
      <c r="J17727">
        <v>5</v>
      </c>
      <c r="L17727">
        <v>11</v>
      </c>
      <c r="N17727">
        <v>4</v>
      </c>
      <c r="P17727">
        <v>0</v>
      </c>
      <c r="Q17727">
        <v>0</v>
      </c>
      <c r="S17727">
        <v>0</v>
      </c>
    </row>
    <row r="17728" spans="1:19" x14ac:dyDescent="0.2">
      <c r="A17728" t="s">
        <v>36683</v>
      </c>
      <c r="B17728" t="s">
        <v>36470</v>
      </c>
      <c r="C17728" t="s">
        <v>35967</v>
      </c>
      <c r="D17728" t="s">
        <v>1002</v>
      </c>
      <c r="E17728" s="23">
        <v>44866</v>
      </c>
      <c r="F17728">
        <v>0.5</v>
      </c>
      <c r="G17728">
        <v>0.5</v>
      </c>
      <c r="I17728">
        <v>0</v>
      </c>
      <c r="J17728">
        <v>2</v>
      </c>
      <c r="L17728">
        <v>2</v>
      </c>
      <c r="N17728">
        <v>0</v>
      </c>
      <c r="P17728">
        <v>0</v>
      </c>
      <c r="Q17728">
        <v>0</v>
      </c>
      <c r="S17728">
        <v>0</v>
      </c>
    </row>
    <row r="17729" spans="1:19" x14ac:dyDescent="0.2">
      <c r="A17729" t="s">
        <v>36684</v>
      </c>
      <c r="B17729" t="s">
        <v>36471</v>
      </c>
      <c r="C17729" t="s">
        <v>35970</v>
      </c>
      <c r="D17729" t="s">
        <v>1002</v>
      </c>
      <c r="E17729" s="23">
        <v>44866</v>
      </c>
      <c r="F17729">
        <v>1.5</v>
      </c>
      <c r="G17729">
        <v>1.5</v>
      </c>
      <c r="I17729">
        <v>0</v>
      </c>
      <c r="J17729">
        <v>6</v>
      </c>
      <c r="L17729">
        <v>6</v>
      </c>
      <c r="N17729">
        <v>0</v>
      </c>
      <c r="P17729">
        <v>0</v>
      </c>
      <c r="Q17729">
        <v>0</v>
      </c>
      <c r="S17729">
        <v>0</v>
      </c>
    </row>
    <row r="17730" spans="1:19" x14ac:dyDescent="0.2">
      <c r="A17730" t="s">
        <v>36685</v>
      </c>
      <c r="B17730" t="s">
        <v>36472</v>
      </c>
      <c r="C17730" t="s">
        <v>35973</v>
      </c>
      <c r="D17730" t="s">
        <v>1002</v>
      </c>
      <c r="E17730" s="23">
        <v>44866</v>
      </c>
      <c r="F17730">
        <v>1</v>
      </c>
      <c r="G17730">
        <v>1</v>
      </c>
      <c r="I17730">
        <v>1</v>
      </c>
      <c r="J17730">
        <v>4</v>
      </c>
      <c r="L17730">
        <v>4</v>
      </c>
      <c r="N17730">
        <v>0</v>
      </c>
      <c r="P17730">
        <v>0</v>
      </c>
      <c r="Q17730">
        <v>0</v>
      </c>
      <c r="S17730">
        <v>1</v>
      </c>
    </row>
    <row r="17731" spans="1:19" x14ac:dyDescent="0.2">
      <c r="A17731" t="s">
        <v>36686</v>
      </c>
      <c r="B17731" t="s">
        <v>36473</v>
      </c>
      <c r="C17731" t="s">
        <v>35976</v>
      </c>
      <c r="D17731" t="s">
        <v>1002</v>
      </c>
      <c r="E17731" s="23">
        <v>44866</v>
      </c>
      <c r="F17731">
        <v>0.5</v>
      </c>
      <c r="G17731">
        <v>0.5</v>
      </c>
      <c r="I17731">
        <v>0</v>
      </c>
      <c r="J17731">
        <v>2</v>
      </c>
      <c r="L17731">
        <v>2</v>
      </c>
      <c r="N17731">
        <v>0</v>
      </c>
      <c r="P17731">
        <v>0</v>
      </c>
      <c r="Q17731">
        <v>0</v>
      </c>
      <c r="S17731">
        <v>0</v>
      </c>
    </row>
    <row r="17732" spans="1:19" x14ac:dyDescent="0.2">
      <c r="A17732" t="s">
        <v>36687</v>
      </c>
      <c r="B17732" t="s">
        <v>36474</v>
      </c>
      <c r="C17732" t="s">
        <v>35979</v>
      </c>
      <c r="D17732" t="s">
        <v>1002</v>
      </c>
      <c r="E17732" s="23">
        <v>44866</v>
      </c>
      <c r="F17732">
        <v>0.5</v>
      </c>
      <c r="G17732">
        <v>0.5</v>
      </c>
      <c r="I17732">
        <v>0</v>
      </c>
      <c r="J17732">
        <v>2</v>
      </c>
      <c r="L17732">
        <v>2</v>
      </c>
      <c r="N17732">
        <v>0</v>
      </c>
      <c r="P17732">
        <v>0</v>
      </c>
      <c r="Q17732">
        <v>0</v>
      </c>
      <c r="S17732">
        <v>0</v>
      </c>
    </row>
    <row r="17733" spans="1:19" x14ac:dyDescent="0.2">
      <c r="A17733" t="s">
        <v>36688</v>
      </c>
      <c r="B17733" t="s">
        <v>36475</v>
      </c>
      <c r="C17733" t="s">
        <v>228</v>
      </c>
      <c r="D17733" t="s">
        <v>1002</v>
      </c>
      <c r="E17733" s="23">
        <v>44866</v>
      </c>
      <c r="F17733">
        <v>0</v>
      </c>
      <c r="G17733">
        <v>0</v>
      </c>
      <c r="I17733">
        <v>0</v>
      </c>
      <c r="J17733">
        <v>0</v>
      </c>
      <c r="L17733">
        <v>0</v>
      </c>
      <c r="N17733">
        <v>0</v>
      </c>
      <c r="P17733">
        <v>0</v>
      </c>
      <c r="Q17733">
        <v>0</v>
      </c>
      <c r="S17733">
        <v>0</v>
      </c>
    </row>
    <row r="17734" spans="1:19" x14ac:dyDescent="0.2">
      <c r="A17734" t="s">
        <v>36689</v>
      </c>
      <c r="B17734" t="s">
        <v>36476</v>
      </c>
      <c r="C17734" t="s">
        <v>211</v>
      </c>
      <c r="D17734" t="s">
        <v>1002</v>
      </c>
      <c r="E17734" s="23">
        <v>44866</v>
      </c>
      <c r="F17734">
        <v>0</v>
      </c>
      <c r="G17734">
        <v>0</v>
      </c>
      <c r="I17734">
        <v>0</v>
      </c>
      <c r="J17734">
        <v>0</v>
      </c>
      <c r="L17734">
        <v>0</v>
      </c>
      <c r="N17734">
        <v>0</v>
      </c>
      <c r="P17734">
        <v>0</v>
      </c>
      <c r="Q17734">
        <v>0</v>
      </c>
      <c r="S17734">
        <v>0</v>
      </c>
    </row>
    <row r="17735" spans="1:19" x14ac:dyDescent="0.2">
      <c r="A17735" t="s">
        <v>36690</v>
      </c>
      <c r="B17735" t="s">
        <v>36477</v>
      </c>
      <c r="C17735" t="s">
        <v>213</v>
      </c>
      <c r="D17735" t="s">
        <v>1002</v>
      </c>
      <c r="E17735" s="23">
        <v>44866</v>
      </c>
      <c r="F17735">
        <v>0</v>
      </c>
      <c r="G17735">
        <v>0</v>
      </c>
      <c r="I17735">
        <v>0</v>
      </c>
      <c r="J17735">
        <v>0</v>
      </c>
      <c r="L17735">
        <v>0</v>
      </c>
      <c r="N17735">
        <v>0</v>
      </c>
      <c r="P17735">
        <v>0</v>
      </c>
      <c r="Q17735">
        <v>0</v>
      </c>
      <c r="S17735">
        <v>0</v>
      </c>
    </row>
    <row r="17736" spans="1:19" x14ac:dyDescent="0.2">
      <c r="A17736" t="s">
        <v>36691</v>
      </c>
      <c r="B17736" t="s">
        <v>36478</v>
      </c>
      <c r="C17736" t="s">
        <v>229</v>
      </c>
      <c r="D17736" t="s">
        <v>1002</v>
      </c>
      <c r="E17736" s="23">
        <v>44866</v>
      </c>
      <c r="F17736">
        <v>0</v>
      </c>
      <c r="G17736">
        <v>0</v>
      </c>
      <c r="I17736">
        <v>0</v>
      </c>
      <c r="J17736">
        <v>0</v>
      </c>
      <c r="L17736">
        <v>0</v>
      </c>
      <c r="N17736">
        <v>0</v>
      </c>
      <c r="P17736">
        <v>0</v>
      </c>
      <c r="Q17736">
        <v>0</v>
      </c>
      <c r="S17736">
        <v>0</v>
      </c>
    </row>
    <row r="17737" spans="1:19" x14ac:dyDescent="0.2">
      <c r="A17737" t="s">
        <v>36692</v>
      </c>
      <c r="B17737" t="s">
        <v>36479</v>
      </c>
      <c r="C17737" t="s">
        <v>1051</v>
      </c>
      <c r="D17737" t="s">
        <v>1002</v>
      </c>
      <c r="E17737" s="23">
        <v>44866</v>
      </c>
      <c r="F17737">
        <v>0</v>
      </c>
      <c r="G17737">
        <v>0</v>
      </c>
      <c r="I17737">
        <v>0</v>
      </c>
      <c r="J17737">
        <v>0</v>
      </c>
      <c r="L17737">
        <v>0</v>
      </c>
      <c r="N17737">
        <v>0</v>
      </c>
      <c r="P17737">
        <v>0</v>
      </c>
      <c r="Q17737">
        <v>0</v>
      </c>
      <c r="S17737">
        <v>0</v>
      </c>
    </row>
    <row r="17738" spans="1:19" x14ac:dyDescent="0.2">
      <c r="A17738" t="s">
        <v>36693</v>
      </c>
      <c r="B17738" t="s">
        <v>36480</v>
      </c>
      <c r="C17738" t="s">
        <v>1049</v>
      </c>
      <c r="D17738" t="s">
        <v>1002</v>
      </c>
      <c r="E17738" s="23">
        <v>44866</v>
      </c>
      <c r="F17738">
        <v>0</v>
      </c>
      <c r="G17738">
        <v>0</v>
      </c>
      <c r="I17738">
        <v>0</v>
      </c>
      <c r="J17738">
        <v>0</v>
      </c>
      <c r="L17738">
        <v>0</v>
      </c>
      <c r="N17738">
        <v>0</v>
      </c>
      <c r="P17738">
        <v>0</v>
      </c>
      <c r="Q17738">
        <v>0</v>
      </c>
      <c r="S17738">
        <v>0</v>
      </c>
    </row>
    <row r="17739" spans="1:19" x14ac:dyDescent="0.2">
      <c r="A17739" t="s">
        <v>36694</v>
      </c>
      <c r="B17739" t="s">
        <v>36481</v>
      </c>
      <c r="C17739" t="s">
        <v>25343</v>
      </c>
      <c r="D17739" t="s">
        <v>1002</v>
      </c>
      <c r="E17739" s="23">
        <v>44866</v>
      </c>
      <c r="F17739">
        <v>0</v>
      </c>
      <c r="G17739">
        <v>0</v>
      </c>
      <c r="I17739">
        <v>0</v>
      </c>
      <c r="J17739">
        <v>0</v>
      </c>
      <c r="L17739">
        <v>0</v>
      </c>
      <c r="N17739">
        <v>0</v>
      </c>
      <c r="P17739">
        <v>0</v>
      </c>
      <c r="Q17739">
        <v>0</v>
      </c>
      <c r="S17739">
        <v>0</v>
      </c>
    </row>
    <row r="17740" spans="1:19" x14ac:dyDescent="0.2">
      <c r="A17740" t="s">
        <v>36695</v>
      </c>
      <c r="B17740" t="s">
        <v>36482</v>
      </c>
      <c r="C17740" t="s">
        <v>25698</v>
      </c>
      <c r="D17740" t="s">
        <v>1002</v>
      </c>
      <c r="E17740" s="23">
        <v>44866</v>
      </c>
      <c r="F17740">
        <v>2</v>
      </c>
      <c r="G17740">
        <v>2</v>
      </c>
      <c r="I17740">
        <v>10</v>
      </c>
      <c r="J17740">
        <v>12</v>
      </c>
      <c r="L17740">
        <v>11</v>
      </c>
      <c r="N17740">
        <v>10</v>
      </c>
      <c r="P17740">
        <v>1</v>
      </c>
      <c r="Q17740">
        <v>1</v>
      </c>
      <c r="S17740">
        <v>0</v>
      </c>
    </row>
    <row r="17741" spans="1:19" x14ac:dyDescent="0.2">
      <c r="A17741" t="s">
        <v>36696</v>
      </c>
      <c r="B17741" t="s">
        <v>36483</v>
      </c>
      <c r="C17741" t="s">
        <v>959</v>
      </c>
      <c r="D17741" t="s">
        <v>1002</v>
      </c>
      <c r="E17741" s="23">
        <v>44866</v>
      </c>
      <c r="F17741">
        <v>0</v>
      </c>
      <c r="G17741">
        <v>0</v>
      </c>
      <c r="I17741">
        <v>0</v>
      </c>
      <c r="J17741">
        <v>0</v>
      </c>
      <c r="L17741">
        <v>0</v>
      </c>
      <c r="N17741">
        <v>0</v>
      </c>
      <c r="P17741">
        <v>0</v>
      </c>
      <c r="Q17741">
        <v>0</v>
      </c>
      <c r="S17741">
        <v>0</v>
      </c>
    </row>
    <row r="17742" spans="1:19" x14ac:dyDescent="0.2">
      <c r="A17742" t="s">
        <v>36697</v>
      </c>
      <c r="B17742" t="s">
        <v>36484</v>
      </c>
      <c r="C17742" t="s">
        <v>205</v>
      </c>
      <c r="D17742" t="s">
        <v>1002</v>
      </c>
      <c r="E17742" s="23">
        <v>44866</v>
      </c>
      <c r="F17742">
        <v>0</v>
      </c>
      <c r="G17742">
        <v>0</v>
      </c>
      <c r="I17742">
        <v>0</v>
      </c>
      <c r="J17742">
        <v>0</v>
      </c>
      <c r="L17742">
        <v>0</v>
      </c>
      <c r="N17742">
        <v>0</v>
      </c>
      <c r="P17742">
        <v>0</v>
      </c>
      <c r="Q17742">
        <v>0</v>
      </c>
      <c r="S17742">
        <v>0</v>
      </c>
    </row>
    <row r="17743" spans="1:19" x14ac:dyDescent="0.2">
      <c r="A17743" t="s">
        <v>36698</v>
      </c>
      <c r="B17743" t="s">
        <v>36485</v>
      </c>
      <c r="C17743" t="s">
        <v>384</v>
      </c>
      <c r="D17743" t="s">
        <v>1002</v>
      </c>
      <c r="E17743" s="23">
        <v>44866</v>
      </c>
      <c r="F17743">
        <v>0</v>
      </c>
      <c r="G17743">
        <v>0</v>
      </c>
      <c r="I17743">
        <v>0</v>
      </c>
      <c r="J17743">
        <v>0</v>
      </c>
      <c r="L17743">
        <v>0</v>
      </c>
      <c r="N17743">
        <v>0</v>
      </c>
      <c r="P17743">
        <v>0</v>
      </c>
      <c r="Q17743">
        <v>0</v>
      </c>
      <c r="S17743">
        <v>0</v>
      </c>
    </row>
    <row r="17744" spans="1:19" x14ac:dyDescent="0.2">
      <c r="A17744" t="s">
        <v>36699</v>
      </c>
      <c r="B17744" t="s">
        <v>36486</v>
      </c>
      <c r="C17744" t="s">
        <v>210</v>
      </c>
      <c r="D17744" t="s">
        <v>1002</v>
      </c>
      <c r="E17744" s="23">
        <v>44866</v>
      </c>
      <c r="F17744">
        <v>0</v>
      </c>
      <c r="G17744">
        <v>0</v>
      </c>
      <c r="I17744">
        <v>0</v>
      </c>
      <c r="J17744">
        <v>0</v>
      </c>
      <c r="L17744">
        <v>0</v>
      </c>
      <c r="N17744">
        <v>0</v>
      </c>
      <c r="P17744">
        <v>0</v>
      </c>
      <c r="Q17744">
        <v>0</v>
      </c>
      <c r="S17744">
        <v>0</v>
      </c>
    </row>
    <row r="17745" spans="1:19" x14ac:dyDescent="0.2">
      <c r="A17745" t="s">
        <v>36700</v>
      </c>
      <c r="B17745" t="s">
        <v>36487</v>
      </c>
      <c r="C17745" t="s">
        <v>215</v>
      </c>
      <c r="D17745" t="s">
        <v>1002</v>
      </c>
      <c r="E17745" s="23">
        <v>44866</v>
      </c>
      <c r="F17745">
        <v>6</v>
      </c>
      <c r="G17745">
        <v>6</v>
      </c>
      <c r="I17745">
        <v>23</v>
      </c>
      <c r="J17745">
        <v>36</v>
      </c>
      <c r="L17745">
        <v>35</v>
      </c>
      <c r="N17745">
        <v>20</v>
      </c>
      <c r="P17745">
        <v>3</v>
      </c>
      <c r="Q17745">
        <v>5</v>
      </c>
      <c r="S17745">
        <v>3</v>
      </c>
    </row>
    <row r="17746" spans="1:19" x14ac:dyDescent="0.2">
      <c r="A17746" t="s">
        <v>36701</v>
      </c>
      <c r="B17746" t="s">
        <v>36488</v>
      </c>
      <c r="C17746" t="s">
        <v>960</v>
      </c>
      <c r="D17746" t="s">
        <v>1002</v>
      </c>
      <c r="E17746" s="23">
        <v>44866</v>
      </c>
      <c r="F17746">
        <v>0</v>
      </c>
      <c r="G17746">
        <v>0</v>
      </c>
      <c r="I17746">
        <v>0</v>
      </c>
      <c r="J17746">
        <v>0</v>
      </c>
      <c r="L17746">
        <v>0</v>
      </c>
      <c r="N17746">
        <v>0</v>
      </c>
      <c r="P17746">
        <v>0</v>
      </c>
      <c r="Q17746">
        <v>0</v>
      </c>
      <c r="S17746">
        <v>0</v>
      </c>
    </row>
    <row r="17747" spans="1:19" x14ac:dyDescent="0.2">
      <c r="A17747" t="s">
        <v>36702</v>
      </c>
      <c r="B17747" t="s">
        <v>36489</v>
      </c>
      <c r="C17747" t="s">
        <v>961</v>
      </c>
      <c r="D17747" t="s">
        <v>1002</v>
      </c>
      <c r="E17747" s="23">
        <v>44866</v>
      </c>
      <c r="F17747">
        <v>3</v>
      </c>
      <c r="G17747">
        <v>4</v>
      </c>
      <c r="I17747">
        <v>10</v>
      </c>
      <c r="J17747">
        <v>15</v>
      </c>
      <c r="L17747">
        <v>20</v>
      </c>
      <c r="N17747">
        <v>10</v>
      </c>
      <c r="P17747">
        <v>1</v>
      </c>
      <c r="Q17747">
        <v>2</v>
      </c>
      <c r="S17747">
        <v>0</v>
      </c>
    </row>
    <row r="17748" spans="1:19" x14ac:dyDescent="0.2">
      <c r="A17748" t="s">
        <v>36703</v>
      </c>
      <c r="B17748" t="s">
        <v>36490</v>
      </c>
      <c r="C17748" t="s">
        <v>221</v>
      </c>
      <c r="D17748" t="s">
        <v>1002</v>
      </c>
      <c r="E17748" s="23">
        <v>44866</v>
      </c>
      <c r="F17748">
        <v>0</v>
      </c>
      <c r="G17748">
        <v>0</v>
      </c>
      <c r="I17748">
        <v>0</v>
      </c>
      <c r="J17748">
        <v>0</v>
      </c>
      <c r="L17748">
        <v>0</v>
      </c>
      <c r="N17748">
        <v>0</v>
      </c>
      <c r="P17748">
        <v>0</v>
      </c>
      <c r="Q17748">
        <v>0</v>
      </c>
      <c r="S17748">
        <v>0</v>
      </c>
    </row>
    <row r="17749" spans="1:19" x14ac:dyDescent="0.2">
      <c r="A17749" t="s">
        <v>36704</v>
      </c>
      <c r="B17749" t="s">
        <v>36491</v>
      </c>
      <c r="C17749" t="s">
        <v>222</v>
      </c>
      <c r="D17749" t="s">
        <v>1002</v>
      </c>
      <c r="E17749" s="23">
        <v>44866</v>
      </c>
      <c r="F17749">
        <v>0</v>
      </c>
      <c r="G17749">
        <v>0</v>
      </c>
      <c r="I17749">
        <v>0</v>
      </c>
      <c r="J17749">
        <v>0</v>
      </c>
      <c r="L17749">
        <v>0</v>
      </c>
      <c r="N17749">
        <v>0</v>
      </c>
      <c r="P17749">
        <v>0</v>
      </c>
      <c r="Q17749">
        <v>0</v>
      </c>
      <c r="S17749">
        <v>0</v>
      </c>
    </row>
    <row r="17750" spans="1:19" x14ac:dyDescent="0.2">
      <c r="A17750" t="s">
        <v>36705</v>
      </c>
      <c r="B17750" t="s">
        <v>36492</v>
      </c>
      <c r="C17750" t="s">
        <v>25359</v>
      </c>
      <c r="D17750" t="s">
        <v>1002</v>
      </c>
      <c r="E17750" s="23">
        <v>44866</v>
      </c>
      <c r="F17750">
        <v>0</v>
      </c>
      <c r="G17750">
        <v>0</v>
      </c>
      <c r="I17750">
        <v>0</v>
      </c>
      <c r="J17750">
        <v>0</v>
      </c>
      <c r="L17750">
        <v>0</v>
      </c>
      <c r="N17750">
        <v>0</v>
      </c>
      <c r="P17750">
        <v>0</v>
      </c>
      <c r="Q17750">
        <v>0</v>
      </c>
      <c r="S17750">
        <v>0</v>
      </c>
    </row>
    <row r="17751" spans="1:19" x14ac:dyDescent="0.2">
      <c r="A17751" t="s">
        <v>36706</v>
      </c>
      <c r="B17751" t="s">
        <v>36493</v>
      </c>
      <c r="C17751" t="s">
        <v>36046</v>
      </c>
      <c r="D17751" t="s">
        <v>1002</v>
      </c>
      <c r="E17751" s="23">
        <v>44866</v>
      </c>
      <c r="F17751">
        <v>2</v>
      </c>
      <c r="G17751">
        <v>2</v>
      </c>
      <c r="I17751">
        <v>1</v>
      </c>
      <c r="J17751">
        <v>11</v>
      </c>
      <c r="L17751">
        <v>11</v>
      </c>
      <c r="N17751">
        <v>1</v>
      </c>
      <c r="P17751">
        <v>0</v>
      </c>
      <c r="Q17751">
        <v>0</v>
      </c>
      <c r="S17751">
        <v>0</v>
      </c>
    </row>
    <row r="17752" spans="1:19" x14ac:dyDescent="0.2">
      <c r="A17752" t="s">
        <v>36707</v>
      </c>
      <c r="B17752" t="s">
        <v>36494</v>
      </c>
      <c r="C17752" t="s">
        <v>36049</v>
      </c>
      <c r="D17752" t="s">
        <v>1002</v>
      </c>
      <c r="E17752" s="23">
        <v>44866</v>
      </c>
      <c r="F17752">
        <v>1.5</v>
      </c>
      <c r="G17752">
        <v>1.5</v>
      </c>
      <c r="I17752">
        <v>1</v>
      </c>
      <c r="J17752">
        <v>7</v>
      </c>
      <c r="L17752">
        <v>7</v>
      </c>
      <c r="N17752">
        <v>1</v>
      </c>
      <c r="P17752">
        <v>0</v>
      </c>
      <c r="Q17752">
        <v>0</v>
      </c>
      <c r="S17752">
        <v>0</v>
      </c>
    </row>
    <row r="17753" spans="1:19" x14ac:dyDescent="0.2">
      <c r="A17753" t="s">
        <v>36708</v>
      </c>
      <c r="B17753" t="s">
        <v>36495</v>
      </c>
      <c r="C17753" t="s">
        <v>200</v>
      </c>
      <c r="D17753" t="s">
        <v>1002</v>
      </c>
      <c r="E17753" s="23">
        <v>44866</v>
      </c>
      <c r="F17753">
        <v>0</v>
      </c>
      <c r="G17753">
        <v>0</v>
      </c>
      <c r="I17753">
        <v>0</v>
      </c>
      <c r="J17753">
        <v>0</v>
      </c>
      <c r="L17753">
        <v>0</v>
      </c>
      <c r="N17753">
        <v>0</v>
      </c>
      <c r="P17753">
        <v>0</v>
      </c>
      <c r="Q17753">
        <v>0</v>
      </c>
      <c r="S17753">
        <v>0</v>
      </c>
    </row>
    <row r="17754" spans="1:19" x14ac:dyDescent="0.2">
      <c r="A17754" t="s">
        <v>36709</v>
      </c>
      <c r="B17754" t="s">
        <v>36496</v>
      </c>
      <c r="C17754" t="s">
        <v>204</v>
      </c>
      <c r="D17754" t="s">
        <v>1002</v>
      </c>
      <c r="E17754" s="23">
        <v>44866</v>
      </c>
      <c r="F17754">
        <v>0</v>
      </c>
      <c r="G17754">
        <v>0</v>
      </c>
      <c r="I17754">
        <v>0</v>
      </c>
      <c r="J17754">
        <v>0</v>
      </c>
      <c r="L17754">
        <v>0</v>
      </c>
      <c r="N17754">
        <v>0</v>
      </c>
      <c r="P17754">
        <v>0</v>
      </c>
      <c r="Q17754">
        <v>0</v>
      </c>
      <c r="S17754">
        <v>0</v>
      </c>
    </row>
    <row r="17755" spans="1:19" x14ac:dyDescent="0.2">
      <c r="A17755" t="s">
        <v>36710</v>
      </c>
      <c r="B17755" t="s">
        <v>36497</v>
      </c>
      <c r="C17755" t="s">
        <v>385</v>
      </c>
      <c r="D17755" t="s">
        <v>1002</v>
      </c>
      <c r="E17755" s="23">
        <v>44866</v>
      </c>
      <c r="F17755">
        <v>0</v>
      </c>
      <c r="G17755">
        <v>0</v>
      </c>
      <c r="I17755">
        <v>0</v>
      </c>
      <c r="J17755">
        <v>0</v>
      </c>
      <c r="L17755">
        <v>0</v>
      </c>
      <c r="N17755">
        <v>0</v>
      </c>
      <c r="P17755">
        <v>0</v>
      </c>
      <c r="Q17755">
        <v>0</v>
      </c>
      <c r="S17755">
        <v>0</v>
      </c>
    </row>
    <row r="17756" spans="1:19" x14ac:dyDescent="0.2">
      <c r="A17756" t="s">
        <v>36711</v>
      </c>
      <c r="B17756" t="s">
        <v>36498</v>
      </c>
      <c r="C17756" t="s">
        <v>208</v>
      </c>
      <c r="D17756" t="s">
        <v>1002</v>
      </c>
      <c r="E17756" s="23">
        <v>44866</v>
      </c>
      <c r="F17756">
        <v>4.5</v>
      </c>
      <c r="G17756">
        <v>4.5</v>
      </c>
      <c r="I17756">
        <v>14</v>
      </c>
      <c r="J17756">
        <v>24</v>
      </c>
      <c r="L17756">
        <v>24</v>
      </c>
      <c r="N17756">
        <v>14</v>
      </c>
      <c r="P17756">
        <v>0</v>
      </c>
      <c r="Q17756">
        <v>4</v>
      </c>
      <c r="S17756">
        <v>0</v>
      </c>
    </row>
    <row r="17757" spans="1:19" x14ac:dyDescent="0.2">
      <c r="A17757" t="s">
        <v>36712</v>
      </c>
      <c r="B17757" t="s">
        <v>36499</v>
      </c>
      <c r="C17757" t="s">
        <v>900</v>
      </c>
      <c r="D17757" t="s">
        <v>1002</v>
      </c>
      <c r="E17757" s="23">
        <v>44866</v>
      </c>
      <c r="F17757">
        <v>1.5</v>
      </c>
      <c r="G17757">
        <v>1.5</v>
      </c>
      <c r="I17757">
        <v>4</v>
      </c>
      <c r="J17757">
        <v>9</v>
      </c>
      <c r="L17757">
        <v>9</v>
      </c>
      <c r="N17757">
        <v>4</v>
      </c>
      <c r="P17757">
        <v>0</v>
      </c>
      <c r="Q17757">
        <v>0</v>
      </c>
      <c r="S17757">
        <v>0</v>
      </c>
    </row>
    <row r="17758" spans="1:19" x14ac:dyDescent="0.2">
      <c r="A17758" t="s">
        <v>36713</v>
      </c>
      <c r="B17758" t="s">
        <v>36500</v>
      </c>
      <c r="C17758" t="s">
        <v>905</v>
      </c>
      <c r="D17758" t="s">
        <v>1002</v>
      </c>
      <c r="E17758" s="23">
        <v>44866</v>
      </c>
      <c r="F17758">
        <v>0</v>
      </c>
      <c r="G17758">
        <v>0</v>
      </c>
      <c r="I17758">
        <v>0</v>
      </c>
      <c r="J17758">
        <v>0</v>
      </c>
      <c r="L17758">
        <v>0</v>
      </c>
      <c r="N17758">
        <v>0</v>
      </c>
      <c r="P17758">
        <v>0</v>
      </c>
      <c r="Q17758">
        <v>0</v>
      </c>
      <c r="S17758">
        <v>0</v>
      </c>
    </row>
    <row r="17759" spans="1:19" x14ac:dyDescent="0.2">
      <c r="A17759" t="s">
        <v>36714</v>
      </c>
      <c r="B17759" t="s">
        <v>36501</v>
      </c>
      <c r="C17759" t="s">
        <v>316</v>
      </c>
      <c r="D17759" t="s">
        <v>1002</v>
      </c>
      <c r="E17759" s="23">
        <v>44866</v>
      </c>
      <c r="F17759">
        <v>2.5</v>
      </c>
      <c r="G17759">
        <v>4</v>
      </c>
      <c r="I17759">
        <v>3</v>
      </c>
      <c r="J17759">
        <v>13</v>
      </c>
      <c r="L17759">
        <v>22</v>
      </c>
      <c r="N17759">
        <v>3</v>
      </c>
      <c r="P17759">
        <v>0</v>
      </c>
      <c r="Q17759">
        <v>0</v>
      </c>
      <c r="S17759">
        <v>0</v>
      </c>
    </row>
    <row r="17760" spans="1:19" x14ac:dyDescent="0.2">
      <c r="A17760" t="s">
        <v>36715</v>
      </c>
      <c r="B17760" t="s">
        <v>36502</v>
      </c>
      <c r="C17760" t="s">
        <v>218</v>
      </c>
      <c r="D17760" t="s">
        <v>1002</v>
      </c>
      <c r="E17760" s="23">
        <v>44866</v>
      </c>
      <c r="F17760">
        <v>0</v>
      </c>
      <c r="G17760">
        <v>0</v>
      </c>
      <c r="I17760">
        <v>0</v>
      </c>
      <c r="J17760">
        <v>0</v>
      </c>
      <c r="L17760">
        <v>0</v>
      </c>
      <c r="N17760">
        <v>0</v>
      </c>
      <c r="P17760">
        <v>0</v>
      </c>
      <c r="Q17760">
        <v>0</v>
      </c>
      <c r="S17760">
        <v>0</v>
      </c>
    </row>
    <row r="17761" spans="1:19" x14ac:dyDescent="0.2">
      <c r="A17761" t="s">
        <v>36716</v>
      </c>
      <c r="B17761" t="s">
        <v>36503</v>
      </c>
      <c r="C17761" t="s">
        <v>202</v>
      </c>
      <c r="D17761" t="s">
        <v>1002</v>
      </c>
      <c r="E17761" s="23">
        <v>44866</v>
      </c>
      <c r="F17761">
        <v>3.5</v>
      </c>
      <c r="G17761">
        <v>5.5</v>
      </c>
      <c r="I17761">
        <v>50</v>
      </c>
      <c r="J17761">
        <v>36</v>
      </c>
      <c r="L17761">
        <v>58</v>
      </c>
      <c r="N17761">
        <v>50</v>
      </c>
      <c r="P17761">
        <v>0</v>
      </c>
      <c r="Q17761">
        <v>0</v>
      </c>
      <c r="S17761">
        <v>0</v>
      </c>
    </row>
    <row r="17762" spans="1:19" x14ac:dyDescent="0.2">
      <c r="A17762" t="s">
        <v>36717</v>
      </c>
      <c r="B17762" t="s">
        <v>36504</v>
      </c>
      <c r="C17762" t="s">
        <v>347</v>
      </c>
      <c r="D17762" t="s">
        <v>1002</v>
      </c>
      <c r="E17762" s="23">
        <v>44866</v>
      </c>
      <c r="F17762">
        <v>0</v>
      </c>
      <c r="G17762">
        <v>0</v>
      </c>
      <c r="I17762">
        <v>0</v>
      </c>
      <c r="J17762">
        <v>0</v>
      </c>
      <c r="L17762">
        <v>0</v>
      </c>
      <c r="N17762">
        <v>0</v>
      </c>
      <c r="P17762">
        <v>0</v>
      </c>
      <c r="Q17762">
        <v>0</v>
      </c>
      <c r="S17762">
        <v>0</v>
      </c>
    </row>
    <row r="17763" spans="1:19" x14ac:dyDescent="0.2">
      <c r="A17763" t="s">
        <v>36718</v>
      </c>
      <c r="B17763" t="s">
        <v>36505</v>
      </c>
      <c r="C17763" t="s">
        <v>224</v>
      </c>
      <c r="D17763" t="s">
        <v>1002</v>
      </c>
      <c r="E17763" s="23">
        <v>44866</v>
      </c>
      <c r="F17763">
        <v>0</v>
      </c>
      <c r="G17763">
        <v>0</v>
      </c>
      <c r="I17763">
        <v>0</v>
      </c>
      <c r="J17763">
        <v>0</v>
      </c>
      <c r="L17763">
        <v>0</v>
      </c>
      <c r="N17763">
        <v>0</v>
      </c>
      <c r="P17763">
        <v>0</v>
      </c>
      <c r="Q17763">
        <v>0</v>
      </c>
      <c r="S17763">
        <v>0</v>
      </c>
    </row>
    <row r="17764" spans="1:19" x14ac:dyDescent="0.2">
      <c r="A17764" t="s">
        <v>36719</v>
      </c>
      <c r="B17764" t="s">
        <v>36506</v>
      </c>
      <c r="C17764" t="s">
        <v>345</v>
      </c>
      <c r="D17764" t="s">
        <v>1002</v>
      </c>
      <c r="E17764" s="23">
        <v>44866</v>
      </c>
      <c r="F17764">
        <v>0</v>
      </c>
      <c r="G17764">
        <v>0</v>
      </c>
      <c r="I17764">
        <v>0</v>
      </c>
      <c r="J17764">
        <v>0</v>
      </c>
      <c r="L17764">
        <v>0</v>
      </c>
      <c r="N17764">
        <v>0</v>
      </c>
      <c r="P17764">
        <v>0</v>
      </c>
      <c r="Q17764">
        <v>0</v>
      </c>
      <c r="S17764">
        <v>0</v>
      </c>
    </row>
    <row r="17765" spans="1:19" x14ac:dyDescent="0.2">
      <c r="A17765" t="s">
        <v>36720</v>
      </c>
      <c r="B17765" t="s">
        <v>36507</v>
      </c>
      <c r="C17765" t="s">
        <v>226</v>
      </c>
      <c r="D17765" t="s">
        <v>1002</v>
      </c>
      <c r="E17765" s="23">
        <v>44866</v>
      </c>
      <c r="F17765">
        <v>4</v>
      </c>
      <c r="G17765">
        <v>4</v>
      </c>
      <c r="I17765">
        <v>32</v>
      </c>
      <c r="J17765">
        <v>56</v>
      </c>
      <c r="L17765">
        <v>56</v>
      </c>
      <c r="N17765">
        <v>32</v>
      </c>
      <c r="P17765">
        <v>0</v>
      </c>
      <c r="Q17765">
        <v>7</v>
      </c>
      <c r="S17765">
        <v>0</v>
      </c>
    </row>
    <row r="17766" spans="1:19" x14ac:dyDescent="0.2">
      <c r="A17766" t="s">
        <v>36721</v>
      </c>
      <c r="B17766" t="s">
        <v>36508</v>
      </c>
      <c r="C17766" t="s">
        <v>231</v>
      </c>
      <c r="D17766" t="s">
        <v>1002</v>
      </c>
      <c r="E17766" s="23">
        <v>44866</v>
      </c>
      <c r="F17766">
        <v>11.5</v>
      </c>
      <c r="G17766">
        <v>11.5</v>
      </c>
      <c r="I17766">
        <v>66</v>
      </c>
      <c r="J17766">
        <v>131</v>
      </c>
      <c r="L17766">
        <v>131</v>
      </c>
      <c r="N17766">
        <v>66</v>
      </c>
      <c r="P17766">
        <v>6</v>
      </c>
      <c r="Q17766">
        <v>6</v>
      </c>
      <c r="S17766">
        <v>0</v>
      </c>
    </row>
    <row r="17767" spans="1:19" x14ac:dyDescent="0.2">
      <c r="A17767" t="s">
        <v>36722</v>
      </c>
      <c r="B17767" t="s">
        <v>36509</v>
      </c>
      <c r="C17767" t="s">
        <v>216</v>
      </c>
      <c r="D17767" t="s">
        <v>1002</v>
      </c>
      <c r="E17767" s="23">
        <v>44866</v>
      </c>
      <c r="F17767">
        <v>8</v>
      </c>
      <c r="G17767">
        <v>8</v>
      </c>
      <c r="I17767">
        <v>48</v>
      </c>
      <c r="J17767">
        <v>80</v>
      </c>
      <c r="L17767">
        <v>80</v>
      </c>
      <c r="N17767">
        <v>44</v>
      </c>
      <c r="P17767">
        <v>5</v>
      </c>
      <c r="Q17767">
        <v>6</v>
      </c>
      <c r="S17767">
        <v>4</v>
      </c>
    </row>
    <row r="17768" spans="1:19" x14ac:dyDescent="0.2">
      <c r="A17768" t="s">
        <v>36723</v>
      </c>
      <c r="B17768" t="s">
        <v>36510</v>
      </c>
      <c r="C17768" t="s">
        <v>233</v>
      </c>
      <c r="D17768" t="s">
        <v>1002</v>
      </c>
      <c r="E17768" s="23">
        <v>44866</v>
      </c>
      <c r="F17768">
        <v>0</v>
      </c>
      <c r="G17768">
        <v>0</v>
      </c>
      <c r="I17768">
        <v>0</v>
      </c>
      <c r="J17768">
        <v>0</v>
      </c>
      <c r="L17768">
        <v>0</v>
      </c>
      <c r="N17768">
        <v>0</v>
      </c>
      <c r="P17768">
        <v>0</v>
      </c>
      <c r="Q17768">
        <v>0</v>
      </c>
      <c r="S17768">
        <v>0</v>
      </c>
    </row>
    <row r="17769" spans="1:19" x14ac:dyDescent="0.2">
      <c r="A17769" t="s">
        <v>36724</v>
      </c>
      <c r="B17769" t="s">
        <v>36511</v>
      </c>
      <c r="C17769" t="s">
        <v>36084</v>
      </c>
      <c r="D17769" t="s">
        <v>1002</v>
      </c>
      <c r="E17769" s="23">
        <v>44866</v>
      </c>
      <c r="F17769">
        <v>3</v>
      </c>
      <c r="G17769">
        <v>3</v>
      </c>
      <c r="I17769">
        <v>13</v>
      </c>
      <c r="J17769">
        <v>33</v>
      </c>
      <c r="L17769">
        <v>33</v>
      </c>
      <c r="N17769">
        <v>13</v>
      </c>
      <c r="P17769">
        <v>0</v>
      </c>
      <c r="Q17769">
        <v>0</v>
      </c>
      <c r="S17769">
        <v>0</v>
      </c>
    </row>
    <row r="17770" spans="1:19" x14ac:dyDescent="0.2">
      <c r="A17770" t="s">
        <v>36725</v>
      </c>
      <c r="B17770" t="s">
        <v>36512</v>
      </c>
      <c r="C17770" t="s">
        <v>219</v>
      </c>
      <c r="D17770" t="s">
        <v>1002</v>
      </c>
      <c r="E17770" s="23">
        <v>44866</v>
      </c>
      <c r="F17770">
        <v>0</v>
      </c>
      <c r="G17770">
        <v>0</v>
      </c>
      <c r="I17770">
        <v>0</v>
      </c>
      <c r="J17770">
        <v>0</v>
      </c>
      <c r="L17770">
        <v>0</v>
      </c>
      <c r="N17770">
        <v>0</v>
      </c>
      <c r="P17770">
        <v>0</v>
      </c>
      <c r="Q17770">
        <v>0</v>
      </c>
      <c r="S17770">
        <v>0</v>
      </c>
    </row>
    <row r="17771" spans="1:19" x14ac:dyDescent="0.2">
      <c r="A17771" t="s">
        <v>36726</v>
      </c>
      <c r="B17771" t="s">
        <v>36513</v>
      </c>
      <c r="C17771" t="s">
        <v>340</v>
      </c>
      <c r="D17771" t="s">
        <v>1002</v>
      </c>
      <c r="E17771" s="23">
        <v>44866</v>
      </c>
      <c r="F17771">
        <v>0</v>
      </c>
      <c r="G17771">
        <v>3</v>
      </c>
      <c r="I17771">
        <v>8</v>
      </c>
      <c r="J17771">
        <v>0</v>
      </c>
      <c r="L17771">
        <v>33</v>
      </c>
      <c r="N17771">
        <v>8</v>
      </c>
      <c r="P17771">
        <v>1</v>
      </c>
      <c r="Q17771">
        <v>1</v>
      </c>
      <c r="S17771">
        <v>0</v>
      </c>
    </row>
    <row r="17772" spans="1:19" x14ac:dyDescent="0.2">
      <c r="A17772" t="s">
        <v>36727</v>
      </c>
      <c r="B17772" t="s">
        <v>36514</v>
      </c>
      <c r="C17772" t="s">
        <v>350</v>
      </c>
      <c r="D17772" t="s">
        <v>1002</v>
      </c>
      <c r="E17772" s="23">
        <v>44866</v>
      </c>
      <c r="F17772">
        <v>0</v>
      </c>
      <c r="G17772">
        <v>0</v>
      </c>
      <c r="I17772">
        <v>0</v>
      </c>
      <c r="J17772">
        <v>0</v>
      </c>
      <c r="L17772">
        <v>0</v>
      </c>
      <c r="N17772">
        <v>0</v>
      </c>
      <c r="P17772">
        <v>0</v>
      </c>
      <c r="Q17772">
        <v>0</v>
      </c>
      <c r="S17772">
        <v>0</v>
      </c>
    </row>
    <row r="17773" spans="1:19" x14ac:dyDescent="0.2">
      <c r="A17773" t="s">
        <v>36728</v>
      </c>
      <c r="B17773" t="s">
        <v>36515</v>
      </c>
      <c r="C17773" t="s">
        <v>351</v>
      </c>
      <c r="D17773" t="s">
        <v>1002</v>
      </c>
      <c r="E17773" s="23">
        <v>44866</v>
      </c>
      <c r="F17773">
        <v>0</v>
      </c>
      <c r="G17773">
        <v>0</v>
      </c>
      <c r="I17773">
        <v>0</v>
      </c>
      <c r="J17773">
        <v>0</v>
      </c>
      <c r="L17773">
        <v>0</v>
      </c>
      <c r="N17773">
        <v>0</v>
      </c>
      <c r="P17773">
        <v>0</v>
      </c>
      <c r="Q17773">
        <v>0</v>
      </c>
      <c r="S17773">
        <v>0</v>
      </c>
    </row>
    <row r="17774" spans="1:19" x14ac:dyDescent="0.2">
      <c r="A17774" t="s">
        <v>36729</v>
      </c>
      <c r="B17774" t="s">
        <v>36516</v>
      </c>
      <c r="C17774" t="s">
        <v>352</v>
      </c>
      <c r="D17774" t="s">
        <v>1002</v>
      </c>
      <c r="E17774" s="23">
        <v>44866</v>
      </c>
      <c r="F17774">
        <v>0</v>
      </c>
      <c r="G17774">
        <v>0</v>
      </c>
      <c r="I17774">
        <v>0</v>
      </c>
      <c r="J17774">
        <v>0</v>
      </c>
      <c r="L17774">
        <v>0</v>
      </c>
      <c r="N17774">
        <v>0</v>
      </c>
      <c r="P17774">
        <v>0</v>
      </c>
      <c r="Q17774">
        <v>0</v>
      </c>
      <c r="S17774">
        <v>0</v>
      </c>
    </row>
    <row r="17775" spans="1:19" x14ac:dyDescent="0.2">
      <c r="A17775" t="s">
        <v>36730</v>
      </c>
      <c r="B17775" t="s">
        <v>36517</v>
      </c>
      <c r="C17775" t="s">
        <v>353</v>
      </c>
      <c r="D17775" t="s">
        <v>1002</v>
      </c>
      <c r="E17775" s="23">
        <v>44866</v>
      </c>
      <c r="F17775">
        <v>0</v>
      </c>
      <c r="G17775">
        <v>0</v>
      </c>
      <c r="I17775">
        <v>0</v>
      </c>
      <c r="J17775">
        <v>0</v>
      </c>
      <c r="L17775">
        <v>0</v>
      </c>
      <c r="N17775">
        <v>0</v>
      </c>
      <c r="P17775">
        <v>0</v>
      </c>
      <c r="Q17775">
        <v>0</v>
      </c>
      <c r="S17775">
        <v>0</v>
      </c>
    </row>
    <row r="17776" spans="1:19" x14ac:dyDescent="0.2">
      <c r="A17776" t="s">
        <v>36731</v>
      </c>
      <c r="B17776" t="s">
        <v>36518</v>
      </c>
      <c r="C17776" t="s">
        <v>386</v>
      </c>
      <c r="D17776" t="s">
        <v>1002</v>
      </c>
      <c r="E17776" s="23">
        <v>44866</v>
      </c>
      <c r="F17776">
        <v>0</v>
      </c>
      <c r="G17776">
        <v>0</v>
      </c>
      <c r="I17776">
        <v>0</v>
      </c>
      <c r="J17776">
        <v>0</v>
      </c>
      <c r="L17776">
        <v>0</v>
      </c>
      <c r="N17776">
        <v>0</v>
      </c>
      <c r="P17776">
        <v>0</v>
      </c>
      <c r="Q17776">
        <v>0</v>
      </c>
      <c r="S17776">
        <v>0</v>
      </c>
    </row>
    <row r="17777" spans="1:19" x14ac:dyDescent="0.2">
      <c r="A17777" t="s">
        <v>36732</v>
      </c>
      <c r="B17777" t="s">
        <v>36519</v>
      </c>
      <c r="C17777" t="s">
        <v>354</v>
      </c>
      <c r="D17777" t="s">
        <v>1002</v>
      </c>
      <c r="E17777" s="23">
        <v>44866</v>
      </c>
      <c r="F17777">
        <v>1</v>
      </c>
      <c r="G17777">
        <v>2</v>
      </c>
      <c r="I17777">
        <v>3</v>
      </c>
      <c r="J17777">
        <v>6</v>
      </c>
      <c r="L17777">
        <v>11</v>
      </c>
      <c r="N17777">
        <v>3</v>
      </c>
      <c r="P17777">
        <v>0</v>
      </c>
      <c r="Q17777">
        <v>0</v>
      </c>
      <c r="S17777">
        <v>0</v>
      </c>
    </row>
    <row r="17778" spans="1:19" x14ac:dyDescent="0.2">
      <c r="A17778" t="s">
        <v>36733</v>
      </c>
      <c r="B17778" t="s">
        <v>36520</v>
      </c>
      <c r="C17778" t="s">
        <v>355</v>
      </c>
      <c r="D17778" t="s">
        <v>1002</v>
      </c>
      <c r="E17778" s="23">
        <v>44866</v>
      </c>
      <c r="F17778">
        <v>1</v>
      </c>
      <c r="G17778">
        <v>2</v>
      </c>
      <c r="I17778">
        <v>4</v>
      </c>
      <c r="J17778">
        <v>5</v>
      </c>
      <c r="L17778">
        <v>11</v>
      </c>
      <c r="N17778">
        <v>4</v>
      </c>
      <c r="P17778">
        <v>0</v>
      </c>
      <c r="Q17778">
        <v>0</v>
      </c>
      <c r="S17778">
        <v>0</v>
      </c>
    </row>
    <row r="17779" spans="1:19" x14ac:dyDescent="0.2">
      <c r="A17779" t="s">
        <v>36734</v>
      </c>
      <c r="B17779" t="s">
        <v>36521</v>
      </c>
      <c r="C17779" t="s">
        <v>1048</v>
      </c>
      <c r="D17779" t="s">
        <v>1002</v>
      </c>
      <c r="E17779" s="23">
        <v>44866</v>
      </c>
      <c r="F17779">
        <v>1</v>
      </c>
      <c r="G17779">
        <v>1</v>
      </c>
      <c r="I17779">
        <v>5</v>
      </c>
      <c r="J17779">
        <v>6</v>
      </c>
      <c r="L17779">
        <v>6</v>
      </c>
      <c r="N17779">
        <v>5</v>
      </c>
      <c r="P17779">
        <v>0</v>
      </c>
      <c r="Q17779">
        <v>0</v>
      </c>
      <c r="S17779">
        <v>0</v>
      </c>
    </row>
    <row r="17780" spans="1:19" x14ac:dyDescent="0.2">
      <c r="A17780" t="s">
        <v>36735</v>
      </c>
      <c r="B17780" t="s">
        <v>36522</v>
      </c>
      <c r="C17780" t="s">
        <v>1047</v>
      </c>
      <c r="D17780" t="s">
        <v>1002</v>
      </c>
      <c r="E17780" s="23">
        <v>44866</v>
      </c>
      <c r="F17780">
        <v>2.5</v>
      </c>
      <c r="G17780">
        <v>3</v>
      </c>
      <c r="I17780">
        <v>12</v>
      </c>
      <c r="J17780">
        <v>14</v>
      </c>
      <c r="L17780">
        <v>15</v>
      </c>
      <c r="N17780">
        <v>12</v>
      </c>
      <c r="P17780">
        <v>1</v>
      </c>
      <c r="Q17780">
        <v>1</v>
      </c>
      <c r="S17780">
        <v>0</v>
      </c>
    </row>
    <row r="17781" spans="1:19" x14ac:dyDescent="0.2">
      <c r="A17781" t="s">
        <v>36736</v>
      </c>
      <c r="B17781" t="s">
        <v>36523</v>
      </c>
      <c r="C17781" t="s">
        <v>1050</v>
      </c>
      <c r="D17781" t="s">
        <v>1002</v>
      </c>
      <c r="E17781" s="23">
        <v>44866</v>
      </c>
      <c r="F17781">
        <v>0</v>
      </c>
      <c r="G17781">
        <v>0</v>
      </c>
      <c r="I17781">
        <v>0</v>
      </c>
      <c r="J17781">
        <v>0</v>
      </c>
      <c r="L17781">
        <v>0</v>
      </c>
      <c r="N17781">
        <v>0</v>
      </c>
      <c r="P17781">
        <v>0</v>
      </c>
      <c r="Q17781">
        <v>0</v>
      </c>
      <c r="S17781">
        <v>0</v>
      </c>
    </row>
    <row r="17782" spans="1:19" x14ac:dyDescent="0.2">
      <c r="A17782" t="s">
        <v>36737</v>
      </c>
      <c r="B17782" t="s">
        <v>36524</v>
      </c>
      <c r="C17782" t="s">
        <v>1054</v>
      </c>
      <c r="D17782" t="s">
        <v>1002</v>
      </c>
      <c r="E17782" s="23">
        <v>44866</v>
      </c>
      <c r="F17782">
        <v>0</v>
      </c>
      <c r="G17782">
        <v>0</v>
      </c>
      <c r="I17782">
        <v>0</v>
      </c>
      <c r="J17782">
        <v>0</v>
      </c>
      <c r="L17782">
        <v>0</v>
      </c>
      <c r="N17782">
        <v>0</v>
      </c>
      <c r="P17782">
        <v>0</v>
      </c>
      <c r="Q17782">
        <v>0</v>
      </c>
      <c r="S17782">
        <v>0</v>
      </c>
    </row>
    <row r="17783" spans="1:19" x14ac:dyDescent="0.2">
      <c r="A17783" t="s">
        <v>36738</v>
      </c>
      <c r="B17783" t="s">
        <v>36525</v>
      </c>
      <c r="C17783" t="s">
        <v>1052</v>
      </c>
      <c r="D17783" t="s">
        <v>1002</v>
      </c>
      <c r="E17783" s="23">
        <v>44866</v>
      </c>
      <c r="F17783">
        <v>2</v>
      </c>
      <c r="G17783">
        <v>2</v>
      </c>
      <c r="I17783">
        <v>11</v>
      </c>
      <c r="J17783">
        <v>11</v>
      </c>
      <c r="L17783">
        <v>11</v>
      </c>
      <c r="N17783">
        <v>10</v>
      </c>
      <c r="P17783">
        <v>0</v>
      </c>
      <c r="Q17783">
        <v>0</v>
      </c>
      <c r="S17783">
        <v>1</v>
      </c>
    </row>
    <row r="17784" spans="1:19" x14ac:dyDescent="0.2">
      <c r="A17784" t="s">
        <v>36739</v>
      </c>
      <c r="B17784" t="s">
        <v>36526</v>
      </c>
      <c r="C17784" t="s">
        <v>1053</v>
      </c>
      <c r="D17784" t="s">
        <v>1002</v>
      </c>
      <c r="E17784" s="23">
        <v>44866</v>
      </c>
      <c r="F17784">
        <v>1.5</v>
      </c>
      <c r="G17784">
        <v>1.5</v>
      </c>
      <c r="I17784">
        <v>1</v>
      </c>
      <c r="J17784">
        <v>7</v>
      </c>
      <c r="L17784">
        <v>7</v>
      </c>
      <c r="N17784">
        <v>1</v>
      </c>
      <c r="P17784">
        <v>0</v>
      </c>
      <c r="Q17784">
        <v>0</v>
      </c>
      <c r="S17784">
        <v>0</v>
      </c>
    </row>
    <row r="17785" spans="1:19" x14ac:dyDescent="0.2">
      <c r="A17785" t="s">
        <v>36637</v>
      </c>
      <c r="B17785" t="s">
        <v>36424</v>
      </c>
      <c r="C17785" t="s">
        <v>25698</v>
      </c>
      <c r="D17785" t="s">
        <v>1000</v>
      </c>
      <c r="E17785" s="23">
        <v>44866</v>
      </c>
      <c r="F17785">
        <v>2</v>
      </c>
      <c r="G17785">
        <v>2</v>
      </c>
      <c r="I17785">
        <v>10</v>
      </c>
      <c r="J17785">
        <v>12</v>
      </c>
      <c r="L17785">
        <v>11</v>
      </c>
      <c r="N17785">
        <v>10</v>
      </c>
      <c r="P17785">
        <v>1</v>
      </c>
      <c r="Q17785">
        <v>1</v>
      </c>
      <c r="S17785">
        <v>0</v>
      </c>
    </row>
    <row r="17786" spans="1:19" x14ac:dyDescent="0.2">
      <c r="A17786" t="s">
        <v>36740</v>
      </c>
      <c r="B17786" t="s">
        <v>36527</v>
      </c>
      <c r="C17786" t="s">
        <v>962</v>
      </c>
      <c r="D17786" t="s">
        <v>1000</v>
      </c>
      <c r="E17786" s="23">
        <v>44866</v>
      </c>
      <c r="F17786">
        <v>0</v>
      </c>
      <c r="G17786">
        <v>0</v>
      </c>
      <c r="I17786">
        <v>0</v>
      </c>
      <c r="J17786">
        <v>0</v>
      </c>
      <c r="L17786">
        <v>0</v>
      </c>
      <c r="N17786">
        <v>0</v>
      </c>
      <c r="P17786">
        <v>0</v>
      </c>
      <c r="Q17786">
        <v>0</v>
      </c>
      <c r="S17786">
        <v>0</v>
      </c>
    </row>
    <row r="17787" spans="1:19" x14ac:dyDescent="0.2">
      <c r="A17787" t="s">
        <v>36741</v>
      </c>
      <c r="B17787" t="s">
        <v>36528</v>
      </c>
      <c r="C17787" t="s">
        <v>348</v>
      </c>
      <c r="D17787" t="s">
        <v>1000</v>
      </c>
      <c r="E17787" s="23">
        <v>44866</v>
      </c>
      <c r="F17787">
        <v>0</v>
      </c>
      <c r="G17787">
        <v>0</v>
      </c>
      <c r="I17787">
        <v>0</v>
      </c>
      <c r="J17787">
        <v>0</v>
      </c>
      <c r="L17787">
        <v>0</v>
      </c>
      <c r="N17787">
        <v>0</v>
      </c>
      <c r="P17787">
        <v>0</v>
      </c>
      <c r="Q17787">
        <v>0</v>
      </c>
      <c r="S17787">
        <v>0</v>
      </c>
    </row>
    <row r="17788" spans="1:19" x14ac:dyDescent="0.2">
      <c r="A17788" t="s">
        <v>36742</v>
      </c>
      <c r="B17788" t="s">
        <v>36529</v>
      </c>
      <c r="C17788" t="s">
        <v>36223</v>
      </c>
      <c r="D17788" t="s">
        <v>1000</v>
      </c>
      <c r="E17788" s="23">
        <v>44866</v>
      </c>
      <c r="F17788">
        <v>0.5</v>
      </c>
      <c r="G17788">
        <v>0.5</v>
      </c>
      <c r="I17788">
        <v>0</v>
      </c>
      <c r="J17788">
        <v>2</v>
      </c>
      <c r="L17788">
        <v>2</v>
      </c>
      <c r="N17788">
        <v>0</v>
      </c>
      <c r="P17788">
        <v>0</v>
      </c>
      <c r="Q17788">
        <v>0</v>
      </c>
      <c r="S17788">
        <v>0</v>
      </c>
    </row>
    <row r="17789" spans="1:19" x14ac:dyDescent="0.2">
      <c r="A17789" t="s">
        <v>36743</v>
      </c>
      <c r="B17789" t="s">
        <v>36530</v>
      </c>
      <c r="C17789" t="s">
        <v>357</v>
      </c>
      <c r="D17789" t="s">
        <v>1000</v>
      </c>
      <c r="E17789" s="23">
        <v>44866</v>
      </c>
      <c r="F17789">
        <v>0</v>
      </c>
      <c r="G17789">
        <v>0</v>
      </c>
      <c r="I17789">
        <v>0</v>
      </c>
      <c r="J17789">
        <v>0</v>
      </c>
      <c r="L17789">
        <v>0</v>
      </c>
      <c r="N17789">
        <v>0</v>
      </c>
      <c r="P17789">
        <v>0</v>
      </c>
      <c r="Q17789">
        <v>0</v>
      </c>
      <c r="S17789">
        <v>0</v>
      </c>
    </row>
    <row r="17790" spans="1:19" x14ac:dyDescent="0.2">
      <c r="A17790" t="s">
        <v>36744</v>
      </c>
      <c r="B17790" t="s">
        <v>36531</v>
      </c>
      <c r="C17790" t="s">
        <v>22399</v>
      </c>
      <c r="D17790" t="s">
        <v>1000</v>
      </c>
      <c r="E17790" s="23">
        <v>44866</v>
      </c>
      <c r="F17790">
        <v>0</v>
      </c>
      <c r="G17790">
        <v>0</v>
      </c>
      <c r="I17790">
        <v>0</v>
      </c>
      <c r="J17790">
        <v>0</v>
      </c>
      <c r="L17790">
        <v>0</v>
      </c>
      <c r="N17790">
        <v>0</v>
      </c>
      <c r="P17790">
        <v>0</v>
      </c>
      <c r="Q17790">
        <v>0</v>
      </c>
      <c r="S17790">
        <v>0</v>
      </c>
    </row>
    <row r="17791" spans="1:19" x14ac:dyDescent="0.2">
      <c r="A17791" t="s">
        <v>36745</v>
      </c>
      <c r="B17791" t="s">
        <v>36532</v>
      </c>
      <c r="C17791" t="s">
        <v>203</v>
      </c>
      <c r="D17791" t="s">
        <v>1000</v>
      </c>
      <c r="E17791" s="23">
        <v>44866</v>
      </c>
      <c r="F17791">
        <v>0</v>
      </c>
      <c r="G17791">
        <v>0</v>
      </c>
      <c r="I17791">
        <v>0</v>
      </c>
      <c r="J17791">
        <v>0</v>
      </c>
      <c r="L17791">
        <v>0</v>
      </c>
      <c r="N17791">
        <v>0</v>
      </c>
      <c r="P17791">
        <v>0</v>
      </c>
      <c r="Q17791">
        <v>0</v>
      </c>
      <c r="S17791">
        <v>0</v>
      </c>
    </row>
    <row r="17792" spans="1:19" x14ac:dyDescent="0.2">
      <c r="A17792" t="s">
        <v>36746</v>
      </c>
      <c r="B17792" t="s">
        <v>36533</v>
      </c>
      <c r="C17792" t="s">
        <v>387</v>
      </c>
      <c r="D17792" t="s">
        <v>1000</v>
      </c>
      <c r="E17792" s="23">
        <v>44866</v>
      </c>
      <c r="F17792">
        <v>0</v>
      </c>
      <c r="G17792">
        <v>0</v>
      </c>
      <c r="I17792">
        <v>0</v>
      </c>
      <c r="J17792">
        <v>0</v>
      </c>
      <c r="L17792">
        <v>0</v>
      </c>
      <c r="N17792">
        <v>0</v>
      </c>
      <c r="P17792">
        <v>0</v>
      </c>
      <c r="Q17792">
        <v>0</v>
      </c>
      <c r="S17792">
        <v>0</v>
      </c>
    </row>
    <row r="17793" spans="1:19" x14ac:dyDescent="0.2">
      <c r="A17793" t="s">
        <v>36747</v>
      </c>
      <c r="B17793" t="s">
        <v>36534</v>
      </c>
      <c r="C17793" t="s">
        <v>223</v>
      </c>
      <c r="D17793" t="s">
        <v>1000</v>
      </c>
      <c r="E17793" s="23">
        <v>44866</v>
      </c>
      <c r="F17793">
        <v>0</v>
      </c>
      <c r="G17793">
        <v>0</v>
      </c>
      <c r="I17793">
        <v>0</v>
      </c>
      <c r="J17793">
        <v>0</v>
      </c>
      <c r="L17793">
        <v>0</v>
      </c>
      <c r="N17793">
        <v>0</v>
      </c>
      <c r="P17793">
        <v>0</v>
      </c>
      <c r="Q17793">
        <v>0</v>
      </c>
      <c r="S17793">
        <v>0</v>
      </c>
    </row>
    <row r="17794" spans="1:19" x14ac:dyDescent="0.2">
      <c r="A17794" t="s">
        <v>36748</v>
      </c>
      <c r="B17794" t="s">
        <v>36535</v>
      </c>
      <c r="C17794" t="s">
        <v>346</v>
      </c>
      <c r="D17794" t="s">
        <v>1000</v>
      </c>
      <c r="E17794" s="23">
        <v>44866</v>
      </c>
      <c r="F17794">
        <v>0</v>
      </c>
      <c r="G17794">
        <v>0</v>
      </c>
      <c r="I17794">
        <v>0</v>
      </c>
      <c r="J17794">
        <v>0</v>
      </c>
      <c r="L17794">
        <v>0</v>
      </c>
      <c r="N17794">
        <v>0</v>
      </c>
      <c r="P17794">
        <v>0</v>
      </c>
      <c r="Q17794">
        <v>0</v>
      </c>
      <c r="S17794">
        <v>0</v>
      </c>
    </row>
    <row r="17795" spans="1:19" x14ac:dyDescent="0.2">
      <c r="A17795" t="s">
        <v>36749</v>
      </c>
      <c r="B17795" t="s">
        <v>36536</v>
      </c>
      <c r="C17795" t="s">
        <v>36238</v>
      </c>
      <c r="D17795" t="s">
        <v>1000</v>
      </c>
      <c r="E17795" s="23">
        <v>44866</v>
      </c>
      <c r="F17795">
        <v>1.5</v>
      </c>
      <c r="G17795">
        <v>1.5</v>
      </c>
      <c r="I17795">
        <v>0</v>
      </c>
      <c r="J17795">
        <v>6</v>
      </c>
      <c r="L17795">
        <v>6</v>
      </c>
      <c r="N17795">
        <v>0</v>
      </c>
      <c r="P17795">
        <v>0</v>
      </c>
      <c r="Q17795">
        <v>0</v>
      </c>
      <c r="S17795">
        <v>0</v>
      </c>
    </row>
    <row r="17796" spans="1:19" x14ac:dyDescent="0.2">
      <c r="A17796" t="s">
        <v>36750</v>
      </c>
      <c r="B17796" t="s">
        <v>36537</v>
      </c>
      <c r="C17796" t="s">
        <v>207</v>
      </c>
      <c r="D17796" t="s">
        <v>1000</v>
      </c>
      <c r="E17796" s="23">
        <v>44866</v>
      </c>
      <c r="F17796">
        <v>5.5</v>
      </c>
      <c r="G17796">
        <v>6.5</v>
      </c>
      <c r="I17796">
        <v>17</v>
      </c>
      <c r="J17796">
        <v>30</v>
      </c>
      <c r="L17796">
        <v>35</v>
      </c>
      <c r="N17796">
        <v>17</v>
      </c>
      <c r="P17796">
        <v>0</v>
      </c>
      <c r="Q17796">
        <v>4</v>
      </c>
      <c r="S17796">
        <v>0</v>
      </c>
    </row>
    <row r="17797" spans="1:19" x14ac:dyDescent="0.2">
      <c r="A17797" t="s">
        <v>36751</v>
      </c>
      <c r="B17797" t="s">
        <v>36538</v>
      </c>
      <c r="C17797" t="s">
        <v>212</v>
      </c>
      <c r="D17797" t="s">
        <v>1000</v>
      </c>
      <c r="E17797" s="23">
        <v>44866</v>
      </c>
      <c r="F17797">
        <v>1.5</v>
      </c>
      <c r="G17797">
        <v>1.5</v>
      </c>
      <c r="I17797">
        <v>4</v>
      </c>
      <c r="J17797">
        <v>9</v>
      </c>
      <c r="L17797">
        <v>9</v>
      </c>
      <c r="N17797">
        <v>4</v>
      </c>
      <c r="P17797">
        <v>0</v>
      </c>
      <c r="Q17797">
        <v>0</v>
      </c>
      <c r="S17797">
        <v>0</v>
      </c>
    </row>
    <row r="17798" spans="1:19" x14ac:dyDescent="0.2">
      <c r="A17798" t="s">
        <v>36752</v>
      </c>
      <c r="B17798" t="s">
        <v>36539</v>
      </c>
      <c r="C17798" t="s">
        <v>963</v>
      </c>
      <c r="D17798" t="s">
        <v>1000</v>
      </c>
      <c r="E17798" s="23">
        <v>44866</v>
      </c>
      <c r="F17798">
        <v>0</v>
      </c>
      <c r="G17798">
        <v>0</v>
      </c>
      <c r="I17798">
        <v>0</v>
      </c>
      <c r="J17798">
        <v>0</v>
      </c>
      <c r="L17798">
        <v>0</v>
      </c>
      <c r="N17798">
        <v>0</v>
      </c>
      <c r="P17798">
        <v>0</v>
      </c>
      <c r="Q17798">
        <v>0</v>
      </c>
      <c r="S17798">
        <v>0</v>
      </c>
    </row>
    <row r="17799" spans="1:19" x14ac:dyDescent="0.2">
      <c r="A17799" t="s">
        <v>36753</v>
      </c>
      <c r="B17799" t="s">
        <v>36540</v>
      </c>
      <c r="C17799" t="s">
        <v>225</v>
      </c>
      <c r="D17799" t="s">
        <v>1000</v>
      </c>
      <c r="E17799" s="23">
        <v>44866</v>
      </c>
      <c r="F17799">
        <v>4</v>
      </c>
      <c r="G17799">
        <v>4</v>
      </c>
      <c r="I17799">
        <v>32</v>
      </c>
      <c r="J17799">
        <v>56</v>
      </c>
      <c r="L17799">
        <v>56</v>
      </c>
      <c r="N17799">
        <v>32</v>
      </c>
      <c r="P17799">
        <v>0</v>
      </c>
      <c r="Q17799">
        <v>7</v>
      </c>
      <c r="S17799">
        <v>0</v>
      </c>
    </row>
    <row r="17800" spans="1:19" x14ac:dyDescent="0.2">
      <c r="A17800" t="s">
        <v>36754</v>
      </c>
      <c r="B17800" t="s">
        <v>36541</v>
      </c>
      <c r="C17800" t="s">
        <v>232</v>
      </c>
      <c r="D17800" t="s">
        <v>1000</v>
      </c>
      <c r="E17800" s="23">
        <v>44866</v>
      </c>
      <c r="F17800">
        <v>14.5</v>
      </c>
      <c r="G17800">
        <v>15.5</v>
      </c>
      <c r="I17800">
        <v>76</v>
      </c>
      <c r="J17800">
        <v>146</v>
      </c>
      <c r="L17800">
        <v>151</v>
      </c>
      <c r="N17800">
        <v>76</v>
      </c>
      <c r="P17800">
        <v>7</v>
      </c>
      <c r="Q17800">
        <v>8</v>
      </c>
      <c r="S17800">
        <v>0</v>
      </c>
    </row>
    <row r="17801" spans="1:19" x14ac:dyDescent="0.2">
      <c r="A17801" t="s">
        <v>36755</v>
      </c>
      <c r="B17801" t="s">
        <v>36542</v>
      </c>
      <c r="C17801" t="s">
        <v>317</v>
      </c>
      <c r="D17801" t="s">
        <v>1000</v>
      </c>
      <c r="E17801" s="23">
        <v>44866</v>
      </c>
      <c r="F17801">
        <v>3.5</v>
      </c>
      <c r="G17801">
        <v>6</v>
      </c>
      <c r="I17801">
        <v>7</v>
      </c>
      <c r="J17801">
        <v>18</v>
      </c>
      <c r="L17801">
        <v>33</v>
      </c>
      <c r="N17801">
        <v>7</v>
      </c>
      <c r="P17801">
        <v>0</v>
      </c>
      <c r="Q17801">
        <v>0</v>
      </c>
      <c r="S17801">
        <v>0</v>
      </c>
    </row>
    <row r="17802" spans="1:19" x14ac:dyDescent="0.2">
      <c r="A17802" t="s">
        <v>36756</v>
      </c>
      <c r="B17802" t="s">
        <v>36543</v>
      </c>
      <c r="C17802" t="s">
        <v>214</v>
      </c>
      <c r="D17802" t="s">
        <v>1000</v>
      </c>
      <c r="E17802" s="23">
        <v>44866</v>
      </c>
      <c r="F17802">
        <v>14</v>
      </c>
      <c r="G17802">
        <v>14</v>
      </c>
      <c r="I17802">
        <v>71</v>
      </c>
      <c r="J17802">
        <v>116</v>
      </c>
      <c r="L17802">
        <v>115</v>
      </c>
      <c r="N17802">
        <v>64</v>
      </c>
      <c r="P17802">
        <v>8</v>
      </c>
      <c r="Q17802">
        <v>11</v>
      </c>
      <c r="S17802">
        <v>7</v>
      </c>
    </row>
    <row r="17803" spans="1:19" x14ac:dyDescent="0.2">
      <c r="A17803" t="s">
        <v>36757</v>
      </c>
      <c r="B17803" t="s">
        <v>36544</v>
      </c>
      <c r="C17803" t="s">
        <v>230</v>
      </c>
      <c r="D17803" t="s">
        <v>1000</v>
      </c>
      <c r="E17803" s="23">
        <v>44866</v>
      </c>
      <c r="F17803">
        <v>0</v>
      </c>
      <c r="G17803">
        <v>0</v>
      </c>
      <c r="I17803">
        <v>0</v>
      </c>
      <c r="J17803">
        <v>0</v>
      </c>
      <c r="L17803">
        <v>0</v>
      </c>
      <c r="N17803">
        <v>0</v>
      </c>
      <c r="P17803">
        <v>0</v>
      </c>
      <c r="Q17803">
        <v>0</v>
      </c>
      <c r="S17803">
        <v>0</v>
      </c>
    </row>
    <row r="17804" spans="1:19" x14ac:dyDescent="0.2">
      <c r="A17804" t="s">
        <v>36758</v>
      </c>
      <c r="B17804" t="s">
        <v>36545</v>
      </c>
      <c r="C17804" t="s">
        <v>234</v>
      </c>
      <c r="D17804" t="s">
        <v>1000</v>
      </c>
      <c r="E17804" s="23">
        <v>44866</v>
      </c>
      <c r="F17804">
        <v>0</v>
      </c>
      <c r="G17804">
        <v>0</v>
      </c>
      <c r="I17804">
        <v>0</v>
      </c>
      <c r="J17804">
        <v>0</v>
      </c>
      <c r="L17804">
        <v>0</v>
      </c>
      <c r="N17804">
        <v>0</v>
      </c>
      <c r="P17804">
        <v>0</v>
      </c>
      <c r="Q17804">
        <v>0</v>
      </c>
      <c r="S17804">
        <v>0</v>
      </c>
    </row>
    <row r="17805" spans="1:19" x14ac:dyDescent="0.2">
      <c r="A17805" t="s">
        <v>36758</v>
      </c>
      <c r="B17805" t="s">
        <v>36545</v>
      </c>
      <c r="C17805" t="s">
        <v>234</v>
      </c>
      <c r="D17805" t="s">
        <v>1000</v>
      </c>
      <c r="E17805" s="23">
        <v>44866</v>
      </c>
      <c r="F17805">
        <v>3</v>
      </c>
      <c r="G17805">
        <v>3</v>
      </c>
      <c r="I17805">
        <v>13</v>
      </c>
      <c r="J17805">
        <v>33</v>
      </c>
      <c r="L17805">
        <v>33</v>
      </c>
      <c r="N17805">
        <v>13</v>
      </c>
      <c r="P17805">
        <v>0</v>
      </c>
      <c r="Q17805">
        <v>0</v>
      </c>
      <c r="S17805">
        <v>0</v>
      </c>
    </row>
    <row r="17806" spans="1:19" x14ac:dyDescent="0.2">
      <c r="A17806" t="s">
        <v>36759</v>
      </c>
      <c r="B17806" t="s">
        <v>36546</v>
      </c>
      <c r="C17806" t="s">
        <v>217</v>
      </c>
      <c r="D17806" t="s">
        <v>1000</v>
      </c>
      <c r="E17806" s="23">
        <v>44866</v>
      </c>
      <c r="F17806">
        <v>0</v>
      </c>
      <c r="G17806">
        <v>0</v>
      </c>
      <c r="I17806">
        <v>0</v>
      </c>
      <c r="J17806">
        <v>0</v>
      </c>
      <c r="L17806">
        <v>0</v>
      </c>
      <c r="N17806">
        <v>0</v>
      </c>
      <c r="P17806">
        <v>0</v>
      </c>
      <c r="Q17806">
        <v>0</v>
      </c>
      <c r="S17806">
        <v>0</v>
      </c>
    </row>
    <row r="17807" spans="1:19" x14ac:dyDescent="0.2">
      <c r="A17807" t="s">
        <v>36760</v>
      </c>
      <c r="B17807" t="s">
        <v>36547</v>
      </c>
      <c r="C17807" t="s">
        <v>342</v>
      </c>
      <c r="D17807" t="s">
        <v>1000</v>
      </c>
      <c r="E17807" s="23">
        <v>44866</v>
      </c>
      <c r="F17807">
        <v>0</v>
      </c>
      <c r="G17807">
        <v>3</v>
      </c>
      <c r="I17807">
        <v>8</v>
      </c>
      <c r="J17807">
        <v>0</v>
      </c>
      <c r="L17807">
        <v>33</v>
      </c>
      <c r="N17807">
        <v>8</v>
      </c>
      <c r="P17807">
        <v>1</v>
      </c>
      <c r="Q17807">
        <v>1</v>
      </c>
      <c r="S17807">
        <v>0</v>
      </c>
    </row>
    <row r="17808" spans="1:19" x14ac:dyDescent="0.2">
      <c r="A17808" t="s">
        <v>36761</v>
      </c>
      <c r="B17808" t="s">
        <v>36548</v>
      </c>
      <c r="C17808" t="s">
        <v>220</v>
      </c>
      <c r="D17808" t="s">
        <v>1000</v>
      </c>
      <c r="E17808" s="23">
        <v>44866</v>
      </c>
      <c r="F17808">
        <v>0</v>
      </c>
      <c r="G17808">
        <v>0</v>
      </c>
      <c r="I17808">
        <v>0</v>
      </c>
      <c r="J17808">
        <v>0</v>
      </c>
      <c r="L17808">
        <v>0</v>
      </c>
      <c r="N17808">
        <v>0</v>
      </c>
      <c r="P17808">
        <v>0</v>
      </c>
      <c r="Q17808">
        <v>0</v>
      </c>
      <c r="S17808">
        <v>0</v>
      </c>
    </row>
    <row r="17809" spans="1:19" x14ac:dyDescent="0.2">
      <c r="A17809" t="s">
        <v>36762</v>
      </c>
      <c r="B17809" t="s">
        <v>36549</v>
      </c>
      <c r="C17809" t="s">
        <v>25330</v>
      </c>
      <c r="D17809" t="s">
        <v>1001</v>
      </c>
      <c r="E17809" s="23">
        <v>44866</v>
      </c>
      <c r="F17809">
        <v>0</v>
      </c>
      <c r="G17809">
        <v>0</v>
      </c>
      <c r="I17809">
        <v>0</v>
      </c>
      <c r="J17809">
        <v>0</v>
      </c>
      <c r="L17809">
        <v>0</v>
      </c>
      <c r="N17809">
        <v>0</v>
      </c>
      <c r="P17809">
        <v>0</v>
      </c>
      <c r="Q17809">
        <v>0</v>
      </c>
      <c r="S17809">
        <v>0</v>
      </c>
    </row>
    <row r="17810" spans="1:19" x14ac:dyDescent="0.2">
      <c r="A17810" t="s">
        <v>36763</v>
      </c>
      <c r="B17810" t="s">
        <v>36550</v>
      </c>
      <c r="C17810" t="s">
        <v>25330</v>
      </c>
      <c r="D17810" t="s">
        <v>1000</v>
      </c>
      <c r="E17810" s="23">
        <v>44866</v>
      </c>
      <c r="F17810">
        <v>0.5</v>
      </c>
      <c r="G17810">
        <v>0.5</v>
      </c>
      <c r="I17810">
        <v>0</v>
      </c>
      <c r="J17810">
        <v>2</v>
      </c>
      <c r="L17810">
        <v>2</v>
      </c>
      <c r="N17810">
        <v>0</v>
      </c>
      <c r="P17810">
        <v>0</v>
      </c>
      <c r="Q17810">
        <v>0</v>
      </c>
      <c r="S17810">
        <v>0</v>
      </c>
    </row>
    <row r="17811" spans="1:19" x14ac:dyDescent="0.2">
      <c r="A17811" t="s">
        <v>36764</v>
      </c>
      <c r="B17811" t="s">
        <v>36551</v>
      </c>
      <c r="C17811" t="s">
        <v>199</v>
      </c>
      <c r="D17811" t="s">
        <v>1000</v>
      </c>
      <c r="E17811" s="23">
        <v>44866</v>
      </c>
      <c r="F17811">
        <v>3.5</v>
      </c>
      <c r="G17811">
        <v>5.5</v>
      </c>
      <c r="I17811">
        <v>50</v>
      </c>
      <c r="J17811">
        <v>36</v>
      </c>
      <c r="L17811">
        <v>58</v>
      </c>
      <c r="N17811">
        <v>50</v>
      </c>
      <c r="P17811">
        <v>0</v>
      </c>
      <c r="Q17811">
        <v>0</v>
      </c>
      <c r="S17811">
        <v>0</v>
      </c>
    </row>
    <row r="17812" spans="1:19" x14ac:dyDescent="0.2">
      <c r="A17812" t="s">
        <v>36765</v>
      </c>
      <c r="B17812" t="s">
        <v>36552</v>
      </c>
      <c r="C17812" t="s">
        <v>199</v>
      </c>
      <c r="D17812" t="s">
        <v>1001</v>
      </c>
      <c r="E17812" s="23">
        <v>44866</v>
      </c>
      <c r="F17812">
        <v>0</v>
      </c>
      <c r="G17812">
        <v>0</v>
      </c>
      <c r="I17812">
        <v>0</v>
      </c>
      <c r="J17812">
        <v>0</v>
      </c>
      <c r="L17812">
        <v>0</v>
      </c>
      <c r="N17812">
        <v>0</v>
      </c>
      <c r="P17812">
        <v>0</v>
      </c>
      <c r="Q17812">
        <v>0</v>
      </c>
      <c r="S17812">
        <v>0</v>
      </c>
    </row>
    <row r="17813" spans="1:19" x14ac:dyDescent="0.2">
      <c r="A17813" t="s">
        <v>36766</v>
      </c>
      <c r="B17813" t="s">
        <v>36553</v>
      </c>
      <c r="C17813" t="s">
        <v>901</v>
      </c>
      <c r="D17813" t="s">
        <v>1000</v>
      </c>
      <c r="E17813" s="23">
        <v>44866</v>
      </c>
      <c r="F17813">
        <v>6</v>
      </c>
      <c r="G17813">
        <v>6</v>
      </c>
      <c r="I17813">
        <v>18</v>
      </c>
      <c r="J17813">
        <v>32</v>
      </c>
      <c r="L17813">
        <v>32</v>
      </c>
      <c r="N17813">
        <v>16</v>
      </c>
      <c r="P17813">
        <v>0</v>
      </c>
      <c r="Q17813">
        <v>0</v>
      </c>
      <c r="S17813">
        <v>2</v>
      </c>
    </row>
    <row r="17814" spans="1:19" x14ac:dyDescent="0.2">
      <c r="A17814" t="s">
        <v>36767</v>
      </c>
      <c r="B17814" t="s">
        <v>36554</v>
      </c>
      <c r="C17814" t="s">
        <v>901</v>
      </c>
      <c r="D17814" t="s">
        <v>1001</v>
      </c>
      <c r="E17814" s="23">
        <v>44866</v>
      </c>
      <c r="F17814">
        <v>0</v>
      </c>
      <c r="G17814">
        <v>0</v>
      </c>
      <c r="I17814">
        <v>0</v>
      </c>
      <c r="J17814">
        <v>0</v>
      </c>
      <c r="L17814">
        <v>0</v>
      </c>
      <c r="N17814">
        <v>0</v>
      </c>
      <c r="P17814">
        <v>0</v>
      </c>
      <c r="Q17814">
        <v>0</v>
      </c>
      <c r="S17814">
        <v>0</v>
      </c>
    </row>
    <row r="17815" spans="1:19" x14ac:dyDescent="0.2">
      <c r="A17815" t="s">
        <v>36768</v>
      </c>
      <c r="B17815" t="s">
        <v>36555</v>
      </c>
      <c r="C17815" t="s">
        <v>903</v>
      </c>
      <c r="D17815" t="s">
        <v>1000</v>
      </c>
      <c r="E17815" s="23">
        <v>44866</v>
      </c>
      <c r="F17815">
        <v>6</v>
      </c>
      <c r="G17815">
        <v>6.5</v>
      </c>
      <c r="I17815">
        <v>14</v>
      </c>
      <c r="J17815">
        <v>30</v>
      </c>
      <c r="L17815">
        <v>31</v>
      </c>
      <c r="N17815">
        <v>14</v>
      </c>
      <c r="P17815">
        <v>1</v>
      </c>
      <c r="Q17815">
        <v>1</v>
      </c>
      <c r="S17815">
        <v>0</v>
      </c>
    </row>
    <row r="17816" spans="1:19" x14ac:dyDescent="0.2">
      <c r="A17816" t="s">
        <v>36769</v>
      </c>
      <c r="B17816" t="s">
        <v>36556</v>
      </c>
      <c r="C17816" t="s">
        <v>903</v>
      </c>
      <c r="D17816" t="s">
        <v>1001</v>
      </c>
      <c r="E17816" s="23">
        <v>44866</v>
      </c>
      <c r="F17816">
        <v>0</v>
      </c>
      <c r="G17816">
        <v>0</v>
      </c>
      <c r="I17816">
        <v>0</v>
      </c>
      <c r="J17816">
        <v>0</v>
      </c>
      <c r="L17816">
        <v>0</v>
      </c>
      <c r="N17816">
        <v>0</v>
      </c>
      <c r="P17816">
        <v>0</v>
      </c>
      <c r="Q17816">
        <v>0</v>
      </c>
      <c r="S17816">
        <v>0</v>
      </c>
    </row>
    <row r="17817" spans="1:19" x14ac:dyDescent="0.2">
      <c r="A17817" t="s">
        <v>36770</v>
      </c>
      <c r="B17817" t="s">
        <v>36557</v>
      </c>
      <c r="C17817" t="s">
        <v>198</v>
      </c>
      <c r="D17817" t="s">
        <v>1002</v>
      </c>
      <c r="E17817" s="23">
        <v>44866</v>
      </c>
      <c r="F17817">
        <v>0</v>
      </c>
      <c r="G17817">
        <v>0</v>
      </c>
      <c r="I17817">
        <v>0</v>
      </c>
      <c r="J17817">
        <v>0</v>
      </c>
      <c r="L17817">
        <v>0</v>
      </c>
      <c r="N17817">
        <v>0</v>
      </c>
      <c r="P17817">
        <v>0</v>
      </c>
      <c r="Q17817">
        <v>0</v>
      </c>
      <c r="S17817">
        <v>0</v>
      </c>
    </row>
    <row r="17818" spans="1:19" x14ac:dyDescent="0.2">
      <c r="A17818" t="s">
        <v>36771</v>
      </c>
      <c r="B17818" t="s">
        <v>36558</v>
      </c>
      <c r="C17818" t="s">
        <v>25855</v>
      </c>
      <c r="D17818" t="s">
        <v>1002</v>
      </c>
      <c r="E17818" s="23">
        <v>44866</v>
      </c>
      <c r="F17818">
        <v>2</v>
      </c>
      <c r="G17818">
        <v>2</v>
      </c>
      <c r="I17818">
        <v>10</v>
      </c>
      <c r="J17818">
        <v>12</v>
      </c>
      <c r="L17818">
        <v>11</v>
      </c>
      <c r="N17818">
        <v>10</v>
      </c>
      <c r="P17818">
        <v>1</v>
      </c>
      <c r="Q17818">
        <v>1</v>
      </c>
      <c r="S17818">
        <v>0</v>
      </c>
    </row>
    <row r="17819" spans="1:19" x14ac:dyDescent="0.2">
      <c r="A17819" t="s">
        <v>36772</v>
      </c>
      <c r="B17819" t="s">
        <v>36559</v>
      </c>
      <c r="C17819" t="s">
        <v>962</v>
      </c>
      <c r="D17819" t="s">
        <v>1002</v>
      </c>
      <c r="E17819" s="23">
        <v>44866</v>
      </c>
      <c r="F17819">
        <v>0</v>
      </c>
      <c r="G17819">
        <v>0</v>
      </c>
      <c r="I17819">
        <v>0</v>
      </c>
      <c r="J17819">
        <v>0</v>
      </c>
      <c r="L17819">
        <v>0</v>
      </c>
      <c r="N17819">
        <v>0</v>
      </c>
      <c r="P17819">
        <v>0</v>
      </c>
      <c r="Q17819">
        <v>0</v>
      </c>
      <c r="S17819">
        <v>0</v>
      </c>
    </row>
    <row r="17820" spans="1:19" x14ac:dyDescent="0.2">
      <c r="A17820" t="s">
        <v>36773</v>
      </c>
      <c r="B17820" t="s">
        <v>36560</v>
      </c>
      <c r="C17820" t="s">
        <v>199</v>
      </c>
      <c r="D17820" t="s">
        <v>1002</v>
      </c>
      <c r="E17820" s="23">
        <v>44866</v>
      </c>
      <c r="F17820">
        <v>3.5</v>
      </c>
      <c r="G17820">
        <v>5.5</v>
      </c>
      <c r="I17820">
        <v>50</v>
      </c>
      <c r="J17820">
        <v>36</v>
      </c>
      <c r="L17820">
        <v>58</v>
      </c>
      <c r="N17820">
        <v>50</v>
      </c>
      <c r="P17820">
        <v>0</v>
      </c>
      <c r="Q17820">
        <v>0</v>
      </c>
      <c r="S17820">
        <v>0</v>
      </c>
    </row>
    <row r="17821" spans="1:19" x14ac:dyDescent="0.2">
      <c r="A17821" t="s">
        <v>36774</v>
      </c>
      <c r="B17821" t="s">
        <v>36561</v>
      </c>
      <c r="C17821" t="s">
        <v>348</v>
      </c>
      <c r="D17821" t="s">
        <v>1002</v>
      </c>
      <c r="E17821" s="23">
        <v>44866</v>
      </c>
      <c r="F17821">
        <v>0</v>
      </c>
      <c r="G17821">
        <v>0</v>
      </c>
      <c r="I17821">
        <v>0</v>
      </c>
      <c r="J17821">
        <v>0</v>
      </c>
      <c r="L17821">
        <v>0</v>
      </c>
      <c r="N17821">
        <v>0</v>
      </c>
      <c r="P17821">
        <v>0</v>
      </c>
      <c r="Q17821">
        <v>0</v>
      </c>
      <c r="S17821">
        <v>0</v>
      </c>
    </row>
    <row r="17822" spans="1:19" x14ac:dyDescent="0.2">
      <c r="A17822" t="s">
        <v>36775</v>
      </c>
      <c r="B17822" t="s">
        <v>36562</v>
      </c>
      <c r="C17822" t="s">
        <v>36291</v>
      </c>
      <c r="D17822" t="s">
        <v>1002</v>
      </c>
      <c r="E17822" s="23">
        <v>44866</v>
      </c>
      <c r="F17822">
        <v>0</v>
      </c>
      <c r="G17822">
        <v>0</v>
      </c>
      <c r="I17822">
        <v>0</v>
      </c>
      <c r="J17822">
        <v>0</v>
      </c>
      <c r="L17822">
        <v>0</v>
      </c>
      <c r="N17822">
        <v>0</v>
      </c>
      <c r="P17822">
        <v>0</v>
      </c>
      <c r="Q17822">
        <v>0</v>
      </c>
      <c r="S17822">
        <v>0</v>
      </c>
    </row>
    <row r="17823" spans="1:19" x14ac:dyDescent="0.2">
      <c r="A17823" t="s">
        <v>36776</v>
      </c>
      <c r="B17823" t="s">
        <v>36563</v>
      </c>
      <c r="C17823" t="s">
        <v>357</v>
      </c>
      <c r="D17823" t="s">
        <v>1002</v>
      </c>
      <c r="E17823" s="23">
        <v>44866</v>
      </c>
      <c r="F17823">
        <v>0</v>
      </c>
      <c r="G17823">
        <v>0</v>
      </c>
      <c r="I17823">
        <v>0</v>
      </c>
      <c r="J17823">
        <v>0</v>
      </c>
      <c r="L17823">
        <v>0</v>
      </c>
      <c r="N17823">
        <v>0</v>
      </c>
      <c r="P17823">
        <v>0</v>
      </c>
      <c r="Q17823">
        <v>0</v>
      </c>
      <c r="S17823">
        <v>0</v>
      </c>
    </row>
    <row r="17824" spans="1:19" x14ac:dyDescent="0.2">
      <c r="A17824" t="s">
        <v>36777</v>
      </c>
      <c r="B17824" t="s">
        <v>36564</v>
      </c>
      <c r="C17824" t="s">
        <v>227</v>
      </c>
      <c r="D17824" t="s">
        <v>1002</v>
      </c>
      <c r="E17824" s="23">
        <v>44866</v>
      </c>
      <c r="F17824">
        <v>0</v>
      </c>
      <c r="G17824">
        <v>0</v>
      </c>
      <c r="I17824">
        <v>0</v>
      </c>
      <c r="J17824">
        <v>0</v>
      </c>
      <c r="L17824">
        <v>0</v>
      </c>
      <c r="N17824">
        <v>0</v>
      </c>
      <c r="P17824">
        <v>0</v>
      </c>
      <c r="Q17824">
        <v>0</v>
      </c>
      <c r="S17824">
        <v>0</v>
      </c>
    </row>
    <row r="17825" spans="1:19" x14ac:dyDescent="0.2">
      <c r="A17825" t="s">
        <v>36778</v>
      </c>
      <c r="B17825" t="s">
        <v>36565</v>
      </c>
      <c r="C17825" t="s">
        <v>203</v>
      </c>
      <c r="D17825" t="s">
        <v>1002</v>
      </c>
      <c r="E17825" s="23">
        <v>44866</v>
      </c>
      <c r="F17825">
        <v>0</v>
      </c>
      <c r="G17825">
        <v>0</v>
      </c>
      <c r="I17825">
        <v>0</v>
      </c>
      <c r="J17825">
        <v>0</v>
      </c>
      <c r="L17825">
        <v>0</v>
      </c>
      <c r="N17825">
        <v>0</v>
      </c>
      <c r="P17825">
        <v>0</v>
      </c>
      <c r="Q17825">
        <v>0</v>
      </c>
      <c r="S17825">
        <v>0</v>
      </c>
    </row>
    <row r="17826" spans="1:19" x14ac:dyDescent="0.2">
      <c r="A17826" t="s">
        <v>36779</v>
      </c>
      <c r="B17826" t="s">
        <v>36566</v>
      </c>
      <c r="C17826" t="s">
        <v>387</v>
      </c>
      <c r="D17826" t="s">
        <v>1002</v>
      </c>
      <c r="E17826" s="23">
        <v>44866</v>
      </c>
      <c r="F17826">
        <v>0</v>
      </c>
      <c r="G17826">
        <v>0</v>
      </c>
      <c r="I17826">
        <v>0</v>
      </c>
      <c r="J17826">
        <v>0</v>
      </c>
      <c r="L17826">
        <v>0</v>
      </c>
      <c r="N17826">
        <v>0</v>
      </c>
      <c r="P17826">
        <v>0</v>
      </c>
      <c r="Q17826">
        <v>0</v>
      </c>
      <c r="S17826">
        <v>0</v>
      </c>
    </row>
    <row r="17827" spans="1:19" x14ac:dyDescent="0.2">
      <c r="A17827" t="s">
        <v>36780</v>
      </c>
      <c r="B17827" t="s">
        <v>36567</v>
      </c>
      <c r="C17827" t="s">
        <v>223</v>
      </c>
      <c r="D17827" t="s">
        <v>1002</v>
      </c>
      <c r="E17827" s="23">
        <v>44866</v>
      </c>
      <c r="F17827">
        <v>0</v>
      </c>
      <c r="G17827">
        <v>0</v>
      </c>
      <c r="I17827">
        <v>0</v>
      </c>
      <c r="J17827">
        <v>0</v>
      </c>
      <c r="L17827">
        <v>0</v>
      </c>
      <c r="N17827">
        <v>0</v>
      </c>
      <c r="P17827">
        <v>0</v>
      </c>
      <c r="Q17827">
        <v>0</v>
      </c>
      <c r="S17827">
        <v>0</v>
      </c>
    </row>
    <row r="17828" spans="1:19" x14ac:dyDescent="0.2">
      <c r="A17828" t="s">
        <v>36781</v>
      </c>
      <c r="B17828" t="s">
        <v>36568</v>
      </c>
      <c r="C17828" t="s">
        <v>346</v>
      </c>
      <c r="D17828" t="s">
        <v>1002</v>
      </c>
      <c r="E17828" s="23">
        <v>44866</v>
      </c>
      <c r="F17828">
        <v>0</v>
      </c>
      <c r="G17828">
        <v>0</v>
      </c>
      <c r="I17828">
        <v>0</v>
      </c>
      <c r="J17828">
        <v>0</v>
      </c>
      <c r="L17828">
        <v>0</v>
      </c>
      <c r="N17828">
        <v>0</v>
      </c>
      <c r="P17828">
        <v>0</v>
      </c>
      <c r="Q17828">
        <v>0</v>
      </c>
      <c r="S17828">
        <v>0</v>
      </c>
    </row>
    <row r="17829" spans="1:19" x14ac:dyDescent="0.2">
      <c r="A17829" t="s">
        <v>36782</v>
      </c>
      <c r="B17829" t="s">
        <v>36569</v>
      </c>
      <c r="C17829" t="s">
        <v>36238</v>
      </c>
      <c r="D17829" t="s">
        <v>1002</v>
      </c>
      <c r="E17829" s="23">
        <v>44866</v>
      </c>
      <c r="F17829">
        <v>1.5</v>
      </c>
      <c r="G17829">
        <v>1.5</v>
      </c>
      <c r="I17829">
        <v>0</v>
      </c>
      <c r="J17829">
        <v>6</v>
      </c>
      <c r="L17829">
        <v>6</v>
      </c>
      <c r="N17829">
        <v>0</v>
      </c>
      <c r="P17829">
        <v>0</v>
      </c>
      <c r="Q17829">
        <v>0</v>
      </c>
      <c r="S17829">
        <v>0</v>
      </c>
    </row>
    <row r="17830" spans="1:19" x14ac:dyDescent="0.2">
      <c r="A17830" t="s">
        <v>36783</v>
      </c>
      <c r="B17830" t="s">
        <v>36570</v>
      </c>
      <c r="C17830" t="s">
        <v>207</v>
      </c>
      <c r="D17830" t="s">
        <v>1002</v>
      </c>
      <c r="E17830" s="23">
        <v>44866</v>
      </c>
      <c r="F17830">
        <v>5.5</v>
      </c>
      <c r="G17830">
        <v>6.5</v>
      </c>
      <c r="I17830">
        <v>17</v>
      </c>
      <c r="J17830">
        <v>30</v>
      </c>
      <c r="L17830">
        <v>35</v>
      </c>
      <c r="N17830">
        <v>17</v>
      </c>
      <c r="P17830">
        <v>0</v>
      </c>
      <c r="Q17830">
        <v>4</v>
      </c>
      <c r="S17830">
        <v>0</v>
      </c>
    </row>
    <row r="17831" spans="1:19" x14ac:dyDescent="0.2">
      <c r="A17831" t="s">
        <v>36784</v>
      </c>
      <c r="B17831" t="s">
        <v>36571</v>
      </c>
      <c r="C17831" t="s">
        <v>212</v>
      </c>
      <c r="D17831" t="s">
        <v>1002</v>
      </c>
      <c r="E17831" s="23">
        <v>44866</v>
      </c>
      <c r="F17831">
        <v>1.5</v>
      </c>
      <c r="G17831">
        <v>1.5</v>
      </c>
      <c r="I17831">
        <v>4</v>
      </c>
      <c r="J17831">
        <v>9</v>
      </c>
      <c r="L17831">
        <v>9</v>
      </c>
      <c r="N17831">
        <v>4</v>
      </c>
      <c r="P17831">
        <v>0</v>
      </c>
      <c r="Q17831">
        <v>0</v>
      </c>
      <c r="S17831">
        <v>0</v>
      </c>
    </row>
    <row r="17832" spans="1:19" x14ac:dyDescent="0.2">
      <c r="A17832" t="s">
        <v>36785</v>
      </c>
      <c r="B17832" t="s">
        <v>36572</v>
      </c>
      <c r="C17832" t="s">
        <v>963</v>
      </c>
      <c r="D17832" t="s">
        <v>1002</v>
      </c>
      <c r="E17832" s="23">
        <v>44866</v>
      </c>
      <c r="F17832">
        <v>0</v>
      </c>
      <c r="G17832">
        <v>0</v>
      </c>
      <c r="I17832">
        <v>0</v>
      </c>
      <c r="J17832">
        <v>0</v>
      </c>
      <c r="L17832">
        <v>0</v>
      </c>
      <c r="N17832">
        <v>0</v>
      </c>
      <c r="P17832">
        <v>0</v>
      </c>
      <c r="Q17832">
        <v>0</v>
      </c>
      <c r="S17832">
        <v>0</v>
      </c>
    </row>
    <row r="17833" spans="1:19" x14ac:dyDescent="0.2">
      <c r="A17833" t="s">
        <v>36786</v>
      </c>
      <c r="B17833" t="s">
        <v>36573</v>
      </c>
      <c r="C17833" t="s">
        <v>225</v>
      </c>
      <c r="D17833" t="s">
        <v>1002</v>
      </c>
      <c r="E17833" s="23">
        <v>44866</v>
      </c>
      <c r="F17833">
        <v>4</v>
      </c>
      <c r="G17833">
        <v>4</v>
      </c>
      <c r="I17833">
        <v>32</v>
      </c>
      <c r="J17833">
        <v>56</v>
      </c>
      <c r="L17833">
        <v>56</v>
      </c>
      <c r="N17833">
        <v>32</v>
      </c>
      <c r="P17833">
        <v>0</v>
      </c>
      <c r="Q17833">
        <v>7</v>
      </c>
      <c r="S17833">
        <v>0</v>
      </c>
    </row>
    <row r="17834" spans="1:19" x14ac:dyDescent="0.2">
      <c r="A17834" t="s">
        <v>36787</v>
      </c>
      <c r="B17834" t="s">
        <v>36574</v>
      </c>
      <c r="C17834" t="s">
        <v>901</v>
      </c>
      <c r="D17834" t="s">
        <v>1002</v>
      </c>
      <c r="E17834" s="23">
        <v>44866</v>
      </c>
      <c r="F17834">
        <v>6</v>
      </c>
      <c r="G17834">
        <v>6</v>
      </c>
      <c r="I17834">
        <v>18</v>
      </c>
      <c r="J17834">
        <v>32</v>
      </c>
      <c r="L17834">
        <v>32</v>
      </c>
      <c r="N17834">
        <v>16</v>
      </c>
      <c r="P17834">
        <v>0</v>
      </c>
      <c r="Q17834">
        <v>0</v>
      </c>
      <c r="S17834">
        <v>2</v>
      </c>
    </row>
    <row r="17835" spans="1:19" x14ac:dyDescent="0.2">
      <c r="A17835" t="s">
        <v>36788</v>
      </c>
      <c r="B17835" t="s">
        <v>36575</v>
      </c>
      <c r="C17835" t="s">
        <v>232</v>
      </c>
      <c r="D17835" t="s">
        <v>1002</v>
      </c>
      <c r="E17835" s="23">
        <v>44866</v>
      </c>
      <c r="F17835">
        <v>14.5</v>
      </c>
      <c r="G17835">
        <v>15.5</v>
      </c>
      <c r="I17835">
        <v>76</v>
      </c>
      <c r="J17835">
        <v>146</v>
      </c>
      <c r="L17835">
        <v>151</v>
      </c>
      <c r="N17835">
        <v>76</v>
      </c>
      <c r="P17835">
        <v>7</v>
      </c>
      <c r="Q17835">
        <v>8</v>
      </c>
      <c r="S17835">
        <v>0</v>
      </c>
    </row>
    <row r="17836" spans="1:19" x14ac:dyDescent="0.2">
      <c r="A17836" t="s">
        <v>36789</v>
      </c>
      <c r="B17836" t="s">
        <v>36576</v>
      </c>
      <c r="C17836" t="s">
        <v>317</v>
      </c>
      <c r="D17836" t="s">
        <v>1002</v>
      </c>
      <c r="E17836" s="23">
        <v>44866</v>
      </c>
      <c r="F17836">
        <v>3.5</v>
      </c>
      <c r="G17836">
        <v>6</v>
      </c>
      <c r="I17836">
        <v>7</v>
      </c>
      <c r="J17836">
        <v>18</v>
      </c>
      <c r="L17836">
        <v>33</v>
      </c>
      <c r="N17836">
        <v>7</v>
      </c>
      <c r="P17836">
        <v>0</v>
      </c>
      <c r="Q17836">
        <v>0</v>
      </c>
      <c r="S17836">
        <v>0</v>
      </c>
    </row>
    <row r="17837" spans="1:19" x14ac:dyDescent="0.2">
      <c r="A17837" t="s">
        <v>36790</v>
      </c>
      <c r="B17837" t="s">
        <v>36577</v>
      </c>
      <c r="C17837" t="s">
        <v>25330</v>
      </c>
      <c r="D17837" t="s">
        <v>1002</v>
      </c>
      <c r="E17837" s="23">
        <v>44866</v>
      </c>
      <c r="F17837">
        <v>0.5</v>
      </c>
      <c r="G17837">
        <v>0.5</v>
      </c>
      <c r="I17837">
        <v>0</v>
      </c>
      <c r="J17837">
        <v>2</v>
      </c>
      <c r="L17837">
        <v>2</v>
      </c>
      <c r="N17837">
        <v>0</v>
      </c>
      <c r="P17837">
        <v>0</v>
      </c>
      <c r="Q17837">
        <v>0</v>
      </c>
      <c r="S17837">
        <v>0</v>
      </c>
    </row>
    <row r="17838" spans="1:19" x14ac:dyDescent="0.2">
      <c r="A17838" t="s">
        <v>36791</v>
      </c>
      <c r="B17838" t="s">
        <v>36578</v>
      </c>
      <c r="C17838" t="s">
        <v>214</v>
      </c>
      <c r="D17838" t="s">
        <v>1002</v>
      </c>
      <c r="E17838" s="23">
        <v>44866</v>
      </c>
      <c r="F17838">
        <v>14</v>
      </c>
      <c r="G17838">
        <v>14</v>
      </c>
      <c r="I17838">
        <v>71</v>
      </c>
      <c r="J17838">
        <v>116</v>
      </c>
      <c r="L17838">
        <v>115</v>
      </c>
      <c r="N17838">
        <v>64</v>
      </c>
      <c r="P17838">
        <v>8</v>
      </c>
      <c r="Q17838">
        <v>11</v>
      </c>
      <c r="S17838">
        <v>7</v>
      </c>
    </row>
    <row r="17839" spans="1:19" x14ac:dyDescent="0.2">
      <c r="A17839" t="s">
        <v>36792</v>
      </c>
      <c r="B17839" t="s">
        <v>36579</v>
      </c>
      <c r="C17839" t="s">
        <v>903</v>
      </c>
      <c r="D17839" t="s">
        <v>1002</v>
      </c>
      <c r="E17839" s="23">
        <v>44866</v>
      </c>
      <c r="F17839">
        <v>6</v>
      </c>
      <c r="G17839">
        <v>6.5</v>
      </c>
      <c r="I17839">
        <v>14</v>
      </c>
      <c r="J17839">
        <v>30</v>
      </c>
      <c r="L17839">
        <v>31</v>
      </c>
      <c r="N17839">
        <v>14</v>
      </c>
      <c r="P17839">
        <v>1</v>
      </c>
      <c r="Q17839">
        <v>1</v>
      </c>
      <c r="S17839">
        <v>0</v>
      </c>
    </row>
    <row r="17840" spans="1:19" x14ac:dyDescent="0.2">
      <c r="A17840" t="s">
        <v>36793</v>
      </c>
      <c r="B17840" t="s">
        <v>36580</v>
      </c>
      <c r="C17840" t="s">
        <v>230</v>
      </c>
      <c r="D17840" t="s">
        <v>1002</v>
      </c>
      <c r="E17840" s="23">
        <v>44866</v>
      </c>
      <c r="F17840">
        <v>0</v>
      </c>
      <c r="G17840">
        <v>0</v>
      </c>
      <c r="I17840">
        <v>0</v>
      </c>
      <c r="J17840">
        <v>0</v>
      </c>
      <c r="L17840">
        <v>0</v>
      </c>
      <c r="N17840">
        <v>0</v>
      </c>
      <c r="P17840">
        <v>0</v>
      </c>
      <c r="Q17840">
        <v>0</v>
      </c>
      <c r="S17840">
        <v>0</v>
      </c>
    </row>
    <row r="17841" spans="1:19" x14ac:dyDescent="0.2">
      <c r="A17841" t="s">
        <v>36794</v>
      </c>
      <c r="B17841" t="s">
        <v>36581</v>
      </c>
      <c r="C17841" t="s">
        <v>234</v>
      </c>
      <c r="D17841" t="s">
        <v>1002</v>
      </c>
      <c r="E17841" s="23">
        <v>44866</v>
      </c>
      <c r="F17841">
        <v>0</v>
      </c>
      <c r="G17841">
        <v>0</v>
      </c>
      <c r="I17841">
        <v>0</v>
      </c>
      <c r="J17841">
        <v>0</v>
      </c>
      <c r="L17841">
        <v>0</v>
      </c>
      <c r="N17841">
        <v>0</v>
      </c>
      <c r="P17841">
        <v>0</v>
      </c>
      <c r="Q17841">
        <v>0</v>
      </c>
      <c r="S17841">
        <v>0</v>
      </c>
    </row>
    <row r="17842" spans="1:19" x14ac:dyDescent="0.2">
      <c r="A17842" t="s">
        <v>36795</v>
      </c>
      <c r="B17842" t="s">
        <v>36582</v>
      </c>
      <c r="C17842" t="s">
        <v>36332</v>
      </c>
      <c r="D17842" t="s">
        <v>1002</v>
      </c>
      <c r="E17842" s="23">
        <v>44866</v>
      </c>
      <c r="F17842">
        <v>3</v>
      </c>
      <c r="G17842">
        <v>3</v>
      </c>
      <c r="I17842">
        <v>13</v>
      </c>
      <c r="J17842">
        <v>33</v>
      </c>
      <c r="L17842">
        <v>33</v>
      </c>
      <c r="N17842">
        <v>13</v>
      </c>
      <c r="P17842">
        <v>0</v>
      </c>
      <c r="Q17842">
        <v>0</v>
      </c>
      <c r="S17842">
        <v>0</v>
      </c>
    </row>
    <row r="17843" spans="1:19" x14ac:dyDescent="0.2">
      <c r="A17843" t="s">
        <v>36796</v>
      </c>
      <c r="B17843" t="s">
        <v>36583</v>
      </c>
      <c r="C17843" t="s">
        <v>217</v>
      </c>
      <c r="D17843" t="s">
        <v>1002</v>
      </c>
      <c r="E17843" s="23">
        <v>44866</v>
      </c>
      <c r="F17843">
        <v>0</v>
      </c>
      <c r="G17843">
        <v>0</v>
      </c>
      <c r="I17843">
        <v>0</v>
      </c>
      <c r="J17843">
        <v>0</v>
      </c>
      <c r="L17843">
        <v>0</v>
      </c>
      <c r="N17843">
        <v>0</v>
      </c>
      <c r="P17843">
        <v>0</v>
      </c>
      <c r="Q17843">
        <v>0</v>
      </c>
      <c r="S17843">
        <v>0</v>
      </c>
    </row>
    <row r="17844" spans="1:19" x14ac:dyDescent="0.2">
      <c r="A17844" t="s">
        <v>36797</v>
      </c>
      <c r="B17844" t="s">
        <v>36584</v>
      </c>
      <c r="C17844" t="s">
        <v>342</v>
      </c>
      <c r="D17844" t="s">
        <v>1002</v>
      </c>
      <c r="E17844" s="23">
        <v>44866</v>
      </c>
      <c r="F17844">
        <v>0</v>
      </c>
      <c r="G17844">
        <v>3</v>
      </c>
      <c r="I17844">
        <v>8</v>
      </c>
      <c r="J17844">
        <v>0</v>
      </c>
      <c r="L17844">
        <v>33</v>
      </c>
      <c r="N17844">
        <v>8</v>
      </c>
      <c r="P17844">
        <v>1</v>
      </c>
      <c r="Q17844">
        <v>1</v>
      </c>
      <c r="S17844">
        <v>0</v>
      </c>
    </row>
    <row r="17845" spans="1:19" x14ac:dyDescent="0.2">
      <c r="A17845" t="s">
        <v>36798</v>
      </c>
      <c r="B17845" t="s">
        <v>36585</v>
      </c>
      <c r="C17845" t="s">
        <v>220</v>
      </c>
      <c r="D17845" t="s">
        <v>1002</v>
      </c>
      <c r="E17845" s="23">
        <v>44866</v>
      </c>
      <c r="F17845">
        <v>0</v>
      </c>
      <c r="G17845">
        <v>0</v>
      </c>
      <c r="I17845">
        <v>0</v>
      </c>
      <c r="J17845">
        <v>0</v>
      </c>
      <c r="L17845">
        <v>0</v>
      </c>
      <c r="N17845">
        <v>0</v>
      </c>
      <c r="P17845">
        <v>0</v>
      </c>
      <c r="Q17845">
        <v>0</v>
      </c>
      <c r="S17845">
        <v>0</v>
      </c>
    </row>
    <row r="17846" spans="1:19" x14ac:dyDescent="0.2">
      <c r="A17846" t="s">
        <v>36799</v>
      </c>
      <c r="B17846" t="s">
        <v>36586</v>
      </c>
      <c r="C17846" t="s">
        <v>36341</v>
      </c>
      <c r="D17846" t="s">
        <v>1000</v>
      </c>
      <c r="E17846" s="23">
        <v>44866</v>
      </c>
      <c r="F17846">
        <v>4</v>
      </c>
      <c r="G17846">
        <v>4</v>
      </c>
      <c r="I17846">
        <v>1</v>
      </c>
      <c r="J17846">
        <v>16</v>
      </c>
      <c r="L17846">
        <v>16</v>
      </c>
      <c r="N17846">
        <v>0</v>
      </c>
      <c r="P17846">
        <v>0</v>
      </c>
      <c r="Q17846">
        <v>0</v>
      </c>
      <c r="S17846">
        <v>1</v>
      </c>
    </row>
    <row r="17847" spans="1:19" x14ac:dyDescent="0.2">
      <c r="A17847" t="s">
        <v>36800</v>
      </c>
      <c r="B17847" t="s">
        <v>36587</v>
      </c>
      <c r="C17847" t="s">
        <v>36341</v>
      </c>
      <c r="D17847" t="s">
        <v>1002</v>
      </c>
      <c r="E17847" s="23">
        <v>44866</v>
      </c>
      <c r="F17847">
        <v>4</v>
      </c>
      <c r="G17847">
        <v>4</v>
      </c>
      <c r="I17847">
        <v>1</v>
      </c>
      <c r="J17847">
        <v>16</v>
      </c>
      <c r="L17847">
        <v>16</v>
      </c>
      <c r="N17847">
        <v>0</v>
      </c>
      <c r="P17847">
        <v>0</v>
      </c>
      <c r="Q17847">
        <v>0</v>
      </c>
      <c r="S17847">
        <v>1</v>
      </c>
    </row>
    <row r="17848" spans="1:19" x14ac:dyDescent="0.2">
      <c r="A17848" t="s">
        <v>36801</v>
      </c>
      <c r="B17848" t="s">
        <v>36588</v>
      </c>
      <c r="C17848" t="s">
        <v>242</v>
      </c>
      <c r="D17848" t="s">
        <v>1000</v>
      </c>
      <c r="E17848" s="23">
        <v>44866</v>
      </c>
      <c r="F17848">
        <v>0</v>
      </c>
      <c r="G17848">
        <v>0</v>
      </c>
      <c r="I17848">
        <v>0</v>
      </c>
      <c r="J17848">
        <v>0</v>
      </c>
      <c r="L17848">
        <v>0</v>
      </c>
      <c r="N17848">
        <v>0</v>
      </c>
      <c r="P17848">
        <v>0</v>
      </c>
      <c r="Q17848">
        <v>0</v>
      </c>
      <c r="S17848">
        <v>0</v>
      </c>
    </row>
    <row r="17849" spans="1:19" x14ac:dyDescent="0.2">
      <c r="A17849" t="s">
        <v>36802</v>
      </c>
      <c r="B17849" t="s">
        <v>36589</v>
      </c>
      <c r="C17849" t="s">
        <v>242</v>
      </c>
      <c r="D17849" t="s">
        <v>1002</v>
      </c>
      <c r="E17849" s="23">
        <v>44866</v>
      </c>
      <c r="F17849">
        <v>0</v>
      </c>
      <c r="G17849">
        <v>0</v>
      </c>
      <c r="I17849">
        <v>0</v>
      </c>
      <c r="J17849">
        <v>0</v>
      </c>
      <c r="L17849">
        <v>0</v>
      </c>
      <c r="N17849">
        <v>0</v>
      </c>
      <c r="P17849">
        <v>0</v>
      </c>
      <c r="Q17849">
        <v>0</v>
      </c>
      <c r="S17849">
        <v>0</v>
      </c>
    </row>
    <row r="17850" spans="1:19" x14ac:dyDescent="0.2">
      <c r="A17850" t="s">
        <v>36803</v>
      </c>
      <c r="B17850" t="s">
        <v>36590</v>
      </c>
      <c r="C17850" t="s">
        <v>2724</v>
      </c>
      <c r="D17850" t="s">
        <v>1000</v>
      </c>
      <c r="E17850" s="23">
        <v>44866</v>
      </c>
      <c r="F17850">
        <v>3.5</v>
      </c>
      <c r="G17850">
        <v>4</v>
      </c>
      <c r="I17850">
        <v>17</v>
      </c>
      <c r="J17850">
        <v>20</v>
      </c>
      <c r="L17850">
        <v>21</v>
      </c>
      <c r="N17850">
        <v>17</v>
      </c>
      <c r="P17850">
        <v>1</v>
      </c>
      <c r="Q17850">
        <v>1</v>
      </c>
      <c r="S17850">
        <v>0</v>
      </c>
    </row>
    <row r="17851" spans="1:19" x14ac:dyDescent="0.2">
      <c r="A17851" t="s">
        <v>36804</v>
      </c>
      <c r="B17851" t="s">
        <v>36591</v>
      </c>
      <c r="C17851" t="s">
        <v>2724</v>
      </c>
      <c r="D17851" t="s">
        <v>1001</v>
      </c>
      <c r="E17851" s="23">
        <v>44866</v>
      </c>
      <c r="F17851">
        <v>0</v>
      </c>
      <c r="G17851">
        <v>0</v>
      </c>
      <c r="I17851">
        <v>0</v>
      </c>
      <c r="J17851">
        <v>0</v>
      </c>
      <c r="L17851">
        <v>0</v>
      </c>
      <c r="N17851">
        <v>0</v>
      </c>
      <c r="P17851">
        <v>0</v>
      </c>
      <c r="Q17851">
        <v>0</v>
      </c>
      <c r="S17851">
        <v>0</v>
      </c>
    </row>
    <row r="17852" spans="1:19" x14ac:dyDescent="0.2">
      <c r="A17852" t="s">
        <v>36805</v>
      </c>
      <c r="B17852" t="s">
        <v>36592</v>
      </c>
      <c r="C17852" t="s">
        <v>2724</v>
      </c>
      <c r="D17852" t="s">
        <v>1002</v>
      </c>
      <c r="E17852" s="23">
        <v>44866</v>
      </c>
      <c r="F17852">
        <v>3.5</v>
      </c>
      <c r="G17852">
        <v>4</v>
      </c>
      <c r="I17852">
        <v>17</v>
      </c>
      <c r="J17852">
        <v>20</v>
      </c>
      <c r="L17852">
        <v>21</v>
      </c>
      <c r="N17852">
        <v>17</v>
      </c>
      <c r="P17852">
        <v>1</v>
      </c>
      <c r="Q17852">
        <v>1</v>
      </c>
      <c r="S17852">
        <v>0</v>
      </c>
    </row>
    <row r="17853" spans="1:19" x14ac:dyDescent="0.2">
      <c r="A17853" t="s">
        <v>36806</v>
      </c>
      <c r="B17853" t="s">
        <v>36593</v>
      </c>
      <c r="C17853" t="s">
        <v>237</v>
      </c>
      <c r="D17853" t="s">
        <v>1000</v>
      </c>
      <c r="E17853" s="23">
        <v>44866</v>
      </c>
      <c r="F17853">
        <v>8</v>
      </c>
      <c r="G17853">
        <v>8</v>
      </c>
      <c r="I17853">
        <v>33</v>
      </c>
      <c r="J17853">
        <v>48</v>
      </c>
      <c r="L17853">
        <v>46</v>
      </c>
      <c r="N17853">
        <v>30</v>
      </c>
      <c r="P17853">
        <v>4</v>
      </c>
      <c r="Q17853">
        <v>6</v>
      </c>
      <c r="S17853">
        <v>3</v>
      </c>
    </row>
    <row r="17854" spans="1:19" x14ac:dyDescent="0.2">
      <c r="A17854" t="s">
        <v>36807</v>
      </c>
      <c r="B17854" t="s">
        <v>36594</v>
      </c>
      <c r="C17854" t="s">
        <v>237</v>
      </c>
      <c r="D17854" t="s">
        <v>1002</v>
      </c>
      <c r="E17854" s="23">
        <v>44866</v>
      </c>
      <c r="F17854">
        <v>8</v>
      </c>
      <c r="G17854">
        <v>8</v>
      </c>
      <c r="I17854">
        <v>33</v>
      </c>
      <c r="J17854">
        <v>48</v>
      </c>
      <c r="L17854">
        <v>46</v>
      </c>
      <c r="N17854">
        <v>30</v>
      </c>
      <c r="P17854">
        <v>4</v>
      </c>
      <c r="Q17854">
        <v>6</v>
      </c>
      <c r="S17854">
        <v>3</v>
      </c>
    </row>
    <row r="17855" spans="1:19" x14ac:dyDescent="0.2">
      <c r="A17855" t="s">
        <v>36808</v>
      </c>
      <c r="B17855" t="s">
        <v>36595</v>
      </c>
      <c r="C17855" t="s">
        <v>238</v>
      </c>
      <c r="D17855" t="s">
        <v>1000</v>
      </c>
      <c r="E17855" s="23">
        <v>44866</v>
      </c>
      <c r="F17855">
        <v>3</v>
      </c>
      <c r="G17855">
        <v>4</v>
      </c>
      <c r="I17855">
        <v>10</v>
      </c>
      <c r="J17855">
        <v>15</v>
      </c>
      <c r="L17855">
        <v>20</v>
      </c>
      <c r="N17855">
        <v>10</v>
      </c>
      <c r="P17855">
        <v>1</v>
      </c>
      <c r="Q17855">
        <v>2</v>
      </c>
      <c r="S17855">
        <v>0</v>
      </c>
    </row>
    <row r="17856" spans="1:19" x14ac:dyDescent="0.2">
      <c r="A17856" t="s">
        <v>36809</v>
      </c>
      <c r="B17856" t="s">
        <v>36596</v>
      </c>
      <c r="C17856" t="s">
        <v>238</v>
      </c>
      <c r="D17856" t="s">
        <v>1002</v>
      </c>
      <c r="E17856" s="23">
        <v>44866</v>
      </c>
      <c r="F17856">
        <v>3</v>
      </c>
      <c r="G17856">
        <v>4</v>
      </c>
      <c r="I17856">
        <v>10</v>
      </c>
      <c r="J17856">
        <v>15</v>
      </c>
      <c r="L17856">
        <v>20</v>
      </c>
      <c r="N17856">
        <v>10</v>
      </c>
      <c r="P17856">
        <v>1</v>
      </c>
      <c r="Q17856">
        <v>2</v>
      </c>
      <c r="S17856">
        <v>0</v>
      </c>
    </row>
    <row r="17857" spans="1:19" x14ac:dyDescent="0.2">
      <c r="A17857" t="s">
        <v>36810</v>
      </c>
      <c r="B17857" t="s">
        <v>36597</v>
      </c>
      <c r="C17857" t="s">
        <v>239</v>
      </c>
      <c r="D17857" t="s">
        <v>1000</v>
      </c>
      <c r="E17857" s="23">
        <v>44866</v>
      </c>
      <c r="F17857">
        <v>0</v>
      </c>
      <c r="G17857">
        <v>0</v>
      </c>
      <c r="I17857">
        <v>0</v>
      </c>
      <c r="J17857">
        <v>0</v>
      </c>
      <c r="L17857">
        <v>0</v>
      </c>
      <c r="N17857">
        <v>0</v>
      </c>
      <c r="P17857">
        <v>0</v>
      </c>
      <c r="Q17857">
        <v>0</v>
      </c>
      <c r="S17857">
        <v>0</v>
      </c>
    </row>
    <row r="17858" spans="1:19" x14ac:dyDescent="0.2">
      <c r="A17858" t="s">
        <v>36811</v>
      </c>
      <c r="B17858" t="s">
        <v>36598</v>
      </c>
      <c r="C17858" t="s">
        <v>239</v>
      </c>
      <c r="D17858" t="s">
        <v>1002</v>
      </c>
      <c r="E17858" s="23">
        <v>44866</v>
      </c>
      <c r="F17858">
        <v>0</v>
      </c>
      <c r="G17858">
        <v>0</v>
      </c>
      <c r="I17858">
        <v>0</v>
      </c>
      <c r="J17858">
        <v>0</v>
      </c>
      <c r="L17858">
        <v>0</v>
      </c>
      <c r="N17858">
        <v>0</v>
      </c>
      <c r="P17858">
        <v>0</v>
      </c>
      <c r="Q17858">
        <v>0</v>
      </c>
      <c r="S17858">
        <v>0</v>
      </c>
    </row>
    <row r="17859" spans="1:19" x14ac:dyDescent="0.2">
      <c r="A17859" t="s">
        <v>36812</v>
      </c>
      <c r="B17859" t="s">
        <v>36599</v>
      </c>
      <c r="C17859" t="s">
        <v>1988</v>
      </c>
      <c r="D17859" t="s">
        <v>1000</v>
      </c>
      <c r="E17859" s="23">
        <v>44866</v>
      </c>
      <c r="F17859">
        <v>3.5</v>
      </c>
      <c r="G17859">
        <v>3.5</v>
      </c>
      <c r="I17859">
        <v>12</v>
      </c>
      <c r="J17859">
        <v>18</v>
      </c>
      <c r="L17859">
        <v>18</v>
      </c>
      <c r="N17859">
        <v>11</v>
      </c>
      <c r="P17859">
        <v>0</v>
      </c>
      <c r="Q17859">
        <v>0</v>
      </c>
      <c r="S17859">
        <v>1</v>
      </c>
    </row>
    <row r="17860" spans="1:19" x14ac:dyDescent="0.2">
      <c r="A17860" t="s">
        <v>36813</v>
      </c>
      <c r="B17860" t="s">
        <v>36600</v>
      </c>
      <c r="C17860" t="s">
        <v>1988</v>
      </c>
      <c r="D17860" t="s">
        <v>1001</v>
      </c>
      <c r="E17860" s="23">
        <v>44866</v>
      </c>
      <c r="F17860">
        <v>0</v>
      </c>
      <c r="G17860">
        <v>0</v>
      </c>
      <c r="I17860">
        <v>0</v>
      </c>
      <c r="J17860">
        <v>0</v>
      </c>
      <c r="L17860">
        <v>0</v>
      </c>
      <c r="N17860">
        <v>0</v>
      </c>
      <c r="P17860">
        <v>0</v>
      </c>
      <c r="Q17860">
        <v>0</v>
      </c>
      <c r="S17860">
        <v>0</v>
      </c>
    </row>
    <row r="17861" spans="1:19" x14ac:dyDescent="0.2">
      <c r="A17861" t="s">
        <v>36814</v>
      </c>
      <c r="B17861" t="s">
        <v>36601</v>
      </c>
      <c r="C17861" t="s">
        <v>1988</v>
      </c>
      <c r="D17861" t="s">
        <v>1002</v>
      </c>
      <c r="E17861" s="23">
        <v>44866</v>
      </c>
      <c r="F17861">
        <v>3.5</v>
      </c>
      <c r="G17861">
        <v>3.5</v>
      </c>
      <c r="I17861">
        <v>12</v>
      </c>
      <c r="J17861">
        <v>18</v>
      </c>
      <c r="L17861">
        <v>18</v>
      </c>
      <c r="N17861">
        <v>11</v>
      </c>
      <c r="P17861">
        <v>0</v>
      </c>
      <c r="Q17861">
        <v>0</v>
      </c>
      <c r="S17861">
        <v>1</v>
      </c>
    </row>
    <row r="17862" spans="1:19" x14ac:dyDescent="0.2">
      <c r="A17862" t="s">
        <v>36815</v>
      </c>
      <c r="B17862" t="s">
        <v>36602</v>
      </c>
      <c r="C17862" t="s">
        <v>36374</v>
      </c>
      <c r="D17862" t="s">
        <v>1000</v>
      </c>
      <c r="E17862" s="23">
        <v>44866</v>
      </c>
      <c r="F17862">
        <v>3.5</v>
      </c>
      <c r="G17862">
        <v>3.5</v>
      </c>
      <c r="I17862">
        <v>2</v>
      </c>
      <c r="J17862">
        <v>18</v>
      </c>
      <c r="L17862">
        <v>18</v>
      </c>
      <c r="N17862">
        <v>2</v>
      </c>
      <c r="P17862">
        <v>0</v>
      </c>
      <c r="Q17862">
        <v>0</v>
      </c>
      <c r="S17862">
        <v>0</v>
      </c>
    </row>
    <row r="17863" spans="1:19" x14ac:dyDescent="0.2">
      <c r="A17863" t="s">
        <v>36816</v>
      </c>
      <c r="B17863" t="s">
        <v>36603</v>
      </c>
      <c r="C17863" t="s">
        <v>36374</v>
      </c>
      <c r="D17863" t="s">
        <v>1002</v>
      </c>
      <c r="E17863" s="23">
        <v>44866</v>
      </c>
      <c r="F17863">
        <v>3.5</v>
      </c>
      <c r="G17863">
        <v>3.5</v>
      </c>
      <c r="I17863">
        <v>2</v>
      </c>
      <c r="J17863">
        <v>18</v>
      </c>
      <c r="L17863">
        <v>18</v>
      </c>
      <c r="N17863">
        <v>2</v>
      </c>
      <c r="P17863">
        <v>0</v>
      </c>
      <c r="Q17863">
        <v>0</v>
      </c>
      <c r="S17863">
        <v>0</v>
      </c>
    </row>
    <row r="17864" spans="1:19" x14ac:dyDescent="0.2">
      <c r="A17864" t="s">
        <v>36817</v>
      </c>
      <c r="B17864" t="s">
        <v>36604</v>
      </c>
      <c r="C17864" t="s">
        <v>966</v>
      </c>
      <c r="D17864" t="s">
        <v>1000</v>
      </c>
      <c r="E17864" s="23">
        <v>44866</v>
      </c>
      <c r="F17864">
        <v>0</v>
      </c>
      <c r="G17864">
        <v>0</v>
      </c>
      <c r="I17864">
        <v>0</v>
      </c>
      <c r="J17864">
        <v>0</v>
      </c>
      <c r="L17864">
        <v>0</v>
      </c>
      <c r="N17864">
        <v>0</v>
      </c>
      <c r="P17864">
        <v>0</v>
      </c>
      <c r="Q17864">
        <v>0</v>
      </c>
      <c r="S17864">
        <v>0</v>
      </c>
    </row>
    <row r="17865" spans="1:19" x14ac:dyDescent="0.2">
      <c r="A17865" t="s">
        <v>36818</v>
      </c>
      <c r="B17865" t="s">
        <v>36605</v>
      </c>
      <c r="C17865" t="s">
        <v>966</v>
      </c>
      <c r="D17865" t="s">
        <v>1002</v>
      </c>
      <c r="E17865" s="23">
        <v>44866</v>
      </c>
      <c r="F17865">
        <v>0</v>
      </c>
      <c r="G17865">
        <v>0</v>
      </c>
      <c r="I17865">
        <v>0</v>
      </c>
      <c r="J17865">
        <v>0</v>
      </c>
      <c r="L17865">
        <v>0</v>
      </c>
      <c r="N17865">
        <v>0</v>
      </c>
      <c r="P17865">
        <v>0</v>
      </c>
      <c r="Q17865">
        <v>0</v>
      </c>
      <c r="S17865">
        <v>0</v>
      </c>
    </row>
    <row r="17866" spans="1:19" x14ac:dyDescent="0.2">
      <c r="A17866" t="s">
        <v>36819</v>
      </c>
      <c r="B17866" t="s">
        <v>36606</v>
      </c>
      <c r="C17866" t="s">
        <v>240</v>
      </c>
      <c r="D17866" t="s">
        <v>1000</v>
      </c>
      <c r="E17866" s="23">
        <v>44866</v>
      </c>
      <c r="F17866">
        <v>8.5</v>
      </c>
      <c r="G17866">
        <v>10</v>
      </c>
      <c r="I17866">
        <v>21</v>
      </c>
      <c r="J17866">
        <v>46</v>
      </c>
      <c r="L17866">
        <v>55</v>
      </c>
      <c r="N17866">
        <v>21</v>
      </c>
      <c r="P17866">
        <v>0</v>
      </c>
      <c r="Q17866">
        <v>4</v>
      </c>
      <c r="S17866">
        <v>0</v>
      </c>
    </row>
    <row r="17867" spans="1:19" x14ac:dyDescent="0.2">
      <c r="A17867" t="s">
        <v>36820</v>
      </c>
      <c r="B17867" t="s">
        <v>36607</v>
      </c>
      <c r="C17867" t="s">
        <v>240</v>
      </c>
      <c r="D17867" t="s">
        <v>1002</v>
      </c>
      <c r="E17867" s="23">
        <v>44866</v>
      </c>
      <c r="F17867">
        <v>8.5</v>
      </c>
      <c r="G17867">
        <v>10</v>
      </c>
      <c r="I17867">
        <v>21</v>
      </c>
      <c r="J17867">
        <v>46</v>
      </c>
      <c r="L17867">
        <v>55</v>
      </c>
      <c r="N17867">
        <v>21</v>
      </c>
      <c r="P17867">
        <v>0</v>
      </c>
      <c r="Q17867">
        <v>4</v>
      </c>
      <c r="S17867">
        <v>0</v>
      </c>
    </row>
    <row r="17868" spans="1:19" x14ac:dyDescent="0.2">
      <c r="A17868" t="s">
        <v>36821</v>
      </c>
      <c r="B17868" t="s">
        <v>36608</v>
      </c>
      <c r="C17868" t="s">
        <v>241</v>
      </c>
      <c r="D17868" t="s">
        <v>1000</v>
      </c>
      <c r="E17868" s="23">
        <v>44866</v>
      </c>
      <c r="F17868">
        <v>30</v>
      </c>
      <c r="G17868">
        <v>35</v>
      </c>
      <c r="I17868">
        <v>217</v>
      </c>
      <c r="J17868">
        <v>336</v>
      </c>
      <c r="L17868">
        <v>391</v>
      </c>
      <c r="N17868">
        <v>213</v>
      </c>
      <c r="P17868">
        <v>12</v>
      </c>
      <c r="Q17868">
        <v>20</v>
      </c>
      <c r="S17868">
        <v>4</v>
      </c>
    </row>
    <row r="17869" spans="1:19" x14ac:dyDescent="0.2">
      <c r="A17869" t="s">
        <v>36822</v>
      </c>
      <c r="B17869" t="s">
        <v>36609</v>
      </c>
      <c r="C17869" t="s">
        <v>241</v>
      </c>
      <c r="D17869" t="s">
        <v>1002</v>
      </c>
      <c r="E17869" s="23">
        <v>44866</v>
      </c>
      <c r="F17869">
        <v>30</v>
      </c>
      <c r="G17869">
        <v>35</v>
      </c>
      <c r="I17869">
        <v>217</v>
      </c>
      <c r="J17869">
        <v>336</v>
      </c>
      <c r="L17869">
        <v>391</v>
      </c>
      <c r="N17869">
        <v>213</v>
      </c>
      <c r="P17869">
        <v>12</v>
      </c>
      <c r="Q17869">
        <v>20</v>
      </c>
      <c r="S17869">
        <v>4</v>
      </c>
    </row>
    <row r="17870" spans="1:19" x14ac:dyDescent="0.2">
      <c r="A17870" t="s">
        <v>36823</v>
      </c>
      <c r="B17870" t="s">
        <v>36610</v>
      </c>
      <c r="C17870" t="s">
        <v>318</v>
      </c>
      <c r="D17870" t="s">
        <v>1000</v>
      </c>
      <c r="E17870" s="23">
        <v>44866</v>
      </c>
      <c r="F17870">
        <v>2</v>
      </c>
      <c r="G17870">
        <v>4</v>
      </c>
      <c r="I17870">
        <v>7</v>
      </c>
      <c r="J17870">
        <v>11</v>
      </c>
      <c r="L17870">
        <v>22</v>
      </c>
      <c r="N17870">
        <v>7</v>
      </c>
      <c r="P17870">
        <v>0</v>
      </c>
      <c r="Q17870">
        <v>0</v>
      </c>
      <c r="S17870">
        <v>0</v>
      </c>
    </row>
    <row r="17871" spans="1:19" x14ac:dyDescent="0.2">
      <c r="A17871" t="s">
        <v>36824</v>
      </c>
      <c r="B17871" t="s">
        <v>36611</v>
      </c>
      <c r="C17871" t="s">
        <v>318</v>
      </c>
      <c r="D17871" t="s">
        <v>1002</v>
      </c>
      <c r="E17871" s="23">
        <v>44866</v>
      </c>
      <c r="F17871">
        <v>2</v>
      </c>
      <c r="G17871">
        <v>4</v>
      </c>
      <c r="I17871">
        <v>7</v>
      </c>
      <c r="J17871">
        <v>11</v>
      </c>
      <c r="L17871">
        <v>22</v>
      </c>
      <c r="N17871">
        <v>7</v>
      </c>
      <c r="P17871">
        <v>0</v>
      </c>
      <c r="Q17871">
        <v>0</v>
      </c>
      <c r="S17871">
        <v>0</v>
      </c>
    </row>
    <row r="17872" spans="1:19" x14ac:dyDescent="0.2">
      <c r="A17872" t="s">
        <v>36825</v>
      </c>
      <c r="B17872" t="s">
        <v>36612</v>
      </c>
      <c r="C17872" t="s">
        <v>896</v>
      </c>
      <c r="D17872" t="s">
        <v>1000</v>
      </c>
      <c r="E17872" s="23">
        <v>44866</v>
      </c>
      <c r="F17872">
        <v>66</v>
      </c>
      <c r="G17872">
        <v>76</v>
      </c>
      <c r="I17872">
        <v>320</v>
      </c>
      <c r="J17872">
        <v>528</v>
      </c>
      <c r="L17872">
        <v>607</v>
      </c>
      <c r="N17872">
        <v>311</v>
      </c>
      <c r="O17872" t="s">
        <v>904</v>
      </c>
      <c r="P17872">
        <v>18</v>
      </c>
      <c r="Q17872">
        <v>33</v>
      </c>
      <c r="S17872">
        <v>9</v>
      </c>
    </row>
    <row r="17873" spans="1:19" x14ac:dyDescent="0.2">
      <c r="A17873" t="s">
        <v>36826</v>
      </c>
      <c r="B17873" t="s">
        <v>36613</v>
      </c>
      <c r="C17873" t="s">
        <v>899</v>
      </c>
      <c r="D17873" t="s">
        <v>1001</v>
      </c>
      <c r="E17873" s="23">
        <v>44866</v>
      </c>
      <c r="F17873">
        <v>0</v>
      </c>
      <c r="G17873">
        <v>0</v>
      </c>
      <c r="I17873">
        <v>0</v>
      </c>
      <c r="J17873">
        <v>0</v>
      </c>
      <c r="L17873">
        <v>0</v>
      </c>
      <c r="N17873">
        <v>0</v>
      </c>
      <c r="O17873" t="s">
        <v>904</v>
      </c>
      <c r="P17873">
        <v>0</v>
      </c>
      <c r="Q17873">
        <v>0</v>
      </c>
      <c r="S17873">
        <v>0</v>
      </c>
    </row>
    <row r="17874" spans="1:19" x14ac:dyDescent="0.2">
      <c r="A17874" t="s">
        <v>36827</v>
      </c>
      <c r="B17874" t="s">
        <v>36614</v>
      </c>
      <c r="C17874" t="s">
        <v>1237</v>
      </c>
      <c r="D17874" t="s">
        <v>1000</v>
      </c>
      <c r="E17874" s="23">
        <v>44866</v>
      </c>
      <c r="F17874">
        <v>19</v>
      </c>
      <c r="G17874">
        <v>21</v>
      </c>
      <c r="H17874">
        <v>201</v>
      </c>
      <c r="I17874">
        <v>52</v>
      </c>
      <c r="J17874">
        <v>102</v>
      </c>
      <c r="L17874">
        <v>112</v>
      </c>
      <c r="N17874">
        <v>51</v>
      </c>
      <c r="P17874">
        <v>1</v>
      </c>
      <c r="Q17874">
        <v>5</v>
      </c>
      <c r="S17874">
        <v>1</v>
      </c>
    </row>
    <row r="17875" spans="1:19" x14ac:dyDescent="0.2">
      <c r="A17875" t="s">
        <v>36828</v>
      </c>
      <c r="B17875" t="s">
        <v>36615</v>
      </c>
      <c r="C17875" t="s">
        <v>1237</v>
      </c>
      <c r="D17875" t="s">
        <v>1001</v>
      </c>
      <c r="E17875" s="23">
        <v>44866</v>
      </c>
      <c r="F17875">
        <v>0</v>
      </c>
      <c r="G17875">
        <v>0</v>
      </c>
      <c r="I17875">
        <v>0</v>
      </c>
      <c r="J17875">
        <v>0</v>
      </c>
      <c r="L17875">
        <v>0</v>
      </c>
      <c r="N17875">
        <v>0</v>
      </c>
      <c r="P17875">
        <v>0</v>
      </c>
      <c r="Q17875">
        <v>0</v>
      </c>
      <c r="S17875">
        <v>0</v>
      </c>
    </row>
    <row r="17876" spans="1:19" x14ac:dyDescent="0.2">
      <c r="A17876" t="s">
        <v>36829</v>
      </c>
      <c r="B17876" t="s">
        <v>36616</v>
      </c>
      <c r="C17876" t="s">
        <v>1237</v>
      </c>
      <c r="D17876" t="s">
        <v>1002</v>
      </c>
      <c r="E17876" s="23">
        <v>44866</v>
      </c>
      <c r="F17876">
        <v>19</v>
      </c>
      <c r="G17876">
        <v>21</v>
      </c>
      <c r="I17876">
        <v>52</v>
      </c>
      <c r="J17876">
        <v>102</v>
      </c>
      <c r="L17876">
        <v>112</v>
      </c>
      <c r="N17876">
        <v>51</v>
      </c>
      <c r="P17876">
        <v>1</v>
      </c>
      <c r="Q17876">
        <v>5</v>
      </c>
      <c r="S17876">
        <v>1</v>
      </c>
    </row>
    <row r="17877" spans="1:19" x14ac:dyDescent="0.2">
      <c r="A17877" t="s">
        <v>36830</v>
      </c>
      <c r="B17877" t="s">
        <v>36617</v>
      </c>
      <c r="C17877" t="s">
        <v>235</v>
      </c>
      <c r="D17877" t="s">
        <v>1002</v>
      </c>
      <c r="E17877" s="23">
        <v>44866</v>
      </c>
      <c r="F17877">
        <v>66</v>
      </c>
      <c r="G17877">
        <v>76</v>
      </c>
      <c r="I17877">
        <v>320</v>
      </c>
      <c r="J17877">
        <v>528</v>
      </c>
      <c r="L17877">
        <v>607</v>
      </c>
      <c r="N17877">
        <v>311</v>
      </c>
      <c r="P17877">
        <v>18</v>
      </c>
      <c r="Q17877">
        <v>33</v>
      </c>
      <c r="S17877">
        <v>9</v>
      </c>
    </row>
    <row r="17878" spans="1:19" x14ac:dyDescent="0.2">
      <c r="A17878" t="s">
        <v>37053</v>
      </c>
      <c r="B17878" t="s">
        <v>36840</v>
      </c>
      <c r="C17878" t="s">
        <v>35967</v>
      </c>
      <c r="D17878" t="s">
        <v>1000</v>
      </c>
      <c r="E17878" s="23">
        <v>44896</v>
      </c>
      <c r="F17878">
        <v>0.5</v>
      </c>
      <c r="G17878">
        <v>0.5</v>
      </c>
      <c r="I17878">
        <v>0</v>
      </c>
      <c r="J17878">
        <v>2</v>
      </c>
      <c r="L17878">
        <v>2</v>
      </c>
      <c r="N17878">
        <v>0</v>
      </c>
      <c r="P17878">
        <v>0</v>
      </c>
      <c r="Q17878">
        <v>0</v>
      </c>
      <c r="S17878">
        <v>0</v>
      </c>
    </row>
    <row r="17879" spans="1:19" x14ac:dyDescent="0.2">
      <c r="A17879" t="s">
        <v>37054</v>
      </c>
      <c r="B17879" t="s">
        <v>36841</v>
      </c>
      <c r="C17879" t="s">
        <v>35970</v>
      </c>
      <c r="D17879" t="s">
        <v>1000</v>
      </c>
      <c r="E17879" s="23">
        <v>44896</v>
      </c>
      <c r="F17879">
        <v>1.5</v>
      </c>
      <c r="G17879">
        <v>1.5</v>
      </c>
      <c r="I17879">
        <v>0</v>
      </c>
      <c r="J17879">
        <v>6</v>
      </c>
      <c r="L17879">
        <v>6</v>
      </c>
      <c r="N17879">
        <v>0</v>
      </c>
      <c r="P17879">
        <v>0</v>
      </c>
      <c r="Q17879">
        <v>0</v>
      </c>
      <c r="S17879">
        <v>0</v>
      </c>
    </row>
    <row r="17880" spans="1:19" x14ac:dyDescent="0.2">
      <c r="A17880" t="s">
        <v>37055</v>
      </c>
      <c r="B17880" t="s">
        <v>36842</v>
      </c>
      <c r="C17880" t="s">
        <v>35973</v>
      </c>
      <c r="D17880" t="s">
        <v>1000</v>
      </c>
      <c r="E17880" s="23">
        <v>44896</v>
      </c>
      <c r="F17880">
        <v>1</v>
      </c>
      <c r="G17880">
        <v>1</v>
      </c>
      <c r="I17880">
        <v>1</v>
      </c>
      <c r="J17880">
        <v>4</v>
      </c>
      <c r="L17880">
        <v>4</v>
      </c>
      <c r="N17880">
        <v>1</v>
      </c>
      <c r="P17880">
        <v>0</v>
      </c>
      <c r="Q17880">
        <v>0</v>
      </c>
      <c r="S17880">
        <v>0</v>
      </c>
    </row>
    <row r="17881" spans="1:19" x14ac:dyDescent="0.2">
      <c r="A17881" t="s">
        <v>37056</v>
      </c>
      <c r="B17881" t="s">
        <v>36843</v>
      </c>
      <c r="C17881" t="s">
        <v>35976</v>
      </c>
      <c r="D17881" t="s">
        <v>1000</v>
      </c>
      <c r="E17881" s="23">
        <v>44896</v>
      </c>
      <c r="F17881">
        <v>0.5</v>
      </c>
      <c r="G17881">
        <v>0.5</v>
      </c>
      <c r="I17881">
        <v>0</v>
      </c>
      <c r="J17881">
        <v>2</v>
      </c>
      <c r="L17881">
        <v>2</v>
      </c>
      <c r="N17881">
        <v>0</v>
      </c>
      <c r="P17881">
        <v>0</v>
      </c>
      <c r="Q17881">
        <v>0</v>
      </c>
      <c r="S17881">
        <v>0</v>
      </c>
    </row>
    <row r="17882" spans="1:19" x14ac:dyDescent="0.2">
      <c r="A17882" t="s">
        <v>37057</v>
      </c>
      <c r="B17882" t="s">
        <v>36844</v>
      </c>
      <c r="C17882" t="s">
        <v>35979</v>
      </c>
      <c r="D17882" t="s">
        <v>1000</v>
      </c>
      <c r="E17882" s="23">
        <v>44896</v>
      </c>
      <c r="F17882">
        <v>0.5</v>
      </c>
      <c r="G17882">
        <v>0.5</v>
      </c>
      <c r="I17882">
        <v>0</v>
      </c>
      <c r="J17882">
        <v>2</v>
      </c>
      <c r="L17882">
        <v>2</v>
      </c>
      <c r="N17882">
        <v>0</v>
      </c>
      <c r="P17882">
        <v>0</v>
      </c>
      <c r="Q17882">
        <v>0</v>
      </c>
      <c r="S17882">
        <v>0</v>
      </c>
    </row>
    <row r="17883" spans="1:19" x14ac:dyDescent="0.2">
      <c r="A17883" t="s">
        <v>37058</v>
      </c>
      <c r="B17883" t="s">
        <v>36845</v>
      </c>
      <c r="C17883" t="s">
        <v>228</v>
      </c>
      <c r="D17883" t="s">
        <v>1000</v>
      </c>
      <c r="E17883" s="23">
        <v>44896</v>
      </c>
      <c r="F17883">
        <v>0</v>
      </c>
      <c r="G17883">
        <v>0</v>
      </c>
      <c r="I17883">
        <v>0</v>
      </c>
      <c r="J17883">
        <v>0</v>
      </c>
      <c r="L17883">
        <v>0</v>
      </c>
      <c r="N17883">
        <v>0</v>
      </c>
      <c r="P17883">
        <v>0</v>
      </c>
      <c r="Q17883">
        <v>0</v>
      </c>
      <c r="S17883">
        <v>0</v>
      </c>
    </row>
    <row r="17884" spans="1:19" x14ac:dyDescent="0.2">
      <c r="A17884" t="s">
        <v>37059</v>
      </c>
      <c r="B17884" t="s">
        <v>36846</v>
      </c>
      <c r="C17884" t="s">
        <v>211</v>
      </c>
      <c r="D17884" t="s">
        <v>1000</v>
      </c>
      <c r="E17884" s="23">
        <v>44896</v>
      </c>
      <c r="F17884">
        <v>0</v>
      </c>
      <c r="G17884">
        <v>0</v>
      </c>
      <c r="I17884">
        <v>0</v>
      </c>
      <c r="J17884">
        <v>0</v>
      </c>
      <c r="L17884">
        <v>0</v>
      </c>
      <c r="N17884">
        <v>0</v>
      </c>
      <c r="P17884">
        <v>0</v>
      </c>
      <c r="Q17884">
        <v>0</v>
      </c>
      <c r="S17884">
        <v>0</v>
      </c>
    </row>
    <row r="17885" spans="1:19" x14ac:dyDescent="0.2">
      <c r="A17885" t="s">
        <v>37060</v>
      </c>
      <c r="B17885" t="s">
        <v>36847</v>
      </c>
      <c r="C17885" t="s">
        <v>213</v>
      </c>
      <c r="D17885" t="s">
        <v>1000</v>
      </c>
      <c r="E17885" s="23">
        <v>44896</v>
      </c>
      <c r="F17885">
        <v>0</v>
      </c>
      <c r="G17885">
        <v>0</v>
      </c>
      <c r="I17885">
        <v>0</v>
      </c>
      <c r="J17885">
        <v>0</v>
      </c>
      <c r="L17885">
        <v>0</v>
      </c>
      <c r="N17885">
        <v>0</v>
      </c>
      <c r="P17885">
        <v>0</v>
      </c>
      <c r="Q17885">
        <v>0</v>
      </c>
      <c r="S17885">
        <v>0</v>
      </c>
    </row>
    <row r="17886" spans="1:19" x14ac:dyDescent="0.2">
      <c r="A17886" t="s">
        <v>37061</v>
      </c>
      <c r="B17886" t="s">
        <v>36848</v>
      </c>
      <c r="C17886" t="s">
        <v>229</v>
      </c>
      <c r="D17886" t="s">
        <v>1000</v>
      </c>
      <c r="E17886" s="23">
        <v>44896</v>
      </c>
      <c r="F17886">
        <v>0</v>
      </c>
      <c r="G17886">
        <v>0</v>
      </c>
      <c r="I17886">
        <v>0</v>
      </c>
      <c r="J17886">
        <v>0</v>
      </c>
      <c r="L17886">
        <v>0</v>
      </c>
      <c r="N17886">
        <v>0</v>
      </c>
      <c r="P17886">
        <v>0</v>
      </c>
      <c r="Q17886">
        <v>0</v>
      </c>
      <c r="S17886">
        <v>0</v>
      </c>
    </row>
    <row r="17887" spans="1:19" x14ac:dyDescent="0.2">
      <c r="A17887" t="s">
        <v>37062</v>
      </c>
      <c r="B17887" t="s">
        <v>36849</v>
      </c>
      <c r="C17887" t="s">
        <v>1051</v>
      </c>
      <c r="D17887" t="s">
        <v>1000</v>
      </c>
      <c r="E17887" s="23">
        <v>44896</v>
      </c>
      <c r="F17887">
        <v>0</v>
      </c>
      <c r="G17887">
        <v>0</v>
      </c>
      <c r="I17887">
        <v>0</v>
      </c>
      <c r="J17887">
        <v>0</v>
      </c>
      <c r="L17887">
        <v>0</v>
      </c>
      <c r="N17887">
        <v>0</v>
      </c>
      <c r="P17887">
        <v>0</v>
      </c>
      <c r="Q17887">
        <v>0</v>
      </c>
      <c r="S17887">
        <v>0</v>
      </c>
    </row>
    <row r="17888" spans="1:19" x14ac:dyDescent="0.2">
      <c r="A17888" t="s">
        <v>37063</v>
      </c>
      <c r="B17888" t="s">
        <v>36850</v>
      </c>
      <c r="C17888" t="s">
        <v>1048</v>
      </c>
      <c r="D17888" t="s">
        <v>1000</v>
      </c>
      <c r="E17888" s="23">
        <v>44896</v>
      </c>
      <c r="F17888">
        <v>0</v>
      </c>
      <c r="G17888">
        <v>0</v>
      </c>
      <c r="I17888">
        <v>0</v>
      </c>
      <c r="J17888">
        <v>0</v>
      </c>
      <c r="L17888">
        <v>0</v>
      </c>
      <c r="N17888">
        <v>0</v>
      </c>
      <c r="P17888">
        <v>0</v>
      </c>
      <c r="Q17888">
        <v>0</v>
      </c>
      <c r="S17888">
        <v>0</v>
      </c>
    </row>
    <row r="17889" spans="1:19" x14ac:dyDescent="0.2">
      <c r="A17889" t="s">
        <v>37064</v>
      </c>
      <c r="B17889" t="s">
        <v>36851</v>
      </c>
      <c r="C17889" t="s">
        <v>1047</v>
      </c>
      <c r="D17889" t="s">
        <v>1000</v>
      </c>
      <c r="E17889" s="23">
        <v>44896</v>
      </c>
      <c r="F17889">
        <v>2.5</v>
      </c>
      <c r="G17889">
        <v>3</v>
      </c>
      <c r="I17889">
        <v>11</v>
      </c>
      <c r="J17889">
        <v>14</v>
      </c>
      <c r="L17889">
        <v>15</v>
      </c>
      <c r="N17889">
        <v>11</v>
      </c>
      <c r="P17889">
        <v>1</v>
      </c>
      <c r="Q17889">
        <v>1</v>
      </c>
      <c r="S17889">
        <v>0</v>
      </c>
    </row>
    <row r="17890" spans="1:19" x14ac:dyDescent="0.2">
      <c r="A17890" t="s">
        <v>37065</v>
      </c>
      <c r="B17890" t="s">
        <v>36852</v>
      </c>
      <c r="C17890" t="s">
        <v>1050</v>
      </c>
      <c r="D17890" t="s">
        <v>1001</v>
      </c>
      <c r="E17890" s="23">
        <v>44896</v>
      </c>
      <c r="F17890">
        <v>0</v>
      </c>
      <c r="G17890">
        <v>0</v>
      </c>
      <c r="I17890">
        <v>0</v>
      </c>
      <c r="J17890">
        <v>0</v>
      </c>
      <c r="L17890">
        <v>0</v>
      </c>
      <c r="N17890">
        <v>0</v>
      </c>
      <c r="P17890">
        <v>0</v>
      </c>
      <c r="Q17890">
        <v>0</v>
      </c>
      <c r="S17890">
        <v>0</v>
      </c>
    </row>
    <row r="17891" spans="1:19" x14ac:dyDescent="0.2">
      <c r="A17891" t="s">
        <v>37066</v>
      </c>
      <c r="B17891" t="s">
        <v>36853</v>
      </c>
      <c r="C17891" t="s">
        <v>1050</v>
      </c>
      <c r="D17891" t="s">
        <v>1000</v>
      </c>
      <c r="E17891" s="23">
        <v>44896</v>
      </c>
      <c r="F17891">
        <v>0</v>
      </c>
      <c r="G17891">
        <v>0</v>
      </c>
      <c r="I17891">
        <v>0</v>
      </c>
      <c r="J17891">
        <v>0</v>
      </c>
      <c r="L17891">
        <v>0</v>
      </c>
      <c r="N17891">
        <v>0</v>
      </c>
      <c r="P17891">
        <v>0</v>
      </c>
      <c r="Q17891">
        <v>0</v>
      </c>
      <c r="S17891">
        <v>0</v>
      </c>
    </row>
    <row r="17892" spans="1:19" x14ac:dyDescent="0.2">
      <c r="A17892" t="s">
        <v>37067</v>
      </c>
      <c r="B17892" t="s">
        <v>36854</v>
      </c>
      <c r="C17892" t="s">
        <v>1049</v>
      </c>
      <c r="D17892" t="s">
        <v>1001</v>
      </c>
      <c r="E17892" s="23">
        <v>44896</v>
      </c>
      <c r="F17892">
        <v>0</v>
      </c>
      <c r="G17892">
        <v>0</v>
      </c>
      <c r="I17892">
        <v>0</v>
      </c>
      <c r="J17892">
        <v>0</v>
      </c>
      <c r="L17892">
        <v>0</v>
      </c>
      <c r="N17892">
        <v>0</v>
      </c>
      <c r="P17892">
        <v>0</v>
      </c>
      <c r="Q17892">
        <v>0</v>
      </c>
      <c r="S17892">
        <v>0</v>
      </c>
    </row>
    <row r="17893" spans="1:19" x14ac:dyDescent="0.2">
      <c r="A17893" t="s">
        <v>37068</v>
      </c>
      <c r="B17893" t="s">
        <v>36855</v>
      </c>
      <c r="C17893" t="s">
        <v>1048</v>
      </c>
      <c r="D17893" t="s">
        <v>1001</v>
      </c>
      <c r="E17893" s="23">
        <v>44896</v>
      </c>
      <c r="F17893">
        <v>0</v>
      </c>
      <c r="G17893">
        <v>0</v>
      </c>
      <c r="I17893">
        <v>0</v>
      </c>
      <c r="J17893">
        <v>0</v>
      </c>
      <c r="L17893">
        <v>0</v>
      </c>
      <c r="N17893">
        <v>0</v>
      </c>
      <c r="P17893">
        <v>0</v>
      </c>
      <c r="Q17893">
        <v>0</v>
      </c>
      <c r="S17893">
        <v>0</v>
      </c>
    </row>
    <row r="17894" spans="1:19" x14ac:dyDescent="0.2">
      <c r="A17894" t="s">
        <v>37063</v>
      </c>
      <c r="B17894" t="s">
        <v>36850</v>
      </c>
      <c r="C17894" t="s">
        <v>1048</v>
      </c>
      <c r="D17894" t="s">
        <v>1000</v>
      </c>
      <c r="E17894" s="23">
        <v>44896</v>
      </c>
      <c r="F17894">
        <v>1</v>
      </c>
      <c r="G17894">
        <v>1</v>
      </c>
      <c r="I17894">
        <v>6</v>
      </c>
      <c r="J17894">
        <v>6</v>
      </c>
      <c r="L17894">
        <v>6</v>
      </c>
      <c r="N17894">
        <v>6</v>
      </c>
      <c r="P17894">
        <v>0</v>
      </c>
      <c r="Q17894">
        <v>0</v>
      </c>
      <c r="S17894">
        <v>0</v>
      </c>
    </row>
    <row r="17895" spans="1:19" x14ac:dyDescent="0.2">
      <c r="A17895" t="s">
        <v>37069</v>
      </c>
      <c r="B17895" t="s">
        <v>36856</v>
      </c>
      <c r="C17895" t="s">
        <v>1047</v>
      </c>
      <c r="D17895" t="s">
        <v>1001</v>
      </c>
      <c r="E17895" s="23">
        <v>44896</v>
      </c>
      <c r="F17895">
        <v>0</v>
      </c>
      <c r="G17895">
        <v>0</v>
      </c>
      <c r="I17895">
        <v>0</v>
      </c>
      <c r="J17895">
        <v>0</v>
      </c>
      <c r="L17895">
        <v>0</v>
      </c>
      <c r="N17895">
        <v>0</v>
      </c>
      <c r="P17895">
        <v>0</v>
      </c>
      <c r="Q17895">
        <v>0</v>
      </c>
      <c r="S17895">
        <v>0</v>
      </c>
    </row>
    <row r="17896" spans="1:19" x14ac:dyDescent="0.2">
      <c r="A17896" t="s">
        <v>37070</v>
      </c>
      <c r="B17896" t="s">
        <v>36857</v>
      </c>
      <c r="C17896" t="s">
        <v>25343</v>
      </c>
      <c r="D17896" t="s">
        <v>1001</v>
      </c>
      <c r="E17896" s="23">
        <v>44896</v>
      </c>
      <c r="F17896">
        <v>0</v>
      </c>
      <c r="G17896">
        <v>0</v>
      </c>
      <c r="I17896">
        <v>0</v>
      </c>
      <c r="J17896">
        <v>0</v>
      </c>
      <c r="L17896">
        <v>0</v>
      </c>
      <c r="N17896">
        <v>0</v>
      </c>
      <c r="P17896">
        <v>0</v>
      </c>
      <c r="Q17896">
        <v>0</v>
      </c>
      <c r="S17896">
        <v>0</v>
      </c>
    </row>
    <row r="17897" spans="1:19" x14ac:dyDescent="0.2">
      <c r="A17897" t="s">
        <v>37071</v>
      </c>
      <c r="B17897" t="s">
        <v>36858</v>
      </c>
      <c r="C17897" t="s">
        <v>25343</v>
      </c>
      <c r="D17897" t="s">
        <v>1000</v>
      </c>
      <c r="E17897" s="23">
        <v>44896</v>
      </c>
      <c r="F17897">
        <v>0</v>
      </c>
      <c r="G17897">
        <v>0</v>
      </c>
      <c r="I17897">
        <v>0</v>
      </c>
      <c r="J17897">
        <v>0</v>
      </c>
      <c r="L17897">
        <v>0</v>
      </c>
      <c r="N17897">
        <v>0</v>
      </c>
      <c r="P17897">
        <v>0</v>
      </c>
      <c r="Q17897">
        <v>0</v>
      </c>
      <c r="S17897">
        <v>0</v>
      </c>
    </row>
    <row r="17898" spans="1:19" x14ac:dyDescent="0.2">
      <c r="A17898" t="s">
        <v>37072</v>
      </c>
      <c r="B17898" t="s">
        <v>36859</v>
      </c>
      <c r="C17898" t="s">
        <v>25698</v>
      </c>
      <c r="D17898" t="s">
        <v>1000</v>
      </c>
      <c r="E17898" s="23">
        <v>44896</v>
      </c>
      <c r="F17898">
        <v>2</v>
      </c>
      <c r="G17898">
        <v>2</v>
      </c>
      <c r="I17898">
        <v>11</v>
      </c>
      <c r="J17898">
        <v>12</v>
      </c>
      <c r="L17898">
        <v>11</v>
      </c>
      <c r="N17898">
        <v>10</v>
      </c>
      <c r="P17898">
        <v>0</v>
      </c>
      <c r="Q17898">
        <v>0</v>
      </c>
      <c r="S17898">
        <v>1</v>
      </c>
    </row>
    <row r="17899" spans="1:19" x14ac:dyDescent="0.2">
      <c r="A17899" t="s">
        <v>37073</v>
      </c>
      <c r="B17899" t="s">
        <v>36860</v>
      </c>
      <c r="C17899" t="s">
        <v>959</v>
      </c>
      <c r="D17899" t="s">
        <v>1000</v>
      </c>
      <c r="E17899" s="23">
        <v>44896</v>
      </c>
      <c r="F17899">
        <v>0</v>
      </c>
      <c r="G17899">
        <v>0</v>
      </c>
      <c r="I17899">
        <v>0</v>
      </c>
      <c r="J17899">
        <v>0</v>
      </c>
      <c r="L17899">
        <v>0</v>
      </c>
      <c r="N17899">
        <v>0</v>
      </c>
      <c r="P17899">
        <v>0</v>
      </c>
      <c r="Q17899">
        <v>0</v>
      </c>
      <c r="S17899">
        <v>0</v>
      </c>
    </row>
    <row r="17900" spans="1:19" x14ac:dyDescent="0.2">
      <c r="A17900" t="s">
        <v>37074</v>
      </c>
      <c r="B17900" t="s">
        <v>36861</v>
      </c>
      <c r="C17900" t="s">
        <v>205</v>
      </c>
      <c r="D17900" t="s">
        <v>1000</v>
      </c>
      <c r="E17900" s="23">
        <v>44896</v>
      </c>
      <c r="F17900">
        <v>0</v>
      </c>
      <c r="G17900">
        <v>0</v>
      </c>
      <c r="I17900">
        <v>0</v>
      </c>
      <c r="J17900">
        <v>0</v>
      </c>
      <c r="L17900">
        <v>0</v>
      </c>
      <c r="N17900">
        <v>0</v>
      </c>
      <c r="P17900">
        <v>0</v>
      </c>
      <c r="Q17900">
        <v>0</v>
      </c>
      <c r="S17900">
        <v>0</v>
      </c>
    </row>
    <row r="17901" spans="1:19" x14ac:dyDescent="0.2">
      <c r="A17901" t="s">
        <v>37075</v>
      </c>
      <c r="B17901" t="s">
        <v>36862</v>
      </c>
      <c r="C17901" t="s">
        <v>384</v>
      </c>
      <c r="D17901" t="s">
        <v>1000</v>
      </c>
      <c r="E17901" s="23">
        <v>44896</v>
      </c>
      <c r="F17901">
        <v>0</v>
      </c>
      <c r="G17901">
        <v>0</v>
      </c>
      <c r="I17901">
        <v>0</v>
      </c>
      <c r="J17901">
        <v>0</v>
      </c>
      <c r="L17901">
        <v>0</v>
      </c>
      <c r="N17901">
        <v>0</v>
      </c>
      <c r="P17901">
        <v>0</v>
      </c>
      <c r="Q17901">
        <v>0</v>
      </c>
      <c r="S17901">
        <v>0</v>
      </c>
    </row>
    <row r="17902" spans="1:19" x14ac:dyDescent="0.2">
      <c r="A17902" t="s">
        <v>37076</v>
      </c>
      <c r="B17902" t="s">
        <v>36863</v>
      </c>
      <c r="C17902" t="s">
        <v>210</v>
      </c>
      <c r="D17902" t="s">
        <v>1000</v>
      </c>
      <c r="E17902" s="23">
        <v>44896</v>
      </c>
      <c r="F17902">
        <v>0</v>
      </c>
      <c r="G17902">
        <v>0</v>
      </c>
      <c r="I17902">
        <v>0</v>
      </c>
      <c r="J17902">
        <v>0</v>
      </c>
      <c r="L17902">
        <v>0</v>
      </c>
      <c r="N17902">
        <v>0</v>
      </c>
      <c r="P17902">
        <v>0</v>
      </c>
      <c r="Q17902">
        <v>0</v>
      </c>
      <c r="S17902">
        <v>0</v>
      </c>
    </row>
    <row r="17903" spans="1:19" x14ac:dyDescent="0.2">
      <c r="A17903" t="s">
        <v>37077</v>
      </c>
      <c r="B17903" t="s">
        <v>36864</v>
      </c>
      <c r="C17903" t="s">
        <v>215</v>
      </c>
      <c r="D17903" t="s">
        <v>1000</v>
      </c>
      <c r="E17903" s="23">
        <v>44896</v>
      </c>
      <c r="F17903">
        <v>6</v>
      </c>
      <c r="G17903">
        <v>6</v>
      </c>
      <c r="I17903">
        <v>19</v>
      </c>
      <c r="J17903">
        <v>36</v>
      </c>
      <c r="L17903">
        <v>35</v>
      </c>
      <c r="N17903">
        <v>13</v>
      </c>
      <c r="P17903">
        <v>5</v>
      </c>
      <c r="Q17903">
        <v>9</v>
      </c>
      <c r="S17903">
        <v>6</v>
      </c>
    </row>
    <row r="17904" spans="1:19" x14ac:dyDescent="0.2">
      <c r="A17904" t="s">
        <v>37078</v>
      </c>
      <c r="B17904" t="s">
        <v>36865</v>
      </c>
      <c r="C17904" t="s">
        <v>960</v>
      </c>
      <c r="D17904" t="s">
        <v>1000</v>
      </c>
      <c r="E17904" s="23">
        <v>44896</v>
      </c>
      <c r="F17904">
        <v>0</v>
      </c>
      <c r="G17904">
        <v>0</v>
      </c>
      <c r="I17904">
        <v>0</v>
      </c>
      <c r="J17904">
        <v>0</v>
      </c>
      <c r="L17904">
        <v>0</v>
      </c>
      <c r="N17904">
        <v>0</v>
      </c>
      <c r="P17904">
        <v>0</v>
      </c>
      <c r="Q17904">
        <v>0</v>
      </c>
      <c r="S17904">
        <v>0</v>
      </c>
    </row>
    <row r="17905" spans="1:19" x14ac:dyDescent="0.2">
      <c r="A17905" t="s">
        <v>37079</v>
      </c>
      <c r="B17905" t="s">
        <v>36866</v>
      </c>
      <c r="C17905" t="s">
        <v>961</v>
      </c>
      <c r="D17905" t="s">
        <v>1000</v>
      </c>
      <c r="E17905" s="23">
        <v>44896</v>
      </c>
      <c r="F17905">
        <v>2</v>
      </c>
      <c r="G17905">
        <v>4</v>
      </c>
      <c r="I17905">
        <v>8</v>
      </c>
      <c r="J17905">
        <v>10</v>
      </c>
      <c r="L17905">
        <v>20</v>
      </c>
      <c r="N17905">
        <v>7</v>
      </c>
      <c r="P17905">
        <v>3</v>
      </c>
      <c r="Q17905">
        <v>3</v>
      </c>
      <c r="S17905">
        <v>1</v>
      </c>
    </row>
    <row r="17906" spans="1:19" x14ac:dyDescent="0.2">
      <c r="A17906" t="s">
        <v>37080</v>
      </c>
      <c r="B17906" t="s">
        <v>36867</v>
      </c>
      <c r="C17906" t="s">
        <v>221</v>
      </c>
      <c r="D17906" t="s">
        <v>1000</v>
      </c>
      <c r="E17906" s="23">
        <v>44896</v>
      </c>
      <c r="F17906">
        <v>0</v>
      </c>
      <c r="G17906">
        <v>0</v>
      </c>
      <c r="I17906">
        <v>0</v>
      </c>
      <c r="J17906">
        <v>0</v>
      </c>
      <c r="L17906">
        <v>0</v>
      </c>
      <c r="N17906">
        <v>0</v>
      </c>
      <c r="P17906">
        <v>0</v>
      </c>
      <c r="Q17906">
        <v>0</v>
      </c>
      <c r="S17906">
        <v>0</v>
      </c>
    </row>
    <row r="17907" spans="1:19" x14ac:dyDescent="0.2">
      <c r="A17907" t="s">
        <v>37081</v>
      </c>
      <c r="B17907" t="s">
        <v>36868</v>
      </c>
      <c r="C17907" t="s">
        <v>222</v>
      </c>
      <c r="D17907" t="s">
        <v>1000</v>
      </c>
      <c r="E17907" s="23">
        <v>44896</v>
      </c>
      <c r="F17907">
        <v>0</v>
      </c>
      <c r="G17907">
        <v>0</v>
      </c>
      <c r="I17907">
        <v>0</v>
      </c>
      <c r="J17907">
        <v>0</v>
      </c>
      <c r="L17907">
        <v>0</v>
      </c>
      <c r="N17907">
        <v>0</v>
      </c>
      <c r="P17907">
        <v>0</v>
      </c>
      <c r="Q17907">
        <v>0</v>
      </c>
      <c r="S17907">
        <v>0</v>
      </c>
    </row>
    <row r="17908" spans="1:19" x14ac:dyDescent="0.2">
      <c r="A17908" t="s">
        <v>37082</v>
      </c>
      <c r="B17908" t="s">
        <v>36869</v>
      </c>
      <c r="C17908" t="s">
        <v>1052</v>
      </c>
      <c r="D17908" t="s">
        <v>1000</v>
      </c>
      <c r="E17908" s="23">
        <v>44896</v>
      </c>
      <c r="F17908">
        <v>2</v>
      </c>
      <c r="G17908">
        <v>2</v>
      </c>
      <c r="I17908">
        <v>6</v>
      </c>
      <c r="J17908">
        <v>11</v>
      </c>
      <c r="L17908">
        <v>11</v>
      </c>
      <c r="N17908">
        <v>6</v>
      </c>
      <c r="P17908">
        <v>2</v>
      </c>
      <c r="Q17908">
        <v>5</v>
      </c>
      <c r="S17908">
        <v>0</v>
      </c>
    </row>
    <row r="17909" spans="1:19" x14ac:dyDescent="0.2">
      <c r="A17909" t="s">
        <v>37083</v>
      </c>
      <c r="B17909" t="s">
        <v>36870</v>
      </c>
      <c r="C17909" t="s">
        <v>1053</v>
      </c>
      <c r="D17909" t="s">
        <v>1000</v>
      </c>
      <c r="E17909" s="23">
        <v>44896</v>
      </c>
      <c r="F17909">
        <v>1.5</v>
      </c>
      <c r="G17909">
        <v>1.5</v>
      </c>
      <c r="I17909">
        <v>1</v>
      </c>
      <c r="J17909">
        <v>7</v>
      </c>
      <c r="L17909">
        <v>7</v>
      </c>
      <c r="N17909">
        <v>1</v>
      </c>
      <c r="P17909">
        <v>0</v>
      </c>
      <c r="Q17909">
        <v>0</v>
      </c>
      <c r="S17909">
        <v>0</v>
      </c>
    </row>
    <row r="17910" spans="1:19" x14ac:dyDescent="0.2">
      <c r="A17910" t="s">
        <v>37084</v>
      </c>
      <c r="B17910" t="s">
        <v>36871</v>
      </c>
      <c r="C17910" t="s">
        <v>1052</v>
      </c>
      <c r="D17910" t="s">
        <v>1001</v>
      </c>
      <c r="E17910" s="23">
        <v>44896</v>
      </c>
      <c r="F17910">
        <v>0</v>
      </c>
      <c r="G17910">
        <v>0</v>
      </c>
      <c r="I17910">
        <v>0</v>
      </c>
      <c r="J17910">
        <v>0</v>
      </c>
      <c r="L17910">
        <v>0</v>
      </c>
      <c r="N17910">
        <v>0</v>
      </c>
      <c r="P17910">
        <v>0</v>
      </c>
      <c r="Q17910">
        <v>0</v>
      </c>
      <c r="S17910">
        <v>0</v>
      </c>
    </row>
    <row r="17911" spans="1:19" x14ac:dyDescent="0.2">
      <c r="A17911" t="s">
        <v>37085</v>
      </c>
      <c r="B17911" t="s">
        <v>36872</v>
      </c>
      <c r="C17911" t="s">
        <v>1053</v>
      </c>
      <c r="D17911" t="s">
        <v>1001</v>
      </c>
      <c r="E17911" s="23">
        <v>44896</v>
      </c>
      <c r="F17911">
        <v>0</v>
      </c>
      <c r="G17911">
        <v>0</v>
      </c>
      <c r="I17911">
        <v>0</v>
      </c>
      <c r="J17911">
        <v>0</v>
      </c>
      <c r="L17911">
        <v>0</v>
      </c>
      <c r="N17911">
        <v>0</v>
      </c>
      <c r="P17911">
        <v>0</v>
      </c>
      <c r="Q17911">
        <v>0</v>
      </c>
      <c r="S17911">
        <v>0</v>
      </c>
    </row>
    <row r="17912" spans="1:19" x14ac:dyDescent="0.2">
      <c r="A17912" t="s">
        <v>37086</v>
      </c>
      <c r="B17912" t="s">
        <v>36873</v>
      </c>
      <c r="C17912" t="s">
        <v>1054</v>
      </c>
      <c r="D17912" t="s">
        <v>1001</v>
      </c>
      <c r="E17912" s="23">
        <v>44896</v>
      </c>
      <c r="F17912">
        <v>0</v>
      </c>
      <c r="G17912">
        <v>0</v>
      </c>
      <c r="I17912">
        <v>0</v>
      </c>
      <c r="J17912">
        <v>0</v>
      </c>
      <c r="L17912">
        <v>0</v>
      </c>
      <c r="N17912">
        <v>0</v>
      </c>
      <c r="P17912">
        <v>0</v>
      </c>
      <c r="Q17912">
        <v>0</v>
      </c>
      <c r="S17912">
        <v>0</v>
      </c>
    </row>
    <row r="17913" spans="1:19" x14ac:dyDescent="0.2">
      <c r="A17913" t="s">
        <v>37087</v>
      </c>
      <c r="B17913" t="s">
        <v>36874</v>
      </c>
      <c r="C17913" t="s">
        <v>1054</v>
      </c>
      <c r="D17913" t="s">
        <v>1000</v>
      </c>
      <c r="E17913" s="23">
        <v>44896</v>
      </c>
      <c r="F17913">
        <v>0</v>
      </c>
      <c r="G17913">
        <v>0</v>
      </c>
      <c r="I17913">
        <v>0</v>
      </c>
      <c r="J17913">
        <v>0</v>
      </c>
      <c r="L17913">
        <v>0</v>
      </c>
      <c r="N17913">
        <v>0</v>
      </c>
      <c r="P17913">
        <v>0</v>
      </c>
      <c r="Q17913">
        <v>0</v>
      </c>
      <c r="S17913">
        <v>0</v>
      </c>
    </row>
    <row r="17914" spans="1:19" x14ac:dyDescent="0.2">
      <c r="A17914" t="s">
        <v>37088</v>
      </c>
      <c r="B17914" t="s">
        <v>36875</v>
      </c>
      <c r="C17914" t="s">
        <v>25359</v>
      </c>
      <c r="D17914" t="s">
        <v>1001</v>
      </c>
      <c r="E17914" s="23">
        <v>44896</v>
      </c>
      <c r="F17914">
        <v>0</v>
      </c>
      <c r="G17914">
        <v>0</v>
      </c>
      <c r="I17914">
        <v>0</v>
      </c>
      <c r="J17914">
        <v>0</v>
      </c>
      <c r="L17914">
        <v>0</v>
      </c>
      <c r="N17914">
        <v>0</v>
      </c>
      <c r="P17914">
        <v>0</v>
      </c>
      <c r="Q17914">
        <v>0</v>
      </c>
      <c r="S17914">
        <v>0</v>
      </c>
    </row>
    <row r="17915" spans="1:19" x14ac:dyDescent="0.2">
      <c r="A17915" t="s">
        <v>37089</v>
      </c>
      <c r="B17915" t="s">
        <v>36876</v>
      </c>
      <c r="C17915" t="s">
        <v>25359</v>
      </c>
      <c r="D17915" t="s">
        <v>1000</v>
      </c>
      <c r="E17915" s="23">
        <v>44896</v>
      </c>
      <c r="F17915">
        <v>0</v>
      </c>
      <c r="G17915">
        <v>0</v>
      </c>
      <c r="I17915">
        <v>0</v>
      </c>
      <c r="J17915">
        <v>0</v>
      </c>
      <c r="L17915">
        <v>0</v>
      </c>
      <c r="N17915">
        <v>0</v>
      </c>
      <c r="P17915">
        <v>0</v>
      </c>
      <c r="Q17915">
        <v>0</v>
      </c>
      <c r="S17915">
        <v>0</v>
      </c>
    </row>
    <row r="17916" spans="1:19" x14ac:dyDescent="0.2">
      <c r="A17916" t="s">
        <v>37090</v>
      </c>
      <c r="B17916" t="s">
        <v>36877</v>
      </c>
      <c r="C17916" t="s">
        <v>36046</v>
      </c>
      <c r="D17916" t="s">
        <v>1000</v>
      </c>
      <c r="E17916" s="23">
        <v>44896</v>
      </c>
      <c r="F17916">
        <v>2</v>
      </c>
      <c r="G17916">
        <v>2</v>
      </c>
      <c r="I17916">
        <v>0</v>
      </c>
      <c r="J17916">
        <v>11</v>
      </c>
      <c r="L17916">
        <v>11</v>
      </c>
      <c r="N17916">
        <v>0</v>
      </c>
      <c r="P17916">
        <v>0</v>
      </c>
      <c r="Q17916">
        <v>1</v>
      </c>
      <c r="S17916">
        <v>0</v>
      </c>
    </row>
    <row r="17917" spans="1:19" x14ac:dyDescent="0.2">
      <c r="A17917" t="s">
        <v>37091</v>
      </c>
      <c r="B17917" t="s">
        <v>36878</v>
      </c>
      <c r="C17917" t="s">
        <v>36049</v>
      </c>
      <c r="D17917" t="s">
        <v>1000</v>
      </c>
      <c r="E17917" s="23">
        <v>44896</v>
      </c>
      <c r="F17917">
        <v>1.5</v>
      </c>
      <c r="G17917">
        <v>1.5</v>
      </c>
      <c r="I17917">
        <v>1</v>
      </c>
      <c r="J17917">
        <v>7</v>
      </c>
      <c r="L17917">
        <v>7</v>
      </c>
      <c r="N17917">
        <v>0</v>
      </c>
      <c r="P17917">
        <v>0</v>
      </c>
      <c r="Q17917">
        <v>1</v>
      </c>
      <c r="S17917">
        <v>1</v>
      </c>
    </row>
    <row r="17918" spans="1:19" x14ac:dyDescent="0.2">
      <c r="A17918" t="s">
        <v>37092</v>
      </c>
      <c r="B17918" t="s">
        <v>36879</v>
      </c>
      <c r="C17918" t="s">
        <v>200</v>
      </c>
      <c r="D17918" t="s">
        <v>1000</v>
      </c>
      <c r="E17918" s="23">
        <v>44896</v>
      </c>
      <c r="F17918">
        <v>0</v>
      </c>
      <c r="G17918">
        <v>0</v>
      </c>
      <c r="I17918">
        <v>0</v>
      </c>
      <c r="J17918">
        <v>0</v>
      </c>
      <c r="L17918">
        <v>0</v>
      </c>
      <c r="N17918">
        <v>0</v>
      </c>
      <c r="P17918">
        <v>0</v>
      </c>
      <c r="Q17918">
        <v>0</v>
      </c>
      <c r="S17918">
        <v>0</v>
      </c>
    </row>
    <row r="17919" spans="1:19" x14ac:dyDescent="0.2">
      <c r="A17919" t="s">
        <v>37093</v>
      </c>
      <c r="B17919" t="s">
        <v>36880</v>
      </c>
      <c r="C17919" t="s">
        <v>204</v>
      </c>
      <c r="D17919" t="s">
        <v>1000</v>
      </c>
      <c r="E17919" s="23">
        <v>44896</v>
      </c>
      <c r="F17919">
        <v>0</v>
      </c>
      <c r="G17919">
        <v>0</v>
      </c>
      <c r="I17919">
        <v>0</v>
      </c>
      <c r="J17919">
        <v>0</v>
      </c>
      <c r="L17919">
        <v>0</v>
      </c>
      <c r="N17919">
        <v>0</v>
      </c>
      <c r="P17919">
        <v>0</v>
      </c>
      <c r="Q17919">
        <v>0</v>
      </c>
      <c r="S17919">
        <v>0</v>
      </c>
    </row>
    <row r="17920" spans="1:19" x14ac:dyDescent="0.2">
      <c r="A17920" t="s">
        <v>37094</v>
      </c>
      <c r="B17920" t="s">
        <v>36881</v>
      </c>
      <c r="C17920" t="s">
        <v>385</v>
      </c>
      <c r="D17920" t="s">
        <v>1000</v>
      </c>
      <c r="E17920" s="23">
        <v>44896</v>
      </c>
      <c r="F17920">
        <v>0</v>
      </c>
      <c r="G17920">
        <v>0</v>
      </c>
      <c r="I17920">
        <v>0</v>
      </c>
      <c r="J17920">
        <v>0</v>
      </c>
      <c r="L17920">
        <v>0</v>
      </c>
      <c r="N17920">
        <v>0</v>
      </c>
      <c r="P17920">
        <v>0</v>
      </c>
      <c r="Q17920">
        <v>0</v>
      </c>
      <c r="S17920">
        <v>0</v>
      </c>
    </row>
    <row r="17921" spans="1:19" x14ac:dyDescent="0.2">
      <c r="A17921" t="s">
        <v>37095</v>
      </c>
      <c r="B17921" t="s">
        <v>36882</v>
      </c>
      <c r="C17921" t="s">
        <v>208</v>
      </c>
      <c r="D17921" t="s">
        <v>1000</v>
      </c>
      <c r="E17921" s="23">
        <v>44896</v>
      </c>
      <c r="F17921">
        <v>4.5</v>
      </c>
      <c r="G17921">
        <v>4.5</v>
      </c>
      <c r="I17921">
        <v>12</v>
      </c>
      <c r="J17921">
        <v>24</v>
      </c>
      <c r="L17921">
        <v>24</v>
      </c>
      <c r="N17921">
        <v>12</v>
      </c>
      <c r="P17921">
        <v>2</v>
      </c>
      <c r="Q17921">
        <v>2</v>
      </c>
      <c r="S17921">
        <v>0</v>
      </c>
    </row>
    <row r="17922" spans="1:19" x14ac:dyDescent="0.2">
      <c r="A17922" t="s">
        <v>37096</v>
      </c>
      <c r="B17922" t="s">
        <v>36883</v>
      </c>
      <c r="C17922" t="s">
        <v>900</v>
      </c>
      <c r="D17922" t="s">
        <v>1000</v>
      </c>
      <c r="E17922" s="23">
        <v>44896</v>
      </c>
      <c r="F17922">
        <v>1</v>
      </c>
      <c r="G17922">
        <v>1.5</v>
      </c>
      <c r="I17922">
        <v>4</v>
      </c>
      <c r="J17922">
        <v>6</v>
      </c>
      <c r="L17922">
        <v>9</v>
      </c>
      <c r="N17922">
        <v>4</v>
      </c>
      <c r="P17922">
        <v>0</v>
      </c>
      <c r="Q17922">
        <v>0</v>
      </c>
      <c r="S17922">
        <v>0</v>
      </c>
    </row>
    <row r="17923" spans="1:19" x14ac:dyDescent="0.2">
      <c r="A17923" t="s">
        <v>37097</v>
      </c>
      <c r="B17923" t="s">
        <v>36884</v>
      </c>
      <c r="C17923" t="s">
        <v>905</v>
      </c>
      <c r="D17923" t="s">
        <v>1000</v>
      </c>
      <c r="E17923" s="23">
        <v>44896</v>
      </c>
      <c r="F17923">
        <v>0</v>
      </c>
      <c r="G17923">
        <v>0</v>
      </c>
      <c r="I17923">
        <v>0</v>
      </c>
      <c r="J17923">
        <v>0</v>
      </c>
      <c r="L17923">
        <v>0</v>
      </c>
      <c r="N17923">
        <v>0</v>
      </c>
      <c r="P17923">
        <v>0</v>
      </c>
      <c r="Q17923">
        <v>0</v>
      </c>
      <c r="S17923">
        <v>0</v>
      </c>
    </row>
    <row r="17924" spans="1:19" x14ac:dyDescent="0.2">
      <c r="A17924" t="s">
        <v>37098</v>
      </c>
      <c r="B17924" t="s">
        <v>36885</v>
      </c>
      <c r="C17924" t="s">
        <v>316</v>
      </c>
      <c r="D17924" t="s">
        <v>1000</v>
      </c>
      <c r="E17924" s="23">
        <v>44896</v>
      </c>
      <c r="F17924">
        <v>2.5</v>
      </c>
      <c r="G17924">
        <v>4</v>
      </c>
      <c r="I17924">
        <v>7</v>
      </c>
      <c r="J17924">
        <v>13</v>
      </c>
      <c r="L17924">
        <v>22</v>
      </c>
      <c r="N17924">
        <v>3</v>
      </c>
      <c r="P17924">
        <v>0</v>
      </c>
      <c r="Q17924">
        <v>0</v>
      </c>
      <c r="S17924">
        <v>4</v>
      </c>
    </row>
    <row r="17925" spans="1:19" x14ac:dyDescent="0.2">
      <c r="A17925" t="s">
        <v>37099</v>
      </c>
      <c r="B17925" t="s">
        <v>36886</v>
      </c>
      <c r="C17925" t="s">
        <v>218</v>
      </c>
      <c r="D17925" t="s">
        <v>1000</v>
      </c>
      <c r="E17925" s="23">
        <v>44896</v>
      </c>
      <c r="F17925">
        <v>0</v>
      </c>
      <c r="G17925">
        <v>0</v>
      </c>
      <c r="I17925">
        <v>0</v>
      </c>
      <c r="J17925">
        <v>0</v>
      </c>
      <c r="L17925">
        <v>0</v>
      </c>
      <c r="N17925">
        <v>0</v>
      </c>
      <c r="P17925">
        <v>0</v>
      </c>
      <c r="Q17925">
        <v>0</v>
      </c>
      <c r="S17925">
        <v>0</v>
      </c>
    </row>
    <row r="17926" spans="1:19" x14ac:dyDescent="0.2">
      <c r="A17926" t="s">
        <v>37100</v>
      </c>
      <c r="B17926" t="s">
        <v>36887</v>
      </c>
      <c r="C17926" t="s">
        <v>202</v>
      </c>
      <c r="D17926" t="s">
        <v>1000</v>
      </c>
      <c r="E17926" s="23">
        <v>44896</v>
      </c>
      <c r="F17926">
        <v>3.5</v>
      </c>
      <c r="G17926">
        <v>5.5</v>
      </c>
      <c r="I17926">
        <v>41</v>
      </c>
      <c r="J17926">
        <v>36</v>
      </c>
      <c r="L17926">
        <v>58</v>
      </c>
      <c r="N17926">
        <v>41</v>
      </c>
      <c r="P17926">
        <v>0</v>
      </c>
      <c r="Q17926">
        <v>9</v>
      </c>
      <c r="S17926">
        <v>0</v>
      </c>
    </row>
    <row r="17927" spans="1:19" x14ac:dyDescent="0.2">
      <c r="A17927" t="s">
        <v>37101</v>
      </c>
      <c r="B17927" t="s">
        <v>36888</v>
      </c>
      <c r="C17927" t="s">
        <v>347</v>
      </c>
      <c r="D17927" t="s">
        <v>1000</v>
      </c>
      <c r="E17927" s="23">
        <v>44896</v>
      </c>
      <c r="F17927">
        <v>0</v>
      </c>
      <c r="G17927">
        <v>0</v>
      </c>
      <c r="I17927">
        <v>0</v>
      </c>
      <c r="J17927">
        <v>0</v>
      </c>
      <c r="L17927">
        <v>0</v>
      </c>
      <c r="N17927">
        <v>0</v>
      </c>
      <c r="P17927">
        <v>0</v>
      </c>
      <c r="Q17927">
        <v>0</v>
      </c>
      <c r="S17927">
        <v>0</v>
      </c>
    </row>
    <row r="17928" spans="1:19" x14ac:dyDescent="0.2">
      <c r="A17928" t="s">
        <v>37102</v>
      </c>
      <c r="B17928" t="s">
        <v>36889</v>
      </c>
      <c r="C17928" t="s">
        <v>224</v>
      </c>
      <c r="D17928" t="s">
        <v>1000</v>
      </c>
      <c r="E17928" s="23">
        <v>44896</v>
      </c>
      <c r="F17928">
        <v>0</v>
      </c>
      <c r="G17928">
        <v>0</v>
      </c>
      <c r="I17928">
        <v>0</v>
      </c>
      <c r="J17928">
        <v>0</v>
      </c>
      <c r="L17928">
        <v>0</v>
      </c>
      <c r="N17928">
        <v>0</v>
      </c>
      <c r="P17928">
        <v>0</v>
      </c>
      <c r="Q17928">
        <v>0</v>
      </c>
      <c r="S17928">
        <v>0</v>
      </c>
    </row>
    <row r="17929" spans="1:19" x14ac:dyDescent="0.2">
      <c r="A17929" t="s">
        <v>37103</v>
      </c>
      <c r="B17929" t="s">
        <v>36890</v>
      </c>
      <c r="C17929" t="s">
        <v>345</v>
      </c>
      <c r="D17929" t="s">
        <v>1000</v>
      </c>
      <c r="E17929" s="23">
        <v>44896</v>
      </c>
      <c r="F17929">
        <v>0</v>
      </c>
      <c r="G17929">
        <v>0</v>
      </c>
      <c r="I17929">
        <v>0</v>
      </c>
      <c r="J17929">
        <v>0</v>
      </c>
      <c r="L17929">
        <v>0</v>
      </c>
      <c r="N17929">
        <v>0</v>
      </c>
      <c r="P17929">
        <v>0</v>
      </c>
      <c r="Q17929">
        <v>0</v>
      </c>
      <c r="S17929">
        <v>0</v>
      </c>
    </row>
    <row r="17930" spans="1:19" x14ac:dyDescent="0.2">
      <c r="A17930" t="s">
        <v>37104</v>
      </c>
      <c r="B17930" t="s">
        <v>36891</v>
      </c>
      <c r="C17930" t="s">
        <v>226</v>
      </c>
      <c r="D17930" t="s">
        <v>1000</v>
      </c>
      <c r="E17930" s="23">
        <v>44896</v>
      </c>
      <c r="F17930">
        <v>4</v>
      </c>
      <c r="G17930">
        <v>4</v>
      </c>
      <c r="I17930">
        <v>32</v>
      </c>
      <c r="J17930">
        <v>56</v>
      </c>
      <c r="L17930">
        <v>56</v>
      </c>
      <c r="N17930">
        <v>32</v>
      </c>
      <c r="P17930">
        <v>0</v>
      </c>
      <c r="Q17930">
        <v>0</v>
      </c>
      <c r="S17930">
        <v>0</v>
      </c>
    </row>
    <row r="17931" spans="1:19" x14ac:dyDescent="0.2">
      <c r="A17931" t="s">
        <v>37105</v>
      </c>
      <c r="B17931" t="s">
        <v>36892</v>
      </c>
      <c r="C17931" t="s">
        <v>231</v>
      </c>
      <c r="D17931" t="s">
        <v>1000</v>
      </c>
      <c r="E17931" s="23">
        <v>44896</v>
      </c>
      <c r="F17931">
        <v>11.5</v>
      </c>
      <c r="G17931">
        <v>11.5</v>
      </c>
      <c r="I17931">
        <v>63</v>
      </c>
      <c r="J17931">
        <v>131</v>
      </c>
      <c r="L17931">
        <v>131</v>
      </c>
      <c r="N17931">
        <v>63</v>
      </c>
      <c r="P17931">
        <v>3</v>
      </c>
      <c r="Q17931">
        <v>3</v>
      </c>
      <c r="S17931">
        <v>0</v>
      </c>
    </row>
    <row r="17932" spans="1:19" x14ac:dyDescent="0.2">
      <c r="A17932" t="s">
        <v>37106</v>
      </c>
      <c r="B17932" t="s">
        <v>36893</v>
      </c>
      <c r="C17932" t="s">
        <v>216</v>
      </c>
      <c r="D17932" t="s">
        <v>1000</v>
      </c>
      <c r="E17932" s="23">
        <v>44896</v>
      </c>
      <c r="F17932">
        <v>8</v>
      </c>
      <c r="G17932">
        <v>8</v>
      </c>
      <c r="I17932">
        <v>53</v>
      </c>
      <c r="J17932">
        <v>80</v>
      </c>
      <c r="L17932">
        <v>80</v>
      </c>
      <c r="N17932">
        <v>47</v>
      </c>
      <c r="P17932">
        <v>4</v>
      </c>
      <c r="Q17932">
        <v>5</v>
      </c>
      <c r="S17932">
        <v>6</v>
      </c>
    </row>
    <row r="17933" spans="1:19" x14ac:dyDescent="0.2">
      <c r="A17933" t="s">
        <v>37107</v>
      </c>
      <c r="B17933" t="s">
        <v>36894</v>
      </c>
      <c r="C17933" t="s">
        <v>233</v>
      </c>
      <c r="D17933" t="s">
        <v>1000</v>
      </c>
      <c r="E17933" s="23">
        <v>44896</v>
      </c>
      <c r="F17933">
        <v>0</v>
      </c>
      <c r="G17933">
        <v>0</v>
      </c>
      <c r="I17933">
        <v>0</v>
      </c>
      <c r="J17933">
        <v>0</v>
      </c>
      <c r="L17933">
        <v>0</v>
      </c>
      <c r="N17933">
        <v>0</v>
      </c>
      <c r="P17933">
        <v>0</v>
      </c>
      <c r="Q17933">
        <v>0</v>
      </c>
      <c r="S17933">
        <v>0</v>
      </c>
    </row>
    <row r="17934" spans="1:19" x14ac:dyDescent="0.2">
      <c r="A17934" t="s">
        <v>37108</v>
      </c>
      <c r="B17934" t="s">
        <v>36895</v>
      </c>
      <c r="C17934" t="s">
        <v>36084</v>
      </c>
      <c r="D17934" t="s">
        <v>1000</v>
      </c>
      <c r="E17934" s="23">
        <v>44896</v>
      </c>
      <c r="F17934">
        <v>2</v>
      </c>
      <c r="G17934">
        <v>3</v>
      </c>
      <c r="I17934">
        <v>13</v>
      </c>
      <c r="J17934">
        <v>22</v>
      </c>
      <c r="L17934">
        <v>33</v>
      </c>
      <c r="N17934">
        <v>13</v>
      </c>
      <c r="P17934">
        <v>0</v>
      </c>
      <c r="Q17934">
        <v>0</v>
      </c>
      <c r="S17934">
        <v>0</v>
      </c>
    </row>
    <row r="17935" spans="1:19" x14ac:dyDescent="0.2">
      <c r="A17935" t="s">
        <v>37109</v>
      </c>
      <c r="B17935" t="s">
        <v>36896</v>
      </c>
      <c r="C17935" t="s">
        <v>219</v>
      </c>
      <c r="D17935" t="s">
        <v>1000</v>
      </c>
      <c r="E17935" s="23">
        <v>44896</v>
      </c>
      <c r="F17935">
        <v>0</v>
      </c>
      <c r="G17935">
        <v>0</v>
      </c>
      <c r="I17935">
        <v>0</v>
      </c>
      <c r="J17935">
        <v>0</v>
      </c>
      <c r="L17935">
        <v>0</v>
      </c>
      <c r="N17935">
        <v>0</v>
      </c>
      <c r="P17935">
        <v>0</v>
      </c>
      <c r="Q17935">
        <v>0</v>
      </c>
      <c r="S17935">
        <v>0</v>
      </c>
    </row>
    <row r="17936" spans="1:19" x14ac:dyDescent="0.2">
      <c r="A17936" t="s">
        <v>37110</v>
      </c>
      <c r="B17936" t="s">
        <v>36897</v>
      </c>
      <c r="C17936" t="s">
        <v>340</v>
      </c>
      <c r="D17936" t="s">
        <v>1000</v>
      </c>
      <c r="E17936" s="23">
        <v>44896</v>
      </c>
      <c r="F17936">
        <v>1</v>
      </c>
      <c r="G17936">
        <v>3</v>
      </c>
      <c r="I17936">
        <v>8</v>
      </c>
      <c r="J17936">
        <v>11</v>
      </c>
      <c r="L17936">
        <v>33</v>
      </c>
      <c r="N17936">
        <v>5</v>
      </c>
      <c r="P17936">
        <v>1</v>
      </c>
      <c r="Q17936">
        <v>3</v>
      </c>
      <c r="S17936">
        <v>3</v>
      </c>
    </row>
    <row r="17937" spans="1:19" x14ac:dyDescent="0.2">
      <c r="A17937" t="s">
        <v>37111</v>
      </c>
      <c r="B17937" t="s">
        <v>36898</v>
      </c>
      <c r="C17937" t="s">
        <v>350</v>
      </c>
      <c r="D17937" t="s">
        <v>1000</v>
      </c>
      <c r="E17937" s="23">
        <v>44896</v>
      </c>
      <c r="F17937">
        <v>0</v>
      </c>
      <c r="G17937">
        <v>0</v>
      </c>
      <c r="I17937">
        <v>0</v>
      </c>
      <c r="J17937">
        <v>0</v>
      </c>
      <c r="L17937">
        <v>0</v>
      </c>
      <c r="N17937">
        <v>0</v>
      </c>
      <c r="P17937">
        <v>0</v>
      </c>
      <c r="Q17937">
        <v>0</v>
      </c>
      <c r="S17937">
        <v>0</v>
      </c>
    </row>
    <row r="17938" spans="1:19" x14ac:dyDescent="0.2">
      <c r="A17938" t="s">
        <v>37112</v>
      </c>
      <c r="B17938" t="s">
        <v>36899</v>
      </c>
      <c r="C17938" t="s">
        <v>351</v>
      </c>
      <c r="D17938" t="s">
        <v>1000</v>
      </c>
      <c r="E17938" s="23">
        <v>44896</v>
      </c>
      <c r="F17938">
        <v>0</v>
      </c>
      <c r="G17938">
        <v>0</v>
      </c>
      <c r="I17938">
        <v>0</v>
      </c>
      <c r="J17938">
        <v>0</v>
      </c>
      <c r="L17938">
        <v>0</v>
      </c>
      <c r="N17938">
        <v>0</v>
      </c>
      <c r="P17938">
        <v>0</v>
      </c>
      <c r="Q17938">
        <v>0</v>
      </c>
      <c r="S17938">
        <v>0</v>
      </c>
    </row>
    <row r="17939" spans="1:19" x14ac:dyDescent="0.2">
      <c r="A17939" t="s">
        <v>37113</v>
      </c>
      <c r="B17939" t="s">
        <v>36900</v>
      </c>
      <c r="C17939" t="s">
        <v>352</v>
      </c>
      <c r="D17939" t="s">
        <v>1000</v>
      </c>
      <c r="E17939" s="23">
        <v>44896</v>
      </c>
      <c r="F17939">
        <v>0</v>
      </c>
      <c r="G17939">
        <v>0</v>
      </c>
      <c r="I17939">
        <v>0</v>
      </c>
      <c r="J17939">
        <v>0</v>
      </c>
      <c r="L17939">
        <v>0</v>
      </c>
      <c r="N17939">
        <v>0</v>
      </c>
      <c r="P17939">
        <v>0</v>
      </c>
      <c r="Q17939">
        <v>0</v>
      </c>
      <c r="S17939">
        <v>0</v>
      </c>
    </row>
    <row r="17940" spans="1:19" x14ac:dyDescent="0.2">
      <c r="A17940" t="s">
        <v>37114</v>
      </c>
      <c r="B17940" t="s">
        <v>36901</v>
      </c>
      <c r="C17940" t="s">
        <v>353</v>
      </c>
      <c r="D17940" t="s">
        <v>1000</v>
      </c>
      <c r="E17940" s="23">
        <v>44896</v>
      </c>
      <c r="F17940">
        <v>0</v>
      </c>
      <c r="G17940">
        <v>0</v>
      </c>
      <c r="I17940">
        <v>0</v>
      </c>
      <c r="J17940">
        <v>0</v>
      </c>
      <c r="L17940">
        <v>0</v>
      </c>
      <c r="N17940">
        <v>0</v>
      </c>
      <c r="P17940">
        <v>0</v>
      </c>
      <c r="Q17940">
        <v>0</v>
      </c>
      <c r="S17940">
        <v>0</v>
      </c>
    </row>
    <row r="17941" spans="1:19" x14ac:dyDescent="0.2">
      <c r="A17941" t="s">
        <v>37115</v>
      </c>
      <c r="B17941" t="s">
        <v>36902</v>
      </c>
      <c r="C17941" t="s">
        <v>386</v>
      </c>
      <c r="D17941" t="s">
        <v>1000</v>
      </c>
      <c r="E17941" s="23">
        <v>44896</v>
      </c>
      <c r="F17941">
        <v>0</v>
      </c>
      <c r="G17941">
        <v>0</v>
      </c>
      <c r="I17941">
        <v>0</v>
      </c>
      <c r="J17941">
        <v>0</v>
      </c>
      <c r="L17941">
        <v>0</v>
      </c>
      <c r="N17941">
        <v>0</v>
      </c>
      <c r="P17941">
        <v>0</v>
      </c>
      <c r="Q17941">
        <v>0</v>
      </c>
      <c r="S17941">
        <v>0</v>
      </c>
    </row>
    <row r="17942" spans="1:19" x14ac:dyDescent="0.2">
      <c r="A17942" t="s">
        <v>37116</v>
      </c>
      <c r="B17942" t="s">
        <v>36903</v>
      </c>
      <c r="C17942" t="s">
        <v>354</v>
      </c>
      <c r="D17942" t="s">
        <v>1000</v>
      </c>
      <c r="E17942" s="23">
        <v>44896</v>
      </c>
      <c r="F17942">
        <v>2</v>
      </c>
      <c r="G17942">
        <v>2</v>
      </c>
      <c r="I17942">
        <v>4</v>
      </c>
      <c r="J17942">
        <v>11</v>
      </c>
      <c r="L17942">
        <v>11</v>
      </c>
      <c r="N17942">
        <v>2</v>
      </c>
      <c r="P17942">
        <v>0</v>
      </c>
      <c r="Q17942">
        <v>1</v>
      </c>
      <c r="S17942">
        <v>2</v>
      </c>
    </row>
    <row r="17943" spans="1:19" x14ac:dyDescent="0.2">
      <c r="A17943" t="s">
        <v>37117</v>
      </c>
      <c r="B17943" t="s">
        <v>36904</v>
      </c>
      <c r="C17943" t="s">
        <v>355</v>
      </c>
      <c r="D17943" t="s">
        <v>1000</v>
      </c>
      <c r="E17943" s="23">
        <v>44896</v>
      </c>
      <c r="F17943">
        <v>1</v>
      </c>
      <c r="G17943">
        <v>2</v>
      </c>
      <c r="I17943">
        <v>4</v>
      </c>
      <c r="J17943">
        <v>5</v>
      </c>
      <c r="L17943">
        <v>11</v>
      </c>
      <c r="N17943">
        <v>4</v>
      </c>
      <c r="P17943">
        <v>0</v>
      </c>
      <c r="Q17943">
        <v>0</v>
      </c>
      <c r="S17943">
        <v>0</v>
      </c>
    </row>
    <row r="17944" spans="1:19" x14ac:dyDescent="0.2">
      <c r="A17944" t="s">
        <v>37118</v>
      </c>
      <c r="B17944" t="s">
        <v>36905</v>
      </c>
      <c r="C17944" t="s">
        <v>35967</v>
      </c>
      <c r="D17944" t="s">
        <v>1002</v>
      </c>
      <c r="E17944" s="23">
        <v>44896</v>
      </c>
      <c r="F17944">
        <v>0.5</v>
      </c>
      <c r="G17944">
        <v>0.5</v>
      </c>
      <c r="I17944">
        <v>0</v>
      </c>
      <c r="J17944">
        <v>2</v>
      </c>
      <c r="L17944">
        <v>2</v>
      </c>
      <c r="N17944">
        <v>0</v>
      </c>
      <c r="P17944">
        <v>0</v>
      </c>
      <c r="Q17944">
        <v>0</v>
      </c>
      <c r="S17944">
        <v>0</v>
      </c>
    </row>
    <row r="17945" spans="1:19" x14ac:dyDescent="0.2">
      <c r="A17945" t="s">
        <v>37119</v>
      </c>
      <c r="B17945" t="s">
        <v>36906</v>
      </c>
      <c r="C17945" t="s">
        <v>35970</v>
      </c>
      <c r="D17945" t="s">
        <v>1002</v>
      </c>
      <c r="E17945" s="23">
        <v>44896</v>
      </c>
      <c r="F17945">
        <v>1.5</v>
      </c>
      <c r="G17945">
        <v>1.5</v>
      </c>
      <c r="I17945">
        <v>0</v>
      </c>
      <c r="J17945">
        <v>6</v>
      </c>
      <c r="L17945">
        <v>6</v>
      </c>
      <c r="N17945">
        <v>0</v>
      </c>
      <c r="P17945">
        <v>0</v>
      </c>
      <c r="Q17945">
        <v>0</v>
      </c>
      <c r="S17945">
        <v>0</v>
      </c>
    </row>
    <row r="17946" spans="1:19" x14ac:dyDescent="0.2">
      <c r="A17946" t="s">
        <v>37120</v>
      </c>
      <c r="B17946" t="s">
        <v>36907</v>
      </c>
      <c r="C17946" t="s">
        <v>35973</v>
      </c>
      <c r="D17946" t="s">
        <v>1002</v>
      </c>
      <c r="E17946" s="23">
        <v>44896</v>
      </c>
      <c r="F17946">
        <v>1</v>
      </c>
      <c r="G17946">
        <v>1</v>
      </c>
      <c r="I17946">
        <v>1</v>
      </c>
      <c r="J17946">
        <v>4</v>
      </c>
      <c r="L17946">
        <v>4</v>
      </c>
      <c r="N17946">
        <v>1</v>
      </c>
      <c r="P17946">
        <v>0</v>
      </c>
      <c r="Q17946">
        <v>0</v>
      </c>
      <c r="S17946">
        <v>0</v>
      </c>
    </row>
    <row r="17947" spans="1:19" x14ac:dyDescent="0.2">
      <c r="A17947" t="s">
        <v>37121</v>
      </c>
      <c r="B17947" t="s">
        <v>36908</v>
      </c>
      <c r="C17947" t="s">
        <v>35976</v>
      </c>
      <c r="D17947" t="s">
        <v>1002</v>
      </c>
      <c r="E17947" s="23">
        <v>44896</v>
      </c>
      <c r="F17947">
        <v>0.5</v>
      </c>
      <c r="G17947">
        <v>0.5</v>
      </c>
      <c r="I17947">
        <v>0</v>
      </c>
      <c r="J17947">
        <v>2</v>
      </c>
      <c r="L17947">
        <v>2</v>
      </c>
      <c r="N17947">
        <v>0</v>
      </c>
      <c r="P17947">
        <v>0</v>
      </c>
      <c r="Q17947">
        <v>0</v>
      </c>
      <c r="S17947">
        <v>0</v>
      </c>
    </row>
    <row r="17948" spans="1:19" x14ac:dyDescent="0.2">
      <c r="A17948" t="s">
        <v>37122</v>
      </c>
      <c r="B17948" t="s">
        <v>36909</v>
      </c>
      <c r="C17948" t="s">
        <v>35979</v>
      </c>
      <c r="D17948" t="s">
        <v>1002</v>
      </c>
      <c r="E17948" s="23">
        <v>44896</v>
      </c>
      <c r="F17948">
        <v>0.5</v>
      </c>
      <c r="G17948">
        <v>0.5</v>
      </c>
      <c r="I17948">
        <v>0</v>
      </c>
      <c r="J17948">
        <v>2</v>
      </c>
      <c r="L17948">
        <v>2</v>
      </c>
      <c r="N17948">
        <v>0</v>
      </c>
      <c r="P17948">
        <v>0</v>
      </c>
      <c r="Q17948">
        <v>0</v>
      </c>
      <c r="S17948">
        <v>0</v>
      </c>
    </row>
    <row r="17949" spans="1:19" x14ac:dyDescent="0.2">
      <c r="A17949" t="s">
        <v>37123</v>
      </c>
      <c r="B17949" t="s">
        <v>36910</v>
      </c>
      <c r="C17949" t="s">
        <v>228</v>
      </c>
      <c r="D17949" t="s">
        <v>1002</v>
      </c>
      <c r="E17949" s="23">
        <v>44896</v>
      </c>
      <c r="F17949">
        <v>0</v>
      </c>
      <c r="G17949">
        <v>0</v>
      </c>
      <c r="I17949">
        <v>0</v>
      </c>
      <c r="J17949">
        <v>0</v>
      </c>
      <c r="L17949">
        <v>0</v>
      </c>
      <c r="N17949">
        <v>0</v>
      </c>
      <c r="P17949">
        <v>0</v>
      </c>
      <c r="Q17949">
        <v>0</v>
      </c>
      <c r="S17949">
        <v>0</v>
      </c>
    </row>
    <row r="17950" spans="1:19" x14ac:dyDescent="0.2">
      <c r="A17950" t="s">
        <v>37124</v>
      </c>
      <c r="B17950" t="s">
        <v>36911</v>
      </c>
      <c r="C17950" t="s">
        <v>211</v>
      </c>
      <c r="D17950" t="s">
        <v>1002</v>
      </c>
      <c r="E17950" s="23">
        <v>44896</v>
      </c>
      <c r="F17950">
        <v>0</v>
      </c>
      <c r="G17950">
        <v>0</v>
      </c>
      <c r="I17950">
        <v>0</v>
      </c>
      <c r="J17950">
        <v>0</v>
      </c>
      <c r="L17950">
        <v>0</v>
      </c>
      <c r="N17950">
        <v>0</v>
      </c>
      <c r="P17950">
        <v>0</v>
      </c>
      <c r="Q17950">
        <v>0</v>
      </c>
      <c r="S17950">
        <v>0</v>
      </c>
    </row>
    <row r="17951" spans="1:19" x14ac:dyDescent="0.2">
      <c r="A17951" t="s">
        <v>37125</v>
      </c>
      <c r="B17951" t="s">
        <v>36912</v>
      </c>
      <c r="C17951" t="s">
        <v>213</v>
      </c>
      <c r="D17951" t="s">
        <v>1002</v>
      </c>
      <c r="E17951" s="23">
        <v>44896</v>
      </c>
      <c r="F17951">
        <v>0</v>
      </c>
      <c r="G17951">
        <v>0</v>
      </c>
      <c r="I17951">
        <v>0</v>
      </c>
      <c r="J17951">
        <v>0</v>
      </c>
      <c r="L17951">
        <v>0</v>
      </c>
      <c r="N17951">
        <v>0</v>
      </c>
      <c r="P17951">
        <v>0</v>
      </c>
      <c r="Q17951">
        <v>0</v>
      </c>
      <c r="S17951">
        <v>0</v>
      </c>
    </row>
    <row r="17952" spans="1:19" x14ac:dyDescent="0.2">
      <c r="A17952" t="s">
        <v>37126</v>
      </c>
      <c r="B17952" t="s">
        <v>36913</v>
      </c>
      <c r="C17952" t="s">
        <v>229</v>
      </c>
      <c r="D17952" t="s">
        <v>1002</v>
      </c>
      <c r="E17952" s="23">
        <v>44896</v>
      </c>
      <c r="F17952">
        <v>0</v>
      </c>
      <c r="G17952">
        <v>0</v>
      </c>
      <c r="I17952">
        <v>0</v>
      </c>
      <c r="J17952">
        <v>0</v>
      </c>
      <c r="L17952">
        <v>0</v>
      </c>
      <c r="N17952">
        <v>0</v>
      </c>
      <c r="P17952">
        <v>0</v>
      </c>
      <c r="Q17952">
        <v>0</v>
      </c>
      <c r="S17952">
        <v>0</v>
      </c>
    </row>
    <row r="17953" spans="1:19" x14ac:dyDescent="0.2">
      <c r="A17953" t="s">
        <v>37127</v>
      </c>
      <c r="B17953" t="s">
        <v>36914</v>
      </c>
      <c r="C17953" t="s">
        <v>1051</v>
      </c>
      <c r="D17953" t="s">
        <v>1002</v>
      </c>
      <c r="E17953" s="23">
        <v>44896</v>
      </c>
      <c r="F17953">
        <v>0</v>
      </c>
      <c r="G17953">
        <v>0</v>
      </c>
      <c r="I17953">
        <v>0</v>
      </c>
      <c r="J17953">
        <v>0</v>
      </c>
      <c r="L17953">
        <v>0</v>
      </c>
      <c r="N17953">
        <v>0</v>
      </c>
      <c r="P17953">
        <v>0</v>
      </c>
      <c r="Q17953">
        <v>0</v>
      </c>
      <c r="S17953">
        <v>0</v>
      </c>
    </row>
    <row r="17954" spans="1:19" x14ac:dyDescent="0.2">
      <c r="A17954" t="s">
        <v>37128</v>
      </c>
      <c r="B17954" t="s">
        <v>36915</v>
      </c>
      <c r="C17954" t="s">
        <v>1049</v>
      </c>
      <c r="D17954" t="s">
        <v>1002</v>
      </c>
      <c r="E17954" s="23">
        <v>44896</v>
      </c>
      <c r="F17954">
        <v>0</v>
      </c>
      <c r="G17954">
        <v>0</v>
      </c>
      <c r="I17954">
        <v>0</v>
      </c>
      <c r="J17954">
        <v>0</v>
      </c>
      <c r="L17954">
        <v>0</v>
      </c>
      <c r="N17954">
        <v>0</v>
      </c>
      <c r="P17954">
        <v>0</v>
      </c>
      <c r="Q17954">
        <v>0</v>
      </c>
      <c r="S17954">
        <v>0</v>
      </c>
    </row>
    <row r="17955" spans="1:19" x14ac:dyDescent="0.2">
      <c r="A17955" t="s">
        <v>37129</v>
      </c>
      <c r="B17955" t="s">
        <v>36916</v>
      </c>
      <c r="C17955" t="s">
        <v>25343</v>
      </c>
      <c r="D17955" t="s">
        <v>1002</v>
      </c>
      <c r="E17955" s="23">
        <v>44896</v>
      </c>
      <c r="F17955">
        <v>0</v>
      </c>
      <c r="G17955">
        <v>0</v>
      </c>
      <c r="I17955">
        <v>0</v>
      </c>
      <c r="J17955">
        <v>0</v>
      </c>
      <c r="L17955">
        <v>0</v>
      </c>
      <c r="N17955">
        <v>0</v>
      </c>
      <c r="P17955">
        <v>0</v>
      </c>
      <c r="Q17955">
        <v>0</v>
      </c>
      <c r="S17955">
        <v>0</v>
      </c>
    </row>
    <row r="17956" spans="1:19" x14ac:dyDescent="0.2">
      <c r="A17956" t="s">
        <v>37130</v>
      </c>
      <c r="B17956" t="s">
        <v>36917</v>
      </c>
      <c r="C17956" t="s">
        <v>25698</v>
      </c>
      <c r="D17956" t="s">
        <v>1002</v>
      </c>
      <c r="E17956" s="23">
        <v>44896</v>
      </c>
      <c r="F17956">
        <v>2</v>
      </c>
      <c r="G17956">
        <v>2</v>
      </c>
      <c r="I17956">
        <v>11</v>
      </c>
      <c r="J17956">
        <v>12</v>
      </c>
      <c r="L17956">
        <v>11</v>
      </c>
      <c r="N17956">
        <v>10</v>
      </c>
      <c r="P17956">
        <v>0</v>
      </c>
      <c r="Q17956">
        <v>0</v>
      </c>
      <c r="S17956">
        <v>1</v>
      </c>
    </row>
    <row r="17957" spans="1:19" x14ac:dyDescent="0.2">
      <c r="A17957" t="s">
        <v>37131</v>
      </c>
      <c r="B17957" t="s">
        <v>36918</v>
      </c>
      <c r="C17957" t="s">
        <v>959</v>
      </c>
      <c r="D17957" t="s">
        <v>1002</v>
      </c>
      <c r="E17957" s="23">
        <v>44896</v>
      </c>
      <c r="F17957">
        <v>0</v>
      </c>
      <c r="G17957">
        <v>0</v>
      </c>
      <c r="I17957">
        <v>0</v>
      </c>
      <c r="J17957">
        <v>0</v>
      </c>
      <c r="L17957">
        <v>0</v>
      </c>
      <c r="N17957">
        <v>0</v>
      </c>
      <c r="P17957">
        <v>0</v>
      </c>
      <c r="Q17957">
        <v>0</v>
      </c>
      <c r="S17957">
        <v>0</v>
      </c>
    </row>
    <row r="17958" spans="1:19" x14ac:dyDescent="0.2">
      <c r="A17958" t="s">
        <v>37132</v>
      </c>
      <c r="B17958" t="s">
        <v>36919</v>
      </c>
      <c r="C17958" t="s">
        <v>205</v>
      </c>
      <c r="D17958" t="s">
        <v>1002</v>
      </c>
      <c r="E17958" s="23">
        <v>44896</v>
      </c>
      <c r="F17958">
        <v>0</v>
      </c>
      <c r="G17958">
        <v>0</v>
      </c>
      <c r="I17958">
        <v>0</v>
      </c>
      <c r="J17958">
        <v>0</v>
      </c>
      <c r="L17958">
        <v>0</v>
      </c>
      <c r="N17958">
        <v>0</v>
      </c>
      <c r="P17958">
        <v>0</v>
      </c>
      <c r="Q17958">
        <v>0</v>
      </c>
      <c r="S17958">
        <v>0</v>
      </c>
    </row>
    <row r="17959" spans="1:19" x14ac:dyDescent="0.2">
      <c r="A17959" t="s">
        <v>37133</v>
      </c>
      <c r="B17959" t="s">
        <v>36920</v>
      </c>
      <c r="C17959" t="s">
        <v>384</v>
      </c>
      <c r="D17959" t="s">
        <v>1002</v>
      </c>
      <c r="E17959" s="23">
        <v>44896</v>
      </c>
      <c r="F17959">
        <v>0</v>
      </c>
      <c r="G17959">
        <v>0</v>
      </c>
      <c r="I17959">
        <v>0</v>
      </c>
      <c r="J17959">
        <v>0</v>
      </c>
      <c r="L17959">
        <v>0</v>
      </c>
      <c r="N17959">
        <v>0</v>
      </c>
      <c r="P17959">
        <v>0</v>
      </c>
      <c r="Q17959">
        <v>0</v>
      </c>
      <c r="S17959">
        <v>0</v>
      </c>
    </row>
    <row r="17960" spans="1:19" x14ac:dyDescent="0.2">
      <c r="A17960" t="s">
        <v>37134</v>
      </c>
      <c r="B17960" t="s">
        <v>36921</v>
      </c>
      <c r="C17960" t="s">
        <v>210</v>
      </c>
      <c r="D17960" t="s">
        <v>1002</v>
      </c>
      <c r="E17960" s="23">
        <v>44896</v>
      </c>
      <c r="F17960">
        <v>0</v>
      </c>
      <c r="G17960">
        <v>0</v>
      </c>
      <c r="I17960">
        <v>0</v>
      </c>
      <c r="J17960">
        <v>0</v>
      </c>
      <c r="L17960">
        <v>0</v>
      </c>
      <c r="N17960">
        <v>0</v>
      </c>
      <c r="P17960">
        <v>0</v>
      </c>
      <c r="Q17960">
        <v>0</v>
      </c>
      <c r="S17960">
        <v>0</v>
      </c>
    </row>
    <row r="17961" spans="1:19" x14ac:dyDescent="0.2">
      <c r="A17961" t="s">
        <v>37135</v>
      </c>
      <c r="B17961" t="s">
        <v>36922</v>
      </c>
      <c r="C17961" t="s">
        <v>215</v>
      </c>
      <c r="D17961" t="s">
        <v>1002</v>
      </c>
      <c r="E17961" s="23">
        <v>44896</v>
      </c>
      <c r="F17961">
        <v>6</v>
      </c>
      <c r="G17961">
        <v>6</v>
      </c>
      <c r="I17961">
        <v>19</v>
      </c>
      <c r="J17961">
        <v>36</v>
      </c>
      <c r="L17961">
        <v>35</v>
      </c>
      <c r="N17961">
        <v>13</v>
      </c>
      <c r="P17961">
        <v>5</v>
      </c>
      <c r="Q17961">
        <v>9</v>
      </c>
      <c r="S17961">
        <v>6</v>
      </c>
    </row>
    <row r="17962" spans="1:19" x14ac:dyDescent="0.2">
      <c r="A17962" t="s">
        <v>37136</v>
      </c>
      <c r="B17962" t="s">
        <v>36923</v>
      </c>
      <c r="C17962" t="s">
        <v>960</v>
      </c>
      <c r="D17962" t="s">
        <v>1002</v>
      </c>
      <c r="E17962" s="23">
        <v>44896</v>
      </c>
      <c r="F17962">
        <v>0</v>
      </c>
      <c r="G17962">
        <v>0</v>
      </c>
      <c r="I17962">
        <v>0</v>
      </c>
      <c r="J17962">
        <v>0</v>
      </c>
      <c r="L17962">
        <v>0</v>
      </c>
      <c r="N17962">
        <v>0</v>
      </c>
      <c r="P17962">
        <v>0</v>
      </c>
      <c r="Q17962">
        <v>0</v>
      </c>
      <c r="S17962">
        <v>0</v>
      </c>
    </row>
    <row r="17963" spans="1:19" x14ac:dyDescent="0.2">
      <c r="A17963" t="s">
        <v>37137</v>
      </c>
      <c r="B17963" t="s">
        <v>36924</v>
      </c>
      <c r="C17963" t="s">
        <v>961</v>
      </c>
      <c r="D17963" t="s">
        <v>1002</v>
      </c>
      <c r="E17963" s="23">
        <v>44896</v>
      </c>
      <c r="F17963">
        <v>2</v>
      </c>
      <c r="G17963">
        <v>4</v>
      </c>
      <c r="I17963">
        <v>8</v>
      </c>
      <c r="J17963">
        <v>10</v>
      </c>
      <c r="L17963">
        <v>20</v>
      </c>
      <c r="N17963">
        <v>7</v>
      </c>
      <c r="P17963">
        <v>3</v>
      </c>
      <c r="Q17963">
        <v>3</v>
      </c>
      <c r="S17963">
        <v>1</v>
      </c>
    </row>
    <row r="17964" spans="1:19" x14ac:dyDescent="0.2">
      <c r="A17964" t="s">
        <v>37138</v>
      </c>
      <c r="B17964" t="s">
        <v>36925</v>
      </c>
      <c r="C17964" t="s">
        <v>221</v>
      </c>
      <c r="D17964" t="s">
        <v>1002</v>
      </c>
      <c r="E17964" s="23">
        <v>44896</v>
      </c>
      <c r="F17964">
        <v>0</v>
      </c>
      <c r="G17964">
        <v>0</v>
      </c>
      <c r="I17964">
        <v>0</v>
      </c>
      <c r="J17964">
        <v>0</v>
      </c>
      <c r="L17964">
        <v>0</v>
      </c>
      <c r="N17964">
        <v>0</v>
      </c>
      <c r="P17964">
        <v>0</v>
      </c>
      <c r="Q17964">
        <v>0</v>
      </c>
      <c r="S17964">
        <v>0</v>
      </c>
    </row>
    <row r="17965" spans="1:19" x14ac:dyDescent="0.2">
      <c r="A17965" t="s">
        <v>37139</v>
      </c>
      <c r="B17965" t="s">
        <v>36926</v>
      </c>
      <c r="C17965" t="s">
        <v>222</v>
      </c>
      <c r="D17965" t="s">
        <v>1002</v>
      </c>
      <c r="E17965" s="23">
        <v>44896</v>
      </c>
      <c r="F17965">
        <v>0</v>
      </c>
      <c r="G17965">
        <v>0</v>
      </c>
      <c r="I17965">
        <v>0</v>
      </c>
      <c r="J17965">
        <v>0</v>
      </c>
      <c r="L17965">
        <v>0</v>
      </c>
      <c r="N17965">
        <v>0</v>
      </c>
      <c r="P17965">
        <v>0</v>
      </c>
      <c r="Q17965">
        <v>0</v>
      </c>
      <c r="S17965">
        <v>0</v>
      </c>
    </row>
    <row r="17966" spans="1:19" x14ac:dyDescent="0.2">
      <c r="A17966" t="s">
        <v>37140</v>
      </c>
      <c r="B17966" t="s">
        <v>36927</v>
      </c>
      <c r="C17966" t="s">
        <v>25359</v>
      </c>
      <c r="D17966" t="s">
        <v>1002</v>
      </c>
      <c r="E17966" s="23">
        <v>44896</v>
      </c>
      <c r="F17966">
        <v>0</v>
      </c>
      <c r="G17966">
        <v>0</v>
      </c>
      <c r="I17966">
        <v>0</v>
      </c>
      <c r="J17966">
        <v>0</v>
      </c>
      <c r="L17966">
        <v>0</v>
      </c>
      <c r="N17966">
        <v>0</v>
      </c>
      <c r="P17966">
        <v>0</v>
      </c>
      <c r="Q17966">
        <v>0</v>
      </c>
      <c r="S17966">
        <v>0</v>
      </c>
    </row>
    <row r="17967" spans="1:19" x14ac:dyDescent="0.2">
      <c r="A17967" t="s">
        <v>37141</v>
      </c>
      <c r="B17967" t="s">
        <v>36928</v>
      </c>
      <c r="C17967" t="s">
        <v>36046</v>
      </c>
      <c r="D17967" t="s">
        <v>1002</v>
      </c>
      <c r="E17967" s="23">
        <v>44896</v>
      </c>
      <c r="F17967">
        <v>2</v>
      </c>
      <c r="G17967">
        <v>2</v>
      </c>
      <c r="I17967">
        <v>0</v>
      </c>
      <c r="J17967">
        <v>11</v>
      </c>
      <c r="L17967">
        <v>11</v>
      </c>
      <c r="N17967">
        <v>0</v>
      </c>
      <c r="P17967">
        <v>0</v>
      </c>
      <c r="Q17967">
        <v>1</v>
      </c>
      <c r="S17967">
        <v>0</v>
      </c>
    </row>
    <row r="17968" spans="1:19" x14ac:dyDescent="0.2">
      <c r="A17968" t="s">
        <v>37142</v>
      </c>
      <c r="B17968" t="s">
        <v>36929</v>
      </c>
      <c r="C17968" t="s">
        <v>36049</v>
      </c>
      <c r="D17968" t="s">
        <v>1002</v>
      </c>
      <c r="E17968" s="23">
        <v>44896</v>
      </c>
      <c r="F17968">
        <v>1.5</v>
      </c>
      <c r="G17968">
        <v>1.5</v>
      </c>
      <c r="I17968">
        <v>1</v>
      </c>
      <c r="J17968">
        <v>7</v>
      </c>
      <c r="L17968">
        <v>7</v>
      </c>
      <c r="N17968">
        <v>0</v>
      </c>
      <c r="P17968">
        <v>0</v>
      </c>
      <c r="Q17968">
        <v>1</v>
      </c>
      <c r="S17968">
        <v>1</v>
      </c>
    </row>
    <row r="17969" spans="1:19" x14ac:dyDescent="0.2">
      <c r="A17969" t="s">
        <v>37143</v>
      </c>
      <c r="B17969" t="s">
        <v>36930</v>
      </c>
      <c r="C17969" t="s">
        <v>200</v>
      </c>
      <c r="D17969" t="s">
        <v>1002</v>
      </c>
      <c r="E17969" s="23">
        <v>44896</v>
      </c>
      <c r="F17969">
        <v>0</v>
      </c>
      <c r="G17969">
        <v>0</v>
      </c>
      <c r="I17969">
        <v>0</v>
      </c>
      <c r="J17969">
        <v>0</v>
      </c>
      <c r="L17969">
        <v>0</v>
      </c>
      <c r="N17969">
        <v>0</v>
      </c>
      <c r="P17969">
        <v>0</v>
      </c>
      <c r="Q17969">
        <v>0</v>
      </c>
      <c r="S17969">
        <v>0</v>
      </c>
    </row>
    <row r="17970" spans="1:19" x14ac:dyDescent="0.2">
      <c r="A17970" t="s">
        <v>37144</v>
      </c>
      <c r="B17970" t="s">
        <v>36931</v>
      </c>
      <c r="C17970" t="s">
        <v>204</v>
      </c>
      <c r="D17970" t="s">
        <v>1002</v>
      </c>
      <c r="E17970" s="23">
        <v>44896</v>
      </c>
      <c r="F17970">
        <v>0</v>
      </c>
      <c r="G17970">
        <v>0</v>
      </c>
      <c r="I17970">
        <v>0</v>
      </c>
      <c r="J17970">
        <v>0</v>
      </c>
      <c r="L17970">
        <v>0</v>
      </c>
      <c r="N17970">
        <v>0</v>
      </c>
      <c r="P17970">
        <v>0</v>
      </c>
      <c r="Q17970">
        <v>0</v>
      </c>
      <c r="S17970">
        <v>0</v>
      </c>
    </row>
    <row r="17971" spans="1:19" x14ac:dyDescent="0.2">
      <c r="A17971" t="s">
        <v>37145</v>
      </c>
      <c r="B17971" t="s">
        <v>36932</v>
      </c>
      <c r="C17971" t="s">
        <v>385</v>
      </c>
      <c r="D17971" t="s">
        <v>1002</v>
      </c>
      <c r="E17971" s="23">
        <v>44896</v>
      </c>
      <c r="F17971">
        <v>0</v>
      </c>
      <c r="G17971">
        <v>0</v>
      </c>
      <c r="I17971">
        <v>0</v>
      </c>
      <c r="J17971">
        <v>0</v>
      </c>
      <c r="L17971">
        <v>0</v>
      </c>
      <c r="N17971">
        <v>0</v>
      </c>
      <c r="P17971">
        <v>0</v>
      </c>
      <c r="Q17971">
        <v>0</v>
      </c>
      <c r="S17971">
        <v>0</v>
      </c>
    </row>
    <row r="17972" spans="1:19" x14ac:dyDescent="0.2">
      <c r="A17972" t="s">
        <v>37146</v>
      </c>
      <c r="B17972" t="s">
        <v>36933</v>
      </c>
      <c r="C17972" t="s">
        <v>208</v>
      </c>
      <c r="D17972" t="s">
        <v>1002</v>
      </c>
      <c r="E17972" s="23">
        <v>44896</v>
      </c>
      <c r="F17972">
        <v>4.5</v>
      </c>
      <c r="G17972">
        <v>4.5</v>
      </c>
      <c r="I17972">
        <v>12</v>
      </c>
      <c r="J17972">
        <v>24</v>
      </c>
      <c r="L17972">
        <v>24</v>
      </c>
      <c r="N17972">
        <v>12</v>
      </c>
      <c r="P17972">
        <v>2</v>
      </c>
      <c r="Q17972">
        <v>2</v>
      </c>
      <c r="S17972">
        <v>0</v>
      </c>
    </row>
    <row r="17973" spans="1:19" x14ac:dyDescent="0.2">
      <c r="A17973" t="s">
        <v>37147</v>
      </c>
      <c r="B17973" t="s">
        <v>36934</v>
      </c>
      <c r="C17973" t="s">
        <v>900</v>
      </c>
      <c r="D17973" t="s">
        <v>1002</v>
      </c>
      <c r="E17973" s="23">
        <v>44896</v>
      </c>
      <c r="F17973">
        <v>1</v>
      </c>
      <c r="G17973">
        <v>1.5</v>
      </c>
      <c r="I17973">
        <v>4</v>
      </c>
      <c r="J17973">
        <v>6</v>
      </c>
      <c r="L17973">
        <v>9</v>
      </c>
      <c r="N17973">
        <v>4</v>
      </c>
      <c r="P17973">
        <v>0</v>
      </c>
      <c r="Q17973">
        <v>0</v>
      </c>
      <c r="S17973">
        <v>0</v>
      </c>
    </row>
    <row r="17974" spans="1:19" x14ac:dyDescent="0.2">
      <c r="A17974" t="s">
        <v>37148</v>
      </c>
      <c r="B17974" t="s">
        <v>36935</v>
      </c>
      <c r="C17974" t="s">
        <v>905</v>
      </c>
      <c r="D17974" t="s">
        <v>1002</v>
      </c>
      <c r="E17974" s="23">
        <v>44896</v>
      </c>
      <c r="F17974">
        <v>0</v>
      </c>
      <c r="G17974">
        <v>0</v>
      </c>
      <c r="I17974">
        <v>0</v>
      </c>
      <c r="J17974">
        <v>0</v>
      </c>
      <c r="L17974">
        <v>0</v>
      </c>
      <c r="N17974">
        <v>0</v>
      </c>
      <c r="P17974">
        <v>0</v>
      </c>
      <c r="Q17974">
        <v>0</v>
      </c>
      <c r="S17974">
        <v>0</v>
      </c>
    </row>
    <row r="17975" spans="1:19" x14ac:dyDescent="0.2">
      <c r="A17975" t="s">
        <v>37149</v>
      </c>
      <c r="B17975" t="s">
        <v>36936</v>
      </c>
      <c r="C17975" t="s">
        <v>316</v>
      </c>
      <c r="D17975" t="s">
        <v>1002</v>
      </c>
      <c r="E17975" s="23">
        <v>44896</v>
      </c>
      <c r="F17975">
        <v>2.5</v>
      </c>
      <c r="G17975">
        <v>4</v>
      </c>
      <c r="I17975">
        <v>7</v>
      </c>
      <c r="J17975">
        <v>13</v>
      </c>
      <c r="L17975">
        <v>22</v>
      </c>
      <c r="N17975">
        <v>3</v>
      </c>
      <c r="P17975">
        <v>0</v>
      </c>
      <c r="Q17975">
        <v>0</v>
      </c>
      <c r="S17975">
        <v>4</v>
      </c>
    </row>
    <row r="17976" spans="1:19" x14ac:dyDescent="0.2">
      <c r="A17976" t="s">
        <v>37150</v>
      </c>
      <c r="B17976" t="s">
        <v>36937</v>
      </c>
      <c r="C17976" t="s">
        <v>218</v>
      </c>
      <c r="D17976" t="s">
        <v>1002</v>
      </c>
      <c r="E17976" s="23">
        <v>44896</v>
      </c>
      <c r="F17976">
        <v>0</v>
      </c>
      <c r="G17976">
        <v>0</v>
      </c>
      <c r="I17976">
        <v>0</v>
      </c>
      <c r="J17976">
        <v>0</v>
      </c>
      <c r="L17976">
        <v>0</v>
      </c>
      <c r="N17976">
        <v>0</v>
      </c>
      <c r="P17976">
        <v>0</v>
      </c>
      <c r="Q17976">
        <v>0</v>
      </c>
      <c r="S17976">
        <v>0</v>
      </c>
    </row>
    <row r="17977" spans="1:19" x14ac:dyDescent="0.2">
      <c r="A17977" t="s">
        <v>37151</v>
      </c>
      <c r="B17977" t="s">
        <v>36938</v>
      </c>
      <c r="C17977" t="s">
        <v>202</v>
      </c>
      <c r="D17977" t="s">
        <v>1002</v>
      </c>
      <c r="E17977" s="23">
        <v>44896</v>
      </c>
      <c r="F17977">
        <v>3.5</v>
      </c>
      <c r="G17977">
        <v>5.5</v>
      </c>
      <c r="I17977">
        <v>41</v>
      </c>
      <c r="J17977">
        <v>36</v>
      </c>
      <c r="L17977">
        <v>58</v>
      </c>
      <c r="N17977">
        <v>41</v>
      </c>
      <c r="P17977">
        <v>0</v>
      </c>
      <c r="Q17977">
        <v>9</v>
      </c>
      <c r="S17977">
        <v>0</v>
      </c>
    </row>
    <row r="17978" spans="1:19" x14ac:dyDescent="0.2">
      <c r="A17978" t="s">
        <v>37152</v>
      </c>
      <c r="B17978" t="s">
        <v>36939</v>
      </c>
      <c r="C17978" t="s">
        <v>347</v>
      </c>
      <c r="D17978" t="s">
        <v>1002</v>
      </c>
      <c r="E17978" s="23">
        <v>44896</v>
      </c>
      <c r="F17978">
        <v>0</v>
      </c>
      <c r="G17978">
        <v>0</v>
      </c>
      <c r="I17978">
        <v>0</v>
      </c>
      <c r="J17978">
        <v>0</v>
      </c>
      <c r="L17978">
        <v>0</v>
      </c>
      <c r="N17978">
        <v>0</v>
      </c>
      <c r="P17978">
        <v>0</v>
      </c>
      <c r="Q17978">
        <v>0</v>
      </c>
      <c r="S17978">
        <v>0</v>
      </c>
    </row>
    <row r="17979" spans="1:19" x14ac:dyDescent="0.2">
      <c r="A17979" t="s">
        <v>37153</v>
      </c>
      <c r="B17979" t="s">
        <v>36940</v>
      </c>
      <c r="C17979" t="s">
        <v>224</v>
      </c>
      <c r="D17979" t="s">
        <v>1002</v>
      </c>
      <c r="E17979" s="23">
        <v>44896</v>
      </c>
      <c r="F17979">
        <v>0</v>
      </c>
      <c r="G17979">
        <v>0</v>
      </c>
      <c r="I17979">
        <v>0</v>
      </c>
      <c r="J17979">
        <v>0</v>
      </c>
      <c r="L17979">
        <v>0</v>
      </c>
      <c r="N17979">
        <v>0</v>
      </c>
      <c r="P17979">
        <v>0</v>
      </c>
      <c r="Q17979">
        <v>0</v>
      </c>
      <c r="S17979">
        <v>0</v>
      </c>
    </row>
    <row r="17980" spans="1:19" x14ac:dyDescent="0.2">
      <c r="A17980" t="s">
        <v>37154</v>
      </c>
      <c r="B17980" t="s">
        <v>36941</v>
      </c>
      <c r="C17980" t="s">
        <v>345</v>
      </c>
      <c r="D17980" t="s">
        <v>1002</v>
      </c>
      <c r="E17980" s="23">
        <v>44896</v>
      </c>
      <c r="F17980">
        <v>0</v>
      </c>
      <c r="G17980">
        <v>0</v>
      </c>
      <c r="I17980">
        <v>0</v>
      </c>
      <c r="J17980">
        <v>0</v>
      </c>
      <c r="L17980">
        <v>0</v>
      </c>
      <c r="N17980">
        <v>0</v>
      </c>
      <c r="P17980">
        <v>0</v>
      </c>
      <c r="Q17980">
        <v>0</v>
      </c>
      <c r="S17980">
        <v>0</v>
      </c>
    </row>
    <row r="17981" spans="1:19" x14ac:dyDescent="0.2">
      <c r="A17981" t="s">
        <v>37155</v>
      </c>
      <c r="B17981" t="s">
        <v>36942</v>
      </c>
      <c r="C17981" t="s">
        <v>226</v>
      </c>
      <c r="D17981" t="s">
        <v>1002</v>
      </c>
      <c r="E17981" s="23">
        <v>44896</v>
      </c>
      <c r="F17981">
        <v>4</v>
      </c>
      <c r="G17981">
        <v>4</v>
      </c>
      <c r="I17981">
        <v>32</v>
      </c>
      <c r="J17981">
        <v>56</v>
      </c>
      <c r="L17981">
        <v>56</v>
      </c>
      <c r="N17981">
        <v>32</v>
      </c>
      <c r="P17981">
        <v>0</v>
      </c>
      <c r="Q17981">
        <v>0</v>
      </c>
      <c r="S17981">
        <v>0</v>
      </c>
    </row>
    <row r="17982" spans="1:19" x14ac:dyDescent="0.2">
      <c r="A17982" t="s">
        <v>37156</v>
      </c>
      <c r="B17982" t="s">
        <v>36943</v>
      </c>
      <c r="C17982" t="s">
        <v>231</v>
      </c>
      <c r="D17982" t="s">
        <v>1002</v>
      </c>
      <c r="E17982" s="23">
        <v>44896</v>
      </c>
      <c r="F17982">
        <v>11.5</v>
      </c>
      <c r="G17982">
        <v>11.5</v>
      </c>
      <c r="I17982">
        <v>63</v>
      </c>
      <c r="J17982">
        <v>131</v>
      </c>
      <c r="L17982">
        <v>131</v>
      </c>
      <c r="N17982">
        <v>63</v>
      </c>
      <c r="P17982">
        <v>3</v>
      </c>
      <c r="Q17982">
        <v>3</v>
      </c>
      <c r="S17982">
        <v>0</v>
      </c>
    </row>
    <row r="17983" spans="1:19" x14ac:dyDescent="0.2">
      <c r="A17983" t="s">
        <v>37157</v>
      </c>
      <c r="B17983" t="s">
        <v>36944</v>
      </c>
      <c r="C17983" t="s">
        <v>216</v>
      </c>
      <c r="D17983" t="s">
        <v>1002</v>
      </c>
      <c r="E17983" s="23">
        <v>44896</v>
      </c>
      <c r="F17983">
        <v>8</v>
      </c>
      <c r="G17983">
        <v>8</v>
      </c>
      <c r="I17983">
        <v>53</v>
      </c>
      <c r="J17983">
        <v>80</v>
      </c>
      <c r="L17983">
        <v>80</v>
      </c>
      <c r="N17983">
        <v>47</v>
      </c>
      <c r="P17983">
        <v>4</v>
      </c>
      <c r="Q17983">
        <v>5</v>
      </c>
      <c r="S17983">
        <v>6</v>
      </c>
    </row>
    <row r="17984" spans="1:19" x14ac:dyDescent="0.2">
      <c r="A17984" t="s">
        <v>37158</v>
      </c>
      <c r="B17984" t="s">
        <v>36945</v>
      </c>
      <c r="C17984" t="s">
        <v>233</v>
      </c>
      <c r="D17984" t="s">
        <v>1002</v>
      </c>
      <c r="E17984" s="23">
        <v>44896</v>
      </c>
      <c r="F17984">
        <v>0</v>
      </c>
      <c r="G17984">
        <v>0</v>
      </c>
      <c r="I17984">
        <v>0</v>
      </c>
      <c r="J17984">
        <v>0</v>
      </c>
      <c r="L17984">
        <v>0</v>
      </c>
      <c r="N17984">
        <v>0</v>
      </c>
      <c r="P17984">
        <v>0</v>
      </c>
      <c r="Q17984">
        <v>0</v>
      </c>
      <c r="S17984">
        <v>0</v>
      </c>
    </row>
    <row r="17985" spans="1:19" x14ac:dyDescent="0.2">
      <c r="A17985" t="s">
        <v>37159</v>
      </c>
      <c r="B17985" t="s">
        <v>36946</v>
      </c>
      <c r="C17985" t="s">
        <v>36084</v>
      </c>
      <c r="D17985" t="s">
        <v>1002</v>
      </c>
      <c r="E17985" s="23">
        <v>44896</v>
      </c>
      <c r="F17985">
        <v>2</v>
      </c>
      <c r="G17985">
        <v>3</v>
      </c>
      <c r="I17985">
        <v>13</v>
      </c>
      <c r="J17985">
        <v>22</v>
      </c>
      <c r="L17985">
        <v>33</v>
      </c>
      <c r="N17985">
        <v>13</v>
      </c>
      <c r="P17985">
        <v>0</v>
      </c>
      <c r="Q17985">
        <v>0</v>
      </c>
      <c r="S17985">
        <v>0</v>
      </c>
    </row>
    <row r="17986" spans="1:19" x14ac:dyDescent="0.2">
      <c r="A17986" t="s">
        <v>37160</v>
      </c>
      <c r="B17986" t="s">
        <v>36947</v>
      </c>
      <c r="C17986" t="s">
        <v>219</v>
      </c>
      <c r="D17986" t="s">
        <v>1002</v>
      </c>
      <c r="E17986" s="23">
        <v>44896</v>
      </c>
      <c r="F17986">
        <v>0</v>
      </c>
      <c r="G17986">
        <v>0</v>
      </c>
      <c r="I17986">
        <v>0</v>
      </c>
      <c r="J17986">
        <v>0</v>
      </c>
      <c r="L17986">
        <v>0</v>
      </c>
      <c r="N17986">
        <v>0</v>
      </c>
      <c r="P17986">
        <v>0</v>
      </c>
      <c r="Q17986">
        <v>0</v>
      </c>
      <c r="S17986">
        <v>0</v>
      </c>
    </row>
    <row r="17987" spans="1:19" x14ac:dyDescent="0.2">
      <c r="A17987" t="s">
        <v>37161</v>
      </c>
      <c r="B17987" t="s">
        <v>36948</v>
      </c>
      <c r="C17987" t="s">
        <v>340</v>
      </c>
      <c r="D17987" t="s">
        <v>1002</v>
      </c>
      <c r="E17987" s="23">
        <v>44896</v>
      </c>
      <c r="F17987">
        <v>1</v>
      </c>
      <c r="G17987">
        <v>3</v>
      </c>
      <c r="I17987">
        <v>8</v>
      </c>
      <c r="J17987">
        <v>11</v>
      </c>
      <c r="L17987">
        <v>33</v>
      </c>
      <c r="N17987">
        <v>5</v>
      </c>
      <c r="P17987">
        <v>1</v>
      </c>
      <c r="Q17987">
        <v>3</v>
      </c>
      <c r="S17987">
        <v>3</v>
      </c>
    </row>
    <row r="17988" spans="1:19" x14ac:dyDescent="0.2">
      <c r="A17988" t="s">
        <v>37162</v>
      </c>
      <c r="B17988" t="s">
        <v>36949</v>
      </c>
      <c r="C17988" t="s">
        <v>350</v>
      </c>
      <c r="D17988" t="s">
        <v>1002</v>
      </c>
      <c r="E17988" s="23">
        <v>44896</v>
      </c>
      <c r="F17988">
        <v>0</v>
      </c>
      <c r="G17988">
        <v>0</v>
      </c>
      <c r="I17988">
        <v>0</v>
      </c>
      <c r="J17988">
        <v>0</v>
      </c>
      <c r="L17988">
        <v>0</v>
      </c>
      <c r="N17988">
        <v>0</v>
      </c>
      <c r="P17988">
        <v>0</v>
      </c>
      <c r="Q17988">
        <v>0</v>
      </c>
      <c r="S17988">
        <v>0</v>
      </c>
    </row>
    <row r="17989" spans="1:19" x14ac:dyDescent="0.2">
      <c r="A17989" t="s">
        <v>37163</v>
      </c>
      <c r="B17989" t="s">
        <v>36950</v>
      </c>
      <c r="C17989" t="s">
        <v>351</v>
      </c>
      <c r="D17989" t="s">
        <v>1002</v>
      </c>
      <c r="E17989" s="23">
        <v>44896</v>
      </c>
      <c r="F17989">
        <v>0</v>
      </c>
      <c r="G17989">
        <v>0</v>
      </c>
      <c r="I17989">
        <v>0</v>
      </c>
      <c r="J17989">
        <v>0</v>
      </c>
      <c r="L17989">
        <v>0</v>
      </c>
      <c r="N17989">
        <v>0</v>
      </c>
      <c r="P17989">
        <v>0</v>
      </c>
      <c r="Q17989">
        <v>0</v>
      </c>
      <c r="S17989">
        <v>0</v>
      </c>
    </row>
    <row r="17990" spans="1:19" x14ac:dyDescent="0.2">
      <c r="A17990" t="s">
        <v>37164</v>
      </c>
      <c r="B17990" t="s">
        <v>36951</v>
      </c>
      <c r="C17990" t="s">
        <v>352</v>
      </c>
      <c r="D17990" t="s">
        <v>1002</v>
      </c>
      <c r="E17990" s="23">
        <v>44896</v>
      </c>
      <c r="F17990">
        <v>0</v>
      </c>
      <c r="G17990">
        <v>0</v>
      </c>
      <c r="I17990">
        <v>0</v>
      </c>
      <c r="J17990">
        <v>0</v>
      </c>
      <c r="L17990">
        <v>0</v>
      </c>
      <c r="N17990">
        <v>0</v>
      </c>
      <c r="P17990">
        <v>0</v>
      </c>
      <c r="Q17990">
        <v>0</v>
      </c>
      <c r="S17990">
        <v>0</v>
      </c>
    </row>
    <row r="17991" spans="1:19" x14ac:dyDescent="0.2">
      <c r="A17991" t="s">
        <v>37165</v>
      </c>
      <c r="B17991" t="s">
        <v>36952</v>
      </c>
      <c r="C17991" t="s">
        <v>353</v>
      </c>
      <c r="D17991" t="s">
        <v>1002</v>
      </c>
      <c r="E17991" s="23">
        <v>44896</v>
      </c>
      <c r="F17991">
        <v>0</v>
      </c>
      <c r="G17991">
        <v>0</v>
      </c>
      <c r="I17991">
        <v>0</v>
      </c>
      <c r="J17991">
        <v>0</v>
      </c>
      <c r="L17991">
        <v>0</v>
      </c>
      <c r="N17991">
        <v>0</v>
      </c>
      <c r="P17991">
        <v>0</v>
      </c>
      <c r="Q17991">
        <v>0</v>
      </c>
      <c r="S17991">
        <v>0</v>
      </c>
    </row>
    <row r="17992" spans="1:19" x14ac:dyDescent="0.2">
      <c r="A17992" t="s">
        <v>37166</v>
      </c>
      <c r="B17992" t="s">
        <v>36953</v>
      </c>
      <c r="C17992" t="s">
        <v>386</v>
      </c>
      <c r="D17992" t="s">
        <v>1002</v>
      </c>
      <c r="E17992" s="23">
        <v>44896</v>
      </c>
      <c r="F17992">
        <v>0</v>
      </c>
      <c r="G17992">
        <v>0</v>
      </c>
      <c r="I17992">
        <v>0</v>
      </c>
      <c r="J17992">
        <v>0</v>
      </c>
      <c r="L17992">
        <v>0</v>
      </c>
      <c r="N17992">
        <v>0</v>
      </c>
      <c r="P17992">
        <v>0</v>
      </c>
      <c r="Q17992">
        <v>0</v>
      </c>
      <c r="S17992">
        <v>0</v>
      </c>
    </row>
    <row r="17993" spans="1:19" x14ac:dyDescent="0.2">
      <c r="A17993" t="s">
        <v>37167</v>
      </c>
      <c r="B17993" t="s">
        <v>36954</v>
      </c>
      <c r="C17993" t="s">
        <v>354</v>
      </c>
      <c r="D17993" t="s">
        <v>1002</v>
      </c>
      <c r="E17993" s="23">
        <v>44896</v>
      </c>
      <c r="F17993">
        <v>2</v>
      </c>
      <c r="G17993">
        <v>2</v>
      </c>
      <c r="I17993">
        <v>4</v>
      </c>
      <c r="J17993">
        <v>11</v>
      </c>
      <c r="L17993">
        <v>11</v>
      </c>
      <c r="N17993">
        <v>2</v>
      </c>
      <c r="P17993">
        <v>0</v>
      </c>
      <c r="Q17993">
        <v>1</v>
      </c>
      <c r="S17993">
        <v>2</v>
      </c>
    </row>
    <row r="17994" spans="1:19" x14ac:dyDescent="0.2">
      <c r="A17994" t="s">
        <v>37168</v>
      </c>
      <c r="B17994" t="s">
        <v>36955</v>
      </c>
      <c r="C17994" t="s">
        <v>355</v>
      </c>
      <c r="D17994" t="s">
        <v>1002</v>
      </c>
      <c r="E17994" s="23">
        <v>44896</v>
      </c>
      <c r="F17994">
        <v>1</v>
      </c>
      <c r="G17994">
        <v>2</v>
      </c>
      <c r="I17994">
        <v>4</v>
      </c>
      <c r="J17994">
        <v>5</v>
      </c>
      <c r="L17994">
        <v>11</v>
      </c>
      <c r="N17994">
        <v>4</v>
      </c>
      <c r="P17994">
        <v>0</v>
      </c>
      <c r="Q17994">
        <v>0</v>
      </c>
      <c r="S17994">
        <v>0</v>
      </c>
    </row>
    <row r="17995" spans="1:19" x14ac:dyDescent="0.2">
      <c r="A17995" t="s">
        <v>37169</v>
      </c>
      <c r="B17995" t="s">
        <v>36956</v>
      </c>
      <c r="C17995" t="s">
        <v>1048</v>
      </c>
      <c r="D17995" t="s">
        <v>1002</v>
      </c>
      <c r="E17995" s="23">
        <v>44896</v>
      </c>
      <c r="F17995">
        <v>1</v>
      </c>
      <c r="G17995">
        <v>1</v>
      </c>
      <c r="I17995">
        <v>6</v>
      </c>
      <c r="J17995">
        <v>6</v>
      </c>
      <c r="L17995">
        <v>6</v>
      </c>
      <c r="N17995">
        <v>6</v>
      </c>
      <c r="P17995">
        <v>0</v>
      </c>
      <c r="Q17995">
        <v>0</v>
      </c>
      <c r="S17995">
        <v>0</v>
      </c>
    </row>
    <row r="17996" spans="1:19" x14ac:dyDescent="0.2">
      <c r="A17996" t="s">
        <v>37170</v>
      </c>
      <c r="B17996" t="s">
        <v>36957</v>
      </c>
      <c r="C17996" t="s">
        <v>1047</v>
      </c>
      <c r="D17996" t="s">
        <v>1002</v>
      </c>
      <c r="E17996" s="23">
        <v>44896</v>
      </c>
      <c r="F17996">
        <v>2.5</v>
      </c>
      <c r="G17996">
        <v>3</v>
      </c>
      <c r="I17996">
        <v>11</v>
      </c>
      <c r="J17996">
        <v>14</v>
      </c>
      <c r="L17996">
        <v>15</v>
      </c>
      <c r="N17996">
        <v>11</v>
      </c>
      <c r="P17996">
        <v>1</v>
      </c>
      <c r="Q17996">
        <v>1</v>
      </c>
      <c r="S17996">
        <v>0</v>
      </c>
    </row>
    <row r="17997" spans="1:19" x14ac:dyDescent="0.2">
      <c r="A17997" t="s">
        <v>37171</v>
      </c>
      <c r="B17997" t="s">
        <v>36958</v>
      </c>
      <c r="C17997" t="s">
        <v>1050</v>
      </c>
      <c r="D17997" t="s">
        <v>1002</v>
      </c>
      <c r="E17997" s="23">
        <v>44896</v>
      </c>
      <c r="F17997">
        <v>0</v>
      </c>
      <c r="G17997">
        <v>0</v>
      </c>
      <c r="I17997">
        <v>0</v>
      </c>
      <c r="J17997">
        <v>0</v>
      </c>
      <c r="L17997">
        <v>0</v>
      </c>
      <c r="N17997">
        <v>0</v>
      </c>
      <c r="P17997">
        <v>0</v>
      </c>
      <c r="Q17997">
        <v>0</v>
      </c>
      <c r="S17997">
        <v>0</v>
      </c>
    </row>
    <row r="17998" spans="1:19" x14ac:dyDescent="0.2">
      <c r="A17998" t="s">
        <v>37172</v>
      </c>
      <c r="B17998" t="s">
        <v>36959</v>
      </c>
      <c r="C17998" t="s">
        <v>1054</v>
      </c>
      <c r="D17998" t="s">
        <v>1002</v>
      </c>
      <c r="E17998" s="23">
        <v>44896</v>
      </c>
      <c r="F17998">
        <v>0</v>
      </c>
      <c r="G17998">
        <v>0</v>
      </c>
      <c r="I17998">
        <v>0</v>
      </c>
      <c r="J17998">
        <v>0</v>
      </c>
      <c r="L17998">
        <v>0</v>
      </c>
      <c r="N17998">
        <v>0</v>
      </c>
      <c r="P17998">
        <v>0</v>
      </c>
      <c r="Q17998">
        <v>0</v>
      </c>
      <c r="S17998">
        <v>0</v>
      </c>
    </row>
    <row r="17999" spans="1:19" x14ac:dyDescent="0.2">
      <c r="A17999" t="s">
        <v>37173</v>
      </c>
      <c r="B17999" t="s">
        <v>36960</v>
      </c>
      <c r="C17999" t="s">
        <v>1052</v>
      </c>
      <c r="D17999" t="s">
        <v>1002</v>
      </c>
      <c r="E17999" s="23">
        <v>44896</v>
      </c>
      <c r="F17999">
        <v>2</v>
      </c>
      <c r="G17999">
        <v>2</v>
      </c>
      <c r="I17999">
        <v>6</v>
      </c>
      <c r="J17999">
        <v>11</v>
      </c>
      <c r="L17999">
        <v>11</v>
      </c>
      <c r="N17999">
        <v>6</v>
      </c>
      <c r="P17999">
        <v>2</v>
      </c>
      <c r="Q17999">
        <v>5</v>
      </c>
      <c r="S17999">
        <v>0</v>
      </c>
    </row>
    <row r="18000" spans="1:19" x14ac:dyDescent="0.2">
      <c r="A18000" t="s">
        <v>37174</v>
      </c>
      <c r="B18000" t="s">
        <v>36961</v>
      </c>
      <c r="C18000" t="s">
        <v>1053</v>
      </c>
      <c r="D18000" t="s">
        <v>1002</v>
      </c>
      <c r="E18000" s="23">
        <v>44896</v>
      </c>
      <c r="F18000">
        <v>1.5</v>
      </c>
      <c r="G18000">
        <v>1.5</v>
      </c>
      <c r="I18000">
        <v>1</v>
      </c>
      <c r="J18000">
        <v>7</v>
      </c>
      <c r="L18000">
        <v>7</v>
      </c>
      <c r="N18000">
        <v>1</v>
      </c>
      <c r="P18000">
        <v>0</v>
      </c>
      <c r="Q18000">
        <v>0</v>
      </c>
      <c r="S18000">
        <v>0</v>
      </c>
    </row>
    <row r="18001" spans="1:19" x14ac:dyDescent="0.2">
      <c r="A18001" t="s">
        <v>37072</v>
      </c>
      <c r="B18001" t="s">
        <v>36859</v>
      </c>
      <c r="C18001" t="s">
        <v>25698</v>
      </c>
      <c r="D18001" t="s">
        <v>1000</v>
      </c>
      <c r="E18001" s="23">
        <v>44896</v>
      </c>
      <c r="F18001">
        <v>2</v>
      </c>
      <c r="G18001">
        <v>2</v>
      </c>
      <c r="I18001">
        <v>11</v>
      </c>
      <c r="J18001">
        <v>12</v>
      </c>
      <c r="L18001">
        <v>11</v>
      </c>
      <c r="N18001">
        <v>10</v>
      </c>
      <c r="P18001">
        <v>0</v>
      </c>
      <c r="Q18001">
        <v>0</v>
      </c>
      <c r="S18001">
        <v>1</v>
      </c>
    </row>
    <row r="18002" spans="1:19" x14ac:dyDescent="0.2">
      <c r="A18002" t="s">
        <v>37175</v>
      </c>
      <c r="B18002" t="s">
        <v>36962</v>
      </c>
      <c r="C18002" t="s">
        <v>962</v>
      </c>
      <c r="D18002" t="s">
        <v>1000</v>
      </c>
      <c r="E18002" s="23">
        <v>44896</v>
      </c>
      <c r="F18002">
        <v>0</v>
      </c>
      <c r="G18002">
        <v>0</v>
      </c>
      <c r="I18002">
        <v>0</v>
      </c>
      <c r="J18002">
        <v>0</v>
      </c>
      <c r="L18002">
        <v>0</v>
      </c>
      <c r="N18002">
        <v>0</v>
      </c>
      <c r="P18002">
        <v>0</v>
      </c>
      <c r="Q18002">
        <v>0</v>
      </c>
      <c r="S18002">
        <v>0</v>
      </c>
    </row>
    <row r="18003" spans="1:19" x14ac:dyDescent="0.2">
      <c r="A18003" t="s">
        <v>37176</v>
      </c>
      <c r="B18003" t="s">
        <v>36963</v>
      </c>
      <c r="C18003" t="s">
        <v>348</v>
      </c>
      <c r="D18003" t="s">
        <v>1000</v>
      </c>
      <c r="E18003" s="23">
        <v>44896</v>
      </c>
      <c r="F18003">
        <v>0</v>
      </c>
      <c r="G18003">
        <v>0</v>
      </c>
      <c r="I18003">
        <v>0</v>
      </c>
      <c r="J18003">
        <v>0</v>
      </c>
      <c r="L18003">
        <v>0</v>
      </c>
      <c r="N18003">
        <v>0</v>
      </c>
      <c r="P18003">
        <v>0</v>
      </c>
      <c r="Q18003">
        <v>0</v>
      </c>
      <c r="S18003">
        <v>0</v>
      </c>
    </row>
    <row r="18004" spans="1:19" x14ac:dyDescent="0.2">
      <c r="A18004" t="s">
        <v>37177</v>
      </c>
      <c r="B18004" t="s">
        <v>36964</v>
      </c>
      <c r="C18004" t="s">
        <v>36223</v>
      </c>
      <c r="D18004" t="s">
        <v>1000</v>
      </c>
      <c r="E18004" s="23">
        <v>44896</v>
      </c>
      <c r="F18004">
        <v>0.5</v>
      </c>
      <c r="G18004">
        <v>0.5</v>
      </c>
      <c r="I18004">
        <v>0</v>
      </c>
      <c r="J18004">
        <v>2</v>
      </c>
      <c r="L18004">
        <v>2</v>
      </c>
      <c r="N18004">
        <v>0</v>
      </c>
      <c r="P18004">
        <v>0</v>
      </c>
      <c r="Q18004">
        <v>0</v>
      </c>
      <c r="S18004">
        <v>0</v>
      </c>
    </row>
    <row r="18005" spans="1:19" x14ac:dyDescent="0.2">
      <c r="A18005" t="s">
        <v>37178</v>
      </c>
      <c r="B18005" t="s">
        <v>36965</v>
      </c>
      <c r="C18005" t="s">
        <v>357</v>
      </c>
      <c r="D18005" t="s">
        <v>1000</v>
      </c>
      <c r="E18005" s="23">
        <v>44896</v>
      </c>
      <c r="F18005">
        <v>0</v>
      </c>
      <c r="G18005">
        <v>0</v>
      </c>
      <c r="I18005">
        <v>0</v>
      </c>
      <c r="J18005">
        <v>0</v>
      </c>
      <c r="L18005">
        <v>0</v>
      </c>
      <c r="N18005">
        <v>0</v>
      </c>
      <c r="P18005">
        <v>0</v>
      </c>
      <c r="Q18005">
        <v>0</v>
      </c>
      <c r="S18005">
        <v>0</v>
      </c>
    </row>
    <row r="18006" spans="1:19" x14ac:dyDescent="0.2">
      <c r="A18006" t="s">
        <v>37179</v>
      </c>
      <c r="B18006" t="s">
        <v>36966</v>
      </c>
      <c r="C18006" t="s">
        <v>22399</v>
      </c>
      <c r="D18006" t="s">
        <v>1000</v>
      </c>
      <c r="E18006" s="23">
        <v>44896</v>
      </c>
      <c r="F18006">
        <v>0</v>
      </c>
      <c r="G18006">
        <v>0</v>
      </c>
      <c r="I18006">
        <v>0</v>
      </c>
      <c r="J18006">
        <v>0</v>
      </c>
      <c r="L18006">
        <v>0</v>
      </c>
      <c r="N18006">
        <v>0</v>
      </c>
      <c r="P18006">
        <v>0</v>
      </c>
      <c r="Q18006">
        <v>0</v>
      </c>
      <c r="S18006">
        <v>0</v>
      </c>
    </row>
    <row r="18007" spans="1:19" x14ac:dyDescent="0.2">
      <c r="A18007" t="s">
        <v>37180</v>
      </c>
      <c r="B18007" t="s">
        <v>36967</v>
      </c>
      <c r="C18007" t="s">
        <v>203</v>
      </c>
      <c r="D18007" t="s">
        <v>1000</v>
      </c>
      <c r="E18007" s="23">
        <v>44896</v>
      </c>
      <c r="F18007">
        <v>0</v>
      </c>
      <c r="G18007">
        <v>0</v>
      </c>
      <c r="I18007">
        <v>0</v>
      </c>
      <c r="J18007">
        <v>0</v>
      </c>
      <c r="L18007">
        <v>0</v>
      </c>
      <c r="N18007">
        <v>0</v>
      </c>
      <c r="P18007">
        <v>0</v>
      </c>
      <c r="Q18007">
        <v>0</v>
      </c>
      <c r="S18007">
        <v>0</v>
      </c>
    </row>
    <row r="18008" spans="1:19" x14ac:dyDescent="0.2">
      <c r="A18008" t="s">
        <v>37181</v>
      </c>
      <c r="B18008" t="s">
        <v>36968</v>
      </c>
      <c r="C18008" t="s">
        <v>387</v>
      </c>
      <c r="D18008" t="s">
        <v>1000</v>
      </c>
      <c r="E18008" s="23">
        <v>44896</v>
      </c>
      <c r="F18008">
        <v>0</v>
      </c>
      <c r="G18008">
        <v>0</v>
      </c>
      <c r="I18008">
        <v>0</v>
      </c>
      <c r="J18008">
        <v>0</v>
      </c>
      <c r="L18008">
        <v>0</v>
      </c>
      <c r="N18008">
        <v>0</v>
      </c>
      <c r="P18008">
        <v>0</v>
      </c>
      <c r="Q18008">
        <v>0</v>
      </c>
      <c r="S18008">
        <v>0</v>
      </c>
    </row>
    <row r="18009" spans="1:19" x14ac:dyDescent="0.2">
      <c r="A18009" t="s">
        <v>37182</v>
      </c>
      <c r="B18009" t="s">
        <v>36969</v>
      </c>
      <c r="C18009" t="s">
        <v>223</v>
      </c>
      <c r="D18009" t="s">
        <v>1000</v>
      </c>
      <c r="E18009" s="23">
        <v>44896</v>
      </c>
      <c r="F18009">
        <v>0</v>
      </c>
      <c r="G18009">
        <v>0</v>
      </c>
      <c r="I18009">
        <v>0</v>
      </c>
      <c r="J18009">
        <v>0</v>
      </c>
      <c r="L18009">
        <v>0</v>
      </c>
      <c r="N18009">
        <v>0</v>
      </c>
      <c r="P18009">
        <v>0</v>
      </c>
      <c r="Q18009">
        <v>0</v>
      </c>
      <c r="S18009">
        <v>0</v>
      </c>
    </row>
    <row r="18010" spans="1:19" x14ac:dyDescent="0.2">
      <c r="A18010" t="s">
        <v>37183</v>
      </c>
      <c r="B18010" t="s">
        <v>36970</v>
      </c>
      <c r="C18010" t="s">
        <v>346</v>
      </c>
      <c r="D18010" t="s">
        <v>1000</v>
      </c>
      <c r="E18010" s="23">
        <v>44896</v>
      </c>
      <c r="F18010">
        <v>0</v>
      </c>
      <c r="G18010">
        <v>0</v>
      </c>
      <c r="I18010">
        <v>0</v>
      </c>
      <c r="J18010">
        <v>0</v>
      </c>
      <c r="L18010">
        <v>0</v>
      </c>
      <c r="N18010">
        <v>0</v>
      </c>
      <c r="P18010">
        <v>0</v>
      </c>
      <c r="Q18010">
        <v>0</v>
      </c>
      <c r="S18010">
        <v>0</v>
      </c>
    </row>
    <row r="18011" spans="1:19" x14ac:dyDescent="0.2">
      <c r="A18011" t="s">
        <v>37184</v>
      </c>
      <c r="B18011" t="s">
        <v>36971</v>
      </c>
      <c r="C18011" t="s">
        <v>36238</v>
      </c>
      <c r="D18011" t="s">
        <v>1000</v>
      </c>
      <c r="E18011" s="23">
        <v>44896</v>
      </c>
      <c r="F18011">
        <v>1.5</v>
      </c>
      <c r="G18011">
        <v>1.5</v>
      </c>
      <c r="I18011">
        <v>0</v>
      </c>
      <c r="J18011">
        <v>6</v>
      </c>
      <c r="L18011">
        <v>6</v>
      </c>
      <c r="N18011">
        <v>0</v>
      </c>
      <c r="P18011">
        <v>0</v>
      </c>
      <c r="Q18011">
        <v>0</v>
      </c>
      <c r="S18011">
        <v>0</v>
      </c>
    </row>
    <row r="18012" spans="1:19" x14ac:dyDescent="0.2">
      <c r="A18012" t="s">
        <v>37185</v>
      </c>
      <c r="B18012" t="s">
        <v>36972</v>
      </c>
      <c r="C18012" t="s">
        <v>207</v>
      </c>
      <c r="D18012" t="s">
        <v>1000</v>
      </c>
      <c r="E18012" s="23">
        <v>44896</v>
      </c>
      <c r="F18012">
        <v>6.5</v>
      </c>
      <c r="G18012">
        <v>6.5</v>
      </c>
      <c r="I18012">
        <v>16</v>
      </c>
      <c r="J18012">
        <v>35</v>
      </c>
      <c r="L18012">
        <v>35</v>
      </c>
      <c r="N18012">
        <v>14</v>
      </c>
      <c r="P18012">
        <v>2</v>
      </c>
      <c r="Q18012">
        <v>3</v>
      </c>
      <c r="S18012">
        <v>2</v>
      </c>
    </row>
    <row r="18013" spans="1:19" x14ac:dyDescent="0.2">
      <c r="A18013" t="s">
        <v>37186</v>
      </c>
      <c r="B18013" t="s">
        <v>36973</v>
      </c>
      <c r="C18013" t="s">
        <v>212</v>
      </c>
      <c r="D18013" t="s">
        <v>1000</v>
      </c>
      <c r="E18013" s="23">
        <v>44896</v>
      </c>
      <c r="F18013">
        <v>1</v>
      </c>
      <c r="G18013">
        <v>1.5</v>
      </c>
      <c r="I18013">
        <v>4</v>
      </c>
      <c r="J18013">
        <v>6</v>
      </c>
      <c r="L18013">
        <v>9</v>
      </c>
      <c r="N18013">
        <v>4</v>
      </c>
      <c r="P18013">
        <v>0</v>
      </c>
      <c r="Q18013">
        <v>0</v>
      </c>
      <c r="S18013">
        <v>0</v>
      </c>
    </row>
    <row r="18014" spans="1:19" x14ac:dyDescent="0.2">
      <c r="A18014" t="s">
        <v>37187</v>
      </c>
      <c r="B18014" t="s">
        <v>36974</v>
      </c>
      <c r="C18014" t="s">
        <v>963</v>
      </c>
      <c r="D18014" t="s">
        <v>1000</v>
      </c>
      <c r="E18014" s="23">
        <v>44896</v>
      </c>
      <c r="F18014">
        <v>0</v>
      </c>
      <c r="G18014">
        <v>0</v>
      </c>
      <c r="I18014">
        <v>0</v>
      </c>
      <c r="J18014">
        <v>0</v>
      </c>
      <c r="L18014">
        <v>0</v>
      </c>
      <c r="N18014">
        <v>0</v>
      </c>
      <c r="P18014">
        <v>0</v>
      </c>
      <c r="Q18014">
        <v>0</v>
      </c>
      <c r="S18014">
        <v>0</v>
      </c>
    </row>
    <row r="18015" spans="1:19" x14ac:dyDescent="0.2">
      <c r="A18015" t="s">
        <v>37188</v>
      </c>
      <c r="B18015" t="s">
        <v>36975</v>
      </c>
      <c r="C18015" t="s">
        <v>225</v>
      </c>
      <c r="D18015" t="s">
        <v>1000</v>
      </c>
      <c r="E18015" s="23">
        <v>44896</v>
      </c>
      <c r="F18015">
        <v>4</v>
      </c>
      <c r="G18015">
        <v>4</v>
      </c>
      <c r="I18015">
        <v>32</v>
      </c>
      <c r="J18015">
        <v>56</v>
      </c>
      <c r="L18015">
        <v>56</v>
      </c>
      <c r="N18015">
        <v>32</v>
      </c>
      <c r="P18015">
        <v>0</v>
      </c>
      <c r="Q18015">
        <v>0</v>
      </c>
      <c r="S18015">
        <v>0</v>
      </c>
    </row>
    <row r="18016" spans="1:19" x14ac:dyDescent="0.2">
      <c r="A18016" t="s">
        <v>37189</v>
      </c>
      <c r="B18016" t="s">
        <v>36976</v>
      </c>
      <c r="C18016" t="s">
        <v>232</v>
      </c>
      <c r="D18016" t="s">
        <v>1000</v>
      </c>
      <c r="E18016" s="23">
        <v>44896</v>
      </c>
      <c r="F18016">
        <v>13.5</v>
      </c>
      <c r="G18016">
        <v>15.5</v>
      </c>
      <c r="I18016">
        <v>71</v>
      </c>
      <c r="J18016">
        <v>141</v>
      </c>
      <c r="L18016">
        <v>151</v>
      </c>
      <c r="N18016">
        <v>70</v>
      </c>
      <c r="P18016">
        <v>6</v>
      </c>
      <c r="Q18016">
        <v>6</v>
      </c>
      <c r="S18016">
        <v>1</v>
      </c>
    </row>
    <row r="18017" spans="1:19" x14ac:dyDescent="0.2">
      <c r="A18017" t="s">
        <v>37190</v>
      </c>
      <c r="B18017" t="s">
        <v>36977</v>
      </c>
      <c r="C18017" t="s">
        <v>317</v>
      </c>
      <c r="D18017" t="s">
        <v>1000</v>
      </c>
      <c r="E18017" s="23">
        <v>44896</v>
      </c>
      <c r="F18017">
        <v>3.5</v>
      </c>
      <c r="G18017">
        <v>6</v>
      </c>
      <c r="I18017">
        <v>11</v>
      </c>
      <c r="J18017">
        <v>18</v>
      </c>
      <c r="L18017">
        <v>33</v>
      </c>
      <c r="N18017">
        <v>7</v>
      </c>
      <c r="P18017">
        <v>0</v>
      </c>
      <c r="Q18017">
        <v>0</v>
      </c>
      <c r="S18017">
        <v>4</v>
      </c>
    </row>
    <row r="18018" spans="1:19" x14ac:dyDescent="0.2">
      <c r="A18018" t="s">
        <v>37191</v>
      </c>
      <c r="B18018" t="s">
        <v>36978</v>
      </c>
      <c r="C18018" t="s">
        <v>214</v>
      </c>
      <c r="D18018" t="s">
        <v>1000</v>
      </c>
      <c r="E18018" s="23">
        <v>44896</v>
      </c>
      <c r="F18018">
        <v>14</v>
      </c>
      <c r="G18018">
        <v>14</v>
      </c>
      <c r="I18018">
        <v>72</v>
      </c>
      <c r="J18018">
        <v>116</v>
      </c>
      <c r="L18018">
        <v>115</v>
      </c>
      <c r="N18018">
        <v>60</v>
      </c>
      <c r="P18018">
        <v>9</v>
      </c>
      <c r="Q18018">
        <v>14</v>
      </c>
      <c r="S18018">
        <v>12</v>
      </c>
    </row>
    <row r="18019" spans="1:19" x14ac:dyDescent="0.2">
      <c r="A18019" t="s">
        <v>37192</v>
      </c>
      <c r="B18019" t="s">
        <v>36979</v>
      </c>
      <c r="C18019" t="s">
        <v>230</v>
      </c>
      <c r="D18019" t="s">
        <v>1000</v>
      </c>
      <c r="E18019" s="23">
        <v>44896</v>
      </c>
      <c r="F18019">
        <v>0</v>
      </c>
      <c r="G18019">
        <v>0</v>
      </c>
      <c r="I18019">
        <v>0</v>
      </c>
      <c r="J18019">
        <v>0</v>
      </c>
      <c r="L18019">
        <v>0</v>
      </c>
      <c r="N18019">
        <v>0</v>
      </c>
      <c r="P18019">
        <v>0</v>
      </c>
      <c r="Q18019">
        <v>0</v>
      </c>
      <c r="S18019">
        <v>0</v>
      </c>
    </row>
    <row r="18020" spans="1:19" x14ac:dyDescent="0.2">
      <c r="A18020" t="s">
        <v>37193</v>
      </c>
      <c r="B18020" t="s">
        <v>36980</v>
      </c>
      <c r="C18020" t="s">
        <v>234</v>
      </c>
      <c r="D18020" t="s">
        <v>1000</v>
      </c>
      <c r="E18020" s="23">
        <v>44896</v>
      </c>
      <c r="F18020">
        <v>0</v>
      </c>
      <c r="G18020">
        <v>0</v>
      </c>
      <c r="I18020">
        <v>0</v>
      </c>
      <c r="J18020">
        <v>0</v>
      </c>
      <c r="L18020">
        <v>0</v>
      </c>
      <c r="N18020">
        <v>0</v>
      </c>
      <c r="P18020">
        <v>0</v>
      </c>
      <c r="Q18020">
        <v>0</v>
      </c>
      <c r="S18020">
        <v>0</v>
      </c>
    </row>
    <row r="18021" spans="1:19" x14ac:dyDescent="0.2">
      <c r="A18021" t="s">
        <v>37193</v>
      </c>
      <c r="B18021" t="s">
        <v>36980</v>
      </c>
      <c r="C18021" t="s">
        <v>234</v>
      </c>
      <c r="D18021" t="s">
        <v>1000</v>
      </c>
      <c r="E18021" s="23">
        <v>44896</v>
      </c>
      <c r="F18021">
        <v>2</v>
      </c>
      <c r="G18021">
        <v>3</v>
      </c>
      <c r="I18021">
        <v>13</v>
      </c>
      <c r="J18021">
        <v>22</v>
      </c>
      <c r="L18021">
        <v>33</v>
      </c>
      <c r="N18021">
        <v>13</v>
      </c>
      <c r="P18021">
        <v>0</v>
      </c>
      <c r="Q18021">
        <v>0</v>
      </c>
      <c r="S18021">
        <v>0</v>
      </c>
    </row>
    <row r="18022" spans="1:19" x14ac:dyDescent="0.2">
      <c r="A18022" t="s">
        <v>37194</v>
      </c>
      <c r="B18022" t="s">
        <v>36981</v>
      </c>
      <c r="C18022" t="s">
        <v>217</v>
      </c>
      <c r="D18022" t="s">
        <v>1000</v>
      </c>
      <c r="E18022" s="23">
        <v>44896</v>
      </c>
      <c r="F18022">
        <v>0</v>
      </c>
      <c r="G18022">
        <v>0</v>
      </c>
      <c r="I18022">
        <v>0</v>
      </c>
      <c r="J18022">
        <v>0</v>
      </c>
      <c r="L18022">
        <v>0</v>
      </c>
      <c r="N18022">
        <v>0</v>
      </c>
      <c r="P18022">
        <v>0</v>
      </c>
      <c r="Q18022">
        <v>0</v>
      </c>
      <c r="S18022">
        <v>0</v>
      </c>
    </row>
    <row r="18023" spans="1:19" x14ac:dyDescent="0.2">
      <c r="A18023" t="s">
        <v>37195</v>
      </c>
      <c r="B18023" t="s">
        <v>36982</v>
      </c>
      <c r="C18023" t="s">
        <v>342</v>
      </c>
      <c r="D18023" t="s">
        <v>1000</v>
      </c>
      <c r="E18023" s="23">
        <v>44896</v>
      </c>
      <c r="F18023">
        <v>1</v>
      </c>
      <c r="G18023">
        <v>3</v>
      </c>
      <c r="I18023">
        <v>8</v>
      </c>
      <c r="J18023">
        <v>11</v>
      </c>
      <c r="L18023">
        <v>33</v>
      </c>
      <c r="N18023">
        <v>5</v>
      </c>
      <c r="P18023">
        <v>1</v>
      </c>
      <c r="Q18023">
        <v>3</v>
      </c>
      <c r="S18023">
        <v>3</v>
      </c>
    </row>
    <row r="18024" spans="1:19" x14ac:dyDescent="0.2">
      <c r="A18024" t="s">
        <v>37196</v>
      </c>
      <c r="B18024" t="s">
        <v>36983</v>
      </c>
      <c r="C18024" t="s">
        <v>220</v>
      </c>
      <c r="D18024" t="s">
        <v>1000</v>
      </c>
      <c r="E18024" s="23">
        <v>44896</v>
      </c>
      <c r="F18024">
        <v>0</v>
      </c>
      <c r="G18024">
        <v>0</v>
      </c>
      <c r="I18024">
        <v>0</v>
      </c>
      <c r="J18024">
        <v>0</v>
      </c>
      <c r="L18024">
        <v>0</v>
      </c>
      <c r="N18024">
        <v>0</v>
      </c>
      <c r="P18024">
        <v>0</v>
      </c>
      <c r="Q18024">
        <v>0</v>
      </c>
      <c r="S18024">
        <v>0</v>
      </c>
    </row>
    <row r="18025" spans="1:19" x14ac:dyDescent="0.2">
      <c r="A18025" t="s">
        <v>37197</v>
      </c>
      <c r="B18025" t="s">
        <v>36984</v>
      </c>
      <c r="C18025" t="s">
        <v>25330</v>
      </c>
      <c r="D18025" t="s">
        <v>1001</v>
      </c>
      <c r="E18025" s="23">
        <v>44896</v>
      </c>
      <c r="F18025">
        <v>0</v>
      </c>
      <c r="G18025">
        <v>0</v>
      </c>
      <c r="I18025">
        <v>0</v>
      </c>
      <c r="J18025">
        <v>0</v>
      </c>
      <c r="L18025">
        <v>0</v>
      </c>
      <c r="N18025">
        <v>0</v>
      </c>
      <c r="P18025">
        <v>0</v>
      </c>
      <c r="Q18025">
        <v>0</v>
      </c>
      <c r="S18025">
        <v>0</v>
      </c>
    </row>
    <row r="18026" spans="1:19" x14ac:dyDescent="0.2">
      <c r="A18026" t="s">
        <v>37198</v>
      </c>
      <c r="B18026" t="s">
        <v>36985</v>
      </c>
      <c r="C18026" t="s">
        <v>25330</v>
      </c>
      <c r="D18026" t="s">
        <v>1000</v>
      </c>
      <c r="E18026" s="23">
        <v>44896</v>
      </c>
      <c r="F18026">
        <v>0.5</v>
      </c>
      <c r="G18026">
        <v>0.5</v>
      </c>
      <c r="I18026">
        <v>0</v>
      </c>
      <c r="J18026">
        <v>2</v>
      </c>
      <c r="L18026">
        <v>2</v>
      </c>
      <c r="N18026">
        <v>0</v>
      </c>
      <c r="P18026">
        <v>0</v>
      </c>
      <c r="Q18026">
        <v>0</v>
      </c>
      <c r="S18026">
        <v>0</v>
      </c>
    </row>
    <row r="18027" spans="1:19" x14ac:dyDescent="0.2">
      <c r="A18027" t="s">
        <v>37199</v>
      </c>
      <c r="B18027" t="s">
        <v>36986</v>
      </c>
      <c r="C18027" t="s">
        <v>199</v>
      </c>
      <c r="D18027" t="s">
        <v>1000</v>
      </c>
      <c r="E18027" s="23">
        <v>44896</v>
      </c>
      <c r="F18027">
        <v>3.5</v>
      </c>
      <c r="G18027">
        <v>5.5</v>
      </c>
      <c r="I18027">
        <v>41</v>
      </c>
      <c r="J18027">
        <v>36</v>
      </c>
      <c r="L18027">
        <v>58</v>
      </c>
      <c r="N18027">
        <v>41</v>
      </c>
      <c r="P18027">
        <v>0</v>
      </c>
      <c r="Q18027">
        <v>9</v>
      </c>
      <c r="S18027">
        <v>0</v>
      </c>
    </row>
    <row r="18028" spans="1:19" x14ac:dyDescent="0.2">
      <c r="A18028" t="s">
        <v>37200</v>
      </c>
      <c r="B18028" t="s">
        <v>36987</v>
      </c>
      <c r="C18028" t="s">
        <v>199</v>
      </c>
      <c r="D18028" t="s">
        <v>1001</v>
      </c>
      <c r="E18028" s="23">
        <v>44896</v>
      </c>
      <c r="F18028">
        <v>0</v>
      </c>
      <c r="G18028">
        <v>0</v>
      </c>
      <c r="I18028">
        <v>0</v>
      </c>
      <c r="J18028">
        <v>0</v>
      </c>
      <c r="L18028">
        <v>0</v>
      </c>
      <c r="N18028">
        <v>0</v>
      </c>
      <c r="P18028">
        <v>0</v>
      </c>
      <c r="Q18028">
        <v>0</v>
      </c>
      <c r="S18028">
        <v>0</v>
      </c>
    </row>
    <row r="18029" spans="1:19" x14ac:dyDescent="0.2">
      <c r="A18029" t="s">
        <v>37201</v>
      </c>
      <c r="B18029" t="s">
        <v>36988</v>
      </c>
      <c r="C18029" t="s">
        <v>901</v>
      </c>
      <c r="D18029" t="s">
        <v>1000</v>
      </c>
      <c r="E18029" s="23">
        <v>44896</v>
      </c>
      <c r="F18029">
        <v>6</v>
      </c>
      <c r="G18029">
        <v>6</v>
      </c>
      <c r="I18029">
        <v>13</v>
      </c>
      <c r="J18029">
        <v>32</v>
      </c>
      <c r="L18029">
        <v>32</v>
      </c>
      <c r="N18029">
        <v>13</v>
      </c>
      <c r="P18029">
        <v>2</v>
      </c>
      <c r="Q18029">
        <v>6</v>
      </c>
      <c r="S18029">
        <v>0</v>
      </c>
    </row>
    <row r="18030" spans="1:19" x14ac:dyDescent="0.2">
      <c r="A18030" t="s">
        <v>37202</v>
      </c>
      <c r="B18030" t="s">
        <v>36989</v>
      </c>
      <c r="C18030" t="s">
        <v>901</v>
      </c>
      <c r="D18030" t="s">
        <v>1001</v>
      </c>
      <c r="E18030" s="23">
        <v>44896</v>
      </c>
      <c r="F18030">
        <v>0</v>
      </c>
      <c r="G18030">
        <v>0</v>
      </c>
      <c r="I18030">
        <v>0</v>
      </c>
      <c r="J18030">
        <v>0</v>
      </c>
      <c r="L18030">
        <v>0</v>
      </c>
      <c r="N18030">
        <v>0</v>
      </c>
      <c r="P18030">
        <v>0</v>
      </c>
      <c r="Q18030">
        <v>0</v>
      </c>
      <c r="S18030">
        <v>0</v>
      </c>
    </row>
    <row r="18031" spans="1:19" x14ac:dyDescent="0.2">
      <c r="A18031" t="s">
        <v>37203</v>
      </c>
      <c r="B18031" t="s">
        <v>36990</v>
      </c>
      <c r="C18031" t="s">
        <v>903</v>
      </c>
      <c r="D18031" t="s">
        <v>1000</v>
      </c>
      <c r="E18031" s="23">
        <v>44896</v>
      </c>
      <c r="F18031">
        <v>6</v>
      </c>
      <c r="G18031">
        <v>6.5</v>
      </c>
      <c r="I18031">
        <v>13</v>
      </c>
      <c r="J18031">
        <v>30</v>
      </c>
      <c r="L18031">
        <v>31</v>
      </c>
      <c r="N18031">
        <v>12</v>
      </c>
      <c r="P18031">
        <v>1</v>
      </c>
      <c r="Q18031">
        <v>2</v>
      </c>
      <c r="S18031">
        <v>1</v>
      </c>
    </row>
    <row r="18032" spans="1:19" x14ac:dyDescent="0.2">
      <c r="A18032" t="s">
        <v>37204</v>
      </c>
      <c r="B18032" t="s">
        <v>36991</v>
      </c>
      <c r="C18032" t="s">
        <v>903</v>
      </c>
      <c r="D18032" t="s">
        <v>1001</v>
      </c>
      <c r="E18032" s="23">
        <v>44896</v>
      </c>
      <c r="F18032">
        <v>0</v>
      </c>
      <c r="G18032">
        <v>0</v>
      </c>
      <c r="I18032">
        <v>0</v>
      </c>
      <c r="J18032">
        <v>0</v>
      </c>
      <c r="L18032">
        <v>0</v>
      </c>
      <c r="N18032">
        <v>0</v>
      </c>
      <c r="P18032">
        <v>0</v>
      </c>
      <c r="Q18032">
        <v>0</v>
      </c>
      <c r="S18032">
        <v>0</v>
      </c>
    </row>
    <row r="18033" spans="1:19" x14ac:dyDescent="0.2">
      <c r="A18033" t="s">
        <v>37205</v>
      </c>
      <c r="B18033" t="s">
        <v>36992</v>
      </c>
      <c r="C18033" t="s">
        <v>198</v>
      </c>
      <c r="D18033" t="s">
        <v>1002</v>
      </c>
      <c r="E18033" s="23">
        <v>44896</v>
      </c>
      <c r="F18033">
        <v>0</v>
      </c>
      <c r="G18033">
        <v>0</v>
      </c>
      <c r="I18033">
        <v>0</v>
      </c>
      <c r="J18033">
        <v>0</v>
      </c>
      <c r="L18033">
        <v>0</v>
      </c>
      <c r="N18033">
        <v>0</v>
      </c>
      <c r="P18033">
        <v>0</v>
      </c>
      <c r="Q18033">
        <v>0</v>
      </c>
      <c r="S18033">
        <v>0</v>
      </c>
    </row>
    <row r="18034" spans="1:19" x14ac:dyDescent="0.2">
      <c r="A18034" t="s">
        <v>37206</v>
      </c>
      <c r="B18034" t="s">
        <v>36993</v>
      </c>
      <c r="C18034" t="s">
        <v>25855</v>
      </c>
      <c r="D18034" t="s">
        <v>1002</v>
      </c>
      <c r="E18034" s="23">
        <v>44896</v>
      </c>
      <c r="F18034">
        <v>2</v>
      </c>
      <c r="G18034">
        <v>2</v>
      </c>
      <c r="I18034">
        <v>11</v>
      </c>
      <c r="J18034">
        <v>12</v>
      </c>
      <c r="L18034">
        <v>11</v>
      </c>
      <c r="N18034">
        <v>10</v>
      </c>
      <c r="P18034">
        <v>0</v>
      </c>
      <c r="Q18034">
        <v>0</v>
      </c>
      <c r="S18034">
        <v>1</v>
      </c>
    </row>
    <row r="18035" spans="1:19" x14ac:dyDescent="0.2">
      <c r="A18035" t="s">
        <v>37207</v>
      </c>
      <c r="B18035" t="s">
        <v>36994</v>
      </c>
      <c r="C18035" t="s">
        <v>962</v>
      </c>
      <c r="D18035" t="s">
        <v>1002</v>
      </c>
      <c r="E18035" s="23">
        <v>44896</v>
      </c>
      <c r="F18035">
        <v>0</v>
      </c>
      <c r="G18035">
        <v>0</v>
      </c>
      <c r="I18035">
        <v>0</v>
      </c>
      <c r="J18035">
        <v>0</v>
      </c>
      <c r="L18035">
        <v>0</v>
      </c>
      <c r="N18035">
        <v>0</v>
      </c>
      <c r="P18035">
        <v>0</v>
      </c>
      <c r="Q18035">
        <v>0</v>
      </c>
      <c r="S18035">
        <v>0</v>
      </c>
    </row>
    <row r="18036" spans="1:19" x14ac:dyDescent="0.2">
      <c r="A18036" t="s">
        <v>37208</v>
      </c>
      <c r="B18036" t="s">
        <v>36995</v>
      </c>
      <c r="C18036" t="s">
        <v>199</v>
      </c>
      <c r="D18036" t="s">
        <v>1002</v>
      </c>
      <c r="E18036" s="23">
        <v>44896</v>
      </c>
      <c r="F18036">
        <v>3.5</v>
      </c>
      <c r="G18036">
        <v>5.5</v>
      </c>
      <c r="I18036">
        <v>41</v>
      </c>
      <c r="J18036">
        <v>36</v>
      </c>
      <c r="L18036">
        <v>58</v>
      </c>
      <c r="N18036">
        <v>41</v>
      </c>
      <c r="P18036">
        <v>0</v>
      </c>
      <c r="Q18036">
        <v>9</v>
      </c>
      <c r="S18036">
        <v>0</v>
      </c>
    </row>
    <row r="18037" spans="1:19" x14ac:dyDescent="0.2">
      <c r="A18037" t="s">
        <v>37209</v>
      </c>
      <c r="B18037" t="s">
        <v>36996</v>
      </c>
      <c r="C18037" t="s">
        <v>348</v>
      </c>
      <c r="D18037" t="s">
        <v>1002</v>
      </c>
      <c r="E18037" s="23">
        <v>44896</v>
      </c>
      <c r="F18037">
        <v>0</v>
      </c>
      <c r="G18037">
        <v>0</v>
      </c>
      <c r="I18037">
        <v>0</v>
      </c>
      <c r="J18037">
        <v>0</v>
      </c>
      <c r="L18037">
        <v>0</v>
      </c>
      <c r="N18037">
        <v>0</v>
      </c>
      <c r="P18037">
        <v>0</v>
      </c>
      <c r="Q18037">
        <v>0</v>
      </c>
      <c r="S18037">
        <v>0</v>
      </c>
    </row>
    <row r="18038" spans="1:19" x14ac:dyDescent="0.2">
      <c r="A18038" t="s">
        <v>37210</v>
      </c>
      <c r="B18038" t="s">
        <v>36997</v>
      </c>
      <c r="C18038" t="s">
        <v>36291</v>
      </c>
      <c r="D18038" t="s">
        <v>1002</v>
      </c>
      <c r="E18038" s="23">
        <v>44896</v>
      </c>
      <c r="F18038">
        <v>0</v>
      </c>
      <c r="G18038">
        <v>0</v>
      </c>
      <c r="I18038">
        <v>0</v>
      </c>
      <c r="J18038">
        <v>0</v>
      </c>
      <c r="L18038">
        <v>0</v>
      </c>
      <c r="N18038">
        <v>0</v>
      </c>
      <c r="P18038">
        <v>0</v>
      </c>
      <c r="Q18038">
        <v>0</v>
      </c>
      <c r="S18038">
        <v>0</v>
      </c>
    </row>
    <row r="18039" spans="1:19" x14ac:dyDescent="0.2">
      <c r="A18039" t="s">
        <v>37211</v>
      </c>
      <c r="B18039" t="s">
        <v>36998</v>
      </c>
      <c r="C18039" t="s">
        <v>357</v>
      </c>
      <c r="D18039" t="s">
        <v>1002</v>
      </c>
      <c r="E18039" s="23">
        <v>44896</v>
      </c>
      <c r="F18039">
        <v>0</v>
      </c>
      <c r="G18039">
        <v>0</v>
      </c>
      <c r="I18039">
        <v>0</v>
      </c>
      <c r="J18039">
        <v>0</v>
      </c>
      <c r="L18039">
        <v>0</v>
      </c>
      <c r="N18039">
        <v>0</v>
      </c>
      <c r="P18039">
        <v>0</v>
      </c>
      <c r="Q18039">
        <v>0</v>
      </c>
      <c r="S18039">
        <v>0</v>
      </c>
    </row>
    <row r="18040" spans="1:19" x14ac:dyDescent="0.2">
      <c r="A18040" t="s">
        <v>37212</v>
      </c>
      <c r="B18040" t="s">
        <v>36999</v>
      </c>
      <c r="C18040" t="s">
        <v>227</v>
      </c>
      <c r="D18040" t="s">
        <v>1002</v>
      </c>
      <c r="E18040" s="23">
        <v>44896</v>
      </c>
      <c r="F18040">
        <v>0</v>
      </c>
      <c r="G18040">
        <v>0</v>
      </c>
      <c r="I18040">
        <v>0</v>
      </c>
      <c r="J18040">
        <v>0</v>
      </c>
      <c r="L18040">
        <v>0</v>
      </c>
      <c r="N18040">
        <v>0</v>
      </c>
      <c r="P18040">
        <v>0</v>
      </c>
      <c r="Q18040">
        <v>0</v>
      </c>
      <c r="S18040">
        <v>0</v>
      </c>
    </row>
    <row r="18041" spans="1:19" x14ac:dyDescent="0.2">
      <c r="A18041" t="s">
        <v>37213</v>
      </c>
      <c r="B18041" t="s">
        <v>37000</v>
      </c>
      <c r="C18041" t="s">
        <v>203</v>
      </c>
      <c r="D18041" t="s">
        <v>1002</v>
      </c>
      <c r="E18041" s="23">
        <v>44896</v>
      </c>
      <c r="F18041">
        <v>0</v>
      </c>
      <c r="G18041">
        <v>0</v>
      </c>
      <c r="I18041">
        <v>0</v>
      </c>
      <c r="J18041">
        <v>0</v>
      </c>
      <c r="L18041">
        <v>0</v>
      </c>
      <c r="N18041">
        <v>0</v>
      </c>
      <c r="P18041">
        <v>0</v>
      </c>
      <c r="Q18041">
        <v>0</v>
      </c>
      <c r="S18041">
        <v>0</v>
      </c>
    </row>
    <row r="18042" spans="1:19" x14ac:dyDescent="0.2">
      <c r="A18042" t="s">
        <v>37214</v>
      </c>
      <c r="B18042" t="s">
        <v>37001</v>
      </c>
      <c r="C18042" t="s">
        <v>387</v>
      </c>
      <c r="D18042" t="s">
        <v>1002</v>
      </c>
      <c r="E18042" s="23">
        <v>44896</v>
      </c>
      <c r="F18042">
        <v>0</v>
      </c>
      <c r="G18042">
        <v>0</v>
      </c>
      <c r="I18042">
        <v>0</v>
      </c>
      <c r="J18042">
        <v>0</v>
      </c>
      <c r="L18042">
        <v>0</v>
      </c>
      <c r="N18042">
        <v>0</v>
      </c>
      <c r="P18042">
        <v>0</v>
      </c>
      <c r="Q18042">
        <v>0</v>
      </c>
      <c r="S18042">
        <v>0</v>
      </c>
    </row>
    <row r="18043" spans="1:19" x14ac:dyDescent="0.2">
      <c r="A18043" t="s">
        <v>37215</v>
      </c>
      <c r="B18043" t="s">
        <v>37002</v>
      </c>
      <c r="C18043" t="s">
        <v>223</v>
      </c>
      <c r="D18043" t="s">
        <v>1002</v>
      </c>
      <c r="E18043" s="23">
        <v>44896</v>
      </c>
      <c r="F18043">
        <v>0</v>
      </c>
      <c r="G18043">
        <v>0</v>
      </c>
      <c r="I18043">
        <v>0</v>
      </c>
      <c r="J18043">
        <v>0</v>
      </c>
      <c r="L18043">
        <v>0</v>
      </c>
      <c r="N18043">
        <v>0</v>
      </c>
      <c r="P18043">
        <v>0</v>
      </c>
      <c r="Q18043">
        <v>0</v>
      </c>
      <c r="S18043">
        <v>0</v>
      </c>
    </row>
    <row r="18044" spans="1:19" x14ac:dyDescent="0.2">
      <c r="A18044" t="s">
        <v>37216</v>
      </c>
      <c r="B18044" t="s">
        <v>37003</v>
      </c>
      <c r="C18044" t="s">
        <v>346</v>
      </c>
      <c r="D18044" t="s">
        <v>1002</v>
      </c>
      <c r="E18044" s="23">
        <v>44896</v>
      </c>
      <c r="F18044">
        <v>0</v>
      </c>
      <c r="G18044">
        <v>0</v>
      </c>
      <c r="I18044">
        <v>0</v>
      </c>
      <c r="J18044">
        <v>0</v>
      </c>
      <c r="L18044">
        <v>0</v>
      </c>
      <c r="N18044">
        <v>0</v>
      </c>
      <c r="P18044">
        <v>0</v>
      </c>
      <c r="Q18044">
        <v>0</v>
      </c>
      <c r="S18044">
        <v>0</v>
      </c>
    </row>
    <row r="18045" spans="1:19" x14ac:dyDescent="0.2">
      <c r="A18045" t="s">
        <v>37217</v>
      </c>
      <c r="B18045" t="s">
        <v>37004</v>
      </c>
      <c r="C18045" t="s">
        <v>36238</v>
      </c>
      <c r="D18045" t="s">
        <v>1002</v>
      </c>
      <c r="E18045" s="23">
        <v>44896</v>
      </c>
      <c r="F18045">
        <v>1.5</v>
      </c>
      <c r="G18045">
        <v>1.5</v>
      </c>
      <c r="I18045">
        <v>0</v>
      </c>
      <c r="J18045">
        <v>6</v>
      </c>
      <c r="L18045">
        <v>6</v>
      </c>
      <c r="N18045">
        <v>0</v>
      </c>
      <c r="P18045">
        <v>0</v>
      </c>
      <c r="Q18045">
        <v>0</v>
      </c>
      <c r="S18045">
        <v>0</v>
      </c>
    </row>
    <row r="18046" spans="1:19" x14ac:dyDescent="0.2">
      <c r="A18046" t="s">
        <v>37218</v>
      </c>
      <c r="B18046" t="s">
        <v>37005</v>
      </c>
      <c r="C18046" t="s">
        <v>207</v>
      </c>
      <c r="D18046" t="s">
        <v>1002</v>
      </c>
      <c r="E18046" s="23">
        <v>44896</v>
      </c>
      <c r="F18046">
        <v>6.5</v>
      </c>
      <c r="G18046">
        <v>6.5</v>
      </c>
      <c r="I18046">
        <v>16</v>
      </c>
      <c r="J18046">
        <v>35</v>
      </c>
      <c r="L18046">
        <v>35</v>
      </c>
      <c r="N18046">
        <v>14</v>
      </c>
      <c r="P18046">
        <v>2</v>
      </c>
      <c r="Q18046">
        <v>3</v>
      </c>
      <c r="S18046">
        <v>2</v>
      </c>
    </row>
    <row r="18047" spans="1:19" x14ac:dyDescent="0.2">
      <c r="A18047" t="s">
        <v>37219</v>
      </c>
      <c r="B18047" t="s">
        <v>37006</v>
      </c>
      <c r="C18047" t="s">
        <v>212</v>
      </c>
      <c r="D18047" t="s">
        <v>1002</v>
      </c>
      <c r="E18047" s="23">
        <v>44896</v>
      </c>
      <c r="F18047">
        <v>1</v>
      </c>
      <c r="G18047">
        <v>1.5</v>
      </c>
      <c r="I18047">
        <v>4</v>
      </c>
      <c r="J18047">
        <v>6</v>
      </c>
      <c r="L18047">
        <v>9</v>
      </c>
      <c r="N18047">
        <v>4</v>
      </c>
      <c r="P18047">
        <v>0</v>
      </c>
      <c r="Q18047">
        <v>0</v>
      </c>
      <c r="S18047">
        <v>0</v>
      </c>
    </row>
    <row r="18048" spans="1:19" x14ac:dyDescent="0.2">
      <c r="A18048" t="s">
        <v>37220</v>
      </c>
      <c r="B18048" t="s">
        <v>37007</v>
      </c>
      <c r="C18048" t="s">
        <v>963</v>
      </c>
      <c r="D18048" t="s">
        <v>1002</v>
      </c>
      <c r="E18048" s="23">
        <v>44896</v>
      </c>
      <c r="F18048">
        <v>0</v>
      </c>
      <c r="G18048">
        <v>0</v>
      </c>
      <c r="I18048">
        <v>0</v>
      </c>
      <c r="J18048">
        <v>0</v>
      </c>
      <c r="L18048">
        <v>0</v>
      </c>
      <c r="N18048">
        <v>0</v>
      </c>
      <c r="P18048">
        <v>0</v>
      </c>
      <c r="Q18048">
        <v>0</v>
      </c>
      <c r="S18048">
        <v>0</v>
      </c>
    </row>
    <row r="18049" spans="1:19" x14ac:dyDescent="0.2">
      <c r="A18049" t="s">
        <v>37221</v>
      </c>
      <c r="B18049" t="s">
        <v>37008</v>
      </c>
      <c r="C18049" t="s">
        <v>225</v>
      </c>
      <c r="D18049" t="s">
        <v>1002</v>
      </c>
      <c r="E18049" s="23">
        <v>44896</v>
      </c>
      <c r="F18049">
        <v>4</v>
      </c>
      <c r="G18049">
        <v>4</v>
      </c>
      <c r="I18049">
        <v>32</v>
      </c>
      <c r="J18049">
        <v>56</v>
      </c>
      <c r="L18049">
        <v>56</v>
      </c>
      <c r="N18049">
        <v>32</v>
      </c>
      <c r="P18049">
        <v>0</v>
      </c>
      <c r="Q18049">
        <v>0</v>
      </c>
      <c r="S18049">
        <v>0</v>
      </c>
    </row>
    <row r="18050" spans="1:19" x14ac:dyDescent="0.2">
      <c r="A18050" t="s">
        <v>37222</v>
      </c>
      <c r="B18050" t="s">
        <v>37009</v>
      </c>
      <c r="C18050" t="s">
        <v>901</v>
      </c>
      <c r="D18050" t="s">
        <v>1002</v>
      </c>
      <c r="E18050" s="23">
        <v>44896</v>
      </c>
      <c r="F18050">
        <v>6</v>
      </c>
      <c r="G18050">
        <v>6</v>
      </c>
      <c r="I18050">
        <v>13</v>
      </c>
      <c r="J18050">
        <v>32</v>
      </c>
      <c r="L18050">
        <v>32</v>
      </c>
      <c r="N18050">
        <v>13</v>
      </c>
      <c r="P18050">
        <v>2</v>
      </c>
      <c r="Q18050">
        <v>6</v>
      </c>
      <c r="S18050">
        <v>0</v>
      </c>
    </row>
    <row r="18051" spans="1:19" x14ac:dyDescent="0.2">
      <c r="A18051" t="s">
        <v>37223</v>
      </c>
      <c r="B18051" t="s">
        <v>37010</v>
      </c>
      <c r="C18051" t="s">
        <v>232</v>
      </c>
      <c r="D18051" t="s">
        <v>1002</v>
      </c>
      <c r="E18051" s="23">
        <v>44896</v>
      </c>
      <c r="F18051">
        <v>13.5</v>
      </c>
      <c r="G18051">
        <v>15.5</v>
      </c>
      <c r="I18051">
        <v>71</v>
      </c>
      <c r="J18051">
        <v>141</v>
      </c>
      <c r="L18051">
        <v>151</v>
      </c>
      <c r="N18051">
        <v>70</v>
      </c>
      <c r="P18051">
        <v>6</v>
      </c>
      <c r="Q18051">
        <v>6</v>
      </c>
      <c r="S18051">
        <v>1</v>
      </c>
    </row>
    <row r="18052" spans="1:19" x14ac:dyDescent="0.2">
      <c r="A18052" t="s">
        <v>37224</v>
      </c>
      <c r="B18052" t="s">
        <v>37011</v>
      </c>
      <c r="C18052" t="s">
        <v>317</v>
      </c>
      <c r="D18052" t="s">
        <v>1002</v>
      </c>
      <c r="E18052" s="23">
        <v>44896</v>
      </c>
      <c r="F18052">
        <v>3.5</v>
      </c>
      <c r="G18052">
        <v>6</v>
      </c>
      <c r="I18052">
        <v>11</v>
      </c>
      <c r="J18052">
        <v>18</v>
      </c>
      <c r="L18052">
        <v>33</v>
      </c>
      <c r="N18052">
        <v>7</v>
      </c>
      <c r="P18052">
        <v>0</v>
      </c>
      <c r="Q18052">
        <v>0</v>
      </c>
      <c r="S18052">
        <v>4</v>
      </c>
    </row>
    <row r="18053" spans="1:19" x14ac:dyDescent="0.2">
      <c r="A18053" t="s">
        <v>37225</v>
      </c>
      <c r="B18053" t="s">
        <v>37012</v>
      </c>
      <c r="C18053" t="s">
        <v>25330</v>
      </c>
      <c r="D18053" t="s">
        <v>1002</v>
      </c>
      <c r="E18053" s="23">
        <v>44896</v>
      </c>
      <c r="F18053">
        <v>0.5</v>
      </c>
      <c r="G18053">
        <v>0.5</v>
      </c>
      <c r="I18053">
        <v>0</v>
      </c>
      <c r="J18053">
        <v>2</v>
      </c>
      <c r="L18053">
        <v>2</v>
      </c>
      <c r="N18053">
        <v>0</v>
      </c>
      <c r="P18053">
        <v>0</v>
      </c>
      <c r="Q18053">
        <v>0</v>
      </c>
      <c r="S18053">
        <v>0</v>
      </c>
    </row>
    <row r="18054" spans="1:19" x14ac:dyDescent="0.2">
      <c r="A18054" t="s">
        <v>37226</v>
      </c>
      <c r="B18054" t="s">
        <v>37013</v>
      </c>
      <c r="C18054" t="s">
        <v>214</v>
      </c>
      <c r="D18054" t="s">
        <v>1002</v>
      </c>
      <c r="E18054" s="23">
        <v>44896</v>
      </c>
      <c r="F18054">
        <v>14</v>
      </c>
      <c r="G18054">
        <v>14</v>
      </c>
      <c r="I18054">
        <v>72</v>
      </c>
      <c r="J18054">
        <v>116</v>
      </c>
      <c r="L18054">
        <v>115</v>
      </c>
      <c r="N18054">
        <v>60</v>
      </c>
      <c r="P18054">
        <v>9</v>
      </c>
      <c r="Q18054">
        <v>14</v>
      </c>
      <c r="S18054">
        <v>12</v>
      </c>
    </row>
    <row r="18055" spans="1:19" x14ac:dyDescent="0.2">
      <c r="A18055" t="s">
        <v>37227</v>
      </c>
      <c r="B18055" t="s">
        <v>37014</v>
      </c>
      <c r="C18055" t="s">
        <v>903</v>
      </c>
      <c r="D18055" t="s">
        <v>1002</v>
      </c>
      <c r="E18055" s="23">
        <v>44896</v>
      </c>
      <c r="F18055">
        <v>6</v>
      </c>
      <c r="G18055">
        <v>6.5</v>
      </c>
      <c r="I18055">
        <v>13</v>
      </c>
      <c r="J18055">
        <v>30</v>
      </c>
      <c r="L18055">
        <v>31</v>
      </c>
      <c r="N18055">
        <v>12</v>
      </c>
      <c r="P18055">
        <v>1</v>
      </c>
      <c r="Q18055">
        <v>2</v>
      </c>
      <c r="S18055">
        <v>1</v>
      </c>
    </row>
    <row r="18056" spans="1:19" x14ac:dyDescent="0.2">
      <c r="A18056" t="s">
        <v>37228</v>
      </c>
      <c r="B18056" t="s">
        <v>37015</v>
      </c>
      <c r="C18056" t="s">
        <v>230</v>
      </c>
      <c r="D18056" t="s">
        <v>1002</v>
      </c>
      <c r="E18056" s="23">
        <v>44896</v>
      </c>
      <c r="F18056">
        <v>0</v>
      </c>
      <c r="G18056">
        <v>0</v>
      </c>
      <c r="I18056">
        <v>0</v>
      </c>
      <c r="J18056">
        <v>0</v>
      </c>
      <c r="L18056">
        <v>0</v>
      </c>
      <c r="N18056">
        <v>0</v>
      </c>
      <c r="P18056">
        <v>0</v>
      </c>
      <c r="Q18056">
        <v>0</v>
      </c>
      <c r="S18056">
        <v>0</v>
      </c>
    </row>
    <row r="18057" spans="1:19" x14ac:dyDescent="0.2">
      <c r="A18057" t="s">
        <v>37229</v>
      </c>
      <c r="B18057" t="s">
        <v>37016</v>
      </c>
      <c r="C18057" t="s">
        <v>234</v>
      </c>
      <c r="D18057" t="s">
        <v>1002</v>
      </c>
      <c r="E18057" s="23">
        <v>44896</v>
      </c>
      <c r="F18057">
        <v>0</v>
      </c>
      <c r="G18057">
        <v>0</v>
      </c>
      <c r="I18057">
        <v>0</v>
      </c>
      <c r="J18057">
        <v>0</v>
      </c>
      <c r="L18057">
        <v>0</v>
      </c>
      <c r="N18057">
        <v>0</v>
      </c>
      <c r="P18057">
        <v>0</v>
      </c>
      <c r="Q18057">
        <v>0</v>
      </c>
      <c r="S18057">
        <v>0</v>
      </c>
    </row>
    <row r="18058" spans="1:19" x14ac:dyDescent="0.2">
      <c r="A18058" t="s">
        <v>37230</v>
      </c>
      <c r="B18058" t="s">
        <v>37017</v>
      </c>
      <c r="C18058" t="s">
        <v>36332</v>
      </c>
      <c r="D18058" t="s">
        <v>1002</v>
      </c>
      <c r="E18058" s="23">
        <v>44896</v>
      </c>
      <c r="F18058">
        <v>2</v>
      </c>
      <c r="G18058">
        <v>3</v>
      </c>
      <c r="I18058">
        <v>13</v>
      </c>
      <c r="J18058">
        <v>22</v>
      </c>
      <c r="L18058">
        <v>33</v>
      </c>
      <c r="N18058">
        <v>13</v>
      </c>
      <c r="P18058">
        <v>0</v>
      </c>
      <c r="Q18058">
        <v>0</v>
      </c>
      <c r="S18058">
        <v>0</v>
      </c>
    </row>
    <row r="18059" spans="1:19" x14ac:dyDescent="0.2">
      <c r="A18059" t="s">
        <v>37231</v>
      </c>
      <c r="B18059" t="s">
        <v>37018</v>
      </c>
      <c r="C18059" t="s">
        <v>217</v>
      </c>
      <c r="D18059" t="s">
        <v>1002</v>
      </c>
      <c r="E18059" s="23">
        <v>44896</v>
      </c>
      <c r="F18059">
        <v>0</v>
      </c>
      <c r="G18059">
        <v>0</v>
      </c>
      <c r="I18059">
        <v>0</v>
      </c>
      <c r="J18059">
        <v>0</v>
      </c>
      <c r="L18059">
        <v>0</v>
      </c>
      <c r="N18059">
        <v>0</v>
      </c>
      <c r="P18059">
        <v>0</v>
      </c>
      <c r="Q18059">
        <v>0</v>
      </c>
      <c r="S18059">
        <v>0</v>
      </c>
    </row>
    <row r="18060" spans="1:19" x14ac:dyDescent="0.2">
      <c r="A18060" t="s">
        <v>37232</v>
      </c>
      <c r="B18060" t="s">
        <v>37019</v>
      </c>
      <c r="C18060" t="s">
        <v>342</v>
      </c>
      <c r="D18060" t="s">
        <v>1002</v>
      </c>
      <c r="E18060" s="23">
        <v>44896</v>
      </c>
      <c r="F18060">
        <v>1</v>
      </c>
      <c r="G18060">
        <v>3</v>
      </c>
      <c r="I18060">
        <v>8</v>
      </c>
      <c r="J18060">
        <v>11</v>
      </c>
      <c r="L18060">
        <v>33</v>
      </c>
      <c r="N18060">
        <v>5</v>
      </c>
      <c r="P18060">
        <v>1</v>
      </c>
      <c r="Q18060">
        <v>3</v>
      </c>
      <c r="S18060">
        <v>3</v>
      </c>
    </row>
    <row r="18061" spans="1:19" x14ac:dyDescent="0.2">
      <c r="A18061" t="s">
        <v>37233</v>
      </c>
      <c r="B18061" t="s">
        <v>37020</v>
      </c>
      <c r="C18061" t="s">
        <v>220</v>
      </c>
      <c r="D18061" t="s">
        <v>1002</v>
      </c>
      <c r="E18061" s="23">
        <v>44896</v>
      </c>
      <c r="F18061">
        <v>0</v>
      </c>
      <c r="G18061">
        <v>0</v>
      </c>
      <c r="I18061">
        <v>0</v>
      </c>
      <c r="J18061">
        <v>0</v>
      </c>
      <c r="L18061">
        <v>0</v>
      </c>
      <c r="N18061">
        <v>0</v>
      </c>
      <c r="P18061">
        <v>0</v>
      </c>
      <c r="Q18061">
        <v>0</v>
      </c>
      <c r="S18061">
        <v>0</v>
      </c>
    </row>
    <row r="18062" spans="1:19" x14ac:dyDescent="0.2">
      <c r="A18062" t="s">
        <v>37234</v>
      </c>
      <c r="B18062" t="s">
        <v>37021</v>
      </c>
      <c r="C18062" t="s">
        <v>36341</v>
      </c>
      <c r="D18062" t="s">
        <v>1000</v>
      </c>
      <c r="E18062" s="23">
        <v>44896</v>
      </c>
      <c r="F18062">
        <v>4</v>
      </c>
      <c r="G18062">
        <v>4</v>
      </c>
      <c r="I18062">
        <v>1</v>
      </c>
      <c r="J18062">
        <v>16</v>
      </c>
      <c r="L18062">
        <v>16</v>
      </c>
      <c r="N18062">
        <v>1</v>
      </c>
      <c r="P18062">
        <v>0</v>
      </c>
      <c r="Q18062">
        <v>0</v>
      </c>
      <c r="S18062">
        <v>0</v>
      </c>
    </row>
    <row r="18063" spans="1:19" x14ac:dyDescent="0.2">
      <c r="A18063" t="s">
        <v>37235</v>
      </c>
      <c r="B18063" t="s">
        <v>37022</v>
      </c>
      <c r="C18063" t="s">
        <v>36341</v>
      </c>
      <c r="D18063" t="s">
        <v>1002</v>
      </c>
      <c r="E18063" s="23">
        <v>44896</v>
      </c>
      <c r="F18063">
        <v>4</v>
      </c>
      <c r="G18063">
        <v>4</v>
      </c>
      <c r="I18063">
        <v>1</v>
      </c>
      <c r="J18063">
        <v>16</v>
      </c>
      <c r="L18063">
        <v>16</v>
      </c>
      <c r="N18063">
        <v>1</v>
      </c>
      <c r="P18063">
        <v>0</v>
      </c>
      <c r="Q18063">
        <v>0</v>
      </c>
      <c r="S18063">
        <v>0</v>
      </c>
    </row>
    <row r="18064" spans="1:19" x14ac:dyDescent="0.2">
      <c r="A18064" t="s">
        <v>37236</v>
      </c>
      <c r="B18064" t="s">
        <v>37023</v>
      </c>
      <c r="C18064" t="s">
        <v>242</v>
      </c>
      <c r="D18064" t="s">
        <v>1000</v>
      </c>
      <c r="E18064" s="23">
        <v>44896</v>
      </c>
      <c r="F18064">
        <v>0</v>
      </c>
      <c r="G18064">
        <v>0</v>
      </c>
      <c r="I18064">
        <v>0</v>
      </c>
      <c r="J18064">
        <v>0</v>
      </c>
      <c r="L18064">
        <v>0</v>
      </c>
      <c r="N18064">
        <v>0</v>
      </c>
      <c r="P18064">
        <v>0</v>
      </c>
      <c r="Q18064">
        <v>0</v>
      </c>
      <c r="S18064">
        <v>0</v>
      </c>
    </row>
    <row r="18065" spans="1:19" x14ac:dyDescent="0.2">
      <c r="A18065" t="s">
        <v>37237</v>
      </c>
      <c r="B18065" t="s">
        <v>37024</v>
      </c>
      <c r="C18065" t="s">
        <v>242</v>
      </c>
      <c r="D18065" t="s">
        <v>1002</v>
      </c>
      <c r="E18065" s="23">
        <v>44896</v>
      </c>
      <c r="F18065">
        <v>0</v>
      </c>
      <c r="G18065">
        <v>0</v>
      </c>
      <c r="I18065">
        <v>0</v>
      </c>
      <c r="J18065">
        <v>0</v>
      </c>
      <c r="L18065">
        <v>0</v>
      </c>
      <c r="N18065">
        <v>0</v>
      </c>
      <c r="P18065">
        <v>0</v>
      </c>
      <c r="Q18065">
        <v>0</v>
      </c>
      <c r="S18065">
        <v>0</v>
      </c>
    </row>
    <row r="18066" spans="1:19" x14ac:dyDescent="0.2">
      <c r="A18066" t="s">
        <v>37238</v>
      </c>
      <c r="B18066" t="s">
        <v>37025</v>
      </c>
      <c r="C18066" t="s">
        <v>2724</v>
      </c>
      <c r="D18066" t="s">
        <v>1000</v>
      </c>
      <c r="E18066" s="23">
        <v>44896</v>
      </c>
      <c r="F18066">
        <v>3.5</v>
      </c>
      <c r="G18066">
        <v>4</v>
      </c>
      <c r="I18066">
        <v>17</v>
      </c>
      <c r="J18066">
        <v>20</v>
      </c>
      <c r="L18066">
        <v>21</v>
      </c>
      <c r="N18066">
        <v>17</v>
      </c>
      <c r="P18066">
        <v>1</v>
      </c>
      <c r="Q18066">
        <v>1</v>
      </c>
      <c r="S18066">
        <v>0</v>
      </c>
    </row>
    <row r="18067" spans="1:19" x14ac:dyDescent="0.2">
      <c r="A18067" t="s">
        <v>37239</v>
      </c>
      <c r="B18067" t="s">
        <v>37026</v>
      </c>
      <c r="C18067" t="s">
        <v>2724</v>
      </c>
      <c r="D18067" t="s">
        <v>1001</v>
      </c>
      <c r="E18067" s="23">
        <v>44896</v>
      </c>
      <c r="F18067">
        <v>0</v>
      </c>
      <c r="G18067">
        <v>0</v>
      </c>
      <c r="I18067">
        <v>0</v>
      </c>
      <c r="J18067">
        <v>0</v>
      </c>
      <c r="L18067">
        <v>0</v>
      </c>
      <c r="N18067">
        <v>0</v>
      </c>
      <c r="P18067">
        <v>0</v>
      </c>
      <c r="Q18067">
        <v>0</v>
      </c>
      <c r="S18067">
        <v>0</v>
      </c>
    </row>
    <row r="18068" spans="1:19" x14ac:dyDescent="0.2">
      <c r="A18068" t="s">
        <v>37240</v>
      </c>
      <c r="B18068" t="s">
        <v>37027</v>
      </c>
      <c r="C18068" t="s">
        <v>2724</v>
      </c>
      <c r="D18068" t="s">
        <v>1002</v>
      </c>
      <c r="E18068" s="23">
        <v>44896</v>
      </c>
      <c r="F18068">
        <v>3.5</v>
      </c>
      <c r="G18068">
        <v>4</v>
      </c>
      <c r="I18068">
        <v>17</v>
      </c>
      <c r="J18068">
        <v>20</v>
      </c>
      <c r="L18068">
        <v>21</v>
      </c>
      <c r="N18068">
        <v>17</v>
      </c>
      <c r="P18068">
        <v>1</v>
      </c>
      <c r="Q18068">
        <v>1</v>
      </c>
      <c r="S18068">
        <v>0</v>
      </c>
    </row>
    <row r="18069" spans="1:19" x14ac:dyDescent="0.2">
      <c r="A18069" t="s">
        <v>37241</v>
      </c>
      <c r="B18069" t="s">
        <v>37028</v>
      </c>
      <c r="C18069" t="s">
        <v>237</v>
      </c>
      <c r="D18069" t="s">
        <v>1000</v>
      </c>
      <c r="E18069" s="23">
        <v>44896</v>
      </c>
      <c r="F18069">
        <v>8</v>
      </c>
      <c r="G18069">
        <v>8</v>
      </c>
      <c r="I18069">
        <v>30</v>
      </c>
      <c r="J18069">
        <v>48</v>
      </c>
      <c r="L18069">
        <v>46</v>
      </c>
      <c r="N18069">
        <v>23</v>
      </c>
      <c r="P18069">
        <v>5</v>
      </c>
      <c r="Q18069">
        <v>9</v>
      </c>
      <c r="S18069">
        <v>7</v>
      </c>
    </row>
    <row r="18070" spans="1:19" x14ac:dyDescent="0.2">
      <c r="A18070" t="s">
        <v>37242</v>
      </c>
      <c r="B18070" t="s">
        <v>37029</v>
      </c>
      <c r="C18070" t="s">
        <v>237</v>
      </c>
      <c r="D18070" t="s">
        <v>1002</v>
      </c>
      <c r="E18070" s="23">
        <v>44896</v>
      </c>
      <c r="F18070">
        <v>8</v>
      </c>
      <c r="G18070">
        <v>8</v>
      </c>
      <c r="I18070">
        <v>30</v>
      </c>
      <c r="J18070">
        <v>48</v>
      </c>
      <c r="L18070">
        <v>46</v>
      </c>
      <c r="N18070">
        <v>23</v>
      </c>
      <c r="P18070">
        <v>5</v>
      </c>
      <c r="Q18070">
        <v>9</v>
      </c>
      <c r="S18070">
        <v>7</v>
      </c>
    </row>
    <row r="18071" spans="1:19" x14ac:dyDescent="0.2">
      <c r="A18071" t="s">
        <v>37243</v>
      </c>
      <c r="B18071" t="s">
        <v>37030</v>
      </c>
      <c r="C18071" t="s">
        <v>238</v>
      </c>
      <c r="D18071" t="s">
        <v>1000</v>
      </c>
      <c r="E18071" s="23">
        <v>44896</v>
      </c>
      <c r="F18071">
        <v>2</v>
      </c>
      <c r="G18071">
        <v>4</v>
      </c>
      <c r="I18071">
        <v>8</v>
      </c>
      <c r="J18071">
        <v>10</v>
      </c>
      <c r="L18071">
        <v>20</v>
      </c>
      <c r="N18071">
        <v>7</v>
      </c>
      <c r="P18071">
        <v>3</v>
      </c>
      <c r="Q18071">
        <v>3</v>
      </c>
      <c r="S18071">
        <v>1</v>
      </c>
    </row>
    <row r="18072" spans="1:19" x14ac:dyDescent="0.2">
      <c r="A18072" t="s">
        <v>37244</v>
      </c>
      <c r="B18072" t="s">
        <v>37031</v>
      </c>
      <c r="C18072" t="s">
        <v>238</v>
      </c>
      <c r="D18072" t="s">
        <v>1002</v>
      </c>
      <c r="E18072" s="23">
        <v>44896</v>
      </c>
      <c r="F18072">
        <v>2</v>
      </c>
      <c r="G18072">
        <v>4</v>
      </c>
      <c r="I18072">
        <v>8</v>
      </c>
      <c r="J18072">
        <v>10</v>
      </c>
      <c r="L18072">
        <v>20</v>
      </c>
      <c r="N18072">
        <v>7</v>
      </c>
      <c r="P18072">
        <v>3</v>
      </c>
      <c r="Q18072">
        <v>3</v>
      </c>
      <c r="S18072">
        <v>1</v>
      </c>
    </row>
    <row r="18073" spans="1:19" x14ac:dyDescent="0.2">
      <c r="A18073" t="s">
        <v>37245</v>
      </c>
      <c r="B18073" t="s">
        <v>37032</v>
      </c>
      <c r="C18073" t="s">
        <v>239</v>
      </c>
      <c r="D18073" t="s">
        <v>1000</v>
      </c>
      <c r="E18073" s="23">
        <v>44896</v>
      </c>
      <c r="F18073">
        <v>0</v>
      </c>
      <c r="G18073">
        <v>0</v>
      </c>
      <c r="I18073">
        <v>0</v>
      </c>
      <c r="J18073">
        <v>0</v>
      </c>
      <c r="L18073">
        <v>0</v>
      </c>
      <c r="N18073">
        <v>0</v>
      </c>
      <c r="P18073">
        <v>0</v>
      </c>
      <c r="Q18073">
        <v>0</v>
      </c>
      <c r="S18073">
        <v>0</v>
      </c>
    </row>
    <row r="18074" spans="1:19" x14ac:dyDescent="0.2">
      <c r="A18074" t="s">
        <v>37246</v>
      </c>
      <c r="B18074" t="s">
        <v>37033</v>
      </c>
      <c r="C18074" t="s">
        <v>239</v>
      </c>
      <c r="D18074" t="s">
        <v>1002</v>
      </c>
      <c r="E18074" s="23">
        <v>44896</v>
      </c>
      <c r="F18074">
        <v>0</v>
      </c>
      <c r="G18074">
        <v>0</v>
      </c>
      <c r="I18074">
        <v>0</v>
      </c>
      <c r="J18074">
        <v>0</v>
      </c>
      <c r="L18074">
        <v>0</v>
      </c>
      <c r="N18074">
        <v>0</v>
      </c>
      <c r="P18074">
        <v>0</v>
      </c>
      <c r="Q18074">
        <v>0</v>
      </c>
      <c r="S18074">
        <v>0</v>
      </c>
    </row>
    <row r="18075" spans="1:19" x14ac:dyDescent="0.2">
      <c r="A18075" t="s">
        <v>37247</v>
      </c>
      <c r="B18075" t="s">
        <v>37034</v>
      </c>
      <c r="C18075" t="s">
        <v>1988</v>
      </c>
      <c r="D18075" t="s">
        <v>1000</v>
      </c>
      <c r="E18075" s="23">
        <v>44896</v>
      </c>
      <c r="F18075">
        <v>3.5</v>
      </c>
      <c r="G18075">
        <v>3.5</v>
      </c>
      <c r="I18075">
        <v>7</v>
      </c>
      <c r="J18075">
        <v>18</v>
      </c>
      <c r="L18075">
        <v>18</v>
      </c>
      <c r="N18075">
        <v>7</v>
      </c>
      <c r="P18075">
        <v>2</v>
      </c>
      <c r="Q18075">
        <v>5</v>
      </c>
      <c r="S18075">
        <v>0</v>
      </c>
    </row>
    <row r="18076" spans="1:19" x14ac:dyDescent="0.2">
      <c r="A18076" t="s">
        <v>37248</v>
      </c>
      <c r="B18076" t="s">
        <v>37035</v>
      </c>
      <c r="C18076" t="s">
        <v>1988</v>
      </c>
      <c r="D18076" t="s">
        <v>1001</v>
      </c>
      <c r="E18076" s="23">
        <v>44896</v>
      </c>
      <c r="F18076">
        <v>0</v>
      </c>
      <c r="G18076">
        <v>0</v>
      </c>
      <c r="I18076">
        <v>0</v>
      </c>
      <c r="J18076">
        <v>0</v>
      </c>
      <c r="L18076">
        <v>0</v>
      </c>
      <c r="N18076">
        <v>0</v>
      </c>
      <c r="P18076">
        <v>0</v>
      </c>
      <c r="Q18076">
        <v>0</v>
      </c>
      <c r="S18076">
        <v>0</v>
      </c>
    </row>
    <row r="18077" spans="1:19" x14ac:dyDescent="0.2">
      <c r="A18077" t="s">
        <v>37249</v>
      </c>
      <c r="B18077" t="s">
        <v>37036</v>
      </c>
      <c r="C18077" t="s">
        <v>1988</v>
      </c>
      <c r="D18077" t="s">
        <v>1002</v>
      </c>
      <c r="E18077" s="23">
        <v>44896</v>
      </c>
      <c r="F18077">
        <v>3.5</v>
      </c>
      <c r="G18077">
        <v>3.5</v>
      </c>
      <c r="I18077">
        <v>7</v>
      </c>
      <c r="J18077">
        <v>18</v>
      </c>
      <c r="L18077">
        <v>18</v>
      </c>
      <c r="N18077">
        <v>7</v>
      </c>
      <c r="P18077">
        <v>2</v>
      </c>
      <c r="Q18077">
        <v>5</v>
      </c>
      <c r="S18077">
        <v>0</v>
      </c>
    </row>
    <row r="18078" spans="1:19" x14ac:dyDescent="0.2">
      <c r="A18078" t="s">
        <v>37250</v>
      </c>
      <c r="B18078" t="s">
        <v>37037</v>
      </c>
      <c r="C18078" t="s">
        <v>36374</v>
      </c>
      <c r="D18078" t="s">
        <v>1000</v>
      </c>
      <c r="E18078" s="23">
        <v>44896</v>
      </c>
      <c r="F18078">
        <v>3.5</v>
      </c>
      <c r="G18078">
        <v>3.5</v>
      </c>
      <c r="I18078">
        <v>1</v>
      </c>
      <c r="J18078">
        <v>18</v>
      </c>
      <c r="L18078">
        <v>18</v>
      </c>
      <c r="N18078">
        <v>0</v>
      </c>
      <c r="P18078">
        <v>0</v>
      </c>
      <c r="Q18078">
        <v>2</v>
      </c>
      <c r="S18078">
        <v>1</v>
      </c>
    </row>
    <row r="18079" spans="1:19" x14ac:dyDescent="0.2">
      <c r="A18079" t="s">
        <v>37251</v>
      </c>
      <c r="B18079" t="s">
        <v>37038</v>
      </c>
      <c r="C18079" t="s">
        <v>36374</v>
      </c>
      <c r="D18079" t="s">
        <v>1002</v>
      </c>
      <c r="E18079" s="23">
        <v>44896</v>
      </c>
      <c r="F18079">
        <v>3.5</v>
      </c>
      <c r="G18079">
        <v>3.5</v>
      </c>
      <c r="I18079">
        <v>1</v>
      </c>
      <c r="J18079">
        <v>18</v>
      </c>
      <c r="L18079">
        <v>18</v>
      </c>
      <c r="N18079">
        <v>0</v>
      </c>
      <c r="P18079">
        <v>0</v>
      </c>
      <c r="Q18079">
        <v>2</v>
      </c>
      <c r="S18079">
        <v>1</v>
      </c>
    </row>
    <row r="18080" spans="1:19" x14ac:dyDescent="0.2">
      <c r="A18080" t="s">
        <v>37252</v>
      </c>
      <c r="B18080" t="s">
        <v>37039</v>
      </c>
      <c r="C18080" t="s">
        <v>966</v>
      </c>
      <c r="D18080" t="s">
        <v>1000</v>
      </c>
      <c r="E18080" s="23">
        <v>44896</v>
      </c>
      <c r="F18080">
        <v>0</v>
      </c>
      <c r="G18080">
        <v>0</v>
      </c>
      <c r="I18080">
        <v>0</v>
      </c>
      <c r="J18080">
        <v>0</v>
      </c>
      <c r="L18080">
        <v>0</v>
      </c>
      <c r="N18080">
        <v>0</v>
      </c>
      <c r="P18080">
        <v>0</v>
      </c>
      <c r="Q18080">
        <v>0</v>
      </c>
      <c r="S18080">
        <v>0</v>
      </c>
    </row>
    <row r="18081" spans="1:19" x14ac:dyDescent="0.2">
      <c r="A18081" t="s">
        <v>37253</v>
      </c>
      <c r="B18081" t="s">
        <v>37040</v>
      </c>
      <c r="C18081" t="s">
        <v>966</v>
      </c>
      <c r="D18081" t="s">
        <v>1002</v>
      </c>
      <c r="E18081" s="23">
        <v>44896</v>
      </c>
      <c r="F18081">
        <v>0</v>
      </c>
      <c r="G18081">
        <v>0</v>
      </c>
      <c r="I18081">
        <v>0</v>
      </c>
      <c r="J18081">
        <v>0</v>
      </c>
      <c r="L18081">
        <v>0</v>
      </c>
      <c r="N18081">
        <v>0</v>
      </c>
      <c r="P18081">
        <v>0</v>
      </c>
      <c r="Q18081">
        <v>0</v>
      </c>
      <c r="S18081">
        <v>0</v>
      </c>
    </row>
    <row r="18082" spans="1:19" x14ac:dyDescent="0.2">
      <c r="A18082" t="s">
        <v>37254</v>
      </c>
      <c r="B18082" t="s">
        <v>37041</v>
      </c>
      <c r="C18082" t="s">
        <v>240</v>
      </c>
      <c r="D18082" t="s">
        <v>1000</v>
      </c>
      <c r="E18082" s="23">
        <v>44896</v>
      </c>
      <c r="F18082">
        <v>8</v>
      </c>
      <c r="G18082">
        <v>10</v>
      </c>
      <c r="I18082">
        <v>23</v>
      </c>
      <c r="J18082">
        <v>43</v>
      </c>
      <c r="L18082">
        <v>55</v>
      </c>
      <c r="N18082">
        <v>19</v>
      </c>
      <c r="P18082">
        <v>2</v>
      </c>
      <c r="Q18082">
        <v>2</v>
      </c>
      <c r="S18082">
        <v>4</v>
      </c>
    </row>
    <row r="18083" spans="1:19" x14ac:dyDescent="0.2">
      <c r="A18083" t="s">
        <v>37255</v>
      </c>
      <c r="B18083" t="s">
        <v>37042</v>
      </c>
      <c r="C18083" t="s">
        <v>240</v>
      </c>
      <c r="D18083" t="s">
        <v>1002</v>
      </c>
      <c r="E18083" s="23">
        <v>44896</v>
      </c>
      <c r="F18083">
        <v>8</v>
      </c>
      <c r="G18083">
        <v>10</v>
      </c>
      <c r="I18083">
        <v>23</v>
      </c>
      <c r="J18083">
        <v>43</v>
      </c>
      <c r="L18083">
        <v>55</v>
      </c>
      <c r="N18083">
        <v>19</v>
      </c>
      <c r="P18083">
        <v>2</v>
      </c>
      <c r="Q18083">
        <v>2</v>
      </c>
      <c r="S18083">
        <v>4</v>
      </c>
    </row>
    <row r="18084" spans="1:19" x14ac:dyDescent="0.2">
      <c r="A18084" t="s">
        <v>37256</v>
      </c>
      <c r="B18084" t="s">
        <v>37043</v>
      </c>
      <c r="C18084" t="s">
        <v>241</v>
      </c>
      <c r="D18084" t="s">
        <v>1000</v>
      </c>
      <c r="E18084" s="23">
        <v>44896</v>
      </c>
      <c r="F18084">
        <v>30</v>
      </c>
      <c r="G18084">
        <v>35</v>
      </c>
      <c r="I18084">
        <v>210</v>
      </c>
      <c r="J18084">
        <v>336</v>
      </c>
      <c r="L18084">
        <v>391</v>
      </c>
      <c r="N18084">
        <v>201</v>
      </c>
      <c r="P18084">
        <v>8</v>
      </c>
      <c r="Q18084">
        <v>20</v>
      </c>
      <c r="S18084">
        <v>9</v>
      </c>
    </row>
    <row r="18085" spans="1:19" x14ac:dyDescent="0.2">
      <c r="A18085" t="s">
        <v>37257</v>
      </c>
      <c r="B18085" t="s">
        <v>37044</v>
      </c>
      <c r="C18085" t="s">
        <v>241</v>
      </c>
      <c r="D18085" t="s">
        <v>1002</v>
      </c>
      <c r="E18085" s="23">
        <v>44896</v>
      </c>
      <c r="F18085">
        <v>30</v>
      </c>
      <c r="G18085">
        <v>35</v>
      </c>
      <c r="I18085">
        <v>210</v>
      </c>
      <c r="J18085">
        <v>336</v>
      </c>
      <c r="L18085">
        <v>391</v>
      </c>
      <c r="N18085">
        <v>201</v>
      </c>
      <c r="P18085">
        <v>8</v>
      </c>
      <c r="Q18085">
        <v>20</v>
      </c>
      <c r="S18085">
        <v>9</v>
      </c>
    </row>
    <row r="18086" spans="1:19" x14ac:dyDescent="0.2">
      <c r="A18086" t="s">
        <v>37258</v>
      </c>
      <c r="B18086" t="s">
        <v>37045</v>
      </c>
      <c r="C18086" t="s">
        <v>318</v>
      </c>
      <c r="D18086" t="s">
        <v>1000</v>
      </c>
      <c r="E18086" s="23">
        <v>44896</v>
      </c>
      <c r="F18086">
        <v>3</v>
      </c>
      <c r="G18086">
        <v>4</v>
      </c>
      <c r="I18086">
        <v>8</v>
      </c>
      <c r="J18086">
        <v>16</v>
      </c>
      <c r="L18086">
        <v>22</v>
      </c>
      <c r="N18086">
        <v>6</v>
      </c>
      <c r="P18086">
        <v>0</v>
      </c>
      <c r="Q18086">
        <v>1</v>
      </c>
      <c r="S18086">
        <v>2</v>
      </c>
    </row>
    <row r="18087" spans="1:19" x14ac:dyDescent="0.2">
      <c r="A18087" t="s">
        <v>37259</v>
      </c>
      <c r="B18087" t="s">
        <v>37046</v>
      </c>
      <c r="C18087" t="s">
        <v>318</v>
      </c>
      <c r="D18087" t="s">
        <v>1002</v>
      </c>
      <c r="E18087" s="23">
        <v>44896</v>
      </c>
      <c r="F18087">
        <v>3</v>
      </c>
      <c r="G18087">
        <v>4</v>
      </c>
      <c r="I18087">
        <v>8</v>
      </c>
      <c r="J18087">
        <v>16</v>
      </c>
      <c r="L18087">
        <v>22</v>
      </c>
      <c r="N18087">
        <v>6</v>
      </c>
      <c r="P18087">
        <v>0</v>
      </c>
      <c r="Q18087">
        <v>1</v>
      </c>
      <c r="S18087">
        <v>2</v>
      </c>
    </row>
    <row r="18088" spans="1:19" x14ac:dyDescent="0.2">
      <c r="A18088" t="s">
        <v>37260</v>
      </c>
      <c r="B18088" t="s">
        <v>37047</v>
      </c>
      <c r="C18088" t="s">
        <v>896</v>
      </c>
      <c r="D18088" t="s">
        <v>1000</v>
      </c>
      <c r="E18088" s="23">
        <v>44896</v>
      </c>
      <c r="F18088">
        <v>65.5</v>
      </c>
      <c r="G18088">
        <v>76</v>
      </c>
      <c r="I18088">
        <v>305</v>
      </c>
      <c r="J18088">
        <v>525</v>
      </c>
      <c r="L18088">
        <v>607</v>
      </c>
      <c r="N18088">
        <v>281</v>
      </c>
      <c r="O18088" t="s">
        <v>904</v>
      </c>
      <c r="P18088">
        <v>21</v>
      </c>
      <c r="Q18088">
        <v>43</v>
      </c>
      <c r="S18088">
        <v>24</v>
      </c>
    </row>
    <row r="18089" spans="1:19" x14ac:dyDescent="0.2">
      <c r="A18089" t="s">
        <v>37261</v>
      </c>
      <c r="B18089" t="s">
        <v>37048</v>
      </c>
      <c r="C18089" t="s">
        <v>899</v>
      </c>
      <c r="D18089" t="s">
        <v>1001</v>
      </c>
      <c r="E18089" s="23">
        <v>44896</v>
      </c>
      <c r="F18089">
        <v>0</v>
      </c>
      <c r="G18089">
        <v>0</v>
      </c>
      <c r="I18089">
        <v>0</v>
      </c>
      <c r="J18089">
        <v>0</v>
      </c>
      <c r="L18089">
        <v>0</v>
      </c>
      <c r="N18089">
        <v>0</v>
      </c>
      <c r="O18089" t="s">
        <v>904</v>
      </c>
      <c r="P18089">
        <v>0</v>
      </c>
      <c r="Q18089">
        <v>0</v>
      </c>
      <c r="S18089">
        <v>0</v>
      </c>
    </row>
    <row r="18090" spans="1:19" x14ac:dyDescent="0.2">
      <c r="A18090" t="s">
        <v>37262</v>
      </c>
      <c r="B18090" t="s">
        <v>37049</v>
      </c>
      <c r="C18090" t="s">
        <v>1237</v>
      </c>
      <c r="D18090" t="s">
        <v>1000</v>
      </c>
      <c r="E18090" s="23">
        <v>44896</v>
      </c>
      <c r="F18090">
        <v>18.5</v>
      </c>
      <c r="G18090">
        <v>21</v>
      </c>
      <c r="H18090">
        <v>201</v>
      </c>
      <c r="I18090">
        <v>48</v>
      </c>
      <c r="J18090">
        <v>99</v>
      </c>
      <c r="L18090">
        <v>112</v>
      </c>
      <c r="N18090">
        <v>43</v>
      </c>
      <c r="P18090">
        <v>5</v>
      </c>
      <c r="Q18090">
        <v>10</v>
      </c>
      <c r="S18090">
        <v>5</v>
      </c>
    </row>
    <row r="18091" spans="1:19" x14ac:dyDescent="0.2">
      <c r="A18091" t="s">
        <v>37263</v>
      </c>
      <c r="B18091" t="s">
        <v>37050</v>
      </c>
      <c r="C18091" t="s">
        <v>1237</v>
      </c>
      <c r="D18091" t="s">
        <v>1001</v>
      </c>
      <c r="E18091" s="23">
        <v>44896</v>
      </c>
      <c r="F18091">
        <v>0</v>
      </c>
      <c r="G18091">
        <v>0</v>
      </c>
      <c r="I18091">
        <v>0</v>
      </c>
      <c r="J18091">
        <v>0</v>
      </c>
      <c r="L18091">
        <v>0</v>
      </c>
      <c r="N18091">
        <v>0</v>
      </c>
      <c r="P18091">
        <v>0</v>
      </c>
      <c r="Q18091">
        <v>0</v>
      </c>
      <c r="S18091">
        <v>0</v>
      </c>
    </row>
    <row r="18092" spans="1:19" x14ac:dyDescent="0.2">
      <c r="A18092" t="s">
        <v>37264</v>
      </c>
      <c r="B18092" t="s">
        <v>37051</v>
      </c>
      <c r="C18092" t="s">
        <v>1237</v>
      </c>
      <c r="D18092" t="s">
        <v>1002</v>
      </c>
      <c r="E18092" s="23">
        <v>44896</v>
      </c>
      <c r="F18092">
        <v>18.5</v>
      </c>
      <c r="G18092">
        <v>21</v>
      </c>
      <c r="I18092">
        <v>48</v>
      </c>
      <c r="J18092">
        <v>99</v>
      </c>
      <c r="L18092">
        <v>112</v>
      </c>
      <c r="N18092">
        <v>43</v>
      </c>
      <c r="P18092">
        <v>5</v>
      </c>
      <c r="Q18092">
        <v>10</v>
      </c>
      <c r="S18092">
        <v>5</v>
      </c>
    </row>
    <row r="18093" spans="1:19" x14ac:dyDescent="0.2">
      <c r="A18093" t="s">
        <v>37265</v>
      </c>
      <c r="B18093" t="s">
        <v>37052</v>
      </c>
      <c r="C18093" t="s">
        <v>235</v>
      </c>
      <c r="D18093" t="s">
        <v>1002</v>
      </c>
      <c r="E18093" s="23">
        <v>44896</v>
      </c>
      <c r="F18093">
        <v>65.5</v>
      </c>
      <c r="G18093">
        <v>76</v>
      </c>
      <c r="I18093">
        <v>305</v>
      </c>
      <c r="J18093">
        <v>525</v>
      </c>
      <c r="L18093">
        <v>607</v>
      </c>
      <c r="N18093">
        <v>281</v>
      </c>
      <c r="P18093">
        <v>21</v>
      </c>
      <c r="Q18093">
        <v>43</v>
      </c>
      <c r="S18093">
        <v>24</v>
      </c>
    </row>
    <row r="18094" spans="1:19" x14ac:dyDescent="0.2">
      <c r="A18094" t="s">
        <v>37266</v>
      </c>
      <c r="B18094" t="s">
        <v>37479</v>
      </c>
      <c r="C18094" t="s">
        <v>35967</v>
      </c>
      <c r="D18094" t="s">
        <v>1000</v>
      </c>
      <c r="E18094" s="23">
        <v>44927</v>
      </c>
      <c r="F18094">
        <v>0.5</v>
      </c>
      <c r="G18094">
        <v>0.5</v>
      </c>
      <c r="I18094">
        <v>0</v>
      </c>
      <c r="J18094">
        <v>2</v>
      </c>
      <c r="L18094">
        <v>2</v>
      </c>
      <c r="N18094">
        <v>0</v>
      </c>
      <c r="P18094">
        <v>0</v>
      </c>
      <c r="Q18094">
        <v>0</v>
      </c>
      <c r="S18094">
        <v>0</v>
      </c>
    </row>
    <row r="18095" spans="1:19" x14ac:dyDescent="0.2">
      <c r="A18095" t="s">
        <v>37267</v>
      </c>
      <c r="B18095" t="s">
        <v>37480</v>
      </c>
      <c r="C18095" t="s">
        <v>35970</v>
      </c>
      <c r="D18095" t="s">
        <v>1000</v>
      </c>
      <c r="E18095" s="23">
        <v>44927</v>
      </c>
      <c r="F18095">
        <v>1.5</v>
      </c>
      <c r="G18095">
        <v>1.5</v>
      </c>
      <c r="I18095">
        <v>0</v>
      </c>
      <c r="J18095">
        <v>6</v>
      </c>
      <c r="L18095">
        <v>6</v>
      </c>
      <c r="N18095">
        <v>0</v>
      </c>
      <c r="P18095">
        <v>0</v>
      </c>
      <c r="Q18095">
        <v>0</v>
      </c>
      <c r="S18095">
        <v>0</v>
      </c>
    </row>
    <row r="18096" spans="1:19" x14ac:dyDescent="0.2">
      <c r="A18096" t="s">
        <v>37268</v>
      </c>
      <c r="B18096" t="s">
        <v>37481</v>
      </c>
      <c r="C18096" t="s">
        <v>35973</v>
      </c>
      <c r="D18096" t="s">
        <v>1000</v>
      </c>
      <c r="E18096" s="23">
        <v>44927</v>
      </c>
      <c r="F18096">
        <v>1</v>
      </c>
      <c r="G18096">
        <v>1</v>
      </c>
      <c r="I18096">
        <v>2</v>
      </c>
      <c r="J18096">
        <v>4</v>
      </c>
      <c r="L18096">
        <v>4</v>
      </c>
      <c r="N18096">
        <v>1</v>
      </c>
      <c r="P18096">
        <v>0</v>
      </c>
      <c r="Q18096">
        <v>0</v>
      </c>
      <c r="S18096">
        <v>1</v>
      </c>
    </row>
    <row r="18097" spans="1:19" x14ac:dyDescent="0.2">
      <c r="A18097" t="s">
        <v>37269</v>
      </c>
      <c r="B18097" t="s">
        <v>37482</v>
      </c>
      <c r="C18097" t="s">
        <v>35976</v>
      </c>
      <c r="D18097" t="s">
        <v>1000</v>
      </c>
      <c r="E18097" s="23">
        <v>44927</v>
      </c>
      <c r="F18097">
        <v>0.5</v>
      </c>
      <c r="G18097">
        <v>0.5</v>
      </c>
      <c r="I18097">
        <v>0</v>
      </c>
      <c r="J18097">
        <v>2</v>
      </c>
      <c r="L18097">
        <v>2</v>
      </c>
      <c r="N18097">
        <v>0</v>
      </c>
      <c r="P18097">
        <v>0</v>
      </c>
      <c r="Q18097">
        <v>0</v>
      </c>
      <c r="S18097">
        <v>0</v>
      </c>
    </row>
    <row r="18098" spans="1:19" x14ac:dyDescent="0.2">
      <c r="A18098" t="s">
        <v>37270</v>
      </c>
      <c r="B18098" t="s">
        <v>37483</v>
      </c>
      <c r="C18098" t="s">
        <v>35979</v>
      </c>
      <c r="D18098" t="s">
        <v>1000</v>
      </c>
      <c r="E18098" s="23">
        <v>44927</v>
      </c>
      <c r="F18098">
        <v>0.5</v>
      </c>
      <c r="G18098">
        <v>0.5</v>
      </c>
      <c r="I18098">
        <v>0</v>
      </c>
      <c r="J18098">
        <v>2</v>
      </c>
      <c r="L18098">
        <v>2</v>
      </c>
      <c r="N18098">
        <v>0</v>
      </c>
      <c r="P18098">
        <v>0</v>
      </c>
      <c r="Q18098">
        <v>0</v>
      </c>
      <c r="S18098">
        <v>0</v>
      </c>
    </row>
    <row r="18099" spans="1:19" x14ac:dyDescent="0.2">
      <c r="A18099" t="s">
        <v>37271</v>
      </c>
      <c r="B18099" t="s">
        <v>37484</v>
      </c>
      <c r="C18099" t="s">
        <v>228</v>
      </c>
      <c r="D18099" t="s">
        <v>1000</v>
      </c>
      <c r="E18099" s="23">
        <v>44927</v>
      </c>
      <c r="F18099">
        <v>0</v>
      </c>
      <c r="G18099">
        <v>0</v>
      </c>
      <c r="I18099">
        <v>0</v>
      </c>
      <c r="J18099">
        <v>0</v>
      </c>
      <c r="L18099">
        <v>0</v>
      </c>
      <c r="N18099">
        <v>0</v>
      </c>
      <c r="P18099">
        <v>0</v>
      </c>
      <c r="Q18099">
        <v>0</v>
      </c>
      <c r="S18099">
        <v>0</v>
      </c>
    </row>
    <row r="18100" spans="1:19" x14ac:dyDescent="0.2">
      <c r="A18100" t="s">
        <v>37272</v>
      </c>
      <c r="B18100" t="s">
        <v>37485</v>
      </c>
      <c r="C18100" t="s">
        <v>211</v>
      </c>
      <c r="D18100" t="s">
        <v>1000</v>
      </c>
      <c r="E18100" s="23">
        <v>44927</v>
      </c>
      <c r="F18100">
        <v>0</v>
      </c>
      <c r="G18100">
        <v>0</v>
      </c>
      <c r="I18100">
        <v>0</v>
      </c>
      <c r="J18100">
        <v>0</v>
      </c>
      <c r="L18100">
        <v>0</v>
      </c>
      <c r="N18100">
        <v>0</v>
      </c>
      <c r="P18100">
        <v>0</v>
      </c>
      <c r="Q18100">
        <v>0</v>
      </c>
      <c r="S18100">
        <v>0</v>
      </c>
    </row>
    <row r="18101" spans="1:19" x14ac:dyDescent="0.2">
      <c r="A18101" t="s">
        <v>37273</v>
      </c>
      <c r="B18101" t="s">
        <v>37486</v>
      </c>
      <c r="C18101" t="s">
        <v>213</v>
      </c>
      <c r="D18101" t="s">
        <v>1000</v>
      </c>
      <c r="E18101" s="23">
        <v>44927</v>
      </c>
      <c r="F18101">
        <v>0</v>
      </c>
      <c r="G18101">
        <v>0</v>
      </c>
      <c r="I18101">
        <v>0</v>
      </c>
      <c r="J18101">
        <v>0</v>
      </c>
      <c r="L18101">
        <v>0</v>
      </c>
      <c r="N18101">
        <v>0</v>
      </c>
      <c r="P18101">
        <v>0</v>
      </c>
      <c r="Q18101">
        <v>0</v>
      </c>
      <c r="S18101">
        <v>0</v>
      </c>
    </row>
    <row r="18102" spans="1:19" x14ac:dyDescent="0.2">
      <c r="A18102" t="s">
        <v>37274</v>
      </c>
      <c r="B18102" t="s">
        <v>37487</v>
      </c>
      <c r="C18102" t="s">
        <v>229</v>
      </c>
      <c r="D18102" t="s">
        <v>1000</v>
      </c>
      <c r="E18102" s="23">
        <v>44927</v>
      </c>
      <c r="F18102">
        <v>0</v>
      </c>
      <c r="G18102">
        <v>0</v>
      </c>
      <c r="I18102">
        <v>0</v>
      </c>
      <c r="J18102">
        <v>0</v>
      </c>
      <c r="L18102">
        <v>0</v>
      </c>
      <c r="N18102">
        <v>0</v>
      </c>
      <c r="P18102">
        <v>0</v>
      </c>
      <c r="Q18102">
        <v>0</v>
      </c>
      <c r="S18102">
        <v>0</v>
      </c>
    </row>
    <row r="18103" spans="1:19" x14ac:dyDescent="0.2">
      <c r="A18103" t="s">
        <v>37275</v>
      </c>
      <c r="B18103" t="s">
        <v>37488</v>
      </c>
      <c r="C18103" t="s">
        <v>1051</v>
      </c>
      <c r="D18103" t="s">
        <v>1000</v>
      </c>
      <c r="E18103" s="23">
        <v>44927</v>
      </c>
      <c r="F18103">
        <v>0</v>
      </c>
      <c r="G18103">
        <v>0</v>
      </c>
      <c r="I18103">
        <v>0</v>
      </c>
      <c r="J18103">
        <v>0</v>
      </c>
      <c r="L18103">
        <v>0</v>
      </c>
      <c r="N18103">
        <v>0</v>
      </c>
      <c r="P18103">
        <v>0</v>
      </c>
      <c r="Q18103">
        <v>0</v>
      </c>
      <c r="S18103">
        <v>0</v>
      </c>
    </row>
    <row r="18104" spans="1:19" x14ac:dyDescent="0.2">
      <c r="A18104" t="s">
        <v>37276</v>
      </c>
      <c r="B18104" t="s">
        <v>37489</v>
      </c>
      <c r="C18104" t="s">
        <v>1048</v>
      </c>
      <c r="D18104" t="s">
        <v>1000</v>
      </c>
      <c r="E18104" s="23">
        <v>44927</v>
      </c>
      <c r="F18104">
        <v>0</v>
      </c>
      <c r="G18104">
        <v>0</v>
      </c>
      <c r="I18104">
        <v>0</v>
      </c>
      <c r="J18104">
        <v>0</v>
      </c>
      <c r="L18104">
        <v>0</v>
      </c>
      <c r="N18104">
        <v>0</v>
      </c>
      <c r="P18104">
        <v>0</v>
      </c>
      <c r="Q18104">
        <v>0</v>
      </c>
      <c r="S18104">
        <v>0</v>
      </c>
    </row>
    <row r="18105" spans="1:19" x14ac:dyDescent="0.2">
      <c r="A18105" t="s">
        <v>37277</v>
      </c>
      <c r="B18105" t="s">
        <v>37490</v>
      </c>
      <c r="C18105" t="s">
        <v>1047</v>
      </c>
      <c r="D18105" t="s">
        <v>1000</v>
      </c>
      <c r="E18105" s="23">
        <v>44927</v>
      </c>
      <c r="F18105">
        <v>2.5</v>
      </c>
      <c r="G18105">
        <v>3</v>
      </c>
      <c r="I18105">
        <v>9</v>
      </c>
      <c r="J18105">
        <v>14</v>
      </c>
      <c r="L18105">
        <v>15</v>
      </c>
      <c r="N18105">
        <v>9</v>
      </c>
      <c r="P18105">
        <v>2</v>
      </c>
      <c r="Q18105">
        <v>2</v>
      </c>
      <c r="S18105">
        <v>0</v>
      </c>
    </row>
    <row r="18106" spans="1:19" x14ac:dyDescent="0.2">
      <c r="A18106" t="s">
        <v>37278</v>
      </c>
      <c r="B18106" t="s">
        <v>37491</v>
      </c>
      <c r="C18106" t="s">
        <v>1050</v>
      </c>
      <c r="D18106" t="s">
        <v>1001</v>
      </c>
      <c r="E18106" s="23">
        <v>44927</v>
      </c>
      <c r="F18106">
        <v>0</v>
      </c>
      <c r="G18106">
        <v>0</v>
      </c>
      <c r="I18106">
        <v>0</v>
      </c>
      <c r="J18106">
        <v>0</v>
      </c>
      <c r="L18106">
        <v>0</v>
      </c>
      <c r="N18106">
        <v>0</v>
      </c>
      <c r="P18106">
        <v>0</v>
      </c>
      <c r="Q18106">
        <v>0</v>
      </c>
      <c r="S18106">
        <v>0</v>
      </c>
    </row>
    <row r="18107" spans="1:19" x14ac:dyDescent="0.2">
      <c r="A18107" t="s">
        <v>37279</v>
      </c>
      <c r="B18107" t="s">
        <v>37492</v>
      </c>
      <c r="C18107" t="s">
        <v>1050</v>
      </c>
      <c r="D18107" t="s">
        <v>1000</v>
      </c>
      <c r="E18107" s="23">
        <v>44927</v>
      </c>
      <c r="F18107">
        <v>0</v>
      </c>
      <c r="G18107">
        <v>0</v>
      </c>
      <c r="I18107">
        <v>0</v>
      </c>
      <c r="J18107">
        <v>0</v>
      </c>
      <c r="L18107">
        <v>0</v>
      </c>
      <c r="N18107">
        <v>0</v>
      </c>
      <c r="P18107">
        <v>0</v>
      </c>
      <c r="Q18107">
        <v>0</v>
      </c>
      <c r="S18107">
        <v>0</v>
      </c>
    </row>
    <row r="18108" spans="1:19" x14ac:dyDescent="0.2">
      <c r="A18108" t="s">
        <v>37280</v>
      </c>
      <c r="B18108" t="s">
        <v>37493</v>
      </c>
      <c r="C18108" t="s">
        <v>1049</v>
      </c>
      <c r="D18108" t="s">
        <v>1001</v>
      </c>
      <c r="E18108" s="23">
        <v>44927</v>
      </c>
      <c r="F18108">
        <v>0</v>
      </c>
      <c r="G18108">
        <v>0</v>
      </c>
      <c r="I18108">
        <v>0</v>
      </c>
      <c r="J18108">
        <v>0</v>
      </c>
      <c r="L18108">
        <v>0</v>
      </c>
      <c r="N18108">
        <v>0</v>
      </c>
      <c r="P18108">
        <v>0</v>
      </c>
      <c r="Q18108">
        <v>0</v>
      </c>
      <c r="S18108">
        <v>0</v>
      </c>
    </row>
    <row r="18109" spans="1:19" x14ac:dyDescent="0.2">
      <c r="A18109" t="s">
        <v>37281</v>
      </c>
      <c r="B18109" t="s">
        <v>37494</v>
      </c>
      <c r="C18109" t="s">
        <v>1048</v>
      </c>
      <c r="D18109" t="s">
        <v>1001</v>
      </c>
      <c r="E18109" s="23">
        <v>44927</v>
      </c>
      <c r="F18109">
        <v>0</v>
      </c>
      <c r="G18109">
        <v>0</v>
      </c>
      <c r="I18109">
        <v>0</v>
      </c>
      <c r="J18109">
        <v>0</v>
      </c>
      <c r="L18109">
        <v>0</v>
      </c>
      <c r="N18109">
        <v>0</v>
      </c>
      <c r="P18109">
        <v>0</v>
      </c>
      <c r="Q18109">
        <v>0</v>
      </c>
      <c r="S18109">
        <v>0</v>
      </c>
    </row>
    <row r="18110" spans="1:19" x14ac:dyDescent="0.2">
      <c r="A18110" t="s">
        <v>37276</v>
      </c>
      <c r="B18110" t="s">
        <v>37489</v>
      </c>
      <c r="C18110" t="s">
        <v>1048</v>
      </c>
      <c r="D18110" t="s">
        <v>1000</v>
      </c>
      <c r="E18110" s="23">
        <v>44927</v>
      </c>
      <c r="F18110">
        <v>1</v>
      </c>
      <c r="G18110">
        <v>1</v>
      </c>
      <c r="I18110">
        <v>6</v>
      </c>
      <c r="J18110">
        <v>6</v>
      </c>
      <c r="L18110">
        <v>6</v>
      </c>
      <c r="N18110">
        <v>6</v>
      </c>
      <c r="P18110">
        <v>0</v>
      </c>
      <c r="Q18110">
        <v>0</v>
      </c>
      <c r="S18110">
        <v>0</v>
      </c>
    </row>
    <row r="18111" spans="1:19" x14ac:dyDescent="0.2">
      <c r="A18111" t="s">
        <v>37282</v>
      </c>
      <c r="B18111" t="s">
        <v>37495</v>
      </c>
      <c r="C18111" t="s">
        <v>1047</v>
      </c>
      <c r="D18111" t="s">
        <v>1001</v>
      </c>
      <c r="E18111" s="23">
        <v>44927</v>
      </c>
      <c r="F18111">
        <v>0</v>
      </c>
      <c r="G18111">
        <v>0</v>
      </c>
      <c r="I18111">
        <v>0</v>
      </c>
      <c r="J18111">
        <v>0</v>
      </c>
      <c r="L18111">
        <v>0</v>
      </c>
      <c r="N18111">
        <v>0</v>
      </c>
      <c r="P18111">
        <v>0</v>
      </c>
      <c r="Q18111">
        <v>0</v>
      </c>
      <c r="S18111">
        <v>0</v>
      </c>
    </row>
    <row r="18112" spans="1:19" x14ac:dyDescent="0.2">
      <c r="A18112" t="s">
        <v>37283</v>
      </c>
      <c r="B18112" t="s">
        <v>37496</v>
      </c>
      <c r="C18112" t="s">
        <v>25343</v>
      </c>
      <c r="D18112" t="s">
        <v>1001</v>
      </c>
      <c r="E18112" s="23">
        <v>44927</v>
      </c>
      <c r="F18112">
        <v>0</v>
      </c>
      <c r="G18112">
        <v>0</v>
      </c>
      <c r="I18112">
        <v>0</v>
      </c>
      <c r="J18112">
        <v>0</v>
      </c>
      <c r="L18112">
        <v>0</v>
      </c>
      <c r="N18112">
        <v>0</v>
      </c>
      <c r="P18112">
        <v>0</v>
      </c>
      <c r="Q18112">
        <v>0</v>
      </c>
      <c r="S18112">
        <v>0</v>
      </c>
    </row>
    <row r="18113" spans="1:19" x14ac:dyDescent="0.2">
      <c r="A18113" t="s">
        <v>37284</v>
      </c>
      <c r="B18113" t="s">
        <v>37497</v>
      </c>
      <c r="C18113" t="s">
        <v>25343</v>
      </c>
      <c r="D18113" t="s">
        <v>1000</v>
      </c>
      <c r="E18113" s="23">
        <v>44927</v>
      </c>
      <c r="F18113">
        <v>0</v>
      </c>
      <c r="G18113">
        <v>0</v>
      </c>
      <c r="I18113">
        <v>0</v>
      </c>
      <c r="J18113">
        <v>0</v>
      </c>
      <c r="L18113">
        <v>0</v>
      </c>
      <c r="N18113">
        <v>0</v>
      </c>
      <c r="P18113">
        <v>0</v>
      </c>
      <c r="Q18113">
        <v>0</v>
      </c>
      <c r="S18113">
        <v>0</v>
      </c>
    </row>
    <row r="18114" spans="1:19" x14ac:dyDescent="0.2">
      <c r="A18114" t="s">
        <v>37285</v>
      </c>
      <c r="B18114" t="s">
        <v>37498</v>
      </c>
      <c r="C18114" t="s">
        <v>25698</v>
      </c>
      <c r="D18114" t="s">
        <v>1000</v>
      </c>
      <c r="E18114" s="23">
        <v>44927</v>
      </c>
      <c r="F18114">
        <v>2</v>
      </c>
      <c r="G18114">
        <v>2</v>
      </c>
      <c r="I18114">
        <v>4</v>
      </c>
      <c r="J18114">
        <v>12</v>
      </c>
      <c r="L18114">
        <v>11</v>
      </c>
      <c r="N18114">
        <v>1</v>
      </c>
      <c r="P18114">
        <v>4</v>
      </c>
      <c r="Q18114">
        <v>4</v>
      </c>
      <c r="S18114">
        <v>3</v>
      </c>
    </row>
    <row r="18115" spans="1:19" x14ac:dyDescent="0.2">
      <c r="A18115" t="s">
        <v>37286</v>
      </c>
      <c r="B18115" t="s">
        <v>37499</v>
      </c>
      <c r="C18115" t="s">
        <v>959</v>
      </c>
      <c r="D18115" t="s">
        <v>1000</v>
      </c>
      <c r="E18115" s="23">
        <v>44927</v>
      </c>
      <c r="F18115">
        <v>0</v>
      </c>
      <c r="G18115">
        <v>0</v>
      </c>
      <c r="I18115">
        <v>0</v>
      </c>
      <c r="J18115">
        <v>0</v>
      </c>
      <c r="L18115">
        <v>0</v>
      </c>
      <c r="N18115">
        <v>0</v>
      </c>
      <c r="P18115">
        <v>0</v>
      </c>
      <c r="Q18115">
        <v>0</v>
      </c>
      <c r="S18115">
        <v>0</v>
      </c>
    </row>
    <row r="18116" spans="1:19" x14ac:dyDescent="0.2">
      <c r="A18116" t="s">
        <v>37287</v>
      </c>
      <c r="B18116" t="s">
        <v>37500</v>
      </c>
      <c r="C18116" t="s">
        <v>205</v>
      </c>
      <c r="D18116" t="s">
        <v>1000</v>
      </c>
      <c r="E18116" s="23">
        <v>44927</v>
      </c>
      <c r="F18116">
        <v>0</v>
      </c>
      <c r="G18116">
        <v>0</v>
      </c>
      <c r="I18116">
        <v>0</v>
      </c>
      <c r="J18116">
        <v>0</v>
      </c>
      <c r="L18116">
        <v>0</v>
      </c>
      <c r="N18116">
        <v>0</v>
      </c>
      <c r="P18116">
        <v>0</v>
      </c>
      <c r="Q18116">
        <v>0</v>
      </c>
      <c r="S18116">
        <v>0</v>
      </c>
    </row>
    <row r="18117" spans="1:19" x14ac:dyDescent="0.2">
      <c r="A18117" t="s">
        <v>37288</v>
      </c>
      <c r="B18117" t="s">
        <v>37501</v>
      </c>
      <c r="C18117" t="s">
        <v>384</v>
      </c>
      <c r="D18117" t="s">
        <v>1000</v>
      </c>
      <c r="E18117" s="23">
        <v>44927</v>
      </c>
      <c r="F18117">
        <v>0</v>
      </c>
      <c r="G18117">
        <v>0</v>
      </c>
      <c r="I18117">
        <v>0</v>
      </c>
      <c r="J18117">
        <v>0</v>
      </c>
      <c r="L18117">
        <v>0</v>
      </c>
      <c r="N18117">
        <v>0</v>
      </c>
      <c r="P18117">
        <v>0</v>
      </c>
      <c r="Q18117">
        <v>0</v>
      </c>
      <c r="S18117">
        <v>0</v>
      </c>
    </row>
    <row r="18118" spans="1:19" x14ac:dyDescent="0.2">
      <c r="A18118" t="s">
        <v>37289</v>
      </c>
      <c r="B18118" t="s">
        <v>37502</v>
      </c>
      <c r="C18118" t="s">
        <v>210</v>
      </c>
      <c r="D18118" t="s">
        <v>1000</v>
      </c>
      <c r="E18118" s="23">
        <v>44927</v>
      </c>
      <c r="F18118">
        <v>0</v>
      </c>
      <c r="G18118">
        <v>0</v>
      </c>
      <c r="I18118">
        <v>0</v>
      </c>
      <c r="J18118">
        <v>0</v>
      </c>
      <c r="L18118">
        <v>0</v>
      </c>
      <c r="N18118">
        <v>0</v>
      </c>
      <c r="P18118">
        <v>0</v>
      </c>
      <c r="Q18118">
        <v>0</v>
      </c>
      <c r="S18118">
        <v>0</v>
      </c>
    </row>
    <row r="18119" spans="1:19" x14ac:dyDescent="0.2">
      <c r="A18119" t="s">
        <v>37290</v>
      </c>
      <c r="B18119" t="s">
        <v>37503</v>
      </c>
      <c r="C18119" t="s">
        <v>215</v>
      </c>
      <c r="D18119" t="s">
        <v>1000</v>
      </c>
      <c r="E18119" s="23">
        <v>44927</v>
      </c>
      <c r="F18119">
        <v>5</v>
      </c>
      <c r="G18119">
        <v>6</v>
      </c>
      <c r="I18119">
        <v>22</v>
      </c>
      <c r="J18119">
        <v>30</v>
      </c>
      <c r="L18119">
        <v>35</v>
      </c>
      <c r="N18119">
        <v>18</v>
      </c>
      <c r="P18119">
        <v>2</v>
      </c>
      <c r="Q18119">
        <v>4</v>
      </c>
      <c r="S18119">
        <v>4</v>
      </c>
    </row>
    <row r="18120" spans="1:19" x14ac:dyDescent="0.2">
      <c r="A18120" t="s">
        <v>37291</v>
      </c>
      <c r="B18120" t="s">
        <v>37504</v>
      </c>
      <c r="C18120" t="s">
        <v>960</v>
      </c>
      <c r="D18120" t="s">
        <v>1000</v>
      </c>
      <c r="E18120" s="23">
        <v>44927</v>
      </c>
      <c r="F18120">
        <v>0</v>
      </c>
      <c r="G18120">
        <v>0</v>
      </c>
      <c r="I18120">
        <v>0</v>
      </c>
      <c r="J18120">
        <v>0</v>
      </c>
      <c r="L18120">
        <v>0</v>
      </c>
      <c r="N18120">
        <v>0</v>
      </c>
      <c r="P18120">
        <v>0</v>
      </c>
      <c r="Q18120">
        <v>0</v>
      </c>
      <c r="S18120">
        <v>0</v>
      </c>
    </row>
    <row r="18121" spans="1:19" x14ac:dyDescent="0.2">
      <c r="A18121" t="s">
        <v>37292</v>
      </c>
      <c r="B18121" t="s">
        <v>37505</v>
      </c>
      <c r="C18121" t="s">
        <v>961</v>
      </c>
      <c r="D18121" t="s">
        <v>1000</v>
      </c>
      <c r="E18121" s="23">
        <v>44927</v>
      </c>
      <c r="F18121">
        <v>2</v>
      </c>
      <c r="G18121">
        <v>4</v>
      </c>
      <c r="I18121">
        <v>9</v>
      </c>
      <c r="J18121">
        <v>10</v>
      </c>
      <c r="L18121">
        <v>20</v>
      </c>
      <c r="N18121">
        <v>6</v>
      </c>
      <c r="P18121">
        <v>2</v>
      </c>
      <c r="Q18121">
        <v>2</v>
      </c>
      <c r="S18121">
        <v>3</v>
      </c>
    </row>
    <row r="18122" spans="1:19" x14ac:dyDescent="0.2">
      <c r="A18122" t="s">
        <v>37293</v>
      </c>
      <c r="B18122" t="s">
        <v>37506</v>
      </c>
      <c r="C18122" t="s">
        <v>221</v>
      </c>
      <c r="D18122" t="s">
        <v>1000</v>
      </c>
      <c r="E18122" s="23">
        <v>44927</v>
      </c>
      <c r="F18122">
        <v>0</v>
      </c>
      <c r="G18122">
        <v>0</v>
      </c>
      <c r="I18122">
        <v>0</v>
      </c>
      <c r="J18122">
        <v>0</v>
      </c>
      <c r="L18122">
        <v>0</v>
      </c>
      <c r="N18122">
        <v>0</v>
      </c>
      <c r="P18122">
        <v>0</v>
      </c>
      <c r="Q18122">
        <v>0</v>
      </c>
      <c r="S18122">
        <v>0</v>
      </c>
    </row>
    <row r="18123" spans="1:19" x14ac:dyDescent="0.2">
      <c r="A18123" t="s">
        <v>37294</v>
      </c>
      <c r="B18123" t="s">
        <v>37507</v>
      </c>
      <c r="C18123" t="s">
        <v>222</v>
      </c>
      <c r="D18123" t="s">
        <v>1000</v>
      </c>
      <c r="E18123" s="23">
        <v>44927</v>
      </c>
      <c r="F18123">
        <v>0</v>
      </c>
      <c r="G18123">
        <v>0</v>
      </c>
      <c r="I18123">
        <v>0</v>
      </c>
      <c r="J18123">
        <v>0</v>
      </c>
      <c r="L18123">
        <v>0</v>
      </c>
      <c r="N18123">
        <v>0</v>
      </c>
      <c r="P18123">
        <v>0</v>
      </c>
      <c r="Q18123">
        <v>0</v>
      </c>
      <c r="S18123">
        <v>0</v>
      </c>
    </row>
    <row r="18124" spans="1:19" x14ac:dyDescent="0.2">
      <c r="A18124" t="s">
        <v>37295</v>
      </c>
      <c r="B18124" t="s">
        <v>37508</v>
      </c>
      <c r="C18124" t="s">
        <v>1052</v>
      </c>
      <c r="D18124" t="s">
        <v>1000</v>
      </c>
      <c r="E18124" s="23">
        <v>44927</v>
      </c>
      <c r="F18124">
        <v>2</v>
      </c>
      <c r="G18124">
        <v>2</v>
      </c>
      <c r="I18124">
        <v>6</v>
      </c>
      <c r="J18124">
        <v>11</v>
      </c>
      <c r="L18124">
        <v>11</v>
      </c>
      <c r="N18124">
        <v>5</v>
      </c>
      <c r="P18124">
        <v>0</v>
      </c>
      <c r="Q18124">
        <v>0</v>
      </c>
      <c r="S18124">
        <v>1</v>
      </c>
    </row>
    <row r="18125" spans="1:19" x14ac:dyDescent="0.2">
      <c r="A18125" t="s">
        <v>37296</v>
      </c>
      <c r="B18125" t="s">
        <v>37509</v>
      </c>
      <c r="C18125" t="s">
        <v>1053</v>
      </c>
      <c r="D18125" t="s">
        <v>1000</v>
      </c>
      <c r="E18125" s="23">
        <v>44927</v>
      </c>
      <c r="F18125">
        <v>1.5</v>
      </c>
      <c r="G18125">
        <v>1.5</v>
      </c>
      <c r="I18125">
        <v>1</v>
      </c>
      <c r="J18125">
        <v>7</v>
      </c>
      <c r="L18125">
        <v>7</v>
      </c>
      <c r="N18125">
        <v>1</v>
      </c>
      <c r="P18125">
        <v>0</v>
      </c>
      <c r="Q18125">
        <v>0</v>
      </c>
      <c r="S18125">
        <v>0</v>
      </c>
    </row>
    <row r="18126" spans="1:19" x14ac:dyDescent="0.2">
      <c r="A18126" t="s">
        <v>37297</v>
      </c>
      <c r="B18126" t="s">
        <v>37510</v>
      </c>
      <c r="C18126" t="s">
        <v>1052</v>
      </c>
      <c r="D18126" t="s">
        <v>1001</v>
      </c>
      <c r="E18126" s="23">
        <v>44927</v>
      </c>
      <c r="F18126">
        <v>0</v>
      </c>
      <c r="G18126">
        <v>0</v>
      </c>
      <c r="I18126">
        <v>0</v>
      </c>
      <c r="J18126">
        <v>0</v>
      </c>
      <c r="L18126">
        <v>0</v>
      </c>
      <c r="N18126">
        <v>0</v>
      </c>
      <c r="P18126">
        <v>0</v>
      </c>
      <c r="Q18126">
        <v>0</v>
      </c>
      <c r="S18126">
        <v>0</v>
      </c>
    </row>
    <row r="18127" spans="1:19" x14ac:dyDescent="0.2">
      <c r="A18127" t="s">
        <v>37298</v>
      </c>
      <c r="B18127" t="s">
        <v>37511</v>
      </c>
      <c r="C18127" t="s">
        <v>1053</v>
      </c>
      <c r="D18127" t="s">
        <v>1001</v>
      </c>
      <c r="E18127" s="23">
        <v>44927</v>
      </c>
      <c r="F18127">
        <v>0</v>
      </c>
      <c r="G18127">
        <v>0</v>
      </c>
      <c r="I18127">
        <v>0</v>
      </c>
      <c r="J18127">
        <v>0</v>
      </c>
      <c r="L18127">
        <v>0</v>
      </c>
      <c r="N18127">
        <v>0</v>
      </c>
      <c r="P18127">
        <v>0</v>
      </c>
      <c r="Q18127">
        <v>0</v>
      </c>
      <c r="S18127">
        <v>0</v>
      </c>
    </row>
    <row r="18128" spans="1:19" x14ac:dyDescent="0.2">
      <c r="A18128" t="s">
        <v>37299</v>
      </c>
      <c r="B18128" t="s">
        <v>37512</v>
      </c>
      <c r="C18128" t="s">
        <v>1054</v>
      </c>
      <c r="D18128" t="s">
        <v>1001</v>
      </c>
      <c r="E18128" s="23">
        <v>44927</v>
      </c>
      <c r="F18128">
        <v>0</v>
      </c>
      <c r="G18128">
        <v>0</v>
      </c>
      <c r="I18128">
        <v>0</v>
      </c>
      <c r="J18128">
        <v>0</v>
      </c>
      <c r="L18128">
        <v>0</v>
      </c>
      <c r="N18128">
        <v>0</v>
      </c>
      <c r="P18128">
        <v>0</v>
      </c>
      <c r="Q18128">
        <v>0</v>
      </c>
      <c r="S18128">
        <v>0</v>
      </c>
    </row>
    <row r="18129" spans="1:19" x14ac:dyDescent="0.2">
      <c r="A18129" t="s">
        <v>37300</v>
      </c>
      <c r="B18129" t="s">
        <v>37513</v>
      </c>
      <c r="C18129" t="s">
        <v>1054</v>
      </c>
      <c r="D18129" t="s">
        <v>1000</v>
      </c>
      <c r="E18129" s="23">
        <v>44927</v>
      </c>
      <c r="F18129">
        <v>0</v>
      </c>
      <c r="G18129">
        <v>0</v>
      </c>
      <c r="I18129">
        <v>0</v>
      </c>
      <c r="J18129">
        <v>0</v>
      </c>
      <c r="L18129">
        <v>0</v>
      </c>
      <c r="N18129">
        <v>0</v>
      </c>
      <c r="P18129">
        <v>0</v>
      </c>
      <c r="Q18129">
        <v>0</v>
      </c>
      <c r="S18129">
        <v>0</v>
      </c>
    </row>
    <row r="18130" spans="1:19" x14ac:dyDescent="0.2">
      <c r="A18130" t="s">
        <v>37301</v>
      </c>
      <c r="B18130" t="s">
        <v>37514</v>
      </c>
      <c r="C18130" t="s">
        <v>25359</v>
      </c>
      <c r="D18130" t="s">
        <v>1001</v>
      </c>
      <c r="E18130" s="23">
        <v>44927</v>
      </c>
      <c r="F18130">
        <v>0</v>
      </c>
      <c r="G18130">
        <v>0</v>
      </c>
      <c r="I18130">
        <v>0</v>
      </c>
      <c r="J18130">
        <v>0</v>
      </c>
      <c r="L18130">
        <v>0</v>
      </c>
      <c r="N18130">
        <v>0</v>
      </c>
      <c r="P18130">
        <v>0</v>
      </c>
      <c r="Q18130">
        <v>0</v>
      </c>
      <c r="S18130">
        <v>0</v>
      </c>
    </row>
    <row r="18131" spans="1:19" x14ac:dyDescent="0.2">
      <c r="A18131" t="s">
        <v>37302</v>
      </c>
      <c r="B18131" t="s">
        <v>37515</v>
      </c>
      <c r="C18131" t="s">
        <v>25359</v>
      </c>
      <c r="D18131" t="s">
        <v>1000</v>
      </c>
      <c r="E18131" s="23">
        <v>44927</v>
      </c>
      <c r="F18131">
        <v>0</v>
      </c>
      <c r="G18131">
        <v>0</v>
      </c>
      <c r="I18131">
        <v>0</v>
      </c>
      <c r="J18131">
        <v>0</v>
      </c>
      <c r="L18131">
        <v>0</v>
      </c>
      <c r="N18131">
        <v>0</v>
      </c>
      <c r="P18131">
        <v>0</v>
      </c>
      <c r="Q18131">
        <v>0</v>
      </c>
      <c r="S18131">
        <v>0</v>
      </c>
    </row>
    <row r="18132" spans="1:19" x14ac:dyDescent="0.2">
      <c r="A18132" t="s">
        <v>37303</v>
      </c>
      <c r="B18132" t="s">
        <v>37516</v>
      </c>
      <c r="C18132" t="s">
        <v>36046</v>
      </c>
      <c r="D18132" t="s">
        <v>1000</v>
      </c>
      <c r="E18132" s="23">
        <v>44927</v>
      </c>
      <c r="F18132">
        <v>2</v>
      </c>
      <c r="G18132">
        <v>2</v>
      </c>
      <c r="I18132">
        <v>1</v>
      </c>
      <c r="J18132">
        <v>11</v>
      </c>
      <c r="L18132">
        <v>11</v>
      </c>
      <c r="N18132">
        <v>1</v>
      </c>
      <c r="P18132">
        <v>0</v>
      </c>
      <c r="Q18132">
        <v>0</v>
      </c>
      <c r="S18132">
        <v>0</v>
      </c>
    </row>
    <row r="18133" spans="1:19" x14ac:dyDescent="0.2">
      <c r="A18133" t="s">
        <v>37304</v>
      </c>
      <c r="B18133" t="s">
        <v>37517</v>
      </c>
      <c r="C18133" t="s">
        <v>36049</v>
      </c>
      <c r="D18133" t="s">
        <v>1000</v>
      </c>
      <c r="E18133" s="23">
        <v>44927</v>
      </c>
      <c r="F18133">
        <v>1.5</v>
      </c>
      <c r="G18133">
        <v>1.5</v>
      </c>
      <c r="I18133">
        <v>3</v>
      </c>
      <c r="J18133">
        <v>7</v>
      </c>
      <c r="L18133">
        <v>7</v>
      </c>
      <c r="N18133">
        <v>1</v>
      </c>
      <c r="P18133">
        <v>0</v>
      </c>
      <c r="Q18133">
        <v>0</v>
      </c>
      <c r="S18133">
        <v>2</v>
      </c>
    </row>
    <row r="18134" spans="1:19" x14ac:dyDescent="0.2">
      <c r="A18134" t="s">
        <v>37305</v>
      </c>
      <c r="B18134" t="s">
        <v>37518</v>
      </c>
      <c r="C18134" t="s">
        <v>200</v>
      </c>
      <c r="D18134" t="s">
        <v>1000</v>
      </c>
      <c r="E18134" s="23">
        <v>44927</v>
      </c>
      <c r="F18134">
        <v>0</v>
      </c>
      <c r="G18134">
        <v>0</v>
      </c>
      <c r="I18134">
        <v>0</v>
      </c>
      <c r="J18134">
        <v>0</v>
      </c>
      <c r="L18134">
        <v>0</v>
      </c>
      <c r="N18134">
        <v>0</v>
      </c>
      <c r="P18134">
        <v>0</v>
      </c>
      <c r="Q18134">
        <v>0</v>
      </c>
      <c r="S18134">
        <v>0</v>
      </c>
    </row>
    <row r="18135" spans="1:19" x14ac:dyDescent="0.2">
      <c r="A18135" t="s">
        <v>37306</v>
      </c>
      <c r="B18135" t="s">
        <v>37519</v>
      </c>
      <c r="C18135" t="s">
        <v>204</v>
      </c>
      <c r="D18135" t="s">
        <v>1000</v>
      </c>
      <c r="E18135" s="23">
        <v>44927</v>
      </c>
      <c r="F18135">
        <v>0</v>
      </c>
      <c r="G18135">
        <v>0</v>
      </c>
      <c r="I18135">
        <v>0</v>
      </c>
      <c r="J18135">
        <v>0</v>
      </c>
      <c r="L18135">
        <v>0</v>
      </c>
      <c r="N18135">
        <v>0</v>
      </c>
      <c r="P18135">
        <v>0</v>
      </c>
      <c r="Q18135">
        <v>0</v>
      </c>
      <c r="S18135">
        <v>0</v>
      </c>
    </row>
    <row r="18136" spans="1:19" x14ac:dyDescent="0.2">
      <c r="A18136" t="s">
        <v>37307</v>
      </c>
      <c r="B18136" t="s">
        <v>37520</v>
      </c>
      <c r="C18136" t="s">
        <v>385</v>
      </c>
      <c r="D18136" t="s">
        <v>1000</v>
      </c>
      <c r="E18136" s="23">
        <v>44927</v>
      </c>
      <c r="F18136">
        <v>0</v>
      </c>
      <c r="G18136">
        <v>0</v>
      </c>
      <c r="I18136">
        <v>0</v>
      </c>
      <c r="J18136">
        <v>0</v>
      </c>
      <c r="L18136">
        <v>0</v>
      </c>
      <c r="N18136">
        <v>0</v>
      </c>
      <c r="P18136">
        <v>0</v>
      </c>
      <c r="Q18136">
        <v>0</v>
      </c>
      <c r="S18136">
        <v>0</v>
      </c>
    </row>
    <row r="18137" spans="1:19" x14ac:dyDescent="0.2">
      <c r="A18137" t="s">
        <v>37308</v>
      </c>
      <c r="B18137" t="s">
        <v>37521</v>
      </c>
      <c r="C18137" t="s">
        <v>208</v>
      </c>
      <c r="D18137" t="s">
        <v>1000</v>
      </c>
      <c r="E18137" s="23">
        <v>44927</v>
      </c>
      <c r="F18137">
        <v>4.5</v>
      </c>
      <c r="G18137">
        <v>4.5</v>
      </c>
      <c r="I18137">
        <v>10</v>
      </c>
      <c r="J18137">
        <v>24</v>
      </c>
      <c r="L18137">
        <v>24</v>
      </c>
      <c r="N18137">
        <v>10</v>
      </c>
      <c r="P18137">
        <v>3</v>
      </c>
      <c r="Q18137">
        <v>4</v>
      </c>
      <c r="S18137">
        <v>0</v>
      </c>
    </row>
    <row r="18138" spans="1:19" x14ac:dyDescent="0.2">
      <c r="A18138" t="s">
        <v>37309</v>
      </c>
      <c r="B18138" t="s">
        <v>37522</v>
      </c>
      <c r="C18138" t="s">
        <v>900</v>
      </c>
      <c r="D18138" t="s">
        <v>1000</v>
      </c>
      <c r="E18138" s="23">
        <v>44927</v>
      </c>
      <c r="F18138">
        <v>1</v>
      </c>
      <c r="G18138">
        <v>1.5</v>
      </c>
      <c r="I18138">
        <v>4</v>
      </c>
      <c r="J18138">
        <v>6</v>
      </c>
      <c r="L18138">
        <v>9</v>
      </c>
      <c r="N18138">
        <v>4</v>
      </c>
      <c r="P18138">
        <v>0</v>
      </c>
      <c r="Q18138">
        <v>0</v>
      </c>
      <c r="S18138">
        <v>0</v>
      </c>
    </row>
    <row r="18139" spans="1:19" x14ac:dyDescent="0.2">
      <c r="A18139" t="s">
        <v>37310</v>
      </c>
      <c r="B18139" t="s">
        <v>37523</v>
      </c>
      <c r="C18139" t="s">
        <v>905</v>
      </c>
      <c r="D18139" t="s">
        <v>1000</v>
      </c>
      <c r="E18139" s="23">
        <v>44927</v>
      </c>
      <c r="F18139">
        <v>0</v>
      </c>
      <c r="G18139">
        <v>0</v>
      </c>
      <c r="I18139">
        <v>0</v>
      </c>
      <c r="J18139">
        <v>0</v>
      </c>
      <c r="L18139">
        <v>0</v>
      </c>
      <c r="N18139">
        <v>0</v>
      </c>
      <c r="P18139">
        <v>0</v>
      </c>
      <c r="Q18139">
        <v>0</v>
      </c>
      <c r="S18139">
        <v>0</v>
      </c>
    </row>
    <row r="18140" spans="1:19" x14ac:dyDescent="0.2">
      <c r="A18140" t="s">
        <v>37311</v>
      </c>
      <c r="B18140" t="s">
        <v>37524</v>
      </c>
      <c r="C18140" t="s">
        <v>316</v>
      </c>
      <c r="D18140" t="s">
        <v>1000</v>
      </c>
      <c r="E18140" s="23">
        <v>44927</v>
      </c>
      <c r="F18140">
        <v>2.5</v>
      </c>
      <c r="G18140">
        <v>4</v>
      </c>
      <c r="I18140">
        <v>7</v>
      </c>
      <c r="J18140">
        <v>13</v>
      </c>
      <c r="L18140">
        <v>22</v>
      </c>
      <c r="N18140">
        <v>7</v>
      </c>
      <c r="P18140">
        <v>0</v>
      </c>
      <c r="Q18140">
        <v>0</v>
      </c>
      <c r="S18140">
        <v>0</v>
      </c>
    </row>
    <row r="18141" spans="1:19" x14ac:dyDescent="0.2">
      <c r="A18141" t="s">
        <v>37312</v>
      </c>
      <c r="B18141" t="s">
        <v>37525</v>
      </c>
      <c r="C18141" t="s">
        <v>218</v>
      </c>
      <c r="D18141" t="s">
        <v>1000</v>
      </c>
      <c r="E18141" s="23">
        <v>44927</v>
      </c>
      <c r="F18141">
        <v>0</v>
      </c>
      <c r="G18141">
        <v>0</v>
      </c>
      <c r="I18141">
        <v>0</v>
      </c>
      <c r="J18141">
        <v>0</v>
      </c>
      <c r="L18141">
        <v>0</v>
      </c>
      <c r="N18141">
        <v>0</v>
      </c>
      <c r="P18141">
        <v>0</v>
      </c>
      <c r="Q18141">
        <v>0</v>
      </c>
      <c r="S18141">
        <v>0</v>
      </c>
    </row>
    <row r="18142" spans="1:19" x14ac:dyDescent="0.2">
      <c r="A18142" t="s">
        <v>37313</v>
      </c>
      <c r="B18142" t="s">
        <v>37526</v>
      </c>
      <c r="C18142" t="s">
        <v>202</v>
      </c>
      <c r="D18142" t="s">
        <v>1000</v>
      </c>
      <c r="E18142" s="23">
        <v>44927</v>
      </c>
      <c r="F18142">
        <v>3.5</v>
      </c>
      <c r="G18142">
        <v>5.5</v>
      </c>
      <c r="I18142">
        <v>38</v>
      </c>
      <c r="J18142">
        <v>36</v>
      </c>
      <c r="L18142">
        <v>58</v>
      </c>
      <c r="N18142">
        <v>38</v>
      </c>
      <c r="P18142">
        <v>0</v>
      </c>
      <c r="Q18142">
        <v>3</v>
      </c>
      <c r="S18142">
        <v>0</v>
      </c>
    </row>
    <row r="18143" spans="1:19" x14ac:dyDescent="0.2">
      <c r="A18143" t="s">
        <v>37314</v>
      </c>
      <c r="B18143" t="s">
        <v>37527</v>
      </c>
      <c r="C18143" t="s">
        <v>347</v>
      </c>
      <c r="D18143" t="s">
        <v>1000</v>
      </c>
      <c r="E18143" s="23">
        <v>44927</v>
      </c>
      <c r="F18143">
        <v>0</v>
      </c>
      <c r="G18143">
        <v>0</v>
      </c>
      <c r="I18143">
        <v>0</v>
      </c>
      <c r="J18143">
        <v>0</v>
      </c>
      <c r="L18143">
        <v>0</v>
      </c>
      <c r="N18143">
        <v>0</v>
      </c>
      <c r="P18143">
        <v>0</v>
      </c>
      <c r="Q18143">
        <v>0</v>
      </c>
      <c r="S18143">
        <v>0</v>
      </c>
    </row>
    <row r="18144" spans="1:19" x14ac:dyDescent="0.2">
      <c r="A18144" t="s">
        <v>37315</v>
      </c>
      <c r="B18144" t="s">
        <v>37528</v>
      </c>
      <c r="C18144" t="s">
        <v>224</v>
      </c>
      <c r="D18144" t="s">
        <v>1000</v>
      </c>
      <c r="E18144" s="23">
        <v>44927</v>
      </c>
      <c r="F18144">
        <v>0</v>
      </c>
      <c r="G18144">
        <v>0</v>
      </c>
      <c r="I18144">
        <v>0</v>
      </c>
      <c r="J18144">
        <v>0</v>
      </c>
      <c r="L18144">
        <v>0</v>
      </c>
      <c r="N18144">
        <v>0</v>
      </c>
      <c r="P18144">
        <v>0</v>
      </c>
      <c r="Q18144">
        <v>0</v>
      </c>
      <c r="S18144">
        <v>0</v>
      </c>
    </row>
    <row r="18145" spans="1:19" x14ac:dyDescent="0.2">
      <c r="A18145" t="s">
        <v>37316</v>
      </c>
      <c r="B18145" t="s">
        <v>37529</v>
      </c>
      <c r="C18145" t="s">
        <v>345</v>
      </c>
      <c r="D18145" t="s">
        <v>1000</v>
      </c>
      <c r="E18145" s="23">
        <v>44927</v>
      </c>
      <c r="F18145">
        <v>0</v>
      </c>
      <c r="G18145">
        <v>0</v>
      </c>
      <c r="I18145">
        <v>0</v>
      </c>
      <c r="J18145">
        <v>0</v>
      </c>
      <c r="L18145">
        <v>0</v>
      </c>
      <c r="N18145">
        <v>0</v>
      </c>
      <c r="P18145">
        <v>0</v>
      </c>
      <c r="Q18145">
        <v>0</v>
      </c>
      <c r="S18145">
        <v>0</v>
      </c>
    </row>
    <row r="18146" spans="1:19" x14ac:dyDescent="0.2">
      <c r="A18146" t="s">
        <v>37317</v>
      </c>
      <c r="B18146" t="s">
        <v>37530</v>
      </c>
      <c r="C18146" t="s">
        <v>226</v>
      </c>
      <c r="D18146" t="s">
        <v>1000</v>
      </c>
      <c r="E18146" s="23">
        <v>44927</v>
      </c>
      <c r="F18146">
        <v>4</v>
      </c>
      <c r="G18146">
        <v>4</v>
      </c>
      <c r="I18146">
        <v>30</v>
      </c>
      <c r="J18146">
        <v>56</v>
      </c>
      <c r="L18146">
        <v>56</v>
      </c>
      <c r="N18146">
        <v>30</v>
      </c>
      <c r="P18146">
        <v>0</v>
      </c>
      <c r="Q18146">
        <v>2</v>
      </c>
      <c r="S18146">
        <v>0</v>
      </c>
    </row>
    <row r="18147" spans="1:19" x14ac:dyDescent="0.2">
      <c r="A18147" t="s">
        <v>37318</v>
      </c>
      <c r="B18147" t="s">
        <v>37531</v>
      </c>
      <c r="C18147" t="s">
        <v>231</v>
      </c>
      <c r="D18147" t="s">
        <v>1000</v>
      </c>
      <c r="E18147" s="23">
        <v>44927</v>
      </c>
      <c r="F18147">
        <v>11.5</v>
      </c>
      <c r="G18147">
        <v>11.5</v>
      </c>
      <c r="I18147">
        <v>58</v>
      </c>
      <c r="J18147">
        <v>131</v>
      </c>
      <c r="L18147">
        <v>131</v>
      </c>
      <c r="N18147">
        <v>58</v>
      </c>
      <c r="P18147">
        <v>5</v>
      </c>
      <c r="Q18147">
        <v>5</v>
      </c>
      <c r="S18147">
        <v>0</v>
      </c>
    </row>
    <row r="18148" spans="1:19" x14ac:dyDescent="0.2">
      <c r="A18148" t="s">
        <v>37319</v>
      </c>
      <c r="B18148" t="s">
        <v>37532</v>
      </c>
      <c r="C18148" t="s">
        <v>216</v>
      </c>
      <c r="D18148" t="s">
        <v>1000</v>
      </c>
      <c r="E18148" s="23">
        <v>44927</v>
      </c>
      <c r="F18148">
        <v>8</v>
      </c>
      <c r="G18148">
        <v>8</v>
      </c>
      <c r="I18148">
        <v>45</v>
      </c>
      <c r="J18148">
        <v>80</v>
      </c>
      <c r="L18148">
        <v>80</v>
      </c>
      <c r="N18148">
        <v>39</v>
      </c>
      <c r="P18148">
        <v>13</v>
      </c>
      <c r="Q18148">
        <v>14</v>
      </c>
      <c r="S18148">
        <v>6</v>
      </c>
    </row>
    <row r="18149" spans="1:19" x14ac:dyDescent="0.2">
      <c r="A18149" t="s">
        <v>37320</v>
      </c>
      <c r="B18149" t="s">
        <v>37533</v>
      </c>
      <c r="C18149" t="s">
        <v>233</v>
      </c>
      <c r="D18149" t="s">
        <v>1000</v>
      </c>
      <c r="E18149" s="23">
        <v>44927</v>
      </c>
      <c r="F18149">
        <v>0</v>
      </c>
      <c r="G18149">
        <v>0</v>
      </c>
      <c r="I18149">
        <v>0</v>
      </c>
      <c r="J18149">
        <v>0</v>
      </c>
      <c r="L18149">
        <v>0</v>
      </c>
      <c r="N18149">
        <v>0</v>
      </c>
      <c r="P18149">
        <v>0</v>
      </c>
      <c r="Q18149">
        <v>0</v>
      </c>
      <c r="S18149">
        <v>0</v>
      </c>
    </row>
    <row r="18150" spans="1:19" x14ac:dyDescent="0.2">
      <c r="A18150" t="s">
        <v>37321</v>
      </c>
      <c r="B18150" t="s">
        <v>37534</v>
      </c>
      <c r="C18150" t="s">
        <v>36084</v>
      </c>
      <c r="D18150" t="s">
        <v>1000</v>
      </c>
      <c r="E18150" s="23">
        <v>44927</v>
      </c>
      <c r="F18150">
        <v>2</v>
      </c>
      <c r="G18150">
        <v>3</v>
      </c>
      <c r="I18150">
        <v>22</v>
      </c>
      <c r="J18150">
        <v>22</v>
      </c>
      <c r="L18150">
        <v>33</v>
      </c>
      <c r="N18150">
        <v>13</v>
      </c>
      <c r="P18150">
        <v>0</v>
      </c>
      <c r="Q18150">
        <v>0</v>
      </c>
      <c r="S18150">
        <v>9</v>
      </c>
    </row>
    <row r="18151" spans="1:19" x14ac:dyDescent="0.2">
      <c r="A18151" t="s">
        <v>37322</v>
      </c>
      <c r="B18151" t="s">
        <v>37535</v>
      </c>
      <c r="C18151" t="s">
        <v>219</v>
      </c>
      <c r="D18151" t="s">
        <v>1000</v>
      </c>
      <c r="E18151" s="23">
        <v>44927</v>
      </c>
      <c r="F18151">
        <v>0</v>
      </c>
      <c r="G18151">
        <v>0</v>
      </c>
      <c r="I18151">
        <v>0</v>
      </c>
      <c r="J18151">
        <v>0</v>
      </c>
      <c r="L18151">
        <v>0</v>
      </c>
      <c r="N18151">
        <v>0</v>
      </c>
      <c r="P18151">
        <v>0</v>
      </c>
      <c r="Q18151">
        <v>0</v>
      </c>
      <c r="S18151">
        <v>0</v>
      </c>
    </row>
    <row r="18152" spans="1:19" x14ac:dyDescent="0.2">
      <c r="A18152" t="s">
        <v>37323</v>
      </c>
      <c r="B18152" t="s">
        <v>37536</v>
      </c>
      <c r="C18152" t="s">
        <v>340</v>
      </c>
      <c r="D18152" t="s">
        <v>1000</v>
      </c>
      <c r="E18152" s="23">
        <v>44927</v>
      </c>
      <c r="F18152">
        <v>1</v>
      </c>
      <c r="G18152">
        <v>3</v>
      </c>
      <c r="I18152">
        <v>8</v>
      </c>
      <c r="J18152">
        <v>11</v>
      </c>
      <c r="L18152">
        <v>33</v>
      </c>
      <c r="N18152">
        <v>6</v>
      </c>
      <c r="P18152">
        <v>0</v>
      </c>
      <c r="Q18152">
        <v>1</v>
      </c>
      <c r="S18152">
        <v>2</v>
      </c>
    </row>
    <row r="18153" spans="1:19" x14ac:dyDescent="0.2">
      <c r="A18153" t="s">
        <v>37324</v>
      </c>
      <c r="B18153" t="s">
        <v>37537</v>
      </c>
      <c r="C18153" t="s">
        <v>350</v>
      </c>
      <c r="D18153" t="s">
        <v>1000</v>
      </c>
      <c r="E18153" s="23">
        <v>44927</v>
      </c>
      <c r="F18153">
        <v>0</v>
      </c>
      <c r="G18153">
        <v>0</v>
      </c>
      <c r="I18153">
        <v>0</v>
      </c>
      <c r="J18153">
        <v>0</v>
      </c>
      <c r="L18153">
        <v>0</v>
      </c>
      <c r="N18153">
        <v>0</v>
      </c>
      <c r="P18153">
        <v>0</v>
      </c>
      <c r="Q18153">
        <v>0</v>
      </c>
      <c r="S18153">
        <v>0</v>
      </c>
    </row>
    <row r="18154" spans="1:19" x14ac:dyDescent="0.2">
      <c r="A18154" t="s">
        <v>37325</v>
      </c>
      <c r="B18154" t="s">
        <v>37538</v>
      </c>
      <c r="C18154" t="s">
        <v>351</v>
      </c>
      <c r="D18154" t="s">
        <v>1000</v>
      </c>
      <c r="E18154" s="23">
        <v>44927</v>
      </c>
      <c r="F18154">
        <v>0</v>
      </c>
      <c r="G18154">
        <v>0</v>
      </c>
      <c r="I18154">
        <v>0</v>
      </c>
      <c r="J18154">
        <v>0</v>
      </c>
      <c r="L18154">
        <v>0</v>
      </c>
      <c r="N18154">
        <v>0</v>
      </c>
      <c r="P18154">
        <v>0</v>
      </c>
      <c r="Q18154">
        <v>0</v>
      </c>
      <c r="S18154">
        <v>0</v>
      </c>
    </row>
    <row r="18155" spans="1:19" x14ac:dyDescent="0.2">
      <c r="A18155" t="s">
        <v>37326</v>
      </c>
      <c r="B18155" t="s">
        <v>37539</v>
      </c>
      <c r="C18155" t="s">
        <v>352</v>
      </c>
      <c r="D18155" t="s">
        <v>1000</v>
      </c>
      <c r="E18155" s="23">
        <v>44927</v>
      </c>
      <c r="F18155">
        <v>0</v>
      </c>
      <c r="G18155">
        <v>0</v>
      </c>
      <c r="I18155">
        <v>0</v>
      </c>
      <c r="J18155">
        <v>0</v>
      </c>
      <c r="L18155">
        <v>0</v>
      </c>
      <c r="N18155">
        <v>0</v>
      </c>
      <c r="P18155">
        <v>0</v>
      </c>
      <c r="Q18155">
        <v>0</v>
      </c>
      <c r="S18155">
        <v>0</v>
      </c>
    </row>
    <row r="18156" spans="1:19" x14ac:dyDescent="0.2">
      <c r="A18156" t="s">
        <v>37327</v>
      </c>
      <c r="B18156" t="s">
        <v>37540</v>
      </c>
      <c r="C18156" t="s">
        <v>353</v>
      </c>
      <c r="D18156" t="s">
        <v>1000</v>
      </c>
      <c r="E18156" s="23">
        <v>44927</v>
      </c>
      <c r="F18156">
        <v>0</v>
      </c>
      <c r="G18156">
        <v>0</v>
      </c>
      <c r="I18156">
        <v>0</v>
      </c>
      <c r="J18156">
        <v>0</v>
      </c>
      <c r="L18156">
        <v>0</v>
      </c>
      <c r="N18156">
        <v>0</v>
      </c>
      <c r="P18156">
        <v>0</v>
      </c>
      <c r="Q18156">
        <v>0</v>
      </c>
      <c r="S18156">
        <v>0</v>
      </c>
    </row>
    <row r="18157" spans="1:19" x14ac:dyDescent="0.2">
      <c r="A18157" t="s">
        <v>37328</v>
      </c>
      <c r="B18157" t="s">
        <v>37541</v>
      </c>
      <c r="C18157" t="s">
        <v>386</v>
      </c>
      <c r="D18157" t="s">
        <v>1000</v>
      </c>
      <c r="E18157" s="23">
        <v>44927</v>
      </c>
      <c r="F18157">
        <v>0</v>
      </c>
      <c r="G18157">
        <v>0</v>
      </c>
      <c r="I18157">
        <v>0</v>
      </c>
      <c r="J18157">
        <v>0</v>
      </c>
      <c r="L18157">
        <v>0</v>
      </c>
      <c r="N18157">
        <v>0</v>
      </c>
      <c r="P18157">
        <v>0</v>
      </c>
      <c r="Q18157">
        <v>0</v>
      </c>
      <c r="S18157">
        <v>0</v>
      </c>
    </row>
    <row r="18158" spans="1:19" x14ac:dyDescent="0.2">
      <c r="A18158" t="s">
        <v>37329</v>
      </c>
      <c r="B18158" t="s">
        <v>37542</v>
      </c>
      <c r="C18158" t="s">
        <v>354</v>
      </c>
      <c r="D18158" t="s">
        <v>1000</v>
      </c>
      <c r="E18158" s="23">
        <v>44927</v>
      </c>
      <c r="F18158">
        <v>2</v>
      </c>
      <c r="G18158">
        <v>2</v>
      </c>
      <c r="I18158">
        <v>4</v>
      </c>
      <c r="J18158">
        <v>11</v>
      </c>
      <c r="L18158">
        <v>11</v>
      </c>
      <c r="N18158">
        <v>3</v>
      </c>
      <c r="P18158">
        <v>0</v>
      </c>
      <c r="Q18158">
        <v>1</v>
      </c>
      <c r="S18158">
        <v>1</v>
      </c>
    </row>
    <row r="18159" spans="1:19" x14ac:dyDescent="0.2">
      <c r="A18159" t="s">
        <v>37330</v>
      </c>
      <c r="B18159" t="s">
        <v>37543</v>
      </c>
      <c r="C18159" t="s">
        <v>355</v>
      </c>
      <c r="D18159" t="s">
        <v>1000</v>
      </c>
      <c r="E18159" s="23">
        <v>44927</v>
      </c>
      <c r="F18159">
        <v>1</v>
      </c>
      <c r="G18159">
        <v>2</v>
      </c>
      <c r="I18159">
        <v>4</v>
      </c>
      <c r="J18159">
        <v>5</v>
      </c>
      <c r="L18159">
        <v>11</v>
      </c>
      <c r="N18159">
        <v>4</v>
      </c>
      <c r="P18159">
        <v>0</v>
      </c>
      <c r="Q18159">
        <v>0</v>
      </c>
      <c r="S18159">
        <v>0</v>
      </c>
    </row>
    <row r="18160" spans="1:19" x14ac:dyDescent="0.2">
      <c r="A18160" t="s">
        <v>37331</v>
      </c>
      <c r="B18160" t="s">
        <v>37544</v>
      </c>
      <c r="C18160" t="s">
        <v>35967</v>
      </c>
      <c r="D18160" t="s">
        <v>1002</v>
      </c>
      <c r="E18160" s="23">
        <v>44927</v>
      </c>
      <c r="F18160">
        <v>0.5</v>
      </c>
      <c r="G18160">
        <v>0.5</v>
      </c>
      <c r="I18160">
        <v>0</v>
      </c>
      <c r="J18160">
        <v>2</v>
      </c>
      <c r="L18160">
        <v>2</v>
      </c>
      <c r="N18160">
        <v>0</v>
      </c>
      <c r="P18160">
        <v>0</v>
      </c>
      <c r="Q18160">
        <v>0</v>
      </c>
      <c r="S18160">
        <v>0</v>
      </c>
    </row>
    <row r="18161" spans="1:19" x14ac:dyDescent="0.2">
      <c r="A18161" t="s">
        <v>37332</v>
      </c>
      <c r="B18161" t="s">
        <v>37545</v>
      </c>
      <c r="C18161" t="s">
        <v>35970</v>
      </c>
      <c r="D18161" t="s">
        <v>1002</v>
      </c>
      <c r="E18161" s="23">
        <v>44927</v>
      </c>
      <c r="F18161">
        <v>1.5</v>
      </c>
      <c r="G18161">
        <v>1.5</v>
      </c>
      <c r="I18161">
        <v>0</v>
      </c>
      <c r="J18161">
        <v>6</v>
      </c>
      <c r="L18161">
        <v>6</v>
      </c>
      <c r="N18161">
        <v>0</v>
      </c>
      <c r="P18161">
        <v>0</v>
      </c>
      <c r="Q18161">
        <v>0</v>
      </c>
      <c r="S18161">
        <v>0</v>
      </c>
    </row>
    <row r="18162" spans="1:19" x14ac:dyDescent="0.2">
      <c r="A18162" t="s">
        <v>37333</v>
      </c>
      <c r="B18162" t="s">
        <v>37546</v>
      </c>
      <c r="C18162" t="s">
        <v>35973</v>
      </c>
      <c r="D18162" t="s">
        <v>1002</v>
      </c>
      <c r="E18162" s="23">
        <v>44927</v>
      </c>
      <c r="F18162">
        <v>1</v>
      </c>
      <c r="G18162">
        <v>1</v>
      </c>
      <c r="I18162">
        <v>2</v>
      </c>
      <c r="J18162">
        <v>4</v>
      </c>
      <c r="L18162">
        <v>4</v>
      </c>
      <c r="N18162">
        <v>1</v>
      </c>
      <c r="P18162">
        <v>0</v>
      </c>
      <c r="Q18162">
        <v>0</v>
      </c>
      <c r="S18162">
        <v>1</v>
      </c>
    </row>
    <row r="18163" spans="1:19" x14ac:dyDescent="0.2">
      <c r="A18163" t="s">
        <v>37334</v>
      </c>
      <c r="B18163" t="s">
        <v>37547</v>
      </c>
      <c r="C18163" t="s">
        <v>35976</v>
      </c>
      <c r="D18163" t="s">
        <v>1002</v>
      </c>
      <c r="E18163" s="23">
        <v>44927</v>
      </c>
      <c r="F18163">
        <v>0.5</v>
      </c>
      <c r="G18163">
        <v>0.5</v>
      </c>
      <c r="I18163">
        <v>0</v>
      </c>
      <c r="J18163">
        <v>2</v>
      </c>
      <c r="L18163">
        <v>2</v>
      </c>
      <c r="N18163">
        <v>0</v>
      </c>
      <c r="P18163">
        <v>0</v>
      </c>
      <c r="Q18163">
        <v>0</v>
      </c>
      <c r="S18163">
        <v>0</v>
      </c>
    </row>
    <row r="18164" spans="1:19" x14ac:dyDescent="0.2">
      <c r="A18164" t="s">
        <v>37335</v>
      </c>
      <c r="B18164" t="s">
        <v>37548</v>
      </c>
      <c r="C18164" t="s">
        <v>35979</v>
      </c>
      <c r="D18164" t="s">
        <v>1002</v>
      </c>
      <c r="E18164" s="23">
        <v>44927</v>
      </c>
      <c r="F18164">
        <v>0.5</v>
      </c>
      <c r="G18164">
        <v>0.5</v>
      </c>
      <c r="I18164">
        <v>0</v>
      </c>
      <c r="J18164">
        <v>2</v>
      </c>
      <c r="L18164">
        <v>2</v>
      </c>
      <c r="N18164">
        <v>0</v>
      </c>
      <c r="P18164">
        <v>0</v>
      </c>
      <c r="Q18164">
        <v>0</v>
      </c>
      <c r="S18164">
        <v>0</v>
      </c>
    </row>
    <row r="18165" spans="1:19" x14ac:dyDescent="0.2">
      <c r="A18165" t="s">
        <v>37336</v>
      </c>
      <c r="B18165" t="s">
        <v>37549</v>
      </c>
      <c r="C18165" t="s">
        <v>228</v>
      </c>
      <c r="D18165" t="s">
        <v>1002</v>
      </c>
      <c r="E18165" s="23">
        <v>44927</v>
      </c>
      <c r="F18165">
        <v>0</v>
      </c>
      <c r="G18165">
        <v>0</v>
      </c>
      <c r="I18165">
        <v>0</v>
      </c>
      <c r="J18165">
        <v>0</v>
      </c>
      <c r="L18165">
        <v>0</v>
      </c>
      <c r="N18165">
        <v>0</v>
      </c>
      <c r="P18165">
        <v>0</v>
      </c>
      <c r="Q18165">
        <v>0</v>
      </c>
      <c r="S18165">
        <v>0</v>
      </c>
    </row>
    <row r="18166" spans="1:19" x14ac:dyDescent="0.2">
      <c r="A18166" t="s">
        <v>37337</v>
      </c>
      <c r="B18166" t="s">
        <v>37550</v>
      </c>
      <c r="C18166" t="s">
        <v>211</v>
      </c>
      <c r="D18166" t="s">
        <v>1002</v>
      </c>
      <c r="E18166" s="23">
        <v>44927</v>
      </c>
      <c r="F18166">
        <v>0</v>
      </c>
      <c r="G18166">
        <v>0</v>
      </c>
      <c r="I18166">
        <v>0</v>
      </c>
      <c r="J18166">
        <v>0</v>
      </c>
      <c r="L18166">
        <v>0</v>
      </c>
      <c r="N18166">
        <v>0</v>
      </c>
      <c r="P18166">
        <v>0</v>
      </c>
      <c r="Q18166">
        <v>0</v>
      </c>
      <c r="S18166">
        <v>0</v>
      </c>
    </row>
    <row r="18167" spans="1:19" x14ac:dyDescent="0.2">
      <c r="A18167" t="s">
        <v>37338</v>
      </c>
      <c r="B18167" t="s">
        <v>37551</v>
      </c>
      <c r="C18167" t="s">
        <v>213</v>
      </c>
      <c r="D18167" t="s">
        <v>1002</v>
      </c>
      <c r="E18167" s="23">
        <v>44927</v>
      </c>
      <c r="F18167">
        <v>0</v>
      </c>
      <c r="G18167">
        <v>0</v>
      </c>
      <c r="I18167">
        <v>0</v>
      </c>
      <c r="J18167">
        <v>0</v>
      </c>
      <c r="L18167">
        <v>0</v>
      </c>
      <c r="N18167">
        <v>0</v>
      </c>
      <c r="P18167">
        <v>0</v>
      </c>
      <c r="Q18167">
        <v>0</v>
      </c>
      <c r="S18167">
        <v>0</v>
      </c>
    </row>
    <row r="18168" spans="1:19" x14ac:dyDescent="0.2">
      <c r="A18168" t="s">
        <v>37339</v>
      </c>
      <c r="B18168" t="s">
        <v>37552</v>
      </c>
      <c r="C18168" t="s">
        <v>229</v>
      </c>
      <c r="D18168" t="s">
        <v>1002</v>
      </c>
      <c r="E18168" s="23">
        <v>44927</v>
      </c>
      <c r="F18168">
        <v>0</v>
      </c>
      <c r="G18168">
        <v>0</v>
      </c>
      <c r="I18168">
        <v>0</v>
      </c>
      <c r="J18168">
        <v>0</v>
      </c>
      <c r="L18168">
        <v>0</v>
      </c>
      <c r="N18168">
        <v>0</v>
      </c>
      <c r="P18168">
        <v>0</v>
      </c>
      <c r="Q18168">
        <v>0</v>
      </c>
      <c r="S18168">
        <v>0</v>
      </c>
    </row>
    <row r="18169" spans="1:19" x14ac:dyDescent="0.2">
      <c r="A18169" t="s">
        <v>37340</v>
      </c>
      <c r="B18169" t="s">
        <v>37553</v>
      </c>
      <c r="C18169" t="s">
        <v>1051</v>
      </c>
      <c r="D18169" t="s">
        <v>1002</v>
      </c>
      <c r="E18169" s="23">
        <v>44927</v>
      </c>
      <c r="F18169">
        <v>0</v>
      </c>
      <c r="G18169">
        <v>0</v>
      </c>
      <c r="I18169">
        <v>0</v>
      </c>
      <c r="J18169">
        <v>0</v>
      </c>
      <c r="L18169">
        <v>0</v>
      </c>
      <c r="N18169">
        <v>0</v>
      </c>
      <c r="P18169">
        <v>0</v>
      </c>
      <c r="Q18169">
        <v>0</v>
      </c>
      <c r="S18169">
        <v>0</v>
      </c>
    </row>
    <row r="18170" spans="1:19" x14ac:dyDescent="0.2">
      <c r="A18170" t="s">
        <v>37341</v>
      </c>
      <c r="B18170" t="s">
        <v>37554</v>
      </c>
      <c r="C18170" t="s">
        <v>1049</v>
      </c>
      <c r="D18170" t="s">
        <v>1002</v>
      </c>
      <c r="E18170" s="23">
        <v>44927</v>
      </c>
      <c r="F18170">
        <v>0</v>
      </c>
      <c r="G18170">
        <v>0</v>
      </c>
      <c r="I18170">
        <v>0</v>
      </c>
      <c r="J18170">
        <v>0</v>
      </c>
      <c r="L18170">
        <v>0</v>
      </c>
      <c r="N18170">
        <v>0</v>
      </c>
      <c r="P18170">
        <v>0</v>
      </c>
      <c r="Q18170">
        <v>0</v>
      </c>
      <c r="S18170">
        <v>0</v>
      </c>
    </row>
    <row r="18171" spans="1:19" x14ac:dyDescent="0.2">
      <c r="A18171" t="s">
        <v>37342</v>
      </c>
      <c r="B18171" t="s">
        <v>37555</v>
      </c>
      <c r="C18171" t="s">
        <v>25343</v>
      </c>
      <c r="D18171" t="s">
        <v>1002</v>
      </c>
      <c r="E18171" s="23">
        <v>44927</v>
      </c>
      <c r="F18171">
        <v>0</v>
      </c>
      <c r="G18171">
        <v>0</v>
      </c>
      <c r="I18171">
        <v>0</v>
      </c>
      <c r="J18171">
        <v>0</v>
      </c>
      <c r="L18171">
        <v>0</v>
      </c>
      <c r="N18171">
        <v>0</v>
      </c>
      <c r="P18171">
        <v>0</v>
      </c>
      <c r="Q18171">
        <v>0</v>
      </c>
      <c r="S18171">
        <v>0</v>
      </c>
    </row>
    <row r="18172" spans="1:19" x14ac:dyDescent="0.2">
      <c r="A18172" t="s">
        <v>37343</v>
      </c>
      <c r="B18172" t="s">
        <v>37556</v>
      </c>
      <c r="C18172" t="s">
        <v>25698</v>
      </c>
      <c r="D18172" t="s">
        <v>1002</v>
      </c>
      <c r="E18172" s="23">
        <v>44927</v>
      </c>
      <c r="F18172">
        <v>2</v>
      </c>
      <c r="G18172">
        <v>2</v>
      </c>
      <c r="I18172">
        <v>4</v>
      </c>
      <c r="J18172">
        <v>12</v>
      </c>
      <c r="L18172">
        <v>11</v>
      </c>
      <c r="N18172">
        <v>1</v>
      </c>
      <c r="P18172">
        <v>4</v>
      </c>
      <c r="Q18172">
        <v>4</v>
      </c>
      <c r="S18172">
        <v>3</v>
      </c>
    </row>
    <row r="18173" spans="1:19" x14ac:dyDescent="0.2">
      <c r="A18173" t="s">
        <v>37344</v>
      </c>
      <c r="B18173" t="s">
        <v>37557</v>
      </c>
      <c r="C18173" t="s">
        <v>959</v>
      </c>
      <c r="D18173" t="s">
        <v>1002</v>
      </c>
      <c r="E18173" s="23">
        <v>44927</v>
      </c>
      <c r="F18173">
        <v>0</v>
      </c>
      <c r="G18173">
        <v>0</v>
      </c>
      <c r="I18173">
        <v>0</v>
      </c>
      <c r="J18173">
        <v>0</v>
      </c>
      <c r="L18173">
        <v>0</v>
      </c>
      <c r="N18173">
        <v>0</v>
      </c>
      <c r="P18173">
        <v>0</v>
      </c>
      <c r="Q18173">
        <v>0</v>
      </c>
      <c r="S18173">
        <v>0</v>
      </c>
    </row>
    <row r="18174" spans="1:19" x14ac:dyDescent="0.2">
      <c r="A18174" t="s">
        <v>37345</v>
      </c>
      <c r="B18174" t="s">
        <v>37558</v>
      </c>
      <c r="C18174" t="s">
        <v>205</v>
      </c>
      <c r="D18174" t="s">
        <v>1002</v>
      </c>
      <c r="E18174" s="23">
        <v>44927</v>
      </c>
      <c r="F18174">
        <v>0</v>
      </c>
      <c r="G18174">
        <v>0</v>
      </c>
      <c r="I18174">
        <v>0</v>
      </c>
      <c r="J18174">
        <v>0</v>
      </c>
      <c r="L18174">
        <v>0</v>
      </c>
      <c r="N18174">
        <v>0</v>
      </c>
      <c r="P18174">
        <v>0</v>
      </c>
      <c r="Q18174">
        <v>0</v>
      </c>
      <c r="S18174">
        <v>0</v>
      </c>
    </row>
    <row r="18175" spans="1:19" x14ac:dyDescent="0.2">
      <c r="A18175" t="s">
        <v>37346</v>
      </c>
      <c r="B18175" t="s">
        <v>37559</v>
      </c>
      <c r="C18175" t="s">
        <v>384</v>
      </c>
      <c r="D18175" t="s">
        <v>1002</v>
      </c>
      <c r="E18175" s="23">
        <v>44927</v>
      </c>
      <c r="F18175">
        <v>0</v>
      </c>
      <c r="G18175">
        <v>0</v>
      </c>
      <c r="I18175">
        <v>0</v>
      </c>
      <c r="J18175">
        <v>0</v>
      </c>
      <c r="L18175">
        <v>0</v>
      </c>
      <c r="N18175">
        <v>0</v>
      </c>
      <c r="P18175">
        <v>0</v>
      </c>
      <c r="Q18175">
        <v>0</v>
      </c>
      <c r="S18175">
        <v>0</v>
      </c>
    </row>
    <row r="18176" spans="1:19" x14ac:dyDescent="0.2">
      <c r="A18176" t="s">
        <v>37347</v>
      </c>
      <c r="B18176" t="s">
        <v>37560</v>
      </c>
      <c r="C18176" t="s">
        <v>210</v>
      </c>
      <c r="D18176" t="s">
        <v>1002</v>
      </c>
      <c r="E18176" s="23">
        <v>44927</v>
      </c>
      <c r="F18176">
        <v>0</v>
      </c>
      <c r="G18176">
        <v>0</v>
      </c>
      <c r="I18176">
        <v>0</v>
      </c>
      <c r="J18176">
        <v>0</v>
      </c>
      <c r="L18176">
        <v>0</v>
      </c>
      <c r="N18176">
        <v>0</v>
      </c>
      <c r="P18176">
        <v>0</v>
      </c>
      <c r="Q18176">
        <v>0</v>
      </c>
      <c r="S18176">
        <v>0</v>
      </c>
    </row>
    <row r="18177" spans="1:19" x14ac:dyDescent="0.2">
      <c r="A18177" t="s">
        <v>37348</v>
      </c>
      <c r="B18177" t="s">
        <v>37561</v>
      </c>
      <c r="C18177" t="s">
        <v>215</v>
      </c>
      <c r="D18177" t="s">
        <v>1002</v>
      </c>
      <c r="E18177" s="23">
        <v>44927</v>
      </c>
      <c r="F18177">
        <v>5</v>
      </c>
      <c r="G18177">
        <v>6</v>
      </c>
      <c r="I18177">
        <v>22</v>
      </c>
      <c r="J18177">
        <v>30</v>
      </c>
      <c r="L18177">
        <v>35</v>
      </c>
      <c r="N18177">
        <v>18</v>
      </c>
      <c r="P18177">
        <v>2</v>
      </c>
      <c r="Q18177">
        <v>4</v>
      </c>
      <c r="S18177">
        <v>4</v>
      </c>
    </row>
    <row r="18178" spans="1:19" x14ac:dyDescent="0.2">
      <c r="A18178" t="s">
        <v>37349</v>
      </c>
      <c r="B18178" t="s">
        <v>37562</v>
      </c>
      <c r="C18178" t="s">
        <v>960</v>
      </c>
      <c r="D18178" t="s">
        <v>1002</v>
      </c>
      <c r="E18178" s="23">
        <v>44927</v>
      </c>
      <c r="F18178">
        <v>0</v>
      </c>
      <c r="G18178">
        <v>0</v>
      </c>
      <c r="I18178">
        <v>0</v>
      </c>
      <c r="J18178">
        <v>0</v>
      </c>
      <c r="L18178">
        <v>0</v>
      </c>
      <c r="N18178">
        <v>0</v>
      </c>
      <c r="P18178">
        <v>0</v>
      </c>
      <c r="Q18178">
        <v>0</v>
      </c>
      <c r="S18178">
        <v>0</v>
      </c>
    </row>
    <row r="18179" spans="1:19" x14ac:dyDescent="0.2">
      <c r="A18179" t="s">
        <v>37350</v>
      </c>
      <c r="B18179" t="s">
        <v>37563</v>
      </c>
      <c r="C18179" t="s">
        <v>961</v>
      </c>
      <c r="D18179" t="s">
        <v>1002</v>
      </c>
      <c r="E18179" s="23">
        <v>44927</v>
      </c>
      <c r="F18179">
        <v>2</v>
      </c>
      <c r="G18179">
        <v>4</v>
      </c>
      <c r="I18179">
        <v>9</v>
      </c>
      <c r="J18179">
        <v>10</v>
      </c>
      <c r="L18179">
        <v>20</v>
      </c>
      <c r="N18179">
        <v>6</v>
      </c>
      <c r="P18179">
        <v>2</v>
      </c>
      <c r="Q18179">
        <v>2</v>
      </c>
      <c r="S18179">
        <v>3</v>
      </c>
    </row>
    <row r="18180" spans="1:19" x14ac:dyDescent="0.2">
      <c r="A18180" t="s">
        <v>37351</v>
      </c>
      <c r="B18180" t="s">
        <v>37564</v>
      </c>
      <c r="C18180" t="s">
        <v>221</v>
      </c>
      <c r="D18180" t="s">
        <v>1002</v>
      </c>
      <c r="E18180" s="23">
        <v>44927</v>
      </c>
      <c r="F18180">
        <v>0</v>
      </c>
      <c r="G18180">
        <v>0</v>
      </c>
      <c r="I18180">
        <v>0</v>
      </c>
      <c r="J18180">
        <v>0</v>
      </c>
      <c r="L18180">
        <v>0</v>
      </c>
      <c r="N18180">
        <v>0</v>
      </c>
      <c r="P18180">
        <v>0</v>
      </c>
      <c r="Q18180">
        <v>0</v>
      </c>
      <c r="S18180">
        <v>0</v>
      </c>
    </row>
    <row r="18181" spans="1:19" x14ac:dyDescent="0.2">
      <c r="A18181" t="s">
        <v>37352</v>
      </c>
      <c r="B18181" t="s">
        <v>37565</v>
      </c>
      <c r="C18181" t="s">
        <v>222</v>
      </c>
      <c r="D18181" t="s">
        <v>1002</v>
      </c>
      <c r="E18181" s="23">
        <v>44927</v>
      </c>
      <c r="F18181">
        <v>0</v>
      </c>
      <c r="G18181">
        <v>0</v>
      </c>
      <c r="I18181">
        <v>0</v>
      </c>
      <c r="J18181">
        <v>0</v>
      </c>
      <c r="L18181">
        <v>0</v>
      </c>
      <c r="N18181">
        <v>0</v>
      </c>
      <c r="P18181">
        <v>0</v>
      </c>
      <c r="Q18181">
        <v>0</v>
      </c>
      <c r="S18181">
        <v>0</v>
      </c>
    </row>
    <row r="18182" spans="1:19" x14ac:dyDescent="0.2">
      <c r="A18182" t="s">
        <v>37353</v>
      </c>
      <c r="B18182" t="s">
        <v>37566</v>
      </c>
      <c r="C18182" t="s">
        <v>25359</v>
      </c>
      <c r="D18182" t="s">
        <v>1002</v>
      </c>
      <c r="E18182" s="23">
        <v>44927</v>
      </c>
      <c r="F18182">
        <v>0</v>
      </c>
      <c r="G18182">
        <v>0</v>
      </c>
      <c r="I18182">
        <v>0</v>
      </c>
      <c r="J18182">
        <v>0</v>
      </c>
      <c r="L18182">
        <v>0</v>
      </c>
      <c r="N18182">
        <v>0</v>
      </c>
      <c r="P18182">
        <v>0</v>
      </c>
      <c r="Q18182">
        <v>0</v>
      </c>
      <c r="S18182">
        <v>0</v>
      </c>
    </row>
    <row r="18183" spans="1:19" x14ac:dyDescent="0.2">
      <c r="A18183" t="s">
        <v>37354</v>
      </c>
      <c r="B18183" t="s">
        <v>37567</v>
      </c>
      <c r="C18183" t="s">
        <v>36046</v>
      </c>
      <c r="D18183" t="s">
        <v>1002</v>
      </c>
      <c r="E18183" s="23">
        <v>44927</v>
      </c>
      <c r="F18183">
        <v>2</v>
      </c>
      <c r="G18183">
        <v>2</v>
      </c>
      <c r="I18183">
        <v>1</v>
      </c>
      <c r="J18183">
        <v>11</v>
      </c>
      <c r="L18183">
        <v>11</v>
      </c>
      <c r="N18183">
        <v>1</v>
      </c>
      <c r="P18183">
        <v>0</v>
      </c>
      <c r="Q18183">
        <v>0</v>
      </c>
      <c r="S18183">
        <v>0</v>
      </c>
    </row>
    <row r="18184" spans="1:19" x14ac:dyDescent="0.2">
      <c r="A18184" t="s">
        <v>37355</v>
      </c>
      <c r="B18184" t="s">
        <v>37568</v>
      </c>
      <c r="C18184" t="s">
        <v>36049</v>
      </c>
      <c r="D18184" t="s">
        <v>1002</v>
      </c>
      <c r="E18184" s="23">
        <v>44927</v>
      </c>
      <c r="F18184">
        <v>1.5</v>
      </c>
      <c r="G18184">
        <v>1.5</v>
      </c>
      <c r="I18184">
        <v>3</v>
      </c>
      <c r="J18184">
        <v>7</v>
      </c>
      <c r="L18184">
        <v>7</v>
      </c>
      <c r="N18184">
        <v>1</v>
      </c>
      <c r="P18184">
        <v>0</v>
      </c>
      <c r="Q18184">
        <v>0</v>
      </c>
      <c r="S18184">
        <v>2</v>
      </c>
    </row>
    <row r="18185" spans="1:19" x14ac:dyDescent="0.2">
      <c r="A18185" t="s">
        <v>37356</v>
      </c>
      <c r="B18185" t="s">
        <v>37569</v>
      </c>
      <c r="C18185" t="s">
        <v>200</v>
      </c>
      <c r="D18185" t="s">
        <v>1002</v>
      </c>
      <c r="E18185" s="23">
        <v>44927</v>
      </c>
      <c r="F18185">
        <v>0</v>
      </c>
      <c r="G18185">
        <v>0</v>
      </c>
      <c r="I18185">
        <v>0</v>
      </c>
      <c r="J18185">
        <v>0</v>
      </c>
      <c r="L18185">
        <v>0</v>
      </c>
      <c r="N18185">
        <v>0</v>
      </c>
      <c r="P18185">
        <v>0</v>
      </c>
      <c r="Q18185">
        <v>0</v>
      </c>
      <c r="S18185">
        <v>0</v>
      </c>
    </row>
    <row r="18186" spans="1:19" x14ac:dyDescent="0.2">
      <c r="A18186" t="s">
        <v>37357</v>
      </c>
      <c r="B18186" t="s">
        <v>37570</v>
      </c>
      <c r="C18186" t="s">
        <v>204</v>
      </c>
      <c r="D18186" t="s">
        <v>1002</v>
      </c>
      <c r="E18186" s="23">
        <v>44927</v>
      </c>
      <c r="F18186">
        <v>0</v>
      </c>
      <c r="G18186">
        <v>0</v>
      </c>
      <c r="I18186">
        <v>0</v>
      </c>
      <c r="J18186">
        <v>0</v>
      </c>
      <c r="L18186">
        <v>0</v>
      </c>
      <c r="N18186">
        <v>0</v>
      </c>
      <c r="P18186">
        <v>0</v>
      </c>
      <c r="Q18186">
        <v>0</v>
      </c>
      <c r="S18186">
        <v>0</v>
      </c>
    </row>
    <row r="18187" spans="1:19" x14ac:dyDescent="0.2">
      <c r="A18187" t="s">
        <v>37358</v>
      </c>
      <c r="B18187" t="s">
        <v>37571</v>
      </c>
      <c r="C18187" t="s">
        <v>385</v>
      </c>
      <c r="D18187" t="s">
        <v>1002</v>
      </c>
      <c r="E18187" s="23">
        <v>44927</v>
      </c>
      <c r="F18187">
        <v>0</v>
      </c>
      <c r="G18187">
        <v>0</v>
      </c>
      <c r="I18187">
        <v>0</v>
      </c>
      <c r="J18187">
        <v>0</v>
      </c>
      <c r="L18187">
        <v>0</v>
      </c>
      <c r="N18187">
        <v>0</v>
      </c>
      <c r="P18187">
        <v>0</v>
      </c>
      <c r="Q18187">
        <v>0</v>
      </c>
      <c r="S18187">
        <v>0</v>
      </c>
    </row>
    <row r="18188" spans="1:19" x14ac:dyDescent="0.2">
      <c r="A18188" t="s">
        <v>37359</v>
      </c>
      <c r="B18188" t="s">
        <v>37572</v>
      </c>
      <c r="C18188" t="s">
        <v>208</v>
      </c>
      <c r="D18188" t="s">
        <v>1002</v>
      </c>
      <c r="E18188" s="23">
        <v>44927</v>
      </c>
      <c r="F18188">
        <v>4.5</v>
      </c>
      <c r="G18188">
        <v>4.5</v>
      </c>
      <c r="I18188">
        <v>10</v>
      </c>
      <c r="J18188">
        <v>24</v>
      </c>
      <c r="L18188">
        <v>24</v>
      </c>
      <c r="N18188">
        <v>10</v>
      </c>
      <c r="P18188">
        <v>3</v>
      </c>
      <c r="Q18188">
        <v>4</v>
      </c>
      <c r="S18188">
        <v>0</v>
      </c>
    </row>
    <row r="18189" spans="1:19" x14ac:dyDescent="0.2">
      <c r="A18189" t="s">
        <v>37360</v>
      </c>
      <c r="B18189" t="s">
        <v>37573</v>
      </c>
      <c r="C18189" t="s">
        <v>900</v>
      </c>
      <c r="D18189" t="s">
        <v>1002</v>
      </c>
      <c r="E18189" s="23">
        <v>44927</v>
      </c>
      <c r="F18189">
        <v>1</v>
      </c>
      <c r="G18189">
        <v>1.5</v>
      </c>
      <c r="I18189">
        <v>4</v>
      </c>
      <c r="J18189">
        <v>6</v>
      </c>
      <c r="L18189">
        <v>9</v>
      </c>
      <c r="N18189">
        <v>4</v>
      </c>
      <c r="P18189">
        <v>0</v>
      </c>
      <c r="Q18189">
        <v>0</v>
      </c>
      <c r="S18189">
        <v>0</v>
      </c>
    </row>
    <row r="18190" spans="1:19" x14ac:dyDescent="0.2">
      <c r="A18190" t="s">
        <v>37361</v>
      </c>
      <c r="B18190" t="s">
        <v>37574</v>
      </c>
      <c r="C18190" t="s">
        <v>905</v>
      </c>
      <c r="D18190" t="s">
        <v>1002</v>
      </c>
      <c r="E18190" s="23">
        <v>44927</v>
      </c>
      <c r="F18190">
        <v>0</v>
      </c>
      <c r="G18190">
        <v>0</v>
      </c>
      <c r="I18190">
        <v>0</v>
      </c>
      <c r="J18190">
        <v>0</v>
      </c>
      <c r="L18190">
        <v>0</v>
      </c>
      <c r="N18190">
        <v>0</v>
      </c>
      <c r="P18190">
        <v>0</v>
      </c>
      <c r="Q18190">
        <v>0</v>
      </c>
      <c r="S18190">
        <v>0</v>
      </c>
    </row>
    <row r="18191" spans="1:19" x14ac:dyDescent="0.2">
      <c r="A18191" t="s">
        <v>37362</v>
      </c>
      <c r="B18191" t="s">
        <v>37575</v>
      </c>
      <c r="C18191" t="s">
        <v>316</v>
      </c>
      <c r="D18191" t="s">
        <v>1002</v>
      </c>
      <c r="E18191" s="23">
        <v>44927</v>
      </c>
      <c r="F18191">
        <v>2.5</v>
      </c>
      <c r="G18191">
        <v>4</v>
      </c>
      <c r="I18191">
        <v>7</v>
      </c>
      <c r="J18191">
        <v>13</v>
      </c>
      <c r="L18191">
        <v>22</v>
      </c>
      <c r="N18191">
        <v>7</v>
      </c>
      <c r="P18191">
        <v>0</v>
      </c>
      <c r="Q18191">
        <v>0</v>
      </c>
      <c r="S18191">
        <v>0</v>
      </c>
    </row>
    <row r="18192" spans="1:19" x14ac:dyDescent="0.2">
      <c r="A18192" t="s">
        <v>37363</v>
      </c>
      <c r="B18192" t="s">
        <v>37576</v>
      </c>
      <c r="C18192" t="s">
        <v>218</v>
      </c>
      <c r="D18192" t="s">
        <v>1002</v>
      </c>
      <c r="E18192" s="23">
        <v>44927</v>
      </c>
      <c r="F18192">
        <v>0</v>
      </c>
      <c r="G18192">
        <v>0</v>
      </c>
      <c r="I18192">
        <v>0</v>
      </c>
      <c r="J18192">
        <v>0</v>
      </c>
      <c r="L18192">
        <v>0</v>
      </c>
      <c r="N18192">
        <v>0</v>
      </c>
      <c r="P18192">
        <v>0</v>
      </c>
      <c r="Q18192">
        <v>0</v>
      </c>
      <c r="S18192">
        <v>0</v>
      </c>
    </row>
    <row r="18193" spans="1:19" x14ac:dyDescent="0.2">
      <c r="A18193" t="s">
        <v>37364</v>
      </c>
      <c r="B18193" t="s">
        <v>37577</v>
      </c>
      <c r="C18193" t="s">
        <v>202</v>
      </c>
      <c r="D18193" t="s">
        <v>1002</v>
      </c>
      <c r="E18193" s="23">
        <v>44927</v>
      </c>
      <c r="F18193">
        <v>3.5</v>
      </c>
      <c r="G18193">
        <v>5.5</v>
      </c>
      <c r="I18193">
        <v>38</v>
      </c>
      <c r="J18193">
        <v>36</v>
      </c>
      <c r="L18193">
        <v>58</v>
      </c>
      <c r="N18193">
        <v>38</v>
      </c>
      <c r="P18193">
        <v>0</v>
      </c>
      <c r="Q18193">
        <v>3</v>
      </c>
      <c r="S18193">
        <v>0</v>
      </c>
    </row>
    <row r="18194" spans="1:19" x14ac:dyDescent="0.2">
      <c r="A18194" t="s">
        <v>37365</v>
      </c>
      <c r="B18194" t="s">
        <v>37578</v>
      </c>
      <c r="C18194" t="s">
        <v>347</v>
      </c>
      <c r="D18194" t="s">
        <v>1002</v>
      </c>
      <c r="E18194" s="23">
        <v>44927</v>
      </c>
      <c r="F18194">
        <v>0</v>
      </c>
      <c r="G18194">
        <v>0</v>
      </c>
      <c r="I18194">
        <v>0</v>
      </c>
      <c r="J18194">
        <v>0</v>
      </c>
      <c r="L18194">
        <v>0</v>
      </c>
      <c r="N18194">
        <v>0</v>
      </c>
      <c r="P18194">
        <v>0</v>
      </c>
      <c r="Q18194">
        <v>0</v>
      </c>
      <c r="S18194">
        <v>0</v>
      </c>
    </row>
    <row r="18195" spans="1:19" x14ac:dyDescent="0.2">
      <c r="A18195" t="s">
        <v>37366</v>
      </c>
      <c r="B18195" t="s">
        <v>37579</v>
      </c>
      <c r="C18195" t="s">
        <v>224</v>
      </c>
      <c r="D18195" t="s">
        <v>1002</v>
      </c>
      <c r="E18195" s="23">
        <v>44927</v>
      </c>
      <c r="F18195">
        <v>0</v>
      </c>
      <c r="G18195">
        <v>0</v>
      </c>
      <c r="I18195">
        <v>0</v>
      </c>
      <c r="J18195">
        <v>0</v>
      </c>
      <c r="L18195">
        <v>0</v>
      </c>
      <c r="N18195">
        <v>0</v>
      </c>
      <c r="P18195">
        <v>0</v>
      </c>
      <c r="Q18195">
        <v>0</v>
      </c>
      <c r="S18195">
        <v>0</v>
      </c>
    </row>
    <row r="18196" spans="1:19" x14ac:dyDescent="0.2">
      <c r="A18196" t="s">
        <v>37367</v>
      </c>
      <c r="B18196" t="s">
        <v>37580</v>
      </c>
      <c r="C18196" t="s">
        <v>345</v>
      </c>
      <c r="D18196" t="s">
        <v>1002</v>
      </c>
      <c r="E18196" s="23">
        <v>44927</v>
      </c>
      <c r="F18196">
        <v>0</v>
      </c>
      <c r="G18196">
        <v>0</v>
      </c>
      <c r="I18196">
        <v>0</v>
      </c>
      <c r="J18196">
        <v>0</v>
      </c>
      <c r="L18196">
        <v>0</v>
      </c>
      <c r="N18196">
        <v>0</v>
      </c>
      <c r="P18196">
        <v>0</v>
      </c>
      <c r="Q18196">
        <v>0</v>
      </c>
      <c r="S18196">
        <v>0</v>
      </c>
    </row>
    <row r="18197" spans="1:19" x14ac:dyDescent="0.2">
      <c r="A18197" t="s">
        <v>37368</v>
      </c>
      <c r="B18197" t="s">
        <v>37581</v>
      </c>
      <c r="C18197" t="s">
        <v>226</v>
      </c>
      <c r="D18197" t="s">
        <v>1002</v>
      </c>
      <c r="E18197" s="23">
        <v>44927</v>
      </c>
      <c r="F18197">
        <v>4</v>
      </c>
      <c r="G18197">
        <v>4</v>
      </c>
      <c r="I18197">
        <v>30</v>
      </c>
      <c r="J18197">
        <v>56</v>
      </c>
      <c r="L18197">
        <v>56</v>
      </c>
      <c r="N18197">
        <v>30</v>
      </c>
      <c r="P18197">
        <v>0</v>
      </c>
      <c r="Q18197">
        <v>2</v>
      </c>
      <c r="S18197">
        <v>0</v>
      </c>
    </row>
    <row r="18198" spans="1:19" x14ac:dyDescent="0.2">
      <c r="A18198" t="s">
        <v>37369</v>
      </c>
      <c r="B18198" t="s">
        <v>37582</v>
      </c>
      <c r="C18198" t="s">
        <v>231</v>
      </c>
      <c r="D18198" t="s">
        <v>1002</v>
      </c>
      <c r="E18198" s="23">
        <v>44927</v>
      </c>
      <c r="F18198">
        <v>11.5</v>
      </c>
      <c r="G18198">
        <v>11.5</v>
      </c>
      <c r="I18198">
        <v>58</v>
      </c>
      <c r="J18198">
        <v>131</v>
      </c>
      <c r="L18198">
        <v>131</v>
      </c>
      <c r="N18198">
        <v>58</v>
      </c>
      <c r="P18198">
        <v>5</v>
      </c>
      <c r="Q18198">
        <v>5</v>
      </c>
      <c r="S18198">
        <v>0</v>
      </c>
    </row>
    <row r="18199" spans="1:19" x14ac:dyDescent="0.2">
      <c r="A18199" t="s">
        <v>37370</v>
      </c>
      <c r="B18199" t="s">
        <v>37583</v>
      </c>
      <c r="C18199" t="s">
        <v>216</v>
      </c>
      <c r="D18199" t="s">
        <v>1002</v>
      </c>
      <c r="E18199" s="23">
        <v>44927</v>
      </c>
      <c r="F18199">
        <v>8</v>
      </c>
      <c r="G18199">
        <v>8</v>
      </c>
      <c r="I18199">
        <v>45</v>
      </c>
      <c r="J18199">
        <v>80</v>
      </c>
      <c r="L18199">
        <v>80</v>
      </c>
      <c r="N18199">
        <v>39</v>
      </c>
      <c r="P18199">
        <v>13</v>
      </c>
      <c r="Q18199">
        <v>14</v>
      </c>
      <c r="S18199">
        <v>6</v>
      </c>
    </row>
    <row r="18200" spans="1:19" x14ac:dyDescent="0.2">
      <c r="A18200" t="s">
        <v>37371</v>
      </c>
      <c r="B18200" t="s">
        <v>37584</v>
      </c>
      <c r="C18200" t="s">
        <v>233</v>
      </c>
      <c r="D18200" t="s">
        <v>1002</v>
      </c>
      <c r="E18200" s="23">
        <v>44927</v>
      </c>
      <c r="F18200">
        <v>0</v>
      </c>
      <c r="G18200">
        <v>0</v>
      </c>
      <c r="I18200">
        <v>0</v>
      </c>
      <c r="J18200">
        <v>0</v>
      </c>
      <c r="L18200">
        <v>0</v>
      </c>
      <c r="N18200">
        <v>0</v>
      </c>
      <c r="P18200">
        <v>0</v>
      </c>
      <c r="Q18200">
        <v>0</v>
      </c>
      <c r="S18200">
        <v>0</v>
      </c>
    </row>
    <row r="18201" spans="1:19" x14ac:dyDescent="0.2">
      <c r="A18201" t="s">
        <v>37372</v>
      </c>
      <c r="B18201" t="s">
        <v>37585</v>
      </c>
      <c r="C18201" t="s">
        <v>36084</v>
      </c>
      <c r="D18201" t="s">
        <v>1002</v>
      </c>
      <c r="E18201" s="23">
        <v>44927</v>
      </c>
      <c r="F18201">
        <v>2</v>
      </c>
      <c r="G18201">
        <v>3</v>
      </c>
      <c r="I18201">
        <v>22</v>
      </c>
      <c r="J18201">
        <v>22</v>
      </c>
      <c r="L18201">
        <v>33</v>
      </c>
      <c r="N18201">
        <v>13</v>
      </c>
      <c r="P18201">
        <v>0</v>
      </c>
      <c r="Q18201">
        <v>0</v>
      </c>
      <c r="S18201">
        <v>9</v>
      </c>
    </row>
    <row r="18202" spans="1:19" x14ac:dyDescent="0.2">
      <c r="A18202" t="s">
        <v>37373</v>
      </c>
      <c r="B18202" t="s">
        <v>37586</v>
      </c>
      <c r="C18202" t="s">
        <v>219</v>
      </c>
      <c r="D18202" t="s">
        <v>1002</v>
      </c>
      <c r="E18202" s="23">
        <v>44927</v>
      </c>
      <c r="F18202">
        <v>0</v>
      </c>
      <c r="G18202">
        <v>0</v>
      </c>
      <c r="I18202">
        <v>0</v>
      </c>
      <c r="J18202">
        <v>0</v>
      </c>
      <c r="L18202">
        <v>0</v>
      </c>
      <c r="N18202">
        <v>0</v>
      </c>
      <c r="P18202">
        <v>0</v>
      </c>
      <c r="Q18202">
        <v>0</v>
      </c>
      <c r="S18202">
        <v>0</v>
      </c>
    </row>
    <row r="18203" spans="1:19" x14ac:dyDescent="0.2">
      <c r="A18203" t="s">
        <v>37374</v>
      </c>
      <c r="B18203" t="s">
        <v>37587</v>
      </c>
      <c r="C18203" t="s">
        <v>340</v>
      </c>
      <c r="D18203" t="s">
        <v>1002</v>
      </c>
      <c r="E18203" s="23">
        <v>44927</v>
      </c>
      <c r="F18203">
        <v>1</v>
      </c>
      <c r="G18203">
        <v>3</v>
      </c>
      <c r="I18203">
        <v>8</v>
      </c>
      <c r="J18203">
        <v>11</v>
      </c>
      <c r="L18203">
        <v>33</v>
      </c>
      <c r="N18203">
        <v>6</v>
      </c>
      <c r="P18203">
        <v>0</v>
      </c>
      <c r="Q18203">
        <v>1</v>
      </c>
      <c r="S18203">
        <v>2</v>
      </c>
    </row>
    <row r="18204" spans="1:19" x14ac:dyDescent="0.2">
      <c r="A18204" t="s">
        <v>37375</v>
      </c>
      <c r="B18204" t="s">
        <v>37588</v>
      </c>
      <c r="C18204" t="s">
        <v>350</v>
      </c>
      <c r="D18204" t="s">
        <v>1002</v>
      </c>
      <c r="E18204" s="23">
        <v>44927</v>
      </c>
      <c r="F18204">
        <v>0</v>
      </c>
      <c r="G18204">
        <v>0</v>
      </c>
      <c r="I18204">
        <v>0</v>
      </c>
      <c r="J18204">
        <v>0</v>
      </c>
      <c r="L18204">
        <v>0</v>
      </c>
      <c r="N18204">
        <v>0</v>
      </c>
      <c r="P18204">
        <v>0</v>
      </c>
      <c r="Q18204">
        <v>0</v>
      </c>
      <c r="S18204">
        <v>0</v>
      </c>
    </row>
    <row r="18205" spans="1:19" x14ac:dyDescent="0.2">
      <c r="A18205" t="s">
        <v>37376</v>
      </c>
      <c r="B18205" t="s">
        <v>37589</v>
      </c>
      <c r="C18205" t="s">
        <v>351</v>
      </c>
      <c r="D18205" t="s">
        <v>1002</v>
      </c>
      <c r="E18205" s="23">
        <v>44927</v>
      </c>
      <c r="F18205">
        <v>0</v>
      </c>
      <c r="G18205">
        <v>0</v>
      </c>
      <c r="I18205">
        <v>0</v>
      </c>
      <c r="J18205">
        <v>0</v>
      </c>
      <c r="L18205">
        <v>0</v>
      </c>
      <c r="N18205">
        <v>0</v>
      </c>
      <c r="P18205">
        <v>0</v>
      </c>
      <c r="Q18205">
        <v>0</v>
      </c>
      <c r="S18205">
        <v>0</v>
      </c>
    </row>
    <row r="18206" spans="1:19" x14ac:dyDescent="0.2">
      <c r="A18206" t="s">
        <v>37377</v>
      </c>
      <c r="B18206" t="s">
        <v>37590</v>
      </c>
      <c r="C18206" t="s">
        <v>352</v>
      </c>
      <c r="D18206" t="s">
        <v>1002</v>
      </c>
      <c r="E18206" s="23">
        <v>44927</v>
      </c>
      <c r="F18206">
        <v>0</v>
      </c>
      <c r="G18206">
        <v>0</v>
      </c>
      <c r="I18206">
        <v>0</v>
      </c>
      <c r="J18206">
        <v>0</v>
      </c>
      <c r="L18206">
        <v>0</v>
      </c>
      <c r="N18206">
        <v>0</v>
      </c>
      <c r="P18206">
        <v>0</v>
      </c>
      <c r="Q18206">
        <v>0</v>
      </c>
      <c r="S18206">
        <v>0</v>
      </c>
    </row>
    <row r="18207" spans="1:19" x14ac:dyDescent="0.2">
      <c r="A18207" t="s">
        <v>37378</v>
      </c>
      <c r="B18207" t="s">
        <v>37591</v>
      </c>
      <c r="C18207" t="s">
        <v>353</v>
      </c>
      <c r="D18207" t="s">
        <v>1002</v>
      </c>
      <c r="E18207" s="23">
        <v>44927</v>
      </c>
      <c r="F18207">
        <v>0</v>
      </c>
      <c r="G18207">
        <v>0</v>
      </c>
      <c r="I18207">
        <v>0</v>
      </c>
      <c r="J18207">
        <v>0</v>
      </c>
      <c r="L18207">
        <v>0</v>
      </c>
      <c r="N18207">
        <v>0</v>
      </c>
      <c r="P18207">
        <v>0</v>
      </c>
      <c r="Q18207">
        <v>0</v>
      </c>
      <c r="S18207">
        <v>0</v>
      </c>
    </row>
    <row r="18208" spans="1:19" x14ac:dyDescent="0.2">
      <c r="A18208" t="s">
        <v>37379</v>
      </c>
      <c r="B18208" t="s">
        <v>37592</v>
      </c>
      <c r="C18208" t="s">
        <v>386</v>
      </c>
      <c r="D18208" t="s">
        <v>1002</v>
      </c>
      <c r="E18208" s="23">
        <v>44927</v>
      </c>
      <c r="F18208">
        <v>0</v>
      </c>
      <c r="G18208">
        <v>0</v>
      </c>
      <c r="I18208">
        <v>0</v>
      </c>
      <c r="J18208">
        <v>0</v>
      </c>
      <c r="L18208">
        <v>0</v>
      </c>
      <c r="N18208">
        <v>0</v>
      </c>
      <c r="P18208">
        <v>0</v>
      </c>
      <c r="Q18208">
        <v>0</v>
      </c>
      <c r="S18208">
        <v>0</v>
      </c>
    </row>
    <row r="18209" spans="1:19" x14ac:dyDescent="0.2">
      <c r="A18209" t="s">
        <v>37380</v>
      </c>
      <c r="B18209" t="s">
        <v>37593</v>
      </c>
      <c r="C18209" t="s">
        <v>354</v>
      </c>
      <c r="D18209" t="s">
        <v>1002</v>
      </c>
      <c r="E18209" s="23">
        <v>44927</v>
      </c>
      <c r="F18209">
        <v>2</v>
      </c>
      <c r="G18209">
        <v>2</v>
      </c>
      <c r="I18209">
        <v>4</v>
      </c>
      <c r="J18209">
        <v>11</v>
      </c>
      <c r="L18209">
        <v>11</v>
      </c>
      <c r="N18209">
        <v>3</v>
      </c>
      <c r="P18209">
        <v>0</v>
      </c>
      <c r="Q18209">
        <v>1</v>
      </c>
      <c r="S18209">
        <v>1</v>
      </c>
    </row>
    <row r="18210" spans="1:19" x14ac:dyDescent="0.2">
      <c r="A18210" t="s">
        <v>37381</v>
      </c>
      <c r="B18210" t="s">
        <v>37594</v>
      </c>
      <c r="C18210" t="s">
        <v>355</v>
      </c>
      <c r="D18210" t="s">
        <v>1002</v>
      </c>
      <c r="E18210" s="23">
        <v>44927</v>
      </c>
      <c r="F18210">
        <v>1</v>
      </c>
      <c r="G18210">
        <v>2</v>
      </c>
      <c r="I18210">
        <v>4</v>
      </c>
      <c r="J18210">
        <v>5</v>
      </c>
      <c r="L18210">
        <v>11</v>
      </c>
      <c r="N18210">
        <v>4</v>
      </c>
      <c r="P18210">
        <v>0</v>
      </c>
      <c r="Q18210">
        <v>0</v>
      </c>
      <c r="S18210">
        <v>0</v>
      </c>
    </row>
    <row r="18211" spans="1:19" x14ac:dyDescent="0.2">
      <c r="A18211" t="s">
        <v>37382</v>
      </c>
      <c r="B18211" t="s">
        <v>37595</v>
      </c>
      <c r="C18211" t="s">
        <v>1048</v>
      </c>
      <c r="D18211" t="s">
        <v>1002</v>
      </c>
      <c r="E18211" s="23">
        <v>44927</v>
      </c>
      <c r="F18211">
        <v>1</v>
      </c>
      <c r="G18211">
        <v>1</v>
      </c>
      <c r="I18211">
        <v>6</v>
      </c>
      <c r="J18211">
        <v>6</v>
      </c>
      <c r="L18211">
        <v>6</v>
      </c>
      <c r="N18211">
        <v>6</v>
      </c>
      <c r="P18211">
        <v>0</v>
      </c>
      <c r="Q18211">
        <v>0</v>
      </c>
      <c r="S18211">
        <v>0</v>
      </c>
    </row>
    <row r="18212" spans="1:19" x14ac:dyDescent="0.2">
      <c r="A18212" t="s">
        <v>37383</v>
      </c>
      <c r="B18212" t="s">
        <v>37596</v>
      </c>
      <c r="C18212" t="s">
        <v>1047</v>
      </c>
      <c r="D18212" t="s">
        <v>1002</v>
      </c>
      <c r="E18212" s="23">
        <v>44927</v>
      </c>
      <c r="F18212">
        <v>2.5</v>
      </c>
      <c r="G18212">
        <v>3</v>
      </c>
      <c r="I18212">
        <v>9</v>
      </c>
      <c r="J18212">
        <v>14</v>
      </c>
      <c r="L18212">
        <v>15</v>
      </c>
      <c r="N18212">
        <v>9</v>
      </c>
      <c r="P18212">
        <v>2</v>
      </c>
      <c r="Q18212">
        <v>2</v>
      </c>
      <c r="S18212">
        <v>0</v>
      </c>
    </row>
    <row r="18213" spans="1:19" x14ac:dyDescent="0.2">
      <c r="A18213" t="s">
        <v>37384</v>
      </c>
      <c r="B18213" t="s">
        <v>37597</v>
      </c>
      <c r="C18213" t="s">
        <v>1050</v>
      </c>
      <c r="D18213" t="s">
        <v>1002</v>
      </c>
      <c r="E18213" s="23">
        <v>44927</v>
      </c>
      <c r="F18213">
        <v>0</v>
      </c>
      <c r="G18213">
        <v>0</v>
      </c>
      <c r="I18213">
        <v>0</v>
      </c>
      <c r="J18213">
        <v>0</v>
      </c>
      <c r="L18213">
        <v>0</v>
      </c>
      <c r="N18213">
        <v>0</v>
      </c>
      <c r="P18213">
        <v>0</v>
      </c>
      <c r="Q18213">
        <v>0</v>
      </c>
      <c r="S18213">
        <v>0</v>
      </c>
    </row>
    <row r="18214" spans="1:19" x14ac:dyDescent="0.2">
      <c r="A18214" t="s">
        <v>37385</v>
      </c>
      <c r="B18214" t="s">
        <v>37598</v>
      </c>
      <c r="C18214" t="s">
        <v>1054</v>
      </c>
      <c r="D18214" t="s">
        <v>1002</v>
      </c>
      <c r="E18214" s="23">
        <v>44927</v>
      </c>
      <c r="F18214">
        <v>0</v>
      </c>
      <c r="G18214">
        <v>0</v>
      </c>
      <c r="I18214">
        <v>0</v>
      </c>
      <c r="J18214">
        <v>0</v>
      </c>
      <c r="L18214">
        <v>0</v>
      </c>
      <c r="N18214">
        <v>0</v>
      </c>
      <c r="P18214">
        <v>0</v>
      </c>
      <c r="Q18214">
        <v>0</v>
      </c>
      <c r="S18214">
        <v>0</v>
      </c>
    </row>
    <row r="18215" spans="1:19" x14ac:dyDescent="0.2">
      <c r="A18215" t="s">
        <v>37386</v>
      </c>
      <c r="B18215" t="s">
        <v>37599</v>
      </c>
      <c r="C18215" t="s">
        <v>1052</v>
      </c>
      <c r="D18215" t="s">
        <v>1002</v>
      </c>
      <c r="E18215" s="23">
        <v>44927</v>
      </c>
      <c r="F18215">
        <v>2</v>
      </c>
      <c r="G18215">
        <v>2</v>
      </c>
      <c r="I18215">
        <v>6</v>
      </c>
      <c r="J18215">
        <v>11</v>
      </c>
      <c r="L18215">
        <v>11</v>
      </c>
      <c r="N18215">
        <v>5</v>
      </c>
      <c r="P18215">
        <v>0</v>
      </c>
      <c r="Q18215">
        <v>0</v>
      </c>
      <c r="S18215">
        <v>1</v>
      </c>
    </row>
    <row r="18216" spans="1:19" x14ac:dyDescent="0.2">
      <c r="A18216" t="s">
        <v>37387</v>
      </c>
      <c r="B18216" t="s">
        <v>37600</v>
      </c>
      <c r="C18216" t="s">
        <v>1053</v>
      </c>
      <c r="D18216" t="s">
        <v>1002</v>
      </c>
      <c r="E18216" s="23">
        <v>44927</v>
      </c>
      <c r="F18216">
        <v>1.5</v>
      </c>
      <c r="G18216">
        <v>1.5</v>
      </c>
      <c r="I18216">
        <v>1</v>
      </c>
      <c r="J18216">
        <v>7</v>
      </c>
      <c r="L18216">
        <v>7</v>
      </c>
      <c r="N18216">
        <v>1</v>
      </c>
      <c r="P18216">
        <v>0</v>
      </c>
      <c r="Q18216">
        <v>0</v>
      </c>
      <c r="S18216">
        <v>0</v>
      </c>
    </row>
    <row r="18217" spans="1:19" x14ac:dyDescent="0.2">
      <c r="A18217" t="s">
        <v>37285</v>
      </c>
      <c r="B18217" t="s">
        <v>37498</v>
      </c>
      <c r="C18217" t="s">
        <v>25698</v>
      </c>
      <c r="D18217" t="s">
        <v>1000</v>
      </c>
      <c r="E18217" s="23">
        <v>44927</v>
      </c>
      <c r="F18217">
        <v>2</v>
      </c>
      <c r="G18217">
        <v>2</v>
      </c>
      <c r="I18217">
        <v>4</v>
      </c>
      <c r="J18217">
        <v>12</v>
      </c>
      <c r="L18217">
        <v>11</v>
      </c>
      <c r="N18217">
        <v>1</v>
      </c>
      <c r="P18217">
        <v>4</v>
      </c>
      <c r="Q18217">
        <v>4</v>
      </c>
      <c r="S18217">
        <v>3</v>
      </c>
    </row>
    <row r="18218" spans="1:19" x14ac:dyDescent="0.2">
      <c r="A18218" t="s">
        <v>37388</v>
      </c>
      <c r="B18218" t="s">
        <v>37601</v>
      </c>
      <c r="C18218" t="s">
        <v>962</v>
      </c>
      <c r="D18218" t="s">
        <v>1000</v>
      </c>
      <c r="E18218" s="23">
        <v>44927</v>
      </c>
      <c r="F18218">
        <v>0</v>
      </c>
      <c r="G18218">
        <v>0</v>
      </c>
      <c r="I18218">
        <v>0</v>
      </c>
      <c r="J18218">
        <v>0</v>
      </c>
      <c r="L18218">
        <v>0</v>
      </c>
      <c r="N18218">
        <v>0</v>
      </c>
      <c r="P18218">
        <v>0</v>
      </c>
      <c r="Q18218">
        <v>0</v>
      </c>
      <c r="S18218">
        <v>0</v>
      </c>
    </row>
    <row r="18219" spans="1:19" x14ac:dyDescent="0.2">
      <c r="A18219" t="s">
        <v>37389</v>
      </c>
      <c r="B18219" t="s">
        <v>37602</v>
      </c>
      <c r="C18219" t="s">
        <v>348</v>
      </c>
      <c r="D18219" t="s">
        <v>1000</v>
      </c>
      <c r="E18219" s="23">
        <v>44927</v>
      </c>
      <c r="F18219">
        <v>0</v>
      </c>
      <c r="G18219">
        <v>0</v>
      </c>
      <c r="I18219">
        <v>0</v>
      </c>
      <c r="J18219">
        <v>0</v>
      </c>
      <c r="L18219">
        <v>0</v>
      </c>
      <c r="N18219">
        <v>0</v>
      </c>
      <c r="P18219">
        <v>0</v>
      </c>
      <c r="Q18219">
        <v>0</v>
      </c>
      <c r="S18219">
        <v>0</v>
      </c>
    </row>
    <row r="18220" spans="1:19" x14ac:dyDescent="0.2">
      <c r="A18220" t="s">
        <v>37390</v>
      </c>
      <c r="B18220" t="s">
        <v>37603</v>
      </c>
      <c r="C18220" t="s">
        <v>36223</v>
      </c>
      <c r="D18220" t="s">
        <v>1000</v>
      </c>
      <c r="E18220" s="23">
        <v>44927</v>
      </c>
      <c r="F18220">
        <v>0.5</v>
      </c>
      <c r="G18220">
        <v>0.5</v>
      </c>
      <c r="I18220">
        <v>0</v>
      </c>
      <c r="J18220">
        <v>2</v>
      </c>
      <c r="L18220">
        <v>2</v>
      </c>
      <c r="N18220">
        <v>0</v>
      </c>
      <c r="P18220">
        <v>0</v>
      </c>
      <c r="Q18220">
        <v>0</v>
      </c>
      <c r="S18220">
        <v>0</v>
      </c>
    </row>
    <row r="18221" spans="1:19" x14ac:dyDescent="0.2">
      <c r="A18221" t="s">
        <v>37391</v>
      </c>
      <c r="B18221" t="s">
        <v>37604</v>
      </c>
      <c r="C18221" t="s">
        <v>357</v>
      </c>
      <c r="D18221" t="s">
        <v>1000</v>
      </c>
      <c r="E18221" s="23">
        <v>44927</v>
      </c>
      <c r="F18221">
        <v>0</v>
      </c>
      <c r="G18221">
        <v>0</v>
      </c>
      <c r="I18221">
        <v>0</v>
      </c>
      <c r="J18221">
        <v>0</v>
      </c>
      <c r="L18221">
        <v>0</v>
      </c>
      <c r="N18221">
        <v>0</v>
      </c>
      <c r="P18221">
        <v>0</v>
      </c>
      <c r="Q18221">
        <v>0</v>
      </c>
      <c r="S18221">
        <v>0</v>
      </c>
    </row>
    <row r="18222" spans="1:19" x14ac:dyDescent="0.2">
      <c r="A18222" t="s">
        <v>37392</v>
      </c>
      <c r="B18222" t="s">
        <v>37605</v>
      </c>
      <c r="C18222" t="s">
        <v>22399</v>
      </c>
      <c r="D18222" t="s">
        <v>1000</v>
      </c>
      <c r="E18222" s="23">
        <v>44927</v>
      </c>
      <c r="F18222">
        <v>0</v>
      </c>
      <c r="G18222">
        <v>0</v>
      </c>
      <c r="I18222">
        <v>0</v>
      </c>
      <c r="J18222">
        <v>0</v>
      </c>
      <c r="L18222">
        <v>0</v>
      </c>
      <c r="N18222">
        <v>0</v>
      </c>
      <c r="P18222">
        <v>0</v>
      </c>
      <c r="Q18222">
        <v>0</v>
      </c>
      <c r="S18222">
        <v>0</v>
      </c>
    </row>
    <row r="18223" spans="1:19" x14ac:dyDescent="0.2">
      <c r="A18223" t="s">
        <v>37393</v>
      </c>
      <c r="B18223" t="s">
        <v>37606</v>
      </c>
      <c r="C18223" t="s">
        <v>203</v>
      </c>
      <c r="D18223" t="s">
        <v>1000</v>
      </c>
      <c r="E18223" s="23">
        <v>44927</v>
      </c>
      <c r="F18223">
        <v>0</v>
      </c>
      <c r="G18223">
        <v>0</v>
      </c>
      <c r="I18223">
        <v>0</v>
      </c>
      <c r="J18223">
        <v>0</v>
      </c>
      <c r="L18223">
        <v>0</v>
      </c>
      <c r="N18223">
        <v>0</v>
      </c>
      <c r="P18223">
        <v>0</v>
      </c>
      <c r="Q18223">
        <v>0</v>
      </c>
      <c r="S18223">
        <v>0</v>
      </c>
    </row>
    <row r="18224" spans="1:19" x14ac:dyDescent="0.2">
      <c r="A18224" t="s">
        <v>37394</v>
      </c>
      <c r="B18224" t="s">
        <v>37607</v>
      </c>
      <c r="C18224" t="s">
        <v>387</v>
      </c>
      <c r="D18224" t="s">
        <v>1000</v>
      </c>
      <c r="E18224" s="23">
        <v>44927</v>
      </c>
      <c r="F18224">
        <v>0</v>
      </c>
      <c r="G18224">
        <v>0</v>
      </c>
      <c r="I18224">
        <v>0</v>
      </c>
      <c r="J18224">
        <v>0</v>
      </c>
      <c r="L18224">
        <v>0</v>
      </c>
      <c r="N18224">
        <v>0</v>
      </c>
      <c r="P18224">
        <v>0</v>
      </c>
      <c r="Q18224">
        <v>0</v>
      </c>
      <c r="S18224">
        <v>0</v>
      </c>
    </row>
    <row r="18225" spans="1:19" x14ac:dyDescent="0.2">
      <c r="A18225" t="s">
        <v>37395</v>
      </c>
      <c r="B18225" t="s">
        <v>37608</v>
      </c>
      <c r="C18225" t="s">
        <v>223</v>
      </c>
      <c r="D18225" t="s">
        <v>1000</v>
      </c>
      <c r="E18225" s="23">
        <v>44927</v>
      </c>
      <c r="F18225">
        <v>0</v>
      </c>
      <c r="G18225">
        <v>0</v>
      </c>
      <c r="I18225">
        <v>0</v>
      </c>
      <c r="J18225">
        <v>0</v>
      </c>
      <c r="L18225">
        <v>0</v>
      </c>
      <c r="N18225">
        <v>0</v>
      </c>
      <c r="P18225">
        <v>0</v>
      </c>
      <c r="Q18225">
        <v>0</v>
      </c>
      <c r="S18225">
        <v>0</v>
      </c>
    </row>
    <row r="18226" spans="1:19" x14ac:dyDescent="0.2">
      <c r="A18226" t="s">
        <v>37396</v>
      </c>
      <c r="B18226" t="s">
        <v>37609</v>
      </c>
      <c r="C18226" t="s">
        <v>346</v>
      </c>
      <c r="D18226" t="s">
        <v>1000</v>
      </c>
      <c r="E18226" s="23">
        <v>44927</v>
      </c>
      <c r="F18226">
        <v>0</v>
      </c>
      <c r="G18226">
        <v>0</v>
      </c>
      <c r="I18226">
        <v>0</v>
      </c>
      <c r="J18226">
        <v>0</v>
      </c>
      <c r="L18226">
        <v>0</v>
      </c>
      <c r="N18226">
        <v>0</v>
      </c>
      <c r="P18226">
        <v>0</v>
      </c>
      <c r="Q18226">
        <v>0</v>
      </c>
      <c r="S18226">
        <v>0</v>
      </c>
    </row>
    <row r="18227" spans="1:19" x14ac:dyDescent="0.2">
      <c r="A18227" t="s">
        <v>37397</v>
      </c>
      <c r="B18227" t="s">
        <v>37610</v>
      </c>
      <c r="C18227" t="s">
        <v>36238</v>
      </c>
      <c r="D18227" t="s">
        <v>1000</v>
      </c>
      <c r="E18227" s="23">
        <v>44927</v>
      </c>
      <c r="F18227">
        <v>1.5</v>
      </c>
      <c r="G18227">
        <v>1.5</v>
      </c>
      <c r="I18227">
        <v>0</v>
      </c>
      <c r="J18227">
        <v>6</v>
      </c>
      <c r="L18227">
        <v>6</v>
      </c>
      <c r="N18227">
        <v>0</v>
      </c>
      <c r="P18227">
        <v>0</v>
      </c>
      <c r="Q18227">
        <v>0</v>
      </c>
      <c r="S18227">
        <v>0</v>
      </c>
    </row>
    <row r="18228" spans="1:19" x14ac:dyDescent="0.2">
      <c r="A18228" t="s">
        <v>37398</v>
      </c>
      <c r="B18228" t="s">
        <v>37611</v>
      </c>
      <c r="C18228" t="s">
        <v>207</v>
      </c>
      <c r="D18228" t="s">
        <v>1000</v>
      </c>
      <c r="E18228" s="23">
        <v>44927</v>
      </c>
      <c r="F18228">
        <v>6.5</v>
      </c>
      <c r="G18228">
        <v>6.5</v>
      </c>
      <c r="I18228">
        <v>14</v>
      </c>
      <c r="J18228">
        <v>35</v>
      </c>
      <c r="L18228">
        <v>35</v>
      </c>
      <c r="N18228">
        <v>13</v>
      </c>
      <c r="P18228">
        <v>3</v>
      </c>
      <c r="Q18228">
        <v>5</v>
      </c>
      <c r="S18228">
        <v>1</v>
      </c>
    </row>
    <row r="18229" spans="1:19" x14ac:dyDescent="0.2">
      <c r="A18229" t="s">
        <v>37399</v>
      </c>
      <c r="B18229" t="s">
        <v>37612</v>
      </c>
      <c r="C18229" t="s">
        <v>212</v>
      </c>
      <c r="D18229" t="s">
        <v>1000</v>
      </c>
      <c r="E18229" s="23">
        <v>44927</v>
      </c>
      <c r="F18229">
        <v>1</v>
      </c>
      <c r="G18229">
        <v>1.5</v>
      </c>
      <c r="I18229">
        <v>4</v>
      </c>
      <c r="J18229">
        <v>6</v>
      </c>
      <c r="L18229">
        <v>9</v>
      </c>
      <c r="N18229">
        <v>4</v>
      </c>
      <c r="P18229">
        <v>0</v>
      </c>
      <c r="Q18229">
        <v>0</v>
      </c>
      <c r="S18229">
        <v>0</v>
      </c>
    </row>
    <row r="18230" spans="1:19" x14ac:dyDescent="0.2">
      <c r="A18230" t="s">
        <v>37400</v>
      </c>
      <c r="B18230" t="s">
        <v>37613</v>
      </c>
      <c r="C18230" t="s">
        <v>963</v>
      </c>
      <c r="D18230" t="s">
        <v>1000</v>
      </c>
      <c r="E18230" s="23">
        <v>44927</v>
      </c>
      <c r="F18230">
        <v>0</v>
      </c>
      <c r="G18230">
        <v>0</v>
      </c>
      <c r="I18230">
        <v>0</v>
      </c>
      <c r="J18230">
        <v>0</v>
      </c>
      <c r="L18230">
        <v>0</v>
      </c>
      <c r="N18230">
        <v>0</v>
      </c>
      <c r="P18230">
        <v>0</v>
      </c>
      <c r="Q18230">
        <v>0</v>
      </c>
      <c r="S18230">
        <v>0</v>
      </c>
    </row>
    <row r="18231" spans="1:19" x14ac:dyDescent="0.2">
      <c r="A18231" t="s">
        <v>37401</v>
      </c>
      <c r="B18231" t="s">
        <v>37614</v>
      </c>
      <c r="C18231" t="s">
        <v>225</v>
      </c>
      <c r="D18231" t="s">
        <v>1000</v>
      </c>
      <c r="E18231" s="23">
        <v>44927</v>
      </c>
      <c r="F18231">
        <v>4</v>
      </c>
      <c r="G18231">
        <v>4</v>
      </c>
      <c r="I18231">
        <v>30</v>
      </c>
      <c r="J18231">
        <v>56</v>
      </c>
      <c r="L18231">
        <v>56</v>
      </c>
      <c r="N18231">
        <v>30</v>
      </c>
      <c r="P18231">
        <v>0</v>
      </c>
      <c r="Q18231">
        <v>2</v>
      </c>
      <c r="S18231">
        <v>0</v>
      </c>
    </row>
    <row r="18232" spans="1:19" x14ac:dyDescent="0.2">
      <c r="A18232" t="s">
        <v>37402</v>
      </c>
      <c r="B18232" t="s">
        <v>37615</v>
      </c>
      <c r="C18232" t="s">
        <v>232</v>
      </c>
      <c r="D18232" t="s">
        <v>1000</v>
      </c>
      <c r="E18232" s="23">
        <v>44927</v>
      </c>
      <c r="F18232">
        <v>13.5</v>
      </c>
      <c r="G18232">
        <v>15.5</v>
      </c>
      <c r="I18232">
        <v>67</v>
      </c>
      <c r="J18232">
        <v>141</v>
      </c>
      <c r="L18232">
        <v>151</v>
      </c>
      <c r="N18232">
        <v>64</v>
      </c>
      <c r="P18232">
        <v>7</v>
      </c>
      <c r="Q18232">
        <v>7</v>
      </c>
      <c r="S18232">
        <v>3</v>
      </c>
    </row>
    <row r="18233" spans="1:19" x14ac:dyDescent="0.2">
      <c r="A18233" t="s">
        <v>37403</v>
      </c>
      <c r="B18233" t="s">
        <v>37616</v>
      </c>
      <c r="C18233" t="s">
        <v>317</v>
      </c>
      <c r="D18233" t="s">
        <v>1000</v>
      </c>
      <c r="E18233" s="23">
        <v>44927</v>
      </c>
      <c r="F18233">
        <v>3.5</v>
      </c>
      <c r="G18233">
        <v>6</v>
      </c>
      <c r="I18233">
        <v>11</v>
      </c>
      <c r="J18233">
        <v>18</v>
      </c>
      <c r="L18233">
        <v>33</v>
      </c>
      <c r="N18233">
        <v>11</v>
      </c>
      <c r="P18233">
        <v>0</v>
      </c>
      <c r="Q18233">
        <v>0</v>
      </c>
      <c r="S18233">
        <v>0</v>
      </c>
    </row>
    <row r="18234" spans="1:19" x14ac:dyDescent="0.2">
      <c r="A18234" t="s">
        <v>37404</v>
      </c>
      <c r="B18234" t="s">
        <v>37617</v>
      </c>
      <c r="C18234" t="s">
        <v>214</v>
      </c>
      <c r="D18234" t="s">
        <v>1000</v>
      </c>
      <c r="E18234" s="23">
        <v>44927</v>
      </c>
      <c r="F18234">
        <v>13</v>
      </c>
      <c r="G18234">
        <v>14</v>
      </c>
      <c r="I18234">
        <v>67</v>
      </c>
      <c r="J18234">
        <v>110</v>
      </c>
      <c r="L18234">
        <v>115</v>
      </c>
      <c r="N18234">
        <v>57</v>
      </c>
      <c r="P18234">
        <v>15</v>
      </c>
      <c r="Q18234">
        <v>18</v>
      </c>
      <c r="S18234">
        <v>10</v>
      </c>
    </row>
    <row r="18235" spans="1:19" x14ac:dyDescent="0.2">
      <c r="A18235" t="s">
        <v>37405</v>
      </c>
      <c r="B18235" t="s">
        <v>37618</v>
      </c>
      <c r="C18235" t="s">
        <v>230</v>
      </c>
      <c r="D18235" t="s">
        <v>1000</v>
      </c>
      <c r="E18235" s="23">
        <v>44927</v>
      </c>
      <c r="F18235">
        <v>0</v>
      </c>
      <c r="G18235">
        <v>0</v>
      </c>
      <c r="I18235">
        <v>0</v>
      </c>
      <c r="J18235">
        <v>0</v>
      </c>
      <c r="L18235">
        <v>0</v>
      </c>
      <c r="N18235">
        <v>0</v>
      </c>
      <c r="P18235">
        <v>0</v>
      </c>
      <c r="Q18235">
        <v>0</v>
      </c>
      <c r="S18235">
        <v>0</v>
      </c>
    </row>
    <row r="18236" spans="1:19" x14ac:dyDescent="0.2">
      <c r="A18236" t="s">
        <v>37406</v>
      </c>
      <c r="B18236" t="s">
        <v>37619</v>
      </c>
      <c r="C18236" t="s">
        <v>234</v>
      </c>
      <c r="D18236" t="s">
        <v>1000</v>
      </c>
      <c r="E18236" s="23">
        <v>44927</v>
      </c>
      <c r="F18236">
        <v>0</v>
      </c>
      <c r="G18236">
        <v>0</v>
      </c>
      <c r="I18236">
        <v>0</v>
      </c>
      <c r="J18236">
        <v>0</v>
      </c>
      <c r="L18236">
        <v>0</v>
      </c>
      <c r="N18236">
        <v>0</v>
      </c>
      <c r="P18236">
        <v>0</v>
      </c>
      <c r="Q18236">
        <v>0</v>
      </c>
      <c r="S18236">
        <v>0</v>
      </c>
    </row>
    <row r="18237" spans="1:19" x14ac:dyDescent="0.2">
      <c r="A18237" t="s">
        <v>37406</v>
      </c>
      <c r="B18237" t="s">
        <v>37619</v>
      </c>
      <c r="C18237" t="s">
        <v>234</v>
      </c>
      <c r="D18237" t="s">
        <v>1000</v>
      </c>
      <c r="E18237" s="23">
        <v>44927</v>
      </c>
      <c r="F18237">
        <v>2</v>
      </c>
      <c r="G18237">
        <v>3</v>
      </c>
      <c r="I18237">
        <v>22</v>
      </c>
      <c r="J18237">
        <v>22</v>
      </c>
      <c r="L18237">
        <v>33</v>
      </c>
      <c r="N18237">
        <v>13</v>
      </c>
      <c r="P18237">
        <v>0</v>
      </c>
      <c r="Q18237">
        <v>0</v>
      </c>
      <c r="S18237">
        <v>9</v>
      </c>
    </row>
    <row r="18238" spans="1:19" x14ac:dyDescent="0.2">
      <c r="A18238" t="s">
        <v>37407</v>
      </c>
      <c r="B18238" t="s">
        <v>37620</v>
      </c>
      <c r="C18238" t="s">
        <v>217</v>
      </c>
      <c r="D18238" t="s">
        <v>1000</v>
      </c>
      <c r="E18238" s="23">
        <v>44927</v>
      </c>
      <c r="F18238">
        <v>0</v>
      </c>
      <c r="G18238">
        <v>0</v>
      </c>
      <c r="I18238">
        <v>0</v>
      </c>
      <c r="J18238">
        <v>0</v>
      </c>
      <c r="L18238">
        <v>0</v>
      </c>
      <c r="N18238">
        <v>0</v>
      </c>
      <c r="P18238">
        <v>0</v>
      </c>
      <c r="Q18238">
        <v>0</v>
      </c>
      <c r="S18238">
        <v>0</v>
      </c>
    </row>
    <row r="18239" spans="1:19" x14ac:dyDescent="0.2">
      <c r="A18239" t="s">
        <v>37408</v>
      </c>
      <c r="B18239" t="s">
        <v>37621</v>
      </c>
      <c r="C18239" t="s">
        <v>342</v>
      </c>
      <c r="D18239" t="s">
        <v>1000</v>
      </c>
      <c r="E18239" s="23">
        <v>44927</v>
      </c>
      <c r="F18239">
        <v>1</v>
      </c>
      <c r="G18239">
        <v>3</v>
      </c>
      <c r="I18239">
        <v>8</v>
      </c>
      <c r="J18239">
        <v>11</v>
      </c>
      <c r="L18239">
        <v>33</v>
      </c>
      <c r="N18239">
        <v>6</v>
      </c>
      <c r="P18239">
        <v>0</v>
      </c>
      <c r="Q18239">
        <v>1</v>
      </c>
      <c r="S18239">
        <v>2</v>
      </c>
    </row>
    <row r="18240" spans="1:19" x14ac:dyDescent="0.2">
      <c r="A18240" t="s">
        <v>37409</v>
      </c>
      <c r="B18240" t="s">
        <v>37622</v>
      </c>
      <c r="C18240" t="s">
        <v>220</v>
      </c>
      <c r="D18240" t="s">
        <v>1000</v>
      </c>
      <c r="E18240" s="23">
        <v>44927</v>
      </c>
      <c r="F18240">
        <v>0</v>
      </c>
      <c r="G18240">
        <v>0</v>
      </c>
      <c r="I18240">
        <v>0</v>
      </c>
      <c r="J18240">
        <v>0</v>
      </c>
      <c r="L18240">
        <v>0</v>
      </c>
      <c r="N18240">
        <v>0</v>
      </c>
      <c r="P18240">
        <v>0</v>
      </c>
      <c r="Q18240">
        <v>0</v>
      </c>
      <c r="S18240">
        <v>0</v>
      </c>
    </row>
    <row r="18241" spans="1:19" x14ac:dyDescent="0.2">
      <c r="A18241" t="s">
        <v>37410</v>
      </c>
      <c r="B18241" t="s">
        <v>37623</v>
      </c>
      <c r="C18241" t="s">
        <v>25330</v>
      </c>
      <c r="D18241" t="s">
        <v>1001</v>
      </c>
      <c r="E18241" s="23">
        <v>44927</v>
      </c>
      <c r="F18241">
        <v>0</v>
      </c>
      <c r="G18241">
        <v>0</v>
      </c>
      <c r="I18241">
        <v>0</v>
      </c>
      <c r="J18241">
        <v>0</v>
      </c>
      <c r="L18241">
        <v>0</v>
      </c>
      <c r="N18241">
        <v>0</v>
      </c>
      <c r="P18241">
        <v>0</v>
      </c>
      <c r="Q18241">
        <v>0</v>
      </c>
      <c r="S18241">
        <v>0</v>
      </c>
    </row>
    <row r="18242" spans="1:19" x14ac:dyDescent="0.2">
      <c r="A18242" t="s">
        <v>37411</v>
      </c>
      <c r="B18242" t="s">
        <v>37624</v>
      </c>
      <c r="C18242" t="s">
        <v>25330</v>
      </c>
      <c r="D18242" t="s">
        <v>1000</v>
      </c>
      <c r="E18242" s="23">
        <v>44927</v>
      </c>
      <c r="F18242">
        <v>0.5</v>
      </c>
      <c r="G18242">
        <v>0.5</v>
      </c>
      <c r="I18242">
        <v>0</v>
      </c>
      <c r="J18242">
        <v>2</v>
      </c>
      <c r="L18242">
        <v>2</v>
      </c>
      <c r="N18242">
        <v>0</v>
      </c>
      <c r="P18242">
        <v>0</v>
      </c>
      <c r="Q18242">
        <v>0</v>
      </c>
      <c r="S18242">
        <v>0</v>
      </c>
    </row>
    <row r="18243" spans="1:19" x14ac:dyDescent="0.2">
      <c r="A18243" t="s">
        <v>37412</v>
      </c>
      <c r="B18243" t="s">
        <v>37625</v>
      </c>
      <c r="C18243" t="s">
        <v>199</v>
      </c>
      <c r="D18243" t="s">
        <v>1000</v>
      </c>
      <c r="E18243" s="23">
        <v>44927</v>
      </c>
      <c r="F18243">
        <v>3.5</v>
      </c>
      <c r="G18243">
        <v>5.5</v>
      </c>
      <c r="I18243">
        <v>38</v>
      </c>
      <c r="J18243">
        <v>36</v>
      </c>
      <c r="L18243">
        <v>58</v>
      </c>
      <c r="N18243">
        <v>38</v>
      </c>
      <c r="P18243">
        <v>0</v>
      </c>
      <c r="Q18243">
        <v>3</v>
      </c>
      <c r="S18243">
        <v>0</v>
      </c>
    </row>
    <row r="18244" spans="1:19" x14ac:dyDescent="0.2">
      <c r="A18244" t="s">
        <v>37413</v>
      </c>
      <c r="B18244" t="s">
        <v>37626</v>
      </c>
      <c r="C18244" t="s">
        <v>199</v>
      </c>
      <c r="D18244" t="s">
        <v>1001</v>
      </c>
      <c r="E18244" s="23">
        <v>44927</v>
      </c>
      <c r="F18244">
        <v>0</v>
      </c>
      <c r="G18244">
        <v>0</v>
      </c>
      <c r="I18244">
        <v>0</v>
      </c>
      <c r="J18244">
        <v>0</v>
      </c>
      <c r="L18244">
        <v>0</v>
      </c>
      <c r="N18244">
        <v>0</v>
      </c>
      <c r="P18244">
        <v>0</v>
      </c>
      <c r="Q18244">
        <v>0</v>
      </c>
      <c r="S18244">
        <v>0</v>
      </c>
    </row>
    <row r="18245" spans="1:19" x14ac:dyDescent="0.2">
      <c r="A18245" t="s">
        <v>37414</v>
      </c>
      <c r="B18245" t="s">
        <v>37627</v>
      </c>
      <c r="C18245" t="s">
        <v>901</v>
      </c>
      <c r="D18245" t="s">
        <v>1000</v>
      </c>
      <c r="E18245" s="23">
        <v>44927</v>
      </c>
      <c r="F18245">
        <v>6</v>
      </c>
      <c r="G18245">
        <v>6</v>
      </c>
      <c r="I18245">
        <v>15</v>
      </c>
      <c r="J18245">
        <v>32</v>
      </c>
      <c r="L18245">
        <v>32</v>
      </c>
      <c r="N18245">
        <v>13</v>
      </c>
      <c r="P18245">
        <v>0</v>
      </c>
      <c r="Q18245">
        <v>0</v>
      </c>
      <c r="S18245">
        <v>2</v>
      </c>
    </row>
    <row r="18246" spans="1:19" x14ac:dyDescent="0.2">
      <c r="A18246" t="s">
        <v>37415</v>
      </c>
      <c r="B18246" t="s">
        <v>37628</v>
      </c>
      <c r="C18246" t="s">
        <v>901</v>
      </c>
      <c r="D18246" t="s">
        <v>1001</v>
      </c>
      <c r="E18246" s="23">
        <v>44927</v>
      </c>
      <c r="F18246">
        <v>0</v>
      </c>
      <c r="G18246">
        <v>0</v>
      </c>
      <c r="I18246">
        <v>0</v>
      </c>
      <c r="J18246">
        <v>0</v>
      </c>
      <c r="L18246">
        <v>0</v>
      </c>
      <c r="N18246">
        <v>0</v>
      </c>
      <c r="P18246">
        <v>0</v>
      </c>
      <c r="Q18246">
        <v>0</v>
      </c>
      <c r="S18246">
        <v>0</v>
      </c>
    </row>
    <row r="18247" spans="1:19" x14ac:dyDescent="0.2">
      <c r="A18247" t="s">
        <v>37416</v>
      </c>
      <c r="B18247" t="s">
        <v>37629</v>
      </c>
      <c r="C18247" t="s">
        <v>903</v>
      </c>
      <c r="D18247" t="s">
        <v>1000</v>
      </c>
      <c r="E18247" s="23">
        <v>44927</v>
      </c>
      <c r="F18247">
        <v>6</v>
      </c>
      <c r="G18247">
        <v>6.5</v>
      </c>
      <c r="I18247">
        <v>13</v>
      </c>
      <c r="J18247">
        <v>30</v>
      </c>
      <c r="L18247">
        <v>31</v>
      </c>
      <c r="N18247">
        <v>11</v>
      </c>
      <c r="P18247">
        <v>2</v>
      </c>
      <c r="Q18247">
        <v>2</v>
      </c>
      <c r="S18247">
        <v>2</v>
      </c>
    </row>
    <row r="18248" spans="1:19" x14ac:dyDescent="0.2">
      <c r="A18248" t="s">
        <v>37417</v>
      </c>
      <c r="B18248" t="s">
        <v>37630</v>
      </c>
      <c r="C18248" t="s">
        <v>903</v>
      </c>
      <c r="D18248" t="s">
        <v>1001</v>
      </c>
      <c r="E18248" s="23">
        <v>44927</v>
      </c>
      <c r="F18248">
        <v>0</v>
      </c>
      <c r="G18248">
        <v>0</v>
      </c>
      <c r="I18248">
        <v>0</v>
      </c>
      <c r="J18248">
        <v>0</v>
      </c>
      <c r="L18248">
        <v>0</v>
      </c>
      <c r="N18248">
        <v>0</v>
      </c>
      <c r="P18248">
        <v>0</v>
      </c>
      <c r="Q18248">
        <v>0</v>
      </c>
      <c r="S18248">
        <v>0</v>
      </c>
    </row>
    <row r="18249" spans="1:19" x14ac:dyDescent="0.2">
      <c r="A18249" t="s">
        <v>37418</v>
      </c>
      <c r="B18249" t="s">
        <v>37631</v>
      </c>
      <c r="C18249" t="s">
        <v>198</v>
      </c>
      <c r="D18249" t="s">
        <v>1002</v>
      </c>
      <c r="E18249" s="23">
        <v>44927</v>
      </c>
      <c r="F18249">
        <v>0</v>
      </c>
      <c r="G18249">
        <v>0</v>
      </c>
      <c r="I18249">
        <v>0</v>
      </c>
      <c r="J18249">
        <v>0</v>
      </c>
      <c r="L18249">
        <v>0</v>
      </c>
      <c r="N18249">
        <v>0</v>
      </c>
      <c r="P18249">
        <v>0</v>
      </c>
      <c r="Q18249">
        <v>0</v>
      </c>
      <c r="S18249">
        <v>0</v>
      </c>
    </row>
    <row r="18250" spans="1:19" x14ac:dyDescent="0.2">
      <c r="A18250" t="s">
        <v>37419</v>
      </c>
      <c r="B18250" t="s">
        <v>37632</v>
      </c>
      <c r="C18250" t="s">
        <v>25855</v>
      </c>
      <c r="D18250" t="s">
        <v>1002</v>
      </c>
      <c r="E18250" s="23">
        <v>44927</v>
      </c>
      <c r="F18250">
        <v>2</v>
      </c>
      <c r="G18250">
        <v>2</v>
      </c>
      <c r="I18250">
        <v>4</v>
      </c>
      <c r="J18250">
        <v>12</v>
      </c>
      <c r="L18250">
        <v>11</v>
      </c>
      <c r="N18250">
        <v>1</v>
      </c>
      <c r="P18250">
        <v>4</v>
      </c>
      <c r="Q18250">
        <v>4</v>
      </c>
      <c r="S18250">
        <v>3</v>
      </c>
    </row>
    <row r="18251" spans="1:19" x14ac:dyDescent="0.2">
      <c r="A18251" t="s">
        <v>37420</v>
      </c>
      <c r="B18251" t="s">
        <v>37633</v>
      </c>
      <c r="C18251" t="s">
        <v>962</v>
      </c>
      <c r="D18251" t="s">
        <v>1002</v>
      </c>
      <c r="E18251" s="23">
        <v>44927</v>
      </c>
      <c r="F18251">
        <v>0</v>
      </c>
      <c r="G18251">
        <v>0</v>
      </c>
      <c r="I18251">
        <v>0</v>
      </c>
      <c r="J18251">
        <v>0</v>
      </c>
      <c r="L18251">
        <v>0</v>
      </c>
      <c r="N18251">
        <v>0</v>
      </c>
      <c r="P18251">
        <v>0</v>
      </c>
      <c r="Q18251">
        <v>0</v>
      </c>
      <c r="S18251">
        <v>0</v>
      </c>
    </row>
    <row r="18252" spans="1:19" x14ac:dyDescent="0.2">
      <c r="A18252" t="s">
        <v>37421</v>
      </c>
      <c r="B18252" t="s">
        <v>37634</v>
      </c>
      <c r="C18252" t="s">
        <v>199</v>
      </c>
      <c r="D18252" t="s">
        <v>1002</v>
      </c>
      <c r="E18252" s="23">
        <v>44927</v>
      </c>
      <c r="F18252">
        <v>3.5</v>
      </c>
      <c r="G18252">
        <v>5.5</v>
      </c>
      <c r="I18252">
        <v>38</v>
      </c>
      <c r="J18252">
        <v>36</v>
      </c>
      <c r="L18252">
        <v>58</v>
      </c>
      <c r="N18252">
        <v>38</v>
      </c>
      <c r="P18252">
        <v>0</v>
      </c>
      <c r="Q18252">
        <v>3</v>
      </c>
      <c r="S18252">
        <v>0</v>
      </c>
    </row>
    <row r="18253" spans="1:19" x14ac:dyDescent="0.2">
      <c r="A18253" t="s">
        <v>37422</v>
      </c>
      <c r="B18253" t="s">
        <v>37635</v>
      </c>
      <c r="C18253" t="s">
        <v>348</v>
      </c>
      <c r="D18253" t="s">
        <v>1002</v>
      </c>
      <c r="E18253" s="23">
        <v>44927</v>
      </c>
      <c r="F18253">
        <v>0</v>
      </c>
      <c r="G18253">
        <v>0</v>
      </c>
      <c r="I18253">
        <v>0</v>
      </c>
      <c r="J18253">
        <v>0</v>
      </c>
      <c r="L18253">
        <v>0</v>
      </c>
      <c r="N18253">
        <v>0</v>
      </c>
      <c r="P18253">
        <v>0</v>
      </c>
      <c r="Q18253">
        <v>0</v>
      </c>
      <c r="S18253">
        <v>0</v>
      </c>
    </row>
    <row r="18254" spans="1:19" x14ac:dyDescent="0.2">
      <c r="A18254" t="s">
        <v>37423</v>
      </c>
      <c r="B18254" t="s">
        <v>37636</v>
      </c>
      <c r="C18254" t="s">
        <v>36291</v>
      </c>
      <c r="D18254" t="s">
        <v>1002</v>
      </c>
      <c r="E18254" s="23">
        <v>44927</v>
      </c>
      <c r="F18254">
        <v>0</v>
      </c>
      <c r="G18254">
        <v>0</v>
      </c>
      <c r="I18254">
        <v>0</v>
      </c>
      <c r="J18254">
        <v>0</v>
      </c>
      <c r="L18254">
        <v>0</v>
      </c>
      <c r="N18254">
        <v>0</v>
      </c>
      <c r="P18254">
        <v>0</v>
      </c>
      <c r="Q18254">
        <v>0</v>
      </c>
      <c r="S18254">
        <v>0</v>
      </c>
    </row>
    <row r="18255" spans="1:19" x14ac:dyDescent="0.2">
      <c r="A18255" t="s">
        <v>37424</v>
      </c>
      <c r="B18255" t="s">
        <v>37637</v>
      </c>
      <c r="C18255" t="s">
        <v>357</v>
      </c>
      <c r="D18255" t="s">
        <v>1002</v>
      </c>
      <c r="E18255" s="23">
        <v>44927</v>
      </c>
      <c r="F18255">
        <v>0</v>
      </c>
      <c r="G18255">
        <v>0</v>
      </c>
      <c r="I18255">
        <v>0</v>
      </c>
      <c r="J18255">
        <v>0</v>
      </c>
      <c r="L18255">
        <v>0</v>
      </c>
      <c r="N18255">
        <v>0</v>
      </c>
      <c r="P18255">
        <v>0</v>
      </c>
      <c r="Q18255">
        <v>0</v>
      </c>
      <c r="S18255">
        <v>0</v>
      </c>
    </row>
    <row r="18256" spans="1:19" x14ac:dyDescent="0.2">
      <c r="A18256" t="s">
        <v>37425</v>
      </c>
      <c r="B18256" t="s">
        <v>37638</v>
      </c>
      <c r="C18256" t="s">
        <v>227</v>
      </c>
      <c r="D18256" t="s">
        <v>1002</v>
      </c>
      <c r="E18256" s="23">
        <v>44927</v>
      </c>
      <c r="F18256">
        <v>0</v>
      </c>
      <c r="G18256">
        <v>0</v>
      </c>
      <c r="I18256">
        <v>0</v>
      </c>
      <c r="J18256">
        <v>0</v>
      </c>
      <c r="L18256">
        <v>0</v>
      </c>
      <c r="N18256">
        <v>0</v>
      </c>
      <c r="P18256">
        <v>0</v>
      </c>
      <c r="Q18256">
        <v>0</v>
      </c>
      <c r="S18256">
        <v>0</v>
      </c>
    </row>
    <row r="18257" spans="1:19" x14ac:dyDescent="0.2">
      <c r="A18257" t="s">
        <v>37426</v>
      </c>
      <c r="B18257" t="s">
        <v>37639</v>
      </c>
      <c r="C18257" t="s">
        <v>203</v>
      </c>
      <c r="D18257" t="s">
        <v>1002</v>
      </c>
      <c r="E18257" s="23">
        <v>44927</v>
      </c>
      <c r="F18257">
        <v>0</v>
      </c>
      <c r="G18257">
        <v>0</v>
      </c>
      <c r="I18257">
        <v>0</v>
      </c>
      <c r="J18257">
        <v>0</v>
      </c>
      <c r="L18257">
        <v>0</v>
      </c>
      <c r="N18257">
        <v>0</v>
      </c>
      <c r="P18257">
        <v>0</v>
      </c>
      <c r="Q18257">
        <v>0</v>
      </c>
      <c r="S18257">
        <v>0</v>
      </c>
    </row>
    <row r="18258" spans="1:19" x14ac:dyDescent="0.2">
      <c r="A18258" t="s">
        <v>37427</v>
      </c>
      <c r="B18258" t="s">
        <v>37640</v>
      </c>
      <c r="C18258" t="s">
        <v>387</v>
      </c>
      <c r="D18258" t="s">
        <v>1002</v>
      </c>
      <c r="E18258" s="23">
        <v>44927</v>
      </c>
      <c r="F18258">
        <v>0</v>
      </c>
      <c r="G18258">
        <v>0</v>
      </c>
      <c r="I18258">
        <v>0</v>
      </c>
      <c r="J18258">
        <v>0</v>
      </c>
      <c r="L18258">
        <v>0</v>
      </c>
      <c r="N18258">
        <v>0</v>
      </c>
      <c r="P18258">
        <v>0</v>
      </c>
      <c r="Q18258">
        <v>0</v>
      </c>
      <c r="S18258">
        <v>0</v>
      </c>
    </row>
    <row r="18259" spans="1:19" x14ac:dyDescent="0.2">
      <c r="A18259" t="s">
        <v>37428</v>
      </c>
      <c r="B18259" t="s">
        <v>37641</v>
      </c>
      <c r="C18259" t="s">
        <v>223</v>
      </c>
      <c r="D18259" t="s">
        <v>1002</v>
      </c>
      <c r="E18259" s="23">
        <v>44927</v>
      </c>
      <c r="F18259">
        <v>0</v>
      </c>
      <c r="G18259">
        <v>0</v>
      </c>
      <c r="I18259">
        <v>0</v>
      </c>
      <c r="J18259">
        <v>0</v>
      </c>
      <c r="L18259">
        <v>0</v>
      </c>
      <c r="N18259">
        <v>0</v>
      </c>
      <c r="P18259">
        <v>0</v>
      </c>
      <c r="Q18259">
        <v>0</v>
      </c>
      <c r="S18259">
        <v>0</v>
      </c>
    </row>
    <row r="18260" spans="1:19" x14ac:dyDescent="0.2">
      <c r="A18260" t="s">
        <v>37429</v>
      </c>
      <c r="B18260" t="s">
        <v>37642</v>
      </c>
      <c r="C18260" t="s">
        <v>346</v>
      </c>
      <c r="D18260" t="s">
        <v>1002</v>
      </c>
      <c r="E18260" s="23">
        <v>44927</v>
      </c>
      <c r="F18260">
        <v>0</v>
      </c>
      <c r="G18260">
        <v>0</v>
      </c>
      <c r="I18260">
        <v>0</v>
      </c>
      <c r="J18260">
        <v>0</v>
      </c>
      <c r="L18260">
        <v>0</v>
      </c>
      <c r="N18260">
        <v>0</v>
      </c>
      <c r="P18260">
        <v>0</v>
      </c>
      <c r="Q18260">
        <v>0</v>
      </c>
      <c r="S18260">
        <v>0</v>
      </c>
    </row>
    <row r="18261" spans="1:19" x14ac:dyDescent="0.2">
      <c r="A18261" t="s">
        <v>37430</v>
      </c>
      <c r="B18261" t="s">
        <v>37643</v>
      </c>
      <c r="C18261" t="s">
        <v>36238</v>
      </c>
      <c r="D18261" t="s">
        <v>1002</v>
      </c>
      <c r="E18261" s="23">
        <v>44927</v>
      </c>
      <c r="F18261">
        <v>1.5</v>
      </c>
      <c r="G18261">
        <v>1.5</v>
      </c>
      <c r="I18261">
        <v>0</v>
      </c>
      <c r="J18261">
        <v>6</v>
      </c>
      <c r="L18261">
        <v>6</v>
      </c>
      <c r="N18261">
        <v>0</v>
      </c>
      <c r="P18261">
        <v>0</v>
      </c>
      <c r="Q18261">
        <v>0</v>
      </c>
      <c r="S18261">
        <v>0</v>
      </c>
    </row>
    <row r="18262" spans="1:19" x14ac:dyDescent="0.2">
      <c r="A18262" t="s">
        <v>37431</v>
      </c>
      <c r="B18262" t="s">
        <v>37644</v>
      </c>
      <c r="C18262" t="s">
        <v>207</v>
      </c>
      <c r="D18262" t="s">
        <v>1002</v>
      </c>
      <c r="E18262" s="23">
        <v>44927</v>
      </c>
      <c r="F18262">
        <v>6.5</v>
      </c>
      <c r="G18262">
        <v>6.5</v>
      </c>
      <c r="I18262">
        <v>14</v>
      </c>
      <c r="J18262">
        <v>35</v>
      </c>
      <c r="L18262">
        <v>35</v>
      </c>
      <c r="N18262">
        <v>13</v>
      </c>
      <c r="P18262">
        <v>3</v>
      </c>
      <c r="Q18262">
        <v>5</v>
      </c>
      <c r="S18262">
        <v>1</v>
      </c>
    </row>
    <row r="18263" spans="1:19" x14ac:dyDescent="0.2">
      <c r="A18263" t="s">
        <v>37432</v>
      </c>
      <c r="B18263" t="s">
        <v>37645</v>
      </c>
      <c r="C18263" t="s">
        <v>212</v>
      </c>
      <c r="D18263" t="s">
        <v>1002</v>
      </c>
      <c r="E18263" s="23">
        <v>44927</v>
      </c>
      <c r="F18263">
        <v>1</v>
      </c>
      <c r="G18263">
        <v>1.5</v>
      </c>
      <c r="I18263">
        <v>4</v>
      </c>
      <c r="J18263">
        <v>6</v>
      </c>
      <c r="L18263">
        <v>9</v>
      </c>
      <c r="N18263">
        <v>4</v>
      </c>
      <c r="P18263">
        <v>0</v>
      </c>
      <c r="Q18263">
        <v>0</v>
      </c>
      <c r="S18263">
        <v>0</v>
      </c>
    </row>
    <row r="18264" spans="1:19" x14ac:dyDescent="0.2">
      <c r="A18264" t="s">
        <v>37433</v>
      </c>
      <c r="B18264" t="s">
        <v>37646</v>
      </c>
      <c r="C18264" t="s">
        <v>963</v>
      </c>
      <c r="D18264" t="s">
        <v>1002</v>
      </c>
      <c r="E18264" s="23">
        <v>44927</v>
      </c>
      <c r="F18264">
        <v>0</v>
      </c>
      <c r="G18264">
        <v>0</v>
      </c>
      <c r="I18264">
        <v>0</v>
      </c>
      <c r="J18264">
        <v>0</v>
      </c>
      <c r="L18264">
        <v>0</v>
      </c>
      <c r="N18264">
        <v>0</v>
      </c>
      <c r="P18264">
        <v>0</v>
      </c>
      <c r="Q18264">
        <v>0</v>
      </c>
      <c r="S18264">
        <v>0</v>
      </c>
    </row>
    <row r="18265" spans="1:19" x14ac:dyDescent="0.2">
      <c r="A18265" t="s">
        <v>37434</v>
      </c>
      <c r="B18265" t="s">
        <v>37647</v>
      </c>
      <c r="C18265" t="s">
        <v>225</v>
      </c>
      <c r="D18265" t="s">
        <v>1002</v>
      </c>
      <c r="E18265" s="23">
        <v>44927</v>
      </c>
      <c r="F18265">
        <v>4</v>
      </c>
      <c r="G18265">
        <v>4</v>
      </c>
      <c r="I18265">
        <v>30</v>
      </c>
      <c r="J18265">
        <v>56</v>
      </c>
      <c r="L18265">
        <v>56</v>
      </c>
      <c r="N18265">
        <v>30</v>
      </c>
      <c r="P18265">
        <v>0</v>
      </c>
      <c r="Q18265">
        <v>2</v>
      </c>
      <c r="S18265">
        <v>0</v>
      </c>
    </row>
    <row r="18266" spans="1:19" x14ac:dyDescent="0.2">
      <c r="A18266" t="s">
        <v>37435</v>
      </c>
      <c r="B18266" t="s">
        <v>37648</v>
      </c>
      <c r="C18266" t="s">
        <v>901</v>
      </c>
      <c r="D18266" t="s">
        <v>1002</v>
      </c>
      <c r="E18266" s="23">
        <v>44927</v>
      </c>
      <c r="F18266">
        <v>6</v>
      </c>
      <c r="G18266">
        <v>6</v>
      </c>
      <c r="I18266">
        <v>15</v>
      </c>
      <c r="J18266">
        <v>32</v>
      </c>
      <c r="L18266">
        <v>32</v>
      </c>
      <c r="N18266">
        <v>13</v>
      </c>
      <c r="P18266">
        <v>0</v>
      </c>
      <c r="Q18266">
        <v>0</v>
      </c>
      <c r="S18266">
        <v>2</v>
      </c>
    </row>
    <row r="18267" spans="1:19" x14ac:dyDescent="0.2">
      <c r="A18267" t="s">
        <v>37436</v>
      </c>
      <c r="B18267" t="s">
        <v>37649</v>
      </c>
      <c r="C18267" t="s">
        <v>232</v>
      </c>
      <c r="D18267" t="s">
        <v>1002</v>
      </c>
      <c r="E18267" s="23">
        <v>44927</v>
      </c>
      <c r="F18267">
        <v>13.5</v>
      </c>
      <c r="G18267">
        <v>15.5</v>
      </c>
      <c r="I18267">
        <v>67</v>
      </c>
      <c r="J18267">
        <v>141</v>
      </c>
      <c r="L18267">
        <v>151</v>
      </c>
      <c r="N18267">
        <v>64</v>
      </c>
      <c r="P18267">
        <v>7</v>
      </c>
      <c r="Q18267">
        <v>7</v>
      </c>
      <c r="S18267">
        <v>3</v>
      </c>
    </row>
    <row r="18268" spans="1:19" x14ac:dyDescent="0.2">
      <c r="A18268" t="s">
        <v>37437</v>
      </c>
      <c r="B18268" t="s">
        <v>37650</v>
      </c>
      <c r="C18268" t="s">
        <v>317</v>
      </c>
      <c r="D18268" t="s">
        <v>1002</v>
      </c>
      <c r="E18268" s="23">
        <v>44927</v>
      </c>
      <c r="F18268">
        <v>3.5</v>
      </c>
      <c r="G18268">
        <v>6</v>
      </c>
      <c r="I18268">
        <v>11</v>
      </c>
      <c r="J18268">
        <v>18</v>
      </c>
      <c r="L18268">
        <v>33</v>
      </c>
      <c r="N18268">
        <v>11</v>
      </c>
      <c r="P18268">
        <v>0</v>
      </c>
      <c r="Q18268">
        <v>0</v>
      </c>
      <c r="S18268">
        <v>0</v>
      </c>
    </row>
    <row r="18269" spans="1:19" x14ac:dyDescent="0.2">
      <c r="A18269" t="s">
        <v>37438</v>
      </c>
      <c r="B18269" t="s">
        <v>37651</v>
      </c>
      <c r="C18269" t="s">
        <v>25330</v>
      </c>
      <c r="D18269" t="s">
        <v>1002</v>
      </c>
      <c r="E18269" s="23">
        <v>44927</v>
      </c>
      <c r="F18269">
        <v>0.5</v>
      </c>
      <c r="G18269">
        <v>0.5</v>
      </c>
      <c r="I18269">
        <v>0</v>
      </c>
      <c r="J18269">
        <v>2</v>
      </c>
      <c r="L18269">
        <v>2</v>
      </c>
      <c r="N18269">
        <v>0</v>
      </c>
      <c r="P18269">
        <v>0</v>
      </c>
      <c r="Q18269">
        <v>0</v>
      </c>
      <c r="S18269">
        <v>0</v>
      </c>
    </row>
    <row r="18270" spans="1:19" x14ac:dyDescent="0.2">
      <c r="A18270" t="s">
        <v>37439</v>
      </c>
      <c r="B18270" t="s">
        <v>37652</v>
      </c>
      <c r="C18270" t="s">
        <v>214</v>
      </c>
      <c r="D18270" t="s">
        <v>1002</v>
      </c>
      <c r="E18270" s="23">
        <v>44927</v>
      </c>
      <c r="F18270">
        <v>13</v>
      </c>
      <c r="G18270">
        <v>14</v>
      </c>
      <c r="I18270">
        <v>67</v>
      </c>
      <c r="J18270">
        <v>110</v>
      </c>
      <c r="L18270">
        <v>115</v>
      </c>
      <c r="N18270">
        <v>57</v>
      </c>
      <c r="P18270">
        <v>15</v>
      </c>
      <c r="Q18270">
        <v>18</v>
      </c>
      <c r="S18270">
        <v>10</v>
      </c>
    </row>
    <row r="18271" spans="1:19" x14ac:dyDescent="0.2">
      <c r="A18271" t="s">
        <v>37440</v>
      </c>
      <c r="B18271" t="s">
        <v>37653</v>
      </c>
      <c r="C18271" t="s">
        <v>903</v>
      </c>
      <c r="D18271" t="s">
        <v>1002</v>
      </c>
      <c r="E18271" s="23">
        <v>44927</v>
      </c>
      <c r="F18271">
        <v>6</v>
      </c>
      <c r="G18271">
        <v>6.5</v>
      </c>
      <c r="I18271">
        <v>13</v>
      </c>
      <c r="J18271">
        <v>30</v>
      </c>
      <c r="L18271">
        <v>31</v>
      </c>
      <c r="N18271">
        <v>11</v>
      </c>
      <c r="P18271">
        <v>2</v>
      </c>
      <c r="Q18271">
        <v>2</v>
      </c>
      <c r="S18271">
        <v>2</v>
      </c>
    </row>
    <row r="18272" spans="1:19" x14ac:dyDescent="0.2">
      <c r="A18272" t="s">
        <v>37441</v>
      </c>
      <c r="B18272" t="s">
        <v>37654</v>
      </c>
      <c r="C18272" t="s">
        <v>230</v>
      </c>
      <c r="D18272" t="s">
        <v>1002</v>
      </c>
      <c r="E18272" s="23">
        <v>44927</v>
      </c>
      <c r="F18272">
        <v>0</v>
      </c>
      <c r="G18272">
        <v>0</v>
      </c>
      <c r="I18272">
        <v>0</v>
      </c>
      <c r="J18272">
        <v>0</v>
      </c>
      <c r="L18272">
        <v>0</v>
      </c>
      <c r="N18272">
        <v>0</v>
      </c>
      <c r="P18272">
        <v>0</v>
      </c>
      <c r="Q18272">
        <v>0</v>
      </c>
      <c r="S18272">
        <v>0</v>
      </c>
    </row>
    <row r="18273" spans="1:19" x14ac:dyDescent="0.2">
      <c r="A18273" t="s">
        <v>37442</v>
      </c>
      <c r="B18273" t="s">
        <v>37655</v>
      </c>
      <c r="C18273" t="s">
        <v>234</v>
      </c>
      <c r="D18273" t="s">
        <v>1002</v>
      </c>
      <c r="E18273" s="23">
        <v>44927</v>
      </c>
      <c r="F18273">
        <v>0</v>
      </c>
      <c r="G18273">
        <v>0</v>
      </c>
      <c r="I18273">
        <v>0</v>
      </c>
      <c r="J18273">
        <v>0</v>
      </c>
      <c r="L18273">
        <v>0</v>
      </c>
      <c r="N18273">
        <v>0</v>
      </c>
      <c r="P18273">
        <v>0</v>
      </c>
      <c r="Q18273">
        <v>0</v>
      </c>
      <c r="S18273">
        <v>0</v>
      </c>
    </row>
    <row r="18274" spans="1:19" x14ac:dyDescent="0.2">
      <c r="A18274" t="s">
        <v>37443</v>
      </c>
      <c r="B18274" t="s">
        <v>37656</v>
      </c>
      <c r="C18274" t="s">
        <v>36332</v>
      </c>
      <c r="D18274" t="s">
        <v>1002</v>
      </c>
      <c r="E18274" s="23">
        <v>44927</v>
      </c>
      <c r="F18274">
        <v>2</v>
      </c>
      <c r="G18274">
        <v>3</v>
      </c>
      <c r="I18274">
        <v>22</v>
      </c>
      <c r="J18274">
        <v>22</v>
      </c>
      <c r="L18274">
        <v>33</v>
      </c>
      <c r="N18274">
        <v>13</v>
      </c>
      <c r="P18274">
        <v>0</v>
      </c>
      <c r="Q18274">
        <v>0</v>
      </c>
      <c r="S18274">
        <v>9</v>
      </c>
    </row>
    <row r="18275" spans="1:19" x14ac:dyDescent="0.2">
      <c r="A18275" t="s">
        <v>37444</v>
      </c>
      <c r="B18275" t="s">
        <v>37657</v>
      </c>
      <c r="C18275" t="s">
        <v>217</v>
      </c>
      <c r="D18275" t="s">
        <v>1002</v>
      </c>
      <c r="E18275" s="23">
        <v>44927</v>
      </c>
      <c r="F18275">
        <v>0</v>
      </c>
      <c r="G18275">
        <v>0</v>
      </c>
      <c r="I18275">
        <v>0</v>
      </c>
      <c r="J18275">
        <v>0</v>
      </c>
      <c r="L18275">
        <v>0</v>
      </c>
      <c r="N18275">
        <v>0</v>
      </c>
      <c r="P18275">
        <v>0</v>
      </c>
      <c r="Q18275">
        <v>0</v>
      </c>
      <c r="S18275">
        <v>0</v>
      </c>
    </row>
    <row r="18276" spans="1:19" x14ac:dyDescent="0.2">
      <c r="A18276" t="s">
        <v>37445</v>
      </c>
      <c r="B18276" t="s">
        <v>37658</v>
      </c>
      <c r="C18276" t="s">
        <v>342</v>
      </c>
      <c r="D18276" t="s">
        <v>1002</v>
      </c>
      <c r="E18276" s="23">
        <v>44927</v>
      </c>
      <c r="F18276">
        <v>1</v>
      </c>
      <c r="G18276">
        <v>3</v>
      </c>
      <c r="I18276">
        <v>8</v>
      </c>
      <c r="J18276">
        <v>11</v>
      </c>
      <c r="L18276">
        <v>33</v>
      </c>
      <c r="N18276">
        <v>6</v>
      </c>
      <c r="P18276">
        <v>0</v>
      </c>
      <c r="Q18276">
        <v>1</v>
      </c>
      <c r="S18276">
        <v>2</v>
      </c>
    </row>
    <row r="18277" spans="1:19" x14ac:dyDescent="0.2">
      <c r="A18277" t="s">
        <v>37446</v>
      </c>
      <c r="B18277" t="s">
        <v>37659</v>
      </c>
      <c r="C18277" t="s">
        <v>220</v>
      </c>
      <c r="D18277" t="s">
        <v>1002</v>
      </c>
      <c r="E18277" s="23">
        <v>44927</v>
      </c>
      <c r="F18277">
        <v>0</v>
      </c>
      <c r="G18277">
        <v>0</v>
      </c>
      <c r="I18277">
        <v>0</v>
      </c>
      <c r="J18277">
        <v>0</v>
      </c>
      <c r="L18277">
        <v>0</v>
      </c>
      <c r="N18277">
        <v>0</v>
      </c>
      <c r="P18277">
        <v>0</v>
      </c>
      <c r="Q18277">
        <v>0</v>
      </c>
      <c r="S18277">
        <v>0</v>
      </c>
    </row>
    <row r="18278" spans="1:19" x14ac:dyDescent="0.2">
      <c r="A18278" t="s">
        <v>37447</v>
      </c>
      <c r="B18278" t="s">
        <v>37660</v>
      </c>
      <c r="C18278" t="s">
        <v>36341</v>
      </c>
      <c r="D18278" t="s">
        <v>1000</v>
      </c>
      <c r="E18278" s="23">
        <v>44927</v>
      </c>
      <c r="F18278">
        <v>4</v>
      </c>
      <c r="G18278">
        <v>4</v>
      </c>
      <c r="I18278">
        <v>2</v>
      </c>
      <c r="J18278">
        <v>16</v>
      </c>
      <c r="L18278">
        <v>16</v>
      </c>
      <c r="N18278">
        <v>1</v>
      </c>
      <c r="P18278">
        <v>0</v>
      </c>
      <c r="Q18278">
        <v>0</v>
      </c>
      <c r="S18278">
        <v>1</v>
      </c>
    </row>
    <row r="18279" spans="1:19" x14ac:dyDescent="0.2">
      <c r="A18279" t="s">
        <v>37448</v>
      </c>
      <c r="B18279" t="s">
        <v>37661</v>
      </c>
      <c r="C18279" t="s">
        <v>36341</v>
      </c>
      <c r="D18279" t="s">
        <v>1002</v>
      </c>
      <c r="E18279" s="23">
        <v>44927</v>
      </c>
      <c r="F18279">
        <v>4</v>
      </c>
      <c r="G18279">
        <v>4</v>
      </c>
      <c r="I18279">
        <v>2</v>
      </c>
      <c r="J18279">
        <v>16</v>
      </c>
      <c r="L18279">
        <v>16</v>
      </c>
      <c r="N18279">
        <v>1</v>
      </c>
      <c r="P18279">
        <v>0</v>
      </c>
      <c r="Q18279">
        <v>0</v>
      </c>
      <c r="S18279">
        <v>1</v>
      </c>
    </row>
    <row r="18280" spans="1:19" x14ac:dyDescent="0.2">
      <c r="A18280" t="s">
        <v>37449</v>
      </c>
      <c r="B18280" t="s">
        <v>37662</v>
      </c>
      <c r="C18280" t="s">
        <v>242</v>
      </c>
      <c r="D18280" t="s">
        <v>1000</v>
      </c>
      <c r="E18280" s="23">
        <v>44927</v>
      </c>
      <c r="F18280">
        <v>0</v>
      </c>
      <c r="G18280">
        <v>0</v>
      </c>
      <c r="I18280">
        <v>0</v>
      </c>
      <c r="J18280">
        <v>0</v>
      </c>
      <c r="L18280">
        <v>0</v>
      </c>
      <c r="N18280">
        <v>0</v>
      </c>
      <c r="P18280">
        <v>0</v>
      </c>
      <c r="Q18280">
        <v>0</v>
      </c>
      <c r="S18280">
        <v>0</v>
      </c>
    </row>
    <row r="18281" spans="1:19" x14ac:dyDescent="0.2">
      <c r="A18281" t="s">
        <v>37450</v>
      </c>
      <c r="B18281" t="s">
        <v>37663</v>
      </c>
      <c r="C18281" t="s">
        <v>242</v>
      </c>
      <c r="D18281" t="s">
        <v>1002</v>
      </c>
      <c r="E18281" s="23">
        <v>44927</v>
      </c>
      <c r="F18281">
        <v>0</v>
      </c>
      <c r="G18281">
        <v>0</v>
      </c>
      <c r="I18281">
        <v>0</v>
      </c>
      <c r="J18281">
        <v>0</v>
      </c>
      <c r="L18281">
        <v>0</v>
      </c>
      <c r="N18281">
        <v>0</v>
      </c>
      <c r="P18281">
        <v>0</v>
      </c>
      <c r="Q18281">
        <v>0</v>
      </c>
      <c r="S18281">
        <v>0</v>
      </c>
    </row>
    <row r="18282" spans="1:19" x14ac:dyDescent="0.2">
      <c r="A18282" t="s">
        <v>37451</v>
      </c>
      <c r="B18282" t="s">
        <v>37664</v>
      </c>
      <c r="C18282" t="s">
        <v>2724</v>
      </c>
      <c r="D18282" t="s">
        <v>1000</v>
      </c>
      <c r="E18282" s="23">
        <v>44927</v>
      </c>
      <c r="F18282">
        <v>3.5</v>
      </c>
      <c r="G18282">
        <v>4</v>
      </c>
      <c r="I18282">
        <v>15</v>
      </c>
      <c r="J18282">
        <v>20</v>
      </c>
      <c r="L18282">
        <v>21</v>
      </c>
      <c r="N18282">
        <v>15</v>
      </c>
      <c r="P18282">
        <v>2</v>
      </c>
      <c r="Q18282">
        <v>2</v>
      </c>
      <c r="S18282">
        <v>0</v>
      </c>
    </row>
    <row r="18283" spans="1:19" x14ac:dyDescent="0.2">
      <c r="A18283" t="s">
        <v>37452</v>
      </c>
      <c r="B18283" t="s">
        <v>37665</v>
      </c>
      <c r="C18283" t="s">
        <v>2724</v>
      </c>
      <c r="D18283" t="s">
        <v>1001</v>
      </c>
      <c r="E18283" s="23">
        <v>44927</v>
      </c>
      <c r="F18283">
        <v>0</v>
      </c>
      <c r="G18283">
        <v>0</v>
      </c>
      <c r="I18283">
        <v>0</v>
      </c>
      <c r="J18283">
        <v>0</v>
      </c>
      <c r="L18283">
        <v>0</v>
      </c>
      <c r="N18283">
        <v>0</v>
      </c>
      <c r="P18283">
        <v>0</v>
      </c>
      <c r="Q18283">
        <v>0</v>
      </c>
      <c r="S18283">
        <v>0</v>
      </c>
    </row>
    <row r="18284" spans="1:19" x14ac:dyDescent="0.2">
      <c r="A18284" t="s">
        <v>37453</v>
      </c>
      <c r="B18284" t="s">
        <v>37666</v>
      </c>
      <c r="C18284" t="s">
        <v>2724</v>
      </c>
      <c r="D18284" t="s">
        <v>1002</v>
      </c>
      <c r="E18284" s="23">
        <v>44927</v>
      </c>
      <c r="F18284">
        <v>3.5</v>
      </c>
      <c r="G18284">
        <v>4</v>
      </c>
      <c r="I18284">
        <v>15</v>
      </c>
      <c r="J18284">
        <v>20</v>
      </c>
      <c r="L18284">
        <v>21</v>
      </c>
      <c r="N18284">
        <v>15</v>
      </c>
      <c r="P18284">
        <v>2</v>
      </c>
      <c r="Q18284">
        <v>2</v>
      </c>
      <c r="S18284">
        <v>0</v>
      </c>
    </row>
    <row r="18285" spans="1:19" x14ac:dyDescent="0.2">
      <c r="A18285" t="s">
        <v>37454</v>
      </c>
      <c r="B18285" t="s">
        <v>37667</v>
      </c>
      <c r="C18285" t="s">
        <v>237</v>
      </c>
      <c r="D18285" t="s">
        <v>1000</v>
      </c>
      <c r="E18285" s="23">
        <v>44927</v>
      </c>
      <c r="F18285">
        <v>7</v>
      </c>
      <c r="G18285">
        <v>8</v>
      </c>
      <c r="I18285">
        <v>26</v>
      </c>
      <c r="J18285">
        <v>42</v>
      </c>
      <c r="L18285">
        <v>46</v>
      </c>
      <c r="N18285">
        <v>19</v>
      </c>
      <c r="P18285">
        <v>6</v>
      </c>
      <c r="Q18285">
        <v>8</v>
      </c>
      <c r="S18285">
        <v>7</v>
      </c>
    </row>
    <row r="18286" spans="1:19" x14ac:dyDescent="0.2">
      <c r="A18286" t="s">
        <v>37455</v>
      </c>
      <c r="B18286" t="s">
        <v>37668</v>
      </c>
      <c r="C18286" t="s">
        <v>237</v>
      </c>
      <c r="D18286" t="s">
        <v>1002</v>
      </c>
      <c r="E18286" s="23">
        <v>44927</v>
      </c>
      <c r="F18286">
        <v>7</v>
      </c>
      <c r="G18286">
        <v>8</v>
      </c>
      <c r="I18286">
        <v>26</v>
      </c>
      <c r="J18286">
        <v>42</v>
      </c>
      <c r="L18286">
        <v>46</v>
      </c>
      <c r="N18286">
        <v>19</v>
      </c>
      <c r="P18286">
        <v>6</v>
      </c>
      <c r="Q18286">
        <v>8</v>
      </c>
      <c r="S18286">
        <v>7</v>
      </c>
    </row>
    <row r="18287" spans="1:19" x14ac:dyDescent="0.2">
      <c r="A18287" t="s">
        <v>37456</v>
      </c>
      <c r="B18287" t="s">
        <v>37669</v>
      </c>
      <c r="C18287" t="s">
        <v>238</v>
      </c>
      <c r="D18287" t="s">
        <v>1000</v>
      </c>
      <c r="E18287" s="23">
        <v>44927</v>
      </c>
      <c r="F18287">
        <v>2</v>
      </c>
      <c r="G18287">
        <v>4</v>
      </c>
      <c r="I18287">
        <v>9</v>
      </c>
      <c r="J18287">
        <v>10</v>
      </c>
      <c r="L18287">
        <v>20</v>
      </c>
      <c r="N18287">
        <v>6</v>
      </c>
      <c r="P18287">
        <v>2</v>
      </c>
      <c r="Q18287">
        <v>2</v>
      </c>
      <c r="S18287">
        <v>3</v>
      </c>
    </row>
    <row r="18288" spans="1:19" x14ac:dyDescent="0.2">
      <c r="A18288" t="s">
        <v>37457</v>
      </c>
      <c r="B18288" t="s">
        <v>37670</v>
      </c>
      <c r="C18288" t="s">
        <v>238</v>
      </c>
      <c r="D18288" t="s">
        <v>1002</v>
      </c>
      <c r="E18288" s="23">
        <v>44927</v>
      </c>
      <c r="F18288">
        <v>2</v>
      </c>
      <c r="G18288">
        <v>4</v>
      </c>
      <c r="I18288">
        <v>9</v>
      </c>
      <c r="J18288">
        <v>10</v>
      </c>
      <c r="L18288">
        <v>20</v>
      </c>
      <c r="N18288">
        <v>6</v>
      </c>
      <c r="P18288">
        <v>2</v>
      </c>
      <c r="Q18288">
        <v>2</v>
      </c>
      <c r="S18288">
        <v>3</v>
      </c>
    </row>
    <row r="18289" spans="1:19" x14ac:dyDescent="0.2">
      <c r="A18289" t="s">
        <v>37458</v>
      </c>
      <c r="B18289" t="s">
        <v>37671</v>
      </c>
      <c r="C18289" t="s">
        <v>239</v>
      </c>
      <c r="D18289" t="s">
        <v>1000</v>
      </c>
      <c r="E18289" s="23">
        <v>44927</v>
      </c>
      <c r="F18289">
        <v>0</v>
      </c>
      <c r="G18289">
        <v>0</v>
      </c>
      <c r="I18289">
        <v>0</v>
      </c>
      <c r="J18289">
        <v>0</v>
      </c>
      <c r="L18289">
        <v>0</v>
      </c>
      <c r="N18289">
        <v>0</v>
      </c>
      <c r="P18289">
        <v>0</v>
      </c>
      <c r="Q18289">
        <v>0</v>
      </c>
      <c r="S18289">
        <v>0</v>
      </c>
    </row>
    <row r="18290" spans="1:19" x14ac:dyDescent="0.2">
      <c r="A18290" t="s">
        <v>37459</v>
      </c>
      <c r="B18290" t="s">
        <v>37672</v>
      </c>
      <c r="C18290" t="s">
        <v>239</v>
      </c>
      <c r="D18290" t="s">
        <v>1002</v>
      </c>
      <c r="E18290" s="23">
        <v>44927</v>
      </c>
      <c r="F18290">
        <v>0</v>
      </c>
      <c r="G18290">
        <v>0</v>
      </c>
      <c r="I18290">
        <v>0</v>
      </c>
      <c r="J18290">
        <v>0</v>
      </c>
      <c r="L18290">
        <v>0</v>
      </c>
      <c r="N18290">
        <v>0</v>
      </c>
      <c r="P18290">
        <v>0</v>
      </c>
      <c r="Q18290">
        <v>0</v>
      </c>
      <c r="S18290">
        <v>0</v>
      </c>
    </row>
    <row r="18291" spans="1:19" x14ac:dyDescent="0.2">
      <c r="A18291" t="s">
        <v>37460</v>
      </c>
      <c r="B18291" t="s">
        <v>37673</v>
      </c>
      <c r="C18291" t="s">
        <v>1988</v>
      </c>
      <c r="D18291" t="s">
        <v>1000</v>
      </c>
      <c r="E18291" s="23">
        <v>44927</v>
      </c>
      <c r="F18291">
        <v>3.5</v>
      </c>
      <c r="G18291">
        <v>3.5</v>
      </c>
      <c r="I18291">
        <v>7</v>
      </c>
      <c r="J18291">
        <v>18</v>
      </c>
      <c r="L18291">
        <v>18</v>
      </c>
      <c r="N18291">
        <v>6</v>
      </c>
      <c r="P18291">
        <v>0</v>
      </c>
      <c r="Q18291">
        <v>0</v>
      </c>
      <c r="S18291">
        <v>1</v>
      </c>
    </row>
    <row r="18292" spans="1:19" x14ac:dyDescent="0.2">
      <c r="A18292" t="s">
        <v>37461</v>
      </c>
      <c r="B18292" t="s">
        <v>37674</v>
      </c>
      <c r="C18292" t="s">
        <v>1988</v>
      </c>
      <c r="D18292" t="s">
        <v>1001</v>
      </c>
      <c r="E18292" s="23">
        <v>44927</v>
      </c>
      <c r="F18292">
        <v>0</v>
      </c>
      <c r="G18292">
        <v>0</v>
      </c>
      <c r="I18292">
        <v>0</v>
      </c>
      <c r="J18292">
        <v>0</v>
      </c>
      <c r="L18292">
        <v>0</v>
      </c>
      <c r="N18292">
        <v>0</v>
      </c>
      <c r="P18292">
        <v>0</v>
      </c>
      <c r="Q18292">
        <v>0</v>
      </c>
      <c r="S18292">
        <v>0</v>
      </c>
    </row>
    <row r="18293" spans="1:19" x14ac:dyDescent="0.2">
      <c r="A18293" t="s">
        <v>37462</v>
      </c>
      <c r="B18293" t="s">
        <v>37675</v>
      </c>
      <c r="C18293" t="s">
        <v>1988</v>
      </c>
      <c r="D18293" t="s">
        <v>1002</v>
      </c>
      <c r="E18293" s="23">
        <v>44927</v>
      </c>
      <c r="F18293">
        <v>3.5</v>
      </c>
      <c r="G18293">
        <v>3.5</v>
      </c>
      <c r="I18293">
        <v>7</v>
      </c>
      <c r="J18293">
        <v>18</v>
      </c>
      <c r="L18293">
        <v>18</v>
      </c>
      <c r="N18293">
        <v>6</v>
      </c>
      <c r="P18293">
        <v>0</v>
      </c>
      <c r="Q18293">
        <v>0</v>
      </c>
      <c r="S18293">
        <v>1</v>
      </c>
    </row>
    <row r="18294" spans="1:19" x14ac:dyDescent="0.2">
      <c r="A18294" t="s">
        <v>37463</v>
      </c>
      <c r="B18294" t="s">
        <v>37676</v>
      </c>
      <c r="C18294" t="s">
        <v>36374</v>
      </c>
      <c r="D18294" t="s">
        <v>1000</v>
      </c>
      <c r="E18294" s="23">
        <v>44927</v>
      </c>
      <c r="F18294">
        <v>3.5</v>
      </c>
      <c r="G18294">
        <v>3.5</v>
      </c>
      <c r="I18294">
        <v>4</v>
      </c>
      <c r="J18294">
        <v>18</v>
      </c>
      <c r="L18294">
        <v>18</v>
      </c>
      <c r="N18294">
        <v>2</v>
      </c>
      <c r="P18294">
        <v>0</v>
      </c>
      <c r="Q18294">
        <v>0</v>
      </c>
      <c r="S18294">
        <v>2</v>
      </c>
    </row>
    <row r="18295" spans="1:19" x14ac:dyDescent="0.2">
      <c r="A18295" t="s">
        <v>37464</v>
      </c>
      <c r="B18295" t="s">
        <v>37677</v>
      </c>
      <c r="C18295" t="s">
        <v>36374</v>
      </c>
      <c r="D18295" t="s">
        <v>1002</v>
      </c>
      <c r="E18295" s="23">
        <v>44927</v>
      </c>
      <c r="F18295">
        <v>3.5</v>
      </c>
      <c r="G18295">
        <v>3.5</v>
      </c>
      <c r="I18295">
        <v>4</v>
      </c>
      <c r="J18295">
        <v>18</v>
      </c>
      <c r="L18295">
        <v>18</v>
      </c>
      <c r="N18295">
        <v>2</v>
      </c>
      <c r="P18295">
        <v>0</v>
      </c>
      <c r="Q18295">
        <v>0</v>
      </c>
      <c r="S18295">
        <v>2</v>
      </c>
    </row>
    <row r="18296" spans="1:19" x14ac:dyDescent="0.2">
      <c r="A18296" t="s">
        <v>37465</v>
      </c>
      <c r="B18296" t="s">
        <v>37678</v>
      </c>
      <c r="C18296" t="s">
        <v>966</v>
      </c>
      <c r="D18296" t="s">
        <v>1000</v>
      </c>
      <c r="E18296" s="23">
        <v>44927</v>
      </c>
      <c r="F18296">
        <v>0</v>
      </c>
      <c r="G18296">
        <v>0</v>
      </c>
      <c r="I18296">
        <v>0</v>
      </c>
      <c r="J18296">
        <v>0</v>
      </c>
      <c r="L18296">
        <v>0</v>
      </c>
      <c r="N18296">
        <v>0</v>
      </c>
      <c r="P18296">
        <v>0</v>
      </c>
      <c r="Q18296">
        <v>0</v>
      </c>
      <c r="S18296">
        <v>0</v>
      </c>
    </row>
    <row r="18297" spans="1:19" x14ac:dyDescent="0.2">
      <c r="A18297" t="s">
        <v>37466</v>
      </c>
      <c r="B18297" t="s">
        <v>37679</v>
      </c>
      <c r="C18297" t="s">
        <v>966</v>
      </c>
      <c r="D18297" t="s">
        <v>1002</v>
      </c>
      <c r="E18297" s="23">
        <v>44927</v>
      </c>
      <c r="F18297">
        <v>0</v>
      </c>
      <c r="G18297">
        <v>0</v>
      </c>
      <c r="I18297">
        <v>0</v>
      </c>
      <c r="J18297">
        <v>0</v>
      </c>
      <c r="L18297">
        <v>0</v>
      </c>
      <c r="N18297">
        <v>0</v>
      </c>
      <c r="P18297">
        <v>0</v>
      </c>
      <c r="Q18297">
        <v>0</v>
      </c>
      <c r="S18297">
        <v>0</v>
      </c>
    </row>
    <row r="18298" spans="1:19" x14ac:dyDescent="0.2">
      <c r="A18298" t="s">
        <v>37467</v>
      </c>
      <c r="B18298" t="s">
        <v>37680</v>
      </c>
      <c r="C18298" t="s">
        <v>240</v>
      </c>
      <c r="D18298" t="s">
        <v>1000</v>
      </c>
      <c r="E18298" s="23">
        <v>44927</v>
      </c>
      <c r="F18298">
        <v>8</v>
      </c>
      <c r="G18298">
        <v>10</v>
      </c>
      <c r="I18298">
        <v>21</v>
      </c>
      <c r="J18298">
        <v>43</v>
      </c>
      <c r="L18298">
        <v>55</v>
      </c>
      <c r="N18298">
        <v>21</v>
      </c>
      <c r="P18298">
        <v>3</v>
      </c>
      <c r="Q18298">
        <v>4</v>
      </c>
      <c r="S18298">
        <v>0</v>
      </c>
    </row>
    <row r="18299" spans="1:19" x14ac:dyDescent="0.2">
      <c r="A18299" t="s">
        <v>37468</v>
      </c>
      <c r="B18299" t="s">
        <v>37681</v>
      </c>
      <c r="C18299" t="s">
        <v>240</v>
      </c>
      <c r="D18299" t="s">
        <v>1002</v>
      </c>
      <c r="E18299" s="23">
        <v>44927</v>
      </c>
      <c r="F18299">
        <v>8</v>
      </c>
      <c r="G18299">
        <v>10</v>
      </c>
      <c r="I18299">
        <v>21</v>
      </c>
      <c r="J18299">
        <v>43</v>
      </c>
      <c r="L18299">
        <v>55</v>
      </c>
      <c r="N18299">
        <v>21</v>
      </c>
      <c r="P18299">
        <v>3</v>
      </c>
      <c r="Q18299">
        <v>4</v>
      </c>
      <c r="S18299">
        <v>0</v>
      </c>
    </row>
    <row r="18300" spans="1:19" x14ac:dyDescent="0.2">
      <c r="A18300" t="s">
        <v>37469</v>
      </c>
      <c r="B18300" t="s">
        <v>37682</v>
      </c>
      <c r="C18300" t="s">
        <v>241</v>
      </c>
      <c r="D18300" t="s">
        <v>1000</v>
      </c>
      <c r="E18300" s="23">
        <v>44927</v>
      </c>
      <c r="F18300">
        <v>30</v>
      </c>
      <c r="G18300">
        <v>35</v>
      </c>
      <c r="I18300">
        <v>201</v>
      </c>
      <c r="J18300">
        <v>336</v>
      </c>
      <c r="L18300">
        <v>391</v>
      </c>
      <c r="N18300">
        <v>184</v>
      </c>
      <c r="P18300">
        <v>18</v>
      </c>
      <c r="Q18300">
        <v>25</v>
      </c>
      <c r="S18300">
        <v>17</v>
      </c>
    </row>
    <row r="18301" spans="1:19" x14ac:dyDescent="0.2">
      <c r="A18301" t="s">
        <v>37470</v>
      </c>
      <c r="B18301" t="s">
        <v>37683</v>
      </c>
      <c r="C18301" t="s">
        <v>241</v>
      </c>
      <c r="D18301" t="s">
        <v>1002</v>
      </c>
      <c r="E18301" s="23">
        <v>44927</v>
      </c>
      <c r="F18301">
        <v>30</v>
      </c>
      <c r="G18301">
        <v>35</v>
      </c>
      <c r="I18301">
        <v>201</v>
      </c>
      <c r="J18301">
        <v>336</v>
      </c>
      <c r="L18301">
        <v>391</v>
      </c>
      <c r="N18301">
        <v>184</v>
      </c>
      <c r="P18301">
        <v>18</v>
      </c>
      <c r="Q18301">
        <v>25</v>
      </c>
      <c r="S18301">
        <v>17</v>
      </c>
    </row>
    <row r="18302" spans="1:19" x14ac:dyDescent="0.2">
      <c r="A18302" t="s">
        <v>37471</v>
      </c>
      <c r="B18302" t="s">
        <v>37684</v>
      </c>
      <c r="C18302" t="s">
        <v>318</v>
      </c>
      <c r="D18302" t="s">
        <v>1000</v>
      </c>
      <c r="E18302" s="23">
        <v>44927</v>
      </c>
      <c r="F18302">
        <v>3</v>
      </c>
      <c r="G18302">
        <v>4</v>
      </c>
      <c r="I18302">
        <v>8</v>
      </c>
      <c r="J18302">
        <v>16</v>
      </c>
      <c r="L18302">
        <v>22</v>
      </c>
      <c r="N18302">
        <v>7</v>
      </c>
      <c r="P18302">
        <v>0</v>
      </c>
      <c r="Q18302">
        <v>1</v>
      </c>
      <c r="S18302">
        <v>1</v>
      </c>
    </row>
    <row r="18303" spans="1:19" x14ac:dyDescent="0.2">
      <c r="A18303" t="s">
        <v>37472</v>
      </c>
      <c r="B18303" t="s">
        <v>37685</v>
      </c>
      <c r="C18303" t="s">
        <v>318</v>
      </c>
      <c r="D18303" t="s">
        <v>1002</v>
      </c>
      <c r="E18303" s="23">
        <v>44927</v>
      </c>
      <c r="F18303">
        <v>3</v>
      </c>
      <c r="G18303">
        <v>4</v>
      </c>
      <c r="I18303">
        <v>8</v>
      </c>
      <c r="J18303">
        <v>16</v>
      </c>
      <c r="L18303">
        <v>22</v>
      </c>
      <c r="N18303">
        <v>7</v>
      </c>
      <c r="P18303">
        <v>0</v>
      </c>
      <c r="Q18303">
        <v>1</v>
      </c>
      <c r="S18303">
        <v>1</v>
      </c>
    </row>
    <row r="18304" spans="1:19" x14ac:dyDescent="0.2">
      <c r="A18304" t="s">
        <v>37473</v>
      </c>
      <c r="B18304" t="s">
        <v>37686</v>
      </c>
      <c r="C18304" t="s">
        <v>896</v>
      </c>
      <c r="D18304" t="s">
        <v>1000</v>
      </c>
      <c r="E18304" s="23">
        <v>44927</v>
      </c>
      <c r="F18304">
        <v>64.5</v>
      </c>
      <c r="G18304">
        <v>76</v>
      </c>
      <c r="I18304">
        <v>293</v>
      </c>
      <c r="J18304">
        <v>519</v>
      </c>
      <c r="L18304">
        <v>607</v>
      </c>
      <c r="N18304">
        <v>261</v>
      </c>
      <c r="O18304" t="s">
        <v>904</v>
      </c>
      <c r="P18304">
        <v>31</v>
      </c>
      <c r="Q18304">
        <v>42</v>
      </c>
      <c r="S18304">
        <v>32</v>
      </c>
    </row>
    <row r="18305" spans="1:19" x14ac:dyDescent="0.2">
      <c r="A18305" t="s">
        <v>37474</v>
      </c>
      <c r="B18305" t="s">
        <v>37687</v>
      </c>
      <c r="C18305" t="s">
        <v>899</v>
      </c>
      <c r="D18305" t="s">
        <v>1001</v>
      </c>
      <c r="E18305" s="23">
        <v>44927</v>
      </c>
      <c r="F18305">
        <v>0</v>
      </c>
      <c r="G18305">
        <v>0</v>
      </c>
      <c r="I18305">
        <v>0</v>
      </c>
      <c r="J18305">
        <v>0</v>
      </c>
      <c r="L18305">
        <v>0</v>
      </c>
      <c r="N18305">
        <v>0</v>
      </c>
      <c r="O18305" t="s">
        <v>904</v>
      </c>
      <c r="P18305">
        <v>0</v>
      </c>
      <c r="Q18305">
        <v>0</v>
      </c>
      <c r="S18305">
        <v>0</v>
      </c>
    </row>
    <row r="18306" spans="1:19" x14ac:dyDescent="0.2">
      <c r="A18306" t="s">
        <v>37475</v>
      </c>
      <c r="B18306" t="s">
        <v>37688</v>
      </c>
      <c r="C18306" t="s">
        <v>1237</v>
      </c>
      <c r="D18306" t="s">
        <v>1000</v>
      </c>
      <c r="E18306" s="23">
        <v>44927</v>
      </c>
      <c r="F18306">
        <v>18.5</v>
      </c>
      <c r="G18306">
        <v>21</v>
      </c>
      <c r="H18306">
        <v>201</v>
      </c>
      <c r="I18306">
        <v>47</v>
      </c>
      <c r="J18306">
        <v>99</v>
      </c>
      <c r="L18306">
        <v>112</v>
      </c>
      <c r="N18306">
        <v>44</v>
      </c>
      <c r="P18306">
        <v>5</v>
      </c>
      <c r="Q18306">
        <v>6</v>
      </c>
      <c r="S18306">
        <v>3</v>
      </c>
    </row>
    <row r="18307" spans="1:19" x14ac:dyDescent="0.2">
      <c r="A18307" t="s">
        <v>37476</v>
      </c>
      <c r="B18307" t="s">
        <v>37689</v>
      </c>
      <c r="C18307" t="s">
        <v>1237</v>
      </c>
      <c r="D18307" t="s">
        <v>1001</v>
      </c>
      <c r="E18307" s="23">
        <v>44927</v>
      </c>
      <c r="F18307">
        <v>0</v>
      </c>
      <c r="G18307">
        <v>0</v>
      </c>
      <c r="I18307">
        <v>0</v>
      </c>
      <c r="J18307">
        <v>0</v>
      </c>
      <c r="L18307">
        <v>0</v>
      </c>
      <c r="N18307">
        <v>0</v>
      </c>
      <c r="P18307">
        <v>0</v>
      </c>
      <c r="Q18307">
        <v>0</v>
      </c>
      <c r="S18307">
        <v>0</v>
      </c>
    </row>
    <row r="18308" spans="1:19" x14ac:dyDescent="0.2">
      <c r="A18308" t="s">
        <v>37477</v>
      </c>
      <c r="B18308" t="s">
        <v>37690</v>
      </c>
      <c r="C18308" t="s">
        <v>1237</v>
      </c>
      <c r="D18308" t="s">
        <v>1002</v>
      </c>
      <c r="E18308" s="23">
        <v>44927</v>
      </c>
      <c r="F18308">
        <v>18.5</v>
      </c>
      <c r="G18308">
        <v>21</v>
      </c>
      <c r="I18308">
        <v>47</v>
      </c>
      <c r="J18308">
        <v>99</v>
      </c>
      <c r="L18308">
        <v>112</v>
      </c>
      <c r="N18308">
        <v>44</v>
      </c>
      <c r="P18308">
        <v>5</v>
      </c>
      <c r="Q18308">
        <v>6</v>
      </c>
      <c r="S18308">
        <v>3</v>
      </c>
    </row>
    <row r="18309" spans="1:19" x14ac:dyDescent="0.2">
      <c r="A18309" t="s">
        <v>37478</v>
      </c>
      <c r="B18309" t="s">
        <v>37691</v>
      </c>
      <c r="C18309" t="s">
        <v>235</v>
      </c>
      <c r="D18309" t="s">
        <v>1002</v>
      </c>
      <c r="E18309" s="23">
        <v>44927</v>
      </c>
      <c r="F18309">
        <v>64.5</v>
      </c>
      <c r="G18309">
        <v>76</v>
      </c>
      <c r="I18309">
        <v>293</v>
      </c>
      <c r="J18309">
        <v>519</v>
      </c>
      <c r="L18309">
        <v>607</v>
      </c>
      <c r="N18309">
        <v>261</v>
      </c>
      <c r="P18309">
        <v>31</v>
      </c>
      <c r="Q18309">
        <v>42</v>
      </c>
      <c r="S18309">
        <v>32</v>
      </c>
    </row>
    <row r="18310" spans="1:19" x14ac:dyDescent="0.2">
      <c r="A18310" t="s">
        <v>37905</v>
      </c>
      <c r="B18310" t="s">
        <v>37692</v>
      </c>
      <c r="C18310" t="s">
        <v>35967</v>
      </c>
      <c r="D18310" t="s">
        <v>1000</v>
      </c>
      <c r="E18310" s="23">
        <v>44958</v>
      </c>
      <c r="F18310">
        <v>0.5</v>
      </c>
      <c r="G18310">
        <v>0.5</v>
      </c>
      <c r="I18310">
        <v>0</v>
      </c>
      <c r="J18310">
        <v>2</v>
      </c>
      <c r="L18310">
        <v>2</v>
      </c>
      <c r="N18310">
        <v>0</v>
      </c>
      <c r="P18310">
        <v>0</v>
      </c>
      <c r="Q18310">
        <v>0</v>
      </c>
      <c r="S18310">
        <v>0</v>
      </c>
    </row>
    <row r="18311" spans="1:19" x14ac:dyDescent="0.2">
      <c r="A18311" t="s">
        <v>37906</v>
      </c>
      <c r="B18311" t="s">
        <v>37693</v>
      </c>
      <c r="C18311" t="s">
        <v>35970</v>
      </c>
      <c r="D18311" t="s">
        <v>1000</v>
      </c>
      <c r="E18311" s="23">
        <v>44958</v>
      </c>
      <c r="F18311">
        <v>1.5</v>
      </c>
      <c r="G18311">
        <v>1.5</v>
      </c>
      <c r="I18311">
        <v>0</v>
      </c>
      <c r="J18311">
        <v>6</v>
      </c>
      <c r="L18311">
        <v>6</v>
      </c>
      <c r="N18311">
        <v>0</v>
      </c>
      <c r="P18311">
        <v>0</v>
      </c>
      <c r="Q18311">
        <v>0</v>
      </c>
      <c r="S18311">
        <v>0</v>
      </c>
    </row>
    <row r="18312" spans="1:19" x14ac:dyDescent="0.2">
      <c r="A18312" t="s">
        <v>37907</v>
      </c>
      <c r="B18312" t="s">
        <v>37694</v>
      </c>
      <c r="C18312" t="s">
        <v>35973</v>
      </c>
      <c r="D18312" t="s">
        <v>1000</v>
      </c>
      <c r="E18312" s="23">
        <v>44958</v>
      </c>
      <c r="F18312">
        <v>1</v>
      </c>
      <c r="G18312">
        <v>1</v>
      </c>
      <c r="I18312">
        <v>2</v>
      </c>
      <c r="J18312">
        <v>4</v>
      </c>
      <c r="L18312">
        <v>4</v>
      </c>
      <c r="N18312">
        <v>2</v>
      </c>
      <c r="P18312">
        <v>0</v>
      </c>
      <c r="Q18312">
        <v>0</v>
      </c>
      <c r="S18312">
        <v>0</v>
      </c>
    </row>
    <row r="18313" spans="1:19" x14ac:dyDescent="0.2">
      <c r="A18313" t="s">
        <v>37908</v>
      </c>
      <c r="B18313" t="s">
        <v>37695</v>
      </c>
      <c r="C18313" t="s">
        <v>35976</v>
      </c>
      <c r="D18313" t="s">
        <v>1000</v>
      </c>
      <c r="E18313" s="23">
        <v>44958</v>
      </c>
      <c r="F18313">
        <v>0.5</v>
      </c>
      <c r="G18313">
        <v>0.5</v>
      </c>
      <c r="I18313">
        <v>0</v>
      </c>
      <c r="J18313">
        <v>2</v>
      </c>
      <c r="L18313">
        <v>2</v>
      </c>
      <c r="N18313">
        <v>0</v>
      </c>
      <c r="P18313">
        <v>0</v>
      </c>
      <c r="Q18313">
        <v>0</v>
      </c>
      <c r="S18313">
        <v>0</v>
      </c>
    </row>
    <row r="18314" spans="1:19" x14ac:dyDescent="0.2">
      <c r="A18314" t="s">
        <v>37909</v>
      </c>
      <c r="B18314" t="s">
        <v>37696</v>
      </c>
      <c r="C18314" t="s">
        <v>35979</v>
      </c>
      <c r="D18314" t="s">
        <v>1000</v>
      </c>
      <c r="E18314" s="23">
        <v>44958</v>
      </c>
      <c r="F18314">
        <v>0.5</v>
      </c>
      <c r="G18314">
        <v>0.5</v>
      </c>
      <c r="I18314">
        <v>0</v>
      </c>
      <c r="J18314">
        <v>2</v>
      </c>
      <c r="L18314">
        <v>2</v>
      </c>
      <c r="N18314">
        <v>0</v>
      </c>
      <c r="P18314">
        <v>0</v>
      </c>
      <c r="Q18314">
        <v>0</v>
      </c>
      <c r="S18314">
        <v>0</v>
      </c>
    </row>
    <row r="18315" spans="1:19" x14ac:dyDescent="0.2">
      <c r="A18315" t="s">
        <v>37910</v>
      </c>
      <c r="B18315" t="s">
        <v>37697</v>
      </c>
      <c r="C18315" t="s">
        <v>228</v>
      </c>
      <c r="D18315" t="s">
        <v>1000</v>
      </c>
      <c r="E18315" s="23">
        <v>44958</v>
      </c>
      <c r="F18315">
        <v>0</v>
      </c>
      <c r="G18315">
        <v>0</v>
      </c>
      <c r="I18315">
        <v>0</v>
      </c>
      <c r="J18315">
        <v>0</v>
      </c>
      <c r="L18315">
        <v>0</v>
      </c>
      <c r="N18315">
        <v>0</v>
      </c>
      <c r="P18315">
        <v>0</v>
      </c>
      <c r="Q18315">
        <v>0</v>
      </c>
      <c r="S18315">
        <v>0</v>
      </c>
    </row>
    <row r="18316" spans="1:19" x14ac:dyDescent="0.2">
      <c r="A18316" t="s">
        <v>37911</v>
      </c>
      <c r="B18316" t="s">
        <v>37698</v>
      </c>
      <c r="C18316" t="s">
        <v>211</v>
      </c>
      <c r="D18316" t="s">
        <v>1000</v>
      </c>
      <c r="E18316" s="23">
        <v>44958</v>
      </c>
      <c r="F18316">
        <v>0</v>
      </c>
      <c r="G18316">
        <v>0</v>
      </c>
      <c r="I18316">
        <v>0</v>
      </c>
      <c r="J18316">
        <v>0</v>
      </c>
      <c r="L18316">
        <v>0</v>
      </c>
      <c r="N18316">
        <v>0</v>
      </c>
      <c r="P18316">
        <v>0</v>
      </c>
      <c r="Q18316">
        <v>0</v>
      </c>
      <c r="S18316">
        <v>0</v>
      </c>
    </row>
    <row r="18317" spans="1:19" x14ac:dyDescent="0.2">
      <c r="A18317" t="s">
        <v>37912</v>
      </c>
      <c r="B18317" t="s">
        <v>37699</v>
      </c>
      <c r="C18317" t="s">
        <v>213</v>
      </c>
      <c r="D18317" t="s">
        <v>1000</v>
      </c>
      <c r="E18317" s="23">
        <v>44958</v>
      </c>
      <c r="F18317">
        <v>0</v>
      </c>
      <c r="G18317">
        <v>0</v>
      </c>
      <c r="I18317">
        <v>0</v>
      </c>
      <c r="J18317">
        <v>0</v>
      </c>
      <c r="L18317">
        <v>0</v>
      </c>
      <c r="N18317">
        <v>0</v>
      </c>
      <c r="P18317">
        <v>0</v>
      </c>
      <c r="Q18317">
        <v>0</v>
      </c>
      <c r="S18317">
        <v>0</v>
      </c>
    </row>
    <row r="18318" spans="1:19" x14ac:dyDescent="0.2">
      <c r="A18318" t="s">
        <v>37913</v>
      </c>
      <c r="B18318" t="s">
        <v>37700</v>
      </c>
      <c r="C18318" t="s">
        <v>229</v>
      </c>
      <c r="D18318" t="s">
        <v>1000</v>
      </c>
      <c r="E18318" s="23">
        <v>44958</v>
      </c>
      <c r="F18318">
        <v>0</v>
      </c>
      <c r="G18318">
        <v>0</v>
      </c>
      <c r="I18318">
        <v>0</v>
      </c>
      <c r="J18318">
        <v>0</v>
      </c>
      <c r="L18318">
        <v>0</v>
      </c>
      <c r="N18318">
        <v>0</v>
      </c>
      <c r="P18318">
        <v>0</v>
      </c>
      <c r="Q18318">
        <v>0</v>
      </c>
      <c r="S18318">
        <v>0</v>
      </c>
    </row>
    <row r="18319" spans="1:19" x14ac:dyDescent="0.2">
      <c r="A18319" t="s">
        <v>37914</v>
      </c>
      <c r="B18319" t="s">
        <v>37701</v>
      </c>
      <c r="C18319" t="s">
        <v>1051</v>
      </c>
      <c r="D18319" t="s">
        <v>1000</v>
      </c>
      <c r="E18319" s="23">
        <v>44958</v>
      </c>
      <c r="F18319">
        <v>0</v>
      </c>
      <c r="G18319">
        <v>0</v>
      </c>
      <c r="I18319">
        <v>0</v>
      </c>
      <c r="J18319">
        <v>0</v>
      </c>
      <c r="L18319">
        <v>0</v>
      </c>
      <c r="N18319">
        <v>0</v>
      </c>
      <c r="P18319">
        <v>0</v>
      </c>
      <c r="Q18319">
        <v>0</v>
      </c>
      <c r="S18319">
        <v>0</v>
      </c>
    </row>
    <row r="18320" spans="1:19" x14ac:dyDescent="0.2">
      <c r="A18320" t="s">
        <v>37915</v>
      </c>
      <c r="B18320" t="s">
        <v>37702</v>
      </c>
      <c r="C18320" t="s">
        <v>1048</v>
      </c>
      <c r="D18320" t="s">
        <v>1000</v>
      </c>
      <c r="E18320" s="23">
        <v>44958</v>
      </c>
      <c r="F18320">
        <v>0</v>
      </c>
      <c r="G18320">
        <v>0</v>
      </c>
      <c r="I18320">
        <v>0</v>
      </c>
      <c r="J18320">
        <v>0</v>
      </c>
      <c r="L18320">
        <v>0</v>
      </c>
      <c r="N18320">
        <v>0</v>
      </c>
      <c r="P18320">
        <v>0</v>
      </c>
      <c r="Q18320">
        <v>0</v>
      </c>
      <c r="S18320">
        <v>0</v>
      </c>
    </row>
    <row r="18321" spans="1:19" x14ac:dyDescent="0.2">
      <c r="A18321" t="s">
        <v>37916</v>
      </c>
      <c r="B18321" t="s">
        <v>37703</v>
      </c>
      <c r="C18321" t="s">
        <v>1047</v>
      </c>
      <c r="D18321" t="s">
        <v>1000</v>
      </c>
      <c r="E18321" s="23">
        <v>44958</v>
      </c>
      <c r="F18321">
        <v>2.5</v>
      </c>
      <c r="G18321">
        <v>3</v>
      </c>
      <c r="I18321">
        <v>7</v>
      </c>
      <c r="J18321">
        <v>14</v>
      </c>
      <c r="L18321">
        <v>15</v>
      </c>
      <c r="N18321">
        <v>7</v>
      </c>
      <c r="P18321">
        <v>1</v>
      </c>
      <c r="Q18321">
        <v>2</v>
      </c>
      <c r="S18321">
        <v>0</v>
      </c>
    </row>
    <row r="18322" spans="1:19" x14ac:dyDescent="0.2">
      <c r="A18322" t="s">
        <v>37917</v>
      </c>
      <c r="B18322" t="s">
        <v>37704</v>
      </c>
      <c r="C18322" t="s">
        <v>1050</v>
      </c>
      <c r="D18322" t="s">
        <v>1001</v>
      </c>
      <c r="E18322" s="23">
        <v>44958</v>
      </c>
      <c r="F18322">
        <v>0</v>
      </c>
      <c r="G18322">
        <v>0</v>
      </c>
      <c r="I18322">
        <v>0</v>
      </c>
      <c r="J18322">
        <v>0</v>
      </c>
      <c r="L18322">
        <v>0</v>
      </c>
      <c r="N18322">
        <v>0</v>
      </c>
      <c r="P18322">
        <v>0</v>
      </c>
      <c r="Q18322">
        <v>0</v>
      </c>
      <c r="S18322">
        <v>0</v>
      </c>
    </row>
    <row r="18323" spans="1:19" x14ac:dyDescent="0.2">
      <c r="A18323" t="s">
        <v>37918</v>
      </c>
      <c r="B18323" t="s">
        <v>37705</v>
      </c>
      <c r="C18323" t="s">
        <v>1050</v>
      </c>
      <c r="D18323" t="s">
        <v>1000</v>
      </c>
      <c r="E18323" s="23">
        <v>44958</v>
      </c>
      <c r="F18323">
        <v>0</v>
      </c>
      <c r="G18323">
        <v>0</v>
      </c>
      <c r="I18323">
        <v>0</v>
      </c>
      <c r="J18323">
        <v>0</v>
      </c>
      <c r="L18323">
        <v>0</v>
      </c>
      <c r="N18323">
        <v>0</v>
      </c>
      <c r="P18323">
        <v>0</v>
      </c>
      <c r="Q18323">
        <v>0</v>
      </c>
      <c r="S18323">
        <v>0</v>
      </c>
    </row>
    <row r="18324" spans="1:19" x14ac:dyDescent="0.2">
      <c r="A18324" t="s">
        <v>37919</v>
      </c>
      <c r="B18324" t="s">
        <v>37706</v>
      </c>
      <c r="C18324" t="s">
        <v>1049</v>
      </c>
      <c r="D18324" t="s">
        <v>1001</v>
      </c>
      <c r="E18324" s="23">
        <v>44958</v>
      </c>
      <c r="F18324">
        <v>0</v>
      </c>
      <c r="G18324">
        <v>0</v>
      </c>
      <c r="I18324">
        <v>0</v>
      </c>
      <c r="J18324">
        <v>0</v>
      </c>
      <c r="L18324">
        <v>0</v>
      </c>
      <c r="N18324">
        <v>0</v>
      </c>
      <c r="P18324">
        <v>0</v>
      </c>
      <c r="Q18324">
        <v>0</v>
      </c>
      <c r="S18324">
        <v>0</v>
      </c>
    </row>
    <row r="18325" spans="1:19" x14ac:dyDescent="0.2">
      <c r="A18325" t="s">
        <v>37920</v>
      </c>
      <c r="B18325" t="s">
        <v>37707</v>
      </c>
      <c r="C18325" t="s">
        <v>1048</v>
      </c>
      <c r="D18325" t="s">
        <v>1001</v>
      </c>
      <c r="E18325" s="23">
        <v>44958</v>
      </c>
      <c r="F18325">
        <v>0</v>
      </c>
      <c r="G18325">
        <v>0</v>
      </c>
      <c r="I18325">
        <v>0</v>
      </c>
      <c r="J18325">
        <v>0</v>
      </c>
      <c r="L18325">
        <v>0</v>
      </c>
      <c r="N18325">
        <v>0</v>
      </c>
      <c r="P18325">
        <v>0</v>
      </c>
      <c r="Q18325">
        <v>0</v>
      </c>
      <c r="S18325">
        <v>0</v>
      </c>
    </row>
    <row r="18326" spans="1:19" x14ac:dyDescent="0.2">
      <c r="A18326" t="s">
        <v>37915</v>
      </c>
      <c r="B18326" t="s">
        <v>37702</v>
      </c>
      <c r="C18326" t="s">
        <v>1048</v>
      </c>
      <c r="D18326" t="s">
        <v>1000</v>
      </c>
      <c r="E18326" s="23">
        <v>44958</v>
      </c>
      <c r="F18326">
        <v>1</v>
      </c>
      <c r="G18326">
        <v>1</v>
      </c>
      <c r="I18326">
        <v>3</v>
      </c>
      <c r="J18326">
        <v>6</v>
      </c>
      <c r="L18326">
        <v>6</v>
      </c>
      <c r="N18326">
        <v>3</v>
      </c>
      <c r="P18326">
        <v>2</v>
      </c>
      <c r="Q18326">
        <v>3</v>
      </c>
      <c r="S18326">
        <v>0</v>
      </c>
    </row>
    <row r="18327" spans="1:19" x14ac:dyDescent="0.2">
      <c r="A18327" t="s">
        <v>37921</v>
      </c>
      <c r="B18327" t="s">
        <v>37708</v>
      </c>
      <c r="C18327" t="s">
        <v>1047</v>
      </c>
      <c r="D18327" t="s">
        <v>1001</v>
      </c>
      <c r="E18327" s="23">
        <v>44958</v>
      </c>
      <c r="F18327">
        <v>0</v>
      </c>
      <c r="G18327">
        <v>0</v>
      </c>
      <c r="I18327">
        <v>0</v>
      </c>
      <c r="J18327">
        <v>0</v>
      </c>
      <c r="L18327">
        <v>0</v>
      </c>
      <c r="N18327">
        <v>0</v>
      </c>
      <c r="P18327">
        <v>0</v>
      </c>
      <c r="Q18327">
        <v>0</v>
      </c>
      <c r="S18327">
        <v>0</v>
      </c>
    </row>
    <row r="18328" spans="1:19" x14ac:dyDescent="0.2">
      <c r="A18328" t="s">
        <v>37922</v>
      </c>
      <c r="B18328" t="s">
        <v>37709</v>
      </c>
      <c r="C18328" t="s">
        <v>25343</v>
      </c>
      <c r="D18328" t="s">
        <v>1001</v>
      </c>
      <c r="E18328" s="23">
        <v>44958</v>
      </c>
      <c r="F18328">
        <v>0</v>
      </c>
      <c r="G18328">
        <v>0</v>
      </c>
      <c r="I18328">
        <v>0</v>
      </c>
      <c r="J18328">
        <v>0</v>
      </c>
      <c r="L18328">
        <v>0</v>
      </c>
      <c r="N18328">
        <v>0</v>
      </c>
      <c r="P18328">
        <v>0</v>
      </c>
      <c r="Q18328">
        <v>0</v>
      </c>
      <c r="S18328">
        <v>0</v>
      </c>
    </row>
    <row r="18329" spans="1:19" x14ac:dyDescent="0.2">
      <c r="A18329" t="s">
        <v>37923</v>
      </c>
      <c r="B18329" t="s">
        <v>37710</v>
      </c>
      <c r="C18329" t="s">
        <v>25343</v>
      </c>
      <c r="D18329" t="s">
        <v>1000</v>
      </c>
      <c r="E18329" s="23">
        <v>44958</v>
      </c>
      <c r="F18329">
        <v>0</v>
      </c>
      <c r="G18329">
        <v>0</v>
      </c>
      <c r="I18329">
        <v>0</v>
      </c>
      <c r="J18329">
        <v>0</v>
      </c>
      <c r="L18329">
        <v>0</v>
      </c>
      <c r="N18329">
        <v>0</v>
      </c>
      <c r="P18329">
        <v>0</v>
      </c>
      <c r="Q18329">
        <v>0</v>
      </c>
      <c r="S18329">
        <v>0</v>
      </c>
    </row>
    <row r="18330" spans="1:19" x14ac:dyDescent="0.2">
      <c r="A18330" t="s">
        <v>37924</v>
      </c>
      <c r="B18330" t="s">
        <v>37711</v>
      </c>
      <c r="C18330" t="s">
        <v>25698</v>
      </c>
      <c r="D18330" t="s">
        <v>1000</v>
      </c>
      <c r="E18330" s="23">
        <v>44958</v>
      </c>
      <c r="F18330">
        <v>2</v>
      </c>
      <c r="G18330">
        <v>2</v>
      </c>
      <c r="I18330">
        <v>7</v>
      </c>
      <c r="J18330">
        <v>12</v>
      </c>
      <c r="L18330">
        <v>11</v>
      </c>
      <c r="N18330">
        <v>4</v>
      </c>
      <c r="P18330">
        <v>0</v>
      </c>
      <c r="Q18330">
        <v>0</v>
      </c>
      <c r="S18330">
        <v>3</v>
      </c>
    </row>
    <row r="18331" spans="1:19" x14ac:dyDescent="0.2">
      <c r="A18331" t="s">
        <v>37925</v>
      </c>
      <c r="B18331" t="s">
        <v>37712</v>
      </c>
      <c r="C18331" t="s">
        <v>959</v>
      </c>
      <c r="D18331" t="s">
        <v>1000</v>
      </c>
      <c r="E18331" s="23">
        <v>44958</v>
      </c>
      <c r="F18331">
        <v>0</v>
      </c>
      <c r="G18331">
        <v>0</v>
      </c>
      <c r="I18331">
        <v>0</v>
      </c>
      <c r="J18331">
        <v>0</v>
      </c>
      <c r="L18331">
        <v>0</v>
      </c>
      <c r="N18331">
        <v>0</v>
      </c>
      <c r="P18331">
        <v>0</v>
      </c>
      <c r="Q18331">
        <v>0</v>
      </c>
      <c r="S18331">
        <v>0</v>
      </c>
    </row>
    <row r="18332" spans="1:19" x14ac:dyDescent="0.2">
      <c r="A18332" t="s">
        <v>37926</v>
      </c>
      <c r="B18332" t="s">
        <v>37713</v>
      </c>
      <c r="C18332" t="s">
        <v>205</v>
      </c>
      <c r="D18332" t="s">
        <v>1000</v>
      </c>
      <c r="E18332" s="23">
        <v>44958</v>
      </c>
      <c r="F18332">
        <v>0</v>
      </c>
      <c r="G18332">
        <v>0</v>
      </c>
      <c r="I18332">
        <v>0</v>
      </c>
      <c r="J18332">
        <v>0</v>
      </c>
      <c r="L18332">
        <v>0</v>
      </c>
      <c r="N18332">
        <v>0</v>
      </c>
      <c r="P18332">
        <v>0</v>
      </c>
      <c r="Q18332">
        <v>0</v>
      </c>
      <c r="S18332">
        <v>0</v>
      </c>
    </row>
    <row r="18333" spans="1:19" x14ac:dyDescent="0.2">
      <c r="A18333" t="s">
        <v>37927</v>
      </c>
      <c r="B18333" t="s">
        <v>37714</v>
      </c>
      <c r="C18333" t="s">
        <v>384</v>
      </c>
      <c r="D18333" t="s">
        <v>1000</v>
      </c>
      <c r="E18333" s="23">
        <v>44958</v>
      </c>
      <c r="F18333">
        <v>0</v>
      </c>
      <c r="G18333">
        <v>0</v>
      </c>
      <c r="I18333">
        <v>0</v>
      </c>
      <c r="J18333">
        <v>0</v>
      </c>
      <c r="L18333">
        <v>0</v>
      </c>
      <c r="N18333">
        <v>0</v>
      </c>
      <c r="P18333">
        <v>0</v>
      </c>
      <c r="Q18333">
        <v>0</v>
      </c>
      <c r="S18333">
        <v>0</v>
      </c>
    </row>
    <row r="18334" spans="1:19" x14ac:dyDescent="0.2">
      <c r="A18334" t="s">
        <v>37928</v>
      </c>
      <c r="B18334" t="s">
        <v>37715</v>
      </c>
      <c r="C18334" t="s">
        <v>210</v>
      </c>
      <c r="D18334" t="s">
        <v>1000</v>
      </c>
      <c r="E18334" s="23">
        <v>44958</v>
      </c>
      <c r="F18334">
        <v>0</v>
      </c>
      <c r="G18334">
        <v>0</v>
      </c>
      <c r="I18334">
        <v>0</v>
      </c>
      <c r="J18334">
        <v>0</v>
      </c>
      <c r="L18334">
        <v>0</v>
      </c>
      <c r="N18334">
        <v>0</v>
      </c>
      <c r="P18334">
        <v>0</v>
      </c>
      <c r="Q18334">
        <v>0</v>
      </c>
      <c r="S18334">
        <v>0</v>
      </c>
    </row>
    <row r="18335" spans="1:19" x14ac:dyDescent="0.2">
      <c r="A18335" t="s">
        <v>37929</v>
      </c>
      <c r="B18335" t="s">
        <v>37716</v>
      </c>
      <c r="C18335" t="s">
        <v>215</v>
      </c>
      <c r="D18335" t="s">
        <v>1000</v>
      </c>
      <c r="E18335" s="23">
        <v>44958</v>
      </c>
      <c r="F18335">
        <v>5</v>
      </c>
      <c r="G18335">
        <v>6</v>
      </c>
      <c r="I18335">
        <v>25</v>
      </c>
      <c r="J18335">
        <v>30</v>
      </c>
      <c r="L18335">
        <v>35</v>
      </c>
      <c r="N18335">
        <v>18</v>
      </c>
      <c r="P18335">
        <v>2</v>
      </c>
      <c r="Q18335">
        <v>5</v>
      </c>
      <c r="S18335">
        <v>7</v>
      </c>
    </row>
    <row r="18336" spans="1:19" x14ac:dyDescent="0.2">
      <c r="A18336" t="s">
        <v>37930</v>
      </c>
      <c r="B18336" t="s">
        <v>37717</v>
      </c>
      <c r="C18336" t="s">
        <v>960</v>
      </c>
      <c r="D18336" t="s">
        <v>1000</v>
      </c>
      <c r="E18336" s="23">
        <v>44958</v>
      </c>
      <c r="F18336">
        <v>0</v>
      </c>
      <c r="G18336">
        <v>0</v>
      </c>
      <c r="I18336">
        <v>0</v>
      </c>
      <c r="J18336">
        <v>0</v>
      </c>
      <c r="L18336">
        <v>0</v>
      </c>
      <c r="N18336">
        <v>0</v>
      </c>
      <c r="P18336">
        <v>0</v>
      </c>
      <c r="Q18336">
        <v>0</v>
      </c>
      <c r="S18336">
        <v>0</v>
      </c>
    </row>
    <row r="18337" spans="1:19" x14ac:dyDescent="0.2">
      <c r="A18337" t="s">
        <v>37931</v>
      </c>
      <c r="B18337" t="s">
        <v>37718</v>
      </c>
      <c r="C18337" t="s">
        <v>961</v>
      </c>
      <c r="D18337" t="s">
        <v>1000</v>
      </c>
      <c r="E18337" s="23">
        <v>44958</v>
      </c>
      <c r="F18337">
        <v>2</v>
      </c>
      <c r="G18337">
        <v>4</v>
      </c>
      <c r="I18337">
        <v>9</v>
      </c>
      <c r="J18337">
        <v>10</v>
      </c>
      <c r="L18337">
        <v>20</v>
      </c>
      <c r="N18337">
        <v>7</v>
      </c>
      <c r="P18337">
        <v>1</v>
      </c>
      <c r="Q18337">
        <v>2</v>
      </c>
      <c r="S18337">
        <v>2</v>
      </c>
    </row>
    <row r="18338" spans="1:19" x14ac:dyDescent="0.2">
      <c r="A18338" t="s">
        <v>37932</v>
      </c>
      <c r="B18338" t="s">
        <v>37719</v>
      </c>
      <c r="C18338" t="s">
        <v>221</v>
      </c>
      <c r="D18338" t="s">
        <v>1000</v>
      </c>
      <c r="E18338" s="23">
        <v>44958</v>
      </c>
      <c r="F18338">
        <v>0</v>
      </c>
      <c r="G18338">
        <v>0</v>
      </c>
      <c r="I18338">
        <v>0</v>
      </c>
      <c r="J18338">
        <v>0</v>
      </c>
      <c r="L18338">
        <v>0</v>
      </c>
      <c r="N18338">
        <v>0</v>
      </c>
      <c r="P18338">
        <v>0</v>
      </c>
      <c r="Q18338">
        <v>0</v>
      </c>
      <c r="S18338">
        <v>0</v>
      </c>
    </row>
    <row r="18339" spans="1:19" x14ac:dyDescent="0.2">
      <c r="A18339" t="s">
        <v>37933</v>
      </c>
      <c r="B18339" t="s">
        <v>37720</v>
      </c>
      <c r="C18339" t="s">
        <v>222</v>
      </c>
      <c r="D18339" t="s">
        <v>1000</v>
      </c>
      <c r="E18339" s="23">
        <v>44958</v>
      </c>
      <c r="F18339">
        <v>0</v>
      </c>
      <c r="G18339">
        <v>0</v>
      </c>
      <c r="I18339">
        <v>0</v>
      </c>
      <c r="J18339">
        <v>0</v>
      </c>
      <c r="L18339">
        <v>0</v>
      </c>
      <c r="N18339">
        <v>0</v>
      </c>
      <c r="P18339">
        <v>0</v>
      </c>
      <c r="Q18339">
        <v>0</v>
      </c>
      <c r="S18339">
        <v>0</v>
      </c>
    </row>
    <row r="18340" spans="1:19" x14ac:dyDescent="0.2">
      <c r="A18340" t="s">
        <v>37934</v>
      </c>
      <c r="B18340" t="s">
        <v>37721</v>
      </c>
      <c r="C18340" t="s">
        <v>1052</v>
      </c>
      <c r="D18340" t="s">
        <v>1000</v>
      </c>
      <c r="E18340" s="23">
        <v>44958</v>
      </c>
      <c r="F18340">
        <v>2</v>
      </c>
      <c r="G18340">
        <v>2</v>
      </c>
      <c r="I18340">
        <v>6</v>
      </c>
      <c r="J18340">
        <v>11</v>
      </c>
      <c r="L18340">
        <v>11</v>
      </c>
      <c r="N18340">
        <v>6</v>
      </c>
      <c r="P18340">
        <v>1</v>
      </c>
      <c r="Q18340">
        <v>1</v>
      </c>
      <c r="S18340">
        <v>0</v>
      </c>
    </row>
    <row r="18341" spans="1:19" x14ac:dyDescent="0.2">
      <c r="A18341" t="s">
        <v>37935</v>
      </c>
      <c r="B18341" t="s">
        <v>37722</v>
      </c>
      <c r="C18341" t="s">
        <v>1053</v>
      </c>
      <c r="D18341" t="s">
        <v>1000</v>
      </c>
      <c r="E18341" s="23">
        <v>44958</v>
      </c>
      <c r="F18341">
        <v>1.5</v>
      </c>
      <c r="G18341">
        <v>1.5</v>
      </c>
      <c r="I18341">
        <v>2</v>
      </c>
      <c r="J18341">
        <v>7</v>
      </c>
      <c r="L18341">
        <v>7</v>
      </c>
      <c r="N18341">
        <v>1</v>
      </c>
      <c r="P18341">
        <v>0</v>
      </c>
      <c r="Q18341">
        <v>0</v>
      </c>
      <c r="S18341">
        <v>1</v>
      </c>
    </row>
    <row r="18342" spans="1:19" x14ac:dyDescent="0.2">
      <c r="A18342" t="s">
        <v>37936</v>
      </c>
      <c r="B18342" t="s">
        <v>37723</v>
      </c>
      <c r="C18342" t="s">
        <v>1052</v>
      </c>
      <c r="D18342" t="s">
        <v>1001</v>
      </c>
      <c r="E18342" s="23">
        <v>44958</v>
      </c>
      <c r="F18342">
        <v>0</v>
      </c>
      <c r="G18342">
        <v>0</v>
      </c>
      <c r="I18342">
        <v>0</v>
      </c>
      <c r="J18342">
        <v>0</v>
      </c>
      <c r="L18342">
        <v>0</v>
      </c>
      <c r="N18342">
        <v>0</v>
      </c>
      <c r="P18342">
        <v>0</v>
      </c>
      <c r="Q18342">
        <v>0</v>
      </c>
      <c r="S18342">
        <v>0</v>
      </c>
    </row>
    <row r="18343" spans="1:19" x14ac:dyDescent="0.2">
      <c r="A18343" t="s">
        <v>37937</v>
      </c>
      <c r="B18343" t="s">
        <v>37724</v>
      </c>
      <c r="C18343" t="s">
        <v>1053</v>
      </c>
      <c r="D18343" t="s">
        <v>1001</v>
      </c>
      <c r="E18343" s="23">
        <v>44958</v>
      </c>
      <c r="F18343">
        <v>0</v>
      </c>
      <c r="G18343">
        <v>0</v>
      </c>
      <c r="I18343">
        <v>0</v>
      </c>
      <c r="J18343">
        <v>0</v>
      </c>
      <c r="L18343">
        <v>0</v>
      </c>
      <c r="N18343">
        <v>0</v>
      </c>
      <c r="P18343">
        <v>0</v>
      </c>
      <c r="Q18343">
        <v>0</v>
      </c>
      <c r="S18343">
        <v>0</v>
      </c>
    </row>
    <row r="18344" spans="1:19" x14ac:dyDescent="0.2">
      <c r="A18344" t="s">
        <v>37938</v>
      </c>
      <c r="B18344" t="s">
        <v>37725</v>
      </c>
      <c r="C18344" t="s">
        <v>1054</v>
      </c>
      <c r="D18344" t="s">
        <v>1001</v>
      </c>
      <c r="E18344" s="23">
        <v>44958</v>
      </c>
      <c r="F18344">
        <v>0</v>
      </c>
      <c r="G18344">
        <v>0</v>
      </c>
      <c r="I18344">
        <v>0</v>
      </c>
      <c r="J18344">
        <v>0</v>
      </c>
      <c r="L18344">
        <v>0</v>
      </c>
      <c r="N18344">
        <v>0</v>
      </c>
      <c r="P18344">
        <v>0</v>
      </c>
      <c r="Q18344">
        <v>0</v>
      </c>
      <c r="S18344">
        <v>0</v>
      </c>
    </row>
    <row r="18345" spans="1:19" x14ac:dyDescent="0.2">
      <c r="A18345" t="s">
        <v>37939</v>
      </c>
      <c r="B18345" t="s">
        <v>37726</v>
      </c>
      <c r="C18345" t="s">
        <v>1054</v>
      </c>
      <c r="D18345" t="s">
        <v>1000</v>
      </c>
      <c r="E18345" s="23">
        <v>44958</v>
      </c>
      <c r="F18345">
        <v>0</v>
      </c>
      <c r="G18345">
        <v>0</v>
      </c>
      <c r="I18345">
        <v>0</v>
      </c>
      <c r="J18345">
        <v>0</v>
      </c>
      <c r="L18345">
        <v>0</v>
      </c>
      <c r="N18345">
        <v>0</v>
      </c>
      <c r="P18345">
        <v>0</v>
      </c>
      <c r="Q18345">
        <v>0</v>
      </c>
      <c r="S18345">
        <v>0</v>
      </c>
    </row>
    <row r="18346" spans="1:19" x14ac:dyDescent="0.2">
      <c r="A18346" t="s">
        <v>37940</v>
      </c>
      <c r="B18346" t="s">
        <v>37727</v>
      </c>
      <c r="C18346" t="s">
        <v>25359</v>
      </c>
      <c r="D18346" t="s">
        <v>1001</v>
      </c>
      <c r="E18346" s="23">
        <v>44958</v>
      </c>
      <c r="F18346">
        <v>0</v>
      </c>
      <c r="G18346">
        <v>0</v>
      </c>
      <c r="I18346">
        <v>0</v>
      </c>
      <c r="J18346">
        <v>0</v>
      </c>
      <c r="L18346">
        <v>0</v>
      </c>
      <c r="N18346">
        <v>0</v>
      </c>
      <c r="P18346">
        <v>0</v>
      </c>
      <c r="Q18346">
        <v>0</v>
      </c>
      <c r="S18346">
        <v>0</v>
      </c>
    </row>
    <row r="18347" spans="1:19" x14ac:dyDescent="0.2">
      <c r="A18347" t="s">
        <v>37941</v>
      </c>
      <c r="B18347" t="s">
        <v>37728</v>
      </c>
      <c r="C18347" t="s">
        <v>25359</v>
      </c>
      <c r="D18347" t="s">
        <v>1000</v>
      </c>
      <c r="E18347" s="23">
        <v>44958</v>
      </c>
      <c r="F18347">
        <v>0</v>
      </c>
      <c r="G18347">
        <v>0</v>
      </c>
      <c r="I18347">
        <v>0</v>
      </c>
      <c r="J18347">
        <v>0</v>
      </c>
      <c r="L18347">
        <v>0</v>
      </c>
      <c r="N18347">
        <v>0</v>
      </c>
      <c r="P18347">
        <v>0</v>
      </c>
      <c r="Q18347">
        <v>0</v>
      </c>
      <c r="S18347">
        <v>0</v>
      </c>
    </row>
    <row r="18348" spans="1:19" x14ac:dyDescent="0.2">
      <c r="A18348" t="s">
        <v>37942</v>
      </c>
      <c r="B18348" t="s">
        <v>37729</v>
      </c>
      <c r="C18348" t="s">
        <v>36046</v>
      </c>
      <c r="D18348" t="s">
        <v>1000</v>
      </c>
      <c r="E18348" s="23">
        <v>44958</v>
      </c>
      <c r="F18348">
        <v>2</v>
      </c>
      <c r="G18348">
        <v>2</v>
      </c>
      <c r="I18348">
        <v>2</v>
      </c>
      <c r="J18348">
        <v>11</v>
      </c>
      <c r="L18348">
        <v>11</v>
      </c>
      <c r="N18348">
        <v>1</v>
      </c>
      <c r="P18348">
        <v>0</v>
      </c>
      <c r="Q18348">
        <v>0</v>
      </c>
      <c r="S18348">
        <v>1</v>
      </c>
    </row>
    <row r="18349" spans="1:19" x14ac:dyDescent="0.2">
      <c r="A18349" t="s">
        <v>37943</v>
      </c>
      <c r="B18349" t="s">
        <v>37730</v>
      </c>
      <c r="C18349" t="s">
        <v>36049</v>
      </c>
      <c r="D18349" t="s">
        <v>1000</v>
      </c>
      <c r="E18349" s="23">
        <v>44958</v>
      </c>
      <c r="F18349">
        <v>1.5</v>
      </c>
      <c r="G18349">
        <v>1.5</v>
      </c>
      <c r="I18349">
        <v>3</v>
      </c>
      <c r="J18349">
        <v>7</v>
      </c>
      <c r="L18349">
        <v>7</v>
      </c>
      <c r="N18349">
        <v>3</v>
      </c>
      <c r="P18349">
        <v>0</v>
      </c>
      <c r="Q18349">
        <v>0</v>
      </c>
      <c r="S18349">
        <v>0</v>
      </c>
    </row>
    <row r="18350" spans="1:19" x14ac:dyDescent="0.2">
      <c r="A18350" t="s">
        <v>37944</v>
      </c>
      <c r="B18350" t="s">
        <v>37731</v>
      </c>
      <c r="C18350" t="s">
        <v>200</v>
      </c>
      <c r="D18350" t="s">
        <v>1000</v>
      </c>
      <c r="E18350" s="23">
        <v>44958</v>
      </c>
      <c r="F18350">
        <v>0</v>
      </c>
      <c r="G18350">
        <v>0</v>
      </c>
      <c r="I18350">
        <v>0</v>
      </c>
      <c r="J18350">
        <v>0</v>
      </c>
      <c r="L18350">
        <v>0</v>
      </c>
      <c r="N18350">
        <v>0</v>
      </c>
      <c r="P18350">
        <v>0</v>
      </c>
      <c r="Q18350">
        <v>0</v>
      </c>
      <c r="S18350">
        <v>0</v>
      </c>
    </row>
    <row r="18351" spans="1:19" x14ac:dyDescent="0.2">
      <c r="A18351" t="s">
        <v>37945</v>
      </c>
      <c r="B18351" t="s">
        <v>37732</v>
      </c>
      <c r="C18351" t="s">
        <v>204</v>
      </c>
      <c r="D18351" t="s">
        <v>1000</v>
      </c>
      <c r="E18351" s="23">
        <v>44958</v>
      </c>
      <c r="F18351">
        <v>0</v>
      </c>
      <c r="G18351">
        <v>0</v>
      </c>
      <c r="I18351">
        <v>0</v>
      </c>
      <c r="J18351">
        <v>0</v>
      </c>
      <c r="L18351">
        <v>0</v>
      </c>
      <c r="N18351">
        <v>0</v>
      </c>
      <c r="P18351">
        <v>0</v>
      </c>
      <c r="Q18351">
        <v>0</v>
      </c>
      <c r="S18351">
        <v>0</v>
      </c>
    </row>
    <row r="18352" spans="1:19" x14ac:dyDescent="0.2">
      <c r="A18352" t="s">
        <v>37946</v>
      </c>
      <c r="B18352" t="s">
        <v>37733</v>
      </c>
      <c r="C18352" t="s">
        <v>385</v>
      </c>
      <c r="D18352" t="s">
        <v>1000</v>
      </c>
      <c r="E18352" s="23">
        <v>44958</v>
      </c>
      <c r="F18352">
        <v>0</v>
      </c>
      <c r="G18352">
        <v>0</v>
      </c>
      <c r="I18352">
        <v>0</v>
      </c>
      <c r="J18352">
        <v>0</v>
      </c>
      <c r="L18352">
        <v>0</v>
      </c>
      <c r="N18352">
        <v>0</v>
      </c>
      <c r="P18352">
        <v>0</v>
      </c>
      <c r="Q18352">
        <v>0</v>
      </c>
      <c r="S18352">
        <v>0</v>
      </c>
    </row>
    <row r="18353" spans="1:19" x14ac:dyDescent="0.2">
      <c r="A18353" t="s">
        <v>37947</v>
      </c>
      <c r="B18353" t="s">
        <v>37734</v>
      </c>
      <c r="C18353" t="s">
        <v>208</v>
      </c>
      <c r="D18353" t="s">
        <v>1000</v>
      </c>
      <c r="E18353" s="23">
        <v>44958</v>
      </c>
      <c r="F18353">
        <v>4.5</v>
      </c>
      <c r="G18353">
        <v>4.5</v>
      </c>
      <c r="I18353">
        <v>10</v>
      </c>
      <c r="J18353">
        <v>24</v>
      </c>
      <c r="L18353">
        <v>24</v>
      </c>
      <c r="N18353">
        <v>10</v>
      </c>
      <c r="P18353">
        <v>0</v>
      </c>
      <c r="Q18353">
        <v>0</v>
      </c>
      <c r="S18353">
        <v>0</v>
      </c>
    </row>
    <row r="18354" spans="1:19" x14ac:dyDescent="0.2">
      <c r="A18354" t="s">
        <v>37948</v>
      </c>
      <c r="B18354" t="s">
        <v>37735</v>
      </c>
      <c r="C18354" t="s">
        <v>900</v>
      </c>
      <c r="D18354" t="s">
        <v>1000</v>
      </c>
      <c r="E18354" s="23">
        <v>44958</v>
      </c>
      <c r="F18354">
        <v>1</v>
      </c>
      <c r="G18354">
        <v>1.5</v>
      </c>
      <c r="I18354">
        <v>3</v>
      </c>
      <c r="J18354">
        <v>6</v>
      </c>
      <c r="L18354">
        <v>9</v>
      </c>
      <c r="N18354">
        <v>1</v>
      </c>
      <c r="P18354">
        <v>1</v>
      </c>
      <c r="Q18354">
        <v>3</v>
      </c>
      <c r="S18354">
        <v>2</v>
      </c>
    </row>
    <row r="18355" spans="1:19" x14ac:dyDescent="0.2">
      <c r="A18355" t="s">
        <v>37949</v>
      </c>
      <c r="B18355" t="s">
        <v>37736</v>
      </c>
      <c r="C18355" t="s">
        <v>905</v>
      </c>
      <c r="D18355" t="s">
        <v>1000</v>
      </c>
      <c r="E18355" s="23">
        <v>44958</v>
      </c>
      <c r="F18355">
        <v>0</v>
      </c>
      <c r="G18355">
        <v>0</v>
      </c>
      <c r="I18355">
        <v>0</v>
      </c>
      <c r="J18355">
        <v>0</v>
      </c>
      <c r="L18355">
        <v>0</v>
      </c>
      <c r="N18355">
        <v>0</v>
      </c>
      <c r="P18355">
        <v>0</v>
      </c>
      <c r="Q18355">
        <v>0</v>
      </c>
      <c r="S18355">
        <v>0</v>
      </c>
    </row>
    <row r="18356" spans="1:19" x14ac:dyDescent="0.2">
      <c r="A18356" t="s">
        <v>37950</v>
      </c>
      <c r="B18356" t="s">
        <v>37737</v>
      </c>
      <c r="C18356" t="s">
        <v>316</v>
      </c>
      <c r="D18356" t="s">
        <v>1000</v>
      </c>
      <c r="E18356" s="23">
        <v>44958</v>
      </c>
      <c r="F18356">
        <v>2.5</v>
      </c>
      <c r="G18356">
        <v>4</v>
      </c>
      <c r="I18356">
        <v>5</v>
      </c>
      <c r="J18356">
        <v>13</v>
      </c>
      <c r="L18356">
        <v>22</v>
      </c>
      <c r="N18356">
        <v>5</v>
      </c>
      <c r="P18356">
        <v>0</v>
      </c>
      <c r="Q18356">
        <v>0</v>
      </c>
      <c r="S18356">
        <v>0</v>
      </c>
    </row>
    <row r="18357" spans="1:19" x14ac:dyDescent="0.2">
      <c r="A18357" t="s">
        <v>37951</v>
      </c>
      <c r="B18357" t="s">
        <v>37738</v>
      </c>
      <c r="C18357" t="s">
        <v>218</v>
      </c>
      <c r="D18357" t="s">
        <v>1000</v>
      </c>
      <c r="E18357" s="23">
        <v>44958</v>
      </c>
      <c r="F18357">
        <v>0</v>
      </c>
      <c r="G18357">
        <v>0</v>
      </c>
      <c r="I18357">
        <v>0</v>
      </c>
      <c r="J18357">
        <v>0</v>
      </c>
      <c r="L18357">
        <v>0</v>
      </c>
      <c r="N18357">
        <v>0</v>
      </c>
      <c r="P18357">
        <v>0</v>
      </c>
      <c r="Q18357">
        <v>0</v>
      </c>
      <c r="S18357">
        <v>0</v>
      </c>
    </row>
    <row r="18358" spans="1:19" x14ac:dyDescent="0.2">
      <c r="A18358" t="s">
        <v>37952</v>
      </c>
      <c r="B18358" t="s">
        <v>37739</v>
      </c>
      <c r="C18358" t="s">
        <v>202</v>
      </c>
      <c r="D18358" t="s">
        <v>1000</v>
      </c>
      <c r="E18358" s="23">
        <v>44958</v>
      </c>
      <c r="F18358">
        <v>7</v>
      </c>
      <c r="G18358">
        <v>5.5</v>
      </c>
      <c r="I18358">
        <v>38</v>
      </c>
      <c r="J18358">
        <v>73</v>
      </c>
      <c r="L18358">
        <v>58</v>
      </c>
      <c r="N18358">
        <v>38</v>
      </c>
      <c r="P18358">
        <v>0</v>
      </c>
      <c r="Q18358">
        <v>0</v>
      </c>
      <c r="S18358">
        <v>0</v>
      </c>
    </row>
    <row r="18359" spans="1:19" x14ac:dyDescent="0.2">
      <c r="A18359" t="s">
        <v>37953</v>
      </c>
      <c r="B18359" t="s">
        <v>37740</v>
      </c>
      <c r="C18359" t="s">
        <v>347</v>
      </c>
      <c r="D18359" t="s">
        <v>1000</v>
      </c>
      <c r="E18359" s="23">
        <v>44958</v>
      </c>
      <c r="F18359">
        <v>0</v>
      </c>
      <c r="G18359">
        <v>0</v>
      </c>
      <c r="I18359">
        <v>0</v>
      </c>
      <c r="J18359">
        <v>0</v>
      </c>
      <c r="L18359">
        <v>0</v>
      </c>
      <c r="N18359">
        <v>0</v>
      </c>
      <c r="P18359">
        <v>0</v>
      </c>
      <c r="Q18359">
        <v>0</v>
      </c>
      <c r="S18359">
        <v>0</v>
      </c>
    </row>
    <row r="18360" spans="1:19" x14ac:dyDescent="0.2">
      <c r="A18360" t="s">
        <v>37954</v>
      </c>
      <c r="B18360" t="s">
        <v>37741</v>
      </c>
      <c r="C18360" t="s">
        <v>224</v>
      </c>
      <c r="D18360" t="s">
        <v>1000</v>
      </c>
      <c r="E18360" s="23">
        <v>44958</v>
      </c>
      <c r="F18360">
        <v>0</v>
      </c>
      <c r="G18360">
        <v>0</v>
      </c>
      <c r="I18360">
        <v>0</v>
      </c>
      <c r="J18360">
        <v>0</v>
      </c>
      <c r="L18360">
        <v>0</v>
      </c>
      <c r="N18360">
        <v>0</v>
      </c>
      <c r="P18360">
        <v>0</v>
      </c>
      <c r="Q18360">
        <v>0</v>
      </c>
      <c r="S18360">
        <v>0</v>
      </c>
    </row>
    <row r="18361" spans="1:19" x14ac:dyDescent="0.2">
      <c r="A18361" t="s">
        <v>37955</v>
      </c>
      <c r="B18361" t="s">
        <v>37742</v>
      </c>
      <c r="C18361" t="s">
        <v>345</v>
      </c>
      <c r="D18361" t="s">
        <v>1000</v>
      </c>
      <c r="E18361" s="23">
        <v>44958</v>
      </c>
      <c r="F18361">
        <v>0</v>
      </c>
      <c r="G18361">
        <v>0</v>
      </c>
      <c r="I18361">
        <v>0</v>
      </c>
      <c r="J18361">
        <v>0</v>
      </c>
      <c r="L18361">
        <v>0</v>
      </c>
      <c r="N18361">
        <v>0</v>
      </c>
      <c r="P18361">
        <v>0</v>
      </c>
      <c r="Q18361">
        <v>0</v>
      </c>
      <c r="S18361">
        <v>0</v>
      </c>
    </row>
    <row r="18362" spans="1:19" x14ac:dyDescent="0.2">
      <c r="A18362" t="s">
        <v>37956</v>
      </c>
      <c r="B18362" t="s">
        <v>37743</v>
      </c>
      <c r="C18362" t="s">
        <v>226</v>
      </c>
      <c r="D18362" t="s">
        <v>1000</v>
      </c>
      <c r="E18362" s="23">
        <v>44958</v>
      </c>
      <c r="F18362">
        <v>4</v>
      </c>
      <c r="G18362">
        <v>4</v>
      </c>
      <c r="I18362">
        <v>26</v>
      </c>
      <c r="J18362">
        <v>56</v>
      </c>
      <c r="L18362">
        <v>56</v>
      </c>
      <c r="N18362">
        <v>26</v>
      </c>
      <c r="P18362">
        <v>0</v>
      </c>
      <c r="Q18362">
        <v>1</v>
      </c>
      <c r="S18362">
        <v>0</v>
      </c>
    </row>
    <row r="18363" spans="1:19" x14ac:dyDescent="0.2">
      <c r="A18363" t="s">
        <v>37957</v>
      </c>
      <c r="B18363" t="s">
        <v>37744</v>
      </c>
      <c r="C18363" t="s">
        <v>231</v>
      </c>
      <c r="D18363" t="s">
        <v>1000</v>
      </c>
      <c r="E18363" s="23">
        <v>44958</v>
      </c>
      <c r="F18363">
        <v>11.5</v>
      </c>
      <c r="G18363">
        <v>11.5</v>
      </c>
      <c r="I18363">
        <v>48</v>
      </c>
      <c r="J18363">
        <v>131</v>
      </c>
      <c r="L18363">
        <v>131</v>
      </c>
      <c r="N18363">
        <v>48</v>
      </c>
      <c r="P18363">
        <v>6</v>
      </c>
      <c r="Q18363">
        <v>9</v>
      </c>
      <c r="S18363">
        <v>0</v>
      </c>
    </row>
    <row r="18364" spans="1:19" x14ac:dyDescent="0.2">
      <c r="A18364" t="s">
        <v>37958</v>
      </c>
      <c r="B18364" t="s">
        <v>37745</v>
      </c>
      <c r="C18364" t="s">
        <v>216</v>
      </c>
      <c r="D18364" t="s">
        <v>1000</v>
      </c>
      <c r="E18364" s="23">
        <v>44958</v>
      </c>
      <c r="F18364">
        <v>8.5</v>
      </c>
      <c r="G18364">
        <v>8</v>
      </c>
      <c r="I18364">
        <v>44</v>
      </c>
      <c r="J18364">
        <v>85</v>
      </c>
      <c r="L18364">
        <v>80</v>
      </c>
      <c r="N18364">
        <v>39</v>
      </c>
      <c r="P18364">
        <v>2</v>
      </c>
      <c r="Q18364">
        <v>6</v>
      </c>
      <c r="S18364">
        <v>5</v>
      </c>
    </row>
    <row r="18365" spans="1:19" x14ac:dyDescent="0.2">
      <c r="A18365" t="s">
        <v>37959</v>
      </c>
      <c r="B18365" t="s">
        <v>37746</v>
      </c>
      <c r="C18365" t="s">
        <v>233</v>
      </c>
      <c r="D18365" t="s">
        <v>1000</v>
      </c>
      <c r="E18365" s="23">
        <v>44958</v>
      </c>
      <c r="F18365">
        <v>0</v>
      </c>
      <c r="G18365">
        <v>0</v>
      </c>
      <c r="I18365">
        <v>0</v>
      </c>
      <c r="J18365">
        <v>0</v>
      </c>
      <c r="L18365">
        <v>0</v>
      </c>
      <c r="N18365">
        <v>0</v>
      </c>
      <c r="P18365">
        <v>0</v>
      </c>
      <c r="Q18365">
        <v>0</v>
      </c>
      <c r="S18365">
        <v>0</v>
      </c>
    </row>
    <row r="18366" spans="1:19" x14ac:dyDescent="0.2">
      <c r="A18366" t="s">
        <v>37960</v>
      </c>
      <c r="B18366" t="s">
        <v>37747</v>
      </c>
      <c r="C18366" t="s">
        <v>36084</v>
      </c>
      <c r="D18366" t="s">
        <v>1000</v>
      </c>
      <c r="E18366" s="23">
        <v>44958</v>
      </c>
      <c r="F18366">
        <v>2.5</v>
      </c>
      <c r="G18366">
        <v>3</v>
      </c>
      <c r="I18366">
        <v>22</v>
      </c>
      <c r="J18366">
        <v>29</v>
      </c>
      <c r="L18366">
        <v>33</v>
      </c>
      <c r="N18366">
        <v>22</v>
      </c>
      <c r="P18366">
        <v>0</v>
      </c>
      <c r="Q18366">
        <v>0</v>
      </c>
      <c r="S18366">
        <v>0</v>
      </c>
    </row>
    <row r="18367" spans="1:19" x14ac:dyDescent="0.2">
      <c r="A18367" t="s">
        <v>37961</v>
      </c>
      <c r="B18367" t="s">
        <v>37748</v>
      </c>
      <c r="C18367" t="s">
        <v>219</v>
      </c>
      <c r="D18367" t="s">
        <v>1000</v>
      </c>
      <c r="E18367" s="23">
        <v>44958</v>
      </c>
      <c r="F18367">
        <v>0</v>
      </c>
      <c r="G18367">
        <v>0</v>
      </c>
      <c r="I18367">
        <v>0</v>
      </c>
      <c r="J18367">
        <v>0</v>
      </c>
      <c r="L18367">
        <v>0</v>
      </c>
      <c r="N18367">
        <v>0</v>
      </c>
      <c r="P18367">
        <v>0</v>
      </c>
      <c r="Q18367">
        <v>0</v>
      </c>
      <c r="S18367">
        <v>0</v>
      </c>
    </row>
    <row r="18368" spans="1:19" x14ac:dyDescent="0.2">
      <c r="A18368" t="s">
        <v>37962</v>
      </c>
      <c r="B18368" t="s">
        <v>37749</v>
      </c>
      <c r="C18368" t="s">
        <v>340</v>
      </c>
      <c r="D18368" t="s">
        <v>1000</v>
      </c>
      <c r="E18368" s="23">
        <v>44958</v>
      </c>
      <c r="F18368">
        <v>1</v>
      </c>
      <c r="G18368">
        <v>3</v>
      </c>
      <c r="I18368">
        <v>8</v>
      </c>
      <c r="J18368">
        <v>11</v>
      </c>
      <c r="L18368">
        <v>33</v>
      </c>
      <c r="N18368">
        <v>8</v>
      </c>
      <c r="P18368">
        <v>0</v>
      </c>
      <c r="Q18368">
        <v>0</v>
      </c>
      <c r="S18368">
        <v>0</v>
      </c>
    </row>
    <row r="18369" spans="1:19" x14ac:dyDescent="0.2">
      <c r="A18369" t="s">
        <v>37963</v>
      </c>
      <c r="B18369" t="s">
        <v>37750</v>
      </c>
      <c r="C18369" t="s">
        <v>350</v>
      </c>
      <c r="D18369" t="s">
        <v>1000</v>
      </c>
      <c r="E18369" s="23">
        <v>44958</v>
      </c>
      <c r="F18369">
        <v>0</v>
      </c>
      <c r="G18369">
        <v>0</v>
      </c>
      <c r="I18369">
        <v>0</v>
      </c>
      <c r="J18369">
        <v>0</v>
      </c>
      <c r="L18369">
        <v>0</v>
      </c>
      <c r="N18369">
        <v>0</v>
      </c>
      <c r="P18369">
        <v>0</v>
      </c>
      <c r="Q18369">
        <v>0</v>
      </c>
      <c r="S18369">
        <v>0</v>
      </c>
    </row>
    <row r="18370" spans="1:19" x14ac:dyDescent="0.2">
      <c r="A18370" t="s">
        <v>37964</v>
      </c>
      <c r="B18370" t="s">
        <v>37751</v>
      </c>
      <c r="C18370" t="s">
        <v>351</v>
      </c>
      <c r="D18370" t="s">
        <v>1000</v>
      </c>
      <c r="E18370" s="23">
        <v>44958</v>
      </c>
      <c r="F18370">
        <v>0</v>
      </c>
      <c r="G18370">
        <v>0</v>
      </c>
      <c r="I18370">
        <v>0</v>
      </c>
      <c r="J18370">
        <v>0</v>
      </c>
      <c r="L18370">
        <v>0</v>
      </c>
      <c r="N18370">
        <v>0</v>
      </c>
      <c r="P18370">
        <v>0</v>
      </c>
      <c r="Q18370">
        <v>0</v>
      </c>
      <c r="S18370">
        <v>0</v>
      </c>
    </row>
    <row r="18371" spans="1:19" x14ac:dyDescent="0.2">
      <c r="A18371" t="s">
        <v>37965</v>
      </c>
      <c r="B18371" t="s">
        <v>37752</v>
      </c>
      <c r="C18371" t="s">
        <v>352</v>
      </c>
      <c r="D18371" t="s">
        <v>1000</v>
      </c>
      <c r="E18371" s="23">
        <v>44958</v>
      </c>
      <c r="F18371">
        <v>0</v>
      </c>
      <c r="G18371">
        <v>0</v>
      </c>
      <c r="I18371">
        <v>0</v>
      </c>
      <c r="J18371">
        <v>0</v>
      </c>
      <c r="L18371">
        <v>0</v>
      </c>
      <c r="N18371">
        <v>0</v>
      </c>
      <c r="P18371">
        <v>0</v>
      </c>
      <c r="Q18371">
        <v>0</v>
      </c>
      <c r="S18371">
        <v>0</v>
      </c>
    </row>
    <row r="18372" spans="1:19" x14ac:dyDescent="0.2">
      <c r="A18372" t="s">
        <v>37966</v>
      </c>
      <c r="B18372" t="s">
        <v>37753</v>
      </c>
      <c r="C18372" t="s">
        <v>353</v>
      </c>
      <c r="D18372" t="s">
        <v>1000</v>
      </c>
      <c r="E18372" s="23">
        <v>44958</v>
      </c>
      <c r="F18372">
        <v>0</v>
      </c>
      <c r="G18372">
        <v>0</v>
      </c>
      <c r="I18372">
        <v>0</v>
      </c>
      <c r="J18372">
        <v>0</v>
      </c>
      <c r="L18372">
        <v>0</v>
      </c>
      <c r="N18372">
        <v>0</v>
      </c>
      <c r="P18372">
        <v>0</v>
      </c>
      <c r="Q18372">
        <v>0</v>
      </c>
      <c r="S18372">
        <v>0</v>
      </c>
    </row>
    <row r="18373" spans="1:19" x14ac:dyDescent="0.2">
      <c r="A18373" t="s">
        <v>37967</v>
      </c>
      <c r="B18373" t="s">
        <v>37754</v>
      </c>
      <c r="C18373" t="s">
        <v>386</v>
      </c>
      <c r="D18373" t="s">
        <v>1000</v>
      </c>
      <c r="E18373" s="23">
        <v>44958</v>
      </c>
      <c r="F18373">
        <v>0</v>
      </c>
      <c r="G18373">
        <v>0</v>
      </c>
      <c r="I18373">
        <v>0</v>
      </c>
      <c r="J18373">
        <v>0</v>
      </c>
      <c r="L18373">
        <v>0</v>
      </c>
      <c r="N18373">
        <v>0</v>
      </c>
      <c r="P18373">
        <v>0</v>
      </c>
      <c r="Q18373">
        <v>0</v>
      </c>
      <c r="S18373">
        <v>0</v>
      </c>
    </row>
    <row r="18374" spans="1:19" x14ac:dyDescent="0.2">
      <c r="A18374" t="s">
        <v>37968</v>
      </c>
      <c r="B18374" t="s">
        <v>37755</v>
      </c>
      <c r="C18374" t="s">
        <v>354</v>
      </c>
      <c r="D18374" t="s">
        <v>1000</v>
      </c>
      <c r="E18374" s="23">
        <v>44958</v>
      </c>
      <c r="F18374">
        <v>2</v>
      </c>
      <c r="G18374">
        <v>2</v>
      </c>
      <c r="I18374">
        <v>5</v>
      </c>
      <c r="J18374">
        <v>11</v>
      </c>
      <c r="L18374">
        <v>11</v>
      </c>
      <c r="N18374">
        <v>4</v>
      </c>
      <c r="P18374">
        <v>0</v>
      </c>
      <c r="Q18374">
        <v>0</v>
      </c>
      <c r="S18374">
        <v>1</v>
      </c>
    </row>
    <row r="18375" spans="1:19" x14ac:dyDescent="0.2">
      <c r="A18375" t="s">
        <v>37969</v>
      </c>
      <c r="B18375" t="s">
        <v>37756</v>
      </c>
      <c r="C18375" t="s">
        <v>355</v>
      </c>
      <c r="D18375" t="s">
        <v>1000</v>
      </c>
      <c r="E18375" s="23">
        <v>44958</v>
      </c>
      <c r="F18375">
        <v>1</v>
      </c>
      <c r="G18375">
        <v>2</v>
      </c>
      <c r="I18375">
        <v>4</v>
      </c>
      <c r="J18375">
        <v>5</v>
      </c>
      <c r="L18375">
        <v>11</v>
      </c>
      <c r="N18375">
        <v>4</v>
      </c>
      <c r="P18375">
        <v>0</v>
      </c>
      <c r="Q18375">
        <v>0</v>
      </c>
      <c r="S18375">
        <v>0</v>
      </c>
    </row>
    <row r="18376" spans="1:19" x14ac:dyDescent="0.2">
      <c r="A18376" t="s">
        <v>37970</v>
      </c>
      <c r="B18376" t="s">
        <v>37757</v>
      </c>
      <c r="C18376" t="s">
        <v>35967</v>
      </c>
      <c r="D18376" t="s">
        <v>1002</v>
      </c>
      <c r="E18376" s="23">
        <v>44958</v>
      </c>
      <c r="F18376">
        <v>0.5</v>
      </c>
      <c r="G18376">
        <v>0.5</v>
      </c>
      <c r="I18376">
        <v>0</v>
      </c>
      <c r="J18376">
        <v>2</v>
      </c>
      <c r="L18376">
        <v>2</v>
      </c>
      <c r="N18376">
        <v>0</v>
      </c>
      <c r="P18376">
        <v>0</v>
      </c>
      <c r="Q18376">
        <v>0</v>
      </c>
      <c r="S18376">
        <v>0</v>
      </c>
    </row>
    <row r="18377" spans="1:19" x14ac:dyDescent="0.2">
      <c r="A18377" t="s">
        <v>37971</v>
      </c>
      <c r="B18377" t="s">
        <v>37758</v>
      </c>
      <c r="C18377" t="s">
        <v>35970</v>
      </c>
      <c r="D18377" t="s">
        <v>1002</v>
      </c>
      <c r="E18377" s="23">
        <v>44958</v>
      </c>
      <c r="F18377">
        <v>1.5</v>
      </c>
      <c r="G18377">
        <v>1.5</v>
      </c>
      <c r="I18377">
        <v>0</v>
      </c>
      <c r="J18377">
        <v>6</v>
      </c>
      <c r="L18377">
        <v>6</v>
      </c>
      <c r="N18377">
        <v>0</v>
      </c>
      <c r="P18377">
        <v>0</v>
      </c>
      <c r="Q18377">
        <v>0</v>
      </c>
      <c r="S18377">
        <v>0</v>
      </c>
    </row>
    <row r="18378" spans="1:19" x14ac:dyDescent="0.2">
      <c r="A18378" t="s">
        <v>37972</v>
      </c>
      <c r="B18378" t="s">
        <v>37759</v>
      </c>
      <c r="C18378" t="s">
        <v>35973</v>
      </c>
      <c r="D18378" t="s">
        <v>1002</v>
      </c>
      <c r="E18378" s="23">
        <v>44958</v>
      </c>
      <c r="F18378">
        <v>1</v>
      </c>
      <c r="G18378">
        <v>1</v>
      </c>
      <c r="I18378">
        <v>2</v>
      </c>
      <c r="J18378">
        <v>4</v>
      </c>
      <c r="L18378">
        <v>4</v>
      </c>
      <c r="N18378">
        <v>2</v>
      </c>
      <c r="P18378">
        <v>0</v>
      </c>
      <c r="Q18378">
        <v>0</v>
      </c>
      <c r="S18378">
        <v>0</v>
      </c>
    </row>
    <row r="18379" spans="1:19" x14ac:dyDescent="0.2">
      <c r="A18379" t="s">
        <v>37973</v>
      </c>
      <c r="B18379" t="s">
        <v>37760</v>
      </c>
      <c r="C18379" t="s">
        <v>35976</v>
      </c>
      <c r="D18379" t="s">
        <v>1002</v>
      </c>
      <c r="E18379" s="23">
        <v>44958</v>
      </c>
      <c r="F18379">
        <v>0.5</v>
      </c>
      <c r="G18379">
        <v>0.5</v>
      </c>
      <c r="I18379">
        <v>0</v>
      </c>
      <c r="J18379">
        <v>2</v>
      </c>
      <c r="L18379">
        <v>2</v>
      </c>
      <c r="N18379">
        <v>0</v>
      </c>
      <c r="P18379">
        <v>0</v>
      </c>
      <c r="Q18379">
        <v>0</v>
      </c>
      <c r="S18379">
        <v>0</v>
      </c>
    </row>
    <row r="18380" spans="1:19" x14ac:dyDescent="0.2">
      <c r="A18380" t="s">
        <v>37974</v>
      </c>
      <c r="B18380" t="s">
        <v>37761</v>
      </c>
      <c r="C18380" t="s">
        <v>35979</v>
      </c>
      <c r="D18380" t="s">
        <v>1002</v>
      </c>
      <c r="E18380" s="23">
        <v>44958</v>
      </c>
      <c r="F18380">
        <v>0.5</v>
      </c>
      <c r="G18380">
        <v>0.5</v>
      </c>
      <c r="I18380">
        <v>0</v>
      </c>
      <c r="J18380">
        <v>2</v>
      </c>
      <c r="L18380">
        <v>2</v>
      </c>
      <c r="N18380">
        <v>0</v>
      </c>
      <c r="P18380">
        <v>0</v>
      </c>
      <c r="Q18380">
        <v>0</v>
      </c>
      <c r="S18380">
        <v>0</v>
      </c>
    </row>
    <row r="18381" spans="1:19" x14ac:dyDescent="0.2">
      <c r="A18381" t="s">
        <v>37975</v>
      </c>
      <c r="B18381" t="s">
        <v>37762</v>
      </c>
      <c r="C18381" t="s">
        <v>228</v>
      </c>
      <c r="D18381" t="s">
        <v>1002</v>
      </c>
      <c r="E18381" s="23">
        <v>44958</v>
      </c>
      <c r="F18381">
        <v>0</v>
      </c>
      <c r="G18381">
        <v>0</v>
      </c>
      <c r="I18381">
        <v>0</v>
      </c>
      <c r="J18381">
        <v>0</v>
      </c>
      <c r="L18381">
        <v>0</v>
      </c>
      <c r="N18381">
        <v>0</v>
      </c>
      <c r="P18381">
        <v>0</v>
      </c>
      <c r="Q18381">
        <v>0</v>
      </c>
      <c r="S18381">
        <v>0</v>
      </c>
    </row>
    <row r="18382" spans="1:19" x14ac:dyDescent="0.2">
      <c r="A18382" t="s">
        <v>37976</v>
      </c>
      <c r="B18382" t="s">
        <v>37763</v>
      </c>
      <c r="C18382" t="s">
        <v>211</v>
      </c>
      <c r="D18382" t="s">
        <v>1002</v>
      </c>
      <c r="E18382" s="23">
        <v>44958</v>
      </c>
      <c r="F18382">
        <v>0</v>
      </c>
      <c r="G18382">
        <v>0</v>
      </c>
      <c r="I18382">
        <v>0</v>
      </c>
      <c r="J18382">
        <v>0</v>
      </c>
      <c r="L18382">
        <v>0</v>
      </c>
      <c r="N18382">
        <v>0</v>
      </c>
      <c r="P18382">
        <v>0</v>
      </c>
      <c r="Q18382">
        <v>0</v>
      </c>
      <c r="S18382">
        <v>0</v>
      </c>
    </row>
    <row r="18383" spans="1:19" x14ac:dyDescent="0.2">
      <c r="A18383" t="s">
        <v>37977</v>
      </c>
      <c r="B18383" t="s">
        <v>37764</v>
      </c>
      <c r="C18383" t="s">
        <v>213</v>
      </c>
      <c r="D18383" t="s">
        <v>1002</v>
      </c>
      <c r="E18383" s="23">
        <v>44958</v>
      </c>
      <c r="F18383">
        <v>0</v>
      </c>
      <c r="G18383">
        <v>0</v>
      </c>
      <c r="I18383">
        <v>0</v>
      </c>
      <c r="J18383">
        <v>0</v>
      </c>
      <c r="L18383">
        <v>0</v>
      </c>
      <c r="N18383">
        <v>0</v>
      </c>
      <c r="P18383">
        <v>0</v>
      </c>
      <c r="Q18383">
        <v>0</v>
      </c>
      <c r="S18383">
        <v>0</v>
      </c>
    </row>
    <row r="18384" spans="1:19" x14ac:dyDescent="0.2">
      <c r="A18384" t="s">
        <v>37978</v>
      </c>
      <c r="B18384" t="s">
        <v>37765</v>
      </c>
      <c r="C18384" t="s">
        <v>229</v>
      </c>
      <c r="D18384" t="s">
        <v>1002</v>
      </c>
      <c r="E18384" s="23">
        <v>44958</v>
      </c>
      <c r="F18384">
        <v>0</v>
      </c>
      <c r="G18384">
        <v>0</v>
      </c>
      <c r="I18384">
        <v>0</v>
      </c>
      <c r="J18384">
        <v>0</v>
      </c>
      <c r="L18384">
        <v>0</v>
      </c>
      <c r="N18384">
        <v>0</v>
      </c>
      <c r="P18384">
        <v>0</v>
      </c>
      <c r="Q18384">
        <v>0</v>
      </c>
      <c r="S18384">
        <v>0</v>
      </c>
    </row>
    <row r="18385" spans="1:19" x14ac:dyDescent="0.2">
      <c r="A18385" t="s">
        <v>37979</v>
      </c>
      <c r="B18385" t="s">
        <v>37766</v>
      </c>
      <c r="C18385" t="s">
        <v>1051</v>
      </c>
      <c r="D18385" t="s">
        <v>1002</v>
      </c>
      <c r="E18385" s="23">
        <v>44958</v>
      </c>
      <c r="F18385">
        <v>0</v>
      </c>
      <c r="G18385">
        <v>0</v>
      </c>
      <c r="I18385">
        <v>0</v>
      </c>
      <c r="J18385">
        <v>0</v>
      </c>
      <c r="L18385">
        <v>0</v>
      </c>
      <c r="N18385">
        <v>0</v>
      </c>
      <c r="P18385">
        <v>0</v>
      </c>
      <c r="Q18385">
        <v>0</v>
      </c>
      <c r="S18385">
        <v>0</v>
      </c>
    </row>
    <row r="18386" spans="1:19" x14ac:dyDescent="0.2">
      <c r="A18386" t="s">
        <v>37980</v>
      </c>
      <c r="B18386" t="s">
        <v>37767</v>
      </c>
      <c r="C18386" t="s">
        <v>1049</v>
      </c>
      <c r="D18386" t="s">
        <v>1002</v>
      </c>
      <c r="E18386" s="23">
        <v>44958</v>
      </c>
      <c r="F18386">
        <v>0</v>
      </c>
      <c r="G18386">
        <v>0</v>
      </c>
      <c r="I18386">
        <v>0</v>
      </c>
      <c r="J18386">
        <v>0</v>
      </c>
      <c r="L18386">
        <v>0</v>
      </c>
      <c r="N18386">
        <v>0</v>
      </c>
      <c r="P18386">
        <v>0</v>
      </c>
      <c r="Q18386">
        <v>0</v>
      </c>
      <c r="S18386">
        <v>0</v>
      </c>
    </row>
    <row r="18387" spans="1:19" x14ac:dyDescent="0.2">
      <c r="A18387" t="s">
        <v>37981</v>
      </c>
      <c r="B18387" t="s">
        <v>37768</v>
      </c>
      <c r="C18387" t="s">
        <v>25343</v>
      </c>
      <c r="D18387" t="s">
        <v>1002</v>
      </c>
      <c r="E18387" s="23">
        <v>44958</v>
      </c>
      <c r="F18387">
        <v>0</v>
      </c>
      <c r="G18387">
        <v>0</v>
      </c>
      <c r="I18387">
        <v>0</v>
      </c>
      <c r="J18387">
        <v>0</v>
      </c>
      <c r="L18387">
        <v>0</v>
      </c>
      <c r="N18387">
        <v>0</v>
      </c>
      <c r="P18387">
        <v>0</v>
      </c>
      <c r="Q18387">
        <v>0</v>
      </c>
      <c r="S18387">
        <v>0</v>
      </c>
    </row>
    <row r="18388" spans="1:19" x14ac:dyDescent="0.2">
      <c r="A18388" t="s">
        <v>37982</v>
      </c>
      <c r="B18388" t="s">
        <v>37769</v>
      </c>
      <c r="C18388" t="s">
        <v>25698</v>
      </c>
      <c r="D18388" t="s">
        <v>1002</v>
      </c>
      <c r="E18388" s="23">
        <v>44958</v>
      </c>
      <c r="F18388">
        <v>2</v>
      </c>
      <c r="G18388">
        <v>2</v>
      </c>
      <c r="I18388">
        <v>7</v>
      </c>
      <c r="J18388">
        <v>12</v>
      </c>
      <c r="L18388">
        <v>11</v>
      </c>
      <c r="N18388">
        <v>4</v>
      </c>
      <c r="P18388">
        <v>0</v>
      </c>
      <c r="Q18388">
        <v>0</v>
      </c>
      <c r="S18388">
        <v>3</v>
      </c>
    </row>
    <row r="18389" spans="1:19" x14ac:dyDescent="0.2">
      <c r="A18389" t="s">
        <v>37983</v>
      </c>
      <c r="B18389" t="s">
        <v>37770</v>
      </c>
      <c r="C18389" t="s">
        <v>959</v>
      </c>
      <c r="D18389" t="s">
        <v>1002</v>
      </c>
      <c r="E18389" s="23">
        <v>44958</v>
      </c>
      <c r="F18389">
        <v>0</v>
      </c>
      <c r="G18389">
        <v>0</v>
      </c>
      <c r="I18389">
        <v>0</v>
      </c>
      <c r="J18389">
        <v>0</v>
      </c>
      <c r="L18389">
        <v>0</v>
      </c>
      <c r="N18389">
        <v>0</v>
      </c>
      <c r="P18389">
        <v>0</v>
      </c>
      <c r="Q18389">
        <v>0</v>
      </c>
      <c r="S18389">
        <v>0</v>
      </c>
    </row>
    <row r="18390" spans="1:19" x14ac:dyDescent="0.2">
      <c r="A18390" t="s">
        <v>37984</v>
      </c>
      <c r="B18390" t="s">
        <v>37771</v>
      </c>
      <c r="C18390" t="s">
        <v>205</v>
      </c>
      <c r="D18390" t="s">
        <v>1002</v>
      </c>
      <c r="E18390" s="23">
        <v>44958</v>
      </c>
      <c r="F18390">
        <v>0</v>
      </c>
      <c r="G18390">
        <v>0</v>
      </c>
      <c r="I18390">
        <v>0</v>
      </c>
      <c r="J18390">
        <v>0</v>
      </c>
      <c r="L18390">
        <v>0</v>
      </c>
      <c r="N18390">
        <v>0</v>
      </c>
      <c r="P18390">
        <v>0</v>
      </c>
      <c r="Q18390">
        <v>0</v>
      </c>
      <c r="S18390">
        <v>0</v>
      </c>
    </row>
    <row r="18391" spans="1:19" x14ac:dyDescent="0.2">
      <c r="A18391" t="s">
        <v>37985</v>
      </c>
      <c r="B18391" t="s">
        <v>37772</v>
      </c>
      <c r="C18391" t="s">
        <v>384</v>
      </c>
      <c r="D18391" t="s">
        <v>1002</v>
      </c>
      <c r="E18391" s="23">
        <v>44958</v>
      </c>
      <c r="F18391">
        <v>0</v>
      </c>
      <c r="G18391">
        <v>0</v>
      </c>
      <c r="I18391">
        <v>0</v>
      </c>
      <c r="J18391">
        <v>0</v>
      </c>
      <c r="L18391">
        <v>0</v>
      </c>
      <c r="N18391">
        <v>0</v>
      </c>
      <c r="P18391">
        <v>0</v>
      </c>
      <c r="Q18391">
        <v>0</v>
      </c>
      <c r="S18391">
        <v>0</v>
      </c>
    </row>
    <row r="18392" spans="1:19" x14ac:dyDescent="0.2">
      <c r="A18392" t="s">
        <v>37986</v>
      </c>
      <c r="B18392" t="s">
        <v>37773</v>
      </c>
      <c r="C18392" t="s">
        <v>210</v>
      </c>
      <c r="D18392" t="s">
        <v>1002</v>
      </c>
      <c r="E18392" s="23">
        <v>44958</v>
      </c>
      <c r="F18392">
        <v>0</v>
      </c>
      <c r="G18392">
        <v>0</v>
      </c>
      <c r="I18392">
        <v>0</v>
      </c>
      <c r="J18392">
        <v>0</v>
      </c>
      <c r="L18392">
        <v>0</v>
      </c>
      <c r="N18392">
        <v>0</v>
      </c>
      <c r="P18392">
        <v>0</v>
      </c>
      <c r="Q18392">
        <v>0</v>
      </c>
      <c r="S18392">
        <v>0</v>
      </c>
    </row>
    <row r="18393" spans="1:19" x14ac:dyDescent="0.2">
      <c r="A18393" t="s">
        <v>37987</v>
      </c>
      <c r="B18393" t="s">
        <v>37774</v>
      </c>
      <c r="C18393" t="s">
        <v>215</v>
      </c>
      <c r="D18393" t="s">
        <v>1002</v>
      </c>
      <c r="E18393" s="23">
        <v>44958</v>
      </c>
      <c r="F18393">
        <v>5</v>
      </c>
      <c r="G18393">
        <v>6</v>
      </c>
      <c r="I18393">
        <v>25</v>
      </c>
      <c r="J18393">
        <v>30</v>
      </c>
      <c r="L18393">
        <v>35</v>
      </c>
      <c r="N18393">
        <v>18</v>
      </c>
      <c r="P18393">
        <v>2</v>
      </c>
      <c r="Q18393">
        <v>5</v>
      </c>
      <c r="S18393">
        <v>7</v>
      </c>
    </row>
    <row r="18394" spans="1:19" x14ac:dyDescent="0.2">
      <c r="A18394" t="s">
        <v>37988</v>
      </c>
      <c r="B18394" t="s">
        <v>37775</v>
      </c>
      <c r="C18394" t="s">
        <v>960</v>
      </c>
      <c r="D18394" t="s">
        <v>1002</v>
      </c>
      <c r="E18394" s="23">
        <v>44958</v>
      </c>
      <c r="F18394">
        <v>0</v>
      </c>
      <c r="G18394">
        <v>0</v>
      </c>
      <c r="I18394">
        <v>0</v>
      </c>
      <c r="J18394">
        <v>0</v>
      </c>
      <c r="L18394">
        <v>0</v>
      </c>
      <c r="N18394">
        <v>0</v>
      </c>
      <c r="P18394">
        <v>0</v>
      </c>
      <c r="Q18394">
        <v>0</v>
      </c>
      <c r="S18394">
        <v>0</v>
      </c>
    </row>
    <row r="18395" spans="1:19" x14ac:dyDescent="0.2">
      <c r="A18395" t="s">
        <v>37989</v>
      </c>
      <c r="B18395" t="s">
        <v>37776</v>
      </c>
      <c r="C18395" t="s">
        <v>961</v>
      </c>
      <c r="D18395" t="s">
        <v>1002</v>
      </c>
      <c r="E18395" s="23">
        <v>44958</v>
      </c>
      <c r="F18395">
        <v>2</v>
      </c>
      <c r="G18395">
        <v>4</v>
      </c>
      <c r="I18395">
        <v>9</v>
      </c>
      <c r="J18395">
        <v>10</v>
      </c>
      <c r="L18395">
        <v>20</v>
      </c>
      <c r="N18395">
        <v>7</v>
      </c>
      <c r="P18395">
        <v>1</v>
      </c>
      <c r="Q18395">
        <v>2</v>
      </c>
      <c r="S18395">
        <v>2</v>
      </c>
    </row>
    <row r="18396" spans="1:19" x14ac:dyDescent="0.2">
      <c r="A18396" t="s">
        <v>37990</v>
      </c>
      <c r="B18396" t="s">
        <v>37777</v>
      </c>
      <c r="C18396" t="s">
        <v>221</v>
      </c>
      <c r="D18396" t="s">
        <v>1002</v>
      </c>
      <c r="E18396" s="23">
        <v>44958</v>
      </c>
      <c r="F18396">
        <v>0</v>
      </c>
      <c r="G18396">
        <v>0</v>
      </c>
      <c r="I18396">
        <v>0</v>
      </c>
      <c r="J18396">
        <v>0</v>
      </c>
      <c r="L18396">
        <v>0</v>
      </c>
      <c r="N18396">
        <v>0</v>
      </c>
      <c r="P18396">
        <v>0</v>
      </c>
      <c r="Q18396">
        <v>0</v>
      </c>
      <c r="S18396">
        <v>0</v>
      </c>
    </row>
    <row r="18397" spans="1:19" x14ac:dyDescent="0.2">
      <c r="A18397" t="s">
        <v>37991</v>
      </c>
      <c r="B18397" t="s">
        <v>37778</v>
      </c>
      <c r="C18397" t="s">
        <v>222</v>
      </c>
      <c r="D18397" t="s">
        <v>1002</v>
      </c>
      <c r="E18397" s="23">
        <v>44958</v>
      </c>
      <c r="F18397">
        <v>0</v>
      </c>
      <c r="G18397">
        <v>0</v>
      </c>
      <c r="I18397">
        <v>0</v>
      </c>
      <c r="J18397">
        <v>0</v>
      </c>
      <c r="L18397">
        <v>0</v>
      </c>
      <c r="N18397">
        <v>0</v>
      </c>
      <c r="P18397">
        <v>0</v>
      </c>
      <c r="Q18397">
        <v>0</v>
      </c>
      <c r="S18397">
        <v>0</v>
      </c>
    </row>
    <row r="18398" spans="1:19" x14ac:dyDescent="0.2">
      <c r="A18398" t="s">
        <v>37992</v>
      </c>
      <c r="B18398" t="s">
        <v>37779</v>
      </c>
      <c r="C18398" t="s">
        <v>25359</v>
      </c>
      <c r="D18398" t="s">
        <v>1002</v>
      </c>
      <c r="E18398" s="23">
        <v>44958</v>
      </c>
      <c r="F18398">
        <v>0</v>
      </c>
      <c r="G18398">
        <v>0</v>
      </c>
      <c r="I18398">
        <v>0</v>
      </c>
      <c r="J18398">
        <v>0</v>
      </c>
      <c r="L18398">
        <v>0</v>
      </c>
      <c r="N18398">
        <v>0</v>
      </c>
      <c r="P18398">
        <v>0</v>
      </c>
      <c r="Q18398">
        <v>0</v>
      </c>
      <c r="S18398">
        <v>0</v>
      </c>
    </row>
    <row r="18399" spans="1:19" x14ac:dyDescent="0.2">
      <c r="A18399" t="s">
        <v>37993</v>
      </c>
      <c r="B18399" t="s">
        <v>37780</v>
      </c>
      <c r="C18399" t="s">
        <v>36046</v>
      </c>
      <c r="D18399" t="s">
        <v>1002</v>
      </c>
      <c r="E18399" s="23">
        <v>44958</v>
      </c>
      <c r="F18399">
        <v>2</v>
      </c>
      <c r="G18399">
        <v>2</v>
      </c>
      <c r="I18399">
        <v>2</v>
      </c>
      <c r="J18399">
        <v>11</v>
      </c>
      <c r="L18399">
        <v>11</v>
      </c>
      <c r="N18399">
        <v>1</v>
      </c>
      <c r="P18399">
        <v>0</v>
      </c>
      <c r="Q18399">
        <v>0</v>
      </c>
      <c r="S18399">
        <v>1</v>
      </c>
    </row>
    <row r="18400" spans="1:19" x14ac:dyDescent="0.2">
      <c r="A18400" t="s">
        <v>37994</v>
      </c>
      <c r="B18400" t="s">
        <v>37781</v>
      </c>
      <c r="C18400" t="s">
        <v>36049</v>
      </c>
      <c r="D18400" t="s">
        <v>1002</v>
      </c>
      <c r="E18400" s="23">
        <v>44958</v>
      </c>
      <c r="F18400">
        <v>1.5</v>
      </c>
      <c r="G18400">
        <v>1.5</v>
      </c>
      <c r="I18400">
        <v>3</v>
      </c>
      <c r="J18400">
        <v>7</v>
      </c>
      <c r="L18400">
        <v>7</v>
      </c>
      <c r="N18400">
        <v>3</v>
      </c>
      <c r="P18400">
        <v>0</v>
      </c>
      <c r="Q18400">
        <v>0</v>
      </c>
      <c r="S18400">
        <v>0</v>
      </c>
    </row>
    <row r="18401" spans="1:19" x14ac:dyDescent="0.2">
      <c r="A18401" t="s">
        <v>37995</v>
      </c>
      <c r="B18401" t="s">
        <v>37782</v>
      </c>
      <c r="C18401" t="s">
        <v>200</v>
      </c>
      <c r="D18401" t="s">
        <v>1002</v>
      </c>
      <c r="E18401" s="23">
        <v>44958</v>
      </c>
      <c r="F18401">
        <v>0</v>
      </c>
      <c r="G18401">
        <v>0</v>
      </c>
      <c r="I18401">
        <v>0</v>
      </c>
      <c r="J18401">
        <v>0</v>
      </c>
      <c r="L18401">
        <v>0</v>
      </c>
      <c r="N18401">
        <v>0</v>
      </c>
      <c r="P18401">
        <v>0</v>
      </c>
      <c r="Q18401">
        <v>0</v>
      </c>
      <c r="S18401">
        <v>0</v>
      </c>
    </row>
    <row r="18402" spans="1:19" x14ac:dyDescent="0.2">
      <c r="A18402" t="s">
        <v>37996</v>
      </c>
      <c r="B18402" t="s">
        <v>37783</v>
      </c>
      <c r="C18402" t="s">
        <v>204</v>
      </c>
      <c r="D18402" t="s">
        <v>1002</v>
      </c>
      <c r="E18402" s="23">
        <v>44958</v>
      </c>
      <c r="F18402">
        <v>0</v>
      </c>
      <c r="G18402">
        <v>0</v>
      </c>
      <c r="I18402">
        <v>0</v>
      </c>
      <c r="J18402">
        <v>0</v>
      </c>
      <c r="L18402">
        <v>0</v>
      </c>
      <c r="N18402">
        <v>0</v>
      </c>
      <c r="P18402">
        <v>0</v>
      </c>
      <c r="Q18402">
        <v>0</v>
      </c>
      <c r="S18402">
        <v>0</v>
      </c>
    </row>
    <row r="18403" spans="1:19" x14ac:dyDescent="0.2">
      <c r="A18403" t="s">
        <v>37997</v>
      </c>
      <c r="B18403" t="s">
        <v>37784</v>
      </c>
      <c r="C18403" t="s">
        <v>385</v>
      </c>
      <c r="D18403" t="s">
        <v>1002</v>
      </c>
      <c r="E18403" s="23">
        <v>44958</v>
      </c>
      <c r="F18403">
        <v>0</v>
      </c>
      <c r="G18403">
        <v>0</v>
      </c>
      <c r="I18403">
        <v>0</v>
      </c>
      <c r="J18403">
        <v>0</v>
      </c>
      <c r="L18403">
        <v>0</v>
      </c>
      <c r="N18403">
        <v>0</v>
      </c>
      <c r="P18403">
        <v>0</v>
      </c>
      <c r="Q18403">
        <v>0</v>
      </c>
      <c r="S18403">
        <v>0</v>
      </c>
    </row>
    <row r="18404" spans="1:19" x14ac:dyDescent="0.2">
      <c r="A18404" t="s">
        <v>37998</v>
      </c>
      <c r="B18404" t="s">
        <v>37785</v>
      </c>
      <c r="C18404" t="s">
        <v>208</v>
      </c>
      <c r="D18404" t="s">
        <v>1002</v>
      </c>
      <c r="E18404" s="23">
        <v>44958</v>
      </c>
      <c r="F18404">
        <v>4.5</v>
      </c>
      <c r="G18404">
        <v>4.5</v>
      </c>
      <c r="I18404">
        <v>10</v>
      </c>
      <c r="J18404">
        <v>24</v>
      </c>
      <c r="L18404">
        <v>24</v>
      </c>
      <c r="N18404">
        <v>10</v>
      </c>
      <c r="P18404">
        <v>0</v>
      </c>
      <c r="Q18404">
        <v>0</v>
      </c>
      <c r="S18404">
        <v>0</v>
      </c>
    </row>
    <row r="18405" spans="1:19" x14ac:dyDescent="0.2">
      <c r="A18405" t="s">
        <v>37999</v>
      </c>
      <c r="B18405" t="s">
        <v>37786</v>
      </c>
      <c r="C18405" t="s">
        <v>900</v>
      </c>
      <c r="D18405" t="s">
        <v>1002</v>
      </c>
      <c r="E18405" s="23">
        <v>44958</v>
      </c>
      <c r="F18405">
        <v>1</v>
      </c>
      <c r="G18405">
        <v>1.5</v>
      </c>
      <c r="I18405">
        <v>3</v>
      </c>
      <c r="J18405">
        <v>6</v>
      </c>
      <c r="L18405">
        <v>9</v>
      </c>
      <c r="N18405">
        <v>1</v>
      </c>
      <c r="P18405">
        <v>1</v>
      </c>
      <c r="Q18405">
        <v>3</v>
      </c>
      <c r="S18405">
        <v>2</v>
      </c>
    </row>
    <row r="18406" spans="1:19" x14ac:dyDescent="0.2">
      <c r="A18406" t="s">
        <v>38000</v>
      </c>
      <c r="B18406" t="s">
        <v>37787</v>
      </c>
      <c r="C18406" t="s">
        <v>905</v>
      </c>
      <c r="D18406" t="s">
        <v>1002</v>
      </c>
      <c r="E18406" s="23">
        <v>44958</v>
      </c>
      <c r="F18406">
        <v>0</v>
      </c>
      <c r="G18406">
        <v>0</v>
      </c>
      <c r="I18406">
        <v>0</v>
      </c>
      <c r="J18406">
        <v>0</v>
      </c>
      <c r="L18406">
        <v>0</v>
      </c>
      <c r="N18406">
        <v>0</v>
      </c>
      <c r="P18406">
        <v>0</v>
      </c>
      <c r="Q18406">
        <v>0</v>
      </c>
      <c r="S18406">
        <v>0</v>
      </c>
    </row>
    <row r="18407" spans="1:19" x14ac:dyDescent="0.2">
      <c r="A18407" t="s">
        <v>38001</v>
      </c>
      <c r="B18407" t="s">
        <v>37788</v>
      </c>
      <c r="C18407" t="s">
        <v>316</v>
      </c>
      <c r="D18407" t="s">
        <v>1002</v>
      </c>
      <c r="E18407" s="23">
        <v>44958</v>
      </c>
      <c r="F18407">
        <v>2.5</v>
      </c>
      <c r="G18407">
        <v>4</v>
      </c>
      <c r="I18407">
        <v>5</v>
      </c>
      <c r="J18407">
        <v>13</v>
      </c>
      <c r="L18407">
        <v>22</v>
      </c>
      <c r="N18407">
        <v>5</v>
      </c>
      <c r="P18407">
        <v>0</v>
      </c>
      <c r="Q18407">
        <v>0</v>
      </c>
      <c r="S18407">
        <v>0</v>
      </c>
    </row>
    <row r="18408" spans="1:19" x14ac:dyDescent="0.2">
      <c r="A18408" t="s">
        <v>38002</v>
      </c>
      <c r="B18408" t="s">
        <v>37789</v>
      </c>
      <c r="C18408" t="s">
        <v>218</v>
      </c>
      <c r="D18408" t="s">
        <v>1002</v>
      </c>
      <c r="E18408" s="23">
        <v>44958</v>
      </c>
      <c r="F18408">
        <v>0</v>
      </c>
      <c r="G18408">
        <v>0</v>
      </c>
      <c r="I18408">
        <v>0</v>
      </c>
      <c r="J18408">
        <v>0</v>
      </c>
      <c r="L18408">
        <v>0</v>
      </c>
      <c r="N18408">
        <v>0</v>
      </c>
      <c r="P18408">
        <v>0</v>
      </c>
      <c r="Q18408">
        <v>0</v>
      </c>
      <c r="S18408">
        <v>0</v>
      </c>
    </row>
    <row r="18409" spans="1:19" x14ac:dyDescent="0.2">
      <c r="A18409" t="s">
        <v>38003</v>
      </c>
      <c r="B18409" t="s">
        <v>37790</v>
      </c>
      <c r="C18409" t="s">
        <v>202</v>
      </c>
      <c r="D18409" t="s">
        <v>1002</v>
      </c>
      <c r="E18409" s="23">
        <v>44958</v>
      </c>
      <c r="F18409">
        <v>7</v>
      </c>
      <c r="G18409">
        <v>5.5</v>
      </c>
      <c r="I18409">
        <v>38</v>
      </c>
      <c r="J18409">
        <v>73</v>
      </c>
      <c r="L18409">
        <v>58</v>
      </c>
      <c r="N18409">
        <v>38</v>
      </c>
      <c r="P18409">
        <v>0</v>
      </c>
      <c r="Q18409">
        <v>0</v>
      </c>
      <c r="S18409">
        <v>0</v>
      </c>
    </row>
    <row r="18410" spans="1:19" x14ac:dyDescent="0.2">
      <c r="A18410" t="s">
        <v>38004</v>
      </c>
      <c r="B18410" t="s">
        <v>37791</v>
      </c>
      <c r="C18410" t="s">
        <v>347</v>
      </c>
      <c r="D18410" t="s">
        <v>1002</v>
      </c>
      <c r="E18410" s="23">
        <v>44958</v>
      </c>
      <c r="F18410">
        <v>0</v>
      </c>
      <c r="G18410">
        <v>0</v>
      </c>
      <c r="I18410">
        <v>0</v>
      </c>
      <c r="J18410">
        <v>0</v>
      </c>
      <c r="L18410">
        <v>0</v>
      </c>
      <c r="N18410">
        <v>0</v>
      </c>
      <c r="P18410">
        <v>0</v>
      </c>
      <c r="Q18410">
        <v>0</v>
      </c>
      <c r="S18410">
        <v>0</v>
      </c>
    </row>
    <row r="18411" spans="1:19" x14ac:dyDescent="0.2">
      <c r="A18411" t="s">
        <v>38005</v>
      </c>
      <c r="B18411" t="s">
        <v>37792</v>
      </c>
      <c r="C18411" t="s">
        <v>224</v>
      </c>
      <c r="D18411" t="s">
        <v>1002</v>
      </c>
      <c r="E18411" s="23">
        <v>44958</v>
      </c>
      <c r="F18411">
        <v>0</v>
      </c>
      <c r="G18411">
        <v>0</v>
      </c>
      <c r="I18411">
        <v>0</v>
      </c>
      <c r="J18411">
        <v>0</v>
      </c>
      <c r="L18411">
        <v>0</v>
      </c>
      <c r="N18411">
        <v>0</v>
      </c>
      <c r="P18411">
        <v>0</v>
      </c>
      <c r="Q18411">
        <v>0</v>
      </c>
      <c r="S18411">
        <v>0</v>
      </c>
    </row>
    <row r="18412" spans="1:19" x14ac:dyDescent="0.2">
      <c r="A18412" t="s">
        <v>38006</v>
      </c>
      <c r="B18412" t="s">
        <v>37793</v>
      </c>
      <c r="C18412" t="s">
        <v>345</v>
      </c>
      <c r="D18412" t="s">
        <v>1002</v>
      </c>
      <c r="E18412" s="23">
        <v>44958</v>
      </c>
      <c r="F18412">
        <v>0</v>
      </c>
      <c r="G18412">
        <v>0</v>
      </c>
      <c r="I18412">
        <v>0</v>
      </c>
      <c r="J18412">
        <v>0</v>
      </c>
      <c r="L18412">
        <v>0</v>
      </c>
      <c r="N18412">
        <v>0</v>
      </c>
      <c r="P18412">
        <v>0</v>
      </c>
      <c r="Q18412">
        <v>0</v>
      </c>
      <c r="S18412">
        <v>0</v>
      </c>
    </row>
    <row r="18413" spans="1:19" x14ac:dyDescent="0.2">
      <c r="A18413" t="s">
        <v>38007</v>
      </c>
      <c r="B18413" t="s">
        <v>37794</v>
      </c>
      <c r="C18413" t="s">
        <v>226</v>
      </c>
      <c r="D18413" t="s">
        <v>1002</v>
      </c>
      <c r="E18413" s="23">
        <v>44958</v>
      </c>
      <c r="F18413">
        <v>4</v>
      </c>
      <c r="G18413">
        <v>4</v>
      </c>
      <c r="I18413">
        <v>26</v>
      </c>
      <c r="J18413">
        <v>56</v>
      </c>
      <c r="L18413">
        <v>56</v>
      </c>
      <c r="N18413">
        <v>26</v>
      </c>
      <c r="P18413">
        <v>0</v>
      </c>
      <c r="Q18413">
        <v>1</v>
      </c>
      <c r="S18413">
        <v>0</v>
      </c>
    </row>
    <row r="18414" spans="1:19" x14ac:dyDescent="0.2">
      <c r="A18414" t="s">
        <v>38008</v>
      </c>
      <c r="B18414" t="s">
        <v>37795</v>
      </c>
      <c r="C18414" t="s">
        <v>231</v>
      </c>
      <c r="D18414" t="s">
        <v>1002</v>
      </c>
      <c r="E18414" s="23">
        <v>44958</v>
      </c>
      <c r="F18414">
        <v>11.5</v>
      </c>
      <c r="G18414">
        <v>11.5</v>
      </c>
      <c r="I18414">
        <v>48</v>
      </c>
      <c r="J18414">
        <v>131</v>
      </c>
      <c r="L18414">
        <v>131</v>
      </c>
      <c r="N18414">
        <v>48</v>
      </c>
      <c r="P18414">
        <v>6</v>
      </c>
      <c r="Q18414">
        <v>9</v>
      </c>
      <c r="S18414">
        <v>0</v>
      </c>
    </row>
    <row r="18415" spans="1:19" x14ac:dyDescent="0.2">
      <c r="A18415" t="s">
        <v>38009</v>
      </c>
      <c r="B18415" t="s">
        <v>37796</v>
      </c>
      <c r="C18415" t="s">
        <v>216</v>
      </c>
      <c r="D18415" t="s">
        <v>1002</v>
      </c>
      <c r="E18415" s="23">
        <v>44958</v>
      </c>
      <c r="F18415">
        <v>8.5</v>
      </c>
      <c r="G18415">
        <v>8</v>
      </c>
      <c r="I18415">
        <v>44</v>
      </c>
      <c r="J18415">
        <v>85</v>
      </c>
      <c r="L18415">
        <v>80</v>
      </c>
      <c r="N18415">
        <v>39</v>
      </c>
      <c r="P18415">
        <v>2</v>
      </c>
      <c r="Q18415">
        <v>6</v>
      </c>
      <c r="S18415">
        <v>5</v>
      </c>
    </row>
    <row r="18416" spans="1:19" x14ac:dyDescent="0.2">
      <c r="A18416" t="s">
        <v>38010</v>
      </c>
      <c r="B18416" t="s">
        <v>37797</v>
      </c>
      <c r="C18416" t="s">
        <v>233</v>
      </c>
      <c r="D18416" t="s">
        <v>1002</v>
      </c>
      <c r="E18416" s="23">
        <v>44958</v>
      </c>
      <c r="F18416">
        <v>0</v>
      </c>
      <c r="G18416">
        <v>0</v>
      </c>
      <c r="I18416">
        <v>0</v>
      </c>
      <c r="J18416">
        <v>0</v>
      </c>
      <c r="L18416">
        <v>0</v>
      </c>
      <c r="N18416">
        <v>0</v>
      </c>
      <c r="P18416">
        <v>0</v>
      </c>
      <c r="Q18416">
        <v>0</v>
      </c>
      <c r="S18416">
        <v>0</v>
      </c>
    </row>
    <row r="18417" spans="1:19" x14ac:dyDescent="0.2">
      <c r="A18417" t="s">
        <v>38011</v>
      </c>
      <c r="B18417" t="s">
        <v>37798</v>
      </c>
      <c r="C18417" t="s">
        <v>36084</v>
      </c>
      <c r="D18417" t="s">
        <v>1002</v>
      </c>
      <c r="E18417" s="23">
        <v>44958</v>
      </c>
      <c r="F18417">
        <v>2.5</v>
      </c>
      <c r="G18417">
        <v>3</v>
      </c>
      <c r="I18417">
        <v>22</v>
      </c>
      <c r="J18417">
        <v>29</v>
      </c>
      <c r="L18417">
        <v>33</v>
      </c>
      <c r="N18417">
        <v>22</v>
      </c>
      <c r="P18417">
        <v>0</v>
      </c>
      <c r="Q18417">
        <v>0</v>
      </c>
      <c r="S18417">
        <v>0</v>
      </c>
    </row>
    <row r="18418" spans="1:19" x14ac:dyDescent="0.2">
      <c r="A18418" t="s">
        <v>38012</v>
      </c>
      <c r="B18418" t="s">
        <v>37799</v>
      </c>
      <c r="C18418" t="s">
        <v>219</v>
      </c>
      <c r="D18418" t="s">
        <v>1002</v>
      </c>
      <c r="E18418" s="23">
        <v>44958</v>
      </c>
      <c r="F18418">
        <v>0</v>
      </c>
      <c r="G18418">
        <v>0</v>
      </c>
      <c r="I18418">
        <v>0</v>
      </c>
      <c r="J18418">
        <v>0</v>
      </c>
      <c r="L18418">
        <v>0</v>
      </c>
      <c r="N18418">
        <v>0</v>
      </c>
      <c r="P18418">
        <v>0</v>
      </c>
      <c r="Q18418">
        <v>0</v>
      </c>
      <c r="S18418">
        <v>0</v>
      </c>
    </row>
    <row r="18419" spans="1:19" x14ac:dyDescent="0.2">
      <c r="A18419" t="s">
        <v>38013</v>
      </c>
      <c r="B18419" t="s">
        <v>37800</v>
      </c>
      <c r="C18419" t="s">
        <v>340</v>
      </c>
      <c r="D18419" t="s">
        <v>1002</v>
      </c>
      <c r="E18419" s="23">
        <v>44958</v>
      </c>
      <c r="F18419">
        <v>1</v>
      </c>
      <c r="G18419">
        <v>3</v>
      </c>
      <c r="I18419">
        <v>8</v>
      </c>
      <c r="J18419">
        <v>11</v>
      </c>
      <c r="L18419">
        <v>33</v>
      </c>
      <c r="N18419">
        <v>8</v>
      </c>
      <c r="P18419">
        <v>0</v>
      </c>
      <c r="Q18419">
        <v>0</v>
      </c>
      <c r="S18419">
        <v>0</v>
      </c>
    </row>
    <row r="18420" spans="1:19" x14ac:dyDescent="0.2">
      <c r="A18420" t="s">
        <v>38014</v>
      </c>
      <c r="B18420" t="s">
        <v>37801</v>
      </c>
      <c r="C18420" t="s">
        <v>350</v>
      </c>
      <c r="D18420" t="s">
        <v>1002</v>
      </c>
      <c r="E18420" s="23">
        <v>44958</v>
      </c>
      <c r="F18420">
        <v>0</v>
      </c>
      <c r="G18420">
        <v>0</v>
      </c>
      <c r="I18420">
        <v>0</v>
      </c>
      <c r="J18420">
        <v>0</v>
      </c>
      <c r="L18420">
        <v>0</v>
      </c>
      <c r="N18420">
        <v>0</v>
      </c>
      <c r="P18420">
        <v>0</v>
      </c>
      <c r="Q18420">
        <v>0</v>
      </c>
      <c r="S18420">
        <v>0</v>
      </c>
    </row>
    <row r="18421" spans="1:19" x14ac:dyDescent="0.2">
      <c r="A18421" t="s">
        <v>38015</v>
      </c>
      <c r="B18421" t="s">
        <v>37802</v>
      </c>
      <c r="C18421" t="s">
        <v>351</v>
      </c>
      <c r="D18421" t="s">
        <v>1002</v>
      </c>
      <c r="E18421" s="23">
        <v>44958</v>
      </c>
      <c r="F18421">
        <v>0</v>
      </c>
      <c r="G18421">
        <v>0</v>
      </c>
      <c r="I18421">
        <v>0</v>
      </c>
      <c r="J18421">
        <v>0</v>
      </c>
      <c r="L18421">
        <v>0</v>
      </c>
      <c r="N18421">
        <v>0</v>
      </c>
      <c r="P18421">
        <v>0</v>
      </c>
      <c r="Q18421">
        <v>0</v>
      </c>
      <c r="S18421">
        <v>0</v>
      </c>
    </row>
    <row r="18422" spans="1:19" x14ac:dyDescent="0.2">
      <c r="A18422" t="s">
        <v>38016</v>
      </c>
      <c r="B18422" t="s">
        <v>37803</v>
      </c>
      <c r="C18422" t="s">
        <v>352</v>
      </c>
      <c r="D18422" t="s">
        <v>1002</v>
      </c>
      <c r="E18422" s="23">
        <v>44958</v>
      </c>
      <c r="F18422">
        <v>0</v>
      </c>
      <c r="G18422">
        <v>0</v>
      </c>
      <c r="I18422">
        <v>0</v>
      </c>
      <c r="J18422">
        <v>0</v>
      </c>
      <c r="L18422">
        <v>0</v>
      </c>
      <c r="N18422">
        <v>0</v>
      </c>
      <c r="P18422">
        <v>0</v>
      </c>
      <c r="Q18422">
        <v>0</v>
      </c>
      <c r="S18422">
        <v>0</v>
      </c>
    </row>
    <row r="18423" spans="1:19" x14ac:dyDescent="0.2">
      <c r="A18423" t="s">
        <v>38017</v>
      </c>
      <c r="B18423" t="s">
        <v>37804</v>
      </c>
      <c r="C18423" t="s">
        <v>353</v>
      </c>
      <c r="D18423" t="s">
        <v>1002</v>
      </c>
      <c r="E18423" s="23">
        <v>44958</v>
      </c>
      <c r="F18423">
        <v>0</v>
      </c>
      <c r="G18423">
        <v>0</v>
      </c>
      <c r="I18423">
        <v>0</v>
      </c>
      <c r="J18423">
        <v>0</v>
      </c>
      <c r="L18423">
        <v>0</v>
      </c>
      <c r="N18423">
        <v>0</v>
      </c>
      <c r="P18423">
        <v>0</v>
      </c>
      <c r="Q18423">
        <v>0</v>
      </c>
      <c r="S18423">
        <v>0</v>
      </c>
    </row>
    <row r="18424" spans="1:19" x14ac:dyDescent="0.2">
      <c r="A18424" t="s">
        <v>38018</v>
      </c>
      <c r="B18424" t="s">
        <v>37805</v>
      </c>
      <c r="C18424" t="s">
        <v>386</v>
      </c>
      <c r="D18424" t="s">
        <v>1002</v>
      </c>
      <c r="E18424" s="23">
        <v>44958</v>
      </c>
      <c r="F18424">
        <v>0</v>
      </c>
      <c r="G18424">
        <v>0</v>
      </c>
      <c r="I18424">
        <v>0</v>
      </c>
      <c r="J18424">
        <v>0</v>
      </c>
      <c r="L18424">
        <v>0</v>
      </c>
      <c r="N18424">
        <v>0</v>
      </c>
      <c r="P18424">
        <v>0</v>
      </c>
      <c r="Q18424">
        <v>0</v>
      </c>
      <c r="S18424">
        <v>0</v>
      </c>
    </row>
    <row r="18425" spans="1:19" x14ac:dyDescent="0.2">
      <c r="A18425" t="s">
        <v>38019</v>
      </c>
      <c r="B18425" t="s">
        <v>37806</v>
      </c>
      <c r="C18425" t="s">
        <v>354</v>
      </c>
      <c r="D18425" t="s">
        <v>1002</v>
      </c>
      <c r="E18425" s="23">
        <v>44958</v>
      </c>
      <c r="F18425">
        <v>2</v>
      </c>
      <c r="G18425">
        <v>2</v>
      </c>
      <c r="I18425">
        <v>5</v>
      </c>
      <c r="J18425">
        <v>11</v>
      </c>
      <c r="L18425">
        <v>11</v>
      </c>
      <c r="N18425">
        <v>4</v>
      </c>
      <c r="P18425">
        <v>0</v>
      </c>
      <c r="Q18425">
        <v>0</v>
      </c>
      <c r="S18425">
        <v>1</v>
      </c>
    </row>
    <row r="18426" spans="1:19" x14ac:dyDescent="0.2">
      <c r="A18426" t="s">
        <v>38020</v>
      </c>
      <c r="B18426" t="s">
        <v>37807</v>
      </c>
      <c r="C18426" t="s">
        <v>355</v>
      </c>
      <c r="D18426" t="s">
        <v>1002</v>
      </c>
      <c r="E18426" s="23">
        <v>44958</v>
      </c>
      <c r="F18426">
        <v>1</v>
      </c>
      <c r="G18426">
        <v>2</v>
      </c>
      <c r="I18426">
        <v>4</v>
      </c>
      <c r="J18426">
        <v>5</v>
      </c>
      <c r="L18426">
        <v>11</v>
      </c>
      <c r="N18426">
        <v>4</v>
      </c>
      <c r="P18426">
        <v>0</v>
      </c>
      <c r="Q18426">
        <v>0</v>
      </c>
      <c r="S18426">
        <v>0</v>
      </c>
    </row>
    <row r="18427" spans="1:19" x14ac:dyDescent="0.2">
      <c r="A18427" t="s">
        <v>38021</v>
      </c>
      <c r="B18427" t="s">
        <v>37808</v>
      </c>
      <c r="C18427" t="s">
        <v>1048</v>
      </c>
      <c r="D18427" t="s">
        <v>1002</v>
      </c>
      <c r="E18427" s="23">
        <v>44958</v>
      </c>
      <c r="F18427">
        <v>1</v>
      </c>
      <c r="G18427">
        <v>1</v>
      </c>
      <c r="I18427">
        <v>3</v>
      </c>
      <c r="J18427">
        <v>6</v>
      </c>
      <c r="L18427">
        <v>6</v>
      </c>
      <c r="N18427">
        <v>3</v>
      </c>
      <c r="P18427">
        <v>2</v>
      </c>
      <c r="Q18427">
        <v>3</v>
      </c>
      <c r="S18427">
        <v>0</v>
      </c>
    </row>
    <row r="18428" spans="1:19" x14ac:dyDescent="0.2">
      <c r="A18428" t="s">
        <v>38022</v>
      </c>
      <c r="B18428" t="s">
        <v>37809</v>
      </c>
      <c r="C18428" t="s">
        <v>1047</v>
      </c>
      <c r="D18428" t="s">
        <v>1002</v>
      </c>
      <c r="E18428" s="23">
        <v>44958</v>
      </c>
      <c r="F18428">
        <v>2.5</v>
      </c>
      <c r="G18428">
        <v>3</v>
      </c>
      <c r="I18428">
        <v>7</v>
      </c>
      <c r="J18428">
        <v>14</v>
      </c>
      <c r="L18428">
        <v>15</v>
      </c>
      <c r="N18428">
        <v>7</v>
      </c>
      <c r="P18428">
        <v>1</v>
      </c>
      <c r="Q18428">
        <v>2</v>
      </c>
      <c r="S18428">
        <v>0</v>
      </c>
    </row>
    <row r="18429" spans="1:19" x14ac:dyDescent="0.2">
      <c r="A18429" t="s">
        <v>38023</v>
      </c>
      <c r="B18429" t="s">
        <v>37810</v>
      </c>
      <c r="C18429" t="s">
        <v>1050</v>
      </c>
      <c r="D18429" t="s">
        <v>1002</v>
      </c>
      <c r="E18429" s="23">
        <v>44958</v>
      </c>
      <c r="F18429">
        <v>0</v>
      </c>
      <c r="G18429">
        <v>0</v>
      </c>
      <c r="I18429">
        <v>0</v>
      </c>
      <c r="J18429">
        <v>0</v>
      </c>
      <c r="L18429">
        <v>0</v>
      </c>
      <c r="N18429">
        <v>0</v>
      </c>
      <c r="P18429">
        <v>0</v>
      </c>
      <c r="Q18429">
        <v>0</v>
      </c>
      <c r="S18429">
        <v>0</v>
      </c>
    </row>
    <row r="18430" spans="1:19" x14ac:dyDescent="0.2">
      <c r="A18430" t="s">
        <v>38024</v>
      </c>
      <c r="B18430" t="s">
        <v>37811</v>
      </c>
      <c r="C18430" t="s">
        <v>1054</v>
      </c>
      <c r="D18430" t="s">
        <v>1002</v>
      </c>
      <c r="E18430" s="23">
        <v>44958</v>
      </c>
      <c r="F18430">
        <v>0</v>
      </c>
      <c r="G18430">
        <v>0</v>
      </c>
      <c r="I18430">
        <v>0</v>
      </c>
      <c r="J18430">
        <v>0</v>
      </c>
      <c r="L18430">
        <v>0</v>
      </c>
      <c r="N18430">
        <v>0</v>
      </c>
      <c r="P18430">
        <v>0</v>
      </c>
      <c r="Q18430">
        <v>0</v>
      </c>
      <c r="S18430">
        <v>0</v>
      </c>
    </row>
    <row r="18431" spans="1:19" x14ac:dyDescent="0.2">
      <c r="A18431" t="s">
        <v>38025</v>
      </c>
      <c r="B18431" t="s">
        <v>37812</v>
      </c>
      <c r="C18431" t="s">
        <v>1052</v>
      </c>
      <c r="D18431" t="s">
        <v>1002</v>
      </c>
      <c r="E18431" s="23">
        <v>44958</v>
      </c>
      <c r="F18431">
        <v>2</v>
      </c>
      <c r="G18431">
        <v>2</v>
      </c>
      <c r="I18431">
        <v>6</v>
      </c>
      <c r="J18431">
        <v>11</v>
      </c>
      <c r="L18431">
        <v>11</v>
      </c>
      <c r="N18431">
        <v>6</v>
      </c>
      <c r="P18431">
        <v>1</v>
      </c>
      <c r="Q18431">
        <v>1</v>
      </c>
      <c r="S18431">
        <v>0</v>
      </c>
    </row>
    <row r="18432" spans="1:19" x14ac:dyDescent="0.2">
      <c r="A18432" t="s">
        <v>38026</v>
      </c>
      <c r="B18432" t="s">
        <v>37813</v>
      </c>
      <c r="C18432" t="s">
        <v>1053</v>
      </c>
      <c r="D18432" t="s">
        <v>1002</v>
      </c>
      <c r="E18432" s="23">
        <v>44958</v>
      </c>
      <c r="F18432">
        <v>1.5</v>
      </c>
      <c r="G18432">
        <v>1.5</v>
      </c>
      <c r="I18432">
        <v>2</v>
      </c>
      <c r="J18432">
        <v>7</v>
      </c>
      <c r="L18432">
        <v>7</v>
      </c>
      <c r="N18432">
        <v>1</v>
      </c>
      <c r="P18432">
        <v>0</v>
      </c>
      <c r="Q18432">
        <v>0</v>
      </c>
      <c r="S18432">
        <v>1</v>
      </c>
    </row>
    <row r="18433" spans="1:19" x14ac:dyDescent="0.2">
      <c r="A18433" t="s">
        <v>37924</v>
      </c>
      <c r="B18433" t="s">
        <v>37711</v>
      </c>
      <c r="C18433" t="s">
        <v>25698</v>
      </c>
      <c r="D18433" t="s">
        <v>1000</v>
      </c>
      <c r="E18433" s="23">
        <v>44958</v>
      </c>
      <c r="F18433">
        <v>2</v>
      </c>
      <c r="G18433">
        <v>2</v>
      </c>
      <c r="I18433">
        <v>7</v>
      </c>
      <c r="J18433">
        <v>12</v>
      </c>
      <c r="L18433">
        <v>11</v>
      </c>
      <c r="N18433">
        <v>4</v>
      </c>
      <c r="P18433">
        <v>0</v>
      </c>
      <c r="Q18433">
        <v>0</v>
      </c>
      <c r="S18433">
        <v>3</v>
      </c>
    </row>
    <row r="18434" spans="1:19" x14ac:dyDescent="0.2">
      <c r="A18434" t="s">
        <v>38027</v>
      </c>
      <c r="B18434" t="s">
        <v>37814</v>
      </c>
      <c r="C18434" t="s">
        <v>962</v>
      </c>
      <c r="D18434" t="s">
        <v>1000</v>
      </c>
      <c r="E18434" s="23">
        <v>44958</v>
      </c>
      <c r="F18434">
        <v>0</v>
      </c>
      <c r="G18434">
        <v>0</v>
      </c>
      <c r="I18434">
        <v>0</v>
      </c>
      <c r="J18434">
        <v>0</v>
      </c>
      <c r="L18434">
        <v>0</v>
      </c>
      <c r="N18434">
        <v>0</v>
      </c>
      <c r="P18434">
        <v>0</v>
      </c>
      <c r="Q18434">
        <v>0</v>
      </c>
      <c r="S18434">
        <v>0</v>
      </c>
    </row>
    <row r="18435" spans="1:19" x14ac:dyDescent="0.2">
      <c r="A18435" t="s">
        <v>38028</v>
      </c>
      <c r="B18435" t="s">
        <v>37815</v>
      </c>
      <c r="C18435" t="s">
        <v>348</v>
      </c>
      <c r="D18435" t="s">
        <v>1000</v>
      </c>
      <c r="E18435" s="23">
        <v>44958</v>
      </c>
      <c r="F18435">
        <v>0</v>
      </c>
      <c r="G18435">
        <v>0</v>
      </c>
      <c r="I18435">
        <v>0</v>
      </c>
      <c r="J18435">
        <v>0</v>
      </c>
      <c r="L18435">
        <v>0</v>
      </c>
      <c r="N18435">
        <v>0</v>
      </c>
      <c r="P18435">
        <v>0</v>
      </c>
      <c r="Q18435">
        <v>0</v>
      </c>
      <c r="S18435">
        <v>0</v>
      </c>
    </row>
    <row r="18436" spans="1:19" x14ac:dyDescent="0.2">
      <c r="A18436" t="s">
        <v>38029</v>
      </c>
      <c r="B18436" t="s">
        <v>37816</v>
      </c>
      <c r="C18436" t="s">
        <v>36223</v>
      </c>
      <c r="D18436" t="s">
        <v>1000</v>
      </c>
      <c r="E18436" s="23">
        <v>44958</v>
      </c>
      <c r="F18436">
        <v>0.5</v>
      </c>
      <c r="G18436">
        <v>0.5</v>
      </c>
      <c r="I18436">
        <v>0</v>
      </c>
      <c r="J18436">
        <v>2</v>
      </c>
      <c r="L18436">
        <v>2</v>
      </c>
      <c r="N18436">
        <v>0</v>
      </c>
      <c r="P18436">
        <v>0</v>
      </c>
      <c r="Q18436">
        <v>0</v>
      </c>
      <c r="S18436">
        <v>0</v>
      </c>
    </row>
    <row r="18437" spans="1:19" x14ac:dyDescent="0.2">
      <c r="A18437" t="s">
        <v>38030</v>
      </c>
      <c r="B18437" t="s">
        <v>37817</v>
      </c>
      <c r="C18437" t="s">
        <v>357</v>
      </c>
      <c r="D18437" t="s">
        <v>1000</v>
      </c>
      <c r="E18437" s="23">
        <v>44958</v>
      </c>
      <c r="F18437">
        <v>0</v>
      </c>
      <c r="G18437">
        <v>0</v>
      </c>
      <c r="I18437">
        <v>0</v>
      </c>
      <c r="J18437">
        <v>0</v>
      </c>
      <c r="L18437">
        <v>0</v>
      </c>
      <c r="N18437">
        <v>0</v>
      </c>
      <c r="P18437">
        <v>0</v>
      </c>
      <c r="Q18437">
        <v>0</v>
      </c>
      <c r="S18437">
        <v>0</v>
      </c>
    </row>
    <row r="18438" spans="1:19" x14ac:dyDescent="0.2">
      <c r="A18438" t="s">
        <v>38031</v>
      </c>
      <c r="B18438" t="s">
        <v>37818</v>
      </c>
      <c r="C18438" t="s">
        <v>22399</v>
      </c>
      <c r="D18438" t="s">
        <v>1000</v>
      </c>
      <c r="E18438" s="23">
        <v>44958</v>
      </c>
      <c r="F18438">
        <v>0</v>
      </c>
      <c r="G18438">
        <v>0</v>
      </c>
      <c r="I18438">
        <v>0</v>
      </c>
      <c r="J18438">
        <v>0</v>
      </c>
      <c r="L18438">
        <v>0</v>
      </c>
      <c r="N18438">
        <v>0</v>
      </c>
      <c r="P18438">
        <v>0</v>
      </c>
      <c r="Q18438">
        <v>0</v>
      </c>
      <c r="S18438">
        <v>0</v>
      </c>
    </row>
    <row r="18439" spans="1:19" x14ac:dyDescent="0.2">
      <c r="A18439" t="s">
        <v>38032</v>
      </c>
      <c r="B18439" t="s">
        <v>37819</v>
      </c>
      <c r="C18439" t="s">
        <v>203</v>
      </c>
      <c r="D18439" t="s">
        <v>1000</v>
      </c>
      <c r="E18439" s="23">
        <v>44958</v>
      </c>
      <c r="F18439">
        <v>0</v>
      </c>
      <c r="G18439">
        <v>0</v>
      </c>
      <c r="I18439">
        <v>0</v>
      </c>
      <c r="J18439">
        <v>0</v>
      </c>
      <c r="L18439">
        <v>0</v>
      </c>
      <c r="N18439">
        <v>0</v>
      </c>
      <c r="P18439">
        <v>0</v>
      </c>
      <c r="Q18439">
        <v>0</v>
      </c>
      <c r="S18439">
        <v>0</v>
      </c>
    </row>
    <row r="18440" spans="1:19" x14ac:dyDescent="0.2">
      <c r="A18440" t="s">
        <v>38033</v>
      </c>
      <c r="B18440" t="s">
        <v>37820</v>
      </c>
      <c r="C18440" t="s">
        <v>387</v>
      </c>
      <c r="D18440" t="s">
        <v>1000</v>
      </c>
      <c r="E18440" s="23">
        <v>44958</v>
      </c>
      <c r="F18440">
        <v>0</v>
      </c>
      <c r="G18440">
        <v>0</v>
      </c>
      <c r="I18440">
        <v>0</v>
      </c>
      <c r="J18440">
        <v>0</v>
      </c>
      <c r="L18440">
        <v>0</v>
      </c>
      <c r="N18440">
        <v>0</v>
      </c>
      <c r="P18440">
        <v>0</v>
      </c>
      <c r="Q18440">
        <v>0</v>
      </c>
      <c r="S18440">
        <v>0</v>
      </c>
    </row>
    <row r="18441" spans="1:19" x14ac:dyDescent="0.2">
      <c r="A18441" t="s">
        <v>38034</v>
      </c>
      <c r="B18441" t="s">
        <v>37821</v>
      </c>
      <c r="C18441" t="s">
        <v>223</v>
      </c>
      <c r="D18441" t="s">
        <v>1000</v>
      </c>
      <c r="E18441" s="23">
        <v>44958</v>
      </c>
      <c r="F18441">
        <v>0</v>
      </c>
      <c r="G18441">
        <v>0</v>
      </c>
      <c r="I18441">
        <v>0</v>
      </c>
      <c r="J18441">
        <v>0</v>
      </c>
      <c r="L18441">
        <v>0</v>
      </c>
      <c r="N18441">
        <v>0</v>
      </c>
      <c r="P18441">
        <v>0</v>
      </c>
      <c r="Q18441">
        <v>0</v>
      </c>
      <c r="S18441">
        <v>0</v>
      </c>
    </row>
    <row r="18442" spans="1:19" x14ac:dyDescent="0.2">
      <c r="A18442" t="s">
        <v>38035</v>
      </c>
      <c r="B18442" t="s">
        <v>37822</v>
      </c>
      <c r="C18442" t="s">
        <v>346</v>
      </c>
      <c r="D18442" t="s">
        <v>1000</v>
      </c>
      <c r="E18442" s="23">
        <v>44958</v>
      </c>
      <c r="F18442">
        <v>0</v>
      </c>
      <c r="G18442">
        <v>0</v>
      </c>
      <c r="I18442">
        <v>0</v>
      </c>
      <c r="J18442">
        <v>0</v>
      </c>
      <c r="L18442">
        <v>0</v>
      </c>
      <c r="N18442">
        <v>0</v>
      </c>
      <c r="P18442">
        <v>0</v>
      </c>
      <c r="Q18442">
        <v>0</v>
      </c>
      <c r="S18442">
        <v>0</v>
      </c>
    </row>
    <row r="18443" spans="1:19" x14ac:dyDescent="0.2">
      <c r="A18443" t="s">
        <v>38036</v>
      </c>
      <c r="B18443" t="s">
        <v>37823</v>
      </c>
      <c r="C18443" t="s">
        <v>36238</v>
      </c>
      <c r="D18443" t="s">
        <v>1000</v>
      </c>
      <c r="E18443" s="23">
        <v>44958</v>
      </c>
      <c r="F18443">
        <v>1.5</v>
      </c>
      <c r="G18443">
        <v>1.5</v>
      </c>
      <c r="I18443">
        <v>0</v>
      </c>
      <c r="J18443">
        <v>6</v>
      </c>
      <c r="L18443">
        <v>6</v>
      </c>
      <c r="N18443">
        <v>0</v>
      </c>
      <c r="P18443">
        <v>0</v>
      </c>
      <c r="Q18443">
        <v>0</v>
      </c>
      <c r="S18443">
        <v>0</v>
      </c>
    </row>
    <row r="18444" spans="1:19" x14ac:dyDescent="0.2">
      <c r="A18444" t="s">
        <v>38037</v>
      </c>
      <c r="B18444" t="s">
        <v>37824</v>
      </c>
      <c r="C18444" t="s">
        <v>207</v>
      </c>
      <c r="D18444" t="s">
        <v>1000</v>
      </c>
      <c r="E18444" s="23">
        <v>44958</v>
      </c>
      <c r="F18444">
        <v>6.5</v>
      </c>
      <c r="G18444">
        <v>6.5</v>
      </c>
      <c r="I18444">
        <v>15</v>
      </c>
      <c r="J18444">
        <v>35</v>
      </c>
      <c r="L18444">
        <v>35</v>
      </c>
      <c r="N18444">
        <v>14</v>
      </c>
      <c r="P18444">
        <v>0</v>
      </c>
      <c r="Q18444">
        <v>0</v>
      </c>
      <c r="S18444">
        <v>1</v>
      </c>
    </row>
    <row r="18445" spans="1:19" x14ac:dyDescent="0.2">
      <c r="A18445" t="s">
        <v>38038</v>
      </c>
      <c r="B18445" t="s">
        <v>37825</v>
      </c>
      <c r="C18445" t="s">
        <v>212</v>
      </c>
      <c r="D18445" t="s">
        <v>1000</v>
      </c>
      <c r="E18445" s="23">
        <v>44958</v>
      </c>
      <c r="F18445">
        <v>1</v>
      </c>
      <c r="G18445">
        <v>1.5</v>
      </c>
      <c r="I18445">
        <v>3</v>
      </c>
      <c r="J18445">
        <v>6</v>
      </c>
      <c r="L18445">
        <v>9</v>
      </c>
      <c r="N18445">
        <v>1</v>
      </c>
      <c r="P18445">
        <v>1</v>
      </c>
      <c r="Q18445">
        <v>3</v>
      </c>
      <c r="S18445">
        <v>2</v>
      </c>
    </row>
    <row r="18446" spans="1:19" x14ac:dyDescent="0.2">
      <c r="A18446" t="s">
        <v>38039</v>
      </c>
      <c r="B18446" t="s">
        <v>37826</v>
      </c>
      <c r="C18446" t="s">
        <v>963</v>
      </c>
      <c r="D18446" t="s">
        <v>1000</v>
      </c>
      <c r="E18446" s="23">
        <v>44958</v>
      </c>
      <c r="F18446">
        <v>0</v>
      </c>
      <c r="G18446">
        <v>0</v>
      </c>
      <c r="I18446">
        <v>0</v>
      </c>
      <c r="J18446">
        <v>0</v>
      </c>
      <c r="L18446">
        <v>0</v>
      </c>
      <c r="N18446">
        <v>0</v>
      </c>
      <c r="P18446">
        <v>0</v>
      </c>
      <c r="Q18446">
        <v>0</v>
      </c>
      <c r="S18446">
        <v>0</v>
      </c>
    </row>
    <row r="18447" spans="1:19" x14ac:dyDescent="0.2">
      <c r="A18447" t="s">
        <v>38040</v>
      </c>
      <c r="B18447" t="s">
        <v>37827</v>
      </c>
      <c r="C18447" t="s">
        <v>225</v>
      </c>
      <c r="D18447" t="s">
        <v>1000</v>
      </c>
      <c r="E18447" s="23">
        <v>44958</v>
      </c>
      <c r="F18447">
        <v>4</v>
      </c>
      <c r="G18447">
        <v>4</v>
      </c>
      <c r="I18447">
        <v>26</v>
      </c>
      <c r="J18447">
        <v>56</v>
      </c>
      <c r="L18447">
        <v>56</v>
      </c>
      <c r="N18447">
        <v>26</v>
      </c>
      <c r="P18447">
        <v>0</v>
      </c>
      <c r="Q18447">
        <v>1</v>
      </c>
      <c r="S18447">
        <v>0</v>
      </c>
    </row>
    <row r="18448" spans="1:19" x14ac:dyDescent="0.2">
      <c r="A18448" t="s">
        <v>38041</v>
      </c>
      <c r="B18448" t="s">
        <v>37828</v>
      </c>
      <c r="C18448" t="s">
        <v>232</v>
      </c>
      <c r="D18448" t="s">
        <v>1000</v>
      </c>
      <c r="E18448" s="23">
        <v>44958</v>
      </c>
      <c r="F18448">
        <v>13.5</v>
      </c>
      <c r="G18448">
        <v>15.5</v>
      </c>
      <c r="I18448">
        <v>57</v>
      </c>
      <c r="J18448">
        <v>141</v>
      </c>
      <c r="L18448">
        <v>151</v>
      </c>
      <c r="N18448">
        <v>55</v>
      </c>
      <c r="P18448">
        <v>7</v>
      </c>
      <c r="Q18448">
        <v>11</v>
      </c>
      <c r="S18448">
        <v>2</v>
      </c>
    </row>
    <row r="18449" spans="1:19" x14ac:dyDescent="0.2">
      <c r="A18449" t="s">
        <v>38042</v>
      </c>
      <c r="B18449" t="s">
        <v>37829</v>
      </c>
      <c r="C18449" t="s">
        <v>317</v>
      </c>
      <c r="D18449" t="s">
        <v>1000</v>
      </c>
      <c r="E18449" s="23">
        <v>44958</v>
      </c>
      <c r="F18449">
        <v>3.5</v>
      </c>
      <c r="G18449">
        <v>6</v>
      </c>
      <c r="I18449">
        <v>9</v>
      </c>
      <c r="J18449">
        <v>18</v>
      </c>
      <c r="L18449">
        <v>33</v>
      </c>
      <c r="N18449">
        <v>9</v>
      </c>
      <c r="P18449">
        <v>0</v>
      </c>
      <c r="Q18449">
        <v>0</v>
      </c>
      <c r="S18449">
        <v>0</v>
      </c>
    </row>
    <row r="18450" spans="1:19" x14ac:dyDescent="0.2">
      <c r="A18450" t="s">
        <v>38043</v>
      </c>
      <c r="B18450" t="s">
        <v>37830</v>
      </c>
      <c r="C18450" t="s">
        <v>214</v>
      </c>
      <c r="D18450" t="s">
        <v>1000</v>
      </c>
      <c r="E18450" s="23">
        <v>44958</v>
      </c>
      <c r="F18450">
        <v>13.5</v>
      </c>
      <c r="G18450">
        <v>14</v>
      </c>
      <c r="I18450">
        <v>69</v>
      </c>
      <c r="J18450">
        <v>115</v>
      </c>
      <c r="L18450">
        <v>115</v>
      </c>
      <c r="N18450">
        <v>57</v>
      </c>
      <c r="P18450">
        <v>4</v>
      </c>
      <c r="Q18450">
        <v>11</v>
      </c>
      <c r="S18450">
        <v>12</v>
      </c>
    </row>
    <row r="18451" spans="1:19" x14ac:dyDescent="0.2">
      <c r="A18451" t="s">
        <v>38044</v>
      </c>
      <c r="B18451" t="s">
        <v>37831</v>
      </c>
      <c r="C18451" t="s">
        <v>230</v>
      </c>
      <c r="D18451" t="s">
        <v>1000</v>
      </c>
      <c r="E18451" s="23">
        <v>44958</v>
      </c>
      <c r="F18451">
        <v>0</v>
      </c>
      <c r="G18451">
        <v>0</v>
      </c>
      <c r="I18451">
        <v>0</v>
      </c>
      <c r="J18451">
        <v>0</v>
      </c>
      <c r="L18451">
        <v>0</v>
      </c>
      <c r="N18451">
        <v>0</v>
      </c>
      <c r="P18451">
        <v>0</v>
      </c>
      <c r="Q18451">
        <v>0</v>
      </c>
      <c r="S18451">
        <v>0</v>
      </c>
    </row>
    <row r="18452" spans="1:19" x14ac:dyDescent="0.2">
      <c r="A18452" t="s">
        <v>38045</v>
      </c>
      <c r="B18452" t="s">
        <v>37832</v>
      </c>
      <c r="C18452" t="s">
        <v>234</v>
      </c>
      <c r="D18452" t="s">
        <v>1000</v>
      </c>
      <c r="E18452" s="23">
        <v>44958</v>
      </c>
      <c r="F18452">
        <v>0</v>
      </c>
      <c r="G18452">
        <v>0</v>
      </c>
      <c r="I18452">
        <v>0</v>
      </c>
      <c r="J18452">
        <v>0</v>
      </c>
      <c r="L18452">
        <v>0</v>
      </c>
      <c r="N18452">
        <v>0</v>
      </c>
      <c r="P18452">
        <v>0</v>
      </c>
      <c r="Q18452">
        <v>0</v>
      </c>
      <c r="S18452">
        <v>0</v>
      </c>
    </row>
    <row r="18453" spans="1:19" x14ac:dyDescent="0.2">
      <c r="A18453" t="s">
        <v>38045</v>
      </c>
      <c r="B18453" t="s">
        <v>37832</v>
      </c>
      <c r="C18453" t="s">
        <v>234</v>
      </c>
      <c r="D18453" t="s">
        <v>1000</v>
      </c>
      <c r="E18453" s="23">
        <v>44958</v>
      </c>
      <c r="F18453">
        <v>2.5</v>
      </c>
      <c r="G18453">
        <v>3</v>
      </c>
      <c r="I18453">
        <v>22</v>
      </c>
      <c r="J18453">
        <v>29</v>
      </c>
      <c r="L18453">
        <v>33</v>
      </c>
      <c r="N18453">
        <v>22</v>
      </c>
      <c r="P18453">
        <v>0</v>
      </c>
      <c r="Q18453">
        <v>0</v>
      </c>
      <c r="S18453">
        <v>0</v>
      </c>
    </row>
    <row r="18454" spans="1:19" x14ac:dyDescent="0.2">
      <c r="A18454" t="s">
        <v>38046</v>
      </c>
      <c r="B18454" t="s">
        <v>37833</v>
      </c>
      <c r="C18454" t="s">
        <v>217</v>
      </c>
      <c r="D18454" t="s">
        <v>1000</v>
      </c>
      <c r="E18454" s="23">
        <v>44958</v>
      </c>
      <c r="F18454">
        <v>0</v>
      </c>
      <c r="G18454">
        <v>0</v>
      </c>
      <c r="I18454">
        <v>0</v>
      </c>
      <c r="J18454">
        <v>0</v>
      </c>
      <c r="L18454">
        <v>0</v>
      </c>
      <c r="N18454">
        <v>0</v>
      </c>
      <c r="P18454">
        <v>0</v>
      </c>
      <c r="Q18454">
        <v>0</v>
      </c>
      <c r="S18454">
        <v>0</v>
      </c>
    </row>
    <row r="18455" spans="1:19" x14ac:dyDescent="0.2">
      <c r="A18455" t="s">
        <v>38047</v>
      </c>
      <c r="B18455" t="s">
        <v>37834</v>
      </c>
      <c r="C18455" t="s">
        <v>342</v>
      </c>
      <c r="D18455" t="s">
        <v>1000</v>
      </c>
      <c r="E18455" s="23">
        <v>44958</v>
      </c>
      <c r="F18455">
        <v>1</v>
      </c>
      <c r="G18455">
        <v>3</v>
      </c>
      <c r="I18455">
        <v>8</v>
      </c>
      <c r="J18455">
        <v>11</v>
      </c>
      <c r="L18455">
        <v>33</v>
      </c>
      <c r="N18455">
        <v>8</v>
      </c>
      <c r="P18455">
        <v>0</v>
      </c>
      <c r="Q18455">
        <v>0</v>
      </c>
      <c r="S18455">
        <v>0</v>
      </c>
    </row>
    <row r="18456" spans="1:19" x14ac:dyDescent="0.2">
      <c r="A18456" t="s">
        <v>38048</v>
      </c>
      <c r="B18456" t="s">
        <v>37835</v>
      </c>
      <c r="C18456" t="s">
        <v>220</v>
      </c>
      <c r="D18456" t="s">
        <v>1000</v>
      </c>
      <c r="E18456" s="23">
        <v>44958</v>
      </c>
      <c r="F18456">
        <v>0</v>
      </c>
      <c r="G18456">
        <v>0</v>
      </c>
      <c r="I18456">
        <v>0</v>
      </c>
      <c r="J18456">
        <v>0</v>
      </c>
      <c r="L18456">
        <v>0</v>
      </c>
      <c r="N18456">
        <v>0</v>
      </c>
      <c r="P18456">
        <v>0</v>
      </c>
      <c r="Q18456">
        <v>0</v>
      </c>
      <c r="S18456">
        <v>0</v>
      </c>
    </row>
    <row r="18457" spans="1:19" x14ac:dyDescent="0.2">
      <c r="A18457" t="s">
        <v>38049</v>
      </c>
      <c r="B18457" t="s">
        <v>37836</v>
      </c>
      <c r="C18457" t="s">
        <v>25330</v>
      </c>
      <c r="D18457" t="s">
        <v>1001</v>
      </c>
      <c r="E18457" s="23">
        <v>44958</v>
      </c>
      <c r="F18457">
        <v>0</v>
      </c>
      <c r="G18457">
        <v>0</v>
      </c>
      <c r="I18457">
        <v>0</v>
      </c>
      <c r="J18457">
        <v>0</v>
      </c>
      <c r="L18457">
        <v>0</v>
      </c>
      <c r="N18457">
        <v>0</v>
      </c>
      <c r="P18457">
        <v>0</v>
      </c>
      <c r="Q18457">
        <v>0</v>
      </c>
      <c r="S18457">
        <v>0</v>
      </c>
    </row>
    <row r="18458" spans="1:19" x14ac:dyDescent="0.2">
      <c r="A18458" t="s">
        <v>38050</v>
      </c>
      <c r="B18458" t="s">
        <v>37837</v>
      </c>
      <c r="C18458" t="s">
        <v>25330</v>
      </c>
      <c r="D18458" t="s">
        <v>1000</v>
      </c>
      <c r="E18458" s="23">
        <v>44958</v>
      </c>
      <c r="F18458">
        <v>0.5</v>
      </c>
      <c r="G18458">
        <v>0.5</v>
      </c>
      <c r="I18458">
        <v>0</v>
      </c>
      <c r="J18458">
        <v>2</v>
      </c>
      <c r="L18458">
        <v>2</v>
      </c>
      <c r="N18458">
        <v>0</v>
      </c>
      <c r="P18458">
        <v>0</v>
      </c>
      <c r="Q18458">
        <v>0</v>
      </c>
      <c r="S18458">
        <v>0</v>
      </c>
    </row>
    <row r="18459" spans="1:19" x14ac:dyDescent="0.2">
      <c r="A18459" t="s">
        <v>38051</v>
      </c>
      <c r="B18459" t="s">
        <v>37838</v>
      </c>
      <c r="C18459" t="s">
        <v>199</v>
      </c>
      <c r="D18459" t="s">
        <v>1000</v>
      </c>
      <c r="E18459" s="23">
        <v>44958</v>
      </c>
      <c r="F18459">
        <v>7</v>
      </c>
      <c r="G18459">
        <v>5.5</v>
      </c>
      <c r="I18459">
        <v>38</v>
      </c>
      <c r="J18459">
        <v>73</v>
      </c>
      <c r="L18459">
        <v>58</v>
      </c>
      <c r="N18459">
        <v>38</v>
      </c>
      <c r="P18459">
        <v>0</v>
      </c>
      <c r="Q18459">
        <v>0</v>
      </c>
      <c r="S18459">
        <v>0</v>
      </c>
    </row>
    <row r="18460" spans="1:19" x14ac:dyDescent="0.2">
      <c r="A18460" t="s">
        <v>38052</v>
      </c>
      <c r="B18460" t="s">
        <v>37839</v>
      </c>
      <c r="C18460" t="s">
        <v>199</v>
      </c>
      <c r="D18460" t="s">
        <v>1001</v>
      </c>
      <c r="E18460" s="23">
        <v>44958</v>
      </c>
      <c r="F18460">
        <v>0</v>
      </c>
      <c r="G18460">
        <v>0</v>
      </c>
      <c r="I18460">
        <v>0</v>
      </c>
      <c r="J18460">
        <v>0</v>
      </c>
      <c r="L18460">
        <v>0</v>
      </c>
      <c r="N18460">
        <v>0</v>
      </c>
      <c r="P18460">
        <v>0</v>
      </c>
      <c r="Q18460">
        <v>0</v>
      </c>
      <c r="S18460">
        <v>0</v>
      </c>
    </row>
    <row r="18461" spans="1:19" x14ac:dyDescent="0.2">
      <c r="A18461" t="s">
        <v>38053</v>
      </c>
      <c r="B18461" t="s">
        <v>37840</v>
      </c>
      <c r="C18461" t="s">
        <v>901</v>
      </c>
      <c r="D18461" t="s">
        <v>1000</v>
      </c>
      <c r="E18461" s="23">
        <v>44958</v>
      </c>
      <c r="F18461">
        <v>6</v>
      </c>
      <c r="G18461">
        <v>6</v>
      </c>
      <c r="I18461">
        <v>13</v>
      </c>
      <c r="J18461">
        <v>32</v>
      </c>
      <c r="L18461">
        <v>32</v>
      </c>
      <c r="N18461">
        <v>12</v>
      </c>
      <c r="P18461">
        <v>3</v>
      </c>
      <c r="Q18461">
        <v>4</v>
      </c>
      <c r="S18461">
        <v>1</v>
      </c>
    </row>
    <row r="18462" spans="1:19" x14ac:dyDescent="0.2">
      <c r="A18462" t="s">
        <v>38054</v>
      </c>
      <c r="B18462" t="s">
        <v>37841</v>
      </c>
      <c r="C18462" t="s">
        <v>901</v>
      </c>
      <c r="D18462" t="s">
        <v>1001</v>
      </c>
      <c r="E18462" s="23">
        <v>44958</v>
      </c>
      <c r="F18462">
        <v>0</v>
      </c>
      <c r="G18462">
        <v>0</v>
      </c>
      <c r="I18462">
        <v>0</v>
      </c>
      <c r="J18462">
        <v>0</v>
      </c>
      <c r="L18462">
        <v>0</v>
      </c>
      <c r="N18462">
        <v>0</v>
      </c>
      <c r="P18462">
        <v>0</v>
      </c>
      <c r="Q18462">
        <v>0</v>
      </c>
      <c r="S18462">
        <v>0</v>
      </c>
    </row>
    <row r="18463" spans="1:19" x14ac:dyDescent="0.2">
      <c r="A18463" t="s">
        <v>38055</v>
      </c>
      <c r="B18463" t="s">
        <v>37842</v>
      </c>
      <c r="C18463" t="s">
        <v>903</v>
      </c>
      <c r="D18463" t="s">
        <v>1000</v>
      </c>
      <c r="E18463" s="23">
        <v>44958</v>
      </c>
      <c r="F18463">
        <v>6</v>
      </c>
      <c r="G18463">
        <v>6.5</v>
      </c>
      <c r="I18463">
        <v>12</v>
      </c>
      <c r="J18463">
        <v>30</v>
      </c>
      <c r="L18463">
        <v>31</v>
      </c>
      <c r="N18463">
        <v>11</v>
      </c>
      <c r="P18463">
        <v>1</v>
      </c>
      <c r="Q18463">
        <v>2</v>
      </c>
      <c r="S18463">
        <v>1</v>
      </c>
    </row>
    <row r="18464" spans="1:19" x14ac:dyDescent="0.2">
      <c r="A18464" t="s">
        <v>38056</v>
      </c>
      <c r="B18464" t="s">
        <v>37843</v>
      </c>
      <c r="C18464" t="s">
        <v>903</v>
      </c>
      <c r="D18464" t="s">
        <v>1001</v>
      </c>
      <c r="E18464" s="23">
        <v>44958</v>
      </c>
      <c r="F18464">
        <v>0</v>
      </c>
      <c r="G18464">
        <v>0</v>
      </c>
      <c r="I18464">
        <v>0</v>
      </c>
      <c r="J18464">
        <v>0</v>
      </c>
      <c r="L18464">
        <v>0</v>
      </c>
      <c r="N18464">
        <v>0</v>
      </c>
      <c r="P18464">
        <v>0</v>
      </c>
      <c r="Q18464">
        <v>0</v>
      </c>
      <c r="S18464">
        <v>0</v>
      </c>
    </row>
    <row r="18465" spans="1:19" x14ac:dyDescent="0.2">
      <c r="A18465" t="s">
        <v>38057</v>
      </c>
      <c r="B18465" t="s">
        <v>37844</v>
      </c>
      <c r="C18465" t="s">
        <v>198</v>
      </c>
      <c r="D18465" t="s">
        <v>1002</v>
      </c>
      <c r="E18465" s="23">
        <v>44958</v>
      </c>
      <c r="F18465">
        <v>0</v>
      </c>
      <c r="G18465">
        <v>0</v>
      </c>
      <c r="I18465">
        <v>0</v>
      </c>
      <c r="J18465">
        <v>0</v>
      </c>
      <c r="L18465">
        <v>0</v>
      </c>
      <c r="N18465">
        <v>0</v>
      </c>
      <c r="P18465">
        <v>0</v>
      </c>
      <c r="Q18465">
        <v>0</v>
      </c>
      <c r="S18465">
        <v>0</v>
      </c>
    </row>
    <row r="18466" spans="1:19" x14ac:dyDescent="0.2">
      <c r="A18466" t="s">
        <v>38058</v>
      </c>
      <c r="B18466" t="s">
        <v>37845</v>
      </c>
      <c r="C18466" t="s">
        <v>25855</v>
      </c>
      <c r="D18466" t="s">
        <v>1002</v>
      </c>
      <c r="E18466" s="23">
        <v>44958</v>
      </c>
      <c r="F18466">
        <v>2</v>
      </c>
      <c r="G18466">
        <v>2</v>
      </c>
      <c r="I18466">
        <v>7</v>
      </c>
      <c r="J18466">
        <v>12</v>
      </c>
      <c r="L18466">
        <v>11</v>
      </c>
      <c r="N18466">
        <v>4</v>
      </c>
      <c r="P18466">
        <v>0</v>
      </c>
      <c r="Q18466">
        <v>0</v>
      </c>
      <c r="S18466">
        <v>3</v>
      </c>
    </row>
    <row r="18467" spans="1:19" x14ac:dyDescent="0.2">
      <c r="A18467" t="s">
        <v>38059</v>
      </c>
      <c r="B18467" t="s">
        <v>37846</v>
      </c>
      <c r="C18467" t="s">
        <v>962</v>
      </c>
      <c r="D18467" t="s">
        <v>1002</v>
      </c>
      <c r="E18467" s="23">
        <v>44958</v>
      </c>
      <c r="F18467">
        <v>0</v>
      </c>
      <c r="G18467">
        <v>0</v>
      </c>
      <c r="I18467">
        <v>0</v>
      </c>
      <c r="J18467">
        <v>0</v>
      </c>
      <c r="L18467">
        <v>0</v>
      </c>
      <c r="N18467">
        <v>0</v>
      </c>
      <c r="P18467">
        <v>0</v>
      </c>
      <c r="Q18467">
        <v>0</v>
      </c>
      <c r="S18467">
        <v>0</v>
      </c>
    </row>
    <row r="18468" spans="1:19" x14ac:dyDescent="0.2">
      <c r="A18468" t="s">
        <v>38060</v>
      </c>
      <c r="B18468" t="s">
        <v>37847</v>
      </c>
      <c r="C18468" t="s">
        <v>199</v>
      </c>
      <c r="D18468" t="s">
        <v>1002</v>
      </c>
      <c r="E18468" s="23">
        <v>44958</v>
      </c>
      <c r="F18468">
        <v>7</v>
      </c>
      <c r="G18468">
        <v>5.5</v>
      </c>
      <c r="I18468">
        <v>38</v>
      </c>
      <c r="J18468">
        <v>73</v>
      </c>
      <c r="L18468">
        <v>58</v>
      </c>
      <c r="N18468">
        <v>38</v>
      </c>
      <c r="P18468">
        <v>0</v>
      </c>
      <c r="Q18468">
        <v>0</v>
      </c>
      <c r="S18468">
        <v>0</v>
      </c>
    </row>
    <row r="18469" spans="1:19" x14ac:dyDescent="0.2">
      <c r="A18469" t="s">
        <v>38061</v>
      </c>
      <c r="B18469" t="s">
        <v>37848</v>
      </c>
      <c r="C18469" t="s">
        <v>348</v>
      </c>
      <c r="D18469" t="s">
        <v>1002</v>
      </c>
      <c r="E18469" s="23">
        <v>44958</v>
      </c>
      <c r="F18469">
        <v>0</v>
      </c>
      <c r="G18469">
        <v>0</v>
      </c>
      <c r="I18469">
        <v>0</v>
      </c>
      <c r="J18469">
        <v>0</v>
      </c>
      <c r="L18469">
        <v>0</v>
      </c>
      <c r="N18469">
        <v>0</v>
      </c>
      <c r="P18469">
        <v>0</v>
      </c>
      <c r="Q18469">
        <v>0</v>
      </c>
      <c r="S18469">
        <v>0</v>
      </c>
    </row>
    <row r="18470" spans="1:19" x14ac:dyDescent="0.2">
      <c r="A18470" t="s">
        <v>38062</v>
      </c>
      <c r="B18470" t="s">
        <v>37849</v>
      </c>
      <c r="C18470" t="s">
        <v>36291</v>
      </c>
      <c r="D18470" t="s">
        <v>1002</v>
      </c>
      <c r="E18470" s="23">
        <v>44958</v>
      </c>
      <c r="F18470">
        <v>0</v>
      </c>
      <c r="G18470">
        <v>0</v>
      </c>
      <c r="I18470">
        <v>0</v>
      </c>
      <c r="J18470">
        <v>0</v>
      </c>
      <c r="L18470">
        <v>0</v>
      </c>
      <c r="N18470">
        <v>0</v>
      </c>
      <c r="P18470">
        <v>0</v>
      </c>
      <c r="Q18470">
        <v>0</v>
      </c>
      <c r="S18470">
        <v>0</v>
      </c>
    </row>
    <row r="18471" spans="1:19" x14ac:dyDescent="0.2">
      <c r="A18471" t="s">
        <v>38063</v>
      </c>
      <c r="B18471" t="s">
        <v>37850</v>
      </c>
      <c r="C18471" t="s">
        <v>357</v>
      </c>
      <c r="D18471" t="s">
        <v>1002</v>
      </c>
      <c r="E18471" s="23">
        <v>44958</v>
      </c>
      <c r="F18471">
        <v>0</v>
      </c>
      <c r="G18471">
        <v>0</v>
      </c>
      <c r="I18471">
        <v>0</v>
      </c>
      <c r="J18471">
        <v>0</v>
      </c>
      <c r="L18471">
        <v>0</v>
      </c>
      <c r="N18471">
        <v>0</v>
      </c>
      <c r="P18471">
        <v>0</v>
      </c>
      <c r="Q18471">
        <v>0</v>
      </c>
      <c r="S18471">
        <v>0</v>
      </c>
    </row>
    <row r="18472" spans="1:19" x14ac:dyDescent="0.2">
      <c r="A18472" t="s">
        <v>38064</v>
      </c>
      <c r="B18472" t="s">
        <v>37851</v>
      </c>
      <c r="C18472" t="s">
        <v>227</v>
      </c>
      <c r="D18472" t="s">
        <v>1002</v>
      </c>
      <c r="E18472" s="23">
        <v>44958</v>
      </c>
      <c r="F18472">
        <v>0</v>
      </c>
      <c r="G18472">
        <v>0</v>
      </c>
      <c r="I18472">
        <v>0</v>
      </c>
      <c r="J18472">
        <v>0</v>
      </c>
      <c r="L18472">
        <v>0</v>
      </c>
      <c r="N18472">
        <v>0</v>
      </c>
      <c r="P18472">
        <v>0</v>
      </c>
      <c r="Q18472">
        <v>0</v>
      </c>
      <c r="S18472">
        <v>0</v>
      </c>
    </row>
    <row r="18473" spans="1:19" x14ac:dyDescent="0.2">
      <c r="A18473" t="s">
        <v>38065</v>
      </c>
      <c r="B18473" t="s">
        <v>37852</v>
      </c>
      <c r="C18473" t="s">
        <v>203</v>
      </c>
      <c r="D18473" t="s">
        <v>1002</v>
      </c>
      <c r="E18473" s="23">
        <v>44958</v>
      </c>
      <c r="F18473">
        <v>0</v>
      </c>
      <c r="G18473">
        <v>0</v>
      </c>
      <c r="I18473">
        <v>0</v>
      </c>
      <c r="J18473">
        <v>0</v>
      </c>
      <c r="L18473">
        <v>0</v>
      </c>
      <c r="N18473">
        <v>0</v>
      </c>
      <c r="P18473">
        <v>0</v>
      </c>
      <c r="Q18473">
        <v>0</v>
      </c>
      <c r="S18473">
        <v>0</v>
      </c>
    </row>
    <row r="18474" spans="1:19" x14ac:dyDescent="0.2">
      <c r="A18474" t="s">
        <v>38066</v>
      </c>
      <c r="B18474" t="s">
        <v>37853</v>
      </c>
      <c r="C18474" t="s">
        <v>387</v>
      </c>
      <c r="D18474" t="s">
        <v>1002</v>
      </c>
      <c r="E18474" s="23">
        <v>44958</v>
      </c>
      <c r="F18474">
        <v>0</v>
      </c>
      <c r="G18474">
        <v>0</v>
      </c>
      <c r="I18474">
        <v>0</v>
      </c>
      <c r="J18474">
        <v>0</v>
      </c>
      <c r="L18474">
        <v>0</v>
      </c>
      <c r="N18474">
        <v>0</v>
      </c>
      <c r="P18474">
        <v>0</v>
      </c>
      <c r="Q18474">
        <v>0</v>
      </c>
      <c r="S18474">
        <v>0</v>
      </c>
    </row>
    <row r="18475" spans="1:19" x14ac:dyDescent="0.2">
      <c r="A18475" t="s">
        <v>38067</v>
      </c>
      <c r="B18475" t="s">
        <v>37854</v>
      </c>
      <c r="C18475" t="s">
        <v>223</v>
      </c>
      <c r="D18475" t="s">
        <v>1002</v>
      </c>
      <c r="E18475" s="23">
        <v>44958</v>
      </c>
      <c r="F18475">
        <v>0</v>
      </c>
      <c r="G18475">
        <v>0</v>
      </c>
      <c r="I18475">
        <v>0</v>
      </c>
      <c r="J18475">
        <v>0</v>
      </c>
      <c r="L18475">
        <v>0</v>
      </c>
      <c r="N18475">
        <v>0</v>
      </c>
      <c r="P18475">
        <v>0</v>
      </c>
      <c r="Q18475">
        <v>0</v>
      </c>
      <c r="S18475">
        <v>0</v>
      </c>
    </row>
    <row r="18476" spans="1:19" x14ac:dyDescent="0.2">
      <c r="A18476" t="s">
        <v>38068</v>
      </c>
      <c r="B18476" t="s">
        <v>37855</v>
      </c>
      <c r="C18476" t="s">
        <v>346</v>
      </c>
      <c r="D18476" t="s">
        <v>1002</v>
      </c>
      <c r="E18476" s="23">
        <v>44958</v>
      </c>
      <c r="F18476">
        <v>0</v>
      </c>
      <c r="G18476">
        <v>0</v>
      </c>
      <c r="I18476">
        <v>0</v>
      </c>
      <c r="J18476">
        <v>0</v>
      </c>
      <c r="L18476">
        <v>0</v>
      </c>
      <c r="N18476">
        <v>0</v>
      </c>
      <c r="P18476">
        <v>0</v>
      </c>
      <c r="Q18476">
        <v>0</v>
      </c>
      <c r="S18476">
        <v>0</v>
      </c>
    </row>
    <row r="18477" spans="1:19" x14ac:dyDescent="0.2">
      <c r="A18477" t="s">
        <v>38069</v>
      </c>
      <c r="B18477" t="s">
        <v>37856</v>
      </c>
      <c r="C18477" t="s">
        <v>36238</v>
      </c>
      <c r="D18477" t="s">
        <v>1002</v>
      </c>
      <c r="E18477" s="23">
        <v>44958</v>
      </c>
      <c r="F18477">
        <v>1.5</v>
      </c>
      <c r="G18477">
        <v>1.5</v>
      </c>
      <c r="I18477">
        <v>0</v>
      </c>
      <c r="J18477">
        <v>6</v>
      </c>
      <c r="L18477">
        <v>6</v>
      </c>
      <c r="N18477">
        <v>0</v>
      </c>
      <c r="P18477">
        <v>0</v>
      </c>
      <c r="Q18477">
        <v>0</v>
      </c>
      <c r="S18477">
        <v>0</v>
      </c>
    </row>
    <row r="18478" spans="1:19" x14ac:dyDescent="0.2">
      <c r="A18478" t="s">
        <v>38070</v>
      </c>
      <c r="B18478" t="s">
        <v>37857</v>
      </c>
      <c r="C18478" t="s">
        <v>207</v>
      </c>
      <c r="D18478" t="s">
        <v>1002</v>
      </c>
      <c r="E18478" s="23">
        <v>44958</v>
      </c>
      <c r="F18478">
        <v>6.5</v>
      </c>
      <c r="G18478">
        <v>6.5</v>
      </c>
      <c r="I18478">
        <v>15</v>
      </c>
      <c r="J18478">
        <v>35</v>
      </c>
      <c r="L18478">
        <v>35</v>
      </c>
      <c r="N18478">
        <v>14</v>
      </c>
      <c r="P18478">
        <v>0</v>
      </c>
      <c r="Q18478">
        <v>0</v>
      </c>
      <c r="S18478">
        <v>1</v>
      </c>
    </row>
    <row r="18479" spans="1:19" x14ac:dyDescent="0.2">
      <c r="A18479" t="s">
        <v>38071</v>
      </c>
      <c r="B18479" t="s">
        <v>37858</v>
      </c>
      <c r="C18479" t="s">
        <v>212</v>
      </c>
      <c r="D18479" t="s">
        <v>1002</v>
      </c>
      <c r="E18479" s="23">
        <v>44958</v>
      </c>
      <c r="F18479">
        <v>1</v>
      </c>
      <c r="G18479">
        <v>1.5</v>
      </c>
      <c r="I18479">
        <v>3</v>
      </c>
      <c r="J18479">
        <v>6</v>
      </c>
      <c r="L18479">
        <v>9</v>
      </c>
      <c r="N18479">
        <v>1</v>
      </c>
      <c r="P18479">
        <v>1</v>
      </c>
      <c r="Q18479">
        <v>3</v>
      </c>
      <c r="S18479">
        <v>2</v>
      </c>
    </row>
    <row r="18480" spans="1:19" x14ac:dyDescent="0.2">
      <c r="A18480" t="s">
        <v>38072</v>
      </c>
      <c r="B18480" t="s">
        <v>37859</v>
      </c>
      <c r="C18480" t="s">
        <v>963</v>
      </c>
      <c r="D18480" t="s">
        <v>1002</v>
      </c>
      <c r="E18480" s="23">
        <v>44958</v>
      </c>
      <c r="F18480">
        <v>0</v>
      </c>
      <c r="G18480">
        <v>0</v>
      </c>
      <c r="I18480">
        <v>0</v>
      </c>
      <c r="J18480">
        <v>0</v>
      </c>
      <c r="L18480">
        <v>0</v>
      </c>
      <c r="N18480">
        <v>0</v>
      </c>
      <c r="P18480">
        <v>0</v>
      </c>
      <c r="Q18480">
        <v>0</v>
      </c>
      <c r="S18480">
        <v>0</v>
      </c>
    </row>
    <row r="18481" spans="1:19" x14ac:dyDescent="0.2">
      <c r="A18481" t="s">
        <v>38073</v>
      </c>
      <c r="B18481" t="s">
        <v>37860</v>
      </c>
      <c r="C18481" t="s">
        <v>225</v>
      </c>
      <c r="D18481" t="s">
        <v>1002</v>
      </c>
      <c r="E18481" s="23">
        <v>44958</v>
      </c>
      <c r="F18481">
        <v>4</v>
      </c>
      <c r="G18481">
        <v>4</v>
      </c>
      <c r="I18481">
        <v>26</v>
      </c>
      <c r="J18481">
        <v>56</v>
      </c>
      <c r="L18481">
        <v>56</v>
      </c>
      <c r="N18481">
        <v>26</v>
      </c>
      <c r="P18481">
        <v>0</v>
      </c>
      <c r="Q18481">
        <v>1</v>
      </c>
      <c r="S18481">
        <v>0</v>
      </c>
    </row>
    <row r="18482" spans="1:19" x14ac:dyDescent="0.2">
      <c r="A18482" t="s">
        <v>38074</v>
      </c>
      <c r="B18482" t="s">
        <v>37861</v>
      </c>
      <c r="C18482" t="s">
        <v>901</v>
      </c>
      <c r="D18482" t="s">
        <v>1002</v>
      </c>
      <c r="E18482" s="23">
        <v>44958</v>
      </c>
      <c r="F18482">
        <v>6</v>
      </c>
      <c r="G18482">
        <v>6</v>
      </c>
      <c r="I18482">
        <v>13</v>
      </c>
      <c r="J18482">
        <v>32</v>
      </c>
      <c r="L18482">
        <v>32</v>
      </c>
      <c r="N18482">
        <v>12</v>
      </c>
      <c r="P18482">
        <v>3</v>
      </c>
      <c r="Q18482">
        <v>4</v>
      </c>
      <c r="S18482">
        <v>1</v>
      </c>
    </row>
    <row r="18483" spans="1:19" x14ac:dyDescent="0.2">
      <c r="A18483" t="s">
        <v>38075</v>
      </c>
      <c r="B18483" t="s">
        <v>37862</v>
      </c>
      <c r="C18483" t="s">
        <v>232</v>
      </c>
      <c r="D18483" t="s">
        <v>1002</v>
      </c>
      <c r="E18483" s="23">
        <v>44958</v>
      </c>
      <c r="F18483">
        <v>13.5</v>
      </c>
      <c r="G18483">
        <v>15.5</v>
      </c>
      <c r="I18483">
        <v>57</v>
      </c>
      <c r="J18483">
        <v>141</v>
      </c>
      <c r="L18483">
        <v>151</v>
      </c>
      <c r="N18483">
        <v>55</v>
      </c>
      <c r="P18483">
        <v>7</v>
      </c>
      <c r="Q18483">
        <v>11</v>
      </c>
      <c r="S18483">
        <v>2</v>
      </c>
    </row>
    <row r="18484" spans="1:19" x14ac:dyDescent="0.2">
      <c r="A18484" t="s">
        <v>38076</v>
      </c>
      <c r="B18484" t="s">
        <v>37863</v>
      </c>
      <c r="C18484" t="s">
        <v>317</v>
      </c>
      <c r="D18484" t="s">
        <v>1002</v>
      </c>
      <c r="E18484" s="23">
        <v>44958</v>
      </c>
      <c r="F18484">
        <v>3.5</v>
      </c>
      <c r="G18484">
        <v>6</v>
      </c>
      <c r="I18484">
        <v>9</v>
      </c>
      <c r="J18484">
        <v>18</v>
      </c>
      <c r="L18484">
        <v>33</v>
      </c>
      <c r="N18484">
        <v>9</v>
      </c>
      <c r="P18484">
        <v>0</v>
      </c>
      <c r="Q18484">
        <v>0</v>
      </c>
      <c r="S18484">
        <v>0</v>
      </c>
    </row>
    <row r="18485" spans="1:19" x14ac:dyDescent="0.2">
      <c r="A18485" t="s">
        <v>38077</v>
      </c>
      <c r="B18485" t="s">
        <v>37864</v>
      </c>
      <c r="C18485" t="s">
        <v>25330</v>
      </c>
      <c r="D18485" t="s">
        <v>1002</v>
      </c>
      <c r="E18485" s="23">
        <v>44958</v>
      </c>
      <c r="F18485">
        <v>0.5</v>
      </c>
      <c r="G18485">
        <v>0.5</v>
      </c>
      <c r="I18485">
        <v>0</v>
      </c>
      <c r="J18485">
        <v>2</v>
      </c>
      <c r="L18485">
        <v>2</v>
      </c>
      <c r="N18485">
        <v>0</v>
      </c>
      <c r="P18485">
        <v>0</v>
      </c>
      <c r="Q18485">
        <v>0</v>
      </c>
      <c r="S18485">
        <v>0</v>
      </c>
    </row>
    <row r="18486" spans="1:19" x14ac:dyDescent="0.2">
      <c r="A18486" t="s">
        <v>38078</v>
      </c>
      <c r="B18486" t="s">
        <v>37865</v>
      </c>
      <c r="C18486" t="s">
        <v>214</v>
      </c>
      <c r="D18486" t="s">
        <v>1002</v>
      </c>
      <c r="E18486" s="23">
        <v>44958</v>
      </c>
      <c r="F18486">
        <v>13.5</v>
      </c>
      <c r="G18486">
        <v>14</v>
      </c>
      <c r="I18486">
        <v>69</v>
      </c>
      <c r="J18486">
        <v>115</v>
      </c>
      <c r="L18486">
        <v>115</v>
      </c>
      <c r="N18486">
        <v>57</v>
      </c>
      <c r="P18486">
        <v>4</v>
      </c>
      <c r="Q18486">
        <v>11</v>
      </c>
      <c r="S18486">
        <v>12</v>
      </c>
    </row>
    <row r="18487" spans="1:19" x14ac:dyDescent="0.2">
      <c r="A18487" t="s">
        <v>38079</v>
      </c>
      <c r="B18487" t="s">
        <v>37866</v>
      </c>
      <c r="C18487" t="s">
        <v>903</v>
      </c>
      <c r="D18487" t="s">
        <v>1002</v>
      </c>
      <c r="E18487" s="23">
        <v>44958</v>
      </c>
      <c r="F18487">
        <v>6</v>
      </c>
      <c r="G18487">
        <v>6.5</v>
      </c>
      <c r="I18487">
        <v>12</v>
      </c>
      <c r="J18487">
        <v>30</v>
      </c>
      <c r="L18487">
        <v>31</v>
      </c>
      <c r="N18487">
        <v>11</v>
      </c>
      <c r="P18487">
        <v>1</v>
      </c>
      <c r="Q18487">
        <v>2</v>
      </c>
      <c r="S18487">
        <v>1</v>
      </c>
    </row>
    <row r="18488" spans="1:19" x14ac:dyDescent="0.2">
      <c r="A18488" t="s">
        <v>38080</v>
      </c>
      <c r="B18488" t="s">
        <v>37867</v>
      </c>
      <c r="C18488" t="s">
        <v>230</v>
      </c>
      <c r="D18488" t="s">
        <v>1002</v>
      </c>
      <c r="E18488" s="23">
        <v>44958</v>
      </c>
      <c r="F18488">
        <v>0</v>
      </c>
      <c r="G18488">
        <v>0</v>
      </c>
      <c r="I18488">
        <v>0</v>
      </c>
      <c r="J18488">
        <v>0</v>
      </c>
      <c r="L18488">
        <v>0</v>
      </c>
      <c r="N18488">
        <v>0</v>
      </c>
      <c r="P18488">
        <v>0</v>
      </c>
      <c r="Q18488">
        <v>0</v>
      </c>
      <c r="S18488">
        <v>0</v>
      </c>
    </row>
    <row r="18489" spans="1:19" x14ac:dyDescent="0.2">
      <c r="A18489" t="s">
        <v>38081</v>
      </c>
      <c r="B18489" t="s">
        <v>37868</v>
      </c>
      <c r="C18489" t="s">
        <v>234</v>
      </c>
      <c r="D18489" t="s">
        <v>1002</v>
      </c>
      <c r="E18489" s="23">
        <v>44958</v>
      </c>
      <c r="F18489">
        <v>0</v>
      </c>
      <c r="G18489">
        <v>0</v>
      </c>
      <c r="I18489">
        <v>0</v>
      </c>
      <c r="J18489">
        <v>0</v>
      </c>
      <c r="L18489">
        <v>0</v>
      </c>
      <c r="N18489">
        <v>0</v>
      </c>
      <c r="P18489">
        <v>0</v>
      </c>
      <c r="Q18489">
        <v>0</v>
      </c>
      <c r="S18489">
        <v>0</v>
      </c>
    </row>
    <row r="18490" spans="1:19" x14ac:dyDescent="0.2">
      <c r="A18490" t="s">
        <v>38082</v>
      </c>
      <c r="B18490" t="s">
        <v>37869</v>
      </c>
      <c r="C18490" t="s">
        <v>36332</v>
      </c>
      <c r="D18490" t="s">
        <v>1002</v>
      </c>
      <c r="E18490" s="23">
        <v>44958</v>
      </c>
      <c r="F18490">
        <v>2.5</v>
      </c>
      <c r="G18490">
        <v>3</v>
      </c>
      <c r="I18490">
        <v>22</v>
      </c>
      <c r="J18490">
        <v>29</v>
      </c>
      <c r="L18490">
        <v>33</v>
      </c>
      <c r="N18490">
        <v>22</v>
      </c>
      <c r="P18490">
        <v>0</v>
      </c>
      <c r="Q18490">
        <v>0</v>
      </c>
      <c r="S18490">
        <v>0</v>
      </c>
    </row>
    <row r="18491" spans="1:19" x14ac:dyDescent="0.2">
      <c r="A18491" t="s">
        <v>38083</v>
      </c>
      <c r="B18491" t="s">
        <v>37870</v>
      </c>
      <c r="C18491" t="s">
        <v>217</v>
      </c>
      <c r="D18491" t="s">
        <v>1002</v>
      </c>
      <c r="E18491" s="23">
        <v>44958</v>
      </c>
      <c r="F18491">
        <v>0</v>
      </c>
      <c r="G18491">
        <v>0</v>
      </c>
      <c r="I18491">
        <v>0</v>
      </c>
      <c r="J18491">
        <v>0</v>
      </c>
      <c r="L18491">
        <v>0</v>
      </c>
      <c r="N18491">
        <v>0</v>
      </c>
      <c r="P18491">
        <v>0</v>
      </c>
      <c r="Q18491">
        <v>0</v>
      </c>
      <c r="S18491">
        <v>0</v>
      </c>
    </row>
    <row r="18492" spans="1:19" x14ac:dyDescent="0.2">
      <c r="A18492" t="s">
        <v>38084</v>
      </c>
      <c r="B18492" t="s">
        <v>37871</v>
      </c>
      <c r="C18492" t="s">
        <v>342</v>
      </c>
      <c r="D18492" t="s">
        <v>1002</v>
      </c>
      <c r="E18492" s="23">
        <v>44958</v>
      </c>
      <c r="F18492">
        <v>1</v>
      </c>
      <c r="G18492">
        <v>3</v>
      </c>
      <c r="I18492">
        <v>8</v>
      </c>
      <c r="J18492">
        <v>11</v>
      </c>
      <c r="L18492">
        <v>33</v>
      </c>
      <c r="N18492">
        <v>8</v>
      </c>
      <c r="P18492">
        <v>0</v>
      </c>
      <c r="Q18492">
        <v>0</v>
      </c>
      <c r="S18492">
        <v>0</v>
      </c>
    </row>
    <row r="18493" spans="1:19" x14ac:dyDescent="0.2">
      <c r="A18493" t="s">
        <v>38085</v>
      </c>
      <c r="B18493" t="s">
        <v>37872</v>
      </c>
      <c r="C18493" t="s">
        <v>220</v>
      </c>
      <c r="D18493" t="s">
        <v>1002</v>
      </c>
      <c r="E18493" s="23">
        <v>44958</v>
      </c>
      <c r="F18493">
        <v>0</v>
      </c>
      <c r="G18493">
        <v>0</v>
      </c>
      <c r="I18493">
        <v>0</v>
      </c>
      <c r="J18493">
        <v>0</v>
      </c>
      <c r="L18493">
        <v>0</v>
      </c>
      <c r="N18493">
        <v>0</v>
      </c>
      <c r="P18493">
        <v>0</v>
      </c>
      <c r="Q18493">
        <v>0</v>
      </c>
      <c r="S18493">
        <v>0</v>
      </c>
    </row>
    <row r="18494" spans="1:19" x14ac:dyDescent="0.2">
      <c r="A18494" t="s">
        <v>38086</v>
      </c>
      <c r="B18494" t="s">
        <v>37873</v>
      </c>
      <c r="C18494" t="s">
        <v>36341</v>
      </c>
      <c r="D18494" t="s">
        <v>1000</v>
      </c>
      <c r="E18494" s="23">
        <v>44958</v>
      </c>
      <c r="F18494">
        <v>4</v>
      </c>
      <c r="G18494">
        <v>4</v>
      </c>
      <c r="I18494">
        <v>2</v>
      </c>
      <c r="J18494">
        <v>16</v>
      </c>
      <c r="L18494">
        <v>16</v>
      </c>
      <c r="N18494">
        <v>2</v>
      </c>
      <c r="P18494">
        <v>0</v>
      </c>
      <c r="Q18494">
        <v>0</v>
      </c>
      <c r="S18494">
        <v>0</v>
      </c>
    </row>
    <row r="18495" spans="1:19" x14ac:dyDescent="0.2">
      <c r="A18495" t="s">
        <v>38087</v>
      </c>
      <c r="B18495" t="s">
        <v>37874</v>
      </c>
      <c r="C18495" t="s">
        <v>36341</v>
      </c>
      <c r="D18495" t="s">
        <v>1002</v>
      </c>
      <c r="E18495" s="23">
        <v>44958</v>
      </c>
      <c r="F18495">
        <v>4</v>
      </c>
      <c r="G18495">
        <v>4</v>
      </c>
      <c r="I18495">
        <v>2</v>
      </c>
      <c r="J18495">
        <v>16</v>
      </c>
      <c r="L18495">
        <v>16</v>
      </c>
      <c r="N18495">
        <v>2</v>
      </c>
      <c r="P18495">
        <v>0</v>
      </c>
      <c r="Q18495">
        <v>0</v>
      </c>
      <c r="S18495">
        <v>0</v>
      </c>
    </row>
    <row r="18496" spans="1:19" x14ac:dyDescent="0.2">
      <c r="A18496" t="s">
        <v>38088</v>
      </c>
      <c r="B18496" t="s">
        <v>37875</v>
      </c>
      <c r="C18496" t="s">
        <v>242</v>
      </c>
      <c r="D18496" t="s">
        <v>1000</v>
      </c>
      <c r="E18496" s="23">
        <v>44958</v>
      </c>
      <c r="F18496">
        <v>0</v>
      </c>
      <c r="G18496">
        <v>0</v>
      </c>
      <c r="I18496">
        <v>0</v>
      </c>
      <c r="J18496">
        <v>0</v>
      </c>
      <c r="L18496">
        <v>0</v>
      </c>
      <c r="N18496">
        <v>0</v>
      </c>
      <c r="P18496">
        <v>0</v>
      </c>
      <c r="Q18496">
        <v>0</v>
      </c>
      <c r="S18496">
        <v>0</v>
      </c>
    </row>
    <row r="18497" spans="1:19" x14ac:dyDescent="0.2">
      <c r="A18497" t="s">
        <v>38089</v>
      </c>
      <c r="B18497" t="s">
        <v>37876</v>
      </c>
      <c r="C18497" t="s">
        <v>242</v>
      </c>
      <c r="D18497" t="s">
        <v>1002</v>
      </c>
      <c r="E18497" s="23">
        <v>44958</v>
      </c>
      <c r="F18497">
        <v>0</v>
      </c>
      <c r="G18497">
        <v>0</v>
      </c>
      <c r="I18497">
        <v>0</v>
      </c>
      <c r="J18497">
        <v>0</v>
      </c>
      <c r="L18497">
        <v>0</v>
      </c>
      <c r="N18497">
        <v>0</v>
      </c>
      <c r="P18497">
        <v>0</v>
      </c>
      <c r="Q18497">
        <v>0</v>
      </c>
      <c r="S18497">
        <v>0</v>
      </c>
    </row>
    <row r="18498" spans="1:19" x14ac:dyDescent="0.2">
      <c r="A18498" t="s">
        <v>38090</v>
      </c>
      <c r="B18498" t="s">
        <v>37877</v>
      </c>
      <c r="C18498" t="s">
        <v>2724</v>
      </c>
      <c r="D18498" t="s">
        <v>1000</v>
      </c>
      <c r="E18498" s="23">
        <v>44958</v>
      </c>
      <c r="F18498">
        <v>3.5</v>
      </c>
      <c r="G18498">
        <v>4</v>
      </c>
      <c r="I18498">
        <v>10</v>
      </c>
      <c r="J18498">
        <v>20</v>
      </c>
      <c r="L18498">
        <v>21</v>
      </c>
      <c r="N18498">
        <v>10</v>
      </c>
      <c r="P18498">
        <v>3</v>
      </c>
      <c r="Q18498">
        <v>5</v>
      </c>
      <c r="S18498">
        <v>0</v>
      </c>
    </row>
    <row r="18499" spans="1:19" x14ac:dyDescent="0.2">
      <c r="A18499" t="s">
        <v>38091</v>
      </c>
      <c r="B18499" t="s">
        <v>37878</v>
      </c>
      <c r="C18499" t="s">
        <v>2724</v>
      </c>
      <c r="D18499" t="s">
        <v>1001</v>
      </c>
      <c r="E18499" s="23">
        <v>44958</v>
      </c>
      <c r="F18499">
        <v>0</v>
      </c>
      <c r="G18499">
        <v>0</v>
      </c>
      <c r="I18499">
        <v>0</v>
      </c>
      <c r="J18499">
        <v>0</v>
      </c>
      <c r="L18499">
        <v>0</v>
      </c>
      <c r="N18499">
        <v>0</v>
      </c>
      <c r="P18499">
        <v>0</v>
      </c>
      <c r="Q18499">
        <v>0</v>
      </c>
      <c r="S18499">
        <v>0</v>
      </c>
    </row>
    <row r="18500" spans="1:19" x14ac:dyDescent="0.2">
      <c r="A18500" t="s">
        <v>38092</v>
      </c>
      <c r="B18500" t="s">
        <v>37879</v>
      </c>
      <c r="C18500" t="s">
        <v>2724</v>
      </c>
      <c r="D18500" t="s">
        <v>1002</v>
      </c>
      <c r="E18500" s="23">
        <v>44958</v>
      </c>
      <c r="F18500">
        <v>3.5</v>
      </c>
      <c r="G18500">
        <v>4</v>
      </c>
      <c r="I18500">
        <v>10</v>
      </c>
      <c r="J18500">
        <v>20</v>
      </c>
      <c r="L18500">
        <v>21</v>
      </c>
      <c r="N18500">
        <v>10</v>
      </c>
      <c r="P18500">
        <v>3</v>
      </c>
      <c r="Q18500">
        <v>5</v>
      </c>
      <c r="S18500">
        <v>0</v>
      </c>
    </row>
    <row r="18501" spans="1:19" x14ac:dyDescent="0.2">
      <c r="A18501" t="s">
        <v>38093</v>
      </c>
      <c r="B18501" t="s">
        <v>37880</v>
      </c>
      <c r="C18501" t="s">
        <v>237</v>
      </c>
      <c r="D18501" t="s">
        <v>1000</v>
      </c>
      <c r="E18501" s="23">
        <v>44958</v>
      </c>
      <c r="F18501">
        <v>7</v>
      </c>
      <c r="G18501">
        <v>8</v>
      </c>
      <c r="I18501">
        <v>32</v>
      </c>
      <c r="J18501">
        <v>42</v>
      </c>
      <c r="L18501">
        <v>46</v>
      </c>
      <c r="N18501">
        <v>22</v>
      </c>
      <c r="P18501">
        <v>2</v>
      </c>
      <c r="Q18501">
        <v>5</v>
      </c>
      <c r="S18501">
        <v>10</v>
      </c>
    </row>
    <row r="18502" spans="1:19" x14ac:dyDescent="0.2">
      <c r="A18502" t="s">
        <v>38094</v>
      </c>
      <c r="B18502" t="s">
        <v>37881</v>
      </c>
      <c r="C18502" t="s">
        <v>237</v>
      </c>
      <c r="D18502" t="s">
        <v>1002</v>
      </c>
      <c r="E18502" s="23">
        <v>44958</v>
      </c>
      <c r="F18502">
        <v>7</v>
      </c>
      <c r="G18502">
        <v>8</v>
      </c>
      <c r="I18502">
        <v>32</v>
      </c>
      <c r="J18502">
        <v>42</v>
      </c>
      <c r="L18502">
        <v>46</v>
      </c>
      <c r="N18502">
        <v>22</v>
      </c>
      <c r="P18502">
        <v>2</v>
      </c>
      <c r="Q18502">
        <v>5</v>
      </c>
      <c r="S18502">
        <v>10</v>
      </c>
    </row>
    <row r="18503" spans="1:19" x14ac:dyDescent="0.2">
      <c r="A18503" t="s">
        <v>38095</v>
      </c>
      <c r="B18503" t="s">
        <v>37882</v>
      </c>
      <c r="C18503" t="s">
        <v>238</v>
      </c>
      <c r="D18503" t="s">
        <v>1000</v>
      </c>
      <c r="E18503" s="23">
        <v>44958</v>
      </c>
      <c r="F18503">
        <v>2</v>
      </c>
      <c r="G18503">
        <v>4</v>
      </c>
      <c r="I18503">
        <v>9</v>
      </c>
      <c r="J18503">
        <v>10</v>
      </c>
      <c r="L18503">
        <v>20</v>
      </c>
      <c r="N18503">
        <v>7</v>
      </c>
      <c r="P18503">
        <v>1</v>
      </c>
      <c r="Q18503">
        <v>2</v>
      </c>
      <c r="S18503">
        <v>2</v>
      </c>
    </row>
    <row r="18504" spans="1:19" x14ac:dyDescent="0.2">
      <c r="A18504" t="s">
        <v>38096</v>
      </c>
      <c r="B18504" t="s">
        <v>37883</v>
      </c>
      <c r="C18504" t="s">
        <v>238</v>
      </c>
      <c r="D18504" t="s">
        <v>1002</v>
      </c>
      <c r="E18504" s="23">
        <v>44958</v>
      </c>
      <c r="F18504">
        <v>2</v>
      </c>
      <c r="G18504">
        <v>4</v>
      </c>
      <c r="I18504">
        <v>9</v>
      </c>
      <c r="J18504">
        <v>10</v>
      </c>
      <c r="L18504">
        <v>20</v>
      </c>
      <c r="N18504">
        <v>7</v>
      </c>
      <c r="P18504">
        <v>1</v>
      </c>
      <c r="Q18504">
        <v>2</v>
      </c>
      <c r="S18504">
        <v>2</v>
      </c>
    </row>
    <row r="18505" spans="1:19" x14ac:dyDescent="0.2">
      <c r="A18505" t="s">
        <v>38097</v>
      </c>
      <c r="B18505" t="s">
        <v>37884</v>
      </c>
      <c r="C18505" t="s">
        <v>239</v>
      </c>
      <c r="D18505" t="s">
        <v>1000</v>
      </c>
      <c r="E18505" s="23">
        <v>44958</v>
      </c>
      <c r="F18505">
        <v>0</v>
      </c>
      <c r="G18505">
        <v>0</v>
      </c>
      <c r="I18505">
        <v>0</v>
      </c>
      <c r="J18505">
        <v>0</v>
      </c>
      <c r="L18505">
        <v>0</v>
      </c>
      <c r="N18505">
        <v>0</v>
      </c>
      <c r="P18505">
        <v>0</v>
      </c>
      <c r="Q18505">
        <v>0</v>
      </c>
      <c r="S18505">
        <v>0</v>
      </c>
    </row>
    <row r="18506" spans="1:19" x14ac:dyDescent="0.2">
      <c r="A18506" t="s">
        <v>38098</v>
      </c>
      <c r="B18506" t="s">
        <v>37885</v>
      </c>
      <c r="C18506" t="s">
        <v>239</v>
      </c>
      <c r="D18506" t="s">
        <v>1002</v>
      </c>
      <c r="E18506" s="23">
        <v>44958</v>
      </c>
      <c r="F18506">
        <v>0</v>
      </c>
      <c r="G18506">
        <v>0</v>
      </c>
      <c r="I18506">
        <v>0</v>
      </c>
      <c r="J18506">
        <v>0</v>
      </c>
      <c r="L18506">
        <v>0</v>
      </c>
      <c r="N18506">
        <v>0</v>
      </c>
      <c r="P18506">
        <v>0</v>
      </c>
      <c r="Q18506">
        <v>0</v>
      </c>
      <c r="S18506">
        <v>0</v>
      </c>
    </row>
    <row r="18507" spans="1:19" x14ac:dyDescent="0.2">
      <c r="A18507" t="s">
        <v>38099</v>
      </c>
      <c r="B18507" t="s">
        <v>37886</v>
      </c>
      <c r="C18507" t="s">
        <v>1988</v>
      </c>
      <c r="D18507" t="s">
        <v>1000</v>
      </c>
      <c r="E18507" s="23">
        <v>44958</v>
      </c>
      <c r="F18507">
        <v>3.5</v>
      </c>
      <c r="G18507">
        <v>3.5</v>
      </c>
      <c r="I18507">
        <v>8</v>
      </c>
      <c r="J18507">
        <v>18</v>
      </c>
      <c r="L18507">
        <v>18</v>
      </c>
      <c r="N18507">
        <v>7</v>
      </c>
      <c r="P18507">
        <v>1</v>
      </c>
      <c r="Q18507">
        <v>1</v>
      </c>
      <c r="S18507">
        <v>1</v>
      </c>
    </row>
    <row r="18508" spans="1:19" x14ac:dyDescent="0.2">
      <c r="A18508" t="s">
        <v>38100</v>
      </c>
      <c r="B18508" t="s">
        <v>37887</v>
      </c>
      <c r="C18508" t="s">
        <v>1988</v>
      </c>
      <c r="D18508" t="s">
        <v>1001</v>
      </c>
      <c r="E18508" s="23">
        <v>44958</v>
      </c>
      <c r="F18508">
        <v>0</v>
      </c>
      <c r="G18508">
        <v>0</v>
      </c>
      <c r="I18508">
        <v>0</v>
      </c>
      <c r="J18508">
        <v>0</v>
      </c>
      <c r="L18508">
        <v>0</v>
      </c>
      <c r="N18508">
        <v>0</v>
      </c>
      <c r="P18508">
        <v>0</v>
      </c>
      <c r="Q18508">
        <v>0</v>
      </c>
      <c r="S18508">
        <v>0</v>
      </c>
    </row>
    <row r="18509" spans="1:19" x14ac:dyDescent="0.2">
      <c r="A18509" t="s">
        <v>38101</v>
      </c>
      <c r="B18509" t="s">
        <v>37888</v>
      </c>
      <c r="C18509" t="s">
        <v>1988</v>
      </c>
      <c r="D18509" t="s">
        <v>1002</v>
      </c>
      <c r="E18509" s="23">
        <v>44958</v>
      </c>
      <c r="F18509">
        <v>3.5</v>
      </c>
      <c r="G18509">
        <v>3.5</v>
      </c>
      <c r="I18509">
        <v>8</v>
      </c>
      <c r="J18509">
        <v>18</v>
      </c>
      <c r="L18509">
        <v>18</v>
      </c>
      <c r="N18509">
        <v>7</v>
      </c>
      <c r="P18509">
        <v>1</v>
      </c>
      <c r="Q18509">
        <v>1</v>
      </c>
      <c r="S18509">
        <v>1</v>
      </c>
    </row>
    <row r="18510" spans="1:19" x14ac:dyDescent="0.2">
      <c r="A18510" t="s">
        <v>38102</v>
      </c>
      <c r="B18510" t="s">
        <v>37889</v>
      </c>
      <c r="C18510" t="s">
        <v>36374</v>
      </c>
      <c r="D18510" t="s">
        <v>1000</v>
      </c>
      <c r="E18510" s="23">
        <v>44958</v>
      </c>
      <c r="F18510">
        <v>3.5</v>
      </c>
      <c r="G18510">
        <v>3.5</v>
      </c>
      <c r="I18510">
        <v>5</v>
      </c>
      <c r="J18510">
        <v>18</v>
      </c>
      <c r="L18510">
        <v>18</v>
      </c>
      <c r="N18510">
        <v>4</v>
      </c>
      <c r="P18510">
        <v>0</v>
      </c>
      <c r="Q18510">
        <v>0</v>
      </c>
      <c r="S18510">
        <v>1</v>
      </c>
    </row>
    <row r="18511" spans="1:19" x14ac:dyDescent="0.2">
      <c r="A18511" t="s">
        <v>38103</v>
      </c>
      <c r="B18511" t="s">
        <v>37890</v>
      </c>
      <c r="C18511" t="s">
        <v>36374</v>
      </c>
      <c r="D18511" t="s">
        <v>1002</v>
      </c>
      <c r="E18511" s="23">
        <v>44958</v>
      </c>
      <c r="F18511">
        <v>3.5</v>
      </c>
      <c r="G18511">
        <v>3.5</v>
      </c>
      <c r="I18511">
        <v>5</v>
      </c>
      <c r="J18511">
        <v>18</v>
      </c>
      <c r="L18511">
        <v>18</v>
      </c>
      <c r="N18511">
        <v>4</v>
      </c>
      <c r="P18511">
        <v>0</v>
      </c>
      <c r="Q18511">
        <v>0</v>
      </c>
      <c r="S18511">
        <v>1</v>
      </c>
    </row>
    <row r="18512" spans="1:19" x14ac:dyDescent="0.2">
      <c r="A18512" t="s">
        <v>38104</v>
      </c>
      <c r="B18512" t="s">
        <v>37891</v>
      </c>
      <c r="C18512" t="s">
        <v>966</v>
      </c>
      <c r="D18512" t="s">
        <v>1000</v>
      </c>
      <c r="E18512" s="23">
        <v>44958</v>
      </c>
      <c r="F18512">
        <v>0</v>
      </c>
      <c r="G18512">
        <v>0</v>
      </c>
      <c r="I18512">
        <v>0</v>
      </c>
      <c r="J18512">
        <v>0</v>
      </c>
      <c r="L18512">
        <v>0</v>
      </c>
      <c r="N18512">
        <v>0</v>
      </c>
      <c r="P18512">
        <v>0</v>
      </c>
      <c r="Q18512">
        <v>0</v>
      </c>
      <c r="S18512">
        <v>0</v>
      </c>
    </row>
    <row r="18513" spans="1:19" x14ac:dyDescent="0.2">
      <c r="A18513" t="s">
        <v>38105</v>
      </c>
      <c r="B18513" t="s">
        <v>37892</v>
      </c>
      <c r="C18513" t="s">
        <v>966</v>
      </c>
      <c r="D18513" t="s">
        <v>1002</v>
      </c>
      <c r="E18513" s="23">
        <v>44958</v>
      </c>
      <c r="F18513">
        <v>0</v>
      </c>
      <c r="G18513">
        <v>0</v>
      </c>
      <c r="I18513">
        <v>0</v>
      </c>
      <c r="J18513">
        <v>0</v>
      </c>
      <c r="L18513">
        <v>0</v>
      </c>
      <c r="N18513">
        <v>0</v>
      </c>
      <c r="P18513">
        <v>0</v>
      </c>
      <c r="Q18513">
        <v>0</v>
      </c>
      <c r="S18513">
        <v>0</v>
      </c>
    </row>
    <row r="18514" spans="1:19" x14ac:dyDescent="0.2">
      <c r="A18514" t="s">
        <v>38106</v>
      </c>
      <c r="B18514" t="s">
        <v>37893</v>
      </c>
      <c r="C18514" t="s">
        <v>240</v>
      </c>
      <c r="D18514" t="s">
        <v>1000</v>
      </c>
      <c r="E18514" s="23">
        <v>44958</v>
      </c>
      <c r="F18514">
        <v>8</v>
      </c>
      <c r="G18514">
        <v>10</v>
      </c>
      <c r="I18514">
        <v>18</v>
      </c>
      <c r="J18514">
        <v>43</v>
      </c>
      <c r="L18514">
        <v>55</v>
      </c>
      <c r="N18514">
        <v>16</v>
      </c>
      <c r="P18514">
        <v>1</v>
      </c>
      <c r="Q18514">
        <v>3</v>
      </c>
      <c r="S18514">
        <v>2</v>
      </c>
    </row>
    <row r="18515" spans="1:19" x14ac:dyDescent="0.2">
      <c r="A18515" t="s">
        <v>38107</v>
      </c>
      <c r="B18515" t="s">
        <v>37894</v>
      </c>
      <c r="C18515" t="s">
        <v>240</v>
      </c>
      <c r="D18515" t="s">
        <v>1002</v>
      </c>
      <c r="E18515" s="23">
        <v>44958</v>
      </c>
      <c r="F18515">
        <v>8</v>
      </c>
      <c r="G18515">
        <v>10</v>
      </c>
      <c r="I18515">
        <v>18</v>
      </c>
      <c r="J18515">
        <v>43</v>
      </c>
      <c r="L18515">
        <v>55</v>
      </c>
      <c r="N18515">
        <v>16</v>
      </c>
      <c r="P18515">
        <v>1</v>
      </c>
      <c r="Q18515">
        <v>3</v>
      </c>
      <c r="S18515">
        <v>2</v>
      </c>
    </row>
    <row r="18516" spans="1:19" x14ac:dyDescent="0.2">
      <c r="A18516" t="s">
        <v>38108</v>
      </c>
      <c r="B18516" t="s">
        <v>37895</v>
      </c>
      <c r="C18516" t="s">
        <v>241</v>
      </c>
      <c r="D18516" t="s">
        <v>1000</v>
      </c>
      <c r="E18516" s="23">
        <v>44958</v>
      </c>
      <c r="F18516">
        <v>34.5</v>
      </c>
      <c r="G18516">
        <v>35</v>
      </c>
      <c r="I18516">
        <v>186</v>
      </c>
      <c r="J18516">
        <v>385</v>
      </c>
      <c r="L18516">
        <v>391</v>
      </c>
      <c r="N18516">
        <v>181</v>
      </c>
      <c r="P18516">
        <v>8</v>
      </c>
      <c r="Q18516">
        <v>16</v>
      </c>
      <c r="S18516">
        <v>5</v>
      </c>
    </row>
    <row r="18517" spans="1:19" x14ac:dyDescent="0.2">
      <c r="A18517" t="s">
        <v>38109</v>
      </c>
      <c r="B18517" t="s">
        <v>37896</v>
      </c>
      <c r="C18517" t="s">
        <v>241</v>
      </c>
      <c r="D18517" t="s">
        <v>1002</v>
      </c>
      <c r="E18517" s="23">
        <v>44958</v>
      </c>
      <c r="F18517">
        <v>34.5</v>
      </c>
      <c r="G18517">
        <v>35</v>
      </c>
      <c r="I18517">
        <v>186</v>
      </c>
      <c r="J18517">
        <v>385</v>
      </c>
      <c r="L18517">
        <v>391</v>
      </c>
      <c r="N18517">
        <v>181</v>
      </c>
      <c r="P18517">
        <v>8</v>
      </c>
      <c r="Q18517">
        <v>16</v>
      </c>
      <c r="S18517">
        <v>5</v>
      </c>
    </row>
    <row r="18518" spans="1:19" x14ac:dyDescent="0.2">
      <c r="A18518" t="s">
        <v>38110</v>
      </c>
      <c r="B18518" t="s">
        <v>37897</v>
      </c>
      <c r="C18518" t="s">
        <v>318</v>
      </c>
      <c r="D18518" t="s">
        <v>1000</v>
      </c>
      <c r="E18518" s="23">
        <v>44958</v>
      </c>
      <c r="F18518">
        <v>3</v>
      </c>
      <c r="G18518">
        <v>4</v>
      </c>
      <c r="I18518">
        <v>9</v>
      </c>
      <c r="J18518">
        <v>16</v>
      </c>
      <c r="L18518">
        <v>22</v>
      </c>
      <c r="N18518">
        <v>8</v>
      </c>
      <c r="P18518">
        <v>0</v>
      </c>
      <c r="Q18518">
        <v>0</v>
      </c>
      <c r="S18518">
        <v>1</v>
      </c>
    </row>
    <row r="18519" spans="1:19" x14ac:dyDescent="0.2">
      <c r="A18519" t="s">
        <v>38111</v>
      </c>
      <c r="B18519" t="s">
        <v>37898</v>
      </c>
      <c r="C18519" t="s">
        <v>318</v>
      </c>
      <c r="D18519" t="s">
        <v>1002</v>
      </c>
      <c r="E18519" s="23">
        <v>44958</v>
      </c>
      <c r="F18519">
        <v>3</v>
      </c>
      <c r="G18519">
        <v>4</v>
      </c>
      <c r="I18519">
        <v>9</v>
      </c>
      <c r="J18519">
        <v>16</v>
      </c>
      <c r="L18519">
        <v>22</v>
      </c>
      <c r="N18519">
        <v>8</v>
      </c>
      <c r="P18519">
        <v>0</v>
      </c>
      <c r="Q18519">
        <v>0</v>
      </c>
      <c r="S18519">
        <v>1</v>
      </c>
    </row>
    <row r="18520" spans="1:19" x14ac:dyDescent="0.2">
      <c r="A18520" t="s">
        <v>38112</v>
      </c>
      <c r="B18520" t="s">
        <v>37899</v>
      </c>
      <c r="C18520" t="s">
        <v>896</v>
      </c>
      <c r="D18520" t="s">
        <v>1000</v>
      </c>
      <c r="E18520" s="23">
        <v>44958</v>
      </c>
      <c r="F18520">
        <v>69</v>
      </c>
      <c r="G18520">
        <v>76</v>
      </c>
      <c r="I18520">
        <v>279</v>
      </c>
      <c r="J18520">
        <v>568</v>
      </c>
      <c r="L18520">
        <v>607</v>
      </c>
      <c r="N18520">
        <v>257</v>
      </c>
      <c r="O18520" t="s">
        <v>904</v>
      </c>
      <c r="P18520">
        <v>16</v>
      </c>
      <c r="Q18520">
        <v>32</v>
      </c>
      <c r="S18520">
        <v>22</v>
      </c>
    </row>
    <row r="18521" spans="1:19" x14ac:dyDescent="0.2">
      <c r="A18521" t="s">
        <v>38113</v>
      </c>
      <c r="B18521" t="s">
        <v>37900</v>
      </c>
      <c r="C18521" t="s">
        <v>899</v>
      </c>
      <c r="D18521" t="s">
        <v>1001</v>
      </c>
      <c r="E18521" s="23">
        <v>44958</v>
      </c>
      <c r="F18521">
        <v>0</v>
      </c>
      <c r="G18521">
        <v>0</v>
      </c>
      <c r="I18521">
        <v>0</v>
      </c>
      <c r="J18521">
        <v>0</v>
      </c>
      <c r="L18521">
        <v>0</v>
      </c>
      <c r="N18521">
        <v>0</v>
      </c>
      <c r="O18521" t="s">
        <v>904</v>
      </c>
      <c r="P18521">
        <v>0</v>
      </c>
      <c r="Q18521">
        <v>0</v>
      </c>
      <c r="S18521">
        <v>0</v>
      </c>
    </row>
    <row r="18522" spans="1:19" x14ac:dyDescent="0.2">
      <c r="A18522" t="s">
        <v>38114</v>
      </c>
      <c r="B18522" t="s">
        <v>37901</v>
      </c>
      <c r="C18522" t="s">
        <v>1237</v>
      </c>
      <c r="D18522" t="s">
        <v>1000</v>
      </c>
      <c r="E18522" s="23">
        <v>44958</v>
      </c>
      <c r="F18522">
        <v>18.5</v>
      </c>
      <c r="G18522">
        <v>21</v>
      </c>
      <c r="H18522">
        <v>201</v>
      </c>
      <c r="I18522">
        <v>41</v>
      </c>
      <c r="J18522">
        <v>99</v>
      </c>
      <c r="L18522">
        <v>112</v>
      </c>
      <c r="N18522">
        <v>37</v>
      </c>
      <c r="P18522">
        <v>5</v>
      </c>
      <c r="Q18522">
        <v>9</v>
      </c>
      <c r="S18522">
        <v>4</v>
      </c>
    </row>
    <row r="18523" spans="1:19" x14ac:dyDescent="0.2">
      <c r="A18523" t="s">
        <v>38115</v>
      </c>
      <c r="B18523" t="s">
        <v>37902</v>
      </c>
      <c r="C18523" t="s">
        <v>1237</v>
      </c>
      <c r="D18523" t="s">
        <v>1001</v>
      </c>
      <c r="E18523" s="23">
        <v>44958</v>
      </c>
      <c r="F18523">
        <v>0</v>
      </c>
      <c r="G18523">
        <v>0</v>
      </c>
      <c r="I18523">
        <v>0</v>
      </c>
      <c r="J18523">
        <v>0</v>
      </c>
      <c r="L18523">
        <v>0</v>
      </c>
      <c r="N18523">
        <v>0</v>
      </c>
      <c r="P18523">
        <v>0</v>
      </c>
      <c r="Q18523">
        <v>0</v>
      </c>
      <c r="S18523">
        <v>0</v>
      </c>
    </row>
    <row r="18524" spans="1:19" x14ac:dyDescent="0.2">
      <c r="A18524" t="s">
        <v>38116</v>
      </c>
      <c r="B18524" t="s">
        <v>37903</v>
      </c>
      <c r="C18524" t="s">
        <v>1237</v>
      </c>
      <c r="D18524" t="s">
        <v>1002</v>
      </c>
      <c r="E18524" s="23">
        <v>44958</v>
      </c>
      <c r="F18524">
        <v>18.5</v>
      </c>
      <c r="G18524">
        <v>21</v>
      </c>
      <c r="I18524">
        <v>41</v>
      </c>
      <c r="J18524">
        <v>99</v>
      </c>
      <c r="L18524">
        <v>112</v>
      </c>
      <c r="N18524">
        <v>37</v>
      </c>
      <c r="P18524">
        <v>5</v>
      </c>
      <c r="Q18524">
        <v>9</v>
      </c>
      <c r="S18524">
        <v>4</v>
      </c>
    </row>
    <row r="18525" spans="1:19" x14ac:dyDescent="0.2">
      <c r="A18525" t="s">
        <v>38117</v>
      </c>
      <c r="B18525" t="s">
        <v>37904</v>
      </c>
      <c r="C18525" t="s">
        <v>235</v>
      </c>
      <c r="D18525" t="s">
        <v>1002</v>
      </c>
      <c r="E18525" s="23">
        <v>44958</v>
      </c>
      <c r="F18525">
        <v>69</v>
      </c>
      <c r="G18525">
        <v>76</v>
      </c>
      <c r="I18525">
        <v>279</v>
      </c>
      <c r="J18525">
        <v>568</v>
      </c>
      <c r="L18525">
        <v>607</v>
      </c>
      <c r="N18525">
        <v>257</v>
      </c>
      <c r="P18525">
        <v>16</v>
      </c>
      <c r="Q18525">
        <v>32</v>
      </c>
      <c r="S18525">
        <v>22</v>
      </c>
    </row>
    <row r="18526" spans="1:19" x14ac:dyDescent="0.2">
      <c r="A18526" t="s">
        <v>38118</v>
      </c>
      <c r="B18526" t="s">
        <v>38331</v>
      </c>
      <c r="C18526" t="s">
        <v>35967</v>
      </c>
      <c r="D18526" t="s">
        <v>1000</v>
      </c>
      <c r="E18526" s="23">
        <v>44986</v>
      </c>
      <c r="F18526">
        <v>0.5</v>
      </c>
      <c r="G18526">
        <v>0.5</v>
      </c>
      <c r="I18526">
        <v>0</v>
      </c>
      <c r="J18526">
        <v>2</v>
      </c>
      <c r="L18526">
        <v>2</v>
      </c>
      <c r="N18526">
        <v>0</v>
      </c>
      <c r="P18526">
        <v>0</v>
      </c>
      <c r="Q18526">
        <v>0</v>
      </c>
      <c r="S18526">
        <v>0</v>
      </c>
    </row>
    <row r="18527" spans="1:19" x14ac:dyDescent="0.2">
      <c r="A18527" t="s">
        <v>38119</v>
      </c>
      <c r="B18527" t="s">
        <v>38332</v>
      </c>
      <c r="C18527" t="s">
        <v>35970</v>
      </c>
      <c r="D18527" t="s">
        <v>1000</v>
      </c>
      <c r="E18527" s="23">
        <v>44986</v>
      </c>
      <c r="F18527">
        <v>1.5</v>
      </c>
      <c r="G18527">
        <v>1.5</v>
      </c>
      <c r="I18527">
        <v>0</v>
      </c>
      <c r="J18527">
        <v>6</v>
      </c>
      <c r="L18527">
        <v>6</v>
      </c>
      <c r="N18527">
        <v>0</v>
      </c>
      <c r="P18527">
        <v>0</v>
      </c>
      <c r="Q18527">
        <v>0</v>
      </c>
      <c r="S18527">
        <v>0</v>
      </c>
    </row>
    <row r="18528" spans="1:19" x14ac:dyDescent="0.2">
      <c r="A18528" t="s">
        <v>38120</v>
      </c>
      <c r="B18528" t="s">
        <v>38333</v>
      </c>
      <c r="C18528" t="s">
        <v>35973</v>
      </c>
      <c r="D18528" t="s">
        <v>1000</v>
      </c>
      <c r="E18528" s="23">
        <v>44986</v>
      </c>
      <c r="F18528">
        <v>1</v>
      </c>
      <c r="G18528">
        <v>1</v>
      </c>
      <c r="I18528">
        <v>2</v>
      </c>
      <c r="J18528">
        <v>4</v>
      </c>
      <c r="L18528">
        <v>4</v>
      </c>
      <c r="N18528">
        <v>2</v>
      </c>
      <c r="P18528">
        <v>0</v>
      </c>
      <c r="Q18528">
        <v>0</v>
      </c>
      <c r="S18528">
        <v>0</v>
      </c>
    </row>
    <row r="18529" spans="1:19" x14ac:dyDescent="0.2">
      <c r="A18529" t="s">
        <v>38121</v>
      </c>
      <c r="B18529" t="s">
        <v>38334</v>
      </c>
      <c r="C18529" t="s">
        <v>35976</v>
      </c>
      <c r="D18529" t="s">
        <v>1000</v>
      </c>
      <c r="E18529" s="23">
        <v>44986</v>
      </c>
      <c r="F18529">
        <v>0.5</v>
      </c>
      <c r="G18529">
        <v>0.5</v>
      </c>
      <c r="I18529">
        <v>0</v>
      </c>
      <c r="J18529">
        <v>2</v>
      </c>
      <c r="L18529">
        <v>2</v>
      </c>
      <c r="N18529">
        <v>0</v>
      </c>
      <c r="P18529">
        <v>0</v>
      </c>
      <c r="Q18529">
        <v>0</v>
      </c>
      <c r="S18529">
        <v>0</v>
      </c>
    </row>
    <row r="18530" spans="1:19" x14ac:dyDescent="0.2">
      <c r="A18530" t="s">
        <v>38122</v>
      </c>
      <c r="B18530" t="s">
        <v>38335</v>
      </c>
      <c r="C18530" t="s">
        <v>35979</v>
      </c>
      <c r="D18530" t="s">
        <v>1000</v>
      </c>
      <c r="E18530" s="23">
        <v>44986</v>
      </c>
      <c r="F18530">
        <v>0.5</v>
      </c>
      <c r="G18530">
        <v>0.5</v>
      </c>
      <c r="I18530">
        <v>0</v>
      </c>
      <c r="J18530">
        <v>2</v>
      </c>
      <c r="L18530">
        <v>2</v>
      </c>
      <c r="N18530">
        <v>0</v>
      </c>
      <c r="P18530">
        <v>0</v>
      </c>
      <c r="Q18530">
        <v>0</v>
      </c>
      <c r="S18530">
        <v>0</v>
      </c>
    </row>
    <row r="18531" spans="1:19" x14ac:dyDescent="0.2">
      <c r="A18531" t="s">
        <v>38123</v>
      </c>
      <c r="B18531" t="s">
        <v>38336</v>
      </c>
      <c r="C18531" t="s">
        <v>228</v>
      </c>
      <c r="D18531" t="s">
        <v>1000</v>
      </c>
      <c r="E18531" s="23">
        <v>44986</v>
      </c>
      <c r="F18531">
        <v>0</v>
      </c>
      <c r="G18531">
        <v>0</v>
      </c>
      <c r="I18531">
        <v>0</v>
      </c>
      <c r="J18531">
        <v>0</v>
      </c>
      <c r="L18531">
        <v>0</v>
      </c>
      <c r="N18531">
        <v>0</v>
      </c>
      <c r="P18531">
        <v>0</v>
      </c>
      <c r="Q18531">
        <v>0</v>
      </c>
      <c r="S18531">
        <v>0</v>
      </c>
    </row>
    <row r="18532" spans="1:19" x14ac:dyDescent="0.2">
      <c r="A18532" t="s">
        <v>38124</v>
      </c>
      <c r="B18532" t="s">
        <v>38337</v>
      </c>
      <c r="C18532" t="s">
        <v>211</v>
      </c>
      <c r="D18532" t="s">
        <v>1000</v>
      </c>
      <c r="E18532" s="23">
        <v>44986</v>
      </c>
      <c r="F18532">
        <v>0</v>
      </c>
      <c r="G18532">
        <v>0</v>
      </c>
      <c r="I18532">
        <v>0</v>
      </c>
      <c r="J18532">
        <v>0</v>
      </c>
      <c r="L18532">
        <v>0</v>
      </c>
      <c r="N18532">
        <v>0</v>
      </c>
      <c r="P18532">
        <v>0</v>
      </c>
      <c r="Q18532">
        <v>0</v>
      </c>
      <c r="S18532">
        <v>0</v>
      </c>
    </row>
    <row r="18533" spans="1:19" x14ac:dyDescent="0.2">
      <c r="A18533" t="s">
        <v>38125</v>
      </c>
      <c r="B18533" t="s">
        <v>38338</v>
      </c>
      <c r="C18533" t="s">
        <v>213</v>
      </c>
      <c r="D18533" t="s">
        <v>1000</v>
      </c>
      <c r="E18533" s="23">
        <v>44986</v>
      </c>
      <c r="F18533">
        <v>0</v>
      </c>
      <c r="G18533">
        <v>0</v>
      </c>
      <c r="I18533">
        <v>0</v>
      </c>
      <c r="J18533">
        <v>0</v>
      </c>
      <c r="L18533">
        <v>0</v>
      </c>
      <c r="N18533">
        <v>0</v>
      </c>
      <c r="P18533">
        <v>0</v>
      </c>
      <c r="Q18533">
        <v>0</v>
      </c>
      <c r="S18533">
        <v>0</v>
      </c>
    </row>
    <row r="18534" spans="1:19" x14ac:dyDescent="0.2">
      <c r="A18534" t="s">
        <v>38126</v>
      </c>
      <c r="B18534" t="s">
        <v>38339</v>
      </c>
      <c r="C18534" t="s">
        <v>229</v>
      </c>
      <c r="D18534" t="s">
        <v>1000</v>
      </c>
      <c r="E18534" s="23">
        <v>44986</v>
      </c>
      <c r="F18534">
        <v>0</v>
      </c>
      <c r="G18534">
        <v>0</v>
      </c>
      <c r="I18534">
        <v>0</v>
      </c>
      <c r="J18534">
        <v>0</v>
      </c>
      <c r="L18534">
        <v>0</v>
      </c>
      <c r="N18534">
        <v>0</v>
      </c>
      <c r="P18534">
        <v>0</v>
      </c>
      <c r="Q18534">
        <v>0</v>
      </c>
      <c r="S18534">
        <v>0</v>
      </c>
    </row>
    <row r="18535" spans="1:19" x14ac:dyDescent="0.2">
      <c r="A18535" t="s">
        <v>38127</v>
      </c>
      <c r="B18535" t="s">
        <v>38340</v>
      </c>
      <c r="C18535" t="s">
        <v>1051</v>
      </c>
      <c r="D18535" t="s">
        <v>1000</v>
      </c>
      <c r="E18535" s="23">
        <v>44986</v>
      </c>
      <c r="F18535">
        <v>0</v>
      </c>
      <c r="G18535">
        <v>0</v>
      </c>
      <c r="I18535">
        <v>0</v>
      </c>
      <c r="J18535">
        <v>0</v>
      </c>
      <c r="L18535">
        <v>0</v>
      </c>
      <c r="N18535">
        <v>0</v>
      </c>
      <c r="P18535">
        <v>0</v>
      </c>
      <c r="Q18535">
        <v>0</v>
      </c>
      <c r="S18535">
        <v>0</v>
      </c>
    </row>
    <row r="18536" spans="1:19" x14ac:dyDescent="0.2">
      <c r="A18536" t="s">
        <v>38128</v>
      </c>
      <c r="B18536" t="s">
        <v>38341</v>
      </c>
      <c r="C18536" t="s">
        <v>1048</v>
      </c>
      <c r="D18536" t="s">
        <v>1000</v>
      </c>
      <c r="E18536" s="23">
        <v>44986</v>
      </c>
      <c r="F18536">
        <v>0</v>
      </c>
      <c r="G18536">
        <v>0</v>
      </c>
      <c r="I18536">
        <v>0</v>
      </c>
      <c r="J18536">
        <v>0</v>
      </c>
      <c r="L18536">
        <v>0</v>
      </c>
      <c r="N18536">
        <v>0</v>
      </c>
      <c r="P18536">
        <v>0</v>
      </c>
      <c r="Q18536">
        <v>0</v>
      </c>
      <c r="S18536">
        <v>0</v>
      </c>
    </row>
    <row r="18537" spans="1:19" x14ac:dyDescent="0.2">
      <c r="A18537" t="s">
        <v>38129</v>
      </c>
      <c r="B18537" t="s">
        <v>38342</v>
      </c>
      <c r="C18537" t="s">
        <v>1047</v>
      </c>
      <c r="D18537" t="s">
        <v>1000</v>
      </c>
      <c r="E18537" s="23">
        <v>44986</v>
      </c>
      <c r="F18537">
        <v>2.5</v>
      </c>
      <c r="G18537">
        <v>3</v>
      </c>
      <c r="I18537">
        <v>8</v>
      </c>
      <c r="J18537">
        <v>12</v>
      </c>
      <c r="L18537">
        <v>15</v>
      </c>
      <c r="N18537">
        <v>7</v>
      </c>
      <c r="P18537">
        <v>0</v>
      </c>
      <c r="Q18537">
        <v>0</v>
      </c>
      <c r="S18537">
        <v>1</v>
      </c>
    </row>
    <row r="18538" spans="1:19" x14ac:dyDescent="0.2">
      <c r="A18538" t="s">
        <v>38130</v>
      </c>
      <c r="B18538" t="s">
        <v>38343</v>
      </c>
      <c r="C18538" t="s">
        <v>1050</v>
      </c>
      <c r="D18538" t="s">
        <v>1001</v>
      </c>
      <c r="E18538" s="23">
        <v>44986</v>
      </c>
      <c r="F18538">
        <v>0</v>
      </c>
      <c r="G18538">
        <v>0</v>
      </c>
      <c r="I18538">
        <v>0</v>
      </c>
      <c r="J18538">
        <v>0</v>
      </c>
      <c r="L18538">
        <v>0</v>
      </c>
      <c r="N18538">
        <v>0</v>
      </c>
      <c r="P18538">
        <v>0</v>
      </c>
      <c r="Q18538">
        <v>0</v>
      </c>
      <c r="S18538">
        <v>0</v>
      </c>
    </row>
    <row r="18539" spans="1:19" x14ac:dyDescent="0.2">
      <c r="A18539" t="s">
        <v>38131</v>
      </c>
      <c r="B18539" t="s">
        <v>38344</v>
      </c>
      <c r="C18539" t="s">
        <v>1050</v>
      </c>
      <c r="D18539" t="s">
        <v>1000</v>
      </c>
      <c r="E18539" s="23">
        <v>44986</v>
      </c>
      <c r="F18539">
        <v>0</v>
      </c>
      <c r="G18539">
        <v>0</v>
      </c>
      <c r="I18539">
        <v>0</v>
      </c>
      <c r="J18539">
        <v>0</v>
      </c>
      <c r="L18539">
        <v>0</v>
      </c>
      <c r="N18539">
        <v>0</v>
      </c>
      <c r="P18539">
        <v>0</v>
      </c>
      <c r="Q18539">
        <v>0</v>
      </c>
      <c r="S18539">
        <v>0</v>
      </c>
    </row>
    <row r="18540" spans="1:19" x14ac:dyDescent="0.2">
      <c r="A18540" t="s">
        <v>38132</v>
      </c>
      <c r="B18540" t="s">
        <v>38345</v>
      </c>
      <c r="C18540" t="s">
        <v>1049</v>
      </c>
      <c r="D18540" t="s">
        <v>1001</v>
      </c>
      <c r="E18540" s="23">
        <v>44986</v>
      </c>
      <c r="F18540">
        <v>0</v>
      </c>
      <c r="G18540">
        <v>0</v>
      </c>
      <c r="I18540">
        <v>0</v>
      </c>
      <c r="J18540">
        <v>0</v>
      </c>
      <c r="L18540">
        <v>0</v>
      </c>
      <c r="N18540">
        <v>0</v>
      </c>
      <c r="P18540">
        <v>0</v>
      </c>
      <c r="Q18540">
        <v>0</v>
      </c>
      <c r="S18540">
        <v>0</v>
      </c>
    </row>
    <row r="18541" spans="1:19" x14ac:dyDescent="0.2">
      <c r="A18541" t="s">
        <v>38133</v>
      </c>
      <c r="B18541" t="s">
        <v>38346</v>
      </c>
      <c r="C18541" t="s">
        <v>1048</v>
      </c>
      <c r="D18541" t="s">
        <v>1001</v>
      </c>
      <c r="E18541" s="23">
        <v>44986</v>
      </c>
      <c r="F18541">
        <v>0</v>
      </c>
      <c r="G18541">
        <v>0</v>
      </c>
      <c r="I18541">
        <v>0</v>
      </c>
      <c r="J18541">
        <v>0</v>
      </c>
      <c r="L18541">
        <v>0</v>
      </c>
      <c r="N18541">
        <v>0</v>
      </c>
      <c r="P18541">
        <v>0</v>
      </c>
      <c r="Q18541">
        <v>0</v>
      </c>
      <c r="S18541">
        <v>0</v>
      </c>
    </row>
    <row r="18542" spans="1:19" x14ac:dyDescent="0.2">
      <c r="A18542" t="s">
        <v>38128</v>
      </c>
      <c r="B18542" t="s">
        <v>38341</v>
      </c>
      <c r="C18542" t="s">
        <v>1048</v>
      </c>
      <c r="D18542" t="s">
        <v>1000</v>
      </c>
      <c r="E18542" s="23">
        <v>44986</v>
      </c>
      <c r="F18542">
        <v>1</v>
      </c>
      <c r="G18542">
        <v>1</v>
      </c>
      <c r="I18542">
        <v>3</v>
      </c>
      <c r="J18542">
        <v>6</v>
      </c>
      <c r="L18542">
        <v>6</v>
      </c>
      <c r="N18542">
        <v>3</v>
      </c>
      <c r="P18542">
        <v>0</v>
      </c>
      <c r="Q18542">
        <v>0</v>
      </c>
      <c r="S18542">
        <v>0</v>
      </c>
    </row>
    <row r="18543" spans="1:19" x14ac:dyDescent="0.2">
      <c r="A18543" t="s">
        <v>38134</v>
      </c>
      <c r="B18543" t="s">
        <v>38347</v>
      </c>
      <c r="C18543" t="s">
        <v>1047</v>
      </c>
      <c r="D18543" t="s">
        <v>1001</v>
      </c>
      <c r="E18543" s="23">
        <v>44986</v>
      </c>
      <c r="F18543">
        <v>0</v>
      </c>
      <c r="G18543">
        <v>0</v>
      </c>
      <c r="I18543">
        <v>0</v>
      </c>
      <c r="J18543">
        <v>0</v>
      </c>
      <c r="L18543">
        <v>0</v>
      </c>
      <c r="N18543">
        <v>0</v>
      </c>
      <c r="P18543">
        <v>0</v>
      </c>
      <c r="Q18543">
        <v>0</v>
      </c>
      <c r="S18543">
        <v>0</v>
      </c>
    </row>
    <row r="18544" spans="1:19" x14ac:dyDescent="0.2">
      <c r="A18544" t="s">
        <v>38135</v>
      </c>
      <c r="B18544" t="s">
        <v>38348</v>
      </c>
      <c r="C18544" t="s">
        <v>25343</v>
      </c>
      <c r="D18544" t="s">
        <v>1001</v>
      </c>
      <c r="E18544" s="23">
        <v>44986</v>
      </c>
      <c r="F18544">
        <v>0</v>
      </c>
      <c r="G18544">
        <v>0</v>
      </c>
      <c r="I18544">
        <v>0</v>
      </c>
      <c r="J18544">
        <v>0</v>
      </c>
      <c r="L18544">
        <v>0</v>
      </c>
      <c r="N18544">
        <v>0</v>
      </c>
      <c r="P18544">
        <v>0</v>
      </c>
      <c r="Q18544">
        <v>0</v>
      </c>
      <c r="S18544">
        <v>0</v>
      </c>
    </row>
    <row r="18545" spans="1:19" x14ac:dyDescent="0.2">
      <c r="A18545" t="s">
        <v>38136</v>
      </c>
      <c r="B18545" t="s">
        <v>38349</v>
      </c>
      <c r="C18545" t="s">
        <v>25343</v>
      </c>
      <c r="D18545" t="s">
        <v>1000</v>
      </c>
      <c r="E18545" s="23">
        <v>44986</v>
      </c>
      <c r="F18545">
        <v>0</v>
      </c>
      <c r="G18545">
        <v>0</v>
      </c>
      <c r="I18545">
        <v>0</v>
      </c>
      <c r="J18545">
        <v>0</v>
      </c>
      <c r="L18545">
        <v>0</v>
      </c>
      <c r="N18545">
        <v>0</v>
      </c>
      <c r="P18545">
        <v>0</v>
      </c>
      <c r="Q18545">
        <v>0</v>
      </c>
      <c r="S18545">
        <v>0</v>
      </c>
    </row>
    <row r="18546" spans="1:19" x14ac:dyDescent="0.2">
      <c r="A18546" t="s">
        <v>38137</v>
      </c>
      <c r="B18546" t="s">
        <v>38350</v>
      </c>
      <c r="C18546" t="s">
        <v>25698</v>
      </c>
      <c r="D18546" t="s">
        <v>1000</v>
      </c>
      <c r="E18546" s="23">
        <v>44986</v>
      </c>
      <c r="F18546">
        <v>2</v>
      </c>
      <c r="G18546">
        <v>2</v>
      </c>
      <c r="I18546">
        <v>7</v>
      </c>
      <c r="J18546">
        <v>11</v>
      </c>
      <c r="L18546">
        <v>11</v>
      </c>
      <c r="N18546">
        <v>7</v>
      </c>
      <c r="P18546">
        <v>0</v>
      </c>
      <c r="Q18546">
        <v>1</v>
      </c>
      <c r="S18546">
        <v>0</v>
      </c>
    </row>
    <row r="18547" spans="1:19" x14ac:dyDescent="0.2">
      <c r="A18547" t="s">
        <v>38138</v>
      </c>
      <c r="B18547" t="s">
        <v>38351</v>
      </c>
      <c r="C18547" t="s">
        <v>959</v>
      </c>
      <c r="D18547" t="s">
        <v>1000</v>
      </c>
      <c r="E18547" s="23">
        <v>44986</v>
      </c>
      <c r="F18547">
        <v>0</v>
      </c>
      <c r="G18547">
        <v>0</v>
      </c>
      <c r="I18547">
        <v>0</v>
      </c>
      <c r="J18547">
        <v>0</v>
      </c>
      <c r="L18547">
        <v>0</v>
      </c>
      <c r="N18547">
        <v>0</v>
      </c>
      <c r="P18547">
        <v>0</v>
      </c>
      <c r="Q18547">
        <v>0</v>
      </c>
      <c r="S18547">
        <v>0</v>
      </c>
    </row>
    <row r="18548" spans="1:19" x14ac:dyDescent="0.2">
      <c r="A18548" t="s">
        <v>38139</v>
      </c>
      <c r="B18548" t="s">
        <v>38352</v>
      </c>
      <c r="C18548" t="s">
        <v>205</v>
      </c>
      <c r="D18548" t="s">
        <v>1000</v>
      </c>
      <c r="E18548" s="23">
        <v>44986</v>
      </c>
      <c r="F18548">
        <v>0</v>
      </c>
      <c r="G18548">
        <v>0</v>
      </c>
      <c r="I18548">
        <v>0</v>
      </c>
      <c r="J18548">
        <v>0</v>
      </c>
      <c r="L18548">
        <v>0</v>
      </c>
      <c r="N18548">
        <v>0</v>
      </c>
      <c r="P18548">
        <v>0</v>
      </c>
      <c r="Q18548">
        <v>0</v>
      </c>
      <c r="S18548">
        <v>0</v>
      </c>
    </row>
    <row r="18549" spans="1:19" x14ac:dyDescent="0.2">
      <c r="A18549" t="s">
        <v>38140</v>
      </c>
      <c r="B18549" t="s">
        <v>38353</v>
      </c>
      <c r="C18549" t="s">
        <v>384</v>
      </c>
      <c r="D18549" t="s">
        <v>1000</v>
      </c>
      <c r="E18549" s="23">
        <v>44986</v>
      </c>
      <c r="F18549">
        <v>0</v>
      </c>
      <c r="G18549">
        <v>0</v>
      </c>
      <c r="I18549">
        <v>0</v>
      </c>
      <c r="J18549">
        <v>0</v>
      </c>
      <c r="L18549">
        <v>0</v>
      </c>
      <c r="N18549">
        <v>0</v>
      </c>
      <c r="P18549">
        <v>0</v>
      </c>
      <c r="Q18549">
        <v>0</v>
      </c>
      <c r="S18549">
        <v>0</v>
      </c>
    </row>
    <row r="18550" spans="1:19" x14ac:dyDescent="0.2">
      <c r="A18550" t="s">
        <v>38141</v>
      </c>
      <c r="B18550" t="s">
        <v>38354</v>
      </c>
      <c r="C18550" t="s">
        <v>210</v>
      </c>
      <c r="D18550" t="s">
        <v>1000</v>
      </c>
      <c r="E18550" s="23">
        <v>44986</v>
      </c>
      <c r="F18550">
        <v>0</v>
      </c>
      <c r="G18550">
        <v>0</v>
      </c>
      <c r="I18550">
        <v>0</v>
      </c>
      <c r="J18550">
        <v>0</v>
      </c>
      <c r="L18550">
        <v>0</v>
      </c>
      <c r="N18550">
        <v>0</v>
      </c>
      <c r="P18550">
        <v>0</v>
      </c>
      <c r="Q18550">
        <v>0</v>
      </c>
      <c r="S18550">
        <v>0</v>
      </c>
    </row>
    <row r="18551" spans="1:19" x14ac:dyDescent="0.2">
      <c r="A18551" t="s">
        <v>38142</v>
      </c>
      <c r="B18551" t="s">
        <v>38355</v>
      </c>
      <c r="C18551" t="s">
        <v>215</v>
      </c>
      <c r="D18551" t="s">
        <v>1000</v>
      </c>
      <c r="E18551" s="23">
        <v>44986</v>
      </c>
      <c r="F18551">
        <v>5</v>
      </c>
      <c r="G18551">
        <v>6</v>
      </c>
      <c r="I18551">
        <v>29</v>
      </c>
      <c r="J18551">
        <v>30</v>
      </c>
      <c r="L18551">
        <v>35</v>
      </c>
      <c r="N18551">
        <v>24</v>
      </c>
      <c r="P18551">
        <v>3</v>
      </c>
      <c r="Q18551">
        <v>4</v>
      </c>
      <c r="S18551">
        <v>5</v>
      </c>
    </row>
    <row r="18552" spans="1:19" x14ac:dyDescent="0.2">
      <c r="A18552" t="s">
        <v>38143</v>
      </c>
      <c r="B18552" t="s">
        <v>38356</v>
      </c>
      <c r="C18552" t="s">
        <v>960</v>
      </c>
      <c r="D18552" t="s">
        <v>1000</v>
      </c>
      <c r="E18552" s="23">
        <v>44986</v>
      </c>
      <c r="F18552">
        <v>0</v>
      </c>
      <c r="G18552">
        <v>0</v>
      </c>
      <c r="I18552">
        <v>0</v>
      </c>
      <c r="J18552">
        <v>0</v>
      </c>
      <c r="L18552">
        <v>0</v>
      </c>
      <c r="N18552">
        <v>0</v>
      </c>
      <c r="P18552">
        <v>0</v>
      </c>
      <c r="Q18552">
        <v>0</v>
      </c>
      <c r="S18552">
        <v>0</v>
      </c>
    </row>
    <row r="18553" spans="1:19" x14ac:dyDescent="0.2">
      <c r="A18553" t="s">
        <v>38144</v>
      </c>
      <c r="B18553" t="s">
        <v>38357</v>
      </c>
      <c r="C18553" t="s">
        <v>961</v>
      </c>
      <c r="D18553" t="s">
        <v>1000</v>
      </c>
      <c r="E18553" s="23">
        <v>44986</v>
      </c>
      <c r="F18553">
        <v>2</v>
      </c>
      <c r="G18553">
        <v>4</v>
      </c>
      <c r="I18553">
        <v>9</v>
      </c>
      <c r="J18553">
        <v>10</v>
      </c>
      <c r="L18553">
        <v>20</v>
      </c>
      <c r="N18553">
        <v>6</v>
      </c>
      <c r="P18553">
        <v>3</v>
      </c>
      <c r="Q18553">
        <v>3</v>
      </c>
      <c r="S18553">
        <v>3</v>
      </c>
    </row>
    <row r="18554" spans="1:19" x14ac:dyDescent="0.2">
      <c r="A18554" t="s">
        <v>38145</v>
      </c>
      <c r="B18554" t="s">
        <v>38358</v>
      </c>
      <c r="C18554" t="s">
        <v>221</v>
      </c>
      <c r="D18554" t="s">
        <v>1000</v>
      </c>
      <c r="E18554" s="23">
        <v>44986</v>
      </c>
      <c r="F18554">
        <v>0</v>
      </c>
      <c r="G18554">
        <v>0</v>
      </c>
      <c r="I18554">
        <v>0</v>
      </c>
      <c r="J18554">
        <v>0</v>
      </c>
      <c r="L18554">
        <v>0</v>
      </c>
      <c r="N18554">
        <v>0</v>
      </c>
      <c r="P18554">
        <v>0</v>
      </c>
      <c r="Q18554">
        <v>0</v>
      </c>
      <c r="S18554">
        <v>0</v>
      </c>
    </row>
    <row r="18555" spans="1:19" x14ac:dyDescent="0.2">
      <c r="A18555" t="s">
        <v>38146</v>
      </c>
      <c r="B18555" t="s">
        <v>38359</v>
      </c>
      <c r="C18555" t="s">
        <v>222</v>
      </c>
      <c r="D18555" t="s">
        <v>1000</v>
      </c>
      <c r="E18555" s="23">
        <v>44986</v>
      </c>
      <c r="F18555">
        <v>0</v>
      </c>
      <c r="G18555">
        <v>0</v>
      </c>
      <c r="I18555">
        <v>0</v>
      </c>
      <c r="J18555">
        <v>0</v>
      </c>
      <c r="L18555">
        <v>0</v>
      </c>
      <c r="N18555">
        <v>0</v>
      </c>
      <c r="P18555">
        <v>0</v>
      </c>
      <c r="Q18555">
        <v>0</v>
      </c>
      <c r="S18555">
        <v>0</v>
      </c>
    </row>
    <row r="18556" spans="1:19" x14ac:dyDescent="0.2">
      <c r="A18556" t="s">
        <v>38147</v>
      </c>
      <c r="B18556" t="s">
        <v>38360</v>
      </c>
      <c r="C18556" t="s">
        <v>1052</v>
      </c>
      <c r="D18556" t="s">
        <v>1000</v>
      </c>
      <c r="E18556" s="23">
        <v>44986</v>
      </c>
      <c r="F18556">
        <v>2</v>
      </c>
      <c r="G18556">
        <v>2</v>
      </c>
      <c r="I18556">
        <v>4</v>
      </c>
      <c r="J18556">
        <v>11</v>
      </c>
      <c r="L18556">
        <v>11</v>
      </c>
      <c r="N18556">
        <v>4</v>
      </c>
      <c r="P18556">
        <v>0</v>
      </c>
      <c r="Q18556">
        <v>2</v>
      </c>
      <c r="S18556">
        <v>0</v>
      </c>
    </row>
    <row r="18557" spans="1:19" x14ac:dyDescent="0.2">
      <c r="A18557" t="s">
        <v>38148</v>
      </c>
      <c r="B18557" t="s">
        <v>38361</v>
      </c>
      <c r="C18557" t="s">
        <v>1053</v>
      </c>
      <c r="D18557" t="s">
        <v>1000</v>
      </c>
      <c r="E18557" s="23">
        <v>44986</v>
      </c>
      <c r="F18557">
        <v>1.5</v>
      </c>
      <c r="G18557">
        <v>1.5</v>
      </c>
      <c r="I18557">
        <v>2</v>
      </c>
      <c r="J18557">
        <v>7</v>
      </c>
      <c r="L18557">
        <v>7</v>
      </c>
      <c r="N18557">
        <v>2</v>
      </c>
      <c r="P18557">
        <v>0</v>
      </c>
      <c r="Q18557">
        <v>0</v>
      </c>
      <c r="S18557">
        <v>0</v>
      </c>
    </row>
    <row r="18558" spans="1:19" x14ac:dyDescent="0.2">
      <c r="A18558" t="s">
        <v>38149</v>
      </c>
      <c r="B18558" t="s">
        <v>38362</v>
      </c>
      <c r="C18558" t="s">
        <v>1052</v>
      </c>
      <c r="D18558" t="s">
        <v>1001</v>
      </c>
      <c r="E18558" s="23">
        <v>44986</v>
      </c>
      <c r="F18558">
        <v>0</v>
      </c>
      <c r="G18558">
        <v>0</v>
      </c>
      <c r="I18558">
        <v>0</v>
      </c>
      <c r="J18558">
        <v>0</v>
      </c>
      <c r="L18558">
        <v>0</v>
      </c>
      <c r="N18558">
        <v>0</v>
      </c>
      <c r="P18558">
        <v>0</v>
      </c>
      <c r="Q18558">
        <v>0</v>
      </c>
      <c r="S18558">
        <v>0</v>
      </c>
    </row>
    <row r="18559" spans="1:19" x14ac:dyDescent="0.2">
      <c r="A18559" t="s">
        <v>38150</v>
      </c>
      <c r="B18559" t="s">
        <v>38363</v>
      </c>
      <c r="C18559" t="s">
        <v>1053</v>
      </c>
      <c r="D18559" t="s">
        <v>1001</v>
      </c>
      <c r="E18559" s="23">
        <v>44986</v>
      </c>
      <c r="F18559">
        <v>0</v>
      </c>
      <c r="G18559">
        <v>0</v>
      </c>
      <c r="I18559">
        <v>0</v>
      </c>
      <c r="J18559">
        <v>0</v>
      </c>
      <c r="L18559">
        <v>0</v>
      </c>
      <c r="N18559">
        <v>0</v>
      </c>
      <c r="P18559">
        <v>0</v>
      </c>
      <c r="Q18559">
        <v>0</v>
      </c>
      <c r="S18559">
        <v>0</v>
      </c>
    </row>
    <row r="18560" spans="1:19" x14ac:dyDescent="0.2">
      <c r="A18560" t="s">
        <v>38151</v>
      </c>
      <c r="B18560" t="s">
        <v>38364</v>
      </c>
      <c r="C18560" t="s">
        <v>1054</v>
      </c>
      <c r="D18560" t="s">
        <v>1001</v>
      </c>
      <c r="E18560" s="23">
        <v>44986</v>
      </c>
      <c r="F18560">
        <v>0</v>
      </c>
      <c r="G18560">
        <v>0</v>
      </c>
      <c r="I18560">
        <v>0</v>
      </c>
      <c r="J18560">
        <v>0</v>
      </c>
      <c r="L18560">
        <v>0</v>
      </c>
      <c r="N18560">
        <v>0</v>
      </c>
      <c r="P18560">
        <v>0</v>
      </c>
      <c r="Q18560">
        <v>0</v>
      </c>
      <c r="S18560">
        <v>0</v>
      </c>
    </row>
    <row r="18561" spans="1:19" x14ac:dyDescent="0.2">
      <c r="A18561" t="s">
        <v>38152</v>
      </c>
      <c r="B18561" t="s">
        <v>38365</v>
      </c>
      <c r="C18561" t="s">
        <v>1054</v>
      </c>
      <c r="D18561" t="s">
        <v>1000</v>
      </c>
      <c r="E18561" s="23">
        <v>44986</v>
      </c>
      <c r="F18561">
        <v>0</v>
      </c>
      <c r="G18561">
        <v>0</v>
      </c>
      <c r="I18561">
        <v>0</v>
      </c>
      <c r="J18561">
        <v>0</v>
      </c>
      <c r="L18561">
        <v>0</v>
      </c>
      <c r="N18561">
        <v>0</v>
      </c>
      <c r="P18561">
        <v>0</v>
      </c>
      <c r="Q18561">
        <v>0</v>
      </c>
      <c r="S18561">
        <v>0</v>
      </c>
    </row>
    <row r="18562" spans="1:19" x14ac:dyDescent="0.2">
      <c r="A18562" t="s">
        <v>38153</v>
      </c>
      <c r="B18562" t="s">
        <v>38366</v>
      </c>
      <c r="C18562" t="s">
        <v>25359</v>
      </c>
      <c r="D18562" t="s">
        <v>1001</v>
      </c>
      <c r="E18562" s="23">
        <v>44986</v>
      </c>
      <c r="F18562">
        <v>0</v>
      </c>
      <c r="G18562">
        <v>0</v>
      </c>
      <c r="I18562">
        <v>0</v>
      </c>
      <c r="J18562">
        <v>0</v>
      </c>
      <c r="L18562">
        <v>0</v>
      </c>
      <c r="N18562">
        <v>0</v>
      </c>
      <c r="P18562">
        <v>0</v>
      </c>
      <c r="Q18562">
        <v>0</v>
      </c>
      <c r="S18562">
        <v>0</v>
      </c>
    </row>
    <row r="18563" spans="1:19" x14ac:dyDescent="0.2">
      <c r="A18563" t="s">
        <v>38154</v>
      </c>
      <c r="B18563" t="s">
        <v>38367</v>
      </c>
      <c r="C18563" t="s">
        <v>25359</v>
      </c>
      <c r="D18563" t="s">
        <v>1000</v>
      </c>
      <c r="E18563" s="23">
        <v>44986</v>
      </c>
      <c r="F18563">
        <v>0</v>
      </c>
      <c r="G18563">
        <v>0</v>
      </c>
      <c r="I18563">
        <v>0</v>
      </c>
      <c r="J18563">
        <v>0</v>
      </c>
      <c r="L18563">
        <v>0</v>
      </c>
      <c r="N18563">
        <v>0</v>
      </c>
      <c r="P18563">
        <v>0</v>
      </c>
      <c r="Q18563">
        <v>0</v>
      </c>
      <c r="S18563">
        <v>0</v>
      </c>
    </row>
    <row r="18564" spans="1:19" x14ac:dyDescent="0.2">
      <c r="A18564" t="s">
        <v>38155</v>
      </c>
      <c r="B18564" t="s">
        <v>38368</v>
      </c>
      <c r="C18564" t="s">
        <v>36046</v>
      </c>
      <c r="D18564" t="s">
        <v>1000</v>
      </c>
      <c r="E18564" s="23">
        <v>44986</v>
      </c>
      <c r="F18564">
        <v>1.5</v>
      </c>
      <c r="G18564">
        <v>2</v>
      </c>
      <c r="I18564">
        <v>1</v>
      </c>
      <c r="J18564">
        <v>9</v>
      </c>
      <c r="L18564">
        <v>11</v>
      </c>
      <c r="N18564">
        <v>1</v>
      </c>
      <c r="P18564">
        <v>0</v>
      </c>
      <c r="Q18564">
        <v>0</v>
      </c>
      <c r="S18564">
        <v>0</v>
      </c>
    </row>
    <row r="18565" spans="1:19" x14ac:dyDescent="0.2">
      <c r="A18565" t="s">
        <v>38156</v>
      </c>
      <c r="B18565" t="s">
        <v>38369</v>
      </c>
      <c r="C18565" t="s">
        <v>36049</v>
      </c>
      <c r="D18565" t="s">
        <v>1000</v>
      </c>
      <c r="E18565" s="23">
        <v>44986</v>
      </c>
      <c r="F18565">
        <v>1.5</v>
      </c>
      <c r="G18565">
        <v>1.5</v>
      </c>
      <c r="I18565">
        <v>4</v>
      </c>
      <c r="J18565">
        <v>7</v>
      </c>
      <c r="L18565">
        <v>7</v>
      </c>
      <c r="N18565">
        <v>3</v>
      </c>
      <c r="P18565">
        <v>0</v>
      </c>
      <c r="Q18565">
        <v>0</v>
      </c>
      <c r="S18565">
        <v>1</v>
      </c>
    </row>
    <row r="18566" spans="1:19" x14ac:dyDescent="0.2">
      <c r="A18566" t="s">
        <v>38157</v>
      </c>
      <c r="B18566" t="s">
        <v>38370</v>
      </c>
      <c r="C18566" t="s">
        <v>200</v>
      </c>
      <c r="D18566" t="s">
        <v>1000</v>
      </c>
      <c r="E18566" s="23">
        <v>44986</v>
      </c>
      <c r="F18566">
        <v>0</v>
      </c>
      <c r="G18566">
        <v>0</v>
      </c>
      <c r="I18566">
        <v>0</v>
      </c>
      <c r="J18566">
        <v>0</v>
      </c>
      <c r="L18566">
        <v>0</v>
      </c>
      <c r="N18566">
        <v>0</v>
      </c>
      <c r="P18566">
        <v>0</v>
      </c>
      <c r="Q18566">
        <v>0</v>
      </c>
      <c r="S18566">
        <v>0</v>
      </c>
    </row>
    <row r="18567" spans="1:19" x14ac:dyDescent="0.2">
      <c r="A18567" t="s">
        <v>38158</v>
      </c>
      <c r="B18567" t="s">
        <v>38371</v>
      </c>
      <c r="C18567" t="s">
        <v>204</v>
      </c>
      <c r="D18567" t="s">
        <v>1000</v>
      </c>
      <c r="E18567" s="23">
        <v>44986</v>
      </c>
      <c r="F18567">
        <v>0</v>
      </c>
      <c r="G18567">
        <v>0</v>
      </c>
      <c r="I18567">
        <v>0</v>
      </c>
      <c r="J18567">
        <v>0</v>
      </c>
      <c r="L18567">
        <v>0</v>
      </c>
      <c r="N18567">
        <v>0</v>
      </c>
      <c r="P18567">
        <v>0</v>
      </c>
      <c r="Q18567">
        <v>0</v>
      </c>
      <c r="S18567">
        <v>0</v>
      </c>
    </row>
    <row r="18568" spans="1:19" x14ac:dyDescent="0.2">
      <c r="A18568" t="s">
        <v>38159</v>
      </c>
      <c r="B18568" t="s">
        <v>38372</v>
      </c>
      <c r="C18568" t="s">
        <v>385</v>
      </c>
      <c r="D18568" t="s">
        <v>1000</v>
      </c>
      <c r="E18568" s="23">
        <v>44986</v>
      </c>
      <c r="F18568">
        <v>0</v>
      </c>
      <c r="G18568">
        <v>0</v>
      </c>
      <c r="I18568">
        <v>0</v>
      </c>
      <c r="J18568">
        <v>0</v>
      </c>
      <c r="L18568">
        <v>0</v>
      </c>
      <c r="N18568">
        <v>0</v>
      </c>
      <c r="P18568">
        <v>0</v>
      </c>
      <c r="Q18568">
        <v>0</v>
      </c>
      <c r="S18568">
        <v>0</v>
      </c>
    </row>
    <row r="18569" spans="1:19" x14ac:dyDescent="0.2">
      <c r="A18569" t="s">
        <v>38160</v>
      </c>
      <c r="B18569" t="s">
        <v>38373</v>
      </c>
      <c r="C18569" t="s">
        <v>208</v>
      </c>
      <c r="D18569" t="s">
        <v>1000</v>
      </c>
      <c r="E18569" s="23">
        <v>44986</v>
      </c>
      <c r="F18569">
        <v>4.5</v>
      </c>
      <c r="G18569">
        <v>4.5</v>
      </c>
      <c r="I18569">
        <v>11</v>
      </c>
      <c r="J18569">
        <v>24</v>
      </c>
      <c r="L18569">
        <v>24</v>
      </c>
      <c r="N18569">
        <v>6</v>
      </c>
      <c r="P18569">
        <v>1</v>
      </c>
      <c r="Q18569">
        <v>4</v>
      </c>
      <c r="S18569">
        <v>5</v>
      </c>
    </row>
    <row r="18570" spans="1:19" x14ac:dyDescent="0.2">
      <c r="A18570" t="s">
        <v>38161</v>
      </c>
      <c r="B18570" t="s">
        <v>38374</v>
      </c>
      <c r="C18570" t="s">
        <v>900</v>
      </c>
      <c r="D18570" t="s">
        <v>1000</v>
      </c>
      <c r="E18570" s="23">
        <v>44986</v>
      </c>
      <c r="F18570">
        <v>2.5</v>
      </c>
      <c r="G18570">
        <v>1.5</v>
      </c>
      <c r="I18570">
        <v>6</v>
      </c>
      <c r="J18570">
        <v>15</v>
      </c>
      <c r="L18570">
        <v>9</v>
      </c>
      <c r="N18570">
        <v>2</v>
      </c>
      <c r="P18570">
        <v>0</v>
      </c>
      <c r="Q18570">
        <v>1</v>
      </c>
      <c r="S18570">
        <v>4</v>
      </c>
    </row>
    <row r="18571" spans="1:19" x14ac:dyDescent="0.2">
      <c r="A18571" t="s">
        <v>38162</v>
      </c>
      <c r="B18571" t="s">
        <v>38375</v>
      </c>
      <c r="C18571" t="s">
        <v>905</v>
      </c>
      <c r="D18571" t="s">
        <v>1000</v>
      </c>
      <c r="E18571" s="23">
        <v>44986</v>
      </c>
      <c r="F18571">
        <v>0</v>
      </c>
      <c r="G18571">
        <v>0</v>
      </c>
      <c r="I18571">
        <v>0</v>
      </c>
      <c r="J18571">
        <v>0</v>
      </c>
      <c r="L18571">
        <v>0</v>
      </c>
      <c r="N18571">
        <v>0</v>
      </c>
      <c r="P18571">
        <v>0</v>
      </c>
      <c r="Q18571">
        <v>0</v>
      </c>
      <c r="S18571">
        <v>0</v>
      </c>
    </row>
    <row r="18572" spans="1:19" x14ac:dyDescent="0.2">
      <c r="A18572" t="s">
        <v>38163</v>
      </c>
      <c r="B18572" t="s">
        <v>38376</v>
      </c>
      <c r="C18572" t="s">
        <v>316</v>
      </c>
      <c r="D18572" t="s">
        <v>1000</v>
      </c>
      <c r="E18572" s="23">
        <v>44986</v>
      </c>
      <c r="F18572">
        <v>2.5</v>
      </c>
      <c r="G18572">
        <v>4</v>
      </c>
      <c r="I18572">
        <v>5</v>
      </c>
      <c r="J18572">
        <v>13</v>
      </c>
      <c r="L18572">
        <v>22</v>
      </c>
      <c r="N18572">
        <v>5</v>
      </c>
      <c r="P18572">
        <v>0</v>
      </c>
      <c r="Q18572">
        <v>0</v>
      </c>
      <c r="S18572">
        <v>0</v>
      </c>
    </row>
    <row r="18573" spans="1:19" x14ac:dyDescent="0.2">
      <c r="A18573" t="s">
        <v>38164</v>
      </c>
      <c r="B18573" t="s">
        <v>38377</v>
      </c>
      <c r="C18573" t="s">
        <v>218</v>
      </c>
      <c r="D18573" t="s">
        <v>1000</v>
      </c>
      <c r="E18573" s="23">
        <v>44986</v>
      </c>
      <c r="F18573">
        <v>0</v>
      </c>
      <c r="G18573">
        <v>0</v>
      </c>
      <c r="I18573">
        <v>0</v>
      </c>
      <c r="J18573">
        <v>0</v>
      </c>
      <c r="L18573">
        <v>0</v>
      </c>
      <c r="N18573">
        <v>0</v>
      </c>
      <c r="P18573">
        <v>0</v>
      </c>
      <c r="Q18573">
        <v>0</v>
      </c>
      <c r="S18573">
        <v>0</v>
      </c>
    </row>
    <row r="18574" spans="1:19" x14ac:dyDescent="0.2">
      <c r="A18574" t="s">
        <v>38165</v>
      </c>
      <c r="B18574" t="s">
        <v>38378</v>
      </c>
      <c r="C18574" t="s">
        <v>202</v>
      </c>
      <c r="D18574" t="s">
        <v>1000</v>
      </c>
      <c r="E18574" s="23">
        <v>44986</v>
      </c>
      <c r="F18574">
        <v>8</v>
      </c>
      <c r="G18574">
        <v>5.5</v>
      </c>
      <c r="I18574">
        <v>37</v>
      </c>
      <c r="J18574">
        <v>84</v>
      </c>
      <c r="L18574">
        <v>58</v>
      </c>
      <c r="N18574">
        <v>37</v>
      </c>
      <c r="P18574">
        <v>0</v>
      </c>
      <c r="Q18574">
        <v>1</v>
      </c>
      <c r="S18574">
        <v>0</v>
      </c>
    </row>
    <row r="18575" spans="1:19" x14ac:dyDescent="0.2">
      <c r="A18575" t="s">
        <v>38166</v>
      </c>
      <c r="B18575" t="s">
        <v>38379</v>
      </c>
      <c r="C18575" t="s">
        <v>347</v>
      </c>
      <c r="D18575" t="s">
        <v>1000</v>
      </c>
      <c r="E18575" s="23">
        <v>44986</v>
      </c>
      <c r="F18575">
        <v>0</v>
      </c>
      <c r="G18575">
        <v>0</v>
      </c>
      <c r="I18575">
        <v>0</v>
      </c>
      <c r="J18575">
        <v>0</v>
      </c>
      <c r="L18575">
        <v>0</v>
      </c>
      <c r="N18575">
        <v>0</v>
      </c>
      <c r="P18575">
        <v>0</v>
      </c>
      <c r="Q18575">
        <v>0</v>
      </c>
      <c r="S18575">
        <v>0</v>
      </c>
    </row>
    <row r="18576" spans="1:19" x14ac:dyDescent="0.2">
      <c r="A18576" t="s">
        <v>38167</v>
      </c>
      <c r="B18576" t="s">
        <v>38380</v>
      </c>
      <c r="C18576" t="s">
        <v>224</v>
      </c>
      <c r="D18576" t="s">
        <v>1000</v>
      </c>
      <c r="E18576" s="23">
        <v>44986</v>
      </c>
      <c r="F18576">
        <v>0</v>
      </c>
      <c r="G18576">
        <v>0</v>
      </c>
      <c r="I18576">
        <v>0</v>
      </c>
      <c r="J18576">
        <v>0</v>
      </c>
      <c r="L18576">
        <v>0</v>
      </c>
      <c r="N18576">
        <v>0</v>
      </c>
      <c r="P18576">
        <v>0</v>
      </c>
      <c r="Q18576">
        <v>0</v>
      </c>
      <c r="S18576">
        <v>0</v>
      </c>
    </row>
    <row r="18577" spans="1:19" x14ac:dyDescent="0.2">
      <c r="A18577" t="s">
        <v>38168</v>
      </c>
      <c r="B18577" t="s">
        <v>38381</v>
      </c>
      <c r="C18577" t="s">
        <v>345</v>
      </c>
      <c r="D18577" t="s">
        <v>1000</v>
      </c>
      <c r="E18577" s="23">
        <v>44986</v>
      </c>
      <c r="F18577">
        <v>0</v>
      </c>
      <c r="G18577">
        <v>0</v>
      </c>
      <c r="I18577">
        <v>0</v>
      </c>
      <c r="J18577">
        <v>0</v>
      </c>
      <c r="L18577">
        <v>0</v>
      </c>
      <c r="N18577">
        <v>0</v>
      </c>
      <c r="P18577">
        <v>0</v>
      </c>
      <c r="Q18577">
        <v>0</v>
      </c>
      <c r="S18577">
        <v>0</v>
      </c>
    </row>
    <row r="18578" spans="1:19" x14ac:dyDescent="0.2">
      <c r="A18578" t="s">
        <v>38169</v>
      </c>
      <c r="B18578" t="s">
        <v>38382</v>
      </c>
      <c r="C18578" t="s">
        <v>226</v>
      </c>
      <c r="D18578" t="s">
        <v>1000</v>
      </c>
      <c r="E18578" s="23">
        <v>44986</v>
      </c>
      <c r="F18578">
        <v>4</v>
      </c>
      <c r="G18578">
        <v>4</v>
      </c>
      <c r="I18578">
        <v>34</v>
      </c>
      <c r="J18578">
        <v>56</v>
      </c>
      <c r="L18578">
        <v>56</v>
      </c>
      <c r="N18578">
        <v>25</v>
      </c>
      <c r="P18578">
        <v>0</v>
      </c>
      <c r="Q18578">
        <v>1</v>
      </c>
      <c r="S18578">
        <v>9</v>
      </c>
    </row>
    <row r="18579" spans="1:19" x14ac:dyDescent="0.2">
      <c r="A18579" t="s">
        <v>38170</v>
      </c>
      <c r="B18579" t="s">
        <v>38383</v>
      </c>
      <c r="C18579" t="s">
        <v>231</v>
      </c>
      <c r="D18579" t="s">
        <v>1000</v>
      </c>
      <c r="E18579" s="23">
        <v>44986</v>
      </c>
      <c r="F18579">
        <v>10.5</v>
      </c>
      <c r="G18579">
        <v>11.5</v>
      </c>
      <c r="I18579">
        <v>42</v>
      </c>
      <c r="J18579">
        <v>120</v>
      </c>
      <c r="L18579">
        <v>131</v>
      </c>
      <c r="N18579">
        <v>38</v>
      </c>
      <c r="P18579">
        <v>11</v>
      </c>
      <c r="Q18579">
        <v>11</v>
      </c>
      <c r="S18579">
        <v>4</v>
      </c>
    </row>
    <row r="18580" spans="1:19" x14ac:dyDescent="0.2">
      <c r="A18580" t="s">
        <v>38171</v>
      </c>
      <c r="B18580" t="s">
        <v>38384</v>
      </c>
      <c r="C18580" t="s">
        <v>216</v>
      </c>
      <c r="D18580" t="s">
        <v>1000</v>
      </c>
      <c r="E18580" s="23">
        <v>44986</v>
      </c>
      <c r="F18580">
        <v>9</v>
      </c>
      <c r="G18580">
        <v>8</v>
      </c>
      <c r="I18580">
        <v>41</v>
      </c>
      <c r="J18580">
        <v>90</v>
      </c>
      <c r="L18580">
        <v>80</v>
      </c>
      <c r="N18580">
        <v>38</v>
      </c>
      <c r="P18580">
        <v>5</v>
      </c>
      <c r="Q18580">
        <v>6</v>
      </c>
      <c r="S18580">
        <v>3</v>
      </c>
    </row>
    <row r="18581" spans="1:19" x14ac:dyDescent="0.2">
      <c r="A18581" t="s">
        <v>38172</v>
      </c>
      <c r="B18581" t="s">
        <v>38385</v>
      </c>
      <c r="C18581" t="s">
        <v>233</v>
      </c>
      <c r="D18581" t="s">
        <v>1000</v>
      </c>
      <c r="E18581" s="23">
        <v>44986</v>
      </c>
      <c r="F18581">
        <v>0</v>
      </c>
      <c r="G18581">
        <v>0</v>
      </c>
      <c r="I18581">
        <v>0</v>
      </c>
      <c r="J18581">
        <v>0</v>
      </c>
      <c r="L18581">
        <v>0</v>
      </c>
      <c r="N18581">
        <v>0</v>
      </c>
      <c r="P18581">
        <v>0</v>
      </c>
      <c r="Q18581">
        <v>0</v>
      </c>
      <c r="S18581">
        <v>0</v>
      </c>
    </row>
    <row r="18582" spans="1:19" x14ac:dyDescent="0.2">
      <c r="A18582" t="s">
        <v>38173</v>
      </c>
      <c r="B18582" t="s">
        <v>38386</v>
      </c>
      <c r="C18582" t="s">
        <v>36084</v>
      </c>
      <c r="D18582" t="s">
        <v>1000</v>
      </c>
      <c r="E18582" s="23">
        <v>44986</v>
      </c>
      <c r="F18582">
        <v>2.5</v>
      </c>
      <c r="G18582">
        <v>3</v>
      </c>
      <c r="I18582">
        <v>21</v>
      </c>
      <c r="J18582">
        <v>29</v>
      </c>
      <c r="L18582">
        <v>33</v>
      </c>
      <c r="N18582">
        <v>21</v>
      </c>
      <c r="P18582">
        <v>0</v>
      </c>
      <c r="Q18582">
        <v>0</v>
      </c>
      <c r="S18582">
        <v>0</v>
      </c>
    </row>
    <row r="18583" spans="1:19" x14ac:dyDescent="0.2">
      <c r="A18583" t="s">
        <v>38174</v>
      </c>
      <c r="B18583" t="s">
        <v>38387</v>
      </c>
      <c r="C18583" t="s">
        <v>219</v>
      </c>
      <c r="D18583" t="s">
        <v>1000</v>
      </c>
      <c r="E18583" s="23">
        <v>44986</v>
      </c>
      <c r="F18583">
        <v>0</v>
      </c>
      <c r="G18583">
        <v>0</v>
      </c>
      <c r="I18583">
        <v>0</v>
      </c>
      <c r="J18583">
        <v>0</v>
      </c>
      <c r="L18583">
        <v>0</v>
      </c>
      <c r="N18583">
        <v>0</v>
      </c>
      <c r="P18583">
        <v>0</v>
      </c>
      <c r="Q18583">
        <v>0</v>
      </c>
      <c r="S18583">
        <v>0</v>
      </c>
    </row>
    <row r="18584" spans="1:19" x14ac:dyDescent="0.2">
      <c r="A18584" t="s">
        <v>38175</v>
      </c>
      <c r="B18584" t="s">
        <v>38388</v>
      </c>
      <c r="C18584" t="s">
        <v>340</v>
      </c>
      <c r="D18584" t="s">
        <v>1000</v>
      </c>
      <c r="E18584" s="23">
        <v>44986</v>
      </c>
      <c r="F18584">
        <v>1</v>
      </c>
      <c r="G18584">
        <v>3</v>
      </c>
      <c r="I18584">
        <v>11</v>
      </c>
      <c r="J18584">
        <v>11</v>
      </c>
      <c r="L18584">
        <v>33</v>
      </c>
      <c r="N18584">
        <v>7</v>
      </c>
      <c r="P18584">
        <v>1</v>
      </c>
      <c r="Q18584">
        <v>1</v>
      </c>
      <c r="S18584">
        <v>4</v>
      </c>
    </row>
    <row r="18585" spans="1:19" x14ac:dyDescent="0.2">
      <c r="A18585" t="s">
        <v>38176</v>
      </c>
      <c r="B18585" t="s">
        <v>38389</v>
      </c>
      <c r="C18585" t="s">
        <v>350</v>
      </c>
      <c r="D18585" t="s">
        <v>1000</v>
      </c>
      <c r="E18585" s="23">
        <v>44986</v>
      </c>
      <c r="F18585">
        <v>0</v>
      </c>
      <c r="G18585">
        <v>0</v>
      </c>
      <c r="I18585">
        <v>0</v>
      </c>
      <c r="J18585">
        <v>0</v>
      </c>
      <c r="L18585">
        <v>0</v>
      </c>
      <c r="N18585">
        <v>0</v>
      </c>
      <c r="P18585">
        <v>0</v>
      </c>
      <c r="Q18585">
        <v>0</v>
      </c>
      <c r="S18585">
        <v>0</v>
      </c>
    </row>
    <row r="18586" spans="1:19" x14ac:dyDescent="0.2">
      <c r="A18586" t="s">
        <v>38177</v>
      </c>
      <c r="B18586" t="s">
        <v>38390</v>
      </c>
      <c r="C18586" t="s">
        <v>351</v>
      </c>
      <c r="D18586" t="s">
        <v>1000</v>
      </c>
      <c r="E18586" s="23">
        <v>44986</v>
      </c>
      <c r="F18586">
        <v>0</v>
      </c>
      <c r="G18586">
        <v>0</v>
      </c>
      <c r="I18586">
        <v>0</v>
      </c>
      <c r="J18586">
        <v>0</v>
      </c>
      <c r="L18586">
        <v>0</v>
      </c>
      <c r="N18586">
        <v>0</v>
      </c>
      <c r="P18586">
        <v>0</v>
      </c>
      <c r="Q18586">
        <v>0</v>
      </c>
      <c r="S18586">
        <v>0</v>
      </c>
    </row>
    <row r="18587" spans="1:19" x14ac:dyDescent="0.2">
      <c r="A18587" t="s">
        <v>38178</v>
      </c>
      <c r="B18587" t="s">
        <v>38391</v>
      </c>
      <c r="C18587" t="s">
        <v>352</v>
      </c>
      <c r="D18587" t="s">
        <v>1000</v>
      </c>
      <c r="E18587" s="23">
        <v>44986</v>
      </c>
      <c r="F18587">
        <v>0</v>
      </c>
      <c r="G18587">
        <v>0</v>
      </c>
      <c r="I18587">
        <v>0</v>
      </c>
      <c r="J18587">
        <v>0</v>
      </c>
      <c r="L18587">
        <v>0</v>
      </c>
      <c r="N18587">
        <v>0</v>
      </c>
      <c r="P18587">
        <v>0</v>
      </c>
      <c r="Q18587">
        <v>0</v>
      </c>
      <c r="S18587">
        <v>0</v>
      </c>
    </row>
    <row r="18588" spans="1:19" x14ac:dyDescent="0.2">
      <c r="A18588" t="s">
        <v>38179</v>
      </c>
      <c r="B18588" t="s">
        <v>38392</v>
      </c>
      <c r="C18588" t="s">
        <v>353</v>
      </c>
      <c r="D18588" t="s">
        <v>1000</v>
      </c>
      <c r="E18588" s="23">
        <v>44986</v>
      </c>
      <c r="F18588">
        <v>0</v>
      </c>
      <c r="G18588">
        <v>0</v>
      </c>
      <c r="I18588">
        <v>0</v>
      </c>
      <c r="J18588">
        <v>0</v>
      </c>
      <c r="L18588">
        <v>0</v>
      </c>
      <c r="N18588">
        <v>0</v>
      </c>
      <c r="P18588">
        <v>0</v>
      </c>
      <c r="Q18588">
        <v>0</v>
      </c>
      <c r="S18588">
        <v>0</v>
      </c>
    </row>
    <row r="18589" spans="1:19" x14ac:dyDescent="0.2">
      <c r="A18589" t="s">
        <v>38180</v>
      </c>
      <c r="B18589" t="s">
        <v>38393</v>
      </c>
      <c r="C18589" t="s">
        <v>386</v>
      </c>
      <c r="D18589" t="s">
        <v>1000</v>
      </c>
      <c r="E18589" s="23">
        <v>44986</v>
      </c>
      <c r="F18589">
        <v>0</v>
      </c>
      <c r="G18589">
        <v>0</v>
      </c>
      <c r="I18589">
        <v>0</v>
      </c>
      <c r="J18589">
        <v>0</v>
      </c>
      <c r="L18589">
        <v>0</v>
      </c>
      <c r="N18589">
        <v>0</v>
      </c>
      <c r="P18589">
        <v>0</v>
      </c>
      <c r="Q18589">
        <v>0</v>
      </c>
      <c r="S18589">
        <v>0</v>
      </c>
    </row>
    <row r="18590" spans="1:19" x14ac:dyDescent="0.2">
      <c r="A18590" t="s">
        <v>38181</v>
      </c>
      <c r="B18590" t="s">
        <v>38394</v>
      </c>
      <c r="C18590" t="s">
        <v>354</v>
      </c>
      <c r="D18590" t="s">
        <v>1000</v>
      </c>
      <c r="E18590" s="23">
        <v>44986</v>
      </c>
      <c r="F18590">
        <v>2</v>
      </c>
      <c r="G18590">
        <v>2</v>
      </c>
      <c r="I18590">
        <v>5</v>
      </c>
      <c r="J18590">
        <v>11</v>
      </c>
      <c r="L18590">
        <v>11</v>
      </c>
      <c r="N18590">
        <v>5</v>
      </c>
      <c r="P18590">
        <v>0</v>
      </c>
      <c r="Q18590">
        <v>0</v>
      </c>
      <c r="S18590">
        <v>0</v>
      </c>
    </row>
    <row r="18591" spans="1:19" x14ac:dyDescent="0.2">
      <c r="A18591" t="s">
        <v>38182</v>
      </c>
      <c r="B18591" t="s">
        <v>38395</v>
      </c>
      <c r="C18591" t="s">
        <v>355</v>
      </c>
      <c r="D18591" t="s">
        <v>1000</v>
      </c>
      <c r="E18591" s="23">
        <v>44986</v>
      </c>
      <c r="F18591">
        <v>1</v>
      </c>
      <c r="G18591">
        <v>2</v>
      </c>
      <c r="I18591">
        <v>4</v>
      </c>
      <c r="J18591">
        <v>5</v>
      </c>
      <c r="L18591">
        <v>11</v>
      </c>
      <c r="N18591">
        <v>4</v>
      </c>
      <c r="P18591">
        <v>0</v>
      </c>
      <c r="Q18591">
        <v>0</v>
      </c>
      <c r="S18591">
        <v>0</v>
      </c>
    </row>
    <row r="18592" spans="1:19" x14ac:dyDescent="0.2">
      <c r="A18592" t="s">
        <v>38183</v>
      </c>
      <c r="B18592" t="s">
        <v>38396</v>
      </c>
      <c r="C18592" t="s">
        <v>35967</v>
      </c>
      <c r="D18592" t="s">
        <v>1002</v>
      </c>
      <c r="E18592" s="23">
        <v>44986</v>
      </c>
      <c r="F18592">
        <v>0.5</v>
      </c>
      <c r="G18592">
        <v>0.5</v>
      </c>
      <c r="I18592">
        <v>0</v>
      </c>
      <c r="J18592">
        <v>2</v>
      </c>
      <c r="L18592">
        <v>2</v>
      </c>
      <c r="N18592">
        <v>0</v>
      </c>
      <c r="P18592">
        <v>0</v>
      </c>
      <c r="Q18592">
        <v>0</v>
      </c>
      <c r="S18592">
        <v>0</v>
      </c>
    </row>
    <row r="18593" spans="1:19" x14ac:dyDescent="0.2">
      <c r="A18593" t="s">
        <v>38184</v>
      </c>
      <c r="B18593" t="s">
        <v>38397</v>
      </c>
      <c r="C18593" t="s">
        <v>35970</v>
      </c>
      <c r="D18593" t="s">
        <v>1002</v>
      </c>
      <c r="E18593" s="23">
        <v>44986</v>
      </c>
      <c r="F18593">
        <v>1.5</v>
      </c>
      <c r="G18593">
        <v>1.5</v>
      </c>
      <c r="I18593">
        <v>0</v>
      </c>
      <c r="J18593">
        <v>6</v>
      </c>
      <c r="L18593">
        <v>6</v>
      </c>
      <c r="N18593">
        <v>0</v>
      </c>
      <c r="P18593">
        <v>0</v>
      </c>
      <c r="Q18593">
        <v>0</v>
      </c>
      <c r="S18593">
        <v>0</v>
      </c>
    </row>
    <row r="18594" spans="1:19" x14ac:dyDescent="0.2">
      <c r="A18594" t="s">
        <v>38185</v>
      </c>
      <c r="B18594" t="s">
        <v>38398</v>
      </c>
      <c r="C18594" t="s">
        <v>35973</v>
      </c>
      <c r="D18594" t="s">
        <v>1002</v>
      </c>
      <c r="E18594" s="23">
        <v>44986</v>
      </c>
      <c r="F18594">
        <v>1</v>
      </c>
      <c r="G18594">
        <v>1</v>
      </c>
      <c r="I18594">
        <v>2</v>
      </c>
      <c r="J18594">
        <v>4</v>
      </c>
      <c r="L18594">
        <v>4</v>
      </c>
      <c r="N18594">
        <v>2</v>
      </c>
      <c r="P18594">
        <v>0</v>
      </c>
      <c r="Q18594">
        <v>0</v>
      </c>
      <c r="S18594">
        <v>0</v>
      </c>
    </row>
    <row r="18595" spans="1:19" x14ac:dyDescent="0.2">
      <c r="A18595" t="s">
        <v>38186</v>
      </c>
      <c r="B18595" t="s">
        <v>38399</v>
      </c>
      <c r="C18595" t="s">
        <v>35976</v>
      </c>
      <c r="D18595" t="s">
        <v>1002</v>
      </c>
      <c r="E18595" s="23">
        <v>44986</v>
      </c>
      <c r="F18595">
        <v>0.5</v>
      </c>
      <c r="G18595">
        <v>0.5</v>
      </c>
      <c r="I18595">
        <v>0</v>
      </c>
      <c r="J18595">
        <v>2</v>
      </c>
      <c r="L18595">
        <v>2</v>
      </c>
      <c r="N18595">
        <v>0</v>
      </c>
      <c r="P18595">
        <v>0</v>
      </c>
      <c r="Q18595">
        <v>0</v>
      </c>
      <c r="S18595">
        <v>0</v>
      </c>
    </row>
    <row r="18596" spans="1:19" x14ac:dyDescent="0.2">
      <c r="A18596" t="s">
        <v>38187</v>
      </c>
      <c r="B18596" t="s">
        <v>38400</v>
      </c>
      <c r="C18596" t="s">
        <v>35979</v>
      </c>
      <c r="D18596" t="s">
        <v>1002</v>
      </c>
      <c r="E18596" s="23">
        <v>44986</v>
      </c>
      <c r="F18596">
        <v>0.5</v>
      </c>
      <c r="G18596">
        <v>0.5</v>
      </c>
      <c r="I18596">
        <v>0</v>
      </c>
      <c r="J18596">
        <v>2</v>
      </c>
      <c r="L18596">
        <v>2</v>
      </c>
      <c r="N18596">
        <v>0</v>
      </c>
      <c r="P18596">
        <v>0</v>
      </c>
      <c r="Q18596">
        <v>0</v>
      </c>
      <c r="S18596">
        <v>0</v>
      </c>
    </row>
    <row r="18597" spans="1:19" x14ac:dyDescent="0.2">
      <c r="A18597" t="s">
        <v>38188</v>
      </c>
      <c r="B18597" t="s">
        <v>38401</v>
      </c>
      <c r="C18597" t="s">
        <v>228</v>
      </c>
      <c r="D18597" t="s">
        <v>1002</v>
      </c>
      <c r="E18597" s="23">
        <v>44986</v>
      </c>
      <c r="F18597">
        <v>0</v>
      </c>
      <c r="G18597">
        <v>0</v>
      </c>
      <c r="I18597">
        <v>0</v>
      </c>
      <c r="J18597">
        <v>0</v>
      </c>
      <c r="L18597">
        <v>0</v>
      </c>
      <c r="N18597">
        <v>0</v>
      </c>
      <c r="P18597">
        <v>0</v>
      </c>
      <c r="Q18597">
        <v>0</v>
      </c>
      <c r="S18597">
        <v>0</v>
      </c>
    </row>
    <row r="18598" spans="1:19" x14ac:dyDescent="0.2">
      <c r="A18598" t="s">
        <v>38189</v>
      </c>
      <c r="B18598" t="s">
        <v>38402</v>
      </c>
      <c r="C18598" t="s">
        <v>211</v>
      </c>
      <c r="D18598" t="s">
        <v>1002</v>
      </c>
      <c r="E18598" s="23">
        <v>44986</v>
      </c>
      <c r="F18598">
        <v>0</v>
      </c>
      <c r="G18598">
        <v>0</v>
      </c>
      <c r="I18598">
        <v>0</v>
      </c>
      <c r="J18598">
        <v>0</v>
      </c>
      <c r="L18598">
        <v>0</v>
      </c>
      <c r="N18598">
        <v>0</v>
      </c>
      <c r="P18598">
        <v>0</v>
      </c>
      <c r="Q18598">
        <v>0</v>
      </c>
      <c r="S18598">
        <v>0</v>
      </c>
    </row>
    <row r="18599" spans="1:19" x14ac:dyDescent="0.2">
      <c r="A18599" t="s">
        <v>38190</v>
      </c>
      <c r="B18599" t="s">
        <v>38403</v>
      </c>
      <c r="C18599" t="s">
        <v>213</v>
      </c>
      <c r="D18599" t="s">
        <v>1002</v>
      </c>
      <c r="E18599" s="23">
        <v>44986</v>
      </c>
      <c r="F18599">
        <v>0</v>
      </c>
      <c r="G18599">
        <v>0</v>
      </c>
      <c r="I18599">
        <v>0</v>
      </c>
      <c r="J18599">
        <v>0</v>
      </c>
      <c r="L18599">
        <v>0</v>
      </c>
      <c r="N18599">
        <v>0</v>
      </c>
      <c r="P18599">
        <v>0</v>
      </c>
      <c r="Q18599">
        <v>0</v>
      </c>
      <c r="S18599">
        <v>0</v>
      </c>
    </row>
    <row r="18600" spans="1:19" x14ac:dyDescent="0.2">
      <c r="A18600" t="s">
        <v>38191</v>
      </c>
      <c r="B18600" t="s">
        <v>38404</v>
      </c>
      <c r="C18600" t="s">
        <v>229</v>
      </c>
      <c r="D18600" t="s">
        <v>1002</v>
      </c>
      <c r="E18600" s="23">
        <v>44986</v>
      </c>
      <c r="F18600">
        <v>0</v>
      </c>
      <c r="G18600">
        <v>0</v>
      </c>
      <c r="I18600">
        <v>0</v>
      </c>
      <c r="J18600">
        <v>0</v>
      </c>
      <c r="L18600">
        <v>0</v>
      </c>
      <c r="N18600">
        <v>0</v>
      </c>
      <c r="P18600">
        <v>0</v>
      </c>
      <c r="Q18600">
        <v>0</v>
      </c>
      <c r="S18600">
        <v>0</v>
      </c>
    </row>
    <row r="18601" spans="1:19" x14ac:dyDescent="0.2">
      <c r="A18601" t="s">
        <v>38192</v>
      </c>
      <c r="B18601" t="s">
        <v>38405</v>
      </c>
      <c r="C18601" t="s">
        <v>1051</v>
      </c>
      <c r="D18601" t="s">
        <v>1002</v>
      </c>
      <c r="E18601" s="23">
        <v>44986</v>
      </c>
      <c r="F18601">
        <v>0</v>
      </c>
      <c r="G18601">
        <v>0</v>
      </c>
      <c r="I18601">
        <v>0</v>
      </c>
      <c r="J18601">
        <v>0</v>
      </c>
      <c r="L18601">
        <v>0</v>
      </c>
      <c r="N18601">
        <v>0</v>
      </c>
      <c r="P18601">
        <v>0</v>
      </c>
      <c r="Q18601">
        <v>0</v>
      </c>
      <c r="S18601">
        <v>0</v>
      </c>
    </row>
    <row r="18602" spans="1:19" x14ac:dyDescent="0.2">
      <c r="A18602" t="s">
        <v>38193</v>
      </c>
      <c r="B18602" t="s">
        <v>38406</v>
      </c>
      <c r="C18602" t="s">
        <v>1049</v>
      </c>
      <c r="D18602" t="s">
        <v>1002</v>
      </c>
      <c r="E18602" s="23">
        <v>44986</v>
      </c>
      <c r="F18602">
        <v>0</v>
      </c>
      <c r="G18602">
        <v>0</v>
      </c>
      <c r="I18602">
        <v>0</v>
      </c>
      <c r="J18602">
        <v>0</v>
      </c>
      <c r="L18602">
        <v>0</v>
      </c>
      <c r="N18602">
        <v>0</v>
      </c>
      <c r="P18602">
        <v>0</v>
      </c>
      <c r="Q18602">
        <v>0</v>
      </c>
      <c r="S18602">
        <v>0</v>
      </c>
    </row>
    <row r="18603" spans="1:19" x14ac:dyDescent="0.2">
      <c r="A18603" t="s">
        <v>38194</v>
      </c>
      <c r="B18603" t="s">
        <v>38407</v>
      </c>
      <c r="C18603" t="s">
        <v>25343</v>
      </c>
      <c r="D18603" t="s">
        <v>1002</v>
      </c>
      <c r="E18603" s="23">
        <v>44986</v>
      </c>
      <c r="F18603">
        <v>0</v>
      </c>
      <c r="G18603">
        <v>0</v>
      </c>
      <c r="I18603">
        <v>0</v>
      </c>
      <c r="J18603">
        <v>0</v>
      </c>
      <c r="L18603">
        <v>0</v>
      </c>
      <c r="N18603">
        <v>0</v>
      </c>
      <c r="P18603">
        <v>0</v>
      </c>
      <c r="Q18603">
        <v>0</v>
      </c>
      <c r="S18603">
        <v>0</v>
      </c>
    </row>
    <row r="18604" spans="1:19" x14ac:dyDescent="0.2">
      <c r="A18604" t="s">
        <v>38195</v>
      </c>
      <c r="B18604" t="s">
        <v>38408</v>
      </c>
      <c r="C18604" t="s">
        <v>25698</v>
      </c>
      <c r="D18604" t="s">
        <v>1002</v>
      </c>
      <c r="E18604" s="23">
        <v>44986</v>
      </c>
      <c r="F18604">
        <v>2</v>
      </c>
      <c r="G18604">
        <v>2</v>
      </c>
      <c r="I18604">
        <v>7</v>
      </c>
      <c r="J18604">
        <v>11</v>
      </c>
      <c r="L18604">
        <v>11</v>
      </c>
      <c r="N18604">
        <v>7</v>
      </c>
      <c r="P18604">
        <v>0</v>
      </c>
      <c r="Q18604">
        <v>1</v>
      </c>
      <c r="S18604">
        <v>0</v>
      </c>
    </row>
    <row r="18605" spans="1:19" x14ac:dyDescent="0.2">
      <c r="A18605" t="s">
        <v>38196</v>
      </c>
      <c r="B18605" t="s">
        <v>38409</v>
      </c>
      <c r="C18605" t="s">
        <v>959</v>
      </c>
      <c r="D18605" t="s">
        <v>1002</v>
      </c>
      <c r="E18605" s="23">
        <v>44986</v>
      </c>
      <c r="F18605">
        <v>0</v>
      </c>
      <c r="G18605">
        <v>0</v>
      </c>
      <c r="I18605">
        <v>0</v>
      </c>
      <c r="J18605">
        <v>0</v>
      </c>
      <c r="L18605">
        <v>0</v>
      </c>
      <c r="N18605">
        <v>0</v>
      </c>
      <c r="P18605">
        <v>0</v>
      </c>
      <c r="Q18605">
        <v>0</v>
      </c>
      <c r="S18605">
        <v>0</v>
      </c>
    </row>
    <row r="18606" spans="1:19" x14ac:dyDescent="0.2">
      <c r="A18606" t="s">
        <v>38197</v>
      </c>
      <c r="B18606" t="s">
        <v>38410</v>
      </c>
      <c r="C18606" t="s">
        <v>205</v>
      </c>
      <c r="D18606" t="s">
        <v>1002</v>
      </c>
      <c r="E18606" s="23">
        <v>44986</v>
      </c>
      <c r="F18606">
        <v>0</v>
      </c>
      <c r="G18606">
        <v>0</v>
      </c>
      <c r="I18606">
        <v>0</v>
      </c>
      <c r="J18606">
        <v>0</v>
      </c>
      <c r="L18606">
        <v>0</v>
      </c>
      <c r="N18606">
        <v>0</v>
      </c>
      <c r="P18606">
        <v>0</v>
      </c>
      <c r="Q18606">
        <v>0</v>
      </c>
      <c r="S18606">
        <v>0</v>
      </c>
    </row>
    <row r="18607" spans="1:19" x14ac:dyDescent="0.2">
      <c r="A18607" t="s">
        <v>38198</v>
      </c>
      <c r="B18607" t="s">
        <v>38411</v>
      </c>
      <c r="C18607" t="s">
        <v>384</v>
      </c>
      <c r="D18607" t="s">
        <v>1002</v>
      </c>
      <c r="E18607" s="23">
        <v>44986</v>
      </c>
      <c r="F18607">
        <v>0</v>
      </c>
      <c r="G18607">
        <v>0</v>
      </c>
      <c r="I18607">
        <v>0</v>
      </c>
      <c r="J18607">
        <v>0</v>
      </c>
      <c r="L18607">
        <v>0</v>
      </c>
      <c r="N18607">
        <v>0</v>
      </c>
      <c r="P18607">
        <v>0</v>
      </c>
      <c r="Q18607">
        <v>0</v>
      </c>
      <c r="S18607">
        <v>0</v>
      </c>
    </row>
    <row r="18608" spans="1:19" x14ac:dyDescent="0.2">
      <c r="A18608" t="s">
        <v>38199</v>
      </c>
      <c r="B18608" t="s">
        <v>38412</v>
      </c>
      <c r="C18608" t="s">
        <v>210</v>
      </c>
      <c r="D18608" t="s">
        <v>1002</v>
      </c>
      <c r="E18608" s="23">
        <v>44986</v>
      </c>
      <c r="F18608">
        <v>0</v>
      </c>
      <c r="G18608">
        <v>0</v>
      </c>
      <c r="I18608">
        <v>0</v>
      </c>
      <c r="J18608">
        <v>0</v>
      </c>
      <c r="L18608">
        <v>0</v>
      </c>
      <c r="N18608">
        <v>0</v>
      </c>
      <c r="P18608">
        <v>0</v>
      </c>
      <c r="Q18608">
        <v>0</v>
      </c>
      <c r="S18608">
        <v>0</v>
      </c>
    </row>
    <row r="18609" spans="1:19" x14ac:dyDescent="0.2">
      <c r="A18609" t="s">
        <v>38200</v>
      </c>
      <c r="B18609" t="s">
        <v>38413</v>
      </c>
      <c r="C18609" t="s">
        <v>215</v>
      </c>
      <c r="D18609" t="s">
        <v>1002</v>
      </c>
      <c r="E18609" s="23">
        <v>44986</v>
      </c>
      <c r="F18609">
        <v>5</v>
      </c>
      <c r="G18609">
        <v>6</v>
      </c>
      <c r="I18609">
        <v>29</v>
      </c>
      <c r="J18609">
        <v>30</v>
      </c>
      <c r="L18609">
        <v>35</v>
      </c>
      <c r="N18609">
        <v>24</v>
      </c>
      <c r="P18609">
        <v>3</v>
      </c>
      <c r="Q18609">
        <v>4</v>
      </c>
      <c r="S18609">
        <v>5</v>
      </c>
    </row>
    <row r="18610" spans="1:19" x14ac:dyDescent="0.2">
      <c r="A18610" t="s">
        <v>38201</v>
      </c>
      <c r="B18610" t="s">
        <v>38414</v>
      </c>
      <c r="C18610" t="s">
        <v>960</v>
      </c>
      <c r="D18610" t="s">
        <v>1002</v>
      </c>
      <c r="E18610" s="23">
        <v>44986</v>
      </c>
      <c r="F18610">
        <v>0</v>
      </c>
      <c r="G18610">
        <v>0</v>
      </c>
      <c r="I18610">
        <v>0</v>
      </c>
      <c r="J18610">
        <v>0</v>
      </c>
      <c r="L18610">
        <v>0</v>
      </c>
      <c r="N18610">
        <v>0</v>
      </c>
      <c r="P18610">
        <v>0</v>
      </c>
      <c r="Q18610">
        <v>0</v>
      </c>
      <c r="S18610">
        <v>0</v>
      </c>
    </row>
    <row r="18611" spans="1:19" x14ac:dyDescent="0.2">
      <c r="A18611" t="s">
        <v>38202</v>
      </c>
      <c r="B18611" t="s">
        <v>38415</v>
      </c>
      <c r="C18611" t="s">
        <v>961</v>
      </c>
      <c r="D18611" t="s">
        <v>1002</v>
      </c>
      <c r="E18611" s="23">
        <v>44986</v>
      </c>
      <c r="F18611">
        <v>2</v>
      </c>
      <c r="G18611">
        <v>4</v>
      </c>
      <c r="I18611">
        <v>9</v>
      </c>
      <c r="J18611">
        <v>10</v>
      </c>
      <c r="L18611">
        <v>20</v>
      </c>
      <c r="N18611">
        <v>6</v>
      </c>
      <c r="P18611">
        <v>3</v>
      </c>
      <c r="Q18611">
        <v>3</v>
      </c>
      <c r="S18611">
        <v>3</v>
      </c>
    </row>
    <row r="18612" spans="1:19" x14ac:dyDescent="0.2">
      <c r="A18612" t="s">
        <v>38203</v>
      </c>
      <c r="B18612" t="s">
        <v>38416</v>
      </c>
      <c r="C18612" t="s">
        <v>221</v>
      </c>
      <c r="D18612" t="s">
        <v>1002</v>
      </c>
      <c r="E18612" s="23">
        <v>44986</v>
      </c>
      <c r="F18612">
        <v>0</v>
      </c>
      <c r="G18612">
        <v>0</v>
      </c>
      <c r="I18612">
        <v>0</v>
      </c>
      <c r="J18612">
        <v>0</v>
      </c>
      <c r="L18612">
        <v>0</v>
      </c>
      <c r="N18612">
        <v>0</v>
      </c>
      <c r="P18612">
        <v>0</v>
      </c>
      <c r="Q18612">
        <v>0</v>
      </c>
      <c r="S18612">
        <v>0</v>
      </c>
    </row>
    <row r="18613" spans="1:19" x14ac:dyDescent="0.2">
      <c r="A18613" t="s">
        <v>38204</v>
      </c>
      <c r="B18613" t="s">
        <v>38417</v>
      </c>
      <c r="C18613" t="s">
        <v>222</v>
      </c>
      <c r="D18613" t="s">
        <v>1002</v>
      </c>
      <c r="E18613" s="23">
        <v>44986</v>
      </c>
      <c r="F18613">
        <v>0</v>
      </c>
      <c r="G18613">
        <v>0</v>
      </c>
      <c r="I18613">
        <v>0</v>
      </c>
      <c r="J18613">
        <v>0</v>
      </c>
      <c r="L18613">
        <v>0</v>
      </c>
      <c r="N18613">
        <v>0</v>
      </c>
      <c r="P18613">
        <v>0</v>
      </c>
      <c r="Q18613">
        <v>0</v>
      </c>
      <c r="S18613">
        <v>0</v>
      </c>
    </row>
    <row r="18614" spans="1:19" x14ac:dyDescent="0.2">
      <c r="A18614" t="s">
        <v>38205</v>
      </c>
      <c r="B18614" t="s">
        <v>38418</v>
      </c>
      <c r="C18614" t="s">
        <v>25359</v>
      </c>
      <c r="D18614" t="s">
        <v>1002</v>
      </c>
      <c r="E18614" s="23">
        <v>44986</v>
      </c>
      <c r="F18614">
        <v>0</v>
      </c>
      <c r="G18614">
        <v>0</v>
      </c>
      <c r="I18614">
        <v>0</v>
      </c>
      <c r="J18614">
        <v>0</v>
      </c>
      <c r="L18614">
        <v>0</v>
      </c>
      <c r="N18614">
        <v>0</v>
      </c>
      <c r="P18614">
        <v>0</v>
      </c>
      <c r="Q18614">
        <v>0</v>
      </c>
      <c r="S18614">
        <v>0</v>
      </c>
    </row>
    <row r="18615" spans="1:19" x14ac:dyDescent="0.2">
      <c r="A18615" t="s">
        <v>38206</v>
      </c>
      <c r="B18615" t="s">
        <v>38419</v>
      </c>
      <c r="C18615" t="s">
        <v>36046</v>
      </c>
      <c r="D18615" t="s">
        <v>1002</v>
      </c>
      <c r="E18615" s="23">
        <v>44986</v>
      </c>
      <c r="F18615">
        <v>1.5</v>
      </c>
      <c r="G18615">
        <v>2</v>
      </c>
      <c r="I18615">
        <v>1</v>
      </c>
      <c r="J18615">
        <v>9</v>
      </c>
      <c r="L18615">
        <v>11</v>
      </c>
      <c r="N18615">
        <v>1</v>
      </c>
      <c r="P18615">
        <v>0</v>
      </c>
      <c r="Q18615">
        <v>0</v>
      </c>
      <c r="S18615">
        <v>0</v>
      </c>
    </row>
    <row r="18616" spans="1:19" x14ac:dyDescent="0.2">
      <c r="A18616" t="s">
        <v>38207</v>
      </c>
      <c r="B18616" t="s">
        <v>38420</v>
      </c>
      <c r="C18616" t="s">
        <v>36049</v>
      </c>
      <c r="D18616" t="s">
        <v>1002</v>
      </c>
      <c r="E18616" s="23">
        <v>44986</v>
      </c>
      <c r="F18616">
        <v>1.5</v>
      </c>
      <c r="G18616">
        <v>1.5</v>
      </c>
      <c r="I18616">
        <v>4</v>
      </c>
      <c r="J18616">
        <v>7</v>
      </c>
      <c r="L18616">
        <v>7</v>
      </c>
      <c r="N18616">
        <v>3</v>
      </c>
      <c r="P18616">
        <v>0</v>
      </c>
      <c r="Q18616">
        <v>0</v>
      </c>
      <c r="S18616">
        <v>1</v>
      </c>
    </row>
    <row r="18617" spans="1:19" x14ac:dyDescent="0.2">
      <c r="A18617" t="s">
        <v>38208</v>
      </c>
      <c r="B18617" t="s">
        <v>38421</v>
      </c>
      <c r="C18617" t="s">
        <v>200</v>
      </c>
      <c r="D18617" t="s">
        <v>1002</v>
      </c>
      <c r="E18617" s="23">
        <v>44986</v>
      </c>
      <c r="F18617">
        <v>0</v>
      </c>
      <c r="G18617">
        <v>0</v>
      </c>
      <c r="I18617">
        <v>0</v>
      </c>
      <c r="J18617">
        <v>0</v>
      </c>
      <c r="L18617">
        <v>0</v>
      </c>
      <c r="N18617">
        <v>0</v>
      </c>
      <c r="P18617">
        <v>0</v>
      </c>
      <c r="Q18617">
        <v>0</v>
      </c>
      <c r="S18617">
        <v>0</v>
      </c>
    </row>
    <row r="18618" spans="1:19" x14ac:dyDescent="0.2">
      <c r="A18618" t="s">
        <v>38209</v>
      </c>
      <c r="B18618" t="s">
        <v>38422</v>
      </c>
      <c r="C18618" t="s">
        <v>204</v>
      </c>
      <c r="D18618" t="s">
        <v>1002</v>
      </c>
      <c r="E18618" s="23">
        <v>44986</v>
      </c>
      <c r="F18618">
        <v>0</v>
      </c>
      <c r="G18618">
        <v>0</v>
      </c>
      <c r="I18618">
        <v>0</v>
      </c>
      <c r="J18618">
        <v>0</v>
      </c>
      <c r="L18618">
        <v>0</v>
      </c>
      <c r="N18618">
        <v>0</v>
      </c>
      <c r="P18618">
        <v>0</v>
      </c>
      <c r="Q18618">
        <v>0</v>
      </c>
      <c r="S18618">
        <v>0</v>
      </c>
    </row>
    <row r="18619" spans="1:19" x14ac:dyDescent="0.2">
      <c r="A18619" t="s">
        <v>38210</v>
      </c>
      <c r="B18619" t="s">
        <v>38423</v>
      </c>
      <c r="C18619" t="s">
        <v>385</v>
      </c>
      <c r="D18619" t="s">
        <v>1002</v>
      </c>
      <c r="E18619" s="23">
        <v>44986</v>
      </c>
      <c r="F18619">
        <v>0</v>
      </c>
      <c r="G18619">
        <v>0</v>
      </c>
      <c r="I18619">
        <v>0</v>
      </c>
      <c r="J18619">
        <v>0</v>
      </c>
      <c r="L18619">
        <v>0</v>
      </c>
      <c r="N18619">
        <v>0</v>
      </c>
      <c r="P18619">
        <v>0</v>
      </c>
      <c r="Q18619">
        <v>0</v>
      </c>
      <c r="S18619">
        <v>0</v>
      </c>
    </row>
    <row r="18620" spans="1:19" x14ac:dyDescent="0.2">
      <c r="A18620" t="s">
        <v>38211</v>
      </c>
      <c r="B18620" t="s">
        <v>38424</v>
      </c>
      <c r="C18620" t="s">
        <v>208</v>
      </c>
      <c r="D18620" t="s">
        <v>1002</v>
      </c>
      <c r="E18620" s="23">
        <v>44986</v>
      </c>
      <c r="F18620">
        <v>4.5</v>
      </c>
      <c r="G18620">
        <v>4.5</v>
      </c>
      <c r="I18620">
        <v>11</v>
      </c>
      <c r="J18620">
        <v>24</v>
      </c>
      <c r="L18620">
        <v>24</v>
      </c>
      <c r="N18620">
        <v>6</v>
      </c>
      <c r="P18620">
        <v>1</v>
      </c>
      <c r="Q18620">
        <v>4</v>
      </c>
      <c r="S18620">
        <v>5</v>
      </c>
    </row>
    <row r="18621" spans="1:19" x14ac:dyDescent="0.2">
      <c r="A18621" t="s">
        <v>38212</v>
      </c>
      <c r="B18621" t="s">
        <v>38425</v>
      </c>
      <c r="C18621" t="s">
        <v>900</v>
      </c>
      <c r="D18621" t="s">
        <v>1002</v>
      </c>
      <c r="E18621" s="23">
        <v>44986</v>
      </c>
      <c r="F18621">
        <v>2.5</v>
      </c>
      <c r="G18621">
        <v>1.5</v>
      </c>
      <c r="I18621">
        <v>6</v>
      </c>
      <c r="J18621">
        <v>15</v>
      </c>
      <c r="L18621">
        <v>9</v>
      </c>
      <c r="N18621">
        <v>2</v>
      </c>
      <c r="P18621">
        <v>0</v>
      </c>
      <c r="Q18621">
        <v>1</v>
      </c>
      <c r="S18621">
        <v>4</v>
      </c>
    </row>
    <row r="18622" spans="1:19" x14ac:dyDescent="0.2">
      <c r="A18622" t="s">
        <v>38213</v>
      </c>
      <c r="B18622" t="s">
        <v>38426</v>
      </c>
      <c r="C18622" t="s">
        <v>905</v>
      </c>
      <c r="D18622" t="s">
        <v>1002</v>
      </c>
      <c r="E18622" s="23">
        <v>44986</v>
      </c>
      <c r="F18622">
        <v>0</v>
      </c>
      <c r="G18622">
        <v>0</v>
      </c>
      <c r="I18622">
        <v>0</v>
      </c>
      <c r="J18622">
        <v>0</v>
      </c>
      <c r="L18622">
        <v>0</v>
      </c>
      <c r="N18622">
        <v>0</v>
      </c>
      <c r="P18622">
        <v>0</v>
      </c>
      <c r="Q18622">
        <v>0</v>
      </c>
      <c r="S18622">
        <v>0</v>
      </c>
    </row>
    <row r="18623" spans="1:19" x14ac:dyDescent="0.2">
      <c r="A18623" t="s">
        <v>38214</v>
      </c>
      <c r="B18623" t="s">
        <v>38427</v>
      </c>
      <c r="C18623" t="s">
        <v>316</v>
      </c>
      <c r="D18623" t="s">
        <v>1002</v>
      </c>
      <c r="E18623" s="23">
        <v>44986</v>
      </c>
      <c r="F18623">
        <v>2.5</v>
      </c>
      <c r="G18623">
        <v>4</v>
      </c>
      <c r="I18623">
        <v>5</v>
      </c>
      <c r="J18623">
        <v>13</v>
      </c>
      <c r="L18623">
        <v>22</v>
      </c>
      <c r="N18623">
        <v>5</v>
      </c>
      <c r="P18623">
        <v>0</v>
      </c>
      <c r="Q18623">
        <v>0</v>
      </c>
      <c r="S18623">
        <v>0</v>
      </c>
    </row>
    <row r="18624" spans="1:19" x14ac:dyDescent="0.2">
      <c r="A18624" t="s">
        <v>38215</v>
      </c>
      <c r="B18624" t="s">
        <v>38428</v>
      </c>
      <c r="C18624" t="s">
        <v>218</v>
      </c>
      <c r="D18624" t="s">
        <v>1002</v>
      </c>
      <c r="E18624" s="23">
        <v>44986</v>
      </c>
      <c r="F18624">
        <v>0</v>
      </c>
      <c r="G18624">
        <v>0</v>
      </c>
      <c r="I18624">
        <v>0</v>
      </c>
      <c r="J18624">
        <v>0</v>
      </c>
      <c r="L18624">
        <v>0</v>
      </c>
      <c r="N18624">
        <v>0</v>
      </c>
      <c r="P18624">
        <v>0</v>
      </c>
      <c r="Q18624">
        <v>0</v>
      </c>
      <c r="S18624">
        <v>0</v>
      </c>
    </row>
    <row r="18625" spans="1:19" x14ac:dyDescent="0.2">
      <c r="A18625" t="s">
        <v>38216</v>
      </c>
      <c r="B18625" t="s">
        <v>38429</v>
      </c>
      <c r="C18625" t="s">
        <v>202</v>
      </c>
      <c r="D18625" t="s">
        <v>1002</v>
      </c>
      <c r="E18625" s="23">
        <v>44986</v>
      </c>
      <c r="F18625">
        <v>8</v>
      </c>
      <c r="G18625">
        <v>5.5</v>
      </c>
      <c r="I18625">
        <v>37</v>
      </c>
      <c r="J18625">
        <v>84</v>
      </c>
      <c r="L18625">
        <v>58</v>
      </c>
      <c r="N18625">
        <v>37</v>
      </c>
      <c r="P18625">
        <v>0</v>
      </c>
      <c r="Q18625">
        <v>1</v>
      </c>
      <c r="S18625">
        <v>0</v>
      </c>
    </row>
    <row r="18626" spans="1:19" x14ac:dyDescent="0.2">
      <c r="A18626" t="s">
        <v>38217</v>
      </c>
      <c r="B18626" t="s">
        <v>38430</v>
      </c>
      <c r="C18626" t="s">
        <v>347</v>
      </c>
      <c r="D18626" t="s">
        <v>1002</v>
      </c>
      <c r="E18626" s="23">
        <v>44986</v>
      </c>
      <c r="F18626">
        <v>0</v>
      </c>
      <c r="G18626">
        <v>0</v>
      </c>
      <c r="I18626">
        <v>0</v>
      </c>
      <c r="J18626">
        <v>0</v>
      </c>
      <c r="L18626">
        <v>0</v>
      </c>
      <c r="N18626">
        <v>0</v>
      </c>
      <c r="P18626">
        <v>0</v>
      </c>
      <c r="Q18626">
        <v>0</v>
      </c>
      <c r="S18626">
        <v>0</v>
      </c>
    </row>
    <row r="18627" spans="1:19" x14ac:dyDescent="0.2">
      <c r="A18627" t="s">
        <v>38218</v>
      </c>
      <c r="B18627" t="s">
        <v>38431</v>
      </c>
      <c r="C18627" t="s">
        <v>224</v>
      </c>
      <c r="D18627" t="s">
        <v>1002</v>
      </c>
      <c r="E18627" s="23">
        <v>44986</v>
      </c>
      <c r="F18627">
        <v>0</v>
      </c>
      <c r="G18627">
        <v>0</v>
      </c>
      <c r="I18627">
        <v>0</v>
      </c>
      <c r="J18627">
        <v>0</v>
      </c>
      <c r="L18627">
        <v>0</v>
      </c>
      <c r="N18627">
        <v>0</v>
      </c>
      <c r="P18627">
        <v>0</v>
      </c>
      <c r="Q18627">
        <v>0</v>
      </c>
      <c r="S18627">
        <v>0</v>
      </c>
    </row>
    <row r="18628" spans="1:19" x14ac:dyDescent="0.2">
      <c r="A18628" t="s">
        <v>38219</v>
      </c>
      <c r="B18628" t="s">
        <v>38432</v>
      </c>
      <c r="C18628" t="s">
        <v>345</v>
      </c>
      <c r="D18628" t="s">
        <v>1002</v>
      </c>
      <c r="E18628" s="23">
        <v>44986</v>
      </c>
      <c r="F18628">
        <v>0</v>
      </c>
      <c r="G18628">
        <v>0</v>
      </c>
      <c r="I18628">
        <v>0</v>
      </c>
      <c r="J18628">
        <v>0</v>
      </c>
      <c r="L18628">
        <v>0</v>
      </c>
      <c r="N18628">
        <v>0</v>
      </c>
      <c r="P18628">
        <v>0</v>
      </c>
      <c r="Q18628">
        <v>0</v>
      </c>
      <c r="S18628">
        <v>0</v>
      </c>
    </row>
    <row r="18629" spans="1:19" x14ac:dyDescent="0.2">
      <c r="A18629" t="s">
        <v>38220</v>
      </c>
      <c r="B18629" t="s">
        <v>38433</v>
      </c>
      <c r="C18629" t="s">
        <v>226</v>
      </c>
      <c r="D18629" t="s">
        <v>1002</v>
      </c>
      <c r="E18629" s="23">
        <v>44986</v>
      </c>
      <c r="F18629">
        <v>4</v>
      </c>
      <c r="G18629">
        <v>4</v>
      </c>
      <c r="I18629">
        <v>34</v>
      </c>
      <c r="J18629">
        <v>56</v>
      </c>
      <c r="L18629">
        <v>56</v>
      </c>
      <c r="N18629">
        <v>25</v>
      </c>
      <c r="P18629">
        <v>0</v>
      </c>
      <c r="Q18629">
        <v>1</v>
      </c>
      <c r="S18629">
        <v>9</v>
      </c>
    </row>
    <row r="18630" spans="1:19" x14ac:dyDescent="0.2">
      <c r="A18630" t="s">
        <v>38221</v>
      </c>
      <c r="B18630" t="s">
        <v>38434</v>
      </c>
      <c r="C18630" t="s">
        <v>231</v>
      </c>
      <c r="D18630" t="s">
        <v>1002</v>
      </c>
      <c r="E18630" s="23">
        <v>44986</v>
      </c>
      <c r="F18630">
        <v>10.5</v>
      </c>
      <c r="G18630">
        <v>11.5</v>
      </c>
      <c r="I18630">
        <v>42</v>
      </c>
      <c r="J18630">
        <v>120</v>
      </c>
      <c r="L18630">
        <v>131</v>
      </c>
      <c r="N18630">
        <v>38</v>
      </c>
      <c r="P18630">
        <v>11</v>
      </c>
      <c r="Q18630">
        <v>11</v>
      </c>
      <c r="S18630">
        <v>4</v>
      </c>
    </row>
    <row r="18631" spans="1:19" x14ac:dyDescent="0.2">
      <c r="A18631" t="s">
        <v>38222</v>
      </c>
      <c r="B18631" t="s">
        <v>38435</v>
      </c>
      <c r="C18631" t="s">
        <v>216</v>
      </c>
      <c r="D18631" t="s">
        <v>1002</v>
      </c>
      <c r="E18631" s="23">
        <v>44986</v>
      </c>
      <c r="F18631">
        <v>9</v>
      </c>
      <c r="G18631">
        <v>8</v>
      </c>
      <c r="I18631">
        <v>41</v>
      </c>
      <c r="J18631">
        <v>90</v>
      </c>
      <c r="L18631">
        <v>80</v>
      </c>
      <c r="N18631">
        <v>38</v>
      </c>
      <c r="P18631">
        <v>5</v>
      </c>
      <c r="Q18631">
        <v>6</v>
      </c>
      <c r="S18631">
        <v>3</v>
      </c>
    </row>
    <row r="18632" spans="1:19" x14ac:dyDescent="0.2">
      <c r="A18632" t="s">
        <v>38223</v>
      </c>
      <c r="B18632" t="s">
        <v>38436</v>
      </c>
      <c r="C18632" t="s">
        <v>233</v>
      </c>
      <c r="D18632" t="s">
        <v>1002</v>
      </c>
      <c r="E18632" s="23">
        <v>44986</v>
      </c>
      <c r="F18632">
        <v>0</v>
      </c>
      <c r="G18632">
        <v>0</v>
      </c>
      <c r="I18632">
        <v>0</v>
      </c>
      <c r="J18632">
        <v>0</v>
      </c>
      <c r="L18632">
        <v>0</v>
      </c>
      <c r="N18632">
        <v>0</v>
      </c>
      <c r="P18632">
        <v>0</v>
      </c>
      <c r="Q18632">
        <v>0</v>
      </c>
      <c r="S18632">
        <v>0</v>
      </c>
    </row>
    <row r="18633" spans="1:19" x14ac:dyDescent="0.2">
      <c r="A18633" t="s">
        <v>38224</v>
      </c>
      <c r="B18633" t="s">
        <v>38437</v>
      </c>
      <c r="C18633" t="s">
        <v>36084</v>
      </c>
      <c r="D18633" t="s">
        <v>1002</v>
      </c>
      <c r="E18633" s="23">
        <v>44986</v>
      </c>
      <c r="F18633">
        <v>2.5</v>
      </c>
      <c r="G18633">
        <v>3</v>
      </c>
      <c r="I18633">
        <v>21</v>
      </c>
      <c r="J18633">
        <v>29</v>
      </c>
      <c r="L18633">
        <v>33</v>
      </c>
      <c r="N18633">
        <v>21</v>
      </c>
      <c r="P18633">
        <v>0</v>
      </c>
      <c r="Q18633">
        <v>0</v>
      </c>
      <c r="S18633">
        <v>0</v>
      </c>
    </row>
    <row r="18634" spans="1:19" x14ac:dyDescent="0.2">
      <c r="A18634" t="s">
        <v>38225</v>
      </c>
      <c r="B18634" t="s">
        <v>38438</v>
      </c>
      <c r="C18634" t="s">
        <v>219</v>
      </c>
      <c r="D18634" t="s">
        <v>1002</v>
      </c>
      <c r="E18634" s="23">
        <v>44986</v>
      </c>
      <c r="F18634">
        <v>0</v>
      </c>
      <c r="G18634">
        <v>0</v>
      </c>
      <c r="I18634">
        <v>0</v>
      </c>
      <c r="J18634">
        <v>0</v>
      </c>
      <c r="L18634">
        <v>0</v>
      </c>
      <c r="N18634">
        <v>0</v>
      </c>
      <c r="P18634">
        <v>0</v>
      </c>
      <c r="Q18634">
        <v>0</v>
      </c>
      <c r="S18634">
        <v>0</v>
      </c>
    </row>
    <row r="18635" spans="1:19" x14ac:dyDescent="0.2">
      <c r="A18635" t="s">
        <v>38226</v>
      </c>
      <c r="B18635" t="s">
        <v>38439</v>
      </c>
      <c r="C18635" t="s">
        <v>340</v>
      </c>
      <c r="D18635" t="s">
        <v>1002</v>
      </c>
      <c r="E18635" s="23">
        <v>44986</v>
      </c>
      <c r="F18635">
        <v>1</v>
      </c>
      <c r="G18635">
        <v>3</v>
      </c>
      <c r="I18635">
        <v>11</v>
      </c>
      <c r="J18635">
        <v>11</v>
      </c>
      <c r="L18635">
        <v>33</v>
      </c>
      <c r="N18635">
        <v>7</v>
      </c>
      <c r="P18635">
        <v>1</v>
      </c>
      <c r="Q18635">
        <v>1</v>
      </c>
      <c r="S18635">
        <v>4</v>
      </c>
    </row>
    <row r="18636" spans="1:19" x14ac:dyDescent="0.2">
      <c r="A18636" t="s">
        <v>38227</v>
      </c>
      <c r="B18636" t="s">
        <v>38440</v>
      </c>
      <c r="C18636" t="s">
        <v>350</v>
      </c>
      <c r="D18636" t="s">
        <v>1002</v>
      </c>
      <c r="E18636" s="23">
        <v>44986</v>
      </c>
      <c r="F18636">
        <v>0</v>
      </c>
      <c r="G18636">
        <v>0</v>
      </c>
      <c r="I18636">
        <v>0</v>
      </c>
      <c r="J18636">
        <v>0</v>
      </c>
      <c r="L18636">
        <v>0</v>
      </c>
      <c r="N18636">
        <v>0</v>
      </c>
      <c r="P18636">
        <v>0</v>
      </c>
      <c r="Q18636">
        <v>0</v>
      </c>
      <c r="S18636">
        <v>0</v>
      </c>
    </row>
    <row r="18637" spans="1:19" x14ac:dyDescent="0.2">
      <c r="A18637" t="s">
        <v>38228</v>
      </c>
      <c r="B18637" t="s">
        <v>38441</v>
      </c>
      <c r="C18637" t="s">
        <v>351</v>
      </c>
      <c r="D18637" t="s">
        <v>1002</v>
      </c>
      <c r="E18637" s="23">
        <v>44986</v>
      </c>
      <c r="F18637">
        <v>0</v>
      </c>
      <c r="G18637">
        <v>0</v>
      </c>
      <c r="I18637">
        <v>0</v>
      </c>
      <c r="J18637">
        <v>0</v>
      </c>
      <c r="L18637">
        <v>0</v>
      </c>
      <c r="N18637">
        <v>0</v>
      </c>
      <c r="P18637">
        <v>0</v>
      </c>
      <c r="Q18637">
        <v>0</v>
      </c>
      <c r="S18637">
        <v>0</v>
      </c>
    </row>
    <row r="18638" spans="1:19" x14ac:dyDescent="0.2">
      <c r="A18638" t="s">
        <v>38229</v>
      </c>
      <c r="B18638" t="s">
        <v>38442</v>
      </c>
      <c r="C18638" t="s">
        <v>352</v>
      </c>
      <c r="D18638" t="s">
        <v>1002</v>
      </c>
      <c r="E18638" s="23">
        <v>44986</v>
      </c>
      <c r="F18638">
        <v>0</v>
      </c>
      <c r="G18638">
        <v>0</v>
      </c>
      <c r="I18638">
        <v>0</v>
      </c>
      <c r="J18638">
        <v>0</v>
      </c>
      <c r="L18638">
        <v>0</v>
      </c>
      <c r="N18638">
        <v>0</v>
      </c>
      <c r="P18638">
        <v>0</v>
      </c>
      <c r="Q18638">
        <v>0</v>
      </c>
      <c r="S18638">
        <v>0</v>
      </c>
    </row>
    <row r="18639" spans="1:19" x14ac:dyDescent="0.2">
      <c r="A18639" t="s">
        <v>38230</v>
      </c>
      <c r="B18639" t="s">
        <v>38443</v>
      </c>
      <c r="C18639" t="s">
        <v>353</v>
      </c>
      <c r="D18639" t="s">
        <v>1002</v>
      </c>
      <c r="E18639" s="23">
        <v>44986</v>
      </c>
      <c r="F18639">
        <v>0</v>
      </c>
      <c r="G18639">
        <v>0</v>
      </c>
      <c r="I18639">
        <v>0</v>
      </c>
      <c r="J18639">
        <v>0</v>
      </c>
      <c r="L18639">
        <v>0</v>
      </c>
      <c r="N18639">
        <v>0</v>
      </c>
      <c r="P18639">
        <v>0</v>
      </c>
      <c r="Q18639">
        <v>0</v>
      </c>
      <c r="S18639">
        <v>0</v>
      </c>
    </row>
    <row r="18640" spans="1:19" x14ac:dyDescent="0.2">
      <c r="A18640" t="s">
        <v>38231</v>
      </c>
      <c r="B18640" t="s">
        <v>38444</v>
      </c>
      <c r="C18640" t="s">
        <v>386</v>
      </c>
      <c r="D18640" t="s">
        <v>1002</v>
      </c>
      <c r="E18640" s="23">
        <v>44986</v>
      </c>
      <c r="F18640">
        <v>0</v>
      </c>
      <c r="G18640">
        <v>0</v>
      </c>
      <c r="I18640">
        <v>0</v>
      </c>
      <c r="J18640">
        <v>0</v>
      </c>
      <c r="L18640">
        <v>0</v>
      </c>
      <c r="N18640">
        <v>0</v>
      </c>
      <c r="P18640">
        <v>0</v>
      </c>
      <c r="Q18640">
        <v>0</v>
      </c>
      <c r="S18640">
        <v>0</v>
      </c>
    </row>
    <row r="18641" spans="1:19" x14ac:dyDescent="0.2">
      <c r="A18641" t="s">
        <v>38232</v>
      </c>
      <c r="B18641" t="s">
        <v>38445</v>
      </c>
      <c r="C18641" t="s">
        <v>354</v>
      </c>
      <c r="D18641" t="s">
        <v>1002</v>
      </c>
      <c r="E18641" s="23">
        <v>44986</v>
      </c>
      <c r="F18641">
        <v>2</v>
      </c>
      <c r="G18641">
        <v>2</v>
      </c>
      <c r="I18641">
        <v>5</v>
      </c>
      <c r="J18641">
        <v>11</v>
      </c>
      <c r="L18641">
        <v>11</v>
      </c>
      <c r="N18641">
        <v>5</v>
      </c>
      <c r="P18641">
        <v>0</v>
      </c>
      <c r="Q18641">
        <v>0</v>
      </c>
      <c r="S18641">
        <v>0</v>
      </c>
    </row>
    <row r="18642" spans="1:19" x14ac:dyDescent="0.2">
      <c r="A18642" t="s">
        <v>38233</v>
      </c>
      <c r="B18642" t="s">
        <v>38446</v>
      </c>
      <c r="C18642" t="s">
        <v>355</v>
      </c>
      <c r="D18642" t="s">
        <v>1002</v>
      </c>
      <c r="E18642" s="23">
        <v>44986</v>
      </c>
      <c r="F18642">
        <v>1</v>
      </c>
      <c r="G18642">
        <v>2</v>
      </c>
      <c r="I18642">
        <v>4</v>
      </c>
      <c r="J18642">
        <v>5</v>
      </c>
      <c r="L18642">
        <v>11</v>
      </c>
      <c r="N18642">
        <v>4</v>
      </c>
      <c r="P18642">
        <v>0</v>
      </c>
      <c r="Q18642">
        <v>0</v>
      </c>
      <c r="S18642">
        <v>0</v>
      </c>
    </row>
    <row r="18643" spans="1:19" x14ac:dyDescent="0.2">
      <c r="A18643" t="s">
        <v>38234</v>
      </c>
      <c r="B18643" t="s">
        <v>38447</v>
      </c>
      <c r="C18643" t="s">
        <v>1048</v>
      </c>
      <c r="D18643" t="s">
        <v>1002</v>
      </c>
      <c r="E18643" s="23">
        <v>44986</v>
      </c>
      <c r="F18643">
        <v>1</v>
      </c>
      <c r="G18643">
        <v>1</v>
      </c>
      <c r="I18643">
        <v>3</v>
      </c>
      <c r="J18643">
        <v>6</v>
      </c>
      <c r="L18643">
        <v>6</v>
      </c>
      <c r="N18643">
        <v>3</v>
      </c>
      <c r="P18643">
        <v>0</v>
      </c>
      <c r="Q18643">
        <v>0</v>
      </c>
      <c r="S18643">
        <v>0</v>
      </c>
    </row>
    <row r="18644" spans="1:19" x14ac:dyDescent="0.2">
      <c r="A18644" t="s">
        <v>38235</v>
      </c>
      <c r="B18644" t="s">
        <v>38448</v>
      </c>
      <c r="C18644" t="s">
        <v>1047</v>
      </c>
      <c r="D18644" t="s">
        <v>1002</v>
      </c>
      <c r="E18644" s="23">
        <v>44986</v>
      </c>
      <c r="F18644">
        <v>2.5</v>
      </c>
      <c r="G18644">
        <v>3</v>
      </c>
      <c r="I18644">
        <v>8</v>
      </c>
      <c r="J18644">
        <v>12</v>
      </c>
      <c r="L18644">
        <v>15</v>
      </c>
      <c r="N18644">
        <v>7</v>
      </c>
      <c r="P18644">
        <v>0</v>
      </c>
      <c r="Q18644">
        <v>0</v>
      </c>
      <c r="S18644">
        <v>1</v>
      </c>
    </row>
    <row r="18645" spans="1:19" x14ac:dyDescent="0.2">
      <c r="A18645" t="s">
        <v>38236</v>
      </c>
      <c r="B18645" t="s">
        <v>38449</v>
      </c>
      <c r="C18645" t="s">
        <v>1050</v>
      </c>
      <c r="D18645" t="s">
        <v>1002</v>
      </c>
      <c r="E18645" s="23">
        <v>44986</v>
      </c>
      <c r="F18645">
        <v>0</v>
      </c>
      <c r="G18645">
        <v>0</v>
      </c>
      <c r="I18645">
        <v>0</v>
      </c>
      <c r="J18645">
        <v>0</v>
      </c>
      <c r="L18645">
        <v>0</v>
      </c>
      <c r="N18645">
        <v>0</v>
      </c>
      <c r="P18645">
        <v>0</v>
      </c>
      <c r="Q18645">
        <v>0</v>
      </c>
      <c r="S18645">
        <v>0</v>
      </c>
    </row>
    <row r="18646" spans="1:19" x14ac:dyDescent="0.2">
      <c r="A18646" t="s">
        <v>38237</v>
      </c>
      <c r="B18646" t="s">
        <v>38450</v>
      </c>
      <c r="C18646" t="s">
        <v>1054</v>
      </c>
      <c r="D18646" t="s">
        <v>1002</v>
      </c>
      <c r="E18646" s="23">
        <v>44986</v>
      </c>
      <c r="F18646">
        <v>0</v>
      </c>
      <c r="G18646">
        <v>0</v>
      </c>
      <c r="I18646">
        <v>0</v>
      </c>
      <c r="J18646">
        <v>0</v>
      </c>
      <c r="L18646">
        <v>0</v>
      </c>
      <c r="N18646">
        <v>0</v>
      </c>
      <c r="P18646">
        <v>0</v>
      </c>
      <c r="Q18646">
        <v>0</v>
      </c>
      <c r="S18646">
        <v>0</v>
      </c>
    </row>
    <row r="18647" spans="1:19" x14ac:dyDescent="0.2">
      <c r="A18647" t="s">
        <v>38238</v>
      </c>
      <c r="B18647" t="s">
        <v>38451</v>
      </c>
      <c r="C18647" t="s">
        <v>1052</v>
      </c>
      <c r="D18647" t="s">
        <v>1002</v>
      </c>
      <c r="E18647" s="23">
        <v>44986</v>
      </c>
      <c r="F18647">
        <v>2</v>
      </c>
      <c r="G18647">
        <v>2</v>
      </c>
      <c r="I18647">
        <v>4</v>
      </c>
      <c r="J18647">
        <v>11</v>
      </c>
      <c r="L18647">
        <v>11</v>
      </c>
      <c r="N18647">
        <v>4</v>
      </c>
      <c r="P18647">
        <v>0</v>
      </c>
      <c r="Q18647">
        <v>2</v>
      </c>
      <c r="S18647">
        <v>0</v>
      </c>
    </row>
    <row r="18648" spans="1:19" x14ac:dyDescent="0.2">
      <c r="A18648" t="s">
        <v>38239</v>
      </c>
      <c r="B18648" t="s">
        <v>38452</v>
      </c>
      <c r="C18648" t="s">
        <v>1053</v>
      </c>
      <c r="D18648" t="s">
        <v>1002</v>
      </c>
      <c r="E18648" s="23">
        <v>44986</v>
      </c>
      <c r="F18648">
        <v>1.5</v>
      </c>
      <c r="G18648">
        <v>1.5</v>
      </c>
      <c r="I18648">
        <v>2</v>
      </c>
      <c r="J18648">
        <v>7</v>
      </c>
      <c r="L18648">
        <v>7</v>
      </c>
      <c r="N18648">
        <v>2</v>
      </c>
      <c r="P18648">
        <v>0</v>
      </c>
      <c r="Q18648">
        <v>0</v>
      </c>
      <c r="S18648">
        <v>0</v>
      </c>
    </row>
    <row r="18649" spans="1:19" x14ac:dyDescent="0.2">
      <c r="A18649" t="s">
        <v>38137</v>
      </c>
      <c r="B18649" t="s">
        <v>38350</v>
      </c>
      <c r="C18649" t="s">
        <v>25698</v>
      </c>
      <c r="D18649" t="s">
        <v>1000</v>
      </c>
      <c r="E18649" s="23">
        <v>44986</v>
      </c>
      <c r="F18649">
        <v>2</v>
      </c>
      <c r="G18649">
        <v>2</v>
      </c>
      <c r="I18649">
        <v>7</v>
      </c>
      <c r="J18649">
        <v>11</v>
      </c>
      <c r="L18649">
        <v>11</v>
      </c>
      <c r="N18649">
        <v>7</v>
      </c>
      <c r="P18649">
        <v>0</v>
      </c>
      <c r="Q18649">
        <v>1</v>
      </c>
      <c r="S18649">
        <v>0</v>
      </c>
    </row>
    <row r="18650" spans="1:19" x14ac:dyDescent="0.2">
      <c r="A18650" t="s">
        <v>38240</v>
      </c>
      <c r="B18650" t="s">
        <v>38453</v>
      </c>
      <c r="C18650" t="s">
        <v>962</v>
      </c>
      <c r="D18650" t="s">
        <v>1000</v>
      </c>
      <c r="E18650" s="23">
        <v>44986</v>
      </c>
      <c r="F18650">
        <v>0</v>
      </c>
      <c r="G18650">
        <v>0</v>
      </c>
      <c r="I18650">
        <v>0</v>
      </c>
      <c r="J18650">
        <v>0</v>
      </c>
      <c r="L18650">
        <v>0</v>
      </c>
      <c r="N18650">
        <v>0</v>
      </c>
      <c r="P18650">
        <v>0</v>
      </c>
      <c r="Q18650">
        <v>0</v>
      </c>
      <c r="S18650">
        <v>0</v>
      </c>
    </row>
    <row r="18651" spans="1:19" x14ac:dyDescent="0.2">
      <c r="A18651" t="s">
        <v>38241</v>
      </c>
      <c r="B18651" t="s">
        <v>38454</v>
      </c>
      <c r="C18651" t="s">
        <v>348</v>
      </c>
      <c r="D18651" t="s">
        <v>1000</v>
      </c>
      <c r="E18651" s="23">
        <v>44986</v>
      </c>
      <c r="F18651">
        <v>0</v>
      </c>
      <c r="G18651">
        <v>0</v>
      </c>
      <c r="I18651">
        <v>0</v>
      </c>
      <c r="J18651">
        <v>0</v>
      </c>
      <c r="L18651">
        <v>0</v>
      </c>
      <c r="N18651">
        <v>0</v>
      </c>
      <c r="P18651">
        <v>0</v>
      </c>
      <c r="Q18651">
        <v>0</v>
      </c>
      <c r="S18651">
        <v>0</v>
      </c>
    </row>
    <row r="18652" spans="1:19" x14ac:dyDescent="0.2">
      <c r="A18652" t="s">
        <v>38242</v>
      </c>
      <c r="B18652" t="s">
        <v>38455</v>
      </c>
      <c r="C18652" t="s">
        <v>36223</v>
      </c>
      <c r="D18652" t="s">
        <v>1000</v>
      </c>
      <c r="E18652" s="23">
        <v>44986</v>
      </c>
      <c r="F18652">
        <v>0.5</v>
      </c>
      <c r="G18652">
        <v>0.5</v>
      </c>
      <c r="I18652">
        <v>0</v>
      </c>
      <c r="J18652">
        <v>2</v>
      </c>
      <c r="L18652">
        <v>2</v>
      </c>
      <c r="N18652">
        <v>0</v>
      </c>
      <c r="P18652">
        <v>0</v>
      </c>
      <c r="Q18652">
        <v>0</v>
      </c>
      <c r="S18652">
        <v>0</v>
      </c>
    </row>
    <row r="18653" spans="1:19" x14ac:dyDescent="0.2">
      <c r="A18653" t="s">
        <v>38243</v>
      </c>
      <c r="B18653" t="s">
        <v>38456</v>
      </c>
      <c r="C18653" t="s">
        <v>357</v>
      </c>
      <c r="D18653" t="s">
        <v>1000</v>
      </c>
      <c r="E18653" s="23">
        <v>44986</v>
      </c>
      <c r="F18653">
        <v>0</v>
      </c>
      <c r="G18653">
        <v>0</v>
      </c>
      <c r="I18653">
        <v>0</v>
      </c>
      <c r="J18653">
        <v>0</v>
      </c>
      <c r="L18653">
        <v>0</v>
      </c>
      <c r="N18653">
        <v>0</v>
      </c>
      <c r="P18653">
        <v>0</v>
      </c>
      <c r="Q18653">
        <v>0</v>
      </c>
      <c r="S18653">
        <v>0</v>
      </c>
    </row>
    <row r="18654" spans="1:19" x14ac:dyDescent="0.2">
      <c r="A18654" t="s">
        <v>38244</v>
      </c>
      <c r="B18654" t="s">
        <v>38457</v>
      </c>
      <c r="C18654" t="s">
        <v>22399</v>
      </c>
      <c r="D18654" t="s">
        <v>1000</v>
      </c>
      <c r="E18654" s="23">
        <v>44986</v>
      </c>
      <c r="F18654">
        <v>0</v>
      </c>
      <c r="G18654">
        <v>0</v>
      </c>
      <c r="I18654">
        <v>0</v>
      </c>
      <c r="J18654">
        <v>0</v>
      </c>
      <c r="L18654">
        <v>0</v>
      </c>
      <c r="N18654">
        <v>0</v>
      </c>
      <c r="P18654">
        <v>0</v>
      </c>
      <c r="Q18654">
        <v>0</v>
      </c>
      <c r="S18654">
        <v>0</v>
      </c>
    </row>
    <row r="18655" spans="1:19" x14ac:dyDescent="0.2">
      <c r="A18655" t="s">
        <v>38245</v>
      </c>
      <c r="B18655" t="s">
        <v>38458</v>
      </c>
      <c r="C18655" t="s">
        <v>203</v>
      </c>
      <c r="D18655" t="s">
        <v>1000</v>
      </c>
      <c r="E18655" s="23">
        <v>44986</v>
      </c>
      <c r="F18655">
        <v>0</v>
      </c>
      <c r="G18655">
        <v>0</v>
      </c>
      <c r="I18655">
        <v>0</v>
      </c>
      <c r="J18655">
        <v>0</v>
      </c>
      <c r="L18655">
        <v>0</v>
      </c>
      <c r="N18655">
        <v>0</v>
      </c>
      <c r="P18655">
        <v>0</v>
      </c>
      <c r="Q18655">
        <v>0</v>
      </c>
      <c r="S18655">
        <v>0</v>
      </c>
    </row>
    <row r="18656" spans="1:19" x14ac:dyDescent="0.2">
      <c r="A18656" t="s">
        <v>38246</v>
      </c>
      <c r="B18656" t="s">
        <v>38459</v>
      </c>
      <c r="C18656" t="s">
        <v>387</v>
      </c>
      <c r="D18656" t="s">
        <v>1000</v>
      </c>
      <c r="E18656" s="23">
        <v>44986</v>
      </c>
      <c r="F18656">
        <v>0</v>
      </c>
      <c r="G18656">
        <v>0</v>
      </c>
      <c r="I18656">
        <v>0</v>
      </c>
      <c r="J18656">
        <v>0</v>
      </c>
      <c r="L18656">
        <v>0</v>
      </c>
      <c r="N18656">
        <v>0</v>
      </c>
      <c r="P18656">
        <v>0</v>
      </c>
      <c r="Q18656">
        <v>0</v>
      </c>
      <c r="S18656">
        <v>0</v>
      </c>
    </row>
    <row r="18657" spans="1:19" x14ac:dyDescent="0.2">
      <c r="A18657" t="s">
        <v>38247</v>
      </c>
      <c r="B18657" t="s">
        <v>38460</v>
      </c>
      <c r="C18657" t="s">
        <v>223</v>
      </c>
      <c r="D18657" t="s">
        <v>1000</v>
      </c>
      <c r="E18657" s="23">
        <v>44986</v>
      </c>
      <c r="F18657">
        <v>0</v>
      </c>
      <c r="G18657">
        <v>0</v>
      </c>
      <c r="I18657">
        <v>0</v>
      </c>
      <c r="J18657">
        <v>0</v>
      </c>
      <c r="L18657">
        <v>0</v>
      </c>
      <c r="N18657">
        <v>0</v>
      </c>
      <c r="P18657">
        <v>0</v>
      </c>
      <c r="Q18657">
        <v>0</v>
      </c>
      <c r="S18657">
        <v>0</v>
      </c>
    </row>
    <row r="18658" spans="1:19" x14ac:dyDescent="0.2">
      <c r="A18658" t="s">
        <v>38248</v>
      </c>
      <c r="B18658" t="s">
        <v>38461</v>
      </c>
      <c r="C18658" t="s">
        <v>346</v>
      </c>
      <c r="D18658" t="s">
        <v>1000</v>
      </c>
      <c r="E18658" s="23">
        <v>44986</v>
      </c>
      <c r="F18658">
        <v>0</v>
      </c>
      <c r="G18658">
        <v>0</v>
      </c>
      <c r="I18658">
        <v>0</v>
      </c>
      <c r="J18658">
        <v>0</v>
      </c>
      <c r="L18658">
        <v>0</v>
      </c>
      <c r="N18658">
        <v>0</v>
      </c>
      <c r="P18658">
        <v>0</v>
      </c>
      <c r="Q18658">
        <v>0</v>
      </c>
      <c r="S18658">
        <v>0</v>
      </c>
    </row>
    <row r="18659" spans="1:19" x14ac:dyDescent="0.2">
      <c r="A18659" t="s">
        <v>38249</v>
      </c>
      <c r="B18659" t="s">
        <v>38462</v>
      </c>
      <c r="C18659" t="s">
        <v>36238</v>
      </c>
      <c r="D18659" t="s">
        <v>1000</v>
      </c>
      <c r="E18659" s="23">
        <v>44986</v>
      </c>
      <c r="F18659">
        <v>1.5</v>
      </c>
      <c r="G18659">
        <v>1.5</v>
      </c>
      <c r="I18659">
        <v>0</v>
      </c>
      <c r="J18659">
        <v>6</v>
      </c>
      <c r="L18659">
        <v>6</v>
      </c>
      <c r="N18659">
        <v>0</v>
      </c>
      <c r="P18659">
        <v>0</v>
      </c>
      <c r="Q18659">
        <v>0</v>
      </c>
      <c r="S18659">
        <v>0</v>
      </c>
    </row>
    <row r="18660" spans="1:19" x14ac:dyDescent="0.2">
      <c r="A18660" t="s">
        <v>38250</v>
      </c>
      <c r="B18660" t="s">
        <v>38463</v>
      </c>
      <c r="C18660" t="s">
        <v>207</v>
      </c>
      <c r="D18660" t="s">
        <v>1000</v>
      </c>
      <c r="E18660" s="23">
        <v>44986</v>
      </c>
      <c r="F18660">
        <v>6.5</v>
      </c>
      <c r="G18660">
        <v>6.5</v>
      </c>
      <c r="I18660">
        <v>16</v>
      </c>
      <c r="J18660">
        <v>35</v>
      </c>
      <c r="L18660">
        <v>35</v>
      </c>
      <c r="N18660">
        <v>11</v>
      </c>
      <c r="P18660">
        <v>1</v>
      </c>
      <c r="Q18660">
        <v>4</v>
      </c>
      <c r="S18660">
        <v>5</v>
      </c>
    </row>
    <row r="18661" spans="1:19" x14ac:dyDescent="0.2">
      <c r="A18661" t="s">
        <v>38251</v>
      </c>
      <c r="B18661" t="s">
        <v>38464</v>
      </c>
      <c r="C18661" t="s">
        <v>212</v>
      </c>
      <c r="D18661" t="s">
        <v>1000</v>
      </c>
      <c r="E18661" s="23">
        <v>44986</v>
      </c>
      <c r="F18661">
        <v>2.5</v>
      </c>
      <c r="G18661">
        <v>1.5</v>
      </c>
      <c r="I18661">
        <v>6</v>
      </c>
      <c r="J18661">
        <v>15</v>
      </c>
      <c r="L18661">
        <v>9</v>
      </c>
      <c r="N18661">
        <v>2</v>
      </c>
      <c r="P18661">
        <v>0</v>
      </c>
      <c r="Q18661">
        <v>1</v>
      </c>
      <c r="S18661">
        <v>4</v>
      </c>
    </row>
    <row r="18662" spans="1:19" x14ac:dyDescent="0.2">
      <c r="A18662" t="s">
        <v>38252</v>
      </c>
      <c r="B18662" t="s">
        <v>38465</v>
      </c>
      <c r="C18662" t="s">
        <v>963</v>
      </c>
      <c r="D18662" t="s">
        <v>1000</v>
      </c>
      <c r="E18662" s="23">
        <v>44986</v>
      </c>
      <c r="F18662">
        <v>0</v>
      </c>
      <c r="G18662">
        <v>0</v>
      </c>
      <c r="I18662">
        <v>0</v>
      </c>
      <c r="J18662">
        <v>0</v>
      </c>
      <c r="L18662">
        <v>0</v>
      </c>
      <c r="N18662">
        <v>0</v>
      </c>
      <c r="P18662">
        <v>0</v>
      </c>
      <c r="Q18662">
        <v>0</v>
      </c>
      <c r="S18662">
        <v>0</v>
      </c>
    </row>
    <row r="18663" spans="1:19" x14ac:dyDescent="0.2">
      <c r="A18663" t="s">
        <v>38253</v>
      </c>
      <c r="B18663" t="s">
        <v>38466</v>
      </c>
      <c r="C18663" t="s">
        <v>225</v>
      </c>
      <c r="D18663" t="s">
        <v>1000</v>
      </c>
      <c r="E18663" s="23">
        <v>44986</v>
      </c>
      <c r="F18663">
        <v>4</v>
      </c>
      <c r="G18663">
        <v>4</v>
      </c>
      <c r="I18663">
        <v>34</v>
      </c>
      <c r="J18663">
        <v>56</v>
      </c>
      <c r="L18663">
        <v>56</v>
      </c>
      <c r="N18663">
        <v>25</v>
      </c>
      <c r="P18663">
        <v>0</v>
      </c>
      <c r="Q18663">
        <v>1</v>
      </c>
      <c r="S18663">
        <v>9</v>
      </c>
    </row>
    <row r="18664" spans="1:19" x14ac:dyDescent="0.2">
      <c r="A18664" t="s">
        <v>38254</v>
      </c>
      <c r="B18664" t="s">
        <v>38467</v>
      </c>
      <c r="C18664" t="s">
        <v>232</v>
      </c>
      <c r="D18664" t="s">
        <v>1000</v>
      </c>
      <c r="E18664" s="23">
        <v>44986</v>
      </c>
      <c r="F18664">
        <v>12.5</v>
      </c>
      <c r="G18664">
        <v>15.5</v>
      </c>
      <c r="I18664">
        <v>51</v>
      </c>
      <c r="J18664">
        <v>130</v>
      </c>
      <c r="L18664">
        <v>151</v>
      </c>
      <c r="N18664">
        <v>44</v>
      </c>
      <c r="P18664">
        <v>14</v>
      </c>
      <c r="Q18664">
        <v>14</v>
      </c>
      <c r="S18664">
        <v>7</v>
      </c>
    </row>
    <row r="18665" spans="1:19" x14ac:dyDescent="0.2">
      <c r="A18665" t="s">
        <v>38255</v>
      </c>
      <c r="B18665" t="s">
        <v>38468</v>
      </c>
      <c r="C18665" t="s">
        <v>317</v>
      </c>
      <c r="D18665" t="s">
        <v>1000</v>
      </c>
      <c r="E18665" s="23">
        <v>44986</v>
      </c>
      <c r="F18665">
        <v>3.5</v>
      </c>
      <c r="G18665">
        <v>6</v>
      </c>
      <c r="I18665">
        <v>9</v>
      </c>
      <c r="J18665">
        <v>18</v>
      </c>
      <c r="L18665">
        <v>33</v>
      </c>
      <c r="N18665">
        <v>9</v>
      </c>
      <c r="P18665">
        <v>0</v>
      </c>
      <c r="Q18665">
        <v>0</v>
      </c>
      <c r="S18665">
        <v>0</v>
      </c>
    </row>
    <row r="18666" spans="1:19" x14ac:dyDescent="0.2">
      <c r="A18666" t="s">
        <v>38256</v>
      </c>
      <c r="B18666" t="s">
        <v>38469</v>
      </c>
      <c r="C18666" t="s">
        <v>214</v>
      </c>
      <c r="D18666" t="s">
        <v>1000</v>
      </c>
      <c r="E18666" s="23">
        <v>44986</v>
      </c>
      <c r="F18666">
        <v>14</v>
      </c>
      <c r="G18666">
        <v>14</v>
      </c>
      <c r="I18666">
        <v>70</v>
      </c>
      <c r="J18666">
        <v>120</v>
      </c>
      <c r="L18666">
        <v>115</v>
      </c>
      <c r="N18666">
        <v>62</v>
      </c>
      <c r="P18666">
        <v>8</v>
      </c>
      <c r="Q18666">
        <v>10</v>
      </c>
      <c r="S18666">
        <v>8</v>
      </c>
    </row>
    <row r="18667" spans="1:19" x14ac:dyDescent="0.2">
      <c r="A18667" t="s">
        <v>38257</v>
      </c>
      <c r="B18667" t="s">
        <v>38470</v>
      </c>
      <c r="C18667" t="s">
        <v>230</v>
      </c>
      <c r="D18667" t="s">
        <v>1000</v>
      </c>
      <c r="E18667" s="23">
        <v>44986</v>
      </c>
      <c r="F18667">
        <v>0</v>
      </c>
      <c r="G18667">
        <v>0</v>
      </c>
      <c r="I18667">
        <v>0</v>
      </c>
      <c r="J18667">
        <v>0</v>
      </c>
      <c r="L18667">
        <v>0</v>
      </c>
      <c r="N18667">
        <v>0</v>
      </c>
      <c r="P18667">
        <v>0</v>
      </c>
      <c r="Q18667">
        <v>0</v>
      </c>
      <c r="S18667">
        <v>0</v>
      </c>
    </row>
    <row r="18668" spans="1:19" x14ac:dyDescent="0.2">
      <c r="A18668" t="s">
        <v>38258</v>
      </c>
      <c r="B18668" t="s">
        <v>38471</v>
      </c>
      <c r="C18668" t="s">
        <v>234</v>
      </c>
      <c r="D18668" t="s">
        <v>1000</v>
      </c>
      <c r="E18668" s="23">
        <v>44986</v>
      </c>
      <c r="F18668">
        <v>0</v>
      </c>
      <c r="G18668">
        <v>0</v>
      </c>
      <c r="I18668">
        <v>0</v>
      </c>
      <c r="J18668">
        <v>0</v>
      </c>
      <c r="L18668">
        <v>0</v>
      </c>
      <c r="N18668">
        <v>0</v>
      </c>
      <c r="P18668">
        <v>0</v>
      </c>
      <c r="Q18668">
        <v>0</v>
      </c>
      <c r="S18668">
        <v>0</v>
      </c>
    </row>
    <row r="18669" spans="1:19" x14ac:dyDescent="0.2">
      <c r="A18669" t="s">
        <v>38258</v>
      </c>
      <c r="B18669" t="s">
        <v>38471</v>
      </c>
      <c r="C18669" t="s">
        <v>234</v>
      </c>
      <c r="D18669" t="s">
        <v>1000</v>
      </c>
      <c r="E18669" s="23">
        <v>44986</v>
      </c>
      <c r="F18669">
        <v>2.5</v>
      </c>
      <c r="G18669">
        <v>3</v>
      </c>
      <c r="I18669">
        <v>21</v>
      </c>
      <c r="J18669">
        <v>29</v>
      </c>
      <c r="L18669">
        <v>33</v>
      </c>
      <c r="N18669">
        <v>21</v>
      </c>
      <c r="P18669">
        <v>0</v>
      </c>
      <c r="Q18669">
        <v>0</v>
      </c>
      <c r="S18669">
        <v>0</v>
      </c>
    </row>
    <row r="18670" spans="1:19" x14ac:dyDescent="0.2">
      <c r="A18670" t="s">
        <v>38259</v>
      </c>
      <c r="B18670" t="s">
        <v>38472</v>
      </c>
      <c r="C18670" t="s">
        <v>217</v>
      </c>
      <c r="D18670" t="s">
        <v>1000</v>
      </c>
      <c r="E18670" s="23">
        <v>44986</v>
      </c>
      <c r="F18670">
        <v>0</v>
      </c>
      <c r="G18670">
        <v>0</v>
      </c>
      <c r="I18670">
        <v>0</v>
      </c>
      <c r="J18670">
        <v>0</v>
      </c>
      <c r="L18670">
        <v>0</v>
      </c>
      <c r="N18670">
        <v>0</v>
      </c>
      <c r="P18670">
        <v>0</v>
      </c>
      <c r="Q18670">
        <v>0</v>
      </c>
      <c r="S18670">
        <v>0</v>
      </c>
    </row>
    <row r="18671" spans="1:19" x14ac:dyDescent="0.2">
      <c r="A18671" t="s">
        <v>38260</v>
      </c>
      <c r="B18671" t="s">
        <v>38473</v>
      </c>
      <c r="C18671" t="s">
        <v>342</v>
      </c>
      <c r="D18671" t="s">
        <v>1000</v>
      </c>
      <c r="E18671" s="23">
        <v>44986</v>
      </c>
      <c r="F18671">
        <v>1</v>
      </c>
      <c r="G18671">
        <v>3</v>
      </c>
      <c r="I18671">
        <v>11</v>
      </c>
      <c r="J18671">
        <v>11</v>
      </c>
      <c r="L18671">
        <v>33</v>
      </c>
      <c r="N18671">
        <v>7</v>
      </c>
      <c r="P18671">
        <v>1</v>
      </c>
      <c r="Q18671">
        <v>1</v>
      </c>
      <c r="S18671">
        <v>4</v>
      </c>
    </row>
    <row r="18672" spans="1:19" x14ac:dyDescent="0.2">
      <c r="A18672" t="s">
        <v>38261</v>
      </c>
      <c r="B18672" t="s">
        <v>38474</v>
      </c>
      <c r="C18672" t="s">
        <v>220</v>
      </c>
      <c r="D18672" t="s">
        <v>1000</v>
      </c>
      <c r="E18672" s="23">
        <v>44986</v>
      </c>
      <c r="F18672">
        <v>0</v>
      </c>
      <c r="G18672">
        <v>0</v>
      </c>
      <c r="I18672">
        <v>0</v>
      </c>
      <c r="J18672">
        <v>0</v>
      </c>
      <c r="L18672">
        <v>0</v>
      </c>
      <c r="N18672">
        <v>0</v>
      </c>
      <c r="P18672">
        <v>0</v>
      </c>
      <c r="Q18672">
        <v>0</v>
      </c>
      <c r="S18672">
        <v>0</v>
      </c>
    </row>
    <row r="18673" spans="1:19" x14ac:dyDescent="0.2">
      <c r="A18673" t="s">
        <v>38262</v>
      </c>
      <c r="B18673" t="s">
        <v>38475</v>
      </c>
      <c r="C18673" t="s">
        <v>25330</v>
      </c>
      <c r="D18673" t="s">
        <v>1001</v>
      </c>
      <c r="E18673" s="23">
        <v>44986</v>
      </c>
      <c r="F18673">
        <v>0</v>
      </c>
      <c r="G18673">
        <v>0</v>
      </c>
      <c r="I18673">
        <v>0</v>
      </c>
      <c r="J18673">
        <v>0</v>
      </c>
      <c r="L18673">
        <v>0</v>
      </c>
      <c r="N18673">
        <v>0</v>
      </c>
      <c r="P18673">
        <v>0</v>
      </c>
      <c r="Q18673">
        <v>0</v>
      </c>
      <c r="S18673">
        <v>0</v>
      </c>
    </row>
    <row r="18674" spans="1:19" x14ac:dyDescent="0.2">
      <c r="A18674" t="s">
        <v>38263</v>
      </c>
      <c r="B18674" t="s">
        <v>38476</v>
      </c>
      <c r="C18674" t="s">
        <v>25330</v>
      </c>
      <c r="D18674" t="s">
        <v>1000</v>
      </c>
      <c r="E18674" s="23">
        <v>44986</v>
      </c>
      <c r="F18674">
        <v>0.5</v>
      </c>
      <c r="G18674">
        <v>0.5</v>
      </c>
      <c r="I18674">
        <v>0</v>
      </c>
      <c r="J18674">
        <v>2</v>
      </c>
      <c r="L18674">
        <v>2</v>
      </c>
      <c r="N18674">
        <v>0</v>
      </c>
      <c r="P18674">
        <v>0</v>
      </c>
      <c r="Q18674">
        <v>0</v>
      </c>
      <c r="S18674">
        <v>0</v>
      </c>
    </row>
    <row r="18675" spans="1:19" x14ac:dyDescent="0.2">
      <c r="A18675" t="s">
        <v>38264</v>
      </c>
      <c r="B18675" t="s">
        <v>38477</v>
      </c>
      <c r="C18675" t="s">
        <v>199</v>
      </c>
      <c r="D18675" t="s">
        <v>1000</v>
      </c>
      <c r="E18675" s="23">
        <v>44986</v>
      </c>
      <c r="F18675">
        <v>8</v>
      </c>
      <c r="G18675">
        <v>5.5</v>
      </c>
      <c r="I18675">
        <v>37</v>
      </c>
      <c r="J18675">
        <v>84</v>
      </c>
      <c r="L18675">
        <v>58</v>
      </c>
      <c r="N18675">
        <v>37</v>
      </c>
      <c r="P18675">
        <v>0</v>
      </c>
      <c r="Q18675">
        <v>1</v>
      </c>
      <c r="S18675">
        <v>0</v>
      </c>
    </row>
    <row r="18676" spans="1:19" x14ac:dyDescent="0.2">
      <c r="A18676" t="s">
        <v>38265</v>
      </c>
      <c r="B18676" t="s">
        <v>38478</v>
      </c>
      <c r="C18676" t="s">
        <v>199</v>
      </c>
      <c r="D18676" t="s">
        <v>1001</v>
      </c>
      <c r="E18676" s="23">
        <v>44986</v>
      </c>
      <c r="F18676">
        <v>0</v>
      </c>
      <c r="G18676">
        <v>0</v>
      </c>
      <c r="I18676">
        <v>0</v>
      </c>
      <c r="J18676">
        <v>0</v>
      </c>
      <c r="L18676">
        <v>0</v>
      </c>
      <c r="N18676">
        <v>0</v>
      </c>
      <c r="P18676">
        <v>0</v>
      </c>
      <c r="Q18676">
        <v>0</v>
      </c>
      <c r="S18676">
        <v>0</v>
      </c>
    </row>
    <row r="18677" spans="1:19" x14ac:dyDescent="0.2">
      <c r="A18677" t="s">
        <v>38266</v>
      </c>
      <c r="B18677" t="s">
        <v>38479</v>
      </c>
      <c r="C18677" t="s">
        <v>901</v>
      </c>
      <c r="D18677" t="s">
        <v>1000</v>
      </c>
      <c r="E18677" s="23">
        <v>44986</v>
      </c>
      <c r="F18677">
        <v>5.5</v>
      </c>
      <c r="G18677">
        <v>6</v>
      </c>
      <c r="I18677">
        <v>10</v>
      </c>
      <c r="J18677">
        <v>30</v>
      </c>
      <c r="L18677">
        <v>32</v>
      </c>
      <c r="N18677">
        <v>10</v>
      </c>
      <c r="P18677">
        <v>0</v>
      </c>
      <c r="Q18677">
        <v>2</v>
      </c>
      <c r="S18677">
        <v>0</v>
      </c>
    </row>
    <row r="18678" spans="1:19" x14ac:dyDescent="0.2">
      <c r="A18678" t="s">
        <v>38267</v>
      </c>
      <c r="B18678" t="s">
        <v>38480</v>
      </c>
      <c r="C18678" t="s">
        <v>901</v>
      </c>
      <c r="D18678" t="s">
        <v>1001</v>
      </c>
      <c r="E18678" s="23">
        <v>44986</v>
      </c>
      <c r="F18678">
        <v>0</v>
      </c>
      <c r="G18678">
        <v>0</v>
      </c>
      <c r="I18678">
        <v>0</v>
      </c>
      <c r="J18678">
        <v>0</v>
      </c>
      <c r="L18678">
        <v>0</v>
      </c>
      <c r="N18678">
        <v>0</v>
      </c>
      <c r="P18678">
        <v>0</v>
      </c>
      <c r="Q18678">
        <v>0</v>
      </c>
      <c r="S18678">
        <v>0</v>
      </c>
    </row>
    <row r="18679" spans="1:19" x14ac:dyDescent="0.2">
      <c r="A18679" t="s">
        <v>38268</v>
      </c>
      <c r="B18679" t="s">
        <v>38481</v>
      </c>
      <c r="C18679" t="s">
        <v>903</v>
      </c>
      <c r="D18679" t="s">
        <v>1000</v>
      </c>
      <c r="E18679" s="23">
        <v>44986</v>
      </c>
      <c r="F18679">
        <v>6</v>
      </c>
      <c r="G18679">
        <v>6.5</v>
      </c>
      <c r="I18679">
        <v>14</v>
      </c>
      <c r="J18679">
        <v>28</v>
      </c>
      <c r="L18679">
        <v>31</v>
      </c>
      <c r="N18679">
        <v>12</v>
      </c>
      <c r="P18679">
        <v>0</v>
      </c>
      <c r="Q18679">
        <v>0</v>
      </c>
      <c r="S18679">
        <v>2</v>
      </c>
    </row>
    <row r="18680" spans="1:19" x14ac:dyDescent="0.2">
      <c r="A18680" t="s">
        <v>38269</v>
      </c>
      <c r="B18680" t="s">
        <v>38482</v>
      </c>
      <c r="C18680" t="s">
        <v>903</v>
      </c>
      <c r="D18680" t="s">
        <v>1001</v>
      </c>
      <c r="E18680" s="23">
        <v>44986</v>
      </c>
      <c r="F18680">
        <v>0</v>
      </c>
      <c r="G18680">
        <v>0</v>
      </c>
      <c r="I18680">
        <v>0</v>
      </c>
      <c r="J18680">
        <v>0</v>
      </c>
      <c r="L18680">
        <v>0</v>
      </c>
      <c r="N18680">
        <v>0</v>
      </c>
      <c r="P18680">
        <v>0</v>
      </c>
      <c r="Q18680">
        <v>0</v>
      </c>
      <c r="S18680">
        <v>0</v>
      </c>
    </row>
    <row r="18681" spans="1:19" x14ac:dyDescent="0.2">
      <c r="A18681" t="s">
        <v>38270</v>
      </c>
      <c r="B18681" t="s">
        <v>38483</v>
      </c>
      <c r="C18681" t="s">
        <v>198</v>
      </c>
      <c r="D18681" t="s">
        <v>1002</v>
      </c>
      <c r="E18681" s="23">
        <v>44986</v>
      </c>
      <c r="F18681">
        <v>0</v>
      </c>
      <c r="G18681">
        <v>0</v>
      </c>
      <c r="I18681">
        <v>0</v>
      </c>
      <c r="J18681">
        <v>0</v>
      </c>
      <c r="L18681">
        <v>0</v>
      </c>
      <c r="N18681">
        <v>0</v>
      </c>
      <c r="P18681">
        <v>0</v>
      </c>
      <c r="Q18681">
        <v>0</v>
      </c>
      <c r="S18681">
        <v>0</v>
      </c>
    </row>
    <row r="18682" spans="1:19" x14ac:dyDescent="0.2">
      <c r="A18682" t="s">
        <v>38271</v>
      </c>
      <c r="B18682" t="s">
        <v>38484</v>
      </c>
      <c r="C18682" t="s">
        <v>25855</v>
      </c>
      <c r="D18682" t="s">
        <v>1002</v>
      </c>
      <c r="E18682" s="23">
        <v>44986</v>
      </c>
      <c r="F18682">
        <v>2</v>
      </c>
      <c r="G18682">
        <v>2</v>
      </c>
      <c r="I18682">
        <v>7</v>
      </c>
      <c r="J18682">
        <v>11</v>
      </c>
      <c r="L18682">
        <v>11</v>
      </c>
      <c r="N18682">
        <v>7</v>
      </c>
      <c r="P18682">
        <v>0</v>
      </c>
      <c r="Q18682">
        <v>1</v>
      </c>
      <c r="S18682">
        <v>0</v>
      </c>
    </row>
    <row r="18683" spans="1:19" x14ac:dyDescent="0.2">
      <c r="A18683" t="s">
        <v>38272</v>
      </c>
      <c r="B18683" t="s">
        <v>38485</v>
      </c>
      <c r="C18683" t="s">
        <v>962</v>
      </c>
      <c r="D18683" t="s">
        <v>1002</v>
      </c>
      <c r="E18683" s="23">
        <v>44986</v>
      </c>
      <c r="F18683">
        <v>0</v>
      </c>
      <c r="G18683">
        <v>0</v>
      </c>
      <c r="I18683">
        <v>0</v>
      </c>
      <c r="J18683">
        <v>0</v>
      </c>
      <c r="L18683">
        <v>0</v>
      </c>
      <c r="N18683">
        <v>0</v>
      </c>
      <c r="P18683">
        <v>0</v>
      </c>
      <c r="Q18683">
        <v>0</v>
      </c>
      <c r="S18683">
        <v>0</v>
      </c>
    </row>
    <row r="18684" spans="1:19" x14ac:dyDescent="0.2">
      <c r="A18684" t="s">
        <v>38273</v>
      </c>
      <c r="B18684" t="s">
        <v>38486</v>
      </c>
      <c r="C18684" t="s">
        <v>199</v>
      </c>
      <c r="D18684" t="s">
        <v>1002</v>
      </c>
      <c r="E18684" s="23">
        <v>44986</v>
      </c>
      <c r="F18684">
        <v>8</v>
      </c>
      <c r="G18684">
        <v>5.5</v>
      </c>
      <c r="I18684">
        <v>37</v>
      </c>
      <c r="J18684">
        <v>84</v>
      </c>
      <c r="L18684">
        <v>58</v>
      </c>
      <c r="N18684">
        <v>37</v>
      </c>
      <c r="P18684">
        <v>0</v>
      </c>
      <c r="Q18684">
        <v>1</v>
      </c>
      <c r="S18684">
        <v>0</v>
      </c>
    </row>
    <row r="18685" spans="1:19" x14ac:dyDescent="0.2">
      <c r="A18685" t="s">
        <v>38274</v>
      </c>
      <c r="B18685" t="s">
        <v>38487</v>
      </c>
      <c r="C18685" t="s">
        <v>348</v>
      </c>
      <c r="D18685" t="s">
        <v>1002</v>
      </c>
      <c r="E18685" s="23">
        <v>44986</v>
      </c>
      <c r="F18685">
        <v>0</v>
      </c>
      <c r="G18685">
        <v>0</v>
      </c>
      <c r="I18685">
        <v>0</v>
      </c>
      <c r="J18685">
        <v>0</v>
      </c>
      <c r="L18685">
        <v>0</v>
      </c>
      <c r="N18685">
        <v>0</v>
      </c>
      <c r="P18685">
        <v>0</v>
      </c>
      <c r="Q18685">
        <v>0</v>
      </c>
      <c r="S18685">
        <v>0</v>
      </c>
    </row>
    <row r="18686" spans="1:19" x14ac:dyDescent="0.2">
      <c r="A18686" t="s">
        <v>38275</v>
      </c>
      <c r="B18686" t="s">
        <v>38488</v>
      </c>
      <c r="C18686" t="s">
        <v>36291</v>
      </c>
      <c r="D18686" t="s">
        <v>1002</v>
      </c>
      <c r="E18686" s="23">
        <v>44986</v>
      </c>
      <c r="F18686">
        <v>0</v>
      </c>
      <c r="G18686">
        <v>0</v>
      </c>
      <c r="I18686">
        <v>0</v>
      </c>
      <c r="J18686">
        <v>0</v>
      </c>
      <c r="L18686">
        <v>0</v>
      </c>
      <c r="N18686">
        <v>0</v>
      </c>
      <c r="P18686">
        <v>0</v>
      </c>
      <c r="Q18686">
        <v>0</v>
      </c>
      <c r="S18686">
        <v>0</v>
      </c>
    </row>
    <row r="18687" spans="1:19" x14ac:dyDescent="0.2">
      <c r="A18687" t="s">
        <v>38276</v>
      </c>
      <c r="B18687" t="s">
        <v>38489</v>
      </c>
      <c r="C18687" t="s">
        <v>357</v>
      </c>
      <c r="D18687" t="s">
        <v>1002</v>
      </c>
      <c r="E18687" s="23">
        <v>44986</v>
      </c>
      <c r="F18687">
        <v>0</v>
      </c>
      <c r="G18687">
        <v>0</v>
      </c>
      <c r="I18687">
        <v>0</v>
      </c>
      <c r="J18687">
        <v>0</v>
      </c>
      <c r="L18687">
        <v>0</v>
      </c>
      <c r="N18687">
        <v>0</v>
      </c>
      <c r="P18687">
        <v>0</v>
      </c>
      <c r="Q18687">
        <v>0</v>
      </c>
      <c r="S18687">
        <v>0</v>
      </c>
    </row>
    <row r="18688" spans="1:19" x14ac:dyDescent="0.2">
      <c r="A18688" t="s">
        <v>38277</v>
      </c>
      <c r="B18688" t="s">
        <v>38490</v>
      </c>
      <c r="C18688" t="s">
        <v>227</v>
      </c>
      <c r="D18688" t="s">
        <v>1002</v>
      </c>
      <c r="E18688" s="23">
        <v>44986</v>
      </c>
      <c r="F18688">
        <v>0</v>
      </c>
      <c r="G18688">
        <v>0</v>
      </c>
      <c r="I18688">
        <v>0</v>
      </c>
      <c r="J18688">
        <v>0</v>
      </c>
      <c r="L18688">
        <v>0</v>
      </c>
      <c r="N18688">
        <v>0</v>
      </c>
      <c r="P18688">
        <v>0</v>
      </c>
      <c r="Q18688">
        <v>0</v>
      </c>
      <c r="S18688">
        <v>0</v>
      </c>
    </row>
    <row r="18689" spans="1:19" x14ac:dyDescent="0.2">
      <c r="A18689" t="s">
        <v>38278</v>
      </c>
      <c r="B18689" t="s">
        <v>38491</v>
      </c>
      <c r="C18689" t="s">
        <v>203</v>
      </c>
      <c r="D18689" t="s">
        <v>1002</v>
      </c>
      <c r="E18689" s="23">
        <v>44986</v>
      </c>
      <c r="F18689">
        <v>0</v>
      </c>
      <c r="G18689">
        <v>0</v>
      </c>
      <c r="I18689">
        <v>0</v>
      </c>
      <c r="J18689">
        <v>0</v>
      </c>
      <c r="L18689">
        <v>0</v>
      </c>
      <c r="N18689">
        <v>0</v>
      </c>
      <c r="P18689">
        <v>0</v>
      </c>
      <c r="Q18689">
        <v>0</v>
      </c>
      <c r="S18689">
        <v>0</v>
      </c>
    </row>
    <row r="18690" spans="1:19" x14ac:dyDescent="0.2">
      <c r="A18690" t="s">
        <v>38279</v>
      </c>
      <c r="B18690" t="s">
        <v>38492</v>
      </c>
      <c r="C18690" t="s">
        <v>387</v>
      </c>
      <c r="D18690" t="s">
        <v>1002</v>
      </c>
      <c r="E18690" s="23">
        <v>44986</v>
      </c>
      <c r="F18690">
        <v>0</v>
      </c>
      <c r="G18690">
        <v>0</v>
      </c>
      <c r="I18690">
        <v>0</v>
      </c>
      <c r="J18690">
        <v>0</v>
      </c>
      <c r="L18690">
        <v>0</v>
      </c>
      <c r="N18690">
        <v>0</v>
      </c>
      <c r="P18690">
        <v>0</v>
      </c>
      <c r="Q18690">
        <v>0</v>
      </c>
      <c r="S18690">
        <v>0</v>
      </c>
    </row>
    <row r="18691" spans="1:19" x14ac:dyDescent="0.2">
      <c r="A18691" t="s">
        <v>38280</v>
      </c>
      <c r="B18691" t="s">
        <v>38493</v>
      </c>
      <c r="C18691" t="s">
        <v>223</v>
      </c>
      <c r="D18691" t="s">
        <v>1002</v>
      </c>
      <c r="E18691" s="23">
        <v>44986</v>
      </c>
      <c r="F18691">
        <v>0</v>
      </c>
      <c r="G18691">
        <v>0</v>
      </c>
      <c r="I18691">
        <v>0</v>
      </c>
      <c r="J18691">
        <v>0</v>
      </c>
      <c r="L18691">
        <v>0</v>
      </c>
      <c r="N18691">
        <v>0</v>
      </c>
      <c r="P18691">
        <v>0</v>
      </c>
      <c r="Q18691">
        <v>0</v>
      </c>
      <c r="S18691">
        <v>0</v>
      </c>
    </row>
    <row r="18692" spans="1:19" x14ac:dyDescent="0.2">
      <c r="A18692" t="s">
        <v>38281</v>
      </c>
      <c r="B18692" t="s">
        <v>38494</v>
      </c>
      <c r="C18692" t="s">
        <v>346</v>
      </c>
      <c r="D18692" t="s">
        <v>1002</v>
      </c>
      <c r="E18692" s="23">
        <v>44986</v>
      </c>
      <c r="F18692">
        <v>0</v>
      </c>
      <c r="G18692">
        <v>0</v>
      </c>
      <c r="I18692">
        <v>0</v>
      </c>
      <c r="J18692">
        <v>0</v>
      </c>
      <c r="L18692">
        <v>0</v>
      </c>
      <c r="N18692">
        <v>0</v>
      </c>
      <c r="P18692">
        <v>0</v>
      </c>
      <c r="Q18692">
        <v>0</v>
      </c>
      <c r="S18692">
        <v>0</v>
      </c>
    </row>
    <row r="18693" spans="1:19" x14ac:dyDescent="0.2">
      <c r="A18693" t="s">
        <v>38282</v>
      </c>
      <c r="B18693" t="s">
        <v>38495</v>
      </c>
      <c r="C18693" t="s">
        <v>36238</v>
      </c>
      <c r="D18693" t="s">
        <v>1002</v>
      </c>
      <c r="E18693" s="23">
        <v>44986</v>
      </c>
      <c r="F18693">
        <v>1.5</v>
      </c>
      <c r="G18693">
        <v>1.5</v>
      </c>
      <c r="I18693">
        <v>0</v>
      </c>
      <c r="J18693">
        <v>6</v>
      </c>
      <c r="L18693">
        <v>6</v>
      </c>
      <c r="N18693">
        <v>0</v>
      </c>
      <c r="P18693">
        <v>0</v>
      </c>
      <c r="Q18693">
        <v>0</v>
      </c>
      <c r="S18693">
        <v>0</v>
      </c>
    </row>
    <row r="18694" spans="1:19" x14ac:dyDescent="0.2">
      <c r="A18694" t="s">
        <v>38283</v>
      </c>
      <c r="B18694" t="s">
        <v>38496</v>
      </c>
      <c r="C18694" t="s">
        <v>207</v>
      </c>
      <c r="D18694" t="s">
        <v>1002</v>
      </c>
      <c r="E18694" s="23">
        <v>44986</v>
      </c>
      <c r="F18694">
        <v>6.5</v>
      </c>
      <c r="G18694">
        <v>6.5</v>
      </c>
      <c r="I18694">
        <v>16</v>
      </c>
      <c r="J18694">
        <v>35</v>
      </c>
      <c r="L18694">
        <v>35</v>
      </c>
      <c r="N18694">
        <v>11</v>
      </c>
      <c r="P18694">
        <v>1</v>
      </c>
      <c r="Q18694">
        <v>4</v>
      </c>
      <c r="S18694">
        <v>5</v>
      </c>
    </row>
    <row r="18695" spans="1:19" x14ac:dyDescent="0.2">
      <c r="A18695" t="s">
        <v>38284</v>
      </c>
      <c r="B18695" t="s">
        <v>38497</v>
      </c>
      <c r="C18695" t="s">
        <v>212</v>
      </c>
      <c r="D18695" t="s">
        <v>1002</v>
      </c>
      <c r="E18695" s="23">
        <v>44986</v>
      </c>
      <c r="F18695">
        <v>2.5</v>
      </c>
      <c r="G18695">
        <v>1.5</v>
      </c>
      <c r="I18695">
        <v>6</v>
      </c>
      <c r="J18695">
        <v>15</v>
      </c>
      <c r="L18695">
        <v>9</v>
      </c>
      <c r="N18695">
        <v>2</v>
      </c>
      <c r="P18695">
        <v>0</v>
      </c>
      <c r="Q18695">
        <v>1</v>
      </c>
      <c r="S18695">
        <v>4</v>
      </c>
    </row>
    <row r="18696" spans="1:19" x14ac:dyDescent="0.2">
      <c r="A18696" t="s">
        <v>38285</v>
      </c>
      <c r="B18696" t="s">
        <v>38498</v>
      </c>
      <c r="C18696" t="s">
        <v>963</v>
      </c>
      <c r="D18696" t="s">
        <v>1002</v>
      </c>
      <c r="E18696" s="23">
        <v>44986</v>
      </c>
      <c r="F18696">
        <v>0</v>
      </c>
      <c r="G18696">
        <v>0</v>
      </c>
      <c r="I18696">
        <v>0</v>
      </c>
      <c r="J18696">
        <v>0</v>
      </c>
      <c r="L18696">
        <v>0</v>
      </c>
      <c r="N18696">
        <v>0</v>
      </c>
      <c r="P18696">
        <v>0</v>
      </c>
      <c r="Q18696">
        <v>0</v>
      </c>
      <c r="S18696">
        <v>0</v>
      </c>
    </row>
    <row r="18697" spans="1:19" x14ac:dyDescent="0.2">
      <c r="A18697" t="s">
        <v>38286</v>
      </c>
      <c r="B18697" t="s">
        <v>38499</v>
      </c>
      <c r="C18697" t="s">
        <v>225</v>
      </c>
      <c r="D18697" t="s">
        <v>1002</v>
      </c>
      <c r="E18697" s="23">
        <v>44986</v>
      </c>
      <c r="F18697">
        <v>4</v>
      </c>
      <c r="G18697">
        <v>4</v>
      </c>
      <c r="I18697">
        <v>34</v>
      </c>
      <c r="J18697">
        <v>56</v>
      </c>
      <c r="L18697">
        <v>56</v>
      </c>
      <c r="N18697">
        <v>25</v>
      </c>
      <c r="P18697">
        <v>0</v>
      </c>
      <c r="Q18697">
        <v>1</v>
      </c>
      <c r="S18697">
        <v>9</v>
      </c>
    </row>
    <row r="18698" spans="1:19" x14ac:dyDescent="0.2">
      <c r="A18698" t="s">
        <v>38287</v>
      </c>
      <c r="B18698" t="s">
        <v>38500</v>
      </c>
      <c r="C18698" t="s">
        <v>901</v>
      </c>
      <c r="D18698" t="s">
        <v>1002</v>
      </c>
      <c r="E18698" s="23">
        <v>44986</v>
      </c>
      <c r="F18698">
        <v>5.5</v>
      </c>
      <c r="G18698">
        <v>6</v>
      </c>
      <c r="I18698">
        <v>10</v>
      </c>
      <c r="J18698">
        <v>30</v>
      </c>
      <c r="L18698">
        <v>32</v>
      </c>
      <c r="N18698">
        <v>10</v>
      </c>
      <c r="P18698">
        <v>0</v>
      </c>
      <c r="Q18698">
        <v>2</v>
      </c>
      <c r="S18698">
        <v>0</v>
      </c>
    </row>
    <row r="18699" spans="1:19" x14ac:dyDescent="0.2">
      <c r="A18699" t="s">
        <v>38288</v>
      </c>
      <c r="B18699" t="s">
        <v>38501</v>
      </c>
      <c r="C18699" t="s">
        <v>232</v>
      </c>
      <c r="D18699" t="s">
        <v>1002</v>
      </c>
      <c r="E18699" s="23">
        <v>44986</v>
      </c>
      <c r="F18699">
        <v>12.5</v>
      </c>
      <c r="G18699">
        <v>15.5</v>
      </c>
      <c r="I18699">
        <v>51</v>
      </c>
      <c r="J18699">
        <v>130</v>
      </c>
      <c r="L18699">
        <v>151</v>
      </c>
      <c r="N18699">
        <v>44</v>
      </c>
      <c r="P18699">
        <v>14</v>
      </c>
      <c r="Q18699">
        <v>14</v>
      </c>
      <c r="S18699">
        <v>7</v>
      </c>
    </row>
    <row r="18700" spans="1:19" x14ac:dyDescent="0.2">
      <c r="A18700" t="s">
        <v>38289</v>
      </c>
      <c r="B18700" t="s">
        <v>38502</v>
      </c>
      <c r="C18700" t="s">
        <v>317</v>
      </c>
      <c r="D18700" t="s">
        <v>1002</v>
      </c>
      <c r="E18700" s="23">
        <v>44986</v>
      </c>
      <c r="F18700">
        <v>3.5</v>
      </c>
      <c r="G18700">
        <v>6</v>
      </c>
      <c r="I18700">
        <v>9</v>
      </c>
      <c r="J18700">
        <v>18</v>
      </c>
      <c r="L18700">
        <v>33</v>
      </c>
      <c r="N18700">
        <v>9</v>
      </c>
      <c r="P18700">
        <v>0</v>
      </c>
      <c r="Q18700">
        <v>0</v>
      </c>
      <c r="S18700">
        <v>0</v>
      </c>
    </row>
    <row r="18701" spans="1:19" x14ac:dyDescent="0.2">
      <c r="A18701" t="s">
        <v>38290</v>
      </c>
      <c r="B18701" t="s">
        <v>38503</v>
      </c>
      <c r="C18701" t="s">
        <v>25330</v>
      </c>
      <c r="D18701" t="s">
        <v>1002</v>
      </c>
      <c r="E18701" s="23">
        <v>44986</v>
      </c>
      <c r="F18701">
        <v>0.5</v>
      </c>
      <c r="G18701">
        <v>0.5</v>
      </c>
      <c r="I18701">
        <v>0</v>
      </c>
      <c r="J18701">
        <v>2</v>
      </c>
      <c r="L18701">
        <v>2</v>
      </c>
      <c r="N18701">
        <v>0</v>
      </c>
      <c r="P18701">
        <v>0</v>
      </c>
      <c r="Q18701">
        <v>0</v>
      </c>
      <c r="S18701">
        <v>0</v>
      </c>
    </row>
    <row r="18702" spans="1:19" x14ac:dyDescent="0.2">
      <c r="A18702" t="s">
        <v>38291</v>
      </c>
      <c r="B18702" t="s">
        <v>38504</v>
      </c>
      <c r="C18702" t="s">
        <v>214</v>
      </c>
      <c r="D18702" t="s">
        <v>1002</v>
      </c>
      <c r="E18702" s="23">
        <v>44986</v>
      </c>
      <c r="F18702">
        <v>14</v>
      </c>
      <c r="G18702">
        <v>14</v>
      </c>
      <c r="I18702">
        <v>70</v>
      </c>
      <c r="J18702">
        <v>120</v>
      </c>
      <c r="L18702">
        <v>115</v>
      </c>
      <c r="N18702">
        <v>62</v>
      </c>
      <c r="P18702">
        <v>8</v>
      </c>
      <c r="Q18702">
        <v>10</v>
      </c>
      <c r="S18702">
        <v>8</v>
      </c>
    </row>
    <row r="18703" spans="1:19" x14ac:dyDescent="0.2">
      <c r="A18703" t="s">
        <v>38292</v>
      </c>
      <c r="B18703" t="s">
        <v>38505</v>
      </c>
      <c r="C18703" t="s">
        <v>903</v>
      </c>
      <c r="D18703" t="s">
        <v>1002</v>
      </c>
      <c r="E18703" s="23">
        <v>44986</v>
      </c>
      <c r="F18703">
        <v>6</v>
      </c>
      <c r="G18703">
        <v>6.5</v>
      </c>
      <c r="I18703">
        <v>14</v>
      </c>
      <c r="J18703">
        <v>28</v>
      </c>
      <c r="L18703">
        <v>31</v>
      </c>
      <c r="N18703">
        <v>12</v>
      </c>
      <c r="P18703">
        <v>0</v>
      </c>
      <c r="Q18703">
        <v>0</v>
      </c>
      <c r="S18703">
        <v>2</v>
      </c>
    </row>
    <row r="18704" spans="1:19" x14ac:dyDescent="0.2">
      <c r="A18704" t="s">
        <v>38293</v>
      </c>
      <c r="B18704" t="s">
        <v>38506</v>
      </c>
      <c r="C18704" t="s">
        <v>230</v>
      </c>
      <c r="D18704" t="s">
        <v>1002</v>
      </c>
      <c r="E18704" s="23">
        <v>44986</v>
      </c>
      <c r="F18704">
        <v>0</v>
      </c>
      <c r="G18704">
        <v>0</v>
      </c>
      <c r="I18704">
        <v>0</v>
      </c>
      <c r="J18704">
        <v>0</v>
      </c>
      <c r="L18704">
        <v>0</v>
      </c>
      <c r="N18704">
        <v>0</v>
      </c>
      <c r="P18704">
        <v>0</v>
      </c>
      <c r="Q18704">
        <v>0</v>
      </c>
      <c r="S18704">
        <v>0</v>
      </c>
    </row>
    <row r="18705" spans="1:19" x14ac:dyDescent="0.2">
      <c r="A18705" t="s">
        <v>38294</v>
      </c>
      <c r="B18705" t="s">
        <v>38507</v>
      </c>
      <c r="C18705" t="s">
        <v>234</v>
      </c>
      <c r="D18705" t="s">
        <v>1002</v>
      </c>
      <c r="E18705" s="23">
        <v>44986</v>
      </c>
      <c r="F18705">
        <v>0</v>
      </c>
      <c r="G18705">
        <v>0</v>
      </c>
      <c r="I18705">
        <v>0</v>
      </c>
      <c r="J18705">
        <v>0</v>
      </c>
      <c r="L18705">
        <v>0</v>
      </c>
      <c r="N18705">
        <v>0</v>
      </c>
      <c r="P18705">
        <v>0</v>
      </c>
      <c r="Q18705">
        <v>0</v>
      </c>
      <c r="S18705">
        <v>0</v>
      </c>
    </row>
    <row r="18706" spans="1:19" x14ac:dyDescent="0.2">
      <c r="A18706" t="s">
        <v>38295</v>
      </c>
      <c r="B18706" t="s">
        <v>38508</v>
      </c>
      <c r="C18706" t="s">
        <v>36332</v>
      </c>
      <c r="D18706" t="s">
        <v>1002</v>
      </c>
      <c r="E18706" s="23">
        <v>44986</v>
      </c>
      <c r="F18706">
        <v>2.5</v>
      </c>
      <c r="G18706">
        <v>3</v>
      </c>
      <c r="I18706">
        <v>21</v>
      </c>
      <c r="J18706">
        <v>29</v>
      </c>
      <c r="L18706">
        <v>33</v>
      </c>
      <c r="N18706">
        <v>21</v>
      </c>
      <c r="P18706">
        <v>0</v>
      </c>
      <c r="Q18706">
        <v>0</v>
      </c>
      <c r="S18706">
        <v>0</v>
      </c>
    </row>
    <row r="18707" spans="1:19" x14ac:dyDescent="0.2">
      <c r="A18707" t="s">
        <v>38296</v>
      </c>
      <c r="B18707" t="s">
        <v>38509</v>
      </c>
      <c r="C18707" t="s">
        <v>217</v>
      </c>
      <c r="D18707" t="s">
        <v>1002</v>
      </c>
      <c r="E18707" s="23">
        <v>44986</v>
      </c>
      <c r="F18707">
        <v>0</v>
      </c>
      <c r="G18707">
        <v>0</v>
      </c>
      <c r="I18707">
        <v>0</v>
      </c>
      <c r="J18707">
        <v>0</v>
      </c>
      <c r="L18707">
        <v>0</v>
      </c>
      <c r="N18707">
        <v>0</v>
      </c>
      <c r="P18707">
        <v>0</v>
      </c>
      <c r="Q18707">
        <v>0</v>
      </c>
      <c r="S18707">
        <v>0</v>
      </c>
    </row>
    <row r="18708" spans="1:19" x14ac:dyDescent="0.2">
      <c r="A18708" t="s">
        <v>38297</v>
      </c>
      <c r="B18708" t="s">
        <v>38510</v>
      </c>
      <c r="C18708" t="s">
        <v>342</v>
      </c>
      <c r="D18708" t="s">
        <v>1002</v>
      </c>
      <c r="E18708" s="23">
        <v>44986</v>
      </c>
      <c r="F18708">
        <v>1</v>
      </c>
      <c r="G18708">
        <v>3</v>
      </c>
      <c r="I18708">
        <v>11</v>
      </c>
      <c r="J18708">
        <v>11</v>
      </c>
      <c r="L18708">
        <v>33</v>
      </c>
      <c r="N18708">
        <v>7</v>
      </c>
      <c r="P18708">
        <v>1</v>
      </c>
      <c r="Q18708">
        <v>1</v>
      </c>
      <c r="S18708">
        <v>4</v>
      </c>
    </row>
    <row r="18709" spans="1:19" x14ac:dyDescent="0.2">
      <c r="A18709" t="s">
        <v>38298</v>
      </c>
      <c r="B18709" t="s">
        <v>38511</v>
      </c>
      <c r="C18709" t="s">
        <v>220</v>
      </c>
      <c r="D18709" t="s">
        <v>1002</v>
      </c>
      <c r="E18709" s="23">
        <v>44986</v>
      </c>
      <c r="F18709">
        <v>0</v>
      </c>
      <c r="G18709">
        <v>0</v>
      </c>
      <c r="I18709">
        <v>0</v>
      </c>
      <c r="J18709">
        <v>0</v>
      </c>
      <c r="L18709">
        <v>0</v>
      </c>
      <c r="N18709">
        <v>0</v>
      </c>
      <c r="P18709">
        <v>0</v>
      </c>
      <c r="Q18709">
        <v>0</v>
      </c>
      <c r="S18709">
        <v>0</v>
      </c>
    </row>
    <row r="18710" spans="1:19" x14ac:dyDescent="0.2">
      <c r="A18710" t="s">
        <v>38299</v>
      </c>
      <c r="B18710" t="s">
        <v>38512</v>
      </c>
      <c r="C18710" t="s">
        <v>36341</v>
      </c>
      <c r="D18710" t="s">
        <v>1000</v>
      </c>
      <c r="E18710" s="23">
        <v>44986</v>
      </c>
      <c r="F18710">
        <v>4</v>
      </c>
      <c r="G18710">
        <v>4</v>
      </c>
      <c r="I18710">
        <v>2</v>
      </c>
      <c r="J18710">
        <v>16</v>
      </c>
      <c r="L18710">
        <v>16</v>
      </c>
      <c r="N18710">
        <v>2</v>
      </c>
      <c r="P18710">
        <v>0</v>
      </c>
      <c r="Q18710">
        <v>0</v>
      </c>
      <c r="S18710">
        <v>0</v>
      </c>
    </row>
    <row r="18711" spans="1:19" x14ac:dyDescent="0.2">
      <c r="A18711" t="s">
        <v>38300</v>
      </c>
      <c r="B18711" t="s">
        <v>38513</v>
      </c>
      <c r="C18711" t="s">
        <v>36341</v>
      </c>
      <c r="D18711" t="s">
        <v>1002</v>
      </c>
      <c r="E18711" s="23">
        <v>44986</v>
      </c>
      <c r="F18711">
        <v>4</v>
      </c>
      <c r="G18711">
        <v>4</v>
      </c>
      <c r="I18711">
        <v>2</v>
      </c>
      <c r="J18711">
        <v>16</v>
      </c>
      <c r="L18711">
        <v>16</v>
      </c>
      <c r="N18711">
        <v>2</v>
      </c>
      <c r="P18711">
        <v>0</v>
      </c>
      <c r="Q18711">
        <v>0</v>
      </c>
      <c r="S18711">
        <v>0</v>
      </c>
    </row>
    <row r="18712" spans="1:19" x14ac:dyDescent="0.2">
      <c r="A18712" t="s">
        <v>38301</v>
      </c>
      <c r="B18712" t="s">
        <v>38514</v>
      </c>
      <c r="C18712" t="s">
        <v>242</v>
      </c>
      <c r="D18712" t="s">
        <v>1000</v>
      </c>
      <c r="E18712" s="23">
        <v>44986</v>
      </c>
      <c r="F18712">
        <v>0</v>
      </c>
      <c r="G18712">
        <v>0</v>
      </c>
      <c r="I18712">
        <v>0</v>
      </c>
      <c r="J18712">
        <v>0</v>
      </c>
      <c r="L18712">
        <v>0</v>
      </c>
      <c r="N18712">
        <v>0</v>
      </c>
      <c r="P18712">
        <v>0</v>
      </c>
      <c r="Q18712">
        <v>0</v>
      </c>
      <c r="S18712">
        <v>0</v>
      </c>
    </row>
    <row r="18713" spans="1:19" x14ac:dyDescent="0.2">
      <c r="A18713" t="s">
        <v>38302</v>
      </c>
      <c r="B18713" t="s">
        <v>38515</v>
      </c>
      <c r="C18713" t="s">
        <v>242</v>
      </c>
      <c r="D18713" t="s">
        <v>1002</v>
      </c>
      <c r="E18713" s="23">
        <v>44986</v>
      </c>
      <c r="F18713">
        <v>0</v>
      </c>
      <c r="G18713">
        <v>0</v>
      </c>
      <c r="I18713">
        <v>0</v>
      </c>
      <c r="J18713">
        <v>0</v>
      </c>
      <c r="L18713">
        <v>0</v>
      </c>
      <c r="N18713">
        <v>0</v>
      </c>
      <c r="P18713">
        <v>0</v>
      </c>
      <c r="Q18713">
        <v>0</v>
      </c>
      <c r="S18713">
        <v>0</v>
      </c>
    </row>
    <row r="18714" spans="1:19" x14ac:dyDescent="0.2">
      <c r="A18714" t="s">
        <v>38303</v>
      </c>
      <c r="B18714" t="s">
        <v>38516</v>
      </c>
      <c r="C18714" t="s">
        <v>2724</v>
      </c>
      <c r="D18714" t="s">
        <v>1000</v>
      </c>
      <c r="E18714" s="23">
        <v>44986</v>
      </c>
      <c r="F18714">
        <v>3.5</v>
      </c>
      <c r="G18714">
        <v>4</v>
      </c>
      <c r="I18714">
        <v>11</v>
      </c>
      <c r="J18714">
        <v>18</v>
      </c>
      <c r="L18714">
        <v>21</v>
      </c>
      <c r="N18714">
        <v>10</v>
      </c>
      <c r="P18714">
        <v>0</v>
      </c>
      <c r="Q18714">
        <v>0</v>
      </c>
      <c r="S18714">
        <v>1</v>
      </c>
    </row>
    <row r="18715" spans="1:19" x14ac:dyDescent="0.2">
      <c r="A18715" t="s">
        <v>38304</v>
      </c>
      <c r="B18715" t="s">
        <v>38517</v>
      </c>
      <c r="C18715" t="s">
        <v>2724</v>
      </c>
      <c r="D18715" t="s">
        <v>1001</v>
      </c>
      <c r="E18715" s="23">
        <v>44986</v>
      </c>
      <c r="F18715">
        <v>0</v>
      </c>
      <c r="G18715">
        <v>0</v>
      </c>
      <c r="I18715">
        <v>0</v>
      </c>
      <c r="J18715">
        <v>0</v>
      </c>
      <c r="L18715">
        <v>0</v>
      </c>
      <c r="N18715">
        <v>0</v>
      </c>
      <c r="P18715">
        <v>0</v>
      </c>
      <c r="Q18715">
        <v>0</v>
      </c>
      <c r="S18715">
        <v>0</v>
      </c>
    </row>
    <row r="18716" spans="1:19" x14ac:dyDescent="0.2">
      <c r="A18716" t="s">
        <v>38305</v>
      </c>
      <c r="B18716" t="s">
        <v>38518</v>
      </c>
      <c r="C18716" t="s">
        <v>2724</v>
      </c>
      <c r="D18716" t="s">
        <v>1002</v>
      </c>
      <c r="E18716" s="23">
        <v>44986</v>
      </c>
      <c r="F18716">
        <v>3.5</v>
      </c>
      <c r="G18716">
        <v>4</v>
      </c>
      <c r="I18716">
        <v>11</v>
      </c>
      <c r="J18716">
        <v>18</v>
      </c>
      <c r="L18716">
        <v>21</v>
      </c>
      <c r="N18716">
        <v>10</v>
      </c>
      <c r="P18716">
        <v>0</v>
      </c>
      <c r="Q18716">
        <v>0</v>
      </c>
      <c r="S18716">
        <v>1</v>
      </c>
    </row>
    <row r="18717" spans="1:19" x14ac:dyDescent="0.2">
      <c r="A18717" t="s">
        <v>38306</v>
      </c>
      <c r="B18717" t="s">
        <v>38519</v>
      </c>
      <c r="C18717" t="s">
        <v>237</v>
      </c>
      <c r="D18717" t="s">
        <v>1000</v>
      </c>
      <c r="E18717" s="23">
        <v>44986</v>
      </c>
      <c r="F18717">
        <v>7</v>
      </c>
      <c r="G18717">
        <v>8</v>
      </c>
      <c r="I18717">
        <v>36</v>
      </c>
      <c r="J18717">
        <v>41</v>
      </c>
      <c r="L18717">
        <v>46</v>
      </c>
      <c r="N18717">
        <v>31</v>
      </c>
      <c r="P18717">
        <v>3</v>
      </c>
      <c r="Q18717">
        <v>5</v>
      </c>
      <c r="S18717">
        <v>5</v>
      </c>
    </row>
    <row r="18718" spans="1:19" x14ac:dyDescent="0.2">
      <c r="A18718" t="s">
        <v>38307</v>
      </c>
      <c r="B18718" t="s">
        <v>38520</v>
      </c>
      <c r="C18718" t="s">
        <v>237</v>
      </c>
      <c r="D18718" t="s">
        <v>1002</v>
      </c>
      <c r="E18718" s="23">
        <v>44986</v>
      </c>
      <c r="F18718">
        <v>7</v>
      </c>
      <c r="G18718">
        <v>8</v>
      </c>
      <c r="I18718">
        <v>36</v>
      </c>
      <c r="J18718">
        <v>41</v>
      </c>
      <c r="L18718">
        <v>46</v>
      </c>
      <c r="N18718">
        <v>31</v>
      </c>
      <c r="P18718">
        <v>3</v>
      </c>
      <c r="Q18718">
        <v>5</v>
      </c>
      <c r="S18718">
        <v>5</v>
      </c>
    </row>
    <row r="18719" spans="1:19" x14ac:dyDescent="0.2">
      <c r="A18719" t="s">
        <v>38308</v>
      </c>
      <c r="B18719" t="s">
        <v>38521</v>
      </c>
      <c r="C18719" t="s">
        <v>238</v>
      </c>
      <c r="D18719" t="s">
        <v>1000</v>
      </c>
      <c r="E18719" s="23">
        <v>44986</v>
      </c>
      <c r="F18719">
        <v>2</v>
      </c>
      <c r="G18719">
        <v>4</v>
      </c>
      <c r="I18719">
        <v>9</v>
      </c>
      <c r="J18719">
        <v>10</v>
      </c>
      <c r="L18719">
        <v>20</v>
      </c>
      <c r="N18719">
        <v>6</v>
      </c>
      <c r="P18719">
        <v>3</v>
      </c>
      <c r="Q18719">
        <v>3</v>
      </c>
      <c r="S18719">
        <v>3</v>
      </c>
    </row>
    <row r="18720" spans="1:19" x14ac:dyDescent="0.2">
      <c r="A18720" t="s">
        <v>38309</v>
      </c>
      <c r="B18720" t="s">
        <v>38522</v>
      </c>
      <c r="C18720" t="s">
        <v>238</v>
      </c>
      <c r="D18720" t="s">
        <v>1002</v>
      </c>
      <c r="E18720" s="23">
        <v>44986</v>
      </c>
      <c r="F18720">
        <v>2</v>
      </c>
      <c r="G18720">
        <v>4</v>
      </c>
      <c r="I18720">
        <v>9</v>
      </c>
      <c r="J18720">
        <v>10</v>
      </c>
      <c r="L18720">
        <v>20</v>
      </c>
      <c r="N18720">
        <v>6</v>
      </c>
      <c r="P18720">
        <v>3</v>
      </c>
      <c r="Q18720">
        <v>3</v>
      </c>
      <c r="S18720">
        <v>3</v>
      </c>
    </row>
    <row r="18721" spans="1:19" x14ac:dyDescent="0.2">
      <c r="A18721" t="s">
        <v>38310</v>
      </c>
      <c r="B18721" t="s">
        <v>38523</v>
      </c>
      <c r="C18721" t="s">
        <v>239</v>
      </c>
      <c r="D18721" t="s">
        <v>1000</v>
      </c>
      <c r="E18721" s="23">
        <v>44986</v>
      </c>
      <c r="F18721">
        <v>0</v>
      </c>
      <c r="G18721">
        <v>0</v>
      </c>
      <c r="I18721">
        <v>0</v>
      </c>
      <c r="J18721">
        <v>0</v>
      </c>
      <c r="L18721">
        <v>0</v>
      </c>
      <c r="N18721">
        <v>0</v>
      </c>
      <c r="P18721">
        <v>0</v>
      </c>
      <c r="Q18721">
        <v>0</v>
      </c>
      <c r="S18721">
        <v>0</v>
      </c>
    </row>
    <row r="18722" spans="1:19" x14ac:dyDescent="0.2">
      <c r="A18722" t="s">
        <v>38311</v>
      </c>
      <c r="B18722" t="s">
        <v>38524</v>
      </c>
      <c r="C18722" t="s">
        <v>239</v>
      </c>
      <c r="D18722" t="s">
        <v>1002</v>
      </c>
      <c r="E18722" s="23">
        <v>44986</v>
      </c>
      <c r="F18722">
        <v>0</v>
      </c>
      <c r="G18722">
        <v>0</v>
      </c>
      <c r="I18722">
        <v>0</v>
      </c>
      <c r="J18722">
        <v>0</v>
      </c>
      <c r="L18722">
        <v>0</v>
      </c>
      <c r="N18722">
        <v>0</v>
      </c>
      <c r="P18722">
        <v>0</v>
      </c>
      <c r="Q18722">
        <v>0</v>
      </c>
      <c r="S18722">
        <v>0</v>
      </c>
    </row>
    <row r="18723" spans="1:19" x14ac:dyDescent="0.2">
      <c r="A18723" t="s">
        <v>38312</v>
      </c>
      <c r="B18723" t="s">
        <v>38525</v>
      </c>
      <c r="C18723" t="s">
        <v>1988</v>
      </c>
      <c r="D18723" t="s">
        <v>1000</v>
      </c>
      <c r="E18723" s="23">
        <v>44986</v>
      </c>
      <c r="F18723">
        <v>3.5</v>
      </c>
      <c r="G18723">
        <v>3.5</v>
      </c>
      <c r="I18723">
        <v>6</v>
      </c>
      <c r="J18723">
        <v>18</v>
      </c>
      <c r="L18723">
        <v>18</v>
      </c>
      <c r="N18723">
        <v>6</v>
      </c>
      <c r="P18723">
        <v>0</v>
      </c>
      <c r="Q18723">
        <v>2</v>
      </c>
      <c r="S18723">
        <v>0</v>
      </c>
    </row>
    <row r="18724" spans="1:19" x14ac:dyDescent="0.2">
      <c r="A18724" t="s">
        <v>38313</v>
      </c>
      <c r="B18724" t="s">
        <v>38526</v>
      </c>
      <c r="C18724" t="s">
        <v>1988</v>
      </c>
      <c r="D18724" t="s">
        <v>1001</v>
      </c>
      <c r="E18724" s="23">
        <v>44986</v>
      </c>
      <c r="F18724">
        <v>0</v>
      </c>
      <c r="G18724">
        <v>0</v>
      </c>
      <c r="I18724">
        <v>0</v>
      </c>
      <c r="J18724">
        <v>0</v>
      </c>
      <c r="L18724">
        <v>0</v>
      </c>
      <c r="N18724">
        <v>0</v>
      </c>
      <c r="P18724">
        <v>0</v>
      </c>
      <c r="Q18724">
        <v>0</v>
      </c>
      <c r="S18724">
        <v>0</v>
      </c>
    </row>
    <row r="18725" spans="1:19" x14ac:dyDescent="0.2">
      <c r="A18725" t="s">
        <v>38314</v>
      </c>
      <c r="B18725" t="s">
        <v>38527</v>
      </c>
      <c r="C18725" t="s">
        <v>1988</v>
      </c>
      <c r="D18725" t="s">
        <v>1002</v>
      </c>
      <c r="E18725" s="23">
        <v>44986</v>
      </c>
      <c r="F18725">
        <v>3.5</v>
      </c>
      <c r="G18725">
        <v>3.5</v>
      </c>
      <c r="I18725">
        <v>6</v>
      </c>
      <c r="J18725">
        <v>18</v>
      </c>
      <c r="L18725">
        <v>18</v>
      </c>
      <c r="N18725">
        <v>6</v>
      </c>
      <c r="P18725">
        <v>0</v>
      </c>
      <c r="Q18725">
        <v>2</v>
      </c>
      <c r="S18725">
        <v>0</v>
      </c>
    </row>
    <row r="18726" spans="1:19" x14ac:dyDescent="0.2">
      <c r="A18726" t="s">
        <v>38315</v>
      </c>
      <c r="B18726" t="s">
        <v>38528</v>
      </c>
      <c r="C18726" t="s">
        <v>36374</v>
      </c>
      <c r="D18726" t="s">
        <v>1000</v>
      </c>
      <c r="E18726" s="23">
        <v>44986</v>
      </c>
      <c r="F18726">
        <v>3</v>
      </c>
      <c r="G18726">
        <v>3.5</v>
      </c>
      <c r="I18726">
        <v>5</v>
      </c>
      <c r="J18726">
        <v>16</v>
      </c>
      <c r="L18726">
        <v>18</v>
      </c>
      <c r="N18726">
        <v>4</v>
      </c>
      <c r="P18726">
        <v>0</v>
      </c>
      <c r="Q18726">
        <v>0</v>
      </c>
      <c r="S18726">
        <v>1</v>
      </c>
    </row>
    <row r="18727" spans="1:19" x14ac:dyDescent="0.2">
      <c r="A18727" t="s">
        <v>38316</v>
      </c>
      <c r="B18727" t="s">
        <v>38529</v>
      </c>
      <c r="C18727" t="s">
        <v>36374</v>
      </c>
      <c r="D18727" t="s">
        <v>1002</v>
      </c>
      <c r="E18727" s="23">
        <v>44986</v>
      </c>
      <c r="F18727">
        <v>3</v>
      </c>
      <c r="G18727">
        <v>3.5</v>
      </c>
      <c r="I18727">
        <v>5</v>
      </c>
      <c r="J18727">
        <v>16</v>
      </c>
      <c r="L18727">
        <v>18</v>
      </c>
      <c r="N18727">
        <v>4</v>
      </c>
      <c r="P18727">
        <v>0</v>
      </c>
      <c r="Q18727">
        <v>0</v>
      </c>
      <c r="S18727">
        <v>1</v>
      </c>
    </row>
    <row r="18728" spans="1:19" x14ac:dyDescent="0.2">
      <c r="A18728" t="s">
        <v>38317</v>
      </c>
      <c r="B18728" t="s">
        <v>38530</v>
      </c>
      <c r="C18728" t="s">
        <v>966</v>
      </c>
      <c r="D18728" t="s">
        <v>1000</v>
      </c>
      <c r="E18728" s="23">
        <v>44986</v>
      </c>
      <c r="F18728">
        <v>0</v>
      </c>
      <c r="G18728">
        <v>0</v>
      </c>
      <c r="I18728">
        <v>0</v>
      </c>
      <c r="J18728">
        <v>0</v>
      </c>
      <c r="L18728">
        <v>0</v>
      </c>
      <c r="N18728">
        <v>0</v>
      </c>
      <c r="P18728">
        <v>0</v>
      </c>
      <c r="Q18728">
        <v>0</v>
      </c>
      <c r="S18728">
        <v>0</v>
      </c>
    </row>
    <row r="18729" spans="1:19" x14ac:dyDescent="0.2">
      <c r="A18729" t="s">
        <v>38318</v>
      </c>
      <c r="B18729" t="s">
        <v>38531</v>
      </c>
      <c r="C18729" t="s">
        <v>966</v>
      </c>
      <c r="D18729" t="s">
        <v>1002</v>
      </c>
      <c r="E18729" s="23">
        <v>44986</v>
      </c>
      <c r="F18729">
        <v>0</v>
      </c>
      <c r="G18729">
        <v>0</v>
      </c>
      <c r="I18729">
        <v>0</v>
      </c>
      <c r="J18729">
        <v>0</v>
      </c>
      <c r="L18729">
        <v>0</v>
      </c>
      <c r="N18729">
        <v>0</v>
      </c>
      <c r="P18729">
        <v>0</v>
      </c>
      <c r="Q18729">
        <v>0</v>
      </c>
      <c r="S18729">
        <v>0</v>
      </c>
    </row>
    <row r="18730" spans="1:19" x14ac:dyDescent="0.2">
      <c r="A18730" t="s">
        <v>38319</v>
      </c>
      <c r="B18730" t="s">
        <v>38532</v>
      </c>
      <c r="C18730" t="s">
        <v>240</v>
      </c>
      <c r="D18730" t="s">
        <v>1000</v>
      </c>
      <c r="E18730" s="23">
        <v>44986</v>
      </c>
      <c r="F18730">
        <v>9.5</v>
      </c>
      <c r="G18730">
        <v>10</v>
      </c>
      <c r="I18730">
        <v>22</v>
      </c>
      <c r="J18730">
        <v>52</v>
      </c>
      <c r="L18730">
        <v>55</v>
      </c>
      <c r="N18730">
        <v>13</v>
      </c>
      <c r="P18730">
        <v>1</v>
      </c>
      <c r="Q18730">
        <v>5</v>
      </c>
      <c r="S18730">
        <v>9</v>
      </c>
    </row>
    <row r="18731" spans="1:19" x14ac:dyDescent="0.2">
      <c r="A18731" t="s">
        <v>38320</v>
      </c>
      <c r="B18731" t="s">
        <v>38533</v>
      </c>
      <c r="C18731" t="s">
        <v>240</v>
      </c>
      <c r="D18731" t="s">
        <v>1002</v>
      </c>
      <c r="E18731" s="23">
        <v>44986</v>
      </c>
      <c r="F18731">
        <v>9.5</v>
      </c>
      <c r="G18731">
        <v>10</v>
      </c>
      <c r="I18731">
        <v>22</v>
      </c>
      <c r="J18731">
        <v>52</v>
      </c>
      <c r="L18731">
        <v>55</v>
      </c>
      <c r="N18731">
        <v>13</v>
      </c>
      <c r="P18731">
        <v>1</v>
      </c>
      <c r="Q18731">
        <v>5</v>
      </c>
      <c r="S18731">
        <v>9</v>
      </c>
    </row>
    <row r="18732" spans="1:19" x14ac:dyDescent="0.2">
      <c r="A18732" t="s">
        <v>38321</v>
      </c>
      <c r="B18732" t="s">
        <v>38534</v>
      </c>
      <c r="C18732" t="s">
        <v>241</v>
      </c>
      <c r="D18732" t="s">
        <v>1000</v>
      </c>
      <c r="E18732" s="23">
        <v>44986</v>
      </c>
      <c r="F18732">
        <v>35</v>
      </c>
      <c r="G18732">
        <v>35</v>
      </c>
      <c r="I18732">
        <v>186</v>
      </c>
      <c r="J18732">
        <v>390</v>
      </c>
      <c r="L18732">
        <v>391</v>
      </c>
      <c r="N18732">
        <v>166</v>
      </c>
      <c r="P18732">
        <v>17</v>
      </c>
      <c r="Q18732">
        <v>20</v>
      </c>
      <c r="S18732">
        <v>20</v>
      </c>
    </row>
    <row r="18733" spans="1:19" x14ac:dyDescent="0.2">
      <c r="A18733" t="s">
        <v>38322</v>
      </c>
      <c r="B18733" t="s">
        <v>38535</v>
      </c>
      <c r="C18733" t="s">
        <v>241</v>
      </c>
      <c r="D18733" t="s">
        <v>1002</v>
      </c>
      <c r="E18733" s="23">
        <v>44986</v>
      </c>
      <c r="F18733">
        <v>35</v>
      </c>
      <c r="G18733">
        <v>35</v>
      </c>
      <c r="I18733">
        <v>186</v>
      </c>
      <c r="J18733">
        <v>390</v>
      </c>
      <c r="L18733">
        <v>391</v>
      </c>
      <c r="N18733">
        <v>166</v>
      </c>
      <c r="P18733">
        <v>17</v>
      </c>
      <c r="Q18733">
        <v>20</v>
      </c>
      <c r="S18733">
        <v>20</v>
      </c>
    </row>
    <row r="18734" spans="1:19" x14ac:dyDescent="0.2">
      <c r="A18734" t="s">
        <v>38323</v>
      </c>
      <c r="B18734" t="s">
        <v>38536</v>
      </c>
      <c r="C18734" t="s">
        <v>318</v>
      </c>
      <c r="D18734" t="s">
        <v>1000</v>
      </c>
      <c r="E18734" s="23">
        <v>44986</v>
      </c>
      <c r="F18734">
        <v>3</v>
      </c>
      <c r="G18734">
        <v>4</v>
      </c>
      <c r="I18734">
        <v>9</v>
      </c>
      <c r="J18734">
        <v>16</v>
      </c>
      <c r="L18734">
        <v>22</v>
      </c>
      <c r="N18734">
        <v>9</v>
      </c>
      <c r="P18734">
        <v>0</v>
      </c>
      <c r="Q18734">
        <v>0</v>
      </c>
      <c r="S18734">
        <v>0</v>
      </c>
    </row>
    <row r="18735" spans="1:19" x14ac:dyDescent="0.2">
      <c r="A18735" t="s">
        <v>38324</v>
      </c>
      <c r="B18735" t="s">
        <v>38537</v>
      </c>
      <c r="C18735" t="s">
        <v>318</v>
      </c>
      <c r="D18735" t="s">
        <v>1002</v>
      </c>
      <c r="E18735" s="23">
        <v>44986</v>
      </c>
      <c r="F18735">
        <v>3</v>
      </c>
      <c r="G18735">
        <v>4</v>
      </c>
      <c r="I18735">
        <v>9</v>
      </c>
      <c r="J18735">
        <v>16</v>
      </c>
      <c r="L18735">
        <v>22</v>
      </c>
      <c r="N18735">
        <v>9</v>
      </c>
      <c r="P18735">
        <v>0</v>
      </c>
      <c r="Q18735">
        <v>0</v>
      </c>
      <c r="S18735">
        <v>0</v>
      </c>
    </row>
    <row r="18736" spans="1:19" x14ac:dyDescent="0.2">
      <c r="A18736" t="s">
        <v>38325</v>
      </c>
      <c r="B18736" t="s">
        <v>38538</v>
      </c>
      <c r="C18736" t="s">
        <v>896</v>
      </c>
      <c r="D18736" t="s">
        <v>1000</v>
      </c>
      <c r="E18736" s="23">
        <v>44986</v>
      </c>
      <c r="F18736">
        <v>70.5</v>
      </c>
      <c r="G18736">
        <v>76</v>
      </c>
      <c r="I18736">
        <v>286</v>
      </c>
      <c r="J18736">
        <v>577</v>
      </c>
      <c r="L18736">
        <v>607</v>
      </c>
      <c r="N18736">
        <v>247</v>
      </c>
      <c r="O18736" t="s">
        <v>904</v>
      </c>
      <c r="P18736">
        <v>24</v>
      </c>
      <c r="Q18736">
        <v>35</v>
      </c>
      <c r="S18736">
        <v>39</v>
      </c>
    </row>
    <row r="18737" spans="1:19" x14ac:dyDescent="0.2">
      <c r="A18737" t="s">
        <v>38326</v>
      </c>
      <c r="B18737" t="s">
        <v>38539</v>
      </c>
      <c r="C18737" t="s">
        <v>899</v>
      </c>
      <c r="D18737" t="s">
        <v>1001</v>
      </c>
      <c r="E18737" s="23">
        <v>44986</v>
      </c>
      <c r="F18737">
        <v>0</v>
      </c>
      <c r="G18737">
        <v>0</v>
      </c>
      <c r="I18737">
        <v>0</v>
      </c>
      <c r="J18737">
        <v>0</v>
      </c>
      <c r="L18737">
        <v>0</v>
      </c>
      <c r="N18737">
        <v>0</v>
      </c>
      <c r="O18737" t="s">
        <v>904</v>
      </c>
      <c r="P18737">
        <v>0</v>
      </c>
      <c r="Q18737">
        <v>0</v>
      </c>
      <c r="S18737">
        <v>0</v>
      </c>
    </row>
    <row r="18738" spans="1:19" x14ac:dyDescent="0.2">
      <c r="A18738" t="s">
        <v>38327</v>
      </c>
      <c r="B18738" t="s">
        <v>38540</v>
      </c>
      <c r="C18738" t="s">
        <v>1237</v>
      </c>
      <c r="D18738" t="s">
        <v>1000</v>
      </c>
      <c r="E18738" s="23">
        <v>44986</v>
      </c>
      <c r="F18738">
        <v>19.5</v>
      </c>
      <c r="G18738">
        <v>21</v>
      </c>
      <c r="H18738">
        <v>201</v>
      </c>
      <c r="I18738">
        <v>44</v>
      </c>
      <c r="J18738">
        <v>104</v>
      </c>
      <c r="L18738">
        <v>112</v>
      </c>
      <c r="N18738">
        <v>33</v>
      </c>
      <c r="P18738">
        <v>1</v>
      </c>
      <c r="Q18738">
        <v>7</v>
      </c>
      <c r="S18738">
        <v>11</v>
      </c>
    </row>
    <row r="18739" spans="1:19" x14ac:dyDescent="0.2">
      <c r="A18739" t="s">
        <v>38328</v>
      </c>
      <c r="B18739" t="s">
        <v>38541</v>
      </c>
      <c r="C18739" t="s">
        <v>1237</v>
      </c>
      <c r="D18739" t="s">
        <v>1001</v>
      </c>
      <c r="E18739" s="23">
        <v>44986</v>
      </c>
      <c r="F18739">
        <v>0</v>
      </c>
      <c r="G18739">
        <v>0</v>
      </c>
      <c r="I18739">
        <v>0</v>
      </c>
      <c r="J18739">
        <v>0</v>
      </c>
      <c r="L18739">
        <v>0</v>
      </c>
      <c r="N18739">
        <v>0</v>
      </c>
      <c r="P18739">
        <v>0</v>
      </c>
      <c r="Q18739">
        <v>0</v>
      </c>
      <c r="S18739">
        <v>0</v>
      </c>
    </row>
    <row r="18740" spans="1:19" x14ac:dyDescent="0.2">
      <c r="A18740" t="s">
        <v>38329</v>
      </c>
      <c r="B18740" t="s">
        <v>38542</v>
      </c>
      <c r="C18740" t="s">
        <v>1237</v>
      </c>
      <c r="D18740" t="s">
        <v>1002</v>
      </c>
      <c r="E18740" s="23">
        <v>44986</v>
      </c>
      <c r="F18740">
        <v>19.5</v>
      </c>
      <c r="G18740">
        <v>21</v>
      </c>
      <c r="I18740">
        <v>44</v>
      </c>
      <c r="J18740">
        <v>104</v>
      </c>
      <c r="L18740">
        <v>112</v>
      </c>
      <c r="N18740">
        <v>33</v>
      </c>
      <c r="P18740">
        <v>1</v>
      </c>
      <c r="Q18740">
        <v>7</v>
      </c>
      <c r="S18740">
        <v>11</v>
      </c>
    </row>
    <row r="18741" spans="1:19" x14ac:dyDescent="0.2">
      <c r="A18741" t="s">
        <v>38330</v>
      </c>
      <c r="B18741" t="s">
        <v>38543</v>
      </c>
      <c r="C18741" t="s">
        <v>235</v>
      </c>
      <c r="D18741" t="s">
        <v>1002</v>
      </c>
      <c r="E18741" s="23">
        <v>44986</v>
      </c>
      <c r="F18741">
        <v>70.5</v>
      </c>
      <c r="G18741">
        <v>76</v>
      </c>
      <c r="I18741">
        <v>286</v>
      </c>
      <c r="J18741">
        <v>577</v>
      </c>
      <c r="L18741">
        <v>607</v>
      </c>
      <c r="N18741">
        <v>247</v>
      </c>
      <c r="P18741">
        <v>24</v>
      </c>
      <c r="Q18741">
        <v>35</v>
      </c>
      <c r="S18741">
        <v>39</v>
      </c>
    </row>
    <row r="18742" spans="1:19" x14ac:dyDescent="0.2">
      <c r="A18742" t="s">
        <v>38544</v>
      </c>
      <c r="B18742" t="s">
        <v>38545</v>
      </c>
      <c r="C18742" t="s">
        <v>35967</v>
      </c>
      <c r="D18742" t="s">
        <v>1000</v>
      </c>
      <c r="E18742" s="23">
        <v>45017</v>
      </c>
      <c r="F18742">
        <v>0.5</v>
      </c>
      <c r="G18742">
        <v>0.5</v>
      </c>
      <c r="I18742">
        <v>0</v>
      </c>
      <c r="J18742">
        <v>2</v>
      </c>
      <c r="L18742">
        <v>2</v>
      </c>
      <c r="N18742">
        <v>0</v>
      </c>
      <c r="P18742">
        <v>0</v>
      </c>
      <c r="Q18742">
        <v>0</v>
      </c>
      <c r="S18742">
        <v>0</v>
      </c>
    </row>
    <row r="18743" spans="1:19" x14ac:dyDescent="0.2">
      <c r="A18743" t="s">
        <v>38546</v>
      </c>
      <c r="B18743" t="s">
        <v>38547</v>
      </c>
      <c r="C18743" t="s">
        <v>35970</v>
      </c>
      <c r="D18743" t="s">
        <v>1000</v>
      </c>
      <c r="E18743" s="23">
        <v>45017</v>
      </c>
      <c r="F18743">
        <v>1.5</v>
      </c>
      <c r="G18743">
        <v>1.5</v>
      </c>
      <c r="I18743">
        <v>0</v>
      </c>
      <c r="J18743">
        <v>6</v>
      </c>
      <c r="L18743">
        <v>6</v>
      </c>
      <c r="N18743">
        <v>0</v>
      </c>
      <c r="P18743">
        <v>0</v>
      </c>
      <c r="Q18743">
        <v>0</v>
      </c>
      <c r="S18743">
        <v>0</v>
      </c>
    </row>
    <row r="18744" spans="1:19" x14ac:dyDescent="0.2">
      <c r="A18744" t="s">
        <v>38548</v>
      </c>
      <c r="B18744" t="s">
        <v>38549</v>
      </c>
      <c r="C18744" t="s">
        <v>35973</v>
      </c>
      <c r="D18744" t="s">
        <v>1000</v>
      </c>
      <c r="E18744" s="23">
        <v>45017</v>
      </c>
      <c r="F18744">
        <v>1</v>
      </c>
      <c r="G18744">
        <v>1</v>
      </c>
      <c r="I18744">
        <v>1</v>
      </c>
      <c r="J18744">
        <v>4</v>
      </c>
      <c r="L18744">
        <v>4</v>
      </c>
      <c r="N18744">
        <v>1</v>
      </c>
      <c r="P18744">
        <v>1</v>
      </c>
      <c r="Q18744">
        <v>1</v>
      </c>
      <c r="S18744">
        <v>0</v>
      </c>
    </row>
    <row r="18745" spans="1:19" x14ac:dyDescent="0.2">
      <c r="A18745" t="s">
        <v>38550</v>
      </c>
      <c r="B18745" t="s">
        <v>38551</v>
      </c>
      <c r="C18745" t="s">
        <v>35976</v>
      </c>
      <c r="D18745" t="s">
        <v>1000</v>
      </c>
      <c r="E18745" s="23">
        <v>45017</v>
      </c>
      <c r="F18745">
        <v>0.5</v>
      </c>
      <c r="G18745">
        <v>0.5</v>
      </c>
      <c r="I18745">
        <v>0</v>
      </c>
      <c r="J18745">
        <v>2</v>
      </c>
      <c r="L18745">
        <v>2</v>
      </c>
      <c r="N18745">
        <v>0</v>
      </c>
      <c r="P18745">
        <v>0</v>
      </c>
      <c r="Q18745">
        <v>0</v>
      </c>
      <c r="S18745">
        <v>0</v>
      </c>
    </row>
    <row r="18746" spans="1:19" x14ac:dyDescent="0.2">
      <c r="A18746" t="s">
        <v>38552</v>
      </c>
      <c r="B18746" t="s">
        <v>38553</v>
      </c>
      <c r="C18746" t="s">
        <v>35979</v>
      </c>
      <c r="D18746" t="s">
        <v>1000</v>
      </c>
      <c r="E18746" s="23">
        <v>45017</v>
      </c>
      <c r="F18746">
        <v>0.5</v>
      </c>
      <c r="G18746">
        <v>0.5</v>
      </c>
      <c r="I18746">
        <v>0</v>
      </c>
      <c r="J18746">
        <v>2</v>
      </c>
      <c r="L18746">
        <v>2</v>
      </c>
      <c r="N18746">
        <v>0</v>
      </c>
      <c r="P18746">
        <v>0</v>
      </c>
      <c r="Q18746">
        <v>0</v>
      </c>
      <c r="S18746">
        <v>0</v>
      </c>
    </row>
    <row r="18747" spans="1:19" x14ac:dyDescent="0.2">
      <c r="A18747" t="s">
        <v>38554</v>
      </c>
      <c r="B18747" t="s">
        <v>38555</v>
      </c>
      <c r="C18747" t="s">
        <v>228</v>
      </c>
      <c r="D18747" t="s">
        <v>1000</v>
      </c>
      <c r="E18747" s="23">
        <v>45017</v>
      </c>
      <c r="F18747">
        <v>0</v>
      </c>
      <c r="G18747">
        <v>0</v>
      </c>
      <c r="I18747">
        <v>0</v>
      </c>
      <c r="J18747">
        <v>0</v>
      </c>
      <c r="L18747">
        <v>0</v>
      </c>
      <c r="N18747">
        <v>0</v>
      </c>
      <c r="P18747">
        <v>0</v>
      </c>
      <c r="Q18747">
        <v>0</v>
      </c>
      <c r="S18747">
        <v>0</v>
      </c>
    </row>
    <row r="18748" spans="1:19" x14ac:dyDescent="0.2">
      <c r="A18748" t="s">
        <v>38556</v>
      </c>
      <c r="B18748" t="s">
        <v>38557</v>
      </c>
      <c r="C18748" t="s">
        <v>211</v>
      </c>
      <c r="D18748" t="s">
        <v>1000</v>
      </c>
      <c r="E18748" s="23">
        <v>45017</v>
      </c>
      <c r="F18748">
        <v>0</v>
      </c>
      <c r="G18748">
        <v>0</v>
      </c>
      <c r="I18748">
        <v>0</v>
      </c>
      <c r="J18748">
        <v>0</v>
      </c>
      <c r="L18748">
        <v>0</v>
      </c>
      <c r="N18748">
        <v>0</v>
      </c>
      <c r="P18748">
        <v>0</v>
      </c>
      <c r="Q18748">
        <v>0</v>
      </c>
      <c r="S18748">
        <v>0</v>
      </c>
    </row>
    <row r="18749" spans="1:19" x14ac:dyDescent="0.2">
      <c r="A18749" t="s">
        <v>38558</v>
      </c>
      <c r="B18749" t="s">
        <v>38559</v>
      </c>
      <c r="C18749" t="s">
        <v>213</v>
      </c>
      <c r="D18749" t="s">
        <v>1000</v>
      </c>
      <c r="E18749" s="23">
        <v>45017</v>
      </c>
      <c r="F18749">
        <v>0</v>
      </c>
      <c r="G18749">
        <v>0</v>
      </c>
      <c r="I18749">
        <v>0</v>
      </c>
      <c r="J18749">
        <v>0</v>
      </c>
      <c r="L18749">
        <v>0</v>
      </c>
      <c r="N18749">
        <v>0</v>
      </c>
      <c r="P18749">
        <v>0</v>
      </c>
      <c r="Q18749">
        <v>0</v>
      </c>
      <c r="S18749">
        <v>0</v>
      </c>
    </row>
    <row r="18750" spans="1:19" x14ac:dyDescent="0.2">
      <c r="A18750" t="s">
        <v>38560</v>
      </c>
      <c r="B18750" t="s">
        <v>38561</v>
      </c>
      <c r="C18750" t="s">
        <v>229</v>
      </c>
      <c r="D18750" t="s">
        <v>1000</v>
      </c>
      <c r="E18750" s="23">
        <v>45017</v>
      </c>
      <c r="F18750">
        <v>0</v>
      </c>
      <c r="G18750">
        <v>0</v>
      </c>
      <c r="I18750">
        <v>0</v>
      </c>
      <c r="J18750">
        <v>0</v>
      </c>
      <c r="L18750">
        <v>0</v>
      </c>
      <c r="N18750">
        <v>0</v>
      </c>
      <c r="P18750">
        <v>0</v>
      </c>
      <c r="Q18750">
        <v>0</v>
      </c>
      <c r="S18750">
        <v>0</v>
      </c>
    </row>
    <row r="18751" spans="1:19" x14ac:dyDescent="0.2">
      <c r="A18751" t="s">
        <v>38562</v>
      </c>
      <c r="B18751" t="s">
        <v>38563</v>
      </c>
      <c r="C18751" t="s">
        <v>1051</v>
      </c>
      <c r="D18751" t="s">
        <v>1000</v>
      </c>
      <c r="E18751" s="23">
        <v>45017</v>
      </c>
      <c r="F18751">
        <v>0</v>
      </c>
      <c r="G18751">
        <v>0</v>
      </c>
      <c r="I18751">
        <v>0</v>
      </c>
      <c r="J18751">
        <v>0</v>
      </c>
      <c r="L18751">
        <v>0</v>
      </c>
      <c r="N18751">
        <v>0</v>
      </c>
      <c r="P18751">
        <v>0</v>
      </c>
      <c r="Q18751">
        <v>0</v>
      </c>
      <c r="S18751">
        <v>0</v>
      </c>
    </row>
    <row r="18752" spans="1:19" x14ac:dyDescent="0.2">
      <c r="A18752" t="s">
        <v>38564</v>
      </c>
      <c r="B18752" t="s">
        <v>38565</v>
      </c>
      <c r="C18752" t="s">
        <v>1048</v>
      </c>
      <c r="D18752" t="s">
        <v>1000</v>
      </c>
      <c r="E18752" s="23">
        <v>45017</v>
      </c>
      <c r="F18752">
        <v>0</v>
      </c>
      <c r="G18752">
        <v>0</v>
      </c>
      <c r="I18752">
        <v>0</v>
      </c>
      <c r="J18752">
        <v>0</v>
      </c>
      <c r="L18752">
        <v>0</v>
      </c>
      <c r="N18752">
        <v>0</v>
      </c>
      <c r="P18752">
        <v>0</v>
      </c>
      <c r="Q18752">
        <v>0</v>
      </c>
      <c r="S18752">
        <v>0</v>
      </c>
    </row>
    <row r="18753" spans="1:19" x14ac:dyDescent="0.2">
      <c r="A18753" t="s">
        <v>38566</v>
      </c>
      <c r="B18753" t="s">
        <v>38567</v>
      </c>
      <c r="C18753" t="s">
        <v>1047</v>
      </c>
      <c r="D18753" t="s">
        <v>1000</v>
      </c>
      <c r="E18753" s="23">
        <v>45017</v>
      </c>
      <c r="F18753">
        <v>2.5</v>
      </c>
      <c r="G18753">
        <v>3</v>
      </c>
      <c r="I18753">
        <v>8</v>
      </c>
      <c r="J18753">
        <v>12</v>
      </c>
      <c r="L18753">
        <v>15</v>
      </c>
      <c r="N18753">
        <v>8</v>
      </c>
      <c r="P18753">
        <v>0</v>
      </c>
      <c r="Q18753">
        <v>0</v>
      </c>
      <c r="S18753">
        <v>0</v>
      </c>
    </row>
    <row r="18754" spans="1:19" x14ac:dyDescent="0.2">
      <c r="A18754" t="s">
        <v>38568</v>
      </c>
      <c r="B18754" t="s">
        <v>38569</v>
      </c>
      <c r="C18754" t="s">
        <v>1050</v>
      </c>
      <c r="D18754" t="s">
        <v>1001</v>
      </c>
      <c r="E18754" s="23">
        <v>45017</v>
      </c>
      <c r="F18754">
        <v>0</v>
      </c>
      <c r="G18754">
        <v>0</v>
      </c>
      <c r="I18754">
        <v>0</v>
      </c>
      <c r="J18754">
        <v>0</v>
      </c>
      <c r="L18754">
        <v>0</v>
      </c>
      <c r="N18754">
        <v>0</v>
      </c>
      <c r="P18754">
        <v>0</v>
      </c>
      <c r="Q18754">
        <v>0</v>
      </c>
      <c r="S18754">
        <v>0</v>
      </c>
    </row>
    <row r="18755" spans="1:19" x14ac:dyDescent="0.2">
      <c r="A18755" t="s">
        <v>38570</v>
      </c>
      <c r="B18755" t="s">
        <v>38571</v>
      </c>
      <c r="C18755" t="s">
        <v>1050</v>
      </c>
      <c r="D18755" t="s">
        <v>1000</v>
      </c>
      <c r="E18755" s="23">
        <v>45017</v>
      </c>
      <c r="F18755">
        <v>0</v>
      </c>
      <c r="G18755">
        <v>0</v>
      </c>
      <c r="I18755">
        <v>0</v>
      </c>
      <c r="J18755">
        <v>0</v>
      </c>
      <c r="L18755">
        <v>0</v>
      </c>
      <c r="N18755">
        <v>0</v>
      </c>
      <c r="P18755">
        <v>0</v>
      </c>
      <c r="Q18755">
        <v>0</v>
      </c>
      <c r="S18755">
        <v>0</v>
      </c>
    </row>
    <row r="18756" spans="1:19" x14ac:dyDescent="0.2">
      <c r="A18756" t="s">
        <v>38572</v>
      </c>
      <c r="B18756" t="s">
        <v>38573</v>
      </c>
      <c r="C18756" t="s">
        <v>1049</v>
      </c>
      <c r="D18756" t="s">
        <v>1001</v>
      </c>
      <c r="E18756" s="23">
        <v>45017</v>
      </c>
      <c r="F18756">
        <v>0</v>
      </c>
      <c r="G18756">
        <v>0</v>
      </c>
      <c r="I18756">
        <v>0</v>
      </c>
      <c r="J18756">
        <v>0</v>
      </c>
      <c r="L18756">
        <v>0</v>
      </c>
      <c r="N18756">
        <v>0</v>
      </c>
      <c r="P18756">
        <v>0</v>
      </c>
      <c r="Q18756">
        <v>0</v>
      </c>
      <c r="S18756">
        <v>0</v>
      </c>
    </row>
    <row r="18757" spans="1:19" x14ac:dyDescent="0.2">
      <c r="A18757" t="s">
        <v>38574</v>
      </c>
      <c r="B18757" t="s">
        <v>38575</v>
      </c>
      <c r="C18757" t="s">
        <v>1048</v>
      </c>
      <c r="D18757" t="s">
        <v>1001</v>
      </c>
      <c r="E18757" s="23">
        <v>45017</v>
      </c>
      <c r="F18757">
        <v>0</v>
      </c>
      <c r="G18757">
        <v>0</v>
      </c>
      <c r="I18757">
        <v>0</v>
      </c>
      <c r="J18757">
        <v>0</v>
      </c>
      <c r="L18757">
        <v>0</v>
      </c>
      <c r="N18757">
        <v>0</v>
      </c>
      <c r="P18757">
        <v>0</v>
      </c>
      <c r="Q18757">
        <v>0</v>
      </c>
      <c r="S18757">
        <v>0</v>
      </c>
    </row>
    <row r="18758" spans="1:19" x14ac:dyDescent="0.2">
      <c r="A18758" t="s">
        <v>38564</v>
      </c>
      <c r="B18758" t="s">
        <v>38565</v>
      </c>
      <c r="C18758" t="s">
        <v>1048</v>
      </c>
      <c r="D18758" t="s">
        <v>1000</v>
      </c>
      <c r="E18758" s="23">
        <v>45017</v>
      </c>
      <c r="F18758">
        <v>1</v>
      </c>
      <c r="G18758">
        <v>1</v>
      </c>
      <c r="I18758">
        <v>2</v>
      </c>
      <c r="J18758">
        <v>6</v>
      </c>
      <c r="L18758">
        <v>6</v>
      </c>
      <c r="N18758">
        <v>2</v>
      </c>
      <c r="P18758">
        <v>1</v>
      </c>
      <c r="Q18758">
        <v>1</v>
      </c>
      <c r="S18758">
        <v>0</v>
      </c>
    </row>
    <row r="18759" spans="1:19" x14ac:dyDescent="0.2">
      <c r="A18759" t="s">
        <v>38576</v>
      </c>
      <c r="B18759" t="s">
        <v>38577</v>
      </c>
      <c r="C18759" t="s">
        <v>1047</v>
      </c>
      <c r="D18759" t="s">
        <v>1001</v>
      </c>
      <c r="E18759" s="23">
        <v>45017</v>
      </c>
      <c r="F18759">
        <v>0</v>
      </c>
      <c r="G18759">
        <v>0</v>
      </c>
      <c r="I18759">
        <v>0</v>
      </c>
      <c r="J18759">
        <v>0</v>
      </c>
      <c r="L18759">
        <v>0</v>
      </c>
      <c r="N18759">
        <v>0</v>
      </c>
      <c r="P18759">
        <v>0</v>
      </c>
      <c r="Q18759">
        <v>0</v>
      </c>
      <c r="S18759">
        <v>0</v>
      </c>
    </row>
    <row r="18760" spans="1:19" x14ac:dyDescent="0.2">
      <c r="A18760" t="s">
        <v>38578</v>
      </c>
      <c r="B18760" t="s">
        <v>38579</v>
      </c>
      <c r="C18760" t="s">
        <v>25343</v>
      </c>
      <c r="D18760" t="s">
        <v>1001</v>
      </c>
      <c r="E18760" s="23">
        <v>45017</v>
      </c>
      <c r="F18760">
        <v>0</v>
      </c>
      <c r="G18760">
        <v>0</v>
      </c>
      <c r="I18760">
        <v>0</v>
      </c>
      <c r="J18760">
        <v>0</v>
      </c>
      <c r="L18760">
        <v>0</v>
      </c>
      <c r="N18760">
        <v>0</v>
      </c>
      <c r="P18760">
        <v>0</v>
      </c>
      <c r="Q18760">
        <v>0</v>
      </c>
      <c r="S18760">
        <v>0</v>
      </c>
    </row>
    <row r="18761" spans="1:19" x14ac:dyDescent="0.2">
      <c r="A18761" t="s">
        <v>38580</v>
      </c>
      <c r="B18761" t="s">
        <v>38581</v>
      </c>
      <c r="C18761" t="s">
        <v>25343</v>
      </c>
      <c r="D18761" t="s">
        <v>1000</v>
      </c>
      <c r="E18761" s="23">
        <v>45017</v>
      </c>
      <c r="F18761">
        <v>0</v>
      </c>
      <c r="G18761">
        <v>0</v>
      </c>
      <c r="I18761">
        <v>0</v>
      </c>
      <c r="J18761">
        <v>0</v>
      </c>
      <c r="L18761">
        <v>0</v>
      </c>
      <c r="N18761">
        <v>0</v>
      </c>
      <c r="P18761">
        <v>0</v>
      </c>
      <c r="Q18761">
        <v>0</v>
      </c>
      <c r="S18761">
        <v>0</v>
      </c>
    </row>
    <row r="18762" spans="1:19" x14ac:dyDescent="0.2">
      <c r="A18762" t="s">
        <v>38582</v>
      </c>
      <c r="B18762" t="s">
        <v>38583</v>
      </c>
      <c r="C18762" t="s">
        <v>25698</v>
      </c>
      <c r="D18762" t="s">
        <v>1000</v>
      </c>
      <c r="E18762" s="23">
        <v>45017</v>
      </c>
      <c r="F18762">
        <v>2</v>
      </c>
      <c r="G18762">
        <v>2</v>
      </c>
      <c r="I18762">
        <v>5</v>
      </c>
      <c r="J18762">
        <v>11</v>
      </c>
      <c r="L18762">
        <v>11</v>
      </c>
      <c r="N18762">
        <v>4</v>
      </c>
      <c r="P18762">
        <v>0</v>
      </c>
      <c r="Q18762">
        <v>2</v>
      </c>
      <c r="S18762">
        <v>1</v>
      </c>
    </row>
    <row r="18763" spans="1:19" x14ac:dyDescent="0.2">
      <c r="A18763" t="s">
        <v>38584</v>
      </c>
      <c r="B18763" t="s">
        <v>38585</v>
      </c>
      <c r="C18763" t="s">
        <v>959</v>
      </c>
      <c r="D18763" t="s">
        <v>1000</v>
      </c>
      <c r="E18763" s="23">
        <v>45017</v>
      </c>
      <c r="F18763">
        <v>0</v>
      </c>
      <c r="G18763">
        <v>0</v>
      </c>
      <c r="I18763">
        <v>0</v>
      </c>
      <c r="J18763">
        <v>0</v>
      </c>
      <c r="L18763">
        <v>0</v>
      </c>
      <c r="N18763">
        <v>0</v>
      </c>
      <c r="P18763">
        <v>0</v>
      </c>
      <c r="Q18763">
        <v>0</v>
      </c>
      <c r="S18763">
        <v>0</v>
      </c>
    </row>
    <row r="18764" spans="1:19" x14ac:dyDescent="0.2">
      <c r="A18764" t="s">
        <v>38586</v>
      </c>
      <c r="B18764" t="s">
        <v>38587</v>
      </c>
      <c r="C18764" t="s">
        <v>205</v>
      </c>
      <c r="D18764" t="s">
        <v>1000</v>
      </c>
      <c r="E18764" s="23">
        <v>45017</v>
      </c>
      <c r="F18764">
        <v>0</v>
      </c>
      <c r="G18764">
        <v>0</v>
      </c>
      <c r="I18764">
        <v>0</v>
      </c>
      <c r="J18764">
        <v>0</v>
      </c>
      <c r="L18764">
        <v>0</v>
      </c>
      <c r="N18764">
        <v>0</v>
      </c>
      <c r="P18764">
        <v>0</v>
      </c>
      <c r="Q18764">
        <v>0</v>
      </c>
      <c r="S18764">
        <v>0</v>
      </c>
    </row>
    <row r="18765" spans="1:19" x14ac:dyDescent="0.2">
      <c r="A18765" t="s">
        <v>38588</v>
      </c>
      <c r="B18765" t="s">
        <v>38589</v>
      </c>
      <c r="C18765" t="s">
        <v>384</v>
      </c>
      <c r="D18765" t="s">
        <v>1000</v>
      </c>
      <c r="E18765" s="23">
        <v>45017</v>
      </c>
      <c r="F18765">
        <v>0</v>
      </c>
      <c r="G18765">
        <v>0</v>
      </c>
      <c r="I18765">
        <v>0</v>
      </c>
      <c r="J18765">
        <v>0</v>
      </c>
      <c r="L18765">
        <v>0</v>
      </c>
      <c r="N18765">
        <v>0</v>
      </c>
      <c r="P18765">
        <v>0</v>
      </c>
      <c r="Q18765">
        <v>0</v>
      </c>
      <c r="S18765">
        <v>0</v>
      </c>
    </row>
    <row r="18766" spans="1:19" x14ac:dyDescent="0.2">
      <c r="A18766" t="s">
        <v>38590</v>
      </c>
      <c r="B18766" t="s">
        <v>38591</v>
      </c>
      <c r="C18766" t="s">
        <v>210</v>
      </c>
      <c r="D18766" t="s">
        <v>1000</v>
      </c>
      <c r="E18766" s="23">
        <v>45017</v>
      </c>
      <c r="F18766">
        <v>0</v>
      </c>
      <c r="G18766">
        <v>0</v>
      </c>
      <c r="I18766">
        <v>0</v>
      </c>
      <c r="J18766">
        <v>0</v>
      </c>
      <c r="L18766">
        <v>0</v>
      </c>
      <c r="N18766">
        <v>0</v>
      </c>
      <c r="P18766">
        <v>0</v>
      </c>
      <c r="Q18766">
        <v>0</v>
      </c>
      <c r="S18766">
        <v>0</v>
      </c>
    </row>
    <row r="18767" spans="1:19" x14ac:dyDescent="0.2">
      <c r="A18767" t="s">
        <v>38592</v>
      </c>
      <c r="B18767" t="s">
        <v>38593</v>
      </c>
      <c r="C18767" t="s">
        <v>215</v>
      </c>
      <c r="D18767" t="s">
        <v>1000</v>
      </c>
      <c r="E18767" s="23">
        <v>45017</v>
      </c>
      <c r="F18767">
        <v>5</v>
      </c>
      <c r="G18767">
        <v>5</v>
      </c>
      <c r="I18767">
        <v>19</v>
      </c>
      <c r="J18767">
        <v>27</v>
      </c>
      <c r="L18767">
        <v>27</v>
      </c>
      <c r="N18767">
        <v>17</v>
      </c>
      <c r="P18767">
        <v>5</v>
      </c>
      <c r="Q18767">
        <v>8</v>
      </c>
      <c r="S18767">
        <v>2</v>
      </c>
    </row>
    <row r="18768" spans="1:19" x14ac:dyDescent="0.2">
      <c r="A18768" t="s">
        <v>38594</v>
      </c>
      <c r="B18768" t="s">
        <v>38595</v>
      </c>
      <c r="C18768" t="s">
        <v>960</v>
      </c>
      <c r="D18768" t="s">
        <v>1000</v>
      </c>
      <c r="E18768" s="23">
        <v>45017</v>
      </c>
      <c r="F18768">
        <v>0</v>
      </c>
      <c r="G18768">
        <v>0</v>
      </c>
      <c r="I18768">
        <v>0</v>
      </c>
      <c r="J18768">
        <v>0</v>
      </c>
      <c r="L18768">
        <v>0</v>
      </c>
      <c r="N18768">
        <v>0</v>
      </c>
      <c r="P18768">
        <v>0</v>
      </c>
      <c r="Q18768">
        <v>0</v>
      </c>
      <c r="S18768">
        <v>0</v>
      </c>
    </row>
    <row r="18769" spans="1:19" x14ac:dyDescent="0.2">
      <c r="A18769" t="s">
        <v>38596</v>
      </c>
      <c r="B18769" t="s">
        <v>38597</v>
      </c>
      <c r="C18769" t="s">
        <v>961</v>
      </c>
      <c r="D18769" t="s">
        <v>1000</v>
      </c>
      <c r="E18769" s="23">
        <v>45017</v>
      </c>
      <c r="F18769">
        <v>2</v>
      </c>
      <c r="G18769">
        <v>4</v>
      </c>
      <c r="I18769">
        <v>9</v>
      </c>
      <c r="J18769">
        <v>10</v>
      </c>
      <c r="L18769">
        <v>20</v>
      </c>
      <c r="N18769">
        <v>7</v>
      </c>
      <c r="P18769">
        <v>1</v>
      </c>
      <c r="Q18769">
        <v>2</v>
      </c>
      <c r="S18769">
        <v>2</v>
      </c>
    </row>
    <row r="18770" spans="1:19" x14ac:dyDescent="0.2">
      <c r="A18770" t="s">
        <v>38598</v>
      </c>
      <c r="B18770" t="s">
        <v>38599</v>
      </c>
      <c r="C18770" t="s">
        <v>221</v>
      </c>
      <c r="D18770" t="s">
        <v>1000</v>
      </c>
      <c r="E18770" s="23">
        <v>45017</v>
      </c>
      <c r="F18770">
        <v>0</v>
      </c>
      <c r="G18770">
        <v>0</v>
      </c>
      <c r="I18770">
        <v>0</v>
      </c>
      <c r="J18770">
        <v>0</v>
      </c>
      <c r="L18770">
        <v>0</v>
      </c>
      <c r="N18770">
        <v>0</v>
      </c>
      <c r="P18770">
        <v>0</v>
      </c>
      <c r="Q18770">
        <v>0</v>
      </c>
      <c r="S18770">
        <v>0</v>
      </c>
    </row>
    <row r="18771" spans="1:19" x14ac:dyDescent="0.2">
      <c r="A18771" t="s">
        <v>38600</v>
      </c>
      <c r="B18771" t="s">
        <v>38601</v>
      </c>
      <c r="C18771" t="s">
        <v>222</v>
      </c>
      <c r="D18771" t="s">
        <v>1000</v>
      </c>
      <c r="E18771" s="23">
        <v>45017</v>
      </c>
      <c r="F18771">
        <v>0</v>
      </c>
      <c r="G18771">
        <v>0</v>
      </c>
      <c r="I18771">
        <v>0</v>
      </c>
      <c r="J18771">
        <v>0</v>
      </c>
      <c r="L18771">
        <v>0</v>
      </c>
      <c r="N18771">
        <v>0</v>
      </c>
      <c r="P18771">
        <v>0</v>
      </c>
      <c r="Q18771">
        <v>0</v>
      </c>
      <c r="S18771">
        <v>0</v>
      </c>
    </row>
    <row r="18772" spans="1:19" x14ac:dyDescent="0.2">
      <c r="A18772" t="s">
        <v>38602</v>
      </c>
      <c r="B18772" t="s">
        <v>38603</v>
      </c>
      <c r="C18772" t="s">
        <v>1052</v>
      </c>
      <c r="D18772" t="s">
        <v>1000</v>
      </c>
      <c r="E18772" s="23">
        <v>45017</v>
      </c>
      <c r="F18772">
        <v>2</v>
      </c>
      <c r="G18772">
        <v>2</v>
      </c>
      <c r="I18772">
        <v>2</v>
      </c>
      <c r="J18772">
        <v>11</v>
      </c>
      <c r="L18772">
        <v>11</v>
      </c>
      <c r="N18772">
        <v>2</v>
      </c>
      <c r="P18772">
        <v>0</v>
      </c>
      <c r="Q18772">
        <v>2</v>
      </c>
      <c r="S18772">
        <v>0</v>
      </c>
    </row>
    <row r="18773" spans="1:19" x14ac:dyDescent="0.2">
      <c r="A18773" t="s">
        <v>38604</v>
      </c>
      <c r="B18773" t="s">
        <v>38605</v>
      </c>
      <c r="C18773" t="s">
        <v>1053</v>
      </c>
      <c r="D18773" t="s">
        <v>1000</v>
      </c>
      <c r="E18773" s="23">
        <v>45017</v>
      </c>
      <c r="F18773">
        <v>1.5</v>
      </c>
      <c r="G18773">
        <v>1.5</v>
      </c>
      <c r="I18773">
        <v>2</v>
      </c>
      <c r="J18773">
        <v>7</v>
      </c>
      <c r="L18773">
        <v>7</v>
      </c>
      <c r="N18773">
        <v>2</v>
      </c>
      <c r="P18773">
        <v>0</v>
      </c>
      <c r="Q18773">
        <v>0</v>
      </c>
      <c r="S18773">
        <v>0</v>
      </c>
    </row>
    <row r="18774" spans="1:19" x14ac:dyDescent="0.2">
      <c r="A18774" t="s">
        <v>38606</v>
      </c>
      <c r="B18774" t="s">
        <v>38607</v>
      </c>
      <c r="C18774" t="s">
        <v>1052</v>
      </c>
      <c r="D18774" t="s">
        <v>1001</v>
      </c>
      <c r="E18774" s="23">
        <v>45017</v>
      </c>
      <c r="F18774">
        <v>0</v>
      </c>
      <c r="G18774">
        <v>0</v>
      </c>
      <c r="I18774">
        <v>0</v>
      </c>
      <c r="J18774">
        <v>0</v>
      </c>
      <c r="L18774">
        <v>0</v>
      </c>
      <c r="N18774">
        <v>0</v>
      </c>
      <c r="P18774">
        <v>0</v>
      </c>
      <c r="Q18774">
        <v>0</v>
      </c>
      <c r="S18774">
        <v>0</v>
      </c>
    </row>
    <row r="18775" spans="1:19" x14ac:dyDescent="0.2">
      <c r="A18775" t="s">
        <v>38608</v>
      </c>
      <c r="B18775" t="s">
        <v>38609</v>
      </c>
      <c r="C18775" t="s">
        <v>1053</v>
      </c>
      <c r="D18775" t="s">
        <v>1001</v>
      </c>
      <c r="E18775" s="23">
        <v>45017</v>
      </c>
      <c r="F18775">
        <v>0</v>
      </c>
      <c r="G18775">
        <v>0</v>
      </c>
      <c r="I18775">
        <v>0</v>
      </c>
      <c r="J18775">
        <v>0</v>
      </c>
      <c r="L18775">
        <v>0</v>
      </c>
      <c r="N18775">
        <v>0</v>
      </c>
      <c r="P18775">
        <v>0</v>
      </c>
      <c r="Q18775">
        <v>0</v>
      </c>
      <c r="S18775">
        <v>0</v>
      </c>
    </row>
    <row r="18776" spans="1:19" x14ac:dyDescent="0.2">
      <c r="A18776" t="s">
        <v>38610</v>
      </c>
      <c r="B18776" t="s">
        <v>38611</v>
      </c>
      <c r="C18776" t="s">
        <v>1054</v>
      </c>
      <c r="D18776" t="s">
        <v>1001</v>
      </c>
      <c r="E18776" s="23">
        <v>45017</v>
      </c>
      <c r="F18776">
        <v>0</v>
      </c>
      <c r="G18776">
        <v>0</v>
      </c>
      <c r="I18776">
        <v>0</v>
      </c>
      <c r="J18776">
        <v>0</v>
      </c>
      <c r="L18776">
        <v>0</v>
      </c>
      <c r="N18776">
        <v>0</v>
      </c>
      <c r="P18776">
        <v>0</v>
      </c>
      <c r="Q18776">
        <v>0</v>
      </c>
      <c r="S18776">
        <v>0</v>
      </c>
    </row>
    <row r="18777" spans="1:19" x14ac:dyDescent="0.2">
      <c r="A18777" t="s">
        <v>38612</v>
      </c>
      <c r="B18777" t="s">
        <v>38613</v>
      </c>
      <c r="C18777" t="s">
        <v>1054</v>
      </c>
      <c r="D18777" t="s">
        <v>1000</v>
      </c>
      <c r="E18777" s="23">
        <v>45017</v>
      </c>
      <c r="F18777">
        <v>0</v>
      </c>
      <c r="G18777">
        <v>0</v>
      </c>
      <c r="I18777">
        <v>0</v>
      </c>
      <c r="J18777">
        <v>0</v>
      </c>
      <c r="L18777">
        <v>0</v>
      </c>
      <c r="N18777">
        <v>0</v>
      </c>
      <c r="P18777">
        <v>0</v>
      </c>
      <c r="Q18777">
        <v>0</v>
      </c>
      <c r="S18777">
        <v>0</v>
      </c>
    </row>
    <row r="18778" spans="1:19" x14ac:dyDescent="0.2">
      <c r="A18778" t="s">
        <v>38614</v>
      </c>
      <c r="B18778" t="s">
        <v>38615</v>
      </c>
      <c r="C18778" t="s">
        <v>25359</v>
      </c>
      <c r="D18778" t="s">
        <v>1001</v>
      </c>
      <c r="E18778" s="23">
        <v>45017</v>
      </c>
      <c r="F18778">
        <v>0</v>
      </c>
      <c r="G18778">
        <v>0</v>
      </c>
      <c r="I18778">
        <v>0</v>
      </c>
      <c r="J18778">
        <v>0</v>
      </c>
      <c r="L18778">
        <v>0</v>
      </c>
      <c r="N18778">
        <v>0</v>
      </c>
      <c r="P18778">
        <v>0</v>
      </c>
      <c r="Q18778">
        <v>0</v>
      </c>
      <c r="S18778">
        <v>0</v>
      </c>
    </row>
    <row r="18779" spans="1:19" x14ac:dyDescent="0.2">
      <c r="A18779" t="s">
        <v>38616</v>
      </c>
      <c r="B18779" t="s">
        <v>38617</v>
      </c>
      <c r="C18779" t="s">
        <v>25359</v>
      </c>
      <c r="D18779" t="s">
        <v>1000</v>
      </c>
      <c r="E18779" s="23">
        <v>45017</v>
      </c>
      <c r="F18779">
        <v>0</v>
      </c>
      <c r="G18779">
        <v>0</v>
      </c>
      <c r="I18779">
        <v>0</v>
      </c>
      <c r="J18779">
        <v>0</v>
      </c>
      <c r="L18779">
        <v>0</v>
      </c>
      <c r="N18779">
        <v>0</v>
      </c>
      <c r="P18779">
        <v>0</v>
      </c>
      <c r="Q18779">
        <v>0</v>
      </c>
      <c r="S18779">
        <v>0</v>
      </c>
    </row>
    <row r="18780" spans="1:19" x14ac:dyDescent="0.2">
      <c r="A18780" t="s">
        <v>38618</v>
      </c>
      <c r="B18780" t="s">
        <v>38619</v>
      </c>
      <c r="C18780" t="s">
        <v>36046</v>
      </c>
      <c r="D18780" t="s">
        <v>1000</v>
      </c>
      <c r="E18780" s="23">
        <v>45017</v>
      </c>
      <c r="F18780">
        <v>1.5</v>
      </c>
      <c r="G18780">
        <v>2</v>
      </c>
      <c r="I18780">
        <v>2</v>
      </c>
      <c r="J18780">
        <v>9</v>
      </c>
      <c r="L18780">
        <v>11</v>
      </c>
      <c r="N18780">
        <v>2</v>
      </c>
      <c r="P18780">
        <v>0</v>
      </c>
      <c r="Q18780">
        <v>0</v>
      </c>
      <c r="S18780">
        <v>0</v>
      </c>
    </row>
    <row r="18781" spans="1:19" x14ac:dyDescent="0.2">
      <c r="A18781" t="s">
        <v>38620</v>
      </c>
      <c r="B18781" t="s">
        <v>38621</v>
      </c>
      <c r="C18781" t="s">
        <v>36049</v>
      </c>
      <c r="D18781" t="s">
        <v>1000</v>
      </c>
      <c r="E18781" s="23">
        <v>45017</v>
      </c>
      <c r="F18781">
        <v>1.5</v>
      </c>
      <c r="G18781">
        <v>1.5</v>
      </c>
      <c r="I18781">
        <v>4</v>
      </c>
      <c r="J18781">
        <v>7</v>
      </c>
      <c r="L18781">
        <v>7</v>
      </c>
      <c r="N18781">
        <v>4</v>
      </c>
      <c r="P18781">
        <v>0</v>
      </c>
      <c r="Q18781">
        <v>0</v>
      </c>
      <c r="S18781">
        <v>0</v>
      </c>
    </row>
    <row r="18782" spans="1:19" x14ac:dyDescent="0.2">
      <c r="A18782" t="s">
        <v>38622</v>
      </c>
      <c r="B18782" t="s">
        <v>38623</v>
      </c>
      <c r="C18782" t="s">
        <v>200</v>
      </c>
      <c r="D18782" t="s">
        <v>1000</v>
      </c>
      <c r="E18782" s="23">
        <v>45017</v>
      </c>
      <c r="F18782">
        <v>0</v>
      </c>
      <c r="G18782">
        <v>0</v>
      </c>
      <c r="I18782">
        <v>0</v>
      </c>
      <c r="J18782">
        <v>0</v>
      </c>
      <c r="L18782">
        <v>0</v>
      </c>
      <c r="N18782">
        <v>0</v>
      </c>
      <c r="P18782">
        <v>0</v>
      </c>
      <c r="Q18782">
        <v>0</v>
      </c>
      <c r="S18782">
        <v>0</v>
      </c>
    </row>
    <row r="18783" spans="1:19" x14ac:dyDescent="0.2">
      <c r="A18783" t="s">
        <v>38624</v>
      </c>
      <c r="B18783" t="s">
        <v>38625</v>
      </c>
      <c r="C18783" t="s">
        <v>204</v>
      </c>
      <c r="D18783" t="s">
        <v>1000</v>
      </c>
      <c r="E18783" s="23">
        <v>45017</v>
      </c>
      <c r="F18783">
        <v>0</v>
      </c>
      <c r="G18783">
        <v>0</v>
      </c>
      <c r="I18783">
        <v>0</v>
      </c>
      <c r="J18783">
        <v>0</v>
      </c>
      <c r="L18783">
        <v>0</v>
      </c>
      <c r="N18783">
        <v>0</v>
      </c>
      <c r="P18783">
        <v>0</v>
      </c>
      <c r="Q18783">
        <v>0</v>
      </c>
      <c r="S18783">
        <v>0</v>
      </c>
    </row>
    <row r="18784" spans="1:19" x14ac:dyDescent="0.2">
      <c r="A18784" t="s">
        <v>38626</v>
      </c>
      <c r="B18784" t="s">
        <v>38627</v>
      </c>
      <c r="C18784" t="s">
        <v>385</v>
      </c>
      <c r="D18784" t="s">
        <v>1000</v>
      </c>
      <c r="E18784" s="23">
        <v>45017</v>
      </c>
      <c r="F18784">
        <v>0</v>
      </c>
      <c r="G18784">
        <v>0</v>
      </c>
      <c r="I18784">
        <v>0</v>
      </c>
      <c r="J18784">
        <v>0</v>
      </c>
      <c r="L18784">
        <v>0</v>
      </c>
      <c r="N18784">
        <v>0</v>
      </c>
      <c r="P18784">
        <v>0</v>
      </c>
      <c r="Q18784">
        <v>0</v>
      </c>
      <c r="S18784">
        <v>0</v>
      </c>
    </row>
    <row r="18785" spans="1:19" x14ac:dyDescent="0.2">
      <c r="A18785" t="s">
        <v>38628</v>
      </c>
      <c r="B18785" t="s">
        <v>38629</v>
      </c>
      <c r="C18785" t="s">
        <v>208</v>
      </c>
      <c r="D18785" t="s">
        <v>1000</v>
      </c>
      <c r="E18785" s="23">
        <v>45017</v>
      </c>
      <c r="F18785">
        <v>5</v>
      </c>
      <c r="G18785">
        <v>6</v>
      </c>
      <c r="I18785">
        <v>14</v>
      </c>
      <c r="J18785">
        <v>27</v>
      </c>
      <c r="L18785">
        <v>32</v>
      </c>
      <c r="N18785">
        <v>11</v>
      </c>
      <c r="P18785">
        <v>0</v>
      </c>
      <c r="Q18785">
        <v>0</v>
      </c>
      <c r="S18785">
        <v>3</v>
      </c>
    </row>
    <row r="18786" spans="1:19" x14ac:dyDescent="0.2">
      <c r="A18786" t="s">
        <v>38630</v>
      </c>
      <c r="B18786" t="s">
        <v>38631</v>
      </c>
      <c r="C18786" t="s">
        <v>900</v>
      </c>
      <c r="D18786" t="s">
        <v>1000</v>
      </c>
      <c r="E18786" s="23">
        <v>45017</v>
      </c>
      <c r="F18786">
        <v>2.5</v>
      </c>
      <c r="G18786">
        <v>2</v>
      </c>
      <c r="I18786">
        <v>5</v>
      </c>
      <c r="J18786">
        <v>15</v>
      </c>
      <c r="L18786">
        <v>12</v>
      </c>
      <c r="N18786">
        <v>5</v>
      </c>
      <c r="P18786">
        <v>0</v>
      </c>
      <c r="Q18786">
        <v>0</v>
      </c>
      <c r="S18786">
        <v>0</v>
      </c>
    </row>
    <row r="18787" spans="1:19" x14ac:dyDescent="0.2">
      <c r="A18787" t="s">
        <v>38632</v>
      </c>
      <c r="B18787" t="s">
        <v>38633</v>
      </c>
      <c r="C18787" t="s">
        <v>905</v>
      </c>
      <c r="D18787" t="s">
        <v>1000</v>
      </c>
      <c r="E18787" s="23">
        <v>45017</v>
      </c>
      <c r="F18787">
        <v>0</v>
      </c>
      <c r="G18787">
        <v>0</v>
      </c>
      <c r="I18787">
        <v>0</v>
      </c>
      <c r="J18787">
        <v>0</v>
      </c>
      <c r="L18787">
        <v>0</v>
      </c>
      <c r="N18787">
        <v>0</v>
      </c>
      <c r="P18787">
        <v>0</v>
      </c>
      <c r="Q18787">
        <v>0</v>
      </c>
      <c r="S18787">
        <v>0</v>
      </c>
    </row>
    <row r="18788" spans="1:19" x14ac:dyDescent="0.2">
      <c r="A18788" t="s">
        <v>38634</v>
      </c>
      <c r="B18788" t="s">
        <v>38635</v>
      </c>
      <c r="C18788" t="s">
        <v>316</v>
      </c>
      <c r="D18788" t="s">
        <v>1000</v>
      </c>
      <c r="E18788" s="23">
        <v>45017</v>
      </c>
      <c r="F18788">
        <v>2</v>
      </c>
      <c r="G18788">
        <v>5</v>
      </c>
      <c r="I18788">
        <v>5</v>
      </c>
      <c r="J18788">
        <v>11</v>
      </c>
      <c r="L18788">
        <v>29</v>
      </c>
      <c r="N18788">
        <v>5</v>
      </c>
      <c r="P18788">
        <v>0</v>
      </c>
      <c r="Q18788">
        <v>0</v>
      </c>
      <c r="S18788">
        <v>0</v>
      </c>
    </row>
    <row r="18789" spans="1:19" x14ac:dyDescent="0.2">
      <c r="A18789" t="s">
        <v>38636</v>
      </c>
      <c r="B18789" t="s">
        <v>38637</v>
      </c>
      <c r="C18789" t="s">
        <v>218</v>
      </c>
      <c r="D18789" t="s">
        <v>1000</v>
      </c>
      <c r="E18789" s="23">
        <v>45017</v>
      </c>
      <c r="F18789">
        <v>0</v>
      </c>
      <c r="G18789">
        <v>0</v>
      </c>
      <c r="I18789">
        <v>0</v>
      </c>
      <c r="J18789">
        <v>0</v>
      </c>
      <c r="L18789">
        <v>0</v>
      </c>
      <c r="N18789">
        <v>0</v>
      </c>
      <c r="P18789">
        <v>0</v>
      </c>
      <c r="Q18789">
        <v>0</v>
      </c>
      <c r="S18789">
        <v>0</v>
      </c>
    </row>
    <row r="18790" spans="1:19" x14ac:dyDescent="0.2">
      <c r="A18790" t="s">
        <v>38638</v>
      </c>
      <c r="B18790" t="s">
        <v>38639</v>
      </c>
      <c r="C18790" t="s">
        <v>202</v>
      </c>
      <c r="D18790" t="s">
        <v>1000</v>
      </c>
      <c r="E18790" s="23">
        <v>45017</v>
      </c>
      <c r="F18790">
        <v>8</v>
      </c>
      <c r="G18790">
        <v>8</v>
      </c>
      <c r="I18790">
        <v>36</v>
      </c>
      <c r="J18790">
        <v>84</v>
      </c>
      <c r="L18790">
        <v>84</v>
      </c>
      <c r="N18790">
        <v>36</v>
      </c>
      <c r="P18790">
        <v>0</v>
      </c>
      <c r="Q18790">
        <v>1</v>
      </c>
      <c r="S18790">
        <v>0</v>
      </c>
    </row>
    <row r="18791" spans="1:19" x14ac:dyDescent="0.2">
      <c r="A18791" t="s">
        <v>38640</v>
      </c>
      <c r="B18791" t="s">
        <v>38641</v>
      </c>
      <c r="C18791" t="s">
        <v>347</v>
      </c>
      <c r="D18791" t="s">
        <v>1000</v>
      </c>
      <c r="E18791" s="23">
        <v>45017</v>
      </c>
      <c r="F18791">
        <v>0</v>
      </c>
      <c r="G18791">
        <v>0</v>
      </c>
      <c r="I18791">
        <v>0</v>
      </c>
      <c r="J18791">
        <v>0</v>
      </c>
      <c r="L18791">
        <v>0</v>
      </c>
      <c r="N18791">
        <v>0</v>
      </c>
      <c r="P18791">
        <v>0</v>
      </c>
      <c r="Q18791">
        <v>0</v>
      </c>
      <c r="S18791">
        <v>0</v>
      </c>
    </row>
    <row r="18792" spans="1:19" x14ac:dyDescent="0.2">
      <c r="A18792" t="s">
        <v>38642</v>
      </c>
      <c r="B18792" t="s">
        <v>38643</v>
      </c>
      <c r="C18792" t="s">
        <v>224</v>
      </c>
      <c r="D18792" t="s">
        <v>1000</v>
      </c>
      <c r="E18792" s="23">
        <v>45017</v>
      </c>
      <c r="F18792">
        <v>0</v>
      </c>
      <c r="G18792">
        <v>0</v>
      </c>
      <c r="I18792">
        <v>0</v>
      </c>
      <c r="J18792">
        <v>0</v>
      </c>
      <c r="L18792">
        <v>0</v>
      </c>
      <c r="N18792">
        <v>0</v>
      </c>
      <c r="P18792">
        <v>0</v>
      </c>
      <c r="Q18792">
        <v>0</v>
      </c>
      <c r="S18792">
        <v>0</v>
      </c>
    </row>
    <row r="18793" spans="1:19" x14ac:dyDescent="0.2">
      <c r="A18793" t="s">
        <v>38644</v>
      </c>
      <c r="B18793" t="s">
        <v>38645</v>
      </c>
      <c r="C18793" t="s">
        <v>345</v>
      </c>
      <c r="D18793" t="s">
        <v>1000</v>
      </c>
      <c r="E18793" s="23">
        <v>45017</v>
      </c>
      <c r="F18793">
        <v>0</v>
      </c>
      <c r="G18793">
        <v>0</v>
      </c>
      <c r="I18793">
        <v>0</v>
      </c>
      <c r="J18793">
        <v>0</v>
      </c>
      <c r="L18793">
        <v>0</v>
      </c>
      <c r="N18793">
        <v>0</v>
      </c>
      <c r="P18793">
        <v>0</v>
      </c>
      <c r="Q18793">
        <v>0</v>
      </c>
      <c r="S18793">
        <v>0</v>
      </c>
    </row>
    <row r="18794" spans="1:19" x14ac:dyDescent="0.2">
      <c r="A18794" t="s">
        <v>38646</v>
      </c>
      <c r="B18794" t="s">
        <v>38647</v>
      </c>
      <c r="C18794" t="s">
        <v>226</v>
      </c>
      <c r="D18794" t="s">
        <v>1000</v>
      </c>
      <c r="E18794" s="23">
        <v>45017</v>
      </c>
      <c r="F18794">
        <v>4</v>
      </c>
      <c r="G18794">
        <v>3.5</v>
      </c>
      <c r="I18794">
        <v>30</v>
      </c>
      <c r="J18794">
        <v>56</v>
      </c>
      <c r="L18794">
        <v>49</v>
      </c>
      <c r="N18794">
        <v>30</v>
      </c>
      <c r="P18794">
        <v>0</v>
      </c>
      <c r="Q18794">
        <v>4</v>
      </c>
      <c r="S18794">
        <v>0</v>
      </c>
    </row>
    <row r="18795" spans="1:19" x14ac:dyDescent="0.2">
      <c r="A18795" t="s">
        <v>38648</v>
      </c>
      <c r="B18795" t="s">
        <v>38649</v>
      </c>
      <c r="C18795" t="s">
        <v>231</v>
      </c>
      <c r="D18795" t="s">
        <v>1000</v>
      </c>
      <c r="E18795" s="23">
        <v>45017</v>
      </c>
      <c r="F18795">
        <v>10.5</v>
      </c>
      <c r="G18795">
        <v>10</v>
      </c>
      <c r="I18795">
        <v>55</v>
      </c>
      <c r="J18795">
        <v>120</v>
      </c>
      <c r="L18795">
        <v>113</v>
      </c>
      <c r="N18795">
        <v>36</v>
      </c>
      <c r="P18795">
        <v>3</v>
      </c>
      <c r="Q18795">
        <v>5</v>
      </c>
      <c r="S18795">
        <v>19</v>
      </c>
    </row>
    <row r="18796" spans="1:19" x14ac:dyDescent="0.2">
      <c r="A18796" t="s">
        <v>38650</v>
      </c>
      <c r="B18796" t="s">
        <v>38651</v>
      </c>
      <c r="C18796" t="s">
        <v>216</v>
      </c>
      <c r="D18796" t="s">
        <v>1000</v>
      </c>
      <c r="E18796" s="23">
        <v>45017</v>
      </c>
      <c r="F18796">
        <v>9</v>
      </c>
      <c r="G18796">
        <v>8</v>
      </c>
      <c r="I18796">
        <v>42</v>
      </c>
      <c r="J18796">
        <v>90</v>
      </c>
      <c r="L18796">
        <v>80</v>
      </c>
      <c r="N18796">
        <v>37</v>
      </c>
      <c r="P18796">
        <v>2</v>
      </c>
      <c r="Q18796">
        <v>4</v>
      </c>
      <c r="S18796">
        <v>5</v>
      </c>
    </row>
    <row r="18797" spans="1:19" x14ac:dyDescent="0.2">
      <c r="A18797" t="s">
        <v>38652</v>
      </c>
      <c r="B18797" t="s">
        <v>38653</v>
      </c>
      <c r="C18797" t="s">
        <v>233</v>
      </c>
      <c r="D18797" t="s">
        <v>1000</v>
      </c>
      <c r="E18797" s="23">
        <v>45017</v>
      </c>
      <c r="F18797">
        <v>0</v>
      </c>
      <c r="G18797">
        <v>0</v>
      </c>
      <c r="I18797">
        <v>0</v>
      </c>
      <c r="J18797">
        <v>0</v>
      </c>
      <c r="L18797">
        <v>0</v>
      </c>
      <c r="N18797">
        <v>0</v>
      </c>
      <c r="P18797">
        <v>0</v>
      </c>
      <c r="Q18797">
        <v>0</v>
      </c>
      <c r="S18797">
        <v>0</v>
      </c>
    </row>
    <row r="18798" spans="1:19" x14ac:dyDescent="0.2">
      <c r="A18798" t="s">
        <v>38654</v>
      </c>
      <c r="B18798" t="s">
        <v>38655</v>
      </c>
      <c r="C18798" t="s">
        <v>36084</v>
      </c>
      <c r="D18798" t="s">
        <v>1000</v>
      </c>
      <c r="E18798" s="23">
        <v>45017</v>
      </c>
      <c r="F18798">
        <v>2.5</v>
      </c>
      <c r="G18798">
        <v>4</v>
      </c>
      <c r="I18798">
        <v>21</v>
      </c>
      <c r="J18798">
        <v>29</v>
      </c>
      <c r="L18798">
        <v>44</v>
      </c>
      <c r="N18798">
        <v>21</v>
      </c>
      <c r="P18798">
        <v>0</v>
      </c>
      <c r="Q18798">
        <v>0</v>
      </c>
      <c r="S18798">
        <v>0</v>
      </c>
    </row>
    <row r="18799" spans="1:19" x14ac:dyDescent="0.2">
      <c r="A18799" t="s">
        <v>38656</v>
      </c>
      <c r="B18799" t="s">
        <v>38657</v>
      </c>
      <c r="C18799" t="s">
        <v>219</v>
      </c>
      <c r="D18799" t="s">
        <v>1000</v>
      </c>
      <c r="E18799" s="23">
        <v>45017</v>
      </c>
      <c r="F18799">
        <v>0</v>
      </c>
      <c r="G18799">
        <v>0</v>
      </c>
      <c r="I18799">
        <v>0</v>
      </c>
      <c r="J18799">
        <v>0</v>
      </c>
      <c r="L18799">
        <v>0</v>
      </c>
      <c r="N18799">
        <v>0</v>
      </c>
      <c r="P18799">
        <v>0</v>
      </c>
      <c r="Q18799">
        <v>0</v>
      </c>
      <c r="S18799">
        <v>0</v>
      </c>
    </row>
    <row r="18800" spans="1:19" x14ac:dyDescent="0.2">
      <c r="A18800" t="s">
        <v>38658</v>
      </c>
      <c r="B18800" t="s">
        <v>38659</v>
      </c>
      <c r="C18800" t="s">
        <v>340</v>
      </c>
      <c r="D18800" t="s">
        <v>1000</v>
      </c>
      <c r="E18800" s="23">
        <v>45017</v>
      </c>
      <c r="F18800">
        <v>1</v>
      </c>
      <c r="G18800">
        <v>1</v>
      </c>
      <c r="I18800">
        <v>15</v>
      </c>
      <c r="J18800">
        <v>11</v>
      </c>
      <c r="L18800">
        <v>11</v>
      </c>
      <c r="N18800">
        <v>11</v>
      </c>
      <c r="P18800">
        <v>0</v>
      </c>
      <c r="Q18800">
        <v>0</v>
      </c>
      <c r="S18800">
        <v>4</v>
      </c>
    </row>
    <row r="18801" spans="1:19" x14ac:dyDescent="0.2">
      <c r="A18801" t="s">
        <v>38660</v>
      </c>
      <c r="B18801" t="s">
        <v>38661</v>
      </c>
      <c r="C18801" t="s">
        <v>350</v>
      </c>
      <c r="D18801" t="s">
        <v>1000</v>
      </c>
      <c r="E18801" s="23">
        <v>45017</v>
      </c>
      <c r="F18801">
        <v>0</v>
      </c>
      <c r="G18801">
        <v>0</v>
      </c>
      <c r="I18801">
        <v>0</v>
      </c>
      <c r="J18801">
        <v>0</v>
      </c>
      <c r="L18801">
        <v>0</v>
      </c>
      <c r="N18801">
        <v>0</v>
      </c>
      <c r="P18801">
        <v>0</v>
      </c>
      <c r="Q18801">
        <v>0</v>
      </c>
      <c r="S18801">
        <v>0</v>
      </c>
    </row>
    <row r="18802" spans="1:19" x14ac:dyDescent="0.2">
      <c r="A18802" t="s">
        <v>38662</v>
      </c>
      <c r="B18802" t="s">
        <v>38663</v>
      </c>
      <c r="C18802" t="s">
        <v>351</v>
      </c>
      <c r="D18802" t="s">
        <v>1000</v>
      </c>
      <c r="E18802" s="23">
        <v>45017</v>
      </c>
      <c r="F18802">
        <v>0</v>
      </c>
      <c r="G18802">
        <v>0</v>
      </c>
      <c r="I18802">
        <v>0</v>
      </c>
      <c r="J18802">
        <v>0</v>
      </c>
      <c r="L18802">
        <v>0</v>
      </c>
      <c r="N18802">
        <v>0</v>
      </c>
      <c r="P18802">
        <v>0</v>
      </c>
      <c r="Q18802">
        <v>0</v>
      </c>
      <c r="S18802">
        <v>0</v>
      </c>
    </row>
    <row r="18803" spans="1:19" x14ac:dyDescent="0.2">
      <c r="A18803" t="s">
        <v>38664</v>
      </c>
      <c r="B18803" t="s">
        <v>38665</v>
      </c>
      <c r="C18803" t="s">
        <v>352</v>
      </c>
      <c r="D18803" t="s">
        <v>1000</v>
      </c>
      <c r="E18803" s="23">
        <v>45017</v>
      </c>
      <c r="F18803">
        <v>0</v>
      </c>
      <c r="G18803">
        <v>0</v>
      </c>
      <c r="I18803">
        <v>0</v>
      </c>
      <c r="J18803">
        <v>0</v>
      </c>
      <c r="L18803">
        <v>0</v>
      </c>
      <c r="N18803">
        <v>0</v>
      </c>
      <c r="P18803">
        <v>0</v>
      </c>
      <c r="Q18803">
        <v>0</v>
      </c>
      <c r="S18803">
        <v>0</v>
      </c>
    </row>
    <row r="18804" spans="1:19" x14ac:dyDescent="0.2">
      <c r="A18804" t="s">
        <v>38666</v>
      </c>
      <c r="B18804" t="s">
        <v>38667</v>
      </c>
      <c r="C18804" t="s">
        <v>353</v>
      </c>
      <c r="D18804" t="s">
        <v>1000</v>
      </c>
      <c r="E18804" s="23">
        <v>45017</v>
      </c>
      <c r="F18804">
        <v>0</v>
      </c>
      <c r="G18804">
        <v>0</v>
      </c>
      <c r="I18804">
        <v>0</v>
      </c>
      <c r="J18804">
        <v>0</v>
      </c>
      <c r="L18804">
        <v>0</v>
      </c>
      <c r="N18804">
        <v>0</v>
      </c>
      <c r="P18804">
        <v>0</v>
      </c>
      <c r="Q18804">
        <v>0</v>
      </c>
      <c r="S18804">
        <v>0</v>
      </c>
    </row>
    <row r="18805" spans="1:19" x14ac:dyDescent="0.2">
      <c r="A18805" t="s">
        <v>38668</v>
      </c>
      <c r="B18805" t="s">
        <v>38669</v>
      </c>
      <c r="C18805" t="s">
        <v>386</v>
      </c>
      <c r="D18805" t="s">
        <v>1000</v>
      </c>
      <c r="E18805" s="23">
        <v>45017</v>
      </c>
      <c r="F18805">
        <v>0</v>
      </c>
      <c r="G18805">
        <v>0</v>
      </c>
      <c r="I18805">
        <v>0</v>
      </c>
      <c r="J18805">
        <v>0</v>
      </c>
      <c r="L18805">
        <v>0</v>
      </c>
      <c r="N18805">
        <v>0</v>
      </c>
      <c r="P18805">
        <v>0</v>
      </c>
      <c r="Q18805">
        <v>0</v>
      </c>
      <c r="S18805">
        <v>0</v>
      </c>
    </row>
    <row r="18806" spans="1:19" x14ac:dyDescent="0.2">
      <c r="A18806" t="s">
        <v>38670</v>
      </c>
      <c r="B18806" t="s">
        <v>38671</v>
      </c>
      <c r="C18806" t="s">
        <v>354</v>
      </c>
      <c r="D18806" t="s">
        <v>1000</v>
      </c>
      <c r="E18806" s="23">
        <v>45017</v>
      </c>
      <c r="F18806">
        <v>2</v>
      </c>
      <c r="G18806">
        <v>2</v>
      </c>
      <c r="I18806">
        <v>5</v>
      </c>
      <c r="J18806">
        <v>11</v>
      </c>
      <c r="L18806">
        <v>11</v>
      </c>
      <c r="N18806">
        <v>5</v>
      </c>
      <c r="P18806">
        <v>0</v>
      </c>
      <c r="Q18806">
        <v>0</v>
      </c>
      <c r="S18806">
        <v>0</v>
      </c>
    </row>
    <row r="18807" spans="1:19" x14ac:dyDescent="0.2">
      <c r="A18807" t="s">
        <v>38672</v>
      </c>
      <c r="B18807" t="s">
        <v>38673</v>
      </c>
      <c r="C18807" t="s">
        <v>355</v>
      </c>
      <c r="D18807" t="s">
        <v>1000</v>
      </c>
      <c r="E18807" s="23">
        <v>45017</v>
      </c>
      <c r="F18807">
        <v>0.5</v>
      </c>
      <c r="G18807">
        <v>2</v>
      </c>
      <c r="I18807">
        <v>4</v>
      </c>
      <c r="J18807">
        <v>3</v>
      </c>
      <c r="L18807">
        <v>11</v>
      </c>
      <c r="N18807">
        <v>4</v>
      </c>
      <c r="P18807">
        <v>0</v>
      </c>
      <c r="Q18807">
        <v>0</v>
      </c>
      <c r="S18807">
        <v>0</v>
      </c>
    </row>
    <row r="18808" spans="1:19" x14ac:dyDescent="0.2">
      <c r="A18808" t="s">
        <v>38674</v>
      </c>
      <c r="B18808" t="s">
        <v>38675</v>
      </c>
      <c r="C18808" t="s">
        <v>35967</v>
      </c>
      <c r="D18808" t="s">
        <v>1002</v>
      </c>
      <c r="E18808" s="23">
        <v>45017</v>
      </c>
      <c r="F18808">
        <v>0.5</v>
      </c>
      <c r="G18808">
        <v>0.5</v>
      </c>
      <c r="I18808">
        <v>0</v>
      </c>
      <c r="J18808">
        <v>2</v>
      </c>
      <c r="L18808">
        <v>2</v>
      </c>
      <c r="N18808">
        <v>0</v>
      </c>
      <c r="P18808">
        <v>0</v>
      </c>
      <c r="Q18808">
        <v>0</v>
      </c>
      <c r="S18808">
        <v>0</v>
      </c>
    </row>
    <row r="18809" spans="1:19" x14ac:dyDescent="0.2">
      <c r="A18809" t="s">
        <v>38676</v>
      </c>
      <c r="B18809" t="s">
        <v>38677</v>
      </c>
      <c r="C18809" t="s">
        <v>35970</v>
      </c>
      <c r="D18809" t="s">
        <v>1002</v>
      </c>
      <c r="E18809" s="23">
        <v>45017</v>
      </c>
      <c r="F18809">
        <v>1.5</v>
      </c>
      <c r="G18809">
        <v>1.5</v>
      </c>
      <c r="I18809">
        <v>0</v>
      </c>
      <c r="J18809">
        <v>6</v>
      </c>
      <c r="L18809">
        <v>6</v>
      </c>
      <c r="N18809">
        <v>0</v>
      </c>
      <c r="P18809">
        <v>0</v>
      </c>
      <c r="Q18809">
        <v>0</v>
      </c>
      <c r="S18809">
        <v>0</v>
      </c>
    </row>
    <row r="18810" spans="1:19" x14ac:dyDescent="0.2">
      <c r="A18810" t="s">
        <v>38678</v>
      </c>
      <c r="B18810" t="s">
        <v>38679</v>
      </c>
      <c r="C18810" t="s">
        <v>35973</v>
      </c>
      <c r="D18810" t="s">
        <v>1002</v>
      </c>
      <c r="E18810" s="23">
        <v>45017</v>
      </c>
      <c r="F18810">
        <v>1</v>
      </c>
      <c r="G18810">
        <v>1</v>
      </c>
      <c r="I18810">
        <v>1</v>
      </c>
      <c r="J18810">
        <v>4</v>
      </c>
      <c r="L18810">
        <v>4</v>
      </c>
      <c r="N18810">
        <v>1</v>
      </c>
      <c r="P18810">
        <v>1</v>
      </c>
      <c r="Q18810">
        <v>1</v>
      </c>
      <c r="S18810">
        <v>0</v>
      </c>
    </row>
    <row r="18811" spans="1:19" x14ac:dyDescent="0.2">
      <c r="A18811" t="s">
        <v>38680</v>
      </c>
      <c r="B18811" t="s">
        <v>38681</v>
      </c>
      <c r="C18811" t="s">
        <v>35976</v>
      </c>
      <c r="D18811" t="s">
        <v>1002</v>
      </c>
      <c r="E18811" s="23">
        <v>45017</v>
      </c>
      <c r="F18811">
        <v>0.5</v>
      </c>
      <c r="G18811">
        <v>0.5</v>
      </c>
      <c r="I18811">
        <v>0</v>
      </c>
      <c r="J18811">
        <v>2</v>
      </c>
      <c r="L18811">
        <v>2</v>
      </c>
      <c r="N18811">
        <v>0</v>
      </c>
      <c r="P18811">
        <v>0</v>
      </c>
      <c r="Q18811">
        <v>0</v>
      </c>
      <c r="S18811">
        <v>0</v>
      </c>
    </row>
    <row r="18812" spans="1:19" x14ac:dyDescent="0.2">
      <c r="A18812" t="s">
        <v>38682</v>
      </c>
      <c r="B18812" t="s">
        <v>38683</v>
      </c>
      <c r="C18812" t="s">
        <v>35979</v>
      </c>
      <c r="D18812" t="s">
        <v>1002</v>
      </c>
      <c r="E18812" s="23">
        <v>45017</v>
      </c>
      <c r="F18812">
        <v>0.5</v>
      </c>
      <c r="G18812">
        <v>0.5</v>
      </c>
      <c r="I18812">
        <v>0</v>
      </c>
      <c r="J18812">
        <v>2</v>
      </c>
      <c r="L18812">
        <v>2</v>
      </c>
      <c r="N18812">
        <v>0</v>
      </c>
      <c r="P18812">
        <v>0</v>
      </c>
      <c r="Q18812">
        <v>0</v>
      </c>
      <c r="S18812">
        <v>0</v>
      </c>
    </row>
    <row r="18813" spans="1:19" x14ac:dyDescent="0.2">
      <c r="A18813" t="s">
        <v>38684</v>
      </c>
      <c r="B18813" t="s">
        <v>38685</v>
      </c>
      <c r="C18813" t="s">
        <v>228</v>
      </c>
      <c r="D18813" t="s">
        <v>1002</v>
      </c>
      <c r="E18813" s="23">
        <v>45017</v>
      </c>
      <c r="F18813">
        <v>0</v>
      </c>
      <c r="G18813">
        <v>0</v>
      </c>
      <c r="I18813">
        <v>0</v>
      </c>
      <c r="J18813">
        <v>0</v>
      </c>
      <c r="L18813">
        <v>0</v>
      </c>
      <c r="N18813">
        <v>0</v>
      </c>
      <c r="P18813">
        <v>0</v>
      </c>
      <c r="Q18813">
        <v>0</v>
      </c>
      <c r="S18813">
        <v>0</v>
      </c>
    </row>
    <row r="18814" spans="1:19" x14ac:dyDescent="0.2">
      <c r="A18814" t="s">
        <v>38686</v>
      </c>
      <c r="B18814" t="s">
        <v>38687</v>
      </c>
      <c r="C18814" t="s">
        <v>211</v>
      </c>
      <c r="D18814" t="s">
        <v>1002</v>
      </c>
      <c r="E18814" s="23">
        <v>45017</v>
      </c>
      <c r="F18814">
        <v>0</v>
      </c>
      <c r="G18814">
        <v>0</v>
      </c>
      <c r="I18814">
        <v>0</v>
      </c>
      <c r="J18814">
        <v>0</v>
      </c>
      <c r="L18814">
        <v>0</v>
      </c>
      <c r="N18814">
        <v>0</v>
      </c>
      <c r="P18814">
        <v>0</v>
      </c>
      <c r="Q18814">
        <v>0</v>
      </c>
      <c r="S18814">
        <v>0</v>
      </c>
    </row>
    <row r="18815" spans="1:19" x14ac:dyDescent="0.2">
      <c r="A18815" t="s">
        <v>38688</v>
      </c>
      <c r="B18815" t="s">
        <v>38689</v>
      </c>
      <c r="C18815" t="s">
        <v>213</v>
      </c>
      <c r="D18815" t="s">
        <v>1002</v>
      </c>
      <c r="E18815" s="23">
        <v>45017</v>
      </c>
      <c r="F18815">
        <v>0</v>
      </c>
      <c r="G18815">
        <v>0</v>
      </c>
      <c r="I18815">
        <v>0</v>
      </c>
      <c r="J18815">
        <v>0</v>
      </c>
      <c r="L18815">
        <v>0</v>
      </c>
      <c r="N18815">
        <v>0</v>
      </c>
      <c r="P18815">
        <v>0</v>
      </c>
      <c r="Q18815">
        <v>0</v>
      </c>
      <c r="S18815">
        <v>0</v>
      </c>
    </row>
    <row r="18816" spans="1:19" x14ac:dyDescent="0.2">
      <c r="A18816" t="s">
        <v>38690</v>
      </c>
      <c r="B18816" t="s">
        <v>38691</v>
      </c>
      <c r="C18816" t="s">
        <v>229</v>
      </c>
      <c r="D18816" t="s">
        <v>1002</v>
      </c>
      <c r="E18816" s="23">
        <v>45017</v>
      </c>
      <c r="F18816">
        <v>0</v>
      </c>
      <c r="G18816">
        <v>0</v>
      </c>
      <c r="I18816">
        <v>0</v>
      </c>
      <c r="J18816">
        <v>0</v>
      </c>
      <c r="L18816">
        <v>0</v>
      </c>
      <c r="N18816">
        <v>0</v>
      </c>
      <c r="P18816">
        <v>0</v>
      </c>
      <c r="Q18816">
        <v>0</v>
      </c>
      <c r="S18816">
        <v>0</v>
      </c>
    </row>
    <row r="18817" spans="1:19" x14ac:dyDescent="0.2">
      <c r="A18817" t="s">
        <v>38692</v>
      </c>
      <c r="B18817" t="s">
        <v>38693</v>
      </c>
      <c r="C18817" t="s">
        <v>1051</v>
      </c>
      <c r="D18817" t="s">
        <v>1002</v>
      </c>
      <c r="E18817" s="23">
        <v>45017</v>
      </c>
      <c r="F18817">
        <v>0</v>
      </c>
      <c r="G18817">
        <v>0</v>
      </c>
      <c r="I18817">
        <v>0</v>
      </c>
      <c r="J18817">
        <v>0</v>
      </c>
      <c r="L18817">
        <v>0</v>
      </c>
      <c r="N18817">
        <v>0</v>
      </c>
      <c r="P18817">
        <v>0</v>
      </c>
      <c r="Q18817">
        <v>0</v>
      </c>
      <c r="S18817">
        <v>0</v>
      </c>
    </row>
    <row r="18818" spans="1:19" x14ac:dyDescent="0.2">
      <c r="A18818" t="s">
        <v>38694</v>
      </c>
      <c r="B18818" t="s">
        <v>38695</v>
      </c>
      <c r="C18818" t="s">
        <v>1049</v>
      </c>
      <c r="D18818" t="s">
        <v>1002</v>
      </c>
      <c r="E18818" s="23">
        <v>45017</v>
      </c>
      <c r="F18818">
        <v>0</v>
      </c>
      <c r="G18818">
        <v>0</v>
      </c>
      <c r="I18818">
        <v>0</v>
      </c>
      <c r="J18818">
        <v>0</v>
      </c>
      <c r="L18818">
        <v>0</v>
      </c>
      <c r="N18818">
        <v>0</v>
      </c>
      <c r="P18818">
        <v>0</v>
      </c>
      <c r="Q18818">
        <v>0</v>
      </c>
      <c r="S18818">
        <v>0</v>
      </c>
    </row>
    <row r="18819" spans="1:19" x14ac:dyDescent="0.2">
      <c r="A18819" t="s">
        <v>38696</v>
      </c>
      <c r="B18819" t="s">
        <v>38697</v>
      </c>
      <c r="C18819" t="s">
        <v>25343</v>
      </c>
      <c r="D18819" t="s">
        <v>1002</v>
      </c>
      <c r="E18819" s="23">
        <v>45017</v>
      </c>
      <c r="F18819">
        <v>0</v>
      </c>
      <c r="G18819">
        <v>0</v>
      </c>
      <c r="I18819">
        <v>0</v>
      </c>
      <c r="J18819">
        <v>0</v>
      </c>
      <c r="L18819">
        <v>0</v>
      </c>
      <c r="N18819">
        <v>0</v>
      </c>
      <c r="P18819">
        <v>0</v>
      </c>
      <c r="Q18819">
        <v>0</v>
      </c>
      <c r="S18819">
        <v>0</v>
      </c>
    </row>
    <row r="18820" spans="1:19" x14ac:dyDescent="0.2">
      <c r="A18820" t="s">
        <v>38698</v>
      </c>
      <c r="B18820" t="s">
        <v>38699</v>
      </c>
      <c r="C18820" t="s">
        <v>25698</v>
      </c>
      <c r="D18820" t="s">
        <v>1002</v>
      </c>
      <c r="E18820" s="23">
        <v>45017</v>
      </c>
      <c r="F18820">
        <v>2</v>
      </c>
      <c r="G18820">
        <v>2</v>
      </c>
      <c r="I18820">
        <v>5</v>
      </c>
      <c r="J18820">
        <v>11</v>
      </c>
      <c r="L18820">
        <v>11</v>
      </c>
      <c r="N18820">
        <v>4</v>
      </c>
      <c r="P18820">
        <v>0</v>
      </c>
      <c r="Q18820">
        <v>2</v>
      </c>
      <c r="S18820">
        <v>1</v>
      </c>
    </row>
    <row r="18821" spans="1:19" x14ac:dyDescent="0.2">
      <c r="A18821" t="s">
        <v>38700</v>
      </c>
      <c r="B18821" t="s">
        <v>38701</v>
      </c>
      <c r="C18821" t="s">
        <v>959</v>
      </c>
      <c r="D18821" t="s">
        <v>1002</v>
      </c>
      <c r="E18821" s="23">
        <v>45017</v>
      </c>
      <c r="F18821">
        <v>0</v>
      </c>
      <c r="G18821">
        <v>0</v>
      </c>
      <c r="I18821">
        <v>0</v>
      </c>
      <c r="J18821">
        <v>0</v>
      </c>
      <c r="L18821">
        <v>0</v>
      </c>
      <c r="N18821">
        <v>0</v>
      </c>
      <c r="P18821">
        <v>0</v>
      </c>
      <c r="Q18821">
        <v>0</v>
      </c>
      <c r="S18821">
        <v>0</v>
      </c>
    </row>
    <row r="18822" spans="1:19" x14ac:dyDescent="0.2">
      <c r="A18822" t="s">
        <v>38702</v>
      </c>
      <c r="B18822" t="s">
        <v>38703</v>
      </c>
      <c r="C18822" t="s">
        <v>205</v>
      </c>
      <c r="D18822" t="s">
        <v>1002</v>
      </c>
      <c r="E18822" s="23">
        <v>45017</v>
      </c>
      <c r="F18822">
        <v>0</v>
      </c>
      <c r="G18822">
        <v>0</v>
      </c>
      <c r="I18822">
        <v>0</v>
      </c>
      <c r="J18822">
        <v>0</v>
      </c>
      <c r="L18822">
        <v>0</v>
      </c>
      <c r="N18822">
        <v>0</v>
      </c>
      <c r="P18822">
        <v>0</v>
      </c>
      <c r="Q18822">
        <v>0</v>
      </c>
      <c r="S18822">
        <v>0</v>
      </c>
    </row>
    <row r="18823" spans="1:19" x14ac:dyDescent="0.2">
      <c r="A18823" t="s">
        <v>38704</v>
      </c>
      <c r="B18823" t="s">
        <v>38705</v>
      </c>
      <c r="C18823" t="s">
        <v>384</v>
      </c>
      <c r="D18823" t="s">
        <v>1002</v>
      </c>
      <c r="E18823" s="23">
        <v>45017</v>
      </c>
      <c r="F18823">
        <v>0</v>
      </c>
      <c r="G18823">
        <v>0</v>
      </c>
      <c r="I18823">
        <v>0</v>
      </c>
      <c r="J18823">
        <v>0</v>
      </c>
      <c r="L18823">
        <v>0</v>
      </c>
      <c r="N18823">
        <v>0</v>
      </c>
      <c r="P18823">
        <v>0</v>
      </c>
      <c r="Q18823">
        <v>0</v>
      </c>
      <c r="S18823">
        <v>0</v>
      </c>
    </row>
    <row r="18824" spans="1:19" x14ac:dyDescent="0.2">
      <c r="A18824" t="s">
        <v>38706</v>
      </c>
      <c r="B18824" t="s">
        <v>38707</v>
      </c>
      <c r="C18824" t="s">
        <v>210</v>
      </c>
      <c r="D18824" t="s">
        <v>1002</v>
      </c>
      <c r="E18824" s="23">
        <v>45017</v>
      </c>
      <c r="F18824">
        <v>0</v>
      </c>
      <c r="G18824">
        <v>0</v>
      </c>
      <c r="I18824">
        <v>0</v>
      </c>
      <c r="J18824">
        <v>0</v>
      </c>
      <c r="L18824">
        <v>0</v>
      </c>
      <c r="N18824">
        <v>0</v>
      </c>
      <c r="P18824">
        <v>0</v>
      </c>
      <c r="Q18824">
        <v>0</v>
      </c>
      <c r="S18824">
        <v>0</v>
      </c>
    </row>
    <row r="18825" spans="1:19" x14ac:dyDescent="0.2">
      <c r="A18825" t="s">
        <v>38708</v>
      </c>
      <c r="B18825" t="s">
        <v>38709</v>
      </c>
      <c r="C18825" t="s">
        <v>215</v>
      </c>
      <c r="D18825" t="s">
        <v>1002</v>
      </c>
      <c r="E18825" s="23">
        <v>45017</v>
      </c>
      <c r="F18825">
        <v>5</v>
      </c>
      <c r="G18825">
        <v>5</v>
      </c>
      <c r="I18825">
        <v>19</v>
      </c>
      <c r="J18825">
        <v>27</v>
      </c>
      <c r="L18825">
        <v>27</v>
      </c>
      <c r="N18825">
        <v>17</v>
      </c>
      <c r="P18825">
        <v>5</v>
      </c>
      <c r="Q18825">
        <v>8</v>
      </c>
      <c r="S18825">
        <v>2</v>
      </c>
    </row>
    <row r="18826" spans="1:19" x14ac:dyDescent="0.2">
      <c r="A18826" t="s">
        <v>38710</v>
      </c>
      <c r="B18826" t="s">
        <v>38711</v>
      </c>
      <c r="C18826" t="s">
        <v>960</v>
      </c>
      <c r="D18826" t="s">
        <v>1002</v>
      </c>
      <c r="E18826" s="23">
        <v>45017</v>
      </c>
      <c r="F18826">
        <v>0</v>
      </c>
      <c r="G18826">
        <v>0</v>
      </c>
      <c r="I18826">
        <v>0</v>
      </c>
      <c r="J18826">
        <v>0</v>
      </c>
      <c r="L18826">
        <v>0</v>
      </c>
      <c r="N18826">
        <v>0</v>
      </c>
      <c r="P18826">
        <v>0</v>
      </c>
      <c r="Q18826">
        <v>0</v>
      </c>
      <c r="S18826">
        <v>0</v>
      </c>
    </row>
    <row r="18827" spans="1:19" x14ac:dyDescent="0.2">
      <c r="A18827" t="s">
        <v>38712</v>
      </c>
      <c r="B18827" t="s">
        <v>38713</v>
      </c>
      <c r="C18827" t="s">
        <v>961</v>
      </c>
      <c r="D18827" t="s">
        <v>1002</v>
      </c>
      <c r="E18827" s="23">
        <v>45017</v>
      </c>
      <c r="F18827">
        <v>2</v>
      </c>
      <c r="G18827">
        <v>4</v>
      </c>
      <c r="I18827">
        <v>9</v>
      </c>
      <c r="J18827">
        <v>10</v>
      </c>
      <c r="L18827">
        <v>20</v>
      </c>
      <c r="N18827">
        <v>7</v>
      </c>
      <c r="P18827">
        <v>1</v>
      </c>
      <c r="Q18827">
        <v>2</v>
      </c>
      <c r="S18827">
        <v>2</v>
      </c>
    </row>
    <row r="18828" spans="1:19" x14ac:dyDescent="0.2">
      <c r="A18828" t="s">
        <v>38714</v>
      </c>
      <c r="B18828" t="s">
        <v>38715</v>
      </c>
      <c r="C18828" t="s">
        <v>221</v>
      </c>
      <c r="D18828" t="s">
        <v>1002</v>
      </c>
      <c r="E18828" s="23">
        <v>45017</v>
      </c>
      <c r="F18828">
        <v>0</v>
      </c>
      <c r="G18828">
        <v>0</v>
      </c>
      <c r="I18828">
        <v>0</v>
      </c>
      <c r="J18828">
        <v>0</v>
      </c>
      <c r="L18828">
        <v>0</v>
      </c>
      <c r="N18828">
        <v>0</v>
      </c>
      <c r="P18828">
        <v>0</v>
      </c>
      <c r="Q18828">
        <v>0</v>
      </c>
      <c r="S18828">
        <v>0</v>
      </c>
    </row>
    <row r="18829" spans="1:19" x14ac:dyDescent="0.2">
      <c r="A18829" t="s">
        <v>38716</v>
      </c>
      <c r="B18829" t="s">
        <v>38717</v>
      </c>
      <c r="C18829" t="s">
        <v>222</v>
      </c>
      <c r="D18829" t="s">
        <v>1002</v>
      </c>
      <c r="E18829" s="23">
        <v>45017</v>
      </c>
      <c r="F18829">
        <v>0</v>
      </c>
      <c r="G18829">
        <v>0</v>
      </c>
      <c r="I18829">
        <v>0</v>
      </c>
      <c r="J18829">
        <v>0</v>
      </c>
      <c r="L18829">
        <v>0</v>
      </c>
      <c r="N18829">
        <v>0</v>
      </c>
      <c r="P18829">
        <v>0</v>
      </c>
      <c r="Q18829">
        <v>0</v>
      </c>
      <c r="S18829">
        <v>0</v>
      </c>
    </row>
    <row r="18830" spans="1:19" x14ac:dyDescent="0.2">
      <c r="A18830" t="s">
        <v>38718</v>
      </c>
      <c r="B18830" t="s">
        <v>38719</v>
      </c>
      <c r="C18830" t="s">
        <v>25359</v>
      </c>
      <c r="D18830" t="s">
        <v>1002</v>
      </c>
      <c r="E18830" s="23">
        <v>45017</v>
      </c>
      <c r="F18830">
        <v>0</v>
      </c>
      <c r="G18830">
        <v>0</v>
      </c>
      <c r="I18830">
        <v>0</v>
      </c>
      <c r="J18830">
        <v>0</v>
      </c>
      <c r="L18830">
        <v>0</v>
      </c>
      <c r="N18830">
        <v>0</v>
      </c>
      <c r="P18830">
        <v>0</v>
      </c>
      <c r="Q18830">
        <v>0</v>
      </c>
      <c r="S18830">
        <v>0</v>
      </c>
    </row>
    <row r="18831" spans="1:19" x14ac:dyDescent="0.2">
      <c r="A18831" t="s">
        <v>38720</v>
      </c>
      <c r="B18831" t="s">
        <v>38721</v>
      </c>
      <c r="C18831" t="s">
        <v>36046</v>
      </c>
      <c r="D18831" t="s">
        <v>1002</v>
      </c>
      <c r="E18831" s="23">
        <v>45017</v>
      </c>
      <c r="F18831">
        <v>1.5</v>
      </c>
      <c r="G18831">
        <v>2</v>
      </c>
      <c r="I18831">
        <v>2</v>
      </c>
      <c r="J18831">
        <v>9</v>
      </c>
      <c r="L18831">
        <v>11</v>
      </c>
      <c r="N18831">
        <v>2</v>
      </c>
      <c r="P18831">
        <v>0</v>
      </c>
      <c r="Q18831">
        <v>0</v>
      </c>
      <c r="S18831">
        <v>0</v>
      </c>
    </row>
    <row r="18832" spans="1:19" x14ac:dyDescent="0.2">
      <c r="A18832" t="s">
        <v>38722</v>
      </c>
      <c r="B18832" t="s">
        <v>38723</v>
      </c>
      <c r="C18832" t="s">
        <v>36049</v>
      </c>
      <c r="D18832" t="s">
        <v>1002</v>
      </c>
      <c r="E18832" s="23">
        <v>45017</v>
      </c>
      <c r="F18832">
        <v>1.5</v>
      </c>
      <c r="G18832">
        <v>1.5</v>
      </c>
      <c r="I18832">
        <v>4</v>
      </c>
      <c r="J18832">
        <v>7</v>
      </c>
      <c r="L18832">
        <v>7</v>
      </c>
      <c r="N18832">
        <v>4</v>
      </c>
      <c r="P18832">
        <v>0</v>
      </c>
      <c r="Q18832">
        <v>0</v>
      </c>
      <c r="S18832">
        <v>0</v>
      </c>
    </row>
    <row r="18833" spans="1:19" x14ac:dyDescent="0.2">
      <c r="A18833" t="s">
        <v>38724</v>
      </c>
      <c r="B18833" t="s">
        <v>38725</v>
      </c>
      <c r="C18833" t="s">
        <v>200</v>
      </c>
      <c r="D18833" t="s">
        <v>1002</v>
      </c>
      <c r="E18833" s="23">
        <v>45017</v>
      </c>
      <c r="F18833">
        <v>0</v>
      </c>
      <c r="G18833">
        <v>0</v>
      </c>
      <c r="I18833">
        <v>0</v>
      </c>
      <c r="J18833">
        <v>0</v>
      </c>
      <c r="L18833">
        <v>0</v>
      </c>
      <c r="N18833">
        <v>0</v>
      </c>
      <c r="P18833">
        <v>0</v>
      </c>
      <c r="Q18833">
        <v>0</v>
      </c>
      <c r="S18833">
        <v>0</v>
      </c>
    </row>
    <row r="18834" spans="1:19" x14ac:dyDescent="0.2">
      <c r="A18834" t="s">
        <v>38726</v>
      </c>
      <c r="B18834" t="s">
        <v>38727</v>
      </c>
      <c r="C18834" t="s">
        <v>204</v>
      </c>
      <c r="D18834" t="s">
        <v>1002</v>
      </c>
      <c r="E18834" s="23">
        <v>45017</v>
      </c>
      <c r="F18834">
        <v>0</v>
      </c>
      <c r="G18834">
        <v>0</v>
      </c>
      <c r="I18834">
        <v>0</v>
      </c>
      <c r="J18834">
        <v>0</v>
      </c>
      <c r="L18834">
        <v>0</v>
      </c>
      <c r="N18834">
        <v>0</v>
      </c>
      <c r="P18834">
        <v>0</v>
      </c>
      <c r="Q18834">
        <v>0</v>
      </c>
      <c r="S18834">
        <v>0</v>
      </c>
    </row>
    <row r="18835" spans="1:19" x14ac:dyDescent="0.2">
      <c r="A18835" t="s">
        <v>38728</v>
      </c>
      <c r="B18835" t="s">
        <v>38729</v>
      </c>
      <c r="C18835" t="s">
        <v>385</v>
      </c>
      <c r="D18835" t="s">
        <v>1002</v>
      </c>
      <c r="E18835" s="23">
        <v>45017</v>
      </c>
      <c r="F18835">
        <v>0</v>
      </c>
      <c r="G18835">
        <v>0</v>
      </c>
      <c r="I18835">
        <v>0</v>
      </c>
      <c r="J18835">
        <v>0</v>
      </c>
      <c r="L18835">
        <v>0</v>
      </c>
      <c r="N18835">
        <v>0</v>
      </c>
      <c r="P18835">
        <v>0</v>
      </c>
      <c r="Q18835">
        <v>0</v>
      </c>
      <c r="S18835">
        <v>0</v>
      </c>
    </row>
    <row r="18836" spans="1:19" x14ac:dyDescent="0.2">
      <c r="A18836" t="s">
        <v>38730</v>
      </c>
      <c r="B18836" t="s">
        <v>38731</v>
      </c>
      <c r="C18836" t="s">
        <v>208</v>
      </c>
      <c r="D18836" t="s">
        <v>1002</v>
      </c>
      <c r="E18836" s="23">
        <v>45017</v>
      </c>
      <c r="F18836">
        <v>5</v>
      </c>
      <c r="G18836">
        <v>6</v>
      </c>
      <c r="I18836">
        <v>14</v>
      </c>
      <c r="J18836">
        <v>27</v>
      </c>
      <c r="L18836">
        <v>32</v>
      </c>
      <c r="N18836">
        <v>11</v>
      </c>
      <c r="P18836">
        <v>0</v>
      </c>
      <c r="Q18836">
        <v>0</v>
      </c>
      <c r="S18836">
        <v>3</v>
      </c>
    </row>
    <row r="18837" spans="1:19" x14ac:dyDescent="0.2">
      <c r="A18837" t="s">
        <v>38732</v>
      </c>
      <c r="B18837" t="s">
        <v>38733</v>
      </c>
      <c r="C18837" t="s">
        <v>900</v>
      </c>
      <c r="D18837" t="s">
        <v>1002</v>
      </c>
      <c r="E18837" s="23">
        <v>45017</v>
      </c>
      <c r="F18837">
        <v>2.5</v>
      </c>
      <c r="G18837">
        <v>2</v>
      </c>
      <c r="I18837">
        <v>5</v>
      </c>
      <c r="J18837">
        <v>15</v>
      </c>
      <c r="L18837">
        <v>12</v>
      </c>
      <c r="N18837">
        <v>5</v>
      </c>
      <c r="P18837">
        <v>0</v>
      </c>
      <c r="Q18837">
        <v>0</v>
      </c>
      <c r="S18837">
        <v>0</v>
      </c>
    </row>
    <row r="18838" spans="1:19" x14ac:dyDescent="0.2">
      <c r="A18838" t="s">
        <v>38734</v>
      </c>
      <c r="B18838" t="s">
        <v>38735</v>
      </c>
      <c r="C18838" t="s">
        <v>905</v>
      </c>
      <c r="D18838" t="s">
        <v>1002</v>
      </c>
      <c r="E18838" s="23">
        <v>45017</v>
      </c>
      <c r="F18838">
        <v>0</v>
      </c>
      <c r="G18838">
        <v>0</v>
      </c>
      <c r="I18838">
        <v>0</v>
      </c>
      <c r="J18838">
        <v>0</v>
      </c>
      <c r="L18838">
        <v>0</v>
      </c>
      <c r="N18838">
        <v>0</v>
      </c>
      <c r="P18838">
        <v>0</v>
      </c>
      <c r="Q18838">
        <v>0</v>
      </c>
      <c r="S18838">
        <v>0</v>
      </c>
    </row>
    <row r="18839" spans="1:19" x14ac:dyDescent="0.2">
      <c r="A18839" t="s">
        <v>38736</v>
      </c>
      <c r="B18839" t="s">
        <v>38737</v>
      </c>
      <c r="C18839" t="s">
        <v>316</v>
      </c>
      <c r="D18839" t="s">
        <v>1002</v>
      </c>
      <c r="E18839" s="23">
        <v>45017</v>
      </c>
      <c r="F18839">
        <v>2</v>
      </c>
      <c r="G18839">
        <v>5</v>
      </c>
      <c r="I18839">
        <v>5</v>
      </c>
      <c r="J18839">
        <v>11</v>
      </c>
      <c r="L18839">
        <v>29</v>
      </c>
      <c r="N18839">
        <v>5</v>
      </c>
      <c r="P18839">
        <v>0</v>
      </c>
      <c r="Q18839">
        <v>0</v>
      </c>
      <c r="S18839">
        <v>0</v>
      </c>
    </row>
    <row r="18840" spans="1:19" x14ac:dyDescent="0.2">
      <c r="A18840" t="s">
        <v>38738</v>
      </c>
      <c r="B18840" t="s">
        <v>38739</v>
      </c>
      <c r="C18840" t="s">
        <v>218</v>
      </c>
      <c r="D18840" t="s">
        <v>1002</v>
      </c>
      <c r="E18840" s="23">
        <v>45017</v>
      </c>
      <c r="F18840">
        <v>0</v>
      </c>
      <c r="G18840">
        <v>0</v>
      </c>
      <c r="I18840">
        <v>0</v>
      </c>
      <c r="J18840">
        <v>0</v>
      </c>
      <c r="L18840">
        <v>0</v>
      </c>
      <c r="N18840">
        <v>0</v>
      </c>
      <c r="P18840">
        <v>0</v>
      </c>
      <c r="Q18840">
        <v>0</v>
      </c>
      <c r="S18840">
        <v>0</v>
      </c>
    </row>
    <row r="18841" spans="1:19" x14ac:dyDescent="0.2">
      <c r="A18841" t="s">
        <v>38740</v>
      </c>
      <c r="B18841" t="s">
        <v>38741</v>
      </c>
      <c r="C18841" t="s">
        <v>202</v>
      </c>
      <c r="D18841" t="s">
        <v>1002</v>
      </c>
      <c r="E18841" s="23">
        <v>45017</v>
      </c>
      <c r="F18841">
        <v>8</v>
      </c>
      <c r="G18841">
        <v>8</v>
      </c>
      <c r="I18841">
        <v>36</v>
      </c>
      <c r="J18841">
        <v>84</v>
      </c>
      <c r="L18841">
        <v>84</v>
      </c>
      <c r="N18841">
        <v>36</v>
      </c>
      <c r="P18841">
        <v>0</v>
      </c>
      <c r="Q18841">
        <v>1</v>
      </c>
      <c r="S18841">
        <v>0</v>
      </c>
    </row>
    <row r="18842" spans="1:19" x14ac:dyDescent="0.2">
      <c r="A18842" t="s">
        <v>38742</v>
      </c>
      <c r="B18842" t="s">
        <v>38743</v>
      </c>
      <c r="C18842" t="s">
        <v>347</v>
      </c>
      <c r="D18842" t="s">
        <v>1002</v>
      </c>
      <c r="E18842" s="23">
        <v>45017</v>
      </c>
      <c r="F18842">
        <v>0</v>
      </c>
      <c r="G18842">
        <v>0</v>
      </c>
      <c r="I18842">
        <v>0</v>
      </c>
      <c r="J18842">
        <v>0</v>
      </c>
      <c r="L18842">
        <v>0</v>
      </c>
      <c r="N18842">
        <v>0</v>
      </c>
      <c r="P18842">
        <v>0</v>
      </c>
      <c r="Q18842">
        <v>0</v>
      </c>
      <c r="S18842">
        <v>0</v>
      </c>
    </row>
    <row r="18843" spans="1:19" x14ac:dyDescent="0.2">
      <c r="A18843" t="s">
        <v>38744</v>
      </c>
      <c r="B18843" t="s">
        <v>38745</v>
      </c>
      <c r="C18843" t="s">
        <v>224</v>
      </c>
      <c r="D18843" t="s">
        <v>1002</v>
      </c>
      <c r="E18843" s="23">
        <v>45017</v>
      </c>
      <c r="F18843">
        <v>0</v>
      </c>
      <c r="G18843">
        <v>0</v>
      </c>
      <c r="I18843">
        <v>0</v>
      </c>
      <c r="J18843">
        <v>0</v>
      </c>
      <c r="L18843">
        <v>0</v>
      </c>
      <c r="N18843">
        <v>0</v>
      </c>
      <c r="P18843">
        <v>0</v>
      </c>
      <c r="Q18843">
        <v>0</v>
      </c>
      <c r="S18843">
        <v>0</v>
      </c>
    </row>
    <row r="18844" spans="1:19" x14ac:dyDescent="0.2">
      <c r="A18844" t="s">
        <v>38746</v>
      </c>
      <c r="B18844" t="s">
        <v>38747</v>
      </c>
      <c r="C18844" t="s">
        <v>345</v>
      </c>
      <c r="D18844" t="s">
        <v>1002</v>
      </c>
      <c r="E18844" s="23">
        <v>45017</v>
      </c>
      <c r="F18844">
        <v>0</v>
      </c>
      <c r="G18844">
        <v>0</v>
      </c>
      <c r="I18844">
        <v>0</v>
      </c>
      <c r="J18844">
        <v>0</v>
      </c>
      <c r="L18844">
        <v>0</v>
      </c>
      <c r="N18844">
        <v>0</v>
      </c>
      <c r="P18844">
        <v>0</v>
      </c>
      <c r="Q18844">
        <v>0</v>
      </c>
      <c r="S18844">
        <v>0</v>
      </c>
    </row>
    <row r="18845" spans="1:19" x14ac:dyDescent="0.2">
      <c r="A18845" t="s">
        <v>38748</v>
      </c>
      <c r="B18845" t="s">
        <v>38749</v>
      </c>
      <c r="C18845" t="s">
        <v>226</v>
      </c>
      <c r="D18845" t="s">
        <v>1002</v>
      </c>
      <c r="E18845" s="23">
        <v>45017</v>
      </c>
      <c r="F18845">
        <v>4</v>
      </c>
      <c r="G18845">
        <v>3.5</v>
      </c>
      <c r="I18845">
        <v>30</v>
      </c>
      <c r="J18845">
        <v>56</v>
      </c>
      <c r="L18845">
        <v>49</v>
      </c>
      <c r="N18845">
        <v>30</v>
      </c>
      <c r="P18845">
        <v>0</v>
      </c>
      <c r="Q18845">
        <v>4</v>
      </c>
      <c r="S18845">
        <v>0</v>
      </c>
    </row>
    <row r="18846" spans="1:19" x14ac:dyDescent="0.2">
      <c r="A18846" t="s">
        <v>38750</v>
      </c>
      <c r="B18846" t="s">
        <v>38751</v>
      </c>
      <c r="C18846" t="s">
        <v>231</v>
      </c>
      <c r="D18846" t="s">
        <v>1002</v>
      </c>
      <c r="E18846" s="23">
        <v>45017</v>
      </c>
      <c r="F18846">
        <v>10.5</v>
      </c>
      <c r="G18846">
        <v>10</v>
      </c>
      <c r="I18846">
        <v>55</v>
      </c>
      <c r="J18846">
        <v>120</v>
      </c>
      <c r="L18846">
        <v>113</v>
      </c>
      <c r="N18846">
        <v>36</v>
      </c>
      <c r="P18846">
        <v>3</v>
      </c>
      <c r="Q18846">
        <v>5</v>
      </c>
      <c r="S18846">
        <v>19</v>
      </c>
    </row>
    <row r="18847" spans="1:19" x14ac:dyDescent="0.2">
      <c r="A18847" t="s">
        <v>38752</v>
      </c>
      <c r="B18847" t="s">
        <v>38753</v>
      </c>
      <c r="C18847" t="s">
        <v>216</v>
      </c>
      <c r="D18847" t="s">
        <v>1002</v>
      </c>
      <c r="E18847" s="23">
        <v>45017</v>
      </c>
      <c r="F18847">
        <v>9</v>
      </c>
      <c r="G18847">
        <v>8</v>
      </c>
      <c r="I18847">
        <v>42</v>
      </c>
      <c r="J18847">
        <v>90</v>
      </c>
      <c r="L18847">
        <v>80</v>
      </c>
      <c r="N18847">
        <v>37</v>
      </c>
      <c r="P18847">
        <v>2</v>
      </c>
      <c r="Q18847">
        <v>4</v>
      </c>
      <c r="S18847">
        <v>5</v>
      </c>
    </row>
    <row r="18848" spans="1:19" x14ac:dyDescent="0.2">
      <c r="A18848" t="s">
        <v>38754</v>
      </c>
      <c r="B18848" t="s">
        <v>38755</v>
      </c>
      <c r="C18848" t="s">
        <v>233</v>
      </c>
      <c r="D18848" t="s">
        <v>1002</v>
      </c>
      <c r="E18848" s="23">
        <v>45017</v>
      </c>
      <c r="F18848">
        <v>0</v>
      </c>
      <c r="G18848">
        <v>0</v>
      </c>
      <c r="I18848">
        <v>0</v>
      </c>
      <c r="J18848">
        <v>0</v>
      </c>
      <c r="L18848">
        <v>0</v>
      </c>
      <c r="N18848">
        <v>0</v>
      </c>
      <c r="P18848">
        <v>0</v>
      </c>
      <c r="Q18848">
        <v>0</v>
      </c>
      <c r="S18848">
        <v>0</v>
      </c>
    </row>
    <row r="18849" spans="1:19" x14ac:dyDescent="0.2">
      <c r="A18849" t="s">
        <v>38756</v>
      </c>
      <c r="B18849" t="s">
        <v>38757</v>
      </c>
      <c r="C18849" t="s">
        <v>36084</v>
      </c>
      <c r="D18849" t="s">
        <v>1002</v>
      </c>
      <c r="E18849" s="23">
        <v>45017</v>
      </c>
      <c r="F18849">
        <v>2.5</v>
      </c>
      <c r="G18849">
        <v>4</v>
      </c>
      <c r="I18849">
        <v>21</v>
      </c>
      <c r="J18849">
        <v>29</v>
      </c>
      <c r="L18849">
        <v>44</v>
      </c>
      <c r="N18849">
        <v>21</v>
      </c>
      <c r="P18849">
        <v>0</v>
      </c>
      <c r="Q18849">
        <v>0</v>
      </c>
      <c r="S18849">
        <v>0</v>
      </c>
    </row>
    <row r="18850" spans="1:19" x14ac:dyDescent="0.2">
      <c r="A18850" t="s">
        <v>38758</v>
      </c>
      <c r="B18850" t="s">
        <v>38759</v>
      </c>
      <c r="C18850" t="s">
        <v>219</v>
      </c>
      <c r="D18850" t="s">
        <v>1002</v>
      </c>
      <c r="E18850" s="23">
        <v>45017</v>
      </c>
      <c r="F18850">
        <v>0</v>
      </c>
      <c r="G18850">
        <v>0</v>
      </c>
      <c r="I18850">
        <v>0</v>
      </c>
      <c r="J18850">
        <v>0</v>
      </c>
      <c r="L18850">
        <v>0</v>
      </c>
      <c r="N18850">
        <v>0</v>
      </c>
      <c r="P18850">
        <v>0</v>
      </c>
      <c r="Q18850">
        <v>0</v>
      </c>
      <c r="S18850">
        <v>0</v>
      </c>
    </row>
    <row r="18851" spans="1:19" x14ac:dyDescent="0.2">
      <c r="A18851" t="s">
        <v>38760</v>
      </c>
      <c r="B18851" t="s">
        <v>38761</v>
      </c>
      <c r="C18851" t="s">
        <v>340</v>
      </c>
      <c r="D18851" t="s">
        <v>1002</v>
      </c>
      <c r="E18851" s="23">
        <v>45017</v>
      </c>
      <c r="F18851">
        <v>1</v>
      </c>
      <c r="G18851">
        <v>1</v>
      </c>
      <c r="I18851">
        <v>15</v>
      </c>
      <c r="J18851">
        <v>11</v>
      </c>
      <c r="L18851">
        <v>11</v>
      </c>
      <c r="N18851">
        <v>11</v>
      </c>
      <c r="P18851">
        <v>0</v>
      </c>
      <c r="Q18851">
        <v>0</v>
      </c>
      <c r="S18851">
        <v>4</v>
      </c>
    </row>
    <row r="18852" spans="1:19" x14ac:dyDescent="0.2">
      <c r="A18852" t="s">
        <v>38762</v>
      </c>
      <c r="B18852" t="s">
        <v>38763</v>
      </c>
      <c r="C18852" t="s">
        <v>350</v>
      </c>
      <c r="D18852" t="s">
        <v>1002</v>
      </c>
      <c r="E18852" s="23">
        <v>45017</v>
      </c>
      <c r="F18852">
        <v>0</v>
      </c>
      <c r="G18852">
        <v>0</v>
      </c>
      <c r="I18852">
        <v>0</v>
      </c>
      <c r="J18852">
        <v>0</v>
      </c>
      <c r="L18852">
        <v>0</v>
      </c>
      <c r="N18852">
        <v>0</v>
      </c>
      <c r="P18852">
        <v>0</v>
      </c>
      <c r="Q18852">
        <v>0</v>
      </c>
      <c r="S18852">
        <v>0</v>
      </c>
    </row>
    <row r="18853" spans="1:19" x14ac:dyDescent="0.2">
      <c r="A18853" t="s">
        <v>38764</v>
      </c>
      <c r="B18853" t="s">
        <v>38765</v>
      </c>
      <c r="C18853" t="s">
        <v>351</v>
      </c>
      <c r="D18853" t="s">
        <v>1002</v>
      </c>
      <c r="E18853" s="23">
        <v>45017</v>
      </c>
      <c r="F18853">
        <v>0</v>
      </c>
      <c r="G18853">
        <v>0</v>
      </c>
      <c r="I18853">
        <v>0</v>
      </c>
      <c r="J18853">
        <v>0</v>
      </c>
      <c r="L18853">
        <v>0</v>
      </c>
      <c r="N18853">
        <v>0</v>
      </c>
      <c r="P18853">
        <v>0</v>
      </c>
      <c r="Q18853">
        <v>0</v>
      </c>
      <c r="S18853">
        <v>0</v>
      </c>
    </row>
    <row r="18854" spans="1:19" x14ac:dyDescent="0.2">
      <c r="A18854" t="s">
        <v>38766</v>
      </c>
      <c r="B18854" t="s">
        <v>38767</v>
      </c>
      <c r="C18854" t="s">
        <v>352</v>
      </c>
      <c r="D18854" t="s">
        <v>1002</v>
      </c>
      <c r="E18854" s="23">
        <v>45017</v>
      </c>
      <c r="F18854">
        <v>0</v>
      </c>
      <c r="G18854">
        <v>0</v>
      </c>
      <c r="I18854">
        <v>0</v>
      </c>
      <c r="J18854">
        <v>0</v>
      </c>
      <c r="L18854">
        <v>0</v>
      </c>
      <c r="N18854">
        <v>0</v>
      </c>
      <c r="P18854">
        <v>0</v>
      </c>
      <c r="Q18854">
        <v>0</v>
      </c>
      <c r="S18854">
        <v>0</v>
      </c>
    </row>
    <row r="18855" spans="1:19" x14ac:dyDescent="0.2">
      <c r="A18855" t="s">
        <v>38768</v>
      </c>
      <c r="B18855" t="s">
        <v>38769</v>
      </c>
      <c r="C18855" t="s">
        <v>353</v>
      </c>
      <c r="D18855" t="s">
        <v>1002</v>
      </c>
      <c r="E18855" s="23">
        <v>45017</v>
      </c>
      <c r="F18855">
        <v>0</v>
      </c>
      <c r="G18855">
        <v>0</v>
      </c>
      <c r="I18855">
        <v>0</v>
      </c>
      <c r="J18855">
        <v>0</v>
      </c>
      <c r="L18855">
        <v>0</v>
      </c>
      <c r="N18855">
        <v>0</v>
      </c>
      <c r="P18855">
        <v>0</v>
      </c>
      <c r="Q18855">
        <v>0</v>
      </c>
      <c r="S18855">
        <v>0</v>
      </c>
    </row>
    <row r="18856" spans="1:19" x14ac:dyDescent="0.2">
      <c r="A18856" t="s">
        <v>38770</v>
      </c>
      <c r="B18856" t="s">
        <v>38771</v>
      </c>
      <c r="C18856" t="s">
        <v>386</v>
      </c>
      <c r="D18856" t="s">
        <v>1002</v>
      </c>
      <c r="E18856" s="23">
        <v>45017</v>
      </c>
      <c r="F18856">
        <v>0</v>
      </c>
      <c r="G18856">
        <v>0</v>
      </c>
      <c r="I18856">
        <v>0</v>
      </c>
      <c r="J18856">
        <v>0</v>
      </c>
      <c r="L18856">
        <v>0</v>
      </c>
      <c r="N18856">
        <v>0</v>
      </c>
      <c r="P18856">
        <v>0</v>
      </c>
      <c r="Q18856">
        <v>0</v>
      </c>
      <c r="S18856">
        <v>0</v>
      </c>
    </row>
    <row r="18857" spans="1:19" x14ac:dyDescent="0.2">
      <c r="A18857" t="s">
        <v>38772</v>
      </c>
      <c r="B18857" t="s">
        <v>38773</v>
      </c>
      <c r="C18857" t="s">
        <v>354</v>
      </c>
      <c r="D18857" t="s">
        <v>1002</v>
      </c>
      <c r="E18857" s="23">
        <v>45017</v>
      </c>
      <c r="F18857">
        <v>2</v>
      </c>
      <c r="G18857">
        <v>2</v>
      </c>
      <c r="I18857">
        <v>5</v>
      </c>
      <c r="J18857">
        <v>11</v>
      </c>
      <c r="L18857">
        <v>11</v>
      </c>
      <c r="N18857">
        <v>5</v>
      </c>
      <c r="P18857">
        <v>0</v>
      </c>
      <c r="Q18857">
        <v>0</v>
      </c>
      <c r="S18857">
        <v>0</v>
      </c>
    </row>
    <row r="18858" spans="1:19" x14ac:dyDescent="0.2">
      <c r="A18858" t="s">
        <v>38774</v>
      </c>
      <c r="B18858" t="s">
        <v>38775</v>
      </c>
      <c r="C18858" t="s">
        <v>355</v>
      </c>
      <c r="D18858" t="s">
        <v>1002</v>
      </c>
      <c r="E18858" s="23">
        <v>45017</v>
      </c>
      <c r="F18858">
        <v>0.5</v>
      </c>
      <c r="G18858">
        <v>2</v>
      </c>
      <c r="I18858">
        <v>4</v>
      </c>
      <c r="J18858">
        <v>3</v>
      </c>
      <c r="L18858">
        <v>11</v>
      </c>
      <c r="N18858">
        <v>4</v>
      </c>
      <c r="P18858">
        <v>0</v>
      </c>
      <c r="Q18858">
        <v>0</v>
      </c>
      <c r="S18858">
        <v>0</v>
      </c>
    </row>
    <row r="18859" spans="1:19" x14ac:dyDescent="0.2">
      <c r="A18859" t="s">
        <v>38776</v>
      </c>
      <c r="B18859" t="s">
        <v>38777</v>
      </c>
      <c r="C18859" t="s">
        <v>1048</v>
      </c>
      <c r="D18859" t="s">
        <v>1002</v>
      </c>
      <c r="E18859" s="23">
        <v>45017</v>
      </c>
      <c r="F18859">
        <v>1</v>
      </c>
      <c r="G18859">
        <v>1</v>
      </c>
      <c r="I18859">
        <v>2</v>
      </c>
      <c r="J18859">
        <v>6</v>
      </c>
      <c r="L18859">
        <v>6</v>
      </c>
      <c r="N18859">
        <v>2</v>
      </c>
      <c r="P18859">
        <v>1</v>
      </c>
      <c r="Q18859">
        <v>1</v>
      </c>
      <c r="S18859">
        <v>0</v>
      </c>
    </row>
    <row r="18860" spans="1:19" x14ac:dyDescent="0.2">
      <c r="A18860" t="s">
        <v>38778</v>
      </c>
      <c r="B18860" t="s">
        <v>38779</v>
      </c>
      <c r="C18860" t="s">
        <v>1047</v>
      </c>
      <c r="D18860" t="s">
        <v>1002</v>
      </c>
      <c r="E18860" s="23">
        <v>45017</v>
      </c>
      <c r="F18860">
        <v>2.5</v>
      </c>
      <c r="G18860">
        <v>3</v>
      </c>
      <c r="I18860">
        <v>8</v>
      </c>
      <c r="J18860">
        <v>12</v>
      </c>
      <c r="L18860">
        <v>15</v>
      </c>
      <c r="N18860">
        <v>8</v>
      </c>
      <c r="P18860">
        <v>0</v>
      </c>
      <c r="Q18860">
        <v>0</v>
      </c>
      <c r="S18860">
        <v>0</v>
      </c>
    </row>
    <row r="18861" spans="1:19" x14ac:dyDescent="0.2">
      <c r="A18861" t="s">
        <v>38780</v>
      </c>
      <c r="B18861" t="s">
        <v>38781</v>
      </c>
      <c r="C18861" t="s">
        <v>1050</v>
      </c>
      <c r="D18861" t="s">
        <v>1002</v>
      </c>
      <c r="E18861" s="23">
        <v>45017</v>
      </c>
      <c r="F18861">
        <v>0</v>
      </c>
      <c r="G18861">
        <v>0</v>
      </c>
      <c r="I18861">
        <v>0</v>
      </c>
      <c r="J18861">
        <v>0</v>
      </c>
      <c r="L18861">
        <v>0</v>
      </c>
      <c r="N18861">
        <v>0</v>
      </c>
      <c r="P18861">
        <v>0</v>
      </c>
      <c r="Q18861">
        <v>0</v>
      </c>
      <c r="S18861">
        <v>0</v>
      </c>
    </row>
    <row r="18862" spans="1:19" x14ac:dyDescent="0.2">
      <c r="A18862" t="s">
        <v>38782</v>
      </c>
      <c r="B18862" t="s">
        <v>38783</v>
      </c>
      <c r="C18862" t="s">
        <v>1054</v>
      </c>
      <c r="D18862" t="s">
        <v>1002</v>
      </c>
      <c r="E18862" s="23">
        <v>45017</v>
      </c>
      <c r="F18862">
        <v>0</v>
      </c>
      <c r="G18862">
        <v>0</v>
      </c>
      <c r="I18862">
        <v>0</v>
      </c>
      <c r="J18862">
        <v>0</v>
      </c>
      <c r="L18862">
        <v>0</v>
      </c>
      <c r="N18862">
        <v>0</v>
      </c>
      <c r="P18862">
        <v>0</v>
      </c>
      <c r="Q18862">
        <v>0</v>
      </c>
      <c r="S18862">
        <v>0</v>
      </c>
    </row>
    <row r="18863" spans="1:19" x14ac:dyDescent="0.2">
      <c r="A18863" t="s">
        <v>38784</v>
      </c>
      <c r="B18863" t="s">
        <v>38785</v>
      </c>
      <c r="C18863" t="s">
        <v>1052</v>
      </c>
      <c r="D18863" t="s">
        <v>1002</v>
      </c>
      <c r="E18863" s="23">
        <v>45017</v>
      </c>
      <c r="F18863">
        <v>2</v>
      </c>
      <c r="G18863">
        <v>2</v>
      </c>
      <c r="I18863">
        <v>2</v>
      </c>
      <c r="J18863">
        <v>11</v>
      </c>
      <c r="L18863">
        <v>11</v>
      </c>
      <c r="N18863">
        <v>2</v>
      </c>
      <c r="P18863">
        <v>0</v>
      </c>
      <c r="Q18863">
        <v>2</v>
      </c>
      <c r="S18863">
        <v>0</v>
      </c>
    </row>
    <row r="18864" spans="1:19" x14ac:dyDescent="0.2">
      <c r="A18864" t="s">
        <v>38786</v>
      </c>
      <c r="B18864" t="s">
        <v>38787</v>
      </c>
      <c r="C18864" t="s">
        <v>1053</v>
      </c>
      <c r="D18864" t="s">
        <v>1002</v>
      </c>
      <c r="E18864" s="23">
        <v>45017</v>
      </c>
      <c r="F18864">
        <v>1.5</v>
      </c>
      <c r="G18864">
        <v>1.5</v>
      </c>
      <c r="I18864">
        <v>2</v>
      </c>
      <c r="J18864">
        <v>7</v>
      </c>
      <c r="L18864">
        <v>7</v>
      </c>
      <c r="N18864">
        <v>2</v>
      </c>
      <c r="P18864">
        <v>0</v>
      </c>
      <c r="Q18864">
        <v>0</v>
      </c>
      <c r="S18864">
        <v>0</v>
      </c>
    </row>
    <row r="18865" spans="1:19" x14ac:dyDescent="0.2">
      <c r="A18865" t="s">
        <v>38582</v>
      </c>
      <c r="B18865" t="s">
        <v>38583</v>
      </c>
      <c r="C18865" t="s">
        <v>25698</v>
      </c>
      <c r="D18865" t="s">
        <v>1000</v>
      </c>
      <c r="E18865" s="23">
        <v>45017</v>
      </c>
      <c r="F18865">
        <v>2</v>
      </c>
      <c r="G18865">
        <v>2</v>
      </c>
      <c r="I18865">
        <v>5</v>
      </c>
      <c r="J18865">
        <v>11</v>
      </c>
      <c r="L18865">
        <v>11</v>
      </c>
      <c r="N18865">
        <v>4</v>
      </c>
      <c r="P18865">
        <v>0</v>
      </c>
      <c r="Q18865">
        <v>2</v>
      </c>
      <c r="S18865">
        <v>1</v>
      </c>
    </row>
    <row r="18866" spans="1:19" x14ac:dyDescent="0.2">
      <c r="A18866" t="s">
        <v>38788</v>
      </c>
      <c r="B18866" t="s">
        <v>38789</v>
      </c>
      <c r="C18866" t="s">
        <v>962</v>
      </c>
      <c r="D18866" t="s">
        <v>1000</v>
      </c>
      <c r="E18866" s="23">
        <v>45017</v>
      </c>
      <c r="F18866">
        <v>0</v>
      </c>
      <c r="G18866">
        <v>0</v>
      </c>
      <c r="I18866">
        <v>0</v>
      </c>
      <c r="J18866">
        <v>0</v>
      </c>
      <c r="L18866">
        <v>0</v>
      </c>
      <c r="N18866">
        <v>0</v>
      </c>
      <c r="P18866">
        <v>0</v>
      </c>
      <c r="Q18866">
        <v>0</v>
      </c>
      <c r="S18866">
        <v>0</v>
      </c>
    </row>
    <row r="18867" spans="1:19" x14ac:dyDescent="0.2">
      <c r="A18867" t="s">
        <v>38790</v>
      </c>
      <c r="B18867" t="s">
        <v>38791</v>
      </c>
      <c r="C18867" t="s">
        <v>348</v>
      </c>
      <c r="D18867" t="s">
        <v>1000</v>
      </c>
      <c r="E18867" s="23">
        <v>45017</v>
      </c>
      <c r="F18867">
        <v>0</v>
      </c>
      <c r="G18867">
        <v>0</v>
      </c>
      <c r="I18867">
        <v>0</v>
      </c>
      <c r="J18867">
        <v>0</v>
      </c>
      <c r="L18867">
        <v>0</v>
      </c>
      <c r="N18867">
        <v>0</v>
      </c>
      <c r="P18867">
        <v>0</v>
      </c>
      <c r="Q18867">
        <v>0</v>
      </c>
      <c r="S18867">
        <v>0</v>
      </c>
    </row>
    <row r="18868" spans="1:19" x14ac:dyDescent="0.2">
      <c r="A18868" t="s">
        <v>38792</v>
      </c>
      <c r="B18868" t="s">
        <v>38793</v>
      </c>
      <c r="C18868" t="s">
        <v>36223</v>
      </c>
      <c r="D18868" t="s">
        <v>1000</v>
      </c>
      <c r="E18868" s="23">
        <v>45017</v>
      </c>
      <c r="F18868">
        <v>0.5</v>
      </c>
      <c r="G18868">
        <v>0.5</v>
      </c>
      <c r="I18868">
        <v>0</v>
      </c>
      <c r="J18868">
        <v>2</v>
      </c>
      <c r="L18868">
        <v>2</v>
      </c>
      <c r="N18868">
        <v>0</v>
      </c>
      <c r="P18868">
        <v>0</v>
      </c>
      <c r="Q18868">
        <v>0</v>
      </c>
      <c r="S18868">
        <v>0</v>
      </c>
    </row>
    <row r="18869" spans="1:19" x14ac:dyDescent="0.2">
      <c r="A18869" t="s">
        <v>38794</v>
      </c>
      <c r="B18869" t="s">
        <v>38795</v>
      </c>
      <c r="C18869" t="s">
        <v>357</v>
      </c>
      <c r="D18869" t="s">
        <v>1000</v>
      </c>
      <c r="E18869" s="23">
        <v>45017</v>
      </c>
      <c r="F18869">
        <v>0</v>
      </c>
      <c r="G18869">
        <v>0</v>
      </c>
      <c r="I18869">
        <v>0</v>
      </c>
      <c r="J18869">
        <v>0</v>
      </c>
      <c r="L18869">
        <v>0</v>
      </c>
      <c r="N18869">
        <v>0</v>
      </c>
      <c r="P18869">
        <v>0</v>
      </c>
      <c r="Q18869">
        <v>0</v>
      </c>
      <c r="S18869">
        <v>0</v>
      </c>
    </row>
    <row r="18870" spans="1:19" x14ac:dyDescent="0.2">
      <c r="A18870" t="s">
        <v>38796</v>
      </c>
      <c r="B18870" t="s">
        <v>38797</v>
      </c>
      <c r="C18870" t="s">
        <v>22399</v>
      </c>
      <c r="D18870" t="s">
        <v>1000</v>
      </c>
      <c r="E18870" s="23">
        <v>45017</v>
      </c>
      <c r="F18870">
        <v>0</v>
      </c>
      <c r="G18870">
        <v>0</v>
      </c>
      <c r="I18870">
        <v>0</v>
      </c>
      <c r="J18870">
        <v>0</v>
      </c>
      <c r="L18870">
        <v>0</v>
      </c>
      <c r="N18870">
        <v>0</v>
      </c>
      <c r="P18870">
        <v>0</v>
      </c>
      <c r="Q18870">
        <v>0</v>
      </c>
      <c r="S18870">
        <v>0</v>
      </c>
    </row>
    <row r="18871" spans="1:19" x14ac:dyDescent="0.2">
      <c r="A18871" t="s">
        <v>38798</v>
      </c>
      <c r="B18871" t="s">
        <v>38799</v>
      </c>
      <c r="C18871" t="s">
        <v>203</v>
      </c>
      <c r="D18871" t="s">
        <v>1000</v>
      </c>
      <c r="E18871" s="23">
        <v>45017</v>
      </c>
      <c r="F18871">
        <v>0</v>
      </c>
      <c r="G18871">
        <v>0</v>
      </c>
      <c r="I18871">
        <v>0</v>
      </c>
      <c r="J18871">
        <v>0</v>
      </c>
      <c r="L18871">
        <v>0</v>
      </c>
      <c r="N18871">
        <v>0</v>
      </c>
      <c r="P18871">
        <v>0</v>
      </c>
      <c r="Q18871">
        <v>0</v>
      </c>
      <c r="S18871">
        <v>0</v>
      </c>
    </row>
    <row r="18872" spans="1:19" x14ac:dyDescent="0.2">
      <c r="A18872" t="s">
        <v>38800</v>
      </c>
      <c r="B18872" t="s">
        <v>38801</v>
      </c>
      <c r="C18872" t="s">
        <v>387</v>
      </c>
      <c r="D18872" t="s">
        <v>1000</v>
      </c>
      <c r="E18872" s="23">
        <v>45017</v>
      </c>
      <c r="F18872">
        <v>0</v>
      </c>
      <c r="G18872">
        <v>0</v>
      </c>
      <c r="I18872">
        <v>0</v>
      </c>
      <c r="J18872">
        <v>0</v>
      </c>
      <c r="L18872">
        <v>0</v>
      </c>
      <c r="N18872">
        <v>0</v>
      </c>
      <c r="P18872">
        <v>0</v>
      </c>
      <c r="Q18872">
        <v>0</v>
      </c>
      <c r="S18872">
        <v>0</v>
      </c>
    </row>
    <row r="18873" spans="1:19" x14ac:dyDescent="0.2">
      <c r="A18873" t="s">
        <v>38802</v>
      </c>
      <c r="B18873" t="s">
        <v>38803</v>
      </c>
      <c r="C18873" t="s">
        <v>223</v>
      </c>
      <c r="D18873" t="s">
        <v>1000</v>
      </c>
      <c r="E18873" s="23">
        <v>45017</v>
      </c>
      <c r="F18873">
        <v>0</v>
      </c>
      <c r="G18873">
        <v>0</v>
      </c>
      <c r="I18873">
        <v>0</v>
      </c>
      <c r="J18873">
        <v>0</v>
      </c>
      <c r="L18873">
        <v>0</v>
      </c>
      <c r="N18873">
        <v>0</v>
      </c>
      <c r="P18873">
        <v>0</v>
      </c>
      <c r="Q18873">
        <v>0</v>
      </c>
      <c r="S18873">
        <v>0</v>
      </c>
    </row>
    <row r="18874" spans="1:19" x14ac:dyDescent="0.2">
      <c r="A18874" t="s">
        <v>38804</v>
      </c>
      <c r="B18874" t="s">
        <v>38805</v>
      </c>
      <c r="C18874" t="s">
        <v>346</v>
      </c>
      <c r="D18874" t="s">
        <v>1000</v>
      </c>
      <c r="E18874" s="23">
        <v>45017</v>
      </c>
      <c r="F18874">
        <v>0</v>
      </c>
      <c r="G18874">
        <v>0</v>
      </c>
      <c r="I18874">
        <v>0</v>
      </c>
      <c r="J18874">
        <v>0</v>
      </c>
      <c r="L18874">
        <v>0</v>
      </c>
      <c r="N18874">
        <v>0</v>
      </c>
      <c r="P18874">
        <v>0</v>
      </c>
      <c r="Q18874">
        <v>0</v>
      </c>
      <c r="S18874">
        <v>0</v>
      </c>
    </row>
    <row r="18875" spans="1:19" x14ac:dyDescent="0.2">
      <c r="A18875" t="s">
        <v>38806</v>
      </c>
      <c r="B18875" t="s">
        <v>38807</v>
      </c>
      <c r="C18875" t="s">
        <v>36238</v>
      </c>
      <c r="D18875" t="s">
        <v>1000</v>
      </c>
      <c r="E18875" s="23">
        <v>45017</v>
      </c>
      <c r="F18875">
        <v>1.5</v>
      </c>
      <c r="G18875">
        <v>1.5</v>
      </c>
      <c r="I18875">
        <v>0</v>
      </c>
      <c r="J18875">
        <v>6</v>
      </c>
      <c r="L18875">
        <v>6</v>
      </c>
      <c r="N18875">
        <v>0</v>
      </c>
      <c r="P18875">
        <v>0</v>
      </c>
      <c r="Q18875">
        <v>0</v>
      </c>
      <c r="S18875">
        <v>0</v>
      </c>
    </row>
    <row r="18876" spans="1:19" x14ac:dyDescent="0.2">
      <c r="A18876" t="s">
        <v>38808</v>
      </c>
      <c r="B18876" t="s">
        <v>38809</v>
      </c>
      <c r="C18876" t="s">
        <v>207</v>
      </c>
      <c r="D18876" t="s">
        <v>1000</v>
      </c>
      <c r="E18876" s="23">
        <v>45017</v>
      </c>
      <c r="F18876">
        <v>7</v>
      </c>
      <c r="G18876">
        <v>8</v>
      </c>
      <c r="I18876">
        <v>19</v>
      </c>
      <c r="J18876">
        <v>38</v>
      </c>
      <c r="L18876">
        <v>43</v>
      </c>
      <c r="N18876">
        <v>16</v>
      </c>
      <c r="P18876">
        <v>0</v>
      </c>
      <c r="Q18876">
        <v>0</v>
      </c>
      <c r="S18876">
        <v>3</v>
      </c>
    </row>
    <row r="18877" spans="1:19" x14ac:dyDescent="0.2">
      <c r="A18877" t="s">
        <v>38810</v>
      </c>
      <c r="B18877" t="s">
        <v>38811</v>
      </c>
      <c r="C18877" t="s">
        <v>212</v>
      </c>
      <c r="D18877" t="s">
        <v>1000</v>
      </c>
      <c r="E18877" s="23">
        <v>45017</v>
      </c>
      <c r="F18877">
        <v>2.5</v>
      </c>
      <c r="G18877">
        <v>2</v>
      </c>
      <c r="I18877">
        <v>5</v>
      </c>
      <c r="J18877">
        <v>15</v>
      </c>
      <c r="L18877">
        <v>12</v>
      </c>
      <c r="N18877">
        <v>5</v>
      </c>
      <c r="P18877">
        <v>0</v>
      </c>
      <c r="Q18877">
        <v>0</v>
      </c>
      <c r="S18877">
        <v>0</v>
      </c>
    </row>
    <row r="18878" spans="1:19" x14ac:dyDescent="0.2">
      <c r="A18878" t="s">
        <v>38812</v>
      </c>
      <c r="B18878" t="s">
        <v>38813</v>
      </c>
      <c r="C18878" t="s">
        <v>963</v>
      </c>
      <c r="D18878" t="s">
        <v>1000</v>
      </c>
      <c r="E18878" s="23">
        <v>45017</v>
      </c>
      <c r="F18878">
        <v>0</v>
      </c>
      <c r="G18878">
        <v>0</v>
      </c>
      <c r="I18878">
        <v>0</v>
      </c>
      <c r="J18878">
        <v>0</v>
      </c>
      <c r="L18878">
        <v>0</v>
      </c>
      <c r="N18878">
        <v>0</v>
      </c>
      <c r="P18878">
        <v>0</v>
      </c>
      <c r="Q18878">
        <v>0</v>
      </c>
      <c r="S18878">
        <v>0</v>
      </c>
    </row>
    <row r="18879" spans="1:19" x14ac:dyDescent="0.2">
      <c r="A18879" t="s">
        <v>38814</v>
      </c>
      <c r="B18879" t="s">
        <v>38815</v>
      </c>
      <c r="C18879" t="s">
        <v>225</v>
      </c>
      <c r="D18879" t="s">
        <v>1000</v>
      </c>
      <c r="E18879" s="23">
        <v>45017</v>
      </c>
      <c r="F18879">
        <v>4</v>
      </c>
      <c r="G18879">
        <v>3.5</v>
      </c>
      <c r="I18879">
        <v>30</v>
      </c>
      <c r="J18879">
        <v>56</v>
      </c>
      <c r="L18879">
        <v>49</v>
      </c>
      <c r="N18879">
        <v>30</v>
      </c>
      <c r="P18879">
        <v>0</v>
      </c>
      <c r="Q18879">
        <v>4</v>
      </c>
      <c r="S18879">
        <v>0</v>
      </c>
    </row>
    <row r="18880" spans="1:19" x14ac:dyDescent="0.2">
      <c r="A18880" t="s">
        <v>38816</v>
      </c>
      <c r="B18880" t="s">
        <v>38817</v>
      </c>
      <c r="C18880" t="s">
        <v>232</v>
      </c>
      <c r="D18880" t="s">
        <v>1000</v>
      </c>
      <c r="E18880" s="23">
        <v>45017</v>
      </c>
      <c r="F18880">
        <v>12.5</v>
      </c>
      <c r="G18880">
        <v>14</v>
      </c>
      <c r="I18880">
        <v>64</v>
      </c>
      <c r="J18880">
        <v>130</v>
      </c>
      <c r="L18880">
        <v>133</v>
      </c>
      <c r="N18880">
        <v>43</v>
      </c>
      <c r="P18880">
        <v>4</v>
      </c>
      <c r="Q18880">
        <v>7</v>
      </c>
      <c r="S18880">
        <v>21</v>
      </c>
    </row>
    <row r="18881" spans="1:19" x14ac:dyDescent="0.2">
      <c r="A18881" t="s">
        <v>38818</v>
      </c>
      <c r="B18881" t="s">
        <v>38819</v>
      </c>
      <c r="C18881" t="s">
        <v>317</v>
      </c>
      <c r="D18881" t="s">
        <v>1000</v>
      </c>
      <c r="E18881" s="23">
        <v>45017</v>
      </c>
      <c r="F18881">
        <v>2.5</v>
      </c>
      <c r="G18881">
        <v>7</v>
      </c>
      <c r="I18881">
        <v>9</v>
      </c>
      <c r="J18881">
        <v>14</v>
      </c>
      <c r="L18881">
        <v>40</v>
      </c>
      <c r="N18881">
        <v>9</v>
      </c>
      <c r="P18881">
        <v>0</v>
      </c>
      <c r="Q18881">
        <v>0</v>
      </c>
      <c r="S18881">
        <v>0</v>
      </c>
    </row>
    <row r="18882" spans="1:19" x14ac:dyDescent="0.2">
      <c r="A18882" t="s">
        <v>38820</v>
      </c>
      <c r="B18882" t="s">
        <v>38821</v>
      </c>
      <c r="C18882" t="s">
        <v>214</v>
      </c>
      <c r="D18882" t="s">
        <v>1000</v>
      </c>
      <c r="E18882" s="23">
        <v>45017</v>
      </c>
      <c r="F18882">
        <v>14</v>
      </c>
      <c r="G18882">
        <v>13</v>
      </c>
      <c r="I18882">
        <v>61</v>
      </c>
      <c r="J18882">
        <v>117</v>
      </c>
      <c r="L18882">
        <v>107</v>
      </c>
      <c r="N18882">
        <v>54</v>
      </c>
      <c r="P18882">
        <v>7</v>
      </c>
      <c r="Q18882">
        <v>12</v>
      </c>
      <c r="S18882">
        <v>7</v>
      </c>
    </row>
    <row r="18883" spans="1:19" x14ac:dyDescent="0.2">
      <c r="A18883" t="s">
        <v>38822</v>
      </c>
      <c r="B18883" t="s">
        <v>38823</v>
      </c>
      <c r="C18883" t="s">
        <v>230</v>
      </c>
      <c r="D18883" t="s">
        <v>1000</v>
      </c>
      <c r="E18883" s="23">
        <v>45017</v>
      </c>
      <c r="F18883">
        <v>0</v>
      </c>
      <c r="G18883">
        <v>0</v>
      </c>
      <c r="I18883">
        <v>0</v>
      </c>
      <c r="J18883">
        <v>0</v>
      </c>
      <c r="L18883">
        <v>0</v>
      </c>
      <c r="N18883">
        <v>0</v>
      </c>
      <c r="P18883">
        <v>0</v>
      </c>
      <c r="Q18883">
        <v>0</v>
      </c>
      <c r="S18883">
        <v>0</v>
      </c>
    </row>
    <row r="18884" spans="1:19" x14ac:dyDescent="0.2">
      <c r="A18884" t="s">
        <v>38824</v>
      </c>
      <c r="B18884" t="s">
        <v>38825</v>
      </c>
      <c r="C18884" t="s">
        <v>234</v>
      </c>
      <c r="D18884" t="s">
        <v>1000</v>
      </c>
      <c r="E18884" s="23">
        <v>45017</v>
      </c>
      <c r="F18884">
        <v>0</v>
      </c>
      <c r="G18884">
        <v>0</v>
      </c>
      <c r="I18884">
        <v>0</v>
      </c>
      <c r="J18884">
        <v>0</v>
      </c>
      <c r="L18884">
        <v>0</v>
      </c>
      <c r="N18884">
        <v>0</v>
      </c>
      <c r="P18884">
        <v>0</v>
      </c>
      <c r="Q18884">
        <v>0</v>
      </c>
      <c r="S18884">
        <v>0</v>
      </c>
    </row>
    <row r="18885" spans="1:19" x14ac:dyDescent="0.2">
      <c r="A18885" t="s">
        <v>38824</v>
      </c>
      <c r="B18885" t="s">
        <v>38825</v>
      </c>
      <c r="C18885" t="s">
        <v>234</v>
      </c>
      <c r="D18885" t="s">
        <v>1000</v>
      </c>
      <c r="E18885" s="23">
        <v>45017</v>
      </c>
      <c r="F18885">
        <v>2.5</v>
      </c>
      <c r="G18885">
        <v>4</v>
      </c>
      <c r="I18885">
        <v>21</v>
      </c>
      <c r="J18885">
        <v>29</v>
      </c>
      <c r="L18885">
        <v>44</v>
      </c>
      <c r="N18885">
        <v>21</v>
      </c>
      <c r="P18885">
        <v>0</v>
      </c>
      <c r="Q18885">
        <v>0</v>
      </c>
      <c r="S18885">
        <v>0</v>
      </c>
    </row>
    <row r="18886" spans="1:19" x14ac:dyDescent="0.2">
      <c r="A18886" t="s">
        <v>38826</v>
      </c>
      <c r="B18886" t="s">
        <v>38827</v>
      </c>
      <c r="C18886" t="s">
        <v>217</v>
      </c>
      <c r="D18886" t="s">
        <v>1000</v>
      </c>
      <c r="E18886" s="23">
        <v>45017</v>
      </c>
      <c r="F18886">
        <v>0</v>
      </c>
      <c r="G18886">
        <v>0</v>
      </c>
      <c r="I18886">
        <v>0</v>
      </c>
      <c r="J18886">
        <v>0</v>
      </c>
      <c r="L18886">
        <v>0</v>
      </c>
      <c r="N18886">
        <v>0</v>
      </c>
      <c r="P18886">
        <v>0</v>
      </c>
      <c r="Q18886">
        <v>0</v>
      </c>
      <c r="S18886">
        <v>0</v>
      </c>
    </row>
    <row r="18887" spans="1:19" x14ac:dyDescent="0.2">
      <c r="A18887" t="s">
        <v>38828</v>
      </c>
      <c r="B18887" t="s">
        <v>38829</v>
      </c>
      <c r="C18887" t="s">
        <v>342</v>
      </c>
      <c r="D18887" t="s">
        <v>1000</v>
      </c>
      <c r="E18887" s="23">
        <v>45017</v>
      </c>
      <c r="F18887">
        <v>1</v>
      </c>
      <c r="G18887">
        <v>1</v>
      </c>
      <c r="I18887">
        <v>15</v>
      </c>
      <c r="J18887">
        <v>11</v>
      </c>
      <c r="L18887">
        <v>11</v>
      </c>
      <c r="N18887">
        <v>11</v>
      </c>
      <c r="P18887">
        <v>0</v>
      </c>
      <c r="Q18887">
        <v>0</v>
      </c>
      <c r="S18887">
        <v>4</v>
      </c>
    </row>
    <row r="18888" spans="1:19" x14ac:dyDescent="0.2">
      <c r="A18888" t="s">
        <v>38830</v>
      </c>
      <c r="B18888" t="s">
        <v>38831</v>
      </c>
      <c r="C18888" t="s">
        <v>220</v>
      </c>
      <c r="D18888" t="s">
        <v>1000</v>
      </c>
      <c r="E18888" s="23">
        <v>45017</v>
      </c>
      <c r="F18888">
        <v>0</v>
      </c>
      <c r="G18888">
        <v>0</v>
      </c>
      <c r="I18888">
        <v>0</v>
      </c>
      <c r="J18888">
        <v>0</v>
      </c>
      <c r="L18888">
        <v>0</v>
      </c>
      <c r="N18888">
        <v>0</v>
      </c>
      <c r="P18888">
        <v>0</v>
      </c>
      <c r="Q18888">
        <v>0</v>
      </c>
      <c r="S18888">
        <v>0</v>
      </c>
    </row>
    <row r="18889" spans="1:19" x14ac:dyDescent="0.2">
      <c r="A18889" t="s">
        <v>38832</v>
      </c>
      <c r="B18889" t="s">
        <v>38833</v>
      </c>
      <c r="C18889" t="s">
        <v>25330</v>
      </c>
      <c r="D18889" t="s">
        <v>1001</v>
      </c>
      <c r="E18889" s="23">
        <v>45017</v>
      </c>
      <c r="F18889">
        <v>0</v>
      </c>
      <c r="G18889">
        <v>0</v>
      </c>
      <c r="I18889">
        <v>0</v>
      </c>
      <c r="J18889">
        <v>0</v>
      </c>
      <c r="L18889">
        <v>0</v>
      </c>
      <c r="N18889">
        <v>0</v>
      </c>
      <c r="P18889">
        <v>0</v>
      </c>
      <c r="Q18889">
        <v>0</v>
      </c>
      <c r="S18889">
        <v>0</v>
      </c>
    </row>
    <row r="18890" spans="1:19" x14ac:dyDescent="0.2">
      <c r="A18890" t="s">
        <v>38834</v>
      </c>
      <c r="B18890" t="s">
        <v>38835</v>
      </c>
      <c r="C18890" t="s">
        <v>25330</v>
      </c>
      <c r="D18890" t="s">
        <v>1000</v>
      </c>
      <c r="E18890" s="23">
        <v>45017</v>
      </c>
      <c r="F18890">
        <v>0.5</v>
      </c>
      <c r="G18890">
        <v>0.5</v>
      </c>
      <c r="I18890">
        <v>0</v>
      </c>
      <c r="J18890">
        <v>2</v>
      </c>
      <c r="L18890">
        <v>2</v>
      </c>
      <c r="N18890">
        <v>0</v>
      </c>
      <c r="P18890">
        <v>0</v>
      </c>
      <c r="Q18890">
        <v>0</v>
      </c>
      <c r="S18890">
        <v>0</v>
      </c>
    </row>
    <row r="18891" spans="1:19" x14ac:dyDescent="0.2">
      <c r="A18891" t="s">
        <v>38836</v>
      </c>
      <c r="B18891" t="s">
        <v>38837</v>
      </c>
      <c r="C18891" t="s">
        <v>199</v>
      </c>
      <c r="D18891" t="s">
        <v>1000</v>
      </c>
      <c r="E18891" s="23">
        <v>45017</v>
      </c>
      <c r="F18891">
        <v>8</v>
      </c>
      <c r="G18891">
        <v>8</v>
      </c>
      <c r="I18891">
        <v>36</v>
      </c>
      <c r="J18891">
        <v>84</v>
      </c>
      <c r="L18891">
        <v>84</v>
      </c>
      <c r="N18891">
        <v>36</v>
      </c>
      <c r="P18891">
        <v>0</v>
      </c>
      <c r="Q18891">
        <v>1</v>
      </c>
      <c r="S18891">
        <v>0</v>
      </c>
    </row>
    <row r="18892" spans="1:19" x14ac:dyDescent="0.2">
      <c r="A18892" t="s">
        <v>38838</v>
      </c>
      <c r="B18892" t="s">
        <v>38839</v>
      </c>
      <c r="C18892" t="s">
        <v>199</v>
      </c>
      <c r="D18892" t="s">
        <v>1001</v>
      </c>
      <c r="E18892" s="23">
        <v>45017</v>
      </c>
      <c r="F18892">
        <v>0</v>
      </c>
      <c r="G18892">
        <v>0</v>
      </c>
      <c r="I18892">
        <v>0</v>
      </c>
      <c r="J18892">
        <v>0</v>
      </c>
      <c r="L18892">
        <v>0</v>
      </c>
      <c r="N18892">
        <v>0</v>
      </c>
      <c r="P18892">
        <v>0</v>
      </c>
      <c r="Q18892">
        <v>0</v>
      </c>
      <c r="S18892">
        <v>0</v>
      </c>
    </row>
    <row r="18893" spans="1:19" x14ac:dyDescent="0.2">
      <c r="A18893" t="s">
        <v>38840</v>
      </c>
      <c r="B18893" t="s">
        <v>38841</v>
      </c>
      <c r="C18893" t="s">
        <v>901</v>
      </c>
      <c r="D18893" t="s">
        <v>1000</v>
      </c>
      <c r="E18893" s="23">
        <v>45017</v>
      </c>
      <c r="F18893">
        <v>5.5</v>
      </c>
      <c r="G18893">
        <v>6</v>
      </c>
      <c r="I18893">
        <v>7</v>
      </c>
      <c r="J18893">
        <v>30</v>
      </c>
      <c r="L18893">
        <v>32</v>
      </c>
      <c r="N18893">
        <v>7</v>
      </c>
      <c r="P18893">
        <v>2</v>
      </c>
      <c r="Q18893">
        <v>4</v>
      </c>
      <c r="S18893">
        <v>0</v>
      </c>
    </row>
    <row r="18894" spans="1:19" x14ac:dyDescent="0.2">
      <c r="A18894" t="s">
        <v>38842</v>
      </c>
      <c r="B18894" t="s">
        <v>38843</v>
      </c>
      <c r="C18894" t="s">
        <v>901</v>
      </c>
      <c r="D18894" t="s">
        <v>1001</v>
      </c>
      <c r="E18894" s="23">
        <v>45017</v>
      </c>
      <c r="F18894">
        <v>0</v>
      </c>
      <c r="G18894">
        <v>0</v>
      </c>
      <c r="I18894">
        <v>0</v>
      </c>
      <c r="J18894">
        <v>0</v>
      </c>
      <c r="L18894">
        <v>0</v>
      </c>
      <c r="N18894">
        <v>0</v>
      </c>
      <c r="P18894">
        <v>0</v>
      </c>
      <c r="Q18894">
        <v>0</v>
      </c>
      <c r="S18894">
        <v>0</v>
      </c>
    </row>
    <row r="18895" spans="1:19" x14ac:dyDescent="0.2">
      <c r="A18895" t="s">
        <v>38844</v>
      </c>
      <c r="B18895" t="s">
        <v>38845</v>
      </c>
      <c r="C18895" t="s">
        <v>903</v>
      </c>
      <c r="D18895" t="s">
        <v>1000</v>
      </c>
      <c r="E18895" s="23">
        <v>45017</v>
      </c>
      <c r="F18895">
        <v>6</v>
      </c>
      <c r="G18895">
        <v>6.5</v>
      </c>
      <c r="I18895">
        <v>14</v>
      </c>
      <c r="J18895">
        <v>28</v>
      </c>
      <c r="L18895">
        <v>31</v>
      </c>
      <c r="N18895">
        <v>14</v>
      </c>
      <c r="P18895">
        <v>0</v>
      </c>
      <c r="Q18895">
        <v>0</v>
      </c>
      <c r="S18895">
        <v>0</v>
      </c>
    </row>
    <row r="18896" spans="1:19" x14ac:dyDescent="0.2">
      <c r="A18896" t="s">
        <v>38846</v>
      </c>
      <c r="B18896" t="s">
        <v>38847</v>
      </c>
      <c r="C18896" t="s">
        <v>903</v>
      </c>
      <c r="D18896" t="s">
        <v>1001</v>
      </c>
      <c r="E18896" s="23">
        <v>45017</v>
      </c>
      <c r="F18896">
        <v>0</v>
      </c>
      <c r="G18896">
        <v>0</v>
      </c>
      <c r="I18896">
        <v>0</v>
      </c>
      <c r="J18896">
        <v>0</v>
      </c>
      <c r="L18896">
        <v>0</v>
      </c>
      <c r="N18896">
        <v>0</v>
      </c>
      <c r="P18896">
        <v>0</v>
      </c>
      <c r="Q18896">
        <v>0</v>
      </c>
      <c r="S18896">
        <v>0</v>
      </c>
    </row>
    <row r="18897" spans="1:19" x14ac:dyDescent="0.2">
      <c r="A18897" t="s">
        <v>38848</v>
      </c>
      <c r="B18897" t="s">
        <v>38849</v>
      </c>
      <c r="C18897" t="s">
        <v>198</v>
      </c>
      <c r="D18897" t="s">
        <v>1002</v>
      </c>
      <c r="E18897" s="23">
        <v>45017</v>
      </c>
      <c r="F18897">
        <v>0</v>
      </c>
      <c r="G18897">
        <v>0</v>
      </c>
      <c r="I18897">
        <v>0</v>
      </c>
      <c r="J18897">
        <v>0</v>
      </c>
      <c r="L18897">
        <v>0</v>
      </c>
      <c r="N18897">
        <v>0</v>
      </c>
      <c r="P18897">
        <v>0</v>
      </c>
      <c r="Q18897">
        <v>0</v>
      </c>
      <c r="S18897">
        <v>0</v>
      </c>
    </row>
    <row r="18898" spans="1:19" x14ac:dyDescent="0.2">
      <c r="A18898" t="s">
        <v>38850</v>
      </c>
      <c r="B18898" t="s">
        <v>38851</v>
      </c>
      <c r="C18898" t="s">
        <v>25855</v>
      </c>
      <c r="D18898" t="s">
        <v>1002</v>
      </c>
      <c r="E18898" s="23">
        <v>45017</v>
      </c>
      <c r="F18898">
        <v>2</v>
      </c>
      <c r="G18898">
        <v>2</v>
      </c>
      <c r="I18898">
        <v>5</v>
      </c>
      <c r="J18898">
        <v>11</v>
      </c>
      <c r="L18898">
        <v>11</v>
      </c>
      <c r="N18898">
        <v>4</v>
      </c>
      <c r="P18898">
        <v>0</v>
      </c>
      <c r="Q18898">
        <v>2</v>
      </c>
      <c r="S18898">
        <v>1</v>
      </c>
    </row>
    <row r="18899" spans="1:19" x14ac:dyDescent="0.2">
      <c r="A18899" t="s">
        <v>38852</v>
      </c>
      <c r="B18899" t="s">
        <v>38853</v>
      </c>
      <c r="C18899" t="s">
        <v>962</v>
      </c>
      <c r="D18899" t="s">
        <v>1002</v>
      </c>
      <c r="E18899" s="23">
        <v>45017</v>
      </c>
      <c r="F18899">
        <v>0</v>
      </c>
      <c r="G18899">
        <v>0</v>
      </c>
      <c r="I18899">
        <v>0</v>
      </c>
      <c r="J18899">
        <v>0</v>
      </c>
      <c r="L18899">
        <v>0</v>
      </c>
      <c r="N18899">
        <v>0</v>
      </c>
      <c r="P18899">
        <v>0</v>
      </c>
      <c r="Q18899">
        <v>0</v>
      </c>
      <c r="S18899">
        <v>0</v>
      </c>
    </row>
    <row r="18900" spans="1:19" x14ac:dyDescent="0.2">
      <c r="A18900" t="s">
        <v>38854</v>
      </c>
      <c r="B18900" t="s">
        <v>38855</v>
      </c>
      <c r="C18900" t="s">
        <v>199</v>
      </c>
      <c r="D18900" t="s">
        <v>1002</v>
      </c>
      <c r="E18900" s="23">
        <v>45017</v>
      </c>
      <c r="F18900">
        <v>8</v>
      </c>
      <c r="G18900">
        <v>8</v>
      </c>
      <c r="I18900">
        <v>36</v>
      </c>
      <c r="J18900">
        <v>84</v>
      </c>
      <c r="L18900">
        <v>84</v>
      </c>
      <c r="N18900">
        <v>36</v>
      </c>
      <c r="P18900">
        <v>0</v>
      </c>
      <c r="Q18900">
        <v>1</v>
      </c>
      <c r="S18900">
        <v>0</v>
      </c>
    </row>
    <row r="18901" spans="1:19" x14ac:dyDescent="0.2">
      <c r="A18901" t="s">
        <v>38856</v>
      </c>
      <c r="B18901" t="s">
        <v>38857</v>
      </c>
      <c r="C18901" t="s">
        <v>348</v>
      </c>
      <c r="D18901" t="s">
        <v>1002</v>
      </c>
      <c r="E18901" s="23">
        <v>45017</v>
      </c>
      <c r="F18901">
        <v>0</v>
      </c>
      <c r="G18901">
        <v>0</v>
      </c>
      <c r="I18901">
        <v>0</v>
      </c>
      <c r="J18901">
        <v>0</v>
      </c>
      <c r="L18901">
        <v>0</v>
      </c>
      <c r="N18901">
        <v>0</v>
      </c>
      <c r="P18901">
        <v>0</v>
      </c>
      <c r="Q18901">
        <v>0</v>
      </c>
      <c r="S18901">
        <v>0</v>
      </c>
    </row>
    <row r="18902" spans="1:19" x14ac:dyDescent="0.2">
      <c r="A18902" t="s">
        <v>38858</v>
      </c>
      <c r="B18902" t="s">
        <v>38859</v>
      </c>
      <c r="C18902" t="s">
        <v>36291</v>
      </c>
      <c r="D18902" t="s">
        <v>1002</v>
      </c>
      <c r="E18902" s="23">
        <v>45017</v>
      </c>
      <c r="F18902">
        <v>0</v>
      </c>
      <c r="G18902">
        <v>0</v>
      </c>
      <c r="I18902">
        <v>0</v>
      </c>
      <c r="J18902">
        <v>0</v>
      </c>
      <c r="L18902">
        <v>0</v>
      </c>
      <c r="N18902">
        <v>0</v>
      </c>
      <c r="P18902">
        <v>0</v>
      </c>
      <c r="Q18902">
        <v>0</v>
      </c>
      <c r="S18902">
        <v>0</v>
      </c>
    </row>
    <row r="18903" spans="1:19" x14ac:dyDescent="0.2">
      <c r="A18903" t="s">
        <v>38860</v>
      </c>
      <c r="B18903" t="s">
        <v>38861</v>
      </c>
      <c r="C18903" t="s">
        <v>357</v>
      </c>
      <c r="D18903" t="s">
        <v>1002</v>
      </c>
      <c r="E18903" s="23">
        <v>45017</v>
      </c>
      <c r="F18903">
        <v>0</v>
      </c>
      <c r="G18903">
        <v>0</v>
      </c>
      <c r="I18903">
        <v>0</v>
      </c>
      <c r="J18903">
        <v>0</v>
      </c>
      <c r="L18903">
        <v>0</v>
      </c>
      <c r="N18903">
        <v>0</v>
      </c>
      <c r="P18903">
        <v>0</v>
      </c>
      <c r="Q18903">
        <v>0</v>
      </c>
      <c r="S18903">
        <v>0</v>
      </c>
    </row>
    <row r="18904" spans="1:19" x14ac:dyDescent="0.2">
      <c r="A18904" t="s">
        <v>38862</v>
      </c>
      <c r="B18904" t="s">
        <v>38863</v>
      </c>
      <c r="C18904" t="s">
        <v>227</v>
      </c>
      <c r="D18904" t="s">
        <v>1002</v>
      </c>
      <c r="E18904" s="23">
        <v>45017</v>
      </c>
      <c r="F18904">
        <v>0</v>
      </c>
      <c r="G18904">
        <v>0</v>
      </c>
      <c r="I18904">
        <v>0</v>
      </c>
      <c r="J18904">
        <v>0</v>
      </c>
      <c r="L18904">
        <v>0</v>
      </c>
      <c r="N18904">
        <v>0</v>
      </c>
      <c r="P18904">
        <v>0</v>
      </c>
      <c r="Q18904">
        <v>0</v>
      </c>
      <c r="S18904">
        <v>0</v>
      </c>
    </row>
    <row r="18905" spans="1:19" x14ac:dyDescent="0.2">
      <c r="A18905" t="s">
        <v>38864</v>
      </c>
      <c r="B18905" t="s">
        <v>38865</v>
      </c>
      <c r="C18905" t="s">
        <v>203</v>
      </c>
      <c r="D18905" t="s">
        <v>1002</v>
      </c>
      <c r="E18905" s="23">
        <v>45017</v>
      </c>
      <c r="F18905">
        <v>0</v>
      </c>
      <c r="G18905">
        <v>0</v>
      </c>
      <c r="I18905">
        <v>0</v>
      </c>
      <c r="J18905">
        <v>0</v>
      </c>
      <c r="L18905">
        <v>0</v>
      </c>
      <c r="N18905">
        <v>0</v>
      </c>
      <c r="P18905">
        <v>0</v>
      </c>
      <c r="Q18905">
        <v>0</v>
      </c>
      <c r="S18905">
        <v>0</v>
      </c>
    </row>
    <row r="18906" spans="1:19" x14ac:dyDescent="0.2">
      <c r="A18906" t="s">
        <v>38866</v>
      </c>
      <c r="B18906" t="s">
        <v>38867</v>
      </c>
      <c r="C18906" t="s">
        <v>387</v>
      </c>
      <c r="D18906" t="s">
        <v>1002</v>
      </c>
      <c r="E18906" s="23">
        <v>45017</v>
      </c>
      <c r="F18906">
        <v>0</v>
      </c>
      <c r="G18906">
        <v>0</v>
      </c>
      <c r="I18906">
        <v>0</v>
      </c>
      <c r="J18906">
        <v>0</v>
      </c>
      <c r="L18906">
        <v>0</v>
      </c>
      <c r="N18906">
        <v>0</v>
      </c>
      <c r="P18906">
        <v>0</v>
      </c>
      <c r="Q18906">
        <v>0</v>
      </c>
      <c r="S18906">
        <v>0</v>
      </c>
    </row>
    <row r="18907" spans="1:19" x14ac:dyDescent="0.2">
      <c r="A18907" t="s">
        <v>38868</v>
      </c>
      <c r="B18907" t="s">
        <v>38869</v>
      </c>
      <c r="C18907" t="s">
        <v>223</v>
      </c>
      <c r="D18907" t="s">
        <v>1002</v>
      </c>
      <c r="E18907" s="23">
        <v>45017</v>
      </c>
      <c r="F18907">
        <v>0</v>
      </c>
      <c r="G18907">
        <v>0</v>
      </c>
      <c r="I18907">
        <v>0</v>
      </c>
      <c r="J18907">
        <v>0</v>
      </c>
      <c r="L18907">
        <v>0</v>
      </c>
      <c r="N18907">
        <v>0</v>
      </c>
      <c r="P18907">
        <v>0</v>
      </c>
      <c r="Q18907">
        <v>0</v>
      </c>
      <c r="S18907">
        <v>0</v>
      </c>
    </row>
    <row r="18908" spans="1:19" x14ac:dyDescent="0.2">
      <c r="A18908" t="s">
        <v>38870</v>
      </c>
      <c r="B18908" t="s">
        <v>38871</v>
      </c>
      <c r="C18908" t="s">
        <v>346</v>
      </c>
      <c r="D18908" t="s">
        <v>1002</v>
      </c>
      <c r="E18908" s="23">
        <v>45017</v>
      </c>
      <c r="F18908">
        <v>0</v>
      </c>
      <c r="G18908">
        <v>0</v>
      </c>
      <c r="I18908">
        <v>0</v>
      </c>
      <c r="J18908">
        <v>0</v>
      </c>
      <c r="L18908">
        <v>0</v>
      </c>
      <c r="N18908">
        <v>0</v>
      </c>
      <c r="P18908">
        <v>0</v>
      </c>
      <c r="Q18908">
        <v>0</v>
      </c>
      <c r="S18908">
        <v>0</v>
      </c>
    </row>
    <row r="18909" spans="1:19" x14ac:dyDescent="0.2">
      <c r="A18909" t="s">
        <v>38872</v>
      </c>
      <c r="B18909" t="s">
        <v>38873</v>
      </c>
      <c r="C18909" t="s">
        <v>36238</v>
      </c>
      <c r="D18909" t="s">
        <v>1002</v>
      </c>
      <c r="E18909" s="23">
        <v>45017</v>
      </c>
      <c r="F18909">
        <v>1.5</v>
      </c>
      <c r="G18909">
        <v>1.5</v>
      </c>
      <c r="I18909">
        <v>0</v>
      </c>
      <c r="J18909">
        <v>6</v>
      </c>
      <c r="L18909">
        <v>6</v>
      </c>
      <c r="N18909">
        <v>0</v>
      </c>
      <c r="P18909">
        <v>0</v>
      </c>
      <c r="Q18909">
        <v>0</v>
      </c>
      <c r="S18909">
        <v>0</v>
      </c>
    </row>
    <row r="18910" spans="1:19" x14ac:dyDescent="0.2">
      <c r="A18910" t="s">
        <v>38874</v>
      </c>
      <c r="B18910" t="s">
        <v>38875</v>
      </c>
      <c r="C18910" t="s">
        <v>207</v>
      </c>
      <c r="D18910" t="s">
        <v>1002</v>
      </c>
      <c r="E18910" s="23">
        <v>45017</v>
      </c>
      <c r="F18910">
        <v>7</v>
      </c>
      <c r="G18910">
        <v>8</v>
      </c>
      <c r="I18910">
        <v>19</v>
      </c>
      <c r="J18910">
        <v>38</v>
      </c>
      <c r="L18910">
        <v>43</v>
      </c>
      <c r="N18910">
        <v>16</v>
      </c>
      <c r="P18910">
        <v>0</v>
      </c>
      <c r="Q18910">
        <v>0</v>
      </c>
      <c r="S18910">
        <v>3</v>
      </c>
    </row>
    <row r="18911" spans="1:19" x14ac:dyDescent="0.2">
      <c r="A18911" t="s">
        <v>38876</v>
      </c>
      <c r="B18911" t="s">
        <v>38877</v>
      </c>
      <c r="C18911" t="s">
        <v>212</v>
      </c>
      <c r="D18911" t="s">
        <v>1002</v>
      </c>
      <c r="E18911" s="23">
        <v>45017</v>
      </c>
      <c r="F18911">
        <v>2.5</v>
      </c>
      <c r="G18911">
        <v>2</v>
      </c>
      <c r="I18911">
        <v>5</v>
      </c>
      <c r="J18911">
        <v>15</v>
      </c>
      <c r="L18911">
        <v>12</v>
      </c>
      <c r="N18911">
        <v>5</v>
      </c>
      <c r="P18911">
        <v>0</v>
      </c>
      <c r="Q18911">
        <v>0</v>
      </c>
      <c r="S18911">
        <v>0</v>
      </c>
    </row>
    <row r="18912" spans="1:19" x14ac:dyDescent="0.2">
      <c r="A18912" t="s">
        <v>38878</v>
      </c>
      <c r="B18912" t="s">
        <v>38879</v>
      </c>
      <c r="C18912" t="s">
        <v>963</v>
      </c>
      <c r="D18912" t="s">
        <v>1002</v>
      </c>
      <c r="E18912" s="23">
        <v>45017</v>
      </c>
      <c r="F18912">
        <v>0</v>
      </c>
      <c r="G18912">
        <v>0</v>
      </c>
      <c r="I18912">
        <v>0</v>
      </c>
      <c r="J18912">
        <v>0</v>
      </c>
      <c r="L18912">
        <v>0</v>
      </c>
      <c r="N18912">
        <v>0</v>
      </c>
      <c r="P18912">
        <v>0</v>
      </c>
      <c r="Q18912">
        <v>0</v>
      </c>
      <c r="S18912">
        <v>0</v>
      </c>
    </row>
    <row r="18913" spans="1:19" x14ac:dyDescent="0.2">
      <c r="A18913" t="s">
        <v>38880</v>
      </c>
      <c r="B18913" t="s">
        <v>38881</v>
      </c>
      <c r="C18913" t="s">
        <v>225</v>
      </c>
      <c r="D18913" t="s">
        <v>1002</v>
      </c>
      <c r="E18913" s="23">
        <v>45017</v>
      </c>
      <c r="F18913">
        <v>4</v>
      </c>
      <c r="G18913">
        <v>3.5</v>
      </c>
      <c r="I18913">
        <v>30</v>
      </c>
      <c r="J18913">
        <v>56</v>
      </c>
      <c r="L18913">
        <v>49</v>
      </c>
      <c r="N18913">
        <v>30</v>
      </c>
      <c r="P18913">
        <v>0</v>
      </c>
      <c r="Q18913">
        <v>4</v>
      </c>
      <c r="S18913">
        <v>0</v>
      </c>
    </row>
    <row r="18914" spans="1:19" x14ac:dyDescent="0.2">
      <c r="A18914" t="s">
        <v>38882</v>
      </c>
      <c r="B18914" t="s">
        <v>38883</v>
      </c>
      <c r="C18914" t="s">
        <v>901</v>
      </c>
      <c r="D18914" t="s">
        <v>1002</v>
      </c>
      <c r="E18914" s="23">
        <v>45017</v>
      </c>
      <c r="F18914">
        <v>5.5</v>
      </c>
      <c r="G18914">
        <v>6</v>
      </c>
      <c r="I18914">
        <v>7</v>
      </c>
      <c r="J18914">
        <v>30</v>
      </c>
      <c r="L18914">
        <v>32</v>
      </c>
      <c r="N18914">
        <v>7</v>
      </c>
      <c r="P18914">
        <v>2</v>
      </c>
      <c r="Q18914">
        <v>4</v>
      </c>
      <c r="S18914">
        <v>0</v>
      </c>
    </row>
    <row r="18915" spans="1:19" x14ac:dyDescent="0.2">
      <c r="A18915" t="s">
        <v>38884</v>
      </c>
      <c r="B18915" t="s">
        <v>38885</v>
      </c>
      <c r="C18915" t="s">
        <v>232</v>
      </c>
      <c r="D18915" t="s">
        <v>1002</v>
      </c>
      <c r="E18915" s="23">
        <v>45017</v>
      </c>
      <c r="F18915">
        <v>12.5</v>
      </c>
      <c r="G18915">
        <v>14</v>
      </c>
      <c r="I18915">
        <v>64</v>
      </c>
      <c r="J18915">
        <v>130</v>
      </c>
      <c r="L18915">
        <v>133</v>
      </c>
      <c r="N18915">
        <v>43</v>
      </c>
      <c r="P18915">
        <v>4</v>
      </c>
      <c r="Q18915">
        <v>7</v>
      </c>
      <c r="S18915">
        <v>21</v>
      </c>
    </row>
    <row r="18916" spans="1:19" x14ac:dyDescent="0.2">
      <c r="A18916" t="s">
        <v>38886</v>
      </c>
      <c r="B18916" t="s">
        <v>38887</v>
      </c>
      <c r="C18916" t="s">
        <v>317</v>
      </c>
      <c r="D18916" t="s">
        <v>1002</v>
      </c>
      <c r="E18916" s="23">
        <v>45017</v>
      </c>
      <c r="F18916">
        <v>2.5</v>
      </c>
      <c r="G18916">
        <v>7</v>
      </c>
      <c r="I18916">
        <v>9</v>
      </c>
      <c r="J18916">
        <v>14</v>
      </c>
      <c r="L18916">
        <v>40</v>
      </c>
      <c r="N18916">
        <v>9</v>
      </c>
      <c r="P18916">
        <v>0</v>
      </c>
      <c r="Q18916">
        <v>0</v>
      </c>
      <c r="S18916">
        <v>0</v>
      </c>
    </row>
    <row r="18917" spans="1:19" x14ac:dyDescent="0.2">
      <c r="A18917" t="s">
        <v>38888</v>
      </c>
      <c r="B18917" t="s">
        <v>38889</v>
      </c>
      <c r="C18917" t="s">
        <v>25330</v>
      </c>
      <c r="D18917" t="s">
        <v>1002</v>
      </c>
      <c r="E18917" s="23">
        <v>45017</v>
      </c>
      <c r="F18917">
        <v>0.5</v>
      </c>
      <c r="G18917">
        <v>0.5</v>
      </c>
      <c r="I18917">
        <v>0</v>
      </c>
      <c r="J18917">
        <v>2</v>
      </c>
      <c r="L18917">
        <v>2</v>
      </c>
      <c r="N18917">
        <v>0</v>
      </c>
      <c r="P18917">
        <v>0</v>
      </c>
      <c r="Q18917">
        <v>0</v>
      </c>
      <c r="S18917">
        <v>0</v>
      </c>
    </row>
    <row r="18918" spans="1:19" x14ac:dyDescent="0.2">
      <c r="A18918" t="s">
        <v>38890</v>
      </c>
      <c r="B18918" t="s">
        <v>38891</v>
      </c>
      <c r="C18918" t="s">
        <v>214</v>
      </c>
      <c r="D18918" t="s">
        <v>1002</v>
      </c>
      <c r="E18918" s="23">
        <v>45017</v>
      </c>
      <c r="F18918">
        <v>14</v>
      </c>
      <c r="G18918">
        <v>13</v>
      </c>
      <c r="I18918">
        <v>61</v>
      </c>
      <c r="J18918">
        <v>117</v>
      </c>
      <c r="L18918">
        <v>107</v>
      </c>
      <c r="N18918">
        <v>54</v>
      </c>
      <c r="P18918">
        <v>7</v>
      </c>
      <c r="Q18918">
        <v>12</v>
      </c>
      <c r="S18918">
        <v>7</v>
      </c>
    </row>
    <row r="18919" spans="1:19" x14ac:dyDescent="0.2">
      <c r="A18919" t="s">
        <v>38892</v>
      </c>
      <c r="B18919" t="s">
        <v>38893</v>
      </c>
      <c r="C18919" t="s">
        <v>903</v>
      </c>
      <c r="D18919" t="s">
        <v>1002</v>
      </c>
      <c r="E18919" s="23">
        <v>45017</v>
      </c>
      <c r="F18919">
        <v>6</v>
      </c>
      <c r="G18919">
        <v>6.5</v>
      </c>
      <c r="I18919">
        <v>14</v>
      </c>
      <c r="J18919">
        <v>28</v>
      </c>
      <c r="L18919">
        <v>31</v>
      </c>
      <c r="N18919">
        <v>14</v>
      </c>
      <c r="P18919">
        <v>0</v>
      </c>
      <c r="Q18919">
        <v>0</v>
      </c>
      <c r="S18919">
        <v>0</v>
      </c>
    </row>
    <row r="18920" spans="1:19" x14ac:dyDescent="0.2">
      <c r="A18920" t="s">
        <v>38894</v>
      </c>
      <c r="B18920" t="s">
        <v>38895</v>
      </c>
      <c r="C18920" t="s">
        <v>230</v>
      </c>
      <c r="D18920" t="s">
        <v>1002</v>
      </c>
      <c r="E18920" s="23">
        <v>45017</v>
      </c>
      <c r="F18920">
        <v>0</v>
      </c>
      <c r="G18920">
        <v>0</v>
      </c>
      <c r="I18920">
        <v>0</v>
      </c>
      <c r="J18920">
        <v>0</v>
      </c>
      <c r="L18920">
        <v>0</v>
      </c>
      <c r="N18920">
        <v>0</v>
      </c>
      <c r="P18920">
        <v>0</v>
      </c>
      <c r="Q18920">
        <v>0</v>
      </c>
      <c r="S18920">
        <v>0</v>
      </c>
    </row>
    <row r="18921" spans="1:19" x14ac:dyDescent="0.2">
      <c r="A18921" t="s">
        <v>38896</v>
      </c>
      <c r="B18921" t="s">
        <v>38897</v>
      </c>
      <c r="C18921" t="s">
        <v>234</v>
      </c>
      <c r="D18921" t="s">
        <v>1002</v>
      </c>
      <c r="E18921" s="23">
        <v>45017</v>
      </c>
      <c r="F18921">
        <v>0</v>
      </c>
      <c r="G18921">
        <v>0</v>
      </c>
      <c r="I18921">
        <v>0</v>
      </c>
      <c r="J18921">
        <v>0</v>
      </c>
      <c r="L18921">
        <v>0</v>
      </c>
      <c r="N18921">
        <v>0</v>
      </c>
      <c r="P18921">
        <v>0</v>
      </c>
      <c r="Q18921">
        <v>0</v>
      </c>
      <c r="S18921">
        <v>0</v>
      </c>
    </row>
    <row r="18922" spans="1:19" x14ac:dyDescent="0.2">
      <c r="A18922" t="s">
        <v>38898</v>
      </c>
      <c r="B18922" t="s">
        <v>38899</v>
      </c>
      <c r="C18922" t="s">
        <v>36332</v>
      </c>
      <c r="D18922" t="s">
        <v>1002</v>
      </c>
      <c r="E18922" s="23">
        <v>45017</v>
      </c>
      <c r="F18922">
        <v>2.5</v>
      </c>
      <c r="G18922">
        <v>4</v>
      </c>
      <c r="I18922">
        <v>21</v>
      </c>
      <c r="J18922">
        <v>29</v>
      </c>
      <c r="L18922">
        <v>44</v>
      </c>
      <c r="N18922">
        <v>21</v>
      </c>
      <c r="P18922">
        <v>0</v>
      </c>
      <c r="Q18922">
        <v>0</v>
      </c>
      <c r="S18922">
        <v>0</v>
      </c>
    </row>
    <row r="18923" spans="1:19" x14ac:dyDescent="0.2">
      <c r="A18923" t="s">
        <v>38900</v>
      </c>
      <c r="B18923" t="s">
        <v>38901</v>
      </c>
      <c r="C18923" t="s">
        <v>217</v>
      </c>
      <c r="D18923" t="s">
        <v>1002</v>
      </c>
      <c r="E18923" s="23">
        <v>45017</v>
      </c>
      <c r="F18923">
        <v>0</v>
      </c>
      <c r="G18923">
        <v>0</v>
      </c>
      <c r="I18923">
        <v>0</v>
      </c>
      <c r="J18923">
        <v>0</v>
      </c>
      <c r="L18923">
        <v>0</v>
      </c>
      <c r="N18923">
        <v>0</v>
      </c>
      <c r="P18923">
        <v>0</v>
      </c>
      <c r="Q18923">
        <v>0</v>
      </c>
      <c r="S18923">
        <v>0</v>
      </c>
    </row>
    <row r="18924" spans="1:19" x14ac:dyDescent="0.2">
      <c r="A18924" t="s">
        <v>38902</v>
      </c>
      <c r="B18924" t="s">
        <v>38903</v>
      </c>
      <c r="C18924" t="s">
        <v>342</v>
      </c>
      <c r="D18924" t="s">
        <v>1002</v>
      </c>
      <c r="E18924" s="23">
        <v>45017</v>
      </c>
      <c r="F18924">
        <v>1</v>
      </c>
      <c r="G18924">
        <v>1</v>
      </c>
      <c r="I18924">
        <v>15</v>
      </c>
      <c r="J18924">
        <v>11</v>
      </c>
      <c r="L18924">
        <v>11</v>
      </c>
      <c r="N18924">
        <v>11</v>
      </c>
      <c r="P18924">
        <v>0</v>
      </c>
      <c r="Q18924">
        <v>0</v>
      </c>
      <c r="S18924">
        <v>4</v>
      </c>
    </row>
    <row r="18925" spans="1:19" x14ac:dyDescent="0.2">
      <c r="A18925" t="s">
        <v>38904</v>
      </c>
      <c r="B18925" t="s">
        <v>38905</v>
      </c>
      <c r="C18925" t="s">
        <v>220</v>
      </c>
      <c r="D18925" t="s">
        <v>1002</v>
      </c>
      <c r="E18925" s="23">
        <v>45017</v>
      </c>
      <c r="F18925">
        <v>0</v>
      </c>
      <c r="G18925">
        <v>0</v>
      </c>
      <c r="I18925">
        <v>0</v>
      </c>
      <c r="J18925">
        <v>0</v>
      </c>
      <c r="L18925">
        <v>0</v>
      </c>
      <c r="N18925">
        <v>0</v>
      </c>
      <c r="P18925">
        <v>0</v>
      </c>
      <c r="Q18925">
        <v>0</v>
      </c>
      <c r="S18925">
        <v>0</v>
      </c>
    </row>
    <row r="18926" spans="1:19" x14ac:dyDescent="0.2">
      <c r="A18926" t="s">
        <v>38906</v>
      </c>
      <c r="B18926" t="s">
        <v>38907</v>
      </c>
      <c r="C18926" t="s">
        <v>36341</v>
      </c>
      <c r="D18926" t="s">
        <v>1000</v>
      </c>
      <c r="E18926" s="23">
        <v>45017</v>
      </c>
      <c r="F18926">
        <v>4</v>
      </c>
      <c r="G18926">
        <v>4</v>
      </c>
      <c r="I18926">
        <v>1</v>
      </c>
      <c r="J18926">
        <v>16</v>
      </c>
      <c r="L18926">
        <v>16</v>
      </c>
      <c r="N18926">
        <v>1</v>
      </c>
      <c r="P18926">
        <v>1</v>
      </c>
      <c r="Q18926">
        <v>1</v>
      </c>
      <c r="S18926">
        <v>0</v>
      </c>
    </row>
    <row r="18927" spans="1:19" x14ac:dyDescent="0.2">
      <c r="A18927" t="s">
        <v>38908</v>
      </c>
      <c r="B18927" t="s">
        <v>38909</v>
      </c>
      <c r="C18927" t="s">
        <v>36341</v>
      </c>
      <c r="D18927" t="s">
        <v>1002</v>
      </c>
      <c r="E18927" s="23">
        <v>45017</v>
      </c>
      <c r="F18927">
        <v>4</v>
      </c>
      <c r="G18927">
        <v>4</v>
      </c>
      <c r="I18927">
        <v>1</v>
      </c>
      <c r="J18927">
        <v>16</v>
      </c>
      <c r="L18927">
        <v>16</v>
      </c>
      <c r="N18927">
        <v>1</v>
      </c>
      <c r="P18927">
        <v>1</v>
      </c>
      <c r="Q18927">
        <v>1</v>
      </c>
      <c r="S18927">
        <v>0</v>
      </c>
    </row>
    <row r="18928" spans="1:19" x14ac:dyDescent="0.2">
      <c r="A18928" t="s">
        <v>38910</v>
      </c>
      <c r="B18928" t="s">
        <v>38911</v>
      </c>
      <c r="C18928" t="s">
        <v>242</v>
      </c>
      <c r="D18928" t="s">
        <v>1000</v>
      </c>
      <c r="E18928" s="23">
        <v>45017</v>
      </c>
      <c r="F18928">
        <v>0</v>
      </c>
      <c r="G18928">
        <v>0</v>
      </c>
      <c r="I18928">
        <v>0</v>
      </c>
      <c r="J18928">
        <v>0</v>
      </c>
      <c r="L18928">
        <v>0</v>
      </c>
      <c r="N18928">
        <v>0</v>
      </c>
      <c r="P18928">
        <v>0</v>
      </c>
      <c r="Q18928">
        <v>0</v>
      </c>
      <c r="S18928">
        <v>0</v>
      </c>
    </row>
    <row r="18929" spans="1:19" x14ac:dyDescent="0.2">
      <c r="A18929" t="s">
        <v>38912</v>
      </c>
      <c r="B18929" t="s">
        <v>38913</v>
      </c>
      <c r="C18929" t="s">
        <v>242</v>
      </c>
      <c r="D18929" t="s">
        <v>1002</v>
      </c>
      <c r="E18929" s="23">
        <v>45017</v>
      </c>
      <c r="F18929">
        <v>0</v>
      </c>
      <c r="G18929">
        <v>0</v>
      </c>
      <c r="I18929">
        <v>0</v>
      </c>
      <c r="J18929">
        <v>0</v>
      </c>
      <c r="L18929">
        <v>0</v>
      </c>
      <c r="N18929">
        <v>0</v>
      </c>
      <c r="P18929">
        <v>0</v>
      </c>
      <c r="Q18929">
        <v>0</v>
      </c>
      <c r="S18929">
        <v>0</v>
      </c>
    </row>
    <row r="18930" spans="1:19" x14ac:dyDescent="0.2">
      <c r="A18930" t="s">
        <v>38914</v>
      </c>
      <c r="B18930" t="s">
        <v>38915</v>
      </c>
      <c r="C18930" t="s">
        <v>2724</v>
      </c>
      <c r="D18930" t="s">
        <v>1000</v>
      </c>
      <c r="E18930" s="23">
        <v>45017</v>
      </c>
      <c r="F18930">
        <v>3.5</v>
      </c>
      <c r="G18930">
        <v>4</v>
      </c>
      <c r="I18930">
        <v>10</v>
      </c>
      <c r="J18930">
        <v>18</v>
      </c>
      <c r="L18930">
        <v>21</v>
      </c>
      <c r="N18930">
        <v>10</v>
      </c>
      <c r="P18930">
        <v>1</v>
      </c>
      <c r="Q18930">
        <v>1</v>
      </c>
      <c r="S18930">
        <v>0</v>
      </c>
    </row>
    <row r="18931" spans="1:19" x14ac:dyDescent="0.2">
      <c r="A18931" t="s">
        <v>38916</v>
      </c>
      <c r="B18931" t="s">
        <v>38917</v>
      </c>
      <c r="C18931" t="s">
        <v>2724</v>
      </c>
      <c r="D18931" t="s">
        <v>1001</v>
      </c>
      <c r="E18931" s="23">
        <v>45017</v>
      </c>
      <c r="F18931">
        <v>0</v>
      </c>
      <c r="G18931">
        <v>0</v>
      </c>
      <c r="I18931">
        <v>0</v>
      </c>
      <c r="J18931">
        <v>0</v>
      </c>
      <c r="L18931">
        <v>0</v>
      </c>
      <c r="N18931">
        <v>0</v>
      </c>
      <c r="P18931">
        <v>0</v>
      </c>
      <c r="Q18931">
        <v>0</v>
      </c>
      <c r="S18931">
        <v>0</v>
      </c>
    </row>
    <row r="18932" spans="1:19" x14ac:dyDescent="0.2">
      <c r="A18932" t="s">
        <v>38918</v>
      </c>
      <c r="B18932" t="s">
        <v>38919</v>
      </c>
      <c r="C18932" t="s">
        <v>2724</v>
      </c>
      <c r="D18932" t="s">
        <v>1002</v>
      </c>
      <c r="E18932" s="23">
        <v>45017</v>
      </c>
      <c r="F18932">
        <v>3.5</v>
      </c>
      <c r="G18932">
        <v>4</v>
      </c>
      <c r="I18932">
        <v>10</v>
      </c>
      <c r="J18932">
        <v>18</v>
      </c>
      <c r="L18932">
        <v>21</v>
      </c>
      <c r="N18932">
        <v>10</v>
      </c>
      <c r="P18932">
        <v>1</v>
      </c>
      <c r="Q18932">
        <v>1</v>
      </c>
      <c r="S18932">
        <v>0</v>
      </c>
    </row>
    <row r="18933" spans="1:19" x14ac:dyDescent="0.2">
      <c r="A18933" t="s">
        <v>38920</v>
      </c>
      <c r="B18933" t="s">
        <v>38921</v>
      </c>
      <c r="C18933" t="s">
        <v>237</v>
      </c>
      <c r="D18933" t="s">
        <v>1000</v>
      </c>
      <c r="E18933" s="23">
        <v>45017</v>
      </c>
      <c r="F18933">
        <v>7</v>
      </c>
      <c r="G18933">
        <v>7</v>
      </c>
      <c r="I18933">
        <v>24</v>
      </c>
      <c r="J18933">
        <v>38</v>
      </c>
      <c r="L18933">
        <v>38</v>
      </c>
      <c r="N18933">
        <v>21</v>
      </c>
      <c r="P18933">
        <v>5</v>
      </c>
      <c r="Q18933">
        <v>10</v>
      </c>
      <c r="S18933">
        <v>3</v>
      </c>
    </row>
    <row r="18934" spans="1:19" x14ac:dyDescent="0.2">
      <c r="A18934" t="s">
        <v>38922</v>
      </c>
      <c r="B18934" t="s">
        <v>38923</v>
      </c>
      <c r="C18934" t="s">
        <v>237</v>
      </c>
      <c r="D18934" t="s">
        <v>1002</v>
      </c>
      <c r="E18934" s="23">
        <v>45017</v>
      </c>
      <c r="F18934">
        <v>7</v>
      </c>
      <c r="G18934">
        <v>7</v>
      </c>
      <c r="I18934">
        <v>24</v>
      </c>
      <c r="J18934">
        <v>38</v>
      </c>
      <c r="L18934">
        <v>38</v>
      </c>
      <c r="N18934">
        <v>21</v>
      </c>
      <c r="P18934">
        <v>5</v>
      </c>
      <c r="Q18934">
        <v>10</v>
      </c>
      <c r="S18934">
        <v>3</v>
      </c>
    </row>
    <row r="18935" spans="1:19" x14ac:dyDescent="0.2">
      <c r="A18935" t="s">
        <v>38924</v>
      </c>
      <c r="B18935" t="s">
        <v>38925</v>
      </c>
      <c r="C18935" t="s">
        <v>238</v>
      </c>
      <c r="D18935" t="s">
        <v>1000</v>
      </c>
      <c r="E18935" s="23">
        <v>45017</v>
      </c>
      <c r="F18935">
        <v>2</v>
      </c>
      <c r="G18935">
        <v>4</v>
      </c>
      <c r="I18935">
        <v>9</v>
      </c>
      <c r="J18935">
        <v>10</v>
      </c>
      <c r="L18935">
        <v>20</v>
      </c>
      <c r="N18935">
        <v>7</v>
      </c>
      <c r="P18935">
        <v>1</v>
      </c>
      <c r="Q18935">
        <v>2</v>
      </c>
      <c r="S18935">
        <v>2</v>
      </c>
    </row>
    <row r="18936" spans="1:19" x14ac:dyDescent="0.2">
      <c r="A18936" t="s">
        <v>38926</v>
      </c>
      <c r="B18936" t="s">
        <v>38927</v>
      </c>
      <c r="C18936" t="s">
        <v>238</v>
      </c>
      <c r="D18936" t="s">
        <v>1002</v>
      </c>
      <c r="E18936" s="23">
        <v>45017</v>
      </c>
      <c r="F18936">
        <v>2</v>
      </c>
      <c r="G18936">
        <v>4</v>
      </c>
      <c r="I18936">
        <v>9</v>
      </c>
      <c r="J18936">
        <v>10</v>
      </c>
      <c r="L18936">
        <v>20</v>
      </c>
      <c r="N18936">
        <v>7</v>
      </c>
      <c r="P18936">
        <v>1</v>
      </c>
      <c r="Q18936">
        <v>2</v>
      </c>
      <c r="S18936">
        <v>2</v>
      </c>
    </row>
    <row r="18937" spans="1:19" x14ac:dyDescent="0.2">
      <c r="A18937" t="s">
        <v>38928</v>
      </c>
      <c r="B18937" t="s">
        <v>38929</v>
      </c>
      <c r="C18937" t="s">
        <v>239</v>
      </c>
      <c r="D18937" t="s">
        <v>1000</v>
      </c>
      <c r="E18937" s="23">
        <v>45017</v>
      </c>
      <c r="F18937">
        <v>0</v>
      </c>
      <c r="G18937">
        <v>0</v>
      </c>
      <c r="I18937">
        <v>0</v>
      </c>
      <c r="J18937">
        <v>0</v>
      </c>
      <c r="L18937">
        <v>0</v>
      </c>
      <c r="N18937">
        <v>0</v>
      </c>
      <c r="P18937">
        <v>0</v>
      </c>
      <c r="Q18937">
        <v>0</v>
      </c>
      <c r="S18937">
        <v>0</v>
      </c>
    </row>
    <row r="18938" spans="1:19" x14ac:dyDescent="0.2">
      <c r="A18938" t="s">
        <v>38930</v>
      </c>
      <c r="B18938" t="s">
        <v>38931</v>
      </c>
      <c r="C18938" t="s">
        <v>239</v>
      </c>
      <c r="D18938" t="s">
        <v>1002</v>
      </c>
      <c r="E18938" s="23">
        <v>45017</v>
      </c>
      <c r="F18938">
        <v>0</v>
      </c>
      <c r="G18938">
        <v>0</v>
      </c>
      <c r="I18938">
        <v>0</v>
      </c>
      <c r="J18938">
        <v>0</v>
      </c>
      <c r="L18938">
        <v>0</v>
      </c>
      <c r="N18938">
        <v>0</v>
      </c>
      <c r="P18938">
        <v>0</v>
      </c>
      <c r="Q18938">
        <v>0</v>
      </c>
      <c r="S18938">
        <v>0</v>
      </c>
    </row>
    <row r="18939" spans="1:19" x14ac:dyDescent="0.2">
      <c r="A18939" t="s">
        <v>38932</v>
      </c>
      <c r="B18939" t="s">
        <v>38933</v>
      </c>
      <c r="C18939" t="s">
        <v>1988</v>
      </c>
      <c r="D18939" t="s">
        <v>1000</v>
      </c>
      <c r="E18939" s="23">
        <v>45017</v>
      </c>
      <c r="F18939">
        <v>3.5</v>
      </c>
      <c r="G18939">
        <v>3.5</v>
      </c>
      <c r="I18939">
        <v>4</v>
      </c>
      <c r="J18939">
        <v>18</v>
      </c>
      <c r="L18939">
        <v>18</v>
      </c>
      <c r="N18939">
        <v>4</v>
      </c>
      <c r="P18939">
        <v>0</v>
      </c>
      <c r="Q18939">
        <v>2</v>
      </c>
      <c r="S18939">
        <v>0</v>
      </c>
    </row>
    <row r="18940" spans="1:19" x14ac:dyDescent="0.2">
      <c r="A18940" t="s">
        <v>38934</v>
      </c>
      <c r="B18940" t="s">
        <v>38935</v>
      </c>
      <c r="C18940" t="s">
        <v>1988</v>
      </c>
      <c r="D18940" t="s">
        <v>1001</v>
      </c>
      <c r="E18940" s="23">
        <v>45017</v>
      </c>
      <c r="F18940">
        <v>0</v>
      </c>
      <c r="G18940">
        <v>0</v>
      </c>
      <c r="I18940">
        <v>0</v>
      </c>
      <c r="J18940">
        <v>0</v>
      </c>
      <c r="L18940">
        <v>0</v>
      </c>
      <c r="N18940">
        <v>0</v>
      </c>
      <c r="P18940">
        <v>0</v>
      </c>
      <c r="Q18940">
        <v>0</v>
      </c>
      <c r="S18940">
        <v>0</v>
      </c>
    </row>
    <row r="18941" spans="1:19" x14ac:dyDescent="0.2">
      <c r="A18941" t="s">
        <v>38936</v>
      </c>
      <c r="B18941" t="s">
        <v>38937</v>
      </c>
      <c r="C18941" t="s">
        <v>1988</v>
      </c>
      <c r="D18941" t="s">
        <v>1002</v>
      </c>
      <c r="E18941" s="23">
        <v>45017</v>
      </c>
      <c r="F18941">
        <v>3.5</v>
      </c>
      <c r="G18941">
        <v>3.5</v>
      </c>
      <c r="I18941">
        <v>4</v>
      </c>
      <c r="J18941">
        <v>18</v>
      </c>
      <c r="L18941">
        <v>18</v>
      </c>
      <c r="N18941">
        <v>4</v>
      </c>
      <c r="P18941">
        <v>0</v>
      </c>
      <c r="Q18941">
        <v>2</v>
      </c>
      <c r="S18941">
        <v>0</v>
      </c>
    </row>
    <row r="18942" spans="1:19" x14ac:dyDescent="0.2">
      <c r="A18942" t="s">
        <v>38938</v>
      </c>
      <c r="B18942" t="s">
        <v>38939</v>
      </c>
      <c r="C18942" t="s">
        <v>36374</v>
      </c>
      <c r="D18942" t="s">
        <v>1000</v>
      </c>
      <c r="E18942" s="23">
        <v>45017</v>
      </c>
      <c r="F18942">
        <v>3</v>
      </c>
      <c r="G18942">
        <v>3.5</v>
      </c>
      <c r="I18942">
        <v>6</v>
      </c>
      <c r="J18942">
        <v>16</v>
      </c>
      <c r="L18942">
        <v>18</v>
      </c>
      <c r="N18942">
        <v>6</v>
      </c>
      <c r="P18942">
        <v>0</v>
      </c>
      <c r="Q18942">
        <v>0</v>
      </c>
      <c r="S18942">
        <v>0</v>
      </c>
    </row>
    <row r="18943" spans="1:19" x14ac:dyDescent="0.2">
      <c r="A18943" t="s">
        <v>38940</v>
      </c>
      <c r="B18943" t="s">
        <v>38941</v>
      </c>
      <c r="C18943" t="s">
        <v>36374</v>
      </c>
      <c r="D18943" t="s">
        <v>1002</v>
      </c>
      <c r="E18943" s="23">
        <v>45017</v>
      </c>
      <c r="F18943">
        <v>3</v>
      </c>
      <c r="G18943">
        <v>3.5</v>
      </c>
      <c r="I18943">
        <v>6</v>
      </c>
      <c r="J18943">
        <v>16</v>
      </c>
      <c r="L18943">
        <v>18</v>
      </c>
      <c r="N18943">
        <v>6</v>
      </c>
      <c r="P18943">
        <v>0</v>
      </c>
      <c r="Q18943">
        <v>0</v>
      </c>
      <c r="S18943">
        <v>0</v>
      </c>
    </row>
    <row r="18944" spans="1:19" x14ac:dyDescent="0.2">
      <c r="A18944" t="s">
        <v>38942</v>
      </c>
      <c r="B18944" t="s">
        <v>38943</v>
      </c>
      <c r="C18944" t="s">
        <v>966</v>
      </c>
      <c r="D18944" t="s">
        <v>1000</v>
      </c>
      <c r="E18944" s="23">
        <v>45017</v>
      </c>
      <c r="F18944">
        <v>0</v>
      </c>
      <c r="G18944">
        <v>0</v>
      </c>
      <c r="I18944">
        <v>0</v>
      </c>
      <c r="J18944">
        <v>0</v>
      </c>
      <c r="L18944">
        <v>0</v>
      </c>
      <c r="N18944">
        <v>0</v>
      </c>
      <c r="P18944">
        <v>0</v>
      </c>
      <c r="Q18944">
        <v>0</v>
      </c>
      <c r="S18944">
        <v>0</v>
      </c>
    </row>
    <row r="18945" spans="1:19" x14ac:dyDescent="0.2">
      <c r="A18945" t="s">
        <v>38944</v>
      </c>
      <c r="B18945" t="s">
        <v>38945</v>
      </c>
      <c r="C18945" t="s">
        <v>966</v>
      </c>
      <c r="D18945" t="s">
        <v>1002</v>
      </c>
      <c r="E18945" s="23">
        <v>45017</v>
      </c>
      <c r="F18945">
        <v>0</v>
      </c>
      <c r="G18945">
        <v>0</v>
      </c>
      <c r="I18945">
        <v>0</v>
      </c>
      <c r="J18945">
        <v>0</v>
      </c>
      <c r="L18945">
        <v>0</v>
      </c>
      <c r="N18945">
        <v>0</v>
      </c>
      <c r="P18945">
        <v>0</v>
      </c>
      <c r="Q18945">
        <v>0</v>
      </c>
      <c r="S18945">
        <v>0</v>
      </c>
    </row>
    <row r="18946" spans="1:19" x14ac:dyDescent="0.2">
      <c r="A18946" t="s">
        <v>38946</v>
      </c>
      <c r="B18946" t="s">
        <v>38947</v>
      </c>
      <c r="C18946" t="s">
        <v>240</v>
      </c>
      <c r="D18946" t="s">
        <v>1000</v>
      </c>
      <c r="E18946" s="23">
        <v>45017</v>
      </c>
      <c r="F18946">
        <v>9.5</v>
      </c>
      <c r="G18946">
        <v>13</v>
      </c>
      <c r="I18946">
        <v>24</v>
      </c>
      <c r="J18946">
        <v>53</v>
      </c>
      <c r="L18946">
        <v>73</v>
      </c>
      <c r="N18946">
        <v>21</v>
      </c>
      <c r="P18946">
        <v>0</v>
      </c>
      <c r="Q18946">
        <v>0</v>
      </c>
      <c r="S18946">
        <v>3</v>
      </c>
    </row>
    <row r="18947" spans="1:19" x14ac:dyDescent="0.2">
      <c r="A18947" t="s">
        <v>38948</v>
      </c>
      <c r="B18947" t="s">
        <v>38949</v>
      </c>
      <c r="C18947" t="s">
        <v>240</v>
      </c>
      <c r="D18947" t="s">
        <v>1002</v>
      </c>
      <c r="E18947" s="23">
        <v>45017</v>
      </c>
      <c r="F18947">
        <v>9.5</v>
      </c>
      <c r="G18947">
        <v>13</v>
      </c>
      <c r="I18947">
        <v>24</v>
      </c>
      <c r="J18947">
        <v>53</v>
      </c>
      <c r="L18947">
        <v>73</v>
      </c>
      <c r="N18947">
        <v>21</v>
      </c>
      <c r="P18947">
        <v>0</v>
      </c>
      <c r="Q18947">
        <v>0</v>
      </c>
      <c r="S18947">
        <v>3</v>
      </c>
    </row>
    <row r="18948" spans="1:19" x14ac:dyDescent="0.2">
      <c r="A18948" t="s">
        <v>38950</v>
      </c>
      <c r="B18948" t="s">
        <v>38951</v>
      </c>
      <c r="C18948" t="s">
        <v>241</v>
      </c>
      <c r="D18948" t="s">
        <v>1000</v>
      </c>
      <c r="E18948" s="23">
        <v>45017</v>
      </c>
      <c r="F18948">
        <v>35</v>
      </c>
      <c r="G18948">
        <v>34.5</v>
      </c>
      <c r="I18948">
        <v>199</v>
      </c>
      <c r="J18948">
        <v>390</v>
      </c>
      <c r="L18948">
        <v>381</v>
      </c>
      <c r="N18948">
        <v>171</v>
      </c>
      <c r="P18948">
        <v>5</v>
      </c>
      <c r="Q18948">
        <v>14</v>
      </c>
      <c r="S18948">
        <v>28</v>
      </c>
    </row>
    <row r="18949" spans="1:19" x14ac:dyDescent="0.2">
      <c r="A18949" t="s">
        <v>38952</v>
      </c>
      <c r="B18949" t="s">
        <v>38953</v>
      </c>
      <c r="C18949" t="s">
        <v>241</v>
      </c>
      <c r="D18949" t="s">
        <v>1002</v>
      </c>
      <c r="E18949" s="23">
        <v>45017</v>
      </c>
      <c r="F18949">
        <v>35</v>
      </c>
      <c r="G18949">
        <v>34.5</v>
      </c>
      <c r="I18949">
        <v>199</v>
      </c>
      <c r="J18949">
        <v>390</v>
      </c>
      <c r="L18949">
        <v>381</v>
      </c>
      <c r="N18949">
        <v>171</v>
      </c>
      <c r="P18949">
        <v>5</v>
      </c>
      <c r="Q18949">
        <v>14</v>
      </c>
      <c r="S18949">
        <v>28</v>
      </c>
    </row>
    <row r="18950" spans="1:19" x14ac:dyDescent="0.2">
      <c r="A18950" t="s">
        <v>38954</v>
      </c>
      <c r="B18950" t="s">
        <v>38955</v>
      </c>
      <c r="C18950" t="s">
        <v>318</v>
      </c>
      <c r="D18950" t="s">
        <v>1000</v>
      </c>
      <c r="E18950" s="23">
        <v>45017</v>
      </c>
      <c r="F18950">
        <v>2.5</v>
      </c>
      <c r="G18950">
        <v>4</v>
      </c>
      <c r="I18950">
        <v>9</v>
      </c>
      <c r="J18950">
        <v>14</v>
      </c>
      <c r="L18950">
        <v>22</v>
      </c>
      <c r="N18950">
        <v>9</v>
      </c>
      <c r="P18950">
        <v>0</v>
      </c>
      <c r="Q18950">
        <v>0</v>
      </c>
      <c r="S18950">
        <v>0</v>
      </c>
    </row>
    <row r="18951" spans="1:19" x14ac:dyDescent="0.2">
      <c r="A18951" t="s">
        <v>38956</v>
      </c>
      <c r="B18951" t="s">
        <v>38957</v>
      </c>
      <c r="C18951" t="s">
        <v>318</v>
      </c>
      <c r="D18951" t="s">
        <v>1002</v>
      </c>
      <c r="E18951" s="23">
        <v>45017</v>
      </c>
      <c r="F18951">
        <v>2.5</v>
      </c>
      <c r="G18951">
        <v>4</v>
      </c>
      <c r="I18951">
        <v>9</v>
      </c>
      <c r="J18951">
        <v>14</v>
      </c>
      <c r="L18951">
        <v>22</v>
      </c>
      <c r="N18951">
        <v>9</v>
      </c>
      <c r="P18951">
        <v>0</v>
      </c>
      <c r="Q18951">
        <v>0</v>
      </c>
      <c r="S18951">
        <v>0</v>
      </c>
    </row>
    <row r="18952" spans="1:19" x14ac:dyDescent="0.2">
      <c r="A18952" t="s">
        <v>38958</v>
      </c>
      <c r="B18952" t="s">
        <v>38959</v>
      </c>
      <c r="C18952" t="s">
        <v>896</v>
      </c>
      <c r="D18952" t="s">
        <v>1000</v>
      </c>
      <c r="E18952" s="23">
        <v>45017</v>
      </c>
      <c r="F18952">
        <v>70</v>
      </c>
      <c r="G18952">
        <v>77.5</v>
      </c>
      <c r="I18952">
        <v>286</v>
      </c>
      <c r="J18952">
        <v>573</v>
      </c>
      <c r="L18952">
        <v>607</v>
      </c>
      <c r="N18952">
        <v>250</v>
      </c>
      <c r="O18952" t="s">
        <v>904</v>
      </c>
      <c r="P18952">
        <v>13</v>
      </c>
      <c r="Q18952">
        <v>30</v>
      </c>
      <c r="S18952">
        <v>36</v>
      </c>
    </row>
    <row r="18953" spans="1:19" x14ac:dyDescent="0.2">
      <c r="A18953" t="s">
        <v>38960</v>
      </c>
      <c r="B18953" t="s">
        <v>38961</v>
      </c>
      <c r="C18953" t="s">
        <v>899</v>
      </c>
      <c r="D18953" t="s">
        <v>1001</v>
      </c>
      <c r="E18953" s="23">
        <v>45017</v>
      </c>
      <c r="F18953">
        <v>0</v>
      </c>
      <c r="G18953">
        <v>0</v>
      </c>
      <c r="I18953">
        <v>0</v>
      </c>
      <c r="J18953">
        <v>0</v>
      </c>
      <c r="L18953">
        <v>0</v>
      </c>
      <c r="N18953">
        <v>0</v>
      </c>
      <c r="O18953" t="s">
        <v>904</v>
      </c>
      <c r="P18953">
        <v>0</v>
      </c>
      <c r="Q18953">
        <v>0</v>
      </c>
      <c r="S18953">
        <v>0</v>
      </c>
    </row>
    <row r="18954" spans="1:19" x14ac:dyDescent="0.2">
      <c r="A18954" t="s">
        <v>38962</v>
      </c>
      <c r="B18954" t="s">
        <v>38963</v>
      </c>
      <c r="C18954" t="s">
        <v>1237</v>
      </c>
      <c r="D18954" t="s">
        <v>1000</v>
      </c>
      <c r="E18954" s="23">
        <v>45017</v>
      </c>
      <c r="F18954">
        <v>19.5</v>
      </c>
      <c r="G18954">
        <v>24</v>
      </c>
      <c r="H18954">
        <v>201</v>
      </c>
      <c r="I18954">
        <v>44</v>
      </c>
      <c r="J18954">
        <v>105</v>
      </c>
      <c r="L18954">
        <v>130</v>
      </c>
      <c r="N18954">
        <v>41</v>
      </c>
      <c r="P18954">
        <v>1</v>
      </c>
      <c r="Q18954">
        <v>3</v>
      </c>
      <c r="S18954">
        <v>3</v>
      </c>
    </row>
    <row r="18955" spans="1:19" x14ac:dyDescent="0.2">
      <c r="A18955" t="s">
        <v>38964</v>
      </c>
      <c r="B18955" t="s">
        <v>38965</v>
      </c>
      <c r="C18955" t="s">
        <v>1237</v>
      </c>
      <c r="D18955" t="s">
        <v>1001</v>
      </c>
      <c r="E18955" s="23">
        <v>45017</v>
      </c>
      <c r="F18955">
        <v>0</v>
      </c>
      <c r="G18955">
        <v>0</v>
      </c>
      <c r="I18955">
        <v>0</v>
      </c>
      <c r="J18955">
        <v>0</v>
      </c>
      <c r="L18955">
        <v>0</v>
      </c>
      <c r="N18955">
        <v>0</v>
      </c>
      <c r="P18955">
        <v>0</v>
      </c>
      <c r="Q18955">
        <v>0</v>
      </c>
      <c r="S18955">
        <v>0</v>
      </c>
    </row>
    <row r="18956" spans="1:19" x14ac:dyDescent="0.2">
      <c r="A18956" t="s">
        <v>38966</v>
      </c>
      <c r="B18956" t="s">
        <v>38967</v>
      </c>
      <c r="C18956" t="s">
        <v>1237</v>
      </c>
      <c r="D18956" t="s">
        <v>1002</v>
      </c>
      <c r="E18956" s="23">
        <v>45017</v>
      </c>
      <c r="F18956">
        <v>19.5</v>
      </c>
      <c r="G18956">
        <v>24</v>
      </c>
      <c r="I18956">
        <v>44</v>
      </c>
      <c r="J18956">
        <v>105</v>
      </c>
      <c r="L18956">
        <v>130</v>
      </c>
      <c r="N18956">
        <v>41</v>
      </c>
      <c r="P18956">
        <v>1</v>
      </c>
      <c r="Q18956">
        <v>3</v>
      </c>
      <c r="S18956">
        <v>3</v>
      </c>
    </row>
    <row r="18957" spans="1:19" x14ac:dyDescent="0.2">
      <c r="A18957" t="s">
        <v>38968</v>
      </c>
      <c r="B18957" t="s">
        <v>38969</v>
      </c>
      <c r="C18957" t="s">
        <v>235</v>
      </c>
      <c r="D18957" t="s">
        <v>1002</v>
      </c>
      <c r="E18957" s="23">
        <v>45017</v>
      </c>
      <c r="F18957">
        <v>70</v>
      </c>
      <c r="G18957">
        <v>77.5</v>
      </c>
      <c r="I18957">
        <v>286</v>
      </c>
      <c r="J18957">
        <v>573</v>
      </c>
      <c r="L18957">
        <v>607</v>
      </c>
      <c r="N18957">
        <v>250</v>
      </c>
      <c r="P18957">
        <v>13</v>
      </c>
      <c r="Q18957">
        <v>30</v>
      </c>
      <c r="S18957">
        <v>36</v>
      </c>
    </row>
    <row r="18958" spans="1:19" x14ac:dyDescent="0.2">
      <c r="A18958" t="s">
        <v>39183</v>
      </c>
      <c r="B18958" t="s">
        <v>38970</v>
      </c>
      <c r="C18958" t="s">
        <v>35967</v>
      </c>
      <c r="D18958" t="s">
        <v>1000</v>
      </c>
      <c r="E18958" s="23">
        <v>45047</v>
      </c>
      <c r="F18958">
        <v>0.5</v>
      </c>
      <c r="G18958">
        <v>0.5</v>
      </c>
      <c r="I18958">
        <v>0</v>
      </c>
      <c r="J18958">
        <v>2</v>
      </c>
      <c r="L18958">
        <v>2</v>
      </c>
      <c r="N18958">
        <v>0</v>
      </c>
      <c r="P18958">
        <v>0</v>
      </c>
      <c r="Q18958">
        <v>0</v>
      </c>
      <c r="S18958">
        <v>0</v>
      </c>
    </row>
    <row r="18959" spans="1:19" x14ac:dyDescent="0.2">
      <c r="A18959" t="s">
        <v>39184</v>
      </c>
      <c r="B18959" t="s">
        <v>38971</v>
      </c>
      <c r="C18959" t="s">
        <v>35970</v>
      </c>
      <c r="D18959" t="s">
        <v>1000</v>
      </c>
      <c r="E18959" s="23">
        <v>45047</v>
      </c>
      <c r="F18959">
        <v>1.5</v>
      </c>
      <c r="G18959">
        <v>1.5</v>
      </c>
      <c r="I18959">
        <v>0</v>
      </c>
      <c r="J18959">
        <v>6</v>
      </c>
      <c r="L18959">
        <v>6</v>
      </c>
      <c r="N18959">
        <v>0</v>
      </c>
      <c r="P18959">
        <v>0</v>
      </c>
      <c r="Q18959">
        <v>0</v>
      </c>
      <c r="S18959">
        <v>0</v>
      </c>
    </row>
    <row r="18960" spans="1:19" x14ac:dyDescent="0.2">
      <c r="A18960" t="s">
        <v>39185</v>
      </c>
      <c r="B18960" t="s">
        <v>38972</v>
      </c>
      <c r="C18960" t="s">
        <v>35973</v>
      </c>
      <c r="D18960" t="s">
        <v>1000</v>
      </c>
      <c r="E18960" s="23">
        <v>45047</v>
      </c>
      <c r="F18960">
        <v>1</v>
      </c>
      <c r="G18960">
        <v>1</v>
      </c>
      <c r="I18960">
        <v>2</v>
      </c>
      <c r="J18960">
        <v>4</v>
      </c>
      <c r="L18960">
        <v>4</v>
      </c>
      <c r="N18960">
        <v>0</v>
      </c>
      <c r="P18960">
        <v>1</v>
      </c>
      <c r="Q18960">
        <v>1</v>
      </c>
      <c r="S18960">
        <v>2</v>
      </c>
    </row>
    <row r="18961" spans="1:19" x14ac:dyDescent="0.2">
      <c r="A18961" t="s">
        <v>39186</v>
      </c>
      <c r="B18961" t="s">
        <v>38973</v>
      </c>
      <c r="C18961" t="s">
        <v>35976</v>
      </c>
      <c r="D18961" t="s">
        <v>1000</v>
      </c>
      <c r="E18961" s="23">
        <v>45047</v>
      </c>
      <c r="F18961">
        <v>0.5</v>
      </c>
      <c r="G18961">
        <v>0.5</v>
      </c>
      <c r="I18961">
        <v>0</v>
      </c>
      <c r="J18961">
        <v>2</v>
      </c>
      <c r="L18961">
        <v>2</v>
      </c>
      <c r="N18961">
        <v>0</v>
      </c>
      <c r="P18961">
        <v>0</v>
      </c>
      <c r="Q18961">
        <v>0</v>
      </c>
      <c r="S18961">
        <v>0</v>
      </c>
    </row>
    <row r="18962" spans="1:19" x14ac:dyDescent="0.2">
      <c r="A18962" t="s">
        <v>39187</v>
      </c>
      <c r="B18962" t="s">
        <v>38974</v>
      </c>
      <c r="C18962" t="s">
        <v>35979</v>
      </c>
      <c r="D18962" t="s">
        <v>1000</v>
      </c>
      <c r="E18962" s="23">
        <v>45047</v>
      </c>
      <c r="F18962">
        <v>0.5</v>
      </c>
      <c r="G18962">
        <v>0.5</v>
      </c>
      <c r="I18962">
        <v>0</v>
      </c>
      <c r="J18962">
        <v>2</v>
      </c>
      <c r="L18962">
        <v>2</v>
      </c>
      <c r="N18962">
        <v>0</v>
      </c>
      <c r="P18962">
        <v>0</v>
      </c>
      <c r="Q18962">
        <v>0</v>
      </c>
      <c r="S18962">
        <v>0</v>
      </c>
    </row>
    <row r="18963" spans="1:19" x14ac:dyDescent="0.2">
      <c r="A18963" t="s">
        <v>39188</v>
      </c>
      <c r="B18963" t="s">
        <v>38975</v>
      </c>
      <c r="C18963" t="s">
        <v>228</v>
      </c>
      <c r="D18963" t="s">
        <v>1000</v>
      </c>
      <c r="E18963" s="23">
        <v>45047</v>
      </c>
      <c r="F18963">
        <v>0</v>
      </c>
      <c r="G18963">
        <v>0</v>
      </c>
      <c r="I18963">
        <v>0</v>
      </c>
      <c r="J18963">
        <v>0</v>
      </c>
      <c r="L18963">
        <v>0</v>
      </c>
      <c r="N18963">
        <v>0</v>
      </c>
      <c r="P18963">
        <v>0</v>
      </c>
      <c r="Q18963">
        <v>0</v>
      </c>
      <c r="S18963">
        <v>0</v>
      </c>
    </row>
    <row r="18964" spans="1:19" x14ac:dyDescent="0.2">
      <c r="A18964" t="s">
        <v>39189</v>
      </c>
      <c r="B18964" t="s">
        <v>38976</v>
      </c>
      <c r="C18964" t="s">
        <v>211</v>
      </c>
      <c r="D18964" t="s">
        <v>1000</v>
      </c>
      <c r="E18964" s="23">
        <v>45047</v>
      </c>
      <c r="F18964">
        <v>0</v>
      </c>
      <c r="G18964">
        <v>0</v>
      </c>
      <c r="I18964">
        <v>0</v>
      </c>
      <c r="J18964">
        <v>0</v>
      </c>
      <c r="L18964">
        <v>0</v>
      </c>
      <c r="N18964">
        <v>0</v>
      </c>
      <c r="P18964">
        <v>0</v>
      </c>
      <c r="Q18964">
        <v>0</v>
      </c>
      <c r="S18964">
        <v>0</v>
      </c>
    </row>
    <row r="18965" spans="1:19" x14ac:dyDescent="0.2">
      <c r="A18965" t="s">
        <v>39190</v>
      </c>
      <c r="B18965" t="s">
        <v>38977</v>
      </c>
      <c r="C18965" t="s">
        <v>213</v>
      </c>
      <c r="D18965" t="s">
        <v>1000</v>
      </c>
      <c r="E18965" s="23">
        <v>45047</v>
      </c>
      <c r="F18965">
        <v>0</v>
      </c>
      <c r="G18965">
        <v>0</v>
      </c>
      <c r="I18965">
        <v>0</v>
      </c>
      <c r="J18965">
        <v>0</v>
      </c>
      <c r="L18965">
        <v>0</v>
      </c>
      <c r="N18965">
        <v>0</v>
      </c>
      <c r="P18965">
        <v>0</v>
      </c>
      <c r="Q18965">
        <v>0</v>
      </c>
      <c r="S18965">
        <v>0</v>
      </c>
    </row>
    <row r="18966" spans="1:19" x14ac:dyDescent="0.2">
      <c r="A18966" t="s">
        <v>39191</v>
      </c>
      <c r="B18966" t="s">
        <v>38978</v>
      </c>
      <c r="C18966" t="s">
        <v>229</v>
      </c>
      <c r="D18966" t="s">
        <v>1000</v>
      </c>
      <c r="E18966" s="23">
        <v>45047</v>
      </c>
      <c r="F18966">
        <v>0</v>
      </c>
      <c r="G18966">
        <v>0</v>
      </c>
      <c r="I18966">
        <v>0</v>
      </c>
      <c r="J18966">
        <v>0</v>
      </c>
      <c r="L18966">
        <v>0</v>
      </c>
      <c r="N18966">
        <v>0</v>
      </c>
      <c r="P18966">
        <v>0</v>
      </c>
      <c r="Q18966">
        <v>0</v>
      </c>
      <c r="S18966">
        <v>0</v>
      </c>
    </row>
    <row r="18967" spans="1:19" x14ac:dyDescent="0.2">
      <c r="A18967" t="s">
        <v>39192</v>
      </c>
      <c r="B18967" t="s">
        <v>38979</v>
      </c>
      <c r="C18967" t="s">
        <v>1051</v>
      </c>
      <c r="D18967" t="s">
        <v>1000</v>
      </c>
      <c r="E18967" s="23">
        <v>45047</v>
      </c>
      <c r="F18967">
        <v>0</v>
      </c>
      <c r="G18967">
        <v>0</v>
      </c>
      <c r="I18967">
        <v>0</v>
      </c>
      <c r="J18967">
        <v>0</v>
      </c>
      <c r="L18967">
        <v>0</v>
      </c>
      <c r="N18967">
        <v>0</v>
      </c>
      <c r="P18967">
        <v>0</v>
      </c>
      <c r="Q18967">
        <v>0</v>
      </c>
      <c r="S18967">
        <v>0</v>
      </c>
    </row>
    <row r="18968" spans="1:19" x14ac:dyDescent="0.2">
      <c r="A18968" t="s">
        <v>39193</v>
      </c>
      <c r="B18968" t="s">
        <v>38980</v>
      </c>
      <c r="C18968" t="s">
        <v>1048</v>
      </c>
      <c r="D18968" t="s">
        <v>1000</v>
      </c>
      <c r="E18968" s="23">
        <v>45047</v>
      </c>
      <c r="F18968">
        <v>0</v>
      </c>
      <c r="G18968">
        <v>0</v>
      </c>
      <c r="I18968">
        <v>0</v>
      </c>
      <c r="J18968">
        <v>0</v>
      </c>
      <c r="L18968">
        <v>0</v>
      </c>
      <c r="N18968">
        <v>0</v>
      </c>
      <c r="P18968">
        <v>0</v>
      </c>
      <c r="Q18968">
        <v>0</v>
      </c>
      <c r="S18968">
        <v>0</v>
      </c>
    </row>
    <row r="18969" spans="1:19" x14ac:dyDescent="0.2">
      <c r="A18969" t="s">
        <v>39194</v>
      </c>
      <c r="B18969" t="s">
        <v>38981</v>
      </c>
      <c r="C18969" t="s">
        <v>1047</v>
      </c>
      <c r="D18969" t="s">
        <v>1000</v>
      </c>
      <c r="E18969" s="23">
        <v>45047</v>
      </c>
      <c r="F18969">
        <v>2.5</v>
      </c>
      <c r="G18969">
        <v>3</v>
      </c>
      <c r="I18969">
        <v>7</v>
      </c>
      <c r="J18969">
        <v>12</v>
      </c>
      <c r="L18969">
        <v>15</v>
      </c>
      <c r="N18969">
        <v>7</v>
      </c>
      <c r="P18969">
        <v>1</v>
      </c>
      <c r="Q18969">
        <v>1</v>
      </c>
      <c r="S18969">
        <v>0</v>
      </c>
    </row>
    <row r="18970" spans="1:19" x14ac:dyDescent="0.2">
      <c r="A18970" t="s">
        <v>39195</v>
      </c>
      <c r="B18970" t="s">
        <v>38982</v>
      </c>
      <c r="C18970" t="s">
        <v>1050</v>
      </c>
      <c r="D18970" t="s">
        <v>1001</v>
      </c>
      <c r="E18970" s="23">
        <v>45047</v>
      </c>
      <c r="F18970">
        <v>0</v>
      </c>
      <c r="G18970">
        <v>0</v>
      </c>
      <c r="I18970">
        <v>0</v>
      </c>
      <c r="J18970">
        <v>0</v>
      </c>
      <c r="L18970">
        <v>0</v>
      </c>
      <c r="N18970">
        <v>0</v>
      </c>
      <c r="P18970">
        <v>0</v>
      </c>
      <c r="Q18970">
        <v>0</v>
      </c>
      <c r="S18970">
        <v>0</v>
      </c>
    </row>
    <row r="18971" spans="1:19" x14ac:dyDescent="0.2">
      <c r="A18971" t="s">
        <v>39196</v>
      </c>
      <c r="B18971" t="s">
        <v>38983</v>
      </c>
      <c r="C18971" t="s">
        <v>1050</v>
      </c>
      <c r="D18971" t="s">
        <v>1000</v>
      </c>
      <c r="E18971" s="23">
        <v>45047</v>
      </c>
      <c r="F18971">
        <v>0</v>
      </c>
      <c r="G18971">
        <v>0</v>
      </c>
      <c r="I18971">
        <v>0</v>
      </c>
      <c r="J18971">
        <v>0</v>
      </c>
      <c r="L18971">
        <v>0</v>
      </c>
      <c r="N18971">
        <v>0</v>
      </c>
      <c r="P18971">
        <v>0</v>
      </c>
      <c r="Q18971">
        <v>0</v>
      </c>
      <c r="S18971">
        <v>0</v>
      </c>
    </row>
    <row r="18972" spans="1:19" x14ac:dyDescent="0.2">
      <c r="A18972" t="s">
        <v>39197</v>
      </c>
      <c r="B18972" t="s">
        <v>38984</v>
      </c>
      <c r="C18972" t="s">
        <v>1049</v>
      </c>
      <c r="D18972" t="s">
        <v>1001</v>
      </c>
      <c r="E18972" s="23">
        <v>45047</v>
      </c>
      <c r="F18972">
        <v>0</v>
      </c>
      <c r="G18972">
        <v>0</v>
      </c>
      <c r="I18972">
        <v>0</v>
      </c>
      <c r="J18972">
        <v>0</v>
      </c>
      <c r="L18972">
        <v>0</v>
      </c>
      <c r="N18972">
        <v>0</v>
      </c>
      <c r="P18972">
        <v>0</v>
      </c>
      <c r="Q18972">
        <v>0</v>
      </c>
      <c r="S18972">
        <v>0</v>
      </c>
    </row>
    <row r="18973" spans="1:19" x14ac:dyDescent="0.2">
      <c r="A18973" t="s">
        <v>39198</v>
      </c>
      <c r="B18973" t="s">
        <v>38985</v>
      </c>
      <c r="C18973" t="s">
        <v>1048</v>
      </c>
      <c r="D18973" t="s">
        <v>1001</v>
      </c>
      <c r="E18973" s="23">
        <v>45047</v>
      </c>
      <c r="F18973">
        <v>0</v>
      </c>
      <c r="G18973">
        <v>0</v>
      </c>
      <c r="I18973">
        <v>0</v>
      </c>
      <c r="J18973">
        <v>0</v>
      </c>
      <c r="L18973">
        <v>0</v>
      </c>
      <c r="N18973">
        <v>0</v>
      </c>
      <c r="P18973">
        <v>0</v>
      </c>
      <c r="Q18973">
        <v>0</v>
      </c>
      <c r="S18973">
        <v>0</v>
      </c>
    </row>
    <row r="18974" spans="1:19" x14ac:dyDescent="0.2">
      <c r="A18974" t="s">
        <v>39193</v>
      </c>
      <c r="B18974" t="s">
        <v>38980</v>
      </c>
      <c r="C18974" t="s">
        <v>1048</v>
      </c>
      <c r="D18974" t="s">
        <v>1000</v>
      </c>
      <c r="E18974" s="23">
        <v>45047</v>
      </c>
      <c r="F18974">
        <v>1</v>
      </c>
      <c r="G18974">
        <v>1</v>
      </c>
      <c r="I18974">
        <v>1</v>
      </c>
      <c r="J18974">
        <v>6</v>
      </c>
      <c r="L18974">
        <v>6</v>
      </c>
      <c r="N18974">
        <v>1</v>
      </c>
      <c r="P18974">
        <v>0</v>
      </c>
      <c r="Q18974">
        <v>1</v>
      </c>
      <c r="S18974">
        <v>0</v>
      </c>
    </row>
    <row r="18975" spans="1:19" x14ac:dyDescent="0.2">
      <c r="A18975" t="s">
        <v>39199</v>
      </c>
      <c r="B18975" t="s">
        <v>38986</v>
      </c>
      <c r="C18975" t="s">
        <v>1047</v>
      </c>
      <c r="D18975" t="s">
        <v>1001</v>
      </c>
      <c r="E18975" s="23">
        <v>45047</v>
      </c>
      <c r="F18975">
        <v>0</v>
      </c>
      <c r="G18975">
        <v>0</v>
      </c>
      <c r="I18975">
        <v>0</v>
      </c>
      <c r="J18975">
        <v>0</v>
      </c>
      <c r="L18975">
        <v>0</v>
      </c>
      <c r="N18975">
        <v>0</v>
      </c>
      <c r="P18975">
        <v>0</v>
      </c>
      <c r="Q18975">
        <v>0</v>
      </c>
      <c r="S18975">
        <v>0</v>
      </c>
    </row>
    <row r="18976" spans="1:19" x14ac:dyDescent="0.2">
      <c r="A18976" t="s">
        <v>39200</v>
      </c>
      <c r="B18976" t="s">
        <v>38987</v>
      </c>
      <c r="C18976" t="s">
        <v>25343</v>
      </c>
      <c r="D18976" t="s">
        <v>1001</v>
      </c>
      <c r="E18976" s="23">
        <v>45047</v>
      </c>
      <c r="F18976">
        <v>0</v>
      </c>
      <c r="G18976">
        <v>0</v>
      </c>
      <c r="I18976">
        <v>0</v>
      </c>
      <c r="J18976">
        <v>0</v>
      </c>
      <c r="L18976">
        <v>0</v>
      </c>
      <c r="N18976">
        <v>0</v>
      </c>
      <c r="P18976">
        <v>0</v>
      </c>
      <c r="Q18976">
        <v>0</v>
      </c>
      <c r="S18976">
        <v>0</v>
      </c>
    </row>
    <row r="18977" spans="1:19" x14ac:dyDescent="0.2">
      <c r="A18977" t="s">
        <v>39201</v>
      </c>
      <c r="B18977" t="s">
        <v>38988</v>
      </c>
      <c r="C18977" t="s">
        <v>25343</v>
      </c>
      <c r="D18977" t="s">
        <v>1000</v>
      </c>
      <c r="E18977" s="23">
        <v>45047</v>
      </c>
      <c r="F18977">
        <v>0</v>
      </c>
      <c r="G18977">
        <v>0</v>
      </c>
      <c r="I18977">
        <v>0</v>
      </c>
      <c r="J18977">
        <v>0</v>
      </c>
      <c r="L18977">
        <v>0</v>
      </c>
      <c r="N18977">
        <v>0</v>
      </c>
      <c r="P18977">
        <v>0</v>
      </c>
      <c r="Q18977">
        <v>0</v>
      </c>
      <c r="S18977">
        <v>0</v>
      </c>
    </row>
    <row r="18978" spans="1:19" x14ac:dyDescent="0.2">
      <c r="A18978" t="s">
        <v>39202</v>
      </c>
      <c r="B18978" t="s">
        <v>38989</v>
      </c>
      <c r="C18978" t="s">
        <v>25698</v>
      </c>
      <c r="D18978" t="s">
        <v>1000</v>
      </c>
      <c r="E18978" s="23">
        <v>45047</v>
      </c>
      <c r="F18978">
        <v>2</v>
      </c>
      <c r="G18978">
        <v>2</v>
      </c>
      <c r="I18978">
        <v>6</v>
      </c>
      <c r="J18978">
        <v>11</v>
      </c>
      <c r="L18978">
        <v>11</v>
      </c>
      <c r="N18978">
        <v>4</v>
      </c>
      <c r="P18978">
        <v>1</v>
      </c>
      <c r="Q18978">
        <v>1</v>
      </c>
      <c r="S18978">
        <v>2</v>
      </c>
    </row>
    <row r="18979" spans="1:19" x14ac:dyDescent="0.2">
      <c r="A18979" t="s">
        <v>39203</v>
      </c>
      <c r="B18979" t="s">
        <v>38990</v>
      </c>
      <c r="C18979" t="s">
        <v>959</v>
      </c>
      <c r="D18979" t="s">
        <v>1000</v>
      </c>
      <c r="E18979" s="23">
        <v>45047</v>
      </c>
      <c r="F18979">
        <v>0</v>
      </c>
      <c r="G18979">
        <v>0</v>
      </c>
      <c r="I18979">
        <v>0</v>
      </c>
      <c r="J18979">
        <v>0</v>
      </c>
      <c r="L18979">
        <v>0</v>
      </c>
      <c r="N18979">
        <v>0</v>
      </c>
      <c r="P18979">
        <v>0</v>
      </c>
      <c r="Q18979">
        <v>0</v>
      </c>
      <c r="S18979">
        <v>0</v>
      </c>
    </row>
    <row r="18980" spans="1:19" x14ac:dyDescent="0.2">
      <c r="A18980" t="s">
        <v>39204</v>
      </c>
      <c r="B18980" t="s">
        <v>38991</v>
      </c>
      <c r="C18980" t="s">
        <v>205</v>
      </c>
      <c r="D18980" t="s">
        <v>1000</v>
      </c>
      <c r="E18980" s="23">
        <v>45047</v>
      </c>
      <c r="F18980">
        <v>0</v>
      </c>
      <c r="G18980">
        <v>0</v>
      </c>
      <c r="I18980">
        <v>0</v>
      </c>
      <c r="J18980">
        <v>0</v>
      </c>
      <c r="L18980">
        <v>0</v>
      </c>
      <c r="N18980">
        <v>0</v>
      </c>
      <c r="P18980">
        <v>0</v>
      </c>
      <c r="Q18980">
        <v>0</v>
      </c>
      <c r="S18980">
        <v>0</v>
      </c>
    </row>
    <row r="18981" spans="1:19" x14ac:dyDescent="0.2">
      <c r="A18981" t="s">
        <v>39205</v>
      </c>
      <c r="B18981" t="s">
        <v>38992</v>
      </c>
      <c r="C18981" t="s">
        <v>384</v>
      </c>
      <c r="D18981" t="s">
        <v>1000</v>
      </c>
      <c r="E18981" s="23">
        <v>45047</v>
      </c>
      <c r="F18981">
        <v>0</v>
      </c>
      <c r="G18981">
        <v>0</v>
      </c>
      <c r="I18981">
        <v>0</v>
      </c>
      <c r="J18981">
        <v>0</v>
      </c>
      <c r="L18981">
        <v>0</v>
      </c>
      <c r="N18981">
        <v>0</v>
      </c>
      <c r="P18981">
        <v>0</v>
      </c>
      <c r="Q18981">
        <v>0</v>
      </c>
      <c r="S18981">
        <v>0</v>
      </c>
    </row>
    <row r="18982" spans="1:19" x14ac:dyDescent="0.2">
      <c r="A18982" t="s">
        <v>39206</v>
      </c>
      <c r="B18982" t="s">
        <v>38993</v>
      </c>
      <c r="C18982" t="s">
        <v>210</v>
      </c>
      <c r="D18982" t="s">
        <v>1000</v>
      </c>
      <c r="E18982" s="23">
        <v>45047</v>
      </c>
      <c r="F18982">
        <v>0</v>
      </c>
      <c r="G18982">
        <v>0</v>
      </c>
      <c r="I18982">
        <v>0</v>
      </c>
      <c r="J18982">
        <v>0</v>
      </c>
      <c r="L18982">
        <v>0</v>
      </c>
      <c r="N18982">
        <v>0</v>
      </c>
      <c r="P18982">
        <v>0</v>
      </c>
      <c r="Q18982">
        <v>0</v>
      </c>
      <c r="S18982">
        <v>0</v>
      </c>
    </row>
    <row r="18983" spans="1:19" x14ac:dyDescent="0.2">
      <c r="A18983" t="s">
        <v>39207</v>
      </c>
      <c r="B18983" t="s">
        <v>38994</v>
      </c>
      <c r="C18983" t="s">
        <v>215</v>
      </c>
      <c r="D18983" t="s">
        <v>1000</v>
      </c>
      <c r="E18983" s="23">
        <v>45047</v>
      </c>
      <c r="F18983">
        <v>5</v>
      </c>
      <c r="G18983">
        <v>5</v>
      </c>
      <c r="I18983">
        <v>15</v>
      </c>
      <c r="J18983">
        <v>27</v>
      </c>
      <c r="L18983">
        <v>27</v>
      </c>
      <c r="N18983">
        <v>13</v>
      </c>
      <c r="P18983">
        <v>5</v>
      </c>
      <c r="Q18983">
        <v>7</v>
      </c>
      <c r="S18983">
        <v>2</v>
      </c>
    </row>
    <row r="18984" spans="1:19" x14ac:dyDescent="0.2">
      <c r="A18984" t="s">
        <v>39208</v>
      </c>
      <c r="B18984" t="s">
        <v>38995</v>
      </c>
      <c r="C18984" t="s">
        <v>960</v>
      </c>
      <c r="D18984" t="s">
        <v>1000</v>
      </c>
      <c r="E18984" s="23">
        <v>45047</v>
      </c>
      <c r="F18984">
        <v>0</v>
      </c>
      <c r="G18984">
        <v>0</v>
      </c>
      <c r="I18984">
        <v>0</v>
      </c>
      <c r="J18984">
        <v>0</v>
      </c>
      <c r="L18984">
        <v>0</v>
      </c>
      <c r="N18984">
        <v>0</v>
      </c>
      <c r="P18984">
        <v>0</v>
      </c>
      <c r="Q18984">
        <v>0</v>
      </c>
      <c r="S18984">
        <v>0</v>
      </c>
    </row>
    <row r="18985" spans="1:19" x14ac:dyDescent="0.2">
      <c r="A18985" t="s">
        <v>39209</v>
      </c>
      <c r="B18985" t="s">
        <v>38996</v>
      </c>
      <c r="C18985" t="s">
        <v>961</v>
      </c>
      <c r="D18985" t="s">
        <v>1000</v>
      </c>
      <c r="E18985" s="23">
        <v>45047</v>
      </c>
      <c r="F18985">
        <v>2</v>
      </c>
      <c r="G18985">
        <v>4</v>
      </c>
      <c r="I18985">
        <v>9</v>
      </c>
      <c r="J18985">
        <v>10</v>
      </c>
      <c r="L18985">
        <v>20</v>
      </c>
      <c r="N18985">
        <v>8</v>
      </c>
      <c r="P18985">
        <v>1</v>
      </c>
      <c r="Q18985">
        <v>1</v>
      </c>
      <c r="S18985">
        <v>1</v>
      </c>
    </row>
    <row r="18986" spans="1:19" x14ac:dyDescent="0.2">
      <c r="A18986" t="s">
        <v>39210</v>
      </c>
      <c r="B18986" t="s">
        <v>38997</v>
      </c>
      <c r="C18986" t="s">
        <v>221</v>
      </c>
      <c r="D18986" t="s">
        <v>1000</v>
      </c>
      <c r="E18986" s="23">
        <v>45047</v>
      </c>
      <c r="F18986">
        <v>0</v>
      </c>
      <c r="G18986">
        <v>0</v>
      </c>
      <c r="I18986">
        <v>0</v>
      </c>
      <c r="J18986">
        <v>0</v>
      </c>
      <c r="L18986">
        <v>0</v>
      </c>
      <c r="N18986">
        <v>0</v>
      </c>
      <c r="P18986">
        <v>0</v>
      </c>
      <c r="Q18986">
        <v>0</v>
      </c>
      <c r="S18986">
        <v>0</v>
      </c>
    </row>
    <row r="18987" spans="1:19" x14ac:dyDescent="0.2">
      <c r="A18987" t="s">
        <v>39211</v>
      </c>
      <c r="B18987" t="s">
        <v>38998</v>
      </c>
      <c r="C18987" t="s">
        <v>222</v>
      </c>
      <c r="D18987" t="s">
        <v>1000</v>
      </c>
      <c r="E18987" s="23">
        <v>45047</v>
      </c>
      <c r="F18987">
        <v>0</v>
      </c>
      <c r="G18987">
        <v>0</v>
      </c>
      <c r="I18987">
        <v>0</v>
      </c>
      <c r="J18987">
        <v>0</v>
      </c>
      <c r="L18987">
        <v>0</v>
      </c>
      <c r="N18987">
        <v>0</v>
      </c>
      <c r="P18987">
        <v>0</v>
      </c>
      <c r="Q18987">
        <v>0</v>
      </c>
      <c r="S18987">
        <v>0</v>
      </c>
    </row>
    <row r="18988" spans="1:19" x14ac:dyDescent="0.2">
      <c r="A18988" t="s">
        <v>39212</v>
      </c>
      <c r="B18988" t="s">
        <v>38999</v>
      </c>
      <c r="C18988" t="s">
        <v>1052</v>
      </c>
      <c r="D18988" t="s">
        <v>1000</v>
      </c>
      <c r="E18988" s="23">
        <v>45047</v>
      </c>
      <c r="F18988">
        <v>2</v>
      </c>
      <c r="G18988">
        <v>2</v>
      </c>
      <c r="I18988">
        <v>2</v>
      </c>
      <c r="J18988">
        <v>11</v>
      </c>
      <c r="L18988">
        <v>11</v>
      </c>
      <c r="N18988">
        <v>2</v>
      </c>
      <c r="P18988">
        <v>0</v>
      </c>
      <c r="Q18988">
        <v>0</v>
      </c>
      <c r="S18988">
        <v>0</v>
      </c>
    </row>
    <row r="18989" spans="1:19" x14ac:dyDescent="0.2">
      <c r="A18989" t="s">
        <v>39213</v>
      </c>
      <c r="B18989" t="s">
        <v>39000</v>
      </c>
      <c r="C18989" t="s">
        <v>1053</v>
      </c>
      <c r="D18989" t="s">
        <v>1000</v>
      </c>
      <c r="E18989" s="23">
        <v>45047</v>
      </c>
      <c r="F18989">
        <v>1.5</v>
      </c>
      <c r="G18989">
        <v>1.5</v>
      </c>
      <c r="I18989">
        <v>1</v>
      </c>
      <c r="J18989">
        <v>7</v>
      </c>
      <c r="L18989">
        <v>7</v>
      </c>
      <c r="N18989">
        <v>1</v>
      </c>
      <c r="P18989">
        <v>1</v>
      </c>
      <c r="Q18989">
        <v>1</v>
      </c>
      <c r="S18989">
        <v>0</v>
      </c>
    </row>
    <row r="18990" spans="1:19" x14ac:dyDescent="0.2">
      <c r="A18990" t="s">
        <v>39214</v>
      </c>
      <c r="B18990" t="s">
        <v>39001</v>
      </c>
      <c r="C18990" t="s">
        <v>1052</v>
      </c>
      <c r="D18990" t="s">
        <v>1001</v>
      </c>
      <c r="E18990" s="23">
        <v>45047</v>
      </c>
      <c r="F18990">
        <v>0</v>
      </c>
      <c r="G18990">
        <v>0</v>
      </c>
      <c r="I18990">
        <v>0</v>
      </c>
      <c r="J18990">
        <v>0</v>
      </c>
      <c r="L18990">
        <v>0</v>
      </c>
      <c r="N18990">
        <v>0</v>
      </c>
      <c r="P18990">
        <v>0</v>
      </c>
      <c r="Q18990">
        <v>0</v>
      </c>
      <c r="S18990">
        <v>0</v>
      </c>
    </row>
    <row r="18991" spans="1:19" x14ac:dyDescent="0.2">
      <c r="A18991" t="s">
        <v>39215</v>
      </c>
      <c r="B18991" t="s">
        <v>39002</v>
      </c>
      <c r="C18991" t="s">
        <v>1053</v>
      </c>
      <c r="D18991" t="s">
        <v>1001</v>
      </c>
      <c r="E18991" s="23">
        <v>45047</v>
      </c>
      <c r="F18991">
        <v>0</v>
      </c>
      <c r="G18991">
        <v>0</v>
      </c>
      <c r="I18991">
        <v>0</v>
      </c>
      <c r="J18991">
        <v>0</v>
      </c>
      <c r="L18991">
        <v>0</v>
      </c>
      <c r="N18991">
        <v>0</v>
      </c>
      <c r="P18991">
        <v>0</v>
      </c>
      <c r="Q18991">
        <v>0</v>
      </c>
      <c r="S18991">
        <v>0</v>
      </c>
    </row>
    <row r="18992" spans="1:19" x14ac:dyDescent="0.2">
      <c r="A18992" t="s">
        <v>39216</v>
      </c>
      <c r="B18992" t="s">
        <v>39003</v>
      </c>
      <c r="C18992" t="s">
        <v>1054</v>
      </c>
      <c r="D18992" t="s">
        <v>1001</v>
      </c>
      <c r="E18992" s="23">
        <v>45047</v>
      </c>
      <c r="F18992">
        <v>0</v>
      </c>
      <c r="G18992">
        <v>0</v>
      </c>
      <c r="I18992">
        <v>0</v>
      </c>
      <c r="J18992">
        <v>0</v>
      </c>
      <c r="L18992">
        <v>0</v>
      </c>
      <c r="N18992">
        <v>0</v>
      </c>
      <c r="P18992">
        <v>0</v>
      </c>
      <c r="Q18992">
        <v>0</v>
      </c>
      <c r="S18992">
        <v>0</v>
      </c>
    </row>
    <row r="18993" spans="1:19" x14ac:dyDescent="0.2">
      <c r="A18993" t="s">
        <v>39217</v>
      </c>
      <c r="B18993" t="s">
        <v>39004</v>
      </c>
      <c r="C18993" t="s">
        <v>1054</v>
      </c>
      <c r="D18993" t="s">
        <v>1000</v>
      </c>
      <c r="E18993" s="23">
        <v>45047</v>
      </c>
      <c r="F18993">
        <v>0</v>
      </c>
      <c r="G18993">
        <v>0</v>
      </c>
      <c r="I18993">
        <v>0</v>
      </c>
      <c r="J18993">
        <v>0</v>
      </c>
      <c r="L18993">
        <v>0</v>
      </c>
      <c r="N18993">
        <v>0</v>
      </c>
      <c r="P18993">
        <v>0</v>
      </c>
      <c r="Q18993">
        <v>0</v>
      </c>
      <c r="S18993">
        <v>0</v>
      </c>
    </row>
    <row r="18994" spans="1:19" x14ac:dyDescent="0.2">
      <c r="A18994" t="s">
        <v>39218</v>
      </c>
      <c r="B18994" t="s">
        <v>39005</v>
      </c>
      <c r="C18994" t="s">
        <v>25359</v>
      </c>
      <c r="D18994" t="s">
        <v>1001</v>
      </c>
      <c r="E18994" s="23">
        <v>45047</v>
      </c>
      <c r="F18994">
        <v>0</v>
      </c>
      <c r="G18994">
        <v>0</v>
      </c>
      <c r="I18994">
        <v>0</v>
      </c>
      <c r="J18994">
        <v>0</v>
      </c>
      <c r="L18994">
        <v>0</v>
      </c>
      <c r="N18994">
        <v>0</v>
      </c>
      <c r="P18994">
        <v>0</v>
      </c>
      <c r="Q18994">
        <v>0</v>
      </c>
      <c r="S18994">
        <v>0</v>
      </c>
    </row>
    <row r="18995" spans="1:19" x14ac:dyDescent="0.2">
      <c r="A18995" t="s">
        <v>39219</v>
      </c>
      <c r="B18995" t="s">
        <v>39006</v>
      </c>
      <c r="C18995" t="s">
        <v>25359</v>
      </c>
      <c r="D18995" t="s">
        <v>1000</v>
      </c>
      <c r="E18995" s="23">
        <v>45047</v>
      </c>
      <c r="F18995">
        <v>0</v>
      </c>
      <c r="G18995">
        <v>0</v>
      </c>
      <c r="I18995">
        <v>0</v>
      </c>
      <c r="J18995">
        <v>0</v>
      </c>
      <c r="L18995">
        <v>0</v>
      </c>
      <c r="N18995">
        <v>0</v>
      </c>
      <c r="P18995">
        <v>0</v>
      </c>
      <c r="Q18995">
        <v>0</v>
      </c>
      <c r="S18995">
        <v>0</v>
      </c>
    </row>
    <row r="18996" spans="1:19" x14ac:dyDescent="0.2">
      <c r="A18996" t="s">
        <v>39220</v>
      </c>
      <c r="B18996" t="s">
        <v>39007</v>
      </c>
      <c r="C18996" t="s">
        <v>36046</v>
      </c>
      <c r="D18996" t="s">
        <v>1000</v>
      </c>
      <c r="E18996" s="23">
        <v>45047</v>
      </c>
      <c r="F18996">
        <v>1.5</v>
      </c>
      <c r="G18996">
        <v>2</v>
      </c>
      <c r="I18996">
        <v>3</v>
      </c>
      <c r="J18996">
        <v>9</v>
      </c>
      <c r="L18996">
        <v>11</v>
      </c>
      <c r="N18996">
        <v>2</v>
      </c>
      <c r="P18996">
        <v>0</v>
      </c>
      <c r="Q18996">
        <v>0</v>
      </c>
      <c r="S18996">
        <v>1</v>
      </c>
    </row>
    <row r="18997" spans="1:19" x14ac:dyDescent="0.2">
      <c r="A18997" t="s">
        <v>39221</v>
      </c>
      <c r="B18997" t="s">
        <v>39008</v>
      </c>
      <c r="C18997" t="s">
        <v>36049</v>
      </c>
      <c r="D18997" t="s">
        <v>1000</v>
      </c>
      <c r="E18997" s="23">
        <v>45047</v>
      </c>
      <c r="F18997">
        <v>1.5</v>
      </c>
      <c r="G18997">
        <v>1.5</v>
      </c>
      <c r="I18997">
        <v>3</v>
      </c>
      <c r="J18997">
        <v>7</v>
      </c>
      <c r="L18997">
        <v>7</v>
      </c>
      <c r="N18997">
        <v>3</v>
      </c>
      <c r="P18997">
        <v>0</v>
      </c>
      <c r="Q18997">
        <v>1</v>
      </c>
      <c r="S18997">
        <v>0</v>
      </c>
    </row>
    <row r="18998" spans="1:19" x14ac:dyDescent="0.2">
      <c r="A18998" t="s">
        <v>39222</v>
      </c>
      <c r="B18998" t="s">
        <v>39009</v>
      </c>
      <c r="C18998" t="s">
        <v>200</v>
      </c>
      <c r="D18998" t="s">
        <v>1000</v>
      </c>
      <c r="E18998" s="23">
        <v>45047</v>
      </c>
      <c r="F18998">
        <v>0</v>
      </c>
      <c r="G18998">
        <v>0</v>
      </c>
      <c r="I18998">
        <v>0</v>
      </c>
      <c r="J18998">
        <v>0</v>
      </c>
      <c r="L18998">
        <v>0</v>
      </c>
      <c r="N18998">
        <v>0</v>
      </c>
      <c r="P18998">
        <v>0</v>
      </c>
      <c r="Q18998">
        <v>0</v>
      </c>
      <c r="S18998">
        <v>0</v>
      </c>
    </row>
    <row r="18999" spans="1:19" x14ac:dyDescent="0.2">
      <c r="A18999" t="s">
        <v>39223</v>
      </c>
      <c r="B18999" t="s">
        <v>39010</v>
      </c>
      <c r="C18999" t="s">
        <v>204</v>
      </c>
      <c r="D18999" t="s">
        <v>1000</v>
      </c>
      <c r="E18999" s="23">
        <v>45047</v>
      </c>
      <c r="F18999">
        <v>0</v>
      </c>
      <c r="G18999">
        <v>0</v>
      </c>
      <c r="I18999">
        <v>0</v>
      </c>
      <c r="J18999">
        <v>0</v>
      </c>
      <c r="L18999">
        <v>0</v>
      </c>
      <c r="N18999">
        <v>0</v>
      </c>
      <c r="P18999">
        <v>0</v>
      </c>
      <c r="Q18999">
        <v>0</v>
      </c>
      <c r="S18999">
        <v>0</v>
      </c>
    </row>
    <row r="19000" spans="1:19" x14ac:dyDescent="0.2">
      <c r="A19000" t="s">
        <v>39224</v>
      </c>
      <c r="B19000" t="s">
        <v>39011</v>
      </c>
      <c r="C19000" t="s">
        <v>385</v>
      </c>
      <c r="D19000" t="s">
        <v>1000</v>
      </c>
      <c r="E19000" s="23">
        <v>45047</v>
      </c>
      <c r="F19000">
        <v>0</v>
      </c>
      <c r="G19000">
        <v>0</v>
      </c>
      <c r="I19000">
        <v>0</v>
      </c>
      <c r="J19000">
        <v>0</v>
      </c>
      <c r="L19000">
        <v>0</v>
      </c>
      <c r="N19000">
        <v>0</v>
      </c>
      <c r="P19000">
        <v>0</v>
      </c>
      <c r="Q19000">
        <v>0</v>
      </c>
      <c r="S19000">
        <v>0</v>
      </c>
    </row>
    <row r="19001" spans="1:19" x14ac:dyDescent="0.2">
      <c r="A19001" t="s">
        <v>39225</v>
      </c>
      <c r="B19001" t="s">
        <v>39012</v>
      </c>
      <c r="C19001" t="s">
        <v>208</v>
      </c>
      <c r="D19001" t="s">
        <v>1000</v>
      </c>
      <c r="E19001" s="23">
        <v>45047</v>
      </c>
      <c r="F19001">
        <v>5</v>
      </c>
      <c r="G19001">
        <v>6</v>
      </c>
      <c r="I19001">
        <v>15</v>
      </c>
      <c r="J19001">
        <v>27</v>
      </c>
      <c r="L19001">
        <v>32</v>
      </c>
      <c r="N19001">
        <v>14</v>
      </c>
      <c r="P19001">
        <v>0</v>
      </c>
      <c r="Q19001">
        <v>0</v>
      </c>
      <c r="S19001">
        <v>1</v>
      </c>
    </row>
    <row r="19002" spans="1:19" x14ac:dyDescent="0.2">
      <c r="A19002" t="s">
        <v>39226</v>
      </c>
      <c r="B19002" t="s">
        <v>39013</v>
      </c>
      <c r="C19002" t="s">
        <v>900</v>
      </c>
      <c r="D19002" t="s">
        <v>1000</v>
      </c>
      <c r="E19002" s="23">
        <v>45047</v>
      </c>
      <c r="F19002">
        <v>2</v>
      </c>
      <c r="G19002">
        <v>2</v>
      </c>
      <c r="I19002">
        <v>7</v>
      </c>
      <c r="J19002">
        <v>12</v>
      </c>
      <c r="L19002">
        <v>12</v>
      </c>
      <c r="N19002">
        <v>5</v>
      </c>
      <c r="P19002">
        <v>0</v>
      </c>
      <c r="Q19002">
        <v>0</v>
      </c>
      <c r="S19002">
        <v>2</v>
      </c>
    </row>
    <row r="19003" spans="1:19" x14ac:dyDescent="0.2">
      <c r="A19003" t="s">
        <v>39227</v>
      </c>
      <c r="B19003" t="s">
        <v>39014</v>
      </c>
      <c r="C19003" t="s">
        <v>905</v>
      </c>
      <c r="D19003" t="s">
        <v>1000</v>
      </c>
      <c r="E19003" s="23">
        <v>45047</v>
      </c>
      <c r="F19003">
        <v>0</v>
      </c>
      <c r="G19003">
        <v>0</v>
      </c>
      <c r="I19003">
        <v>0</v>
      </c>
      <c r="J19003">
        <v>0</v>
      </c>
      <c r="L19003">
        <v>0</v>
      </c>
      <c r="N19003">
        <v>0</v>
      </c>
      <c r="P19003">
        <v>0</v>
      </c>
      <c r="Q19003">
        <v>0</v>
      </c>
      <c r="S19003">
        <v>0</v>
      </c>
    </row>
    <row r="19004" spans="1:19" x14ac:dyDescent="0.2">
      <c r="A19004" t="s">
        <v>39228</v>
      </c>
      <c r="B19004" t="s">
        <v>39015</v>
      </c>
      <c r="C19004" t="s">
        <v>316</v>
      </c>
      <c r="D19004" t="s">
        <v>1000</v>
      </c>
      <c r="E19004" s="23">
        <v>45047</v>
      </c>
      <c r="F19004">
        <v>2</v>
      </c>
      <c r="G19004">
        <v>5</v>
      </c>
      <c r="I19004">
        <v>2</v>
      </c>
      <c r="J19004">
        <v>11</v>
      </c>
      <c r="L19004">
        <v>29</v>
      </c>
      <c r="N19004">
        <v>2</v>
      </c>
      <c r="P19004">
        <v>0</v>
      </c>
      <c r="Q19004">
        <v>1</v>
      </c>
      <c r="S19004">
        <v>0</v>
      </c>
    </row>
    <row r="19005" spans="1:19" x14ac:dyDescent="0.2">
      <c r="A19005" t="s">
        <v>39229</v>
      </c>
      <c r="B19005" t="s">
        <v>39016</v>
      </c>
      <c r="C19005" t="s">
        <v>218</v>
      </c>
      <c r="D19005" t="s">
        <v>1000</v>
      </c>
      <c r="E19005" s="23">
        <v>45047</v>
      </c>
      <c r="F19005">
        <v>0</v>
      </c>
      <c r="G19005">
        <v>0</v>
      </c>
      <c r="I19005">
        <v>0</v>
      </c>
      <c r="J19005">
        <v>0</v>
      </c>
      <c r="L19005">
        <v>0</v>
      </c>
      <c r="N19005">
        <v>0</v>
      </c>
      <c r="P19005">
        <v>0</v>
      </c>
      <c r="Q19005">
        <v>0</v>
      </c>
      <c r="S19005">
        <v>0</v>
      </c>
    </row>
    <row r="19006" spans="1:19" x14ac:dyDescent="0.2">
      <c r="A19006" t="s">
        <v>39230</v>
      </c>
      <c r="B19006" t="s">
        <v>39017</v>
      </c>
      <c r="C19006" t="s">
        <v>202</v>
      </c>
      <c r="D19006" t="s">
        <v>1000</v>
      </c>
      <c r="E19006" s="23">
        <v>45047</v>
      </c>
      <c r="F19006">
        <v>7</v>
      </c>
      <c r="G19006">
        <v>8</v>
      </c>
      <c r="I19006">
        <v>35</v>
      </c>
      <c r="J19006">
        <v>73</v>
      </c>
      <c r="L19006">
        <v>84</v>
      </c>
      <c r="N19006">
        <v>35</v>
      </c>
      <c r="P19006">
        <v>0</v>
      </c>
      <c r="Q19006">
        <v>1</v>
      </c>
      <c r="S19006">
        <v>0</v>
      </c>
    </row>
    <row r="19007" spans="1:19" x14ac:dyDescent="0.2">
      <c r="A19007" t="s">
        <v>39231</v>
      </c>
      <c r="B19007" t="s">
        <v>39018</v>
      </c>
      <c r="C19007" t="s">
        <v>347</v>
      </c>
      <c r="D19007" t="s">
        <v>1000</v>
      </c>
      <c r="E19007" s="23">
        <v>45047</v>
      </c>
      <c r="F19007">
        <v>0</v>
      </c>
      <c r="G19007">
        <v>0</v>
      </c>
      <c r="I19007">
        <v>0</v>
      </c>
      <c r="J19007">
        <v>0</v>
      </c>
      <c r="L19007">
        <v>0</v>
      </c>
      <c r="N19007">
        <v>0</v>
      </c>
      <c r="P19007">
        <v>0</v>
      </c>
      <c r="Q19007">
        <v>0</v>
      </c>
      <c r="S19007">
        <v>0</v>
      </c>
    </row>
    <row r="19008" spans="1:19" x14ac:dyDescent="0.2">
      <c r="A19008" t="s">
        <v>39232</v>
      </c>
      <c r="B19008" t="s">
        <v>39019</v>
      </c>
      <c r="C19008" t="s">
        <v>224</v>
      </c>
      <c r="D19008" t="s">
        <v>1000</v>
      </c>
      <c r="E19008" s="23">
        <v>45047</v>
      </c>
      <c r="F19008">
        <v>0</v>
      </c>
      <c r="G19008">
        <v>0</v>
      </c>
      <c r="I19008">
        <v>0</v>
      </c>
      <c r="J19008">
        <v>0</v>
      </c>
      <c r="L19008">
        <v>0</v>
      </c>
      <c r="N19008">
        <v>0</v>
      </c>
      <c r="P19008">
        <v>0</v>
      </c>
      <c r="Q19008">
        <v>0</v>
      </c>
      <c r="S19008">
        <v>0</v>
      </c>
    </row>
    <row r="19009" spans="1:19" x14ac:dyDescent="0.2">
      <c r="A19009" t="s">
        <v>39233</v>
      </c>
      <c r="B19009" t="s">
        <v>39020</v>
      </c>
      <c r="C19009" t="s">
        <v>345</v>
      </c>
      <c r="D19009" t="s">
        <v>1000</v>
      </c>
      <c r="E19009" s="23">
        <v>45047</v>
      </c>
      <c r="F19009">
        <v>0</v>
      </c>
      <c r="G19009">
        <v>0</v>
      </c>
      <c r="I19009">
        <v>0</v>
      </c>
      <c r="J19009">
        <v>0</v>
      </c>
      <c r="L19009">
        <v>0</v>
      </c>
      <c r="N19009">
        <v>0</v>
      </c>
      <c r="P19009">
        <v>0</v>
      </c>
      <c r="Q19009">
        <v>0</v>
      </c>
      <c r="S19009">
        <v>0</v>
      </c>
    </row>
    <row r="19010" spans="1:19" x14ac:dyDescent="0.2">
      <c r="A19010" t="s">
        <v>39234</v>
      </c>
      <c r="B19010" t="s">
        <v>39021</v>
      </c>
      <c r="C19010" t="s">
        <v>226</v>
      </c>
      <c r="D19010" t="s">
        <v>1000</v>
      </c>
      <c r="E19010" s="23">
        <v>45047</v>
      </c>
      <c r="F19010">
        <v>3.5</v>
      </c>
      <c r="G19010">
        <v>3.5</v>
      </c>
      <c r="I19010">
        <v>29</v>
      </c>
      <c r="J19010">
        <v>49</v>
      </c>
      <c r="L19010">
        <v>49</v>
      </c>
      <c r="N19010">
        <v>29</v>
      </c>
      <c r="P19010">
        <v>0</v>
      </c>
      <c r="Q19010">
        <v>1</v>
      </c>
      <c r="S19010">
        <v>0</v>
      </c>
    </row>
    <row r="19011" spans="1:19" x14ac:dyDescent="0.2">
      <c r="A19011" t="s">
        <v>39235</v>
      </c>
      <c r="B19011" t="s">
        <v>39022</v>
      </c>
      <c r="C19011" t="s">
        <v>231</v>
      </c>
      <c r="D19011" t="s">
        <v>1000</v>
      </c>
      <c r="E19011" s="23">
        <v>45047</v>
      </c>
      <c r="F19011">
        <v>10.5</v>
      </c>
      <c r="G19011">
        <v>10</v>
      </c>
      <c r="I19011">
        <v>55</v>
      </c>
      <c r="J19011">
        <v>120</v>
      </c>
      <c r="L19011">
        <v>113</v>
      </c>
      <c r="N19011">
        <v>54</v>
      </c>
      <c r="P19011">
        <v>0</v>
      </c>
      <c r="Q19011">
        <v>0</v>
      </c>
      <c r="S19011">
        <v>1</v>
      </c>
    </row>
    <row r="19012" spans="1:19" x14ac:dyDescent="0.2">
      <c r="A19012" t="s">
        <v>39236</v>
      </c>
      <c r="B19012" t="s">
        <v>39023</v>
      </c>
      <c r="C19012" t="s">
        <v>216</v>
      </c>
      <c r="D19012" t="s">
        <v>1000</v>
      </c>
      <c r="E19012" s="23">
        <v>45047</v>
      </c>
      <c r="F19012">
        <v>9</v>
      </c>
      <c r="G19012">
        <v>8</v>
      </c>
      <c r="I19012">
        <v>42</v>
      </c>
      <c r="J19012">
        <v>90</v>
      </c>
      <c r="L19012">
        <v>80</v>
      </c>
      <c r="N19012">
        <v>39</v>
      </c>
      <c r="P19012">
        <v>2</v>
      </c>
      <c r="Q19012">
        <v>3</v>
      </c>
      <c r="S19012">
        <v>3</v>
      </c>
    </row>
    <row r="19013" spans="1:19" x14ac:dyDescent="0.2">
      <c r="A19013" t="s">
        <v>39237</v>
      </c>
      <c r="B19013" t="s">
        <v>39024</v>
      </c>
      <c r="C19013" t="s">
        <v>233</v>
      </c>
      <c r="D19013" t="s">
        <v>1000</v>
      </c>
      <c r="E19013" s="23">
        <v>45047</v>
      </c>
      <c r="F19013">
        <v>0</v>
      </c>
      <c r="G19013">
        <v>0</v>
      </c>
      <c r="I19013">
        <v>0</v>
      </c>
      <c r="J19013">
        <v>0</v>
      </c>
      <c r="L19013">
        <v>0</v>
      </c>
      <c r="N19013">
        <v>0</v>
      </c>
      <c r="P19013">
        <v>0</v>
      </c>
      <c r="Q19013">
        <v>0</v>
      </c>
      <c r="S19013">
        <v>0</v>
      </c>
    </row>
    <row r="19014" spans="1:19" x14ac:dyDescent="0.2">
      <c r="A19014" t="s">
        <v>39238</v>
      </c>
      <c r="B19014" t="s">
        <v>39025</v>
      </c>
      <c r="C19014" t="s">
        <v>36084</v>
      </c>
      <c r="D19014" t="s">
        <v>1000</v>
      </c>
      <c r="E19014" s="23">
        <v>45047</v>
      </c>
      <c r="F19014">
        <v>2.5</v>
      </c>
      <c r="G19014">
        <v>4</v>
      </c>
      <c r="I19014">
        <v>21</v>
      </c>
      <c r="J19014">
        <v>29</v>
      </c>
      <c r="L19014">
        <v>44</v>
      </c>
      <c r="N19014">
        <v>21</v>
      </c>
      <c r="P19014">
        <v>0</v>
      </c>
      <c r="Q19014">
        <v>0</v>
      </c>
      <c r="S19014">
        <v>0</v>
      </c>
    </row>
    <row r="19015" spans="1:19" x14ac:dyDescent="0.2">
      <c r="A19015" t="s">
        <v>39239</v>
      </c>
      <c r="B19015" t="s">
        <v>39026</v>
      </c>
      <c r="C19015" t="s">
        <v>219</v>
      </c>
      <c r="D19015" t="s">
        <v>1000</v>
      </c>
      <c r="E19015" s="23">
        <v>45047</v>
      </c>
      <c r="F19015">
        <v>0</v>
      </c>
      <c r="G19015">
        <v>0</v>
      </c>
      <c r="I19015">
        <v>0</v>
      </c>
      <c r="J19015">
        <v>0</v>
      </c>
      <c r="L19015">
        <v>0</v>
      </c>
      <c r="N19015">
        <v>0</v>
      </c>
      <c r="P19015">
        <v>0</v>
      </c>
      <c r="Q19015">
        <v>0</v>
      </c>
      <c r="S19015">
        <v>0</v>
      </c>
    </row>
    <row r="19016" spans="1:19" x14ac:dyDescent="0.2">
      <c r="A19016" t="s">
        <v>39240</v>
      </c>
      <c r="B19016" t="s">
        <v>39027</v>
      </c>
      <c r="C19016" t="s">
        <v>340</v>
      </c>
      <c r="D19016" t="s">
        <v>1000</v>
      </c>
      <c r="E19016" s="23">
        <v>45047</v>
      </c>
      <c r="F19016">
        <v>0</v>
      </c>
      <c r="G19016">
        <v>1</v>
      </c>
      <c r="I19016">
        <v>15</v>
      </c>
      <c r="J19016">
        <v>0</v>
      </c>
      <c r="L19016">
        <v>11</v>
      </c>
      <c r="N19016">
        <v>15</v>
      </c>
      <c r="P19016">
        <v>0</v>
      </c>
      <c r="Q19016">
        <v>0</v>
      </c>
      <c r="S19016">
        <v>0</v>
      </c>
    </row>
    <row r="19017" spans="1:19" x14ac:dyDescent="0.2">
      <c r="A19017" t="s">
        <v>39241</v>
      </c>
      <c r="B19017" t="s">
        <v>39028</v>
      </c>
      <c r="C19017" t="s">
        <v>350</v>
      </c>
      <c r="D19017" t="s">
        <v>1000</v>
      </c>
      <c r="E19017" s="23">
        <v>45047</v>
      </c>
      <c r="F19017">
        <v>0</v>
      </c>
      <c r="G19017">
        <v>0</v>
      </c>
      <c r="I19017">
        <v>0</v>
      </c>
      <c r="J19017">
        <v>0</v>
      </c>
      <c r="L19017">
        <v>0</v>
      </c>
      <c r="N19017">
        <v>0</v>
      </c>
      <c r="P19017">
        <v>0</v>
      </c>
      <c r="Q19017">
        <v>0</v>
      </c>
      <c r="S19017">
        <v>0</v>
      </c>
    </row>
    <row r="19018" spans="1:19" x14ac:dyDescent="0.2">
      <c r="A19018" t="s">
        <v>39242</v>
      </c>
      <c r="B19018" t="s">
        <v>39029</v>
      </c>
      <c r="C19018" t="s">
        <v>351</v>
      </c>
      <c r="D19018" t="s">
        <v>1000</v>
      </c>
      <c r="E19018" s="23">
        <v>45047</v>
      </c>
      <c r="F19018">
        <v>0</v>
      </c>
      <c r="G19018">
        <v>0</v>
      </c>
      <c r="I19018">
        <v>0</v>
      </c>
      <c r="J19018">
        <v>0</v>
      </c>
      <c r="L19018">
        <v>0</v>
      </c>
      <c r="N19018">
        <v>0</v>
      </c>
      <c r="P19018">
        <v>0</v>
      </c>
      <c r="Q19018">
        <v>0</v>
      </c>
      <c r="S19018">
        <v>0</v>
      </c>
    </row>
    <row r="19019" spans="1:19" x14ac:dyDescent="0.2">
      <c r="A19019" t="s">
        <v>39243</v>
      </c>
      <c r="B19019" t="s">
        <v>39030</v>
      </c>
      <c r="C19019" t="s">
        <v>352</v>
      </c>
      <c r="D19019" t="s">
        <v>1000</v>
      </c>
      <c r="E19019" s="23">
        <v>45047</v>
      </c>
      <c r="F19019">
        <v>0</v>
      </c>
      <c r="G19019">
        <v>0</v>
      </c>
      <c r="I19019">
        <v>0</v>
      </c>
      <c r="J19019">
        <v>0</v>
      </c>
      <c r="L19019">
        <v>0</v>
      </c>
      <c r="N19019">
        <v>0</v>
      </c>
      <c r="P19019">
        <v>0</v>
      </c>
      <c r="Q19019">
        <v>0</v>
      </c>
      <c r="S19019">
        <v>0</v>
      </c>
    </row>
    <row r="19020" spans="1:19" x14ac:dyDescent="0.2">
      <c r="A19020" t="s">
        <v>39244</v>
      </c>
      <c r="B19020" t="s">
        <v>39031</v>
      </c>
      <c r="C19020" t="s">
        <v>353</v>
      </c>
      <c r="D19020" t="s">
        <v>1000</v>
      </c>
      <c r="E19020" s="23">
        <v>45047</v>
      </c>
      <c r="F19020">
        <v>0</v>
      </c>
      <c r="G19020">
        <v>0</v>
      </c>
      <c r="I19020">
        <v>0</v>
      </c>
      <c r="J19020">
        <v>0</v>
      </c>
      <c r="L19020">
        <v>0</v>
      </c>
      <c r="N19020">
        <v>0</v>
      </c>
      <c r="P19020">
        <v>0</v>
      </c>
      <c r="Q19020">
        <v>0</v>
      </c>
      <c r="S19020">
        <v>0</v>
      </c>
    </row>
    <row r="19021" spans="1:19" x14ac:dyDescent="0.2">
      <c r="A19021" t="s">
        <v>39245</v>
      </c>
      <c r="B19021" t="s">
        <v>39032</v>
      </c>
      <c r="C19021" t="s">
        <v>386</v>
      </c>
      <c r="D19021" t="s">
        <v>1000</v>
      </c>
      <c r="E19021" s="23">
        <v>45047</v>
      </c>
      <c r="F19021">
        <v>0</v>
      </c>
      <c r="G19021">
        <v>0</v>
      </c>
      <c r="I19021">
        <v>0</v>
      </c>
      <c r="J19021">
        <v>0</v>
      </c>
      <c r="L19021">
        <v>0</v>
      </c>
      <c r="N19021">
        <v>0</v>
      </c>
      <c r="P19021">
        <v>0</v>
      </c>
      <c r="Q19021">
        <v>0</v>
      </c>
      <c r="S19021">
        <v>0</v>
      </c>
    </row>
    <row r="19022" spans="1:19" x14ac:dyDescent="0.2">
      <c r="A19022" t="s">
        <v>39246</v>
      </c>
      <c r="B19022" t="s">
        <v>39033</v>
      </c>
      <c r="C19022" t="s">
        <v>354</v>
      </c>
      <c r="D19022" t="s">
        <v>1000</v>
      </c>
      <c r="E19022" s="23">
        <v>45047</v>
      </c>
      <c r="F19022">
        <v>2</v>
      </c>
      <c r="G19022">
        <v>2</v>
      </c>
      <c r="I19022">
        <v>4</v>
      </c>
      <c r="J19022">
        <v>11</v>
      </c>
      <c r="L19022">
        <v>11</v>
      </c>
      <c r="N19022">
        <v>4</v>
      </c>
      <c r="P19022">
        <v>0</v>
      </c>
      <c r="Q19022">
        <v>1</v>
      </c>
      <c r="S19022">
        <v>0</v>
      </c>
    </row>
    <row r="19023" spans="1:19" x14ac:dyDescent="0.2">
      <c r="A19023" t="s">
        <v>39247</v>
      </c>
      <c r="B19023" t="s">
        <v>39034</v>
      </c>
      <c r="C19023" t="s">
        <v>355</v>
      </c>
      <c r="D19023" t="s">
        <v>1000</v>
      </c>
      <c r="E19023" s="23">
        <v>45047</v>
      </c>
      <c r="F19023">
        <v>0</v>
      </c>
      <c r="G19023">
        <v>2</v>
      </c>
      <c r="I19023">
        <v>4</v>
      </c>
      <c r="J19023">
        <v>0</v>
      </c>
      <c r="L19023">
        <v>11</v>
      </c>
      <c r="N19023">
        <v>4</v>
      </c>
      <c r="P19023">
        <v>0</v>
      </c>
      <c r="Q19023">
        <v>0</v>
      </c>
      <c r="S19023">
        <v>0</v>
      </c>
    </row>
    <row r="19024" spans="1:19" x14ac:dyDescent="0.2">
      <c r="A19024" t="s">
        <v>39248</v>
      </c>
      <c r="B19024" t="s">
        <v>39035</v>
      </c>
      <c r="C19024" t="s">
        <v>35967</v>
      </c>
      <c r="D19024" t="s">
        <v>1002</v>
      </c>
      <c r="E19024" s="23">
        <v>45047</v>
      </c>
      <c r="F19024">
        <v>0.5</v>
      </c>
      <c r="G19024">
        <v>0.5</v>
      </c>
      <c r="I19024">
        <v>0</v>
      </c>
      <c r="J19024">
        <v>2</v>
      </c>
      <c r="L19024">
        <v>2</v>
      </c>
      <c r="N19024">
        <v>0</v>
      </c>
      <c r="P19024">
        <v>0</v>
      </c>
      <c r="Q19024">
        <v>0</v>
      </c>
      <c r="S19024">
        <v>0</v>
      </c>
    </row>
    <row r="19025" spans="1:19" x14ac:dyDescent="0.2">
      <c r="A19025" t="s">
        <v>39249</v>
      </c>
      <c r="B19025" t="s">
        <v>39036</v>
      </c>
      <c r="C19025" t="s">
        <v>35970</v>
      </c>
      <c r="D19025" t="s">
        <v>1002</v>
      </c>
      <c r="E19025" s="23">
        <v>45047</v>
      </c>
      <c r="F19025">
        <v>1.5</v>
      </c>
      <c r="G19025">
        <v>1.5</v>
      </c>
      <c r="I19025">
        <v>0</v>
      </c>
      <c r="J19025">
        <v>6</v>
      </c>
      <c r="L19025">
        <v>6</v>
      </c>
      <c r="N19025">
        <v>0</v>
      </c>
      <c r="P19025">
        <v>0</v>
      </c>
      <c r="Q19025">
        <v>0</v>
      </c>
      <c r="S19025">
        <v>0</v>
      </c>
    </row>
    <row r="19026" spans="1:19" x14ac:dyDescent="0.2">
      <c r="A19026" t="s">
        <v>39250</v>
      </c>
      <c r="B19026" t="s">
        <v>39037</v>
      </c>
      <c r="C19026" t="s">
        <v>35973</v>
      </c>
      <c r="D19026" t="s">
        <v>1002</v>
      </c>
      <c r="E19026" s="23">
        <v>45047</v>
      </c>
      <c r="F19026">
        <v>1</v>
      </c>
      <c r="G19026">
        <v>1</v>
      </c>
      <c r="I19026">
        <v>2</v>
      </c>
      <c r="J19026">
        <v>4</v>
      </c>
      <c r="L19026">
        <v>4</v>
      </c>
      <c r="N19026">
        <v>0</v>
      </c>
      <c r="P19026">
        <v>1</v>
      </c>
      <c r="Q19026">
        <v>1</v>
      </c>
      <c r="S19026">
        <v>2</v>
      </c>
    </row>
    <row r="19027" spans="1:19" x14ac:dyDescent="0.2">
      <c r="A19027" t="s">
        <v>39251</v>
      </c>
      <c r="B19027" t="s">
        <v>39038</v>
      </c>
      <c r="C19027" t="s">
        <v>35976</v>
      </c>
      <c r="D19027" t="s">
        <v>1002</v>
      </c>
      <c r="E19027" s="23">
        <v>45047</v>
      </c>
      <c r="F19027">
        <v>0.5</v>
      </c>
      <c r="G19027">
        <v>0.5</v>
      </c>
      <c r="I19027">
        <v>0</v>
      </c>
      <c r="J19027">
        <v>2</v>
      </c>
      <c r="L19027">
        <v>2</v>
      </c>
      <c r="N19027">
        <v>0</v>
      </c>
      <c r="P19027">
        <v>0</v>
      </c>
      <c r="Q19027">
        <v>0</v>
      </c>
      <c r="S19027">
        <v>0</v>
      </c>
    </row>
    <row r="19028" spans="1:19" x14ac:dyDescent="0.2">
      <c r="A19028" t="s">
        <v>39252</v>
      </c>
      <c r="B19028" t="s">
        <v>39039</v>
      </c>
      <c r="C19028" t="s">
        <v>35979</v>
      </c>
      <c r="D19028" t="s">
        <v>1002</v>
      </c>
      <c r="E19028" s="23">
        <v>45047</v>
      </c>
      <c r="F19028">
        <v>0.5</v>
      </c>
      <c r="G19028">
        <v>0.5</v>
      </c>
      <c r="I19028">
        <v>0</v>
      </c>
      <c r="J19028">
        <v>2</v>
      </c>
      <c r="L19028">
        <v>2</v>
      </c>
      <c r="N19028">
        <v>0</v>
      </c>
      <c r="P19028">
        <v>0</v>
      </c>
      <c r="Q19028">
        <v>0</v>
      </c>
      <c r="S19028">
        <v>0</v>
      </c>
    </row>
    <row r="19029" spans="1:19" x14ac:dyDescent="0.2">
      <c r="A19029" t="s">
        <v>39253</v>
      </c>
      <c r="B19029" t="s">
        <v>39040</v>
      </c>
      <c r="C19029" t="s">
        <v>228</v>
      </c>
      <c r="D19029" t="s">
        <v>1002</v>
      </c>
      <c r="E19029" s="23">
        <v>45047</v>
      </c>
      <c r="F19029">
        <v>0</v>
      </c>
      <c r="G19029">
        <v>0</v>
      </c>
      <c r="I19029">
        <v>0</v>
      </c>
      <c r="J19029">
        <v>0</v>
      </c>
      <c r="L19029">
        <v>0</v>
      </c>
      <c r="N19029">
        <v>0</v>
      </c>
      <c r="P19029">
        <v>0</v>
      </c>
      <c r="Q19029">
        <v>0</v>
      </c>
      <c r="S19029">
        <v>0</v>
      </c>
    </row>
    <row r="19030" spans="1:19" x14ac:dyDescent="0.2">
      <c r="A19030" t="s">
        <v>39254</v>
      </c>
      <c r="B19030" t="s">
        <v>39041</v>
      </c>
      <c r="C19030" t="s">
        <v>211</v>
      </c>
      <c r="D19030" t="s">
        <v>1002</v>
      </c>
      <c r="E19030" s="23">
        <v>45047</v>
      </c>
      <c r="F19030">
        <v>0</v>
      </c>
      <c r="G19030">
        <v>0</v>
      </c>
      <c r="I19030">
        <v>0</v>
      </c>
      <c r="J19030">
        <v>0</v>
      </c>
      <c r="L19030">
        <v>0</v>
      </c>
      <c r="N19030">
        <v>0</v>
      </c>
      <c r="P19030">
        <v>0</v>
      </c>
      <c r="Q19030">
        <v>0</v>
      </c>
      <c r="S19030">
        <v>0</v>
      </c>
    </row>
    <row r="19031" spans="1:19" x14ac:dyDescent="0.2">
      <c r="A19031" t="s">
        <v>39255</v>
      </c>
      <c r="B19031" t="s">
        <v>39042</v>
      </c>
      <c r="C19031" t="s">
        <v>213</v>
      </c>
      <c r="D19031" t="s">
        <v>1002</v>
      </c>
      <c r="E19031" s="23">
        <v>45047</v>
      </c>
      <c r="F19031">
        <v>0</v>
      </c>
      <c r="G19031">
        <v>0</v>
      </c>
      <c r="I19031">
        <v>0</v>
      </c>
      <c r="J19031">
        <v>0</v>
      </c>
      <c r="L19031">
        <v>0</v>
      </c>
      <c r="N19031">
        <v>0</v>
      </c>
      <c r="P19031">
        <v>0</v>
      </c>
      <c r="Q19031">
        <v>0</v>
      </c>
      <c r="S19031">
        <v>0</v>
      </c>
    </row>
    <row r="19032" spans="1:19" x14ac:dyDescent="0.2">
      <c r="A19032" t="s">
        <v>39256</v>
      </c>
      <c r="B19032" t="s">
        <v>39043</v>
      </c>
      <c r="C19032" t="s">
        <v>229</v>
      </c>
      <c r="D19032" t="s">
        <v>1002</v>
      </c>
      <c r="E19032" s="23">
        <v>45047</v>
      </c>
      <c r="F19032">
        <v>0</v>
      </c>
      <c r="G19032">
        <v>0</v>
      </c>
      <c r="I19032">
        <v>0</v>
      </c>
      <c r="J19032">
        <v>0</v>
      </c>
      <c r="L19032">
        <v>0</v>
      </c>
      <c r="N19032">
        <v>0</v>
      </c>
      <c r="P19032">
        <v>0</v>
      </c>
      <c r="Q19032">
        <v>0</v>
      </c>
      <c r="S19032">
        <v>0</v>
      </c>
    </row>
    <row r="19033" spans="1:19" x14ac:dyDescent="0.2">
      <c r="A19033" t="s">
        <v>39257</v>
      </c>
      <c r="B19033" t="s">
        <v>39044</v>
      </c>
      <c r="C19033" t="s">
        <v>1051</v>
      </c>
      <c r="D19033" t="s">
        <v>1002</v>
      </c>
      <c r="E19033" s="23">
        <v>45047</v>
      </c>
      <c r="F19033">
        <v>0</v>
      </c>
      <c r="G19033">
        <v>0</v>
      </c>
      <c r="I19033">
        <v>0</v>
      </c>
      <c r="J19033">
        <v>0</v>
      </c>
      <c r="L19033">
        <v>0</v>
      </c>
      <c r="N19033">
        <v>0</v>
      </c>
      <c r="P19033">
        <v>0</v>
      </c>
      <c r="Q19033">
        <v>0</v>
      </c>
      <c r="S19033">
        <v>0</v>
      </c>
    </row>
    <row r="19034" spans="1:19" x14ac:dyDescent="0.2">
      <c r="A19034" t="s">
        <v>39258</v>
      </c>
      <c r="B19034" t="s">
        <v>39045</v>
      </c>
      <c r="C19034" t="s">
        <v>1049</v>
      </c>
      <c r="D19034" t="s">
        <v>1002</v>
      </c>
      <c r="E19034" s="23">
        <v>45047</v>
      </c>
      <c r="F19034">
        <v>0</v>
      </c>
      <c r="G19034">
        <v>0</v>
      </c>
      <c r="I19034">
        <v>0</v>
      </c>
      <c r="J19034">
        <v>0</v>
      </c>
      <c r="L19034">
        <v>0</v>
      </c>
      <c r="N19034">
        <v>0</v>
      </c>
      <c r="P19034">
        <v>0</v>
      </c>
      <c r="Q19034">
        <v>0</v>
      </c>
      <c r="S19034">
        <v>0</v>
      </c>
    </row>
    <row r="19035" spans="1:19" x14ac:dyDescent="0.2">
      <c r="A19035" t="s">
        <v>39259</v>
      </c>
      <c r="B19035" t="s">
        <v>39046</v>
      </c>
      <c r="C19035" t="s">
        <v>25343</v>
      </c>
      <c r="D19035" t="s">
        <v>1002</v>
      </c>
      <c r="E19035" s="23">
        <v>45047</v>
      </c>
      <c r="F19035">
        <v>0</v>
      </c>
      <c r="G19035">
        <v>0</v>
      </c>
      <c r="I19035">
        <v>0</v>
      </c>
      <c r="J19035">
        <v>0</v>
      </c>
      <c r="L19035">
        <v>0</v>
      </c>
      <c r="N19035">
        <v>0</v>
      </c>
      <c r="P19035">
        <v>0</v>
      </c>
      <c r="Q19035">
        <v>0</v>
      </c>
      <c r="S19035">
        <v>0</v>
      </c>
    </row>
    <row r="19036" spans="1:19" x14ac:dyDescent="0.2">
      <c r="A19036" t="s">
        <v>39260</v>
      </c>
      <c r="B19036" t="s">
        <v>39047</v>
      </c>
      <c r="C19036" t="s">
        <v>25698</v>
      </c>
      <c r="D19036" t="s">
        <v>1002</v>
      </c>
      <c r="E19036" s="23">
        <v>45047</v>
      </c>
      <c r="F19036">
        <v>2</v>
      </c>
      <c r="G19036">
        <v>2</v>
      </c>
      <c r="I19036">
        <v>6</v>
      </c>
      <c r="J19036">
        <v>11</v>
      </c>
      <c r="L19036">
        <v>11</v>
      </c>
      <c r="N19036">
        <v>4</v>
      </c>
      <c r="P19036">
        <v>1</v>
      </c>
      <c r="Q19036">
        <v>1</v>
      </c>
      <c r="S19036">
        <v>2</v>
      </c>
    </row>
    <row r="19037" spans="1:19" x14ac:dyDescent="0.2">
      <c r="A19037" t="s">
        <v>39261</v>
      </c>
      <c r="B19037" t="s">
        <v>39048</v>
      </c>
      <c r="C19037" t="s">
        <v>959</v>
      </c>
      <c r="D19037" t="s">
        <v>1002</v>
      </c>
      <c r="E19037" s="23">
        <v>45047</v>
      </c>
      <c r="F19037">
        <v>0</v>
      </c>
      <c r="G19037">
        <v>0</v>
      </c>
      <c r="I19037">
        <v>0</v>
      </c>
      <c r="J19037">
        <v>0</v>
      </c>
      <c r="L19037">
        <v>0</v>
      </c>
      <c r="N19037">
        <v>0</v>
      </c>
      <c r="P19037">
        <v>0</v>
      </c>
      <c r="Q19037">
        <v>0</v>
      </c>
      <c r="S19037">
        <v>0</v>
      </c>
    </row>
    <row r="19038" spans="1:19" x14ac:dyDescent="0.2">
      <c r="A19038" t="s">
        <v>39262</v>
      </c>
      <c r="B19038" t="s">
        <v>39049</v>
      </c>
      <c r="C19038" t="s">
        <v>205</v>
      </c>
      <c r="D19038" t="s">
        <v>1002</v>
      </c>
      <c r="E19038" s="23">
        <v>45047</v>
      </c>
      <c r="F19038">
        <v>0</v>
      </c>
      <c r="G19038">
        <v>0</v>
      </c>
      <c r="I19038">
        <v>0</v>
      </c>
      <c r="J19038">
        <v>0</v>
      </c>
      <c r="L19038">
        <v>0</v>
      </c>
      <c r="N19038">
        <v>0</v>
      </c>
      <c r="P19038">
        <v>0</v>
      </c>
      <c r="Q19038">
        <v>0</v>
      </c>
      <c r="S19038">
        <v>0</v>
      </c>
    </row>
    <row r="19039" spans="1:19" x14ac:dyDescent="0.2">
      <c r="A19039" t="s">
        <v>39263</v>
      </c>
      <c r="B19039" t="s">
        <v>39050</v>
      </c>
      <c r="C19039" t="s">
        <v>384</v>
      </c>
      <c r="D19039" t="s">
        <v>1002</v>
      </c>
      <c r="E19039" s="23">
        <v>45047</v>
      </c>
      <c r="F19039">
        <v>0</v>
      </c>
      <c r="G19039">
        <v>0</v>
      </c>
      <c r="I19039">
        <v>0</v>
      </c>
      <c r="J19039">
        <v>0</v>
      </c>
      <c r="L19039">
        <v>0</v>
      </c>
      <c r="N19039">
        <v>0</v>
      </c>
      <c r="P19039">
        <v>0</v>
      </c>
      <c r="Q19039">
        <v>0</v>
      </c>
      <c r="S19039">
        <v>0</v>
      </c>
    </row>
    <row r="19040" spans="1:19" x14ac:dyDescent="0.2">
      <c r="A19040" t="s">
        <v>39264</v>
      </c>
      <c r="B19040" t="s">
        <v>39051</v>
      </c>
      <c r="C19040" t="s">
        <v>210</v>
      </c>
      <c r="D19040" t="s">
        <v>1002</v>
      </c>
      <c r="E19040" s="23">
        <v>45047</v>
      </c>
      <c r="F19040">
        <v>0</v>
      </c>
      <c r="G19040">
        <v>0</v>
      </c>
      <c r="I19040">
        <v>0</v>
      </c>
      <c r="J19040">
        <v>0</v>
      </c>
      <c r="L19040">
        <v>0</v>
      </c>
      <c r="N19040">
        <v>0</v>
      </c>
      <c r="P19040">
        <v>0</v>
      </c>
      <c r="Q19040">
        <v>0</v>
      </c>
      <c r="S19040">
        <v>0</v>
      </c>
    </row>
    <row r="19041" spans="1:19" x14ac:dyDescent="0.2">
      <c r="A19041" t="s">
        <v>39265</v>
      </c>
      <c r="B19041" t="s">
        <v>39052</v>
      </c>
      <c r="C19041" t="s">
        <v>215</v>
      </c>
      <c r="D19041" t="s">
        <v>1002</v>
      </c>
      <c r="E19041" s="23">
        <v>45047</v>
      </c>
      <c r="F19041">
        <v>5</v>
      </c>
      <c r="G19041">
        <v>5</v>
      </c>
      <c r="I19041">
        <v>15</v>
      </c>
      <c r="J19041">
        <v>27</v>
      </c>
      <c r="L19041">
        <v>27</v>
      </c>
      <c r="N19041">
        <v>13</v>
      </c>
      <c r="P19041">
        <v>5</v>
      </c>
      <c r="Q19041">
        <v>7</v>
      </c>
      <c r="S19041">
        <v>2</v>
      </c>
    </row>
    <row r="19042" spans="1:19" x14ac:dyDescent="0.2">
      <c r="A19042" t="s">
        <v>39266</v>
      </c>
      <c r="B19042" t="s">
        <v>39053</v>
      </c>
      <c r="C19042" t="s">
        <v>960</v>
      </c>
      <c r="D19042" t="s">
        <v>1002</v>
      </c>
      <c r="E19042" s="23">
        <v>45047</v>
      </c>
      <c r="F19042">
        <v>0</v>
      </c>
      <c r="G19042">
        <v>0</v>
      </c>
      <c r="I19042">
        <v>0</v>
      </c>
      <c r="J19042">
        <v>0</v>
      </c>
      <c r="L19042">
        <v>0</v>
      </c>
      <c r="N19042">
        <v>0</v>
      </c>
      <c r="P19042">
        <v>0</v>
      </c>
      <c r="Q19042">
        <v>0</v>
      </c>
      <c r="S19042">
        <v>0</v>
      </c>
    </row>
    <row r="19043" spans="1:19" x14ac:dyDescent="0.2">
      <c r="A19043" t="s">
        <v>39267</v>
      </c>
      <c r="B19043" t="s">
        <v>39054</v>
      </c>
      <c r="C19043" t="s">
        <v>961</v>
      </c>
      <c r="D19043" t="s">
        <v>1002</v>
      </c>
      <c r="E19043" s="23">
        <v>45047</v>
      </c>
      <c r="F19043">
        <v>2</v>
      </c>
      <c r="G19043">
        <v>4</v>
      </c>
      <c r="I19043">
        <v>9</v>
      </c>
      <c r="J19043">
        <v>10</v>
      </c>
      <c r="L19043">
        <v>20</v>
      </c>
      <c r="N19043">
        <v>8</v>
      </c>
      <c r="P19043">
        <v>1</v>
      </c>
      <c r="Q19043">
        <v>1</v>
      </c>
      <c r="S19043">
        <v>1</v>
      </c>
    </row>
    <row r="19044" spans="1:19" x14ac:dyDescent="0.2">
      <c r="A19044" t="s">
        <v>39268</v>
      </c>
      <c r="B19044" t="s">
        <v>39055</v>
      </c>
      <c r="C19044" t="s">
        <v>221</v>
      </c>
      <c r="D19044" t="s">
        <v>1002</v>
      </c>
      <c r="E19044" s="23">
        <v>45047</v>
      </c>
      <c r="F19044">
        <v>0</v>
      </c>
      <c r="G19044">
        <v>0</v>
      </c>
      <c r="I19044">
        <v>0</v>
      </c>
      <c r="J19044">
        <v>0</v>
      </c>
      <c r="L19044">
        <v>0</v>
      </c>
      <c r="N19044">
        <v>0</v>
      </c>
      <c r="P19044">
        <v>0</v>
      </c>
      <c r="Q19044">
        <v>0</v>
      </c>
      <c r="S19044">
        <v>0</v>
      </c>
    </row>
    <row r="19045" spans="1:19" x14ac:dyDescent="0.2">
      <c r="A19045" t="s">
        <v>39269</v>
      </c>
      <c r="B19045" t="s">
        <v>39056</v>
      </c>
      <c r="C19045" t="s">
        <v>222</v>
      </c>
      <c r="D19045" t="s">
        <v>1002</v>
      </c>
      <c r="E19045" s="23">
        <v>45047</v>
      </c>
      <c r="F19045">
        <v>0</v>
      </c>
      <c r="G19045">
        <v>0</v>
      </c>
      <c r="I19045">
        <v>0</v>
      </c>
      <c r="J19045">
        <v>0</v>
      </c>
      <c r="L19045">
        <v>0</v>
      </c>
      <c r="N19045">
        <v>0</v>
      </c>
      <c r="P19045">
        <v>0</v>
      </c>
      <c r="Q19045">
        <v>0</v>
      </c>
      <c r="S19045">
        <v>0</v>
      </c>
    </row>
    <row r="19046" spans="1:19" x14ac:dyDescent="0.2">
      <c r="A19046" t="s">
        <v>39270</v>
      </c>
      <c r="B19046" t="s">
        <v>39057</v>
      </c>
      <c r="C19046" t="s">
        <v>25359</v>
      </c>
      <c r="D19046" t="s">
        <v>1002</v>
      </c>
      <c r="E19046" s="23">
        <v>45047</v>
      </c>
      <c r="F19046">
        <v>0</v>
      </c>
      <c r="G19046">
        <v>0</v>
      </c>
      <c r="I19046">
        <v>0</v>
      </c>
      <c r="J19046">
        <v>0</v>
      </c>
      <c r="L19046">
        <v>0</v>
      </c>
      <c r="N19046">
        <v>0</v>
      </c>
      <c r="P19046">
        <v>0</v>
      </c>
      <c r="Q19046">
        <v>0</v>
      </c>
      <c r="S19046">
        <v>0</v>
      </c>
    </row>
    <row r="19047" spans="1:19" x14ac:dyDescent="0.2">
      <c r="A19047" t="s">
        <v>39271</v>
      </c>
      <c r="B19047" t="s">
        <v>39058</v>
      </c>
      <c r="C19047" t="s">
        <v>36046</v>
      </c>
      <c r="D19047" t="s">
        <v>1002</v>
      </c>
      <c r="E19047" s="23">
        <v>45047</v>
      </c>
      <c r="F19047">
        <v>1.5</v>
      </c>
      <c r="G19047">
        <v>2</v>
      </c>
      <c r="I19047">
        <v>3</v>
      </c>
      <c r="J19047">
        <v>9</v>
      </c>
      <c r="L19047">
        <v>11</v>
      </c>
      <c r="N19047">
        <v>2</v>
      </c>
      <c r="P19047">
        <v>0</v>
      </c>
      <c r="Q19047">
        <v>0</v>
      </c>
      <c r="S19047">
        <v>1</v>
      </c>
    </row>
    <row r="19048" spans="1:19" x14ac:dyDescent="0.2">
      <c r="A19048" t="s">
        <v>39272</v>
      </c>
      <c r="B19048" t="s">
        <v>39059</v>
      </c>
      <c r="C19048" t="s">
        <v>36049</v>
      </c>
      <c r="D19048" t="s">
        <v>1002</v>
      </c>
      <c r="E19048" s="23">
        <v>45047</v>
      </c>
      <c r="F19048">
        <v>1.5</v>
      </c>
      <c r="G19048">
        <v>1.5</v>
      </c>
      <c r="I19048">
        <v>3</v>
      </c>
      <c r="J19048">
        <v>7</v>
      </c>
      <c r="L19048">
        <v>7</v>
      </c>
      <c r="N19048">
        <v>3</v>
      </c>
      <c r="P19048">
        <v>0</v>
      </c>
      <c r="Q19048">
        <v>1</v>
      </c>
      <c r="S19048">
        <v>0</v>
      </c>
    </row>
    <row r="19049" spans="1:19" x14ac:dyDescent="0.2">
      <c r="A19049" t="s">
        <v>39273</v>
      </c>
      <c r="B19049" t="s">
        <v>39060</v>
      </c>
      <c r="C19049" t="s">
        <v>200</v>
      </c>
      <c r="D19049" t="s">
        <v>1002</v>
      </c>
      <c r="E19049" s="23">
        <v>45047</v>
      </c>
      <c r="F19049">
        <v>0</v>
      </c>
      <c r="G19049">
        <v>0</v>
      </c>
      <c r="I19049">
        <v>0</v>
      </c>
      <c r="J19049">
        <v>0</v>
      </c>
      <c r="L19049">
        <v>0</v>
      </c>
      <c r="N19049">
        <v>0</v>
      </c>
      <c r="P19049">
        <v>0</v>
      </c>
      <c r="Q19049">
        <v>0</v>
      </c>
      <c r="S19049">
        <v>0</v>
      </c>
    </row>
    <row r="19050" spans="1:19" x14ac:dyDescent="0.2">
      <c r="A19050" t="s">
        <v>39274</v>
      </c>
      <c r="B19050" t="s">
        <v>39061</v>
      </c>
      <c r="C19050" t="s">
        <v>204</v>
      </c>
      <c r="D19050" t="s">
        <v>1002</v>
      </c>
      <c r="E19050" s="23">
        <v>45047</v>
      </c>
      <c r="F19050">
        <v>0</v>
      </c>
      <c r="G19050">
        <v>0</v>
      </c>
      <c r="I19050">
        <v>0</v>
      </c>
      <c r="J19050">
        <v>0</v>
      </c>
      <c r="L19050">
        <v>0</v>
      </c>
      <c r="N19050">
        <v>0</v>
      </c>
      <c r="P19050">
        <v>0</v>
      </c>
      <c r="Q19050">
        <v>0</v>
      </c>
      <c r="S19050">
        <v>0</v>
      </c>
    </row>
    <row r="19051" spans="1:19" x14ac:dyDescent="0.2">
      <c r="A19051" t="s">
        <v>39275</v>
      </c>
      <c r="B19051" t="s">
        <v>39062</v>
      </c>
      <c r="C19051" t="s">
        <v>385</v>
      </c>
      <c r="D19051" t="s">
        <v>1002</v>
      </c>
      <c r="E19051" s="23">
        <v>45047</v>
      </c>
      <c r="F19051">
        <v>0</v>
      </c>
      <c r="G19051">
        <v>0</v>
      </c>
      <c r="I19051">
        <v>0</v>
      </c>
      <c r="J19051">
        <v>0</v>
      </c>
      <c r="L19051">
        <v>0</v>
      </c>
      <c r="N19051">
        <v>0</v>
      </c>
      <c r="P19051">
        <v>0</v>
      </c>
      <c r="Q19051">
        <v>0</v>
      </c>
      <c r="S19051">
        <v>0</v>
      </c>
    </row>
    <row r="19052" spans="1:19" x14ac:dyDescent="0.2">
      <c r="A19052" t="s">
        <v>39276</v>
      </c>
      <c r="B19052" t="s">
        <v>39063</v>
      </c>
      <c r="C19052" t="s">
        <v>208</v>
      </c>
      <c r="D19052" t="s">
        <v>1002</v>
      </c>
      <c r="E19052" s="23">
        <v>45047</v>
      </c>
      <c r="F19052">
        <v>5</v>
      </c>
      <c r="G19052">
        <v>6</v>
      </c>
      <c r="I19052">
        <v>15</v>
      </c>
      <c r="J19052">
        <v>27</v>
      </c>
      <c r="L19052">
        <v>32</v>
      </c>
      <c r="N19052">
        <v>14</v>
      </c>
      <c r="P19052">
        <v>0</v>
      </c>
      <c r="Q19052">
        <v>0</v>
      </c>
      <c r="S19052">
        <v>1</v>
      </c>
    </row>
    <row r="19053" spans="1:19" x14ac:dyDescent="0.2">
      <c r="A19053" t="s">
        <v>39277</v>
      </c>
      <c r="B19053" t="s">
        <v>39064</v>
      </c>
      <c r="C19053" t="s">
        <v>900</v>
      </c>
      <c r="D19053" t="s">
        <v>1002</v>
      </c>
      <c r="E19053" s="23">
        <v>45047</v>
      </c>
      <c r="F19053">
        <v>2</v>
      </c>
      <c r="G19053">
        <v>2</v>
      </c>
      <c r="I19053">
        <v>7</v>
      </c>
      <c r="J19053">
        <v>12</v>
      </c>
      <c r="L19053">
        <v>12</v>
      </c>
      <c r="N19053">
        <v>5</v>
      </c>
      <c r="P19053">
        <v>0</v>
      </c>
      <c r="Q19053">
        <v>0</v>
      </c>
      <c r="S19053">
        <v>2</v>
      </c>
    </row>
    <row r="19054" spans="1:19" x14ac:dyDescent="0.2">
      <c r="A19054" t="s">
        <v>39278</v>
      </c>
      <c r="B19054" t="s">
        <v>39065</v>
      </c>
      <c r="C19054" t="s">
        <v>905</v>
      </c>
      <c r="D19054" t="s">
        <v>1002</v>
      </c>
      <c r="E19054" s="23">
        <v>45047</v>
      </c>
      <c r="F19054">
        <v>0</v>
      </c>
      <c r="G19054">
        <v>0</v>
      </c>
      <c r="I19054">
        <v>0</v>
      </c>
      <c r="J19054">
        <v>0</v>
      </c>
      <c r="L19054">
        <v>0</v>
      </c>
      <c r="N19054">
        <v>0</v>
      </c>
      <c r="P19054">
        <v>0</v>
      </c>
      <c r="Q19054">
        <v>0</v>
      </c>
      <c r="S19054">
        <v>0</v>
      </c>
    </row>
    <row r="19055" spans="1:19" x14ac:dyDescent="0.2">
      <c r="A19055" t="s">
        <v>39279</v>
      </c>
      <c r="B19055" t="s">
        <v>39066</v>
      </c>
      <c r="C19055" t="s">
        <v>316</v>
      </c>
      <c r="D19055" t="s">
        <v>1002</v>
      </c>
      <c r="E19055" s="23">
        <v>45047</v>
      </c>
      <c r="F19055">
        <v>2</v>
      </c>
      <c r="G19055">
        <v>5</v>
      </c>
      <c r="I19055">
        <v>2</v>
      </c>
      <c r="J19055">
        <v>11</v>
      </c>
      <c r="L19055">
        <v>29</v>
      </c>
      <c r="N19055">
        <v>2</v>
      </c>
      <c r="P19055">
        <v>0</v>
      </c>
      <c r="Q19055">
        <v>1</v>
      </c>
      <c r="S19055">
        <v>0</v>
      </c>
    </row>
    <row r="19056" spans="1:19" x14ac:dyDescent="0.2">
      <c r="A19056" t="s">
        <v>39280</v>
      </c>
      <c r="B19056" t="s">
        <v>39067</v>
      </c>
      <c r="C19056" t="s">
        <v>218</v>
      </c>
      <c r="D19056" t="s">
        <v>1002</v>
      </c>
      <c r="E19056" s="23">
        <v>45047</v>
      </c>
      <c r="F19056">
        <v>0</v>
      </c>
      <c r="G19056">
        <v>0</v>
      </c>
      <c r="I19056">
        <v>0</v>
      </c>
      <c r="J19056">
        <v>0</v>
      </c>
      <c r="L19056">
        <v>0</v>
      </c>
      <c r="N19056">
        <v>0</v>
      </c>
      <c r="P19056">
        <v>0</v>
      </c>
      <c r="Q19056">
        <v>0</v>
      </c>
      <c r="S19056">
        <v>0</v>
      </c>
    </row>
    <row r="19057" spans="1:19" x14ac:dyDescent="0.2">
      <c r="A19057" t="s">
        <v>39281</v>
      </c>
      <c r="B19057" t="s">
        <v>39068</v>
      </c>
      <c r="C19057" t="s">
        <v>202</v>
      </c>
      <c r="D19057" t="s">
        <v>1002</v>
      </c>
      <c r="E19057" s="23">
        <v>45047</v>
      </c>
      <c r="F19057">
        <v>7</v>
      </c>
      <c r="G19057">
        <v>8</v>
      </c>
      <c r="I19057">
        <v>35</v>
      </c>
      <c r="J19057">
        <v>73</v>
      </c>
      <c r="L19057">
        <v>84</v>
      </c>
      <c r="N19057">
        <v>35</v>
      </c>
      <c r="P19057">
        <v>0</v>
      </c>
      <c r="Q19057">
        <v>1</v>
      </c>
      <c r="S19057">
        <v>0</v>
      </c>
    </row>
    <row r="19058" spans="1:19" x14ac:dyDescent="0.2">
      <c r="A19058" t="s">
        <v>39282</v>
      </c>
      <c r="B19058" t="s">
        <v>39069</v>
      </c>
      <c r="C19058" t="s">
        <v>347</v>
      </c>
      <c r="D19058" t="s">
        <v>1002</v>
      </c>
      <c r="E19058" s="23">
        <v>45047</v>
      </c>
      <c r="F19058">
        <v>0</v>
      </c>
      <c r="G19058">
        <v>0</v>
      </c>
      <c r="I19058">
        <v>0</v>
      </c>
      <c r="J19058">
        <v>0</v>
      </c>
      <c r="L19058">
        <v>0</v>
      </c>
      <c r="N19058">
        <v>0</v>
      </c>
      <c r="P19058">
        <v>0</v>
      </c>
      <c r="Q19058">
        <v>0</v>
      </c>
      <c r="S19058">
        <v>0</v>
      </c>
    </row>
    <row r="19059" spans="1:19" x14ac:dyDescent="0.2">
      <c r="A19059" t="s">
        <v>39283</v>
      </c>
      <c r="B19059" t="s">
        <v>39070</v>
      </c>
      <c r="C19059" t="s">
        <v>224</v>
      </c>
      <c r="D19059" t="s">
        <v>1002</v>
      </c>
      <c r="E19059" s="23">
        <v>45047</v>
      </c>
      <c r="F19059">
        <v>0</v>
      </c>
      <c r="G19059">
        <v>0</v>
      </c>
      <c r="I19059">
        <v>0</v>
      </c>
      <c r="J19059">
        <v>0</v>
      </c>
      <c r="L19059">
        <v>0</v>
      </c>
      <c r="N19059">
        <v>0</v>
      </c>
      <c r="P19059">
        <v>0</v>
      </c>
      <c r="Q19059">
        <v>0</v>
      </c>
      <c r="S19059">
        <v>0</v>
      </c>
    </row>
    <row r="19060" spans="1:19" x14ac:dyDescent="0.2">
      <c r="A19060" t="s">
        <v>39284</v>
      </c>
      <c r="B19060" t="s">
        <v>39071</v>
      </c>
      <c r="C19060" t="s">
        <v>345</v>
      </c>
      <c r="D19060" t="s">
        <v>1002</v>
      </c>
      <c r="E19060" s="23">
        <v>45047</v>
      </c>
      <c r="F19060">
        <v>0</v>
      </c>
      <c r="G19060">
        <v>0</v>
      </c>
      <c r="I19060">
        <v>0</v>
      </c>
      <c r="J19060">
        <v>0</v>
      </c>
      <c r="L19060">
        <v>0</v>
      </c>
      <c r="N19060">
        <v>0</v>
      </c>
      <c r="P19060">
        <v>0</v>
      </c>
      <c r="Q19060">
        <v>0</v>
      </c>
      <c r="S19060">
        <v>0</v>
      </c>
    </row>
    <row r="19061" spans="1:19" x14ac:dyDescent="0.2">
      <c r="A19061" t="s">
        <v>39285</v>
      </c>
      <c r="B19061" t="s">
        <v>39072</v>
      </c>
      <c r="C19061" t="s">
        <v>226</v>
      </c>
      <c r="D19061" t="s">
        <v>1002</v>
      </c>
      <c r="E19061" s="23">
        <v>45047</v>
      </c>
      <c r="F19061">
        <v>3.5</v>
      </c>
      <c r="G19061">
        <v>3.5</v>
      </c>
      <c r="I19061">
        <v>29</v>
      </c>
      <c r="J19061">
        <v>49</v>
      </c>
      <c r="L19061">
        <v>49</v>
      </c>
      <c r="N19061">
        <v>29</v>
      </c>
      <c r="P19061">
        <v>0</v>
      </c>
      <c r="Q19061">
        <v>1</v>
      </c>
      <c r="S19061">
        <v>0</v>
      </c>
    </row>
    <row r="19062" spans="1:19" x14ac:dyDescent="0.2">
      <c r="A19062" t="s">
        <v>39286</v>
      </c>
      <c r="B19062" t="s">
        <v>39073</v>
      </c>
      <c r="C19062" t="s">
        <v>231</v>
      </c>
      <c r="D19062" t="s">
        <v>1002</v>
      </c>
      <c r="E19062" s="23">
        <v>45047</v>
      </c>
      <c r="F19062">
        <v>10.5</v>
      </c>
      <c r="G19062">
        <v>10</v>
      </c>
      <c r="I19062">
        <v>55</v>
      </c>
      <c r="J19062">
        <v>120</v>
      </c>
      <c r="L19062">
        <v>113</v>
      </c>
      <c r="N19062">
        <v>54</v>
      </c>
      <c r="P19062">
        <v>0</v>
      </c>
      <c r="Q19062">
        <v>0</v>
      </c>
      <c r="S19062">
        <v>1</v>
      </c>
    </row>
    <row r="19063" spans="1:19" x14ac:dyDescent="0.2">
      <c r="A19063" t="s">
        <v>39287</v>
      </c>
      <c r="B19063" t="s">
        <v>39074</v>
      </c>
      <c r="C19063" t="s">
        <v>216</v>
      </c>
      <c r="D19063" t="s">
        <v>1002</v>
      </c>
      <c r="E19063" s="23">
        <v>45047</v>
      </c>
      <c r="F19063">
        <v>9</v>
      </c>
      <c r="G19063">
        <v>8</v>
      </c>
      <c r="I19063">
        <v>42</v>
      </c>
      <c r="J19063">
        <v>90</v>
      </c>
      <c r="L19063">
        <v>80</v>
      </c>
      <c r="N19063">
        <v>39</v>
      </c>
      <c r="P19063">
        <v>2</v>
      </c>
      <c r="Q19063">
        <v>3</v>
      </c>
      <c r="S19063">
        <v>3</v>
      </c>
    </row>
    <row r="19064" spans="1:19" x14ac:dyDescent="0.2">
      <c r="A19064" t="s">
        <v>39288</v>
      </c>
      <c r="B19064" t="s">
        <v>39075</v>
      </c>
      <c r="C19064" t="s">
        <v>233</v>
      </c>
      <c r="D19064" t="s">
        <v>1002</v>
      </c>
      <c r="E19064" s="23">
        <v>45047</v>
      </c>
      <c r="F19064">
        <v>0</v>
      </c>
      <c r="G19064">
        <v>0</v>
      </c>
      <c r="I19064">
        <v>0</v>
      </c>
      <c r="J19064">
        <v>0</v>
      </c>
      <c r="L19064">
        <v>0</v>
      </c>
      <c r="N19064">
        <v>0</v>
      </c>
      <c r="P19064">
        <v>0</v>
      </c>
      <c r="Q19064">
        <v>0</v>
      </c>
      <c r="S19064">
        <v>0</v>
      </c>
    </row>
    <row r="19065" spans="1:19" x14ac:dyDescent="0.2">
      <c r="A19065" t="s">
        <v>39289</v>
      </c>
      <c r="B19065" t="s">
        <v>39076</v>
      </c>
      <c r="C19065" t="s">
        <v>36084</v>
      </c>
      <c r="D19065" t="s">
        <v>1002</v>
      </c>
      <c r="E19065" s="23">
        <v>45047</v>
      </c>
      <c r="F19065">
        <v>2.5</v>
      </c>
      <c r="G19065">
        <v>4</v>
      </c>
      <c r="I19065">
        <v>21</v>
      </c>
      <c r="J19065">
        <v>29</v>
      </c>
      <c r="L19065">
        <v>44</v>
      </c>
      <c r="N19065">
        <v>21</v>
      </c>
      <c r="P19065">
        <v>0</v>
      </c>
      <c r="Q19065">
        <v>0</v>
      </c>
      <c r="S19065">
        <v>0</v>
      </c>
    </row>
    <row r="19066" spans="1:19" x14ac:dyDescent="0.2">
      <c r="A19066" t="s">
        <v>39290</v>
      </c>
      <c r="B19066" t="s">
        <v>39077</v>
      </c>
      <c r="C19066" t="s">
        <v>219</v>
      </c>
      <c r="D19066" t="s">
        <v>1002</v>
      </c>
      <c r="E19066" s="23">
        <v>45047</v>
      </c>
      <c r="F19066">
        <v>0</v>
      </c>
      <c r="G19066">
        <v>0</v>
      </c>
      <c r="I19066">
        <v>0</v>
      </c>
      <c r="J19066">
        <v>0</v>
      </c>
      <c r="L19066">
        <v>0</v>
      </c>
      <c r="N19066">
        <v>0</v>
      </c>
      <c r="P19066">
        <v>0</v>
      </c>
      <c r="Q19066">
        <v>0</v>
      </c>
      <c r="S19066">
        <v>0</v>
      </c>
    </row>
    <row r="19067" spans="1:19" x14ac:dyDescent="0.2">
      <c r="A19067" t="s">
        <v>39291</v>
      </c>
      <c r="B19067" t="s">
        <v>39078</v>
      </c>
      <c r="C19067" t="s">
        <v>340</v>
      </c>
      <c r="D19067" t="s">
        <v>1002</v>
      </c>
      <c r="E19067" s="23">
        <v>45047</v>
      </c>
      <c r="F19067">
        <v>0</v>
      </c>
      <c r="G19067">
        <v>1</v>
      </c>
      <c r="I19067">
        <v>15</v>
      </c>
      <c r="J19067">
        <v>0</v>
      </c>
      <c r="L19067">
        <v>11</v>
      </c>
      <c r="N19067">
        <v>15</v>
      </c>
      <c r="P19067">
        <v>0</v>
      </c>
      <c r="Q19067">
        <v>0</v>
      </c>
      <c r="S19067">
        <v>0</v>
      </c>
    </row>
    <row r="19068" spans="1:19" x14ac:dyDescent="0.2">
      <c r="A19068" t="s">
        <v>39292</v>
      </c>
      <c r="B19068" t="s">
        <v>39079</v>
      </c>
      <c r="C19068" t="s">
        <v>350</v>
      </c>
      <c r="D19068" t="s">
        <v>1002</v>
      </c>
      <c r="E19068" s="23">
        <v>45047</v>
      </c>
      <c r="F19068">
        <v>0</v>
      </c>
      <c r="G19068">
        <v>0</v>
      </c>
      <c r="I19068">
        <v>0</v>
      </c>
      <c r="J19068">
        <v>0</v>
      </c>
      <c r="L19068">
        <v>0</v>
      </c>
      <c r="N19068">
        <v>0</v>
      </c>
      <c r="P19068">
        <v>0</v>
      </c>
      <c r="Q19068">
        <v>0</v>
      </c>
      <c r="S19068">
        <v>0</v>
      </c>
    </row>
    <row r="19069" spans="1:19" x14ac:dyDescent="0.2">
      <c r="A19069" t="s">
        <v>39293</v>
      </c>
      <c r="B19069" t="s">
        <v>39080</v>
      </c>
      <c r="C19069" t="s">
        <v>351</v>
      </c>
      <c r="D19069" t="s">
        <v>1002</v>
      </c>
      <c r="E19069" s="23">
        <v>45047</v>
      </c>
      <c r="F19069">
        <v>0</v>
      </c>
      <c r="G19069">
        <v>0</v>
      </c>
      <c r="I19069">
        <v>0</v>
      </c>
      <c r="J19069">
        <v>0</v>
      </c>
      <c r="L19069">
        <v>0</v>
      </c>
      <c r="N19069">
        <v>0</v>
      </c>
      <c r="P19069">
        <v>0</v>
      </c>
      <c r="Q19069">
        <v>0</v>
      </c>
      <c r="S19069">
        <v>0</v>
      </c>
    </row>
    <row r="19070" spans="1:19" x14ac:dyDescent="0.2">
      <c r="A19070" t="s">
        <v>39294</v>
      </c>
      <c r="B19070" t="s">
        <v>39081</v>
      </c>
      <c r="C19070" t="s">
        <v>352</v>
      </c>
      <c r="D19070" t="s">
        <v>1002</v>
      </c>
      <c r="E19070" s="23">
        <v>45047</v>
      </c>
      <c r="F19070">
        <v>0</v>
      </c>
      <c r="G19070">
        <v>0</v>
      </c>
      <c r="I19070">
        <v>0</v>
      </c>
      <c r="J19070">
        <v>0</v>
      </c>
      <c r="L19070">
        <v>0</v>
      </c>
      <c r="N19070">
        <v>0</v>
      </c>
      <c r="P19070">
        <v>0</v>
      </c>
      <c r="Q19070">
        <v>0</v>
      </c>
      <c r="S19070">
        <v>0</v>
      </c>
    </row>
    <row r="19071" spans="1:19" x14ac:dyDescent="0.2">
      <c r="A19071" t="s">
        <v>39295</v>
      </c>
      <c r="B19071" t="s">
        <v>39082</v>
      </c>
      <c r="C19071" t="s">
        <v>353</v>
      </c>
      <c r="D19071" t="s">
        <v>1002</v>
      </c>
      <c r="E19071" s="23">
        <v>45047</v>
      </c>
      <c r="F19071">
        <v>0</v>
      </c>
      <c r="G19071">
        <v>0</v>
      </c>
      <c r="I19071">
        <v>0</v>
      </c>
      <c r="J19071">
        <v>0</v>
      </c>
      <c r="L19071">
        <v>0</v>
      </c>
      <c r="N19071">
        <v>0</v>
      </c>
      <c r="P19071">
        <v>0</v>
      </c>
      <c r="Q19071">
        <v>0</v>
      </c>
      <c r="S19071">
        <v>0</v>
      </c>
    </row>
    <row r="19072" spans="1:19" x14ac:dyDescent="0.2">
      <c r="A19072" t="s">
        <v>39296</v>
      </c>
      <c r="B19072" t="s">
        <v>39083</v>
      </c>
      <c r="C19072" t="s">
        <v>386</v>
      </c>
      <c r="D19072" t="s">
        <v>1002</v>
      </c>
      <c r="E19072" s="23">
        <v>45047</v>
      </c>
      <c r="F19072">
        <v>0</v>
      </c>
      <c r="G19072">
        <v>0</v>
      </c>
      <c r="I19072">
        <v>0</v>
      </c>
      <c r="J19072">
        <v>0</v>
      </c>
      <c r="L19072">
        <v>0</v>
      </c>
      <c r="N19072">
        <v>0</v>
      </c>
      <c r="P19072">
        <v>0</v>
      </c>
      <c r="Q19072">
        <v>0</v>
      </c>
      <c r="S19072">
        <v>0</v>
      </c>
    </row>
    <row r="19073" spans="1:19" x14ac:dyDescent="0.2">
      <c r="A19073" t="s">
        <v>39297</v>
      </c>
      <c r="B19073" t="s">
        <v>39084</v>
      </c>
      <c r="C19073" t="s">
        <v>354</v>
      </c>
      <c r="D19073" t="s">
        <v>1002</v>
      </c>
      <c r="E19073" s="23">
        <v>45047</v>
      </c>
      <c r="F19073">
        <v>2</v>
      </c>
      <c r="G19073">
        <v>2</v>
      </c>
      <c r="I19073">
        <v>4</v>
      </c>
      <c r="J19073">
        <v>11</v>
      </c>
      <c r="L19073">
        <v>11</v>
      </c>
      <c r="N19073">
        <v>4</v>
      </c>
      <c r="P19073">
        <v>0</v>
      </c>
      <c r="Q19073">
        <v>1</v>
      </c>
      <c r="S19073">
        <v>0</v>
      </c>
    </row>
    <row r="19074" spans="1:19" x14ac:dyDescent="0.2">
      <c r="A19074" t="s">
        <v>39298</v>
      </c>
      <c r="B19074" t="s">
        <v>39085</v>
      </c>
      <c r="C19074" t="s">
        <v>355</v>
      </c>
      <c r="D19074" t="s">
        <v>1002</v>
      </c>
      <c r="E19074" s="23">
        <v>45047</v>
      </c>
      <c r="F19074">
        <v>0</v>
      </c>
      <c r="G19074">
        <v>2</v>
      </c>
      <c r="I19074">
        <v>4</v>
      </c>
      <c r="J19074">
        <v>0</v>
      </c>
      <c r="L19074">
        <v>11</v>
      </c>
      <c r="N19074">
        <v>4</v>
      </c>
      <c r="P19074">
        <v>0</v>
      </c>
      <c r="Q19074">
        <v>0</v>
      </c>
      <c r="S19074">
        <v>0</v>
      </c>
    </row>
    <row r="19075" spans="1:19" x14ac:dyDescent="0.2">
      <c r="A19075" t="s">
        <v>39299</v>
      </c>
      <c r="B19075" t="s">
        <v>39086</v>
      </c>
      <c r="C19075" t="s">
        <v>1048</v>
      </c>
      <c r="D19075" t="s">
        <v>1002</v>
      </c>
      <c r="E19075" s="23">
        <v>45047</v>
      </c>
      <c r="F19075">
        <v>1</v>
      </c>
      <c r="G19075">
        <v>1</v>
      </c>
      <c r="I19075">
        <v>1</v>
      </c>
      <c r="J19075">
        <v>6</v>
      </c>
      <c r="L19075">
        <v>6</v>
      </c>
      <c r="N19075">
        <v>1</v>
      </c>
      <c r="P19075">
        <v>0</v>
      </c>
      <c r="Q19075">
        <v>1</v>
      </c>
      <c r="S19075">
        <v>0</v>
      </c>
    </row>
    <row r="19076" spans="1:19" x14ac:dyDescent="0.2">
      <c r="A19076" t="s">
        <v>39300</v>
      </c>
      <c r="B19076" t="s">
        <v>39087</v>
      </c>
      <c r="C19076" t="s">
        <v>1047</v>
      </c>
      <c r="D19076" t="s">
        <v>1002</v>
      </c>
      <c r="E19076" s="23">
        <v>45047</v>
      </c>
      <c r="F19076">
        <v>2.5</v>
      </c>
      <c r="G19076">
        <v>3</v>
      </c>
      <c r="I19076">
        <v>7</v>
      </c>
      <c r="J19076">
        <v>12</v>
      </c>
      <c r="L19076">
        <v>15</v>
      </c>
      <c r="N19076">
        <v>7</v>
      </c>
      <c r="P19076">
        <v>1</v>
      </c>
      <c r="Q19076">
        <v>1</v>
      </c>
      <c r="S19076">
        <v>0</v>
      </c>
    </row>
    <row r="19077" spans="1:19" x14ac:dyDescent="0.2">
      <c r="A19077" t="s">
        <v>39301</v>
      </c>
      <c r="B19077" t="s">
        <v>39088</v>
      </c>
      <c r="C19077" t="s">
        <v>1050</v>
      </c>
      <c r="D19077" t="s">
        <v>1002</v>
      </c>
      <c r="E19077" s="23">
        <v>45047</v>
      </c>
      <c r="F19077">
        <v>0</v>
      </c>
      <c r="G19077">
        <v>0</v>
      </c>
      <c r="I19077">
        <v>0</v>
      </c>
      <c r="J19077">
        <v>0</v>
      </c>
      <c r="L19077">
        <v>0</v>
      </c>
      <c r="N19077">
        <v>0</v>
      </c>
      <c r="P19077">
        <v>0</v>
      </c>
      <c r="Q19077">
        <v>0</v>
      </c>
      <c r="S19077">
        <v>0</v>
      </c>
    </row>
    <row r="19078" spans="1:19" x14ac:dyDescent="0.2">
      <c r="A19078" t="s">
        <v>39302</v>
      </c>
      <c r="B19078" t="s">
        <v>39089</v>
      </c>
      <c r="C19078" t="s">
        <v>1054</v>
      </c>
      <c r="D19078" t="s">
        <v>1002</v>
      </c>
      <c r="E19078" s="23">
        <v>45047</v>
      </c>
      <c r="F19078">
        <v>0</v>
      </c>
      <c r="G19078">
        <v>0</v>
      </c>
      <c r="I19078">
        <v>0</v>
      </c>
      <c r="J19078">
        <v>0</v>
      </c>
      <c r="L19078">
        <v>0</v>
      </c>
      <c r="N19078">
        <v>0</v>
      </c>
      <c r="P19078">
        <v>0</v>
      </c>
      <c r="Q19078">
        <v>0</v>
      </c>
      <c r="S19078">
        <v>0</v>
      </c>
    </row>
    <row r="19079" spans="1:19" x14ac:dyDescent="0.2">
      <c r="A19079" t="s">
        <v>39303</v>
      </c>
      <c r="B19079" t="s">
        <v>39090</v>
      </c>
      <c r="C19079" t="s">
        <v>1052</v>
      </c>
      <c r="D19079" t="s">
        <v>1002</v>
      </c>
      <c r="E19079" s="23">
        <v>45047</v>
      </c>
      <c r="F19079">
        <v>2</v>
      </c>
      <c r="G19079">
        <v>2</v>
      </c>
      <c r="I19079">
        <v>2</v>
      </c>
      <c r="J19079">
        <v>11</v>
      </c>
      <c r="L19079">
        <v>11</v>
      </c>
      <c r="N19079">
        <v>2</v>
      </c>
      <c r="P19079">
        <v>0</v>
      </c>
      <c r="Q19079">
        <v>0</v>
      </c>
      <c r="S19079">
        <v>0</v>
      </c>
    </row>
    <row r="19080" spans="1:19" x14ac:dyDescent="0.2">
      <c r="A19080" t="s">
        <v>39304</v>
      </c>
      <c r="B19080" t="s">
        <v>39091</v>
      </c>
      <c r="C19080" t="s">
        <v>1053</v>
      </c>
      <c r="D19080" t="s">
        <v>1002</v>
      </c>
      <c r="E19080" s="23">
        <v>45047</v>
      </c>
      <c r="F19080">
        <v>1.5</v>
      </c>
      <c r="G19080">
        <v>1.5</v>
      </c>
      <c r="I19080">
        <v>1</v>
      </c>
      <c r="J19080">
        <v>7</v>
      </c>
      <c r="L19080">
        <v>7</v>
      </c>
      <c r="N19080">
        <v>1</v>
      </c>
      <c r="P19080">
        <v>1</v>
      </c>
      <c r="Q19080">
        <v>1</v>
      </c>
      <c r="S19080">
        <v>0</v>
      </c>
    </row>
    <row r="19081" spans="1:19" x14ac:dyDescent="0.2">
      <c r="A19081" t="s">
        <v>39202</v>
      </c>
      <c r="B19081" t="s">
        <v>38989</v>
      </c>
      <c r="C19081" t="s">
        <v>25698</v>
      </c>
      <c r="D19081" t="s">
        <v>1000</v>
      </c>
      <c r="E19081" s="23">
        <v>45047</v>
      </c>
      <c r="F19081">
        <v>2</v>
      </c>
      <c r="G19081">
        <v>2</v>
      </c>
      <c r="I19081">
        <v>6</v>
      </c>
      <c r="J19081">
        <v>11</v>
      </c>
      <c r="L19081">
        <v>11</v>
      </c>
      <c r="N19081">
        <v>4</v>
      </c>
      <c r="P19081">
        <v>1</v>
      </c>
      <c r="Q19081">
        <v>1</v>
      </c>
      <c r="S19081">
        <v>2</v>
      </c>
    </row>
    <row r="19082" spans="1:19" x14ac:dyDescent="0.2">
      <c r="A19082" t="s">
        <v>39305</v>
      </c>
      <c r="B19082" t="s">
        <v>39092</v>
      </c>
      <c r="C19082" t="s">
        <v>962</v>
      </c>
      <c r="D19082" t="s">
        <v>1000</v>
      </c>
      <c r="E19082" s="23">
        <v>45047</v>
      </c>
      <c r="F19082">
        <v>0</v>
      </c>
      <c r="G19082">
        <v>0</v>
      </c>
      <c r="I19082">
        <v>0</v>
      </c>
      <c r="J19082">
        <v>0</v>
      </c>
      <c r="L19082">
        <v>0</v>
      </c>
      <c r="N19082">
        <v>0</v>
      </c>
      <c r="P19082">
        <v>0</v>
      </c>
      <c r="Q19082">
        <v>0</v>
      </c>
      <c r="S19082">
        <v>0</v>
      </c>
    </row>
    <row r="19083" spans="1:19" x14ac:dyDescent="0.2">
      <c r="A19083" t="s">
        <v>39306</v>
      </c>
      <c r="B19083" t="s">
        <v>39093</v>
      </c>
      <c r="C19083" t="s">
        <v>348</v>
      </c>
      <c r="D19083" t="s">
        <v>1000</v>
      </c>
      <c r="E19083" s="23">
        <v>45047</v>
      </c>
      <c r="F19083">
        <v>0</v>
      </c>
      <c r="G19083">
        <v>0</v>
      </c>
      <c r="I19083">
        <v>0</v>
      </c>
      <c r="J19083">
        <v>0</v>
      </c>
      <c r="L19083">
        <v>0</v>
      </c>
      <c r="N19083">
        <v>0</v>
      </c>
      <c r="P19083">
        <v>0</v>
      </c>
      <c r="Q19083">
        <v>0</v>
      </c>
      <c r="S19083">
        <v>0</v>
      </c>
    </row>
    <row r="19084" spans="1:19" x14ac:dyDescent="0.2">
      <c r="A19084" t="s">
        <v>39307</v>
      </c>
      <c r="B19084" t="s">
        <v>39094</v>
      </c>
      <c r="C19084" t="s">
        <v>36223</v>
      </c>
      <c r="D19084" t="s">
        <v>1000</v>
      </c>
      <c r="E19084" s="23">
        <v>45047</v>
      </c>
      <c r="F19084">
        <v>0.5</v>
      </c>
      <c r="G19084">
        <v>0.5</v>
      </c>
      <c r="I19084">
        <v>0</v>
      </c>
      <c r="J19084">
        <v>2</v>
      </c>
      <c r="L19084">
        <v>2</v>
      </c>
      <c r="N19084">
        <v>0</v>
      </c>
      <c r="P19084">
        <v>0</v>
      </c>
      <c r="Q19084">
        <v>0</v>
      </c>
      <c r="S19084">
        <v>0</v>
      </c>
    </row>
    <row r="19085" spans="1:19" x14ac:dyDescent="0.2">
      <c r="A19085" t="s">
        <v>39308</v>
      </c>
      <c r="B19085" t="s">
        <v>39095</v>
      </c>
      <c r="C19085" t="s">
        <v>357</v>
      </c>
      <c r="D19085" t="s">
        <v>1000</v>
      </c>
      <c r="E19085" s="23">
        <v>45047</v>
      </c>
      <c r="F19085">
        <v>0</v>
      </c>
      <c r="G19085">
        <v>0</v>
      </c>
      <c r="I19085">
        <v>0</v>
      </c>
      <c r="J19085">
        <v>0</v>
      </c>
      <c r="L19085">
        <v>0</v>
      </c>
      <c r="N19085">
        <v>0</v>
      </c>
      <c r="P19085">
        <v>0</v>
      </c>
      <c r="Q19085">
        <v>0</v>
      </c>
      <c r="S19085">
        <v>0</v>
      </c>
    </row>
    <row r="19086" spans="1:19" x14ac:dyDescent="0.2">
      <c r="A19086" t="s">
        <v>39309</v>
      </c>
      <c r="B19086" t="s">
        <v>39096</v>
      </c>
      <c r="C19086" t="s">
        <v>22399</v>
      </c>
      <c r="D19086" t="s">
        <v>1000</v>
      </c>
      <c r="E19086" s="23">
        <v>45047</v>
      </c>
      <c r="F19086">
        <v>0</v>
      </c>
      <c r="G19086">
        <v>0</v>
      </c>
      <c r="I19086">
        <v>0</v>
      </c>
      <c r="J19086">
        <v>0</v>
      </c>
      <c r="L19086">
        <v>0</v>
      </c>
      <c r="N19086">
        <v>0</v>
      </c>
      <c r="P19086">
        <v>0</v>
      </c>
      <c r="Q19086">
        <v>0</v>
      </c>
      <c r="S19086">
        <v>0</v>
      </c>
    </row>
    <row r="19087" spans="1:19" x14ac:dyDescent="0.2">
      <c r="A19087" t="s">
        <v>39310</v>
      </c>
      <c r="B19087" t="s">
        <v>39097</v>
      </c>
      <c r="C19087" t="s">
        <v>203</v>
      </c>
      <c r="D19087" t="s">
        <v>1000</v>
      </c>
      <c r="E19087" s="23">
        <v>45047</v>
      </c>
      <c r="F19087">
        <v>0</v>
      </c>
      <c r="G19087">
        <v>0</v>
      </c>
      <c r="I19087">
        <v>0</v>
      </c>
      <c r="J19087">
        <v>0</v>
      </c>
      <c r="L19087">
        <v>0</v>
      </c>
      <c r="N19087">
        <v>0</v>
      </c>
      <c r="P19087">
        <v>0</v>
      </c>
      <c r="Q19087">
        <v>0</v>
      </c>
      <c r="S19087">
        <v>0</v>
      </c>
    </row>
    <row r="19088" spans="1:19" x14ac:dyDescent="0.2">
      <c r="A19088" t="s">
        <v>39311</v>
      </c>
      <c r="B19088" t="s">
        <v>39098</v>
      </c>
      <c r="C19088" t="s">
        <v>387</v>
      </c>
      <c r="D19088" t="s">
        <v>1000</v>
      </c>
      <c r="E19088" s="23">
        <v>45047</v>
      </c>
      <c r="F19088">
        <v>0</v>
      </c>
      <c r="G19088">
        <v>0</v>
      </c>
      <c r="I19088">
        <v>0</v>
      </c>
      <c r="J19088">
        <v>0</v>
      </c>
      <c r="L19088">
        <v>0</v>
      </c>
      <c r="N19088">
        <v>0</v>
      </c>
      <c r="P19088">
        <v>0</v>
      </c>
      <c r="Q19088">
        <v>0</v>
      </c>
      <c r="S19088">
        <v>0</v>
      </c>
    </row>
    <row r="19089" spans="1:19" x14ac:dyDescent="0.2">
      <c r="A19089" t="s">
        <v>39312</v>
      </c>
      <c r="B19089" t="s">
        <v>39099</v>
      </c>
      <c r="C19089" t="s">
        <v>223</v>
      </c>
      <c r="D19089" t="s">
        <v>1000</v>
      </c>
      <c r="E19089" s="23">
        <v>45047</v>
      </c>
      <c r="F19089">
        <v>0</v>
      </c>
      <c r="G19089">
        <v>0</v>
      </c>
      <c r="I19089">
        <v>0</v>
      </c>
      <c r="J19089">
        <v>0</v>
      </c>
      <c r="L19089">
        <v>0</v>
      </c>
      <c r="N19089">
        <v>0</v>
      </c>
      <c r="P19089">
        <v>0</v>
      </c>
      <c r="Q19089">
        <v>0</v>
      </c>
      <c r="S19089">
        <v>0</v>
      </c>
    </row>
    <row r="19090" spans="1:19" x14ac:dyDescent="0.2">
      <c r="A19090" t="s">
        <v>39313</v>
      </c>
      <c r="B19090" t="s">
        <v>39100</v>
      </c>
      <c r="C19090" t="s">
        <v>346</v>
      </c>
      <c r="D19090" t="s">
        <v>1000</v>
      </c>
      <c r="E19090" s="23">
        <v>45047</v>
      </c>
      <c r="F19090">
        <v>0</v>
      </c>
      <c r="G19090">
        <v>0</v>
      </c>
      <c r="I19090">
        <v>0</v>
      </c>
      <c r="J19090">
        <v>0</v>
      </c>
      <c r="L19090">
        <v>0</v>
      </c>
      <c r="N19090">
        <v>0</v>
      </c>
      <c r="P19090">
        <v>0</v>
      </c>
      <c r="Q19090">
        <v>0</v>
      </c>
      <c r="S19090">
        <v>0</v>
      </c>
    </row>
    <row r="19091" spans="1:19" x14ac:dyDescent="0.2">
      <c r="A19091" t="s">
        <v>39314</v>
      </c>
      <c r="B19091" t="s">
        <v>39101</v>
      </c>
      <c r="C19091" t="s">
        <v>36238</v>
      </c>
      <c r="D19091" t="s">
        <v>1000</v>
      </c>
      <c r="E19091" s="23">
        <v>45047</v>
      </c>
      <c r="F19091">
        <v>1.5</v>
      </c>
      <c r="G19091">
        <v>1.5</v>
      </c>
      <c r="I19091">
        <v>0</v>
      </c>
      <c r="J19091">
        <v>6</v>
      </c>
      <c r="L19091">
        <v>6</v>
      </c>
      <c r="N19091">
        <v>0</v>
      </c>
      <c r="P19091">
        <v>0</v>
      </c>
      <c r="Q19091">
        <v>0</v>
      </c>
      <c r="S19091">
        <v>0</v>
      </c>
    </row>
    <row r="19092" spans="1:19" x14ac:dyDescent="0.2">
      <c r="A19092" t="s">
        <v>39315</v>
      </c>
      <c r="B19092" t="s">
        <v>39102</v>
      </c>
      <c r="C19092" t="s">
        <v>207</v>
      </c>
      <c r="D19092" t="s">
        <v>1000</v>
      </c>
      <c r="E19092" s="23">
        <v>45047</v>
      </c>
      <c r="F19092">
        <v>7</v>
      </c>
      <c r="G19092">
        <v>8</v>
      </c>
      <c r="I19092">
        <v>19</v>
      </c>
      <c r="J19092">
        <v>38</v>
      </c>
      <c r="L19092">
        <v>43</v>
      </c>
      <c r="N19092">
        <v>18</v>
      </c>
      <c r="P19092">
        <v>0</v>
      </c>
      <c r="Q19092">
        <v>1</v>
      </c>
      <c r="S19092">
        <v>1</v>
      </c>
    </row>
    <row r="19093" spans="1:19" x14ac:dyDescent="0.2">
      <c r="A19093" t="s">
        <v>39316</v>
      </c>
      <c r="B19093" t="s">
        <v>39103</v>
      </c>
      <c r="C19093" t="s">
        <v>212</v>
      </c>
      <c r="D19093" t="s">
        <v>1000</v>
      </c>
      <c r="E19093" s="23">
        <v>45047</v>
      </c>
      <c r="F19093">
        <v>2</v>
      </c>
      <c r="G19093">
        <v>2</v>
      </c>
      <c r="I19093">
        <v>7</v>
      </c>
      <c r="J19093">
        <v>12</v>
      </c>
      <c r="L19093">
        <v>12</v>
      </c>
      <c r="N19093">
        <v>5</v>
      </c>
      <c r="P19093">
        <v>0</v>
      </c>
      <c r="Q19093">
        <v>0</v>
      </c>
      <c r="S19093">
        <v>2</v>
      </c>
    </row>
    <row r="19094" spans="1:19" x14ac:dyDescent="0.2">
      <c r="A19094" t="s">
        <v>39317</v>
      </c>
      <c r="B19094" t="s">
        <v>39104</v>
      </c>
      <c r="C19094" t="s">
        <v>963</v>
      </c>
      <c r="D19094" t="s">
        <v>1000</v>
      </c>
      <c r="E19094" s="23">
        <v>45047</v>
      </c>
      <c r="F19094">
        <v>0</v>
      </c>
      <c r="G19094">
        <v>0</v>
      </c>
      <c r="I19094">
        <v>0</v>
      </c>
      <c r="J19094">
        <v>0</v>
      </c>
      <c r="L19094">
        <v>0</v>
      </c>
      <c r="N19094">
        <v>0</v>
      </c>
      <c r="P19094">
        <v>0</v>
      </c>
      <c r="Q19094">
        <v>0</v>
      </c>
      <c r="S19094">
        <v>0</v>
      </c>
    </row>
    <row r="19095" spans="1:19" x14ac:dyDescent="0.2">
      <c r="A19095" t="s">
        <v>39318</v>
      </c>
      <c r="B19095" t="s">
        <v>39105</v>
      </c>
      <c r="C19095" t="s">
        <v>225</v>
      </c>
      <c r="D19095" t="s">
        <v>1000</v>
      </c>
      <c r="E19095" s="23">
        <v>45047</v>
      </c>
      <c r="F19095">
        <v>3.5</v>
      </c>
      <c r="G19095">
        <v>3.5</v>
      </c>
      <c r="I19095">
        <v>29</v>
      </c>
      <c r="J19095">
        <v>49</v>
      </c>
      <c r="L19095">
        <v>49</v>
      </c>
      <c r="N19095">
        <v>29</v>
      </c>
      <c r="P19095">
        <v>0</v>
      </c>
      <c r="Q19095">
        <v>1</v>
      </c>
      <c r="S19095">
        <v>0</v>
      </c>
    </row>
    <row r="19096" spans="1:19" x14ac:dyDescent="0.2">
      <c r="A19096" t="s">
        <v>39319</v>
      </c>
      <c r="B19096" t="s">
        <v>39106</v>
      </c>
      <c r="C19096" t="s">
        <v>232</v>
      </c>
      <c r="D19096" t="s">
        <v>1000</v>
      </c>
      <c r="E19096" s="23">
        <v>45047</v>
      </c>
      <c r="F19096">
        <v>12.5</v>
      </c>
      <c r="G19096">
        <v>14</v>
      </c>
      <c r="I19096">
        <v>64</v>
      </c>
      <c r="J19096">
        <v>130</v>
      </c>
      <c r="L19096">
        <v>133</v>
      </c>
      <c r="N19096">
        <v>62</v>
      </c>
      <c r="P19096">
        <v>1</v>
      </c>
      <c r="Q19096">
        <v>1</v>
      </c>
      <c r="S19096">
        <v>2</v>
      </c>
    </row>
    <row r="19097" spans="1:19" x14ac:dyDescent="0.2">
      <c r="A19097" t="s">
        <v>39320</v>
      </c>
      <c r="B19097" t="s">
        <v>39107</v>
      </c>
      <c r="C19097" t="s">
        <v>317</v>
      </c>
      <c r="D19097" t="s">
        <v>1000</v>
      </c>
      <c r="E19097" s="23">
        <v>45047</v>
      </c>
      <c r="F19097">
        <v>2</v>
      </c>
      <c r="G19097">
        <v>7</v>
      </c>
      <c r="I19097">
        <v>6</v>
      </c>
      <c r="J19097">
        <v>11</v>
      </c>
      <c r="L19097">
        <v>40</v>
      </c>
      <c r="N19097">
        <v>6</v>
      </c>
      <c r="P19097">
        <v>0</v>
      </c>
      <c r="Q19097">
        <v>1</v>
      </c>
      <c r="S19097">
        <v>0</v>
      </c>
    </row>
    <row r="19098" spans="1:19" x14ac:dyDescent="0.2">
      <c r="A19098" t="s">
        <v>39321</v>
      </c>
      <c r="B19098" t="s">
        <v>39108</v>
      </c>
      <c r="C19098" t="s">
        <v>214</v>
      </c>
      <c r="D19098" t="s">
        <v>1000</v>
      </c>
      <c r="E19098" s="23">
        <v>45047</v>
      </c>
      <c r="F19098">
        <v>14</v>
      </c>
      <c r="G19098">
        <v>13</v>
      </c>
      <c r="I19098">
        <v>57</v>
      </c>
      <c r="J19098">
        <v>117</v>
      </c>
      <c r="L19098">
        <v>107</v>
      </c>
      <c r="N19098">
        <v>52</v>
      </c>
      <c r="P19098">
        <v>7</v>
      </c>
      <c r="Q19098">
        <v>10</v>
      </c>
      <c r="S19098">
        <v>5</v>
      </c>
    </row>
    <row r="19099" spans="1:19" x14ac:dyDescent="0.2">
      <c r="A19099" t="s">
        <v>39322</v>
      </c>
      <c r="B19099" t="s">
        <v>39109</v>
      </c>
      <c r="C19099" t="s">
        <v>230</v>
      </c>
      <c r="D19099" t="s">
        <v>1000</v>
      </c>
      <c r="E19099" s="23">
        <v>45047</v>
      </c>
      <c r="F19099">
        <v>0</v>
      </c>
      <c r="G19099">
        <v>0</v>
      </c>
      <c r="I19099">
        <v>0</v>
      </c>
      <c r="J19099">
        <v>0</v>
      </c>
      <c r="L19099">
        <v>0</v>
      </c>
      <c r="N19099">
        <v>0</v>
      </c>
      <c r="P19099">
        <v>0</v>
      </c>
      <c r="Q19099">
        <v>0</v>
      </c>
      <c r="S19099">
        <v>0</v>
      </c>
    </row>
    <row r="19100" spans="1:19" x14ac:dyDescent="0.2">
      <c r="A19100" t="s">
        <v>39323</v>
      </c>
      <c r="B19100" t="s">
        <v>39110</v>
      </c>
      <c r="C19100" t="s">
        <v>234</v>
      </c>
      <c r="D19100" t="s">
        <v>1000</v>
      </c>
      <c r="E19100" s="23">
        <v>45047</v>
      </c>
      <c r="F19100">
        <v>0</v>
      </c>
      <c r="G19100">
        <v>0</v>
      </c>
      <c r="I19100">
        <v>0</v>
      </c>
      <c r="J19100">
        <v>0</v>
      </c>
      <c r="L19100">
        <v>0</v>
      </c>
      <c r="N19100">
        <v>0</v>
      </c>
      <c r="P19100">
        <v>0</v>
      </c>
      <c r="Q19100">
        <v>0</v>
      </c>
      <c r="S19100">
        <v>0</v>
      </c>
    </row>
    <row r="19101" spans="1:19" x14ac:dyDescent="0.2">
      <c r="A19101" t="s">
        <v>39323</v>
      </c>
      <c r="B19101" t="s">
        <v>39110</v>
      </c>
      <c r="C19101" t="s">
        <v>234</v>
      </c>
      <c r="D19101" t="s">
        <v>1000</v>
      </c>
      <c r="E19101" s="23">
        <v>45047</v>
      </c>
      <c r="F19101">
        <v>2.5</v>
      </c>
      <c r="G19101">
        <v>4</v>
      </c>
      <c r="I19101">
        <v>21</v>
      </c>
      <c r="J19101">
        <v>29</v>
      </c>
      <c r="L19101">
        <v>44</v>
      </c>
      <c r="N19101">
        <v>21</v>
      </c>
      <c r="P19101">
        <v>0</v>
      </c>
      <c r="Q19101">
        <v>0</v>
      </c>
      <c r="S19101">
        <v>0</v>
      </c>
    </row>
    <row r="19102" spans="1:19" x14ac:dyDescent="0.2">
      <c r="A19102" t="s">
        <v>39324</v>
      </c>
      <c r="B19102" t="s">
        <v>39111</v>
      </c>
      <c r="C19102" t="s">
        <v>217</v>
      </c>
      <c r="D19102" t="s">
        <v>1000</v>
      </c>
      <c r="E19102" s="23">
        <v>45047</v>
      </c>
      <c r="F19102">
        <v>0</v>
      </c>
      <c r="G19102">
        <v>0</v>
      </c>
      <c r="I19102">
        <v>0</v>
      </c>
      <c r="J19102">
        <v>0</v>
      </c>
      <c r="L19102">
        <v>0</v>
      </c>
      <c r="N19102">
        <v>0</v>
      </c>
      <c r="P19102">
        <v>0</v>
      </c>
      <c r="Q19102">
        <v>0</v>
      </c>
      <c r="S19102">
        <v>0</v>
      </c>
    </row>
    <row r="19103" spans="1:19" x14ac:dyDescent="0.2">
      <c r="A19103" t="s">
        <v>39325</v>
      </c>
      <c r="B19103" t="s">
        <v>39112</v>
      </c>
      <c r="C19103" t="s">
        <v>342</v>
      </c>
      <c r="D19103" t="s">
        <v>1000</v>
      </c>
      <c r="E19103" s="23">
        <v>45047</v>
      </c>
      <c r="F19103">
        <v>0</v>
      </c>
      <c r="G19103">
        <v>1</v>
      </c>
      <c r="I19103">
        <v>15</v>
      </c>
      <c r="J19103">
        <v>0</v>
      </c>
      <c r="L19103">
        <v>11</v>
      </c>
      <c r="N19103">
        <v>15</v>
      </c>
      <c r="P19103">
        <v>0</v>
      </c>
      <c r="Q19103">
        <v>0</v>
      </c>
      <c r="S19103">
        <v>0</v>
      </c>
    </row>
    <row r="19104" spans="1:19" x14ac:dyDescent="0.2">
      <c r="A19104" t="s">
        <v>39326</v>
      </c>
      <c r="B19104" t="s">
        <v>39113</v>
      </c>
      <c r="C19104" t="s">
        <v>220</v>
      </c>
      <c r="D19104" t="s">
        <v>1000</v>
      </c>
      <c r="E19104" s="23">
        <v>45047</v>
      </c>
      <c r="F19104">
        <v>0</v>
      </c>
      <c r="G19104">
        <v>0</v>
      </c>
      <c r="I19104">
        <v>0</v>
      </c>
      <c r="J19104">
        <v>0</v>
      </c>
      <c r="L19104">
        <v>0</v>
      </c>
      <c r="N19104">
        <v>0</v>
      </c>
      <c r="P19104">
        <v>0</v>
      </c>
      <c r="Q19104">
        <v>0</v>
      </c>
      <c r="S19104">
        <v>0</v>
      </c>
    </row>
    <row r="19105" spans="1:19" x14ac:dyDescent="0.2">
      <c r="A19105" t="s">
        <v>39327</v>
      </c>
      <c r="B19105" t="s">
        <v>39114</v>
      </c>
      <c r="C19105" t="s">
        <v>25330</v>
      </c>
      <c r="D19105" t="s">
        <v>1001</v>
      </c>
      <c r="E19105" s="23">
        <v>45047</v>
      </c>
      <c r="F19105">
        <v>0</v>
      </c>
      <c r="G19105">
        <v>0</v>
      </c>
      <c r="I19105">
        <v>0</v>
      </c>
      <c r="J19105">
        <v>0</v>
      </c>
      <c r="L19105">
        <v>0</v>
      </c>
      <c r="N19105">
        <v>0</v>
      </c>
      <c r="P19105">
        <v>0</v>
      </c>
      <c r="Q19105">
        <v>0</v>
      </c>
      <c r="S19105">
        <v>0</v>
      </c>
    </row>
    <row r="19106" spans="1:19" x14ac:dyDescent="0.2">
      <c r="A19106" t="s">
        <v>39328</v>
      </c>
      <c r="B19106" t="s">
        <v>39115</v>
      </c>
      <c r="C19106" t="s">
        <v>25330</v>
      </c>
      <c r="D19106" t="s">
        <v>1000</v>
      </c>
      <c r="E19106" s="23">
        <v>45047</v>
      </c>
      <c r="F19106">
        <v>0.5</v>
      </c>
      <c r="G19106">
        <v>0.5</v>
      </c>
      <c r="I19106">
        <v>0</v>
      </c>
      <c r="J19106">
        <v>2</v>
      </c>
      <c r="L19106">
        <v>2</v>
      </c>
      <c r="N19106">
        <v>0</v>
      </c>
      <c r="P19106">
        <v>0</v>
      </c>
      <c r="Q19106">
        <v>0</v>
      </c>
      <c r="S19106">
        <v>0</v>
      </c>
    </row>
    <row r="19107" spans="1:19" x14ac:dyDescent="0.2">
      <c r="A19107" t="s">
        <v>39329</v>
      </c>
      <c r="B19107" t="s">
        <v>39116</v>
      </c>
      <c r="C19107" t="s">
        <v>199</v>
      </c>
      <c r="D19107" t="s">
        <v>1000</v>
      </c>
      <c r="E19107" s="23">
        <v>45047</v>
      </c>
      <c r="F19107">
        <v>7</v>
      </c>
      <c r="G19107">
        <v>8</v>
      </c>
      <c r="I19107">
        <v>35</v>
      </c>
      <c r="J19107">
        <v>73</v>
      </c>
      <c r="L19107">
        <v>84</v>
      </c>
      <c r="N19107">
        <v>35</v>
      </c>
      <c r="P19107">
        <v>0</v>
      </c>
      <c r="Q19107">
        <v>1</v>
      </c>
      <c r="S19107">
        <v>0</v>
      </c>
    </row>
    <row r="19108" spans="1:19" x14ac:dyDescent="0.2">
      <c r="A19108" t="s">
        <v>39330</v>
      </c>
      <c r="B19108" t="s">
        <v>39117</v>
      </c>
      <c r="C19108" t="s">
        <v>199</v>
      </c>
      <c r="D19108" t="s">
        <v>1001</v>
      </c>
      <c r="E19108" s="23">
        <v>45047</v>
      </c>
      <c r="F19108">
        <v>0</v>
      </c>
      <c r="G19108">
        <v>0</v>
      </c>
      <c r="I19108">
        <v>0</v>
      </c>
      <c r="J19108">
        <v>0</v>
      </c>
      <c r="L19108">
        <v>0</v>
      </c>
      <c r="N19108">
        <v>0</v>
      </c>
      <c r="P19108">
        <v>0</v>
      </c>
      <c r="Q19108">
        <v>0</v>
      </c>
      <c r="S19108">
        <v>0</v>
      </c>
    </row>
    <row r="19109" spans="1:19" x14ac:dyDescent="0.2">
      <c r="A19109" t="s">
        <v>39331</v>
      </c>
      <c r="B19109" t="s">
        <v>39118</v>
      </c>
      <c r="C19109" t="s">
        <v>901</v>
      </c>
      <c r="D19109" t="s">
        <v>1000</v>
      </c>
      <c r="E19109" s="23">
        <v>45047</v>
      </c>
      <c r="F19109">
        <v>5.5</v>
      </c>
      <c r="G19109">
        <v>6</v>
      </c>
      <c r="I19109">
        <v>8</v>
      </c>
      <c r="J19109">
        <v>30</v>
      </c>
      <c r="L19109">
        <v>32</v>
      </c>
      <c r="N19109">
        <v>5</v>
      </c>
      <c r="P19109">
        <v>1</v>
      </c>
      <c r="Q19109">
        <v>2</v>
      </c>
      <c r="S19109">
        <v>3</v>
      </c>
    </row>
    <row r="19110" spans="1:19" x14ac:dyDescent="0.2">
      <c r="A19110" t="s">
        <v>39332</v>
      </c>
      <c r="B19110" t="s">
        <v>39119</v>
      </c>
      <c r="C19110" t="s">
        <v>901</v>
      </c>
      <c r="D19110" t="s">
        <v>1001</v>
      </c>
      <c r="E19110" s="23">
        <v>45047</v>
      </c>
      <c r="F19110">
        <v>0</v>
      </c>
      <c r="G19110">
        <v>0</v>
      </c>
      <c r="I19110">
        <v>0</v>
      </c>
      <c r="J19110">
        <v>0</v>
      </c>
      <c r="L19110">
        <v>0</v>
      </c>
      <c r="N19110">
        <v>0</v>
      </c>
      <c r="P19110">
        <v>0</v>
      </c>
      <c r="Q19110">
        <v>0</v>
      </c>
      <c r="S19110">
        <v>0</v>
      </c>
    </row>
    <row r="19111" spans="1:19" x14ac:dyDescent="0.2">
      <c r="A19111" t="s">
        <v>39333</v>
      </c>
      <c r="B19111" t="s">
        <v>39120</v>
      </c>
      <c r="C19111" t="s">
        <v>903</v>
      </c>
      <c r="D19111" t="s">
        <v>1000</v>
      </c>
      <c r="E19111" s="23">
        <v>45047</v>
      </c>
      <c r="F19111">
        <v>6</v>
      </c>
      <c r="G19111">
        <v>6.5</v>
      </c>
      <c r="I19111">
        <v>11</v>
      </c>
      <c r="J19111">
        <v>28</v>
      </c>
      <c r="L19111">
        <v>31</v>
      </c>
      <c r="N19111">
        <v>11</v>
      </c>
      <c r="P19111">
        <v>2</v>
      </c>
      <c r="Q19111">
        <v>3</v>
      </c>
      <c r="S19111">
        <v>0</v>
      </c>
    </row>
    <row r="19112" spans="1:19" x14ac:dyDescent="0.2">
      <c r="A19112" t="s">
        <v>39334</v>
      </c>
      <c r="B19112" t="s">
        <v>39121</v>
      </c>
      <c r="C19112" t="s">
        <v>903</v>
      </c>
      <c r="D19112" t="s">
        <v>1001</v>
      </c>
      <c r="E19112" s="23">
        <v>45047</v>
      </c>
      <c r="F19112">
        <v>0</v>
      </c>
      <c r="G19112">
        <v>0</v>
      </c>
      <c r="I19112">
        <v>0</v>
      </c>
      <c r="J19112">
        <v>0</v>
      </c>
      <c r="L19112">
        <v>0</v>
      </c>
      <c r="N19112">
        <v>0</v>
      </c>
      <c r="P19112">
        <v>0</v>
      </c>
      <c r="Q19112">
        <v>0</v>
      </c>
      <c r="S19112">
        <v>0</v>
      </c>
    </row>
    <row r="19113" spans="1:19" x14ac:dyDescent="0.2">
      <c r="A19113" t="s">
        <v>39335</v>
      </c>
      <c r="B19113" t="s">
        <v>39122</v>
      </c>
      <c r="C19113" t="s">
        <v>198</v>
      </c>
      <c r="D19113" t="s">
        <v>1002</v>
      </c>
      <c r="E19113" s="23">
        <v>45047</v>
      </c>
      <c r="F19113">
        <v>0</v>
      </c>
      <c r="G19113">
        <v>0</v>
      </c>
      <c r="I19113">
        <v>0</v>
      </c>
      <c r="J19113">
        <v>0</v>
      </c>
      <c r="L19113">
        <v>0</v>
      </c>
      <c r="N19113">
        <v>0</v>
      </c>
      <c r="P19113">
        <v>0</v>
      </c>
      <c r="Q19113">
        <v>0</v>
      </c>
      <c r="S19113">
        <v>0</v>
      </c>
    </row>
    <row r="19114" spans="1:19" x14ac:dyDescent="0.2">
      <c r="A19114" t="s">
        <v>39336</v>
      </c>
      <c r="B19114" t="s">
        <v>39123</v>
      </c>
      <c r="C19114" t="s">
        <v>25855</v>
      </c>
      <c r="D19114" t="s">
        <v>1002</v>
      </c>
      <c r="E19114" s="23">
        <v>45047</v>
      </c>
      <c r="F19114">
        <v>2</v>
      </c>
      <c r="G19114">
        <v>2</v>
      </c>
      <c r="I19114">
        <v>6</v>
      </c>
      <c r="J19114">
        <v>11</v>
      </c>
      <c r="L19114">
        <v>11</v>
      </c>
      <c r="N19114">
        <v>4</v>
      </c>
      <c r="P19114">
        <v>1</v>
      </c>
      <c r="Q19114">
        <v>1</v>
      </c>
      <c r="S19114">
        <v>2</v>
      </c>
    </row>
    <row r="19115" spans="1:19" x14ac:dyDescent="0.2">
      <c r="A19115" t="s">
        <v>39337</v>
      </c>
      <c r="B19115" t="s">
        <v>39124</v>
      </c>
      <c r="C19115" t="s">
        <v>962</v>
      </c>
      <c r="D19115" t="s">
        <v>1002</v>
      </c>
      <c r="E19115" s="23">
        <v>45047</v>
      </c>
      <c r="F19115">
        <v>0</v>
      </c>
      <c r="G19115">
        <v>0</v>
      </c>
      <c r="I19115">
        <v>0</v>
      </c>
      <c r="J19115">
        <v>0</v>
      </c>
      <c r="L19115">
        <v>0</v>
      </c>
      <c r="N19115">
        <v>0</v>
      </c>
      <c r="P19115">
        <v>0</v>
      </c>
      <c r="Q19115">
        <v>0</v>
      </c>
      <c r="S19115">
        <v>0</v>
      </c>
    </row>
    <row r="19116" spans="1:19" x14ac:dyDescent="0.2">
      <c r="A19116" t="s">
        <v>39338</v>
      </c>
      <c r="B19116" t="s">
        <v>39125</v>
      </c>
      <c r="C19116" t="s">
        <v>199</v>
      </c>
      <c r="D19116" t="s">
        <v>1002</v>
      </c>
      <c r="E19116" s="23">
        <v>45047</v>
      </c>
      <c r="F19116">
        <v>7</v>
      </c>
      <c r="G19116">
        <v>8</v>
      </c>
      <c r="I19116">
        <v>35</v>
      </c>
      <c r="J19116">
        <v>73</v>
      </c>
      <c r="L19116">
        <v>84</v>
      </c>
      <c r="N19116">
        <v>35</v>
      </c>
      <c r="P19116">
        <v>0</v>
      </c>
      <c r="Q19116">
        <v>1</v>
      </c>
      <c r="S19116">
        <v>0</v>
      </c>
    </row>
    <row r="19117" spans="1:19" x14ac:dyDescent="0.2">
      <c r="A19117" t="s">
        <v>39339</v>
      </c>
      <c r="B19117" t="s">
        <v>39126</v>
      </c>
      <c r="C19117" t="s">
        <v>348</v>
      </c>
      <c r="D19117" t="s">
        <v>1002</v>
      </c>
      <c r="E19117" s="23">
        <v>45047</v>
      </c>
      <c r="F19117">
        <v>0</v>
      </c>
      <c r="G19117">
        <v>0</v>
      </c>
      <c r="I19117">
        <v>0</v>
      </c>
      <c r="J19117">
        <v>0</v>
      </c>
      <c r="L19117">
        <v>0</v>
      </c>
      <c r="N19117">
        <v>0</v>
      </c>
      <c r="P19117">
        <v>0</v>
      </c>
      <c r="Q19117">
        <v>0</v>
      </c>
      <c r="S19117">
        <v>0</v>
      </c>
    </row>
    <row r="19118" spans="1:19" x14ac:dyDescent="0.2">
      <c r="A19118" t="s">
        <v>39340</v>
      </c>
      <c r="B19118" t="s">
        <v>39127</v>
      </c>
      <c r="C19118" t="s">
        <v>36291</v>
      </c>
      <c r="D19118" t="s">
        <v>1002</v>
      </c>
      <c r="E19118" s="23">
        <v>45047</v>
      </c>
      <c r="F19118">
        <v>0</v>
      </c>
      <c r="G19118">
        <v>0</v>
      </c>
      <c r="I19118">
        <v>0</v>
      </c>
      <c r="J19118">
        <v>0</v>
      </c>
      <c r="L19118">
        <v>0</v>
      </c>
      <c r="N19118">
        <v>0</v>
      </c>
      <c r="P19118">
        <v>0</v>
      </c>
      <c r="Q19118">
        <v>0</v>
      </c>
      <c r="S19118">
        <v>0</v>
      </c>
    </row>
    <row r="19119" spans="1:19" x14ac:dyDescent="0.2">
      <c r="A19119" t="s">
        <v>39341</v>
      </c>
      <c r="B19119" t="s">
        <v>39128</v>
      </c>
      <c r="C19119" t="s">
        <v>357</v>
      </c>
      <c r="D19119" t="s">
        <v>1002</v>
      </c>
      <c r="E19119" s="23">
        <v>45047</v>
      </c>
      <c r="F19119">
        <v>0</v>
      </c>
      <c r="G19119">
        <v>0</v>
      </c>
      <c r="I19119">
        <v>0</v>
      </c>
      <c r="J19119">
        <v>0</v>
      </c>
      <c r="L19119">
        <v>0</v>
      </c>
      <c r="N19119">
        <v>0</v>
      </c>
      <c r="P19119">
        <v>0</v>
      </c>
      <c r="Q19119">
        <v>0</v>
      </c>
      <c r="S19119">
        <v>0</v>
      </c>
    </row>
    <row r="19120" spans="1:19" x14ac:dyDescent="0.2">
      <c r="A19120" t="s">
        <v>39342</v>
      </c>
      <c r="B19120" t="s">
        <v>39129</v>
      </c>
      <c r="C19120" t="s">
        <v>227</v>
      </c>
      <c r="D19120" t="s">
        <v>1002</v>
      </c>
      <c r="E19120" s="23">
        <v>45047</v>
      </c>
      <c r="F19120">
        <v>0</v>
      </c>
      <c r="G19120">
        <v>0</v>
      </c>
      <c r="I19120">
        <v>0</v>
      </c>
      <c r="J19120">
        <v>0</v>
      </c>
      <c r="L19120">
        <v>0</v>
      </c>
      <c r="N19120">
        <v>0</v>
      </c>
      <c r="P19120">
        <v>0</v>
      </c>
      <c r="Q19120">
        <v>0</v>
      </c>
      <c r="S19120">
        <v>0</v>
      </c>
    </row>
    <row r="19121" spans="1:19" x14ac:dyDescent="0.2">
      <c r="A19121" t="s">
        <v>39343</v>
      </c>
      <c r="B19121" t="s">
        <v>39130</v>
      </c>
      <c r="C19121" t="s">
        <v>203</v>
      </c>
      <c r="D19121" t="s">
        <v>1002</v>
      </c>
      <c r="E19121" s="23">
        <v>45047</v>
      </c>
      <c r="F19121">
        <v>0</v>
      </c>
      <c r="G19121">
        <v>0</v>
      </c>
      <c r="I19121">
        <v>0</v>
      </c>
      <c r="J19121">
        <v>0</v>
      </c>
      <c r="L19121">
        <v>0</v>
      </c>
      <c r="N19121">
        <v>0</v>
      </c>
      <c r="P19121">
        <v>0</v>
      </c>
      <c r="Q19121">
        <v>0</v>
      </c>
      <c r="S19121">
        <v>0</v>
      </c>
    </row>
    <row r="19122" spans="1:19" x14ac:dyDescent="0.2">
      <c r="A19122" t="s">
        <v>39344</v>
      </c>
      <c r="B19122" t="s">
        <v>39131</v>
      </c>
      <c r="C19122" t="s">
        <v>387</v>
      </c>
      <c r="D19122" t="s">
        <v>1002</v>
      </c>
      <c r="E19122" s="23">
        <v>45047</v>
      </c>
      <c r="F19122">
        <v>0</v>
      </c>
      <c r="G19122">
        <v>0</v>
      </c>
      <c r="I19122">
        <v>0</v>
      </c>
      <c r="J19122">
        <v>0</v>
      </c>
      <c r="L19122">
        <v>0</v>
      </c>
      <c r="N19122">
        <v>0</v>
      </c>
      <c r="P19122">
        <v>0</v>
      </c>
      <c r="Q19122">
        <v>0</v>
      </c>
      <c r="S19122">
        <v>0</v>
      </c>
    </row>
    <row r="19123" spans="1:19" x14ac:dyDescent="0.2">
      <c r="A19123" t="s">
        <v>39345</v>
      </c>
      <c r="B19123" t="s">
        <v>39132</v>
      </c>
      <c r="C19123" t="s">
        <v>223</v>
      </c>
      <c r="D19123" t="s">
        <v>1002</v>
      </c>
      <c r="E19123" s="23">
        <v>45047</v>
      </c>
      <c r="F19123">
        <v>0</v>
      </c>
      <c r="G19123">
        <v>0</v>
      </c>
      <c r="I19123">
        <v>0</v>
      </c>
      <c r="J19123">
        <v>0</v>
      </c>
      <c r="L19123">
        <v>0</v>
      </c>
      <c r="N19123">
        <v>0</v>
      </c>
      <c r="P19123">
        <v>0</v>
      </c>
      <c r="Q19123">
        <v>0</v>
      </c>
      <c r="S19123">
        <v>0</v>
      </c>
    </row>
    <row r="19124" spans="1:19" x14ac:dyDescent="0.2">
      <c r="A19124" t="s">
        <v>39346</v>
      </c>
      <c r="B19124" t="s">
        <v>39133</v>
      </c>
      <c r="C19124" t="s">
        <v>346</v>
      </c>
      <c r="D19124" t="s">
        <v>1002</v>
      </c>
      <c r="E19124" s="23">
        <v>45047</v>
      </c>
      <c r="F19124">
        <v>0</v>
      </c>
      <c r="G19124">
        <v>0</v>
      </c>
      <c r="I19124">
        <v>0</v>
      </c>
      <c r="J19124">
        <v>0</v>
      </c>
      <c r="L19124">
        <v>0</v>
      </c>
      <c r="N19124">
        <v>0</v>
      </c>
      <c r="P19124">
        <v>0</v>
      </c>
      <c r="Q19124">
        <v>0</v>
      </c>
      <c r="S19124">
        <v>0</v>
      </c>
    </row>
    <row r="19125" spans="1:19" x14ac:dyDescent="0.2">
      <c r="A19125" t="s">
        <v>39347</v>
      </c>
      <c r="B19125" t="s">
        <v>39134</v>
      </c>
      <c r="C19125" t="s">
        <v>36238</v>
      </c>
      <c r="D19125" t="s">
        <v>1002</v>
      </c>
      <c r="E19125" s="23">
        <v>45047</v>
      </c>
      <c r="F19125">
        <v>1.5</v>
      </c>
      <c r="G19125">
        <v>1.5</v>
      </c>
      <c r="I19125">
        <v>0</v>
      </c>
      <c r="J19125">
        <v>6</v>
      </c>
      <c r="L19125">
        <v>6</v>
      </c>
      <c r="N19125">
        <v>0</v>
      </c>
      <c r="P19125">
        <v>0</v>
      </c>
      <c r="Q19125">
        <v>0</v>
      </c>
      <c r="S19125">
        <v>0</v>
      </c>
    </row>
    <row r="19126" spans="1:19" x14ac:dyDescent="0.2">
      <c r="A19126" t="s">
        <v>39348</v>
      </c>
      <c r="B19126" t="s">
        <v>39135</v>
      </c>
      <c r="C19126" t="s">
        <v>207</v>
      </c>
      <c r="D19126" t="s">
        <v>1002</v>
      </c>
      <c r="E19126" s="23">
        <v>45047</v>
      </c>
      <c r="F19126">
        <v>7</v>
      </c>
      <c r="G19126">
        <v>8</v>
      </c>
      <c r="I19126">
        <v>19</v>
      </c>
      <c r="J19126">
        <v>38</v>
      </c>
      <c r="L19126">
        <v>43</v>
      </c>
      <c r="N19126">
        <v>18</v>
      </c>
      <c r="P19126">
        <v>0</v>
      </c>
      <c r="Q19126">
        <v>1</v>
      </c>
      <c r="S19126">
        <v>1</v>
      </c>
    </row>
    <row r="19127" spans="1:19" x14ac:dyDescent="0.2">
      <c r="A19127" t="s">
        <v>39349</v>
      </c>
      <c r="B19127" t="s">
        <v>39136</v>
      </c>
      <c r="C19127" t="s">
        <v>212</v>
      </c>
      <c r="D19127" t="s">
        <v>1002</v>
      </c>
      <c r="E19127" s="23">
        <v>45047</v>
      </c>
      <c r="F19127">
        <v>2</v>
      </c>
      <c r="G19127">
        <v>2</v>
      </c>
      <c r="I19127">
        <v>7</v>
      </c>
      <c r="J19127">
        <v>12</v>
      </c>
      <c r="L19127">
        <v>12</v>
      </c>
      <c r="N19127">
        <v>5</v>
      </c>
      <c r="P19127">
        <v>0</v>
      </c>
      <c r="Q19127">
        <v>0</v>
      </c>
      <c r="S19127">
        <v>2</v>
      </c>
    </row>
    <row r="19128" spans="1:19" x14ac:dyDescent="0.2">
      <c r="A19128" t="s">
        <v>39350</v>
      </c>
      <c r="B19128" t="s">
        <v>39137</v>
      </c>
      <c r="C19128" t="s">
        <v>963</v>
      </c>
      <c r="D19128" t="s">
        <v>1002</v>
      </c>
      <c r="E19128" s="23">
        <v>45047</v>
      </c>
      <c r="F19128">
        <v>0</v>
      </c>
      <c r="G19128">
        <v>0</v>
      </c>
      <c r="I19128">
        <v>0</v>
      </c>
      <c r="J19128">
        <v>0</v>
      </c>
      <c r="L19128">
        <v>0</v>
      </c>
      <c r="N19128">
        <v>0</v>
      </c>
      <c r="P19128">
        <v>0</v>
      </c>
      <c r="Q19128">
        <v>0</v>
      </c>
      <c r="S19128">
        <v>0</v>
      </c>
    </row>
    <row r="19129" spans="1:19" x14ac:dyDescent="0.2">
      <c r="A19129" t="s">
        <v>39351</v>
      </c>
      <c r="B19129" t="s">
        <v>39138</v>
      </c>
      <c r="C19129" t="s">
        <v>225</v>
      </c>
      <c r="D19129" t="s">
        <v>1002</v>
      </c>
      <c r="E19129" s="23">
        <v>45047</v>
      </c>
      <c r="F19129">
        <v>3.5</v>
      </c>
      <c r="G19129">
        <v>3.5</v>
      </c>
      <c r="I19129">
        <v>29</v>
      </c>
      <c r="J19129">
        <v>49</v>
      </c>
      <c r="L19129">
        <v>49</v>
      </c>
      <c r="N19129">
        <v>29</v>
      </c>
      <c r="P19129">
        <v>0</v>
      </c>
      <c r="Q19129">
        <v>1</v>
      </c>
      <c r="S19129">
        <v>0</v>
      </c>
    </row>
    <row r="19130" spans="1:19" x14ac:dyDescent="0.2">
      <c r="A19130" t="s">
        <v>39352</v>
      </c>
      <c r="B19130" t="s">
        <v>39139</v>
      </c>
      <c r="C19130" t="s">
        <v>901</v>
      </c>
      <c r="D19130" t="s">
        <v>1002</v>
      </c>
      <c r="E19130" s="23">
        <v>45047</v>
      </c>
      <c r="F19130">
        <v>5.5</v>
      </c>
      <c r="G19130">
        <v>6</v>
      </c>
      <c r="I19130">
        <v>8</v>
      </c>
      <c r="J19130">
        <v>30</v>
      </c>
      <c r="L19130">
        <v>32</v>
      </c>
      <c r="N19130">
        <v>5</v>
      </c>
      <c r="P19130">
        <v>1</v>
      </c>
      <c r="Q19130">
        <v>2</v>
      </c>
      <c r="S19130">
        <v>3</v>
      </c>
    </row>
    <row r="19131" spans="1:19" x14ac:dyDescent="0.2">
      <c r="A19131" t="s">
        <v>39353</v>
      </c>
      <c r="B19131" t="s">
        <v>39140</v>
      </c>
      <c r="C19131" t="s">
        <v>232</v>
      </c>
      <c r="D19131" t="s">
        <v>1002</v>
      </c>
      <c r="E19131" s="23">
        <v>45047</v>
      </c>
      <c r="F19131">
        <v>12.5</v>
      </c>
      <c r="G19131">
        <v>14</v>
      </c>
      <c r="I19131">
        <v>64</v>
      </c>
      <c r="J19131">
        <v>130</v>
      </c>
      <c r="L19131">
        <v>133</v>
      </c>
      <c r="N19131">
        <v>62</v>
      </c>
      <c r="P19131">
        <v>1</v>
      </c>
      <c r="Q19131">
        <v>1</v>
      </c>
      <c r="S19131">
        <v>2</v>
      </c>
    </row>
    <row r="19132" spans="1:19" x14ac:dyDescent="0.2">
      <c r="A19132" t="s">
        <v>39354</v>
      </c>
      <c r="B19132" t="s">
        <v>39141</v>
      </c>
      <c r="C19132" t="s">
        <v>317</v>
      </c>
      <c r="D19132" t="s">
        <v>1002</v>
      </c>
      <c r="E19132" s="23">
        <v>45047</v>
      </c>
      <c r="F19132">
        <v>2</v>
      </c>
      <c r="G19132">
        <v>7</v>
      </c>
      <c r="I19132">
        <v>6</v>
      </c>
      <c r="J19132">
        <v>11</v>
      </c>
      <c r="L19132">
        <v>40</v>
      </c>
      <c r="N19132">
        <v>6</v>
      </c>
      <c r="P19132">
        <v>0</v>
      </c>
      <c r="Q19132">
        <v>1</v>
      </c>
      <c r="S19132">
        <v>0</v>
      </c>
    </row>
    <row r="19133" spans="1:19" x14ac:dyDescent="0.2">
      <c r="A19133" t="s">
        <v>39355</v>
      </c>
      <c r="B19133" t="s">
        <v>39142</v>
      </c>
      <c r="C19133" t="s">
        <v>25330</v>
      </c>
      <c r="D19133" t="s">
        <v>1002</v>
      </c>
      <c r="E19133" s="23">
        <v>45047</v>
      </c>
      <c r="F19133">
        <v>0.5</v>
      </c>
      <c r="G19133">
        <v>0.5</v>
      </c>
      <c r="I19133">
        <v>0</v>
      </c>
      <c r="J19133">
        <v>2</v>
      </c>
      <c r="L19133">
        <v>2</v>
      </c>
      <c r="N19133">
        <v>0</v>
      </c>
      <c r="P19133">
        <v>0</v>
      </c>
      <c r="Q19133">
        <v>0</v>
      </c>
      <c r="S19133">
        <v>0</v>
      </c>
    </row>
    <row r="19134" spans="1:19" x14ac:dyDescent="0.2">
      <c r="A19134" t="s">
        <v>39356</v>
      </c>
      <c r="B19134" t="s">
        <v>39143</v>
      </c>
      <c r="C19134" t="s">
        <v>214</v>
      </c>
      <c r="D19134" t="s">
        <v>1002</v>
      </c>
      <c r="E19134" s="23">
        <v>45047</v>
      </c>
      <c r="F19134">
        <v>14</v>
      </c>
      <c r="G19134">
        <v>13</v>
      </c>
      <c r="I19134">
        <v>57</v>
      </c>
      <c r="J19134">
        <v>117</v>
      </c>
      <c r="L19134">
        <v>107</v>
      </c>
      <c r="N19134">
        <v>52</v>
      </c>
      <c r="P19134">
        <v>7</v>
      </c>
      <c r="Q19134">
        <v>10</v>
      </c>
      <c r="S19134">
        <v>5</v>
      </c>
    </row>
    <row r="19135" spans="1:19" x14ac:dyDescent="0.2">
      <c r="A19135" t="s">
        <v>39357</v>
      </c>
      <c r="B19135" t="s">
        <v>39144</v>
      </c>
      <c r="C19135" t="s">
        <v>903</v>
      </c>
      <c r="D19135" t="s">
        <v>1002</v>
      </c>
      <c r="E19135" s="23">
        <v>45047</v>
      </c>
      <c r="F19135">
        <v>6</v>
      </c>
      <c r="G19135">
        <v>6.5</v>
      </c>
      <c r="I19135">
        <v>11</v>
      </c>
      <c r="J19135">
        <v>28</v>
      </c>
      <c r="L19135">
        <v>31</v>
      </c>
      <c r="N19135">
        <v>11</v>
      </c>
      <c r="P19135">
        <v>2</v>
      </c>
      <c r="Q19135">
        <v>3</v>
      </c>
      <c r="S19135">
        <v>0</v>
      </c>
    </row>
    <row r="19136" spans="1:19" x14ac:dyDescent="0.2">
      <c r="A19136" t="s">
        <v>39358</v>
      </c>
      <c r="B19136" t="s">
        <v>39145</v>
      </c>
      <c r="C19136" t="s">
        <v>230</v>
      </c>
      <c r="D19136" t="s">
        <v>1002</v>
      </c>
      <c r="E19136" s="23">
        <v>45047</v>
      </c>
      <c r="F19136">
        <v>0</v>
      </c>
      <c r="G19136">
        <v>0</v>
      </c>
      <c r="I19136">
        <v>0</v>
      </c>
      <c r="J19136">
        <v>0</v>
      </c>
      <c r="L19136">
        <v>0</v>
      </c>
      <c r="N19136">
        <v>0</v>
      </c>
      <c r="P19136">
        <v>0</v>
      </c>
      <c r="Q19136">
        <v>0</v>
      </c>
      <c r="S19136">
        <v>0</v>
      </c>
    </row>
    <row r="19137" spans="1:19" x14ac:dyDescent="0.2">
      <c r="A19137" t="s">
        <v>39359</v>
      </c>
      <c r="B19137" t="s">
        <v>39146</v>
      </c>
      <c r="C19137" t="s">
        <v>234</v>
      </c>
      <c r="D19137" t="s">
        <v>1002</v>
      </c>
      <c r="E19137" s="23">
        <v>45047</v>
      </c>
      <c r="F19137">
        <v>0</v>
      </c>
      <c r="G19137">
        <v>0</v>
      </c>
      <c r="I19137">
        <v>0</v>
      </c>
      <c r="J19137">
        <v>0</v>
      </c>
      <c r="L19137">
        <v>0</v>
      </c>
      <c r="N19137">
        <v>0</v>
      </c>
      <c r="P19137">
        <v>0</v>
      </c>
      <c r="Q19137">
        <v>0</v>
      </c>
      <c r="S19137">
        <v>0</v>
      </c>
    </row>
    <row r="19138" spans="1:19" x14ac:dyDescent="0.2">
      <c r="A19138" t="s">
        <v>39360</v>
      </c>
      <c r="B19138" t="s">
        <v>39147</v>
      </c>
      <c r="C19138" t="s">
        <v>36332</v>
      </c>
      <c r="D19138" t="s">
        <v>1002</v>
      </c>
      <c r="E19138" s="23">
        <v>45047</v>
      </c>
      <c r="F19138">
        <v>2.5</v>
      </c>
      <c r="G19138">
        <v>4</v>
      </c>
      <c r="I19138">
        <v>21</v>
      </c>
      <c r="J19138">
        <v>29</v>
      </c>
      <c r="L19138">
        <v>44</v>
      </c>
      <c r="N19138">
        <v>21</v>
      </c>
      <c r="P19138">
        <v>0</v>
      </c>
      <c r="Q19138">
        <v>0</v>
      </c>
      <c r="S19138">
        <v>0</v>
      </c>
    </row>
    <row r="19139" spans="1:19" x14ac:dyDescent="0.2">
      <c r="A19139" t="s">
        <v>39361</v>
      </c>
      <c r="B19139" t="s">
        <v>39148</v>
      </c>
      <c r="C19139" t="s">
        <v>217</v>
      </c>
      <c r="D19139" t="s">
        <v>1002</v>
      </c>
      <c r="E19139" s="23">
        <v>45047</v>
      </c>
      <c r="F19139">
        <v>0</v>
      </c>
      <c r="G19139">
        <v>0</v>
      </c>
      <c r="I19139">
        <v>0</v>
      </c>
      <c r="J19139">
        <v>0</v>
      </c>
      <c r="L19139">
        <v>0</v>
      </c>
      <c r="N19139">
        <v>0</v>
      </c>
      <c r="P19139">
        <v>0</v>
      </c>
      <c r="Q19139">
        <v>0</v>
      </c>
      <c r="S19139">
        <v>0</v>
      </c>
    </row>
    <row r="19140" spans="1:19" x14ac:dyDescent="0.2">
      <c r="A19140" t="s">
        <v>39362</v>
      </c>
      <c r="B19140" t="s">
        <v>39149</v>
      </c>
      <c r="C19140" t="s">
        <v>342</v>
      </c>
      <c r="D19140" t="s">
        <v>1002</v>
      </c>
      <c r="E19140" s="23">
        <v>45047</v>
      </c>
      <c r="F19140">
        <v>0</v>
      </c>
      <c r="G19140">
        <v>1</v>
      </c>
      <c r="I19140">
        <v>15</v>
      </c>
      <c r="J19140">
        <v>0</v>
      </c>
      <c r="L19140">
        <v>11</v>
      </c>
      <c r="N19140">
        <v>15</v>
      </c>
      <c r="P19140">
        <v>0</v>
      </c>
      <c r="Q19140">
        <v>0</v>
      </c>
      <c r="S19140">
        <v>0</v>
      </c>
    </row>
    <row r="19141" spans="1:19" x14ac:dyDescent="0.2">
      <c r="A19141" t="s">
        <v>39363</v>
      </c>
      <c r="B19141" t="s">
        <v>39150</v>
      </c>
      <c r="C19141" t="s">
        <v>220</v>
      </c>
      <c r="D19141" t="s">
        <v>1002</v>
      </c>
      <c r="E19141" s="23">
        <v>45047</v>
      </c>
      <c r="F19141">
        <v>0</v>
      </c>
      <c r="G19141">
        <v>0</v>
      </c>
      <c r="I19141">
        <v>0</v>
      </c>
      <c r="J19141">
        <v>0</v>
      </c>
      <c r="L19141">
        <v>0</v>
      </c>
      <c r="N19141">
        <v>0</v>
      </c>
      <c r="P19141">
        <v>0</v>
      </c>
      <c r="Q19141">
        <v>0</v>
      </c>
      <c r="S19141">
        <v>0</v>
      </c>
    </row>
    <row r="19142" spans="1:19" x14ac:dyDescent="0.2">
      <c r="A19142" t="s">
        <v>39364</v>
      </c>
      <c r="B19142" t="s">
        <v>39151</v>
      </c>
      <c r="C19142" t="s">
        <v>36341</v>
      </c>
      <c r="D19142" t="s">
        <v>1000</v>
      </c>
      <c r="E19142" s="23">
        <v>45047</v>
      </c>
      <c r="F19142">
        <v>4</v>
      </c>
      <c r="G19142">
        <v>4</v>
      </c>
      <c r="I19142">
        <v>2</v>
      </c>
      <c r="J19142">
        <v>16</v>
      </c>
      <c r="L19142">
        <v>16</v>
      </c>
      <c r="N19142">
        <v>0</v>
      </c>
      <c r="P19142">
        <v>1</v>
      </c>
      <c r="Q19142">
        <v>1</v>
      </c>
      <c r="S19142">
        <v>2</v>
      </c>
    </row>
    <row r="19143" spans="1:19" x14ac:dyDescent="0.2">
      <c r="A19143" t="s">
        <v>39365</v>
      </c>
      <c r="B19143" t="s">
        <v>39152</v>
      </c>
      <c r="C19143" t="s">
        <v>36341</v>
      </c>
      <c r="D19143" t="s">
        <v>1002</v>
      </c>
      <c r="E19143" s="23">
        <v>45047</v>
      </c>
      <c r="F19143">
        <v>4</v>
      </c>
      <c r="G19143">
        <v>4</v>
      </c>
      <c r="I19143">
        <v>2</v>
      </c>
      <c r="J19143">
        <v>16</v>
      </c>
      <c r="L19143">
        <v>16</v>
      </c>
      <c r="N19143">
        <v>0</v>
      </c>
      <c r="P19143">
        <v>1</v>
      </c>
      <c r="Q19143">
        <v>1</v>
      </c>
      <c r="S19143">
        <v>2</v>
      </c>
    </row>
    <row r="19144" spans="1:19" x14ac:dyDescent="0.2">
      <c r="A19144" t="s">
        <v>39366</v>
      </c>
      <c r="B19144" t="s">
        <v>39153</v>
      </c>
      <c r="C19144" t="s">
        <v>242</v>
      </c>
      <c r="D19144" t="s">
        <v>1000</v>
      </c>
      <c r="E19144" s="23">
        <v>45047</v>
      </c>
      <c r="F19144">
        <v>0</v>
      </c>
      <c r="G19144">
        <v>0</v>
      </c>
      <c r="I19144">
        <v>0</v>
      </c>
      <c r="J19144">
        <v>0</v>
      </c>
      <c r="L19144">
        <v>0</v>
      </c>
      <c r="N19144">
        <v>0</v>
      </c>
      <c r="P19144">
        <v>0</v>
      </c>
      <c r="Q19144">
        <v>0</v>
      </c>
      <c r="S19144">
        <v>0</v>
      </c>
    </row>
    <row r="19145" spans="1:19" x14ac:dyDescent="0.2">
      <c r="A19145" t="s">
        <v>39367</v>
      </c>
      <c r="B19145" t="s">
        <v>39154</v>
      </c>
      <c r="C19145" t="s">
        <v>242</v>
      </c>
      <c r="D19145" t="s">
        <v>1002</v>
      </c>
      <c r="E19145" s="23">
        <v>45047</v>
      </c>
      <c r="F19145">
        <v>0</v>
      </c>
      <c r="G19145">
        <v>0</v>
      </c>
      <c r="I19145">
        <v>0</v>
      </c>
      <c r="J19145">
        <v>0</v>
      </c>
      <c r="L19145">
        <v>0</v>
      </c>
      <c r="N19145">
        <v>0</v>
      </c>
      <c r="P19145">
        <v>0</v>
      </c>
      <c r="Q19145">
        <v>0</v>
      </c>
      <c r="S19145">
        <v>0</v>
      </c>
    </row>
    <row r="19146" spans="1:19" x14ac:dyDescent="0.2">
      <c r="A19146" t="s">
        <v>39368</v>
      </c>
      <c r="B19146" t="s">
        <v>39155</v>
      </c>
      <c r="C19146" t="s">
        <v>2724</v>
      </c>
      <c r="D19146" t="s">
        <v>1000</v>
      </c>
      <c r="E19146" s="23">
        <v>45047</v>
      </c>
      <c r="F19146">
        <v>3.5</v>
      </c>
      <c r="G19146">
        <v>4</v>
      </c>
      <c r="I19146">
        <v>8</v>
      </c>
      <c r="J19146">
        <v>18</v>
      </c>
      <c r="L19146">
        <v>21</v>
      </c>
      <c r="N19146">
        <v>8</v>
      </c>
      <c r="P19146">
        <v>1</v>
      </c>
      <c r="Q19146">
        <v>2</v>
      </c>
      <c r="S19146">
        <v>0</v>
      </c>
    </row>
    <row r="19147" spans="1:19" x14ac:dyDescent="0.2">
      <c r="A19147" t="s">
        <v>39369</v>
      </c>
      <c r="B19147" t="s">
        <v>39156</v>
      </c>
      <c r="C19147" t="s">
        <v>2724</v>
      </c>
      <c r="D19147" t="s">
        <v>1001</v>
      </c>
      <c r="E19147" s="23">
        <v>45047</v>
      </c>
      <c r="F19147">
        <v>0</v>
      </c>
      <c r="G19147">
        <v>0</v>
      </c>
      <c r="I19147">
        <v>0</v>
      </c>
      <c r="J19147">
        <v>0</v>
      </c>
      <c r="L19147">
        <v>0</v>
      </c>
      <c r="N19147">
        <v>0</v>
      </c>
      <c r="P19147">
        <v>0</v>
      </c>
      <c r="Q19147">
        <v>0</v>
      </c>
      <c r="S19147">
        <v>0</v>
      </c>
    </row>
    <row r="19148" spans="1:19" x14ac:dyDescent="0.2">
      <c r="A19148" t="s">
        <v>39370</v>
      </c>
      <c r="B19148" t="s">
        <v>39157</v>
      </c>
      <c r="C19148" t="s">
        <v>2724</v>
      </c>
      <c r="D19148" t="s">
        <v>1002</v>
      </c>
      <c r="E19148" s="23">
        <v>45047</v>
      </c>
      <c r="F19148">
        <v>3.5</v>
      </c>
      <c r="G19148">
        <v>4</v>
      </c>
      <c r="I19148">
        <v>8</v>
      </c>
      <c r="J19148">
        <v>18</v>
      </c>
      <c r="L19148">
        <v>21</v>
      </c>
      <c r="N19148">
        <v>8</v>
      </c>
      <c r="P19148">
        <v>1</v>
      </c>
      <c r="Q19148">
        <v>2</v>
      </c>
      <c r="S19148">
        <v>0</v>
      </c>
    </row>
    <row r="19149" spans="1:19" x14ac:dyDescent="0.2">
      <c r="A19149" t="s">
        <v>39371</v>
      </c>
      <c r="B19149" t="s">
        <v>39158</v>
      </c>
      <c r="C19149" t="s">
        <v>237</v>
      </c>
      <c r="D19149" t="s">
        <v>1000</v>
      </c>
      <c r="E19149" s="23">
        <v>45047</v>
      </c>
      <c r="F19149">
        <v>7</v>
      </c>
      <c r="G19149">
        <v>7</v>
      </c>
      <c r="I19149">
        <v>21</v>
      </c>
      <c r="J19149">
        <v>38</v>
      </c>
      <c r="L19149">
        <v>38</v>
      </c>
      <c r="N19149">
        <v>17</v>
      </c>
      <c r="P19149">
        <v>6</v>
      </c>
      <c r="Q19149">
        <v>8</v>
      </c>
      <c r="S19149">
        <v>4</v>
      </c>
    </row>
    <row r="19150" spans="1:19" x14ac:dyDescent="0.2">
      <c r="A19150" t="s">
        <v>39372</v>
      </c>
      <c r="B19150" t="s">
        <v>39159</v>
      </c>
      <c r="C19150" t="s">
        <v>237</v>
      </c>
      <c r="D19150" t="s">
        <v>1002</v>
      </c>
      <c r="E19150" s="23">
        <v>45047</v>
      </c>
      <c r="F19150">
        <v>7</v>
      </c>
      <c r="G19150">
        <v>7</v>
      </c>
      <c r="I19150">
        <v>21</v>
      </c>
      <c r="J19150">
        <v>38</v>
      </c>
      <c r="L19150">
        <v>38</v>
      </c>
      <c r="N19150">
        <v>17</v>
      </c>
      <c r="P19150">
        <v>6</v>
      </c>
      <c r="Q19150">
        <v>8</v>
      </c>
      <c r="S19150">
        <v>4</v>
      </c>
    </row>
    <row r="19151" spans="1:19" x14ac:dyDescent="0.2">
      <c r="A19151" t="s">
        <v>39373</v>
      </c>
      <c r="B19151" t="s">
        <v>39160</v>
      </c>
      <c r="C19151" t="s">
        <v>238</v>
      </c>
      <c r="D19151" t="s">
        <v>1000</v>
      </c>
      <c r="E19151" s="23">
        <v>45047</v>
      </c>
      <c r="F19151">
        <v>2</v>
      </c>
      <c r="G19151">
        <v>4</v>
      </c>
      <c r="I19151">
        <v>9</v>
      </c>
      <c r="J19151">
        <v>10</v>
      </c>
      <c r="L19151">
        <v>20</v>
      </c>
      <c r="N19151">
        <v>8</v>
      </c>
      <c r="P19151">
        <v>1</v>
      </c>
      <c r="Q19151">
        <v>1</v>
      </c>
      <c r="S19151">
        <v>1</v>
      </c>
    </row>
    <row r="19152" spans="1:19" x14ac:dyDescent="0.2">
      <c r="A19152" t="s">
        <v>39374</v>
      </c>
      <c r="B19152" t="s">
        <v>39161</v>
      </c>
      <c r="C19152" t="s">
        <v>238</v>
      </c>
      <c r="D19152" t="s">
        <v>1002</v>
      </c>
      <c r="E19152" s="23">
        <v>45047</v>
      </c>
      <c r="F19152">
        <v>2</v>
      </c>
      <c r="G19152">
        <v>4</v>
      </c>
      <c r="I19152">
        <v>9</v>
      </c>
      <c r="J19152">
        <v>10</v>
      </c>
      <c r="L19152">
        <v>20</v>
      </c>
      <c r="N19152">
        <v>8</v>
      </c>
      <c r="P19152">
        <v>1</v>
      </c>
      <c r="Q19152">
        <v>1</v>
      </c>
      <c r="S19152">
        <v>1</v>
      </c>
    </row>
    <row r="19153" spans="1:19" x14ac:dyDescent="0.2">
      <c r="A19153" t="s">
        <v>39375</v>
      </c>
      <c r="B19153" t="s">
        <v>39162</v>
      </c>
      <c r="C19153" t="s">
        <v>239</v>
      </c>
      <c r="D19153" t="s">
        <v>1000</v>
      </c>
      <c r="E19153" s="23">
        <v>45047</v>
      </c>
      <c r="F19153">
        <v>0</v>
      </c>
      <c r="G19153">
        <v>0</v>
      </c>
      <c r="I19153">
        <v>0</v>
      </c>
      <c r="J19153">
        <v>0</v>
      </c>
      <c r="L19153">
        <v>0</v>
      </c>
      <c r="N19153">
        <v>0</v>
      </c>
      <c r="P19153">
        <v>0</v>
      </c>
      <c r="Q19153">
        <v>0</v>
      </c>
      <c r="S19153">
        <v>0</v>
      </c>
    </row>
    <row r="19154" spans="1:19" x14ac:dyDescent="0.2">
      <c r="A19154" t="s">
        <v>39376</v>
      </c>
      <c r="B19154" t="s">
        <v>39163</v>
      </c>
      <c r="C19154" t="s">
        <v>239</v>
      </c>
      <c r="D19154" t="s">
        <v>1002</v>
      </c>
      <c r="E19154" s="23">
        <v>45047</v>
      </c>
      <c r="F19154">
        <v>0</v>
      </c>
      <c r="G19154">
        <v>0</v>
      </c>
      <c r="I19154">
        <v>0</v>
      </c>
      <c r="J19154">
        <v>0</v>
      </c>
      <c r="L19154">
        <v>0</v>
      </c>
      <c r="N19154">
        <v>0</v>
      </c>
      <c r="P19154">
        <v>0</v>
      </c>
      <c r="Q19154">
        <v>0</v>
      </c>
      <c r="S19154">
        <v>0</v>
      </c>
    </row>
    <row r="19155" spans="1:19" x14ac:dyDescent="0.2">
      <c r="A19155" t="s">
        <v>39377</v>
      </c>
      <c r="B19155" t="s">
        <v>39164</v>
      </c>
      <c r="C19155" t="s">
        <v>1988</v>
      </c>
      <c r="D19155" t="s">
        <v>1000</v>
      </c>
      <c r="E19155" s="23">
        <v>45047</v>
      </c>
      <c r="F19155">
        <v>3.5</v>
      </c>
      <c r="G19155">
        <v>3.5</v>
      </c>
      <c r="I19155">
        <v>3</v>
      </c>
      <c r="J19155">
        <v>18</v>
      </c>
      <c r="L19155">
        <v>18</v>
      </c>
      <c r="N19155">
        <v>3</v>
      </c>
      <c r="P19155">
        <v>1</v>
      </c>
      <c r="Q19155">
        <v>1</v>
      </c>
      <c r="S19155">
        <v>0</v>
      </c>
    </row>
    <row r="19156" spans="1:19" x14ac:dyDescent="0.2">
      <c r="A19156" t="s">
        <v>39378</v>
      </c>
      <c r="B19156" t="s">
        <v>39165</v>
      </c>
      <c r="C19156" t="s">
        <v>1988</v>
      </c>
      <c r="D19156" t="s">
        <v>1001</v>
      </c>
      <c r="E19156" s="23">
        <v>45047</v>
      </c>
      <c r="F19156">
        <v>0</v>
      </c>
      <c r="G19156">
        <v>0</v>
      </c>
      <c r="I19156">
        <v>0</v>
      </c>
      <c r="J19156">
        <v>0</v>
      </c>
      <c r="L19156">
        <v>0</v>
      </c>
      <c r="N19156">
        <v>0</v>
      </c>
      <c r="P19156">
        <v>0</v>
      </c>
      <c r="Q19156">
        <v>0</v>
      </c>
      <c r="S19156">
        <v>0</v>
      </c>
    </row>
    <row r="19157" spans="1:19" x14ac:dyDescent="0.2">
      <c r="A19157" t="s">
        <v>39379</v>
      </c>
      <c r="B19157" t="s">
        <v>39166</v>
      </c>
      <c r="C19157" t="s">
        <v>1988</v>
      </c>
      <c r="D19157" t="s">
        <v>1002</v>
      </c>
      <c r="E19157" s="23">
        <v>45047</v>
      </c>
      <c r="F19157">
        <v>3.5</v>
      </c>
      <c r="G19157">
        <v>3.5</v>
      </c>
      <c r="I19157">
        <v>3</v>
      </c>
      <c r="J19157">
        <v>18</v>
      </c>
      <c r="L19157">
        <v>18</v>
      </c>
      <c r="N19157">
        <v>3</v>
      </c>
      <c r="P19157">
        <v>1</v>
      </c>
      <c r="Q19157">
        <v>1</v>
      </c>
      <c r="S19157">
        <v>0</v>
      </c>
    </row>
    <row r="19158" spans="1:19" x14ac:dyDescent="0.2">
      <c r="A19158" t="s">
        <v>39380</v>
      </c>
      <c r="B19158" t="s">
        <v>39167</v>
      </c>
      <c r="C19158" t="s">
        <v>36374</v>
      </c>
      <c r="D19158" t="s">
        <v>1000</v>
      </c>
      <c r="E19158" s="23">
        <v>45047</v>
      </c>
      <c r="F19158">
        <v>3</v>
      </c>
      <c r="G19158">
        <v>3.5</v>
      </c>
      <c r="I19158">
        <v>6</v>
      </c>
      <c r="J19158">
        <v>16</v>
      </c>
      <c r="L19158">
        <v>18</v>
      </c>
      <c r="N19158">
        <v>5</v>
      </c>
      <c r="P19158">
        <v>0</v>
      </c>
      <c r="Q19158">
        <v>1</v>
      </c>
      <c r="S19158">
        <v>1</v>
      </c>
    </row>
    <row r="19159" spans="1:19" x14ac:dyDescent="0.2">
      <c r="A19159" t="s">
        <v>39381</v>
      </c>
      <c r="B19159" t="s">
        <v>39168</v>
      </c>
      <c r="C19159" t="s">
        <v>36374</v>
      </c>
      <c r="D19159" t="s">
        <v>1002</v>
      </c>
      <c r="E19159" s="23">
        <v>45047</v>
      </c>
      <c r="F19159">
        <v>3</v>
      </c>
      <c r="G19159">
        <v>3.5</v>
      </c>
      <c r="I19159">
        <v>6</v>
      </c>
      <c r="J19159">
        <v>16</v>
      </c>
      <c r="L19159">
        <v>18</v>
      </c>
      <c r="N19159">
        <v>5</v>
      </c>
      <c r="P19159">
        <v>0</v>
      </c>
      <c r="Q19159">
        <v>1</v>
      </c>
      <c r="S19159">
        <v>1</v>
      </c>
    </row>
    <row r="19160" spans="1:19" x14ac:dyDescent="0.2">
      <c r="A19160" t="s">
        <v>39382</v>
      </c>
      <c r="B19160" t="s">
        <v>39169</v>
      </c>
      <c r="C19160" t="s">
        <v>966</v>
      </c>
      <c r="D19160" t="s">
        <v>1000</v>
      </c>
      <c r="E19160" s="23">
        <v>45047</v>
      </c>
      <c r="F19160">
        <v>0</v>
      </c>
      <c r="G19160">
        <v>0</v>
      </c>
      <c r="I19160">
        <v>0</v>
      </c>
      <c r="J19160">
        <v>0</v>
      </c>
      <c r="L19160">
        <v>0</v>
      </c>
      <c r="N19160">
        <v>0</v>
      </c>
      <c r="P19160">
        <v>0</v>
      </c>
      <c r="Q19160">
        <v>0</v>
      </c>
      <c r="S19160">
        <v>0</v>
      </c>
    </row>
    <row r="19161" spans="1:19" x14ac:dyDescent="0.2">
      <c r="A19161" t="s">
        <v>39383</v>
      </c>
      <c r="B19161" t="s">
        <v>39170</v>
      </c>
      <c r="C19161" t="s">
        <v>966</v>
      </c>
      <c r="D19161" t="s">
        <v>1002</v>
      </c>
      <c r="E19161" s="23">
        <v>45047</v>
      </c>
      <c r="F19161">
        <v>0</v>
      </c>
      <c r="G19161">
        <v>0</v>
      </c>
      <c r="I19161">
        <v>0</v>
      </c>
      <c r="J19161">
        <v>0</v>
      </c>
      <c r="L19161">
        <v>0</v>
      </c>
      <c r="N19161">
        <v>0</v>
      </c>
      <c r="P19161">
        <v>0</v>
      </c>
      <c r="Q19161">
        <v>0</v>
      </c>
      <c r="S19161">
        <v>0</v>
      </c>
    </row>
    <row r="19162" spans="1:19" x14ac:dyDescent="0.2">
      <c r="A19162" t="s">
        <v>39384</v>
      </c>
      <c r="B19162" t="s">
        <v>39171</v>
      </c>
      <c r="C19162" t="s">
        <v>240</v>
      </c>
      <c r="D19162" t="s">
        <v>1000</v>
      </c>
      <c r="E19162" s="23">
        <v>45047</v>
      </c>
      <c r="F19162">
        <v>9</v>
      </c>
      <c r="G19162">
        <v>13</v>
      </c>
      <c r="I19162">
        <v>24</v>
      </c>
      <c r="J19162">
        <v>50</v>
      </c>
      <c r="L19162">
        <v>73</v>
      </c>
      <c r="N19162">
        <v>21</v>
      </c>
      <c r="P19162">
        <v>0</v>
      </c>
      <c r="Q19162">
        <v>1</v>
      </c>
      <c r="S19162">
        <v>3</v>
      </c>
    </row>
    <row r="19163" spans="1:19" x14ac:dyDescent="0.2">
      <c r="A19163" t="s">
        <v>39385</v>
      </c>
      <c r="B19163" t="s">
        <v>39172</v>
      </c>
      <c r="C19163" t="s">
        <v>240</v>
      </c>
      <c r="D19163" t="s">
        <v>1002</v>
      </c>
      <c r="E19163" s="23">
        <v>45047</v>
      </c>
      <c r="F19163">
        <v>9</v>
      </c>
      <c r="G19163">
        <v>13</v>
      </c>
      <c r="I19163">
        <v>24</v>
      </c>
      <c r="J19163">
        <v>50</v>
      </c>
      <c r="L19163">
        <v>73</v>
      </c>
      <c r="N19163">
        <v>21</v>
      </c>
      <c r="P19163">
        <v>0</v>
      </c>
      <c r="Q19163">
        <v>1</v>
      </c>
      <c r="S19163">
        <v>3</v>
      </c>
    </row>
    <row r="19164" spans="1:19" x14ac:dyDescent="0.2">
      <c r="A19164" t="s">
        <v>39386</v>
      </c>
      <c r="B19164" t="s">
        <v>39173</v>
      </c>
      <c r="C19164" t="s">
        <v>241</v>
      </c>
      <c r="D19164" t="s">
        <v>1000</v>
      </c>
      <c r="E19164" s="23">
        <v>45047</v>
      </c>
      <c r="F19164">
        <v>32.5</v>
      </c>
      <c r="G19164">
        <v>34.5</v>
      </c>
      <c r="I19164">
        <v>197</v>
      </c>
      <c r="J19164">
        <v>361</v>
      </c>
      <c r="L19164">
        <v>381</v>
      </c>
      <c r="N19164">
        <v>193</v>
      </c>
      <c r="P19164">
        <v>2</v>
      </c>
      <c r="Q19164">
        <v>5</v>
      </c>
      <c r="S19164">
        <v>4</v>
      </c>
    </row>
    <row r="19165" spans="1:19" x14ac:dyDescent="0.2">
      <c r="A19165" t="s">
        <v>39387</v>
      </c>
      <c r="B19165" t="s">
        <v>39174</v>
      </c>
      <c r="C19165" t="s">
        <v>241</v>
      </c>
      <c r="D19165" t="s">
        <v>1002</v>
      </c>
      <c r="E19165" s="23">
        <v>45047</v>
      </c>
      <c r="F19165">
        <v>32.5</v>
      </c>
      <c r="G19165">
        <v>34.5</v>
      </c>
      <c r="I19165">
        <v>197</v>
      </c>
      <c r="J19165">
        <v>361</v>
      </c>
      <c r="L19165">
        <v>381</v>
      </c>
      <c r="N19165">
        <v>193</v>
      </c>
      <c r="P19165">
        <v>2</v>
      </c>
      <c r="Q19165">
        <v>5</v>
      </c>
      <c r="S19165">
        <v>4</v>
      </c>
    </row>
    <row r="19166" spans="1:19" x14ac:dyDescent="0.2">
      <c r="A19166" t="s">
        <v>39388</v>
      </c>
      <c r="B19166" t="s">
        <v>39175</v>
      </c>
      <c r="C19166" t="s">
        <v>318</v>
      </c>
      <c r="D19166" t="s">
        <v>1000</v>
      </c>
      <c r="E19166" s="23">
        <v>45047</v>
      </c>
      <c r="F19166">
        <v>2</v>
      </c>
      <c r="G19166">
        <v>4</v>
      </c>
      <c r="I19166">
        <v>8</v>
      </c>
      <c r="J19166">
        <v>11</v>
      </c>
      <c r="L19166">
        <v>22</v>
      </c>
      <c r="N19166">
        <v>8</v>
      </c>
      <c r="P19166">
        <v>0</v>
      </c>
      <c r="Q19166">
        <v>1</v>
      </c>
      <c r="S19166">
        <v>0</v>
      </c>
    </row>
    <row r="19167" spans="1:19" x14ac:dyDescent="0.2">
      <c r="A19167" t="s">
        <v>39389</v>
      </c>
      <c r="B19167" t="s">
        <v>39176</v>
      </c>
      <c r="C19167" t="s">
        <v>318</v>
      </c>
      <c r="D19167" t="s">
        <v>1002</v>
      </c>
      <c r="E19167" s="23">
        <v>45047</v>
      </c>
      <c r="F19167">
        <v>2</v>
      </c>
      <c r="G19167">
        <v>4</v>
      </c>
      <c r="I19167">
        <v>8</v>
      </c>
      <c r="J19167">
        <v>11</v>
      </c>
      <c r="L19167">
        <v>22</v>
      </c>
      <c r="N19167">
        <v>8</v>
      </c>
      <c r="P19167">
        <v>0</v>
      </c>
      <c r="Q19167">
        <v>1</v>
      </c>
      <c r="S19167">
        <v>0</v>
      </c>
    </row>
    <row r="19168" spans="1:19" x14ac:dyDescent="0.2">
      <c r="A19168" t="s">
        <v>39390</v>
      </c>
      <c r="B19168" t="s">
        <v>39177</v>
      </c>
      <c r="C19168" t="s">
        <v>896</v>
      </c>
      <c r="D19168" t="s">
        <v>1000</v>
      </c>
      <c r="E19168" s="23">
        <v>45047</v>
      </c>
      <c r="F19168">
        <v>66.5</v>
      </c>
      <c r="G19168">
        <v>77.5</v>
      </c>
      <c r="I19168">
        <v>278</v>
      </c>
      <c r="J19168">
        <v>538</v>
      </c>
      <c r="L19168">
        <v>607</v>
      </c>
      <c r="N19168">
        <v>263</v>
      </c>
      <c r="O19168" t="s">
        <v>904</v>
      </c>
      <c r="P19168">
        <v>12</v>
      </c>
      <c r="Q19168">
        <v>21</v>
      </c>
      <c r="S19168">
        <v>15</v>
      </c>
    </row>
    <row r="19169" spans="1:19" x14ac:dyDescent="0.2">
      <c r="A19169" t="s">
        <v>39391</v>
      </c>
      <c r="B19169" t="s">
        <v>39178</v>
      </c>
      <c r="C19169" t="s">
        <v>899</v>
      </c>
      <c r="D19169" t="s">
        <v>1001</v>
      </c>
      <c r="E19169" s="23">
        <v>45047</v>
      </c>
      <c r="F19169">
        <v>0</v>
      </c>
      <c r="G19169">
        <v>0</v>
      </c>
      <c r="I19169">
        <v>0</v>
      </c>
      <c r="J19169">
        <v>0</v>
      </c>
      <c r="L19169">
        <v>0</v>
      </c>
      <c r="N19169">
        <v>0</v>
      </c>
      <c r="O19169" t="s">
        <v>904</v>
      </c>
      <c r="P19169">
        <v>0</v>
      </c>
      <c r="Q19169">
        <v>0</v>
      </c>
      <c r="S19169">
        <v>0</v>
      </c>
    </row>
    <row r="19170" spans="1:19" x14ac:dyDescent="0.2">
      <c r="A19170" t="s">
        <v>39392</v>
      </c>
      <c r="B19170" t="s">
        <v>39179</v>
      </c>
      <c r="C19170" t="s">
        <v>1237</v>
      </c>
      <c r="D19170" t="s">
        <v>1000</v>
      </c>
      <c r="E19170" s="23">
        <v>45047</v>
      </c>
      <c r="F19170">
        <v>19</v>
      </c>
      <c r="G19170">
        <v>24</v>
      </c>
      <c r="H19170">
        <v>201</v>
      </c>
      <c r="I19170">
        <v>41</v>
      </c>
      <c r="J19170">
        <v>102</v>
      </c>
      <c r="L19170">
        <v>130</v>
      </c>
      <c r="N19170">
        <v>37</v>
      </c>
      <c r="P19170">
        <v>2</v>
      </c>
      <c r="Q19170">
        <v>5</v>
      </c>
      <c r="S19170">
        <v>4</v>
      </c>
    </row>
    <row r="19171" spans="1:19" x14ac:dyDescent="0.2">
      <c r="A19171" t="s">
        <v>39393</v>
      </c>
      <c r="B19171" t="s">
        <v>39180</v>
      </c>
      <c r="C19171" t="s">
        <v>1237</v>
      </c>
      <c r="D19171" t="s">
        <v>1001</v>
      </c>
      <c r="E19171" s="23">
        <v>45047</v>
      </c>
      <c r="F19171">
        <v>0</v>
      </c>
      <c r="G19171">
        <v>0</v>
      </c>
      <c r="I19171">
        <v>0</v>
      </c>
      <c r="J19171">
        <v>0</v>
      </c>
      <c r="L19171">
        <v>0</v>
      </c>
      <c r="N19171">
        <v>0</v>
      </c>
      <c r="P19171">
        <v>0</v>
      </c>
      <c r="Q19171">
        <v>0</v>
      </c>
      <c r="S19171">
        <v>0</v>
      </c>
    </row>
    <row r="19172" spans="1:19" x14ac:dyDescent="0.2">
      <c r="A19172" t="s">
        <v>39394</v>
      </c>
      <c r="B19172" t="s">
        <v>39181</v>
      </c>
      <c r="C19172" t="s">
        <v>1237</v>
      </c>
      <c r="D19172" t="s">
        <v>1002</v>
      </c>
      <c r="E19172" s="23">
        <v>45047</v>
      </c>
      <c r="F19172">
        <v>19</v>
      </c>
      <c r="G19172">
        <v>24</v>
      </c>
      <c r="I19172">
        <v>41</v>
      </c>
      <c r="J19172">
        <v>102</v>
      </c>
      <c r="L19172">
        <v>130</v>
      </c>
      <c r="N19172">
        <v>37</v>
      </c>
      <c r="P19172">
        <v>2</v>
      </c>
      <c r="Q19172">
        <v>5</v>
      </c>
      <c r="S19172">
        <v>4</v>
      </c>
    </row>
    <row r="19173" spans="1:19" x14ac:dyDescent="0.2">
      <c r="A19173" t="s">
        <v>39395</v>
      </c>
      <c r="B19173" t="s">
        <v>39182</v>
      </c>
      <c r="C19173" t="s">
        <v>235</v>
      </c>
      <c r="D19173" t="s">
        <v>1002</v>
      </c>
      <c r="E19173" s="23">
        <v>45047</v>
      </c>
      <c r="F19173">
        <v>66.5</v>
      </c>
      <c r="G19173">
        <v>77.5</v>
      </c>
      <c r="I19173">
        <v>278</v>
      </c>
      <c r="J19173">
        <v>538</v>
      </c>
      <c r="L19173">
        <v>607</v>
      </c>
      <c r="N19173">
        <v>263</v>
      </c>
      <c r="P19173">
        <v>12</v>
      </c>
      <c r="Q19173">
        <v>21</v>
      </c>
      <c r="S19173">
        <v>15</v>
      </c>
    </row>
    <row r="19174" spans="1:19" x14ac:dyDescent="0.2">
      <c r="A19174" t="s">
        <v>39396</v>
      </c>
      <c r="B19174" t="s">
        <v>39609</v>
      </c>
      <c r="C19174" t="s">
        <v>35967</v>
      </c>
      <c r="D19174" t="s">
        <v>1000</v>
      </c>
      <c r="E19174" s="23">
        <v>45078</v>
      </c>
      <c r="F19174">
        <v>0.5</v>
      </c>
      <c r="G19174">
        <v>0.5</v>
      </c>
      <c r="I19174">
        <v>0</v>
      </c>
      <c r="J19174">
        <v>2</v>
      </c>
      <c r="L19174">
        <v>2</v>
      </c>
      <c r="N19174">
        <v>0</v>
      </c>
      <c r="P19174">
        <v>0</v>
      </c>
      <c r="Q19174">
        <v>0</v>
      </c>
      <c r="S19174">
        <v>0</v>
      </c>
    </row>
    <row r="19175" spans="1:19" x14ac:dyDescent="0.2">
      <c r="A19175" t="s">
        <v>39397</v>
      </c>
      <c r="B19175" t="s">
        <v>39610</v>
      </c>
      <c r="C19175" t="s">
        <v>35970</v>
      </c>
      <c r="D19175" t="s">
        <v>1000</v>
      </c>
      <c r="E19175" s="23">
        <v>45078</v>
      </c>
      <c r="F19175">
        <v>1.5</v>
      </c>
      <c r="G19175">
        <v>1.5</v>
      </c>
      <c r="I19175">
        <v>0</v>
      </c>
      <c r="J19175">
        <v>6</v>
      </c>
      <c r="L19175">
        <v>6</v>
      </c>
      <c r="N19175">
        <v>0</v>
      </c>
      <c r="P19175">
        <v>0</v>
      </c>
      <c r="Q19175">
        <v>0</v>
      </c>
      <c r="S19175">
        <v>0</v>
      </c>
    </row>
    <row r="19176" spans="1:19" x14ac:dyDescent="0.2">
      <c r="A19176" t="s">
        <v>39398</v>
      </c>
      <c r="B19176" t="s">
        <v>39611</v>
      </c>
      <c r="C19176" t="s">
        <v>35973</v>
      </c>
      <c r="D19176" t="s">
        <v>1000</v>
      </c>
      <c r="E19176" s="23">
        <v>45078</v>
      </c>
      <c r="F19176">
        <v>1</v>
      </c>
      <c r="G19176">
        <v>1</v>
      </c>
      <c r="I19176">
        <v>2</v>
      </c>
      <c r="J19176">
        <v>4</v>
      </c>
      <c r="L19176">
        <v>4</v>
      </c>
      <c r="N19176">
        <v>2</v>
      </c>
      <c r="P19176">
        <v>0</v>
      </c>
      <c r="Q19176">
        <v>0</v>
      </c>
      <c r="S19176">
        <v>0</v>
      </c>
    </row>
    <row r="19177" spans="1:19" x14ac:dyDescent="0.2">
      <c r="A19177" t="s">
        <v>39399</v>
      </c>
      <c r="B19177" t="s">
        <v>39612</v>
      </c>
      <c r="C19177" t="s">
        <v>35976</v>
      </c>
      <c r="D19177" t="s">
        <v>1000</v>
      </c>
      <c r="E19177" s="23">
        <v>45078</v>
      </c>
      <c r="F19177">
        <v>0.5</v>
      </c>
      <c r="G19177">
        <v>0.5</v>
      </c>
      <c r="I19177">
        <v>0</v>
      </c>
      <c r="J19177">
        <v>2</v>
      </c>
      <c r="L19177">
        <v>2</v>
      </c>
      <c r="N19177">
        <v>0</v>
      </c>
      <c r="P19177">
        <v>0</v>
      </c>
      <c r="Q19177">
        <v>0</v>
      </c>
      <c r="S19177">
        <v>0</v>
      </c>
    </row>
    <row r="19178" spans="1:19" x14ac:dyDescent="0.2">
      <c r="A19178" t="s">
        <v>39400</v>
      </c>
      <c r="B19178" t="s">
        <v>39613</v>
      </c>
      <c r="C19178" t="s">
        <v>35979</v>
      </c>
      <c r="D19178" t="s">
        <v>1000</v>
      </c>
      <c r="E19178" s="23">
        <v>45078</v>
      </c>
      <c r="F19178">
        <v>0.5</v>
      </c>
      <c r="G19178">
        <v>0.5</v>
      </c>
      <c r="I19178">
        <v>0</v>
      </c>
      <c r="J19178">
        <v>2</v>
      </c>
      <c r="L19178">
        <v>2</v>
      </c>
      <c r="N19178">
        <v>0</v>
      </c>
      <c r="P19178">
        <v>0</v>
      </c>
      <c r="Q19178">
        <v>0</v>
      </c>
      <c r="S19178">
        <v>0</v>
      </c>
    </row>
    <row r="19179" spans="1:19" x14ac:dyDescent="0.2">
      <c r="A19179" t="s">
        <v>39401</v>
      </c>
      <c r="B19179" t="s">
        <v>39614</v>
      </c>
      <c r="C19179" t="s">
        <v>228</v>
      </c>
      <c r="D19179" t="s">
        <v>1000</v>
      </c>
      <c r="E19179" s="23">
        <v>45078</v>
      </c>
      <c r="F19179">
        <v>0</v>
      </c>
      <c r="G19179">
        <v>0</v>
      </c>
      <c r="I19179">
        <v>0</v>
      </c>
      <c r="J19179">
        <v>0</v>
      </c>
      <c r="L19179">
        <v>0</v>
      </c>
      <c r="N19179">
        <v>0</v>
      </c>
      <c r="P19179">
        <v>0</v>
      </c>
      <c r="Q19179">
        <v>0</v>
      </c>
      <c r="S19179">
        <v>0</v>
      </c>
    </row>
    <row r="19180" spans="1:19" x14ac:dyDescent="0.2">
      <c r="A19180" t="s">
        <v>39402</v>
      </c>
      <c r="B19180" t="s">
        <v>39615</v>
      </c>
      <c r="C19180" t="s">
        <v>211</v>
      </c>
      <c r="D19180" t="s">
        <v>1000</v>
      </c>
      <c r="E19180" s="23">
        <v>45078</v>
      </c>
      <c r="F19180">
        <v>0</v>
      </c>
      <c r="G19180">
        <v>0</v>
      </c>
      <c r="I19180">
        <v>0</v>
      </c>
      <c r="J19180">
        <v>0</v>
      </c>
      <c r="L19180">
        <v>0</v>
      </c>
      <c r="N19180">
        <v>0</v>
      </c>
      <c r="P19180">
        <v>0</v>
      </c>
      <c r="Q19180">
        <v>0</v>
      </c>
      <c r="S19180">
        <v>0</v>
      </c>
    </row>
    <row r="19181" spans="1:19" x14ac:dyDescent="0.2">
      <c r="A19181" t="s">
        <v>39403</v>
      </c>
      <c r="B19181" t="s">
        <v>39616</v>
      </c>
      <c r="C19181" t="s">
        <v>213</v>
      </c>
      <c r="D19181" t="s">
        <v>1000</v>
      </c>
      <c r="E19181" s="23">
        <v>45078</v>
      </c>
      <c r="F19181">
        <v>0</v>
      </c>
      <c r="G19181">
        <v>0</v>
      </c>
      <c r="I19181">
        <v>0</v>
      </c>
      <c r="J19181">
        <v>0</v>
      </c>
      <c r="L19181">
        <v>0</v>
      </c>
      <c r="N19181">
        <v>0</v>
      </c>
      <c r="P19181">
        <v>0</v>
      </c>
      <c r="Q19181">
        <v>0</v>
      </c>
      <c r="S19181">
        <v>0</v>
      </c>
    </row>
    <row r="19182" spans="1:19" x14ac:dyDescent="0.2">
      <c r="A19182" t="s">
        <v>39404</v>
      </c>
      <c r="B19182" t="s">
        <v>39617</v>
      </c>
      <c r="C19182" t="s">
        <v>229</v>
      </c>
      <c r="D19182" t="s">
        <v>1000</v>
      </c>
      <c r="E19182" s="23">
        <v>45078</v>
      </c>
      <c r="F19182">
        <v>0</v>
      </c>
      <c r="G19182">
        <v>0</v>
      </c>
      <c r="I19182">
        <v>0</v>
      </c>
      <c r="J19182">
        <v>0</v>
      </c>
      <c r="L19182">
        <v>0</v>
      </c>
      <c r="N19182">
        <v>0</v>
      </c>
      <c r="P19182">
        <v>0</v>
      </c>
      <c r="Q19182">
        <v>0</v>
      </c>
      <c r="S19182">
        <v>0</v>
      </c>
    </row>
    <row r="19183" spans="1:19" x14ac:dyDescent="0.2">
      <c r="A19183" t="s">
        <v>39405</v>
      </c>
      <c r="B19183" t="s">
        <v>39618</v>
      </c>
      <c r="C19183" t="s">
        <v>1051</v>
      </c>
      <c r="D19183" t="s">
        <v>1000</v>
      </c>
      <c r="E19183" s="23">
        <v>45078</v>
      </c>
      <c r="F19183">
        <v>0</v>
      </c>
      <c r="G19183">
        <v>0</v>
      </c>
      <c r="I19183">
        <v>0</v>
      </c>
      <c r="J19183">
        <v>0</v>
      </c>
      <c r="L19183">
        <v>0</v>
      </c>
      <c r="N19183">
        <v>0</v>
      </c>
      <c r="P19183">
        <v>0</v>
      </c>
      <c r="Q19183">
        <v>0</v>
      </c>
      <c r="S19183">
        <v>0</v>
      </c>
    </row>
    <row r="19184" spans="1:19" x14ac:dyDescent="0.2">
      <c r="A19184" t="s">
        <v>39406</v>
      </c>
      <c r="B19184" t="s">
        <v>39619</v>
      </c>
      <c r="C19184" t="s">
        <v>1048</v>
      </c>
      <c r="D19184" t="s">
        <v>1000</v>
      </c>
      <c r="E19184" s="23">
        <v>45078</v>
      </c>
      <c r="F19184">
        <v>0</v>
      </c>
      <c r="G19184">
        <v>0</v>
      </c>
      <c r="I19184">
        <v>0</v>
      </c>
      <c r="J19184">
        <v>0</v>
      </c>
      <c r="L19184">
        <v>0</v>
      </c>
      <c r="N19184">
        <v>0</v>
      </c>
      <c r="P19184">
        <v>0</v>
      </c>
      <c r="Q19184">
        <v>0</v>
      </c>
      <c r="S19184">
        <v>0</v>
      </c>
    </row>
    <row r="19185" spans="1:19" x14ac:dyDescent="0.2">
      <c r="A19185" t="s">
        <v>39407</v>
      </c>
      <c r="B19185" t="s">
        <v>39620</v>
      </c>
      <c r="C19185" t="s">
        <v>1047</v>
      </c>
      <c r="D19185" t="s">
        <v>1000</v>
      </c>
      <c r="E19185" s="23">
        <v>45078</v>
      </c>
      <c r="F19185">
        <v>2.5</v>
      </c>
      <c r="G19185">
        <v>3</v>
      </c>
      <c r="I19185">
        <v>7</v>
      </c>
      <c r="J19185">
        <v>12</v>
      </c>
      <c r="L19185">
        <v>15</v>
      </c>
      <c r="N19185">
        <v>6</v>
      </c>
      <c r="P19185">
        <v>1</v>
      </c>
      <c r="Q19185">
        <v>1</v>
      </c>
      <c r="S19185">
        <v>1</v>
      </c>
    </row>
    <row r="19186" spans="1:19" x14ac:dyDescent="0.2">
      <c r="A19186" t="s">
        <v>39408</v>
      </c>
      <c r="B19186" t="s">
        <v>39621</v>
      </c>
      <c r="C19186" t="s">
        <v>1050</v>
      </c>
      <c r="D19186" t="s">
        <v>1001</v>
      </c>
      <c r="E19186" s="23">
        <v>45078</v>
      </c>
      <c r="F19186">
        <v>0</v>
      </c>
      <c r="G19186">
        <v>0</v>
      </c>
      <c r="I19186">
        <v>0</v>
      </c>
      <c r="J19186">
        <v>0</v>
      </c>
      <c r="L19186">
        <v>0</v>
      </c>
      <c r="N19186">
        <v>0</v>
      </c>
      <c r="P19186">
        <v>0</v>
      </c>
      <c r="Q19186">
        <v>0</v>
      </c>
      <c r="S19186">
        <v>0</v>
      </c>
    </row>
    <row r="19187" spans="1:19" x14ac:dyDescent="0.2">
      <c r="A19187" t="s">
        <v>39409</v>
      </c>
      <c r="B19187" t="s">
        <v>39622</v>
      </c>
      <c r="C19187" t="s">
        <v>1050</v>
      </c>
      <c r="D19187" t="s">
        <v>1000</v>
      </c>
      <c r="E19187" s="23">
        <v>45078</v>
      </c>
      <c r="F19187">
        <v>0</v>
      </c>
      <c r="G19187">
        <v>0</v>
      </c>
      <c r="I19187">
        <v>0</v>
      </c>
      <c r="J19187">
        <v>0</v>
      </c>
      <c r="L19187">
        <v>0</v>
      </c>
      <c r="N19187">
        <v>0</v>
      </c>
      <c r="P19187">
        <v>0</v>
      </c>
      <c r="Q19187">
        <v>0</v>
      </c>
      <c r="S19187">
        <v>0</v>
      </c>
    </row>
    <row r="19188" spans="1:19" x14ac:dyDescent="0.2">
      <c r="A19188" t="s">
        <v>39410</v>
      </c>
      <c r="B19188" t="s">
        <v>39623</v>
      </c>
      <c r="C19188" t="s">
        <v>1049</v>
      </c>
      <c r="D19188" t="s">
        <v>1001</v>
      </c>
      <c r="E19188" s="23">
        <v>45078</v>
      </c>
      <c r="F19188">
        <v>0</v>
      </c>
      <c r="G19188">
        <v>0</v>
      </c>
      <c r="I19188">
        <v>0</v>
      </c>
      <c r="J19188">
        <v>0</v>
      </c>
      <c r="L19188">
        <v>0</v>
      </c>
      <c r="N19188">
        <v>0</v>
      </c>
      <c r="P19188">
        <v>0</v>
      </c>
      <c r="Q19188">
        <v>0</v>
      </c>
      <c r="S19188">
        <v>0</v>
      </c>
    </row>
    <row r="19189" spans="1:19" x14ac:dyDescent="0.2">
      <c r="A19189" t="s">
        <v>39411</v>
      </c>
      <c r="B19189" t="s">
        <v>39624</v>
      </c>
      <c r="C19189" t="s">
        <v>1048</v>
      </c>
      <c r="D19189" t="s">
        <v>1001</v>
      </c>
      <c r="E19189" s="23">
        <v>45078</v>
      </c>
      <c r="F19189">
        <v>0</v>
      </c>
      <c r="G19189">
        <v>0</v>
      </c>
      <c r="I19189">
        <v>0</v>
      </c>
      <c r="J19189">
        <v>0</v>
      </c>
      <c r="L19189">
        <v>0</v>
      </c>
      <c r="N19189">
        <v>0</v>
      </c>
      <c r="P19189">
        <v>0</v>
      </c>
      <c r="Q19189">
        <v>0</v>
      </c>
      <c r="S19189">
        <v>0</v>
      </c>
    </row>
    <row r="19190" spans="1:19" x14ac:dyDescent="0.2">
      <c r="A19190" t="s">
        <v>39406</v>
      </c>
      <c r="B19190" t="s">
        <v>39619</v>
      </c>
      <c r="C19190" t="s">
        <v>1048</v>
      </c>
      <c r="D19190" t="s">
        <v>1000</v>
      </c>
      <c r="E19190" s="23">
        <v>45078</v>
      </c>
      <c r="F19190">
        <v>1</v>
      </c>
      <c r="G19190">
        <v>1</v>
      </c>
      <c r="I19190">
        <v>1</v>
      </c>
      <c r="J19190">
        <v>6</v>
      </c>
      <c r="L19190">
        <v>6</v>
      </c>
      <c r="N19190">
        <v>1</v>
      </c>
      <c r="P19190">
        <v>0</v>
      </c>
      <c r="Q19190">
        <v>0</v>
      </c>
      <c r="S19190">
        <v>0</v>
      </c>
    </row>
    <row r="19191" spans="1:19" x14ac:dyDescent="0.2">
      <c r="A19191" t="s">
        <v>39412</v>
      </c>
      <c r="B19191" t="s">
        <v>39625</v>
      </c>
      <c r="C19191" t="s">
        <v>1047</v>
      </c>
      <c r="D19191" t="s">
        <v>1001</v>
      </c>
      <c r="E19191" s="23">
        <v>45078</v>
      </c>
      <c r="F19191">
        <v>0</v>
      </c>
      <c r="G19191">
        <v>0</v>
      </c>
      <c r="I19191">
        <v>0</v>
      </c>
      <c r="J19191">
        <v>0</v>
      </c>
      <c r="L19191">
        <v>0</v>
      </c>
      <c r="N19191">
        <v>0</v>
      </c>
      <c r="P19191">
        <v>0</v>
      </c>
      <c r="Q19191">
        <v>0</v>
      </c>
      <c r="S19191">
        <v>0</v>
      </c>
    </row>
    <row r="19192" spans="1:19" x14ac:dyDescent="0.2">
      <c r="A19192" t="s">
        <v>39413</v>
      </c>
      <c r="B19192" t="s">
        <v>39626</v>
      </c>
      <c r="C19192" t="s">
        <v>25343</v>
      </c>
      <c r="D19192" t="s">
        <v>1001</v>
      </c>
      <c r="E19192" s="23">
        <v>45078</v>
      </c>
      <c r="F19192">
        <v>0</v>
      </c>
      <c r="G19192">
        <v>0</v>
      </c>
      <c r="I19192">
        <v>0</v>
      </c>
      <c r="J19192">
        <v>0</v>
      </c>
      <c r="L19192">
        <v>0</v>
      </c>
      <c r="N19192">
        <v>0</v>
      </c>
      <c r="P19192">
        <v>0</v>
      </c>
      <c r="Q19192">
        <v>0</v>
      </c>
      <c r="S19192">
        <v>0</v>
      </c>
    </row>
    <row r="19193" spans="1:19" x14ac:dyDescent="0.2">
      <c r="A19193" t="s">
        <v>39414</v>
      </c>
      <c r="B19193" t="s">
        <v>39627</v>
      </c>
      <c r="C19193" t="s">
        <v>25343</v>
      </c>
      <c r="D19193" t="s">
        <v>1000</v>
      </c>
      <c r="E19193" s="23">
        <v>45078</v>
      </c>
      <c r="F19193">
        <v>0</v>
      </c>
      <c r="G19193">
        <v>0</v>
      </c>
      <c r="I19193">
        <v>0</v>
      </c>
      <c r="J19193">
        <v>0</v>
      </c>
      <c r="L19193">
        <v>0</v>
      </c>
      <c r="N19193">
        <v>0</v>
      </c>
      <c r="P19193">
        <v>0</v>
      </c>
      <c r="Q19193">
        <v>0</v>
      </c>
      <c r="S19193">
        <v>0</v>
      </c>
    </row>
    <row r="19194" spans="1:19" x14ac:dyDescent="0.2">
      <c r="A19194" t="s">
        <v>39415</v>
      </c>
      <c r="B19194" t="s">
        <v>39628</v>
      </c>
      <c r="C19194" t="s">
        <v>25698</v>
      </c>
      <c r="D19194" t="s">
        <v>1000</v>
      </c>
      <c r="E19194" s="23">
        <v>45078</v>
      </c>
      <c r="F19194">
        <v>3</v>
      </c>
      <c r="G19194">
        <v>2</v>
      </c>
      <c r="I19194">
        <v>7</v>
      </c>
      <c r="J19194">
        <v>17</v>
      </c>
      <c r="L19194">
        <v>11</v>
      </c>
      <c r="N19194">
        <v>6</v>
      </c>
      <c r="P19194">
        <v>0</v>
      </c>
      <c r="Q19194">
        <v>0</v>
      </c>
      <c r="S19194">
        <v>1</v>
      </c>
    </row>
    <row r="19195" spans="1:19" x14ac:dyDescent="0.2">
      <c r="A19195" t="s">
        <v>39416</v>
      </c>
      <c r="B19195" t="s">
        <v>39629</v>
      </c>
      <c r="C19195" t="s">
        <v>959</v>
      </c>
      <c r="D19195" t="s">
        <v>1000</v>
      </c>
      <c r="E19195" s="23">
        <v>45078</v>
      </c>
      <c r="F19195">
        <v>0</v>
      </c>
      <c r="G19195">
        <v>0</v>
      </c>
      <c r="I19195">
        <v>0</v>
      </c>
      <c r="J19195">
        <v>0</v>
      </c>
      <c r="L19195">
        <v>0</v>
      </c>
      <c r="N19195">
        <v>0</v>
      </c>
      <c r="P19195">
        <v>0</v>
      </c>
      <c r="Q19195">
        <v>0</v>
      </c>
      <c r="S19195">
        <v>0</v>
      </c>
    </row>
    <row r="19196" spans="1:19" x14ac:dyDescent="0.2">
      <c r="A19196" t="s">
        <v>39417</v>
      </c>
      <c r="B19196" t="s">
        <v>39630</v>
      </c>
      <c r="C19196" t="s">
        <v>205</v>
      </c>
      <c r="D19196" t="s">
        <v>1000</v>
      </c>
      <c r="E19196" s="23">
        <v>45078</v>
      </c>
      <c r="F19196">
        <v>0</v>
      </c>
      <c r="G19196">
        <v>0</v>
      </c>
      <c r="I19196">
        <v>0</v>
      </c>
      <c r="J19196">
        <v>0</v>
      </c>
      <c r="L19196">
        <v>0</v>
      </c>
      <c r="N19196">
        <v>0</v>
      </c>
      <c r="P19196">
        <v>0</v>
      </c>
      <c r="Q19196">
        <v>0</v>
      </c>
      <c r="S19196">
        <v>0</v>
      </c>
    </row>
    <row r="19197" spans="1:19" x14ac:dyDescent="0.2">
      <c r="A19197" t="s">
        <v>39418</v>
      </c>
      <c r="B19197" t="s">
        <v>39631</v>
      </c>
      <c r="C19197" t="s">
        <v>384</v>
      </c>
      <c r="D19197" t="s">
        <v>1000</v>
      </c>
      <c r="E19197" s="23">
        <v>45078</v>
      </c>
      <c r="F19197">
        <v>0</v>
      </c>
      <c r="G19197">
        <v>0</v>
      </c>
      <c r="I19197">
        <v>0</v>
      </c>
      <c r="J19197">
        <v>0</v>
      </c>
      <c r="L19197">
        <v>0</v>
      </c>
      <c r="N19197">
        <v>0</v>
      </c>
      <c r="P19197">
        <v>0</v>
      </c>
      <c r="Q19197">
        <v>0</v>
      </c>
      <c r="S19197">
        <v>0</v>
      </c>
    </row>
    <row r="19198" spans="1:19" x14ac:dyDescent="0.2">
      <c r="A19198" t="s">
        <v>39419</v>
      </c>
      <c r="B19198" t="s">
        <v>39632</v>
      </c>
      <c r="C19198" t="s">
        <v>210</v>
      </c>
      <c r="D19198" t="s">
        <v>1000</v>
      </c>
      <c r="E19198" s="23">
        <v>45078</v>
      </c>
      <c r="F19198">
        <v>0</v>
      </c>
      <c r="G19198">
        <v>0</v>
      </c>
      <c r="I19198">
        <v>0</v>
      </c>
      <c r="J19198">
        <v>0</v>
      </c>
      <c r="L19198">
        <v>0</v>
      </c>
      <c r="N19198">
        <v>0</v>
      </c>
      <c r="P19198">
        <v>0</v>
      </c>
      <c r="Q19198">
        <v>0</v>
      </c>
      <c r="S19198">
        <v>0</v>
      </c>
    </row>
    <row r="19199" spans="1:19" x14ac:dyDescent="0.2">
      <c r="A19199" t="s">
        <v>39420</v>
      </c>
      <c r="B19199" t="s">
        <v>39633</v>
      </c>
      <c r="C19199" t="s">
        <v>215</v>
      </c>
      <c r="D19199" t="s">
        <v>1000</v>
      </c>
      <c r="E19199" s="23">
        <v>45078</v>
      </c>
      <c r="F19199">
        <v>5</v>
      </c>
      <c r="G19199">
        <v>5</v>
      </c>
      <c r="I19199">
        <v>13</v>
      </c>
      <c r="J19199">
        <v>27</v>
      </c>
      <c r="L19199">
        <v>27</v>
      </c>
      <c r="N19199">
        <v>10</v>
      </c>
      <c r="P19199">
        <v>4</v>
      </c>
      <c r="Q19199">
        <v>5</v>
      </c>
      <c r="S19199">
        <v>3</v>
      </c>
    </row>
    <row r="19200" spans="1:19" x14ac:dyDescent="0.2">
      <c r="A19200" t="s">
        <v>39421</v>
      </c>
      <c r="B19200" t="s">
        <v>39634</v>
      </c>
      <c r="C19200" t="s">
        <v>960</v>
      </c>
      <c r="D19200" t="s">
        <v>1000</v>
      </c>
      <c r="E19200" s="23">
        <v>45078</v>
      </c>
      <c r="F19200">
        <v>0</v>
      </c>
      <c r="G19200">
        <v>0</v>
      </c>
      <c r="I19200">
        <v>0</v>
      </c>
      <c r="J19200">
        <v>0</v>
      </c>
      <c r="L19200">
        <v>0</v>
      </c>
      <c r="N19200">
        <v>0</v>
      </c>
      <c r="P19200">
        <v>0</v>
      </c>
      <c r="Q19200">
        <v>0</v>
      </c>
      <c r="S19200">
        <v>0</v>
      </c>
    </row>
    <row r="19201" spans="1:19" x14ac:dyDescent="0.2">
      <c r="A19201" t="s">
        <v>39422</v>
      </c>
      <c r="B19201" t="s">
        <v>39635</v>
      </c>
      <c r="C19201" t="s">
        <v>961</v>
      </c>
      <c r="D19201" t="s">
        <v>1000</v>
      </c>
      <c r="E19201" s="23">
        <v>45078</v>
      </c>
      <c r="F19201">
        <v>2</v>
      </c>
      <c r="G19201">
        <v>4</v>
      </c>
      <c r="I19201">
        <v>9</v>
      </c>
      <c r="J19201">
        <v>10</v>
      </c>
      <c r="L19201">
        <v>20</v>
      </c>
      <c r="N19201">
        <v>8</v>
      </c>
      <c r="P19201">
        <v>1</v>
      </c>
      <c r="Q19201">
        <v>1</v>
      </c>
      <c r="S19201">
        <v>1</v>
      </c>
    </row>
    <row r="19202" spans="1:19" x14ac:dyDescent="0.2">
      <c r="A19202" t="s">
        <v>39423</v>
      </c>
      <c r="B19202" t="s">
        <v>39636</v>
      </c>
      <c r="C19202" t="s">
        <v>221</v>
      </c>
      <c r="D19202" t="s">
        <v>1000</v>
      </c>
      <c r="E19202" s="23">
        <v>45078</v>
      </c>
      <c r="F19202">
        <v>0</v>
      </c>
      <c r="G19202">
        <v>0</v>
      </c>
      <c r="I19202">
        <v>0</v>
      </c>
      <c r="J19202">
        <v>0</v>
      </c>
      <c r="L19202">
        <v>0</v>
      </c>
      <c r="N19202">
        <v>0</v>
      </c>
      <c r="P19202">
        <v>0</v>
      </c>
      <c r="Q19202">
        <v>0</v>
      </c>
      <c r="S19202">
        <v>0</v>
      </c>
    </row>
    <row r="19203" spans="1:19" x14ac:dyDescent="0.2">
      <c r="A19203" t="s">
        <v>39424</v>
      </c>
      <c r="B19203" t="s">
        <v>39637</v>
      </c>
      <c r="C19203" t="s">
        <v>222</v>
      </c>
      <c r="D19203" t="s">
        <v>1000</v>
      </c>
      <c r="E19203" s="23">
        <v>45078</v>
      </c>
      <c r="F19203">
        <v>0</v>
      </c>
      <c r="G19203">
        <v>0</v>
      </c>
      <c r="I19203">
        <v>0</v>
      </c>
      <c r="J19203">
        <v>0</v>
      </c>
      <c r="L19203">
        <v>0</v>
      </c>
      <c r="N19203">
        <v>0</v>
      </c>
      <c r="P19203">
        <v>0</v>
      </c>
      <c r="Q19203">
        <v>0</v>
      </c>
      <c r="S19203">
        <v>0</v>
      </c>
    </row>
    <row r="19204" spans="1:19" x14ac:dyDescent="0.2">
      <c r="A19204" t="s">
        <v>39425</v>
      </c>
      <c r="B19204" t="s">
        <v>39638</v>
      </c>
      <c r="C19204" t="s">
        <v>1052</v>
      </c>
      <c r="D19204" t="s">
        <v>1000</v>
      </c>
      <c r="E19204" s="23">
        <v>45078</v>
      </c>
      <c r="F19204">
        <v>2</v>
      </c>
      <c r="G19204">
        <v>2</v>
      </c>
      <c r="I19204">
        <v>2</v>
      </c>
      <c r="J19204">
        <v>11</v>
      </c>
      <c r="L19204">
        <v>11</v>
      </c>
      <c r="N19204">
        <v>2</v>
      </c>
      <c r="P19204">
        <v>0</v>
      </c>
      <c r="Q19204">
        <v>0</v>
      </c>
      <c r="S19204">
        <v>0</v>
      </c>
    </row>
    <row r="19205" spans="1:19" x14ac:dyDescent="0.2">
      <c r="A19205" t="s">
        <v>39426</v>
      </c>
      <c r="B19205" t="s">
        <v>39639</v>
      </c>
      <c r="C19205" t="s">
        <v>1053</v>
      </c>
      <c r="D19205" t="s">
        <v>1000</v>
      </c>
      <c r="E19205" s="23">
        <v>45078</v>
      </c>
      <c r="F19205">
        <v>1.5</v>
      </c>
      <c r="G19205">
        <v>1.5</v>
      </c>
      <c r="I19205">
        <v>1</v>
      </c>
      <c r="J19205">
        <v>7</v>
      </c>
      <c r="L19205">
        <v>7</v>
      </c>
      <c r="N19205">
        <v>1</v>
      </c>
      <c r="P19205">
        <v>0</v>
      </c>
      <c r="Q19205">
        <v>0</v>
      </c>
      <c r="S19205">
        <v>0</v>
      </c>
    </row>
    <row r="19206" spans="1:19" x14ac:dyDescent="0.2">
      <c r="A19206" t="s">
        <v>39427</v>
      </c>
      <c r="B19206" t="s">
        <v>39640</v>
      </c>
      <c r="C19206" t="s">
        <v>1052</v>
      </c>
      <c r="D19206" t="s">
        <v>1001</v>
      </c>
      <c r="E19206" s="23">
        <v>45078</v>
      </c>
      <c r="F19206">
        <v>0</v>
      </c>
      <c r="G19206">
        <v>0</v>
      </c>
      <c r="I19206">
        <v>0</v>
      </c>
      <c r="J19206">
        <v>0</v>
      </c>
      <c r="L19206">
        <v>0</v>
      </c>
      <c r="N19206">
        <v>0</v>
      </c>
      <c r="P19206">
        <v>0</v>
      </c>
      <c r="Q19206">
        <v>0</v>
      </c>
      <c r="S19206">
        <v>0</v>
      </c>
    </row>
    <row r="19207" spans="1:19" x14ac:dyDescent="0.2">
      <c r="A19207" t="s">
        <v>39428</v>
      </c>
      <c r="B19207" t="s">
        <v>39641</v>
      </c>
      <c r="C19207" t="s">
        <v>1053</v>
      </c>
      <c r="D19207" t="s">
        <v>1001</v>
      </c>
      <c r="E19207" s="23">
        <v>45078</v>
      </c>
      <c r="F19207">
        <v>0</v>
      </c>
      <c r="G19207">
        <v>0</v>
      </c>
      <c r="I19207">
        <v>0</v>
      </c>
      <c r="J19207">
        <v>0</v>
      </c>
      <c r="L19207">
        <v>0</v>
      </c>
      <c r="N19207">
        <v>0</v>
      </c>
      <c r="P19207">
        <v>0</v>
      </c>
      <c r="Q19207">
        <v>0</v>
      </c>
      <c r="S19207">
        <v>0</v>
      </c>
    </row>
    <row r="19208" spans="1:19" x14ac:dyDescent="0.2">
      <c r="A19208" t="s">
        <v>39429</v>
      </c>
      <c r="B19208" t="s">
        <v>39642</v>
      </c>
      <c r="C19208" t="s">
        <v>1054</v>
      </c>
      <c r="D19208" t="s">
        <v>1001</v>
      </c>
      <c r="E19208" s="23">
        <v>45078</v>
      </c>
      <c r="F19208">
        <v>0</v>
      </c>
      <c r="G19208">
        <v>0</v>
      </c>
      <c r="I19208">
        <v>0</v>
      </c>
      <c r="J19208">
        <v>0</v>
      </c>
      <c r="L19208">
        <v>0</v>
      </c>
      <c r="N19208">
        <v>0</v>
      </c>
      <c r="P19208">
        <v>0</v>
      </c>
      <c r="Q19208">
        <v>0</v>
      </c>
      <c r="S19208">
        <v>0</v>
      </c>
    </row>
    <row r="19209" spans="1:19" x14ac:dyDescent="0.2">
      <c r="A19209" t="s">
        <v>39430</v>
      </c>
      <c r="B19209" t="s">
        <v>39643</v>
      </c>
      <c r="C19209" t="s">
        <v>1054</v>
      </c>
      <c r="D19209" t="s">
        <v>1000</v>
      </c>
      <c r="E19209" s="23">
        <v>45078</v>
      </c>
      <c r="F19209">
        <v>0</v>
      </c>
      <c r="G19209">
        <v>0</v>
      </c>
      <c r="I19209">
        <v>0</v>
      </c>
      <c r="J19209">
        <v>0</v>
      </c>
      <c r="L19209">
        <v>0</v>
      </c>
      <c r="N19209">
        <v>0</v>
      </c>
      <c r="P19209">
        <v>0</v>
      </c>
      <c r="Q19209">
        <v>0</v>
      </c>
      <c r="S19209">
        <v>0</v>
      </c>
    </row>
    <row r="19210" spans="1:19" x14ac:dyDescent="0.2">
      <c r="A19210" t="s">
        <v>39431</v>
      </c>
      <c r="B19210" t="s">
        <v>39644</v>
      </c>
      <c r="C19210" t="s">
        <v>25359</v>
      </c>
      <c r="D19210" t="s">
        <v>1001</v>
      </c>
      <c r="E19210" s="23">
        <v>45078</v>
      </c>
      <c r="F19210">
        <v>0</v>
      </c>
      <c r="G19210">
        <v>0</v>
      </c>
      <c r="I19210">
        <v>0</v>
      </c>
      <c r="J19210">
        <v>0</v>
      </c>
      <c r="L19210">
        <v>0</v>
      </c>
      <c r="N19210">
        <v>0</v>
      </c>
      <c r="P19210">
        <v>0</v>
      </c>
      <c r="Q19210">
        <v>0</v>
      </c>
      <c r="S19210">
        <v>0</v>
      </c>
    </row>
    <row r="19211" spans="1:19" x14ac:dyDescent="0.2">
      <c r="A19211" t="s">
        <v>39432</v>
      </c>
      <c r="B19211" t="s">
        <v>39645</v>
      </c>
      <c r="C19211" t="s">
        <v>25359</v>
      </c>
      <c r="D19211" t="s">
        <v>1000</v>
      </c>
      <c r="E19211" s="23">
        <v>45078</v>
      </c>
      <c r="F19211">
        <v>0</v>
      </c>
      <c r="G19211">
        <v>0</v>
      </c>
      <c r="I19211">
        <v>0</v>
      </c>
      <c r="J19211">
        <v>0</v>
      </c>
      <c r="L19211">
        <v>0</v>
      </c>
      <c r="N19211">
        <v>0</v>
      </c>
      <c r="P19211">
        <v>0</v>
      </c>
      <c r="Q19211">
        <v>0</v>
      </c>
      <c r="S19211">
        <v>0</v>
      </c>
    </row>
    <row r="19212" spans="1:19" x14ac:dyDescent="0.2">
      <c r="A19212" t="s">
        <v>39433</v>
      </c>
      <c r="B19212" t="s">
        <v>39646</v>
      </c>
      <c r="C19212" t="s">
        <v>36046</v>
      </c>
      <c r="D19212" t="s">
        <v>1000</v>
      </c>
      <c r="E19212" s="23">
        <v>45078</v>
      </c>
      <c r="F19212">
        <v>1.5</v>
      </c>
      <c r="G19212">
        <v>2</v>
      </c>
      <c r="I19212">
        <v>3</v>
      </c>
      <c r="J19212">
        <v>9</v>
      </c>
      <c r="L19212">
        <v>11</v>
      </c>
      <c r="N19212">
        <v>3</v>
      </c>
      <c r="P19212">
        <v>0</v>
      </c>
      <c r="Q19212">
        <v>0</v>
      </c>
      <c r="S19212">
        <v>0</v>
      </c>
    </row>
    <row r="19213" spans="1:19" x14ac:dyDescent="0.2">
      <c r="A19213" t="s">
        <v>39434</v>
      </c>
      <c r="B19213" t="s">
        <v>39647</v>
      </c>
      <c r="C19213" t="s">
        <v>36049</v>
      </c>
      <c r="D19213" t="s">
        <v>1000</v>
      </c>
      <c r="E19213" s="23">
        <v>45078</v>
      </c>
      <c r="F19213">
        <v>1.5</v>
      </c>
      <c r="G19213">
        <v>1.5</v>
      </c>
      <c r="I19213">
        <v>3</v>
      </c>
      <c r="J19213">
        <v>7</v>
      </c>
      <c r="L19213">
        <v>7</v>
      </c>
      <c r="N19213">
        <v>3</v>
      </c>
      <c r="P19213">
        <v>0</v>
      </c>
      <c r="Q19213">
        <v>0</v>
      </c>
      <c r="S19213">
        <v>0</v>
      </c>
    </row>
    <row r="19214" spans="1:19" x14ac:dyDescent="0.2">
      <c r="A19214" t="s">
        <v>39435</v>
      </c>
      <c r="B19214" t="s">
        <v>39648</v>
      </c>
      <c r="C19214" t="s">
        <v>200</v>
      </c>
      <c r="D19214" t="s">
        <v>1000</v>
      </c>
      <c r="E19214" s="23">
        <v>45078</v>
      </c>
      <c r="F19214">
        <v>0</v>
      </c>
      <c r="G19214">
        <v>0</v>
      </c>
      <c r="I19214">
        <v>0</v>
      </c>
      <c r="J19214">
        <v>0</v>
      </c>
      <c r="L19214">
        <v>0</v>
      </c>
      <c r="N19214">
        <v>0</v>
      </c>
      <c r="P19214">
        <v>0</v>
      </c>
      <c r="Q19214">
        <v>0</v>
      </c>
      <c r="S19214">
        <v>0</v>
      </c>
    </row>
    <row r="19215" spans="1:19" x14ac:dyDescent="0.2">
      <c r="A19215" t="s">
        <v>39436</v>
      </c>
      <c r="B19215" t="s">
        <v>39649</v>
      </c>
      <c r="C19215" t="s">
        <v>204</v>
      </c>
      <c r="D19215" t="s">
        <v>1000</v>
      </c>
      <c r="E19215" s="23">
        <v>45078</v>
      </c>
      <c r="F19215">
        <v>0</v>
      </c>
      <c r="G19215">
        <v>0</v>
      </c>
      <c r="I19215">
        <v>0</v>
      </c>
      <c r="J19215">
        <v>0</v>
      </c>
      <c r="L19215">
        <v>0</v>
      </c>
      <c r="N19215">
        <v>0</v>
      </c>
      <c r="P19215">
        <v>0</v>
      </c>
      <c r="Q19215">
        <v>0</v>
      </c>
      <c r="S19215">
        <v>0</v>
      </c>
    </row>
    <row r="19216" spans="1:19" x14ac:dyDescent="0.2">
      <c r="A19216" t="s">
        <v>39437</v>
      </c>
      <c r="B19216" t="s">
        <v>39650</v>
      </c>
      <c r="C19216" t="s">
        <v>385</v>
      </c>
      <c r="D19216" t="s">
        <v>1000</v>
      </c>
      <c r="E19216" s="23">
        <v>45078</v>
      </c>
      <c r="F19216">
        <v>0</v>
      </c>
      <c r="G19216">
        <v>0</v>
      </c>
      <c r="I19216">
        <v>0</v>
      </c>
      <c r="J19216">
        <v>0</v>
      </c>
      <c r="L19216">
        <v>0</v>
      </c>
      <c r="N19216">
        <v>0</v>
      </c>
      <c r="P19216">
        <v>0</v>
      </c>
      <c r="Q19216">
        <v>0</v>
      </c>
      <c r="S19216">
        <v>0</v>
      </c>
    </row>
    <row r="19217" spans="1:19" x14ac:dyDescent="0.2">
      <c r="A19217" t="s">
        <v>39438</v>
      </c>
      <c r="B19217" t="s">
        <v>39651</v>
      </c>
      <c r="C19217" t="s">
        <v>208</v>
      </c>
      <c r="D19217" t="s">
        <v>1000</v>
      </c>
      <c r="E19217" s="23">
        <v>45078</v>
      </c>
      <c r="F19217">
        <v>5</v>
      </c>
      <c r="G19217">
        <v>6</v>
      </c>
      <c r="I19217">
        <v>14</v>
      </c>
      <c r="J19217">
        <v>27</v>
      </c>
      <c r="L19217">
        <v>32</v>
      </c>
      <c r="N19217">
        <v>14</v>
      </c>
      <c r="P19217">
        <v>0</v>
      </c>
      <c r="Q19217">
        <v>1</v>
      </c>
      <c r="S19217">
        <v>0</v>
      </c>
    </row>
    <row r="19218" spans="1:19" x14ac:dyDescent="0.2">
      <c r="A19218" t="s">
        <v>39439</v>
      </c>
      <c r="B19218" t="s">
        <v>39652</v>
      </c>
      <c r="C19218" t="s">
        <v>900</v>
      </c>
      <c r="D19218" t="s">
        <v>1000</v>
      </c>
      <c r="E19218" s="23">
        <v>45078</v>
      </c>
      <c r="F19218">
        <v>2</v>
      </c>
      <c r="G19218">
        <v>2</v>
      </c>
      <c r="I19218">
        <v>3</v>
      </c>
      <c r="J19218">
        <v>12</v>
      </c>
      <c r="L19218">
        <v>12</v>
      </c>
      <c r="N19218">
        <v>2</v>
      </c>
      <c r="P19218">
        <v>0</v>
      </c>
      <c r="Q19218">
        <v>2</v>
      </c>
      <c r="S19218">
        <v>1</v>
      </c>
    </row>
    <row r="19219" spans="1:19" x14ac:dyDescent="0.2">
      <c r="A19219" t="s">
        <v>39440</v>
      </c>
      <c r="B19219" t="s">
        <v>39653</v>
      </c>
      <c r="C19219" t="s">
        <v>905</v>
      </c>
      <c r="D19219" t="s">
        <v>1000</v>
      </c>
      <c r="E19219" s="23">
        <v>45078</v>
      </c>
      <c r="F19219">
        <v>0</v>
      </c>
      <c r="G19219">
        <v>0</v>
      </c>
      <c r="I19219">
        <v>0</v>
      </c>
      <c r="J19219">
        <v>0</v>
      </c>
      <c r="L19219">
        <v>0</v>
      </c>
      <c r="N19219">
        <v>0</v>
      </c>
      <c r="P19219">
        <v>0</v>
      </c>
      <c r="Q19219">
        <v>0</v>
      </c>
      <c r="S19219">
        <v>0</v>
      </c>
    </row>
    <row r="19220" spans="1:19" x14ac:dyDescent="0.2">
      <c r="A19220" t="s">
        <v>39441</v>
      </c>
      <c r="B19220" t="s">
        <v>39654</v>
      </c>
      <c r="C19220" t="s">
        <v>316</v>
      </c>
      <c r="D19220" t="s">
        <v>1000</v>
      </c>
      <c r="E19220" s="23">
        <v>45078</v>
      </c>
      <c r="F19220">
        <v>2</v>
      </c>
      <c r="G19220">
        <v>5</v>
      </c>
      <c r="I19220">
        <v>1</v>
      </c>
      <c r="J19220">
        <v>11</v>
      </c>
      <c r="L19220">
        <v>29</v>
      </c>
      <c r="N19220">
        <v>1</v>
      </c>
      <c r="P19220">
        <v>1</v>
      </c>
      <c r="Q19220">
        <v>1</v>
      </c>
      <c r="S19220">
        <v>0</v>
      </c>
    </row>
    <row r="19221" spans="1:19" x14ac:dyDescent="0.2">
      <c r="A19221" t="s">
        <v>39442</v>
      </c>
      <c r="B19221" t="s">
        <v>39655</v>
      </c>
      <c r="C19221" t="s">
        <v>218</v>
      </c>
      <c r="D19221" t="s">
        <v>1000</v>
      </c>
      <c r="E19221" s="23">
        <v>45078</v>
      </c>
      <c r="F19221">
        <v>0</v>
      </c>
      <c r="G19221">
        <v>0</v>
      </c>
      <c r="I19221">
        <v>0</v>
      </c>
      <c r="J19221">
        <v>0</v>
      </c>
      <c r="L19221">
        <v>0</v>
      </c>
      <c r="N19221">
        <v>0</v>
      </c>
      <c r="P19221">
        <v>0</v>
      </c>
      <c r="Q19221">
        <v>0</v>
      </c>
      <c r="S19221">
        <v>0</v>
      </c>
    </row>
    <row r="19222" spans="1:19" x14ac:dyDescent="0.2">
      <c r="A19222" t="s">
        <v>39443</v>
      </c>
      <c r="B19222" t="s">
        <v>39656</v>
      </c>
      <c r="C19222" t="s">
        <v>202</v>
      </c>
      <c r="D19222" t="s">
        <v>1000</v>
      </c>
      <c r="E19222" s="23">
        <v>45078</v>
      </c>
      <c r="F19222">
        <v>6</v>
      </c>
      <c r="G19222">
        <v>8</v>
      </c>
      <c r="I19222">
        <v>32</v>
      </c>
      <c r="J19222">
        <v>62</v>
      </c>
      <c r="L19222">
        <v>84</v>
      </c>
      <c r="N19222">
        <v>32</v>
      </c>
      <c r="P19222">
        <v>0</v>
      </c>
      <c r="Q19222">
        <v>3</v>
      </c>
      <c r="S19222">
        <v>0</v>
      </c>
    </row>
    <row r="19223" spans="1:19" x14ac:dyDescent="0.2">
      <c r="A19223" t="s">
        <v>39444</v>
      </c>
      <c r="B19223" t="s">
        <v>39657</v>
      </c>
      <c r="C19223" t="s">
        <v>347</v>
      </c>
      <c r="D19223" t="s">
        <v>1000</v>
      </c>
      <c r="E19223" s="23">
        <v>45078</v>
      </c>
      <c r="F19223">
        <v>0</v>
      </c>
      <c r="G19223">
        <v>0</v>
      </c>
      <c r="I19223">
        <v>0</v>
      </c>
      <c r="J19223">
        <v>0</v>
      </c>
      <c r="L19223">
        <v>0</v>
      </c>
      <c r="N19223">
        <v>0</v>
      </c>
      <c r="P19223">
        <v>0</v>
      </c>
      <c r="Q19223">
        <v>0</v>
      </c>
      <c r="S19223">
        <v>0</v>
      </c>
    </row>
    <row r="19224" spans="1:19" x14ac:dyDescent="0.2">
      <c r="A19224" t="s">
        <v>39445</v>
      </c>
      <c r="B19224" t="s">
        <v>39658</v>
      </c>
      <c r="C19224" t="s">
        <v>224</v>
      </c>
      <c r="D19224" t="s">
        <v>1000</v>
      </c>
      <c r="E19224" s="23">
        <v>45078</v>
      </c>
      <c r="F19224">
        <v>0</v>
      </c>
      <c r="G19224">
        <v>0</v>
      </c>
      <c r="I19224">
        <v>0</v>
      </c>
      <c r="J19224">
        <v>0</v>
      </c>
      <c r="L19224">
        <v>0</v>
      </c>
      <c r="N19224">
        <v>0</v>
      </c>
      <c r="P19224">
        <v>0</v>
      </c>
      <c r="Q19224">
        <v>0</v>
      </c>
      <c r="S19224">
        <v>0</v>
      </c>
    </row>
    <row r="19225" spans="1:19" x14ac:dyDescent="0.2">
      <c r="A19225" t="s">
        <v>39446</v>
      </c>
      <c r="B19225" t="s">
        <v>39659</v>
      </c>
      <c r="C19225" t="s">
        <v>345</v>
      </c>
      <c r="D19225" t="s">
        <v>1000</v>
      </c>
      <c r="E19225" s="23">
        <v>45078</v>
      </c>
      <c r="F19225">
        <v>0</v>
      </c>
      <c r="G19225">
        <v>0</v>
      </c>
      <c r="I19225">
        <v>0</v>
      </c>
      <c r="J19225">
        <v>0</v>
      </c>
      <c r="L19225">
        <v>0</v>
      </c>
      <c r="N19225">
        <v>0</v>
      </c>
      <c r="P19225">
        <v>0</v>
      </c>
      <c r="Q19225">
        <v>0</v>
      </c>
      <c r="S19225">
        <v>0</v>
      </c>
    </row>
    <row r="19226" spans="1:19" x14ac:dyDescent="0.2">
      <c r="A19226" t="s">
        <v>39447</v>
      </c>
      <c r="B19226" t="s">
        <v>39660</v>
      </c>
      <c r="C19226" t="s">
        <v>226</v>
      </c>
      <c r="D19226" t="s">
        <v>1000</v>
      </c>
      <c r="E19226" s="23">
        <v>45078</v>
      </c>
      <c r="F19226">
        <v>3.5</v>
      </c>
      <c r="G19226">
        <v>3.5</v>
      </c>
      <c r="I19226">
        <v>27</v>
      </c>
      <c r="J19226">
        <v>49</v>
      </c>
      <c r="L19226">
        <v>49</v>
      </c>
      <c r="N19226">
        <v>27</v>
      </c>
      <c r="P19226">
        <v>0</v>
      </c>
      <c r="Q19226">
        <v>0</v>
      </c>
      <c r="S19226">
        <v>0</v>
      </c>
    </row>
    <row r="19227" spans="1:19" x14ac:dyDescent="0.2">
      <c r="A19227" t="s">
        <v>39448</v>
      </c>
      <c r="B19227" t="s">
        <v>39661</v>
      </c>
      <c r="C19227" t="s">
        <v>231</v>
      </c>
      <c r="D19227" t="s">
        <v>1000</v>
      </c>
      <c r="E19227" s="23">
        <v>45078</v>
      </c>
      <c r="F19227">
        <v>10.5</v>
      </c>
      <c r="G19227">
        <v>10</v>
      </c>
      <c r="I19227">
        <v>54</v>
      </c>
      <c r="J19227">
        <v>120</v>
      </c>
      <c r="L19227">
        <v>113</v>
      </c>
      <c r="N19227">
        <v>54</v>
      </c>
      <c r="P19227">
        <v>1</v>
      </c>
      <c r="Q19227">
        <v>1</v>
      </c>
      <c r="S19227">
        <v>0</v>
      </c>
    </row>
    <row r="19228" spans="1:19" x14ac:dyDescent="0.2">
      <c r="A19228" t="s">
        <v>39449</v>
      </c>
      <c r="B19228" t="s">
        <v>39662</v>
      </c>
      <c r="C19228" t="s">
        <v>216</v>
      </c>
      <c r="D19228" t="s">
        <v>1000</v>
      </c>
      <c r="E19228" s="23">
        <v>45078</v>
      </c>
      <c r="F19228">
        <v>9</v>
      </c>
      <c r="G19228">
        <v>8</v>
      </c>
      <c r="I19228">
        <v>31</v>
      </c>
      <c r="J19228">
        <v>90</v>
      </c>
      <c r="L19228">
        <v>80</v>
      </c>
      <c r="N19228">
        <v>31</v>
      </c>
      <c r="P19228">
        <v>8</v>
      </c>
      <c r="Q19228">
        <v>9</v>
      </c>
      <c r="S19228">
        <v>0</v>
      </c>
    </row>
    <row r="19229" spans="1:19" x14ac:dyDescent="0.2">
      <c r="A19229" t="s">
        <v>39450</v>
      </c>
      <c r="B19229" t="s">
        <v>39663</v>
      </c>
      <c r="C19229" t="s">
        <v>233</v>
      </c>
      <c r="D19229" t="s">
        <v>1000</v>
      </c>
      <c r="E19229" s="23">
        <v>45078</v>
      </c>
      <c r="F19229">
        <v>0</v>
      </c>
      <c r="G19229">
        <v>0</v>
      </c>
      <c r="I19229">
        <v>0</v>
      </c>
      <c r="J19229">
        <v>0</v>
      </c>
      <c r="L19229">
        <v>0</v>
      </c>
      <c r="N19229">
        <v>0</v>
      </c>
      <c r="P19229">
        <v>0</v>
      </c>
      <c r="Q19229">
        <v>0</v>
      </c>
      <c r="S19229">
        <v>0</v>
      </c>
    </row>
    <row r="19230" spans="1:19" x14ac:dyDescent="0.2">
      <c r="A19230" t="s">
        <v>39451</v>
      </c>
      <c r="B19230" t="s">
        <v>39664</v>
      </c>
      <c r="C19230" t="s">
        <v>36084</v>
      </c>
      <c r="D19230" t="s">
        <v>1000</v>
      </c>
      <c r="E19230" s="23">
        <v>45078</v>
      </c>
      <c r="F19230">
        <v>2.5</v>
      </c>
      <c r="G19230">
        <v>4</v>
      </c>
      <c r="I19230">
        <v>18</v>
      </c>
      <c r="J19230">
        <v>29</v>
      </c>
      <c r="L19230">
        <v>44</v>
      </c>
      <c r="N19230">
        <v>18</v>
      </c>
      <c r="P19230">
        <v>0</v>
      </c>
      <c r="Q19230">
        <v>0</v>
      </c>
      <c r="S19230">
        <v>0</v>
      </c>
    </row>
    <row r="19231" spans="1:19" x14ac:dyDescent="0.2">
      <c r="A19231" t="s">
        <v>39452</v>
      </c>
      <c r="B19231" t="s">
        <v>39665</v>
      </c>
      <c r="C19231" t="s">
        <v>219</v>
      </c>
      <c r="D19231" t="s">
        <v>1000</v>
      </c>
      <c r="E19231" s="23">
        <v>45078</v>
      </c>
      <c r="F19231">
        <v>0</v>
      </c>
      <c r="G19231">
        <v>0</v>
      </c>
      <c r="I19231">
        <v>0</v>
      </c>
      <c r="J19231">
        <v>0</v>
      </c>
      <c r="L19231">
        <v>0</v>
      </c>
      <c r="N19231">
        <v>0</v>
      </c>
      <c r="P19231">
        <v>0</v>
      </c>
      <c r="Q19231">
        <v>0</v>
      </c>
      <c r="S19231">
        <v>0</v>
      </c>
    </row>
    <row r="19232" spans="1:19" x14ac:dyDescent="0.2">
      <c r="A19232" t="s">
        <v>39453</v>
      </c>
      <c r="B19232" t="s">
        <v>39666</v>
      </c>
      <c r="C19232" t="s">
        <v>340</v>
      </c>
      <c r="D19232" t="s">
        <v>1000</v>
      </c>
      <c r="E19232" s="23">
        <v>45078</v>
      </c>
      <c r="F19232">
        <v>0</v>
      </c>
      <c r="G19232">
        <v>1</v>
      </c>
      <c r="I19232">
        <v>14</v>
      </c>
      <c r="J19232">
        <v>0</v>
      </c>
      <c r="L19232">
        <v>11</v>
      </c>
      <c r="N19232">
        <v>14</v>
      </c>
      <c r="P19232">
        <v>1</v>
      </c>
      <c r="Q19232">
        <v>1</v>
      </c>
      <c r="S19232">
        <v>0</v>
      </c>
    </row>
    <row r="19233" spans="1:19" x14ac:dyDescent="0.2">
      <c r="A19233" t="s">
        <v>39454</v>
      </c>
      <c r="B19233" t="s">
        <v>39667</v>
      </c>
      <c r="C19233" t="s">
        <v>350</v>
      </c>
      <c r="D19233" t="s">
        <v>1000</v>
      </c>
      <c r="E19233" s="23">
        <v>45078</v>
      </c>
      <c r="F19233">
        <v>0</v>
      </c>
      <c r="G19233">
        <v>0</v>
      </c>
      <c r="I19233">
        <v>0</v>
      </c>
      <c r="J19233">
        <v>0</v>
      </c>
      <c r="L19233">
        <v>0</v>
      </c>
      <c r="N19233">
        <v>0</v>
      </c>
      <c r="P19233">
        <v>0</v>
      </c>
      <c r="Q19233">
        <v>0</v>
      </c>
      <c r="S19233">
        <v>0</v>
      </c>
    </row>
    <row r="19234" spans="1:19" x14ac:dyDescent="0.2">
      <c r="A19234" t="s">
        <v>39455</v>
      </c>
      <c r="B19234" t="s">
        <v>39668</v>
      </c>
      <c r="C19234" t="s">
        <v>351</v>
      </c>
      <c r="D19234" t="s">
        <v>1000</v>
      </c>
      <c r="E19234" s="23">
        <v>45078</v>
      </c>
      <c r="F19234">
        <v>0</v>
      </c>
      <c r="G19234">
        <v>0</v>
      </c>
      <c r="I19234">
        <v>0</v>
      </c>
      <c r="J19234">
        <v>0</v>
      </c>
      <c r="L19234">
        <v>0</v>
      </c>
      <c r="N19234">
        <v>0</v>
      </c>
      <c r="P19234">
        <v>0</v>
      </c>
      <c r="Q19234">
        <v>0</v>
      </c>
      <c r="S19234">
        <v>0</v>
      </c>
    </row>
    <row r="19235" spans="1:19" x14ac:dyDescent="0.2">
      <c r="A19235" t="s">
        <v>39456</v>
      </c>
      <c r="B19235" t="s">
        <v>39669</v>
      </c>
      <c r="C19235" t="s">
        <v>352</v>
      </c>
      <c r="D19235" t="s">
        <v>1000</v>
      </c>
      <c r="E19235" s="23">
        <v>45078</v>
      </c>
      <c r="F19235">
        <v>0</v>
      </c>
      <c r="G19235">
        <v>0</v>
      </c>
      <c r="I19235">
        <v>0</v>
      </c>
      <c r="J19235">
        <v>0</v>
      </c>
      <c r="L19235">
        <v>0</v>
      </c>
      <c r="N19235">
        <v>0</v>
      </c>
      <c r="P19235">
        <v>0</v>
      </c>
      <c r="Q19235">
        <v>0</v>
      </c>
      <c r="S19235">
        <v>0</v>
      </c>
    </row>
    <row r="19236" spans="1:19" x14ac:dyDescent="0.2">
      <c r="A19236" t="s">
        <v>39457</v>
      </c>
      <c r="B19236" t="s">
        <v>39670</v>
      </c>
      <c r="C19236" t="s">
        <v>353</v>
      </c>
      <c r="D19236" t="s">
        <v>1000</v>
      </c>
      <c r="E19236" s="23">
        <v>45078</v>
      </c>
      <c r="F19236">
        <v>0</v>
      </c>
      <c r="G19236">
        <v>0</v>
      </c>
      <c r="I19236">
        <v>0</v>
      </c>
      <c r="J19236">
        <v>0</v>
      </c>
      <c r="L19236">
        <v>0</v>
      </c>
      <c r="N19236">
        <v>0</v>
      </c>
      <c r="P19236">
        <v>0</v>
      </c>
      <c r="Q19236">
        <v>0</v>
      </c>
      <c r="S19236">
        <v>0</v>
      </c>
    </row>
    <row r="19237" spans="1:19" x14ac:dyDescent="0.2">
      <c r="A19237" t="s">
        <v>39458</v>
      </c>
      <c r="B19237" t="s">
        <v>39671</v>
      </c>
      <c r="C19237" t="s">
        <v>386</v>
      </c>
      <c r="D19237" t="s">
        <v>1000</v>
      </c>
      <c r="E19237" s="23">
        <v>45078</v>
      </c>
      <c r="F19237">
        <v>0</v>
      </c>
      <c r="G19237">
        <v>0</v>
      </c>
      <c r="I19237">
        <v>0</v>
      </c>
      <c r="J19237">
        <v>0</v>
      </c>
      <c r="L19237">
        <v>0</v>
      </c>
      <c r="N19237">
        <v>0</v>
      </c>
      <c r="P19237">
        <v>0</v>
      </c>
      <c r="Q19237">
        <v>0</v>
      </c>
      <c r="S19237">
        <v>0</v>
      </c>
    </row>
    <row r="19238" spans="1:19" x14ac:dyDescent="0.2">
      <c r="A19238" t="s">
        <v>39459</v>
      </c>
      <c r="B19238" t="s">
        <v>39672</v>
      </c>
      <c r="C19238" t="s">
        <v>354</v>
      </c>
      <c r="D19238" t="s">
        <v>1000</v>
      </c>
      <c r="E19238" s="23">
        <v>45078</v>
      </c>
      <c r="F19238">
        <v>2</v>
      </c>
      <c r="G19238">
        <v>2</v>
      </c>
      <c r="I19238">
        <v>4</v>
      </c>
      <c r="J19238">
        <v>11</v>
      </c>
      <c r="L19238">
        <v>11</v>
      </c>
      <c r="N19238">
        <v>4</v>
      </c>
      <c r="P19238">
        <v>0</v>
      </c>
      <c r="Q19238">
        <v>0</v>
      </c>
      <c r="S19238">
        <v>0</v>
      </c>
    </row>
    <row r="19239" spans="1:19" x14ac:dyDescent="0.2">
      <c r="A19239" t="s">
        <v>39460</v>
      </c>
      <c r="B19239" t="s">
        <v>39673</v>
      </c>
      <c r="C19239" t="s">
        <v>355</v>
      </c>
      <c r="D19239" t="s">
        <v>1000</v>
      </c>
      <c r="E19239" s="23">
        <v>45078</v>
      </c>
      <c r="F19239">
        <v>0</v>
      </c>
      <c r="G19239">
        <v>2</v>
      </c>
      <c r="I19239">
        <v>4</v>
      </c>
      <c r="J19239">
        <v>0</v>
      </c>
      <c r="L19239">
        <v>11</v>
      </c>
      <c r="N19239">
        <v>4</v>
      </c>
      <c r="P19239">
        <v>0</v>
      </c>
      <c r="Q19239">
        <v>0</v>
      </c>
      <c r="S19239">
        <v>0</v>
      </c>
    </row>
    <row r="19240" spans="1:19" x14ac:dyDescent="0.2">
      <c r="A19240" t="s">
        <v>39461</v>
      </c>
      <c r="B19240" t="s">
        <v>39674</v>
      </c>
      <c r="C19240" t="s">
        <v>35967</v>
      </c>
      <c r="D19240" t="s">
        <v>1002</v>
      </c>
      <c r="E19240" s="23">
        <v>45078</v>
      </c>
      <c r="F19240">
        <v>0.5</v>
      </c>
      <c r="G19240">
        <v>0.5</v>
      </c>
      <c r="I19240">
        <v>0</v>
      </c>
      <c r="J19240">
        <v>2</v>
      </c>
      <c r="L19240">
        <v>2</v>
      </c>
      <c r="N19240">
        <v>0</v>
      </c>
      <c r="P19240">
        <v>0</v>
      </c>
      <c r="Q19240">
        <v>0</v>
      </c>
      <c r="S19240">
        <v>0</v>
      </c>
    </row>
    <row r="19241" spans="1:19" x14ac:dyDescent="0.2">
      <c r="A19241" t="s">
        <v>39462</v>
      </c>
      <c r="B19241" t="s">
        <v>39675</v>
      </c>
      <c r="C19241" t="s">
        <v>35970</v>
      </c>
      <c r="D19241" t="s">
        <v>1002</v>
      </c>
      <c r="E19241" s="23">
        <v>45078</v>
      </c>
      <c r="F19241">
        <v>1.5</v>
      </c>
      <c r="G19241">
        <v>1.5</v>
      </c>
      <c r="I19241">
        <v>0</v>
      </c>
      <c r="J19241">
        <v>6</v>
      </c>
      <c r="L19241">
        <v>6</v>
      </c>
      <c r="N19241">
        <v>0</v>
      </c>
      <c r="P19241">
        <v>0</v>
      </c>
      <c r="Q19241">
        <v>0</v>
      </c>
      <c r="S19241">
        <v>0</v>
      </c>
    </row>
    <row r="19242" spans="1:19" x14ac:dyDescent="0.2">
      <c r="A19242" t="s">
        <v>39463</v>
      </c>
      <c r="B19242" t="s">
        <v>39676</v>
      </c>
      <c r="C19242" t="s">
        <v>35973</v>
      </c>
      <c r="D19242" t="s">
        <v>1002</v>
      </c>
      <c r="E19242" s="23">
        <v>45078</v>
      </c>
      <c r="F19242">
        <v>1</v>
      </c>
      <c r="G19242">
        <v>1</v>
      </c>
      <c r="I19242">
        <v>2</v>
      </c>
      <c r="J19242">
        <v>4</v>
      </c>
      <c r="L19242">
        <v>4</v>
      </c>
      <c r="N19242">
        <v>2</v>
      </c>
      <c r="P19242">
        <v>0</v>
      </c>
      <c r="Q19242">
        <v>0</v>
      </c>
      <c r="S19242">
        <v>0</v>
      </c>
    </row>
    <row r="19243" spans="1:19" x14ac:dyDescent="0.2">
      <c r="A19243" t="s">
        <v>39464</v>
      </c>
      <c r="B19243" t="s">
        <v>39677</v>
      </c>
      <c r="C19243" t="s">
        <v>35976</v>
      </c>
      <c r="D19243" t="s">
        <v>1002</v>
      </c>
      <c r="E19243" s="23">
        <v>45078</v>
      </c>
      <c r="F19243">
        <v>0.5</v>
      </c>
      <c r="G19243">
        <v>0.5</v>
      </c>
      <c r="I19243">
        <v>0</v>
      </c>
      <c r="J19243">
        <v>2</v>
      </c>
      <c r="L19243">
        <v>2</v>
      </c>
      <c r="N19243">
        <v>0</v>
      </c>
      <c r="P19243">
        <v>0</v>
      </c>
      <c r="Q19243">
        <v>0</v>
      </c>
      <c r="S19243">
        <v>0</v>
      </c>
    </row>
    <row r="19244" spans="1:19" x14ac:dyDescent="0.2">
      <c r="A19244" t="s">
        <v>39465</v>
      </c>
      <c r="B19244" t="s">
        <v>39678</v>
      </c>
      <c r="C19244" t="s">
        <v>35979</v>
      </c>
      <c r="D19244" t="s">
        <v>1002</v>
      </c>
      <c r="E19244" s="23">
        <v>45078</v>
      </c>
      <c r="F19244">
        <v>0.5</v>
      </c>
      <c r="G19244">
        <v>0.5</v>
      </c>
      <c r="I19244">
        <v>0</v>
      </c>
      <c r="J19244">
        <v>2</v>
      </c>
      <c r="L19244">
        <v>2</v>
      </c>
      <c r="N19244">
        <v>0</v>
      </c>
      <c r="P19244">
        <v>0</v>
      </c>
      <c r="Q19244">
        <v>0</v>
      </c>
      <c r="S19244">
        <v>0</v>
      </c>
    </row>
    <row r="19245" spans="1:19" x14ac:dyDescent="0.2">
      <c r="A19245" t="s">
        <v>39466</v>
      </c>
      <c r="B19245" t="s">
        <v>39679</v>
      </c>
      <c r="C19245" t="s">
        <v>228</v>
      </c>
      <c r="D19245" t="s">
        <v>1002</v>
      </c>
      <c r="E19245" s="23">
        <v>45078</v>
      </c>
      <c r="F19245">
        <v>0</v>
      </c>
      <c r="G19245">
        <v>0</v>
      </c>
      <c r="I19245">
        <v>0</v>
      </c>
      <c r="J19245">
        <v>0</v>
      </c>
      <c r="L19245">
        <v>0</v>
      </c>
      <c r="N19245">
        <v>0</v>
      </c>
      <c r="P19245">
        <v>0</v>
      </c>
      <c r="Q19245">
        <v>0</v>
      </c>
      <c r="S19245">
        <v>0</v>
      </c>
    </row>
    <row r="19246" spans="1:19" x14ac:dyDescent="0.2">
      <c r="A19246" t="s">
        <v>39467</v>
      </c>
      <c r="B19246" t="s">
        <v>39680</v>
      </c>
      <c r="C19246" t="s">
        <v>211</v>
      </c>
      <c r="D19246" t="s">
        <v>1002</v>
      </c>
      <c r="E19246" s="23">
        <v>45078</v>
      </c>
      <c r="F19246">
        <v>0</v>
      </c>
      <c r="G19246">
        <v>0</v>
      </c>
      <c r="I19246">
        <v>0</v>
      </c>
      <c r="J19246">
        <v>0</v>
      </c>
      <c r="L19246">
        <v>0</v>
      </c>
      <c r="N19246">
        <v>0</v>
      </c>
      <c r="P19246">
        <v>0</v>
      </c>
      <c r="Q19246">
        <v>0</v>
      </c>
      <c r="S19246">
        <v>0</v>
      </c>
    </row>
    <row r="19247" spans="1:19" x14ac:dyDescent="0.2">
      <c r="A19247" t="s">
        <v>39468</v>
      </c>
      <c r="B19247" t="s">
        <v>39681</v>
      </c>
      <c r="C19247" t="s">
        <v>213</v>
      </c>
      <c r="D19247" t="s">
        <v>1002</v>
      </c>
      <c r="E19247" s="23">
        <v>45078</v>
      </c>
      <c r="F19247">
        <v>0</v>
      </c>
      <c r="G19247">
        <v>0</v>
      </c>
      <c r="I19247">
        <v>0</v>
      </c>
      <c r="J19247">
        <v>0</v>
      </c>
      <c r="L19247">
        <v>0</v>
      </c>
      <c r="N19247">
        <v>0</v>
      </c>
      <c r="P19247">
        <v>0</v>
      </c>
      <c r="Q19247">
        <v>0</v>
      </c>
      <c r="S19247">
        <v>0</v>
      </c>
    </row>
    <row r="19248" spans="1:19" x14ac:dyDescent="0.2">
      <c r="A19248" t="s">
        <v>39469</v>
      </c>
      <c r="B19248" t="s">
        <v>39682</v>
      </c>
      <c r="C19248" t="s">
        <v>229</v>
      </c>
      <c r="D19248" t="s">
        <v>1002</v>
      </c>
      <c r="E19248" s="23">
        <v>45078</v>
      </c>
      <c r="F19248">
        <v>0</v>
      </c>
      <c r="G19248">
        <v>0</v>
      </c>
      <c r="I19248">
        <v>0</v>
      </c>
      <c r="J19248">
        <v>0</v>
      </c>
      <c r="L19248">
        <v>0</v>
      </c>
      <c r="N19248">
        <v>0</v>
      </c>
      <c r="P19248">
        <v>0</v>
      </c>
      <c r="Q19248">
        <v>0</v>
      </c>
      <c r="S19248">
        <v>0</v>
      </c>
    </row>
    <row r="19249" spans="1:19" x14ac:dyDescent="0.2">
      <c r="A19249" t="s">
        <v>39470</v>
      </c>
      <c r="B19249" t="s">
        <v>39683</v>
      </c>
      <c r="C19249" t="s">
        <v>1051</v>
      </c>
      <c r="D19249" t="s">
        <v>1002</v>
      </c>
      <c r="E19249" s="23">
        <v>45078</v>
      </c>
      <c r="F19249">
        <v>0</v>
      </c>
      <c r="G19249">
        <v>0</v>
      </c>
      <c r="I19249">
        <v>0</v>
      </c>
      <c r="J19249">
        <v>0</v>
      </c>
      <c r="L19249">
        <v>0</v>
      </c>
      <c r="N19249">
        <v>0</v>
      </c>
      <c r="P19249">
        <v>0</v>
      </c>
      <c r="Q19249">
        <v>0</v>
      </c>
      <c r="S19249">
        <v>0</v>
      </c>
    </row>
    <row r="19250" spans="1:19" x14ac:dyDescent="0.2">
      <c r="A19250" t="s">
        <v>39471</v>
      </c>
      <c r="B19250" t="s">
        <v>39684</v>
      </c>
      <c r="C19250" t="s">
        <v>1049</v>
      </c>
      <c r="D19250" t="s">
        <v>1002</v>
      </c>
      <c r="E19250" s="23">
        <v>45078</v>
      </c>
      <c r="F19250">
        <v>0</v>
      </c>
      <c r="G19250">
        <v>0</v>
      </c>
      <c r="I19250">
        <v>0</v>
      </c>
      <c r="J19250">
        <v>0</v>
      </c>
      <c r="L19250">
        <v>0</v>
      </c>
      <c r="N19250">
        <v>0</v>
      </c>
      <c r="P19250">
        <v>0</v>
      </c>
      <c r="Q19250">
        <v>0</v>
      </c>
      <c r="S19250">
        <v>0</v>
      </c>
    </row>
    <row r="19251" spans="1:19" x14ac:dyDescent="0.2">
      <c r="A19251" t="s">
        <v>39472</v>
      </c>
      <c r="B19251" t="s">
        <v>39685</v>
      </c>
      <c r="C19251" t="s">
        <v>25343</v>
      </c>
      <c r="D19251" t="s">
        <v>1002</v>
      </c>
      <c r="E19251" s="23">
        <v>45078</v>
      </c>
      <c r="F19251">
        <v>0</v>
      </c>
      <c r="G19251">
        <v>0</v>
      </c>
      <c r="I19251">
        <v>0</v>
      </c>
      <c r="J19251">
        <v>0</v>
      </c>
      <c r="L19251">
        <v>0</v>
      </c>
      <c r="N19251">
        <v>0</v>
      </c>
      <c r="P19251">
        <v>0</v>
      </c>
      <c r="Q19251">
        <v>0</v>
      </c>
      <c r="S19251">
        <v>0</v>
      </c>
    </row>
    <row r="19252" spans="1:19" x14ac:dyDescent="0.2">
      <c r="A19252" t="s">
        <v>39473</v>
      </c>
      <c r="B19252" t="s">
        <v>39686</v>
      </c>
      <c r="C19252" t="s">
        <v>25698</v>
      </c>
      <c r="D19252" t="s">
        <v>1002</v>
      </c>
      <c r="E19252" s="23">
        <v>45078</v>
      </c>
      <c r="F19252">
        <v>3</v>
      </c>
      <c r="G19252">
        <v>2</v>
      </c>
      <c r="I19252">
        <v>7</v>
      </c>
      <c r="J19252">
        <v>17</v>
      </c>
      <c r="L19252">
        <v>11</v>
      </c>
      <c r="N19252">
        <v>6</v>
      </c>
      <c r="P19252">
        <v>0</v>
      </c>
      <c r="Q19252">
        <v>0</v>
      </c>
      <c r="S19252">
        <v>1</v>
      </c>
    </row>
    <row r="19253" spans="1:19" x14ac:dyDescent="0.2">
      <c r="A19253" t="s">
        <v>39474</v>
      </c>
      <c r="B19253" t="s">
        <v>39687</v>
      </c>
      <c r="C19253" t="s">
        <v>959</v>
      </c>
      <c r="D19253" t="s">
        <v>1002</v>
      </c>
      <c r="E19253" s="23">
        <v>45078</v>
      </c>
      <c r="F19253">
        <v>0</v>
      </c>
      <c r="G19253">
        <v>0</v>
      </c>
      <c r="I19253">
        <v>0</v>
      </c>
      <c r="J19253">
        <v>0</v>
      </c>
      <c r="L19253">
        <v>0</v>
      </c>
      <c r="N19253">
        <v>0</v>
      </c>
      <c r="P19253">
        <v>0</v>
      </c>
      <c r="Q19253">
        <v>0</v>
      </c>
      <c r="S19253">
        <v>0</v>
      </c>
    </row>
    <row r="19254" spans="1:19" x14ac:dyDescent="0.2">
      <c r="A19254" t="s">
        <v>39475</v>
      </c>
      <c r="B19254" t="s">
        <v>39688</v>
      </c>
      <c r="C19254" t="s">
        <v>205</v>
      </c>
      <c r="D19254" t="s">
        <v>1002</v>
      </c>
      <c r="E19254" s="23">
        <v>45078</v>
      </c>
      <c r="F19254">
        <v>0</v>
      </c>
      <c r="G19254">
        <v>0</v>
      </c>
      <c r="I19254">
        <v>0</v>
      </c>
      <c r="J19254">
        <v>0</v>
      </c>
      <c r="L19254">
        <v>0</v>
      </c>
      <c r="N19254">
        <v>0</v>
      </c>
      <c r="P19254">
        <v>0</v>
      </c>
      <c r="Q19254">
        <v>0</v>
      </c>
      <c r="S19254">
        <v>0</v>
      </c>
    </row>
    <row r="19255" spans="1:19" x14ac:dyDescent="0.2">
      <c r="A19255" t="s">
        <v>39476</v>
      </c>
      <c r="B19255" t="s">
        <v>39689</v>
      </c>
      <c r="C19255" t="s">
        <v>384</v>
      </c>
      <c r="D19255" t="s">
        <v>1002</v>
      </c>
      <c r="E19255" s="23">
        <v>45078</v>
      </c>
      <c r="F19255">
        <v>0</v>
      </c>
      <c r="G19255">
        <v>0</v>
      </c>
      <c r="I19255">
        <v>0</v>
      </c>
      <c r="J19255">
        <v>0</v>
      </c>
      <c r="L19255">
        <v>0</v>
      </c>
      <c r="N19255">
        <v>0</v>
      </c>
      <c r="P19255">
        <v>0</v>
      </c>
      <c r="Q19255">
        <v>0</v>
      </c>
      <c r="S19255">
        <v>0</v>
      </c>
    </row>
    <row r="19256" spans="1:19" x14ac:dyDescent="0.2">
      <c r="A19256" t="s">
        <v>39477</v>
      </c>
      <c r="B19256" t="s">
        <v>39690</v>
      </c>
      <c r="C19256" t="s">
        <v>210</v>
      </c>
      <c r="D19256" t="s">
        <v>1002</v>
      </c>
      <c r="E19256" s="23">
        <v>45078</v>
      </c>
      <c r="F19256">
        <v>0</v>
      </c>
      <c r="G19256">
        <v>0</v>
      </c>
      <c r="I19256">
        <v>0</v>
      </c>
      <c r="J19256">
        <v>0</v>
      </c>
      <c r="L19256">
        <v>0</v>
      </c>
      <c r="N19256">
        <v>0</v>
      </c>
      <c r="P19256">
        <v>0</v>
      </c>
      <c r="Q19256">
        <v>0</v>
      </c>
      <c r="S19256">
        <v>0</v>
      </c>
    </row>
    <row r="19257" spans="1:19" x14ac:dyDescent="0.2">
      <c r="A19257" t="s">
        <v>39478</v>
      </c>
      <c r="B19257" t="s">
        <v>39691</v>
      </c>
      <c r="C19257" t="s">
        <v>215</v>
      </c>
      <c r="D19257" t="s">
        <v>1002</v>
      </c>
      <c r="E19257" s="23">
        <v>45078</v>
      </c>
      <c r="F19257">
        <v>5</v>
      </c>
      <c r="G19257">
        <v>5</v>
      </c>
      <c r="I19257">
        <v>13</v>
      </c>
      <c r="J19257">
        <v>27</v>
      </c>
      <c r="L19257">
        <v>27</v>
      </c>
      <c r="N19257">
        <v>10</v>
      </c>
      <c r="P19257">
        <v>4</v>
      </c>
      <c r="Q19257">
        <v>5</v>
      </c>
      <c r="S19257">
        <v>3</v>
      </c>
    </row>
    <row r="19258" spans="1:19" x14ac:dyDescent="0.2">
      <c r="A19258" t="s">
        <v>39479</v>
      </c>
      <c r="B19258" t="s">
        <v>39692</v>
      </c>
      <c r="C19258" t="s">
        <v>960</v>
      </c>
      <c r="D19258" t="s">
        <v>1002</v>
      </c>
      <c r="E19258" s="23">
        <v>45078</v>
      </c>
      <c r="F19258">
        <v>0</v>
      </c>
      <c r="G19258">
        <v>0</v>
      </c>
      <c r="I19258">
        <v>0</v>
      </c>
      <c r="J19258">
        <v>0</v>
      </c>
      <c r="L19258">
        <v>0</v>
      </c>
      <c r="N19258">
        <v>0</v>
      </c>
      <c r="P19258">
        <v>0</v>
      </c>
      <c r="Q19258">
        <v>0</v>
      </c>
      <c r="S19258">
        <v>0</v>
      </c>
    </row>
    <row r="19259" spans="1:19" x14ac:dyDescent="0.2">
      <c r="A19259" t="s">
        <v>39480</v>
      </c>
      <c r="B19259" t="s">
        <v>39693</v>
      </c>
      <c r="C19259" t="s">
        <v>961</v>
      </c>
      <c r="D19259" t="s">
        <v>1002</v>
      </c>
      <c r="E19259" s="23">
        <v>45078</v>
      </c>
      <c r="F19259">
        <v>2</v>
      </c>
      <c r="G19259">
        <v>4</v>
      </c>
      <c r="I19259">
        <v>9</v>
      </c>
      <c r="J19259">
        <v>10</v>
      </c>
      <c r="L19259">
        <v>20</v>
      </c>
      <c r="N19259">
        <v>8</v>
      </c>
      <c r="P19259">
        <v>1</v>
      </c>
      <c r="Q19259">
        <v>1</v>
      </c>
      <c r="S19259">
        <v>1</v>
      </c>
    </row>
    <row r="19260" spans="1:19" x14ac:dyDescent="0.2">
      <c r="A19260" t="s">
        <v>39481</v>
      </c>
      <c r="B19260" t="s">
        <v>39694</v>
      </c>
      <c r="C19260" t="s">
        <v>221</v>
      </c>
      <c r="D19260" t="s">
        <v>1002</v>
      </c>
      <c r="E19260" s="23">
        <v>45078</v>
      </c>
      <c r="F19260">
        <v>0</v>
      </c>
      <c r="G19260">
        <v>0</v>
      </c>
      <c r="I19260">
        <v>0</v>
      </c>
      <c r="J19260">
        <v>0</v>
      </c>
      <c r="L19260">
        <v>0</v>
      </c>
      <c r="N19260">
        <v>0</v>
      </c>
      <c r="P19260">
        <v>0</v>
      </c>
      <c r="Q19260">
        <v>0</v>
      </c>
      <c r="S19260">
        <v>0</v>
      </c>
    </row>
    <row r="19261" spans="1:19" x14ac:dyDescent="0.2">
      <c r="A19261" t="s">
        <v>39482</v>
      </c>
      <c r="B19261" t="s">
        <v>39695</v>
      </c>
      <c r="C19261" t="s">
        <v>222</v>
      </c>
      <c r="D19261" t="s">
        <v>1002</v>
      </c>
      <c r="E19261" s="23">
        <v>45078</v>
      </c>
      <c r="F19261">
        <v>0</v>
      </c>
      <c r="G19261">
        <v>0</v>
      </c>
      <c r="I19261">
        <v>0</v>
      </c>
      <c r="J19261">
        <v>0</v>
      </c>
      <c r="L19261">
        <v>0</v>
      </c>
      <c r="N19261">
        <v>0</v>
      </c>
      <c r="P19261">
        <v>0</v>
      </c>
      <c r="Q19261">
        <v>0</v>
      </c>
      <c r="S19261">
        <v>0</v>
      </c>
    </row>
    <row r="19262" spans="1:19" x14ac:dyDescent="0.2">
      <c r="A19262" t="s">
        <v>39483</v>
      </c>
      <c r="B19262" t="s">
        <v>39696</v>
      </c>
      <c r="C19262" t="s">
        <v>25359</v>
      </c>
      <c r="D19262" t="s">
        <v>1002</v>
      </c>
      <c r="E19262" s="23">
        <v>45078</v>
      </c>
      <c r="F19262">
        <v>0</v>
      </c>
      <c r="G19262">
        <v>0</v>
      </c>
      <c r="I19262">
        <v>0</v>
      </c>
      <c r="J19262">
        <v>0</v>
      </c>
      <c r="L19262">
        <v>0</v>
      </c>
      <c r="N19262">
        <v>0</v>
      </c>
      <c r="P19262">
        <v>0</v>
      </c>
      <c r="Q19262">
        <v>0</v>
      </c>
      <c r="S19262">
        <v>0</v>
      </c>
    </row>
    <row r="19263" spans="1:19" x14ac:dyDescent="0.2">
      <c r="A19263" t="s">
        <v>39484</v>
      </c>
      <c r="B19263" t="s">
        <v>39697</v>
      </c>
      <c r="C19263" t="s">
        <v>36046</v>
      </c>
      <c r="D19263" t="s">
        <v>1002</v>
      </c>
      <c r="E19263" s="23">
        <v>45078</v>
      </c>
      <c r="F19263">
        <v>1.5</v>
      </c>
      <c r="G19263">
        <v>2</v>
      </c>
      <c r="I19263">
        <v>3</v>
      </c>
      <c r="J19263">
        <v>9</v>
      </c>
      <c r="L19263">
        <v>11</v>
      </c>
      <c r="N19263">
        <v>3</v>
      </c>
      <c r="P19263">
        <v>0</v>
      </c>
      <c r="Q19263">
        <v>0</v>
      </c>
      <c r="S19263">
        <v>0</v>
      </c>
    </row>
    <row r="19264" spans="1:19" x14ac:dyDescent="0.2">
      <c r="A19264" t="s">
        <v>39485</v>
      </c>
      <c r="B19264" t="s">
        <v>39698</v>
      </c>
      <c r="C19264" t="s">
        <v>36049</v>
      </c>
      <c r="D19264" t="s">
        <v>1002</v>
      </c>
      <c r="E19264" s="23">
        <v>45078</v>
      </c>
      <c r="F19264">
        <v>1.5</v>
      </c>
      <c r="G19264">
        <v>1.5</v>
      </c>
      <c r="I19264">
        <v>3</v>
      </c>
      <c r="J19264">
        <v>7</v>
      </c>
      <c r="L19264">
        <v>7</v>
      </c>
      <c r="N19264">
        <v>3</v>
      </c>
      <c r="P19264">
        <v>0</v>
      </c>
      <c r="Q19264">
        <v>0</v>
      </c>
      <c r="S19264">
        <v>0</v>
      </c>
    </row>
    <row r="19265" spans="1:19" x14ac:dyDescent="0.2">
      <c r="A19265" t="s">
        <v>39486</v>
      </c>
      <c r="B19265" t="s">
        <v>39699</v>
      </c>
      <c r="C19265" t="s">
        <v>200</v>
      </c>
      <c r="D19265" t="s">
        <v>1002</v>
      </c>
      <c r="E19265" s="23">
        <v>45078</v>
      </c>
      <c r="F19265">
        <v>0</v>
      </c>
      <c r="G19265">
        <v>0</v>
      </c>
      <c r="I19265">
        <v>0</v>
      </c>
      <c r="J19265">
        <v>0</v>
      </c>
      <c r="L19265">
        <v>0</v>
      </c>
      <c r="N19265">
        <v>0</v>
      </c>
      <c r="P19265">
        <v>0</v>
      </c>
      <c r="Q19265">
        <v>0</v>
      </c>
      <c r="S19265">
        <v>0</v>
      </c>
    </row>
    <row r="19266" spans="1:19" x14ac:dyDescent="0.2">
      <c r="A19266" t="s">
        <v>39487</v>
      </c>
      <c r="B19266" t="s">
        <v>39700</v>
      </c>
      <c r="C19266" t="s">
        <v>204</v>
      </c>
      <c r="D19266" t="s">
        <v>1002</v>
      </c>
      <c r="E19266" s="23">
        <v>45078</v>
      </c>
      <c r="F19266">
        <v>0</v>
      </c>
      <c r="G19266">
        <v>0</v>
      </c>
      <c r="I19266">
        <v>0</v>
      </c>
      <c r="J19266">
        <v>0</v>
      </c>
      <c r="L19266">
        <v>0</v>
      </c>
      <c r="N19266">
        <v>0</v>
      </c>
      <c r="P19266">
        <v>0</v>
      </c>
      <c r="Q19266">
        <v>0</v>
      </c>
      <c r="S19266">
        <v>0</v>
      </c>
    </row>
    <row r="19267" spans="1:19" x14ac:dyDescent="0.2">
      <c r="A19267" t="s">
        <v>39488</v>
      </c>
      <c r="B19267" t="s">
        <v>39701</v>
      </c>
      <c r="C19267" t="s">
        <v>385</v>
      </c>
      <c r="D19267" t="s">
        <v>1002</v>
      </c>
      <c r="E19267" s="23">
        <v>45078</v>
      </c>
      <c r="F19267">
        <v>0</v>
      </c>
      <c r="G19267">
        <v>0</v>
      </c>
      <c r="I19267">
        <v>0</v>
      </c>
      <c r="J19267">
        <v>0</v>
      </c>
      <c r="L19267">
        <v>0</v>
      </c>
      <c r="N19267">
        <v>0</v>
      </c>
      <c r="P19267">
        <v>0</v>
      </c>
      <c r="Q19267">
        <v>0</v>
      </c>
      <c r="S19267">
        <v>0</v>
      </c>
    </row>
    <row r="19268" spans="1:19" x14ac:dyDescent="0.2">
      <c r="A19268" t="s">
        <v>39489</v>
      </c>
      <c r="B19268" t="s">
        <v>39702</v>
      </c>
      <c r="C19268" t="s">
        <v>208</v>
      </c>
      <c r="D19268" t="s">
        <v>1002</v>
      </c>
      <c r="E19268" s="23">
        <v>45078</v>
      </c>
      <c r="F19268">
        <v>5</v>
      </c>
      <c r="G19268">
        <v>6</v>
      </c>
      <c r="I19268">
        <v>14</v>
      </c>
      <c r="J19268">
        <v>27</v>
      </c>
      <c r="L19268">
        <v>32</v>
      </c>
      <c r="N19268">
        <v>14</v>
      </c>
      <c r="P19268">
        <v>0</v>
      </c>
      <c r="Q19268">
        <v>1</v>
      </c>
      <c r="S19268">
        <v>0</v>
      </c>
    </row>
    <row r="19269" spans="1:19" x14ac:dyDescent="0.2">
      <c r="A19269" t="s">
        <v>39490</v>
      </c>
      <c r="B19269" t="s">
        <v>39703</v>
      </c>
      <c r="C19269" t="s">
        <v>900</v>
      </c>
      <c r="D19269" t="s">
        <v>1002</v>
      </c>
      <c r="E19269" s="23">
        <v>45078</v>
      </c>
      <c r="F19269">
        <v>2</v>
      </c>
      <c r="G19269">
        <v>2</v>
      </c>
      <c r="I19269">
        <v>3</v>
      </c>
      <c r="J19269">
        <v>12</v>
      </c>
      <c r="L19269">
        <v>12</v>
      </c>
      <c r="N19269">
        <v>2</v>
      </c>
      <c r="P19269">
        <v>0</v>
      </c>
      <c r="Q19269">
        <v>2</v>
      </c>
      <c r="S19269">
        <v>1</v>
      </c>
    </row>
    <row r="19270" spans="1:19" x14ac:dyDescent="0.2">
      <c r="A19270" t="s">
        <v>39491</v>
      </c>
      <c r="B19270" t="s">
        <v>39704</v>
      </c>
      <c r="C19270" t="s">
        <v>905</v>
      </c>
      <c r="D19270" t="s">
        <v>1002</v>
      </c>
      <c r="E19270" s="23">
        <v>45078</v>
      </c>
      <c r="F19270">
        <v>0</v>
      </c>
      <c r="G19270">
        <v>0</v>
      </c>
      <c r="I19270">
        <v>0</v>
      </c>
      <c r="J19270">
        <v>0</v>
      </c>
      <c r="L19270">
        <v>0</v>
      </c>
      <c r="N19270">
        <v>0</v>
      </c>
      <c r="P19270">
        <v>0</v>
      </c>
      <c r="Q19270">
        <v>0</v>
      </c>
      <c r="S19270">
        <v>0</v>
      </c>
    </row>
    <row r="19271" spans="1:19" x14ac:dyDescent="0.2">
      <c r="A19271" t="s">
        <v>39492</v>
      </c>
      <c r="B19271" t="s">
        <v>39705</v>
      </c>
      <c r="C19271" t="s">
        <v>316</v>
      </c>
      <c r="D19271" t="s">
        <v>1002</v>
      </c>
      <c r="E19271" s="23">
        <v>45078</v>
      </c>
      <c r="F19271">
        <v>2</v>
      </c>
      <c r="G19271">
        <v>5</v>
      </c>
      <c r="I19271">
        <v>1</v>
      </c>
      <c r="J19271">
        <v>11</v>
      </c>
      <c r="L19271">
        <v>29</v>
      </c>
      <c r="N19271">
        <v>1</v>
      </c>
      <c r="P19271">
        <v>1</v>
      </c>
      <c r="Q19271">
        <v>1</v>
      </c>
      <c r="S19271">
        <v>0</v>
      </c>
    </row>
    <row r="19272" spans="1:19" x14ac:dyDescent="0.2">
      <c r="A19272" t="s">
        <v>39493</v>
      </c>
      <c r="B19272" t="s">
        <v>39706</v>
      </c>
      <c r="C19272" t="s">
        <v>218</v>
      </c>
      <c r="D19272" t="s">
        <v>1002</v>
      </c>
      <c r="E19272" s="23">
        <v>45078</v>
      </c>
      <c r="F19272">
        <v>0</v>
      </c>
      <c r="G19272">
        <v>0</v>
      </c>
      <c r="I19272">
        <v>0</v>
      </c>
      <c r="J19272">
        <v>0</v>
      </c>
      <c r="L19272">
        <v>0</v>
      </c>
      <c r="N19272">
        <v>0</v>
      </c>
      <c r="P19272">
        <v>0</v>
      </c>
      <c r="Q19272">
        <v>0</v>
      </c>
      <c r="S19272">
        <v>0</v>
      </c>
    </row>
    <row r="19273" spans="1:19" x14ac:dyDescent="0.2">
      <c r="A19273" t="s">
        <v>39494</v>
      </c>
      <c r="B19273" t="s">
        <v>39707</v>
      </c>
      <c r="C19273" t="s">
        <v>202</v>
      </c>
      <c r="D19273" t="s">
        <v>1002</v>
      </c>
      <c r="E19273" s="23">
        <v>45078</v>
      </c>
      <c r="F19273">
        <v>6</v>
      </c>
      <c r="G19273">
        <v>8</v>
      </c>
      <c r="I19273">
        <v>32</v>
      </c>
      <c r="J19273">
        <v>62</v>
      </c>
      <c r="L19273">
        <v>84</v>
      </c>
      <c r="N19273">
        <v>32</v>
      </c>
      <c r="P19273">
        <v>0</v>
      </c>
      <c r="Q19273">
        <v>3</v>
      </c>
      <c r="S19273">
        <v>0</v>
      </c>
    </row>
    <row r="19274" spans="1:19" x14ac:dyDescent="0.2">
      <c r="A19274" t="s">
        <v>39495</v>
      </c>
      <c r="B19274" t="s">
        <v>39708</v>
      </c>
      <c r="C19274" t="s">
        <v>347</v>
      </c>
      <c r="D19274" t="s">
        <v>1002</v>
      </c>
      <c r="E19274" s="23">
        <v>45078</v>
      </c>
      <c r="F19274">
        <v>0</v>
      </c>
      <c r="G19274">
        <v>0</v>
      </c>
      <c r="I19274">
        <v>0</v>
      </c>
      <c r="J19274">
        <v>0</v>
      </c>
      <c r="L19274">
        <v>0</v>
      </c>
      <c r="N19274">
        <v>0</v>
      </c>
      <c r="P19274">
        <v>0</v>
      </c>
      <c r="Q19274">
        <v>0</v>
      </c>
      <c r="S19274">
        <v>0</v>
      </c>
    </row>
    <row r="19275" spans="1:19" x14ac:dyDescent="0.2">
      <c r="A19275" t="s">
        <v>39496</v>
      </c>
      <c r="B19275" t="s">
        <v>39709</v>
      </c>
      <c r="C19275" t="s">
        <v>224</v>
      </c>
      <c r="D19275" t="s">
        <v>1002</v>
      </c>
      <c r="E19275" s="23">
        <v>45078</v>
      </c>
      <c r="F19275">
        <v>0</v>
      </c>
      <c r="G19275">
        <v>0</v>
      </c>
      <c r="I19275">
        <v>0</v>
      </c>
      <c r="J19275">
        <v>0</v>
      </c>
      <c r="L19275">
        <v>0</v>
      </c>
      <c r="N19275">
        <v>0</v>
      </c>
      <c r="P19275">
        <v>0</v>
      </c>
      <c r="Q19275">
        <v>0</v>
      </c>
      <c r="S19275">
        <v>0</v>
      </c>
    </row>
    <row r="19276" spans="1:19" x14ac:dyDescent="0.2">
      <c r="A19276" t="s">
        <v>39497</v>
      </c>
      <c r="B19276" t="s">
        <v>39710</v>
      </c>
      <c r="C19276" t="s">
        <v>345</v>
      </c>
      <c r="D19276" t="s">
        <v>1002</v>
      </c>
      <c r="E19276" s="23">
        <v>45078</v>
      </c>
      <c r="F19276">
        <v>0</v>
      </c>
      <c r="G19276">
        <v>0</v>
      </c>
      <c r="I19276">
        <v>0</v>
      </c>
      <c r="J19276">
        <v>0</v>
      </c>
      <c r="L19276">
        <v>0</v>
      </c>
      <c r="N19276">
        <v>0</v>
      </c>
      <c r="P19276">
        <v>0</v>
      </c>
      <c r="Q19276">
        <v>0</v>
      </c>
      <c r="S19276">
        <v>0</v>
      </c>
    </row>
    <row r="19277" spans="1:19" x14ac:dyDescent="0.2">
      <c r="A19277" t="s">
        <v>39498</v>
      </c>
      <c r="B19277" t="s">
        <v>39711</v>
      </c>
      <c r="C19277" t="s">
        <v>226</v>
      </c>
      <c r="D19277" t="s">
        <v>1002</v>
      </c>
      <c r="E19277" s="23">
        <v>45078</v>
      </c>
      <c r="F19277">
        <v>3.5</v>
      </c>
      <c r="G19277">
        <v>3.5</v>
      </c>
      <c r="I19277">
        <v>27</v>
      </c>
      <c r="J19277">
        <v>49</v>
      </c>
      <c r="L19277">
        <v>49</v>
      </c>
      <c r="N19277">
        <v>27</v>
      </c>
      <c r="P19277">
        <v>0</v>
      </c>
      <c r="Q19277">
        <v>0</v>
      </c>
      <c r="S19277">
        <v>0</v>
      </c>
    </row>
    <row r="19278" spans="1:19" x14ac:dyDescent="0.2">
      <c r="A19278" t="s">
        <v>39499</v>
      </c>
      <c r="B19278" t="s">
        <v>39712</v>
      </c>
      <c r="C19278" t="s">
        <v>231</v>
      </c>
      <c r="D19278" t="s">
        <v>1002</v>
      </c>
      <c r="E19278" s="23">
        <v>45078</v>
      </c>
      <c r="F19278">
        <v>10.5</v>
      </c>
      <c r="G19278">
        <v>10</v>
      </c>
      <c r="I19278">
        <v>54</v>
      </c>
      <c r="J19278">
        <v>120</v>
      </c>
      <c r="L19278">
        <v>113</v>
      </c>
      <c r="N19278">
        <v>54</v>
      </c>
      <c r="P19278">
        <v>1</v>
      </c>
      <c r="Q19278">
        <v>1</v>
      </c>
      <c r="S19278">
        <v>0</v>
      </c>
    </row>
    <row r="19279" spans="1:19" x14ac:dyDescent="0.2">
      <c r="A19279" t="s">
        <v>39500</v>
      </c>
      <c r="B19279" t="s">
        <v>39713</v>
      </c>
      <c r="C19279" t="s">
        <v>216</v>
      </c>
      <c r="D19279" t="s">
        <v>1002</v>
      </c>
      <c r="E19279" s="23">
        <v>45078</v>
      </c>
      <c r="F19279">
        <v>9</v>
      </c>
      <c r="G19279">
        <v>8</v>
      </c>
      <c r="I19279">
        <v>31</v>
      </c>
      <c r="J19279">
        <v>90</v>
      </c>
      <c r="L19279">
        <v>80</v>
      </c>
      <c r="N19279">
        <v>31</v>
      </c>
      <c r="P19279">
        <v>8</v>
      </c>
      <c r="Q19279">
        <v>9</v>
      </c>
      <c r="S19279">
        <v>0</v>
      </c>
    </row>
    <row r="19280" spans="1:19" x14ac:dyDescent="0.2">
      <c r="A19280" t="s">
        <v>39501</v>
      </c>
      <c r="B19280" t="s">
        <v>39714</v>
      </c>
      <c r="C19280" t="s">
        <v>233</v>
      </c>
      <c r="D19280" t="s">
        <v>1002</v>
      </c>
      <c r="E19280" s="23">
        <v>45078</v>
      </c>
      <c r="F19280">
        <v>0</v>
      </c>
      <c r="G19280">
        <v>0</v>
      </c>
      <c r="I19280">
        <v>0</v>
      </c>
      <c r="J19280">
        <v>0</v>
      </c>
      <c r="L19280">
        <v>0</v>
      </c>
      <c r="N19280">
        <v>0</v>
      </c>
      <c r="P19280">
        <v>0</v>
      </c>
      <c r="Q19280">
        <v>0</v>
      </c>
      <c r="S19280">
        <v>0</v>
      </c>
    </row>
    <row r="19281" spans="1:19" x14ac:dyDescent="0.2">
      <c r="A19281" t="s">
        <v>39502</v>
      </c>
      <c r="B19281" t="s">
        <v>39715</v>
      </c>
      <c r="C19281" t="s">
        <v>36084</v>
      </c>
      <c r="D19281" t="s">
        <v>1002</v>
      </c>
      <c r="E19281" s="23">
        <v>45078</v>
      </c>
      <c r="F19281">
        <v>2.5</v>
      </c>
      <c r="G19281">
        <v>4</v>
      </c>
      <c r="I19281">
        <v>18</v>
      </c>
      <c r="J19281">
        <v>29</v>
      </c>
      <c r="L19281">
        <v>44</v>
      </c>
      <c r="N19281">
        <v>18</v>
      </c>
      <c r="P19281">
        <v>0</v>
      </c>
      <c r="Q19281">
        <v>0</v>
      </c>
      <c r="S19281">
        <v>0</v>
      </c>
    </row>
    <row r="19282" spans="1:19" x14ac:dyDescent="0.2">
      <c r="A19282" t="s">
        <v>39503</v>
      </c>
      <c r="B19282" t="s">
        <v>39716</v>
      </c>
      <c r="C19282" t="s">
        <v>219</v>
      </c>
      <c r="D19282" t="s">
        <v>1002</v>
      </c>
      <c r="E19282" s="23">
        <v>45078</v>
      </c>
      <c r="F19282">
        <v>0</v>
      </c>
      <c r="G19282">
        <v>0</v>
      </c>
      <c r="I19282">
        <v>0</v>
      </c>
      <c r="J19282">
        <v>0</v>
      </c>
      <c r="L19282">
        <v>0</v>
      </c>
      <c r="N19282">
        <v>0</v>
      </c>
      <c r="P19282">
        <v>0</v>
      </c>
      <c r="Q19282">
        <v>0</v>
      </c>
      <c r="S19282">
        <v>0</v>
      </c>
    </row>
    <row r="19283" spans="1:19" x14ac:dyDescent="0.2">
      <c r="A19283" t="s">
        <v>39504</v>
      </c>
      <c r="B19283" t="s">
        <v>39717</v>
      </c>
      <c r="C19283" t="s">
        <v>340</v>
      </c>
      <c r="D19283" t="s">
        <v>1002</v>
      </c>
      <c r="E19283" s="23">
        <v>45078</v>
      </c>
      <c r="F19283">
        <v>0</v>
      </c>
      <c r="G19283">
        <v>1</v>
      </c>
      <c r="I19283">
        <v>14</v>
      </c>
      <c r="J19283">
        <v>0</v>
      </c>
      <c r="L19283">
        <v>11</v>
      </c>
      <c r="N19283">
        <v>14</v>
      </c>
      <c r="P19283">
        <v>1</v>
      </c>
      <c r="Q19283">
        <v>1</v>
      </c>
      <c r="S19283">
        <v>0</v>
      </c>
    </row>
    <row r="19284" spans="1:19" x14ac:dyDescent="0.2">
      <c r="A19284" t="s">
        <v>39505</v>
      </c>
      <c r="B19284" t="s">
        <v>39718</v>
      </c>
      <c r="C19284" t="s">
        <v>350</v>
      </c>
      <c r="D19284" t="s">
        <v>1002</v>
      </c>
      <c r="E19284" s="23">
        <v>45078</v>
      </c>
      <c r="F19284">
        <v>0</v>
      </c>
      <c r="G19284">
        <v>0</v>
      </c>
      <c r="I19284">
        <v>0</v>
      </c>
      <c r="J19284">
        <v>0</v>
      </c>
      <c r="L19284">
        <v>0</v>
      </c>
      <c r="N19284">
        <v>0</v>
      </c>
      <c r="P19284">
        <v>0</v>
      </c>
      <c r="Q19284">
        <v>0</v>
      </c>
      <c r="S19284">
        <v>0</v>
      </c>
    </row>
    <row r="19285" spans="1:19" x14ac:dyDescent="0.2">
      <c r="A19285" t="s">
        <v>39506</v>
      </c>
      <c r="B19285" t="s">
        <v>39719</v>
      </c>
      <c r="C19285" t="s">
        <v>351</v>
      </c>
      <c r="D19285" t="s">
        <v>1002</v>
      </c>
      <c r="E19285" s="23">
        <v>45078</v>
      </c>
      <c r="F19285">
        <v>0</v>
      </c>
      <c r="G19285">
        <v>0</v>
      </c>
      <c r="I19285">
        <v>0</v>
      </c>
      <c r="J19285">
        <v>0</v>
      </c>
      <c r="L19285">
        <v>0</v>
      </c>
      <c r="N19285">
        <v>0</v>
      </c>
      <c r="P19285">
        <v>0</v>
      </c>
      <c r="Q19285">
        <v>0</v>
      </c>
      <c r="S19285">
        <v>0</v>
      </c>
    </row>
    <row r="19286" spans="1:19" x14ac:dyDescent="0.2">
      <c r="A19286" t="s">
        <v>39507</v>
      </c>
      <c r="B19286" t="s">
        <v>39720</v>
      </c>
      <c r="C19286" t="s">
        <v>352</v>
      </c>
      <c r="D19286" t="s">
        <v>1002</v>
      </c>
      <c r="E19286" s="23">
        <v>45078</v>
      </c>
      <c r="F19286">
        <v>0</v>
      </c>
      <c r="G19286">
        <v>0</v>
      </c>
      <c r="I19286">
        <v>0</v>
      </c>
      <c r="J19286">
        <v>0</v>
      </c>
      <c r="L19286">
        <v>0</v>
      </c>
      <c r="N19286">
        <v>0</v>
      </c>
      <c r="P19286">
        <v>0</v>
      </c>
      <c r="Q19286">
        <v>0</v>
      </c>
      <c r="S19286">
        <v>0</v>
      </c>
    </row>
    <row r="19287" spans="1:19" x14ac:dyDescent="0.2">
      <c r="A19287" t="s">
        <v>39508</v>
      </c>
      <c r="B19287" t="s">
        <v>39721</v>
      </c>
      <c r="C19287" t="s">
        <v>353</v>
      </c>
      <c r="D19287" t="s">
        <v>1002</v>
      </c>
      <c r="E19287" s="23">
        <v>45078</v>
      </c>
      <c r="F19287">
        <v>0</v>
      </c>
      <c r="G19287">
        <v>0</v>
      </c>
      <c r="I19287">
        <v>0</v>
      </c>
      <c r="J19287">
        <v>0</v>
      </c>
      <c r="L19287">
        <v>0</v>
      </c>
      <c r="N19287">
        <v>0</v>
      </c>
      <c r="P19287">
        <v>0</v>
      </c>
      <c r="Q19287">
        <v>0</v>
      </c>
      <c r="S19287">
        <v>0</v>
      </c>
    </row>
    <row r="19288" spans="1:19" x14ac:dyDescent="0.2">
      <c r="A19288" t="s">
        <v>39509</v>
      </c>
      <c r="B19288" t="s">
        <v>39722</v>
      </c>
      <c r="C19288" t="s">
        <v>386</v>
      </c>
      <c r="D19288" t="s">
        <v>1002</v>
      </c>
      <c r="E19288" s="23">
        <v>45078</v>
      </c>
      <c r="F19288">
        <v>0</v>
      </c>
      <c r="G19288">
        <v>0</v>
      </c>
      <c r="I19288">
        <v>0</v>
      </c>
      <c r="J19288">
        <v>0</v>
      </c>
      <c r="L19288">
        <v>0</v>
      </c>
      <c r="N19288">
        <v>0</v>
      </c>
      <c r="P19288">
        <v>0</v>
      </c>
      <c r="Q19288">
        <v>0</v>
      </c>
      <c r="S19288">
        <v>0</v>
      </c>
    </row>
    <row r="19289" spans="1:19" x14ac:dyDescent="0.2">
      <c r="A19289" t="s">
        <v>39510</v>
      </c>
      <c r="B19289" t="s">
        <v>39723</v>
      </c>
      <c r="C19289" t="s">
        <v>354</v>
      </c>
      <c r="D19289" t="s">
        <v>1002</v>
      </c>
      <c r="E19289" s="23">
        <v>45078</v>
      </c>
      <c r="F19289">
        <v>2</v>
      </c>
      <c r="G19289">
        <v>2</v>
      </c>
      <c r="I19289">
        <v>4</v>
      </c>
      <c r="J19289">
        <v>11</v>
      </c>
      <c r="L19289">
        <v>11</v>
      </c>
      <c r="N19289">
        <v>4</v>
      </c>
      <c r="P19289">
        <v>0</v>
      </c>
      <c r="Q19289">
        <v>0</v>
      </c>
      <c r="S19289">
        <v>0</v>
      </c>
    </row>
    <row r="19290" spans="1:19" x14ac:dyDescent="0.2">
      <c r="A19290" t="s">
        <v>39511</v>
      </c>
      <c r="B19290" t="s">
        <v>39724</v>
      </c>
      <c r="C19290" t="s">
        <v>355</v>
      </c>
      <c r="D19290" t="s">
        <v>1002</v>
      </c>
      <c r="E19290" s="23">
        <v>45078</v>
      </c>
      <c r="F19290">
        <v>0</v>
      </c>
      <c r="G19290">
        <v>2</v>
      </c>
      <c r="I19290">
        <v>4</v>
      </c>
      <c r="J19290">
        <v>0</v>
      </c>
      <c r="L19290">
        <v>11</v>
      </c>
      <c r="N19290">
        <v>4</v>
      </c>
      <c r="P19290">
        <v>0</v>
      </c>
      <c r="Q19290">
        <v>0</v>
      </c>
      <c r="S19290">
        <v>0</v>
      </c>
    </row>
    <row r="19291" spans="1:19" x14ac:dyDescent="0.2">
      <c r="A19291" t="s">
        <v>39512</v>
      </c>
      <c r="B19291" t="s">
        <v>39725</v>
      </c>
      <c r="C19291" t="s">
        <v>1048</v>
      </c>
      <c r="D19291" t="s">
        <v>1002</v>
      </c>
      <c r="E19291" s="23">
        <v>45078</v>
      </c>
      <c r="F19291">
        <v>1</v>
      </c>
      <c r="G19291">
        <v>1</v>
      </c>
      <c r="I19291">
        <v>1</v>
      </c>
      <c r="J19291">
        <v>6</v>
      </c>
      <c r="L19291">
        <v>6</v>
      </c>
      <c r="N19291">
        <v>1</v>
      </c>
      <c r="P19291">
        <v>0</v>
      </c>
      <c r="Q19291">
        <v>0</v>
      </c>
      <c r="S19291">
        <v>0</v>
      </c>
    </row>
    <row r="19292" spans="1:19" x14ac:dyDescent="0.2">
      <c r="A19292" t="s">
        <v>39513</v>
      </c>
      <c r="B19292" t="s">
        <v>39726</v>
      </c>
      <c r="C19292" t="s">
        <v>1047</v>
      </c>
      <c r="D19292" t="s">
        <v>1002</v>
      </c>
      <c r="E19292" s="23">
        <v>45078</v>
      </c>
      <c r="F19292">
        <v>2.5</v>
      </c>
      <c r="G19292">
        <v>3</v>
      </c>
      <c r="I19292">
        <v>7</v>
      </c>
      <c r="J19292">
        <v>12</v>
      </c>
      <c r="L19292">
        <v>15</v>
      </c>
      <c r="N19292">
        <v>6</v>
      </c>
      <c r="P19292">
        <v>1</v>
      </c>
      <c r="Q19292">
        <v>1</v>
      </c>
      <c r="S19292">
        <v>1</v>
      </c>
    </row>
    <row r="19293" spans="1:19" x14ac:dyDescent="0.2">
      <c r="A19293" t="s">
        <v>39514</v>
      </c>
      <c r="B19293" t="s">
        <v>39727</v>
      </c>
      <c r="C19293" t="s">
        <v>1050</v>
      </c>
      <c r="D19293" t="s">
        <v>1002</v>
      </c>
      <c r="E19293" s="23">
        <v>45078</v>
      </c>
      <c r="F19293">
        <v>0</v>
      </c>
      <c r="G19293">
        <v>0</v>
      </c>
      <c r="I19293">
        <v>0</v>
      </c>
      <c r="J19293">
        <v>0</v>
      </c>
      <c r="L19293">
        <v>0</v>
      </c>
      <c r="N19293">
        <v>0</v>
      </c>
      <c r="P19293">
        <v>0</v>
      </c>
      <c r="Q19293">
        <v>0</v>
      </c>
      <c r="S19293">
        <v>0</v>
      </c>
    </row>
    <row r="19294" spans="1:19" x14ac:dyDescent="0.2">
      <c r="A19294" t="s">
        <v>39515</v>
      </c>
      <c r="B19294" t="s">
        <v>39728</v>
      </c>
      <c r="C19294" t="s">
        <v>1054</v>
      </c>
      <c r="D19294" t="s">
        <v>1002</v>
      </c>
      <c r="E19294" s="23">
        <v>45078</v>
      </c>
      <c r="F19294">
        <v>0</v>
      </c>
      <c r="G19294">
        <v>0</v>
      </c>
      <c r="I19294">
        <v>0</v>
      </c>
      <c r="J19294">
        <v>0</v>
      </c>
      <c r="L19294">
        <v>0</v>
      </c>
      <c r="N19294">
        <v>0</v>
      </c>
      <c r="P19294">
        <v>0</v>
      </c>
      <c r="Q19294">
        <v>0</v>
      </c>
      <c r="S19294">
        <v>0</v>
      </c>
    </row>
    <row r="19295" spans="1:19" x14ac:dyDescent="0.2">
      <c r="A19295" t="s">
        <v>39516</v>
      </c>
      <c r="B19295" t="s">
        <v>39729</v>
      </c>
      <c r="C19295" t="s">
        <v>1052</v>
      </c>
      <c r="D19295" t="s">
        <v>1002</v>
      </c>
      <c r="E19295" s="23">
        <v>45078</v>
      </c>
      <c r="F19295">
        <v>2</v>
      </c>
      <c r="G19295">
        <v>2</v>
      </c>
      <c r="I19295">
        <v>2</v>
      </c>
      <c r="J19295">
        <v>11</v>
      </c>
      <c r="L19295">
        <v>11</v>
      </c>
      <c r="N19295">
        <v>2</v>
      </c>
      <c r="P19295">
        <v>0</v>
      </c>
      <c r="Q19295">
        <v>0</v>
      </c>
      <c r="S19295">
        <v>0</v>
      </c>
    </row>
    <row r="19296" spans="1:19" x14ac:dyDescent="0.2">
      <c r="A19296" t="s">
        <v>39517</v>
      </c>
      <c r="B19296" t="s">
        <v>39730</v>
      </c>
      <c r="C19296" t="s">
        <v>1053</v>
      </c>
      <c r="D19296" t="s">
        <v>1002</v>
      </c>
      <c r="E19296" s="23">
        <v>45078</v>
      </c>
      <c r="F19296">
        <v>1.5</v>
      </c>
      <c r="G19296">
        <v>1.5</v>
      </c>
      <c r="I19296">
        <v>1</v>
      </c>
      <c r="J19296">
        <v>7</v>
      </c>
      <c r="L19296">
        <v>7</v>
      </c>
      <c r="N19296">
        <v>1</v>
      </c>
      <c r="P19296">
        <v>0</v>
      </c>
      <c r="Q19296">
        <v>0</v>
      </c>
      <c r="S19296">
        <v>0</v>
      </c>
    </row>
    <row r="19297" spans="1:19" x14ac:dyDescent="0.2">
      <c r="A19297" t="s">
        <v>39415</v>
      </c>
      <c r="B19297" t="s">
        <v>39628</v>
      </c>
      <c r="C19297" t="s">
        <v>25698</v>
      </c>
      <c r="D19297" t="s">
        <v>1000</v>
      </c>
      <c r="E19297" s="23">
        <v>45078</v>
      </c>
      <c r="F19297">
        <v>3</v>
      </c>
      <c r="G19297">
        <v>2</v>
      </c>
      <c r="I19297">
        <v>7</v>
      </c>
      <c r="J19297">
        <v>17</v>
      </c>
      <c r="L19297">
        <v>11</v>
      </c>
      <c r="N19297">
        <v>6</v>
      </c>
      <c r="P19297">
        <v>0</v>
      </c>
      <c r="Q19297">
        <v>0</v>
      </c>
      <c r="S19297">
        <v>1</v>
      </c>
    </row>
    <row r="19298" spans="1:19" x14ac:dyDescent="0.2">
      <c r="A19298" t="s">
        <v>39518</v>
      </c>
      <c r="B19298" t="s">
        <v>39731</v>
      </c>
      <c r="C19298" t="s">
        <v>962</v>
      </c>
      <c r="D19298" t="s">
        <v>1000</v>
      </c>
      <c r="E19298" s="23">
        <v>45078</v>
      </c>
      <c r="F19298">
        <v>0</v>
      </c>
      <c r="G19298">
        <v>0</v>
      </c>
      <c r="I19298">
        <v>0</v>
      </c>
      <c r="J19298">
        <v>0</v>
      </c>
      <c r="L19298">
        <v>0</v>
      </c>
      <c r="N19298">
        <v>0</v>
      </c>
      <c r="P19298">
        <v>0</v>
      </c>
      <c r="Q19298">
        <v>0</v>
      </c>
      <c r="S19298">
        <v>0</v>
      </c>
    </row>
    <row r="19299" spans="1:19" x14ac:dyDescent="0.2">
      <c r="A19299" t="s">
        <v>39519</v>
      </c>
      <c r="B19299" t="s">
        <v>39732</v>
      </c>
      <c r="C19299" t="s">
        <v>348</v>
      </c>
      <c r="D19299" t="s">
        <v>1000</v>
      </c>
      <c r="E19299" s="23">
        <v>45078</v>
      </c>
      <c r="F19299">
        <v>0</v>
      </c>
      <c r="G19299">
        <v>0</v>
      </c>
      <c r="I19299">
        <v>0</v>
      </c>
      <c r="J19299">
        <v>0</v>
      </c>
      <c r="L19299">
        <v>0</v>
      </c>
      <c r="N19299">
        <v>0</v>
      </c>
      <c r="P19299">
        <v>0</v>
      </c>
      <c r="Q19299">
        <v>0</v>
      </c>
      <c r="S19299">
        <v>0</v>
      </c>
    </row>
    <row r="19300" spans="1:19" x14ac:dyDescent="0.2">
      <c r="A19300" t="s">
        <v>39520</v>
      </c>
      <c r="B19300" t="s">
        <v>39733</v>
      </c>
      <c r="C19300" t="s">
        <v>36223</v>
      </c>
      <c r="D19300" t="s">
        <v>1000</v>
      </c>
      <c r="E19300" s="23">
        <v>45078</v>
      </c>
      <c r="F19300">
        <v>0.5</v>
      </c>
      <c r="G19300">
        <v>0.5</v>
      </c>
      <c r="I19300">
        <v>0</v>
      </c>
      <c r="J19300">
        <v>2</v>
      </c>
      <c r="L19300">
        <v>2</v>
      </c>
      <c r="N19300">
        <v>0</v>
      </c>
      <c r="P19300">
        <v>0</v>
      </c>
      <c r="Q19300">
        <v>0</v>
      </c>
      <c r="S19300">
        <v>0</v>
      </c>
    </row>
    <row r="19301" spans="1:19" x14ac:dyDescent="0.2">
      <c r="A19301" t="s">
        <v>39521</v>
      </c>
      <c r="B19301" t="s">
        <v>39734</v>
      </c>
      <c r="C19301" t="s">
        <v>357</v>
      </c>
      <c r="D19301" t="s">
        <v>1000</v>
      </c>
      <c r="E19301" s="23">
        <v>45078</v>
      </c>
      <c r="F19301">
        <v>0</v>
      </c>
      <c r="G19301">
        <v>0</v>
      </c>
      <c r="I19301">
        <v>0</v>
      </c>
      <c r="J19301">
        <v>0</v>
      </c>
      <c r="L19301">
        <v>0</v>
      </c>
      <c r="N19301">
        <v>0</v>
      </c>
      <c r="P19301">
        <v>0</v>
      </c>
      <c r="Q19301">
        <v>0</v>
      </c>
      <c r="S19301">
        <v>0</v>
      </c>
    </row>
    <row r="19302" spans="1:19" x14ac:dyDescent="0.2">
      <c r="A19302" t="s">
        <v>39522</v>
      </c>
      <c r="B19302" t="s">
        <v>39735</v>
      </c>
      <c r="C19302" t="s">
        <v>22399</v>
      </c>
      <c r="D19302" t="s">
        <v>1000</v>
      </c>
      <c r="E19302" s="23">
        <v>45078</v>
      </c>
      <c r="F19302">
        <v>0</v>
      </c>
      <c r="G19302">
        <v>0</v>
      </c>
      <c r="I19302">
        <v>0</v>
      </c>
      <c r="J19302">
        <v>0</v>
      </c>
      <c r="L19302">
        <v>0</v>
      </c>
      <c r="N19302">
        <v>0</v>
      </c>
      <c r="P19302">
        <v>0</v>
      </c>
      <c r="Q19302">
        <v>0</v>
      </c>
      <c r="S19302">
        <v>0</v>
      </c>
    </row>
    <row r="19303" spans="1:19" x14ac:dyDescent="0.2">
      <c r="A19303" t="s">
        <v>39523</v>
      </c>
      <c r="B19303" t="s">
        <v>39736</v>
      </c>
      <c r="C19303" t="s">
        <v>203</v>
      </c>
      <c r="D19303" t="s">
        <v>1000</v>
      </c>
      <c r="E19303" s="23">
        <v>45078</v>
      </c>
      <c r="F19303">
        <v>0</v>
      </c>
      <c r="G19303">
        <v>0</v>
      </c>
      <c r="I19303">
        <v>0</v>
      </c>
      <c r="J19303">
        <v>0</v>
      </c>
      <c r="L19303">
        <v>0</v>
      </c>
      <c r="N19303">
        <v>0</v>
      </c>
      <c r="P19303">
        <v>0</v>
      </c>
      <c r="Q19303">
        <v>0</v>
      </c>
      <c r="S19303">
        <v>0</v>
      </c>
    </row>
    <row r="19304" spans="1:19" x14ac:dyDescent="0.2">
      <c r="A19304" t="s">
        <v>39524</v>
      </c>
      <c r="B19304" t="s">
        <v>39737</v>
      </c>
      <c r="C19304" t="s">
        <v>387</v>
      </c>
      <c r="D19304" t="s">
        <v>1000</v>
      </c>
      <c r="E19304" s="23">
        <v>45078</v>
      </c>
      <c r="F19304">
        <v>0</v>
      </c>
      <c r="G19304">
        <v>0</v>
      </c>
      <c r="I19304">
        <v>0</v>
      </c>
      <c r="J19304">
        <v>0</v>
      </c>
      <c r="L19304">
        <v>0</v>
      </c>
      <c r="N19304">
        <v>0</v>
      </c>
      <c r="P19304">
        <v>0</v>
      </c>
      <c r="Q19304">
        <v>0</v>
      </c>
      <c r="S19304">
        <v>0</v>
      </c>
    </row>
    <row r="19305" spans="1:19" x14ac:dyDescent="0.2">
      <c r="A19305" t="s">
        <v>39525</v>
      </c>
      <c r="B19305" t="s">
        <v>39738</v>
      </c>
      <c r="C19305" t="s">
        <v>223</v>
      </c>
      <c r="D19305" t="s">
        <v>1000</v>
      </c>
      <c r="E19305" s="23">
        <v>45078</v>
      </c>
      <c r="F19305">
        <v>0</v>
      </c>
      <c r="G19305">
        <v>0</v>
      </c>
      <c r="I19305">
        <v>0</v>
      </c>
      <c r="J19305">
        <v>0</v>
      </c>
      <c r="L19305">
        <v>0</v>
      </c>
      <c r="N19305">
        <v>0</v>
      </c>
      <c r="P19305">
        <v>0</v>
      </c>
      <c r="Q19305">
        <v>0</v>
      </c>
      <c r="S19305">
        <v>0</v>
      </c>
    </row>
    <row r="19306" spans="1:19" x14ac:dyDescent="0.2">
      <c r="A19306" t="s">
        <v>39526</v>
      </c>
      <c r="B19306" t="s">
        <v>39739</v>
      </c>
      <c r="C19306" t="s">
        <v>346</v>
      </c>
      <c r="D19306" t="s">
        <v>1000</v>
      </c>
      <c r="E19306" s="23">
        <v>45078</v>
      </c>
      <c r="F19306">
        <v>0</v>
      </c>
      <c r="G19306">
        <v>0</v>
      </c>
      <c r="I19306">
        <v>0</v>
      </c>
      <c r="J19306">
        <v>0</v>
      </c>
      <c r="L19306">
        <v>0</v>
      </c>
      <c r="N19306">
        <v>0</v>
      </c>
      <c r="P19306">
        <v>0</v>
      </c>
      <c r="Q19306">
        <v>0</v>
      </c>
      <c r="S19306">
        <v>0</v>
      </c>
    </row>
    <row r="19307" spans="1:19" x14ac:dyDescent="0.2">
      <c r="A19307" t="s">
        <v>39527</v>
      </c>
      <c r="B19307" t="s">
        <v>39740</v>
      </c>
      <c r="C19307" t="s">
        <v>36238</v>
      </c>
      <c r="D19307" t="s">
        <v>1000</v>
      </c>
      <c r="E19307" s="23">
        <v>45078</v>
      </c>
      <c r="F19307">
        <v>1.5</v>
      </c>
      <c r="G19307">
        <v>1.5</v>
      </c>
      <c r="I19307">
        <v>0</v>
      </c>
      <c r="J19307">
        <v>6</v>
      </c>
      <c r="L19307">
        <v>6</v>
      </c>
      <c r="N19307">
        <v>0</v>
      </c>
      <c r="P19307">
        <v>0</v>
      </c>
      <c r="Q19307">
        <v>0</v>
      </c>
      <c r="S19307">
        <v>0</v>
      </c>
    </row>
    <row r="19308" spans="1:19" x14ac:dyDescent="0.2">
      <c r="A19308" t="s">
        <v>39528</v>
      </c>
      <c r="B19308" t="s">
        <v>39741</v>
      </c>
      <c r="C19308" t="s">
        <v>207</v>
      </c>
      <c r="D19308" t="s">
        <v>1000</v>
      </c>
      <c r="E19308" s="23">
        <v>45078</v>
      </c>
      <c r="F19308">
        <v>7</v>
      </c>
      <c r="G19308">
        <v>8</v>
      </c>
      <c r="I19308">
        <v>18</v>
      </c>
      <c r="J19308">
        <v>38</v>
      </c>
      <c r="L19308">
        <v>43</v>
      </c>
      <c r="N19308">
        <v>18</v>
      </c>
      <c r="P19308">
        <v>0</v>
      </c>
      <c r="Q19308">
        <v>1</v>
      </c>
      <c r="S19308">
        <v>0</v>
      </c>
    </row>
    <row r="19309" spans="1:19" x14ac:dyDescent="0.2">
      <c r="A19309" t="s">
        <v>39529</v>
      </c>
      <c r="B19309" t="s">
        <v>39742</v>
      </c>
      <c r="C19309" t="s">
        <v>212</v>
      </c>
      <c r="D19309" t="s">
        <v>1000</v>
      </c>
      <c r="E19309" s="23">
        <v>45078</v>
      </c>
      <c r="F19309">
        <v>2</v>
      </c>
      <c r="G19309">
        <v>2</v>
      </c>
      <c r="I19309">
        <v>3</v>
      </c>
      <c r="J19309">
        <v>12</v>
      </c>
      <c r="L19309">
        <v>12</v>
      </c>
      <c r="N19309">
        <v>2</v>
      </c>
      <c r="P19309">
        <v>0</v>
      </c>
      <c r="Q19309">
        <v>2</v>
      </c>
      <c r="S19309">
        <v>1</v>
      </c>
    </row>
    <row r="19310" spans="1:19" x14ac:dyDescent="0.2">
      <c r="A19310" t="s">
        <v>39530</v>
      </c>
      <c r="B19310" t="s">
        <v>39743</v>
      </c>
      <c r="C19310" t="s">
        <v>963</v>
      </c>
      <c r="D19310" t="s">
        <v>1000</v>
      </c>
      <c r="E19310" s="23">
        <v>45078</v>
      </c>
      <c r="F19310">
        <v>0</v>
      </c>
      <c r="G19310">
        <v>0</v>
      </c>
      <c r="I19310">
        <v>0</v>
      </c>
      <c r="J19310">
        <v>0</v>
      </c>
      <c r="L19310">
        <v>0</v>
      </c>
      <c r="N19310">
        <v>0</v>
      </c>
      <c r="P19310">
        <v>0</v>
      </c>
      <c r="Q19310">
        <v>0</v>
      </c>
      <c r="S19310">
        <v>0</v>
      </c>
    </row>
    <row r="19311" spans="1:19" x14ac:dyDescent="0.2">
      <c r="A19311" t="s">
        <v>39531</v>
      </c>
      <c r="B19311" t="s">
        <v>39744</v>
      </c>
      <c r="C19311" t="s">
        <v>225</v>
      </c>
      <c r="D19311" t="s">
        <v>1000</v>
      </c>
      <c r="E19311" s="23">
        <v>45078</v>
      </c>
      <c r="F19311">
        <v>3.5</v>
      </c>
      <c r="G19311">
        <v>3.5</v>
      </c>
      <c r="I19311">
        <v>27</v>
      </c>
      <c r="J19311">
        <v>49</v>
      </c>
      <c r="L19311">
        <v>49</v>
      </c>
      <c r="N19311">
        <v>27</v>
      </c>
      <c r="P19311">
        <v>0</v>
      </c>
      <c r="Q19311">
        <v>0</v>
      </c>
      <c r="S19311">
        <v>0</v>
      </c>
    </row>
    <row r="19312" spans="1:19" x14ac:dyDescent="0.2">
      <c r="A19312" t="s">
        <v>39532</v>
      </c>
      <c r="B19312" t="s">
        <v>39745</v>
      </c>
      <c r="C19312" t="s">
        <v>232</v>
      </c>
      <c r="D19312" t="s">
        <v>1000</v>
      </c>
      <c r="E19312" s="23">
        <v>45078</v>
      </c>
      <c r="F19312">
        <v>12.5</v>
      </c>
      <c r="G19312">
        <v>14</v>
      </c>
      <c r="I19312">
        <v>63</v>
      </c>
      <c r="J19312">
        <v>130</v>
      </c>
      <c r="L19312">
        <v>133</v>
      </c>
      <c r="N19312">
        <v>62</v>
      </c>
      <c r="P19312">
        <v>2</v>
      </c>
      <c r="Q19312">
        <v>2</v>
      </c>
      <c r="S19312">
        <v>1</v>
      </c>
    </row>
    <row r="19313" spans="1:19" x14ac:dyDescent="0.2">
      <c r="A19313" t="s">
        <v>39533</v>
      </c>
      <c r="B19313" t="s">
        <v>39746</v>
      </c>
      <c r="C19313" t="s">
        <v>317</v>
      </c>
      <c r="D19313" t="s">
        <v>1000</v>
      </c>
      <c r="E19313" s="23">
        <v>45078</v>
      </c>
      <c r="F19313">
        <v>2</v>
      </c>
      <c r="G19313">
        <v>7</v>
      </c>
      <c r="I19313">
        <v>5</v>
      </c>
      <c r="J19313">
        <v>11</v>
      </c>
      <c r="L19313">
        <v>40</v>
      </c>
      <c r="N19313">
        <v>5</v>
      </c>
      <c r="P19313">
        <v>1</v>
      </c>
      <c r="Q19313">
        <v>1</v>
      </c>
      <c r="S19313">
        <v>0</v>
      </c>
    </row>
    <row r="19314" spans="1:19" x14ac:dyDescent="0.2">
      <c r="A19314" t="s">
        <v>39534</v>
      </c>
      <c r="B19314" t="s">
        <v>39747</v>
      </c>
      <c r="C19314" t="s">
        <v>214</v>
      </c>
      <c r="D19314" t="s">
        <v>1000</v>
      </c>
      <c r="E19314" s="23">
        <v>45078</v>
      </c>
      <c r="F19314">
        <v>14</v>
      </c>
      <c r="G19314">
        <v>13</v>
      </c>
      <c r="I19314">
        <v>44</v>
      </c>
      <c r="J19314">
        <v>117</v>
      </c>
      <c r="L19314">
        <v>107</v>
      </c>
      <c r="N19314">
        <v>41</v>
      </c>
      <c r="P19314">
        <v>12</v>
      </c>
      <c r="Q19314">
        <v>14</v>
      </c>
      <c r="S19314">
        <v>3</v>
      </c>
    </row>
    <row r="19315" spans="1:19" x14ac:dyDescent="0.2">
      <c r="A19315" t="s">
        <v>39535</v>
      </c>
      <c r="B19315" t="s">
        <v>39748</v>
      </c>
      <c r="C19315" t="s">
        <v>230</v>
      </c>
      <c r="D19315" t="s">
        <v>1000</v>
      </c>
      <c r="E19315" s="23">
        <v>45078</v>
      </c>
      <c r="F19315">
        <v>0</v>
      </c>
      <c r="G19315">
        <v>0</v>
      </c>
      <c r="I19315">
        <v>0</v>
      </c>
      <c r="J19315">
        <v>0</v>
      </c>
      <c r="L19315">
        <v>0</v>
      </c>
      <c r="N19315">
        <v>0</v>
      </c>
      <c r="P19315">
        <v>0</v>
      </c>
      <c r="Q19315">
        <v>0</v>
      </c>
      <c r="S19315">
        <v>0</v>
      </c>
    </row>
    <row r="19316" spans="1:19" x14ac:dyDescent="0.2">
      <c r="A19316" t="s">
        <v>39536</v>
      </c>
      <c r="B19316" t="s">
        <v>39749</v>
      </c>
      <c r="C19316" t="s">
        <v>234</v>
      </c>
      <c r="D19316" t="s">
        <v>1000</v>
      </c>
      <c r="E19316" s="23">
        <v>45078</v>
      </c>
      <c r="F19316">
        <v>0</v>
      </c>
      <c r="G19316">
        <v>0</v>
      </c>
      <c r="I19316">
        <v>0</v>
      </c>
      <c r="J19316">
        <v>0</v>
      </c>
      <c r="L19316">
        <v>0</v>
      </c>
      <c r="N19316">
        <v>0</v>
      </c>
      <c r="P19316">
        <v>0</v>
      </c>
      <c r="Q19316">
        <v>0</v>
      </c>
      <c r="S19316">
        <v>0</v>
      </c>
    </row>
    <row r="19317" spans="1:19" x14ac:dyDescent="0.2">
      <c r="A19317" t="s">
        <v>39536</v>
      </c>
      <c r="B19317" t="s">
        <v>39749</v>
      </c>
      <c r="C19317" t="s">
        <v>234</v>
      </c>
      <c r="D19317" t="s">
        <v>1000</v>
      </c>
      <c r="E19317" s="23">
        <v>45078</v>
      </c>
      <c r="F19317">
        <v>2.5</v>
      </c>
      <c r="G19317">
        <v>4</v>
      </c>
      <c r="I19317">
        <v>18</v>
      </c>
      <c r="J19317">
        <v>29</v>
      </c>
      <c r="L19317">
        <v>44</v>
      </c>
      <c r="N19317">
        <v>18</v>
      </c>
      <c r="P19317">
        <v>0</v>
      </c>
      <c r="Q19317">
        <v>0</v>
      </c>
      <c r="S19317">
        <v>0</v>
      </c>
    </row>
    <row r="19318" spans="1:19" x14ac:dyDescent="0.2">
      <c r="A19318" t="s">
        <v>39537</v>
      </c>
      <c r="B19318" t="s">
        <v>39750</v>
      </c>
      <c r="C19318" t="s">
        <v>217</v>
      </c>
      <c r="D19318" t="s">
        <v>1000</v>
      </c>
      <c r="E19318" s="23">
        <v>45078</v>
      </c>
      <c r="F19318">
        <v>0</v>
      </c>
      <c r="G19318">
        <v>0</v>
      </c>
      <c r="I19318">
        <v>0</v>
      </c>
      <c r="J19318">
        <v>0</v>
      </c>
      <c r="L19318">
        <v>0</v>
      </c>
      <c r="N19318">
        <v>0</v>
      </c>
      <c r="P19318">
        <v>0</v>
      </c>
      <c r="Q19318">
        <v>0</v>
      </c>
      <c r="S19318">
        <v>0</v>
      </c>
    </row>
    <row r="19319" spans="1:19" x14ac:dyDescent="0.2">
      <c r="A19319" t="s">
        <v>39538</v>
      </c>
      <c r="B19319" t="s">
        <v>39751</v>
      </c>
      <c r="C19319" t="s">
        <v>342</v>
      </c>
      <c r="D19319" t="s">
        <v>1000</v>
      </c>
      <c r="E19319" s="23">
        <v>45078</v>
      </c>
      <c r="F19319">
        <v>0</v>
      </c>
      <c r="G19319">
        <v>1</v>
      </c>
      <c r="I19319">
        <v>14</v>
      </c>
      <c r="J19319">
        <v>0</v>
      </c>
      <c r="L19319">
        <v>11</v>
      </c>
      <c r="N19319">
        <v>14</v>
      </c>
      <c r="P19319">
        <v>1</v>
      </c>
      <c r="Q19319">
        <v>1</v>
      </c>
      <c r="S19319">
        <v>0</v>
      </c>
    </row>
    <row r="19320" spans="1:19" x14ac:dyDescent="0.2">
      <c r="A19320" t="s">
        <v>39539</v>
      </c>
      <c r="B19320" t="s">
        <v>39752</v>
      </c>
      <c r="C19320" t="s">
        <v>220</v>
      </c>
      <c r="D19320" t="s">
        <v>1000</v>
      </c>
      <c r="E19320" s="23">
        <v>45078</v>
      </c>
      <c r="F19320">
        <v>0</v>
      </c>
      <c r="G19320">
        <v>0</v>
      </c>
      <c r="I19320">
        <v>0</v>
      </c>
      <c r="J19320">
        <v>0</v>
      </c>
      <c r="L19320">
        <v>0</v>
      </c>
      <c r="N19320">
        <v>0</v>
      </c>
      <c r="P19320">
        <v>0</v>
      </c>
      <c r="Q19320">
        <v>0</v>
      </c>
      <c r="S19320">
        <v>0</v>
      </c>
    </row>
    <row r="19321" spans="1:19" x14ac:dyDescent="0.2">
      <c r="A19321" t="s">
        <v>39540</v>
      </c>
      <c r="B19321" t="s">
        <v>39753</v>
      </c>
      <c r="C19321" t="s">
        <v>25330</v>
      </c>
      <c r="D19321" t="s">
        <v>1001</v>
      </c>
      <c r="E19321" s="23">
        <v>45078</v>
      </c>
      <c r="F19321">
        <v>0</v>
      </c>
      <c r="G19321">
        <v>0</v>
      </c>
      <c r="I19321">
        <v>0</v>
      </c>
      <c r="J19321">
        <v>0</v>
      </c>
      <c r="L19321">
        <v>0</v>
      </c>
      <c r="N19321">
        <v>0</v>
      </c>
      <c r="P19321">
        <v>0</v>
      </c>
      <c r="Q19321">
        <v>0</v>
      </c>
      <c r="S19321">
        <v>0</v>
      </c>
    </row>
    <row r="19322" spans="1:19" x14ac:dyDescent="0.2">
      <c r="A19322" t="s">
        <v>39541</v>
      </c>
      <c r="B19322" t="s">
        <v>39754</v>
      </c>
      <c r="C19322" t="s">
        <v>25330</v>
      </c>
      <c r="D19322" t="s">
        <v>1000</v>
      </c>
      <c r="E19322" s="23">
        <v>45078</v>
      </c>
      <c r="F19322">
        <v>0.5</v>
      </c>
      <c r="G19322">
        <v>0.5</v>
      </c>
      <c r="I19322">
        <v>0</v>
      </c>
      <c r="J19322">
        <v>2</v>
      </c>
      <c r="L19322">
        <v>2</v>
      </c>
      <c r="N19322">
        <v>0</v>
      </c>
      <c r="P19322">
        <v>0</v>
      </c>
      <c r="Q19322">
        <v>0</v>
      </c>
      <c r="S19322">
        <v>0</v>
      </c>
    </row>
    <row r="19323" spans="1:19" x14ac:dyDescent="0.2">
      <c r="A19323" t="s">
        <v>39542</v>
      </c>
      <c r="B19323" t="s">
        <v>39755</v>
      </c>
      <c r="C19323" t="s">
        <v>199</v>
      </c>
      <c r="D19323" t="s">
        <v>1000</v>
      </c>
      <c r="E19323" s="23">
        <v>45078</v>
      </c>
      <c r="F19323">
        <v>6</v>
      </c>
      <c r="G19323">
        <v>8</v>
      </c>
      <c r="I19323">
        <v>32</v>
      </c>
      <c r="J19323">
        <v>62</v>
      </c>
      <c r="L19323">
        <v>84</v>
      </c>
      <c r="N19323">
        <v>32</v>
      </c>
      <c r="P19323">
        <v>0</v>
      </c>
      <c r="Q19323">
        <v>3</v>
      </c>
      <c r="S19323">
        <v>0</v>
      </c>
    </row>
    <row r="19324" spans="1:19" x14ac:dyDescent="0.2">
      <c r="A19324" t="s">
        <v>39543</v>
      </c>
      <c r="B19324" t="s">
        <v>39756</v>
      </c>
      <c r="C19324" t="s">
        <v>199</v>
      </c>
      <c r="D19324" t="s">
        <v>1001</v>
      </c>
      <c r="E19324" s="23">
        <v>45078</v>
      </c>
      <c r="F19324">
        <v>0</v>
      </c>
      <c r="G19324">
        <v>0</v>
      </c>
      <c r="I19324">
        <v>0</v>
      </c>
      <c r="J19324">
        <v>0</v>
      </c>
      <c r="L19324">
        <v>0</v>
      </c>
      <c r="N19324">
        <v>0</v>
      </c>
      <c r="P19324">
        <v>0</v>
      </c>
      <c r="Q19324">
        <v>0</v>
      </c>
      <c r="S19324">
        <v>0</v>
      </c>
    </row>
    <row r="19325" spans="1:19" x14ac:dyDescent="0.2">
      <c r="A19325" t="s">
        <v>39544</v>
      </c>
      <c r="B19325" t="s">
        <v>39757</v>
      </c>
      <c r="C19325" t="s">
        <v>901</v>
      </c>
      <c r="D19325" t="s">
        <v>1000</v>
      </c>
      <c r="E19325" s="23">
        <v>45078</v>
      </c>
      <c r="F19325">
        <v>5.5</v>
      </c>
      <c r="G19325">
        <v>6</v>
      </c>
      <c r="I19325">
        <v>8</v>
      </c>
      <c r="J19325">
        <v>30</v>
      </c>
      <c r="L19325">
        <v>32</v>
      </c>
      <c r="N19325">
        <v>8</v>
      </c>
      <c r="P19325">
        <v>0</v>
      </c>
      <c r="Q19325">
        <v>0</v>
      </c>
      <c r="S19325">
        <v>0</v>
      </c>
    </row>
    <row r="19326" spans="1:19" x14ac:dyDescent="0.2">
      <c r="A19326" t="s">
        <v>39545</v>
      </c>
      <c r="B19326" t="s">
        <v>39758</v>
      </c>
      <c r="C19326" t="s">
        <v>901</v>
      </c>
      <c r="D19326" t="s">
        <v>1001</v>
      </c>
      <c r="E19326" s="23">
        <v>45078</v>
      </c>
      <c r="F19326">
        <v>0</v>
      </c>
      <c r="G19326">
        <v>0</v>
      </c>
      <c r="I19326">
        <v>0</v>
      </c>
      <c r="J19326">
        <v>0</v>
      </c>
      <c r="L19326">
        <v>0</v>
      </c>
      <c r="N19326">
        <v>0</v>
      </c>
      <c r="P19326">
        <v>0</v>
      </c>
      <c r="Q19326">
        <v>0</v>
      </c>
      <c r="S19326">
        <v>0</v>
      </c>
    </row>
    <row r="19327" spans="1:19" x14ac:dyDescent="0.2">
      <c r="A19327" t="s">
        <v>39546</v>
      </c>
      <c r="B19327" t="s">
        <v>39759</v>
      </c>
      <c r="C19327" t="s">
        <v>903</v>
      </c>
      <c r="D19327" t="s">
        <v>1000</v>
      </c>
      <c r="E19327" s="23">
        <v>45078</v>
      </c>
      <c r="F19327">
        <v>6</v>
      </c>
      <c r="G19327">
        <v>6.5</v>
      </c>
      <c r="I19327">
        <v>11</v>
      </c>
      <c r="J19327">
        <v>28</v>
      </c>
      <c r="L19327">
        <v>31</v>
      </c>
      <c r="N19327">
        <v>10</v>
      </c>
      <c r="P19327">
        <v>1</v>
      </c>
      <c r="Q19327">
        <v>1</v>
      </c>
      <c r="S19327">
        <v>1</v>
      </c>
    </row>
    <row r="19328" spans="1:19" x14ac:dyDescent="0.2">
      <c r="A19328" t="s">
        <v>39547</v>
      </c>
      <c r="B19328" t="s">
        <v>39760</v>
      </c>
      <c r="C19328" t="s">
        <v>903</v>
      </c>
      <c r="D19328" t="s">
        <v>1001</v>
      </c>
      <c r="E19328" s="23">
        <v>45078</v>
      </c>
      <c r="F19328">
        <v>0</v>
      </c>
      <c r="G19328">
        <v>0</v>
      </c>
      <c r="I19328">
        <v>0</v>
      </c>
      <c r="J19328">
        <v>0</v>
      </c>
      <c r="L19328">
        <v>0</v>
      </c>
      <c r="N19328">
        <v>0</v>
      </c>
      <c r="P19328">
        <v>0</v>
      </c>
      <c r="Q19328">
        <v>0</v>
      </c>
      <c r="S19328">
        <v>0</v>
      </c>
    </row>
    <row r="19329" spans="1:19" x14ac:dyDescent="0.2">
      <c r="A19329" t="s">
        <v>39548</v>
      </c>
      <c r="B19329" t="s">
        <v>39761</v>
      </c>
      <c r="C19329" t="s">
        <v>198</v>
      </c>
      <c r="D19329" t="s">
        <v>1002</v>
      </c>
      <c r="E19329" s="23">
        <v>45078</v>
      </c>
      <c r="F19329">
        <v>0</v>
      </c>
      <c r="G19329">
        <v>0</v>
      </c>
      <c r="I19329">
        <v>0</v>
      </c>
      <c r="J19329">
        <v>0</v>
      </c>
      <c r="L19329">
        <v>0</v>
      </c>
      <c r="N19329">
        <v>0</v>
      </c>
      <c r="P19329">
        <v>0</v>
      </c>
      <c r="Q19329">
        <v>0</v>
      </c>
      <c r="S19329">
        <v>0</v>
      </c>
    </row>
    <row r="19330" spans="1:19" x14ac:dyDescent="0.2">
      <c r="A19330" t="s">
        <v>39549</v>
      </c>
      <c r="B19330" t="s">
        <v>39762</v>
      </c>
      <c r="C19330" t="s">
        <v>25855</v>
      </c>
      <c r="D19330" t="s">
        <v>1002</v>
      </c>
      <c r="E19330" s="23">
        <v>45078</v>
      </c>
      <c r="F19330">
        <v>3</v>
      </c>
      <c r="G19330">
        <v>2</v>
      </c>
      <c r="I19330">
        <v>7</v>
      </c>
      <c r="J19330">
        <v>17</v>
      </c>
      <c r="L19330">
        <v>11</v>
      </c>
      <c r="N19330">
        <v>6</v>
      </c>
      <c r="P19330">
        <v>0</v>
      </c>
      <c r="Q19330">
        <v>0</v>
      </c>
      <c r="S19330">
        <v>1</v>
      </c>
    </row>
    <row r="19331" spans="1:19" x14ac:dyDescent="0.2">
      <c r="A19331" t="s">
        <v>39550</v>
      </c>
      <c r="B19331" t="s">
        <v>39763</v>
      </c>
      <c r="C19331" t="s">
        <v>962</v>
      </c>
      <c r="D19331" t="s">
        <v>1002</v>
      </c>
      <c r="E19331" s="23">
        <v>45078</v>
      </c>
      <c r="F19331">
        <v>0</v>
      </c>
      <c r="G19331">
        <v>0</v>
      </c>
      <c r="I19331">
        <v>0</v>
      </c>
      <c r="J19331">
        <v>0</v>
      </c>
      <c r="L19331">
        <v>0</v>
      </c>
      <c r="N19331">
        <v>0</v>
      </c>
      <c r="P19331">
        <v>0</v>
      </c>
      <c r="Q19331">
        <v>0</v>
      </c>
      <c r="S19331">
        <v>0</v>
      </c>
    </row>
    <row r="19332" spans="1:19" x14ac:dyDescent="0.2">
      <c r="A19332" t="s">
        <v>39551</v>
      </c>
      <c r="B19332" t="s">
        <v>39764</v>
      </c>
      <c r="C19332" t="s">
        <v>199</v>
      </c>
      <c r="D19332" t="s">
        <v>1002</v>
      </c>
      <c r="E19332" s="23">
        <v>45078</v>
      </c>
      <c r="F19332">
        <v>6</v>
      </c>
      <c r="G19332">
        <v>8</v>
      </c>
      <c r="I19332">
        <v>32</v>
      </c>
      <c r="J19332">
        <v>62</v>
      </c>
      <c r="L19332">
        <v>84</v>
      </c>
      <c r="N19332">
        <v>32</v>
      </c>
      <c r="P19332">
        <v>0</v>
      </c>
      <c r="Q19332">
        <v>3</v>
      </c>
      <c r="S19332">
        <v>0</v>
      </c>
    </row>
    <row r="19333" spans="1:19" x14ac:dyDescent="0.2">
      <c r="A19333" t="s">
        <v>39552</v>
      </c>
      <c r="B19333" t="s">
        <v>39765</v>
      </c>
      <c r="C19333" t="s">
        <v>348</v>
      </c>
      <c r="D19333" t="s">
        <v>1002</v>
      </c>
      <c r="E19333" s="23">
        <v>45078</v>
      </c>
      <c r="F19333">
        <v>0</v>
      </c>
      <c r="G19333">
        <v>0</v>
      </c>
      <c r="I19333">
        <v>0</v>
      </c>
      <c r="J19333">
        <v>0</v>
      </c>
      <c r="L19333">
        <v>0</v>
      </c>
      <c r="N19333">
        <v>0</v>
      </c>
      <c r="P19333">
        <v>0</v>
      </c>
      <c r="Q19333">
        <v>0</v>
      </c>
      <c r="S19333">
        <v>0</v>
      </c>
    </row>
    <row r="19334" spans="1:19" x14ac:dyDescent="0.2">
      <c r="A19334" t="s">
        <v>39553</v>
      </c>
      <c r="B19334" t="s">
        <v>39766</v>
      </c>
      <c r="C19334" t="s">
        <v>36291</v>
      </c>
      <c r="D19334" t="s">
        <v>1002</v>
      </c>
      <c r="E19334" s="23">
        <v>45078</v>
      </c>
      <c r="F19334">
        <v>0</v>
      </c>
      <c r="G19334">
        <v>0</v>
      </c>
      <c r="I19334">
        <v>0</v>
      </c>
      <c r="J19334">
        <v>0</v>
      </c>
      <c r="L19334">
        <v>0</v>
      </c>
      <c r="N19334">
        <v>0</v>
      </c>
      <c r="P19334">
        <v>0</v>
      </c>
      <c r="Q19334">
        <v>0</v>
      </c>
      <c r="S19334">
        <v>0</v>
      </c>
    </row>
    <row r="19335" spans="1:19" x14ac:dyDescent="0.2">
      <c r="A19335" t="s">
        <v>39554</v>
      </c>
      <c r="B19335" t="s">
        <v>39767</v>
      </c>
      <c r="C19335" t="s">
        <v>357</v>
      </c>
      <c r="D19335" t="s">
        <v>1002</v>
      </c>
      <c r="E19335" s="23">
        <v>45078</v>
      </c>
      <c r="F19335">
        <v>0</v>
      </c>
      <c r="G19335">
        <v>0</v>
      </c>
      <c r="I19335">
        <v>0</v>
      </c>
      <c r="J19335">
        <v>0</v>
      </c>
      <c r="L19335">
        <v>0</v>
      </c>
      <c r="N19335">
        <v>0</v>
      </c>
      <c r="P19335">
        <v>0</v>
      </c>
      <c r="Q19335">
        <v>0</v>
      </c>
      <c r="S19335">
        <v>0</v>
      </c>
    </row>
    <row r="19336" spans="1:19" x14ac:dyDescent="0.2">
      <c r="A19336" t="s">
        <v>39555</v>
      </c>
      <c r="B19336" t="s">
        <v>39768</v>
      </c>
      <c r="C19336" t="s">
        <v>227</v>
      </c>
      <c r="D19336" t="s">
        <v>1002</v>
      </c>
      <c r="E19336" s="23">
        <v>45078</v>
      </c>
      <c r="F19336">
        <v>0</v>
      </c>
      <c r="G19336">
        <v>0</v>
      </c>
      <c r="I19336">
        <v>0</v>
      </c>
      <c r="J19336">
        <v>0</v>
      </c>
      <c r="L19336">
        <v>0</v>
      </c>
      <c r="N19336">
        <v>0</v>
      </c>
      <c r="P19336">
        <v>0</v>
      </c>
      <c r="Q19336">
        <v>0</v>
      </c>
      <c r="S19336">
        <v>0</v>
      </c>
    </row>
    <row r="19337" spans="1:19" x14ac:dyDescent="0.2">
      <c r="A19337" t="s">
        <v>39556</v>
      </c>
      <c r="B19337" t="s">
        <v>39769</v>
      </c>
      <c r="C19337" t="s">
        <v>203</v>
      </c>
      <c r="D19337" t="s">
        <v>1002</v>
      </c>
      <c r="E19337" s="23">
        <v>45078</v>
      </c>
      <c r="F19337">
        <v>0</v>
      </c>
      <c r="G19337">
        <v>0</v>
      </c>
      <c r="I19337">
        <v>0</v>
      </c>
      <c r="J19337">
        <v>0</v>
      </c>
      <c r="L19337">
        <v>0</v>
      </c>
      <c r="N19337">
        <v>0</v>
      </c>
      <c r="P19337">
        <v>0</v>
      </c>
      <c r="Q19337">
        <v>0</v>
      </c>
      <c r="S19337">
        <v>0</v>
      </c>
    </row>
    <row r="19338" spans="1:19" x14ac:dyDescent="0.2">
      <c r="A19338" t="s">
        <v>39557</v>
      </c>
      <c r="B19338" t="s">
        <v>39770</v>
      </c>
      <c r="C19338" t="s">
        <v>387</v>
      </c>
      <c r="D19338" t="s">
        <v>1002</v>
      </c>
      <c r="E19338" s="23">
        <v>45078</v>
      </c>
      <c r="F19338">
        <v>0</v>
      </c>
      <c r="G19338">
        <v>0</v>
      </c>
      <c r="I19338">
        <v>0</v>
      </c>
      <c r="J19338">
        <v>0</v>
      </c>
      <c r="L19338">
        <v>0</v>
      </c>
      <c r="N19338">
        <v>0</v>
      </c>
      <c r="P19338">
        <v>0</v>
      </c>
      <c r="Q19338">
        <v>0</v>
      </c>
      <c r="S19338">
        <v>0</v>
      </c>
    </row>
    <row r="19339" spans="1:19" x14ac:dyDescent="0.2">
      <c r="A19339" t="s">
        <v>39558</v>
      </c>
      <c r="B19339" t="s">
        <v>39771</v>
      </c>
      <c r="C19339" t="s">
        <v>223</v>
      </c>
      <c r="D19339" t="s">
        <v>1002</v>
      </c>
      <c r="E19339" s="23">
        <v>45078</v>
      </c>
      <c r="F19339">
        <v>0</v>
      </c>
      <c r="G19339">
        <v>0</v>
      </c>
      <c r="I19339">
        <v>0</v>
      </c>
      <c r="J19339">
        <v>0</v>
      </c>
      <c r="L19339">
        <v>0</v>
      </c>
      <c r="N19339">
        <v>0</v>
      </c>
      <c r="P19339">
        <v>0</v>
      </c>
      <c r="Q19339">
        <v>0</v>
      </c>
      <c r="S19339">
        <v>0</v>
      </c>
    </row>
    <row r="19340" spans="1:19" x14ac:dyDescent="0.2">
      <c r="A19340" t="s">
        <v>39559</v>
      </c>
      <c r="B19340" t="s">
        <v>39772</v>
      </c>
      <c r="C19340" t="s">
        <v>346</v>
      </c>
      <c r="D19340" t="s">
        <v>1002</v>
      </c>
      <c r="E19340" s="23">
        <v>45078</v>
      </c>
      <c r="F19340">
        <v>0</v>
      </c>
      <c r="G19340">
        <v>0</v>
      </c>
      <c r="I19340">
        <v>0</v>
      </c>
      <c r="J19340">
        <v>0</v>
      </c>
      <c r="L19340">
        <v>0</v>
      </c>
      <c r="N19340">
        <v>0</v>
      </c>
      <c r="P19340">
        <v>0</v>
      </c>
      <c r="Q19340">
        <v>0</v>
      </c>
      <c r="S19340">
        <v>0</v>
      </c>
    </row>
    <row r="19341" spans="1:19" x14ac:dyDescent="0.2">
      <c r="A19341" t="s">
        <v>39560</v>
      </c>
      <c r="B19341" t="s">
        <v>39773</v>
      </c>
      <c r="C19341" t="s">
        <v>36238</v>
      </c>
      <c r="D19341" t="s">
        <v>1002</v>
      </c>
      <c r="E19341" s="23">
        <v>45078</v>
      </c>
      <c r="F19341">
        <v>1.5</v>
      </c>
      <c r="G19341">
        <v>1.5</v>
      </c>
      <c r="I19341">
        <v>0</v>
      </c>
      <c r="J19341">
        <v>6</v>
      </c>
      <c r="L19341">
        <v>6</v>
      </c>
      <c r="N19341">
        <v>0</v>
      </c>
      <c r="P19341">
        <v>0</v>
      </c>
      <c r="Q19341">
        <v>0</v>
      </c>
      <c r="S19341">
        <v>0</v>
      </c>
    </row>
    <row r="19342" spans="1:19" x14ac:dyDescent="0.2">
      <c r="A19342" t="s">
        <v>39561</v>
      </c>
      <c r="B19342" t="s">
        <v>39774</v>
      </c>
      <c r="C19342" t="s">
        <v>207</v>
      </c>
      <c r="D19342" t="s">
        <v>1002</v>
      </c>
      <c r="E19342" s="23">
        <v>45078</v>
      </c>
      <c r="F19342">
        <v>7</v>
      </c>
      <c r="G19342">
        <v>8</v>
      </c>
      <c r="I19342">
        <v>18</v>
      </c>
      <c r="J19342">
        <v>38</v>
      </c>
      <c r="L19342">
        <v>43</v>
      </c>
      <c r="N19342">
        <v>18</v>
      </c>
      <c r="P19342">
        <v>0</v>
      </c>
      <c r="Q19342">
        <v>1</v>
      </c>
      <c r="S19342">
        <v>0</v>
      </c>
    </row>
    <row r="19343" spans="1:19" x14ac:dyDescent="0.2">
      <c r="A19343" t="s">
        <v>39562</v>
      </c>
      <c r="B19343" t="s">
        <v>39775</v>
      </c>
      <c r="C19343" t="s">
        <v>212</v>
      </c>
      <c r="D19343" t="s">
        <v>1002</v>
      </c>
      <c r="E19343" s="23">
        <v>45078</v>
      </c>
      <c r="F19343">
        <v>2</v>
      </c>
      <c r="G19343">
        <v>2</v>
      </c>
      <c r="I19343">
        <v>3</v>
      </c>
      <c r="J19343">
        <v>12</v>
      </c>
      <c r="L19343">
        <v>12</v>
      </c>
      <c r="N19343">
        <v>2</v>
      </c>
      <c r="P19343">
        <v>0</v>
      </c>
      <c r="Q19343">
        <v>2</v>
      </c>
      <c r="S19343">
        <v>1</v>
      </c>
    </row>
    <row r="19344" spans="1:19" x14ac:dyDescent="0.2">
      <c r="A19344" t="s">
        <v>39563</v>
      </c>
      <c r="B19344" t="s">
        <v>39776</v>
      </c>
      <c r="C19344" t="s">
        <v>963</v>
      </c>
      <c r="D19344" t="s">
        <v>1002</v>
      </c>
      <c r="E19344" s="23">
        <v>45078</v>
      </c>
      <c r="F19344">
        <v>0</v>
      </c>
      <c r="G19344">
        <v>0</v>
      </c>
      <c r="I19344">
        <v>0</v>
      </c>
      <c r="J19344">
        <v>0</v>
      </c>
      <c r="L19344">
        <v>0</v>
      </c>
      <c r="N19344">
        <v>0</v>
      </c>
      <c r="P19344">
        <v>0</v>
      </c>
      <c r="Q19344">
        <v>0</v>
      </c>
      <c r="S19344">
        <v>0</v>
      </c>
    </row>
    <row r="19345" spans="1:19" x14ac:dyDescent="0.2">
      <c r="A19345" t="s">
        <v>39564</v>
      </c>
      <c r="B19345" t="s">
        <v>39777</v>
      </c>
      <c r="C19345" t="s">
        <v>225</v>
      </c>
      <c r="D19345" t="s">
        <v>1002</v>
      </c>
      <c r="E19345" s="23">
        <v>45078</v>
      </c>
      <c r="F19345">
        <v>3.5</v>
      </c>
      <c r="G19345">
        <v>3.5</v>
      </c>
      <c r="I19345">
        <v>27</v>
      </c>
      <c r="J19345">
        <v>49</v>
      </c>
      <c r="L19345">
        <v>49</v>
      </c>
      <c r="N19345">
        <v>27</v>
      </c>
      <c r="P19345">
        <v>0</v>
      </c>
      <c r="Q19345">
        <v>0</v>
      </c>
      <c r="S19345">
        <v>0</v>
      </c>
    </row>
    <row r="19346" spans="1:19" x14ac:dyDescent="0.2">
      <c r="A19346" t="s">
        <v>39565</v>
      </c>
      <c r="B19346" t="s">
        <v>39778</v>
      </c>
      <c r="C19346" t="s">
        <v>901</v>
      </c>
      <c r="D19346" t="s">
        <v>1002</v>
      </c>
      <c r="E19346" s="23">
        <v>45078</v>
      </c>
      <c r="F19346">
        <v>5.5</v>
      </c>
      <c r="G19346">
        <v>6</v>
      </c>
      <c r="I19346">
        <v>8</v>
      </c>
      <c r="J19346">
        <v>30</v>
      </c>
      <c r="L19346">
        <v>32</v>
      </c>
      <c r="N19346">
        <v>8</v>
      </c>
      <c r="P19346">
        <v>0</v>
      </c>
      <c r="Q19346">
        <v>0</v>
      </c>
      <c r="S19346">
        <v>0</v>
      </c>
    </row>
    <row r="19347" spans="1:19" x14ac:dyDescent="0.2">
      <c r="A19347" t="s">
        <v>39566</v>
      </c>
      <c r="B19347" t="s">
        <v>39779</v>
      </c>
      <c r="C19347" t="s">
        <v>232</v>
      </c>
      <c r="D19347" t="s">
        <v>1002</v>
      </c>
      <c r="E19347" s="23">
        <v>45078</v>
      </c>
      <c r="F19347">
        <v>12.5</v>
      </c>
      <c r="G19347">
        <v>14</v>
      </c>
      <c r="I19347">
        <v>63</v>
      </c>
      <c r="J19347">
        <v>130</v>
      </c>
      <c r="L19347">
        <v>133</v>
      </c>
      <c r="N19347">
        <v>62</v>
      </c>
      <c r="P19347">
        <v>2</v>
      </c>
      <c r="Q19347">
        <v>2</v>
      </c>
      <c r="S19347">
        <v>1</v>
      </c>
    </row>
    <row r="19348" spans="1:19" x14ac:dyDescent="0.2">
      <c r="A19348" t="s">
        <v>39567</v>
      </c>
      <c r="B19348" t="s">
        <v>39780</v>
      </c>
      <c r="C19348" t="s">
        <v>317</v>
      </c>
      <c r="D19348" t="s">
        <v>1002</v>
      </c>
      <c r="E19348" s="23">
        <v>45078</v>
      </c>
      <c r="F19348">
        <v>2</v>
      </c>
      <c r="G19348">
        <v>7</v>
      </c>
      <c r="I19348">
        <v>5</v>
      </c>
      <c r="J19348">
        <v>11</v>
      </c>
      <c r="L19348">
        <v>40</v>
      </c>
      <c r="N19348">
        <v>5</v>
      </c>
      <c r="P19348">
        <v>1</v>
      </c>
      <c r="Q19348">
        <v>1</v>
      </c>
      <c r="S19348">
        <v>0</v>
      </c>
    </row>
    <row r="19349" spans="1:19" x14ac:dyDescent="0.2">
      <c r="A19349" t="s">
        <v>39568</v>
      </c>
      <c r="B19349" t="s">
        <v>39781</v>
      </c>
      <c r="C19349" t="s">
        <v>25330</v>
      </c>
      <c r="D19349" t="s">
        <v>1002</v>
      </c>
      <c r="E19349" s="23">
        <v>45078</v>
      </c>
      <c r="F19349">
        <v>0.5</v>
      </c>
      <c r="G19349">
        <v>0.5</v>
      </c>
      <c r="I19349">
        <v>0</v>
      </c>
      <c r="J19349">
        <v>2</v>
      </c>
      <c r="L19349">
        <v>2</v>
      </c>
      <c r="N19349">
        <v>0</v>
      </c>
      <c r="P19349">
        <v>0</v>
      </c>
      <c r="Q19349">
        <v>0</v>
      </c>
      <c r="S19349">
        <v>0</v>
      </c>
    </row>
    <row r="19350" spans="1:19" x14ac:dyDescent="0.2">
      <c r="A19350" t="s">
        <v>39569</v>
      </c>
      <c r="B19350" t="s">
        <v>39782</v>
      </c>
      <c r="C19350" t="s">
        <v>214</v>
      </c>
      <c r="D19350" t="s">
        <v>1002</v>
      </c>
      <c r="E19350" s="23">
        <v>45078</v>
      </c>
      <c r="F19350">
        <v>14</v>
      </c>
      <c r="G19350">
        <v>13</v>
      </c>
      <c r="I19350">
        <v>44</v>
      </c>
      <c r="J19350">
        <v>117</v>
      </c>
      <c r="L19350">
        <v>107</v>
      </c>
      <c r="N19350">
        <v>41</v>
      </c>
      <c r="P19350">
        <v>12</v>
      </c>
      <c r="Q19350">
        <v>14</v>
      </c>
      <c r="S19350">
        <v>3</v>
      </c>
    </row>
    <row r="19351" spans="1:19" x14ac:dyDescent="0.2">
      <c r="A19351" t="s">
        <v>39570</v>
      </c>
      <c r="B19351" t="s">
        <v>39783</v>
      </c>
      <c r="C19351" t="s">
        <v>903</v>
      </c>
      <c r="D19351" t="s">
        <v>1002</v>
      </c>
      <c r="E19351" s="23">
        <v>45078</v>
      </c>
      <c r="F19351">
        <v>6</v>
      </c>
      <c r="G19351">
        <v>6.5</v>
      </c>
      <c r="I19351">
        <v>11</v>
      </c>
      <c r="J19351">
        <v>28</v>
      </c>
      <c r="L19351">
        <v>31</v>
      </c>
      <c r="N19351">
        <v>10</v>
      </c>
      <c r="P19351">
        <v>1</v>
      </c>
      <c r="Q19351">
        <v>1</v>
      </c>
      <c r="S19351">
        <v>1</v>
      </c>
    </row>
    <row r="19352" spans="1:19" x14ac:dyDescent="0.2">
      <c r="A19352" t="s">
        <v>39571</v>
      </c>
      <c r="B19352" t="s">
        <v>39784</v>
      </c>
      <c r="C19352" t="s">
        <v>230</v>
      </c>
      <c r="D19352" t="s">
        <v>1002</v>
      </c>
      <c r="E19352" s="23">
        <v>45078</v>
      </c>
      <c r="F19352">
        <v>0</v>
      </c>
      <c r="G19352">
        <v>0</v>
      </c>
      <c r="I19352">
        <v>0</v>
      </c>
      <c r="J19352">
        <v>0</v>
      </c>
      <c r="L19352">
        <v>0</v>
      </c>
      <c r="N19352">
        <v>0</v>
      </c>
      <c r="P19352">
        <v>0</v>
      </c>
      <c r="Q19352">
        <v>0</v>
      </c>
      <c r="S19352">
        <v>0</v>
      </c>
    </row>
    <row r="19353" spans="1:19" x14ac:dyDescent="0.2">
      <c r="A19353" t="s">
        <v>39572</v>
      </c>
      <c r="B19353" t="s">
        <v>39785</v>
      </c>
      <c r="C19353" t="s">
        <v>234</v>
      </c>
      <c r="D19353" t="s">
        <v>1002</v>
      </c>
      <c r="E19353" s="23">
        <v>45078</v>
      </c>
      <c r="F19353">
        <v>0</v>
      </c>
      <c r="G19353">
        <v>0</v>
      </c>
      <c r="I19353">
        <v>0</v>
      </c>
      <c r="J19353">
        <v>0</v>
      </c>
      <c r="L19353">
        <v>0</v>
      </c>
      <c r="N19353">
        <v>0</v>
      </c>
      <c r="P19353">
        <v>0</v>
      </c>
      <c r="Q19353">
        <v>0</v>
      </c>
      <c r="S19353">
        <v>0</v>
      </c>
    </row>
    <row r="19354" spans="1:19" x14ac:dyDescent="0.2">
      <c r="A19354" t="s">
        <v>39573</v>
      </c>
      <c r="B19354" t="s">
        <v>39786</v>
      </c>
      <c r="C19354" t="s">
        <v>36332</v>
      </c>
      <c r="D19354" t="s">
        <v>1002</v>
      </c>
      <c r="E19354" s="23">
        <v>45078</v>
      </c>
      <c r="F19354">
        <v>2.5</v>
      </c>
      <c r="G19354">
        <v>4</v>
      </c>
      <c r="I19354">
        <v>18</v>
      </c>
      <c r="J19354">
        <v>29</v>
      </c>
      <c r="L19354">
        <v>44</v>
      </c>
      <c r="N19354">
        <v>18</v>
      </c>
      <c r="P19354">
        <v>0</v>
      </c>
      <c r="Q19354">
        <v>0</v>
      </c>
      <c r="S19354">
        <v>0</v>
      </c>
    </row>
    <row r="19355" spans="1:19" x14ac:dyDescent="0.2">
      <c r="A19355" t="s">
        <v>39574</v>
      </c>
      <c r="B19355" t="s">
        <v>39787</v>
      </c>
      <c r="C19355" t="s">
        <v>217</v>
      </c>
      <c r="D19355" t="s">
        <v>1002</v>
      </c>
      <c r="E19355" s="23">
        <v>45078</v>
      </c>
      <c r="F19355">
        <v>0</v>
      </c>
      <c r="G19355">
        <v>0</v>
      </c>
      <c r="I19355">
        <v>0</v>
      </c>
      <c r="J19355">
        <v>0</v>
      </c>
      <c r="L19355">
        <v>0</v>
      </c>
      <c r="N19355">
        <v>0</v>
      </c>
      <c r="P19355">
        <v>0</v>
      </c>
      <c r="Q19355">
        <v>0</v>
      </c>
      <c r="S19355">
        <v>0</v>
      </c>
    </row>
    <row r="19356" spans="1:19" x14ac:dyDescent="0.2">
      <c r="A19356" t="s">
        <v>39575</v>
      </c>
      <c r="B19356" t="s">
        <v>39788</v>
      </c>
      <c r="C19356" t="s">
        <v>342</v>
      </c>
      <c r="D19356" t="s">
        <v>1002</v>
      </c>
      <c r="E19356" s="23">
        <v>45078</v>
      </c>
      <c r="F19356">
        <v>0</v>
      </c>
      <c r="G19356">
        <v>1</v>
      </c>
      <c r="I19356">
        <v>14</v>
      </c>
      <c r="J19356">
        <v>0</v>
      </c>
      <c r="L19356">
        <v>11</v>
      </c>
      <c r="N19356">
        <v>14</v>
      </c>
      <c r="P19356">
        <v>1</v>
      </c>
      <c r="Q19356">
        <v>1</v>
      </c>
      <c r="S19356">
        <v>0</v>
      </c>
    </row>
    <row r="19357" spans="1:19" x14ac:dyDescent="0.2">
      <c r="A19357" t="s">
        <v>39576</v>
      </c>
      <c r="B19357" t="s">
        <v>39789</v>
      </c>
      <c r="C19357" t="s">
        <v>220</v>
      </c>
      <c r="D19357" t="s">
        <v>1002</v>
      </c>
      <c r="E19357" s="23">
        <v>45078</v>
      </c>
      <c r="F19357">
        <v>0</v>
      </c>
      <c r="G19357">
        <v>0</v>
      </c>
      <c r="I19357">
        <v>0</v>
      </c>
      <c r="J19357">
        <v>0</v>
      </c>
      <c r="L19357">
        <v>0</v>
      </c>
      <c r="N19357">
        <v>0</v>
      </c>
      <c r="P19357">
        <v>0</v>
      </c>
      <c r="Q19357">
        <v>0</v>
      </c>
      <c r="S19357">
        <v>0</v>
      </c>
    </row>
    <row r="19358" spans="1:19" x14ac:dyDescent="0.2">
      <c r="A19358" t="s">
        <v>39577</v>
      </c>
      <c r="B19358" t="s">
        <v>39790</v>
      </c>
      <c r="C19358" t="s">
        <v>36341</v>
      </c>
      <c r="D19358" t="s">
        <v>1000</v>
      </c>
      <c r="E19358" s="23">
        <v>45078</v>
      </c>
      <c r="F19358">
        <v>4</v>
      </c>
      <c r="G19358">
        <v>4</v>
      </c>
      <c r="I19358">
        <v>2</v>
      </c>
      <c r="J19358">
        <v>16</v>
      </c>
      <c r="L19358">
        <v>16</v>
      </c>
      <c r="N19358">
        <v>2</v>
      </c>
      <c r="P19358">
        <v>0</v>
      </c>
      <c r="Q19358">
        <v>0</v>
      </c>
      <c r="S19358">
        <v>0</v>
      </c>
    </row>
    <row r="19359" spans="1:19" x14ac:dyDescent="0.2">
      <c r="A19359" t="s">
        <v>39578</v>
      </c>
      <c r="B19359" t="s">
        <v>39791</v>
      </c>
      <c r="C19359" t="s">
        <v>36341</v>
      </c>
      <c r="D19359" t="s">
        <v>1002</v>
      </c>
      <c r="E19359" s="23">
        <v>45078</v>
      </c>
      <c r="F19359">
        <v>4</v>
      </c>
      <c r="G19359">
        <v>4</v>
      </c>
      <c r="I19359">
        <v>2</v>
      </c>
      <c r="J19359">
        <v>16</v>
      </c>
      <c r="L19359">
        <v>16</v>
      </c>
      <c r="N19359">
        <v>2</v>
      </c>
      <c r="P19359">
        <v>0</v>
      </c>
      <c r="Q19359">
        <v>0</v>
      </c>
      <c r="S19359">
        <v>0</v>
      </c>
    </row>
    <row r="19360" spans="1:19" x14ac:dyDescent="0.2">
      <c r="A19360" t="s">
        <v>39579</v>
      </c>
      <c r="B19360" t="s">
        <v>39792</v>
      </c>
      <c r="C19360" t="s">
        <v>242</v>
      </c>
      <c r="D19360" t="s">
        <v>1000</v>
      </c>
      <c r="E19360" s="23">
        <v>45078</v>
      </c>
      <c r="F19360">
        <v>0</v>
      </c>
      <c r="G19360">
        <v>0</v>
      </c>
      <c r="I19360">
        <v>0</v>
      </c>
      <c r="J19360">
        <v>0</v>
      </c>
      <c r="L19360">
        <v>0</v>
      </c>
      <c r="N19360">
        <v>0</v>
      </c>
      <c r="P19360">
        <v>0</v>
      </c>
      <c r="Q19360">
        <v>0</v>
      </c>
      <c r="S19360">
        <v>0</v>
      </c>
    </row>
    <row r="19361" spans="1:19" x14ac:dyDescent="0.2">
      <c r="A19361" t="s">
        <v>39580</v>
      </c>
      <c r="B19361" t="s">
        <v>39793</v>
      </c>
      <c r="C19361" t="s">
        <v>242</v>
      </c>
      <c r="D19361" t="s">
        <v>1002</v>
      </c>
      <c r="E19361" s="23">
        <v>45078</v>
      </c>
      <c r="F19361">
        <v>0</v>
      </c>
      <c r="G19361">
        <v>0</v>
      </c>
      <c r="I19361">
        <v>0</v>
      </c>
      <c r="J19361">
        <v>0</v>
      </c>
      <c r="L19361">
        <v>0</v>
      </c>
      <c r="N19361">
        <v>0</v>
      </c>
      <c r="P19361">
        <v>0</v>
      </c>
      <c r="Q19361">
        <v>0</v>
      </c>
      <c r="S19361">
        <v>0</v>
      </c>
    </row>
    <row r="19362" spans="1:19" x14ac:dyDescent="0.2">
      <c r="A19362" t="s">
        <v>39581</v>
      </c>
      <c r="B19362" t="s">
        <v>39794</v>
      </c>
      <c r="C19362" t="s">
        <v>2724</v>
      </c>
      <c r="D19362" t="s">
        <v>1000</v>
      </c>
      <c r="E19362" s="23">
        <v>45078</v>
      </c>
      <c r="F19362">
        <v>3.5</v>
      </c>
      <c r="G19362">
        <v>4</v>
      </c>
      <c r="I19362">
        <v>8</v>
      </c>
      <c r="J19362">
        <v>18</v>
      </c>
      <c r="L19362">
        <v>21</v>
      </c>
      <c r="N19362">
        <v>7</v>
      </c>
      <c r="P19362">
        <v>1</v>
      </c>
      <c r="Q19362">
        <v>1</v>
      </c>
      <c r="S19362">
        <v>1</v>
      </c>
    </row>
    <row r="19363" spans="1:19" x14ac:dyDescent="0.2">
      <c r="A19363" t="s">
        <v>39582</v>
      </c>
      <c r="B19363" t="s">
        <v>39795</v>
      </c>
      <c r="C19363" t="s">
        <v>2724</v>
      </c>
      <c r="D19363" t="s">
        <v>1001</v>
      </c>
      <c r="E19363" s="23">
        <v>45078</v>
      </c>
      <c r="F19363">
        <v>0</v>
      </c>
      <c r="G19363">
        <v>0</v>
      </c>
      <c r="I19363">
        <v>0</v>
      </c>
      <c r="J19363">
        <v>0</v>
      </c>
      <c r="L19363">
        <v>0</v>
      </c>
      <c r="N19363">
        <v>0</v>
      </c>
      <c r="P19363">
        <v>0</v>
      </c>
      <c r="Q19363">
        <v>0</v>
      </c>
      <c r="S19363">
        <v>0</v>
      </c>
    </row>
    <row r="19364" spans="1:19" x14ac:dyDescent="0.2">
      <c r="A19364" t="s">
        <v>39583</v>
      </c>
      <c r="B19364" t="s">
        <v>39796</v>
      </c>
      <c r="C19364" t="s">
        <v>2724</v>
      </c>
      <c r="D19364" t="s">
        <v>1002</v>
      </c>
      <c r="E19364" s="23">
        <v>45078</v>
      </c>
      <c r="F19364">
        <v>3.5</v>
      </c>
      <c r="G19364">
        <v>4</v>
      </c>
      <c r="I19364">
        <v>8</v>
      </c>
      <c r="J19364">
        <v>18</v>
      </c>
      <c r="L19364">
        <v>21</v>
      </c>
      <c r="N19364">
        <v>7</v>
      </c>
      <c r="P19364">
        <v>1</v>
      </c>
      <c r="Q19364">
        <v>1</v>
      </c>
      <c r="S19364">
        <v>1</v>
      </c>
    </row>
    <row r="19365" spans="1:19" x14ac:dyDescent="0.2">
      <c r="A19365" t="s">
        <v>39584</v>
      </c>
      <c r="B19365" t="s">
        <v>39797</v>
      </c>
      <c r="C19365" t="s">
        <v>237</v>
      </c>
      <c r="D19365" t="s">
        <v>1000</v>
      </c>
      <c r="E19365" s="23">
        <v>45078</v>
      </c>
      <c r="F19365">
        <v>8</v>
      </c>
      <c r="G19365">
        <v>7</v>
      </c>
      <c r="I19365">
        <v>20</v>
      </c>
      <c r="J19365">
        <v>44</v>
      </c>
      <c r="L19365">
        <v>38</v>
      </c>
      <c r="N19365">
        <v>16</v>
      </c>
      <c r="P19365">
        <v>4</v>
      </c>
      <c r="Q19365">
        <v>5</v>
      </c>
      <c r="S19365">
        <v>4</v>
      </c>
    </row>
    <row r="19366" spans="1:19" x14ac:dyDescent="0.2">
      <c r="A19366" t="s">
        <v>39585</v>
      </c>
      <c r="B19366" t="s">
        <v>39798</v>
      </c>
      <c r="C19366" t="s">
        <v>237</v>
      </c>
      <c r="D19366" t="s">
        <v>1002</v>
      </c>
      <c r="E19366" s="23">
        <v>45078</v>
      </c>
      <c r="F19366">
        <v>8</v>
      </c>
      <c r="G19366">
        <v>7</v>
      </c>
      <c r="I19366">
        <v>20</v>
      </c>
      <c r="J19366">
        <v>44</v>
      </c>
      <c r="L19366">
        <v>38</v>
      </c>
      <c r="N19366">
        <v>16</v>
      </c>
      <c r="P19366">
        <v>4</v>
      </c>
      <c r="Q19366">
        <v>5</v>
      </c>
      <c r="S19366">
        <v>4</v>
      </c>
    </row>
    <row r="19367" spans="1:19" x14ac:dyDescent="0.2">
      <c r="A19367" t="s">
        <v>39586</v>
      </c>
      <c r="B19367" t="s">
        <v>39799</v>
      </c>
      <c r="C19367" t="s">
        <v>238</v>
      </c>
      <c r="D19367" t="s">
        <v>1000</v>
      </c>
      <c r="E19367" s="23">
        <v>45078</v>
      </c>
      <c r="F19367">
        <v>2</v>
      </c>
      <c r="G19367">
        <v>4</v>
      </c>
      <c r="I19367">
        <v>9</v>
      </c>
      <c r="J19367">
        <v>10</v>
      </c>
      <c r="L19367">
        <v>20</v>
      </c>
      <c r="N19367">
        <v>8</v>
      </c>
      <c r="P19367">
        <v>1</v>
      </c>
      <c r="Q19367">
        <v>1</v>
      </c>
      <c r="S19367">
        <v>1</v>
      </c>
    </row>
    <row r="19368" spans="1:19" x14ac:dyDescent="0.2">
      <c r="A19368" t="s">
        <v>39587</v>
      </c>
      <c r="B19368" t="s">
        <v>39800</v>
      </c>
      <c r="C19368" t="s">
        <v>238</v>
      </c>
      <c r="D19368" t="s">
        <v>1002</v>
      </c>
      <c r="E19368" s="23">
        <v>45078</v>
      </c>
      <c r="F19368">
        <v>2</v>
      </c>
      <c r="G19368">
        <v>4</v>
      </c>
      <c r="I19368">
        <v>9</v>
      </c>
      <c r="J19368">
        <v>10</v>
      </c>
      <c r="L19368">
        <v>20</v>
      </c>
      <c r="N19368">
        <v>8</v>
      </c>
      <c r="P19368">
        <v>1</v>
      </c>
      <c r="Q19368">
        <v>1</v>
      </c>
      <c r="S19368">
        <v>1</v>
      </c>
    </row>
    <row r="19369" spans="1:19" x14ac:dyDescent="0.2">
      <c r="A19369" t="s">
        <v>39588</v>
      </c>
      <c r="B19369" t="s">
        <v>39801</v>
      </c>
      <c r="C19369" t="s">
        <v>239</v>
      </c>
      <c r="D19369" t="s">
        <v>1000</v>
      </c>
      <c r="E19369" s="23">
        <v>45078</v>
      </c>
      <c r="F19369">
        <v>0</v>
      </c>
      <c r="G19369">
        <v>0</v>
      </c>
      <c r="I19369">
        <v>0</v>
      </c>
      <c r="J19369">
        <v>0</v>
      </c>
      <c r="L19369">
        <v>0</v>
      </c>
      <c r="N19369">
        <v>0</v>
      </c>
      <c r="P19369">
        <v>0</v>
      </c>
      <c r="Q19369">
        <v>0</v>
      </c>
      <c r="S19369">
        <v>0</v>
      </c>
    </row>
    <row r="19370" spans="1:19" x14ac:dyDescent="0.2">
      <c r="A19370" t="s">
        <v>39589</v>
      </c>
      <c r="B19370" t="s">
        <v>39802</v>
      </c>
      <c r="C19370" t="s">
        <v>239</v>
      </c>
      <c r="D19370" t="s">
        <v>1002</v>
      </c>
      <c r="E19370" s="23">
        <v>45078</v>
      </c>
      <c r="F19370">
        <v>0</v>
      </c>
      <c r="G19370">
        <v>0</v>
      </c>
      <c r="I19370">
        <v>0</v>
      </c>
      <c r="J19370">
        <v>0</v>
      </c>
      <c r="L19370">
        <v>0</v>
      </c>
      <c r="N19370">
        <v>0</v>
      </c>
      <c r="P19370">
        <v>0</v>
      </c>
      <c r="Q19370">
        <v>0</v>
      </c>
      <c r="S19370">
        <v>0</v>
      </c>
    </row>
    <row r="19371" spans="1:19" x14ac:dyDescent="0.2">
      <c r="A19371" t="s">
        <v>39590</v>
      </c>
      <c r="B19371" t="s">
        <v>39803</v>
      </c>
      <c r="C19371" t="s">
        <v>1988</v>
      </c>
      <c r="D19371" t="s">
        <v>1000</v>
      </c>
      <c r="E19371" s="23">
        <v>45078</v>
      </c>
      <c r="F19371">
        <v>3.5</v>
      </c>
      <c r="G19371">
        <v>3.5</v>
      </c>
      <c r="I19371">
        <v>3</v>
      </c>
      <c r="J19371">
        <v>18</v>
      </c>
      <c r="L19371">
        <v>18</v>
      </c>
      <c r="N19371">
        <v>3</v>
      </c>
      <c r="P19371">
        <v>0</v>
      </c>
      <c r="Q19371">
        <v>0</v>
      </c>
      <c r="S19371">
        <v>0</v>
      </c>
    </row>
    <row r="19372" spans="1:19" x14ac:dyDescent="0.2">
      <c r="A19372" t="s">
        <v>39591</v>
      </c>
      <c r="B19372" t="s">
        <v>39804</v>
      </c>
      <c r="C19372" t="s">
        <v>1988</v>
      </c>
      <c r="D19372" t="s">
        <v>1001</v>
      </c>
      <c r="E19372" s="23">
        <v>45078</v>
      </c>
      <c r="F19372">
        <v>0</v>
      </c>
      <c r="G19372">
        <v>0</v>
      </c>
      <c r="I19372">
        <v>0</v>
      </c>
      <c r="J19372">
        <v>0</v>
      </c>
      <c r="L19372">
        <v>0</v>
      </c>
      <c r="N19372">
        <v>0</v>
      </c>
      <c r="P19372">
        <v>0</v>
      </c>
      <c r="Q19372">
        <v>0</v>
      </c>
      <c r="S19372">
        <v>0</v>
      </c>
    </row>
    <row r="19373" spans="1:19" x14ac:dyDescent="0.2">
      <c r="A19373" t="s">
        <v>39592</v>
      </c>
      <c r="B19373" t="s">
        <v>39805</v>
      </c>
      <c r="C19373" t="s">
        <v>1988</v>
      </c>
      <c r="D19373" t="s">
        <v>1002</v>
      </c>
      <c r="E19373" s="23">
        <v>45078</v>
      </c>
      <c r="F19373">
        <v>3.5</v>
      </c>
      <c r="G19373">
        <v>3.5</v>
      </c>
      <c r="I19373">
        <v>3</v>
      </c>
      <c r="J19373">
        <v>18</v>
      </c>
      <c r="L19373">
        <v>18</v>
      </c>
      <c r="N19373">
        <v>3</v>
      </c>
      <c r="P19373">
        <v>0</v>
      </c>
      <c r="Q19373">
        <v>0</v>
      </c>
      <c r="S19373">
        <v>0</v>
      </c>
    </row>
    <row r="19374" spans="1:19" x14ac:dyDescent="0.2">
      <c r="A19374" t="s">
        <v>39593</v>
      </c>
      <c r="B19374" t="s">
        <v>39806</v>
      </c>
      <c r="C19374" t="s">
        <v>36374</v>
      </c>
      <c r="D19374" t="s">
        <v>1000</v>
      </c>
      <c r="E19374" s="23">
        <v>45078</v>
      </c>
      <c r="F19374">
        <v>3</v>
      </c>
      <c r="G19374">
        <v>3.5</v>
      </c>
      <c r="I19374">
        <v>6</v>
      </c>
      <c r="J19374">
        <v>16</v>
      </c>
      <c r="L19374">
        <v>18</v>
      </c>
      <c r="N19374">
        <v>6</v>
      </c>
      <c r="P19374">
        <v>0</v>
      </c>
      <c r="Q19374">
        <v>0</v>
      </c>
      <c r="S19374">
        <v>0</v>
      </c>
    </row>
    <row r="19375" spans="1:19" x14ac:dyDescent="0.2">
      <c r="A19375" t="s">
        <v>39594</v>
      </c>
      <c r="B19375" t="s">
        <v>39807</v>
      </c>
      <c r="C19375" t="s">
        <v>36374</v>
      </c>
      <c r="D19375" t="s">
        <v>1002</v>
      </c>
      <c r="E19375" s="23">
        <v>45078</v>
      </c>
      <c r="F19375">
        <v>3</v>
      </c>
      <c r="G19375">
        <v>3.5</v>
      </c>
      <c r="I19375">
        <v>6</v>
      </c>
      <c r="J19375">
        <v>16</v>
      </c>
      <c r="L19375">
        <v>18</v>
      </c>
      <c r="N19375">
        <v>6</v>
      </c>
      <c r="P19375">
        <v>0</v>
      </c>
      <c r="Q19375">
        <v>0</v>
      </c>
      <c r="S19375">
        <v>0</v>
      </c>
    </row>
    <row r="19376" spans="1:19" x14ac:dyDescent="0.2">
      <c r="A19376" t="s">
        <v>39595</v>
      </c>
      <c r="B19376" t="s">
        <v>39808</v>
      </c>
      <c r="C19376" t="s">
        <v>966</v>
      </c>
      <c r="D19376" t="s">
        <v>1000</v>
      </c>
      <c r="E19376" s="23">
        <v>45078</v>
      </c>
      <c r="F19376">
        <v>0</v>
      </c>
      <c r="G19376">
        <v>0</v>
      </c>
      <c r="I19376">
        <v>0</v>
      </c>
      <c r="J19376">
        <v>0</v>
      </c>
      <c r="L19376">
        <v>0</v>
      </c>
      <c r="N19376">
        <v>0</v>
      </c>
      <c r="P19376">
        <v>0</v>
      </c>
      <c r="Q19376">
        <v>0</v>
      </c>
      <c r="S19376">
        <v>0</v>
      </c>
    </row>
    <row r="19377" spans="1:19" x14ac:dyDescent="0.2">
      <c r="A19377" t="s">
        <v>39596</v>
      </c>
      <c r="B19377" t="s">
        <v>39809</v>
      </c>
      <c r="C19377" t="s">
        <v>966</v>
      </c>
      <c r="D19377" t="s">
        <v>1002</v>
      </c>
      <c r="E19377" s="23">
        <v>45078</v>
      </c>
      <c r="F19377">
        <v>0</v>
      </c>
      <c r="G19377">
        <v>0</v>
      </c>
      <c r="I19377">
        <v>0</v>
      </c>
      <c r="J19377">
        <v>0</v>
      </c>
      <c r="L19377">
        <v>0</v>
      </c>
      <c r="N19377">
        <v>0</v>
      </c>
      <c r="P19377">
        <v>0</v>
      </c>
      <c r="Q19377">
        <v>0</v>
      </c>
      <c r="S19377">
        <v>0</v>
      </c>
    </row>
    <row r="19378" spans="1:19" x14ac:dyDescent="0.2">
      <c r="A19378" t="s">
        <v>39597</v>
      </c>
      <c r="B19378" t="s">
        <v>39810</v>
      </c>
      <c r="C19378" t="s">
        <v>240</v>
      </c>
      <c r="D19378" t="s">
        <v>1000</v>
      </c>
      <c r="E19378" s="23">
        <v>45078</v>
      </c>
      <c r="F19378">
        <v>9</v>
      </c>
      <c r="G19378">
        <v>13</v>
      </c>
      <c r="I19378">
        <v>18</v>
      </c>
      <c r="J19378">
        <v>50</v>
      </c>
      <c r="L19378">
        <v>73</v>
      </c>
      <c r="N19378">
        <v>17</v>
      </c>
      <c r="P19378">
        <v>1</v>
      </c>
      <c r="Q19378">
        <v>4</v>
      </c>
      <c r="S19378">
        <v>1</v>
      </c>
    </row>
    <row r="19379" spans="1:19" x14ac:dyDescent="0.2">
      <c r="A19379" t="s">
        <v>39598</v>
      </c>
      <c r="B19379" t="s">
        <v>39811</v>
      </c>
      <c r="C19379" t="s">
        <v>240</v>
      </c>
      <c r="D19379" t="s">
        <v>1002</v>
      </c>
      <c r="E19379" s="23">
        <v>45078</v>
      </c>
      <c r="F19379">
        <v>9</v>
      </c>
      <c r="G19379">
        <v>13</v>
      </c>
      <c r="I19379">
        <v>18</v>
      </c>
      <c r="J19379">
        <v>50</v>
      </c>
      <c r="L19379">
        <v>73</v>
      </c>
      <c r="N19379">
        <v>17</v>
      </c>
      <c r="P19379">
        <v>1</v>
      </c>
      <c r="Q19379">
        <v>4</v>
      </c>
      <c r="S19379">
        <v>1</v>
      </c>
    </row>
    <row r="19380" spans="1:19" x14ac:dyDescent="0.2">
      <c r="A19380" t="s">
        <v>39599</v>
      </c>
      <c r="B19380" t="s">
        <v>39812</v>
      </c>
      <c r="C19380" t="s">
        <v>241</v>
      </c>
      <c r="D19380" t="s">
        <v>1000</v>
      </c>
      <c r="E19380" s="23">
        <v>45078</v>
      </c>
      <c r="F19380">
        <v>31.5</v>
      </c>
      <c r="G19380">
        <v>34.5</v>
      </c>
      <c r="I19380">
        <v>176</v>
      </c>
      <c r="J19380">
        <v>350</v>
      </c>
      <c r="L19380">
        <v>381</v>
      </c>
      <c r="N19380">
        <v>176</v>
      </c>
      <c r="P19380">
        <v>10</v>
      </c>
      <c r="Q19380">
        <v>14</v>
      </c>
      <c r="S19380">
        <v>0</v>
      </c>
    </row>
    <row r="19381" spans="1:19" x14ac:dyDescent="0.2">
      <c r="A19381" t="s">
        <v>39600</v>
      </c>
      <c r="B19381" t="s">
        <v>39813</v>
      </c>
      <c r="C19381" t="s">
        <v>241</v>
      </c>
      <c r="D19381" t="s">
        <v>1002</v>
      </c>
      <c r="E19381" s="23">
        <v>45078</v>
      </c>
      <c r="F19381">
        <v>31.5</v>
      </c>
      <c r="G19381">
        <v>34.5</v>
      </c>
      <c r="I19381">
        <v>176</v>
      </c>
      <c r="J19381">
        <v>350</v>
      </c>
      <c r="L19381">
        <v>381</v>
      </c>
      <c r="N19381">
        <v>176</v>
      </c>
      <c r="P19381">
        <v>10</v>
      </c>
      <c r="Q19381">
        <v>14</v>
      </c>
      <c r="S19381">
        <v>0</v>
      </c>
    </row>
    <row r="19382" spans="1:19" x14ac:dyDescent="0.2">
      <c r="A19382" t="s">
        <v>39601</v>
      </c>
      <c r="B19382" t="s">
        <v>39814</v>
      </c>
      <c r="C19382" t="s">
        <v>318</v>
      </c>
      <c r="D19382" t="s">
        <v>1000</v>
      </c>
      <c r="E19382" s="23">
        <v>45078</v>
      </c>
      <c r="F19382">
        <v>2</v>
      </c>
      <c r="G19382">
        <v>4</v>
      </c>
      <c r="I19382">
        <v>8</v>
      </c>
      <c r="J19382">
        <v>11</v>
      </c>
      <c r="L19382">
        <v>22</v>
      </c>
      <c r="N19382">
        <v>8</v>
      </c>
      <c r="P19382">
        <v>0</v>
      </c>
      <c r="Q19382">
        <v>0</v>
      </c>
      <c r="S19382">
        <v>0</v>
      </c>
    </row>
    <row r="19383" spans="1:19" x14ac:dyDescent="0.2">
      <c r="A19383" t="s">
        <v>39602</v>
      </c>
      <c r="B19383" t="s">
        <v>39815</v>
      </c>
      <c r="C19383" t="s">
        <v>318</v>
      </c>
      <c r="D19383" t="s">
        <v>1002</v>
      </c>
      <c r="E19383" s="23">
        <v>45078</v>
      </c>
      <c r="F19383">
        <v>2</v>
      </c>
      <c r="G19383">
        <v>4</v>
      </c>
      <c r="I19383">
        <v>8</v>
      </c>
      <c r="J19383">
        <v>11</v>
      </c>
      <c r="L19383">
        <v>22</v>
      </c>
      <c r="N19383">
        <v>8</v>
      </c>
      <c r="P19383">
        <v>0</v>
      </c>
      <c r="Q19383">
        <v>0</v>
      </c>
      <c r="S19383">
        <v>0</v>
      </c>
    </row>
    <row r="19384" spans="1:19" x14ac:dyDescent="0.2">
      <c r="A19384" t="s">
        <v>39603</v>
      </c>
      <c r="B19384" t="s">
        <v>39816</v>
      </c>
      <c r="C19384" t="s">
        <v>896</v>
      </c>
      <c r="D19384" t="s">
        <v>1000</v>
      </c>
      <c r="E19384" s="23">
        <v>45078</v>
      </c>
      <c r="F19384">
        <v>66.5</v>
      </c>
      <c r="G19384">
        <v>77.5</v>
      </c>
      <c r="I19384">
        <v>250</v>
      </c>
      <c r="J19384">
        <v>533</v>
      </c>
      <c r="L19384">
        <v>607</v>
      </c>
      <c r="N19384">
        <v>243</v>
      </c>
      <c r="O19384" t="s">
        <v>904</v>
      </c>
      <c r="P19384">
        <v>17</v>
      </c>
      <c r="Q19384">
        <v>25</v>
      </c>
      <c r="S19384">
        <v>7</v>
      </c>
    </row>
    <row r="19385" spans="1:19" x14ac:dyDescent="0.2">
      <c r="A19385" t="s">
        <v>39604</v>
      </c>
      <c r="B19385" t="s">
        <v>39817</v>
      </c>
      <c r="C19385" t="s">
        <v>899</v>
      </c>
      <c r="D19385" t="s">
        <v>1001</v>
      </c>
      <c r="E19385" s="23">
        <v>45078</v>
      </c>
      <c r="F19385">
        <v>0</v>
      </c>
      <c r="G19385">
        <v>0</v>
      </c>
      <c r="I19385">
        <v>0</v>
      </c>
      <c r="J19385">
        <v>0</v>
      </c>
      <c r="L19385">
        <v>0</v>
      </c>
      <c r="N19385">
        <v>0</v>
      </c>
      <c r="O19385" t="s">
        <v>904</v>
      </c>
      <c r="P19385">
        <v>0</v>
      </c>
      <c r="Q19385">
        <v>0</v>
      </c>
      <c r="S19385">
        <v>0</v>
      </c>
    </row>
    <row r="19386" spans="1:19" x14ac:dyDescent="0.2">
      <c r="A19386" t="s">
        <v>39605</v>
      </c>
      <c r="B19386" t="s">
        <v>39818</v>
      </c>
      <c r="C19386" t="s">
        <v>1237</v>
      </c>
      <c r="D19386" t="s">
        <v>1000</v>
      </c>
      <c r="E19386" s="23">
        <v>45078</v>
      </c>
      <c r="F19386">
        <v>19</v>
      </c>
      <c r="G19386">
        <v>24</v>
      </c>
      <c r="H19386">
        <v>201</v>
      </c>
      <c r="I19386">
        <v>35</v>
      </c>
      <c r="J19386">
        <v>102</v>
      </c>
      <c r="L19386">
        <v>130</v>
      </c>
      <c r="N19386">
        <v>33</v>
      </c>
      <c r="P19386">
        <v>2</v>
      </c>
      <c r="Q19386">
        <v>5</v>
      </c>
      <c r="S19386">
        <v>2</v>
      </c>
    </row>
    <row r="19387" spans="1:19" x14ac:dyDescent="0.2">
      <c r="A19387" t="s">
        <v>39606</v>
      </c>
      <c r="B19387" t="s">
        <v>39819</v>
      </c>
      <c r="C19387" t="s">
        <v>1237</v>
      </c>
      <c r="D19387" t="s">
        <v>1001</v>
      </c>
      <c r="E19387" s="23">
        <v>45078</v>
      </c>
      <c r="F19387">
        <v>0</v>
      </c>
      <c r="G19387">
        <v>0</v>
      </c>
      <c r="I19387">
        <v>0</v>
      </c>
      <c r="J19387">
        <v>0</v>
      </c>
      <c r="L19387">
        <v>0</v>
      </c>
      <c r="N19387">
        <v>0</v>
      </c>
      <c r="P19387">
        <v>0</v>
      </c>
      <c r="Q19387">
        <v>0</v>
      </c>
      <c r="S19387">
        <v>0</v>
      </c>
    </row>
    <row r="19388" spans="1:19" x14ac:dyDescent="0.2">
      <c r="A19388" t="s">
        <v>39607</v>
      </c>
      <c r="B19388" t="s">
        <v>39820</v>
      </c>
      <c r="C19388" t="s">
        <v>1237</v>
      </c>
      <c r="D19388" t="s">
        <v>1002</v>
      </c>
      <c r="E19388" s="23">
        <v>45078</v>
      </c>
      <c r="F19388">
        <v>19</v>
      </c>
      <c r="G19388">
        <v>24</v>
      </c>
      <c r="I19388">
        <v>35</v>
      </c>
      <c r="J19388">
        <v>102</v>
      </c>
      <c r="L19388">
        <v>130</v>
      </c>
      <c r="N19388">
        <v>33</v>
      </c>
      <c r="P19388">
        <v>2</v>
      </c>
      <c r="Q19388">
        <v>5</v>
      </c>
      <c r="S19388">
        <v>2</v>
      </c>
    </row>
    <row r="19389" spans="1:19" x14ac:dyDescent="0.2">
      <c r="A19389" t="s">
        <v>39608</v>
      </c>
      <c r="B19389" t="s">
        <v>39821</v>
      </c>
      <c r="C19389" t="s">
        <v>235</v>
      </c>
      <c r="D19389" t="s">
        <v>1002</v>
      </c>
      <c r="E19389" s="23">
        <v>45078</v>
      </c>
      <c r="F19389">
        <v>66.5</v>
      </c>
      <c r="G19389">
        <v>77.5</v>
      </c>
      <c r="I19389">
        <v>250</v>
      </c>
      <c r="J19389">
        <v>533</v>
      </c>
      <c r="L19389">
        <v>607</v>
      </c>
      <c r="N19389">
        <v>243</v>
      </c>
      <c r="P19389">
        <v>17</v>
      </c>
      <c r="Q19389">
        <v>25</v>
      </c>
      <c r="S19389">
        <v>7</v>
      </c>
    </row>
    <row r="19390" spans="1:19" x14ac:dyDescent="0.2">
      <c r="A19390" t="s">
        <v>39822</v>
      </c>
      <c r="B19390" t="s">
        <v>40035</v>
      </c>
      <c r="C19390" t="s">
        <v>35967</v>
      </c>
      <c r="D19390" t="s">
        <v>1000</v>
      </c>
      <c r="E19390" s="23">
        <v>45108</v>
      </c>
      <c r="F19390">
        <v>0.5</v>
      </c>
      <c r="G19390">
        <v>0.5</v>
      </c>
      <c r="I19390">
        <v>0</v>
      </c>
      <c r="J19390">
        <v>2</v>
      </c>
      <c r="L19390">
        <v>2</v>
      </c>
      <c r="N19390">
        <v>0</v>
      </c>
      <c r="P19390">
        <v>0</v>
      </c>
      <c r="Q19390">
        <v>0</v>
      </c>
      <c r="S19390">
        <v>0</v>
      </c>
    </row>
    <row r="19391" spans="1:19" x14ac:dyDescent="0.2">
      <c r="A19391" t="s">
        <v>39823</v>
      </c>
      <c r="B19391" t="s">
        <v>40036</v>
      </c>
      <c r="C19391" t="s">
        <v>35970</v>
      </c>
      <c r="D19391" t="s">
        <v>1000</v>
      </c>
      <c r="E19391" s="23">
        <v>45108</v>
      </c>
      <c r="F19391">
        <v>1.5</v>
      </c>
      <c r="G19391">
        <v>1.5</v>
      </c>
      <c r="I19391">
        <v>0</v>
      </c>
      <c r="J19391">
        <v>6</v>
      </c>
      <c r="L19391">
        <v>6</v>
      </c>
      <c r="N19391">
        <v>0</v>
      </c>
      <c r="P19391">
        <v>0</v>
      </c>
      <c r="Q19391">
        <v>0</v>
      </c>
      <c r="S19391">
        <v>0</v>
      </c>
    </row>
    <row r="19392" spans="1:19" x14ac:dyDescent="0.2">
      <c r="A19392" t="s">
        <v>39824</v>
      </c>
      <c r="B19392" t="s">
        <v>40037</v>
      </c>
      <c r="C19392" t="s">
        <v>35973</v>
      </c>
      <c r="D19392" t="s">
        <v>1000</v>
      </c>
      <c r="E19392" s="23">
        <v>45108</v>
      </c>
      <c r="F19392">
        <v>1</v>
      </c>
      <c r="G19392">
        <v>1</v>
      </c>
      <c r="I19392">
        <v>2</v>
      </c>
      <c r="J19392">
        <v>4</v>
      </c>
      <c r="L19392">
        <v>4</v>
      </c>
      <c r="N19392">
        <v>2</v>
      </c>
      <c r="P19392">
        <v>0</v>
      </c>
      <c r="Q19392">
        <v>0</v>
      </c>
      <c r="S19392">
        <v>0</v>
      </c>
    </row>
    <row r="19393" spans="1:19" x14ac:dyDescent="0.2">
      <c r="A19393" t="s">
        <v>39825</v>
      </c>
      <c r="B19393" t="s">
        <v>40038</v>
      </c>
      <c r="C19393" t="s">
        <v>35976</v>
      </c>
      <c r="D19393" t="s">
        <v>1000</v>
      </c>
      <c r="E19393" s="23">
        <v>45108</v>
      </c>
      <c r="F19393">
        <v>0.5</v>
      </c>
      <c r="G19393">
        <v>0.5</v>
      </c>
      <c r="I19393">
        <v>0</v>
      </c>
      <c r="J19393">
        <v>2</v>
      </c>
      <c r="L19393">
        <v>2</v>
      </c>
      <c r="N19393">
        <v>0</v>
      </c>
      <c r="P19393">
        <v>0</v>
      </c>
      <c r="Q19393">
        <v>0</v>
      </c>
      <c r="S19393">
        <v>0</v>
      </c>
    </row>
    <row r="19394" spans="1:19" x14ac:dyDescent="0.2">
      <c r="A19394" t="s">
        <v>39826</v>
      </c>
      <c r="B19394" t="s">
        <v>40039</v>
      </c>
      <c r="C19394" t="s">
        <v>35979</v>
      </c>
      <c r="D19394" t="s">
        <v>1000</v>
      </c>
      <c r="E19394" s="23">
        <v>45108</v>
      </c>
      <c r="F19394">
        <v>0.5</v>
      </c>
      <c r="G19394">
        <v>0.5</v>
      </c>
      <c r="I19394">
        <v>0</v>
      </c>
      <c r="J19394">
        <v>2</v>
      </c>
      <c r="L19394">
        <v>2</v>
      </c>
      <c r="N19394">
        <v>0</v>
      </c>
      <c r="P19394">
        <v>0</v>
      </c>
      <c r="Q19394">
        <v>0</v>
      </c>
      <c r="S19394">
        <v>0</v>
      </c>
    </row>
    <row r="19395" spans="1:19" x14ac:dyDescent="0.2">
      <c r="A19395" t="s">
        <v>39827</v>
      </c>
      <c r="B19395" t="s">
        <v>40040</v>
      </c>
      <c r="C19395" t="s">
        <v>228</v>
      </c>
      <c r="D19395" t="s">
        <v>1000</v>
      </c>
      <c r="E19395" s="23">
        <v>45108</v>
      </c>
      <c r="F19395">
        <v>0</v>
      </c>
      <c r="G19395">
        <v>0</v>
      </c>
      <c r="I19395">
        <v>0</v>
      </c>
      <c r="J19395">
        <v>0</v>
      </c>
      <c r="L19395">
        <v>0</v>
      </c>
      <c r="N19395">
        <v>0</v>
      </c>
      <c r="P19395">
        <v>0</v>
      </c>
      <c r="Q19395">
        <v>0</v>
      </c>
      <c r="S19395">
        <v>0</v>
      </c>
    </row>
    <row r="19396" spans="1:19" x14ac:dyDescent="0.2">
      <c r="A19396" t="s">
        <v>39828</v>
      </c>
      <c r="B19396" t="s">
        <v>40041</v>
      </c>
      <c r="C19396" t="s">
        <v>211</v>
      </c>
      <c r="D19396" t="s">
        <v>1000</v>
      </c>
      <c r="E19396" s="23">
        <v>45108</v>
      </c>
      <c r="F19396">
        <v>0</v>
      </c>
      <c r="G19396">
        <v>0</v>
      </c>
      <c r="I19396">
        <v>0</v>
      </c>
      <c r="J19396">
        <v>0</v>
      </c>
      <c r="L19396">
        <v>0</v>
      </c>
      <c r="N19396">
        <v>0</v>
      </c>
      <c r="P19396">
        <v>0</v>
      </c>
      <c r="Q19396">
        <v>0</v>
      </c>
      <c r="S19396">
        <v>0</v>
      </c>
    </row>
    <row r="19397" spans="1:19" x14ac:dyDescent="0.2">
      <c r="A19397" t="s">
        <v>39829</v>
      </c>
      <c r="B19397" t="s">
        <v>40042</v>
      </c>
      <c r="C19397" t="s">
        <v>213</v>
      </c>
      <c r="D19397" t="s">
        <v>1000</v>
      </c>
      <c r="E19397" s="23">
        <v>45108</v>
      </c>
      <c r="F19397">
        <v>0</v>
      </c>
      <c r="G19397">
        <v>0</v>
      </c>
      <c r="I19397">
        <v>0</v>
      </c>
      <c r="J19397">
        <v>0</v>
      </c>
      <c r="L19397">
        <v>0</v>
      </c>
      <c r="N19397">
        <v>0</v>
      </c>
      <c r="P19397">
        <v>0</v>
      </c>
      <c r="Q19397">
        <v>0</v>
      </c>
      <c r="S19397">
        <v>0</v>
      </c>
    </row>
    <row r="19398" spans="1:19" x14ac:dyDescent="0.2">
      <c r="A19398" t="s">
        <v>39830</v>
      </c>
      <c r="B19398" t="s">
        <v>40043</v>
      </c>
      <c r="C19398" t="s">
        <v>229</v>
      </c>
      <c r="D19398" t="s">
        <v>1000</v>
      </c>
      <c r="E19398" s="23">
        <v>45108</v>
      </c>
      <c r="F19398">
        <v>0</v>
      </c>
      <c r="G19398">
        <v>0</v>
      </c>
      <c r="I19398">
        <v>0</v>
      </c>
      <c r="J19398">
        <v>0</v>
      </c>
      <c r="L19398">
        <v>0</v>
      </c>
      <c r="N19398">
        <v>0</v>
      </c>
      <c r="P19398">
        <v>0</v>
      </c>
      <c r="Q19398">
        <v>0</v>
      </c>
      <c r="S19398">
        <v>0</v>
      </c>
    </row>
    <row r="19399" spans="1:19" x14ac:dyDescent="0.2">
      <c r="A19399" t="s">
        <v>39831</v>
      </c>
      <c r="B19399" t="s">
        <v>40044</v>
      </c>
      <c r="C19399" t="s">
        <v>1051</v>
      </c>
      <c r="D19399" t="s">
        <v>1000</v>
      </c>
      <c r="E19399" s="23">
        <v>45108</v>
      </c>
      <c r="F19399">
        <v>0</v>
      </c>
      <c r="G19399">
        <v>0</v>
      </c>
      <c r="I19399">
        <v>0</v>
      </c>
      <c r="J19399">
        <v>0</v>
      </c>
      <c r="L19399">
        <v>0</v>
      </c>
      <c r="N19399">
        <v>0</v>
      </c>
      <c r="P19399">
        <v>0</v>
      </c>
      <c r="Q19399">
        <v>0</v>
      </c>
      <c r="S19399">
        <v>0</v>
      </c>
    </row>
    <row r="19400" spans="1:19" x14ac:dyDescent="0.2">
      <c r="A19400" t="s">
        <v>39832</v>
      </c>
      <c r="B19400" t="s">
        <v>40045</v>
      </c>
      <c r="C19400" t="s">
        <v>1048</v>
      </c>
      <c r="D19400" t="s">
        <v>1000</v>
      </c>
      <c r="E19400" s="23">
        <v>45108</v>
      </c>
      <c r="F19400">
        <v>0</v>
      </c>
      <c r="G19400">
        <v>0</v>
      </c>
      <c r="I19400">
        <v>0</v>
      </c>
      <c r="J19400">
        <v>0</v>
      </c>
      <c r="L19400">
        <v>0</v>
      </c>
      <c r="N19400">
        <v>0</v>
      </c>
      <c r="P19400">
        <v>0</v>
      </c>
      <c r="Q19400">
        <v>0</v>
      </c>
      <c r="S19400">
        <v>0</v>
      </c>
    </row>
    <row r="19401" spans="1:19" x14ac:dyDescent="0.2">
      <c r="A19401" t="s">
        <v>39833</v>
      </c>
      <c r="B19401" t="s">
        <v>40046</v>
      </c>
      <c r="C19401" t="s">
        <v>1047</v>
      </c>
      <c r="D19401" t="s">
        <v>1000</v>
      </c>
      <c r="E19401" s="23">
        <v>45108</v>
      </c>
      <c r="F19401">
        <v>3</v>
      </c>
      <c r="G19401">
        <v>3</v>
      </c>
      <c r="I19401">
        <v>6</v>
      </c>
      <c r="J19401">
        <v>15</v>
      </c>
      <c r="L19401">
        <v>15</v>
      </c>
      <c r="N19401">
        <v>6</v>
      </c>
      <c r="P19401">
        <v>1</v>
      </c>
      <c r="Q19401">
        <v>1</v>
      </c>
      <c r="S19401">
        <v>0</v>
      </c>
    </row>
    <row r="19402" spans="1:19" x14ac:dyDescent="0.2">
      <c r="A19402" t="s">
        <v>39834</v>
      </c>
      <c r="B19402" t="s">
        <v>40047</v>
      </c>
      <c r="C19402" t="s">
        <v>1050</v>
      </c>
      <c r="D19402" t="s">
        <v>1001</v>
      </c>
      <c r="E19402" s="23">
        <v>45108</v>
      </c>
      <c r="F19402">
        <v>0</v>
      </c>
      <c r="G19402">
        <v>0</v>
      </c>
      <c r="I19402">
        <v>0</v>
      </c>
      <c r="J19402">
        <v>0</v>
      </c>
      <c r="L19402">
        <v>0</v>
      </c>
      <c r="N19402">
        <v>0</v>
      </c>
      <c r="P19402">
        <v>0</v>
      </c>
      <c r="Q19402">
        <v>0</v>
      </c>
      <c r="S19402">
        <v>0</v>
      </c>
    </row>
    <row r="19403" spans="1:19" x14ac:dyDescent="0.2">
      <c r="A19403" t="s">
        <v>39835</v>
      </c>
      <c r="B19403" t="s">
        <v>40048</v>
      </c>
      <c r="C19403" t="s">
        <v>1050</v>
      </c>
      <c r="D19403" t="s">
        <v>1000</v>
      </c>
      <c r="E19403" s="23">
        <v>45108</v>
      </c>
      <c r="F19403">
        <v>0</v>
      </c>
      <c r="G19403">
        <v>0</v>
      </c>
      <c r="I19403">
        <v>0</v>
      </c>
      <c r="J19403">
        <v>0</v>
      </c>
      <c r="L19403">
        <v>0</v>
      </c>
      <c r="N19403">
        <v>0</v>
      </c>
      <c r="P19403">
        <v>0</v>
      </c>
      <c r="Q19403">
        <v>0</v>
      </c>
      <c r="S19403">
        <v>0</v>
      </c>
    </row>
    <row r="19404" spans="1:19" x14ac:dyDescent="0.2">
      <c r="A19404" t="s">
        <v>39836</v>
      </c>
      <c r="B19404" t="s">
        <v>40049</v>
      </c>
      <c r="C19404" t="s">
        <v>1049</v>
      </c>
      <c r="D19404" t="s">
        <v>1001</v>
      </c>
      <c r="E19404" s="23">
        <v>45108</v>
      </c>
      <c r="F19404">
        <v>0</v>
      </c>
      <c r="G19404">
        <v>0</v>
      </c>
      <c r="I19404">
        <v>0</v>
      </c>
      <c r="J19404">
        <v>0</v>
      </c>
      <c r="L19404">
        <v>0</v>
      </c>
      <c r="N19404">
        <v>0</v>
      </c>
      <c r="P19404">
        <v>0</v>
      </c>
      <c r="Q19404">
        <v>0</v>
      </c>
      <c r="S19404">
        <v>0</v>
      </c>
    </row>
    <row r="19405" spans="1:19" x14ac:dyDescent="0.2">
      <c r="A19405" t="s">
        <v>39837</v>
      </c>
      <c r="B19405" t="s">
        <v>40050</v>
      </c>
      <c r="C19405" t="s">
        <v>1048</v>
      </c>
      <c r="D19405" t="s">
        <v>1001</v>
      </c>
      <c r="E19405" s="23">
        <v>45108</v>
      </c>
      <c r="F19405">
        <v>0</v>
      </c>
      <c r="G19405">
        <v>0</v>
      </c>
      <c r="I19405">
        <v>0</v>
      </c>
      <c r="J19405">
        <v>0</v>
      </c>
      <c r="L19405">
        <v>0</v>
      </c>
      <c r="N19405">
        <v>0</v>
      </c>
      <c r="P19405">
        <v>0</v>
      </c>
      <c r="Q19405">
        <v>0</v>
      </c>
      <c r="S19405">
        <v>0</v>
      </c>
    </row>
    <row r="19406" spans="1:19" x14ac:dyDescent="0.2">
      <c r="A19406" t="s">
        <v>39832</v>
      </c>
      <c r="B19406" t="s">
        <v>40045</v>
      </c>
      <c r="C19406" t="s">
        <v>1048</v>
      </c>
      <c r="D19406" t="s">
        <v>1000</v>
      </c>
      <c r="E19406" s="23">
        <v>45108</v>
      </c>
      <c r="F19406">
        <v>1</v>
      </c>
      <c r="G19406">
        <v>1</v>
      </c>
      <c r="I19406">
        <v>1</v>
      </c>
      <c r="J19406">
        <v>6</v>
      </c>
      <c r="L19406">
        <v>6</v>
      </c>
      <c r="N19406">
        <v>1</v>
      </c>
      <c r="P19406">
        <v>0</v>
      </c>
      <c r="Q19406">
        <v>0</v>
      </c>
      <c r="S19406">
        <v>0</v>
      </c>
    </row>
    <row r="19407" spans="1:19" x14ac:dyDescent="0.2">
      <c r="A19407" t="s">
        <v>39838</v>
      </c>
      <c r="B19407" t="s">
        <v>40051</v>
      </c>
      <c r="C19407" t="s">
        <v>1047</v>
      </c>
      <c r="D19407" t="s">
        <v>1001</v>
      </c>
      <c r="E19407" s="23">
        <v>45108</v>
      </c>
      <c r="F19407">
        <v>0</v>
      </c>
      <c r="G19407">
        <v>0</v>
      </c>
      <c r="I19407">
        <v>0</v>
      </c>
      <c r="J19407">
        <v>0</v>
      </c>
      <c r="L19407">
        <v>0</v>
      </c>
      <c r="N19407">
        <v>0</v>
      </c>
      <c r="P19407">
        <v>0</v>
      </c>
      <c r="Q19407">
        <v>0</v>
      </c>
      <c r="S19407">
        <v>0</v>
      </c>
    </row>
    <row r="19408" spans="1:19" x14ac:dyDescent="0.2">
      <c r="A19408" t="s">
        <v>39839</v>
      </c>
      <c r="B19408" t="s">
        <v>40052</v>
      </c>
      <c r="C19408" t="s">
        <v>25343</v>
      </c>
      <c r="D19408" t="s">
        <v>1001</v>
      </c>
      <c r="E19408" s="23">
        <v>45108</v>
      </c>
      <c r="F19408">
        <v>0</v>
      </c>
      <c r="G19408">
        <v>0</v>
      </c>
      <c r="I19408">
        <v>0</v>
      </c>
      <c r="J19408">
        <v>0</v>
      </c>
      <c r="L19408">
        <v>0</v>
      </c>
      <c r="N19408">
        <v>0</v>
      </c>
      <c r="P19408">
        <v>0</v>
      </c>
      <c r="Q19408">
        <v>0</v>
      </c>
      <c r="S19408">
        <v>0</v>
      </c>
    </row>
    <row r="19409" spans="1:19" x14ac:dyDescent="0.2">
      <c r="A19409" t="s">
        <v>39840</v>
      </c>
      <c r="B19409" t="s">
        <v>40053</v>
      </c>
      <c r="C19409" t="s">
        <v>25343</v>
      </c>
      <c r="D19409" t="s">
        <v>1000</v>
      </c>
      <c r="E19409" s="23">
        <v>45108</v>
      </c>
      <c r="F19409">
        <v>0</v>
      </c>
      <c r="G19409">
        <v>0</v>
      </c>
      <c r="I19409">
        <v>0</v>
      </c>
      <c r="J19409">
        <v>0</v>
      </c>
      <c r="L19409">
        <v>0</v>
      </c>
      <c r="N19409">
        <v>0</v>
      </c>
      <c r="P19409">
        <v>0</v>
      </c>
      <c r="Q19409">
        <v>0</v>
      </c>
      <c r="S19409">
        <v>0</v>
      </c>
    </row>
    <row r="19410" spans="1:19" x14ac:dyDescent="0.2">
      <c r="A19410" t="s">
        <v>39841</v>
      </c>
      <c r="B19410" t="s">
        <v>40054</v>
      </c>
      <c r="C19410" t="s">
        <v>25698</v>
      </c>
      <c r="D19410" t="s">
        <v>1000</v>
      </c>
      <c r="E19410" s="23">
        <v>45108</v>
      </c>
      <c r="F19410">
        <v>3</v>
      </c>
      <c r="G19410">
        <v>2</v>
      </c>
      <c r="I19410">
        <v>9</v>
      </c>
      <c r="J19410">
        <v>17</v>
      </c>
      <c r="L19410">
        <v>11</v>
      </c>
      <c r="N19410">
        <v>7</v>
      </c>
      <c r="P19410">
        <v>0</v>
      </c>
      <c r="Q19410">
        <v>0</v>
      </c>
      <c r="S19410">
        <v>2</v>
      </c>
    </row>
    <row r="19411" spans="1:19" x14ac:dyDescent="0.2">
      <c r="A19411" t="s">
        <v>39842</v>
      </c>
      <c r="B19411" t="s">
        <v>40055</v>
      </c>
      <c r="C19411" t="s">
        <v>959</v>
      </c>
      <c r="D19411" t="s">
        <v>1000</v>
      </c>
      <c r="E19411" s="23">
        <v>45108</v>
      </c>
      <c r="F19411">
        <v>0</v>
      </c>
      <c r="G19411">
        <v>0</v>
      </c>
      <c r="I19411">
        <v>0</v>
      </c>
      <c r="J19411">
        <v>0</v>
      </c>
      <c r="L19411">
        <v>0</v>
      </c>
      <c r="N19411">
        <v>0</v>
      </c>
      <c r="P19411">
        <v>0</v>
      </c>
      <c r="Q19411">
        <v>0</v>
      </c>
      <c r="S19411">
        <v>0</v>
      </c>
    </row>
    <row r="19412" spans="1:19" x14ac:dyDescent="0.2">
      <c r="A19412" t="s">
        <v>39843</v>
      </c>
      <c r="B19412" t="s">
        <v>40056</v>
      </c>
      <c r="C19412" t="s">
        <v>205</v>
      </c>
      <c r="D19412" t="s">
        <v>1000</v>
      </c>
      <c r="E19412" s="23">
        <v>45108</v>
      </c>
      <c r="F19412">
        <v>0</v>
      </c>
      <c r="G19412">
        <v>0</v>
      </c>
      <c r="I19412">
        <v>0</v>
      </c>
      <c r="J19412">
        <v>0</v>
      </c>
      <c r="L19412">
        <v>0</v>
      </c>
      <c r="N19412">
        <v>0</v>
      </c>
      <c r="P19412">
        <v>0</v>
      </c>
      <c r="Q19412">
        <v>0</v>
      </c>
      <c r="S19412">
        <v>0</v>
      </c>
    </row>
    <row r="19413" spans="1:19" x14ac:dyDescent="0.2">
      <c r="A19413" t="s">
        <v>39844</v>
      </c>
      <c r="B19413" t="s">
        <v>40057</v>
      </c>
      <c r="C19413" t="s">
        <v>384</v>
      </c>
      <c r="D19413" t="s">
        <v>1000</v>
      </c>
      <c r="E19413" s="23">
        <v>45108</v>
      </c>
      <c r="F19413">
        <v>0</v>
      </c>
      <c r="G19413">
        <v>0</v>
      </c>
      <c r="I19413">
        <v>0</v>
      </c>
      <c r="J19413">
        <v>0</v>
      </c>
      <c r="L19413">
        <v>0</v>
      </c>
      <c r="N19413">
        <v>0</v>
      </c>
      <c r="P19413">
        <v>0</v>
      </c>
      <c r="Q19413">
        <v>0</v>
      </c>
      <c r="S19413">
        <v>0</v>
      </c>
    </row>
    <row r="19414" spans="1:19" x14ac:dyDescent="0.2">
      <c r="A19414" t="s">
        <v>39845</v>
      </c>
      <c r="B19414" t="s">
        <v>40058</v>
      </c>
      <c r="C19414" t="s">
        <v>210</v>
      </c>
      <c r="D19414" t="s">
        <v>1000</v>
      </c>
      <c r="E19414" s="23">
        <v>45108</v>
      </c>
      <c r="F19414">
        <v>0</v>
      </c>
      <c r="G19414">
        <v>0</v>
      </c>
      <c r="I19414">
        <v>0</v>
      </c>
      <c r="J19414">
        <v>0</v>
      </c>
      <c r="L19414">
        <v>0</v>
      </c>
      <c r="N19414">
        <v>0</v>
      </c>
      <c r="P19414">
        <v>0</v>
      </c>
      <c r="Q19414">
        <v>0</v>
      </c>
      <c r="S19414">
        <v>0</v>
      </c>
    </row>
    <row r="19415" spans="1:19" x14ac:dyDescent="0.2">
      <c r="A19415" t="s">
        <v>39846</v>
      </c>
      <c r="B19415" t="s">
        <v>40059</v>
      </c>
      <c r="C19415" t="s">
        <v>215</v>
      </c>
      <c r="D19415" t="s">
        <v>1000</v>
      </c>
      <c r="E19415" s="23">
        <v>45108</v>
      </c>
      <c r="F19415">
        <v>5</v>
      </c>
      <c r="G19415">
        <v>5</v>
      </c>
      <c r="I19415">
        <v>14</v>
      </c>
      <c r="J19415">
        <v>27</v>
      </c>
      <c r="L19415">
        <v>27</v>
      </c>
      <c r="N19415">
        <v>10</v>
      </c>
      <c r="P19415">
        <v>0</v>
      </c>
      <c r="Q19415">
        <v>2</v>
      </c>
      <c r="S19415">
        <v>4</v>
      </c>
    </row>
    <row r="19416" spans="1:19" x14ac:dyDescent="0.2">
      <c r="A19416" t="s">
        <v>39847</v>
      </c>
      <c r="B19416" t="s">
        <v>40060</v>
      </c>
      <c r="C19416" t="s">
        <v>960</v>
      </c>
      <c r="D19416" t="s">
        <v>1000</v>
      </c>
      <c r="E19416" s="23">
        <v>45108</v>
      </c>
      <c r="F19416">
        <v>0</v>
      </c>
      <c r="G19416">
        <v>0</v>
      </c>
      <c r="I19416">
        <v>0</v>
      </c>
      <c r="J19416">
        <v>0</v>
      </c>
      <c r="L19416">
        <v>0</v>
      </c>
      <c r="N19416">
        <v>0</v>
      </c>
      <c r="P19416">
        <v>0</v>
      </c>
      <c r="Q19416">
        <v>0</v>
      </c>
      <c r="S19416">
        <v>0</v>
      </c>
    </row>
    <row r="19417" spans="1:19" x14ac:dyDescent="0.2">
      <c r="A19417" t="s">
        <v>39848</v>
      </c>
      <c r="B19417" t="s">
        <v>40061</v>
      </c>
      <c r="C19417" t="s">
        <v>961</v>
      </c>
      <c r="D19417" t="s">
        <v>1000</v>
      </c>
      <c r="E19417" s="23">
        <v>45108</v>
      </c>
      <c r="F19417">
        <v>3</v>
      </c>
      <c r="G19417">
        <v>4</v>
      </c>
      <c r="I19417">
        <v>8</v>
      </c>
      <c r="J19417">
        <v>15</v>
      </c>
      <c r="L19417">
        <v>20</v>
      </c>
      <c r="N19417">
        <v>6</v>
      </c>
      <c r="P19417">
        <v>3</v>
      </c>
      <c r="Q19417">
        <v>3</v>
      </c>
      <c r="S19417">
        <v>2</v>
      </c>
    </row>
    <row r="19418" spans="1:19" x14ac:dyDescent="0.2">
      <c r="A19418" t="s">
        <v>39849</v>
      </c>
      <c r="B19418" t="s">
        <v>40062</v>
      </c>
      <c r="C19418" t="s">
        <v>221</v>
      </c>
      <c r="D19418" t="s">
        <v>1000</v>
      </c>
      <c r="E19418" s="23">
        <v>45108</v>
      </c>
      <c r="F19418">
        <v>0</v>
      </c>
      <c r="G19418">
        <v>0</v>
      </c>
      <c r="I19418">
        <v>0</v>
      </c>
      <c r="J19418">
        <v>0</v>
      </c>
      <c r="L19418">
        <v>0</v>
      </c>
      <c r="N19418">
        <v>0</v>
      </c>
      <c r="P19418">
        <v>0</v>
      </c>
      <c r="Q19418">
        <v>0</v>
      </c>
      <c r="S19418">
        <v>0</v>
      </c>
    </row>
    <row r="19419" spans="1:19" x14ac:dyDescent="0.2">
      <c r="A19419" t="s">
        <v>39850</v>
      </c>
      <c r="B19419" t="s">
        <v>40063</v>
      </c>
      <c r="C19419" t="s">
        <v>222</v>
      </c>
      <c r="D19419" t="s">
        <v>1000</v>
      </c>
      <c r="E19419" s="23">
        <v>45108</v>
      </c>
      <c r="F19419">
        <v>0</v>
      </c>
      <c r="G19419">
        <v>0</v>
      </c>
      <c r="I19419">
        <v>0</v>
      </c>
      <c r="J19419">
        <v>0</v>
      </c>
      <c r="L19419">
        <v>0</v>
      </c>
      <c r="N19419">
        <v>0</v>
      </c>
      <c r="P19419">
        <v>0</v>
      </c>
      <c r="Q19419">
        <v>0</v>
      </c>
      <c r="S19419">
        <v>0</v>
      </c>
    </row>
    <row r="19420" spans="1:19" x14ac:dyDescent="0.2">
      <c r="A19420" t="s">
        <v>39851</v>
      </c>
      <c r="B19420" t="s">
        <v>40064</v>
      </c>
      <c r="C19420" t="s">
        <v>1052</v>
      </c>
      <c r="D19420" t="s">
        <v>1000</v>
      </c>
      <c r="E19420" s="23">
        <v>45108</v>
      </c>
      <c r="F19420">
        <v>2</v>
      </c>
      <c r="G19420">
        <v>2</v>
      </c>
      <c r="I19420">
        <v>2</v>
      </c>
      <c r="J19420">
        <v>11</v>
      </c>
      <c r="L19420">
        <v>11</v>
      </c>
      <c r="N19420">
        <v>2</v>
      </c>
      <c r="P19420">
        <v>0</v>
      </c>
      <c r="Q19420">
        <v>0</v>
      </c>
      <c r="S19420">
        <v>0</v>
      </c>
    </row>
    <row r="19421" spans="1:19" x14ac:dyDescent="0.2">
      <c r="A19421" t="s">
        <v>39852</v>
      </c>
      <c r="B19421" t="s">
        <v>40065</v>
      </c>
      <c r="C19421" t="s">
        <v>1053</v>
      </c>
      <c r="D19421" t="s">
        <v>1000</v>
      </c>
      <c r="E19421" s="23">
        <v>45108</v>
      </c>
      <c r="F19421">
        <v>1.5</v>
      </c>
      <c r="G19421">
        <v>1.5</v>
      </c>
      <c r="I19421">
        <v>1</v>
      </c>
      <c r="J19421">
        <v>7</v>
      </c>
      <c r="L19421">
        <v>7</v>
      </c>
      <c r="N19421">
        <v>1</v>
      </c>
      <c r="P19421">
        <v>0</v>
      </c>
      <c r="Q19421">
        <v>0</v>
      </c>
      <c r="S19421">
        <v>0</v>
      </c>
    </row>
    <row r="19422" spans="1:19" x14ac:dyDescent="0.2">
      <c r="A19422" t="s">
        <v>39853</v>
      </c>
      <c r="B19422" t="s">
        <v>40066</v>
      </c>
      <c r="C19422" t="s">
        <v>1052</v>
      </c>
      <c r="D19422" t="s">
        <v>1001</v>
      </c>
      <c r="E19422" s="23">
        <v>45108</v>
      </c>
      <c r="F19422">
        <v>0</v>
      </c>
      <c r="G19422">
        <v>0</v>
      </c>
      <c r="I19422">
        <v>0</v>
      </c>
      <c r="J19422">
        <v>0</v>
      </c>
      <c r="L19422">
        <v>0</v>
      </c>
      <c r="N19422">
        <v>0</v>
      </c>
      <c r="P19422">
        <v>0</v>
      </c>
      <c r="Q19422">
        <v>0</v>
      </c>
      <c r="S19422">
        <v>0</v>
      </c>
    </row>
    <row r="19423" spans="1:19" x14ac:dyDescent="0.2">
      <c r="A19423" t="s">
        <v>39854</v>
      </c>
      <c r="B19423" t="s">
        <v>40067</v>
      </c>
      <c r="C19423" t="s">
        <v>1053</v>
      </c>
      <c r="D19423" t="s">
        <v>1001</v>
      </c>
      <c r="E19423" s="23">
        <v>45108</v>
      </c>
      <c r="F19423">
        <v>0</v>
      </c>
      <c r="G19423">
        <v>0</v>
      </c>
      <c r="I19423">
        <v>0</v>
      </c>
      <c r="J19423">
        <v>0</v>
      </c>
      <c r="L19423">
        <v>0</v>
      </c>
      <c r="N19423">
        <v>0</v>
      </c>
      <c r="P19423">
        <v>0</v>
      </c>
      <c r="Q19423">
        <v>0</v>
      </c>
      <c r="S19423">
        <v>0</v>
      </c>
    </row>
    <row r="19424" spans="1:19" x14ac:dyDescent="0.2">
      <c r="A19424" t="s">
        <v>39855</v>
      </c>
      <c r="B19424" t="s">
        <v>40068</v>
      </c>
      <c r="C19424" t="s">
        <v>1054</v>
      </c>
      <c r="D19424" t="s">
        <v>1001</v>
      </c>
      <c r="E19424" s="23">
        <v>45108</v>
      </c>
      <c r="F19424">
        <v>0</v>
      </c>
      <c r="G19424">
        <v>0</v>
      </c>
      <c r="I19424">
        <v>0</v>
      </c>
      <c r="J19424">
        <v>0</v>
      </c>
      <c r="L19424">
        <v>0</v>
      </c>
      <c r="N19424">
        <v>0</v>
      </c>
      <c r="P19424">
        <v>0</v>
      </c>
      <c r="Q19424">
        <v>0</v>
      </c>
      <c r="S19424">
        <v>0</v>
      </c>
    </row>
    <row r="19425" spans="1:19" x14ac:dyDescent="0.2">
      <c r="A19425" t="s">
        <v>39856</v>
      </c>
      <c r="B19425" t="s">
        <v>40069</v>
      </c>
      <c r="C19425" t="s">
        <v>1054</v>
      </c>
      <c r="D19425" t="s">
        <v>1000</v>
      </c>
      <c r="E19425" s="23">
        <v>45108</v>
      </c>
      <c r="F19425">
        <v>0</v>
      </c>
      <c r="G19425">
        <v>0</v>
      </c>
      <c r="I19425">
        <v>0</v>
      </c>
      <c r="J19425">
        <v>0</v>
      </c>
      <c r="L19425">
        <v>0</v>
      </c>
      <c r="N19425">
        <v>0</v>
      </c>
      <c r="P19425">
        <v>0</v>
      </c>
      <c r="Q19425">
        <v>0</v>
      </c>
      <c r="S19425">
        <v>0</v>
      </c>
    </row>
    <row r="19426" spans="1:19" x14ac:dyDescent="0.2">
      <c r="A19426" t="s">
        <v>39857</v>
      </c>
      <c r="B19426" t="s">
        <v>40070</v>
      </c>
      <c r="C19426" t="s">
        <v>25359</v>
      </c>
      <c r="D19426" t="s">
        <v>1001</v>
      </c>
      <c r="E19426" s="23">
        <v>45108</v>
      </c>
      <c r="F19426">
        <v>0</v>
      </c>
      <c r="G19426">
        <v>0</v>
      </c>
      <c r="I19426">
        <v>0</v>
      </c>
      <c r="J19426">
        <v>0</v>
      </c>
      <c r="L19426">
        <v>0</v>
      </c>
      <c r="N19426">
        <v>0</v>
      </c>
      <c r="P19426">
        <v>0</v>
      </c>
      <c r="Q19426">
        <v>0</v>
      </c>
      <c r="S19426">
        <v>0</v>
      </c>
    </row>
    <row r="19427" spans="1:19" x14ac:dyDescent="0.2">
      <c r="A19427" t="s">
        <v>39858</v>
      </c>
      <c r="B19427" t="s">
        <v>40071</v>
      </c>
      <c r="C19427" t="s">
        <v>25359</v>
      </c>
      <c r="D19427" t="s">
        <v>1000</v>
      </c>
      <c r="E19427" s="23">
        <v>45108</v>
      </c>
      <c r="F19427">
        <v>0</v>
      </c>
      <c r="G19427">
        <v>0</v>
      </c>
      <c r="I19427">
        <v>0</v>
      </c>
      <c r="J19427">
        <v>0</v>
      </c>
      <c r="L19427">
        <v>0</v>
      </c>
      <c r="N19427">
        <v>0</v>
      </c>
      <c r="P19427">
        <v>0</v>
      </c>
      <c r="Q19427">
        <v>0</v>
      </c>
      <c r="S19427">
        <v>0</v>
      </c>
    </row>
    <row r="19428" spans="1:19" x14ac:dyDescent="0.2">
      <c r="A19428" t="s">
        <v>39859</v>
      </c>
      <c r="B19428" t="s">
        <v>40072</v>
      </c>
      <c r="C19428" t="s">
        <v>36046</v>
      </c>
      <c r="D19428" t="s">
        <v>1000</v>
      </c>
      <c r="E19428" s="23">
        <v>45108</v>
      </c>
      <c r="F19428">
        <v>1.5</v>
      </c>
      <c r="G19428">
        <v>2</v>
      </c>
      <c r="I19428">
        <v>3</v>
      </c>
      <c r="J19428">
        <v>9</v>
      </c>
      <c r="L19428">
        <v>11</v>
      </c>
      <c r="N19428">
        <v>3</v>
      </c>
      <c r="P19428">
        <v>0</v>
      </c>
      <c r="Q19428">
        <v>0</v>
      </c>
      <c r="S19428">
        <v>0</v>
      </c>
    </row>
    <row r="19429" spans="1:19" x14ac:dyDescent="0.2">
      <c r="A19429" t="s">
        <v>39860</v>
      </c>
      <c r="B19429" t="s">
        <v>40073</v>
      </c>
      <c r="C19429" t="s">
        <v>36049</v>
      </c>
      <c r="D19429" t="s">
        <v>1000</v>
      </c>
      <c r="E19429" s="23">
        <v>45108</v>
      </c>
      <c r="F19429">
        <v>1.5</v>
      </c>
      <c r="G19429">
        <v>1.5</v>
      </c>
      <c r="I19429">
        <v>3</v>
      </c>
      <c r="J19429">
        <v>7</v>
      </c>
      <c r="L19429">
        <v>7</v>
      </c>
      <c r="N19429">
        <v>3</v>
      </c>
      <c r="P19429">
        <v>0</v>
      </c>
      <c r="Q19429">
        <v>0</v>
      </c>
      <c r="S19429">
        <v>0</v>
      </c>
    </row>
    <row r="19430" spans="1:19" x14ac:dyDescent="0.2">
      <c r="A19430" t="s">
        <v>39861</v>
      </c>
      <c r="B19430" t="s">
        <v>40074</v>
      </c>
      <c r="C19430" t="s">
        <v>200</v>
      </c>
      <c r="D19430" t="s">
        <v>1000</v>
      </c>
      <c r="E19430" s="23">
        <v>45108</v>
      </c>
      <c r="F19430">
        <v>0</v>
      </c>
      <c r="G19430">
        <v>0</v>
      </c>
      <c r="I19430">
        <v>0</v>
      </c>
      <c r="J19430">
        <v>0</v>
      </c>
      <c r="L19430">
        <v>0</v>
      </c>
      <c r="N19430">
        <v>0</v>
      </c>
      <c r="P19430">
        <v>0</v>
      </c>
      <c r="Q19430">
        <v>0</v>
      </c>
      <c r="S19430">
        <v>0</v>
      </c>
    </row>
    <row r="19431" spans="1:19" x14ac:dyDescent="0.2">
      <c r="A19431" t="s">
        <v>39862</v>
      </c>
      <c r="B19431" t="s">
        <v>40075</v>
      </c>
      <c r="C19431" t="s">
        <v>204</v>
      </c>
      <c r="D19431" t="s">
        <v>1000</v>
      </c>
      <c r="E19431" s="23">
        <v>45108</v>
      </c>
      <c r="F19431">
        <v>0</v>
      </c>
      <c r="G19431">
        <v>0</v>
      </c>
      <c r="I19431">
        <v>0</v>
      </c>
      <c r="J19431">
        <v>0</v>
      </c>
      <c r="L19431">
        <v>0</v>
      </c>
      <c r="N19431">
        <v>0</v>
      </c>
      <c r="P19431">
        <v>0</v>
      </c>
      <c r="Q19431">
        <v>0</v>
      </c>
      <c r="S19431">
        <v>0</v>
      </c>
    </row>
    <row r="19432" spans="1:19" x14ac:dyDescent="0.2">
      <c r="A19432" t="s">
        <v>39863</v>
      </c>
      <c r="B19432" t="s">
        <v>40076</v>
      </c>
      <c r="C19432" t="s">
        <v>385</v>
      </c>
      <c r="D19432" t="s">
        <v>1000</v>
      </c>
      <c r="E19432" s="23">
        <v>45108</v>
      </c>
      <c r="F19432">
        <v>0</v>
      </c>
      <c r="G19432">
        <v>0</v>
      </c>
      <c r="I19432">
        <v>0</v>
      </c>
      <c r="J19432">
        <v>0</v>
      </c>
      <c r="L19432">
        <v>0</v>
      </c>
      <c r="N19432">
        <v>0</v>
      </c>
      <c r="P19432">
        <v>0</v>
      </c>
      <c r="Q19432">
        <v>0</v>
      </c>
      <c r="S19432">
        <v>0</v>
      </c>
    </row>
    <row r="19433" spans="1:19" x14ac:dyDescent="0.2">
      <c r="A19433" t="s">
        <v>39864</v>
      </c>
      <c r="B19433" t="s">
        <v>40077</v>
      </c>
      <c r="C19433" t="s">
        <v>208</v>
      </c>
      <c r="D19433" t="s">
        <v>1000</v>
      </c>
      <c r="E19433" s="23">
        <v>45108</v>
      </c>
      <c r="F19433">
        <v>5</v>
      </c>
      <c r="G19433">
        <v>6</v>
      </c>
      <c r="I19433">
        <v>12</v>
      </c>
      <c r="J19433">
        <v>27</v>
      </c>
      <c r="L19433">
        <v>32</v>
      </c>
      <c r="N19433">
        <v>11</v>
      </c>
      <c r="P19433">
        <v>0</v>
      </c>
      <c r="Q19433">
        <v>3</v>
      </c>
      <c r="S19433">
        <v>1</v>
      </c>
    </row>
    <row r="19434" spans="1:19" x14ac:dyDescent="0.2">
      <c r="A19434" t="s">
        <v>39865</v>
      </c>
      <c r="B19434" t="s">
        <v>40078</v>
      </c>
      <c r="C19434" t="s">
        <v>900</v>
      </c>
      <c r="D19434" t="s">
        <v>1000</v>
      </c>
      <c r="E19434" s="23">
        <v>45108</v>
      </c>
      <c r="F19434">
        <v>1.5</v>
      </c>
      <c r="G19434">
        <v>2</v>
      </c>
      <c r="I19434">
        <v>3</v>
      </c>
      <c r="J19434">
        <v>9</v>
      </c>
      <c r="L19434">
        <v>12</v>
      </c>
      <c r="N19434">
        <v>3</v>
      </c>
      <c r="P19434">
        <v>0</v>
      </c>
      <c r="Q19434">
        <v>0</v>
      </c>
      <c r="S19434">
        <v>0</v>
      </c>
    </row>
    <row r="19435" spans="1:19" x14ac:dyDescent="0.2">
      <c r="A19435" t="s">
        <v>39866</v>
      </c>
      <c r="B19435" t="s">
        <v>40079</v>
      </c>
      <c r="C19435" t="s">
        <v>905</v>
      </c>
      <c r="D19435" t="s">
        <v>1000</v>
      </c>
      <c r="E19435" s="23">
        <v>45108</v>
      </c>
      <c r="F19435">
        <v>0</v>
      </c>
      <c r="G19435">
        <v>0</v>
      </c>
      <c r="I19435">
        <v>0</v>
      </c>
      <c r="J19435">
        <v>0</v>
      </c>
      <c r="L19435">
        <v>0</v>
      </c>
      <c r="N19435">
        <v>0</v>
      </c>
      <c r="P19435">
        <v>0</v>
      </c>
      <c r="Q19435">
        <v>0</v>
      </c>
      <c r="S19435">
        <v>0</v>
      </c>
    </row>
    <row r="19436" spans="1:19" x14ac:dyDescent="0.2">
      <c r="A19436" t="s">
        <v>39867</v>
      </c>
      <c r="B19436" t="s">
        <v>40080</v>
      </c>
      <c r="C19436" t="s">
        <v>316</v>
      </c>
      <c r="D19436" t="s">
        <v>1000</v>
      </c>
      <c r="E19436" s="23">
        <v>45108</v>
      </c>
      <c r="F19436">
        <v>2</v>
      </c>
      <c r="G19436">
        <v>5</v>
      </c>
      <c r="I19436">
        <v>1</v>
      </c>
      <c r="J19436">
        <v>11</v>
      </c>
      <c r="L19436">
        <v>29</v>
      </c>
      <c r="N19436">
        <v>1</v>
      </c>
      <c r="P19436">
        <v>0</v>
      </c>
      <c r="Q19436">
        <v>0</v>
      </c>
      <c r="S19436">
        <v>0</v>
      </c>
    </row>
    <row r="19437" spans="1:19" x14ac:dyDescent="0.2">
      <c r="A19437" t="s">
        <v>39868</v>
      </c>
      <c r="B19437" t="s">
        <v>40081</v>
      </c>
      <c r="C19437" t="s">
        <v>218</v>
      </c>
      <c r="D19437" t="s">
        <v>1000</v>
      </c>
      <c r="E19437" s="23">
        <v>45108</v>
      </c>
      <c r="F19437">
        <v>0</v>
      </c>
      <c r="G19437">
        <v>0</v>
      </c>
      <c r="I19437">
        <v>0</v>
      </c>
      <c r="J19437">
        <v>0</v>
      </c>
      <c r="L19437">
        <v>0</v>
      </c>
      <c r="N19437">
        <v>0</v>
      </c>
      <c r="P19437">
        <v>0</v>
      </c>
      <c r="Q19437">
        <v>0</v>
      </c>
      <c r="S19437">
        <v>0</v>
      </c>
    </row>
    <row r="19438" spans="1:19" x14ac:dyDescent="0.2">
      <c r="A19438" t="s">
        <v>39869</v>
      </c>
      <c r="B19438" t="s">
        <v>40082</v>
      </c>
      <c r="C19438" t="s">
        <v>202</v>
      </c>
      <c r="D19438" t="s">
        <v>1000</v>
      </c>
      <c r="E19438" s="23">
        <v>45108</v>
      </c>
      <c r="F19438">
        <v>6</v>
      </c>
      <c r="G19438">
        <v>8</v>
      </c>
      <c r="I19438">
        <v>26</v>
      </c>
      <c r="J19438">
        <v>62</v>
      </c>
      <c r="L19438">
        <v>84</v>
      </c>
      <c r="N19438">
        <v>26</v>
      </c>
      <c r="P19438">
        <v>2</v>
      </c>
      <c r="Q19438">
        <v>6</v>
      </c>
      <c r="S19438">
        <v>0</v>
      </c>
    </row>
    <row r="19439" spans="1:19" x14ac:dyDescent="0.2">
      <c r="A19439" t="s">
        <v>39870</v>
      </c>
      <c r="B19439" t="s">
        <v>40083</v>
      </c>
      <c r="C19439" t="s">
        <v>347</v>
      </c>
      <c r="D19439" t="s">
        <v>1000</v>
      </c>
      <c r="E19439" s="23">
        <v>45108</v>
      </c>
      <c r="F19439">
        <v>0</v>
      </c>
      <c r="G19439">
        <v>0</v>
      </c>
      <c r="I19439">
        <v>0</v>
      </c>
      <c r="J19439">
        <v>0</v>
      </c>
      <c r="L19439">
        <v>0</v>
      </c>
      <c r="N19439">
        <v>0</v>
      </c>
      <c r="P19439">
        <v>0</v>
      </c>
      <c r="Q19439">
        <v>0</v>
      </c>
      <c r="S19439">
        <v>0</v>
      </c>
    </row>
    <row r="19440" spans="1:19" x14ac:dyDescent="0.2">
      <c r="A19440" t="s">
        <v>39871</v>
      </c>
      <c r="B19440" t="s">
        <v>40084</v>
      </c>
      <c r="C19440" t="s">
        <v>224</v>
      </c>
      <c r="D19440" t="s">
        <v>1000</v>
      </c>
      <c r="E19440" s="23">
        <v>45108</v>
      </c>
      <c r="F19440">
        <v>0</v>
      </c>
      <c r="G19440">
        <v>0</v>
      </c>
      <c r="I19440">
        <v>0</v>
      </c>
      <c r="J19440">
        <v>0</v>
      </c>
      <c r="L19440">
        <v>0</v>
      </c>
      <c r="N19440">
        <v>0</v>
      </c>
      <c r="P19440">
        <v>0</v>
      </c>
      <c r="Q19440">
        <v>0</v>
      </c>
      <c r="S19440">
        <v>0</v>
      </c>
    </row>
    <row r="19441" spans="1:19" x14ac:dyDescent="0.2">
      <c r="A19441" t="s">
        <v>39872</v>
      </c>
      <c r="B19441" t="s">
        <v>40085</v>
      </c>
      <c r="C19441" t="s">
        <v>345</v>
      </c>
      <c r="D19441" t="s">
        <v>1000</v>
      </c>
      <c r="E19441" s="23">
        <v>45108</v>
      </c>
      <c r="F19441">
        <v>0</v>
      </c>
      <c r="G19441">
        <v>0</v>
      </c>
      <c r="I19441">
        <v>0</v>
      </c>
      <c r="J19441">
        <v>0</v>
      </c>
      <c r="L19441">
        <v>0</v>
      </c>
      <c r="N19441">
        <v>0</v>
      </c>
      <c r="P19441">
        <v>0</v>
      </c>
      <c r="Q19441">
        <v>0</v>
      </c>
      <c r="S19441">
        <v>0</v>
      </c>
    </row>
    <row r="19442" spans="1:19" x14ac:dyDescent="0.2">
      <c r="A19442" t="s">
        <v>39873</v>
      </c>
      <c r="B19442" t="s">
        <v>40086</v>
      </c>
      <c r="C19442" t="s">
        <v>226</v>
      </c>
      <c r="D19442" t="s">
        <v>1000</v>
      </c>
      <c r="E19442" s="23">
        <v>45108</v>
      </c>
      <c r="F19442">
        <v>3.5</v>
      </c>
      <c r="G19442">
        <v>3.5</v>
      </c>
      <c r="I19442">
        <v>26</v>
      </c>
      <c r="J19442">
        <v>49</v>
      </c>
      <c r="L19442">
        <v>49</v>
      </c>
      <c r="N19442">
        <v>26</v>
      </c>
      <c r="P19442">
        <v>0</v>
      </c>
      <c r="Q19442">
        <v>0</v>
      </c>
      <c r="S19442">
        <v>0</v>
      </c>
    </row>
    <row r="19443" spans="1:19" x14ac:dyDescent="0.2">
      <c r="A19443" t="s">
        <v>39874</v>
      </c>
      <c r="B19443" t="s">
        <v>40087</v>
      </c>
      <c r="C19443" t="s">
        <v>231</v>
      </c>
      <c r="D19443" t="s">
        <v>1000</v>
      </c>
      <c r="E19443" s="23">
        <v>45108</v>
      </c>
      <c r="F19443">
        <v>10.5</v>
      </c>
      <c r="G19443">
        <v>10</v>
      </c>
      <c r="I19443">
        <v>52</v>
      </c>
      <c r="J19443">
        <v>120</v>
      </c>
      <c r="L19443">
        <v>113</v>
      </c>
      <c r="N19443">
        <v>52</v>
      </c>
      <c r="P19443">
        <v>2</v>
      </c>
      <c r="Q19443">
        <v>2</v>
      </c>
      <c r="S19443">
        <v>0</v>
      </c>
    </row>
    <row r="19444" spans="1:19" x14ac:dyDescent="0.2">
      <c r="A19444" t="s">
        <v>39875</v>
      </c>
      <c r="B19444" t="s">
        <v>40088</v>
      </c>
      <c r="C19444" t="s">
        <v>216</v>
      </c>
      <c r="D19444" t="s">
        <v>1000</v>
      </c>
      <c r="E19444" s="23">
        <v>45108</v>
      </c>
      <c r="F19444">
        <v>9</v>
      </c>
      <c r="G19444">
        <v>8</v>
      </c>
      <c r="I19444">
        <v>26</v>
      </c>
      <c r="J19444">
        <v>90</v>
      </c>
      <c r="L19444">
        <v>80</v>
      </c>
      <c r="N19444">
        <v>22</v>
      </c>
      <c r="P19444">
        <v>7</v>
      </c>
      <c r="Q19444">
        <v>9</v>
      </c>
      <c r="S19444">
        <v>4</v>
      </c>
    </row>
    <row r="19445" spans="1:19" x14ac:dyDescent="0.2">
      <c r="A19445" t="s">
        <v>39876</v>
      </c>
      <c r="B19445" t="s">
        <v>40089</v>
      </c>
      <c r="C19445" t="s">
        <v>233</v>
      </c>
      <c r="D19445" t="s">
        <v>1000</v>
      </c>
      <c r="E19445" s="23">
        <v>45108</v>
      </c>
      <c r="F19445">
        <v>0</v>
      </c>
      <c r="G19445">
        <v>0</v>
      </c>
      <c r="I19445">
        <v>0</v>
      </c>
      <c r="J19445">
        <v>0</v>
      </c>
      <c r="L19445">
        <v>0</v>
      </c>
      <c r="N19445">
        <v>0</v>
      </c>
      <c r="P19445">
        <v>0</v>
      </c>
      <c r="Q19445">
        <v>0</v>
      </c>
      <c r="S19445">
        <v>0</v>
      </c>
    </row>
    <row r="19446" spans="1:19" x14ac:dyDescent="0.2">
      <c r="A19446" t="s">
        <v>39877</v>
      </c>
      <c r="B19446" t="s">
        <v>40090</v>
      </c>
      <c r="C19446" t="s">
        <v>36084</v>
      </c>
      <c r="D19446" t="s">
        <v>1000</v>
      </c>
      <c r="E19446" s="23">
        <v>45108</v>
      </c>
      <c r="F19446">
        <v>2.5</v>
      </c>
      <c r="G19446">
        <v>4</v>
      </c>
      <c r="I19446">
        <v>18</v>
      </c>
      <c r="J19446">
        <v>29</v>
      </c>
      <c r="L19446">
        <v>44</v>
      </c>
      <c r="N19446">
        <v>18</v>
      </c>
      <c r="P19446">
        <v>0</v>
      </c>
      <c r="Q19446">
        <v>0</v>
      </c>
      <c r="S19446">
        <v>0</v>
      </c>
    </row>
    <row r="19447" spans="1:19" x14ac:dyDescent="0.2">
      <c r="A19447" t="s">
        <v>39878</v>
      </c>
      <c r="B19447" t="s">
        <v>40091</v>
      </c>
      <c r="C19447" t="s">
        <v>219</v>
      </c>
      <c r="D19447" t="s">
        <v>1000</v>
      </c>
      <c r="E19447" s="23">
        <v>45108</v>
      </c>
      <c r="F19447">
        <v>0</v>
      </c>
      <c r="G19447">
        <v>0</v>
      </c>
      <c r="I19447">
        <v>0</v>
      </c>
      <c r="J19447">
        <v>0</v>
      </c>
      <c r="L19447">
        <v>0</v>
      </c>
      <c r="N19447">
        <v>0</v>
      </c>
      <c r="P19447">
        <v>0</v>
      </c>
      <c r="Q19447">
        <v>0</v>
      </c>
      <c r="S19447">
        <v>0</v>
      </c>
    </row>
    <row r="19448" spans="1:19" x14ac:dyDescent="0.2">
      <c r="A19448" t="s">
        <v>39879</v>
      </c>
      <c r="B19448" t="s">
        <v>40092</v>
      </c>
      <c r="C19448" t="s">
        <v>340</v>
      </c>
      <c r="D19448" t="s">
        <v>1000</v>
      </c>
      <c r="E19448" s="23">
        <v>45108</v>
      </c>
      <c r="F19448">
        <v>0</v>
      </c>
      <c r="G19448">
        <v>1</v>
      </c>
      <c r="I19448">
        <v>13</v>
      </c>
      <c r="J19448">
        <v>0</v>
      </c>
      <c r="L19448">
        <v>11</v>
      </c>
      <c r="N19448">
        <v>13</v>
      </c>
      <c r="P19448">
        <v>0</v>
      </c>
      <c r="Q19448">
        <v>1</v>
      </c>
      <c r="S19448">
        <v>0</v>
      </c>
    </row>
    <row r="19449" spans="1:19" x14ac:dyDescent="0.2">
      <c r="A19449" t="s">
        <v>39880</v>
      </c>
      <c r="B19449" t="s">
        <v>40093</v>
      </c>
      <c r="C19449" t="s">
        <v>350</v>
      </c>
      <c r="D19449" t="s">
        <v>1000</v>
      </c>
      <c r="E19449" s="23">
        <v>45108</v>
      </c>
      <c r="F19449">
        <v>0</v>
      </c>
      <c r="G19449">
        <v>0</v>
      </c>
      <c r="I19449">
        <v>0</v>
      </c>
      <c r="J19449">
        <v>0</v>
      </c>
      <c r="L19449">
        <v>0</v>
      </c>
      <c r="N19449">
        <v>0</v>
      </c>
      <c r="P19449">
        <v>0</v>
      </c>
      <c r="Q19449">
        <v>0</v>
      </c>
      <c r="S19449">
        <v>0</v>
      </c>
    </row>
    <row r="19450" spans="1:19" x14ac:dyDescent="0.2">
      <c r="A19450" t="s">
        <v>39881</v>
      </c>
      <c r="B19450" t="s">
        <v>40094</v>
      </c>
      <c r="C19450" t="s">
        <v>351</v>
      </c>
      <c r="D19450" t="s">
        <v>1000</v>
      </c>
      <c r="E19450" s="23">
        <v>45108</v>
      </c>
      <c r="F19450">
        <v>0</v>
      </c>
      <c r="G19450">
        <v>0</v>
      </c>
      <c r="I19450">
        <v>0</v>
      </c>
      <c r="J19450">
        <v>0</v>
      </c>
      <c r="L19450">
        <v>0</v>
      </c>
      <c r="N19450">
        <v>0</v>
      </c>
      <c r="P19450">
        <v>0</v>
      </c>
      <c r="Q19450">
        <v>0</v>
      </c>
      <c r="S19450">
        <v>0</v>
      </c>
    </row>
    <row r="19451" spans="1:19" x14ac:dyDescent="0.2">
      <c r="A19451" t="s">
        <v>39882</v>
      </c>
      <c r="B19451" t="s">
        <v>40095</v>
      </c>
      <c r="C19451" t="s">
        <v>352</v>
      </c>
      <c r="D19451" t="s">
        <v>1000</v>
      </c>
      <c r="E19451" s="23">
        <v>45108</v>
      </c>
      <c r="F19451">
        <v>0</v>
      </c>
      <c r="G19451">
        <v>0</v>
      </c>
      <c r="I19451">
        <v>0</v>
      </c>
      <c r="J19451">
        <v>0</v>
      </c>
      <c r="L19451">
        <v>0</v>
      </c>
      <c r="N19451">
        <v>0</v>
      </c>
      <c r="P19451">
        <v>0</v>
      </c>
      <c r="Q19451">
        <v>0</v>
      </c>
      <c r="S19451">
        <v>0</v>
      </c>
    </row>
    <row r="19452" spans="1:19" x14ac:dyDescent="0.2">
      <c r="A19452" t="s">
        <v>39883</v>
      </c>
      <c r="B19452" t="s">
        <v>40096</v>
      </c>
      <c r="C19452" t="s">
        <v>353</v>
      </c>
      <c r="D19452" t="s">
        <v>1000</v>
      </c>
      <c r="E19452" s="23">
        <v>45108</v>
      </c>
      <c r="F19452">
        <v>0</v>
      </c>
      <c r="G19452">
        <v>0</v>
      </c>
      <c r="I19452">
        <v>0</v>
      </c>
      <c r="J19452">
        <v>0</v>
      </c>
      <c r="L19452">
        <v>0</v>
      </c>
      <c r="N19452">
        <v>0</v>
      </c>
      <c r="P19452">
        <v>0</v>
      </c>
      <c r="Q19452">
        <v>0</v>
      </c>
      <c r="S19452">
        <v>0</v>
      </c>
    </row>
    <row r="19453" spans="1:19" x14ac:dyDescent="0.2">
      <c r="A19453" t="s">
        <v>39884</v>
      </c>
      <c r="B19453" t="s">
        <v>40097</v>
      </c>
      <c r="C19453" t="s">
        <v>386</v>
      </c>
      <c r="D19453" t="s">
        <v>1000</v>
      </c>
      <c r="E19453" s="23">
        <v>45108</v>
      </c>
      <c r="F19453">
        <v>0</v>
      </c>
      <c r="G19453">
        <v>0</v>
      </c>
      <c r="I19453">
        <v>0</v>
      </c>
      <c r="J19453">
        <v>0</v>
      </c>
      <c r="L19453">
        <v>0</v>
      </c>
      <c r="N19453">
        <v>0</v>
      </c>
      <c r="P19453">
        <v>0</v>
      </c>
      <c r="Q19453">
        <v>0</v>
      </c>
      <c r="S19453">
        <v>0</v>
      </c>
    </row>
    <row r="19454" spans="1:19" x14ac:dyDescent="0.2">
      <c r="A19454" t="s">
        <v>39885</v>
      </c>
      <c r="B19454" t="s">
        <v>40098</v>
      </c>
      <c r="C19454" t="s">
        <v>354</v>
      </c>
      <c r="D19454" t="s">
        <v>1000</v>
      </c>
      <c r="E19454" s="23">
        <v>45108</v>
      </c>
      <c r="F19454">
        <v>2</v>
      </c>
      <c r="G19454">
        <v>2</v>
      </c>
      <c r="I19454">
        <v>4</v>
      </c>
      <c r="J19454">
        <v>11</v>
      </c>
      <c r="L19454">
        <v>11</v>
      </c>
      <c r="N19454">
        <v>4</v>
      </c>
      <c r="P19454">
        <v>0</v>
      </c>
      <c r="Q19454">
        <v>0</v>
      </c>
      <c r="S19454">
        <v>0</v>
      </c>
    </row>
    <row r="19455" spans="1:19" x14ac:dyDescent="0.2">
      <c r="A19455" t="s">
        <v>39886</v>
      </c>
      <c r="B19455" t="s">
        <v>40099</v>
      </c>
      <c r="C19455" t="s">
        <v>355</v>
      </c>
      <c r="D19455" t="s">
        <v>1000</v>
      </c>
      <c r="E19455" s="23">
        <v>45108</v>
      </c>
      <c r="F19455">
        <v>0</v>
      </c>
      <c r="G19455">
        <v>2</v>
      </c>
      <c r="I19455">
        <v>3</v>
      </c>
      <c r="J19455">
        <v>0</v>
      </c>
      <c r="L19455">
        <v>11</v>
      </c>
      <c r="N19455">
        <v>3</v>
      </c>
      <c r="P19455">
        <v>0</v>
      </c>
      <c r="Q19455">
        <v>1</v>
      </c>
      <c r="S19455">
        <v>0</v>
      </c>
    </row>
    <row r="19456" spans="1:19" x14ac:dyDescent="0.2">
      <c r="A19456" t="s">
        <v>39887</v>
      </c>
      <c r="B19456" t="s">
        <v>40100</v>
      </c>
      <c r="C19456" t="s">
        <v>35967</v>
      </c>
      <c r="D19456" t="s">
        <v>1002</v>
      </c>
      <c r="E19456" s="23">
        <v>45108</v>
      </c>
      <c r="F19456">
        <v>0.5</v>
      </c>
      <c r="G19456">
        <v>0.5</v>
      </c>
      <c r="I19456">
        <v>0</v>
      </c>
      <c r="J19456">
        <v>2</v>
      </c>
      <c r="L19456">
        <v>2</v>
      </c>
      <c r="N19456">
        <v>0</v>
      </c>
      <c r="P19456">
        <v>0</v>
      </c>
      <c r="Q19456">
        <v>0</v>
      </c>
      <c r="S19456">
        <v>0</v>
      </c>
    </row>
    <row r="19457" spans="1:19" x14ac:dyDescent="0.2">
      <c r="A19457" t="s">
        <v>39888</v>
      </c>
      <c r="B19457" t="s">
        <v>40101</v>
      </c>
      <c r="C19457" t="s">
        <v>35970</v>
      </c>
      <c r="D19457" t="s">
        <v>1002</v>
      </c>
      <c r="E19457" s="23">
        <v>45108</v>
      </c>
      <c r="F19457">
        <v>1.5</v>
      </c>
      <c r="G19457">
        <v>1.5</v>
      </c>
      <c r="I19457">
        <v>0</v>
      </c>
      <c r="J19457">
        <v>6</v>
      </c>
      <c r="L19457">
        <v>6</v>
      </c>
      <c r="N19457">
        <v>0</v>
      </c>
      <c r="P19457">
        <v>0</v>
      </c>
      <c r="Q19457">
        <v>0</v>
      </c>
      <c r="S19457">
        <v>0</v>
      </c>
    </row>
    <row r="19458" spans="1:19" x14ac:dyDescent="0.2">
      <c r="A19458" t="s">
        <v>39889</v>
      </c>
      <c r="B19458" t="s">
        <v>40102</v>
      </c>
      <c r="C19458" t="s">
        <v>35973</v>
      </c>
      <c r="D19458" t="s">
        <v>1002</v>
      </c>
      <c r="E19458" s="23">
        <v>45108</v>
      </c>
      <c r="F19458">
        <v>1</v>
      </c>
      <c r="G19458">
        <v>1</v>
      </c>
      <c r="I19458">
        <v>2</v>
      </c>
      <c r="J19458">
        <v>4</v>
      </c>
      <c r="L19458">
        <v>4</v>
      </c>
      <c r="N19458">
        <v>2</v>
      </c>
      <c r="P19458">
        <v>0</v>
      </c>
      <c r="Q19458">
        <v>0</v>
      </c>
      <c r="S19458">
        <v>0</v>
      </c>
    </row>
    <row r="19459" spans="1:19" x14ac:dyDescent="0.2">
      <c r="A19459" t="s">
        <v>39890</v>
      </c>
      <c r="B19459" t="s">
        <v>40103</v>
      </c>
      <c r="C19459" t="s">
        <v>35976</v>
      </c>
      <c r="D19459" t="s">
        <v>1002</v>
      </c>
      <c r="E19459" s="23">
        <v>45108</v>
      </c>
      <c r="F19459">
        <v>0.5</v>
      </c>
      <c r="G19459">
        <v>0.5</v>
      </c>
      <c r="I19459">
        <v>0</v>
      </c>
      <c r="J19459">
        <v>2</v>
      </c>
      <c r="L19459">
        <v>2</v>
      </c>
      <c r="N19459">
        <v>0</v>
      </c>
      <c r="P19459">
        <v>0</v>
      </c>
      <c r="Q19459">
        <v>0</v>
      </c>
      <c r="S19459">
        <v>0</v>
      </c>
    </row>
    <row r="19460" spans="1:19" x14ac:dyDescent="0.2">
      <c r="A19460" t="s">
        <v>39891</v>
      </c>
      <c r="B19460" t="s">
        <v>40104</v>
      </c>
      <c r="C19460" t="s">
        <v>35979</v>
      </c>
      <c r="D19460" t="s">
        <v>1002</v>
      </c>
      <c r="E19460" s="23">
        <v>45108</v>
      </c>
      <c r="F19460">
        <v>0.5</v>
      </c>
      <c r="G19460">
        <v>0.5</v>
      </c>
      <c r="I19460">
        <v>0</v>
      </c>
      <c r="J19460">
        <v>2</v>
      </c>
      <c r="L19460">
        <v>2</v>
      </c>
      <c r="N19460">
        <v>0</v>
      </c>
      <c r="P19460">
        <v>0</v>
      </c>
      <c r="Q19460">
        <v>0</v>
      </c>
      <c r="S19460">
        <v>0</v>
      </c>
    </row>
    <row r="19461" spans="1:19" x14ac:dyDescent="0.2">
      <c r="A19461" t="s">
        <v>39892</v>
      </c>
      <c r="B19461" t="s">
        <v>40105</v>
      </c>
      <c r="C19461" t="s">
        <v>228</v>
      </c>
      <c r="D19461" t="s">
        <v>1002</v>
      </c>
      <c r="E19461" s="23">
        <v>45108</v>
      </c>
      <c r="F19461">
        <v>0</v>
      </c>
      <c r="G19461">
        <v>0</v>
      </c>
      <c r="I19461">
        <v>0</v>
      </c>
      <c r="J19461">
        <v>0</v>
      </c>
      <c r="L19461">
        <v>0</v>
      </c>
      <c r="N19461">
        <v>0</v>
      </c>
      <c r="P19461">
        <v>0</v>
      </c>
      <c r="Q19461">
        <v>0</v>
      </c>
      <c r="S19461">
        <v>0</v>
      </c>
    </row>
    <row r="19462" spans="1:19" x14ac:dyDescent="0.2">
      <c r="A19462" t="s">
        <v>39893</v>
      </c>
      <c r="B19462" t="s">
        <v>40106</v>
      </c>
      <c r="C19462" t="s">
        <v>211</v>
      </c>
      <c r="D19462" t="s">
        <v>1002</v>
      </c>
      <c r="E19462" s="23">
        <v>45108</v>
      </c>
      <c r="F19462">
        <v>0</v>
      </c>
      <c r="G19462">
        <v>0</v>
      </c>
      <c r="I19462">
        <v>0</v>
      </c>
      <c r="J19462">
        <v>0</v>
      </c>
      <c r="L19462">
        <v>0</v>
      </c>
      <c r="N19462">
        <v>0</v>
      </c>
      <c r="P19462">
        <v>0</v>
      </c>
      <c r="Q19462">
        <v>0</v>
      </c>
      <c r="S19462">
        <v>0</v>
      </c>
    </row>
    <row r="19463" spans="1:19" x14ac:dyDescent="0.2">
      <c r="A19463" t="s">
        <v>39894</v>
      </c>
      <c r="B19463" t="s">
        <v>40107</v>
      </c>
      <c r="C19463" t="s">
        <v>213</v>
      </c>
      <c r="D19463" t="s">
        <v>1002</v>
      </c>
      <c r="E19463" s="23">
        <v>45108</v>
      </c>
      <c r="F19463">
        <v>0</v>
      </c>
      <c r="G19463">
        <v>0</v>
      </c>
      <c r="I19463">
        <v>0</v>
      </c>
      <c r="J19463">
        <v>0</v>
      </c>
      <c r="L19463">
        <v>0</v>
      </c>
      <c r="N19463">
        <v>0</v>
      </c>
      <c r="P19463">
        <v>0</v>
      </c>
      <c r="Q19463">
        <v>0</v>
      </c>
      <c r="S19463">
        <v>0</v>
      </c>
    </row>
    <row r="19464" spans="1:19" x14ac:dyDescent="0.2">
      <c r="A19464" t="s">
        <v>39895</v>
      </c>
      <c r="B19464" t="s">
        <v>40108</v>
      </c>
      <c r="C19464" t="s">
        <v>229</v>
      </c>
      <c r="D19464" t="s">
        <v>1002</v>
      </c>
      <c r="E19464" s="23">
        <v>45108</v>
      </c>
      <c r="F19464">
        <v>0</v>
      </c>
      <c r="G19464">
        <v>0</v>
      </c>
      <c r="I19464">
        <v>0</v>
      </c>
      <c r="J19464">
        <v>0</v>
      </c>
      <c r="L19464">
        <v>0</v>
      </c>
      <c r="N19464">
        <v>0</v>
      </c>
      <c r="P19464">
        <v>0</v>
      </c>
      <c r="Q19464">
        <v>0</v>
      </c>
      <c r="S19464">
        <v>0</v>
      </c>
    </row>
    <row r="19465" spans="1:19" x14ac:dyDescent="0.2">
      <c r="A19465" t="s">
        <v>39896</v>
      </c>
      <c r="B19465" t="s">
        <v>40109</v>
      </c>
      <c r="C19465" t="s">
        <v>1051</v>
      </c>
      <c r="D19465" t="s">
        <v>1002</v>
      </c>
      <c r="E19465" s="23">
        <v>45108</v>
      </c>
      <c r="F19465">
        <v>0</v>
      </c>
      <c r="G19465">
        <v>0</v>
      </c>
      <c r="I19465">
        <v>0</v>
      </c>
      <c r="J19465">
        <v>0</v>
      </c>
      <c r="L19465">
        <v>0</v>
      </c>
      <c r="N19465">
        <v>0</v>
      </c>
      <c r="P19465">
        <v>0</v>
      </c>
      <c r="Q19465">
        <v>0</v>
      </c>
      <c r="S19465">
        <v>0</v>
      </c>
    </row>
    <row r="19466" spans="1:19" x14ac:dyDescent="0.2">
      <c r="A19466" t="s">
        <v>39897</v>
      </c>
      <c r="B19466" t="s">
        <v>40110</v>
      </c>
      <c r="C19466" t="s">
        <v>1049</v>
      </c>
      <c r="D19466" t="s">
        <v>1002</v>
      </c>
      <c r="E19466" s="23">
        <v>45108</v>
      </c>
      <c r="F19466">
        <v>0</v>
      </c>
      <c r="G19466">
        <v>0</v>
      </c>
      <c r="I19466">
        <v>0</v>
      </c>
      <c r="J19466">
        <v>0</v>
      </c>
      <c r="L19466">
        <v>0</v>
      </c>
      <c r="N19466">
        <v>0</v>
      </c>
      <c r="P19466">
        <v>0</v>
      </c>
      <c r="Q19466">
        <v>0</v>
      </c>
      <c r="S19466">
        <v>0</v>
      </c>
    </row>
    <row r="19467" spans="1:19" x14ac:dyDescent="0.2">
      <c r="A19467" t="s">
        <v>39898</v>
      </c>
      <c r="B19467" t="s">
        <v>40111</v>
      </c>
      <c r="C19467" t="s">
        <v>25343</v>
      </c>
      <c r="D19467" t="s">
        <v>1002</v>
      </c>
      <c r="E19467" s="23">
        <v>45108</v>
      </c>
      <c r="F19467">
        <v>0</v>
      </c>
      <c r="G19467">
        <v>0</v>
      </c>
      <c r="I19467">
        <v>0</v>
      </c>
      <c r="J19467">
        <v>0</v>
      </c>
      <c r="L19467">
        <v>0</v>
      </c>
      <c r="N19467">
        <v>0</v>
      </c>
      <c r="P19467">
        <v>0</v>
      </c>
      <c r="Q19467">
        <v>0</v>
      </c>
      <c r="S19467">
        <v>0</v>
      </c>
    </row>
    <row r="19468" spans="1:19" x14ac:dyDescent="0.2">
      <c r="A19468" t="s">
        <v>39899</v>
      </c>
      <c r="B19468" t="s">
        <v>40112</v>
      </c>
      <c r="C19468" t="s">
        <v>25698</v>
      </c>
      <c r="D19468" t="s">
        <v>1002</v>
      </c>
      <c r="E19468" s="23">
        <v>45108</v>
      </c>
      <c r="F19468">
        <v>3</v>
      </c>
      <c r="G19468">
        <v>2</v>
      </c>
      <c r="I19468">
        <v>9</v>
      </c>
      <c r="J19468">
        <v>17</v>
      </c>
      <c r="L19468">
        <v>11</v>
      </c>
      <c r="N19468">
        <v>7</v>
      </c>
      <c r="P19468">
        <v>0</v>
      </c>
      <c r="Q19468">
        <v>0</v>
      </c>
      <c r="S19468">
        <v>2</v>
      </c>
    </row>
    <row r="19469" spans="1:19" x14ac:dyDescent="0.2">
      <c r="A19469" t="s">
        <v>39900</v>
      </c>
      <c r="B19469" t="s">
        <v>40113</v>
      </c>
      <c r="C19469" t="s">
        <v>959</v>
      </c>
      <c r="D19469" t="s">
        <v>1002</v>
      </c>
      <c r="E19469" s="23">
        <v>45108</v>
      </c>
      <c r="F19469">
        <v>0</v>
      </c>
      <c r="G19469">
        <v>0</v>
      </c>
      <c r="I19469">
        <v>0</v>
      </c>
      <c r="J19469">
        <v>0</v>
      </c>
      <c r="L19469">
        <v>0</v>
      </c>
      <c r="N19469">
        <v>0</v>
      </c>
      <c r="P19469">
        <v>0</v>
      </c>
      <c r="Q19469">
        <v>0</v>
      </c>
      <c r="S19469">
        <v>0</v>
      </c>
    </row>
    <row r="19470" spans="1:19" x14ac:dyDescent="0.2">
      <c r="A19470" t="s">
        <v>39901</v>
      </c>
      <c r="B19470" t="s">
        <v>40114</v>
      </c>
      <c r="C19470" t="s">
        <v>205</v>
      </c>
      <c r="D19470" t="s">
        <v>1002</v>
      </c>
      <c r="E19470" s="23">
        <v>45108</v>
      </c>
      <c r="F19470">
        <v>0</v>
      </c>
      <c r="G19470">
        <v>0</v>
      </c>
      <c r="I19470">
        <v>0</v>
      </c>
      <c r="J19470">
        <v>0</v>
      </c>
      <c r="L19470">
        <v>0</v>
      </c>
      <c r="N19470">
        <v>0</v>
      </c>
      <c r="P19470">
        <v>0</v>
      </c>
      <c r="Q19470">
        <v>0</v>
      </c>
      <c r="S19470">
        <v>0</v>
      </c>
    </row>
    <row r="19471" spans="1:19" x14ac:dyDescent="0.2">
      <c r="A19471" t="s">
        <v>39902</v>
      </c>
      <c r="B19471" t="s">
        <v>40115</v>
      </c>
      <c r="C19471" t="s">
        <v>384</v>
      </c>
      <c r="D19471" t="s">
        <v>1002</v>
      </c>
      <c r="E19471" s="23">
        <v>45108</v>
      </c>
      <c r="F19471">
        <v>0</v>
      </c>
      <c r="G19471">
        <v>0</v>
      </c>
      <c r="I19471">
        <v>0</v>
      </c>
      <c r="J19471">
        <v>0</v>
      </c>
      <c r="L19471">
        <v>0</v>
      </c>
      <c r="N19471">
        <v>0</v>
      </c>
      <c r="P19471">
        <v>0</v>
      </c>
      <c r="Q19471">
        <v>0</v>
      </c>
      <c r="S19471">
        <v>0</v>
      </c>
    </row>
    <row r="19472" spans="1:19" x14ac:dyDescent="0.2">
      <c r="A19472" t="s">
        <v>39903</v>
      </c>
      <c r="B19472" t="s">
        <v>40116</v>
      </c>
      <c r="C19472" t="s">
        <v>210</v>
      </c>
      <c r="D19472" t="s">
        <v>1002</v>
      </c>
      <c r="E19472" s="23">
        <v>45108</v>
      </c>
      <c r="F19472">
        <v>0</v>
      </c>
      <c r="G19472">
        <v>0</v>
      </c>
      <c r="I19472">
        <v>0</v>
      </c>
      <c r="J19472">
        <v>0</v>
      </c>
      <c r="L19472">
        <v>0</v>
      </c>
      <c r="N19472">
        <v>0</v>
      </c>
      <c r="P19472">
        <v>0</v>
      </c>
      <c r="Q19472">
        <v>0</v>
      </c>
      <c r="S19472">
        <v>0</v>
      </c>
    </row>
    <row r="19473" spans="1:19" x14ac:dyDescent="0.2">
      <c r="A19473" t="s">
        <v>39904</v>
      </c>
      <c r="B19473" t="s">
        <v>40117</v>
      </c>
      <c r="C19473" t="s">
        <v>215</v>
      </c>
      <c r="D19473" t="s">
        <v>1002</v>
      </c>
      <c r="E19473" s="23">
        <v>45108</v>
      </c>
      <c r="F19473">
        <v>5</v>
      </c>
      <c r="G19473">
        <v>5</v>
      </c>
      <c r="I19473">
        <v>14</v>
      </c>
      <c r="J19473">
        <v>27</v>
      </c>
      <c r="L19473">
        <v>27</v>
      </c>
      <c r="N19473">
        <v>10</v>
      </c>
      <c r="P19473">
        <v>0</v>
      </c>
      <c r="Q19473">
        <v>2</v>
      </c>
      <c r="S19473">
        <v>4</v>
      </c>
    </row>
    <row r="19474" spans="1:19" x14ac:dyDescent="0.2">
      <c r="A19474" t="s">
        <v>39905</v>
      </c>
      <c r="B19474" t="s">
        <v>40118</v>
      </c>
      <c r="C19474" t="s">
        <v>960</v>
      </c>
      <c r="D19474" t="s">
        <v>1002</v>
      </c>
      <c r="E19474" s="23">
        <v>45108</v>
      </c>
      <c r="F19474">
        <v>0</v>
      </c>
      <c r="G19474">
        <v>0</v>
      </c>
      <c r="I19474">
        <v>0</v>
      </c>
      <c r="J19474">
        <v>0</v>
      </c>
      <c r="L19474">
        <v>0</v>
      </c>
      <c r="N19474">
        <v>0</v>
      </c>
      <c r="P19474">
        <v>0</v>
      </c>
      <c r="Q19474">
        <v>0</v>
      </c>
      <c r="S19474">
        <v>0</v>
      </c>
    </row>
    <row r="19475" spans="1:19" x14ac:dyDescent="0.2">
      <c r="A19475" t="s">
        <v>39906</v>
      </c>
      <c r="B19475" t="s">
        <v>40119</v>
      </c>
      <c r="C19475" t="s">
        <v>961</v>
      </c>
      <c r="D19475" t="s">
        <v>1002</v>
      </c>
      <c r="E19475" s="23">
        <v>45108</v>
      </c>
      <c r="F19475">
        <v>3</v>
      </c>
      <c r="G19475">
        <v>4</v>
      </c>
      <c r="I19475">
        <v>8</v>
      </c>
      <c r="J19475">
        <v>15</v>
      </c>
      <c r="L19475">
        <v>20</v>
      </c>
      <c r="N19475">
        <v>6</v>
      </c>
      <c r="P19475">
        <v>3</v>
      </c>
      <c r="Q19475">
        <v>3</v>
      </c>
      <c r="S19475">
        <v>2</v>
      </c>
    </row>
    <row r="19476" spans="1:19" x14ac:dyDescent="0.2">
      <c r="A19476" t="s">
        <v>39907</v>
      </c>
      <c r="B19476" t="s">
        <v>40120</v>
      </c>
      <c r="C19476" t="s">
        <v>221</v>
      </c>
      <c r="D19476" t="s">
        <v>1002</v>
      </c>
      <c r="E19476" s="23">
        <v>45108</v>
      </c>
      <c r="F19476">
        <v>0</v>
      </c>
      <c r="G19476">
        <v>0</v>
      </c>
      <c r="I19476">
        <v>0</v>
      </c>
      <c r="J19476">
        <v>0</v>
      </c>
      <c r="L19476">
        <v>0</v>
      </c>
      <c r="N19476">
        <v>0</v>
      </c>
      <c r="P19476">
        <v>0</v>
      </c>
      <c r="Q19476">
        <v>0</v>
      </c>
      <c r="S19476">
        <v>0</v>
      </c>
    </row>
    <row r="19477" spans="1:19" x14ac:dyDescent="0.2">
      <c r="A19477" t="s">
        <v>39908</v>
      </c>
      <c r="B19477" t="s">
        <v>40121</v>
      </c>
      <c r="C19477" t="s">
        <v>222</v>
      </c>
      <c r="D19477" t="s">
        <v>1002</v>
      </c>
      <c r="E19477" s="23">
        <v>45108</v>
      </c>
      <c r="F19477">
        <v>0</v>
      </c>
      <c r="G19477">
        <v>0</v>
      </c>
      <c r="I19477">
        <v>0</v>
      </c>
      <c r="J19477">
        <v>0</v>
      </c>
      <c r="L19477">
        <v>0</v>
      </c>
      <c r="N19477">
        <v>0</v>
      </c>
      <c r="P19477">
        <v>0</v>
      </c>
      <c r="Q19477">
        <v>0</v>
      </c>
      <c r="S19477">
        <v>0</v>
      </c>
    </row>
    <row r="19478" spans="1:19" x14ac:dyDescent="0.2">
      <c r="A19478" t="s">
        <v>39909</v>
      </c>
      <c r="B19478" t="s">
        <v>40122</v>
      </c>
      <c r="C19478" t="s">
        <v>25359</v>
      </c>
      <c r="D19478" t="s">
        <v>1002</v>
      </c>
      <c r="E19478" s="23">
        <v>45108</v>
      </c>
      <c r="F19478">
        <v>0</v>
      </c>
      <c r="G19478">
        <v>0</v>
      </c>
      <c r="I19478">
        <v>0</v>
      </c>
      <c r="J19478">
        <v>0</v>
      </c>
      <c r="L19478">
        <v>0</v>
      </c>
      <c r="N19478">
        <v>0</v>
      </c>
      <c r="P19478">
        <v>0</v>
      </c>
      <c r="Q19478">
        <v>0</v>
      </c>
      <c r="S19478">
        <v>0</v>
      </c>
    </row>
    <row r="19479" spans="1:19" x14ac:dyDescent="0.2">
      <c r="A19479" t="s">
        <v>39910</v>
      </c>
      <c r="B19479" t="s">
        <v>40123</v>
      </c>
      <c r="C19479" t="s">
        <v>36046</v>
      </c>
      <c r="D19479" t="s">
        <v>1002</v>
      </c>
      <c r="E19479" s="23">
        <v>45108</v>
      </c>
      <c r="F19479">
        <v>1.5</v>
      </c>
      <c r="G19479">
        <v>2</v>
      </c>
      <c r="I19479">
        <v>3</v>
      </c>
      <c r="J19479">
        <v>9</v>
      </c>
      <c r="L19479">
        <v>11</v>
      </c>
      <c r="N19479">
        <v>3</v>
      </c>
      <c r="P19479">
        <v>0</v>
      </c>
      <c r="Q19479">
        <v>0</v>
      </c>
      <c r="S19479">
        <v>0</v>
      </c>
    </row>
    <row r="19480" spans="1:19" x14ac:dyDescent="0.2">
      <c r="A19480" t="s">
        <v>39911</v>
      </c>
      <c r="B19480" t="s">
        <v>40124</v>
      </c>
      <c r="C19480" t="s">
        <v>36049</v>
      </c>
      <c r="D19480" t="s">
        <v>1002</v>
      </c>
      <c r="E19480" s="23">
        <v>45108</v>
      </c>
      <c r="F19480">
        <v>1.5</v>
      </c>
      <c r="G19480">
        <v>1.5</v>
      </c>
      <c r="I19480">
        <v>3</v>
      </c>
      <c r="J19480">
        <v>7</v>
      </c>
      <c r="L19480">
        <v>7</v>
      </c>
      <c r="N19480">
        <v>3</v>
      </c>
      <c r="P19480">
        <v>0</v>
      </c>
      <c r="Q19480">
        <v>0</v>
      </c>
      <c r="S19480">
        <v>0</v>
      </c>
    </row>
    <row r="19481" spans="1:19" x14ac:dyDescent="0.2">
      <c r="A19481" t="s">
        <v>39912</v>
      </c>
      <c r="B19481" t="s">
        <v>40125</v>
      </c>
      <c r="C19481" t="s">
        <v>200</v>
      </c>
      <c r="D19481" t="s">
        <v>1002</v>
      </c>
      <c r="E19481" s="23">
        <v>45108</v>
      </c>
      <c r="F19481">
        <v>0</v>
      </c>
      <c r="G19481">
        <v>0</v>
      </c>
      <c r="I19481">
        <v>0</v>
      </c>
      <c r="J19481">
        <v>0</v>
      </c>
      <c r="L19481">
        <v>0</v>
      </c>
      <c r="N19481">
        <v>0</v>
      </c>
      <c r="P19481">
        <v>0</v>
      </c>
      <c r="Q19481">
        <v>0</v>
      </c>
      <c r="S19481">
        <v>0</v>
      </c>
    </row>
    <row r="19482" spans="1:19" x14ac:dyDescent="0.2">
      <c r="A19482" t="s">
        <v>39913</v>
      </c>
      <c r="B19482" t="s">
        <v>40126</v>
      </c>
      <c r="C19482" t="s">
        <v>204</v>
      </c>
      <c r="D19482" t="s">
        <v>1002</v>
      </c>
      <c r="E19482" s="23">
        <v>45108</v>
      </c>
      <c r="F19482">
        <v>0</v>
      </c>
      <c r="G19482">
        <v>0</v>
      </c>
      <c r="I19482">
        <v>0</v>
      </c>
      <c r="J19482">
        <v>0</v>
      </c>
      <c r="L19482">
        <v>0</v>
      </c>
      <c r="N19482">
        <v>0</v>
      </c>
      <c r="P19482">
        <v>0</v>
      </c>
      <c r="Q19482">
        <v>0</v>
      </c>
      <c r="S19482">
        <v>0</v>
      </c>
    </row>
    <row r="19483" spans="1:19" x14ac:dyDescent="0.2">
      <c r="A19483" t="s">
        <v>39914</v>
      </c>
      <c r="B19483" t="s">
        <v>40127</v>
      </c>
      <c r="C19483" t="s">
        <v>385</v>
      </c>
      <c r="D19483" t="s">
        <v>1002</v>
      </c>
      <c r="E19483" s="23">
        <v>45108</v>
      </c>
      <c r="F19483">
        <v>0</v>
      </c>
      <c r="G19483">
        <v>0</v>
      </c>
      <c r="I19483">
        <v>0</v>
      </c>
      <c r="J19483">
        <v>0</v>
      </c>
      <c r="L19483">
        <v>0</v>
      </c>
      <c r="N19483">
        <v>0</v>
      </c>
      <c r="P19483">
        <v>0</v>
      </c>
      <c r="Q19483">
        <v>0</v>
      </c>
      <c r="S19483">
        <v>0</v>
      </c>
    </row>
    <row r="19484" spans="1:19" x14ac:dyDescent="0.2">
      <c r="A19484" t="s">
        <v>39915</v>
      </c>
      <c r="B19484" t="s">
        <v>40128</v>
      </c>
      <c r="C19484" t="s">
        <v>208</v>
      </c>
      <c r="D19484" t="s">
        <v>1002</v>
      </c>
      <c r="E19484" s="23">
        <v>45108</v>
      </c>
      <c r="F19484">
        <v>5</v>
      </c>
      <c r="G19484">
        <v>6</v>
      </c>
      <c r="I19484">
        <v>12</v>
      </c>
      <c r="J19484">
        <v>27</v>
      </c>
      <c r="L19484">
        <v>32</v>
      </c>
      <c r="N19484">
        <v>11</v>
      </c>
      <c r="P19484">
        <v>0</v>
      </c>
      <c r="Q19484">
        <v>3</v>
      </c>
      <c r="S19484">
        <v>1</v>
      </c>
    </row>
    <row r="19485" spans="1:19" x14ac:dyDescent="0.2">
      <c r="A19485" t="s">
        <v>39916</v>
      </c>
      <c r="B19485" t="s">
        <v>40129</v>
      </c>
      <c r="C19485" t="s">
        <v>900</v>
      </c>
      <c r="D19485" t="s">
        <v>1002</v>
      </c>
      <c r="E19485" s="23">
        <v>45108</v>
      </c>
      <c r="F19485">
        <v>1.5</v>
      </c>
      <c r="G19485">
        <v>2</v>
      </c>
      <c r="I19485">
        <v>3</v>
      </c>
      <c r="J19485">
        <v>9</v>
      </c>
      <c r="L19485">
        <v>12</v>
      </c>
      <c r="N19485">
        <v>3</v>
      </c>
      <c r="P19485">
        <v>0</v>
      </c>
      <c r="Q19485">
        <v>0</v>
      </c>
      <c r="S19485">
        <v>0</v>
      </c>
    </row>
    <row r="19486" spans="1:19" x14ac:dyDescent="0.2">
      <c r="A19486" t="s">
        <v>39917</v>
      </c>
      <c r="B19486" t="s">
        <v>40130</v>
      </c>
      <c r="C19486" t="s">
        <v>905</v>
      </c>
      <c r="D19486" t="s">
        <v>1002</v>
      </c>
      <c r="E19486" s="23">
        <v>45108</v>
      </c>
      <c r="F19486">
        <v>0</v>
      </c>
      <c r="G19486">
        <v>0</v>
      </c>
      <c r="I19486">
        <v>0</v>
      </c>
      <c r="J19486">
        <v>0</v>
      </c>
      <c r="L19486">
        <v>0</v>
      </c>
      <c r="N19486">
        <v>0</v>
      </c>
      <c r="P19486">
        <v>0</v>
      </c>
      <c r="Q19486">
        <v>0</v>
      </c>
      <c r="S19486">
        <v>0</v>
      </c>
    </row>
    <row r="19487" spans="1:19" x14ac:dyDescent="0.2">
      <c r="A19487" t="s">
        <v>39918</v>
      </c>
      <c r="B19487" t="s">
        <v>40131</v>
      </c>
      <c r="C19487" t="s">
        <v>316</v>
      </c>
      <c r="D19487" t="s">
        <v>1002</v>
      </c>
      <c r="E19487" s="23">
        <v>45108</v>
      </c>
      <c r="F19487">
        <v>2</v>
      </c>
      <c r="G19487">
        <v>5</v>
      </c>
      <c r="I19487">
        <v>1</v>
      </c>
      <c r="J19487">
        <v>11</v>
      </c>
      <c r="L19487">
        <v>29</v>
      </c>
      <c r="N19487">
        <v>1</v>
      </c>
      <c r="P19487">
        <v>0</v>
      </c>
      <c r="Q19487">
        <v>0</v>
      </c>
      <c r="S19487">
        <v>0</v>
      </c>
    </row>
    <row r="19488" spans="1:19" x14ac:dyDescent="0.2">
      <c r="A19488" t="s">
        <v>39919</v>
      </c>
      <c r="B19488" t="s">
        <v>40132</v>
      </c>
      <c r="C19488" t="s">
        <v>218</v>
      </c>
      <c r="D19488" t="s">
        <v>1002</v>
      </c>
      <c r="E19488" s="23">
        <v>45108</v>
      </c>
      <c r="F19488">
        <v>0</v>
      </c>
      <c r="G19488">
        <v>0</v>
      </c>
      <c r="I19488">
        <v>0</v>
      </c>
      <c r="J19488">
        <v>0</v>
      </c>
      <c r="L19488">
        <v>0</v>
      </c>
      <c r="N19488">
        <v>0</v>
      </c>
      <c r="P19488">
        <v>0</v>
      </c>
      <c r="Q19488">
        <v>0</v>
      </c>
      <c r="S19488">
        <v>0</v>
      </c>
    </row>
    <row r="19489" spans="1:19" x14ac:dyDescent="0.2">
      <c r="A19489" t="s">
        <v>39920</v>
      </c>
      <c r="B19489" t="s">
        <v>40133</v>
      </c>
      <c r="C19489" t="s">
        <v>202</v>
      </c>
      <c r="D19489" t="s">
        <v>1002</v>
      </c>
      <c r="E19489" s="23">
        <v>45108</v>
      </c>
      <c r="F19489">
        <v>6</v>
      </c>
      <c r="G19489">
        <v>8</v>
      </c>
      <c r="I19489">
        <v>26</v>
      </c>
      <c r="J19489">
        <v>62</v>
      </c>
      <c r="L19489">
        <v>84</v>
      </c>
      <c r="N19489">
        <v>26</v>
      </c>
      <c r="P19489">
        <v>2</v>
      </c>
      <c r="Q19489">
        <v>6</v>
      </c>
      <c r="S19489">
        <v>0</v>
      </c>
    </row>
    <row r="19490" spans="1:19" x14ac:dyDescent="0.2">
      <c r="A19490" t="s">
        <v>39921</v>
      </c>
      <c r="B19490" t="s">
        <v>40134</v>
      </c>
      <c r="C19490" t="s">
        <v>347</v>
      </c>
      <c r="D19490" t="s">
        <v>1002</v>
      </c>
      <c r="E19490" s="23">
        <v>45108</v>
      </c>
      <c r="F19490">
        <v>0</v>
      </c>
      <c r="G19490">
        <v>0</v>
      </c>
      <c r="I19490">
        <v>0</v>
      </c>
      <c r="J19490">
        <v>0</v>
      </c>
      <c r="L19490">
        <v>0</v>
      </c>
      <c r="N19490">
        <v>0</v>
      </c>
      <c r="P19490">
        <v>0</v>
      </c>
      <c r="Q19490">
        <v>0</v>
      </c>
      <c r="S19490">
        <v>0</v>
      </c>
    </row>
    <row r="19491" spans="1:19" x14ac:dyDescent="0.2">
      <c r="A19491" t="s">
        <v>39922</v>
      </c>
      <c r="B19491" t="s">
        <v>40135</v>
      </c>
      <c r="C19491" t="s">
        <v>224</v>
      </c>
      <c r="D19491" t="s">
        <v>1002</v>
      </c>
      <c r="E19491" s="23">
        <v>45108</v>
      </c>
      <c r="F19491">
        <v>0</v>
      </c>
      <c r="G19491">
        <v>0</v>
      </c>
      <c r="I19491">
        <v>0</v>
      </c>
      <c r="J19491">
        <v>0</v>
      </c>
      <c r="L19491">
        <v>0</v>
      </c>
      <c r="N19491">
        <v>0</v>
      </c>
      <c r="P19491">
        <v>0</v>
      </c>
      <c r="Q19491">
        <v>0</v>
      </c>
      <c r="S19491">
        <v>0</v>
      </c>
    </row>
    <row r="19492" spans="1:19" x14ac:dyDescent="0.2">
      <c r="A19492" t="s">
        <v>39923</v>
      </c>
      <c r="B19492" t="s">
        <v>40136</v>
      </c>
      <c r="C19492" t="s">
        <v>345</v>
      </c>
      <c r="D19492" t="s">
        <v>1002</v>
      </c>
      <c r="E19492" s="23">
        <v>45108</v>
      </c>
      <c r="F19492">
        <v>0</v>
      </c>
      <c r="G19492">
        <v>0</v>
      </c>
      <c r="I19492">
        <v>0</v>
      </c>
      <c r="J19492">
        <v>0</v>
      </c>
      <c r="L19492">
        <v>0</v>
      </c>
      <c r="N19492">
        <v>0</v>
      </c>
      <c r="P19492">
        <v>0</v>
      </c>
      <c r="Q19492">
        <v>0</v>
      </c>
      <c r="S19492">
        <v>0</v>
      </c>
    </row>
    <row r="19493" spans="1:19" x14ac:dyDescent="0.2">
      <c r="A19493" t="s">
        <v>39924</v>
      </c>
      <c r="B19493" t="s">
        <v>40137</v>
      </c>
      <c r="C19493" t="s">
        <v>226</v>
      </c>
      <c r="D19493" t="s">
        <v>1002</v>
      </c>
      <c r="E19493" s="23">
        <v>45108</v>
      </c>
      <c r="F19493">
        <v>3.5</v>
      </c>
      <c r="G19493">
        <v>3.5</v>
      </c>
      <c r="I19493">
        <v>26</v>
      </c>
      <c r="J19493">
        <v>49</v>
      </c>
      <c r="L19493">
        <v>49</v>
      </c>
      <c r="N19493">
        <v>26</v>
      </c>
      <c r="P19493">
        <v>0</v>
      </c>
      <c r="Q19493">
        <v>0</v>
      </c>
      <c r="S19493">
        <v>0</v>
      </c>
    </row>
    <row r="19494" spans="1:19" x14ac:dyDescent="0.2">
      <c r="A19494" t="s">
        <v>39925</v>
      </c>
      <c r="B19494" t="s">
        <v>40138</v>
      </c>
      <c r="C19494" t="s">
        <v>231</v>
      </c>
      <c r="D19494" t="s">
        <v>1002</v>
      </c>
      <c r="E19494" s="23">
        <v>45108</v>
      </c>
      <c r="F19494">
        <v>10.5</v>
      </c>
      <c r="G19494">
        <v>10</v>
      </c>
      <c r="I19494">
        <v>52</v>
      </c>
      <c r="J19494">
        <v>120</v>
      </c>
      <c r="L19494">
        <v>113</v>
      </c>
      <c r="N19494">
        <v>52</v>
      </c>
      <c r="P19494">
        <v>2</v>
      </c>
      <c r="Q19494">
        <v>2</v>
      </c>
      <c r="S19494">
        <v>0</v>
      </c>
    </row>
    <row r="19495" spans="1:19" x14ac:dyDescent="0.2">
      <c r="A19495" t="s">
        <v>39926</v>
      </c>
      <c r="B19495" t="s">
        <v>40139</v>
      </c>
      <c r="C19495" t="s">
        <v>216</v>
      </c>
      <c r="D19495" t="s">
        <v>1002</v>
      </c>
      <c r="E19495" s="23">
        <v>45108</v>
      </c>
      <c r="F19495">
        <v>9</v>
      </c>
      <c r="G19495">
        <v>8</v>
      </c>
      <c r="I19495">
        <v>26</v>
      </c>
      <c r="J19495">
        <v>90</v>
      </c>
      <c r="L19495">
        <v>80</v>
      </c>
      <c r="N19495">
        <v>22</v>
      </c>
      <c r="P19495">
        <v>7</v>
      </c>
      <c r="Q19495">
        <v>9</v>
      </c>
      <c r="S19495">
        <v>4</v>
      </c>
    </row>
    <row r="19496" spans="1:19" x14ac:dyDescent="0.2">
      <c r="A19496" t="s">
        <v>39927</v>
      </c>
      <c r="B19496" t="s">
        <v>40140</v>
      </c>
      <c r="C19496" t="s">
        <v>233</v>
      </c>
      <c r="D19496" t="s">
        <v>1002</v>
      </c>
      <c r="E19496" s="23">
        <v>45108</v>
      </c>
      <c r="F19496">
        <v>0</v>
      </c>
      <c r="G19496">
        <v>0</v>
      </c>
      <c r="I19496">
        <v>0</v>
      </c>
      <c r="J19496">
        <v>0</v>
      </c>
      <c r="L19496">
        <v>0</v>
      </c>
      <c r="N19496">
        <v>0</v>
      </c>
      <c r="P19496">
        <v>0</v>
      </c>
      <c r="Q19496">
        <v>0</v>
      </c>
      <c r="S19496">
        <v>0</v>
      </c>
    </row>
    <row r="19497" spans="1:19" x14ac:dyDescent="0.2">
      <c r="A19497" t="s">
        <v>39928</v>
      </c>
      <c r="B19497" t="s">
        <v>40141</v>
      </c>
      <c r="C19497" t="s">
        <v>36084</v>
      </c>
      <c r="D19497" t="s">
        <v>1002</v>
      </c>
      <c r="E19497" s="23">
        <v>45108</v>
      </c>
      <c r="F19497">
        <v>2.5</v>
      </c>
      <c r="G19497">
        <v>4</v>
      </c>
      <c r="I19497">
        <v>18</v>
      </c>
      <c r="J19497">
        <v>29</v>
      </c>
      <c r="L19497">
        <v>44</v>
      </c>
      <c r="N19497">
        <v>18</v>
      </c>
      <c r="P19497">
        <v>0</v>
      </c>
      <c r="Q19497">
        <v>0</v>
      </c>
      <c r="S19497">
        <v>0</v>
      </c>
    </row>
    <row r="19498" spans="1:19" x14ac:dyDescent="0.2">
      <c r="A19498" t="s">
        <v>39929</v>
      </c>
      <c r="B19498" t="s">
        <v>40142</v>
      </c>
      <c r="C19498" t="s">
        <v>219</v>
      </c>
      <c r="D19498" t="s">
        <v>1002</v>
      </c>
      <c r="E19498" s="23">
        <v>45108</v>
      </c>
      <c r="F19498">
        <v>0</v>
      </c>
      <c r="G19498">
        <v>0</v>
      </c>
      <c r="I19498">
        <v>0</v>
      </c>
      <c r="J19498">
        <v>0</v>
      </c>
      <c r="L19498">
        <v>0</v>
      </c>
      <c r="N19498">
        <v>0</v>
      </c>
      <c r="P19498">
        <v>0</v>
      </c>
      <c r="Q19498">
        <v>0</v>
      </c>
      <c r="S19498">
        <v>0</v>
      </c>
    </row>
    <row r="19499" spans="1:19" x14ac:dyDescent="0.2">
      <c r="A19499" t="s">
        <v>39930</v>
      </c>
      <c r="B19499" t="s">
        <v>40143</v>
      </c>
      <c r="C19499" t="s">
        <v>340</v>
      </c>
      <c r="D19499" t="s">
        <v>1002</v>
      </c>
      <c r="E19499" s="23">
        <v>45108</v>
      </c>
      <c r="F19499">
        <v>0</v>
      </c>
      <c r="G19499">
        <v>1</v>
      </c>
      <c r="I19499">
        <v>13</v>
      </c>
      <c r="J19499">
        <v>0</v>
      </c>
      <c r="L19499">
        <v>11</v>
      </c>
      <c r="N19499">
        <v>13</v>
      </c>
      <c r="P19499">
        <v>0</v>
      </c>
      <c r="Q19499">
        <v>1</v>
      </c>
      <c r="S19499">
        <v>0</v>
      </c>
    </row>
    <row r="19500" spans="1:19" x14ac:dyDescent="0.2">
      <c r="A19500" t="s">
        <v>39931</v>
      </c>
      <c r="B19500" t="s">
        <v>40144</v>
      </c>
      <c r="C19500" t="s">
        <v>350</v>
      </c>
      <c r="D19500" t="s">
        <v>1002</v>
      </c>
      <c r="E19500" s="23">
        <v>45108</v>
      </c>
      <c r="F19500">
        <v>0</v>
      </c>
      <c r="G19500">
        <v>0</v>
      </c>
      <c r="I19500">
        <v>0</v>
      </c>
      <c r="J19500">
        <v>0</v>
      </c>
      <c r="L19500">
        <v>0</v>
      </c>
      <c r="N19500">
        <v>0</v>
      </c>
      <c r="P19500">
        <v>0</v>
      </c>
      <c r="Q19500">
        <v>0</v>
      </c>
      <c r="S19500">
        <v>0</v>
      </c>
    </row>
    <row r="19501" spans="1:19" x14ac:dyDescent="0.2">
      <c r="A19501" t="s">
        <v>39932</v>
      </c>
      <c r="B19501" t="s">
        <v>40145</v>
      </c>
      <c r="C19501" t="s">
        <v>351</v>
      </c>
      <c r="D19501" t="s">
        <v>1002</v>
      </c>
      <c r="E19501" s="23">
        <v>45108</v>
      </c>
      <c r="F19501">
        <v>0</v>
      </c>
      <c r="G19501">
        <v>0</v>
      </c>
      <c r="I19501">
        <v>0</v>
      </c>
      <c r="J19501">
        <v>0</v>
      </c>
      <c r="L19501">
        <v>0</v>
      </c>
      <c r="N19501">
        <v>0</v>
      </c>
      <c r="P19501">
        <v>0</v>
      </c>
      <c r="Q19501">
        <v>0</v>
      </c>
      <c r="S19501">
        <v>0</v>
      </c>
    </row>
    <row r="19502" spans="1:19" x14ac:dyDescent="0.2">
      <c r="A19502" t="s">
        <v>39933</v>
      </c>
      <c r="B19502" t="s">
        <v>40146</v>
      </c>
      <c r="C19502" t="s">
        <v>352</v>
      </c>
      <c r="D19502" t="s">
        <v>1002</v>
      </c>
      <c r="E19502" s="23">
        <v>45108</v>
      </c>
      <c r="F19502">
        <v>0</v>
      </c>
      <c r="G19502">
        <v>0</v>
      </c>
      <c r="I19502">
        <v>0</v>
      </c>
      <c r="J19502">
        <v>0</v>
      </c>
      <c r="L19502">
        <v>0</v>
      </c>
      <c r="N19502">
        <v>0</v>
      </c>
      <c r="P19502">
        <v>0</v>
      </c>
      <c r="Q19502">
        <v>0</v>
      </c>
      <c r="S19502">
        <v>0</v>
      </c>
    </row>
    <row r="19503" spans="1:19" x14ac:dyDescent="0.2">
      <c r="A19503" t="s">
        <v>39934</v>
      </c>
      <c r="B19503" t="s">
        <v>40147</v>
      </c>
      <c r="C19503" t="s">
        <v>353</v>
      </c>
      <c r="D19503" t="s">
        <v>1002</v>
      </c>
      <c r="E19503" s="23">
        <v>45108</v>
      </c>
      <c r="F19503">
        <v>0</v>
      </c>
      <c r="G19503">
        <v>0</v>
      </c>
      <c r="I19503">
        <v>0</v>
      </c>
      <c r="J19503">
        <v>0</v>
      </c>
      <c r="L19503">
        <v>0</v>
      </c>
      <c r="N19503">
        <v>0</v>
      </c>
      <c r="P19503">
        <v>0</v>
      </c>
      <c r="Q19503">
        <v>0</v>
      </c>
      <c r="S19503">
        <v>0</v>
      </c>
    </row>
    <row r="19504" spans="1:19" x14ac:dyDescent="0.2">
      <c r="A19504" t="s">
        <v>39935</v>
      </c>
      <c r="B19504" t="s">
        <v>40148</v>
      </c>
      <c r="C19504" t="s">
        <v>386</v>
      </c>
      <c r="D19504" t="s">
        <v>1002</v>
      </c>
      <c r="E19504" s="23">
        <v>45108</v>
      </c>
      <c r="F19504">
        <v>0</v>
      </c>
      <c r="G19504">
        <v>0</v>
      </c>
      <c r="I19504">
        <v>0</v>
      </c>
      <c r="J19504">
        <v>0</v>
      </c>
      <c r="L19504">
        <v>0</v>
      </c>
      <c r="N19504">
        <v>0</v>
      </c>
      <c r="P19504">
        <v>0</v>
      </c>
      <c r="Q19504">
        <v>0</v>
      </c>
      <c r="S19504">
        <v>0</v>
      </c>
    </row>
    <row r="19505" spans="1:19" x14ac:dyDescent="0.2">
      <c r="A19505" t="s">
        <v>39936</v>
      </c>
      <c r="B19505" t="s">
        <v>40149</v>
      </c>
      <c r="C19505" t="s">
        <v>354</v>
      </c>
      <c r="D19505" t="s">
        <v>1002</v>
      </c>
      <c r="E19505" s="23">
        <v>45108</v>
      </c>
      <c r="F19505">
        <v>2</v>
      </c>
      <c r="G19505">
        <v>2</v>
      </c>
      <c r="I19505">
        <v>4</v>
      </c>
      <c r="J19505">
        <v>11</v>
      </c>
      <c r="L19505">
        <v>11</v>
      </c>
      <c r="N19505">
        <v>4</v>
      </c>
      <c r="P19505">
        <v>0</v>
      </c>
      <c r="Q19505">
        <v>0</v>
      </c>
      <c r="S19505">
        <v>0</v>
      </c>
    </row>
    <row r="19506" spans="1:19" x14ac:dyDescent="0.2">
      <c r="A19506" t="s">
        <v>39937</v>
      </c>
      <c r="B19506" t="s">
        <v>40150</v>
      </c>
      <c r="C19506" t="s">
        <v>355</v>
      </c>
      <c r="D19506" t="s">
        <v>1002</v>
      </c>
      <c r="E19506" s="23">
        <v>45108</v>
      </c>
      <c r="F19506">
        <v>0</v>
      </c>
      <c r="G19506">
        <v>2</v>
      </c>
      <c r="I19506">
        <v>3</v>
      </c>
      <c r="J19506">
        <v>0</v>
      </c>
      <c r="L19506">
        <v>11</v>
      </c>
      <c r="N19506">
        <v>3</v>
      </c>
      <c r="P19506">
        <v>0</v>
      </c>
      <c r="Q19506">
        <v>1</v>
      </c>
      <c r="S19506">
        <v>0</v>
      </c>
    </row>
    <row r="19507" spans="1:19" x14ac:dyDescent="0.2">
      <c r="A19507" t="s">
        <v>39938</v>
      </c>
      <c r="B19507" t="s">
        <v>40151</v>
      </c>
      <c r="C19507" t="s">
        <v>1048</v>
      </c>
      <c r="D19507" t="s">
        <v>1002</v>
      </c>
      <c r="E19507" s="23">
        <v>45108</v>
      </c>
      <c r="F19507">
        <v>1</v>
      </c>
      <c r="G19507">
        <v>1</v>
      </c>
      <c r="I19507">
        <v>1</v>
      </c>
      <c r="J19507">
        <v>6</v>
      </c>
      <c r="L19507">
        <v>6</v>
      </c>
      <c r="N19507">
        <v>1</v>
      </c>
      <c r="P19507">
        <v>0</v>
      </c>
      <c r="Q19507">
        <v>0</v>
      </c>
      <c r="S19507">
        <v>0</v>
      </c>
    </row>
    <row r="19508" spans="1:19" x14ac:dyDescent="0.2">
      <c r="A19508" t="s">
        <v>39939</v>
      </c>
      <c r="B19508" t="s">
        <v>40152</v>
      </c>
      <c r="C19508" t="s">
        <v>1047</v>
      </c>
      <c r="D19508" t="s">
        <v>1002</v>
      </c>
      <c r="E19508" s="23">
        <v>45108</v>
      </c>
      <c r="F19508">
        <v>3</v>
      </c>
      <c r="G19508">
        <v>3</v>
      </c>
      <c r="I19508">
        <v>6</v>
      </c>
      <c r="J19508">
        <v>15</v>
      </c>
      <c r="L19508">
        <v>15</v>
      </c>
      <c r="N19508">
        <v>6</v>
      </c>
      <c r="P19508">
        <v>1</v>
      </c>
      <c r="Q19508">
        <v>1</v>
      </c>
      <c r="S19508">
        <v>0</v>
      </c>
    </row>
    <row r="19509" spans="1:19" x14ac:dyDescent="0.2">
      <c r="A19509" t="s">
        <v>39940</v>
      </c>
      <c r="B19509" t="s">
        <v>40153</v>
      </c>
      <c r="C19509" t="s">
        <v>1050</v>
      </c>
      <c r="D19509" t="s">
        <v>1002</v>
      </c>
      <c r="E19509" s="23">
        <v>45108</v>
      </c>
      <c r="F19509">
        <v>0</v>
      </c>
      <c r="G19509">
        <v>0</v>
      </c>
      <c r="I19509">
        <v>0</v>
      </c>
      <c r="J19509">
        <v>0</v>
      </c>
      <c r="L19509">
        <v>0</v>
      </c>
      <c r="N19509">
        <v>0</v>
      </c>
      <c r="P19509">
        <v>0</v>
      </c>
      <c r="Q19509">
        <v>0</v>
      </c>
      <c r="S19509">
        <v>0</v>
      </c>
    </row>
    <row r="19510" spans="1:19" x14ac:dyDescent="0.2">
      <c r="A19510" t="s">
        <v>39941</v>
      </c>
      <c r="B19510" t="s">
        <v>40154</v>
      </c>
      <c r="C19510" t="s">
        <v>1054</v>
      </c>
      <c r="D19510" t="s">
        <v>1002</v>
      </c>
      <c r="E19510" s="23">
        <v>45108</v>
      </c>
      <c r="F19510">
        <v>0</v>
      </c>
      <c r="G19510">
        <v>0</v>
      </c>
      <c r="I19510">
        <v>0</v>
      </c>
      <c r="J19510">
        <v>0</v>
      </c>
      <c r="L19510">
        <v>0</v>
      </c>
      <c r="N19510">
        <v>0</v>
      </c>
      <c r="P19510">
        <v>0</v>
      </c>
      <c r="Q19510">
        <v>0</v>
      </c>
      <c r="S19510">
        <v>0</v>
      </c>
    </row>
    <row r="19511" spans="1:19" x14ac:dyDescent="0.2">
      <c r="A19511" t="s">
        <v>39942</v>
      </c>
      <c r="B19511" t="s">
        <v>40155</v>
      </c>
      <c r="C19511" t="s">
        <v>1052</v>
      </c>
      <c r="D19511" t="s">
        <v>1002</v>
      </c>
      <c r="E19511" s="23">
        <v>45108</v>
      </c>
      <c r="F19511">
        <v>2</v>
      </c>
      <c r="G19511">
        <v>2</v>
      </c>
      <c r="I19511">
        <v>2</v>
      </c>
      <c r="J19511">
        <v>11</v>
      </c>
      <c r="L19511">
        <v>11</v>
      </c>
      <c r="N19511">
        <v>2</v>
      </c>
      <c r="P19511">
        <v>0</v>
      </c>
      <c r="Q19511">
        <v>0</v>
      </c>
      <c r="S19511">
        <v>0</v>
      </c>
    </row>
    <row r="19512" spans="1:19" x14ac:dyDescent="0.2">
      <c r="A19512" t="s">
        <v>39943</v>
      </c>
      <c r="B19512" t="s">
        <v>40156</v>
      </c>
      <c r="C19512" t="s">
        <v>1053</v>
      </c>
      <c r="D19512" t="s">
        <v>1002</v>
      </c>
      <c r="E19512" s="23">
        <v>45108</v>
      </c>
      <c r="F19512">
        <v>1.5</v>
      </c>
      <c r="G19512">
        <v>1.5</v>
      </c>
      <c r="I19512">
        <v>1</v>
      </c>
      <c r="J19512">
        <v>7</v>
      </c>
      <c r="L19512">
        <v>7</v>
      </c>
      <c r="N19512">
        <v>1</v>
      </c>
      <c r="P19512">
        <v>0</v>
      </c>
      <c r="Q19512">
        <v>0</v>
      </c>
      <c r="S19512">
        <v>0</v>
      </c>
    </row>
    <row r="19513" spans="1:19" x14ac:dyDescent="0.2">
      <c r="A19513" t="s">
        <v>39841</v>
      </c>
      <c r="B19513" t="s">
        <v>40054</v>
      </c>
      <c r="C19513" t="s">
        <v>25698</v>
      </c>
      <c r="D19513" t="s">
        <v>1000</v>
      </c>
      <c r="E19513" s="23">
        <v>45108</v>
      </c>
      <c r="F19513">
        <v>3</v>
      </c>
      <c r="G19513">
        <v>2</v>
      </c>
      <c r="I19513">
        <v>9</v>
      </c>
      <c r="J19513">
        <v>17</v>
      </c>
      <c r="L19513">
        <v>11</v>
      </c>
      <c r="N19513">
        <v>7</v>
      </c>
      <c r="P19513">
        <v>0</v>
      </c>
      <c r="Q19513">
        <v>0</v>
      </c>
      <c r="S19513">
        <v>2</v>
      </c>
    </row>
    <row r="19514" spans="1:19" x14ac:dyDescent="0.2">
      <c r="A19514" t="s">
        <v>39944</v>
      </c>
      <c r="B19514" t="s">
        <v>40157</v>
      </c>
      <c r="C19514" t="s">
        <v>962</v>
      </c>
      <c r="D19514" t="s">
        <v>1000</v>
      </c>
      <c r="E19514" s="23">
        <v>45108</v>
      </c>
      <c r="F19514">
        <v>0</v>
      </c>
      <c r="G19514">
        <v>0</v>
      </c>
      <c r="I19514">
        <v>0</v>
      </c>
      <c r="J19514">
        <v>0</v>
      </c>
      <c r="L19514">
        <v>0</v>
      </c>
      <c r="N19514">
        <v>0</v>
      </c>
      <c r="P19514">
        <v>0</v>
      </c>
      <c r="Q19514">
        <v>0</v>
      </c>
      <c r="S19514">
        <v>0</v>
      </c>
    </row>
    <row r="19515" spans="1:19" x14ac:dyDescent="0.2">
      <c r="A19515" t="s">
        <v>39945</v>
      </c>
      <c r="B19515" t="s">
        <v>40158</v>
      </c>
      <c r="C19515" t="s">
        <v>348</v>
      </c>
      <c r="D19515" t="s">
        <v>1000</v>
      </c>
      <c r="E19515" s="23">
        <v>45108</v>
      </c>
      <c r="F19515">
        <v>0</v>
      </c>
      <c r="G19515">
        <v>0</v>
      </c>
      <c r="I19515">
        <v>0</v>
      </c>
      <c r="J19515">
        <v>0</v>
      </c>
      <c r="L19515">
        <v>0</v>
      </c>
      <c r="N19515">
        <v>0</v>
      </c>
      <c r="P19515">
        <v>0</v>
      </c>
      <c r="Q19515">
        <v>0</v>
      </c>
      <c r="S19515">
        <v>0</v>
      </c>
    </row>
    <row r="19516" spans="1:19" x14ac:dyDescent="0.2">
      <c r="A19516" t="s">
        <v>39946</v>
      </c>
      <c r="B19516" t="s">
        <v>40159</v>
      </c>
      <c r="C19516" t="s">
        <v>36223</v>
      </c>
      <c r="D19516" t="s">
        <v>1000</v>
      </c>
      <c r="E19516" s="23">
        <v>45108</v>
      </c>
      <c r="F19516">
        <v>0.5</v>
      </c>
      <c r="G19516">
        <v>0.5</v>
      </c>
      <c r="I19516">
        <v>0</v>
      </c>
      <c r="J19516">
        <v>2</v>
      </c>
      <c r="L19516">
        <v>2</v>
      </c>
      <c r="N19516">
        <v>0</v>
      </c>
      <c r="P19516">
        <v>0</v>
      </c>
      <c r="Q19516">
        <v>0</v>
      </c>
      <c r="S19516">
        <v>0</v>
      </c>
    </row>
    <row r="19517" spans="1:19" x14ac:dyDescent="0.2">
      <c r="A19517" t="s">
        <v>39947</v>
      </c>
      <c r="B19517" t="s">
        <v>40160</v>
      </c>
      <c r="C19517" t="s">
        <v>357</v>
      </c>
      <c r="D19517" t="s">
        <v>1000</v>
      </c>
      <c r="E19517" s="23">
        <v>45108</v>
      </c>
      <c r="F19517">
        <v>0</v>
      </c>
      <c r="G19517">
        <v>0</v>
      </c>
      <c r="I19517">
        <v>0</v>
      </c>
      <c r="J19517">
        <v>0</v>
      </c>
      <c r="L19517">
        <v>0</v>
      </c>
      <c r="N19517">
        <v>0</v>
      </c>
      <c r="P19517">
        <v>0</v>
      </c>
      <c r="Q19517">
        <v>0</v>
      </c>
      <c r="S19517">
        <v>0</v>
      </c>
    </row>
    <row r="19518" spans="1:19" x14ac:dyDescent="0.2">
      <c r="A19518" t="s">
        <v>39948</v>
      </c>
      <c r="B19518" t="s">
        <v>40161</v>
      </c>
      <c r="C19518" t="s">
        <v>22399</v>
      </c>
      <c r="D19518" t="s">
        <v>1000</v>
      </c>
      <c r="E19518" s="23">
        <v>45108</v>
      </c>
      <c r="F19518">
        <v>0</v>
      </c>
      <c r="G19518">
        <v>0</v>
      </c>
      <c r="I19518">
        <v>0</v>
      </c>
      <c r="J19518">
        <v>0</v>
      </c>
      <c r="L19518">
        <v>0</v>
      </c>
      <c r="N19518">
        <v>0</v>
      </c>
      <c r="P19518">
        <v>0</v>
      </c>
      <c r="Q19518">
        <v>0</v>
      </c>
      <c r="S19518">
        <v>0</v>
      </c>
    </row>
    <row r="19519" spans="1:19" x14ac:dyDescent="0.2">
      <c r="A19519" t="s">
        <v>39949</v>
      </c>
      <c r="B19519" t="s">
        <v>40162</v>
      </c>
      <c r="C19519" t="s">
        <v>203</v>
      </c>
      <c r="D19519" t="s">
        <v>1000</v>
      </c>
      <c r="E19519" s="23">
        <v>45108</v>
      </c>
      <c r="F19519">
        <v>0</v>
      </c>
      <c r="G19519">
        <v>0</v>
      </c>
      <c r="I19519">
        <v>0</v>
      </c>
      <c r="J19519">
        <v>0</v>
      </c>
      <c r="L19519">
        <v>0</v>
      </c>
      <c r="N19519">
        <v>0</v>
      </c>
      <c r="P19519">
        <v>0</v>
      </c>
      <c r="Q19519">
        <v>0</v>
      </c>
      <c r="S19519">
        <v>0</v>
      </c>
    </row>
    <row r="19520" spans="1:19" x14ac:dyDescent="0.2">
      <c r="A19520" t="s">
        <v>39950</v>
      </c>
      <c r="B19520" t="s">
        <v>40163</v>
      </c>
      <c r="C19520" t="s">
        <v>387</v>
      </c>
      <c r="D19520" t="s">
        <v>1000</v>
      </c>
      <c r="E19520" s="23">
        <v>45108</v>
      </c>
      <c r="F19520">
        <v>0</v>
      </c>
      <c r="G19520">
        <v>0</v>
      </c>
      <c r="I19520">
        <v>0</v>
      </c>
      <c r="J19520">
        <v>0</v>
      </c>
      <c r="L19520">
        <v>0</v>
      </c>
      <c r="N19520">
        <v>0</v>
      </c>
      <c r="P19520">
        <v>0</v>
      </c>
      <c r="Q19520">
        <v>0</v>
      </c>
      <c r="S19520">
        <v>0</v>
      </c>
    </row>
    <row r="19521" spans="1:19" x14ac:dyDescent="0.2">
      <c r="A19521" t="s">
        <v>39951</v>
      </c>
      <c r="B19521" t="s">
        <v>40164</v>
      </c>
      <c r="C19521" t="s">
        <v>223</v>
      </c>
      <c r="D19521" t="s">
        <v>1000</v>
      </c>
      <c r="E19521" s="23">
        <v>45108</v>
      </c>
      <c r="F19521">
        <v>0</v>
      </c>
      <c r="G19521">
        <v>0</v>
      </c>
      <c r="I19521">
        <v>0</v>
      </c>
      <c r="J19521">
        <v>0</v>
      </c>
      <c r="L19521">
        <v>0</v>
      </c>
      <c r="N19521">
        <v>0</v>
      </c>
      <c r="P19521">
        <v>0</v>
      </c>
      <c r="Q19521">
        <v>0</v>
      </c>
      <c r="S19521">
        <v>0</v>
      </c>
    </row>
    <row r="19522" spans="1:19" x14ac:dyDescent="0.2">
      <c r="A19522" t="s">
        <v>39952</v>
      </c>
      <c r="B19522" t="s">
        <v>40165</v>
      </c>
      <c r="C19522" t="s">
        <v>346</v>
      </c>
      <c r="D19522" t="s">
        <v>1000</v>
      </c>
      <c r="E19522" s="23">
        <v>45108</v>
      </c>
      <c r="F19522">
        <v>0</v>
      </c>
      <c r="G19522">
        <v>0</v>
      </c>
      <c r="I19522">
        <v>0</v>
      </c>
      <c r="J19522">
        <v>0</v>
      </c>
      <c r="L19522">
        <v>0</v>
      </c>
      <c r="N19522">
        <v>0</v>
      </c>
      <c r="P19522">
        <v>0</v>
      </c>
      <c r="Q19522">
        <v>0</v>
      </c>
      <c r="S19522">
        <v>0</v>
      </c>
    </row>
    <row r="19523" spans="1:19" x14ac:dyDescent="0.2">
      <c r="A19523" t="s">
        <v>39953</v>
      </c>
      <c r="B19523" t="s">
        <v>40166</v>
      </c>
      <c r="C19523" t="s">
        <v>36238</v>
      </c>
      <c r="D19523" t="s">
        <v>1000</v>
      </c>
      <c r="E19523" s="23">
        <v>45108</v>
      </c>
      <c r="F19523">
        <v>1.5</v>
      </c>
      <c r="G19523">
        <v>1.5</v>
      </c>
      <c r="I19523">
        <v>0</v>
      </c>
      <c r="J19523">
        <v>6</v>
      </c>
      <c r="L19523">
        <v>6</v>
      </c>
      <c r="N19523">
        <v>0</v>
      </c>
      <c r="P19523">
        <v>0</v>
      </c>
      <c r="Q19523">
        <v>0</v>
      </c>
      <c r="S19523">
        <v>0</v>
      </c>
    </row>
    <row r="19524" spans="1:19" x14ac:dyDescent="0.2">
      <c r="A19524" t="s">
        <v>39954</v>
      </c>
      <c r="B19524" t="s">
        <v>40167</v>
      </c>
      <c r="C19524" t="s">
        <v>207</v>
      </c>
      <c r="D19524" t="s">
        <v>1000</v>
      </c>
      <c r="E19524" s="23">
        <v>45108</v>
      </c>
      <c r="F19524">
        <v>7</v>
      </c>
      <c r="G19524">
        <v>8</v>
      </c>
      <c r="I19524">
        <v>16</v>
      </c>
      <c r="J19524">
        <v>38</v>
      </c>
      <c r="L19524">
        <v>43</v>
      </c>
      <c r="N19524">
        <v>15</v>
      </c>
      <c r="P19524">
        <v>0</v>
      </c>
      <c r="Q19524">
        <v>3</v>
      </c>
      <c r="S19524">
        <v>1</v>
      </c>
    </row>
    <row r="19525" spans="1:19" x14ac:dyDescent="0.2">
      <c r="A19525" t="s">
        <v>39955</v>
      </c>
      <c r="B19525" t="s">
        <v>40168</v>
      </c>
      <c r="C19525" t="s">
        <v>212</v>
      </c>
      <c r="D19525" t="s">
        <v>1000</v>
      </c>
      <c r="E19525" s="23">
        <v>45108</v>
      </c>
      <c r="F19525">
        <v>1.5</v>
      </c>
      <c r="G19525">
        <v>2</v>
      </c>
      <c r="I19525">
        <v>3</v>
      </c>
      <c r="J19525">
        <v>9</v>
      </c>
      <c r="L19525">
        <v>12</v>
      </c>
      <c r="N19525">
        <v>3</v>
      </c>
      <c r="P19525">
        <v>0</v>
      </c>
      <c r="Q19525">
        <v>0</v>
      </c>
      <c r="S19525">
        <v>0</v>
      </c>
    </row>
    <row r="19526" spans="1:19" x14ac:dyDescent="0.2">
      <c r="A19526" t="s">
        <v>39956</v>
      </c>
      <c r="B19526" t="s">
        <v>40169</v>
      </c>
      <c r="C19526" t="s">
        <v>963</v>
      </c>
      <c r="D19526" t="s">
        <v>1000</v>
      </c>
      <c r="E19526" s="23">
        <v>45108</v>
      </c>
      <c r="F19526">
        <v>0</v>
      </c>
      <c r="G19526">
        <v>0</v>
      </c>
      <c r="I19526">
        <v>0</v>
      </c>
      <c r="J19526">
        <v>0</v>
      </c>
      <c r="L19526">
        <v>0</v>
      </c>
      <c r="N19526">
        <v>0</v>
      </c>
      <c r="P19526">
        <v>0</v>
      </c>
      <c r="Q19526">
        <v>0</v>
      </c>
      <c r="S19526">
        <v>0</v>
      </c>
    </row>
    <row r="19527" spans="1:19" x14ac:dyDescent="0.2">
      <c r="A19527" t="s">
        <v>39957</v>
      </c>
      <c r="B19527" t="s">
        <v>40170</v>
      </c>
      <c r="C19527" t="s">
        <v>225</v>
      </c>
      <c r="D19527" t="s">
        <v>1000</v>
      </c>
      <c r="E19527" s="23">
        <v>45108</v>
      </c>
      <c r="F19527">
        <v>3.5</v>
      </c>
      <c r="G19527">
        <v>3.5</v>
      </c>
      <c r="I19527">
        <v>26</v>
      </c>
      <c r="J19527">
        <v>49</v>
      </c>
      <c r="L19527">
        <v>49</v>
      </c>
      <c r="N19527">
        <v>26</v>
      </c>
      <c r="P19527">
        <v>0</v>
      </c>
      <c r="Q19527">
        <v>0</v>
      </c>
      <c r="S19527">
        <v>0</v>
      </c>
    </row>
    <row r="19528" spans="1:19" x14ac:dyDescent="0.2">
      <c r="A19528" t="s">
        <v>39958</v>
      </c>
      <c r="B19528" t="s">
        <v>40171</v>
      </c>
      <c r="C19528" t="s">
        <v>232</v>
      </c>
      <c r="D19528" t="s">
        <v>1000</v>
      </c>
      <c r="E19528" s="23">
        <v>45108</v>
      </c>
      <c r="F19528">
        <v>13.5</v>
      </c>
      <c r="G19528">
        <v>14</v>
      </c>
      <c r="I19528">
        <v>60</v>
      </c>
      <c r="J19528">
        <v>135</v>
      </c>
      <c r="L19528">
        <v>133</v>
      </c>
      <c r="N19528">
        <v>58</v>
      </c>
      <c r="P19528">
        <v>5</v>
      </c>
      <c r="Q19528">
        <v>5</v>
      </c>
      <c r="S19528">
        <v>2</v>
      </c>
    </row>
    <row r="19529" spans="1:19" x14ac:dyDescent="0.2">
      <c r="A19529" t="s">
        <v>39959</v>
      </c>
      <c r="B19529" t="s">
        <v>40172</v>
      </c>
      <c r="C19529" t="s">
        <v>317</v>
      </c>
      <c r="D19529" t="s">
        <v>1000</v>
      </c>
      <c r="E19529" s="23">
        <v>45108</v>
      </c>
      <c r="F19529">
        <v>2</v>
      </c>
      <c r="G19529">
        <v>7</v>
      </c>
      <c r="I19529">
        <v>4</v>
      </c>
      <c r="J19529">
        <v>11</v>
      </c>
      <c r="L19529">
        <v>40</v>
      </c>
      <c r="N19529">
        <v>4</v>
      </c>
      <c r="P19529">
        <v>0</v>
      </c>
      <c r="Q19529">
        <v>1</v>
      </c>
      <c r="S19529">
        <v>0</v>
      </c>
    </row>
    <row r="19530" spans="1:19" x14ac:dyDescent="0.2">
      <c r="A19530" t="s">
        <v>39960</v>
      </c>
      <c r="B19530" t="s">
        <v>40173</v>
      </c>
      <c r="C19530" t="s">
        <v>214</v>
      </c>
      <c r="D19530" t="s">
        <v>1000</v>
      </c>
      <c r="E19530" s="23">
        <v>45108</v>
      </c>
      <c r="F19530">
        <v>14</v>
      </c>
      <c r="G19530">
        <v>13</v>
      </c>
      <c r="I19530">
        <v>40</v>
      </c>
      <c r="J19530">
        <v>117</v>
      </c>
      <c r="L19530">
        <v>107</v>
      </c>
      <c r="N19530">
        <v>32</v>
      </c>
      <c r="P19530">
        <v>7</v>
      </c>
      <c r="Q19530">
        <v>11</v>
      </c>
      <c r="S19530">
        <v>8</v>
      </c>
    </row>
    <row r="19531" spans="1:19" x14ac:dyDescent="0.2">
      <c r="A19531" t="s">
        <v>39961</v>
      </c>
      <c r="B19531" t="s">
        <v>40174</v>
      </c>
      <c r="C19531" t="s">
        <v>230</v>
      </c>
      <c r="D19531" t="s">
        <v>1000</v>
      </c>
      <c r="E19531" s="23">
        <v>45108</v>
      </c>
      <c r="F19531">
        <v>0</v>
      </c>
      <c r="G19531">
        <v>0</v>
      </c>
      <c r="I19531">
        <v>0</v>
      </c>
      <c r="J19531">
        <v>0</v>
      </c>
      <c r="L19531">
        <v>0</v>
      </c>
      <c r="N19531">
        <v>0</v>
      </c>
      <c r="P19531">
        <v>0</v>
      </c>
      <c r="Q19531">
        <v>0</v>
      </c>
      <c r="S19531">
        <v>0</v>
      </c>
    </row>
    <row r="19532" spans="1:19" x14ac:dyDescent="0.2">
      <c r="A19532" t="s">
        <v>39962</v>
      </c>
      <c r="B19532" t="s">
        <v>40175</v>
      </c>
      <c r="C19532" t="s">
        <v>234</v>
      </c>
      <c r="D19532" t="s">
        <v>1000</v>
      </c>
      <c r="E19532" s="23">
        <v>45108</v>
      </c>
      <c r="F19532">
        <v>0</v>
      </c>
      <c r="G19532">
        <v>0</v>
      </c>
      <c r="I19532">
        <v>0</v>
      </c>
      <c r="J19532">
        <v>0</v>
      </c>
      <c r="L19532">
        <v>0</v>
      </c>
      <c r="N19532">
        <v>0</v>
      </c>
      <c r="P19532">
        <v>0</v>
      </c>
      <c r="Q19532">
        <v>0</v>
      </c>
      <c r="S19532">
        <v>0</v>
      </c>
    </row>
    <row r="19533" spans="1:19" x14ac:dyDescent="0.2">
      <c r="A19533" t="s">
        <v>39962</v>
      </c>
      <c r="B19533" t="s">
        <v>40175</v>
      </c>
      <c r="C19533" t="s">
        <v>234</v>
      </c>
      <c r="D19533" t="s">
        <v>1000</v>
      </c>
      <c r="E19533" s="23">
        <v>45108</v>
      </c>
      <c r="F19533">
        <v>2.5</v>
      </c>
      <c r="G19533">
        <v>4</v>
      </c>
      <c r="I19533">
        <v>18</v>
      </c>
      <c r="J19533">
        <v>29</v>
      </c>
      <c r="L19533">
        <v>44</v>
      </c>
      <c r="N19533">
        <v>18</v>
      </c>
      <c r="P19533">
        <v>0</v>
      </c>
      <c r="Q19533">
        <v>0</v>
      </c>
      <c r="S19533">
        <v>0</v>
      </c>
    </row>
    <row r="19534" spans="1:19" x14ac:dyDescent="0.2">
      <c r="A19534" t="s">
        <v>39963</v>
      </c>
      <c r="B19534" t="s">
        <v>40176</v>
      </c>
      <c r="C19534" t="s">
        <v>217</v>
      </c>
      <c r="D19534" t="s">
        <v>1000</v>
      </c>
      <c r="E19534" s="23">
        <v>45108</v>
      </c>
      <c r="F19534">
        <v>0</v>
      </c>
      <c r="G19534">
        <v>0</v>
      </c>
      <c r="I19534">
        <v>0</v>
      </c>
      <c r="J19534">
        <v>0</v>
      </c>
      <c r="L19534">
        <v>0</v>
      </c>
      <c r="N19534">
        <v>0</v>
      </c>
      <c r="P19534">
        <v>0</v>
      </c>
      <c r="Q19534">
        <v>0</v>
      </c>
      <c r="S19534">
        <v>0</v>
      </c>
    </row>
    <row r="19535" spans="1:19" x14ac:dyDescent="0.2">
      <c r="A19535" t="s">
        <v>39964</v>
      </c>
      <c r="B19535" t="s">
        <v>40177</v>
      </c>
      <c r="C19535" t="s">
        <v>342</v>
      </c>
      <c r="D19535" t="s">
        <v>1000</v>
      </c>
      <c r="E19535" s="23">
        <v>45108</v>
      </c>
      <c r="F19535">
        <v>0</v>
      </c>
      <c r="G19535">
        <v>1</v>
      </c>
      <c r="I19535">
        <v>13</v>
      </c>
      <c r="J19535">
        <v>0</v>
      </c>
      <c r="L19535">
        <v>11</v>
      </c>
      <c r="N19535">
        <v>13</v>
      </c>
      <c r="P19535">
        <v>0</v>
      </c>
      <c r="Q19535">
        <v>1</v>
      </c>
      <c r="S19535">
        <v>0</v>
      </c>
    </row>
    <row r="19536" spans="1:19" x14ac:dyDescent="0.2">
      <c r="A19536" t="s">
        <v>39965</v>
      </c>
      <c r="B19536" t="s">
        <v>40178</v>
      </c>
      <c r="C19536" t="s">
        <v>220</v>
      </c>
      <c r="D19536" t="s">
        <v>1000</v>
      </c>
      <c r="E19536" s="23">
        <v>45108</v>
      </c>
      <c r="F19536">
        <v>0</v>
      </c>
      <c r="G19536">
        <v>0</v>
      </c>
      <c r="I19536">
        <v>0</v>
      </c>
      <c r="J19536">
        <v>0</v>
      </c>
      <c r="L19536">
        <v>0</v>
      </c>
      <c r="N19536">
        <v>0</v>
      </c>
      <c r="P19536">
        <v>0</v>
      </c>
      <c r="Q19536">
        <v>0</v>
      </c>
      <c r="S19536">
        <v>0</v>
      </c>
    </row>
    <row r="19537" spans="1:19" x14ac:dyDescent="0.2">
      <c r="A19537" t="s">
        <v>39966</v>
      </c>
      <c r="B19537" t="s">
        <v>40179</v>
      </c>
      <c r="C19537" t="s">
        <v>25330</v>
      </c>
      <c r="D19537" t="s">
        <v>1001</v>
      </c>
      <c r="E19537" s="23">
        <v>45108</v>
      </c>
      <c r="F19537">
        <v>0</v>
      </c>
      <c r="G19537">
        <v>0</v>
      </c>
      <c r="I19537">
        <v>0</v>
      </c>
      <c r="J19537">
        <v>0</v>
      </c>
      <c r="L19537">
        <v>0</v>
      </c>
      <c r="N19537">
        <v>0</v>
      </c>
      <c r="P19537">
        <v>0</v>
      </c>
      <c r="Q19537">
        <v>0</v>
      </c>
      <c r="S19537">
        <v>0</v>
      </c>
    </row>
    <row r="19538" spans="1:19" x14ac:dyDescent="0.2">
      <c r="A19538" t="s">
        <v>39967</v>
      </c>
      <c r="B19538" t="s">
        <v>40180</v>
      </c>
      <c r="C19538" t="s">
        <v>25330</v>
      </c>
      <c r="D19538" t="s">
        <v>1000</v>
      </c>
      <c r="E19538" s="23">
        <v>45108</v>
      </c>
      <c r="F19538">
        <v>0.5</v>
      </c>
      <c r="G19538">
        <v>0.5</v>
      </c>
      <c r="I19538">
        <v>0</v>
      </c>
      <c r="J19538">
        <v>2</v>
      </c>
      <c r="L19538">
        <v>2</v>
      </c>
      <c r="N19538">
        <v>0</v>
      </c>
      <c r="P19538">
        <v>0</v>
      </c>
      <c r="Q19538">
        <v>0</v>
      </c>
      <c r="S19538">
        <v>0</v>
      </c>
    </row>
    <row r="19539" spans="1:19" x14ac:dyDescent="0.2">
      <c r="A19539" t="s">
        <v>39968</v>
      </c>
      <c r="B19539" t="s">
        <v>40181</v>
      </c>
      <c r="C19539" t="s">
        <v>199</v>
      </c>
      <c r="D19539" t="s">
        <v>1000</v>
      </c>
      <c r="E19539" s="23">
        <v>45108</v>
      </c>
      <c r="F19539">
        <v>6</v>
      </c>
      <c r="G19539">
        <v>8</v>
      </c>
      <c r="I19539">
        <v>26</v>
      </c>
      <c r="J19539">
        <v>62</v>
      </c>
      <c r="L19539">
        <v>84</v>
      </c>
      <c r="N19539">
        <v>26</v>
      </c>
      <c r="P19539">
        <v>2</v>
      </c>
      <c r="Q19539">
        <v>6</v>
      </c>
      <c r="S19539">
        <v>0</v>
      </c>
    </row>
    <row r="19540" spans="1:19" x14ac:dyDescent="0.2">
      <c r="A19540" t="s">
        <v>39969</v>
      </c>
      <c r="B19540" t="s">
        <v>40182</v>
      </c>
      <c r="C19540" t="s">
        <v>199</v>
      </c>
      <c r="D19540" t="s">
        <v>1001</v>
      </c>
      <c r="E19540" s="23">
        <v>45108</v>
      </c>
      <c r="F19540">
        <v>0</v>
      </c>
      <c r="G19540">
        <v>0</v>
      </c>
      <c r="I19540">
        <v>0</v>
      </c>
      <c r="J19540">
        <v>0</v>
      </c>
      <c r="L19540">
        <v>0</v>
      </c>
      <c r="N19540">
        <v>0</v>
      </c>
      <c r="P19540">
        <v>0</v>
      </c>
      <c r="Q19540">
        <v>0</v>
      </c>
      <c r="S19540">
        <v>0</v>
      </c>
    </row>
    <row r="19541" spans="1:19" x14ac:dyDescent="0.2">
      <c r="A19541" t="s">
        <v>39970</v>
      </c>
      <c r="B19541" t="s">
        <v>40183</v>
      </c>
      <c r="C19541" t="s">
        <v>901</v>
      </c>
      <c r="D19541" t="s">
        <v>1000</v>
      </c>
      <c r="E19541" s="23">
        <v>45108</v>
      </c>
      <c r="F19541">
        <v>5.5</v>
      </c>
      <c r="G19541">
        <v>6</v>
      </c>
      <c r="I19541">
        <v>8</v>
      </c>
      <c r="J19541">
        <v>30</v>
      </c>
      <c r="L19541">
        <v>32</v>
      </c>
      <c r="N19541">
        <v>8</v>
      </c>
      <c r="P19541">
        <v>0</v>
      </c>
      <c r="Q19541">
        <v>0</v>
      </c>
      <c r="S19541">
        <v>0</v>
      </c>
    </row>
    <row r="19542" spans="1:19" x14ac:dyDescent="0.2">
      <c r="A19542" t="s">
        <v>39971</v>
      </c>
      <c r="B19542" t="s">
        <v>40184</v>
      </c>
      <c r="C19542" t="s">
        <v>901</v>
      </c>
      <c r="D19542" t="s">
        <v>1001</v>
      </c>
      <c r="E19542" s="23">
        <v>45108</v>
      </c>
      <c r="F19542">
        <v>0</v>
      </c>
      <c r="G19542">
        <v>0</v>
      </c>
      <c r="I19542">
        <v>0</v>
      </c>
      <c r="J19542">
        <v>0</v>
      </c>
      <c r="L19542">
        <v>0</v>
      </c>
      <c r="N19542">
        <v>0</v>
      </c>
      <c r="P19542">
        <v>0</v>
      </c>
      <c r="Q19542">
        <v>0</v>
      </c>
      <c r="S19542">
        <v>0</v>
      </c>
    </row>
    <row r="19543" spans="1:19" x14ac:dyDescent="0.2">
      <c r="A19543" t="s">
        <v>39972</v>
      </c>
      <c r="B19543" t="s">
        <v>40185</v>
      </c>
      <c r="C19543" t="s">
        <v>903</v>
      </c>
      <c r="D19543" t="s">
        <v>1000</v>
      </c>
      <c r="E19543" s="23">
        <v>45108</v>
      </c>
      <c r="F19543">
        <v>6.5</v>
      </c>
      <c r="G19543">
        <v>6.5</v>
      </c>
      <c r="I19543">
        <v>10</v>
      </c>
      <c r="J19543">
        <v>31</v>
      </c>
      <c r="L19543">
        <v>31</v>
      </c>
      <c r="N19543">
        <v>10</v>
      </c>
      <c r="P19543">
        <v>1</v>
      </c>
      <c r="Q19543">
        <v>1</v>
      </c>
      <c r="S19543">
        <v>0</v>
      </c>
    </row>
    <row r="19544" spans="1:19" x14ac:dyDescent="0.2">
      <c r="A19544" t="s">
        <v>39973</v>
      </c>
      <c r="B19544" t="s">
        <v>40186</v>
      </c>
      <c r="C19544" t="s">
        <v>903</v>
      </c>
      <c r="D19544" t="s">
        <v>1001</v>
      </c>
      <c r="E19544" s="23">
        <v>45108</v>
      </c>
      <c r="F19544">
        <v>0</v>
      </c>
      <c r="G19544">
        <v>0</v>
      </c>
      <c r="I19544">
        <v>0</v>
      </c>
      <c r="J19544">
        <v>0</v>
      </c>
      <c r="L19544">
        <v>0</v>
      </c>
      <c r="N19544">
        <v>0</v>
      </c>
      <c r="P19544">
        <v>0</v>
      </c>
      <c r="Q19544">
        <v>0</v>
      </c>
      <c r="S19544">
        <v>0</v>
      </c>
    </row>
    <row r="19545" spans="1:19" x14ac:dyDescent="0.2">
      <c r="A19545" t="s">
        <v>39974</v>
      </c>
      <c r="B19545" t="s">
        <v>40187</v>
      </c>
      <c r="C19545" t="s">
        <v>198</v>
      </c>
      <c r="D19545" t="s">
        <v>1002</v>
      </c>
      <c r="E19545" s="23">
        <v>45108</v>
      </c>
      <c r="F19545">
        <v>0</v>
      </c>
      <c r="G19545">
        <v>0</v>
      </c>
      <c r="I19545">
        <v>0</v>
      </c>
      <c r="J19545">
        <v>0</v>
      </c>
      <c r="L19545">
        <v>0</v>
      </c>
      <c r="N19545">
        <v>0</v>
      </c>
      <c r="P19545">
        <v>0</v>
      </c>
      <c r="Q19545">
        <v>0</v>
      </c>
      <c r="S19545">
        <v>0</v>
      </c>
    </row>
    <row r="19546" spans="1:19" x14ac:dyDescent="0.2">
      <c r="A19546" t="s">
        <v>39975</v>
      </c>
      <c r="B19546" t="s">
        <v>40188</v>
      </c>
      <c r="C19546" t="s">
        <v>25855</v>
      </c>
      <c r="D19546" t="s">
        <v>1002</v>
      </c>
      <c r="E19546" s="23">
        <v>45108</v>
      </c>
      <c r="F19546">
        <v>3</v>
      </c>
      <c r="G19546">
        <v>2</v>
      </c>
      <c r="I19546">
        <v>9</v>
      </c>
      <c r="J19546">
        <v>17</v>
      </c>
      <c r="L19546">
        <v>11</v>
      </c>
      <c r="N19546">
        <v>7</v>
      </c>
      <c r="P19546">
        <v>0</v>
      </c>
      <c r="Q19546">
        <v>0</v>
      </c>
      <c r="S19546">
        <v>2</v>
      </c>
    </row>
    <row r="19547" spans="1:19" x14ac:dyDescent="0.2">
      <c r="A19547" t="s">
        <v>39976</v>
      </c>
      <c r="B19547" t="s">
        <v>40189</v>
      </c>
      <c r="C19547" t="s">
        <v>962</v>
      </c>
      <c r="D19547" t="s">
        <v>1002</v>
      </c>
      <c r="E19547" s="23">
        <v>45108</v>
      </c>
      <c r="F19547">
        <v>0</v>
      </c>
      <c r="G19547">
        <v>0</v>
      </c>
      <c r="I19547">
        <v>0</v>
      </c>
      <c r="J19547">
        <v>0</v>
      </c>
      <c r="L19547">
        <v>0</v>
      </c>
      <c r="N19547">
        <v>0</v>
      </c>
      <c r="P19547">
        <v>0</v>
      </c>
      <c r="Q19547">
        <v>0</v>
      </c>
      <c r="S19547">
        <v>0</v>
      </c>
    </row>
    <row r="19548" spans="1:19" x14ac:dyDescent="0.2">
      <c r="A19548" t="s">
        <v>39977</v>
      </c>
      <c r="B19548" t="s">
        <v>40190</v>
      </c>
      <c r="C19548" t="s">
        <v>199</v>
      </c>
      <c r="D19548" t="s">
        <v>1002</v>
      </c>
      <c r="E19548" s="23">
        <v>45108</v>
      </c>
      <c r="F19548">
        <v>6</v>
      </c>
      <c r="G19548">
        <v>8</v>
      </c>
      <c r="I19548">
        <v>26</v>
      </c>
      <c r="J19548">
        <v>62</v>
      </c>
      <c r="L19548">
        <v>84</v>
      </c>
      <c r="N19548">
        <v>26</v>
      </c>
      <c r="P19548">
        <v>2</v>
      </c>
      <c r="Q19548">
        <v>6</v>
      </c>
      <c r="S19548">
        <v>0</v>
      </c>
    </row>
    <row r="19549" spans="1:19" x14ac:dyDescent="0.2">
      <c r="A19549" t="s">
        <v>39978</v>
      </c>
      <c r="B19549" t="s">
        <v>40191</v>
      </c>
      <c r="C19549" t="s">
        <v>348</v>
      </c>
      <c r="D19549" t="s">
        <v>1002</v>
      </c>
      <c r="E19549" s="23">
        <v>45108</v>
      </c>
      <c r="F19549">
        <v>0</v>
      </c>
      <c r="G19549">
        <v>0</v>
      </c>
      <c r="I19549">
        <v>0</v>
      </c>
      <c r="J19549">
        <v>0</v>
      </c>
      <c r="L19549">
        <v>0</v>
      </c>
      <c r="N19549">
        <v>0</v>
      </c>
      <c r="P19549">
        <v>0</v>
      </c>
      <c r="Q19549">
        <v>0</v>
      </c>
      <c r="S19549">
        <v>0</v>
      </c>
    </row>
    <row r="19550" spans="1:19" x14ac:dyDescent="0.2">
      <c r="A19550" t="s">
        <v>39979</v>
      </c>
      <c r="B19550" t="s">
        <v>40192</v>
      </c>
      <c r="C19550" t="s">
        <v>36291</v>
      </c>
      <c r="D19550" t="s">
        <v>1002</v>
      </c>
      <c r="E19550" s="23">
        <v>45108</v>
      </c>
      <c r="F19550">
        <v>0</v>
      </c>
      <c r="G19550">
        <v>0</v>
      </c>
      <c r="I19550">
        <v>0</v>
      </c>
      <c r="J19550">
        <v>0</v>
      </c>
      <c r="L19550">
        <v>0</v>
      </c>
      <c r="N19550">
        <v>0</v>
      </c>
      <c r="P19550">
        <v>0</v>
      </c>
      <c r="Q19550">
        <v>0</v>
      </c>
      <c r="S19550">
        <v>0</v>
      </c>
    </row>
    <row r="19551" spans="1:19" x14ac:dyDescent="0.2">
      <c r="A19551" t="s">
        <v>39980</v>
      </c>
      <c r="B19551" t="s">
        <v>40193</v>
      </c>
      <c r="C19551" t="s">
        <v>357</v>
      </c>
      <c r="D19551" t="s">
        <v>1002</v>
      </c>
      <c r="E19551" s="23">
        <v>45108</v>
      </c>
      <c r="F19551">
        <v>0</v>
      </c>
      <c r="G19551">
        <v>0</v>
      </c>
      <c r="I19551">
        <v>0</v>
      </c>
      <c r="J19551">
        <v>0</v>
      </c>
      <c r="L19551">
        <v>0</v>
      </c>
      <c r="N19551">
        <v>0</v>
      </c>
      <c r="P19551">
        <v>0</v>
      </c>
      <c r="Q19551">
        <v>0</v>
      </c>
      <c r="S19551">
        <v>0</v>
      </c>
    </row>
    <row r="19552" spans="1:19" x14ac:dyDescent="0.2">
      <c r="A19552" t="s">
        <v>39981</v>
      </c>
      <c r="B19552" t="s">
        <v>40194</v>
      </c>
      <c r="C19552" t="s">
        <v>227</v>
      </c>
      <c r="D19552" t="s">
        <v>1002</v>
      </c>
      <c r="E19552" s="23">
        <v>45108</v>
      </c>
      <c r="F19552">
        <v>0</v>
      </c>
      <c r="G19552">
        <v>0</v>
      </c>
      <c r="I19552">
        <v>0</v>
      </c>
      <c r="J19552">
        <v>0</v>
      </c>
      <c r="L19552">
        <v>0</v>
      </c>
      <c r="N19552">
        <v>0</v>
      </c>
      <c r="P19552">
        <v>0</v>
      </c>
      <c r="Q19552">
        <v>0</v>
      </c>
      <c r="S19552">
        <v>0</v>
      </c>
    </row>
    <row r="19553" spans="1:19" x14ac:dyDescent="0.2">
      <c r="A19553" t="s">
        <v>39982</v>
      </c>
      <c r="B19553" t="s">
        <v>40195</v>
      </c>
      <c r="C19553" t="s">
        <v>203</v>
      </c>
      <c r="D19553" t="s">
        <v>1002</v>
      </c>
      <c r="E19553" s="23">
        <v>45108</v>
      </c>
      <c r="F19553">
        <v>0</v>
      </c>
      <c r="G19553">
        <v>0</v>
      </c>
      <c r="I19553">
        <v>0</v>
      </c>
      <c r="J19553">
        <v>0</v>
      </c>
      <c r="L19553">
        <v>0</v>
      </c>
      <c r="N19553">
        <v>0</v>
      </c>
      <c r="P19553">
        <v>0</v>
      </c>
      <c r="Q19553">
        <v>0</v>
      </c>
      <c r="S19553">
        <v>0</v>
      </c>
    </row>
    <row r="19554" spans="1:19" x14ac:dyDescent="0.2">
      <c r="A19554" t="s">
        <v>39983</v>
      </c>
      <c r="B19554" t="s">
        <v>40196</v>
      </c>
      <c r="C19554" t="s">
        <v>387</v>
      </c>
      <c r="D19554" t="s">
        <v>1002</v>
      </c>
      <c r="E19554" s="23">
        <v>45108</v>
      </c>
      <c r="F19554">
        <v>0</v>
      </c>
      <c r="G19554">
        <v>0</v>
      </c>
      <c r="I19554">
        <v>0</v>
      </c>
      <c r="J19554">
        <v>0</v>
      </c>
      <c r="L19554">
        <v>0</v>
      </c>
      <c r="N19554">
        <v>0</v>
      </c>
      <c r="P19554">
        <v>0</v>
      </c>
      <c r="Q19554">
        <v>0</v>
      </c>
      <c r="S19554">
        <v>0</v>
      </c>
    </row>
    <row r="19555" spans="1:19" x14ac:dyDescent="0.2">
      <c r="A19555" t="s">
        <v>39984</v>
      </c>
      <c r="B19555" t="s">
        <v>40197</v>
      </c>
      <c r="C19555" t="s">
        <v>223</v>
      </c>
      <c r="D19555" t="s">
        <v>1002</v>
      </c>
      <c r="E19555" s="23">
        <v>45108</v>
      </c>
      <c r="F19555">
        <v>0</v>
      </c>
      <c r="G19555">
        <v>0</v>
      </c>
      <c r="I19555">
        <v>0</v>
      </c>
      <c r="J19555">
        <v>0</v>
      </c>
      <c r="L19555">
        <v>0</v>
      </c>
      <c r="N19555">
        <v>0</v>
      </c>
      <c r="P19555">
        <v>0</v>
      </c>
      <c r="Q19555">
        <v>0</v>
      </c>
      <c r="S19555">
        <v>0</v>
      </c>
    </row>
    <row r="19556" spans="1:19" x14ac:dyDescent="0.2">
      <c r="A19556" t="s">
        <v>39985</v>
      </c>
      <c r="B19556" t="s">
        <v>40198</v>
      </c>
      <c r="C19556" t="s">
        <v>346</v>
      </c>
      <c r="D19556" t="s">
        <v>1002</v>
      </c>
      <c r="E19556" s="23">
        <v>45108</v>
      </c>
      <c r="F19556">
        <v>0</v>
      </c>
      <c r="G19556">
        <v>0</v>
      </c>
      <c r="I19556">
        <v>0</v>
      </c>
      <c r="J19556">
        <v>0</v>
      </c>
      <c r="L19556">
        <v>0</v>
      </c>
      <c r="N19556">
        <v>0</v>
      </c>
      <c r="P19556">
        <v>0</v>
      </c>
      <c r="Q19556">
        <v>0</v>
      </c>
      <c r="S19556">
        <v>0</v>
      </c>
    </row>
    <row r="19557" spans="1:19" x14ac:dyDescent="0.2">
      <c r="A19557" t="s">
        <v>39986</v>
      </c>
      <c r="B19557" t="s">
        <v>40199</v>
      </c>
      <c r="C19557" t="s">
        <v>36238</v>
      </c>
      <c r="D19557" t="s">
        <v>1002</v>
      </c>
      <c r="E19557" s="23">
        <v>45108</v>
      </c>
      <c r="F19557">
        <v>1.5</v>
      </c>
      <c r="G19557">
        <v>1.5</v>
      </c>
      <c r="I19557">
        <v>0</v>
      </c>
      <c r="J19557">
        <v>6</v>
      </c>
      <c r="L19557">
        <v>6</v>
      </c>
      <c r="N19557">
        <v>0</v>
      </c>
      <c r="P19557">
        <v>0</v>
      </c>
      <c r="Q19557">
        <v>0</v>
      </c>
      <c r="S19557">
        <v>0</v>
      </c>
    </row>
    <row r="19558" spans="1:19" x14ac:dyDescent="0.2">
      <c r="A19558" t="s">
        <v>39987</v>
      </c>
      <c r="B19558" t="s">
        <v>40200</v>
      </c>
      <c r="C19558" t="s">
        <v>207</v>
      </c>
      <c r="D19558" t="s">
        <v>1002</v>
      </c>
      <c r="E19558" s="23">
        <v>45108</v>
      </c>
      <c r="F19558">
        <v>7</v>
      </c>
      <c r="G19558">
        <v>8</v>
      </c>
      <c r="I19558">
        <v>16</v>
      </c>
      <c r="J19558">
        <v>38</v>
      </c>
      <c r="L19558">
        <v>43</v>
      </c>
      <c r="N19558">
        <v>15</v>
      </c>
      <c r="P19558">
        <v>0</v>
      </c>
      <c r="Q19558">
        <v>3</v>
      </c>
      <c r="S19558">
        <v>1</v>
      </c>
    </row>
    <row r="19559" spans="1:19" x14ac:dyDescent="0.2">
      <c r="A19559" t="s">
        <v>39988</v>
      </c>
      <c r="B19559" t="s">
        <v>40201</v>
      </c>
      <c r="C19559" t="s">
        <v>212</v>
      </c>
      <c r="D19559" t="s">
        <v>1002</v>
      </c>
      <c r="E19559" s="23">
        <v>45108</v>
      </c>
      <c r="F19559">
        <v>1.5</v>
      </c>
      <c r="G19559">
        <v>2</v>
      </c>
      <c r="I19559">
        <v>3</v>
      </c>
      <c r="J19559">
        <v>9</v>
      </c>
      <c r="L19559">
        <v>12</v>
      </c>
      <c r="N19559">
        <v>3</v>
      </c>
      <c r="P19559">
        <v>0</v>
      </c>
      <c r="Q19559">
        <v>0</v>
      </c>
      <c r="S19559">
        <v>0</v>
      </c>
    </row>
    <row r="19560" spans="1:19" x14ac:dyDescent="0.2">
      <c r="A19560" t="s">
        <v>39989</v>
      </c>
      <c r="B19560" t="s">
        <v>40202</v>
      </c>
      <c r="C19560" t="s">
        <v>963</v>
      </c>
      <c r="D19560" t="s">
        <v>1002</v>
      </c>
      <c r="E19560" s="23">
        <v>45108</v>
      </c>
      <c r="F19560">
        <v>0</v>
      </c>
      <c r="G19560">
        <v>0</v>
      </c>
      <c r="I19560">
        <v>0</v>
      </c>
      <c r="J19560">
        <v>0</v>
      </c>
      <c r="L19560">
        <v>0</v>
      </c>
      <c r="N19560">
        <v>0</v>
      </c>
      <c r="P19560">
        <v>0</v>
      </c>
      <c r="Q19560">
        <v>0</v>
      </c>
      <c r="S19560">
        <v>0</v>
      </c>
    </row>
    <row r="19561" spans="1:19" x14ac:dyDescent="0.2">
      <c r="A19561" t="s">
        <v>39990</v>
      </c>
      <c r="B19561" t="s">
        <v>40203</v>
      </c>
      <c r="C19561" t="s">
        <v>225</v>
      </c>
      <c r="D19561" t="s">
        <v>1002</v>
      </c>
      <c r="E19561" s="23">
        <v>45108</v>
      </c>
      <c r="F19561">
        <v>3.5</v>
      </c>
      <c r="G19561">
        <v>3.5</v>
      </c>
      <c r="I19561">
        <v>26</v>
      </c>
      <c r="J19561">
        <v>49</v>
      </c>
      <c r="L19561">
        <v>49</v>
      </c>
      <c r="N19561">
        <v>26</v>
      </c>
      <c r="P19561">
        <v>0</v>
      </c>
      <c r="Q19561">
        <v>0</v>
      </c>
      <c r="S19561">
        <v>0</v>
      </c>
    </row>
    <row r="19562" spans="1:19" x14ac:dyDescent="0.2">
      <c r="A19562" t="s">
        <v>39991</v>
      </c>
      <c r="B19562" t="s">
        <v>40204</v>
      </c>
      <c r="C19562" t="s">
        <v>901</v>
      </c>
      <c r="D19562" t="s">
        <v>1002</v>
      </c>
      <c r="E19562" s="23">
        <v>45108</v>
      </c>
      <c r="F19562">
        <v>5.5</v>
      </c>
      <c r="G19562">
        <v>6</v>
      </c>
      <c r="I19562">
        <v>8</v>
      </c>
      <c r="J19562">
        <v>30</v>
      </c>
      <c r="L19562">
        <v>32</v>
      </c>
      <c r="N19562">
        <v>8</v>
      </c>
      <c r="P19562">
        <v>0</v>
      </c>
      <c r="Q19562">
        <v>0</v>
      </c>
      <c r="S19562">
        <v>0</v>
      </c>
    </row>
    <row r="19563" spans="1:19" x14ac:dyDescent="0.2">
      <c r="A19563" t="s">
        <v>39992</v>
      </c>
      <c r="B19563" t="s">
        <v>40205</v>
      </c>
      <c r="C19563" t="s">
        <v>232</v>
      </c>
      <c r="D19563" t="s">
        <v>1002</v>
      </c>
      <c r="E19563" s="23">
        <v>45108</v>
      </c>
      <c r="F19563">
        <v>13.5</v>
      </c>
      <c r="G19563">
        <v>14</v>
      </c>
      <c r="I19563">
        <v>60</v>
      </c>
      <c r="J19563">
        <v>135</v>
      </c>
      <c r="L19563">
        <v>133</v>
      </c>
      <c r="N19563">
        <v>58</v>
      </c>
      <c r="P19563">
        <v>5</v>
      </c>
      <c r="Q19563">
        <v>5</v>
      </c>
      <c r="S19563">
        <v>2</v>
      </c>
    </row>
    <row r="19564" spans="1:19" x14ac:dyDescent="0.2">
      <c r="A19564" t="s">
        <v>39993</v>
      </c>
      <c r="B19564" t="s">
        <v>40206</v>
      </c>
      <c r="C19564" t="s">
        <v>317</v>
      </c>
      <c r="D19564" t="s">
        <v>1002</v>
      </c>
      <c r="E19564" s="23">
        <v>45108</v>
      </c>
      <c r="F19564">
        <v>2</v>
      </c>
      <c r="G19564">
        <v>7</v>
      </c>
      <c r="I19564">
        <v>4</v>
      </c>
      <c r="J19564">
        <v>11</v>
      </c>
      <c r="L19564">
        <v>40</v>
      </c>
      <c r="N19564">
        <v>4</v>
      </c>
      <c r="P19564">
        <v>0</v>
      </c>
      <c r="Q19564">
        <v>1</v>
      </c>
      <c r="S19564">
        <v>0</v>
      </c>
    </row>
    <row r="19565" spans="1:19" x14ac:dyDescent="0.2">
      <c r="A19565" t="s">
        <v>39994</v>
      </c>
      <c r="B19565" t="s">
        <v>40207</v>
      </c>
      <c r="C19565" t="s">
        <v>25330</v>
      </c>
      <c r="D19565" t="s">
        <v>1002</v>
      </c>
      <c r="E19565" s="23">
        <v>45108</v>
      </c>
      <c r="F19565">
        <v>0.5</v>
      </c>
      <c r="G19565">
        <v>0.5</v>
      </c>
      <c r="I19565">
        <v>0</v>
      </c>
      <c r="J19565">
        <v>2</v>
      </c>
      <c r="L19565">
        <v>2</v>
      </c>
      <c r="N19565">
        <v>0</v>
      </c>
      <c r="P19565">
        <v>0</v>
      </c>
      <c r="Q19565">
        <v>0</v>
      </c>
      <c r="S19565">
        <v>0</v>
      </c>
    </row>
    <row r="19566" spans="1:19" x14ac:dyDescent="0.2">
      <c r="A19566" t="s">
        <v>39995</v>
      </c>
      <c r="B19566" t="s">
        <v>40208</v>
      </c>
      <c r="C19566" t="s">
        <v>214</v>
      </c>
      <c r="D19566" t="s">
        <v>1002</v>
      </c>
      <c r="E19566" s="23">
        <v>45108</v>
      </c>
      <c r="F19566">
        <v>14</v>
      </c>
      <c r="G19566">
        <v>13</v>
      </c>
      <c r="I19566">
        <v>40</v>
      </c>
      <c r="J19566">
        <v>117</v>
      </c>
      <c r="L19566">
        <v>107</v>
      </c>
      <c r="N19566">
        <v>32</v>
      </c>
      <c r="P19566">
        <v>7</v>
      </c>
      <c r="Q19566">
        <v>11</v>
      </c>
      <c r="S19566">
        <v>8</v>
      </c>
    </row>
    <row r="19567" spans="1:19" x14ac:dyDescent="0.2">
      <c r="A19567" t="s">
        <v>39996</v>
      </c>
      <c r="B19567" t="s">
        <v>40209</v>
      </c>
      <c r="C19567" t="s">
        <v>903</v>
      </c>
      <c r="D19567" t="s">
        <v>1002</v>
      </c>
      <c r="E19567" s="23">
        <v>45108</v>
      </c>
      <c r="F19567">
        <v>6.5</v>
      </c>
      <c r="G19567">
        <v>6.5</v>
      </c>
      <c r="I19567">
        <v>10</v>
      </c>
      <c r="J19567">
        <v>31</v>
      </c>
      <c r="L19567">
        <v>31</v>
      </c>
      <c r="N19567">
        <v>10</v>
      </c>
      <c r="P19567">
        <v>1</v>
      </c>
      <c r="Q19567">
        <v>1</v>
      </c>
      <c r="S19567">
        <v>0</v>
      </c>
    </row>
    <row r="19568" spans="1:19" x14ac:dyDescent="0.2">
      <c r="A19568" t="s">
        <v>39997</v>
      </c>
      <c r="B19568" t="s">
        <v>40210</v>
      </c>
      <c r="C19568" t="s">
        <v>230</v>
      </c>
      <c r="D19568" t="s">
        <v>1002</v>
      </c>
      <c r="E19568" s="23">
        <v>45108</v>
      </c>
      <c r="F19568">
        <v>0</v>
      </c>
      <c r="G19568">
        <v>0</v>
      </c>
      <c r="I19568">
        <v>0</v>
      </c>
      <c r="J19568">
        <v>0</v>
      </c>
      <c r="L19568">
        <v>0</v>
      </c>
      <c r="N19568">
        <v>0</v>
      </c>
      <c r="P19568">
        <v>0</v>
      </c>
      <c r="Q19568">
        <v>0</v>
      </c>
      <c r="S19568">
        <v>0</v>
      </c>
    </row>
    <row r="19569" spans="1:19" x14ac:dyDescent="0.2">
      <c r="A19569" t="s">
        <v>39998</v>
      </c>
      <c r="B19569" t="s">
        <v>40211</v>
      </c>
      <c r="C19569" t="s">
        <v>234</v>
      </c>
      <c r="D19569" t="s">
        <v>1002</v>
      </c>
      <c r="E19569" s="23">
        <v>45108</v>
      </c>
      <c r="F19569">
        <v>0</v>
      </c>
      <c r="G19569">
        <v>0</v>
      </c>
      <c r="I19569">
        <v>0</v>
      </c>
      <c r="J19569">
        <v>0</v>
      </c>
      <c r="L19569">
        <v>0</v>
      </c>
      <c r="N19569">
        <v>0</v>
      </c>
      <c r="P19569">
        <v>0</v>
      </c>
      <c r="Q19569">
        <v>0</v>
      </c>
      <c r="S19569">
        <v>0</v>
      </c>
    </row>
    <row r="19570" spans="1:19" x14ac:dyDescent="0.2">
      <c r="A19570" t="s">
        <v>39999</v>
      </c>
      <c r="B19570" t="s">
        <v>40212</v>
      </c>
      <c r="C19570" t="s">
        <v>36332</v>
      </c>
      <c r="D19570" t="s">
        <v>1002</v>
      </c>
      <c r="E19570" s="23">
        <v>45108</v>
      </c>
      <c r="F19570">
        <v>2.5</v>
      </c>
      <c r="G19570">
        <v>4</v>
      </c>
      <c r="I19570">
        <v>18</v>
      </c>
      <c r="J19570">
        <v>29</v>
      </c>
      <c r="L19570">
        <v>44</v>
      </c>
      <c r="N19570">
        <v>18</v>
      </c>
      <c r="P19570">
        <v>0</v>
      </c>
      <c r="Q19570">
        <v>0</v>
      </c>
      <c r="S19570">
        <v>0</v>
      </c>
    </row>
    <row r="19571" spans="1:19" x14ac:dyDescent="0.2">
      <c r="A19571" t="s">
        <v>40000</v>
      </c>
      <c r="B19571" t="s">
        <v>40213</v>
      </c>
      <c r="C19571" t="s">
        <v>217</v>
      </c>
      <c r="D19571" t="s">
        <v>1002</v>
      </c>
      <c r="E19571" s="23">
        <v>45108</v>
      </c>
      <c r="F19571">
        <v>0</v>
      </c>
      <c r="G19571">
        <v>0</v>
      </c>
      <c r="I19571">
        <v>0</v>
      </c>
      <c r="J19571">
        <v>0</v>
      </c>
      <c r="L19571">
        <v>0</v>
      </c>
      <c r="N19571">
        <v>0</v>
      </c>
      <c r="P19571">
        <v>0</v>
      </c>
      <c r="Q19571">
        <v>0</v>
      </c>
      <c r="S19571">
        <v>0</v>
      </c>
    </row>
    <row r="19572" spans="1:19" x14ac:dyDescent="0.2">
      <c r="A19572" t="s">
        <v>40001</v>
      </c>
      <c r="B19572" t="s">
        <v>40214</v>
      </c>
      <c r="C19572" t="s">
        <v>342</v>
      </c>
      <c r="D19572" t="s">
        <v>1002</v>
      </c>
      <c r="E19572" s="23">
        <v>45108</v>
      </c>
      <c r="F19572">
        <v>0</v>
      </c>
      <c r="G19572">
        <v>1</v>
      </c>
      <c r="I19572">
        <v>13</v>
      </c>
      <c r="J19572">
        <v>0</v>
      </c>
      <c r="L19572">
        <v>11</v>
      </c>
      <c r="N19572">
        <v>13</v>
      </c>
      <c r="P19572">
        <v>0</v>
      </c>
      <c r="Q19572">
        <v>1</v>
      </c>
      <c r="S19572">
        <v>0</v>
      </c>
    </row>
    <row r="19573" spans="1:19" x14ac:dyDescent="0.2">
      <c r="A19573" t="s">
        <v>40002</v>
      </c>
      <c r="B19573" t="s">
        <v>40215</v>
      </c>
      <c r="C19573" t="s">
        <v>220</v>
      </c>
      <c r="D19573" t="s">
        <v>1002</v>
      </c>
      <c r="E19573" s="23">
        <v>45108</v>
      </c>
      <c r="F19573">
        <v>0</v>
      </c>
      <c r="G19573">
        <v>0</v>
      </c>
      <c r="I19573">
        <v>0</v>
      </c>
      <c r="J19573">
        <v>0</v>
      </c>
      <c r="L19573">
        <v>0</v>
      </c>
      <c r="N19573">
        <v>0</v>
      </c>
      <c r="P19573">
        <v>0</v>
      </c>
      <c r="Q19573">
        <v>0</v>
      </c>
      <c r="S19573">
        <v>0</v>
      </c>
    </row>
    <row r="19574" spans="1:19" x14ac:dyDescent="0.2">
      <c r="A19574" t="s">
        <v>40003</v>
      </c>
      <c r="B19574" t="s">
        <v>40216</v>
      </c>
      <c r="C19574" t="s">
        <v>36341</v>
      </c>
      <c r="D19574" t="s">
        <v>1000</v>
      </c>
      <c r="E19574" s="23">
        <v>45108</v>
      </c>
      <c r="F19574">
        <v>4</v>
      </c>
      <c r="G19574">
        <v>4</v>
      </c>
      <c r="I19574">
        <v>2</v>
      </c>
      <c r="J19574">
        <v>16</v>
      </c>
      <c r="L19574">
        <v>16</v>
      </c>
      <c r="N19574">
        <v>2</v>
      </c>
      <c r="P19574">
        <v>0</v>
      </c>
      <c r="Q19574">
        <v>0</v>
      </c>
      <c r="S19574">
        <v>0</v>
      </c>
    </row>
    <row r="19575" spans="1:19" x14ac:dyDescent="0.2">
      <c r="A19575" t="s">
        <v>40004</v>
      </c>
      <c r="B19575" t="s">
        <v>40217</v>
      </c>
      <c r="C19575" t="s">
        <v>36341</v>
      </c>
      <c r="D19575" t="s">
        <v>1002</v>
      </c>
      <c r="E19575" s="23">
        <v>45108</v>
      </c>
      <c r="F19575">
        <v>4</v>
      </c>
      <c r="G19575">
        <v>4</v>
      </c>
      <c r="I19575">
        <v>2</v>
      </c>
      <c r="J19575">
        <v>16</v>
      </c>
      <c r="L19575">
        <v>16</v>
      </c>
      <c r="N19575">
        <v>2</v>
      </c>
      <c r="P19575">
        <v>0</v>
      </c>
      <c r="Q19575">
        <v>0</v>
      </c>
      <c r="S19575">
        <v>0</v>
      </c>
    </row>
    <row r="19576" spans="1:19" x14ac:dyDescent="0.2">
      <c r="A19576" t="s">
        <v>40005</v>
      </c>
      <c r="B19576" t="s">
        <v>40218</v>
      </c>
      <c r="C19576" t="s">
        <v>242</v>
      </c>
      <c r="D19576" t="s">
        <v>1000</v>
      </c>
      <c r="E19576" s="23">
        <v>45108</v>
      </c>
      <c r="F19576">
        <v>0</v>
      </c>
      <c r="G19576">
        <v>0</v>
      </c>
      <c r="I19576">
        <v>0</v>
      </c>
      <c r="J19576">
        <v>0</v>
      </c>
      <c r="L19576">
        <v>0</v>
      </c>
      <c r="N19576">
        <v>0</v>
      </c>
      <c r="P19576">
        <v>0</v>
      </c>
      <c r="Q19576">
        <v>0</v>
      </c>
      <c r="S19576">
        <v>0</v>
      </c>
    </row>
    <row r="19577" spans="1:19" x14ac:dyDescent="0.2">
      <c r="A19577" t="s">
        <v>40006</v>
      </c>
      <c r="B19577" t="s">
        <v>40219</v>
      </c>
      <c r="C19577" t="s">
        <v>242</v>
      </c>
      <c r="D19577" t="s">
        <v>1002</v>
      </c>
      <c r="E19577" s="23">
        <v>45108</v>
      </c>
      <c r="F19577">
        <v>0</v>
      </c>
      <c r="G19577">
        <v>0</v>
      </c>
      <c r="I19577">
        <v>0</v>
      </c>
      <c r="J19577">
        <v>0</v>
      </c>
      <c r="L19577">
        <v>0</v>
      </c>
      <c r="N19577">
        <v>0</v>
      </c>
      <c r="P19577">
        <v>0</v>
      </c>
      <c r="Q19577">
        <v>0</v>
      </c>
      <c r="S19577">
        <v>0</v>
      </c>
    </row>
    <row r="19578" spans="1:19" x14ac:dyDescent="0.2">
      <c r="A19578" t="s">
        <v>40007</v>
      </c>
      <c r="B19578" t="s">
        <v>40220</v>
      </c>
      <c r="C19578" t="s">
        <v>2724</v>
      </c>
      <c r="D19578" t="s">
        <v>1000</v>
      </c>
      <c r="E19578" s="23">
        <v>45108</v>
      </c>
      <c r="F19578">
        <v>4</v>
      </c>
      <c r="G19578">
        <v>4</v>
      </c>
      <c r="I19578">
        <v>7</v>
      </c>
      <c r="J19578">
        <v>21</v>
      </c>
      <c r="L19578">
        <v>21</v>
      </c>
      <c r="N19578">
        <v>7</v>
      </c>
      <c r="P19578">
        <v>1</v>
      </c>
      <c r="Q19578">
        <v>1</v>
      </c>
      <c r="S19578">
        <v>0</v>
      </c>
    </row>
    <row r="19579" spans="1:19" x14ac:dyDescent="0.2">
      <c r="A19579" t="s">
        <v>40008</v>
      </c>
      <c r="B19579" t="s">
        <v>40221</v>
      </c>
      <c r="C19579" t="s">
        <v>2724</v>
      </c>
      <c r="D19579" t="s">
        <v>1001</v>
      </c>
      <c r="E19579" s="23">
        <v>45108</v>
      </c>
      <c r="F19579">
        <v>0</v>
      </c>
      <c r="G19579">
        <v>0</v>
      </c>
      <c r="I19579">
        <v>0</v>
      </c>
      <c r="J19579">
        <v>0</v>
      </c>
      <c r="L19579">
        <v>0</v>
      </c>
      <c r="N19579">
        <v>0</v>
      </c>
      <c r="P19579">
        <v>0</v>
      </c>
      <c r="Q19579">
        <v>0</v>
      </c>
      <c r="S19579">
        <v>0</v>
      </c>
    </row>
    <row r="19580" spans="1:19" x14ac:dyDescent="0.2">
      <c r="A19580" t="s">
        <v>40009</v>
      </c>
      <c r="B19580" t="s">
        <v>40222</v>
      </c>
      <c r="C19580" t="s">
        <v>2724</v>
      </c>
      <c r="D19580" t="s">
        <v>1002</v>
      </c>
      <c r="E19580" s="23">
        <v>45108</v>
      </c>
      <c r="F19580">
        <v>4</v>
      </c>
      <c r="G19580">
        <v>4</v>
      </c>
      <c r="I19580">
        <v>7</v>
      </c>
      <c r="J19580">
        <v>21</v>
      </c>
      <c r="L19580">
        <v>21</v>
      </c>
      <c r="N19580">
        <v>7</v>
      </c>
      <c r="P19580">
        <v>1</v>
      </c>
      <c r="Q19580">
        <v>1</v>
      </c>
      <c r="S19580">
        <v>0</v>
      </c>
    </row>
    <row r="19581" spans="1:19" x14ac:dyDescent="0.2">
      <c r="A19581" t="s">
        <v>40010</v>
      </c>
      <c r="B19581" t="s">
        <v>40223</v>
      </c>
      <c r="C19581" t="s">
        <v>237</v>
      </c>
      <c r="D19581" t="s">
        <v>1000</v>
      </c>
      <c r="E19581" s="23">
        <v>45108</v>
      </c>
      <c r="F19581">
        <v>8</v>
      </c>
      <c r="G19581">
        <v>7</v>
      </c>
      <c r="I19581">
        <v>23</v>
      </c>
      <c r="J19581">
        <v>44</v>
      </c>
      <c r="L19581">
        <v>38</v>
      </c>
      <c r="N19581">
        <v>17</v>
      </c>
      <c r="P19581">
        <v>0</v>
      </c>
      <c r="Q19581">
        <v>2</v>
      </c>
      <c r="S19581">
        <v>6</v>
      </c>
    </row>
    <row r="19582" spans="1:19" x14ac:dyDescent="0.2">
      <c r="A19582" t="s">
        <v>40011</v>
      </c>
      <c r="B19582" t="s">
        <v>40224</v>
      </c>
      <c r="C19582" t="s">
        <v>237</v>
      </c>
      <c r="D19582" t="s">
        <v>1002</v>
      </c>
      <c r="E19582" s="23">
        <v>45108</v>
      </c>
      <c r="F19582">
        <v>8</v>
      </c>
      <c r="G19582">
        <v>7</v>
      </c>
      <c r="I19582">
        <v>23</v>
      </c>
      <c r="J19582">
        <v>44</v>
      </c>
      <c r="L19582">
        <v>38</v>
      </c>
      <c r="N19582">
        <v>17</v>
      </c>
      <c r="P19582">
        <v>0</v>
      </c>
      <c r="Q19582">
        <v>2</v>
      </c>
      <c r="S19582">
        <v>6</v>
      </c>
    </row>
    <row r="19583" spans="1:19" x14ac:dyDescent="0.2">
      <c r="A19583" t="s">
        <v>40012</v>
      </c>
      <c r="B19583" t="s">
        <v>40225</v>
      </c>
      <c r="C19583" t="s">
        <v>238</v>
      </c>
      <c r="D19583" t="s">
        <v>1000</v>
      </c>
      <c r="E19583" s="23">
        <v>45108</v>
      </c>
      <c r="F19583">
        <v>3</v>
      </c>
      <c r="G19583">
        <v>4</v>
      </c>
      <c r="I19583">
        <v>8</v>
      </c>
      <c r="J19583">
        <v>15</v>
      </c>
      <c r="L19583">
        <v>20</v>
      </c>
      <c r="N19583">
        <v>6</v>
      </c>
      <c r="P19583">
        <v>3</v>
      </c>
      <c r="Q19583">
        <v>3</v>
      </c>
      <c r="S19583">
        <v>2</v>
      </c>
    </row>
    <row r="19584" spans="1:19" x14ac:dyDescent="0.2">
      <c r="A19584" t="s">
        <v>40013</v>
      </c>
      <c r="B19584" t="s">
        <v>40226</v>
      </c>
      <c r="C19584" t="s">
        <v>238</v>
      </c>
      <c r="D19584" t="s">
        <v>1002</v>
      </c>
      <c r="E19584" s="23">
        <v>45108</v>
      </c>
      <c r="F19584">
        <v>3</v>
      </c>
      <c r="G19584">
        <v>4</v>
      </c>
      <c r="I19584">
        <v>8</v>
      </c>
      <c r="J19584">
        <v>15</v>
      </c>
      <c r="L19584">
        <v>20</v>
      </c>
      <c r="N19584">
        <v>6</v>
      </c>
      <c r="P19584">
        <v>3</v>
      </c>
      <c r="Q19584">
        <v>3</v>
      </c>
      <c r="S19584">
        <v>2</v>
      </c>
    </row>
    <row r="19585" spans="1:19" x14ac:dyDescent="0.2">
      <c r="A19585" t="s">
        <v>40014</v>
      </c>
      <c r="B19585" t="s">
        <v>40227</v>
      </c>
      <c r="C19585" t="s">
        <v>239</v>
      </c>
      <c r="D19585" t="s">
        <v>1000</v>
      </c>
      <c r="E19585" s="23">
        <v>45108</v>
      </c>
      <c r="F19585">
        <v>0</v>
      </c>
      <c r="G19585">
        <v>0</v>
      </c>
      <c r="I19585">
        <v>0</v>
      </c>
      <c r="J19585">
        <v>0</v>
      </c>
      <c r="L19585">
        <v>0</v>
      </c>
      <c r="N19585">
        <v>0</v>
      </c>
      <c r="P19585">
        <v>0</v>
      </c>
      <c r="Q19585">
        <v>0</v>
      </c>
      <c r="S19585">
        <v>0</v>
      </c>
    </row>
    <row r="19586" spans="1:19" x14ac:dyDescent="0.2">
      <c r="A19586" t="s">
        <v>40015</v>
      </c>
      <c r="B19586" t="s">
        <v>40228</v>
      </c>
      <c r="C19586" t="s">
        <v>239</v>
      </c>
      <c r="D19586" t="s">
        <v>1002</v>
      </c>
      <c r="E19586" s="23">
        <v>45108</v>
      </c>
      <c r="F19586">
        <v>0</v>
      </c>
      <c r="G19586">
        <v>0</v>
      </c>
      <c r="I19586">
        <v>0</v>
      </c>
      <c r="J19586">
        <v>0</v>
      </c>
      <c r="L19586">
        <v>0</v>
      </c>
      <c r="N19586">
        <v>0</v>
      </c>
      <c r="P19586">
        <v>0</v>
      </c>
      <c r="Q19586">
        <v>0</v>
      </c>
      <c r="S19586">
        <v>0</v>
      </c>
    </row>
    <row r="19587" spans="1:19" x14ac:dyDescent="0.2">
      <c r="A19587" t="s">
        <v>40016</v>
      </c>
      <c r="B19587" t="s">
        <v>40229</v>
      </c>
      <c r="C19587" t="s">
        <v>1988</v>
      </c>
      <c r="D19587" t="s">
        <v>1000</v>
      </c>
      <c r="E19587" s="23">
        <v>45108</v>
      </c>
      <c r="F19587">
        <v>3.5</v>
      </c>
      <c r="G19587">
        <v>3.5</v>
      </c>
      <c r="I19587">
        <v>3</v>
      </c>
      <c r="J19587">
        <v>18</v>
      </c>
      <c r="L19587">
        <v>18</v>
      </c>
      <c r="N19587">
        <v>3</v>
      </c>
      <c r="P19587">
        <v>0</v>
      </c>
      <c r="Q19587">
        <v>0</v>
      </c>
      <c r="S19587">
        <v>0</v>
      </c>
    </row>
    <row r="19588" spans="1:19" x14ac:dyDescent="0.2">
      <c r="A19588" t="s">
        <v>40017</v>
      </c>
      <c r="B19588" t="s">
        <v>40230</v>
      </c>
      <c r="C19588" t="s">
        <v>1988</v>
      </c>
      <c r="D19588" t="s">
        <v>1001</v>
      </c>
      <c r="E19588" s="23">
        <v>45108</v>
      </c>
      <c r="F19588">
        <v>0</v>
      </c>
      <c r="G19588">
        <v>0</v>
      </c>
      <c r="I19588">
        <v>0</v>
      </c>
      <c r="J19588">
        <v>0</v>
      </c>
      <c r="L19588">
        <v>0</v>
      </c>
      <c r="N19588">
        <v>0</v>
      </c>
      <c r="P19588">
        <v>0</v>
      </c>
      <c r="Q19588">
        <v>0</v>
      </c>
      <c r="S19588">
        <v>0</v>
      </c>
    </row>
    <row r="19589" spans="1:19" x14ac:dyDescent="0.2">
      <c r="A19589" t="s">
        <v>40018</v>
      </c>
      <c r="B19589" t="s">
        <v>40231</v>
      </c>
      <c r="C19589" t="s">
        <v>1988</v>
      </c>
      <c r="D19589" t="s">
        <v>1002</v>
      </c>
      <c r="E19589" s="23">
        <v>45108</v>
      </c>
      <c r="F19589">
        <v>3.5</v>
      </c>
      <c r="G19589">
        <v>3.5</v>
      </c>
      <c r="I19589">
        <v>3</v>
      </c>
      <c r="J19589">
        <v>18</v>
      </c>
      <c r="L19589">
        <v>18</v>
      </c>
      <c r="N19589">
        <v>3</v>
      </c>
      <c r="P19589">
        <v>0</v>
      </c>
      <c r="Q19589">
        <v>0</v>
      </c>
      <c r="S19589">
        <v>0</v>
      </c>
    </row>
    <row r="19590" spans="1:19" x14ac:dyDescent="0.2">
      <c r="A19590" t="s">
        <v>40019</v>
      </c>
      <c r="B19590" t="s">
        <v>40232</v>
      </c>
      <c r="C19590" t="s">
        <v>36374</v>
      </c>
      <c r="D19590" t="s">
        <v>1000</v>
      </c>
      <c r="E19590" s="23">
        <v>45108</v>
      </c>
      <c r="F19590">
        <v>3</v>
      </c>
      <c r="G19590">
        <v>3.5</v>
      </c>
      <c r="I19590">
        <v>6</v>
      </c>
      <c r="J19590">
        <v>16</v>
      </c>
      <c r="L19590">
        <v>18</v>
      </c>
      <c r="N19590">
        <v>6</v>
      </c>
      <c r="P19590">
        <v>0</v>
      </c>
      <c r="Q19590">
        <v>0</v>
      </c>
      <c r="S19590">
        <v>0</v>
      </c>
    </row>
    <row r="19591" spans="1:19" x14ac:dyDescent="0.2">
      <c r="A19591" t="s">
        <v>40020</v>
      </c>
      <c r="B19591" t="s">
        <v>40233</v>
      </c>
      <c r="C19591" t="s">
        <v>36374</v>
      </c>
      <c r="D19591" t="s">
        <v>1002</v>
      </c>
      <c r="E19591" s="23">
        <v>45108</v>
      </c>
      <c r="F19591">
        <v>3</v>
      </c>
      <c r="G19591">
        <v>3.5</v>
      </c>
      <c r="I19591">
        <v>6</v>
      </c>
      <c r="J19591">
        <v>16</v>
      </c>
      <c r="L19591">
        <v>18</v>
      </c>
      <c r="N19591">
        <v>6</v>
      </c>
      <c r="P19591">
        <v>0</v>
      </c>
      <c r="Q19591">
        <v>0</v>
      </c>
      <c r="S19591">
        <v>0</v>
      </c>
    </row>
    <row r="19592" spans="1:19" x14ac:dyDescent="0.2">
      <c r="A19592" t="s">
        <v>40021</v>
      </c>
      <c r="B19592" t="s">
        <v>40234</v>
      </c>
      <c r="C19592" t="s">
        <v>966</v>
      </c>
      <c r="D19592" t="s">
        <v>1000</v>
      </c>
      <c r="E19592" s="23">
        <v>45108</v>
      </c>
      <c r="F19592">
        <v>0</v>
      </c>
      <c r="G19592">
        <v>0</v>
      </c>
      <c r="I19592">
        <v>0</v>
      </c>
      <c r="J19592">
        <v>0</v>
      </c>
      <c r="L19592">
        <v>0</v>
      </c>
      <c r="N19592">
        <v>0</v>
      </c>
      <c r="P19592">
        <v>0</v>
      </c>
      <c r="Q19592">
        <v>0</v>
      </c>
      <c r="S19592">
        <v>0</v>
      </c>
    </row>
    <row r="19593" spans="1:19" x14ac:dyDescent="0.2">
      <c r="A19593" t="s">
        <v>40022</v>
      </c>
      <c r="B19593" t="s">
        <v>40235</v>
      </c>
      <c r="C19593" t="s">
        <v>966</v>
      </c>
      <c r="D19593" t="s">
        <v>1002</v>
      </c>
      <c r="E19593" s="23">
        <v>45108</v>
      </c>
      <c r="F19593">
        <v>0</v>
      </c>
      <c r="G19593">
        <v>0</v>
      </c>
      <c r="I19593">
        <v>0</v>
      </c>
      <c r="J19593">
        <v>0</v>
      </c>
      <c r="L19593">
        <v>0</v>
      </c>
      <c r="N19593">
        <v>0</v>
      </c>
      <c r="P19593">
        <v>0</v>
      </c>
      <c r="Q19593">
        <v>0</v>
      </c>
      <c r="S19593">
        <v>0</v>
      </c>
    </row>
    <row r="19594" spans="1:19" x14ac:dyDescent="0.2">
      <c r="A19594" t="s">
        <v>40023</v>
      </c>
      <c r="B19594" t="s">
        <v>40236</v>
      </c>
      <c r="C19594" t="s">
        <v>240</v>
      </c>
      <c r="D19594" t="s">
        <v>1000</v>
      </c>
      <c r="E19594" s="23">
        <v>45108</v>
      </c>
      <c r="F19594">
        <v>8.5</v>
      </c>
      <c r="G19594">
        <v>13</v>
      </c>
      <c r="I19594">
        <v>16</v>
      </c>
      <c r="J19594">
        <v>47</v>
      </c>
      <c r="L19594">
        <v>73</v>
      </c>
      <c r="N19594">
        <v>15</v>
      </c>
      <c r="P19594">
        <v>0</v>
      </c>
      <c r="Q19594">
        <v>3</v>
      </c>
      <c r="S19594">
        <v>1</v>
      </c>
    </row>
    <row r="19595" spans="1:19" x14ac:dyDescent="0.2">
      <c r="A19595" t="s">
        <v>40024</v>
      </c>
      <c r="B19595" t="s">
        <v>40237</v>
      </c>
      <c r="C19595" t="s">
        <v>240</v>
      </c>
      <c r="D19595" t="s">
        <v>1002</v>
      </c>
      <c r="E19595" s="23">
        <v>45108</v>
      </c>
      <c r="F19595">
        <v>8.5</v>
      </c>
      <c r="G19595">
        <v>13</v>
      </c>
      <c r="I19595">
        <v>16</v>
      </c>
      <c r="J19595">
        <v>47</v>
      </c>
      <c r="L19595">
        <v>73</v>
      </c>
      <c r="N19595">
        <v>15</v>
      </c>
      <c r="P19595">
        <v>0</v>
      </c>
      <c r="Q19595">
        <v>3</v>
      </c>
      <c r="S19595">
        <v>1</v>
      </c>
    </row>
    <row r="19596" spans="1:19" x14ac:dyDescent="0.2">
      <c r="A19596" t="s">
        <v>40025</v>
      </c>
      <c r="B19596" t="s">
        <v>40238</v>
      </c>
      <c r="C19596" t="s">
        <v>241</v>
      </c>
      <c r="D19596" t="s">
        <v>1000</v>
      </c>
      <c r="E19596" s="23">
        <v>45108</v>
      </c>
      <c r="F19596">
        <v>31.5</v>
      </c>
      <c r="G19596">
        <v>34.5</v>
      </c>
      <c r="I19596">
        <v>161</v>
      </c>
      <c r="J19596">
        <v>350</v>
      </c>
      <c r="L19596">
        <v>381</v>
      </c>
      <c r="N19596">
        <v>157</v>
      </c>
      <c r="P19596">
        <v>11</v>
      </c>
      <c r="Q19596">
        <v>18</v>
      </c>
      <c r="S19596">
        <v>4</v>
      </c>
    </row>
    <row r="19597" spans="1:19" x14ac:dyDescent="0.2">
      <c r="A19597" t="s">
        <v>40026</v>
      </c>
      <c r="B19597" t="s">
        <v>40239</v>
      </c>
      <c r="C19597" t="s">
        <v>241</v>
      </c>
      <c r="D19597" t="s">
        <v>1002</v>
      </c>
      <c r="E19597" s="23">
        <v>45108</v>
      </c>
      <c r="F19597">
        <v>31.5</v>
      </c>
      <c r="G19597">
        <v>34.5</v>
      </c>
      <c r="I19597">
        <v>161</v>
      </c>
      <c r="J19597">
        <v>350</v>
      </c>
      <c r="L19597">
        <v>381</v>
      </c>
      <c r="N19597">
        <v>157</v>
      </c>
      <c r="P19597">
        <v>11</v>
      </c>
      <c r="Q19597">
        <v>18</v>
      </c>
      <c r="S19597">
        <v>4</v>
      </c>
    </row>
    <row r="19598" spans="1:19" x14ac:dyDescent="0.2">
      <c r="A19598" t="s">
        <v>40027</v>
      </c>
      <c r="B19598" t="s">
        <v>40240</v>
      </c>
      <c r="C19598" t="s">
        <v>318</v>
      </c>
      <c r="D19598" t="s">
        <v>1000</v>
      </c>
      <c r="E19598" s="23">
        <v>45108</v>
      </c>
      <c r="F19598">
        <v>2</v>
      </c>
      <c r="G19598">
        <v>4</v>
      </c>
      <c r="I19598">
        <v>7</v>
      </c>
      <c r="J19598">
        <v>11</v>
      </c>
      <c r="L19598">
        <v>22</v>
      </c>
      <c r="N19598">
        <v>7</v>
      </c>
      <c r="P19598">
        <v>0</v>
      </c>
      <c r="Q19598">
        <v>1</v>
      </c>
      <c r="S19598">
        <v>0</v>
      </c>
    </row>
    <row r="19599" spans="1:19" x14ac:dyDescent="0.2">
      <c r="A19599" t="s">
        <v>40028</v>
      </c>
      <c r="B19599" t="s">
        <v>40241</v>
      </c>
      <c r="C19599" t="s">
        <v>318</v>
      </c>
      <c r="D19599" t="s">
        <v>1002</v>
      </c>
      <c r="E19599" s="23">
        <v>45108</v>
      </c>
      <c r="F19599">
        <v>2</v>
      </c>
      <c r="G19599">
        <v>4</v>
      </c>
      <c r="I19599">
        <v>7</v>
      </c>
      <c r="J19599">
        <v>11</v>
      </c>
      <c r="L19599">
        <v>22</v>
      </c>
      <c r="N19599">
        <v>7</v>
      </c>
      <c r="P19599">
        <v>0</v>
      </c>
      <c r="Q19599">
        <v>1</v>
      </c>
      <c r="S19599">
        <v>0</v>
      </c>
    </row>
    <row r="19600" spans="1:19" x14ac:dyDescent="0.2">
      <c r="A19600" t="s">
        <v>40029</v>
      </c>
      <c r="B19600" t="s">
        <v>40242</v>
      </c>
      <c r="C19600" t="s">
        <v>896</v>
      </c>
      <c r="D19600" t="s">
        <v>1000</v>
      </c>
      <c r="E19600" s="23">
        <v>45108</v>
      </c>
      <c r="F19600">
        <v>67.5</v>
      </c>
      <c r="G19600">
        <v>77.5</v>
      </c>
      <c r="I19600">
        <v>233</v>
      </c>
      <c r="J19600">
        <v>538</v>
      </c>
      <c r="L19600">
        <v>607</v>
      </c>
      <c r="N19600">
        <v>220</v>
      </c>
      <c r="O19600" t="s">
        <v>904</v>
      </c>
      <c r="P19600">
        <v>15</v>
      </c>
      <c r="Q19600">
        <v>28</v>
      </c>
      <c r="S19600">
        <v>13</v>
      </c>
    </row>
    <row r="19601" spans="1:19" x14ac:dyDescent="0.2">
      <c r="A19601" t="s">
        <v>40030</v>
      </c>
      <c r="B19601" t="s">
        <v>40243</v>
      </c>
      <c r="C19601" t="s">
        <v>899</v>
      </c>
      <c r="D19601" t="s">
        <v>1001</v>
      </c>
      <c r="E19601" s="23">
        <v>45108</v>
      </c>
      <c r="F19601">
        <v>0</v>
      </c>
      <c r="G19601">
        <v>0</v>
      </c>
      <c r="I19601">
        <v>0</v>
      </c>
      <c r="J19601">
        <v>0</v>
      </c>
      <c r="L19601">
        <v>0</v>
      </c>
      <c r="N19601">
        <v>0</v>
      </c>
      <c r="O19601" t="s">
        <v>904</v>
      </c>
      <c r="P19601">
        <v>0</v>
      </c>
      <c r="Q19601">
        <v>0</v>
      </c>
      <c r="S19601">
        <v>0</v>
      </c>
    </row>
    <row r="19602" spans="1:19" x14ac:dyDescent="0.2">
      <c r="A19602" t="s">
        <v>40031</v>
      </c>
      <c r="B19602" t="s">
        <v>40244</v>
      </c>
      <c r="C19602" t="s">
        <v>1237</v>
      </c>
      <c r="D19602" t="s">
        <v>1000</v>
      </c>
      <c r="E19602" s="23">
        <v>45108</v>
      </c>
      <c r="F19602">
        <v>19</v>
      </c>
      <c r="G19602">
        <v>24</v>
      </c>
      <c r="H19602">
        <v>201</v>
      </c>
      <c r="I19602">
        <v>32</v>
      </c>
      <c r="J19602">
        <v>102</v>
      </c>
      <c r="L19602">
        <v>130</v>
      </c>
      <c r="N19602">
        <v>31</v>
      </c>
      <c r="P19602">
        <v>1</v>
      </c>
      <c r="Q19602">
        <v>4</v>
      </c>
      <c r="S19602">
        <v>1</v>
      </c>
    </row>
    <row r="19603" spans="1:19" x14ac:dyDescent="0.2">
      <c r="A19603" t="s">
        <v>40032</v>
      </c>
      <c r="B19603" t="s">
        <v>40245</v>
      </c>
      <c r="C19603" t="s">
        <v>1237</v>
      </c>
      <c r="D19603" t="s">
        <v>1001</v>
      </c>
      <c r="E19603" s="23">
        <v>45108</v>
      </c>
      <c r="F19603">
        <v>0</v>
      </c>
      <c r="G19603">
        <v>0</v>
      </c>
      <c r="I19603">
        <v>0</v>
      </c>
      <c r="J19603">
        <v>0</v>
      </c>
      <c r="L19603">
        <v>0</v>
      </c>
      <c r="N19603">
        <v>0</v>
      </c>
      <c r="P19603">
        <v>0</v>
      </c>
      <c r="Q19603">
        <v>0</v>
      </c>
      <c r="S19603">
        <v>0</v>
      </c>
    </row>
    <row r="19604" spans="1:19" x14ac:dyDescent="0.2">
      <c r="A19604" t="s">
        <v>40033</v>
      </c>
      <c r="B19604" t="s">
        <v>40246</v>
      </c>
      <c r="C19604" t="s">
        <v>1237</v>
      </c>
      <c r="D19604" t="s">
        <v>1002</v>
      </c>
      <c r="E19604" s="23">
        <v>45108</v>
      </c>
      <c r="F19604">
        <v>19</v>
      </c>
      <c r="G19604">
        <v>24</v>
      </c>
      <c r="I19604">
        <v>32</v>
      </c>
      <c r="J19604">
        <v>102</v>
      </c>
      <c r="L19604">
        <v>130</v>
      </c>
      <c r="N19604">
        <v>31</v>
      </c>
      <c r="P19604">
        <v>1</v>
      </c>
      <c r="Q19604">
        <v>4</v>
      </c>
      <c r="S19604">
        <v>1</v>
      </c>
    </row>
    <row r="19605" spans="1:19" x14ac:dyDescent="0.2">
      <c r="A19605" t="s">
        <v>40034</v>
      </c>
      <c r="B19605" t="s">
        <v>40247</v>
      </c>
      <c r="C19605" t="s">
        <v>235</v>
      </c>
      <c r="D19605" t="s">
        <v>1002</v>
      </c>
      <c r="E19605" s="23">
        <v>45108</v>
      </c>
      <c r="F19605">
        <v>67.5</v>
      </c>
      <c r="G19605">
        <v>77.5</v>
      </c>
      <c r="I19605">
        <v>233</v>
      </c>
      <c r="J19605">
        <v>538</v>
      </c>
      <c r="L19605">
        <v>607</v>
      </c>
      <c r="N19605">
        <v>220</v>
      </c>
      <c r="P19605">
        <v>15</v>
      </c>
      <c r="Q19605">
        <v>28</v>
      </c>
      <c r="S19605">
        <v>13</v>
      </c>
    </row>
    <row r="19606" spans="1:19" x14ac:dyDescent="0.2">
      <c r="A19606" t="s">
        <v>40248</v>
      </c>
      <c r="B19606" t="s">
        <v>40461</v>
      </c>
      <c r="C19606" t="s">
        <v>35967</v>
      </c>
      <c r="D19606" t="s">
        <v>1000</v>
      </c>
      <c r="E19606" s="23">
        <v>45139</v>
      </c>
      <c r="F19606">
        <v>0.5</v>
      </c>
      <c r="G19606">
        <v>0.5</v>
      </c>
      <c r="I19606">
        <v>0</v>
      </c>
      <c r="J19606">
        <v>2</v>
      </c>
      <c r="L19606">
        <v>2</v>
      </c>
      <c r="N19606">
        <v>0</v>
      </c>
      <c r="P19606">
        <v>0</v>
      </c>
      <c r="Q19606">
        <v>0</v>
      </c>
      <c r="S19606">
        <v>0</v>
      </c>
    </row>
    <row r="19607" spans="1:19" x14ac:dyDescent="0.2">
      <c r="A19607" t="s">
        <v>40249</v>
      </c>
      <c r="B19607" t="s">
        <v>40462</v>
      </c>
      <c r="C19607" t="s">
        <v>35970</v>
      </c>
      <c r="D19607" t="s">
        <v>1000</v>
      </c>
      <c r="E19607" s="23">
        <v>45139</v>
      </c>
      <c r="F19607">
        <v>1</v>
      </c>
      <c r="G19607">
        <v>1.5</v>
      </c>
      <c r="I19607">
        <v>0</v>
      </c>
      <c r="J19607">
        <v>4</v>
      </c>
      <c r="L19607">
        <v>6</v>
      </c>
      <c r="N19607">
        <v>0</v>
      </c>
      <c r="P19607">
        <v>0</v>
      </c>
      <c r="Q19607">
        <v>0</v>
      </c>
      <c r="S19607">
        <v>0</v>
      </c>
    </row>
    <row r="19608" spans="1:19" x14ac:dyDescent="0.2">
      <c r="A19608" t="s">
        <v>40250</v>
      </c>
      <c r="B19608" t="s">
        <v>40463</v>
      </c>
      <c r="C19608" t="s">
        <v>35973</v>
      </c>
      <c r="D19608" t="s">
        <v>1000</v>
      </c>
      <c r="E19608" s="23">
        <v>45139</v>
      </c>
      <c r="F19608">
        <v>1</v>
      </c>
      <c r="G19608">
        <v>1</v>
      </c>
      <c r="I19608">
        <v>2</v>
      </c>
      <c r="J19608">
        <v>4</v>
      </c>
      <c r="L19608">
        <v>4</v>
      </c>
      <c r="N19608">
        <v>2</v>
      </c>
      <c r="P19608">
        <v>0</v>
      </c>
      <c r="Q19608">
        <v>0</v>
      </c>
      <c r="S19608">
        <v>0</v>
      </c>
    </row>
    <row r="19609" spans="1:19" x14ac:dyDescent="0.2">
      <c r="A19609" t="s">
        <v>40251</v>
      </c>
      <c r="B19609" t="s">
        <v>40464</v>
      </c>
      <c r="C19609" t="s">
        <v>35976</v>
      </c>
      <c r="D19609" t="s">
        <v>1000</v>
      </c>
      <c r="E19609" s="23">
        <v>45139</v>
      </c>
      <c r="F19609">
        <v>0.5</v>
      </c>
      <c r="G19609">
        <v>0.5</v>
      </c>
      <c r="I19609">
        <v>0</v>
      </c>
      <c r="J19609">
        <v>2</v>
      </c>
      <c r="L19609">
        <v>2</v>
      </c>
      <c r="N19609">
        <v>0</v>
      </c>
      <c r="P19609">
        <v>0</v>
      </c>
      <c r="Q19609">
        <v>0</v>
      </c>
      <c r="S19609">
        <v>0</v>
      </c>
    </row>
    <row r="19610" spans="1:19" x14ac:dyDescent="0.2">
      <c r="A19610" t="s">
        <v>40252</v>
      </c>
      <c r="B19610" t="s">
        <v>40465</v>
      </c>
      <c r="C19610" t="s">
        <v>35979</v>
      </c>
      <c r="D19610" t="s">
        <v>1000</v>
      </c>
      <c r="E19610" s="23">
        <v>45139</v>
      </c>
      <c r="F19610">
        <v>0.5</v>
      </c>
      <c r="G19610">
        <v>0.5</v>
      </c>
      <c r="I19610">
        <v>0</v>
      </c>
      <c r="J19610">
        <v>2</v>
      </c>
      <c r="L19610">
        <v>2</v>
      </c>
      <c r="N19610">
        <v>0</v>
      </c>
      <c r="P19610">
        <v>0</v>
      </c>
      <c r="Q19610">
        <v>0</v>
      </c>
      <c r="S19610">
        <v>0</v>
      </c>
    </row>
    <row r="19611" spans="1:19" x14ac:dyDescent="0.2">
      <c r="A19611" t="s">
        <v>40253</v>
      </c>
      <c r="B19611" t="s">
        <v>40466</v>
      </c>
      <c r="C19611" t="s">
        <v>228</v>
      </c>
      <c r="D19611" t="s">
        <v>1000</v>
      </c>
      <c r="E19611" s="23">
        <v>45139</v>
      </c>
      <c r="F19611">
        <v>0</v>
      </c>
      <c r="G19611">
        <v>0</v>
      </c>
      <c r="I19611">
        <v>0</v>
      </c>
      <c r="J19611">
        <v>0</v>
      </c>
      <c r="L19611">
        <v>0</v>
      </c>
      <c r="N19611">
        <v>0</v>
      </c>
      <c r="P19611">
        <v>0</v>
      </c>
      <c r="Q19611">
        <v>0</v>
      </c>
      <c r="S19611">
        <v>0</v>
      </c>
    </row>
    <row r="19612" spans="1:19" x14ac:dyDescent="0.2">
      <c r="A19612" t="s">
        <v>40254</v>
      </c>
      <c r="B19612" t="s">
        <v>40467</v>
      </c>
      <c r="C19612" t="s">
        <v>211</v>
      </c>
      <c r="D19612" t="s">
        <v>1000</v>
      </c>
      <c r="E19612" s="23">
        <v>45139</v>
      </c>
      <c r="F19612">
        <v>0</v>
      </c>
      <c r="G19612">
        <v>0</v>
      </c>
      <c r="I19612">
        <v>0</v>
      </c>
      <c r="J19612">
        <v>0</v>
      </c>
      <c r="L19612">
        <v>0</v>
      </c>
      <c r="N19612">
        <v>0</v>
      </c>
      <c r="P19612">
        <v>0</v>
      </c>
      <c r="Q19612">
        <v>0</v>
      </c>
      <c r="S19612">
        <v>0</v>
      </c>
    </row>
    <row r="19613" spans="1:19" x14ac:dyDescent="0.2">
      <c r="A19613" t="s">
        <v>40255</v>
      </c>
      <c r="B19613" t="s">
        <v>40468</v>
      </c>
      <c r="C19613" t="s">
        <v>213</v>
      </c>
      <c r="D19613" t="s">
        <v>1000</v>
      </c>
      <c r="E19613" s="23">
        <v>45139</v>
      </c>
      <c r="F19613">
        <v>0</v>
      </c>
      <c r="G19613">
        <v>0</v>
      </c>
      <c r="I19613">
        <v>0</v>
      </c>
      <c r="J19613">
        <v>0</v>
      </c>
      <c r="L19613">
        <v>0</v>
      </c>
      <c r="N19613">
        <v>0</v>
      </c>
      <c r="P19613">
        <v>0</v>
      </c>
      <c r="Q19613">
        <v>0</v>
      </c>
      <c r="S19613">
        <v>0</v>
      </c>
    </row>
    <row r="19614" spans="1:19" x14ac:dyDescent="0.2">
      <c r="A19614" t="s">
        <v>40256</v>
      </c>
      <c r="B19614" t="s">
        <v>40469</v>
      </c>
      <c r="C19614" t="s">
        <v>229</v>
      </c>
      <c r="D19614" t="s">
        <v>1000</v>
      </c>
      <c r="E19614" s="23">
        <v>45139</v>
      </c>
      <c r="F19614">
        <v>0</v>
      </c>
      <c r="G19614">
        <v>0</v>
      </c>
      <c r="I19614">
        <v>0</v>
      </c>
      <c r="J19614">
        <v>0</v>
      </c>
      <c r="L19614">
        <v>0</v>
      </c>
      <c r="N19614">
        <v>0</v>
      </c>
      <c r="P19614">
        <v>0</v>
      </c>
      <c r="Q19614">
        <v>0</v>
      </c>
      <c r="S19614">
        <v>0</v>
      </c>
    </row>
    <row r="19615" spans="1:19" x14ac:dyDescent="0.2">
      <c r="A19615" t="s">
        <v>40257</v>
      </c>
      <c r="B19615" t="s">
        <v>40470</v>
      </c>
      <c r="C19615" t="s">
        <v>1051</v>
      </c>
      <c r="D19615" t="s">
        <v>1000</v>
      </c>
      <c r="E19615" s="23">
        <v>45139</v>
      </c>
      <c r="F19615">
        <v>0</v>
      </c>
      <c r="G19615">
        <v>0</v>
      </c>
      <c r="I19615">
        <v>0</v>
      </c>
      <c r="J19615">
        <v>0</v>
      </c>
      <c r="L19615">
        <v>0</v>
      </c>
      <c r="N19615">
        <v>0</v>
      </c>
      <c r="P19615">
        <v>0</v>
      </c>
      <c r="Q19615">
        <v>0</v>
      </c>
      <c r="S19615">
        <v>0</v>
      </c>
    </row>
    <row r="19616" spans="1:19" x14ac:dyDescent="0.2">
      <c r="A19616" t="s">
        <v>40258</v>
      </c>
      <c r="B19616" t="s">
        <v>40471</v>
      </c>
      <c r="C19616" t="s">
        <v>1048</v>
      </c>
      <c r="D19616" t="s">
        <v>1000</v>
      </c>
      <c r="E19616" s="23">
        <v>45139</v>
      </c>
      <c r="F19616">
        <v>0</v>
      </c>
      <c r="G19616">
        <v>0</v>
      </c>
      <c r="I19616">
        <v>0</v>
      </c>
      <c r="J19616">
        <v>0</v>
      </c>
      <c r="L19616">
        <v>0</v>
      </c>
      <c r="N19616">
        <v>0</v>
      </c>
      <c r="P19616">
        <v>0</v>
      </c>
      <c r="Q19616">
        <v>0</v>
      </c>
      <c r="S19616">
        <v>0</v>
      </c>
    </row>
    <row r="19617" spans="1:19" x14ac:dyDescent="0.2">
      <c r="A19617" t="s">
        <v>40259</v>
      </c>
      <c r="B19617" t="s">
        <v>40472</v>
      </c>
      <c r="C19617" t="s">
        <v>1047</v>
      </c>
      <c r="D19617" t="s">
        <v>1000</v>
      </c>
      <c r="E19617" s="23">
        <v>45139</v>
      </c>
      <c r="F19617">
        <v>3</v>
      </c>
      <c r="G19617">
        <v>3</v>
      </c>
      <c r="I19617">
        <v>6</v>
      </c>
      <c r="J19617">
        <v>15</v>
      </c>
      <c r="L19617">
        <v>15</v>
      </c>
      <c r="N19617">
        <v>6</v>
      </c>
      <c r="P19617">
        <v>0</v>
      </c>
      <c r="Q19617">
        <v>0</v>
      </c>
      <c r="S19617">
        <v>0</v>
      </c>
    </row>
    <row r="19618" spans="1:19" x14ac:dyDescent="0.2">
      <c r="A19618" t="s">
        <v>40260</v>
      </c>
      <c r="B19618" t="s">
        <v>40473</v>
      </c>
      <c r="C19618" t="s">
        <v>1050</v>
      </c>
      <c r="D19618" t="s">
        <v>1001</v>
      </c>
      <c r="E19618" s="23">
        <v>45139</v>
      </c>
      <c r="F19618">
        <v>0</v>
      </c>
      <c r="G19618">
        <v>0</v>
      </c>
      <c r="I19618">
        <v>0</v>
      </c>
      <c r="J19618">
        <v>0</v>
      </c>
      <c r="L19618">
        <v>0</v>
      </c>
      <c r="N19618">
        <v>0</v>
      </c>
      <c r="P19618">
        <v>0</v>
      </c>
      <c r="Q19618">
        <v>0</v>
      </c>
      <c r="S19618">
        <v>0</v>
      </c>
    </row>
    <row r="19619" spans="1:19" x14ac:dyDescent="0.2">
      <c r="A19619" t="s">
        <v>40261</v>
      </c>
      <c r="B19619" t="s">
        <v>40474</v>
      </c>
      <c r="C19619" t="s">
        <v>1050</v>
      </c>
      <c r="D19619" t="s">
        <v>1000</v>
      </c>
      <c r="E19619" s="23">
        <v>45139</v>
      </c>
      <c r="F19619">
        <v>0</v>
      </c>
      <c r="G19619">
        <v>0</v>
      </c>
      <c r="I19619">
        <v>0</v>
      </c>
      <c r="J19619">
        <v>0</v>
      </c>
      <c r="L19619">
        <v>0</v>
      </c>
      <c r="N19619">
        <v>0</v>
      </c>
      <c r="P19619">
        <v>0</v>
      </c>
      <c r="Q19619">
        <v>0</v>
      </c>
      <c r="S19619">
        <v>0</v>
      </c>
    </row>
    <row r="19620" spans="1:19" x14ac:dyDescent="0.2">
      <c r="A19620" t="s">
        <v>40262</v>
      </c>
      <c r="B19620" t="s">
        <v>40475</v>
      </c>
      <c r="C19620" t="s">
        <v>1049</v>
      </c>
      <c r="D19620" t="s">
        <v>1001</v>
      </c>
      <c r="E19620" s="23">
        <v>45139</v>
      </c>
      <c r="F19620">
        <v>0</v>
      </c>
      <c r="G19620">
        <v>0</v>
      </c>
      <c r="I19620">
        <v>0</v>
      </c>
      <c r="J19620">
        <v>0</v>
      </c>
      <c r="L19620">
        <v>0</v>
      </c>
      <c r="N19620">
        <v>0</v>
      </c>
      <c r="P19620">
        <v>0</v>
      </c>
      <c r="Q19620">
        <v>0</v>
      </c>
      <c r="S19620">
        <v>0</v>
      </c>
    </row>
    <row r="19621" spans="1:19" x14ac:dyDescent="0.2">
      <c r="A19621" t="s">
        <v>40263</v>
      </c>
      <c r="B19621" t="s">
        <v>40476</v>
      </c>
      <c r="C19621" t="s">
        <v>1048</v>
      </c>
      <c r="D19621" t="s">
        <v>1001</v>
      </c>
      <c r="E19621" s="23">
        <v>45139</v>
      </c>
      <c r="F19621">
        <v>0</v>
      </c>
      <c r="G19621">
        <v>0</v>
      </c>
      <c r="I19621">
        <v>0</v>
      </c>
      <c r="J19621">
        <v>0</v>
      </c>
      <c r="L19621">
        <v>0</v>
      </c>
      <c r="N19621">
        <v>0</v>
      </c>
      <c r="P19621">
        <v>0</v>
      </c>
      <c r="Q19621">
        <v>0</v>
      </c>
      <c r="S19621">
        <v>0</v>
      </c>
    </row>
    <row r="19622" spans="1:19" x14ac:dyDescent="0.2">
      <c r="A19622" t="s">
        <v>40258</v>
      </c>
      <c r="B19622" t="s">
        <v>40471</v>
      </c>
      <c r="C19622" t="s">
        <v>1048</v>
      </c>
      <c r="D19622" t="s">
        <v>1000</v>
      </c>
      <c r="E19622" s="23">
        <v>45139</v>
      </c>
      <c r="F19622">
        <v>1</v>
      </c>
      <c r="G19622">
        <v>1</v>
      </c>
      <c r="I19622">
        <v>1</v>
      </c>
      <c r="J19622">
        <v>6</v>
      </c>
      <c r="L19622">
        <v>6</v>
      </c>
      <c r="N19622">
        <v>1</v>
      </c>
      <c r="P19622">
        <v>0</v>
      </c>
      <c r="Q19622">
        <v>0</v>
      </c>
      <c r="S19622">
        <v>0</v>
      </c>
    </row>
    <row r="19623" spans="1:19" x14ac:dyDescent="0.2">
      <c r="A19623" t="s">
        <v>40264</v>
      </c>
      <c r="B19623" t="s">
        <v>40477</v>
      </c>
      <c r="C19623" t="s">
        <v>1047</v>
      </c>
      <c r="D19623" t="s">
        <v>1001</v>
      </c>
      <c r="E19623" s="23">
        <v>45139</v>
      </c>
      <c r="F19623">
        <v>0</v>
      </c>
      <c r="G19623">
        <v>0</v>
      </c>
      <c r="I19623">
        <v>0</v>
      </c>
      <c r="J19623">
        <v>0</v>
      </c>
      <c r="L19623">
        <v>0</v>
      </c>
      <c r="N19623">
        <v>0</v>
      </c>
      <c r="P19623">
        <v>0</v>
      </c>
      <c r="Q19623">
        <v>0</v>
      </c>
      <c r="S19623">
        <v>0</v>
      </c>
    </row>
    <row r="19624" spans="1:19" x14ac:dyDescent="0.2">
      <c r="A19624" t="s">
        <v>40265</v>
      </c>
      <c r="B19624" t="s">
        <v>40478</v>
      </c>
      <c r="C19624" t="s">
        <v>25343</v>
      </c>
      <c r="D19624" t="s">
        <v>1001</v>
      </c>
      <c r="E19624" s="23">
        <v>45139</v>
      </c>
      <c r="F19624">
        <v>0</v>
      </c>
      <c r="G19624">
        <v>0</v>
      </c>
      <c r="I19624">
        <v>0</v>
      </c>
      <c r="J19624">
        <v>0</v>
      </c>
      <c r="L19624">
        <v>0</v>
      </c>
      <c r="N19624">
        <v>0</v>
      </c>
      <c r="P19624">
        <v>0</v>
      </c>
      <c r="Q19624">
        <v>0</v>
      </c>
      <c r="S19624">
        <v>0</v>
      </c>
    </row>
    <row r="19625" spans="1:19" x14ac:dyDescent="0.2">
      <c r="A19625" t="s">
        <v>40266</v>
      </c>
      <c r="B19625" t="s">
        <v>40479</v>
      </c>
      <c r="C19625" t="s">
        <v>25343</v>
      </c>
      <c r="D19625" t="s">
        <v>1000</v>
      </c>
      <c r="E19625" s="23">
        <v>45139</v>
      </c>
      <c r="F19625">
        <v>0</v>
      </c>
      <c r="G19625">
        <v>0</v>
      </c>
      <c r="I19625">
        <v>0</v>
      </c>
      <c r="J19625">
        <v>0</v>
      </c>
      <c r="L19625">
        <v>0</v>
      </c>
      <c r="N19625">
        <v>0</v>
      </c>
      <c r="P19625">
        <v>0</v>
      </c>
      <c r="Q19625">
        <v>0</v>
      </c>
      <c r="S19625">
        <v>0</v>
      </c>
    </row>
    <row r="19626" spans="1:19" x14ac:dyDescent="0.2">
      <c r="A19626" t="s">
        <v>40267</v>
      </c>
      <c r="B19626" t="s">
        <v>40480</v>
      </c>
      <c r="C19626" t="s">
        <v>25698</v>
      </c>
      <c r="D19626" t="s">
        <v>1000</v>
      </c>
      <c r="E19626" s="23">
        <v>45139</v>
      </c>
      <c r="F19626">
        <v>3</v>
      </c>
      <c r="G19626">
        <v>2</v>
      </c>
      <c r="I19626">
        <v>10</v>
      </c>
      <c r="J19626">
        <v>17</v>
      </c>
      <c r="L19626">
        <v>11</v>
      </c>
      <c r="N19626">
        <v>9</v>
      </c>
      <c r="P19626">
        <v>0</v>
      </c>
      <c r="Q19626">
        <v>0</v>
      </c>
      <c r="S19626">
        <v>1</v>
      </c>
    </row>
    <row r="19627" spans="1:19" x14ac:dyDescent="0.2">
      <c r="A19627" t="s">
        <v>40268</v>
      </c>
      <c r="B19627" t="s">
        <v>40481</v>
      </c>
      <c r="C19627" t="s">
        <v>959</v>
      </c>
      <c r="D19627" t="s">
        <v>1000</v>
      </c>
      <c r="E19627" s="23">
        <v>45139</v>
      </c>
      <c r="F19627">
        <v>0</v>
      </c>
      <c r="G19627">
        <v>0</v>
      </c>
      <c r="I19627">
        <v>0</v>
      </c>
      <c r="J19627">
        <v>0</v>
      </c>
      <c r="L19627">
        <v>0</v>
      </c>
      <c r="N19627">
        <v>0</v>
      </c>
      <c r="P19627">
        <v>0</v>
      </c>
      <c r="Q19627">
        <v>0</v>
      </c>
      <c r="S19627">
        <v>0</v>
      </c>
    </row>
    <row r="19628" spans="1:19" x14ac:dyDescent="0.2">
      <c r="A19628" t="s">
        <v>40269</v>
      </c>
      <c r="B19628" t="s">
        <v>40482</v>
      </c>
      <c r="C19628" t="s">
        <v>205</v>
      </c>
      <c r="D19628" t="s">
        <v>1000</v>
      </c>
      <c r="E19628" s="23">
        <v>45139</v>
      </c>
      <c r="F19628">
        <v>0</v>
      </c>
      <c r="G19628">
        <v>0</v>
      </c>
      <c r="I19628">
        <v>0</v>
      </c>
      <c r="J19628">
        <v>0</v>
      </c>
      <c r="L19628">
        <v>0</v>
      </c>
      <c r="N19628">
        <v>0</v>
      </c>
      <c r="P19628">
        <v>0</v>
      </c>
      <c r="Q19628">
        <v>0</v>
      </c>
      <c r="S19628">
        <v>0</v>
      </c>
    </row>
    <row r="19629" spans="1:19" x14ac:dyDescent="0.2">
      <c r="A19629" t="s">
        <v>40270</v>
      </c>
      <c r="B19629" t="s">
        <v>40483</v>
      </c>
      <c r="C19629" t="s">
        <v>384</v>
      </c>
      <c r="D19629" t="s">
        <v>1000</v>
      </c>
      <c r="E19629" s="23">
        <v>45139</v>
      </c>
      <c r="F19629">
        <v>0</v>
      </c>
      <c r="G19629">
        <v>0</v>
      </c>
      <c r="I19629">
        <v>0</v>
      </c>
      <c r="J19629">
        <v>0</v>
      </c>
      <c r="L19629">
        <v>0</v>
      </c>
      <c r="N19629">
        <v>0</v>
      </c>
      <c r="P19629">
        <v>0</v>
      </c>
      <c r="Q19629">
        <v>0</v>
      </c>
      <c r="S19629">
        <v>0</v>
      </c>
    </row>
    <row r="19630" spans="1:19" x14ac:dyDescent="0.2">
      <c r="A19630" t="s">
        <v>40271</v>
      </c>
      <c r="B19630" t="s">
        <v>40484</v>
      </c>
      <c r="C19630" t="s">
        <v>210</v>
      </c>
      <c r="D19630" t="s">
        <v>1000</v>
      </c>
      <c r="E19630" s="23">
        <v>45139</v>
      </c>
      <c r="F19630">
        <v>0</v>
      </c>
      <c r="G19630">
        <v>0</v>
      </c>
      <c r="I19630">
        <v>0</v>
      </c>
      <c r="J19630">
        <v>0</v>
      </c>
      <c r="L19630">
        <v>0</v>
      </c>
      <c r="N19630">
        <v>0</v>
      </c>
      <c r="P19630">
        <v>0</v>
      </c>
      <c r="Q19630">
        <v>0</v>
      </c>
      <c r="S19630">
        <v>0</v>
      </c>
    </row>
    <row r="19631" spans="1:19" x14ac:dyDescent="0.2">
      <c r="A19631" t="s">
        <v>40272</v>
      </c>
      <c r="B19631" t="s">
        <v>40485</v>
      </c>
      <c r="C19631" t="s">
        <v>215</v>
      </c>
      <c r="D19631" t="s">
        <v>1000</v>
      </c>
      <c r="E19631" s="23">
        <v>45139</v>
      </c>
      <c r="F19631">
        <v>5</v>
      </c>
      <c r="G19631">
        <v>5</v>
      </c>
      <c r="I19631">
        <v>21</v>
      </c>
      <c r="J19631">
        <v>27</v>
      </c>
      <c r="L19631">
        <v>27</v>
      </c>
      <c r="N19631">
        <v>13</v>
      </c>
      <c r="P19631">
        <v>1</v>
      </c>
      <c r="Q19631">
        <v>1</v>
      </c>
      <c r="S19631">
        <v>8</v>
      </c>
    </row>
    <row r="19632" spans="1:19" x14ac:dyDescent="0.2">
      <c r="A19632" t="s">
        <v>40273</v>
      </c>
      <c r="B19632" t="s">
        <v>40486</v>
      </c>
      <c r="C19632" t="s">
        <v>960</v>
      </c>
      <c r="D19632" t="s">
        <v>1000</v>
      </c>
      <c r="E19632" s="23">
        <v>45139</v>
      </c>
      <c r="F19632">
        <v>0</v>
      </c>
      <c r="G19632">
        <v>0</v>
      </c>
      <c r="I19632">
        <v>0</v>
      </c>
      <c r="J19632">
        <v>0</v>
      </c>
      <c r="L19632">
        <v>0</v>
      </c>
      <c r="N19632">
        <v>0</v>
      </c>
      <c r="P19632">
        <v>0</v>
      </c>
      <c r="Q19632">
        <v>0</v>
      </c>
      <c r="S19632">
        <v>0</v>
      </c>
    </row>
    <row r="19633" spans="1:19" x14ac:dyDescent="0.2">
      <c r="A19633" t="s">
        <v>40274</v>
      </c>
      <c r="B19633" t="s">
        <v>40487</v>
      </c>
      <c r="C19633" t="s">
        <v>961</v>
      </c>
      <c r="D19633" t="s">
        <v>1000</v>
      </c>
      <c r="E19633" s="23">
        <v>45139</v>
      </c>
      <c r="F19633">
        <v>3</v>
      </c>
      <c r="G19633">
        <v>4</v>
      </c>
      <c r="I19633">
        <v>7</v>
      </c>
      <c r="J19633">
        <v>15</v>
      </c>
      <c r="L19633">
        <v>20</v>
      </c>
      <c r="N19633">
        <v>7</v>
      </c>
      <c r="P19633">
        <v>1</v>
      </c>
      <c r="Q19633">
        <v>1</v>
      </c>
      <c r="S19633">
        <v>0</v>
      </c>
    </row>
    <row r="19634" spans="1:19" x14ac:dyDescent="0.2">
      <c r="A19634" t="s">
        <v>40275</v>
      </c>
      <c r="B19634" t="s">
        <v>40488</v>
      </c>
      <c r="C19634" t="s">
        <v>221</v>
      </c>
      <c r="D19634" t="s">
        <v>1000</v>
      </c>
      <c r="E19634" s="23">
        <v>45139</v>
      </c>
      <c r="F19634">
        <v>0</v>
      </c>
      <c r="G19634">
        <v>0</v>
      </c>
      <c r="I19634">
        <v>0</v>
      </c>
      <c r="J19634">
        <v>0</v>
      </c>
      <c r="L19634">
        <v>0</v>
      </c>
      <c r="N19634">
        <v>0</v>
      </c>
      <c r="P19634">
        <v>0</v>
      </c>
      <c r="Q19634">
        <v>0</v>
      </c>
      <c r="S19634">
        <v>0</v>
      </c>
    </row>
    <row r="19635" spans="1:19" x14ac:dyDescent="0.2">
      <c r="A19635" t="s">
        <v>40276</v>
      </c>
      <c r="B19635" t="s">
        <v>40489</v>
      </c>
      <c r="C19635" t="s">
        <v>222</v>
      </c>
      <c r="D19635" t="s">
        <v>1000</v>
      </c>
      <c r="E19635" s="23">
        <v>45139</v>
      </c>
      <c r="F19635">
        <v>0</v>
      </c>
      <c r="G19635">
        <v>0</v>
      </c>
      <c r="I19635">
        <v>0</v>
      </c>
      <c r="J19635">
        <v>0</v>
      </c>
      <c r="L19635">
        <v>0</v>
      </c>
      <c r="N19635">
        <v>0</v>
      </c>
      <c r="P19635">
        <v>0</v>
      </c>
      <c r="Q19635">
        <v>0</v>
      </c>
      <c r="S19635">
        <v>0</v>
      </c>
    </row>
    <row r="19636" spans="1:19" x14ac:dyDescent="0.2">
      <c r="A19636" t="s">
        <v>40277</v>
      </c>
      <c r="B19636" t="s">
        <v>40490</v>
      </c>
      <c r="C19636" t="s">
        <v>1052</v>
      </c>
      <c r="D19636" t="s">
        <v>1000</v>
      </c>
      <c r="E19636" s="23">
        <v>45139</v>
      </c>
      <c r="F19636">
        <v>2</v>
      </c>
      <c r="G19636">
        <v>2</v>
      </c>
      <c r="I19636">
        <v>0</v>
      </c>
      <c r="J19636">
        <v>11</v>
      </c>
      <c r="L19636">
        <v>11</v>
      </c>
      <c r="N19636">
        <v>0</v>
      </c>
      <c r="P19636">
        <v>0</v>
      </c>
      <c r="Q19636">
        <v>0</v>
      </c>
      <c r="S19636">
        <v>0</v>
      </c>
    </row>
    <row r="19637" spans="1:19" x14ac:dyDescent="0.2">
      <c r="A19637" t="s">
        <v>40278</v>
      </c>
      <c r="B19637" t="s">
        <v>40491</v>
      </c>
      <c r="C19637" t="s">
        <v>1053</v>
      </c>
      <c r="D19637" t="s">
        <v>1000</v>
      </c>
      <c r="E19637" s="23">
        <v>45139</v>
      </c>
      <c r="F19637">
        <v>1.5</v>
      </c>
      <c r="G19637">
        <v>1.5</v>
      </c>
      <c r="I19637">
        <v>2</v>
      </c>
      <c r="J19637">
        <v>7</v>
      </c>
      <c r="L19637">
        <v>7</v>
      </c>
      <c r="N19637">
        <v>1</v>
      </c>
      <c r="P19637">
        <v>0</v>
      </c>
      <c r="Q19637">
        <v>0</v>
      </c>
      <c r="S19637">
        <v>1</v>
      </c>
    </row>
    <row r="19638" spans="1:19" x14ac:dyDescent="0.2">
      <c r="A19638" t="s">
        <v>40279</v>
      </c>
      <c r="B19638" t="s">
        <v>40492</v>
      </c>
      <c r="C19638" t="s">
        <v>1052</v>
      </c>
      <c r="D19638" t="s">
        <v>1001</v>
      </c>
      <c r="E19638" s="23">
        <v>45139</v>
      </c>
      <c r="F19638">
        <v>0</v>
      </c>
      <c r="G19638">
        <v>0</v>
      </c>
      <c r="I19638">
        <v>0</v>
      </c>
      <c r="J19638">
        <v>0</v>
      </c>
      <c r="L19638">
        <v>0</v>
      </c>
      <c r="N19638">
        <v>0</v>
      </c>
      <c r="P19638">
        <v>0</v>
      </c>
      <c r="Q19638">
        <v>0</v>
      </c>
      <c r="S19638">
        <v>0</v>
      </c>
    </row>
    <row r="19639" spans="1:19" x14ac:dyDescent="0.2">
      <c r="A19639" t="s">
        <v>40280</v>
      </c>
      <c r="B19639" t="s">
        <v>40493</v>
      </c>
      <c r="C19639" t="s">
        <v>1053</v>
      </c>
      <c r="D19639" t="s">
        <v>1001</v>
      </c>
      <c r="E19639" s="23">
        <v>45139</v>
      </c>
      <c r="F19639">
        <v>0</v>
      </c>
      <c r="G19639">
        <v>0</v>
      </c>
      <c r="I19639">
        <v>0</v>
      </c>
      <c r="J19639">
        <v>0</v>
      </c>
      <c r="L19639">
        <v>0</v>
      </c>
      <c r="N19639">
        <v>0</v>
      </c>
      <c r="P19639">
        <v>0</v>
      </c>
      <c r="Q19639">
        <v>0</v>
      </c>
      <c r="S19639">
        <v>0</v>
      </c>
    </row>
    <row r="19640" spans="1:19" x14ac:dyDescent="0.2">
      <c r="A19640" t="s">
        <v>40281</v>
      </c>
      <c r="B19640" t="s">
        <v>40494</v>
      </c>
      <c r="C19640" t="s">
        <v>1054</v>
      </c>
      <c r="D19640" t="s">
        <v>1001</v>
      </c>
      <c r="E19640" s="23">
        <v>45139</v>
      </c>
      <c r="F19640">
        <v>0</v>
      </c>
      <c r="G19640">
        <v>0</v>
      </c>
      <c r="I19640">
        <v>0</v>
      </c>
      <c r="J19640">
        <v>0</v>
      </c>
      <c r="L19640">
        <v>0</v>
      </c>
      <c r="N19640">
        <v>0</v>
      </c>
      <c r="P19640">
        <v>0</v>
      </c>
      <c r="Q19640">
        <v>0</v>
      </c>
      <c r="S19640">
        <v>0</v>
      </c>
    </row>
    <row r="19641" spans="1:19" x14ac:dyDescent="0.2">
      <c r="A19641" t="s">
        <v>40282</v>
      </c>
      <c r="B19641" t="s">
        <v>40495</v>
      </c>
      <c r="C19641" t="s">
        <v>1054</v>
      </c>
      <c r="D19641" t="s">
        <v>1000</v>
      </c>
      <c r="E19641" s="23">
        <v>45139</v>
      </c>
      <c r="F19641">
        <v>0</v>
      </c>
      <c r="G19641">
        <v>0</v>
      </c>
      <c r="I19641">
        <v>0</v>
      </c>
      <c r="J19641">
        <v>0</v>
      </c>
      <c r="L19641">
        <v>0</v>
      </c>
      <c r="N19641">
        <v>0</v>
      </c>
      <c r="P19641">
        <v>0</v>
      </c>
      <c r="Q19641">
        <v>0</v>
      </c>
      <c r="S19641">
        <v>0</v>
      </c>
    </row>
    <row r="19642" spans="1:19" x14ac:dyDescent="0.2">
      <c r="A19642" t="s">
        <v>40283</v>
      </c>
      <c r="B19642" t="s">
        <v>40496</v>
      </c>
      <c r="C19642" t="s">
        <v>25359</v>
      </c>
      <c r="D19642" t="s">
        <v>1001</v>
      </c>
      <c r="E19642" s="23">
        <v>45139</v>
      </c>
      <c r="F19642">
        <v>0</v>
      </c>
      <c r="G19642">
        <v>0</v>
      </c>
      <c r="I19642">
        <v>0</v>
      </c>
      <c r="J19642">
        <v>0</v>
      </c>
      <c r="L19642">
        <v>0</v>
      </c>
      <c r="N19642">
        <v>0</v>
      </c>
      <c r="P19642">
        <v>0</v>
      </c>
      <c r="Q19642">
        <v>0</v>
      </c>
      <c r="S19642">
        <v>0</v>
      </c>
    </row>
    <row r="19643" spans="1:19" x14ac:dyDescent="0.2">
      <c r="A19643" t="s">
        <v>40284</v>
      </c>
      <c r="B19643" t="s">
        <v>40497</v>
      </c>
      <c r="C19643" t="s">
        <v>25359</v>
      </c>
      <c r="D19643" t="s">
        <v>1000</v>
      </c>
      <c r="E19643" s="23">
        <v>45139</v>
      </c>
      <c r="F19643">
        <v>0</v>
      </c>
      <c r="G19643">
        <v>0</v>
      </c>
      <c r="I19643">
        <v>0</v>
      </c>
      <c r="J19643">
        <v>0</v>
      </c>
      <c r="L19643">
        <v>0</v>
      </c>
      <c r="N19643">
        <v>0</v>
      </c>
      <c r="P19643">
        <v>0</v>
      </c>
      <c r="Q19643">
        <v>0</v>
      </c>
      <c r="S19643">
        <v>0</v>
      </c>
    </row>
    <row r="19644" spans="1:19" x14ac:dyDescent="0.2">
      <c r="A19644" t="s">
        <v>40285</v>
      </c>
      <c r="B19644" t="s">
        <v>40498</v>
      </c>
      <c r="C19644" t="s">
        <v>36046</v>
      </c>
      <c r="D19644" t="s">
        <v>1000</v>
      </c>
      <c r="E19644" s="23">
        <v>45139</v>
      </c>
      <c r="F19644">
        <v>1.5</v>
      </c>
      <c r="G19644">
        <v>2</v>
      </c>
      <c r="I19644">
        <v>3</v>
      </c>
      <c r="J19644">
        <v>9</v>
      </c>
      <c r="L19644">
        <v>11</v>
      </c>
      <c r="N19644">
        <v>3</v>
      </c>
      <c r="P19644">
        <v>0</v>
      </c>
      <c r="Q19644">
        <v>0</v>
      </c>
      <c r="S19644">
        <v>0</v>
      </c>
    </row>
    <row r="19645" spans="1:19" x14ac:dyDescent="0.2">
      <c r="A19645" t="s">
        <v>40286</v>
      </c>
      <c r="B19645" t="s">
        <v>40499</v>
      </c>
      <c r="C19645" t="s">
        <v>36049</v>
      </c>
      <c r="D19645" t="s">
        <v>1000</v>
      </c>
      <c r="E19645" s="23">
        <v>45139</v>
      </c>
      <c r="F19645">
        <v>1.5</v>
      </c>
      <c r="G19645">
        <v>1.5</v>
      </c>
      <c r="I19645">
        <v>4</v>
      </c>
      <c r="J19645">
        <v>7</v>
      </c>
      <c r="L19645">
        <v>7</v>
      </c>
      <c r="N19645">
        <v>3</v>
      </c>
      <c r="P19645">
        <v>0</v>
      </c>
      <c r="Q19645">
        <v>0</v>
      </c>
      <c r="S19645">
        <v>1</v>
      </c>
    </row>
    <row r="19646" spans="1:19" x14ac:dyDescent="0.2">
      <c r="A19646" t="s">
        <v>40287</v>
      </c>
      <c r="B19646" t="s">
        <v>40500</v>
      </c>
      <c r="C19646" t="s">
        <v>200</v>
      </c>
      <c r="D19646" t="s">
        <v>1000</v>
      </c>
      <c r="E19646" s="23">
        <v>45139</v>
      </c>
      <c r="F19646">
        <v>0</v>
      </c>
      <c r="G19646">
        <v>0</v>
      </c>
      <c r="I19646">
        <v>0</v>
      </c>
      <c r="J19646">
        <v>0</v>
      </c>
      <c r="L19646">
        <v>0</v>
      </c>
      <c r="N19646">
        <v>0</v>
      </c>
      <c r="P19646">
        <v>0</v>
      </c>
      <c r="Q19646">
        <v>0</v>
      </c>
      <c r="S19646">
        <v>0</v>
      </c>
    </row>
    <row r="19647" spans="1:19" x14ac:dyDescent="0.2">
      <c r="A19647" t="s">
        <v>40288</v>
      </c>
      <c r="B19647" t="s">
        <v>40501</v>
      </c>
      <c r="C19647" t="s">
        <v>204</v>
      </c>
      <c r="D19647" t="s">
        <v>1000</v>
      </c>
      <c r="E19647" s="23">
        <v>45139</v>
      </c>
      <c r="F19647">
        <v>0</v>
      </c>
      <c r="G19647">
        <v>0</v>
      </c>
      <c r="I19647">
        <v>0</v>
      </c>
      <c r="J19647">
        <v>0</v>
      </c>
      <c r="L19647">
        <v>0</v>
      </c>
      <c r="N19647">
        <v>0</v>
      </c>
      <c r="P19647">
        <v>0</v>
      </c>
      <c r="Q19647">
        <v>0</v>
      </c>
      <c r="S19647">
        <v>0</v>
      </c>
    </row>
    <row r="19648" spans="1:19" x14ac:dyDescent="0.2">
      <c r="A19648" t="s">
        <v>40289</v>
      </c>
      <c r="B19648" t="s">
        <v>40502</v>
      </c>
      <c r="C19648" t="s">
        <v>385</v>
      </c>
      <c r="D19648" t="s">
        <v>1000</v>
      </c>
      <c r="E19648" s="23">
        <v>45139</v>
      </c>
      <c r="F19648">
        <v>0</v>
      </c>
      <c r="G19648">
        <v>0</v>
      </c>
      <c r="I19648">
        <v>0</v>
      </c>
      <c r="J19648">
        <v>0</v>
      </c>
      <c r="L19648">
        <v>0</v>
      </c>
      <c r="N19648">
        <v>0</v>
      </c>
      <c r="P19648">
        <v>0</v>
      </c>
      <c r="Q19648">
        <v>0</v>
      </c>
      <c r="S19648">
        <v>0</v>
      </c>
    </row>
    <row r="19649" spans="1:19" x14ac:dyDescent="0.2">
      <c r="A19649" t="s">
        <v>40290</v>
      </c>
      <c r="B19649" t="s">
        <v>40503</v>
      </c>
      <c r="C19649" t="s">
        <v>208</v>
      </c>
      <c r="D19649" t="s">
        <v>1000</v>
      </c>
      <c r="E19649" s="23">
        <v>45139</v>
      </c>
      <c r="F19649">
        <v>5</v>
      </c>
      <c r="G19649">
        <v>6</v>
      </c>
      <c r="I19649">
        <v>14</v>
      </c>
      <c r="J19649">
        <v>27</v>
      </c>
      <c r="L19649">
        <v>32</v>
      </c>
      <c r="N19649">
        <v>14</v>
      </c>
      <c r="P19649">
        <v>0</v>
      </c>
      <c r="Q19649">
        <v>0</v>
      </c>
      <c r="S19649">
        <v>0</v>
      </c>
    </row>
    <row r="19650" spans="1:19" x14ac:dyDescent="0.2">
      <c r="A19650" t="s">
        <v>40291</v>
      </c>
      <c r="B19650" t="s">
        <v>40504</v>
      </c>
      <c r="C19650" t="s">
        <v>900</v>
      </c>
      <c r="D19650" t="s">
        <v>1000</v>
      </c>
      <c r="E19650" s="23">
        <v>45139</v>
      </c>
      <c r="F19650">
        <v>1.5</v>
      </c>
      <c r="G19650">
        <v>2</v>
      </c>
      <c r="I19650">
        <v>4</v>
      </c>
      <c r="J19650">
        <v>9</v>
      </c>
      <c r="L19650">
        <v>12</v>
      </c>
      <c r="N19650">
        <v>3</v>
      </c>
      <c r="P19650">
        <v>0</v>
      </c>
      <c r="Q19650">
        <v>0</v>
      </c>
      <c r="S19650">
        <v>1</v>
      </c>
    </row>
    <row r="19651" spans="1:19" x14ac:dyDescent="0.2">
      <c r="A19651" t="s">
        <v>40292</v>
      </c>
      <c r="B19651" t="s">
        <v>40505</v>
      </c>
      <c r="C19651" t="s">
        <v>905</v>
      </c>
      <c r="D19651" t="s">
        <v>1000</v>
      </c>
      <c r="E19651" s="23">
        <v>45139</v>
      </c>
      <c r="F19651">
        <v>0</v>
      </c>
      <c r="G19651">
        <v>0</v>
      </c>
      <c r="I19651">
        <v>0</v>
      </c>
      <c r="J19651">
        <v>0</v>
      </c>
      <c r="L19651">
        <v>0</v>
      </c>
      <c r="N19651">
        <v>0</v>
      </c>
      <c r="P19651">
        <v>0</v>
      </c>
      <c r="Q19651">
        <v>0</v>
      </c>
      <c r="S19651">
        <v>0</v>
      </c>
    </row>
    <row r="19652" spans="1:19" x14ac:dyDescent="0.2">
      <c r="A19652" t="s">
        <v>40293</v>
      </c>
      <c r="B19652" t="s">
        <v>40506</v>
      </c>
      <c r="C19652" t="s">
        <v>316</v>
      </c>
      <c r="D19652" t="s">
        <v>1000</v>
      </c>
      <c r="E19652" s="23">
        <v>45139</v>
      </c>
      <c r="F19652">
        <v>2</v>
      </c>
      <c r="G19652">
        <v>5</v>
      </c>
      <c r="I19652">
        <v>1</v>
      </c>
      <c r="J19652">
        <v>11</v>
      </c>
      <c r="L19652">
        <v>29</v>
      </c>
      <c r="N19652">
        <v>1</v>
      </c>
      <c r="P19652">
        <v>0</v>
      </c>
      <c r="Q19652">
        <v>0</v>
      </c>
      <c r="S19652">
        <v>0</v>
      </c>
    </row>
    <row r="19653" spans="1:19" x14ac:dyDescent="0.2">
      <c r="A19653" t="s">
        <v>40294</v>
      </c>
      <c r="B19653" t="s">
        <v>40507</v>
      </c>
      <c r="C19653" t="s">
        <v>218</v>
      </c>
      <c r="D19653" t="s">
        <v>1000</v>
      </c>
      <c r="E19653" s="23">
        <v>45139</v>
      </c>
      <c r="F19653">
        <v>0</v>
      </c>
      <c r="G19653">
        <v>0</v>
      </c>
      <c r="I19653">
        <v>0</v>
      </c>
      <c r="J19653">
        <v>0</v>
      </c>
      <c r="L19653">
        <v>0</v>
      </c>
      <c r="N19653">
        <v>0</v>
      </c>
      <c r="P19653">
        <v>0</v>
      </c>
      <c r="Q19653">
        <v>0</v>
      </c>
      <c r="S19653">
        <v>0</v>
      </c>
    </row>
    <row r="19654" spans="1:19" x14ac:dyDescent="0.2">
      <c r="A19654" t="s">
        <v>40295</v>
      </c>
      <c r="B19654" t="s">
        <v>40508</v>
      </c>
      <c r="C19654" t="s">
        <v>202</v>
      </c>
      <c r="D19654" t="s">
        <v>1000</v>
      </c>
      <c r="E19654" s="23">
        <v>45139</v>
      </c>
      <c r="F19654">
        <v>6</v>
      </c>
      <c r="G19654">
        <v>8</v>
      </c>
      <c r="I19654">
        <v>0</v>
      </c>
      <c r="J19654">
        <v>62</v>
      </c>
      <c r="L19654">
        <v>84</v>
      </c>
      <c r="N19654">
        <v>0</v>
      </c>
      <c r="P19654">
        <v>0</v>
      </c>
      <c r="Q19654">
        <v>0</v>
      </c>
      <c r="S19654">
        <v>0</v>
      </c>
    </row>
    <row r="19655" spans="1:19" x14ac:dyDescent="0.2">
      <c r="A19655" t="s">
        <v>40296</v>
      </c>
      <c r="B19655" t="s">
        <v>40509</v>
      </c>
      <c r="C19655" t="s">
        <v>347</v>
      </c>
      <c r="D19655" t="s">
        <v>1000</v>
      </c>
      <c r="E19655" s="23">
        <v>45139</v>
      </c>
      <c r="F19655">
        <v>0</v>
      </c>
      <c r="G19655">
        <v>0</v>
      </c>
      <c r="I19655">
        <v>0</v>
      </c>
      <c r="J19655">
        <v>0</v>
      </c>
      <c r="L19655">
        <v>0</v>
      </c>
      <c r="N19655">
        <v>0</v>
      </c>
      <c r="P19655">
        <v>0</v>
      </c>
      <c r="Q19655">
        <v>0</v>
      </c>
      <c r="S19655">
        <v>0</v>
      </c>
    </row>
    <row r="19656" spans="1:19" x14ac:dyDescent="0.2">
      <c r="A19656" t="s">
        <v>40297</v>
      </c>
      <c r="B19656" t="s">
        <v>40510</v>
      </c>
      <c r="C19656" t="s">
        <v>224</v>
      </c>
      <c r="D19656" t="s">
        <v>1000</v>
      </c>
      <c r="E19656" s="23">
        <v>45139</v>
      </c>
      <c r="F19656">
        <v>0</v>
      </c>
      <c r="G19656">
        <v>0</v>
      </c>
      <c r="I19656">
        <v>0</v>
      </c>
      <c r="J19656">
        <v>0</v>
      </c>
      <c r="L19656">
        <v>0</v>
      </c>
      <c r="N19656">
        <v>0</v>
      </c>
      <c r="P19656">
        <v>0</v>
      </c>
      <c r="Q19656">
        <v>0</v>
      </c>
      <c r="S19656">
        <v>0</v>
      </c>
    </row>
    <row r="19657" spans="1:19" x14ac:dyDescent="0.2">
      <c r="A19657" t="s">
        <v>40298</v>
      </c>
      <c r="B19657" t="s">
        <v>40511</v>
      </c>
      <c r="C19657" t="s">
        <v>345</v>
      </c>
      <c r="D19657" t="s">
        <v>1000</v>
      </c>
      <c r="E19657" s="23">
        <v>45139</v>
      </c>
      <c r="F19657">
        <v>0</v>
      </c>
      <c r="G19657">
        <v>0</v>
      </c>
      <c r="I19657">
        <v>0</v>
      </c>
      <c r="J19657">
        <v>0</v>
      </c>
      <c r="L19657">
        <v>0</v>
      </c>
      <c r="N19657">
        <v>0</v>
      </c>
      <c r="P19657">
        <v>0</v>
      </c>
      <c r="Q19657">
        <v>0</v>
      </c>
      <c r="S19657">
        <v>0</v>
      </c>
    </row>
    <row r="19658" spans="1:19" x14ac:dyDescent="0.2">
      <c r="A19658" t="s">
        <v>40299</v>
      </c>
      <c r="B19658" t="s">
        <v>40512</v>
      </c>
      <c r="C19658" t="s">
        <v>226</v>
      </c>
      <c r="D19658" t="s">
        <v>1000</v>
      </c>
      <c r="E19658" s="23">
        <v>45139</v>
      </c>
      <c r="F19658">
        <v>3.5</v>
      </c>
      <c r="G19658">
        <v>3.5</v>
      </c>
      <c r="I19658">
        <v>24</v>
      </c>
      <c r="J19658">
        <v>49</v>
      </c>
      <c r="L19658">
        <v>49</v>
      </c>
      <c r="N19658">
        <v>24</v>
      </c>
      <c r="P19658">
        <v>0</v>
      </c>
      <c r="Q19658">
        <v>2</v>
      </c>
      <c r="S19658">
        <v>0</v>
      </c>
    </row>
    <row r="19659" spans="1:19" x14ac:dyDescent="0.2">
      <c r="A19659" t="s">
        <v>40300</v>
      </c>
      <c r="B19659" t="s">
        <v>40513</v>
      </c>
      <c r="C19659" t="s">
        <v>231</v>
      </c>
      <c r="D19659" t="s">
        <v>1000</v>
      </c>
      <c r="E19659" s="23">
        <v>45139</v>
      </c>
      <c r="F19659">
        <v>10.5</v>
      </c>
      <c r="G19659">
        <v>10</v>
      </c>
      <c r="I19659">
        <v>48</v>
      </c>
      <c r="J19659">
        <v>120</v>
      </c>
      <c r="L19659">
        <v>113</v>
      </c>
      <c r="N19659">
        <v>48</v>
      </c>
      <c r="P19659">
        <v>4</v>
      </c>
      <c r="Q19659">
        <v>4</v>
      </c>
      <c r="S19659">
        <v>0</v>
      </c>
    </row>
    <row r="19660" spans="1:19" x14ac:dyDescent="0.2">
      <c r="A19660" t="s">
        <v>40301</v>
      </c>
      <c r="B19660" t="s">
        <v>40514</v>
      </c>
      <c r="C19660" t="s">
        <v>216</v>
      </c>
      <c r="D19660" t="s">
        <v>1000</v>
      </c>
      <c r="E19660" s="23">
        <v>45139</v>
      </c>
      <c r="F19660">
        <v>8.5</v>
      </c>
      <c r="G19660">
        <v>8</v>
      </c>
      <c r="I19660">
        <v>21</v>
      </c>
      <c r="J19660">
        <v>85</v>
      </c>
      <c r="L19660">
        <v>80</v>
      </c>
      <c r="N19660">
        <v>21</v>
      </c>
      <c r="P19660">
        <v>3</v>
      </c>
      <c r="Q19660">
        <v>4</v>
      </c>
      <c r="S19660">
        <v>0</v>
      </c>
    </row>
    <row r="19661" spans="1:19" x14ac:dyDescent="0.2">
      <c r="A19661" t="s">
        <v>40302</v>
      </c>
      <c r="B19661" t="s">
        <v>40515</v>
      </c>
      <c r="C19661" t="s">
        <v>233</v>
      </c>
      <c r="D19661" t="s">
        <v>1000</v>
      </c>
      <c r="E19661" s="23">
        <v>45139</v>
      </c>
      <c r="F19661">
        <v>0</v>
      </c>
      <c r="G19661">
        <v>0</v>
      </c>
      <c r="I19661">
        <v>0</v>
      </c>
      <c r="J19661">
        <v>0</v>
      </c>
      <c r="L19661">
        <v>0</v>
      </c>
      <c r="N19661">
        <v>0</v>
      </c>
      <c r="P19661">
        <v>0</v>
      </c>
      <c r="Q19661">
        <v>0</v>
      </c>
      <c r="S19661">
        <v>0</v>
      </c>
    </row>
    <row r="19662" spans="1:19" x14ac:dyDescent="0.2">
      <c r="A19662" t="s">
        <v>40303</v>
      </c>
      <c r="B19662" t="s">
        <v>40516</v>
      </c>
      <c r="C19662" t="s">
        <v>36084</v>
      </c>
      <c r="D19662" t="s">
        <v>1000</v>
      </c>
      <c r="E19662" s="23">
        <v>45139</v>
      </c>
      <c r="F19662">
        <v>2.5</v>
      </c>
      <c r="G19662">
        <v>4</v>
      </c>
      <c r="I19662">
        <v>18</v>
      </c>
      <c r="J19662">
        <v>29</v>
      </c>
      <c r="L19662">
        <v>44</v>
      </c>
      <c r="N19662">
        <v>18</v>
      </c>
      <c r="P19662">
        <v>0</v>
      </c>
      <c r="Q19662">
        <v>0</v>
      </c>
      <c r="S19662">
        <v>0</v>
      </c>
    </row>
    <row r="19663" spans="1:19" x14ac:dyDescent="0.2">
      <c r="A19663" t="s">
        <v>40304</v>
      </c>
      <c r="B19663" t="s">
        <v>40517</v>
      </c>
      <c r="C19663" t="s">
        <v>219</v>
      </c>
      <c r="D19663" t="s">
        <v>1000</v>
      </c>
      <c r="E19663" s="23">
        <v>45139</v>
      </c>
      <c r="F19663">
        <v>0</v>
      </c>
      <c r="G19663">
        <v>0</v>
      </c>
      <c r="I19663">
        <v>0</v>
      </c>
      <c r="J19663">
        <v>0</v>
      </c>
      <c r="L19663">
        <v>0</v>
      </c>
      <c r="N19663">
        <v>0</v>
      </c>
      <c r="P19663">
        <v>0</v>
      </c>
      <c r="Q19663">
        <v>0</v>
      </c>
      <c r="S19663">
        <v>0</v>
      </c>
    </row>
    <row r="19664" spans="1:19" x14ac:dyDescent="0.2">
      <c r="A19664" t="s">
        <v>40305</v>
      </c>
      <c r="B19664" t="s">
        <v>40518</v>
      </c>
      <c r="C19664" t="s">
        <v>340</v>
      </c>
      <c r="D19664" t="s">
        <v>1000</v>
      </c>
      <c r="E19664" s="23">
        <v>45139</v>
      </c>
      <c r="F19664">
        <v>0</v>
      </c>
      <c r="G19664">
        <v>1</v>
      </c>
      <c r="I19664">
        <v>12</v>
      </c>
      <c r="J19664">
        <v>0</v>
      </c>
      <c r="L19664">
        <v>11</v>
      </c>
      <c r="N19664">
        <v>12</v>
      </c>
      <c r="P19664">
        <v>0</v>
      </c>
      <c r="Q19664">
        <v>1</v>
      </c>
      <c r="S19664">
        <v>0</v>
      </c>
    </row>
    <row r="19665" spans="1:19" x14ac:dyDescent="0.2">
      <c r="A19665" t="s">
        <v>40306</v>
      </c>
      <c r="B19665" t="s">
        <v>40519</v>
      </c>
      <c r="C19665" t="s">
        <v>350</v>
      </c>
      <c r="D19665" t="s">
        <v>1000</v>
      </c>
      <c r="E19665" s="23">
        <v>45139</v>
      </c>
      <c r="F19665">
        <v>0</v>
      </c>
      <c r="G19665">
        <v>0</v>
      </c>
      <c r="I19665">
        <v>0</v>
      </c>
      <c r="J19665">
        <v>0</v>
      </c>
      <c r="L19665">
        <v>0</v>
      </c>
      <c r="N19665">
        <v>0</v>
      </c>
      <c r="P19665">
        <v>0</v>
      </c>
      <c r="Q19665">
        <v>0</v>
      </c>
      <c r="S19665">
        <v>0</v>
      </c>
    </row>
    <row r="19666" spans="1:19" x14ac:dyDescent="0.2">
      <c r="A19666" t="s">
        <v>40307</v>
      </c>
      <c r="B19666" t="s">
        <v>40520</v>
      </c>
      <c r="C19666" t="s">
        <v>351</v>
      </c>
      <c r="D19666" t="s">
        <v>1000</v>
      </c>
      <c r="E19666" s="23">
        <v>45139</v>
      </c>
      <c r="F19666">
        <v>0</v>
      </c>
      <c r="G19666">
        <v>0</v>
      </c>
      <c r="I19666">
        <v>0</v>
      </c>
      <c r="J19666">
        <v>0</v>
      </c>
      <c r="L19666">
        <v>0</v>
      </c>
      <c r="N19666">
        <v>0</v>
      </c>
      <c r="P19666">
        <v>0</v>
      </c>
      <c r="Q19666">
        <v>0</v>
      </c>
      <c r="S19666">
        <v>0</v>
      </c>
    </row>
    <row r="19667" spans="1:19" x14ac:dyDescent="0.2">
      <c r="A19667" t="s">
        <v>40308</v>
      </c>
      <c r="B19667" t="s">
        <v>40521</v>
      </c>
      <c r="C19667" t="s">
        <v>352</v>
      </c>
      <c r="D19667" t="s">
        <v>1000</v>
      </c>
      <c r="E19667" s="23">
        <v>45139</v>
      </c>
      <c r="F19667">
        <v>0</v>
      </c>
      <c r="G19667">
        <v>0</v>
      </c>
      <c r="I19667">
        <v>0</v>
      </c>
      <c r="J19667">
        <v>0</v>
      </c>
      <c r="L19667">
        <v>0</v>
      </c>
      <c r="N19667">
        <v>0</v>
      </c>
      <c r="P19667">
        <v>0</v>
      </c>
      <c r="Q19667">
        <v>0</v>
      </c>
      <c r="S19667">
        <v>0</v>
      </c>
    </row>
    <row r="19668" spans="1:19" x14ac:dyDescent="0.2">
      <c r="A19668" t="s">
        <v>40309</v>
      </c>
      <c r="B19668" t="s">
        <v>40522</v>
      </c>
      <c r="C19668" t="s">
        <v>353</v>
      </c>
      <c r="D19668" t="s">
        <v>1000</v>
      </c>
      <c r="E19668" s="23">
        <v>45139</v>
      </c>
      <c r="F19668">
        <v>0</v>
      </c>
      <c r="G19668">
        <v>0</v>
      </c>
      <c r="I19668">
        <v>0</v>
      </c>
      <c r="J19668">
        <v>0</v>
      </c>
      <c r="L19668">
        <v>0</v>
      </c>
      <c r="N19668">
        <v>0</v>
      </c>
      <c r="P19668">
        <v>0</v>
      </c>
      <c r="Q19668">
        <v>0</v>
      </c>
      <c r="S19668">
        <v>0</v>
      </c>
    </row>
    <row r="19669" spans="1:19" x14ac:dyDescent="0.2">
      <c r="A19669" t="s">
        <v>40310</v>
      </c>
      <c r="B19669" t="s">
        <v>40523</v>
      </c>
      <c r="C19669" t="s">
        <v>386</v>
      </c>
      <c r="D19669" t="s">
        <v>1000</v>
      </c>
      <c r="E19669" s="23">
        <v>45139</v>
      </c>
      <c r="F19669">
        <v>0</v>
      </c>
      <c r="G19669">
        <v>0</v>
      </c>
      <c r="I19669">
        <v>0</v>
      </c>
      <c r="J19669">
        <v>0</v>
      </c>
      <c r="L19669">
        <v>0</v>
      </c>
      <c r="N19669">
        <v>0</v>
      </c>
      <c r="P19669">
        <v>0</v>
      </c>
      <c r="Q19669">
        <v>0</v>
      </c>
      <c r="S19669">
        <v>0</v>
      </c>
    </row>
    <row r="19670" spans="1:19" x14ac:dyDescent="0.2">
      <c r="A19670" t="s">
        <v>40311</v>
      </c>
      <c r="B19670" t="s">
        <v>40524</v>
      </c>
      <c r="C19670" t="s">
        <v>354</v>
      </c>
      <c r="D19670" t="s">
        <v>1000</v>
      </c>
      <c r="E19670" s="23">
        <v>45139</v>
      </c>
      <c r="F19670">
        <v>2</v>
      </c>
      <c r="G19670">
        <v>2</v>
      </c>
      <c r="I19670">
        <v>4</v>
      </c>
      <c r="J19670">
        <v>11</v>
      </c>
      <c r="L19670">
        <v>11</v>
      </c>
      <c r="N19670">
        <v>4</v>
      </c>
      <c r="P19670">
        <v>0</v>
      </c>
      <c r="Q19670">
        <v>0</v>
      </c>
      <c r="S19670">
        <v>0</v>
      </c>
    </row>
    <row r="19671" spans="1:19" x14ac:dyDescent="0.2">
      <c r="A19671" t="s">
        <v>40312</v>
      </c>
      <c r="B19671" t="s">
        <v>40525</v>
      </c>
      <c r="C19671" t="s">
        <v>355</v>
      </c>
      <c r="D19671" t="s">
        <v>1000</v>
      </c>
      <c r="E19671" s="23">
        <v>45139</v>
      </c>
      <c r="F19671">
        <v>0</v>
      </c>
      <c r="G19671">
        <v>2</v>
      </c>
      <c r="I19671">
        <v>3</v>
      </c>
      <c r="J19671">
        <v>0</v>
      </c>
      <c r="L19671">
        <v>11</v>
      </c>
      <c r="N19671">
        <v>3</v>
      </c>
      <c r="P19671">
        <v>0</v>
      </c>
      <c r="Q19671">
        <v>0</v>
      </c>
      <c r="S19671">
        <v>0</v>
      </c>
    </row>
    <row r="19672" spans="1:19" x14ac:dyDescent="0.2">
      <c r="A19672" t="s">
        <v>40313</v>
      </c>
      <c r="B19672" t="s">
        <v>40526</v>
      </c>
      <c r="C19672" t="s">
        <v>35967</v>
      </c>
      <c r="D19672" t="s">
        <v>1002</v>
      </c>
      <c r="E19672" s="23">
        <v>45139</v>
      </c>
      <c r="F19672">
        <v>0.5</v>
      </c>
      <c r="G19672">
        <v>0.5</v>
      </c>
      <c r="I19672">
        <v>0</v>
      </c>
      <c r="J19672">
        <v>2</v>
      </c>
      <c r="L19672">
        <v>2</v>
      </c>
      <c r="N19672">
        <v>0</v>
      </c>
      <c r="P19672">
        <v>0</v>
      </c>
      <c r="Q19672">
        <v>0</v>
      </c>
      <c r="S19672">
        <v>0</v>
      </c>
    </row>
    <row r="19673" spans="1:19" x14ac:dyDescent="0.2">
      <c r="A19673" t="s">
        <v>40314</v>
      </c>
      <c r="B19673" t="s">
        <v>40527</v>
      </c>
      <c r="C19673" t="s">
        <v>35970</v>
      </c>
      <c r="D19673" t="s">
        <v>1002</v>
      </c>
      <c r="E19673" s="23">
        <v>45139</v>
      </c>
      <c r="F19673">
        <v>1</v>
      </c>
      <c r="G19673">
        <v>1.5</v>
      </c>
      <c r="I19673">
        <v>0</v>
      </c>
      <c r="J19673">
        <v>4</v>
      </c>
      <c r="L19673">
        <v>6</v>
      </c>
      <c r="N19673">
        <v>0</v>
      </c>
      <c r="P19673">
        <v>0</v>
      </c>
      <c r="Q19673">
        <v>0</v>
      </c>
      <c r="S19673">
        <v>0</v>
      </c>
    </row>
    <row r="19674" spans="1:19" x14ac:dyDescent="0.2">
      <c r="A19674" t="s">
        <v>40315</v>
      </c>
      <c r="B19674" t="s">
        <v>40528</v>
      </c>
      <c r="C19674" t="s">
        <v>35973</v>
      </c>
      <c r="D19674" t="s">
        <v>1002</v>
      </c>
      <c r="E19674" s="23">
        <v>45139</v>
      </c>
      <c r="F19674">
        <v>1</v>
      </c>
      <c r="G19674">
        <v>1</v>
      </c>
      <c r="I19674">
        <v>2</v>
      </c>
      <c r="J19674">
        <v>4</v>
      </c>
      <c r="L19674">
        <v>4</v>
      </c>
      <c r="N19674">
        <v>2</v>
      </c>
      <c r="P19674">
        <v>0</v>
      </c>
      <c r="Q19674">
        <v>0</v>
      </c>
      <c r="S19674">
        <v>0</v>
      </c>
    </row>
    <row r="19675" spans="1:19" x14ac:dyDescent="0.2">
      <c r="A19675" t="s">
        <v>40316</v>
      </c>
      <c r="B19675" t="s">
        <v>40529</v>
      </c>
      <c r="C19675" t="s">
        <v>35976</v>
      </c>
      <c r="D19675" t="s">
        <v>1002</v>
      </c>
      <c r="E19675" s="23">
        <v>45139</v>
      </c>
      <c r="F19675">
        <v>0.5</v>
      </c>
      <c r="G19675">
        <v>0.5</v>
      </c>
      <c r="I19675">
        <v>0</v>
      </c>
      <c r="J19675">
        <v>2</v>
      </c>
      <c r="L19675">
        <v>2</v>
      </c>
      <c r="N19675">
        <v>0</v>
      </c>
      <c r="P19675">
        <v>0</v>
      </c>
      <c r="Q19675">
        <v>0</v>
      </c>
      <c r="S19675">
        <v>0</v>
      </c>
    </row>
    <row r="19676" spans="1:19" x14ac:dyDescent="0.2">
      <c r="A19676" t="s">
        <v>40317</v>
      </c>
      <c r="B19676" t="s">
        <v>40530</v>
      </c>
      <c r="C19676" t="s">
        <v>35979</v>
      </c>
      <c r="D19676" t="s">
        <v>1002</v>
      </c>
      <c r="E19676" s="23">
        <v>45139</v>
      </c>
      <c r="F19676">
        <v>0.5</v>
      </c>
      <c r="G19676">
        <v>0.5</v>
      </c>
      <c r="I19676">
        <v>0</v>
      </c>
      <c r="J19676">
        <v>2</v>
      </c>
      <c r="L19676">
        <v>2</v>
      </c>
      <c r="N19676">
        <v>0</v>
      </c>
      <c r="P19676">
        <v>0</v>
      </c>
      <c r="Q19676">
        <v>0</v>
      </c>
      <c r="S19676">
        <v>0</v>
      </c>
    </row>
    <row r="19677" spans="1:19" x14ac:dyDescent="0.2">
      <c r="A19677" t="s">
        <v>40318</v>
      </c>
      <c r="B19677" t="s">
        <v>40531</v>
      </c>
      <c r="C19677" t="s">
        <v>228</v>
      </c>
      <c r="D19677" t="s">
        <v>1002</v>
      </c>
      <c r="E19677" s="23">
        <v>45139</v>
      </c>
      <c r="F19677">
        <v>0</v>
      </c>
      <c r="G19677">
        <v>0</v>
      </c>
      <c r="I19677">
        <v>0</v>
      </c>
      <c r="J19677">
        <v>0</v>
      </c>
      <c r="L19677">
        <v>0</v>
      </c>
      <c r="N19677">
        <v>0</v>
      </c>
      <c r="P19677">
        <v>0</v>
      </c>
      <c r="Q19677">
        <v>0</v>
      </c>
      <c r="S19677">
        <v>0</v>
      </c>
    </row>
    <row r="19678" spans="1:19" x14ac:dyDescent="0.2">
      <c r="A19678" t="s">
        <v>40319</v>
      </c>
      <c r="B19678" t="s">
        <v>40532</v>
      </c>
      <c r="C19678" t="s">
        <v>211</v>
      </c>
      <c r="D19678" t="s">
        <v>1002</v>
      </c>
      <c r="E19678" s="23">
        <v>45139</v>
      </c>
      <c r="F19678">
        <v>0</v>
      </c>
      <c r="G19678">
        <v>0</v>
      </c>
      <c r="I19678">
        <v>0</v>
      </c>
      <c r="J19678">
        <v>0</v>
      </c>
      <c r="L19678">
        <v>0</v>
      </c>
      <c r="N19678">
        <v>0</v>
      </c>
      <c r="P19678">
        <v>0</v>
      </c>
      <c r="Q19678">
        <v>0</v>
      </c>
      <c r="S19678">
        <v>0</v>
      </c>
    </row>
    <row r="19679" spans="1:19" x14ac:dyDescent="0.2">
      <c r="A19679" t="s">
        <v>40320</v>
      </c>
      <c r="B19679" t="s">
        <v>40533</v>
      </c>
      <c r="C19679" t="s">
        <v>213</v>
      </c>
      <c r="D19679" t="s">
        <v>1002</v>
      </c>
      <c r="E19679" s="23">
        <v>45139</v>
      </c>
      <c r="F19679">
        <v>0</v>
      </c>
      <c r="G19679">
        <v>0</v>
      </c>
      <c r="I19679">
        <v>0</v>
      </c>
      <c r="J19679">
        <v>0</v>
      </c>
      <c r="L19679">
        <v>0</v>
      </c>
      <c r="N19679">
        <v>0</v>
      </c>
      <c r="P19679">
        <v>0</v>
      </c>
      <c r="Q19679">
        <v>0</v>
      </c>
      <c r="S19679">
        <v>0</v>
      </c>
    </row>
    <row r="19680" spans="1:19" x14ac:dyDescent="0.2">
      <c r="A19680" t="s">
        <v>40321</v>
      </c>
      <c r="B19680" t="s">
        <v>40534</v>
      </c>
      <c r="C19680" t="s">
        <v>229</v>
      </c>
      <c r="D19680" t="s">
        <v>1002</v>
      </c>
      <c r="E19680" s="23">
        <v>45139</v>
      </c>
      <c r="F19680">
        <v>0</v>
      </c>
      <c r="G19680">
        <v>0</v>
      </c>
      <c r="I19680">
        <v>0</v>
      </c>
      <c r="J19680">
        <v>0</v>
      </c>
      <c r="L19680">
        <v>0</v>
      </c>
      <c r="N19680">
        <v>0</v>
      </c>
      <c r="P19680">
        <v>0</v>
      </c>
      <c r="Q19680">
        <v>0</v>
      </c>
      <c r="S19680">
        <v>0</v>
      </c>
    </row>
    <row r="19681" spans="1:19" x14ac:dyDescent="0.2">
      <c r="A19681" t="s">
        <v>40322</v>
      </c>
      <c r="B19681" t="s">
        <v>40535</v>
      </c>
      <c r="C19681" t="s">
        <v>1051</v>
      </c>
      <c r="D19681" t="s">
        <v>1002</v>
      </c>
      <c r="E19681" s="23">
        <v>45139</v>
      </c>
      <c r="F19681">
        <v>0</v>
      </c>
      <c r="G19681">
        <v>0</v>
      </c>
      <c r="I19681">
        <v>0</v>
      </c>
      <c r="J19681">
        <v>0</v>
      </c>
      <c r="L19681">
        <v>0</v>
      </c>
      <c r="N19681">
        <v>0</v>
      </c>
      <c r="P19681">
        <v>0</v>
      </c>
      <c r="Q19681">
        <v>0</v>
      </c>
      <c r="S19681">
        <v>0</v>
      </c>
    </row>
    <row r="19682" spans="1:19" x14ac:dyDescent="0.2">
      <c r="A19682" t="s">
        <v>40323</v>
      </c>
      <c r="B19682" t="s">
        <v>40536</v>
      </c>
      <c r="C19682" t="s">
        <v>1049</v>
      </c>
      <c r="D19682" t="s">
        <v>1002</v>
      </c>
      <c r="E19682" s="23">
        <v>45139</v>
      </c>
      <c r="F19682">
        <v>0</v>
      </c>
      <c r="G19682">
        <v>0</v>
      </c>
      <c r="I19682">
        <v>0</v>
      </c>
      <c r="J19682">
        <v>0</v>
      </c>
      <c r="L19682">
        <v>0</v>
      </c>
      <c r="N19682">
        <v>0</v>
      </c>
      <c r="P19682">
        <v>0</v>
      </c>
      <c r="Q19682">
        <v>0</v>
      </c>
      <c r="S19682">
        <v>0</v>
      </c>
    </row>
    <row r="19683" spans="1:19" x14ac:dyDescent="0.2">
      <c r="A19683" t="s">
        <v>40324</v>
      </c>
      <c r="B19683" t="s">
        <v>40537</v>
      </c>
      <c r="C19683" t="s">
        <v>25343</v>
      </c>
      <c r="D19683" t="s">
        <v>1002</v>
      </c>
      <c r="E19683" s="23">
        <v>45139</v>
      </c>
      <c r="F19683">
        <v>0</v>
      </c>
      <c r="G19683">
        <v>0</v>
      </c>
      <c r="I19683">
        <v>0</v>
      </c>
      <c r="J19683">
        <v>0</v>
      </c>
      <c r="L19683">
        <v>0</v>
      </c>
      <c r="N19683">
        <v>0</v>
      </c>
      <c r="P19683">
        <v>0</v>
      </c>
      <c r="Q19683">
        <v>0</v>
      </c>
      <c r="S19683">
        <v>0</v>
      </c>
    </row>
    <row r="19684" spans="1:19" x14ac:dyDescent="0.2">
      <c r="A19684" t="s">
        <v>40325</v>
      </c>
      <c r="B19684" t="s">
        <v>40538</v>
      </c>
      <c r="C19684" t="s">
        <v>25698</v>
      </c>
      <c r="D19684" t="s">
        <v>1002</v>
      </c>
      <c r="E19684" s="23">
        <v>45139</v>
      </c>
      <c r="F19684">
        <v>3</v>
      </c>
      <c r="G19684">
        <v>2</v>
      </c>
      <c r="I19684">
        <v>10</v>
      </c>
      <c r="J19684">
        <v>17</v>
      </c>
      <c r="L19684">
        <v>11</v>
      </c>
      <c r="N19684">
        <v>9</v>
      </c>
      <c r="P19684">
        <v>0</v>
      </c>
      <c r="Q19684">
        <v>0</v>
      </c>
      <c r="S19684">
        <v>1</v>
      </c>
    </row>
    <row r="19685" spans="1:19" x14ac:dyDescent="0.2">
      <c r="A19685" t="s">
        <v>40326</v>
      </c>
      <c r="B19685" t="s">
        <v>40539</v>
      </c>
      <c r="C19685" t="s">
        <v>959</v>
      </c>
      <c r="D19685" t="s">
        <v>1002</v>
      </c>
      <c r="E19685" s="23">
        <v>45139</v>
      </c>
      <c r="F19685">
        <v>0</v>
      </c>
      <c r="G19685">
        <v>0</v>
      </c>
      <c r="I19685">
        <v>0</v>
      </c>
      <c r="J19685">
        <v>0</v>
      </c>
      <c r="L19685">
        <v>0</v>
      </c>
      <c r="N19685">
        <v>0</v>
      </c>
      <c r="P19685">
        <v>0</v>
      </c>
      <c r="Q19685">
        <v>0</v>
      </c>
      <c r="S19685">
        <v>0</v>
      </c>
    </row>
    <row r="19686" spans="1:19" x14ac:dyDescent="0.2">
      <c r="A19686" t="s">
        <v>40327</v>
      </c>
      <c r="B19686" t="s">
        <v>40540</v>
      </c>
      <c r="C19686" t="s">
        <v>205</v>
      </c>
      <c r="D19686" t="s">
        <v>1002</v>
      </c>
      <c r="E19686" s="23">
        <v>45139</v>
      </c>
      <c r="F19686">
        <v>0</v>
      </c>
      <c r="G19686">
        <v>0</v>
      </c>
      <c r="I19686">
        <v>0</v>
      </c>
      <c r="J19686">
        <v>0</v>
      </c>
      <c r="L19686">
        <v>0</v>
      </c>
      <c r="N19686">
        <v>0</v>
      </c>
      <c r="P19686">
        <v>0</v>
      </c>
      <c r="Q19686">
        <v>0</v>
      </c>
      <c r="S19686">
        <v>0</v>
      </c>
    </row>
    <row r="19687" spans="1:19" x14ac:dyDescent="0.2">
      <c r="A19687" t="s">
        <v>40328</v>
      </c>
      <c r="B19687" t="s">
        <v>40541</v>
      </c>
      <c r="C19687" t="s">
        <v>384</v>
      </c>
      <c r="D19687" t="s">
        <v>1002</v>
      </c>
      <c r="E19687" s="23">
        <v>45139</v>
      </c>
      <c r="F19687">
        <v>0</v>
      </c>
      <c r="G19687">
        <v>0</v>
      </c>
      <c r="I19687">
        <v>0</v>
      </c>
      <c r="J19687">
        <v>0</v>
      </c>
      <c r="L19687">
        <v>0</v>
      </c>
      <c r="N19687">
        <v>0</v>
      </c>
      <c r="P19687">
        <v>0</v>
      </c>
      <c r="Q19687">
        <v>0</v>
      </c>
      <c r="S19687">
        <v>0</v>
      </c>
    </row>
    <row r="19688" spans="1:19" x14ac:dyDescent="0.2">
      <c r="A19688" t="s">
        <v>40329</v>
      </c>
      <c r="B19688" t="s">
        <v>40542</v>
      </c>
      <c r="C19688" t="s">
        <v>210</v>
      </c>
      <c r="D19688" t="s">
        <v>1002</v>
      </c>
      <c r="E19688" s="23">
        <v>45139</v>
      </c>
      <c r="F19688">
        <v>0</v>
      </c>
      <c r="G19688">
        <v>0</v>
      </c>
      <c r="I19688">
        <v>0</v>
      </c>
      <c r="J19688">
        <v>0</v>
      </c>
      <c r="L19688">
        <v>0</v>
      </c>
      <c r="N19688">
        <v>0</v>
      </c>
      <c r="P19688">
        <v>0</v>
      </c>
      <c r="Q19688">
        <v>0</v>
      </c>
      <c r="S19688">
        <v>0</v>
      </c>
    </row>
    <row r="19689" spans="1:19" x14ac:dyDescent="0.2">
      <c r="A19689" t="s">
        <v>40330</v>
      </c>
      <c r="B19689" t="s">
        <v>40543</v>
      </c>
      <c r="C19689" t="s">
        <v>215</v>
      </c>
      <c r="D19689" t="s">
        <v>1002</v>
      </c>
      <c r="E19689" s="23">
        <v>45139</v>
      </c>
      <c r="F19689">
        <v>5</v>
      </c>
      <c r="G19689">
        <v>5</v>
      </c>
      <c r="I19689">
        <v>21</v>
      </c>
      <c r="J19689">
        <v>27</v>
      </c>
      <c r="L19689">
        <v>27</v>
      </c>
      <c r="N19689">
        <v>13</v>
      </c>
      <c r="P19689">
        <v>1</v>
      </c>
      <c r="Q19689">
        <v>1</v>
      </c>
      <c r="S19689">
        <v>8</v>
      </c>
    </row>
    <row r="19690" spans="1:19" x14ac:dyDescent="0.2">
      <c r="A19690" t="s">
        <v>40331</v>
      </c>
      <c r="B19690" t="s">
        <v>40544</v>
      </c>
      <c r="C19690" t="s">
        <v>960</v>
      </c>
      <c r="D19690" t="s">
        <v>1002</v>
      </c>
      <c r="E19690" s="23">
        <v>45139</v>
      </c>
      <c r="F19690">
        <v>0</v>
      </c>
      <c r="G19690">
        <v>0</v>
      </c>
      <c r="I19690">
        <v>0</v>
      </c>
      <c r="J19690">
        <v>0</v>
      </c>
      <c r="L19690">
        <v>0</v>
      </c>
      <c r="N19690">
        <v>0</v>
      </c>
      <c r="P19690">
        <v>0</v>
      </c>
      <c r="Q19690">
        <v>0</v>
      </c>
      <c r="S19690">
        <v>0</v>
      </c>
    </row>
    <row r="19691" spans="1:19" x14ac:dyDescent="0.2">
      <c r="A19691" t="s">
        <v>40332</v>
      </c>
      <c r="B19691" t="s">
        <v>40545</v>
      </c>
      <c r="C19691" t="s">
        <v>961</v>
      </c>
      <c r="D19691" t="s">
        <v>1002</v>
      </c>
      <c r="E19691" s="23">
        <v>45139</v>
      </c>
      <c r="F19691">
        <v>3</v>
      </c>
      <c r="G19691">
        <v>4</v>
      </c>
      <c r="I19691">
        <v>7</v>
      </c>
      <c r="J19691">
        <v>15</v>
      </c>
      <c r="L19691">
        <v>20</v>
      </c>
      <c r="N19691">
        <v>7</v>
      </c>
      <c r="P19691">
        <v>1</v>
      </c>
      <c r="Q19691">
        <v>1</v>
      </c>
      <c r="S19691">
        <v>0</v>
      </c>
    </row>
    <row r="19692" spans="1:19" x14ac:dyDescent="0.2">
      <c r="A19692" t="s">
        <v>40333</v>
      </c>
      <c r="B19692" t="s">
        <v>40546</v>
      </c>
      <c r="C19692" t="s">
        <v>221</v>
      </c>
      <c r="D19692" t="s">
        <v>1002</v>
      </c>
      <c r="E19692" s="23">
        <v>45139</v>
      </c>
      <c r="F19692">
        <v>0</v>
      </c>
      <c r="G19692">
        <v>0</v>
      </c>
      <c r="I19692">
        <v>0</v>
      </c>
      <c r="J19692">
        <v>0</v>
      </c>
      <c r="L19692">
        <v>0</v>
      </c>
      <c r="N19692">
        <v>0</v>
      </c>
      <c r="P19692">
        <v>0</v>
      </c>
      <c r="Q19692">
        <v>0</v>
      </c>
      <c r="S19692">
        <v>0</v>
      </c>
    </row>
    <row r="19693" spans="1:19" x14ac:dyDescent="0.2">
      <c r="A19693" t="s">
        <v>40334</v>
      </c>
      <c r="B19693" t="s">
        <v>40547</v>
      </c>
      <c r="C19693" t="s">
        <v>222</v>
      </c>
      <c r="D19693" t="s">
        <v>1002</v>
      </c>
      <c r="E19693" s="23">
        <v>45139</v>
      </c>
      <c r="F19693">
        <v>0</v>
      </c>
      <c r="G19693">
        <v>0</v>
      </c>
      <c r="I19693">
        <v>0</v>
      </c>
      <c r="J19693">
        <v>0</v>
      </c>
      <c r="L19693">
        <v>0</v>
      </c>
      <c r="N19693">
        <v>0</v>
      </c>
      <c r="P19693">
        <v>0</v>
      </c>
      <c r="Q19693">
        <v>0</v>
      </c>
      <c r="S19693">
        <v>0</v>
      </c>
    </row>
    <row r="19694" spans="1:19" x14ac:dyDescent="0.2">
      <c r="A19694" t="s">
        <v>40335</v>
      </c>
      <c r="B19694" t="s">
        <v>40548</v>
      </c>
      <c r="C19694" t="s">
        <v>25359</v>
      </c>
      <c r="D19694" t="s">
        <v>1002</v>
      </c>
      <c r="E19694" s="23">
        <v>45139</v>
      </c>
      <c r="F19694">
        <v>0</v>
      </c>
      <c r="G19694">
        <v>0</v>
      </c>
      <c r="I19694">
        <v>0</v>
      </c>
      <c r="J19694">
        <v>0</v>
      </c>
      <c r="L19694">
        <v>0</v>
      </c>
      <c r="N19694">
        <v>0</v>
      </c>
      <c r="P19694">
        <v>0</v>
      </c>
      <c r="Q19694">
        <v>0</v>
      </c>
      <c r="S19694">
        <v>0</v>
      </c>
    </row>
    <row r="19695" spans="1:19" x14ac:dyDescent="0.2">
      <c r="A19695" t="s">
        <v>40336</v>
      </c>
      <c r="B19695" t="s">
        <v>40549</v>
      </c>
      <c r="C19695" t="s">
        <v>36046</v>
      </c>
      <c r="D19695" t="s">
        <v>1002</v>
      </c>
      <c r="E19695" s="23">
        <v>45139</v>
      </c>
      <c r="F19695">
        <v>1.5</v>
      </c>
      <c r="G19695">
        <v>2</v>
      </c>
      <c r="I19695">
        <v>3</v>
      </c>
      <c r="J19695">
        <v>9</v>
      </c>
      <c r="L19695">
        <v>11</v>
      </c>
      <c r="N19695">
        <v>3</v>
      </c>
      <c r="P19695">
        <v>0</v>
      </c>
      <c r="Q19695">
        <v>0</v>
      </c>
      <c r="S19695">
        <v>0</v>
      </c>
    </row>
    <row r="19696" spans="1:19" x14ac:dyDescent="0.2">
      <c r="A19696" t="s">
        <v>40337</v>
      </c>
      <c r="B19696" t="s">
        <v>40550</v>
      </c>
      <c r="C19696" t="s">
        <v>36049</v>
      </c>
      <c r="D19696" t="s">
        <v>1002</v>
      </c>
      <c r="E19696" s="23">
        <v>45139</v>
      </c>
      <c r="F19696">
        <v>1.5</v>
      </c>
      <c r="G19696">
        <v>1.5</v>
      </c>
      <c r="I19696">
        <v>4</v>
      </c>
      <c r="J19696">
        <v>7</v>
      </c>
      <c r="L19696">
        <v>7</v>
      </c>
      <c r="N19696">
        <v>3</v>
      </c>
      <c r="P19696">
        <v>0</v>
      </c>
      <c r="Q19696">
        <v>0</v>
      </c>
      <c r="S19696">
        <v>1</v>
      </c>
    </row>
    <row r="19697" spans="1:19" x14ac:dyDescent="0.2">
      <c r="A19697" t="s">
        <v>40338</v>
      </c>
      <c r="B19697" t="s">
        <v>40551</v>
      </c>
      <c r="C19697" t="s">
        <v>200</v>
      </c>
      <c r="D19697" t="s">
        <v>1002</v>
      </c>
      <c r="E19697" s="23">
        <v>45139</v>
      </c>
      <c r="F19697">
        <v>0</v>
      </c>
      <c r="G19697">
        <v>0</v>
      </c>
      <c r="I19697">
        <v>0</v>
      </c>
      <c r="J19697">
        <v>0</v>
      </c>
      <c r="L19697">
        <v>0</v>
      </c>
      <c r="N19697">
        <v>0</v>
      </c>
      <c r="P19697">
        <v>0</v>
      </c>
      <c r="Q19697">
        <v>0</v>
      </c>
      <c r="S19697">
        <v>0</v>
      </c>
    </row>
    <row r="19698" spans="1:19" x14ac:dyDescent="0.2">
      <c r="A19698" t="s">
        <v>40339</v>
      </c>
      <c r="B19698" t="s">
        <v>40552</v>
      </c>
      <c r="C19698" t="s">
        <v>204</v>
      </c>
      <c r="D19698" t="s">
        <v>1002</v>
      </c>
      <c r="E19698" s="23">
        <v>45139</v>
      </c>
      <c r="F19698">
        <v>0</v>
      </c>
      <c r="G19698">
        <v>0</v>
      </c>
      <c r="I19698">
        <v>0</v>
      </c>
      <c r="J19698">
        <v>0</v>
      </c>
      <c r="L19698">
        <v>0</v>
      </c>
      <c r="N19698">
        <v>0</v>
      </c>
      <c r="P19698">
        <v>0</v>
      </c>
      <c r="Q19698">
        <v>0</v>
      </c>
      <c r="S19698">
        <v>0</v>
      </c>
    </row>
    <row r="19699" spans="1:19" x14ac:dyDescent="0.2">
      <c r="A19699" t="s">
        <v>40340</v>
      </c>
      <c r="B19699" t="s">
        <v>40553</v>
      </c>
      <c r="C19699" t="s">
        <v>385</v>
      </c>
      <c r="D19699" t="s">
        <v>1002</v>
      </c>
      <c r="E19699" s="23">
        <v>45139</v>
      </c>
      <c r="F19699">
        <v>0</v>
      </c>
      <c r="G19699">
        <v>0</v>
      </c>
      <c r="I19699">
        <v>0</v>
      </c>
      <c r="J19699">
        <v>0</v>
      </c>
      <c r="L19699">
        <v>0</v>
      </c>
      <c r="N19699">
        <v>0</v>
      </c>
      <c r="P19699">
        <v>0</v>
      </c>
      <c r="Q19699">
        <v>0</v>
      </c>
      <c r="S19699">
        <v>0</v>
      </c>
    </row>
    <row r="19700" spans="1:19" x14ac:dyDescent="0.2">
      <c r="A19700" t="s">
        <v>40341</v>
      </c>
      <c r="B19700" t="s">
        <v>40554</v>
      </c>
      <c r="C19700" t="s">
        <v>208</v>
      </c>
      <c r="D19700" t="s">
        <v>1002</v>
      </c>
      <c r="E19700" s="23">
        <v>45139</v>
      </c>
      <c r="F19700">
        <v>5</v>
      </c>
      <c r="G19700">
        <v>6</v>
      </c>
      <c r="I19700">
        <v>14</v>
      </c>
      <c r="J19700">
        <v>27</v>
      </c>
      <c r="L19700">
        <v>32</v>
      </c>
      <c r="N19700">
        <v>14</v>
      </c>
      <c r="P19700">
        <v>0</v>
      </c>
      <c r="Q19700">
        <v>0</v>
      </c>
      <c r="S19700">
        <v>0</v>
      </c>
    </row>
    <row r="19701" spans="1:19" x14ac:dyDescent="0.2">
      <c r="A19701" t="s">
        <v>40342</v>
      </c>
      <c r="B19701" t="s">
        <v>40555</v>
      </c>
      <c r="C19701" t="s">
        <v>900</v>
      </c>
      <c r="D19701" t="s">
        <v>1002</v>
      </c>
      <c r="E19701" s="23">
        <v>45139</v>
      </c>
      <c r="F19701">
        <v>1.5</v>
      </c>
      <c r="G19701">
        <v>2</v>
      </c>
      <c r="I19701">
        <v>4</v>
      </c>
      <c r="J19701">
        <v>9</v>
      </c>
      <c r="L19701">
        <v>12</v>
      </c>
      <c r="N19701">
        <v>3</v>
      </c>
      <c r="P19701">
        <v>0</v>
      </c>
      <c r="Q19701">
        <v>0</v>
      </c>
      <c r="S19701">
        <v>1</v>
      </c>
    </row>
    <row r="19702" spans="1:19" x14ac:dyDescent="0.2">
      <c r="A19702" t="s">
        <v>40343</v>
      </c>
      <c r="B19702" t="s">
        <v>40556</v>
      </c>
      <c r="C19702" t="s">
        <v>905</v>
      </c>
      <c r="D19702" t="s">
        <v>1002</v>
      </c>
      <c r="E19702" s="23">
        <v>45139</v>
      </c>
      <c r="F19702">
        <v>0</v>
      </c>
      <c r="G19702">
        <v>0</v>
      </c>
      <c r="I19702">
        <v>0</v>
      </c>
      <c r="J19702">
        <v>0</v>
      </c>
      <c r="L19702">
        <v>0</v>
      </c>
      <c r="N19702">
        <v>0</v>
      </c>
      <c r="P19702">
        <v>0</v>
      </c>
      <c r="Q19702">
        <v>0</v>
      </c>
      <c r="S19702">
        <v>0</v>
      </c>
    </row>
    <row r="19703" spans="1:19" x14ac:dyDescent="0.2">
      <c r="A19703" t="s">
        <v>40344</v>
      </c>
      <c r="B19703" t="s">
        <v>40557</v>
      </c>
      <c r="C19703" t="s">
        <v>316</v>
      </c>
      <c r="D19703" t="s">
        <v>1002</v>
      </c>
      <c r="E19703" s="23">
        <v>45139</v>
      </c>
      <c r="F19703">
        <v>2</v>
      </c>
      <c r="G19703">
        <v>5</v>
      </c>
      <c r="I19703">
        <v>1</v>
      </c>
      <c r="J19703">
        <v>11</v>
      </c>
      <c r="L19703">
        <v>29</v>
      </c>
      <c r="N19703">
        <v>1</v>
      </c>
      <c r="P19703">
        <v>0</v>
      </c>
      <c r="Q19703">
        <v>0</v>
      </c>
      <c r="S19703">
        <v>0</v>
      </c>
    </row>
    <row r="19704" spans="1:19" x14ac:dyDescent="0.2">
      <c r="A19704" t="s">
        <v>40345</v>
      </c>
      <c r="B19704" t="s">
        <v>40558</v>
      </c>
      <c r="C19704" t="s">
        <v>218</v>
      </c>
      <c r="D19704" t="s">
        <v>1002</v>
      </c>
      <c r="E19704" s="23">
        <v>45139</v>
      </c>
      <c r="F19704">
        <v>0</v>
      </c>
      <c r="G19704">
        <v>0</v>
      </c>
      <c r="I19704">
        <v>0</v>
      </c>
      <c r="J19704">
        <v>0</v>
      </c>
      <c r="L19704">
        <v>0</v>
      </c>
      <c r="N19704">
        <v>0</v>
      </c>
      <c r="P19704">
        <v>0</v>
      </c>
      <c r="Q19704">
        <v>0</v>
      </c>
      <c r="S19704">
        <v>0</v>
      </c>
    </row>
    <row r="19705" spans="1:19" x14ac:dyDescent="0.2">
      <c r="A19705" t="s">
        <v>40346</v>
      </c>
      <c r="B19705" t="s">
        <v>40559</v>
      </c>
      <c r="C19705" t="s">
        <v>202</v>
      </c>
      <c r="D19705" t="s">
        <v>1002</v>
      </c>
      <c r="E19705" s="23">
        <v>45139</v>
      </c>
      <c r="F19705">
        <v>6</v>
      </c>
      <c r="G19705">
        <v>8</v>
      </c>
      <c r="I19705">
        <v>0</v>
      </c>
      <c r="J19705">
        <v>62</v>
      </c>
      <c r="L19705">
        <v>84</v>
      </c>
      <c r="N19705">
        <v>0</v>
      </c>
      <c r="P19705">
        <v>0</v>
      </c>
      <c r="Q19705">
        <v>0</v>
      </c>
      <c r="S19705">
        <v>0</v>
      </c>
    </row>
    <row r="19706" spans="1:19" x14ac:dyDescent="0.2">
      <c r="A19706" t="s">
        <v>40347</v>
      </c>
      <c r="B19706" t="s">
        <v>40560</v>
      </c>
      <c r="C19706" t="s">
        <v>347</v>
      </c>
      <c r="D19706" t="s">
        <v>1002</v>
      </c>
      <c r="E19706" s="23">
        <v>45139</v>
      </c>
      <c r="F19706">
        <v>0</v>
      </c>
      <c r="G19706">
        <v>0</v>
      </c>
      <c r="I19706">
        <v>0</v>
      </c>
      <c r="J19706">
        <v>0</v>
      </c>
      <c r="L19706">
        <v>0</v>
      </c>
      <c r="N19706">
        <v>0</v>
      </c>
      <c r="P19706">
        <v>0</v>
      </c>
      <c r="Q19706">
        <v>0</v>
      </c>
      <c r="S19706">
        <v>0</v>
      </c>
    </row>
    <row r="19707" spans="1:19" x14ac:dyDescent="0.2">
      <c r="A19707" t="s">
        <v>40348</v>
      </c>
      <c r="B19707" t="s">
        <v>40561</v>
      </c>
      <c r="C19707" t="s">
        <v>224</v>
      </c>
      <c r="D19707" t="s">
        <v>1002</v>
      </c>
      <c r="E19707" s="23">
        <v>45139</v>
      </c>
      <c r="F19707">
        <v>0</v>
      </c>
      <c r="G19707">
        <v>0</v>
      </c>
      <c r="I19707">
        <v>0</v>
      </c>
      <c r="J19707">
        <v>0</v>
      </c>
      <c r="L19707">
        <v>0</v>
      </c>
      <c r="N19707">
        <v>0</v>
      </c>
      <c r="P19707">
        <v>0</v>
      </c>
      <c r="Q19707">
        <v>0</v>
      </c>
      <c r="S19707">
        <v>0</v>
      </c>
    </row>
    <row r="19708" spans="1:19" x14ac:dyDescent="0.2">
      <c r="A19708" t="s">
        <v>40349</v>
      </c>
      <c r="B19708" t="s">
        <v>40562</v>
      </c>
      <c r="C19708" t="s">
        <v>345</v>
      </c>
      <c r="D19708" t="s">
        <v>1002</v>
      </c>
      <c r="E19708" s="23">
        <v>45139</v>
      </c>
      <c r="F19708">
        <v>0</v>
      </c>
      <c r="G19708">
        <v>0</v>
      </c>
      <c r="I19708">
        <v>0</v>
      </c>
      <c r="J19708">
        <v>0</v>
      </c>
      <c r="L19708">
        <v>0</v>
      </c>
      <c r="N19708">
        <v>0</v>
      </c>
      <c r="P19708">
        <v>0</v>
      </c>
      <c r="Q19708">
        <v>0</v>
      </c>
      <c r="S19708">
        <v>0</v>
      </c>
    </row>
    <row r="19709" spans="1:19" x14ac:dyDescent="0.2">
      <c r="A19709" t="s">
        <v>40350</v>
      </c>
      <c r="B19709" t="s">
        <v>40563</v>
      </c>
      <c r="C19709" t="s">
        <v>226</v>
      </c>
      <c r="D19709" t="s">
        <v>1002</v>
      </c>
      <c r="E19709" s="23">
        <v>45139</v>
      </c>
      <c r="F19709">
        <v>3.5</v>
      </c>
      <c r="G19709">
        <v>3.5</v>
      </c>
      <c r="I19709">
        <v>24</v>
      </c>
      <c r="J19709">
        <v>49</v>
      </c>
      <c r="L19709">
        <v>49</v>
      </c>
      <c r="N19709">
        <v>24</v>
      </c>
      <c r="P19709">
        <v>0</v>
      </c>
      <c r="Q19709">
        <v>2</v>
      </c>
      <c r="S19709">
        <v>0</v>
      </c>
    </row>
    <row r="19710" spans="1:19" x14ac:dyDescent="0.2">
      <c r="A19710" t="s">
        <v>40351</v>
      </c>
      <c r="B19710" t="s">
        <v>40564</v>
      </c>
      <c r="C19710" t="s">
        <v>231</v>
      </c>
      <c r="D19710" t="s">
        <v>1002</v>
      </c>
      <c r="E19710" s="23">
        <v>45139</v>
      </c>
      <c r="F19710">
        <v>10.5</v>
      </c>
      <c r="G19710">
        <v>10</v>
      </c>
      <c r="I19710">
        <v>48</v>
      </c>
      <c r="J19710">
        <v>120</v>
      </c>
      <c r="L19710">
        <v>113</v>
      </c>
      <c r="N19710">
        <v>48</v>
      </c>
      <c r="P19710">
        <v>4</v>
      </c>
      <c r="Q19710">
        <v>4</v>
      </c>
      <c r="S19710">
        <v>0</v>
      </c>
    </row>
    <row r="19711" spans="1:19" x14ac:dyDescent="0.2">
      <c r="A19711" t="s">
        <v>40352</v>
      </c>
      <c r="B19711" t="s">
        <v>40565</v>
      </c>
      <c r="C19711" t="s">
        <v>216</v>
      </c>
      <c r="D19711" t="s">
        <v>1002</v>
      </c>
      <c r="E19711" s="23">
        <v>45139</v>
      </c>
      <c r="F19711">
        <v>8.5</v>
      </c>
      <c r="G19711">
        <v>8</v>
      </c>
      <c r="I19711">
        <v>21</v>
      </c>
      <c r="J19711">
        <v>85</v>
      </c>
      <c r="L19711">
        <v>80</v>
      </c>
      <c r="N19711">
        <v>21</v>
      </c>
      <c r="P19711">
        <v>3</v>
      </c>
      <c r="Q19711">
        <v>4</v>
      </c>
      <c r="S19711">
        <v>0</v>
      </c>
    </row>
    <row r="19712" spans="1:19" x14ac:dyDescent="0.2">
      <c r="A19712" t="s">
        <v>40353</v>
      </c>
      <c r="B19712" t="s">
        <v>40566</v>
      </c>
      <c r="C19712" t="s">
        <v>233</v>
      </c>
      <c r="D19712" t="s">
        <v>1002</v>
      </c>
      <c r="E19712" s="23">
        <v>45139</v>
      </c>
      <c r="F19712">
        <v>0</v>
      </c>
      <c r="G19712">
        <v>0</v>
      </c>
      <c r="I19712">
        <v>0</v>
      </c>
      <c r="J19712">
        <v>0</v>
      </c>
      <c r="L19712">
        <v>0</v>
      </c>
      <c r="N19712">
        <v>0</v>
      </c>
      <c r="P19712">
        <v>0</v>
      </c>
      <c r="Q19712">
        <v>0</v>
      </c>
      <c r="S19712">
        <v>0</v>
      </c>
    </row>
    <row r="19713" spans="1:19" x14ac:dyDescent="0.2">
      <c r="A19713" t="s">
        <v>40354</v>
      </c>
      <c r="B19713" t="s">
        <v>40567</v>
      </c>
      <c r="C19713" t="s">
        <v>36084</v>
      </c>
      <c r="D19713" t="s">
        <v>1002</v>
      </c>
      <c r="E19713" s="23">
        <v>45139</v>
      </c>
      <c r="F19713">
        <v>2.5</v>
      </c>
      <c r="G19713">
        <v>4</v>
      </c>
      <c r="I19713">
        <v>18</v>
      </c>
      <c r="J19713">
        <v>29</v>
      </c>
      <c r="L19713">
        <v>44</v>
      </c>
      <c r="N19713">
        <v>18</v>
      </c>
      <c r="P19713">
        <v>0</v>
      </c>
      <c r="Q19713">
        <v>0</v>
      </c>
      <c r="S19713">
        <v>0</v>
      </c>
    </row>
    <row r="19714" spans="1:19" x14ac:dyDescent="0.2">
      <c r="A19714" t="s">
        <v>40355</v>
      </c>
      <c r="B19714" t="s">
        <v>40568</v>
      </c>
      <c r="C19714" t="s">
        <v>219</v>
      </c>
      <c r="D19714" t="s">
        <v>1002</v>
      </c>
      <c r="E19714" s="23">
        <v>45139</v>
      </c>
      <c r="F19714">
        <v>0</v>
      </c>
      <c r="G19714">
        <v>0</v>
      </c>
      <c r="I19714">
        <v>0</v>
      </c>
      <c r="J19714">
        <v>0</v>
      </c>
      <c r="L19714">
        <v>0</v>
      </c>
      <c r="N19714">
        <v>0</v>
      </c>
      <c r="P19714">
        <v>0</v>
      </c>
      <c r="Q19714">
        <v>0</v>
      </c>
      <c r="S19714">
        <v>0</v>
      </c>
    </row>
    <row r="19715" spans="1:19" x14ac:dyDescent="0.2">
      <c r="A19715" t="s">
        <v>40356</v>
      </c>
      <c r="B19715" t="s">
        <v>40569</v>
      </c>
      <c r="C19715" t="s">
        <v>340</v>
      </c>
      <c r="D19715" t="s">
        <v>1002</v>
      </c>
      <c r="E19715" s="23">
        <v>45139</v>
      </c>
      <c r="F19715">
        <v>0</v>
      </c>
      <c r="G19715">
        <v>1</v>
      </c>
      <c r="I19715">
        <v>12</v>
      </c>
      <c r="J19715">
        <v>0</v>
      </c>
      <c r="L19715">
        <v>11</v>
      </c>
      <c r="N19715">
        <v>12</v>
      </c>
      <c r="P19715">
        <v>0</v>
      </c>
      <c r="Q19715">
        <v>1</v>
      </c>
      <c r="S19715">
        <v>0</v>
      </c>
    </row>
    <row r="19716" spans="1:19" x14ac:dyDescent="0.2">
      <c r="A19716" t="s">
        <v>40357</v>
      </c>
      <c r="B19716" t="s">
        <v>40570</v>
      </c>
      <c r="C19716" t="s">
        <v>350</v>
      </c>
      <c r="D19716" t="s">
        <v>1002</v>
      </c>
      <c r="E19716" s="23">
        <v>45139</v>
      </c>
      <c r="F19716">
        <v>0</v>
      </c>
      <c r="G19716">
        <v>0</v>
      </c>
      <c r="I19716">
        <v>0</v>
      </c>
      <c r="J19716">
        <v>0</v>
      </c>
      <c r="L19716">
        <v>0</v>
      </c>
      <c r="N19716">
        <v>0</v>
      </c>
      <c r="P19716">
        <v>0</v>
      </c>
      <c r="Q19716">
        <v>0</v>
      </c>
      <c r="S19716">
        <v>0</v>
      </c>
    </row>
    <row r="19717" spans="1:19" x14ac:dyDescent="0.2">
      <c r="A19717" t="s">
        <v>40358</v>
      </c>
      <c r="B19717" t="s">
        <v>40571</v>
      </c>
      <c r="C19717" t="s">
        <v>351</v>
      </c>
      <c r="D19717" t="s">
        <v>1002</v>
      </c>
      <c r="E19717" s="23">
        <v>45139</v>
      </c>
      <c r="F19717">
        <v>0</v>
      </c>
      <c r="G19717">
        <v>0</v>
      </c>
      <c r="I19717">
        <v>0</v>
      </c>
      <c r="J19717">
        <v>0</v>
      </c>
      <c r="L19717">
        <v>0</v>
      </c>
      <c r="N19717">
        <v>0</v>
      </c>
      <c r="P19717">
        <v>0</v>
      </c>
      <c r="Q19717">
        <v>0</v>
      </c>
      <c r="S19717">
        <v>0</v>
      </c>
    </row>
    <row r="19718" spans="1:19" x14ac:dyDescent="0.2">
      <c r="A19718" t="s">
        <v>40359</v>
      </c>
      <c r="B19718" t="s">
        <v>40572</v>
      </c>
      <c r="C19718" t="s">
        <v>352</v>
      </c>
      <c r="D19718" t="s">
        <v>1002</v>
      </c>
      <c r="E19718" s="23">
        <v>45139</v>
      </c>
      <c r="F19718">
        <v>0</v>
      </c>
      <c r="G19718">
        <v>0</v>
      </c>
      <c r="I19718">
        <v>0</v>
      </c>
      <c r="J19718">
        <v>0</v>
      </c>
      <c r="L19718">
        <v>0</v>
      </c>
      <c r="N19718">
        <v>0</v>
      </c>
      <c r="P19718">
        <v>0</v>
      </c>
      <c r="Q19718">
        <v>0</v>
      </c>
      <c r="S19718">
        <v>0</v>
      </c>
    </row>
    <row r="19719" spans="1:19" x14ac:dyDescent="0.2">
      <c r="A19719" t="s">
        <v>40360</v>
      </c>
      <c r="B19719" t="s">
        <v>40573</v>
      </c>
      <c r="C19719" t="s">
        <v>353</v>
      </c>
      <c r="D19719" t="s">
        <v>1002</v>
      </c>
      <c r="E19719" s="23">
        <v>45139</v>
      </c>
      <c r="F19719">
        <v>0</v>
      </c>
      <c r="G19719">
        <v>0</v>
      </c>
      <c r="I19719">
        <v>0</v>
      </c>
      <c r="J19719">
        <v>0</v>
      </c>
      <c r="L19719">
        <v>0</v>
      </c>
      <c r="N19719">
        <v>0</v>
      </c>
      <c r="P19719">
        <v>0</v>
      </c>
      <c r="Q19719">
        <v>0</v>
      </c>
      <c r="S19719">
        <v>0</v>
      </c>
    </row>
    <row r="19720" spans="1:19" x14ac:dyDescent="0.2">
      <c r="A19720" t="s">
        <v>40361</v>
      </c>
      <c r="B19720" t="s">
        <v>40574</v>
      </c>
      <c r="C19720" t="s">
        <v>386</v>
      </c>
      <c r="D19720" t="s">
        <v>1002</v>
      </c>
      <c r="E19720" s="23">
        <v>45139</v>
      </c>
      <c r="F19720">
        <v>0</v>
      </c>
      <c r="G19720">
        <v>0</v>
      </c>
      <c r="I19720">
        <v>0</v>
      </c>
      <c r="J19720">
        <v>0</v>
      </c>
      <c r="L19720">
        <v>0</v>
      </c>
      <c r="N19720">
        <v>0</v>
      </c>
      <c r="P19720">
        <v>0</v>
      </c>
      <c r="Q19720">
        <v>0</v>
      </c>
      <c r="S19720">
        <v>0</v>
      </c>
    </row>
    <row r="19721" spans="1:19" x14ac:dyDescent="0.2">
      <c r="A19721" t="s">
        <v>40362</v>
      </c>
      <c r="B19721" t="s">
        <v>40575</v>
      </c>
      <c r="C19721" t="s">
        <v>354</v>
      </c>
      <c r="D19721" t="s">
        <v>1002</v>
      </c>
      <c r="E19721" s="23">
        <v>45139</v>
      </c>
      <c r="F19721">
        <v>2</v>
      </c>
      <c r="G19721">
        <v>2</v>
      </c>
      <c r="I19721">
        <v>4</v>
      </c>
      <c r="J19721">
        <v>11</v>
      </c>
      <c r="L19721">
        <v>11</v>
      </c>
      <c r="N19721">
        <v>4</v>
      </c>
      <c r="P19721">
        <v>0</v>
      </c>
      <c r="Q19721">
        <v>0</v>
      </c>
      <c r="S19721">
        <v>0</v>
      </c>
    </row>
    <row r="19722" spans="1:19" x14ac:dyDescent="0.2">
      <c r="A19722" t="s">
        <v>40363</v>
      </c>
      <c r="B19722" t="s">
        <v>40576</v>
      </c>
      <c r="C19722" t="s">
        <v>355</v>
      </c>
      <c r="D19722" t="s">
        <v>1002</v>
      </c>
      <c r="E19722" s="23">
        <v>45139</v>
      </c>
      <c r="F19722">
        <v>0</v>
      </c>
      <c r="G19722">
        <v>2</v>
      </c>
      <c r="I19722">
        <v>3</v>
      </c>
      <c r="J19722">
        <v>0</v>
      </c>
      <c r="L19722">
        <v>11</v>
      </c>
      <c r="N19722">
        <v>3</v>
      </c>
      <c r="P19722">
        <v>0</v>
      </c>
      <c r="Q19722">
        <v>0</v>
      </c>
      <c r="S19722">
        <v>0</v>
      </c>
    </row>
    <row r="19723" spans="1:19" x14ac:dyDescent="0.2">
      <c r="A19723" t="s">
        <v>40364</v>
      </c>
      <c r="B19723" t="s">
        <v>40577</v>
      </c>
      <c r="C19723" t="s">
        <v>1048</v>
      </c>
      <c r="D19723" t="s">
        <v>1002</v>
      </c>
      <c r="E19723" s="23">
        <v>45139</v>
      </c>
      <c r="F19723">
        <v>1</v>
      </c>
      <c r="G19723">
        <v>1</v>
      </c>
      <c r="I19723">
        <v>1</v>
      </c>
      <c r="J19723">
        <v>6</v>
      </c>
      <c r="L19723">
        <v>6</v>
      </c>
      <c r="N19723">
        <v>1</v>
      </c>
      <c r="P19723">
        <v>0</v>
      </c>
      <c r="Q19723">
        <v>0</v>
      </c>
      <c r="S19723">
        <v>0</v>
      </c>
    </row>
    <row r="19724" spans="1:19" x14ac:dyDescent="0.2">
      <c r="A19724" t="s">
        <v>40365</v>
      </c>
      <c r="B19724" t="s">
        <v>40578</v>
      </c>
      <c r="C19724" t="s">
        <v>1047</v>
      </c>
      <c r="D19724" t="s">
        <v>1002</v>
      </c>
      <c r="E19724" s="23">
        <v>45139</v>
      </c>
      <c r="F19724">
        <v>3</v>
      </c>
      <c r="G19724">
        <v>3</v>
      </c>
      <c r="I19724">
        <v>6</v>
      </c>
      <c r="J19724">
        <v>15</v>
      </c>
      <c r="L19724">
        <v>15</v>
      </c>
      <c r="N19724">
        <v>6</v>
      </c>
      <c r="P19724">
        <v>0</v>
      </c>
      <c r="Q19724">
        <v>0</v>
      </c>
      <c r="S19724">
        <v>0</v>
      </c>
    </row>
    <row r="19725" spans="1:19" x14ac:dyDescent="0.2">
      <c r="A19725" t="s">
        <v>40366</v>
      </c>
      <c r="B19725" t="s">
        <v>40579</v>
      </c>
      <c r="C19725" t="s">
        <v>1050</v>
      </c>
      <c r="D19725" t="s">
        <v>1002</v>
      </c>
      <c r="E19725" s="23">
        <v>45139</v>
      </c>
      <c r="F19725">
        <v>0</v>
      </c>
      <c r="G19725">
        <v>0</v>
      </c>
      <c r="I19725">
        <v>0</v>
      </c>
      <c r="J19725">
        <v>0</v>
      </c>
      <c r="L19725">
        <v>0</v>
      </c>
      <c r="N19725">
        <v>0</v>
      </c>
      <c r="P19725">
        <v>0</v>
      </c>
      <c r="Q19725">
        <v>0</v>
      </c>
      <c r="S19725">
        <v>0</v>
      </c>
    </row>
    <row r="19726" spans="1:19" x14ac:dyDescent="0.2">
      <c r="A19726" t="s">
        <v>40367</v>
      </c>
      <c r="B19726" t="s">
        <v>40580</v>
      </c>
      <c r="C19726" t="s">
        <v>1054</v>
      </c>
      <c r="D19726" t="s">
        <v>1002</v>
      </c>
      <c r="E19726" s="23">
        <v>45139</v>
      </c>
      <c r="F19726">
        <v>0</v>
      </c>
      <c r="G19726">
        <v>0</v>
      </c>
      <c r="I19726">
        <v>0</v>
      </c>
      <c r="J19726">
        <v>0</v>
      </c>
      <c r="L19726">
        <v>0</v>
      </c>
      <c r="N19726">
        <v>0</v>
      </c>
      <c r="P19726">
        <v>0</v>
      </c>
      <c r="Q19726">
        <v>0</v>
      </c>
      <c r="S19726">
        <v>0</v>
      </c>
    </row>
    <row r="19727" spans="1:19" x14ac:dyDescent="0.2">
      <c r="A19727" t="s">
        <v>40368</v>
      </c>
      <c r="B19727" t="s">
        <v>40581</v>
      </c>
      <c r="C19727" t="s">
        <v>1052</v>
      </c>
      <c r="D19727" t="s">
        <v>1002</v>
      </c>
      <c r="E19727" s="23">
        <v>45139</v>
      </c>
      <c r="F19727">
        <v>2</v>
      </c>
      <c r="G19727">
        <v>2</v>
      </c>
      <c r="I19727">
        <v>0</v>
      </c>
      <c r="J19727">
        <v>11</v>
      </c>
      <c r="L19727">
        <v>11</v>
      </c>
      <c r="N19727">
        <v>0</v>
      </c>
      <c r="P19727">
        <v>0</v>
      </c>
      <c r="Q19727">
        <v>0</v>
      </c>
      <c r="S19727">
        <v>0</v>
      </c>
    </row>
    <row r="19728" spans="1:19" x14ac:dyDescent="0.2">
      <c r="A19728" t="s">
        <v>40369</v>
      </c>
      <c r="B19728" t="s">
        <v>40582</v>
      </c>
      <c r="C19728" t="s">
        <v>1053</v>
      </c>
      <c r="D19728" t="s">
        <v>1002</v>
      </c>
      <c r="E19728" s="23">
        <v>45139</v>
      </c>
      <c r="F19728">
        <v>1.5</v>
      </c>
      <c r="G19728">
        <v>1.5</v>
      </c>
      <c r="I19728">
        <v>2</v>
      </c>
      <c r="J19728">
        <v>7</v>
      </c>
      <c r="L19728">
        <v>7</v>
      </c>
      <c r="N19728">
        <v>1</v>
      </c>
      <c r="P19728">
        <v>0</v>
      </c>
      <c r="Q19728">
        <v>0</v>
      </c>
      <c r="S19728">
        <v>1</v>
      </c>
    </row>
    <row r="19729" spans="1:19" x14ac:dyDescent="0.2">
      <c r="A19729" t="s">
        <v>40267</v>
      </c>
      <c r="B19729" t="s">
        <v>40480</v>
      </c>
      <c r="C19729" t="s">
        <v>25698</v>
      </c>
      <c r="D19729" t="s">
        <v>1000</v>
      </c>
      <c r="E19729" s="23">
        <v>45139</v>
      </c>
      <c r="F19729">
        <v>3</v>
      </c>
      <c r="G19729">
        <v>2</v>
      </c>
      <c r="I19729">
        <v>10</v>
      </c>
      <c r="J19729">
        <v>17</v>
      </c>
      <c r="L19729">
        <v>11</v>
      </c>
      <c r="N19729">
        <v>9</v>
      </c>
      <c r="P19729">
        <v>0</v>
      </c>
      <c r="Q19729">
        <v>0</v>
      </c>
      <c r="S19729">
        <v>1</v>
      </c>
    </row>
    <row r="19730" spans="1:19" x14ac:dyDescent="0.2">
      <c r="A19730" t="s">
        <v>40370</v>
      </c>
      <c r="B19730" t="s">
        <v>40583</v>
      </c>
      <c r="C19730" t="s">
        <v>962</v>
      </c>
      <c r="D19730" t="s">
        <v>1000</v>
      </c>
      <c r="E19730" s="23">
        <v>45139</v>
      </c>
      <c r="F19730">
        <v>0</v>
      </c>
      <c r="G19730">
        <v>0</v>
      </c>
      <c r="I19730">
        <v>0</v>
      </c>
      <c r="J19730">
        <v>0</v>
      </c>
      <c r="L19730">
        <v>0</v>
      </c>
      <c r="N19730">
        <v>0</v>
      </c>
      <c r="P19730">
        <v>0</v>
      </c>
      <c r="Q19730">
        <v>0</v>
      </c>
      <c r="S19730">
        <v>0</v>
      </c>
    </row>
    <row r="19731" spans="1:19" x14ac:dyDescent="0.2">
      <c r="A19731" t="s">
        <v>40371</v>
      </c>
      <c r="B19731" t="s">
        <v>40584</v>
      </c>
      <c r="C19731" t="s">
        <v>348</v>
      </c>
      <c r="D19731" t="s">
        <v>1000</v>
      </c>
      <c r="E19731" s="23">
        <v>45139</v>
      </c>
      <c r="F19731">
        <v>0</v>
      </c>
      <c r="G19731">
        <v>0</v>
      </c>
      <c r="I19731">
        <v>0</v>
      </c>
      <c r="J19731">
        <v>0</v>
      </c>
      <c r="L19731">
        <v>0</v>
      </c>
      <c r="N19731">
        <v>0</v>
      </c>
      <c r="P19731">
        <v>0</v>
      </c>
      <c r="Q19731">
        <v>0</v>
      </c>
      <c r="S19731">
        <v>0</v>
      </c>
    </row>
    <row r="19732" spans="1:19" x14ac:dyDescent="0.2">
      <c r="A19732" t="s">
        <v>40372</v>
      </c>
      <c r="B19732" t="s">
        <v>40585</v>
      </c>
      <c r="C19732" t="s">
        <v>36223</v>
      </c>
      <c r="D19732" t="s">
        <v>1000</v>
      </c>
      <c r="E19732" s="23">
        <v>45139</v>
      </c>
      <c r="F19732">
        <v>0.5</v>
      </c>
      <c r="G19732">
        <v>0.5</v>
      </c>
      <c r="I19732">
        <v>0</v>
      </c>
      <c r="J19732">
        <v>2</v>
      </c>
      <c r="L19732">
        <v>2</v>
      </c>
      <c r="N19732">
        <v>0</v>
      </c>
      <c r="P19732">
        <v>0</v>
      </c>
      <c r="Q19732">
        <v>0</v>
      </c>
      <c r="S19732">
        <v>0</v>
      </c>
    </row>
    <row r="19733" spans="1:19" x14ac:dyDescent="0.2">
      <c r="A19733" t="s">
        <v>40373</v>
      </c>
      <c r="B19733" t="s">
        <v>40586</v>
      </c>
      <c r="C19733" t="s">
        <v>357</v>
      </c>
      <c r="D19733" t="s">
        <v>1000</v>
      </c>
      <c r="E19733" s="23">
        <v>45139</v>
      </c>
      <c r="F19733">
        <v>0</v>
      </c>
      <c r="G19733">
        <v>0</v>
      </c>
      <c r="I19733">
        <v>0</v>
      </c>
      <c r="J19733">
        <v>0</v>
      </c>
      <c r="L19733">
        <v>0</v>
      </c>
      <c r="N19733">
        <v>0</v>
      </c>
      <c r="P19733">
        <v>0</v>
      </c>
      <c r="Q19733">
        <v>0</v>
      </c>
      <c r="S19733">
        <v>0</v>
      </c>
    </row>
    <row r="19734" spans="1:19" x14ac:dyDescent="0.2">
      <c r="A19734" t="s">
        <v>40374</v>
      </c>
      <c r="B19734" t="s">
        <v>40587</v>
      </c>
      <c r="C19734" t="s">
        <v>22399</v>
      </c>
      <c r="D19734" t="s">
        <v>1000</v>
      </c>
      <c r="E19734" s="23">
        <v>45139</v>
      </c>
      <c r="F19734">
        <v>0</v>
      </c>
      <c r="G19734">
        <v>0</v>
      </c>
      <c r="I19734">
        <v>0</v>
      </c>
      <c r="J19734">
        <v>0</v>
      </c>
      <c r="L19734">
        <v>0</v>
      </c>
      <c r="N19734">
        <v>0</v>
      </c>
      <c r="P19734">
        <v>0</v>
      </c>
      <c r="Q19734">
        <v>0</v>
      </c>
      <c r="S19734">
        <v>0</v>
      </c>
    </row>
    <row r="19735" spans="1:19" x14ac:dyDescent="0.2">
      <c r="A19735" t="s">
        <v>40375</v>
      </c>
      <c r="B19735" t="s">
        <v>40588</v>
      </c>
      <c r="C19735" t="s">
        <v>203</v>
      </c>
      <c r="D19735" t="s">
        <v>1000</v>
      </c>
      <c r="E19735" s="23">
        <v>45139</v>
      </c>
      <c r="F19735">
        <v>0</v>
      </c>
      <c r="G19735">
        <v>0</v>
      </c>
      <c r="I19735">
        <v>0</v>
      </c>
      <c r="J19735">
        <v>0</v>
      </c>
      <c r="L19735">
        <v>0</v>
      </c>
      <c r="N19735">
        <v>0</v>
      </c>
      <c r="P19735">
        <v>0</v>
      </c>
      <c r="Q19735">
        <v>0</v>
      </c>
      <c r="S19735">
        <v>0</v>
      </c>
    </row>
    <row r="19736" spans="1:19" x14ac:dyDescent="0.2">
      <c r="A19736" t="s">
        <v>40376</v>
      </c>
      <c r="B19736" t="s">
        <v>40589</v>
      </c>
      <c r="C19736" t="s">
        <v>387</v>
      </c>
      <c r="D19736" t="s">
        <v>1000</v>
      </c>
      <c r="E19736" s="23">
        <v>45139</v>
      </c>
      <c r="F19736">
        <v>0</v>
      </c>
      <c r="G19736">
        <v>0</v>
      </c>
      <c r="I19736">
        <v>0</v>
      </c>
      <c r="J19736">
        <v>0</v>
      </c>
      <c r="L19736">
        <v>0</v>
      </c>
      <c r="N19736">
        <v>0</v>
      </c>
      <c r="P19736">
        <v>0</v>
      </c>
      <c r="Q19736">
        <v>0</v>
      </c>
      <c r="S19736">
        <v>0</v>
      </c>
    </row>
    <row r="19737" spans="1:19" x14ac:dyDescent="0.2">
      <c r="A19737" t="s">
        <v>40377</v>
      </c>
      <c r="B19737" t="s">
        <v>40590</v>
      </c>
      <c r="C19737" t="s">
        <v>223</v>
      </c>
      <c r="D19737" t="s">
        <v>1000</v>
      </c>
      <c r="E19737" s="23">
        <v>45139</v>
      </c>
      <c r="F19737">
        <v>0</v>
      </c>
      <c r="G19737">
        <v>0</v>
      </c>
      <c r="I19737">
        <v>0</v>
      </c>
      <c r="J19737">
        <v>0</v>
      </c>
      <c r="L19737">
        <v>0</v>
      </c>
      <c r="N19737">
        <v>0</v>
      </c>
      <c r="P19737">
        <v>0</v>
      </c>
      <c r="Q19737">
        <v>0</v>
      </c>
      <c r="S19737">
        <v>0</v>
      </c>
    </row>
    <row r="19738" spans="1:19" x14ac:dyDescent="0.2">
      <c r="A19738" t="s">
        <v>40378</v>
      </c>
      <c r="B19738" t="s">
        <v>40591</v>
      </c>
      <c r="C19738" t="s">
        <v>346</v>
      </c>
      <c r="D19738" t="s">
        <v>1000</v>
      </c>
      <c r="E19738" s="23">
        <v>45139</v>
      </c>
      <c r="F19738">
        <v>0</v>
      </c>
      <c r="G19738">
        <v>0</v>
      </c>
      <c r="I19738">
        <v>0</v>
      </c>
      <c r="J19738">
        <v>0</v>
      </c>
      <c r="L19738">
        <v>0</v>
      </c>
      <c r="N19738">
        <v>0</v>
      </c>
      <c r="P19738">
        <v>0</v>
      </c>
      <c r="Q19738">
        <v>0</v>
      </c>
      <c r="S19738">
        <v>0</v>
      </c>
    </row>
    <row r="19739" spans="1:19" x14ac:dyDescent="0.2">
      <c r="A19739" t="s">
        <v>40379</v>
      </c>
      <c r="B19739" t="s">
        <v>40592</v>
      </c>
      <c r="C19739" t="s">
        <v>36238</v>
      </c>
      <c r="D19739" t="s">
        <v>1000</v>
      </c>
      <c r="E19739" s="23">
        <v>45139</v>
      </c>
      <c r="F19739">
        <v>1</v>
      </c>
      <c r="G19739">
        <v>1.5</v>
      </c>
      <c r="I19739">
        <v>0</v>
      </c>
      <c r="J19739">
        <v>4</v>
      </c>
      <c r="L19739">
        <v>6</v>
      </c>
      <c r="N19739">
        <v>0</v>
      </c>
      <c r="P19739">
        <v>0</v>
      </c>
      <c r="Q19739">
        <v>0</v>
      </c>
      <c r="S19739">
        <v>0</v>
      </c>
    </row>
    <row r="19740" spans="1:19" x14ac:dyDescent="0.2">
      <c r="A19740" t="s">
        <v>40380</v>
      </c>
      <c r="B19740" t="s">
        <v>40593</v>
      </c>
      <c r="C19740" t="s">
        <v>207</v>
      </c>
      <c r="D19740" t="s">
        <v>1000</v>
      </c>
      <c r="E19740" s="23">
        <v>45139</v>
      </c>
      <c r="F19740">
        <v>7</v>
      </c>
      <c r="G19740">
        <v>8</v>
      </c>
      <c r="I19740">
        <v>18</v>
      </c>
      <c r="J19740">
        <v>38</v>
      </c>
      <c r="L19740">
        <v>43</v>
      </c>
      <c r="N19740">
        <v>18</v>
      </c>
      <c r="P19740">
        <v>0</v>
      </c>
      <c r="Q19740">
        <v>0</v>
      </c>
      <c r="S19740">
        <v>0</v>
      </c>
    </row>
    <row r="19741" spans="1:19" x14ac:dyDescent="0.2">
      <c r="A19741" t="s">
        <v>40381</v>
      </c>
      <c r="B19741" t="s">
        <v>40594</v>
      </c>
      <c r="C19741" t="s">
        <v>212</v>
      </c>
      <c r="D19741" t="s">
        <v>1000</v>
      </c>
      <c r="E19741" s="23">
        <v>45139</v>
      </c>
      <c r="F19741">
        <v>1.5</v>
      </c>
      <c r="G19741">
        <v>2</v>
      </c>
      <c r="I19741">
        <v>4</v>
      </c>
      <c r="J19741">
        <v>9</v>
      </c>
      <c r="L19741">
        <v>12</v>
      </c>
      <c r="N19741">
        <v>3</v>
      </c>
      <c r="P19741">
        <v>0</v>
      </c>
      <c r="Q19741">
        <v>0</v>
      </c>
      <c r="S19741">
        <v>1</v>
      </c>
    </row>
    <row r="19742" spans="1:19" x14ac:dyDescent="0.2">
      <c r="A19742" t="s">
        <v>40382</v>
      </c>
      <c r="B19742" t="s">
        <v>40595</v>
      </c>
      <c r="C19742" t="s">
        <v>963</v>
      </c>
      <c r="D19742" t="s">
        <v>1000</v>
      </c>
      <c r="E19742" s="23">
        <v>45139</v>
      </c>
      <c r="F19742">
        <v>0</v>
      </c>
      <c r="G19742">
        <v>0</v>
      </c>
      <c r="I19742">
        <v>0</v>
      </c>
      <c r="J19742">
        <v>0</v>
      </c>
      <c r="L19742">
        <v>0</v>
      </c>
      <c r="N19742">
        <v>0</v>
      </c>
      <c r="P19742">
        <v>0</v>
      </c>
      <c r="Q19742">
        <v>0</v>
      </c>
      <c r="S19742">
        <v>0</v>
      </c>
    </row>
    <row r="19743" spans="1:19" x14ac:dyDescent="0.2">
      <c r="A19743" t="s">
        <v>40383</v>
      </c>
      <c r="B19743" t="s">
        <v>40596</v>
      </c>
      <c r="C19743" t="s">
        <v>225</v>
      </c>
      <c r="D19743" t="s">
        <v>1000</v>
      </c>
      <c r="E19743" s="23">
        <v>45139</v>
      </c>
      <c r="F19743">
        <v>3.5</v>
      </c>
      <c r="G19743">
        <v>3.5</v>
      </c>
      <c r="I19743">
        <v>24</v>
      </c>
      <c r="J19743">
        <v>49</v>
      </c>
      <c r="L19743">
        <v>49</v>
      </c>
      <c r="N19743">
        <v>24</v>
      </c>
      <c r="P19743">
        <v>0</v>
      </c>
      <c r="Q19743">
        <v>2</v>
      </c>
      <c r="S19743">
        <v>0</v>
      </c>
    </row>
    <row r="19744" spans="1:19" x14ac:dyDescent="0.2">
      <c r="A19744" t="s">
        <v>40384</v>
      </c>
      <c r="B19744" t="s">
        <v>40597</v>
      </c>
      <c r="C19744" t="s">
        <v>232</v>
      </c>
      <c r="D19744" t="s">
        <v>1000</v>
      </c>
      <c r="E19744" s="23">
        <v>45139</v>
      </c>
      <c r="F19744">
        <v>13.5</v>
      </c>
      <c r="G19744">
        <v>14</v>
      </c>
      <c r="I19744">
        <v>55</v>
      </c>
      <c r="J19744">
        <v>135</v>
      </c>
      <c r="L19744">
        <v>133</v>
      </c>
      <c r="N19744">
        <v>55</v>
      </c>
      <c r="P19744">
        <v>5</v>
      </c>
      <c r="Q19744">
        <v>5</v>
      </c>
      <c r="S19744">
        <v>0</v>
      </c>
    </row>
    <row r="19745" spans="1:19" x14ac:dyDescent="0.2">
      <c r="A19745" t="s">
        <v>40385</v>
      </c>
      <c r="B19745" t="s">
        <v>40598</v>
      </c>
      <c r="C19745" t="s">
        <v>317</v>
      </c>
      <c r="D19745" t="s">
        <v>1000</v>
      </c>
      <c r="E19745" s="23">
        <v>45139</v>
      </c>
      <c r="F19745">
        <v>2</v>
      </c>
      <c r="G19745">
        <v>7</v>
      </c>
      <c r="I19745">
        <v>4</v>
      </c>
      <c r="J19745">
        <v>11</v>
      </c>
      <c r="L19745">
        <v>40</v>
      </c>
      <c r="N19745">
        <v>4</v>
      </c>
      <c r="P19745">
        <v>0</v>
      </c>
      <c r="Q19745">
        <v>0</v>
      </c>
      <c r="S19745">
        <v>0</v>
      </c>
    </row>
    <row r="19746" spans="1:19" x14ac:dyDescent="0.2">
      <c r="A19746" t="s">
        <v>40386</v>
      </c>
      <c r="B19746" t="s">
        <v>40599</v>
      </c>
      <c r="C19746" t="s">
        <v>214</v>
      </c>
      <c r="D19746" t="s">
        <v>1000</v>
      </c>
      <c r="E19746" s="23">
        <v>45139</v>
      </c>
      <c r="F19746">
        <v>13.5</v>
      </c>
      <c r="G19746">
        <v>13</v>
      </c>
      <c r="I19746">
        <v>42</v>
      </c>
      <c r="J19746">
        <v>112</v>
      </c>
      <c r="L19746">
        <v>107</v>
      </c>
      <c r="N19746">
        <v>34</v>
      </c>
      <c r="P19746">
        <v>4</v>
      </c>
      <c r="Q19746">
        <v>5</v>
      </c>
      <c r="S19746">
        <v>8</v>
      </c>
    </row>
    <row r="19747" spans="1:19" x14ac:dyDescent="0.2">
      <c r="A19747" t="s">
        <v>40387</v>
      </c>
      <c r="B19747" t="s">
        <v>40600</v>
      </c>
      <c r="C19747" t="s">
        <v>230</v>
      </c>
      <c r="D19747" t="s">
        <v>1000</v>
      </c>
      <c r="E19747" s="23">
        <v>45139</v>
      </c>
      <c r="F19747">
        <v>0</v>
      </c>
      <c r="G19747">
        <v>0</v>
      </c>
      <c r="I19747">
        <v>0</v>
      </c>
      <c r="J19747">
        <v>0</v>
      </c>
      <c r="L19747">
        <v>0</v>
      </c>
      <c r="N19747">
        <v>0</v>
      </c>
      <c r="P19747">
        <v>0</v>
      </c>
      <c r="Q19747">
        <v>0</v>
      </c>
      <c r="S19747">
        <v>0</v>
      </c>
    </row>
    <row r="19748" spans="1:19" x14ac:dyDescent="0.2">
      <c r="A19748" t="s">
        <v>40388</v>
      </c>
      <c r="B19748" t="s">
        <v>40601</v>
      </c>
      <c r="C19748" t="s">
        <v>234</v>
      </c>
      <c r="D19748" t="s">
        <v>1000</v>
      </c>
      <c r="E19748" s="23">
        <v>45139</v>
      </c>
      <c r="F19748">
        <v>0</v>
      </c>
      <c r="G19748">
        <v>0</v>
      </c>
      <c r="I19748">
        <v>0</v>
      </c>
      <c r="J19748">
        <v>0</v>
      </c>
      <c r="L19748">
        <v>0</v>
      </c>
      <c r="N19748">
        <v>0</v>
      </c>
      <c r="P19748">
        <v>0</v>
      </c>
      <c r="Q19748">
        <v>0</v>
      </c>
      <c r="S19748">
        <v>0</v>
      </c>
    </row>
    <row r="19749" spans="1:19" x14ac:dyDescent="0.2">
      <c r="A19749" t="s">
        <v>40388</v>
      </c>
      <c r="B19749" t="s">
        <v>40601</v>
      </c>
      <c r="C19749" t="s">
        <v>234</v>
      </c>
      <c r="D19749" t="s">
        <v>1000</v>
      </c>
      <c r="E19749" s="23">
        <v>45139</v>
      </c>
      <c r="F19749">
        <v>2.5</v>
      </c>
      <c r="G19749">
        <v>4</v>
      </c>
      <c r="I19749">
        <v>18</v>
      </c>
      <c r="J19749">
        <v>29</v>
      </c>
      <c r="L19749">
        <v>44</v>
      </c>
      <c r="N19749">
        <v>18</v>
      </c>
      <c r="P19749">
        <v>0</v>
      </c>
      <c r="Q19749">
        <v>0</v>
      </c>
      <c r="S19749">
        <v>0</v>
      </c>
    </row>
    <row r="19750" spans="1:19" x14ac:dyDescent="0.2">
      <c r="A19750" t="s">
        <v>40389</v>
      </c>
      <c r="B19750" t="s">
        <v>40602</v>
      </c>
      <c r="C19750" t="s">
        <v>217</v>
      </c>
      <c r="D19750" t="s">
        <v>1000</v>
      </c>
      <c r="E19750" s="23">
        <v>45139</v>
      </c>
      <c r="F19750">
        <v>0</v>
      </c>
      <c r="G19750">
        <v>0</v>
      </c>
      <c r="I19750">
        <v>0</v>
      </c>
      <c r="J19750">
        <v>0</v>
      </c>
      <c r="L19750">
        <v>0</v>
      </c>
      <c r="N19750">
        <v>0</v>
      </c>
      <c r="P19750">
        <v>0</v>
      </c>
      <c r="Q19750">
        <v>0</v>
      </c>
      <c r="S19750">
        <v>0</v>
      </c>
    </row>
    <row r="19751" spans="1:19" x14ac:dyDescent="0.2">
      <c r="A19751" t="s">
        <v>40390</v>
      </c>
      <c r="B19751" t="s">
        <v>40603</v>
      </c>
      <c r="C19751" t="s">
        <v>342</v>
      </c>
      <c r="D19751" t="s">
        <v>1000</v>
      </c>
      <c r="E19751" s="23">
        <v>45139</v>
      </c>
      <c r="F19751">
        <v>0</v>
      </c>
      <c r="G19751">
        <v>1</v>
      </c>
      <c r="I19751">
        <v>12</v>
      </c>
      <c r="J19751">
        <v>0</v>
      </c>
      <c r="L19751">
        <v>11</v>
      </c>
      <c r="N19751">
        <v>12</v>
      </c>
      <c r="P19751">
        <v>0</v>
      </c>
      <c r="Q19751">
        <v>1</v>
      </c>
      <c r="S19751">
        <v>0</v>
      </c>
    </row>
    <row r="19752" spans="1:19" x14ac:dyDescent="0.2">
      <c r="A19752" t="s">
        <v>40391</v>
      </c>
      <c r="B19752" t="s">
        <v>40604</v>
      </c>
      <c r="C19752" t="s">
        <v>220</v>
      </c>
      <c r="D19752" t="s">
        <v>1000</v>
      </c>
      <c r="E19752" s="23">
        <v>45139</v>
      </c>
      <c r="F19752">
        <v>0</v>
      </c>
      <c r="G19752">
        <v>0</v>
      </c>
      <c r="I19752">
        <v>0</v>
      </c>
      <c r="J19752">
        <v>0</v>
      </c>
      <c r="L19752">
        <v>0</v>
      </c>
      <c r="N19752">
        <v>0</v>
      </c>
      <c r="P19752">
        <v>0</v>
      </c>
      <c r="Q19752">
        <v>0</v>
      </c>
      <c r="S19752">
        <v>0</v>
      </c>
    </row>
    <row r="19753" spans="1:19" x14ac:dyDescent="0.2">
      <c r="A19753" t="s">
        <v>40392</v>
      </c>
      <c r="B19753" t="s">
        <v>40605</v>
      </c>
      <c r="C19753" t="s">
        <v>25330</v>
      </c>
      <c r="D19753" t="s">
        <v>1001</v>
      </c>
      <c r="E19753" s="23">
        <v>45139</v>
      </c>
      <c r="F19753">
        <v>0</v>
      </c>
      <c r="G19753">
        <v>0</v>
      </c>
      <c r="I19753">
        <v>0</v>
      </c>
      <c r="J19753">
        <v>0</v>
      </c>
      <c r="L19753">
        <v>0</v>
      </c>
      <c r="N19753">
        <v>0</v>
      </c>
      <c r="P19753">
        <v>0</v>
      </c>
      <c r="Q19753">
        <v>0</v>
      </c>
      <c r="S19753">
        <v>0</v>
      </c>
    </row>
    <row r="19754" spans="1:19" x14ac:dyDescent="0.2">
      <c r="A19754" t="s">
        <v>40393</v>
      </c>
      <c r="B19754" t="s">
        <v>40606</v>
      </c>
      <c r="C19754" t="s">
        <v>25330</v>
      </c>
      <c r="D19754" t="s">
        <v>1000</v>
      </c>
      <c r="E19754" s="23">
        <v>45139</v>
      </c>
      <c r="F19754">
        <v>0.5</v>
      </c>
      <c r="G19754">
        <v>0.5</v>
      </c>
      <c r="I19754">
        <v>0</v>
      </c>
      <c r="J19754">
        <v>2</v>
      </c>
      <c r="L19754">
        <v>2</v>
      </c>
      <c r="N19754">
        <v>0</v>
      </c>
      <c r="P19754">
        <v>0</v>
      </c>
      <c r="Q19754">
        <v>0</v>
      </c>
      <c r="S19754">
        <v>0</v>
      </c>
    </row>
    <row r="19755" spans="1:19" x14ac:dyDescent="0.2">
      <c r="A19755" t="s">
        <v>40394</v>
      </c>
      <c r="B19755" t="s">
        <v>40607</v>
      </c>
      <c r="C19755" t="s">
        <v>199</v>
      </c>
      <c r="D19755" t="s">
        <v>1000</v>
      </c>
      <c r="E19755" s="23">
        <v>45139</v>
      </c>
      <c r="F19755">
        <v>6</v>
      </c>
      <c r="G19755">
        <v>8</v>
      </c>
      <c r="I19755">
        <v>0</v>
      </c>
      <c r="J19755">
        <v>62</v>
      </c>
      <c r="L19755">
        <v>84</v>
      </c>
      <c r="N19755">
        <v>0</v>
      </c>
      <c r="P19755">
        <v>0</v>
      </c>
      <c r="Q19755">
        <v>0</v>
      </c>
      <c r="S19755">
        <v>0</v>
      </c>
    </row>
    <row r="19756" spans="1:19" x14ac:dyDescent="0.2">
      <c r="A19756" t="s">
        <v>40395</v>
      </c>
      <c r="B19756" t="s">
        <v>40608</v>
      </c>
      <c r="C19756" t="s">
        <v>199</v>
      </c>
      <c r="D19756" t="s">
        <v>1001</v>
      </c>
      <c r="E19756" s="23">
        <v>45139</v>
      </c>
      <c r="F19756">
        <v>0</v>
      </c>
      <c r="G19756">
        <v>0</v>
      </c>
      <c r="I19756">
        <v>0</v>
      </c>
      <c r="J19756">
        <v>0</v>
      </c>
      <c r="L19756">
        <v>0</v>
      </c>
      <c r="N19756">
        <v>0</v>
      </c>
      <c r="P19756">
        <v>0</v>
      </c>
      <c r="Q19756">
        <v>0</v>
      </c>
      <c r="S19756">
        <v>0</v>
      </c>
    </row>
    <row r="19757" spans="1:19" x14ac:dyDescent="0.2">
      <c r="A19757" t="s">
        <v>40396</v>
      </c>
      <c r="B19757" t="s">
        <v>40609</v>
      </c>
      <c r="C19757" t="s">
        <v>901</v>
      </c>
      <c r="D19757" t="s">
        <v>1000</v>
      </c>
      <c r="E19757" s="23">
        <v>45139</v>
      </c>
      <c r="F19757">
        <v>5.5</v>
      </c>
      <c r="G19757">
        <v>6</v>
      </c>
      <c r="I19757">
        <v>6</v>
      </c>
      <c r="J19757">
        <v>30</v>
      </c>
      <c r="L19757">
        <v>32</v>
      </c>
      <c r="N19757">
        <v>6</v>
      </c>
      <c r="P19757">
        <v>0</v>
      </c>
      <c r="Q19757">
        <v>0</v>
      </c>
      <c r="S19757">
        <v>0</v>
      </c>
    </row>
    <row r="19758" spans="1:19" x14ac:dyDescent="0.2">
      <c r="A19758" t="s">
        <v>40397</v>
      </c>
      <c r="B19758" t="s">
        <v>40610</v>
      </c>
      <c r="C19758" t="s">
        <v>901</v>
      </c>
      <c r="D19758" t="s">
        <v>1001</v>
      </c>
      <c r="E19758" s="23">
        <v>45139</v>
      </c>
      <c r="F19758">
        <v>0</v>
      </c>
      <c r="G19758">
        <v>0</v>
      </c>
      <c r="I19758">
        <v>0</v>
      </c>
      <c r="J19758">
        <v>0</v>
      </c>
      <c r="L19758">
        <v>0</v>
      </c>
      <c r="N19758">
        <v>0</v>
      </c>
      <c r="P19758">
        <v>0</v>
      </c>
      <c r="Q19758">
        <v>0</v>
      </c>
      <c r="S19758">
        <v>0</v>
      </c>
    </row>
    <row r="19759" spans="1:19" x14ac:dyDescent="0.2">
      <c r="A19759" t="s">
        <v>40398</v>
      </c>
      <c r="B19759" t="s">
        <v>40611</v>
      </c>
      <c r="C19759" t="s">
        <v>903</v>
      </c>
      <c r="D19759" t="s">
        <v>1000</v>
      </c>
      <c r="E19759" s="23">
        <v>45139</v>
      </c>
      <c r="F19759">
        <v>6.5</v>
      </c>
      <c r="G19759">
        <v>6.5</v>
      </c>
      <c r="I19759">
        <v>12</v>
      </c>
      <c r="J19759">
        <v>31</v>
      </c>
      <c r="L19759">
        <v>31</v>
      </c>
      <c r="N19759">
        <v>10</v>
      </c>
      <c r="P19759">
        <v>0</v>
      </c>
      <c r="Q19759">
        <v>0</v>
      </c>
      <c r="S19759">
        <v>2</v>
      </c>
    </row>
    <row r="19760" spans="1:19" x14ac:dyDescent="0.2">
      <c r="A19760" t="s">
        <v>40399</v>
      </c>
      <c r="B19760" t="s">
        <v>40612</v>
      </c>
      <c r="C19760" t="s">
        <v>903</v>
      </c>
      <c r="D19760" t="s">
        <v>1001</v>
      </c>
      <c r="E19760" s="23">
        <v>45139</v>
      </c>
      <c r="F19760">
        <v>0</v>
      </c>
      <c r="G19760">
        <v>0</v>
      </c>
      <c r="I19760">
        <v>0</v>
      </c>
      <c r="J19760">
        <v>0</v>
      </c>
      <c r="L19760">
        <v>0</v>
      </c>
      <c r="N19760">
        <v>0</v>
      </c>
      <c r="P19760">
        <v>0</v>
      </c>
      <c r="Q19760">
        <v>0</v>
      </c>
      <c r="S19760">
        <v>0</v>
      </c>
    </row>
    <row r="19761" spans="1:19" x14ac:dyDescent="0.2">
      <c r="A19761" t="s">
        <v>40400</v>
      </c>
      <c r="B19761" t="s">
        <v>40613</v>
      </c>
      <c r="C19761" t="s">
        <v>198</v>
      </c>
      <c r="D19761" t="s">
        <v>1002</v>
      </c>
      <c r="E19761" s="23">
        <v>45139</v>
      </c>
      <c r="F19761">
        <v>0</v>
      </c>
      <c r="G19761">
        <v>0</v>
      </c>
      <c r="I19761">
        <v>0</v>
      </c>
      <c r="J19761">
        <v>0</v>
      </c>
      <c r="L19761">
        <v>0</v>
      </c>
      <c r="N19761">
        <v>0</v>
      </c>
      <c r="P19761">
        <v>0</v>
      </c>
      <c r="Q19761">
        <v>0</v>
      </c>
      <c r="S19761">
        <v>0</v>
      </c>
    </row>
    <row r="19762" spans="1:19" x14ac:dyDescent="0.2">
      <c r="A19762" t="s">
        <v>40401</v>
      </c>
      <c r="B19762" t="s">
        <v>40614</v>
      </c>
      <c r="C19762" t="s">
        <v>25855</v>
      </c>
      <c r="D19762" t="s">
        <v>1002</v>
      </c>
      <c r="E19762" s="23">
        <v>45139</v>
      </c>
      <c r="F19762">
        <v>3</v>
      </c>
      <c r="G19762">
        <v>2</v>
      </c>
      <c r="I19762">
        <v>10</v>
      </c>
      <c r="J19762">
        <v>17</v>
      </c>
      <c r="L19762">
        <v>11</v>
      </c>
      <c r="N19762">
        <v>9</v>
      </c>
      <c r="P19762">
        <v>0</v>
      </c>
      <c r="Q19762">
        <v>0</v>
      </c>
      <c r="S19762">
        <v>1</v>
      </c>
    </row>
    <row r="19763" spans="1:19" x14ac:dyDescent="0.2">
      <c r="A19763" t="s">
        <v>40402</v>
      </c>
      <c r="B19763" t="s">
        <v>40615</v>
      </c>
      <c r="C19763" t="s">
        <v>962</v>
      </c>
      <c r="D19763" t="s">
        <v>1002</v>
      </c>
      <c r="E19763" s="23">
        <v>45139</v>
      </c>
      <c r="F19763">
        <v>0</v>
      </c>
      <c r="G19763">
        <v>0</v>
      </c>
      <c r="I19763">
        <v>0</v>
      </c>
      <c r="J19763">
        <v>0</v>
      </c>
      <c r="L19763">
        <v>0</v>
      </c>
      <c r="N19763">
        <v>0</v>
      </c>
      <c r="P19763">
        <v>0</v>
      </c>
      <c r="Q19763">
        <v>0</v>
      </c>
      <c r="S19763">
        <v>0</v>
      </c>
    </row>
    <row r="19764" spans="1:19" x14ac:dyDescent="0.2">
      <c r="A19764" t="s">
        <v>40403</v>
      </c>
      <c r="B19764" t="s">
        <v>40616</v>
      </c>
      <c r="C19764" t="s">
        <v>199</v>
      </c>
      <c r="D19764" t="s">
        <v>1002</v>
      </c>
      <c r="E19764" s="23">
        <v>45139</v>
      </c>
      <c r="F19764">
        <v>6</v>
      </c>
      <c r="G19764">
        <v>8</v>
      </c>
      <c r="I19764">
        <v>0</v>
      </c>
      <c r="J19764">
        <v>62</v>
      </c>
      <c r="L19764">
        <v>84</v>
      </c>
      <c r="N19764">
        <v>0</v>
      </c>
      <c r="P19764">
        <v>0</v>
      </c>
      <c r="Q19764">
        <v>0</v>
      </c>
      <c r="S19764">
        <v>0</v>
      </c>
    </row>
    <row r="19765" spans="1:19" x14ac:dyDescent="0.2">
      <c r="A19765" t="s">
        <v>40404</v>
      </c>
      <c r="B19765" t="s">
        <v>40617</v>
      </c>
      <c r="C19765" t="s">
        <v>348</v>
      </c>
      <c r="D19765" t="s">
        <v>1002</v>
      </c>
      <c r="E19765" s="23">
        <v>45139</v>
      </c>
      <c r="F19765">
        <v>0</v>
      </c>
      <c r="G19765">
        <v>0</v>
      </c>
      <c r="I19765">
        <v>0</v>
      </c>
      <c r="J19765">
        <v>0</v>
      </c>
      <c r="L19765">
        <v>0</v>
      </c>
      <c r="N19765">
        <v>0</v>
      </c>
      <c r="P19765">
        <v>0</v>
      </c>
      <c r="Q19765">
        <v>0</v>
      </c>
      <c r="S19765">
        <v>0</v>
      </c>
    </row>
    <row r="19766" spans="1:19" x14ac:dyDescent="0.2">
      <c r="A19766" t="s">
        <v>40405</v>
      </c>
      <c r="B19766" t="s">
        <v>40618</v>
      </c>
      <c r="C19766" t="s">
        <v>36291</v>
      </c>
      <c r="D19766" t="s">
        <v>1002</v>
      </c>
      <c r="E19766" s="23">
        <v>45139</v>
      </c>
      <c r="F19766">
        <v>0</v>
      </c>
      <c r="G19766">
        <v>0</v>
      </c>
      <c r="I19766">
        <v>0</v>
      </c>
      <c r="J19766">
        <v>0</v>
      </c>
      <c r="L19766">
        <v>0</v>
      </c>
      <c r="N19766">
        <v>0</v>
      </c>
      <c r="P19766">
        <v>0</v>
      </c>
      <c r="Q19766">
        <v>0</v>
      </c>
      <c r="S19766">
        <v>0</v>
      </c>
    </row>
    <row r="19767" spans="1:19" x14ac:dyDescent="0.2">
      <c r="A19767" t="s">
        <v>40406</v>
      </c>
      <c r="B19767" t="s">
        <v>40619</v>
      </c>
      <c r="C19767" t="s">
        <v>357</v>
      </c>
      <c r="D19767" t="s">
        <v>1002</v>
      </c>
      <c r="E19767" s="23">
        <v>45139</v>
      </c>
      <c r="F19767">
        <v>0</v>
      </c>
      <c r="G19767">
        <v>0</v>
      </c>
      <c r="I19767">
        <v>0</v>
      </c>
      <c r="J19767">
        <v>0</v>
      </c>
      <c r="L19767">
        <v>0</v>
      </c>
      <c r="N19767">
        <v>0</v>
      </c>
      <c r="P19767">
        <v>0</v>
      </c>
      <c r="Q19767">
        <v>0</v>
      </c>
      <c r="S19767">
        <v>0</v>
      </c>
    </row>
    <row r="19768" spans="1:19" x14ac:dyDescent="0.2">
      <c r="A19768" t="s">
        <v>40407</v>
      </c>
      <c r="B19768" t="s">
        <v>40620</v>
      </c>
      <c r="C19768" t="s">
        <v>227</v>
      </c>
      <c r="D19768" t="s">
        <v>1002</v>
      </c>
      <c r="E19768" s="23">
        <v>45139</v>
      </c>
      <c r="F19768">
        <v>0</v>
      </c>
      <c r="G19768">
        <v>0</v>
      </c>
      <c r="I19768">
        <v>0</v>
      </c>
      <c r="J19768">
        <v>0</v>
      </c>
      <c r="L19768">
        <v>0</v>
      </c>
      <c r="N19768">
        <v>0</v>
      </c>
      <c r="P19768">
        <v>0</v>
      </c>
      <c r="Q19768">
        <v>0</v>
      </c>
      <c r="S19768">
        <v>0</v>
      </c>
    </row>
    <row r="19769" spans="1:19" x14ac:dyDescent="0.2">
      <c r="A19769" t="s">
        <v>40408</v>
      </c>
      <c r="B19769" t="s">
        <v>40621</v>
      </c>
      <c r="C19769" t="s">
        <v>203</v>
      </c>
      <c r="D19769" t="s">
        <v>1002</v>
      </c>
      <c r="E19769" s="23">
        <v>45139</v>
      </c>
      <c r="F19769">
        <v>0</v>
      </c>
      <c r="G19769">
        <v>0</v>
      </c>
      <c r="I19769">
        <v>0</v>
      </c>
      <c r="J19769">
        <v>0</v>
      </c>
      <c r="L19769">
        <v>0</v>
      </c>
      <c r="N19769">
        <v>0</v>
      </c>
      <c r="P19769">
        <v>0</v>
      </c>
      <c r="Q19769">
        <v>0</v>
      </c>
      <c r="S19769">
        <v>0</v>
      </c>
    </row>
    <row r="19770" spans="1:19" x14ac:dyDescent="0.2">
      <c r="A19770" t="s">
        <v>40409</v>
      </c>
      <c r="B19770" t="s">
        <v>40622</v>
      </c>
      <c r="C19770" t="s">
        <v>387</v>
      </c>
      <c r="D19770" t="s">
        <v>1002</v>
      </c>
      <c r="E19770" s="23">
        <v>45139</v>
      </c>
      <c r="F19770">
        <v>0</v>
      </c>
      <c r="G19770">
        <v>0</v>
      </c>
      <c r="I19770">
        <v>0</v>
      </c>
      <c r="J19770">
        <v>0</v>
      </c>
      <c r="L19770">
        <v>0</v>
      </c>
      <c r="N19770">
        <v>0</v>
      </c>
      <c r="P19770">
        <v>0</v>
      </c>
      <c r="Q19770">
        <v>0</v>
      </c>
      <c r="S19770">
        <v>0</v>
      </c>
    </row>
    <row r="19771" spans="1:19" x14ac:dyDescent="0.2">
      <c r="A19771" t="s">
        <v>40410</v>
      </c>
      <c r="B19771" t="s">
        <v>40623</v>
      </c>
      <c r="C19771" t="s">
        <v>223</v>
      </c>
      <c r="D19771" t="s">
        <v>1002</v>
      </c>
      <c r="E19771" s="23">
        <v>45139</v>
      </c>
      <c r="F19771">
        <v>0</v>
      </c>
      <c r="G19771">
        <v>0</v>
      </c>
      <c r="I19771">
        <v>0</v>
      </c>
      <c r="J19771">
        <v>0</v>
      </c>
      <c r="L19771">
        <v>0</v>
      </c>
      <c r="N19771">
        <v>0</v>
      </c>
      <c r="P19771">
        <v>0</v>
      </c>
      <c r="Q19771">
        <v>0</v>
      </c>
      <c r="S19771">
        <v>0</v>
      </c>
    </row>
    <row r="19772" spans="1:19" x14ac:dyDescent="0.2">
      <c r="A19772" t="s">
        <v>40411</v>
      </c>
      <c r="B19772" t="s">
        <v>40624</v>
      </c>
      <c r="C19772" t="s">
        <v>346</v>
      </c>
      <c r="D19772" t="s">
        <v>1002</v>
      </c>
      <c r="E19772" s="23">
        <v>45139</v>
      </c>
      <c r="F19772">
        <v>0</v>
      </c>
      <c r="G19772">
        <v>0</v>
      </c>
      <c r="I19772">
        <v>0</v>
      </c>
      <c r="J19772">
        <v>0</v>
      </c>
      <c r="L19772">
        <v>0</v>
      </c>
      <c r="N19772">
        <v>0</v>
      </c>
      <c r="P19772">
        <v>0</v>
      </c>
      <c r="Q19772">
        <v>0</v>
      </c>
      <c r="S19772">
        <v>0</v>
      </c>
    </row>
    <row r="19773" spans="1:19" x14ac:dyDescent="0.2">
      <c r="A19773" t="s">
        <v>40412</v>
      </c>
      <c r="B19773" t="s">
        <v>40625</v>
      </c>
      <c r="C19773" t="s">
        <v>36238</v>
      </c>
      <c r="D19773" t="s">
        <v>1002</v>
      </c>
      <c r="E19773" s="23">
        <v>45139</v>
      </c>
      <c r="F19773">
        <v>1</v>
      </c>
      <c r="G19773">
        <v>1.5</v>
      </c>
      <c r="I19773">
        <v>0</v>
      </c>
      <c r="J19773">
        <v>4</v>
      </c>
      <c r="L19773">
        <v>6</v>
      </c>
      <c r="N19773">
        <v>0</v>
      </c>
      <c r="P19773">
        <v>0</v>
      </c>
      <c r="Q19773">
        <v>0</v>
      </c>
      <c r="S19773">
        <v>0</v>
      </c>
    </row>
    <row r="19774" spans="1:19" x14ac:dyDescent="0.2">
      <c r="A19774" t="s">
        <v>40413</v>
      </c>
      <c r="B19774" t="s">
        <v>40626</v>
      </c>
      <c r="C19774" t="s">
        <v>207</v>
      </c>
      <c r="D19774" t="s">
        <v>1002</v>
      </c>
      <c r="E19774" s="23">
        <v>45139</v>
      </c>
      <c r="F19774">
        <v>7</v>
      </c>
      <c r="G19774">
        <v>8</v>
      </c>
      <c r="I19774">
        <v>18</v>
      </c>
      <c r="J19774">
        <v>38</v>
      </c>
      <c r="L19774">
        <v>43</v>
      </c>
      <c r="N19774">
        <v>18</v>
      </c>
      <c r="P19774">
        <v>0</v>
      </c>
      <c r="Q19774">
        <v>0</v>
      </c>
      <c r="S19774">
        <v>0</v>
      </c>
    </row>
    <row r="19775" spans="1:19" x14ac:dyDescent="0.2">
      <c r="A19775" t="s">
        <v>40414</v>
      </c>
      <c r="B19775" t="s">
        <v>40627</v>
      </c>
      <c r="C19775" t="s">
        <v>212</v>
      </c>
      <c r="D19775" t="s">
        <v>1002</v>
      </c>
      <c r="E19775" s="23">
        <v>45139</v>
      </c>
      <c r="F19775">
        <v>1.5</v>
      </c>
      <c r="G19775">
        <v>2</v>
      </c>
      <c r="I19775">
        <v>4</v>
      </c>
      <c r="J19775">
        <v>9</v>
      </c>
      <c r="L19775">
        <v>12</v>
      </c>
      <c r="N19775">
        <v>3</v>
      </c>
      <c r="P19775">
        <v>0</v>
      </c>
      <c r="Q19775">
        <v>0</v>
      </c>
      <c r="S19775">
        <v>1</v>
      </c>
    </row>
    <row r="19776" spans="1:19" x14ac:dyDescent="0.2">
      <c r="A19776" t="s">
        <v>40415</v>
      </c>
      <c r="B19776" t="s">
        <v>40628</v>
      </c>
      <c r="C19776" t="s">
        <v>963</v>
      </c>
      <c r="D19776" t="s">
        <v>1002</v>
      </c>
      <c r="E19776" s="23">
        <v>45139</v>
      </c>
      <c r="F19776">
        <v>0</v>
      </c>
      <c r="G19776">
        <v>0</v>
      </c>
      <c r="I19776">
        <v>0</v>
      </c>
      <c r="J19776">
        <v>0</v>
      </c>
      <c r="L19776">
        <v>0</v>
      </c>
      <c r="N19776">
        <v>0</v>
      </c>
      <c r="P19776">
        <v>0</v>
      </c>
      <c r="Q19776">
        <v>0</v>
      </c>
      <c r="S19776">
        <v>0</v>
      </c>
    </row>
    <row r="19777" spans="1:19" x14ac:dyDescent="0.2">
      <c r="A19777" t="s">
        <v>40416</v>
      </c>
      <c r="B19777" t="s">
        <v>40629</v>
      </c>
      <c r="C19777" t="s">
        <v>225</v>
      </c>
      <c r="D19777" t="s">
        <v>1002</v>
      </c>
      <c r="E19777" s="23">
        <v>45139</v>
      </c>
      <c r="F19777">
        <v>3.5</v>
      </c>
      <c r="G19777">
        <v>3.5</v>
      </c>
      <c r="I19777">
        <v>24</v>
      </c>
      <c r="J19777">
        <v>49</v>
      </c>
      <c r="L19777">
        <v>49</v>
      </c>
      <c r="N19777">
        <v>24</v>
      </c>
      <c r="P19777">
        <v>0</v>
      </c>
      <c r="Q19777">
        <v>2</v>
      </c>
      <c r="S19777">
        <v>0</v>
      </c>
    </row>
    <row r="19778" spans="1:19" x14ac:dyDescent="0.2">
      <c r="A19778" t="s">
        <v>40417</v>
      </c>
      <c r="B19778" t="s">
        <v>40630</v>
      </c>
      <c r="C19778" t="s">
        <v>901</v>
      </c>
      <c r="D19778" t="s">
        <v>1002</v>
      </c>
      <c r="E19778" s="23">
        <v>45139</v>
      </c>
      <c r="F19778">
        <v>5.5</v>
      </c>
      <c r="G19778">
        <v>6</v>
      </c>
      <c r="I19778">
        <v>6</v>
      </c>
      <c r="J19778">
        <v>30</v>
      </c>
      <c r="L19778">
        <v>32</v>
      </c>
      <c r="N19778">
        <v>6</v>
      </c>
      <c r="P19778">
        <v>0</v>
      </c>
      <c r="Q19778">
        <v>0</v>
      </c>
      <c r="S19778">
        <v>0</v>
      </c>
    </row>
    <row r="19779" spans="1:19" x14ac:dyDescent="0.2">
      <c r="A19779" t="s">
        <v>40418</v>
      </c>
      <c r="B19779" t="s">
        <v>40631</v>
      </c>
      <c r="C19779" t="s">
        <v>232</v>
      </c>
      <c r="D19779" t="s">
        <v>1002</v>
      </c>
      <c r="E19779" s="23">
        <v>45139</v>
      </c>
      <c r="F19779">
        <v>13.5</v>
      </c>
      <c r="G19779">
        <v>14</v>
      </c>
      <c r="I19779">
        <v>55</v>
      </c>
      <c r="J19779">
        <v>135</v>
      </c>
      <c r="L19779">
        <v>133</v>
      </c>
      <c r="N19779">
        <v>55</v>
      </c>
      <c r="P19779">
        <v>5</v>
      </c>
      <c r="Q19779">
        <v>5</v>
      </c>
      <c r="S19779">
        <v>0</v>
      </c>
    </row>
    <row r="19780" spans="1:19" x14ac:dyDescent="0.2">
      <c r="A19780" t="s">
        <v>40419</v>
      </c>
      <c r="B19780" t="s">
        <v>40632</v>
      </c>
      <c r="C19780" t="s">
        <v>317</v>
      </c>
      <c r="D19780" t="s">
        <v>1002</v>
      </c>
      <c r="E19780" s="23">
        <v>45139</v>
      </c>
      <c r="F19780">
        <v>2</v>
      </c>
      <c r="G19780">
        <v>7</v>
      </c>
      <c r="I19780">
        <v>4</v>
      </c>
      <c r="J19780">
        <v>11</v>
      </c>
      <c r="L19780">
        <v>40</v>
      </c>
      <c r="N19780">
        <v>4</v>
      </c>
      <c r="P19780">
        <v>0</v>
      </c>
      <c r="Q19780">
        <v>0</v>
      </c>
      <c r="S19780">
        <v>0</v>
      </c>
    </row>
    <row r="19781" spans="1:19" x14ac:dyDescent="0.2">
      <c r="A19781" t="s">
        <v>40420</v>
      </c>
      <c r="B19781" t="s">
        <v>40633</v>
      </c>
      <c r="C19781" t="s">
        <v>25330</v>
      </c>
      <c r="D19781" t="s">
        <v>1002</v>
      </c>
      <c r="E19781" s="23">
        <v>45139</v>
      </c>
      <c r="F19781">
        <v>0.5</v>
      </c>
      <c r="G19781">
        <v>0.5</v>
      </c>
      <c r="I19781">
        <v>0</v>
      </c>
      <c r="J19781">
        <v>2</v>
      </c>
      <c r="L19781">
        <v>2</v>
      </c>
      <c r="N19781">
        <v>0</v>
      </c>
      <c r="P19781">
        <v>0</v>
      </c>
      <c r="Q19781">
        <v>0</v>
      </c>
      <c r="S19781">
        <v>0</v>
      </c>
    </row>
    <row r="19782" spans="1:19" x14ac:dyDescent="0.2">
      <c r="A19782" t="s">
        <v>40421</v>
      </c>
      <c r="B19782" t="s">
        <v>40634</v>
      </c>
      <c r="C19782" t="s">
        <v>214</v>
      </c>
      <c r="D19782" t="s">
        <v>1002</v>
      </c>
      <c r="E19782" s="23">
        <v>45139</v>
      </c>
      <c r="F19782">
        <v>13.5</v>
      </c>
      <c r="G19782">
        <v>13</v>
      </c>
      <c r="I19782">
        <v>42</v>
      </c>
      <c r="J19782">
        <v>112</v>
      </c>
      <c r="L19782">
        <v>107</v>
      </c>
      <c r="N19782">
        <v>34</v>
      </c>
      <c r="P19782">
        <v>4</v>
      </c>
      <c r="Q19782">
        <v>5</v>
      </c>
      <c r="S19782">
        <v>8</v>
      </c>
    </row>
    <row r="19783" spans="1:19" x14ac:dyDescent="0.2">
      <c r="A19783" t="s">
        <v>40422</v>
      </c>
      <c r="B19783" t="s">
        <v>40635</v>
      </c>
      <c r="C19783" t="s">
        <v>903</v>
      </c>
      <c r="D19783" t="s">
        <v>1002</v>
      </c>
      <c r="E19783" s="23">
        <v>45139</v>
      </c>
      <c r="F19783">
        <v>6.5</v>
      </c>
      <c r="G19783">
        <v>6.5</v>
      </c>
      <c r="I19783">
        <v>12</v>
      </c>
      <c r="J19783">
        <v>31</v>
      </c>
      <c r="L19783">
        <v>31</v>
      </c>
      <c r="N19783">
        <v>10</v>
      </c>
      <c r="P19783">
        <v>0</v>
      </c>
      <c r="Q19783">
        <v>0</v>
      </c>
      <c r="S19783">
        <v>2</v>
      </c>
    </row>
    <row r="19784" spans="1:19" x14ac:dyDescent="0.2">
      <c r="A19784" t="s">
        <v>40423</v>
      </c>
      <c r="B19784" t="s">
        <v>40636</v>
      </c>
      <c r="C19784" t="s">
        <v>230</v>
      </c>
      <c r="D19784" t="s">
        <v>1002</v>
      </c>
      <c r="E19784" s="23">
        <v>45139</v>
      </c>
      <c r="F19784">
        <v>0</v>
      </c>
      <c r="G19784">
        <v>0</v>
      </c>
      <c r="I19784">
        <v>0</v>
      </c>
      <c r="J19784">
        <v>0</v>
      </c>
      <c r="L19784">
        <v>0</v>
      </c>
      <c r="N19784">
        <v>0</v>
      </c>
      <c r="P19784">
        <v>0</v>
      </c>
      <c r="Q19784">
        <v>0</v>
      </c>
      <c r="S19784">
        <v>0</v>
      </c>
    </row>
    <row r="19785" spans="1:19" x14ac:dyDescent="0.2">
      <c r="A19785" t="s">
        <v>40424</v>
      </c>
      <c r="B19785" t="s">
        <v>40637</v>
      </c>
      <c r="C19785" t="s">
        <v>234</v>
      </c>
      <c r="D19785" t="s">
        <v>1002</v>
      </c>
      <c r="E19785" s="23">
        <v>45139</v>
      </c>
      <c r="F19785">
        <v>0</v>
      </c>
      <c r="G19785">
        <v>0</v>
      </c>
      <c r="I19785">
        <v>0</v>
      </c>
      <c r="J19785">
        <v>0</v>
      </c>
      <c r="L19785">
        <v>0</v>
      </c>
      <c r="N19785">
        <v>0</v>
      </c>
      <c r="P19785">
        <v>0</v>
      </c>
      <c r="Q19785">
        <v>0</v>
      </c>
      <c r="S19785">
        <v>0</v>
      </c>
    </row>
    <row r="19786" spans="1:19" x14ac:dyDescent="0.2">
      <c r="A19786" t="s">
        <v>40425</v>
      </c>
      <c r="B19786" t="s">
        <v>40638</v>
      </c>
      <c r="C19786" t="s">
        <v>36332</v>
      </c>
      <c r="D19786" t="s">
        <v>1002</v>
      </c>
      <c r="E19786" s="23">
        <v>45139</v>
      </c>
      <c r="F19786">
        <v>2.5</v>
      </c>
      <c r="G19786">
        <v>4</v>
      </c>
      <c r="I19786">
        <v>18</v>
      </c>
      <c r="J19786">
        <v>29</v>
      </c>
      <c r="L19786">
        <v>44</v>
      </c>
      <c r="N19786">
        <v>18</v>
      </c>
      <c r="P19786">
        <v>0</v>
      </c>
      <c r="Q19786">
        <v>0</v>
      </c>
      <c r="S19786">
        <v>0</v>
      </c>
    </row>
    <row r="19787" spans="1:19" x14ac:dyDescent="0.2">
      <c r="A19787" t="s">
        <v>40426</v>
      </c>
      <c r="B19787" t="s">
        <v>40639</v>
      </c>
      <c r="C19787" t="s">
        <v>217</v>
      </c>
      <c r="D19787" t="s">
        <v>1002</v>
      </c>
      <c r="E19787" s="23">
        <v>45139</v>
      </c>
      <c r="F19787">
        <v>0</v>
      </c>
      <c r="G19787">
        <v>0</v>
      </c>
      <c r="I19787">
        <v>0</v>
      </c>
      <c r="J19787">
        <v>0</v>
      </c>
      <c r="L19787">
        <v>0</v>
      </c>
      <c r="N19787">
        <v>0</v>
      </c>
      <c r="P19787">
        <v>0</v>
      </c>
      <c r="Q19787">
        <v>0</v>
      </c>
      <c r="S19787">
        <v>0</v>
      </c>
    </row>
    <row r="19788" spans="1:19" x14ac:dyDescent="0.2">
      <c r="A19788" t="s">
        <v>40427</v>
      </c>
      <c r="B19788" t="s">
        <v>40640</v>
      </c>
      <c r="C19788" t="s">
        <v>342</v>
      </c>
      <c r="D19788" t="s">
        <v>1002</v>
      </c>
      <c r="E19788" s="23">
        <v>45139</v>
      </c>
      <c r="F19788">
        <v>0</v>
      </c>
      <c r="G19788">
        <v>1</v>
      </c>
      <c r="I19788">
        <v>12</v>
      </c>
      <c r="J19788">
        <v>0</v>
      </c>
      <c r="L19788">
        <v>11</v>
      </c>
      <c r="N19788">
        <v>12</v>
      </c>
      <c r="P19788">
        <v>0</v>
      </c>
      <c r="Q19788">
        <v>1</v>
      </c>
      <c r="S19788">
        <v>0</v>
      </c>
    </row>
    <row r="19789" spans="1:19" x14ac:dyDescent="0.2">
      <c r="A19789" t="s">
        <v>40428</v>
      </c>
      <c r="B19789" t="s">
        <v>40641</v>
      </c>
      <c r="C19789" t="s">
        <v>220</v>
      </c>
      <c r="D19789" t="s">
        <v>1002</v>
      </c>
      <c r="E19789" s="23">
        <v>45139</v>
      </c>
      <c r="F19789">
        <v>0</v>
      </c>
      <c r="G19789">
        <v>0</v>
      </c>
      <c r="I19789">
        <v>0</v>
      </c>
      <c r="J19789">
        <v>0</v>
      </c>
      <c r="L19789">
        <v>0</v>
      </c>
      <c r="N19789">
        <v>0</v>
      </c>
      <c r="P19789">
        <v>0</v>
      </c>
      <c r="Q19789">
        <v>0</v>
      </c>
      <c r="S19789">
        <v>0</v>
      </c>
    </row>
    <row r="19790" spans="1:19" x14ac:dyDescent="0.2">
      <c r="A19790" t="s">
        <v>40429</v>
      </c>
      <c r="B19790" t="s">
        <v>40642</v>
      </c>
      <c r="C19790" t="s">
        <v>36341</v>
      </c>
      <c r="D19790" t="s">
        <v>1000</v>
      </c>
      <c r="E19790" s="23">
        <v>45139</v>
      </c>
      <c r="F19790">
        <v>3.5</v>
      </c>
      <c r="G19790">
        <v>4</v>
      </c>
      <c r="I19790">
        <v>2</v>
      </c>
      <c r="J19790">
        <v>14</v>
      </c>
      <c r="L19790">
        <v>16</v>
      </c>
      <c r="N19790">
        <v>2</v>
      </c>
      <c r="P19790">
        <v>0</v>
      </c>
      <c r="Q19790">
        <v>0</v>
      </c>
      <c r="S19790">
        <v>0</v>
      </c>
    </row>
    <row r="19791" spans="1:19" x14ac:dyDescent="0.2">
      <c r="A19791" t="s">
        <v>40430</v>
      </c>
      <c r="B19791" t="s">
        <v>40643</v>
      </c>
      <c r="C19791" t="s">
        <v>36341</v>
      </c>
      <c r="D19791" t="s">
        <v>1002</v>
      </c>
      <c r="E19791" s="23">
        <v>45139</v>
      </c>
      <c r="F19791">
        <v>3.5</v>
      </c>
      <c r="G19791">
        <v>4</v>
      </c>
      <c r="I19791">
        <v>2</v>
      </c>
      <c r="J19791">
        <v>14</v>
      </c>
      <c r="L19791">
        <v>16</v>
      </c>
      <c r="N19791">
        <v>2</v>
      </c>
      <c r="P19791">
        <v>0</v>
      </c>
      <c r="Q19791">
        <v>0</v>
      </c>
      <c r="S19791">
        <v>0</v>
      </c>
    </row>
    <row r="19792" spans="1:19" x14ac:dyDescent="0.2">
      <c r="A19792" t="s">
        <v>40431</v>
      </c>
      <c r="B19792" t="s">
        <v>40644</v>
      </c>
      <c r="C19792" t="s">
        <v>242</v>
      </c>
      <c r="D19792" t="s">
        <v>1000</v>
      </c>
      <c r="E19792" s="23">
        <v>45139</v>
      </c>
      <c r="F19792">
        <v>0</v>
      </c>
      <c r="G19792">
        <v>0</v>
      </c>
      <c r="I19792">
        <v>0</v>
      </c>
      <c r="J19792">
        <v>0</v>
      </c>
      <c r="L19792">
        <v>0</v>
      </c>
      <c r="N19792">
        <v>0</v>
      </c>
      <c r="P19792">
        <v>0</v>
      </c>
      <c r="Q19792">
        <v>0</v>
      </c>
      <c r="S19792">
        <v>0</v>
      </c>
    </row>
    <row r="19793" spans="1:19" x14ac:dyDescent="0.2">
      <c r="A19793" t="s">
        <v>40432</v>
      </c>
      <c r="B19793" t="s">
        <v>40645</v>
      </c>
      <c r="C19793" t="s">
        <v>242</v>
      </c>
      <c r="D19793" t="s">
        <v>1002</v>
      </c>
      <c r="E19793" s="23">
        <v>45139</v>
      </c>
      <c r="F19793">
        <v>0</v>
      </c>
      <c r="G19793">
        <v>0</v>
      </c>
      <c r="I19793">
        <v>0</v>
      </c>
      <c r="J19793">
        <v>0</v>
      </c>
      <c r="L19793">
        <v>0</v>
      </c>
      <c r="N19793">
        <v>0</v>
      </c>
      <c r="P19793">
        <v>0</v>
      </c>
      <c r="Q19793">
        <v>0</v>
      </c>
      <c r="S19793">
        <v>0</v>
      </c>
    </row>
    <row r="19794" spans="1:19" x14ac:dyDescent="0.2">
      <c r="A19794" t="s">
        <v>40433</v>
      </c>
      <c r="B19794" t="s">
        <v>40646</v>
      </c>
      <c r="C19794" t="s">
        <v>2724</v>
      </c>
      <c r="D19794" t="s">
        <v>1000</v>
      </c>
      <c r="E19794" s="23">
        <v>45139</v>
      </c>
      <c r="F19794">
        <v>4</v>
      </c>
      <c r="G19794">
        <v>4</v>
      </c>
      <c r="I19794">
        <v>7</v>
      </c>
      <c r="J19794">
        <v>21</v>
      </c>
      <c r="L19794">
        <v>21</v>
      </c>
      <c r="N19794">
        <v>7</v>
      </c>
      <c r="P19794">
        <v>0</v>
      </c>
      <c r="Q19794">
        <v>0</v>
      </c>
      <c r="S19794">
        <v>0</v>
      </c>
    </row>
    <row r="19795" spans="1:19" x14ac:dyDescent="0.2">
      <c r="A19795" t="s">
        <v>40434</v>
      </c>
      <c r="B19795" t="s">
        <v>40647</v>
      </c>
      <c r="C19795" t="s">
        <v>2724</v>
      </c>
      <c r="D19795" t="s">
        <v>1001</v>
      </c>
      <c r="E19795" s="23">
        <v>45139</v>
      </c>
      <c r="F19795">
        <v>0</v>
      </c>
      <c r="G19795">
        <v>0</v>
      </c>
      <c r="I19795">
        <v>0</v>
      </c>
      <c r="J19795">
        <v>0</v>
      </c>
      <c r="L19795">
        <v>0</v>
      </c>
      <c r="N19795">
        <v>0</v>
      </c>
      <c r="P19795">
        <v>0</v>
      </c>
      <c r="Q19795">
        <v>0</v>
      </c>
      <c r="S19795">
        <v>0</v>
      </c>
    </row>
    <row r="19796" spans="1:19" x14ac:dyDescent="0.2">
      <c r="A19796" t="s">
        <v>40435</v>
      </c>
      <c r="B19796" t="s">
        <v>40648</v>
      </c>
      <c r="C19796" t="s">
        <v>2724</v>
      </c>
      <c r="D19796" t="s">
        <v>1002</v>
      </c>
      <c r="E19796" s="23">
        <v>45139</v>
      </c>
      <c r="F19796">
        <v>4</v>
      </c>
      <c r="G19796">
        <v>4</v>
      </c>
      <c r="I19796">
        <v>7</v>
      </c>
      <c r="J19796">
        <v>21</v>
      </c>
      <c r="L19796">
        <v>21</v>
      </c>
      <c r="N19796">
        <v>7</v>
      </c>
      <c r="P19796">
        <v>0</v>
      </c>
      <c r="Q19796">
        <v>0</v>
      </c>
      <c r="S19796">
        <v>0</v>
      </c>
    </row>
    <row r="19797" spans="1:19" x14ac:dyDescent="0.2">
      <c r="A19797" t="s">
        <v>40436</v>
      </c>
      <c r="B19797" t="s">
        <v>40649</v>
      </c>
      <c r="C19797" t="s">
        <v>237</v>
      </c>
      <c r="D19797" t="s">
        <v>1000</v>
      </c>
      <c r="E19797" s="23">
        <v>45139</v>
      </c>
      <c r="F19797">
        <v>8</v>
      </c>
      <c r="G19797">
        <v>7</v>
      </c>
      <c r="I19797">
        <v>31</v>
      </c>
      <c r="J19797">
        <v>44</v>
      </c>
      <c r="L19797">
        <v>38</v>
      </c>
      <c r="N19797">
        <v>22</v>
      </c>
      <c r="P19797">
        <v>1</v>
      </c>
      <c r="Q19797">
        <v>1</v>
      </c>
      <c r="S19797">
        <v>9</v>
      </c>
    </row>
    <row r="19798" spans="1:19" x14ac:dyDescent="0.2">
      <c r="A19798" t="s">
        <v>40437</v>
      </c>
      <c r="B19798" t="s">
        <v>40650</v>
      </c>
      <c r="C19798" t="s">
        <v>237</v>
      </c>
      <c r="D19798" t="s">
        <v>1002</v>
      </c>
      <c r="E19798" s="23">
        <v>45139</v>
      </c>
      <c r="F19798">
        <v>8</v>
      </c>
      <c r="G19798">
        <v>7</v>
      </c>
      <c r="I19798">
        <v>31</v>
      </c>
      <c r="J19798">
        <v>44</v>
      </c>
      <c r="L19798">
        <v>38</v>
      </c>
      <c r="N19798">
        <v>22</v>
      </c>
      <c r="P19798">
        <v>1</v>
      </c>
      <c r="Q19798">
        <v>1</v>
      </c>
      <c r="S19798">
        <v>9</v>
      </c>
    </row>
    <row r="19799" spans="1:19" x14ac:dyDescent="0.2">
      <c r="A19799" t="s">
        <v>40438</v>
      </c>
      <c r="B19799" t="s">
        <v>40651</v>
      </c>
      <c r="C19799" t="s">
        <v>238</v>
      </c>
      <c r="D19799" t="s">
        <v>1000</v>
      </c>
      <c r="E19799" s="23">
        <v>45139</v>
      </c>
      <c r="F19799">
        <v>3</v>
      </c>
      <c r="G19799">
        <v>4</v>
      </c>
      <c r="I19799">
        <v>7</v>
      </c>
      <c r="J19799">
        <v>15</v>
      </c>
      <c r="L19799">
        <v>20</v>
      </c>
      <c r="N19799">
        <v>7</v>
      </c>
      <c r="P19799">
        <v>1</v>
      </c>
      <c r="Q19799">
        <v>1</v>
      </c>
      <c r="S19799">
        <v>0</v>
      </c>
    </row>
    <row r="19800" spans="1:19" x14ac:dyDescent="0.2">
      <c r="A19800" t="s">
        <v>40439</v>
      </c>
      <c r="B19800" t="s">
        <v>40652</v>
      </c>
      <c r="C19800" t="s">
        <v>238</v>
      </c>
      <c r="D19800" t="s">
        <v>1002</v>
      </c>
      <c r="E19800" s="23">
        <v>45139</v>
      </c>
      <c r="F19800">
        <v>3</v>
      </c>
      <c r="G19800">
        <v>4</v>
      </c>
      <c r="I19800">
        <v>7</v>
      </c>
      <c r="J19800">
        <v>15</v>
      </c>
      <c r="L19800">
        <v>20</v>
      </c>
      <c r="N19800">
        <v>7</v>
      </c>
      <c r="P19800">
        <v>1</v>
      </c>
      <c r="Q19800">
        <v>1</v>
      </c>
      <c r="S19800">
        <v>0</v>
      </c>
    </row>
    <row r="19801" spans="1:19" x14ac:dyDescent="0.2">
      <c r="A19801" t="s">
        <v>40440</v>
      </c>
      <c r="B19801" t="s">
        <v>40653</v>
      </c>
      <c r="C19801" t="s">
        <v>239</v>
      </c>
      <c r="D19801" t="s">
        <v>1000</v>
      </c>
      <c r="E19801" s="23">
        <v>45139</v>
      </c>
      <c r="F19801">
        <v>0</v>
      </c>
      <c r="G19801">
        <v>0</v>
      </c>
      <c r="I19801">
        <v>0</v>
      </c>
      <c r="J19801">
        <v>0</v>
      </c>
      <c r="L19801">
        <v>0</v>
      </c>
      <c r="N19801">
        <v>0</v>
      </c>
      <c r="P19801">
        <v>0</v>
      </c>
      <c r="Q19801">
        <v>0</v>
      </c>
      <c r="S19801">
        <v>0</v>
      </c>
    </row>
    <row r="19802" spans="1:19" x14ac:dyDescent="0.2">
      <c r="A19802" t="s">
        <v>40441</v>
      </c>
      <c r="B19802" t="s">
        <v>40654</v>
      </c>
      <c r="C19802" t="s">
        <v>239</v>
      </c>
      <c r="D19802" t="s">
        <v>1002</v>
      </c>
      <c r="E19802" s="23">
        <v>45139</v>
      </c>
      <c r="F19802">
        <v>0</v>
      </c>
      <c r="G19802">
        <v>0</v>
      </c>
      <c r="I19802">
        <v>0</v>
      </c>
      <c r="J19802">
        <v>0</v>
      </c>
      <c r="L19802">
        <v>0</v>
      </c>
      <c r="N19802">
        <v>0</v>
      </c>
      <c r="P19802">
        <v>0</v>
      </c>
      <c r="Q19802">
        <v>0</v>
      </c>
      <c r="S19802">
        <v>0</v>
      </c>
    </row>
    <row r="19803" spans="1:19" x14ac:dyDescent="0.2">
      <c r="A19803" t="s">
        <v>40442</v>
      </c>
      <c r="B19803" t="s">
        <v>40655</v>
      </c>
      <c r="C19803" t="s">
        <v>1988</v>
      </c>
      <c r="D19803" t="s">
        <v>1000</v>
      </c>
      <c r="E19803" s="23">
        <v>45139</v>
      </c>
      <c r="F19803">
        <v>3.5</v>
      </c>
      <c r="G19803">
        <v>3.5</v>
      </c>
      <c r="I19803">
        <v>2</v>
      </c>
      <c r="J19803">
        <v>18</v>
      </c>
      <c r="L19803">
        <v>18</v>
      </c>
      <c r="N19803">
        <v>1</v>
      </c>
      <c r="P19803">
        <v>0</v>
      </c>
      <c r="Q19803">
        <v>0</v>
      </c>
      <c r="S19803">
        <v>1</v>
      </c>
    </row>
    <row r="19804" spans="1:19" x14ac:dyDescent="0.2">
      <c r="A19804" t="s">
        <v>40443</v>
      </c>
      <c r="B19804" t="s">
        <v>40656</v>
      </c>
      <c r="C19804" t="s">
        <v>1988</v>
      </c>
      <c r="D19804" t="s">
        <v>1001</v>
      </c>
      <c r="E19804" s="23">
        <v>45139</v>
      </c>
      <c r="F19804">
        <v>0</v>
      </c>
      <c r="G19804">
        <v>0</v>
      </c>
      <c r="I19804">
        <v>0</v>
      </c>
      <c r="J19804">
        <v>0</v>
      </c>
      <c r="L19804">
        <v>0</v>
      </c>
      <c r="N19804">
        <v>0</v>
      </c>
      <c r="P19804">
        <v>0</v>
      </c>
      <c r="Q19804">
        <v>0</v>
      </c>
      <c r="S19804">
        <v>0</v>
      </c>
    </row>
    <row r="19805" spans="1:19" x14ac:dyDescent="0.2">
      <c r="A19805" t="s">
        <v>40444</v>
      </c>
      <c r="B19805" t="s">
        <v>40657</v>
      </c>
      <c r="C19805" t="s">
        <v>1988</v>
      </c>
      <c r="D19805" t="s">
        <v>1002</v>
      </c>
      <c r="E19805" s="23">
        <v>45139</v>
      </c>
      <c r="F19805">
        <v>3.5</v>
      </c>
      <c r="G19805">
        <v>3.5</v>
      </c>
      <c r="I19805">
        <v>2</v>
      </c>
      <c r="J19805">
        <v>18</v>
      </c>
      <c r="L19805">
        <v>18</v>
      </c>
      <c r="N19805">
        <v>1</v>
      </c>
      <c r="P19805">
        <v>0</v>
      </c>
      <c r="Q19805">
        <v>0</v>
      </c>
      <c r="S19805">
        <v>1</v>
      </c>
    </row>
    <row r="19806" spans="1:19" x14ac:dyDescent="0.2">
      <c r="A19806" t="s">
        <v>40445</v>
      </c>
      <c r="B19806" t="s">
        <v>40658</v>
      </c>
      <c r="C19806" t="s">
        <v>36374</v>
      </c>
      <c r="D19806" t="s">
        <v>1000</v>
      </c>
      <c r="E19806" s="23">
        <v>45139</v>
      </c>
      <c r="F19806">
        <v>3</v>
      </c>
      <c r="G19806">
        <v>3.5</v>
      </c>
      <c r="I19806">
        <v>7</v>
      </c>
      <c r="J19806">
        <v>16</v>
      </c>
      <c r="L19806">
        <v>18</v>
      </c>
      <c r="N19806">
        <v>6</v>
      </c>
      <c r="P19806">
        <v>0</v>
      </c>
      <c r="Q19806">
        <v>0</v>
      </c>
      <c r="S19806">
        <v>1</v>
      </c>
    </row>
    <row r="19807" spans="1:19" x14ac:dyDescent="0.2">
      <c r="A19807" t="s">
        <v>40446</v>
      </c>
      <c r="B19807" t="s">
        <v>40659</v>
      </c>
      <c r="C19807" t="s">
        <v>36374</v>
      </c>
      <c r="D19807" t="s">
        <v>1002</v>
      </c>
      <c r="E19807" s="23">
        <v>45139</v>
      </c>
      <c r="F19807">
        <v>3</v>
      </c>
      <c r="G19807">
        <v>3.5</v>
      </c>
      <c r="I19807">
        <v>7</v>
      </c>
      <c r="J19807">
        <v>16</v>
      </c>
      <c r="L19807">
        <v>18</v>
      </c>
      <c r="N19807">
        <v>6</v>
      </c>
      <c r="P19807">
        <v>0</v>
      </c>
      <c r="Q19807">
        <v>0</v>
      </c>
      <c r="S19807">
        <v>1</v>
      </c>
    </row>
    <row r="19808" spans="1:19" x14ac:dyDescent="0.2">
      <c r="A19808" t="s">
        <v>40447</v>
      </c>
      <c r="B19808" t="s">
        <v>40660</v>
      </c>
      <c r="C19808" t="s">
        <v>966</v>
      </c>
      <c r="D19808" t="s">
        <v>1000</v>
      </c>
      <c r="E19808" s="23">
        <v>45139</v>
      </c>
      <c r="F19808">
        <v>0</v>
      </c>
      <c r="G19808">
        <v>0</v>
      </c>
      <c r="I19808">
        <v>0</v>
      </c>
      <c r="J19808">
        <v>0</v>
      </c>
      <c r="L19808">
        <v>0</v>
      </c>
      <c r="N19808">
        <v>0</v>
      </c>
      <c r="P19808">
        <v>0</v>
      </c>
      <c r="Q19808">
        <v>0</v>
      </c>
      <c r="S19808">
        <v>0</v>
      </c>
    </row>
    <row r="19809" spans="1:19" x14ac:dyDescent="0.2">
      <c r="A19809" t="s">
        <v>40448</v>
      </c>
      <c r="B19809" t="s">
        <v>40661</v>
      </c>
      <c r="C19809" t="s">
        <v>966</v>
      </c>
      <c r="D19809" t="s">
        <v>1002</v>
      </c>
      <c r="E19809" s="23">
        <v>45139</v>
      </c>
      <c r="F19809">
        <v>0</v>
      </c>
      <c r="G19809">
        <v>0</v>
      </c>
      <c r="I19809">
        <v>0</v>
      </c>
      <c r="J19809">
        <v>0</v>
      </c>
      <c r="L19809">
        <v>0</v>
      </c>
      <c r="N19809">
        <v>0</v>
      </c>
      <c r="P19809">
        <v>0</v>
      </c>
      <c r="Q19809">
        <v>0</v>
      </c>
      <c r="S19809">
        <v>0</v>
      </c>
    </row>
    <row r="19810" spans="1:19" x14ac:dyDescent="0.2">
      <c r="A19810" t="s">
        <v>40449</v>
      </c>
      <c r="B19810" t="s">
        <v>40662</v>
      </c>
      <c r="C19810" t="s">
        <v>240</v>
      </c>
      <c r="D19810" t="s">
        <v>1000</v>
      </c>
      <c r="E19810" s="23">
        <v>45139</v>
      </c>
      <c r="F19810">
        <v>8.5</v>
      </c>
      <c r="G19810">
        <v>13</v>
      </c>
      <c r="I19810">
        <v>19</v>
      </c>
      <c r="J19810">
        <v>47</v>
      </c>
      <c r="L19810">
        <v>73</v>
      </c>
      <c r="N19810">
        <v>18</v>
      </c>
      <c r="P19810">
        <v>0</v>
      </c>
      <c r="Q19810">
        <v>0</v>
      </c>
      <c r="S19810">
        <v>1</v>
      </c>
    </row>
    <row r="19811" spans="1:19" x14ac:dyDescent="0.2">
      <c r="A19811" t="s">
        <v>40450</v>
      </c>
      <c r="B19811" t="s">
        <v>40663</v>
      </c>
      <c r="C19811" t="s">
        <v>240</v>
      </c>
      <c r="D19811" t="s">
        <v>1002</v>
      </c>
      <c r="E19811" s="23">
        <v>45139</v>
      </c>
      <c r="F19811">
        <v>8.5</v>
      </c>
      <c r="G19811">
        <v>13</v>
      </c>
      <c r="I19811">
        <v>19</v>
      </c>
      <c r="J19811">
        <v>47</v>
      </c>
      <c r="L19811">
        <v>73</v>
      </c>
      <c r="N19811">
        <v>18</v>
      </c>
      <c r="P19811">
        <v>0</v>
      </c>
      <c r="Q19811">
        <v>0</v>
      </c>
      <c r="S19811">
        <v>1</v>
      </c>
    </row>
    <row r="19812" spans="1:19" x14ac:dyDescent="0.2">
      <c r="A19812" t="s">
        <v>40451</v>
      </c>
      <c r="B19812" t="s">
        <v>40664</v>
      </c>
      <c r="C19812" t="s">
        <v>241</v>
      </c>
      <c r="D19812" t="s">
        <v>1000</v>
      </c>
      <c r="E19812" s="23">
        <v>45139</v>
      </c>
      <c r="F19812">
        <v>31</v>
      </c>
      <c r="G19812">
        <v>34.5</v>
      </c>
      <c r="I19812">
        <v>123</v>
      </c>
      <c r="J19812">
        <v>345</v>
      </c>
      <c r="L19812">
        <v>381</v>
      </c>
      <c r="N19812">
        <v>123</v>
      </c>
      <c r="P19812">
        <v>7</v>
      </c>
      <c r="Q19812">
        <v>11</v>
      </c>
      <c r="S19812">
        <v>0</v>
      </c>
    </row>
    <row r="19813" spans="1:19" x14ac:dyDescent="0.2">
      <c r="A19813" t="s">
        <v>40452</v>
      </c>
      <c r="B19813" t="s">
        <v>40665</v>
      </c>
      <c r="C19813" t="s">
        <v>241</v>
      </c>
      <c r="D19813" t="s">
        <v>1002</v>
      </c>
      <c r="E19813" s="23">
        <v>45139</v>
      </c>
      <c r="F19813">
        <v>31</v>
      </c>
      <c r="G19813">
        <v>34.5</v>
      </c>
      <c r="I19813">
        <v>123</v>
      </c>
      <c r="J19813">
        <v>345</v>
      </c>
      <c r="L19813">
        <v>381</v>
      </c>
      <c r="N19813">
        <v>123</v>
      </c>
      <c r="P19813">
        <v>7</v>
      </c>
      <c r="Q19813">
        <v>11</v>
      </c>
      <c r="S19813">
        <v>0</v>
      </c>
    </row>
    <row r="19814" spans="1:19" x14ac:dyDescent="0.2">
      <c r="A19814" t="s">
        <v>40453</v>
      </c>
      <c r="B19814" t="s">
        <v>40666</v>
      </c>
      <c r="C19814" t="s">
        <v>318</v>
      </c>
      <c r="D19814" t="s">
        <v>1000</v>
      </c>
      <c r="E19814" s="23">
        <v>45139</v>
      </c>
      <c r="F19814">
        <v>2</v>
      </c>
      <c r="G19814">
        <v>4</v>
      </c>
      <c r="I19814">
        <v>7</v>
      </c>
      <c r="J19814">
        <v>11</v>
      </c>
      <c r="L19814">
        <v>22</v>
      </c>
      <c r="N19814">
        <v>7</v>
      </c>
      <c r="P19814">
        <v>0</v>
      </c>
      <c r="Q19814">
        <v>0</v>
      </c>
      <c r="S19814">
        <v>0</v>
      </c>
    </row>
    <row r="19815" spans="1:19" x14ac:dyDescent="0.2">
      <c r="A19815" t="s">
        <v>40454</v>
      </c>
      <c r="B19815" t="s">
        <v>40667</v>
      </c>
      <c r="C19815" t="s">
        <v>318</v>
      </c>
      <c r="D19815" t="s">
        <v>1002</v>
      </c>
      <c r="E19815" s="23">
        <v>45139</v>
      </c>
      <c r="F19815">
        <v>2</v>
      </c>
      <c r="G19815">
        <v>4</v>
      </c>
      <c r="I19815">
        <v>7</v>
      </c>
      <c r="J19815">
        <v>11</v>
      </c>
      <c r="L19815">
        <v>22</v>
      </c>
      <c r="N19815">
        <v>7</v>
      </c>
      <c r="P19815">
        <v>0</v>
      </c>
      <c r="Q19815">
        <v>0</v>
      </c>
      <c r="S19815">
        <v>0</v>
      </c>
    </row>
    <row r="19816" spans="1:19" x14ac:dyDescent="0.2">
      <c r="A19816" t="s">
        <v>40455</v>
      </c>
      <c r="B19816" t="s">
        <v>40668</v>
      </c>
      <c r="C19816" t="s">
        <v>896</v>
      </c>
      <c r="D19816" t="s">
        <v>1000</v>
      </c>
      <c r="E19816" s="23">
        <v>45139</v>
      </c>
      <c r="F19816">
        <v>66.5</v>
      </c>
      <c r="G19816">
        <v>77.5</v>
      </c>
      <c r="I19816">
        <v>205</v>
      </c>
      <c r="J19816">
        <v>531</v>
      </c>
      <c r="L19816">
        <v>607</v>
      </c>
      <c r="N19816">
        <v>193</v>
      </c>
      <c r="O19816" t="s">
        <v>904</v>
      </c>
      <c r="P19816">
        <v>9</v>
      </c>
      <c r="Q19816">
        <v>13</v>
      </c>
      <c r="S19816">
        <v>12</v>
      </c>
    </row>
    <row r="19817" spans="1:19" x14ac:dyDescent="0.2">
      <c r="A19817" t="s">
        <v>40456</v>
      </c>
      <c r="B19817" t="s">
        <v>40669</v>
      </c>
      <c r="C19817" t="s">
        <v>899</v>
      </c>
      <c r="D19817" t="s">
        <v>1001</v>
      </c>
      <c r="E19817" s="23">
        <v>45139</v>
      </c>
      <c r="F19817">
        <v>0</v>
      </c>
      <c r="G19817">
        <v>0</v>
      </c>
      <c r="I19817">
        <v>0</v>
      </c>
      <c r="J19817">
        <v>0</v>
      </c>
      <c r="L19817">
        <v>0</v>
      </c>
      <c r="N19817">
        <v>0</v>
      </c>
      <c r="O19817" t="s">
        <v>904</v>
      </c>
      <c r="P19817">
        <v>0</v>
      </c>
      <c r="Q19817">
        <v>0</v>
      </c>
      <c r="S19817">
        <v>0</v>
      </c>
    </row>
    <row r="19818" spans="1:19" x14ac:dyDescent="0.2">
      <c r="A19818" t="s">
        <v>40457</v>
      </c>
      <c r="B19818" t="s">
        <v>40670</v>
      </c>
      <c r="C19818" t="s">
        <v>1237</v>
      </c>
      <c r="D19818" t="s">
        <v>1000</v>
      </c>
      <c r="E19818" s="23">
        <v>45139</v>
      </c>
      <c r="F19818">
        <v>19</v>
      </c>
      <c r="G19818">
        <v>24</v>
      </c>
      <c r="H19818">
        <v>201</v>
      </c>
      <c r="I19818">
        <v>35</v>
      </c>
      <c r="J19818">
        <v>102</v>
      </c>
      <c r="L19818">
        <v>130</v>
      </c>
      <c r="N19818">
        <v>32</v>
      </c>
      <c r="P19818">
        <v>0</v>
      </c>
      <c r="Q19818">
        <v>0</v>
      </c>
      <c r="S19818">
        <v>3</v>
      </c>
    </row>
    <row r="19819" spans="1:19" x14ac:dyDescent="0.2">
      <c r="A19819" t="s">
        <v>40458</v>
      </c>
      <c r="B19819" t="s">
        <v>40671</v>
      </c>
      <c r="C19819" t="s">
        <v>1237</v>
      </c>
      <c r="D19819" t="s">
        <v>1001</v>
      </c>
      <c r="E19819" s="23">
        <v>45139</v>
      </c>
      <c r="F19819">
        <v>0</v>
      </c>
      <c r="G19819">
        <v>0</v>
      </c>
      <c r="I19819">
        <v>0</v>
      </c>
      <c r="J19819">
        <v>0</v>
      </c>
      <c r="L19819">
        <v>0</v>
      </c>
      <c r="N19819">
        <v>0</v>
      </c>
      <c r="P19819">
        <v>0</v>
      </c>
      <c r="Q19819">
        <v>0</v>
      </c>
      <c r="S19819">
        <v>0</v>
      </c>
    </row>
    <row r="19820" spans="1:19" x14ac:dyDescent="0.2">
      <c r="A19820" t="s">
        <v>40459</v>
      </c>
      <c r="B19820" t="s">
        <v>40672</v>
      </c>
      <c r="C19820" t="s">
        <v>1237</v>
      </c>
      <c r="D19820" t="s">
        <v>1002</v>
      </c>
      <c r="E19820" s="23">
        <v>45139</v>
      </c>
      <c r="F19820">
        <v>19</v>
      </c>
      <c r="G19820">
        <v>24</v>
      </c>
      <c r="I19820">
        <v>35</v>
      </c>
      <c r="J19820">
        <v>102</v>
      </c>
      <c r="L19820">
        <v>130</v>
      </c>
      <c r="N19820">
        <v>32</v>
      </c>
      <c r="P19820">
        <v>0</v>
      </c>
      <c r="Q19820">
        <v>0</v>
      </c>
      <c r="S19820">
        <v>3</v>
      </c>
    </row>
    <row r="19821" spans="1:19" x14ac:dyDescent="0.2">
      <c r="A19821" t="s">
        <v>40460</v>
      </c>
      <c r="B19821" t="s">
        <v>40673</v>
      </c>
      <c r="C19821" t="s">
        <v>235</v>
      </c>
      <c r="D19821" t="s">
        <v>1002</v>
      </c>
      <c r="E19821" s="23">
        <v>45139</v>
      </c>
      <c r="F19821">
        <v>66.5</v>
      </c>
      <c r="G19821">
        <v>77.5</v>
      </c>
      <c r="I19821">
        <v>205</v>
      </c>
      <c r="J19821">
        <v>531</v>
      </c>
      <c r="L19821">
        <v>607</v>
      </c>
      <c r="N19821">
        <v>193</v>
      </c>
      <c r="P19821">
        <v>9</v>
      </c>
      <c r="Q19821">
        <v>13</v>
      </c>
      <c r="S19821">
        <v>12</v>
      </c>
    </row>
  </sheetData>
  <autoFilter ref="A1:S17877" xr:uid="{CF0A22A6-702B-4158-BE2E-7E6948EACEEB}">
    <sortState xmlns:xlrd2="http://schemas.microsoft.com/office/spreadsheetml/2017/richdata2" ref="A2:S10739">
      <sortCondition ref="E1:E10739"/>
    </sortState>
  </autoFilter>
  <phoneticPr fontId="4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F65"/>
  <sheetViews>
    <sheetView topLeftCell="A33" workbookViewId="0">
      <selection activeCell="F72" sqref="F72"/>
    </sheetView>
  </sheetViews>
  <sheetFormatPr baseColWidth="10" defaultColWidth="8.83203125" defaultRowHeight="15" x14ac:dyDescent="0.2"/>
  <cols>
    <col min="1" max="1" width="51.33203125" bestFit="1" customWidth="1"/>
    <col min="2" max="2" width="7.5" bestFit="1" customWidth="1"/>
    <col min="3" max="3" width="10.5" bestFit="1" customWidth="1"/>
    <col min="4" max="4" width="6.6640625" bestFit="1" customWidth="1"/>
    <col min="5" max="5" width="8.5" bestFit="1" customWidth="1"/>
    <col min="6" max="6" width="9.5" bestFit="1" customWidth="1"/>
    <col min="7" max="7" width="8.5" bestFit="1" customWidth="1"/>
    <col min="8" max="8" width="6.6640625" bestFit="1" customWidth="1"/>
    <col min="9" max="9" width="7.5" bestFit="1" customWidth="1"/>
    <col min="10" max="10" width="7.6640625" bestFit="1" customWidth="1"/>
    <col min="11" max="11" width="9.5" bestFit="1" customWidth="1"/>
    <col min="12" max="12" width="7.6640625" bestFit="1" customWidth="1"/>
    <col min="13" max="13" width="10.33203125" customWidth="1"/>
    <col min="14" max="14" width="7" bestFit="1" customWidth="1"/>
    <col min="15" max="15" width="10.83203125" customWidth="1"/>
    <col min="16" max="17" width="9.1640625"/>
    <col min="18" max="18" width="45.5" bestFit="1" customWidth="1"/>
    <col min="30" max="30" width="9.33203125" customWidth="1"/>
    <col min="32" max="32" width="10.1640625" customWidth="1"/>
  </cols>
  <sheetData>
    <row r="1" spans="1:32" ht="25" thickBot="1" x14ac:dyDescent="0.35">
      <c r="A1" s="442" t="s">
        <v>390</v>
      </c>
      <c r="B1" s="443"/>
      <c r="C1" s="443"/>
      <c r="D1" s="443"/>
      <c r="E1" s="443"/>
      <c r="F1" s="443"/>
      <c r="G1" s="443"/>
      <c r="H1" s="443"/>
      <c r="I1" s="443"/>
      <c r="J1" s="443"/>
      <c r="K1" s="443"/>
      <c r="L1" s="443"/>
      <c r="M1" s="443"/>
      <c r="N1" s="443"/>
      <c r="O1" s="443"/>
      <c r="P1" s="173"/>
      <c r="Q1" s="172"/>
      <c r="R1" s="433" t="s">
        <v>391</v>
      </c>
      <c r="S1" s="434"/>
      <c r="T1" s="434"/>
      <c r="U1" s="434"/>
      <c r="V1" s="434"/>
      <c r="W1" s="434"/>
      <c r="X1" s="434"/>
      <c r="Y1" s="434"/>
      <c r="Z1" s="434"/>
      <c r="AA1" s="434"/>
      <c r="AB1" s="434"/>
      <c r="AC1" s="434"/>
      <c r="AD1" s="434"/>
      <c r="AE1" s="434"/>
      <c r="AF1" s="435"/>
    </row>
    <row r="3" spans="1:32" x14ac:dyDescent="0.2">
      <c r="A3" s="18" t="s">
        <v>999</v>
      </c>
      <c r="B3" s="439" t="str">
        <f>display!G$9</f>
        <v>Combined</v>
      </c>
      <c r="C3" s="440"/>
      <c r="D3" s="441"/>
      <c r="F3" s="18" t="s">
        <v>51</v>
      </c>
      <c r="G3" s="439" t="str">
        <f>display!L$9</f>
        <v>All</v>
      </c>
      <c r="H3" s="440"/>
      <c r="I3" s="441"/>
      <c r="K3" t="s">
        <v>392</v>
      </c>
      <c r="L3" s="439" t="str">
        <f>display!G$11</f>
        <v>All</v>
      </c>
      <c r="M3" s="440"/>
      <c r="N3" s="441"/>
      <c r="R3" s="18" t="s">
        <v>999</v>
      </c>
      <c r="S3" s="436" t="str">
        <f>display!Y$9</f>
        <v>Combined</v>
      </c>
      <c r="T3" s="437"/>
      <c r="U3" s="438"/>
      <c r="W3" s="18" t="s">
        <v>51</v>
      </c>
      <c r="X3" s="436" t="str">
        <f>display!AD9</f>
        <v>All</v>
      </c>
      <c r="Y3" s="437"/>
      <c r="Z3" s="438"/>
      <c r="AB3" t="s">
        <v>392</v>
      </c>
      <c r="AC3" s="436" t="str">
        <f>display!Y11</f>
        <v>All</v>
      </c>
      <c r="AD3" s="437"/>
      <c r="AE3" s="438"/>
    </row>
    <row r="5" spans="1:32" x14ac:dyDescent="0.2">
      <c r="A5" s="136" t="s">
        <v>464</v>
      </c>
      <c r="B5" s="440" t="s">
        <v>465</v>
      </c>
      <c r="C5" s="440"/>
      <c r="D5" s="441"/>
      <c r="R5" s="137" t="s">
        <v>464</v>
      </c>
      <c r="S5" s="437" t="s">
        <v>465</v>
      </c>
      <c r="T5" s="437"/>
      <c r="U5" s="438"/>
    </row>
    <row r="6" spans="1:32" x14ac:dyDescent="0.2">
      <c r="A6" s="18">
        <v>1</v>
      </c>
      <c r="B6" s="432" t="str">
        <f>IF(VLOOKUP(calculations!$G$3&amp;A6,lists!C$4:D$5250,2,FALSE)=0,"",VLOOKUP(calculations!$G$3&amp;A6,lists!C$4:D$5250,2,FALSE))</f>
        <v>All</v>
      </c>
      <c r="C6" s="432"/>
      <c r="D6" s="432"/>
      <c r="R6" s="18">
        <v>1</v>
      </c>
      <c r="S6" s="432" t="str">
        <f>IF(VLOOKUP(calculations!$X$3&amp;R6,lists!C$4:D$5250,2,FALSE)=0,"",VLOOKUP(calculations!$X$3&amp;R6,lists!C$4:D$5250,2,FALSE))</f>
        <v>All</v>
      </c>
      <c r="T6" s="432"/>
      <c r="U6" s="432"/>
    </row>
    <row r="7" spans="1:32" x14ac:dyDescent="0.2">
      <c r="A7" s="18">
        <v>2</v>
      </c>
      <c r="B7" s="432" t="str">
        <f>IF(VLOOKUP(calculations!$G$3&amp;A7,lists!C$4:D$5250,2,FALSE)=0,"",VLOOKUP(calculations!$G$3&amp;A7,lists!C$4:D$5250,2,FALSE))</f>
        <v>DC Seed Providers</v>
      </c>
      <c r="C7" s="432"/>
      <c r="D7" s="432"/>
      <c r="R7" s="18">
        <v>2</v>
      </c>
      <c r="S7" s="432" t="str">
        <f>IF(VLOOKUP(calculations!$X$3&amp;R7,lists!C$4:D$5250,2,FALSE)=0,"",VLOOKUP(calculations!$X$3&amp;R7,lists!C$4:D$5250,2,FALSE))</f>
        <v>DC Seed Providers</v>
      </c>
      <c r="T7" s="432"/>
      <c r="U7" s="432"/>
    </row>
    <row r="8" spans="1:32" x14ac:dyDescent="0.2">
      <c r="A8" s="18">
        <v>3</v>
      </c>
      <c r="B8" s="432" t="str">
        <f>IF(VLOOKUP(calculations!$G$3&amp;A8,lists!C$4:D$5250,2,FALSE)=0,"",VLOOKUP(calculations!$G$3&amp;A8,lists!C$4:D$5250,2,FALSE))</f>
        <v>Families First Providers</v>
      </c>
      <c r="C8" s="432"/>
      <c r="D8" s="432"/>
      <c r="R8" s="18">
        <v>3</v>
      </c>
      <c r="S8" s="432" t="str">
        <f>IF(VLOOKUP(calculations!$X$3&amp;R8,lists!C$4:D$5250,2,FALSE)=0,"",VLOOKUP(calculations!$X$3&amp;R8,lists!C$4:D$5250,2,FALSE))</f>
        <v>Families First Providers</v>
      </c>
      <c r="T8" s="432"/>
      <c r="U8" s="432"/>
    </row>
    <row r="9" spans="1:32" x14ac:dyDescent="0.2">
      <c r="A9" s="18">
        <v>4</v>
      </c>
      <c r="B9" s="432" t="str">
        <f>IF(VLOOKUP(calculations!$G$3&amp;A9,lists!C$4:D$5250,2,FALSE)=0,"",VLOOKUP(calculations!$G$3&amp;A9,lists!C$4:D$5250,2,FALSE))</f>
        <v>Trauma Providers</v>
      </c>
      <c r="C9" s="432"/>
      <c r="D9" s="432"/>
      <c r="R9" s="18">
        <v>4</v>
      </c>
      <c r="S9" s="432" t="str">
        <f>IF(VLOOKUP(calculations!$X$3&amp;R9,lists!C$4:D$5250,2,FALSE)=0,"",VLOOKUP(calculations!$X$3&amp;R9,lists!C$4:D$5250,2,FALSE))</f>
        <v>Trauma Providers</v>
      </c>
      <c r="T9" s="432"/>
      <c r="U9" s="432"/>
    </row>
    <row r="10" spans="1:32" x14ac:dyDescent="0.2">
      <c r="A10" s="18">
        <v>5</v>
      </c>
      <c r="B10" s="432" t="str">
        <f>IF(VLOOKUP(calculations!$G$3&amp;A10,lists!C$4:D$5250,2,FALSE)=0,"",VLOOKUP(calculations!$G$3&amp;A10,lists!C$4:D$5250,2,FALSE))</f>
        <v>Adoptions Together</v>
      </c>
      <c r="C10" s="432"/>
      <c r="D10" s="432"/>
      <c r="R10" s="18">
        <v>5</v>
      </c>
      <c r="S10" s="432" t="str">
        <f>IF(VLOOKUP(calculations!$X$3&amp;R10,lists!C$4:D$5250,2,FALSE)=0,"",VLOOKUP(calculations!$X$3&amp;R10,lists!C$4:D$5250,2,FALSE))</f>
        <v>Adoptions Together</v>
      </c>
      <c r="T10" s="432"/>
      <c r="U10" s="432"/>
    </row>
    <row r="11" spans="1:32" x14ac:dyDescent="0.2">
      <c r="A11" s="18">
        <v>6</v>
      </c>
      <c r="B11" s="432" t="str">
        <f>IF(VLOOKUP(calculations!$G$3&amp;A11,lists!C$4:D$5250,2,FALSE)=0,"",VLOOKUP(calculations!$G$3&amp;A11,lists!C$4:D$5250,2,FALSE))</f>
        <v>Better Mornings</v>
      </c>
      <c r="C11" s="432"/>
      <c r="D11" s="432"/>
      <c r="R11" s="18">
        <v>6</v>
      </c>
      <c r="S11" s="432" t="str">
        <f>IF(VLOOKUP(calculations!$X$3&amp;R11,lists!C$4:D$5250,2,FALSE)=0,"",VLOOKUP(calculations!$X$3&amp;R11,lists!C$4:D$5250,2,FALSE))</f>
        <v>Better Mornings</v>
      </c>
      <c r="T11" s="432"/>
      <c r="U11" s="432"/>
    </row>
    <row r="12" spans="1:32" x14ac:dyDescent="0.2">
      <c r="A12" s="18">
        <v>7</v>
      </c>
      <c r="B12" s="432" t="str">
        <f>IF(VLOOKUP(calculations!$G$3&amp;A12,lists!C$4:D$5250,2,FALSE)=0,"",VLOOKUP(calculations!$G$3&amp;A12,lists!C$4:D$5250,2,FALSE))</f>
        <v>Catholic</v>
      </c>
      <c r="C12" s="432"/>
      <c r="D12" s="432"/>
      <c r="R12" s="18">
        <v>7</v>
      </c>
      <c r="S12" s="432" t="str">
        <f>IF(VLOOKUP(calculations!$X$3&amp;R12,lists!C$4:D$5250,2,FALSE)=0,"",VLOOKUP(calculations!$X$3&amp;R12,lists!C$4:D$5250,2,FALSE))</f>
        <v>Catholic</v>
      </c>
      <c r="T12" s="432"/>
      <c r="U12" s="432"/>
    </row>
    <row r="13" spans="1:32" x14ac:dyDescent="0.2">
      <c r="A13" s="18">
        <v>8</v>
      </c>
      <c r="B13" s="432" t="str">
        <f>IF(VLOOKUP(calculations!$G$3&amp;A13,lists!C$4:D$5250,2,FALSE)=0,"",VLOOKUP(calculations!$G$3&amp;A13,lists!C$4:D$5250,2,FALSE))</f>
        <v>CFS</v>
      </c>
      <c r="C13" s="432"/>
      <c r="D13" s="432"/>
      <c r="R13" s="18">
        <v>8</v>
      </c>
      <c r="S13" s="432" t="str">
        <f>IF(VLOOKUP(calculations!$X$3&amp;R13,lists!C$4:D$5250,2,FALSE)=0,"",VLOOKUP(calculations!$X$3&amp;R13,lists!C$4:D$5250,2,FALSE))</f>
        <v>CFS</v>
      </c>
      <c r="T13" s="432"/>
      <c r="U13" s="432"/>
    </row>
    <row r="14" spans="1:32" x14ac:dyDescent="0.2">
      <c r="A14" s="18">
        <v>9</v>
      </c>
      <c r="B14" s="432" t="str">
        <f>IF(VLOOKUP(calculations!$G$3&amp;A14,lists!C$4:D$5250,2,FALSE)=0,"",VLOOKUP(calculations!$G$3&amp;A14,lists!C$4:D$5250,2,FALSE))</f>
        <v>Community Connections</v>
      </c>
      <c r="C14" s="432"/>
      <c r="D14" s="432"/>
      <c r="R14" s="18">
        <v>9</v>
      </c>
      <c r="S14" s="432" t="str">
        <f>IF(VLOOKUP(calculations!$X$3&amp;R14,lists!C$4:D$5250,2,FALSE)=0,"",VLOOKUP(calculations!$X$3&amp;R14,lists!C$4:D$5250,2,FALSE))</f>
        <v>Community Connections</v>
      </c>
      <c r="T14" s="432"/>
      <c r="U14" s="432"/>
    </row>
    <row r="15" spans="1:32" x14ac:dyDescent="0.2">
      <c r="A15" s="18">
        <v>10</v>
      </c>
      <c r="B15" s="432" t="str">
        <f>IF(VLOOKUP(calculations!$G$3&amp;A15,lists!C$4:D$5250,2,FALSE)=0,"",VLOOKUP(calculations!$G$3&amp;A15,lists!C$4:D$5250,2,FALSE))</f>
        <v>Contemporary</v>
      </c>
      <c r="C15" s="432"/>
      <c r="D15" s="432"/>
      <c r="R15" s="18">
        <v>10</v>
      </c>
      <c r="S15" s="432" t="str">
        <f>IF(VLOOKUP(calculations!$X$3&amp;R15,lists!C$4:D$5250,2,FALSE)=0,"",VLOOKUP(calculations!$X$3&amp;R15,lists!C$4:D$5250,2,FALSE))</f>
        <v>Contemporary</v>
      </c>
      <c r="T15" s="432"/>
      <c r="U15" s="432"/>
    </row>
    <row r="16" spans="1:32" x14ac:dyDescent="0.2">
      <c r="A16" s="18">
        <v>11</v>
      </c>
      <c r="B16" s="432" t="str">
        <f>IF(VLOOKUP(calculations!$G$3&amp;A16,lists!C$4:D$5250,2,FALSE)=0,"",VLOOKUP(calculations!$G$3&amp;A16,lists!C$4:D$5250,2,FALSE))</f>
        <v>Federal City</v>
      </c>
      <c r="C16" s="432"/>
      <c r="D16" s="432"/>
      <c r="R16" s="18">
        <v>11</v>
      </c>
      <c r="S16" s="432" t="str">
        <f>IF(VLOOKUP(calculations!$X$3&amp;R16,lists!C$4:D$5250,2,FALSE)=0,"",VLOOKUP(calculations!$X$3&amp;R16,lists!C$4:D$5250,2,FALSE))</f>
        <v>Federal City</v>
      </c>
      <c r="T16" s="432"/>
      <c r="U16" s="432"/>
    </row>
    <row r="17" spans="1:21" x14ac:dyDescent="0.2">
      <c r="A17" s="18">
        <v>12</v>
      </c>
      <c r="B17" s="432" t="str">
        <f>IF(VLOOKUP(calculations!$G$3&amp;A17,lists!C$4:D$5250,2,FALSE)=0,"",VLOOKUP(calculations!$G$3&amp;A17,lists!C$4:D$5250,2,FALSE))</f>
        <v>First Home Care</v>
      </c>
      <c r="C17" s="432"/>
      <c r="D17" s="432"/>
      <c r="R17" s="18">
        <v>12</v>
      </c>
      <c r="S17" s="432" t="str">
        <f>IF(VLOOKUP(calculations!$X$3&amp;R17,lists!C$4:D$5250,2,FALSE)=0,"",VLOOKUP(calculations!$X$3&amp;R17,lists!C$4:D$5250,2,FALSE))</f>
        <v>First Home Care</v>
      </c>
      <c r="T17" s="432"/>
      <c r="U17" s="432"/>
    </row>
    <row r="18" spans="1:21" x14ac:dyDescent="0.2">
      <c r="A18" s="18">
        <v>13</v>
      </c>
      <c r="B18" s="432" t="str">
        <f>IF(VLOOKUP(calculations!$G$3&amp;A18,lists!C$4:D$5250,2,FALSE)=0,"",VLOOKUP(calculations!$G$3&amp;A18,lists!C$4:D$5250,2,FALSE))</f>
        <v>Foundations for Home &amp; Community</v>
      </c>
      <c r="C18" s="432"/>
      <c r="D18" s="432"/>
      <c r="R18" s="18">
        <v>13</v>
      </c>
      <c r="S18" s="432" t="str">
        <f>IF(VLOOKUP(calculations!$X$3&amp;R18,lists!C$4:D$5250,2,FALSE)=0,"",VLOOKUP(calculations!$X$3&amp;R18,lists!C$4:D$5250,2,FALSE))</f>
        <v>Foundations for Home &amp; Community</v>
      </c>
      <c r="T18" s="432"/>
      <c r="U18" s="432"/>
    </row>
    <row r="19" spans="1:21" x14ac:dyDescent="0.2">
      <c r="A19" s="18">
        <v>14</v>
      </c>
      <c r="B19" s="432" t="str">
        <f>IF(VLOOKUP(calculations!$G$3&amp;A19,lists!C$4:D$5250,2,FALSE)=0,"",VLOOKUP(calculations!$G$3&amp;A19,lists!C$4:D$5250,2,FALSE))</f>
        <v>FPS</v>
      </c>
      <c r="C19" s="432"/>
      <c r="D19" s="432"/>
      <c r="R19" s="18">
        <v>14</v>
      </c>
      <c r="S19" s="432" t="str">
        <f>IF(VLOOKUP(calculations!$X$3&amp;R19,lists!C$4:D$5250,2,FALSE)=0,"",VLOOKUP(calculations!$X$3&amp;R19,lists!C$4:D$5250,2,FALSE))</f>
        <v>FPS</v>
      </c>
      <c r="T19" s="432"/>
      <c r="U19" s="432"/>
    </row>
    <row r="20" spans="1:21" x14ac:dyDescent="0.2">
      <c r="A20" s="18">
        <v>15</v>
      </c>
      <c r="B20" s="432" t="str">
        <f>IF(VLOOKUP(calculations!$G$3&amp;A20,lists!C$4:D$5250,2,FALSE)=0,"",VLOOKUP(calculations!$G$3&amp;A20,lists!C$4:D$5250,2,FALSE))</f>
        <v>FWC</v>
      </c>
      <c r="C20" s="432"/>
      <c r="D20" s="432"/>
      <c r="R20" s="18">
        <v>15</v>
      </c>
      <c r="S20" s="432" t="str">
        <f>IF(VLOOKUP(calculations!$X$3&amp;R20,lists!C$4:D$5250,2,FALSE)=0,"",VLOOKUP(calculations!$X$3&amp;R20,lists!C$4:D$5250,2,FALSE))</f>
        <v>FWC</v>
      </c>
      <c r="T20" s="432"/>
      <c r="U20" s="432"/>
    </row>
    <row r="21" spans="1:21" x14ac:dyDescent="0.2">
      <c r="A21" s="18">
        <v>16</v>
      </c>
      <c r="B21" s="432" t="str">
        <f>IF(VLOOKUP(calculations!$G$3&amp;A21,lists!C$4:D$5250,2,FALSE)=0,"",VLOOKUP(calculations!$G$3&amp;A21,lists!C$4:D$5250,2,FALSE))</f>
        <v>Green Door</v>
      </c>
      <c r="C21" s="432"/>
      <c r="D21" s="432"/>
      <c r="R21" s="18">
        <v>16</v>
      </c>
      <c r="S21" s="432" t="str">
        <f>IF(VLOOKUP(calculations!$X$3&amp;R21,lists!C$4:D$5250,2,FALSE)=0,"",VLOOKUP(calculations!$X$3&amp;R21,lists!C$4:D$5250,2,FALSE))</f>
        <v>Green Door</v>
      </c>
      <c r="T21" s="432"/>
      <c r="U21" s="432"/>
    </row>
    <row r="22" spans="1:21" x14ac:dyDescent="0.2">
      <c r="A22" s="18">
        <v>17</v>
      </c>
      <c r="B22" s="432" t="str">
        <f>IF(VLOOKUP(calculations!$G$3&amp;A22,lists!C$4:D$5250,2,FALSE)=0,"",VLOOKUP(calculations!$G$3&amp;A22,lists!C$4:D$5250,2,FALSE))</f>
        <v>Hillcrest</v>
      </c>
      <c r="C22" s="432"/>
      <c r="D22" s="432"/>
      <c r="R22" s="18">
        <v>17</v>
      </c>
      <c r="S22" s="432" t="str">
        <f>IF(VLOOKUP(calculations!$X$3&amp;R22,lists!C$4:D$5250,2,FALSE)=0,"",VLOOKUP(calculations!$X$3&amp;R22,lists!C$4:D$5250,2,FALSE))</f>
        <v>Hillcrest</v>
      </c>
      <c r="T22" s="432"/>
      <c r="U22" s="432"/>
    </row>
    <row r="23" spans="1:21" x14ac:dyDescent="0.2">
      <c r="A23" s="18">
        <v>18</v>
      </c>
      <c r="B23" s="432" t="str">
        <f>IF(VLOOKUP(calculations!$G$3&amp;A23,lists!C$4:D$5250,2,FALSE)=0,"",VLOOKUP(calculations!$G$3&amp;A23,lists!C$4:D$5250,2,FALSE))</f>
        <v>LAYC</v>
      </c>
      <c r="C23" s="432"/>
      <c r="D23" s="432"/>
      <c r="R23" s="18">
        <v>18</v>
      </c>
      <c r="S23" s="432" t="str">
        <f>IF(VLOOKUP(calculations!$X$3&amp;R23,lists!C$4:D$5250,2,FALSE)=0,"",VLOOKUP(calculations!$X$3&amp;R23,lists!C$4:D$5250,2,FALSE))</f>
        <v>LAYC</v>
      </c>
      <c r="T23" s="432"/>
      <c r="U23" s="432"/>
    </row>
    <row r="24" spans="1:21" x14ac:dyDescent="0.2">
      <c r="A24" s="18">
        <v>19</v>
      </c>
      <c r="B24" s="432" t="str">
        <f>IF(VLOOKUP(calculations!$G$3&amp;A24,lists!C$4:D$5250,2,FALSE)=0,"",VLOOKUP(calculations!$G$3&amp;A24,lists!C$4:D$5250,2,FALSE))</f>
        <v>LCS</v>
      </c>
      <c r="C24" s="432"/>
      <c r="D24" s="432"/>
      <c r="R24" s="18">
        <v>19</v>
      </c>
      <c r="S24" s="432" t="str">
        <f>IF(VLOOKUP(calculations!$X$3&amp;R24,lists!C$4:D$5250,2,FALSE)=0,"",VLOOKUP(calculations!$X$3&amp;R24,lists!C$4:D$5250,2,FALSE))</f>
        <v>LCS</v>
      </c>
      <c r="T24" s="432"/>
      <c r="U24" s="432"/>
    </row>
    <row r="25" spans="1:21" x14ac:dyDescent="0.2">
      <c r="A25" s="18">
        <v>20</v>
      </c>
      <c r="B25" s="432" t="str">
        <f>IF(VLOOKUP(calculations!$G$3&amp;A25,lists!C$4:D$5250,2,FALSE)=0,"",VLOOKUP(calculations!$G$3&amp;A25,lists!C$4:D$5250,2,FALSE))</f>
        <v>LES</v>
      </c>
      <c r="C25" s="432"/>
      <c r="D25" s="432"/>
      <c r="R25" s="18">
        <v>20</v>
      </c>
      <c r="S25" s="432" t="str">
        <f>IF(VLOOKUP(calculations!$X$3&amp;R25,lists!C$4:D$5250,2,FALSE)=0,"",VLOOKUP(calculations!$X$3&amp;R25,lists!C$4:D$5250,2,FALSE))</f>
        <v>LES</v>
      </c>
      <c r="T25" s="432"/>
      <c r="U25" s="432"/>
    </row>
    <row r="26" spans="1:21" x14ac:dyDescent="0.2">
      <c r="A26" s="18">
        <v>21</v>
      </c>
      <c r="B26" s="432" t="str">
        <f>IF(VLOOKUP(calculations!$G$3&amp;A26,lists!C$4:D$5250,2,FALSE)=0,"",VLOOKUP(calculations!$G$3&amp;A26,lists!C$4:D$5250,2,FALSE))</f>
        <v>Marys Center (FF)</v>
      </c>
      <c r="C26" s="432"/>
      <c r="D26" s="432"/>
      <c r="R26" s="18">
        <v>21</v>
      </c>
      <c r="S26" s="432" t="str">
        <f>IF(VLOOKUP(calculations!$X$3&amp;R26,lists!C$4:D$5250,2,FALSE)=0,"",VLOOKUP(calculations!$X$3&amp;R26,lists!C$4:D$5250,2,FALSE))</f>
        <v>Marys Center (FF)</v>
      </c>
      <c r="T26" s="432"/>
      <c r="U26" s="432"/>
    </row>
    <row r="27" spans="1:21" x14ac:dyDescent="0.2">
      <c r="A27" s="18">
        <v>22</v>
      </c>
      <c r="B27" s="432" t="str">
        <f>IF(VLOOKUP(calculations!$G$3&amp;A27,lists!C$4:D$5250,2,FALSE)=0,"",VLOOKUP(calculations!$G$3&amp;A27,lists!C$4:D$5250,2,FALSE))</f>
        <v>Marys Center DC Seed</v>
      </c>
      <c r="C27" s="432"/>
      <c r="D27" s="432"/>
      <c r="R27" s="18">
        <v>22</v>
      </c>
      <c r="S27" s="432" t="str">
        <f>IF(VLOOKUP(calculations!$X$3&amp;R27,lists!C$4:D$5250,2,FALSE)=0,"",VLOOKUP(calculations!$X$3&amp;R27,lists!C$4:D$5250,2,FALSE))</f>
        <v>Marys Center DC Seed</v>
      </c>
      <c r="T27" s="432"/>
      <c r="U27" s="432"/>
    </row>
    <row r="28" spans="1:21" x14ac:dyDescent="0.2">
      <c r="A28" s="18">
        <v>23</v>
      </c>
      <c r="B28" s="432" t="str">
        <f>IF(VLOOKUP(calculations!$G$3&amp;A28,lists!C$4:D$5250,2,FALSE)=0,"",VLOOKUP(calculations!$G$3&amp;A28,lists!C$4:D$5250,2,FALSE))</f>
        <v>Marys Center (FF &amp; DCS)</v>
      </c>
      <c r="C28" s="432"/>
      <c r="D28" s="432"/>
      <c r="R28" s="18">
        <v>23</v>
      </c>
      <c r="S28" s="432" t="str">
        <f>IF(VLOOKUP(calculations!$X$3&amp;R28,lists!C$4:D$5250,2,FALSE)=0,"",VLOOKUP(calculations!$X$3&amp;R28,lists!C$4:D$5250,2,FALSE))</f>
        <v>Marys Center (FF &amp; DCS)</v>
      </c>
      <c r="T28" s="432"/>
      <c r="U28" s="432"/>
    </row>
    <row r="29" spans="1:21" x14ac:dyDescent="0.2">
      <c r="A29" s="18">
        <v>24</v>
      </c>
      <c r="B29" s="432" t="str">
        <f>IF(VLOOKUP(calculations!$G$3&amp;A29,lists!C$4:D$5250,2,FALSE)=0,"",VLOOKUP(calculations!$G$3&amp;A29,lists!C$4:D$5250,2,FALSE))</f>
        <v>MBI HS</v>
      </c>
      <c r="C29" s="432"/>
      <c r="D29" s="432"/>
      <c r="R29" s="18">
        <v>24</v>
      </c>
      <c r="S29" s="432" t="str">
        <f>IF(VLOOKUP(calculations!$X$3&amp;R29,lists!C$4:D$5250,2,FALSE)=0,"",VLOOKUP(calculations!$X$3&amp;R29,lists!C$4:D$5250,2,FALSE))</f>
        <v>MBI HS</v>
      </c>
      <c r="T29" s="432"/>
      <c r="U29" s="432"/>
    </row>
    <row r="30" spans="1:21" x14ac:dyDescent="0.2">
      <c r="A30" s="18">
        <v>25</v>
      </c>
      <c r="B30" s="432" t="str">
        <f>IF(VLOOKUP(calculations!$G$3&amp;A30,lists!C$4:D$5250,2,FALSE)=0,"",VLOOKUP(calculations!$G$3&amp;A30,lists!C$4:D$5250,2,FALSE))</f>
        <v>MD Family Resources</v>
      </c>
      <c r="C30" s="432"/>
      <c r="D30" s="432"/>
      <c r="R30" s="18">
        <v>25</v>
      </c>
      <c r="S30" s="432" t="str">
        <f>IF(VLOOKUP(calculations!$X$3&amp;R30,lists!C$4:D$5250,2,FALSE)=0,"",VLOOKUP(calculations!$X$3&amp;R30,lists!C$4:D$5250,2,FALSE))</f>
        <v>MD Family Resources</v>
      </c>
      <c r="T30" s="432"/>
      <c r="U30" s="432"/>
    </row>
    <row r="31" spans="1:21" x14ac:dyDescent="0.2">
      <c r="A31" s="18">
        <v>26</v>
      </c>
      <c r="B31" s="432" t="str">
        <f>IF(VLOOKUP(calculations!$G$3&amp;A31,lists!C$4:D$5250,2,FALSE)=0,"",VLOOKUP(calculations!$G$3&amp;A31,lists!C$4:D$5250,2,FALSE))</f>
        <v>MedStar Georgetown</v>
      </c>
      <c r="C31" s="432"/>
      <c r="D31" s="432"/>
      <c r="R31" s="18">
        <v>26</v>
      </c>
      <c r="S31" s="432" t="str">
        <f>IF(VLOOKUP(calculations!$X$3&amp;R31,lists!C$4:D$5250,2,FALSE)=0,"",VLOOKUP(calculations!$X$3&amp;R31,lists!C$4:D$5250,2,FALSE))</f>
        <v>MedStar Georgetown</v>
      </c>
      <c r="T31" s="432"/>
      <c r="U31" s="432"/>
    </row>
    <row r="32" spans="1:21" x14ac:dyDescent="0.2">
      <c r="A32" s="18">
        <v>27</v>
      </c>
      <c r="B32" s="432" t="str">
        <f>IF(VLOOKUP(calculations!$G$3&amp;A32,lists!C$4:D$5250,2,FALSE)=0,"",VLOOKUP(calculations!$G$3&amp;A32,lists!C$4:D$5250,2,FALSE))</f>
        <v>PASS</v>
      </c>
      <c r="C32" s="432"/>
      <c r="D32" s="432"/>
      <c r="R32" s="18">
        <v>27</v>
      </c>
      <c r="S32" s="432" t="str">
        <f>IF(VLOOKUP(calculations!$X$3&amp;R32,lists!C$4:D$5250,2,FALSE)=0,"",VLOOKUP(calculations!$X$3&amp;R32,lists!C$4:D$5250,2,FALSE))</f>
        <v>PASS</v>
      </c>
      <c r="T32" s="432"/>
      <c r="U32" s="432"/>
    </row>
    <row r="33" spans="1:32" x14ac:dyDescent="0.2">
      <c r="A33" s="18">
        <v>28</v>
      </c>
      <c r="B33" s="432" t="str">
        <f>IF(VLOOKUP(calculations!$G$3&amp;A33,lists!C$4:D$5250,2,FALSE)=0,"",VLOOKUP(calculations!$G$3&amp;A33,lists!C$4:D$5250,2,FALSE))</f>
        <v>PIECE (FF)</v>
      </c>
      <c r="C33" s="432"/>
      <c r="D33" s="432"/>
      <c r="R33" s="18">
        <v>28</v>
      </c>
      <c r="S33" s="432" t="str">
        <f>IF(VLOOKUP(calculations!$X$3&amp;R33,lists!C$4:D$5250,2,FALSE)=0,"",VLOOKUP(calculations!$X$3&amp;R33,lists!C$4:D$5250,2,FALSE))</f>
        <v>PIECE (FF)</v>
      </c>
      <c r="T33" s="432"/>
      <c r="U33" s="432"/>
    </row>
    <row r="34" spans="1:32" x14ac:dyDescent="0.2">
      <c r="A34" s="18">
        <v>29</v>
      </c>
      <c r="B34" s="432" t="str">
        <f>IF(VLOOKUP(calculations!$G$3&amp;A34,lists!C$4:D$5250,2,FALSE)=0,"",VLOOKUP(calculations!$G$3&amp;A34,lists!C$4:D$5250,2,FALSE))</f>
        <v>PIECE DC Seed</v>
      </c>
      <c r="C34" s="432"/>
      <c r="D34" s="432"/>
      <c r="R34" s="18">
        <v>29</v>
      </c>
      <c r="S34" s="432" t="str">
        <f>IF(VLOOKUP(calculations!$X$3&amp;R34,lists!C$4:D$5250,2,FALSE)=0,"",VLOOKUP(calculations!$X$3&amp;R34,lists!C$4:D$5250,2,FALSE))</f>
        <v>PIECE DC Seed</v>
      </c>
      <c r="T34" s="432"/>
      <c r="U34" s="432"/>
    </row>
    <row r="35" spans="1:32" x14ac:dyDescent="0.2">
      <c r="A35" s="18">
        <v>30</v>
      </c>
      <c r="B35" s="432" t="str">
        <f>IF(VLOOKUP(calculations!$G$3&amp;A35,lists!C$4:D$5250,2,FALSE)=0,"",VLOOKUP(calculations!$G$3&amp;A35,lists!C$4:D$5250,2,FALSE))</f>
        <v>PIECE (FF &amp; DCS)</v>
      </c>
      <c r="C35" s="432"/>
      <c r="D35" s="432"/>
      <c r="R35" s="18">
        <v>30</v>
      </c>
      <c r="S35" s="432" t="str">
        <f>IF(VLOOKUP(calculations!$X$3&amp;R35,lists!C$4:D$5250,2,FALSE)=0,"",VLOOKUP(calculations!$X$3&amp;R35,lists!C$4:D$5250,2,FALSE))</f>
        <v>PIECE (FF &amp; DCS)</v>
      </c>
      <c r="T35" s="432"/>
      <c r="U35" s="432"/>
    </row>
    <row r="36" spans="1:32" x14ac:dyDescent="0.2">
      <c r="A36" s="18">
        <v>31</v>
      </c>
      <c r="B36" s="432" t="str">
        <f>IF(VLOOKUP(calculations!$G$3&amp;A36,lists!C$4:D$5250,2,FALSE)=0,"",VLOOKUP(calculations!$G$3&amp;A36,lists!C$4:D$5250,2,FALSE))</f>
        <v>PSI Family Services</v>
      </c>
      <c r="C36" s="432"/>
      <c r="D36" s="432"/>
      <c r="R36" s="18">
        <v>31</v>
      </c>
      <c r="S36" s="432" t="str">
        <f>IF(VLOOKUP(calculations!$X$3&amp;R36,lists!C$4:D$5250,2,FALSE)=0,"",VLOOKUP(calculations!$X$3&amp;R36,lists!C$4:D$5250,2,FALSE))</f>
        <v>PSI Family Services</v>
      </c>
      <c r="T36" s="432"/>
      <c r="U36" s="432"/>
    </row>
    <row r="37" spans="1:32" x14ac:dyDescent="0.2">
      <c r="A37" s="18">
        <v>32</v>
      </c>
      <c r="B37" s="432" t="str">
        <f>IF(VLOOKUP(calculations!$G$3&amp;A37,lists!C$4:D$5250,2,FALSE)=0,"",VLOOKUP(calculations!$G$3&amp;A37,lists!C$4:D$5250,2,FALSE))</f>
        <v>Riverside</v>
      </c>
      <c r="C37" s="432"/>
      <c r="D37" s="432"/>
      <c r="R37" s="18">
        <v>32</v>
      </c>
      <c r="S37" s="432" t="str">
        <f>IF(VLOOKUP(calculations!$X$3&amp;R37,lists!C$4:D$5250,2,FALSE)=0,"",VLOOKUP(calculations!$X$3&amp;R37,lists!C$4:D$5250,2,FALSE))</f>
        <v>Riverside</v>
      </c>
      <c r="T37" s="432"/>
      <c r="U37" s="432"/>
    </row>
    <row r="38" spans="1:32" x14ac:dyDescent="0.2">
      <c r="A38" s="18">
        <v>33</v>
      </c>
      <c r="B38" s="432" t="str">
        <f>IF(VLOOKUP(calculations!$G$3&amp;A38,lists!C$4:D$5250,2,FALSE)=0,"",VLOOKUP(calculations!$G$3&amp;A38,lists!C$4:D$5250,2,FALSE))</f>
        <v>TFCC</v>
      </c>
      <c r="C38" s="432"/>
      <c r="D38" s="432"/>
      <c r="R38" s="18">
        <v>33</v>
      </c>
      <c r="S38" s="432" t="str">
        <f>IF(VLOOKUP(calculations!$X$3&amp;R38,lists!C$4:D$5250,2,FALSE)=0,"",VLOOKUP(calculations!$X$3&amp;R38,lists!C$4:D$5250,2,FALSE))</f>
        <v>TFCC</v>
      </c>
      <c r="T38" s="432"/>
      <c r="U38" s="432"/>
    </row>
    <row r="39" spans="1:32" x14ac:dyDescent="0.2">
      <c r="A39" s="18">
        <v>34</v>
      </c>
      <c r="B39" s="432" t="str">
        <f>IF(VLOOKUP(calculations!$G$3&amp;A39,lists!C$4:D$5250,2,FALSE)=0,"",VLOOKUP(calculations!$G$3&amp;A39,lists!C$4:D$5250,2,FALSE))</f>
        <v>Umbrella</v>
      </c>
      <c r="C39" s="432"/>
      <c r="D39" s="432"/>
      <c r="R39" s="18">
        <v>34</v>
      </c>
      <c r="S39" s="432" t="str">
        <f>IF(VLOOKUP(calculations!$X$3&amp;R39,lists!C$4:D$5250,2,FALSE)=0,"",VLOOKUP(calculations!$X$3&amp;R39,lists!C$4:D$5250,2,FALSE))</f>
        <v>Umbrella</v>
      </c>
      <c r="T39" s="432"/>
      <c r="U39" s="432"/>
    </row>
    <row r="40" spans="1:32" x14ac:dyDescent="0.2">
      <c r="A40" s="18">
        <v>35</v>
      </c>
      <c r="B40" s="432" t="str">
        <f>IF(VLOOKUP(calculations!$G$3&amp;A40,lists!C$4:D$5250,2,FALSE)=0,"",VLOOKUP(calculations!$G$3&amp;A40,lists!C$4:D$5250,2,FALSE))</f>
        <v>Universal</v>
      </c>
      <c r="C40" s="432"/>
      <c r="D40" s="432"/>
      <c r="R40" s="18">
        <v>35</v>
      </c>
      <c r="S40" s="432" t="str">
        <f>IF(VLOOKUP(calculations!$X$3&amp;R40,lists!C$4:D$5250,2,FALSE)=0,"",VLOOKUP(calculations!$X$3&amp;R40,lists!C$4:D$5250,2,FALSE))</f>
        <v>Universal</v>
      </c>
      <c r="T40" s="432"/>
      <c r="U40" s="432"/>
    </row>
    <row r="41" spans="1:32" x14ac:dyDescent="0.2">
      <c r="A41" s="18">
        <v>36</v>
      </c>
      <c r="B41" s="432" t="str">
        <f>IF(VLOOKUP(calculations!$G$3&amp;A41,lists!C$4:D$5250,2,FALSE)=0,"",VLOOKUP(calculations!$G$3&amp;A41,lists!C$4:D$5250,2,FALSE))</f>
        <v>Wayne Center</v>
      </c>
      <c r="C41" s="432"/>
      <c r="D41" s="432"/>
      <c r="R41" s="18">
        <v>36</v>
      </c>
      <c r="S41" s="432" t="str">
        <f>IF(VLOOKUP(calculations!$X$3&amp;R41,lists!C$4:D$5250,2,FALSE)=0,"",VLOOKUP(calculations!$X$3&amp;R41,lists!C$4:D$5250,2,FALSE))</f>
        <v>Wayne Center</v>
      </c>
      <c r="T41" s="432"/>
      <c r="U41" s="432"/>
    </row>
    <row r="42" spans="1:32" x14ac:dyDescent="0.2">
      <c r="A42" s="18">
        <v>37</v>
      </c>
      <c r="B42" s="432" t="str">
        <f>IF(VLOOKUP(calculations!$G$3&amp;A42,lists!C$4:D$5250,2,FALSE)=0,"",VLOOKUP(calculations!$G$3&amp;A42,lists!C$4:D$5250,2,FALSE))</f>
        <v>Youth Villages</v>
      </c>
      <c r="C42" s="432"/>
      <c r="D42" s="432"/>
      <c r="R42" s="18">
        <v>37</v>
      </c>
      <c r="S42" s="432" t="str">
        <f>IF(VLOOKUP(calculations!$X$3&amp;R42,lists!C$4:D$5250,2,FALSE)=0,"",VLOOKUP(calculations!$X$3&amp;R42,lists!C$4:D$5250,2,FALSE))</f>
        <v>Youth Villages</v>
      </c>
      <c r="T42" s="432"/>
      <c r="U42" s="432"/>
    </row>
    <row r="43" spans="1:32" x14ac:dyDescent="0.2">
      <c r="A43" s="18">
        <v>38</v>
      </c>
      <c r="B43" s="432" t="str">
        <f>IF(VLOOKUP(calculations!$G$3&amp;A43,lists!C$4:D$5250,2,FALSE)=0,"",VLOOKUP(calculations!$G$3&amp;A43,lists!C$4:D$5250,2,FALSE))</f>
        <v/>
      </c>
      <c r="C43" s="432"/>
      <c r="D43" s="432"/>
      <c r="R43" s="18">
        <v>38</v>
      </c>
      <c r="S43" s="432" t="str">
        <f>IF(VLOOKUP(calculations!$X$3&amp;R43,lists!C$4:D$5250,2,FALSE)=0,"",VLOOKUP(calculations!$X$3&amp;R43,lists!C$4:D$5250,2,FALSE))</f>
        <v/>
      </c>
      <c r="T43" s="432"/>
      <c r="U43" s="432"/>
    </row>
    <row r="44" spans="1:32" x14ac:dyDescent="0.2">
      <c r="A44" s="18">
        <v>39</v>
      </c>
      <c r="B44" s="432" t="str">
        <f>IF(VLOOKUP(calculations!$G$3&amp;A44,lists!C$4:D$5250,2,FALSE)=0,"",VLOOKUP(calculations!$G$3&amp;A44,lists!C$4:D$5250,2,FALSE))</f>
        <v/>
      </c>
      <c r="C44" s="432"/>
      <c r="D44" s="432"/>
      <c r="R44" s="18">
        <v>39</v>
      </c>
      <c r="S44" s="432" t="str">
        <f>IF(VLOOKUP(calculations!$X$3&amp;R44,lists!C$4:D$5250,2,FALSE)=0,"",VLOOKUP(calculations!$X$3&amp;R44,lists!C$4:D$5250,2,FALSE))</f>
        <v/>
      </c>
      <c r="T44" s="432"/>
      <c r="U44" s="432"/>
    </row>
    <row r="45" spans="1:32" x14ac:dyDescent="0.2">
      <c r="A45" s="18">
        <v>40</v>
      </c>
      <c r="B45" s="432" t="str">
        <f>IF(VLOOKUP(calculations!$G$3&amp;A45,lists!C$4:D$5250,2,FALSE)=0,"",VLOOKUP(calculations!$G$3&amp;A45,lists!C$4:D$5250,2,FALSE))</f>
        <v/>
      </c>
      <c r="C45" s="432"/>
      <c r="D45" s="432"/>
      <c r="R45" s="18">
        <v>40</v>
      </c>
      <c r="S45" s="432" t="str">
        <f>IF(VLOOKUP(calculations!$X$3&amp;R45,lists!C$4:D$5250,2,FALSE)=0,"",VLOOKUP(calculations!$X$3&amp;R45,lists!C$4:D$5250,2,FALSE))</f>
        <v/>
      </c>
      <c r="T45" s="432"/>
      <c r="U45" s="432"/>
    </row>
    <row r="46" spans="1:32" x14ac:dyDescent="0.2">
      <c r="A46" t="str">
        <f>calculations!$L$3&amp;calculations!$G$3&amp;" "&amp;calculations!$B$3&amp;calculations!$B46</f>
        <v>AllAll Combined44774</v>
      </c>
      <c r="B46" s="30">
        <f>IF(B48="","",INDEX(lists!F$5:H$200,MATCH(B48,lists!H$5:H$200,1)-1,3))</f>
        <v>44774</v>
      </c>
      <c r="F46" s="26">
        <f>SUMIF(data2!$B$2:$B$40000,calculations!$A46,data2!$I$2:$I$40000)</f>
        <v>350</v>
      </c>
      <c r="N46" s="26">
        <f>SUMIF(data2!$B$2:$B$40000,calculations!$A46,data2!S$2:S$40000)</f>
        <v>52</v>
      </c>
      <c r="O46" s="26">
        <f>SUMIF(data2!$B$2:$B$40000,calculations!$A46,data2!N$2:N$40000)</f>
        <v>298</v>
      </c>
      <c r="R46" t="str">
        <f>calculations!$AC$3&amp;calculations!$X$3&amp;" "&amp;calculations!$S$3&amp;calculations!$S46</f>
        <v>AllAll Combined44774</v>
      </c>
      <c r="S46" s="30">
        <f>IF(S48="","",INDEX(lists!F$5:H$200,MATCH(S48,lists!H$5:H$200,1)-1,3))</f>
        <v>44774</v>
      </c>
      <c r="W46" s="26">
        <f>SUMIF(data2!$B$2:$B$40000,calculations!$R46,data2!I$2:I$40000)</f>
        <v>350</v>
      </c>
      <c r="AE46" s="26">
        <f>SUMIF(data2!$B$2:$B$40000,calculations!$R46,data2!S$2:S$40000)</f>
        <v>52</v>
      </c>
      <c r="AF46" s="26">
        <f>SUMIF(data2!$B$2:$B$40000,calculations!$R46,data2!N$2:N$40000)</f>
        <v>298</v>
      </c>
    </row>
    <row r="47" spans="1:32" ht="32" x14ac:dyDescent="0.2">
      <c r="A47" s="139" t="s">
        <v>479</v>
      </c>
      <c r="B47" s="140" t="s">
        <v>21</v>
      </c>
      <c r="C47" s="140" t="s">
        <v>480</v>
      </c>
      <c r="D47" s="140" t="s">
        <v>481</v>
      </c>
      <c r="E47" s="140" t="s">
        <v>482</v>
      </c>
      <c r="F47" s="140" t="s">
        <v>24</v>
      </c>
      <c r="G47" s="140" t="s">
        <v>32</v>
      </c>
      <c r="H47" s="140" t="s">
        <v>483</v>
      </c>
      <c r="I47" s="140" t="s">
        <v>484</v>
      </c>
      <c r="J47" s="140" t="s">
        <v>485</v>
      </c>
      <c r="K47" s="140" t="s">
        <v>488</v>
      </c>
      <c r="L47" s="140" t="s">
        <v>489</v>
      </c>
      <c r="M47" s="140" t="s">
        <v>37</v>
      </c>
      <c r="N47" s="140" t="s">
        <v>486</v>
      </c>
      <c r="O47" s="141" t="s">
        <v>487</v>
      </c>
      <c r="R47" s="146" t="s">
        <v>479</v>
      </c>
      <c r="S47" s="147" t="s">
        <v>21</v>
      </c>
      <c r="T47" s="147" t="s">
        <v>480</v>
      </c>
      <c r="U47" s="147" t="s">
        <v>481</v>
      </c>
      <c r="V47" s="147" t="s">
        <v>482</v>
      </c>
      <c r="W47" s="147" t="s">
        <v>24</v>
      </c>
      <c r="X47" s="147" t="s">
        <v>32</v>
      </c>
      <c r="Y47" s="147" t="s">
        <v>483</v>
      </c>
      <c r="Z47" s="147" t="s">
        <v>484</v>
      </c>
      <c r="AA47" s="147" t="s">
        <v>485</v>
      </c>
      <c r="AB47" s="147" t="s">
        <v>488</v>
      </c>
      <c r="AC47" s="147" t="s">
        <v>489</v>
      </c>
      <c r="AD47" s="147" t="s">
        <v>37</v>
      </c>
      <c r="AE47" s="147" t="s">
        <v>486</v>
      </c>
      <c r="AF47" s="148" t="s">
        <v>487</v>
      </c>
    </row>
    <row r="48" spans="1:32" x14ac:dyDescent="0.2">
      <c r="A48" t="str">
        <f>calculations!$L$3&amp;calculations!$G$3&amp;" "&amp;calculations!$B$3&amp;calculations!$B48</f>
        <v>AllAll Combined44805</v>
      </c>
      <c r="B48" s="30">
        <f>VLOOKUP(display!O12,lists!G5:H200,2,FALSE)</f>
        <v>44805</v>
      </c>
      <c r="C48" s="26">
        <f>IF(B48="","",IF(SUMIF(data2!$B$2:$B$20003,calculations!$A48,data2!F$2:F$20003)=0,"",SUMIF(data2!$B$2:$B$20003,calculations!$A48,data2!F$2:F$20003)))</f>
        <v>56</v>
      </c>
      <c r="D48" s="26">
        <f>IF(B48="","",IF(SUMIF(data2!$B$2:$B$20003,calculations!$A48,data2!G$2:G$20003)=0,"",SUMIF(data2!$B$2:$B$20003,calculations!$A48,data2!G$2:G$20003)))</f>
        <v>70</v>
      </c>
      <c r="E48" s="20">
        <f t="shared" ref="E48:E59" si="0">IF(B48="","",IF(D48="","",C48/D48))</f>
        <v>0.8</v>
      </c>
      <c r="F48" s="26">
        <f>IF($B48="","",IF(SUMIF(data2!$B$2:$B$20003,calculations!$A48,data2!I$2:I$20003)=0,"",SUMIF(data2!$B$2:$B$20003,calculations!$A48,data2!I$2:I$20003)))</f>
        <v>342</v>
      </c>
      <c r="G48" s="26">
        <f>IF($B48="","",IF(SUMIF(data2!$B$2:$B$20003,calculations!$A48,data2!J$2:J$20003)=0,"",SUMIF(data2!$B$2:$B$20003,calculations!$A48,data2!J$2:J$20003)))</f>
        <v>474</v>
      </c>
      <c r="H48" s="20">
        <f t="shared" ref="H48:H59" si="1">IF(E48="","",IF(G48="","",F48/G48))</f>
        <v>0.72151898734177211</v>
      </c>
      <c r="I48" s="26">
        <f>IF($B48="","",IF(SUMIF(data2!$B$2:$B$20003,calculations!$A48,data2!L$2:L$20003)=0,"",SUMIF(data2!$B$2:$B$20003,calculations!$A48,data2!L$2:L$20003)))</f>
        <v>550</v>
      </c>
      <c r="J48" s="20">
        <f t="shared" ref="J48:J59" si="2">IF(G48="","",IF(I48="","",G48/I48))</f>
        <v>0.86181818181818182</v>
      </c>
      <c r="K48" s="26">
        <f>IF($B48="","",IF(SUMIF(data2!$B$2:$B$20003,calculations!$A48,data2!P$2:P$20003)=0,IF(L48="","",0),SUMIF(data2!$B$2:$B$20003,calculations!$A48,data2!P$2:P$20003)))</f>
        <v>29</v>
      </c>
      <c r="L48" s="26">
        <f>IF($B48="","",IF(SUMIF(data2!$B$2:$B$20003,calculations!$A48,data2!Q$2:Q$20003)=0,"",SUMIF(data2!$B$2:$B$20003,calculations!$A48,data2!Q$2:Q$20003)))</f>
        <v>38</v>
      </c>
      <c r="M48" s="20">
        <f t="shared" ref="M48:M60" si="3">IF(B48="","",IF(L48="","",K48/L48))</f>
        <v>0.76315789473684215</v>
      </c>
      <c r="N48" s="26">
        <f>IF(B48="","",SUMIF(data2!$B$2:$B$20003,calculations!$A48,data2!S$2:S$20003))</f>
        <v>31</v>
      </c>
      <c r="O48" s="26">
        <f>IF(B48="","",SUMIF(data2!$B$2:$B$20003,calculations!$A48,data2!N$2:N$20003))</f>
        <v>311</v>
      </c>
      <c r="R48" t="str">
        <f>calculations!$AC$3&amp;calculations!$X$3&amp;" "&amp;calculations!$S$3&amp;calculations!$S48</f>
        <v>AllAll Combined44805</v>
      </c>
      <c r="S48" s="30">
        <f t="shared" ref="S48" si="4">B48</f>
        <v>44805</v>
      </c>
      <c r="T48" s="26">
        <f>IF(S48="","",IF(SUMIF(data2!$B$2:$B$20003,calculations!$R48,data2!F$2:F$20003)=0,"",SUMIF(data2!$B$2:$B$20003,calculations!$R48,data2!F$2:F$20003)))</f>
        <v>56</v>
      </c>
      <c r="U48" s="26">
        <f>IF(S48="","",IF(SUMIF(data2!$B$2:$B$20003,calculations!$R48,data2!G$2:G$20003)=0,"",SUMIF(data2!$B$2:$B$20003,calculations!$R48,data2!G$2:G$20003)))</f>
        <v>70</v>
      </c>
      <c r="V48" s="20">
        <f t="shared" ref="V48:V59" si="5">IF(S48="","",IF(U48="","",T48/U48))</f>
        <v>0.8</v>
      </c>
      <c r="W48" s="26">
        <f>IF($B48="","",IF(SUMIF(data2!$B$2:$B$20003,calculations!$R48,data2!I$2:I$20003)=0,"",SUMIF(data2!$B$2:$B$20003,calculations!$R48,data2!I$2:I$20003)))</f>
        <v>342</v>
      </c>
      <c r="X48" s="26">
        <f>IF($B48="","",IF(SUMIF(data2!$B$2:$B$20003,calculations!$R48,data2!J$2:J$20003)=0,"",SUMIF(data2!$B$2:$B$20003,calculations!$R48,data2!J$2:J$20003)))</f>
        <v>474</v>
      </c>
      <c r="Y48" s="20">
        <f t="shared" ref="Y48:Y59" si="6">IF(V48="","",IF(X48=0,"",W48/X48))</f>
        <v>0.72151898734177211</v>
      </c>
      <c r="Z48" s="26">
        <f>IF($B48="","",IF(SUMIF(data2!$B$2:$B$20003,calculations!$R48,data2!L$2:L$20003)=0,"",SUMIF(data2!$B$2:$B$20003,calculations!$R48,data2!L$2:L$20003)))</f>
        <v>550</v>
      </c>
      <c r="AA48" s="20">
        <f t="shared" ref="AA48:AA59" si="7">IF(X48="","",X48/Z48)</f>
        <v>0.86181818181818182</v>
      </c>
      <c r="AB48" s="26">
        <f>IF($S48="","",IF(SUMIF(data2!$B$2:$B$20003,calculations!$R48,data2!P$2:P$20003)=0,IF(AC48="","",0),SUMIF(data2!$B$2:$B$20003,calculations!$R48,data2!P$2:P$20003)))</f>
        <v>29</v>
      </c>
      <c r="AC48" s="26">
        <f>IF($S48="","",IF(SUMIF(data2!$B$2:$B$20003,calculations!$R48,data2!Q$2:Q$20003)=0,"",SUMIF(data2!$B$2:$B$20003,calculations!$R48,data2!Q$2:Q$20003)))</f>
        <v>38</v>
      </c>
      <c r="AD48" s="20">
        <f>IF(S48="","",IF(AC48="","",AB48/AC48))</f>
        <v>0.76315789473684215</v>
      </c>
      <c r="AE48" s="26">
        <f>IF(S48="","",SUMIF(data2!$B$2:$B$20003,calculations!$R48,data2!S$2:S$20003))</f>
        <v>31</v>
      </c>
      <c r="AF48" s="26">
        <f>IF(S48="","",SUMIF(data2!$B$2:$B$20003,calculations!$R48,data2!N$2:N$20003))</f>
        <v>311</v>
      </c>
    </row>
    <row r="49" spans="1:32" x14ac:dyDescent="0.2">
      <c r="A49" t="str">
        <f>calculations!$L$3&amp;calculations!$G$3&amp;" "&amp;calculations!$B$3&amp;calculations!$B49</f>
        <v>AllAll Combined44835</v>
      </c>
      <c r="B49" s="30">
        <f>IFERROR(IF(INDEX(lists!F$5:H$200,MATCH(B48,lists!H$5:H$200,1)+1,3)&gt;VLOOKUP(display!$O$18,lists!G$5:I$200,2,FALSE),"",INDEX(lists!F$5:H$200,MATCH(B48,lists!H$5:H$200,1)+1,3)),"")</f>
        <v>44835</v>
      </c>
      <c r="C49" s="26">
        <f>IF(B49="","",IF(SUMIF(data2!$B$2:$B$20003,calculations!$A49,data2!F$2:F$20003)=0,"",SUMIF(data2!$B$2:$B$20003,calculations!$A49,data2!F$2:F$20003)))</f>
        <v>66</v>
      </c>
      <c r="D49" s="26">
        <f>IF(B49="","",IF(SUMIF(data2!$B$2:$B$20003,calculations!$A49,data2!G$2:G$20003)=0,"",SUMIF(data2!$B$2:$B$20003,calculations!$A49,data2!G$2:G$20003)))</f>
        <v>76</v>
      </c>
      <c r="E49" s="20">
        <f t="shared" si="0"/>
        <v>0.86842105263157898</v>
      </c>
      <c r="F49" s="26">
        <f>IF($B49="","",IF(SUMIF(data2!$B$2:$B$20003,calculations!$A49,data2!I$2:I$20003)=0,"",SUMIF(data2!$B$2:$B$20003,calculations!$A49,data2!I$2:I$20003)))</f>
        <v>350</v>
      </c>
      <c r="G49" s="26">
        <f>IF($B49="","",IF(SUMIF(data2!$B$2:$B$20003,calculations!$A49,data2!J$2:J$20003)=0,"",SUMIF(data2!$B$2:$B$20003,calculations!$A49,data2!J$2:J$20003)))</f>
        <v>530</v>
      </c>
      <c r="H49" s="20">
        <f t="shared" si="1"/>
        <v>0.660377358490566</v>
      </c>
      <c r="I49" s="26">
        <f>IF($B49="","",IF(SUMIF(data2!$B$2:$B$20003,calculations!$A49,data2!L$2:L$20003)=0,"",SUMIF(data2!$B$2:$B$20003,calculations!$A49,data2!L$2:L$20003)))</f>
        <v>607</v>
      </c>
      <c r="J49" s="20">
        <f t="shared" si="2"/>
        <v>0.87314662273476107</v>
      </c>
      <c r="K49" s="26">
        <f>IF($B49="","",IF(SUMIF(data2!$B$2:$B$20003,calculations!$A49,data2!P$2:P$20003)=0,IF(L49="","",0),SUMIF(data2!$B$2:$B$20003,calculations!$A49,data2!P$2:P$20003)))</f>
        <v>17</v>
      </c>
      <c r="L49" s="26">
        <f>IF($B49="","",IF(SUMIF(data2!$B$2:$B$20003,calculations!$A49,data2!Q$2:Q$20003)=0,"",SUMIF(data2!$B$2:$B$20003,calculations!$A49,data2!Q$2:Q$20003)))</f>
        <v>28</v>
      </c>
      <c r="M49" s="20">
        <f t="shared" si="3"/>
        <v>0.6071428571428571</v>
      </c>
      <c r="N49" s="26">
        <f>IF(B49="","",SUMIF(data2!$B$2:$B$20003,calculations!$A49,data2!S$2:S$20003))</f>
        <v>25</v>
      </c>
      <c r="O49" s="26">
        <f>IF(B49="","",SUMIF(data2!$B$2:$B$20003,calculations!$A49,data2!N$2:N$20003))</f>
        <v>325</v>
      </c>
      <c r="R49" t="str">
        <f>calculations!$AC$3&amp;calculations!$X$3&amp;" "&amp;calculations!$S$3&amp;calculations!$S49</f>
        <v>AllAll Combined44835</v>
      </c>
      <c r="S49" s="30">
        <f>IFERROR(IF(INDEX(lists!F$5:H$200,MATCH(S48,lists!H$5:H$200,1)+1,3)&gt;VLOOKUP(display!$O$18,lists!G$5:I$200,2,FALSE),"",INDEX(lists!F$5:H$200,MATCH(S48,lists!H$5:H$200,1)+1,3)),"")</f>
        <v>44835</v>
      </c>
      <c r="T49" s="26">
        <f>IF(S49="","",IF(SUMIF(data2!$B$2:$B$20003,calculations!$R49,data2!F$2:F$20003)=0,"",SUMIF(data2!$B$2:$B$20003,calculations!$R49,data2!F$2:F$20003)))</f>
        <v>66</v>
      </c>
      <c r="U49" s="26">
        <f>IF(S49="","",IF(SUMIF(data2!$B$2:$B$20003,calculations!$R49,data2!G$2:G$20003)=0,"",SUMIF(data2!$B$2:$B$20003,calculations!$R49,data2!G$2:G$20003)))</f>
        <v>76</v>
      </c>
      <c r="V49" s="20">
        <f t="shared" si="5"/>
        <v>0.86842105263157898</v>
      </c>
      <c r="W49" s="26">
        <f>IF($B49="","",IF(SUMIF(data2!$B$2:$B$20003,calculations!$R49,data2!I$2:I$20003)=0,"",SUMIF(data2!$B$2:$B$20003,calculations!$R49,data2!I$2:I$20003)))</f>
        <v>350</v>
      </c>
      <c r="X49" s="26">
        <f>IF($B49="","",IF(SUMIF(data2!$B$2:$B$20003,calculations!$R49,data2!J$2:J$20003)=0,"",SUMIF(data2!$B$2:$B$20003,calculations!$R49,data2!J$2:J$20003)))</f>
        <v>530</v>
      </c>
      <c r="Y49" s="20">
        <f t="shared" si="6"/>
        <v>0.660377358490566</v>
      </c>
      <c r="Z49" s="26">
        <f>IF($B49="","",IF(SUMIF(data2!$B$2:$B$20003,calculations!$R49,data2!L$2:L$20003)=0,"",SUMIF(data2!$B$2:$B$20003,calculations!$R49,data2!L$2:L$20003)))</f>
        <v>607</v>
      </c>
      <c r="AA49" s="20">
        <f t="shared" si="7"/>
        <v>0.87314662273476107</v>
      </c>
      <c r="AB49" s="26">
        <f>IF($S49="","",IF(SUMIF(data2!$B$2:$B$20003,calculations!$R49,data2!P$2:P$20003)=0,IF(AC49="","",0),SUMIF(data2!$B$2:$B$20003,calculations!$R49,data2!P$2:P$20003)))</f>
        <v>17</v>
      </c>
      <c r="AC49" s="26">
        <f>IF($S49="","",IF(SUMIF(data2!$B$2:$B$20003,calculations!$R49,data2!Q$2:Q$20003)=0,"",SUMIF(data2!$B$2:$B$20003,calculations!$R49,data2!Q$2:Q$20003)))</f>
        <v>28</v>
      </c>
      <c r="AD49" s="20">
        <f t="shared" ref="AD49:AD59" si="8">IF(S49="","",IF(AC49="","",AB49/AC49))</f>
        <v>0.6071428571428571</v>
      </c>
      <c r="AE49" s="26">
        <f>IF(S49="","",SUMIF(data2!$B$2:$B$20003,calculations!$R49,data2!S$2:S$20003))</f>
        <v>25</v>
      </c>
      <c r="AF49" s="26">
        <f>IF(S49="","",SUMIF(data2!$B$2:$B$20003,calculations!$R49,data2!N$2:N$20003))</f>
        <v>325</v>
      </c>
    </row>
    <row r="50" spans="1:32" x14ac:dyDescent="0.2">
      <c r="A50" t="str">
        <f>calculations!$L$3&amp;calculations!$G$3&amp;" "&amp;calculations!$B$3&amp;calculations!$B50</f>
        <v>AllAll Combined44866</v>
      </c>
      <c r="B50" s="30">
        <f>IFERROR(IF(INDEX(lists!F$5:H$200,MATCH(B49,lists!H$5:H$200,1)+1,3)&gt;VLOOKUP(display!$O$18,lists!G$5:I$200,2,FALSE),"",INDEX(lists!F$5:H$200,MATCH(B49,lists!H$5:H$200,1)+1,3)),"")</f>
        <v>44866</v>
      </c>
      <c r="C50" s="26">
        <f>IF(B50="","",IF(SUMIF(data2!$B$2:$B$20003,calculations!$A50,data2!F$2:F$20003)=0,"",SUMIF(data2!$B$2:$B$20003,calculations!$A50,data2!F$2:F$20003)))</f>
        <v>66</v>
      </c>
      <c r="D50" s="26">
        <f>IF(B50="","",IF(SUMIF(data2!$B$2:$B$20003,calculations!$A50,data2!G$2:G$20003)=0,"",SUMIF(data2!$B$2:$B$20003,calculations!$A50,data2!G$2:G$20003)))</f>
        <v>76</v>
      </c>
      <c r="E50" s="20">
        <f t="shared" si="0"/>
        <v>0.86842105263157898</v>
      </c>
      <c r="F50" s="26">
        <f>IF($B50="","",IF(SUMIF(data2!$B$2:$B$20003,calculations!$A50,data2!I$2:I$20003)=0,"",SUMIF(data2!$B$2:$B$20003,calculations!$A50,data2!I$2:I$20003)))</f>
        <v>320</v>
      </c>
      <c r="G50" s="26">
        <f>IF($B50="","",IF(SUMIF(data2!$B$2:$B$20003,calculations!$A50,data2!J$2:J$20003)=0,"",SUMIF(data2!$B$2:$B$20003,calculations!$A50,data2!J$2:J$20003)))</f>
        <v>528</v>
      </c>
      <c r="H50" s="20">
        <f t="shared" si="1"/>
        <v>0.60606060606060608</v>
      </c>
      <c r="I50" s="26">
        <f>IF($B50="","",IF(SUMIF(data2!$B$2:$B$20003,calculations!$A50,data2!L$2:L$20003)=0,"",SUMIF(data2!$B$2:$B$20003,calculations!$A50,data2!L$2:L$20003)))</f>
        <v>607</v>
      </c>
      <c r="J50" s="20">
        <f t="shared" si="2"/>
        <v>0.86985172981878089</v>
      </c>
      <c r="K50" s="26">
        <f>IF($B50="","",IF(SUMIF(data2!$B$2:$B$20003,calculations!$A50,data2!P$2:P$20003)=0,IF(L50="","",0),SUMIF(data2!$B$2:$B$20003,calculations!$A50,data2!P$2:P$20003)))</f>
        <v>18</v>
      </c>
      <c r="L50" s="26">
        <f>IF($B50="","",IF(SUMIF(data2!$B$2:$B$20003,calculations!$A50,data2!Q$2:Q$20003)=0,"",SUMIF(data2!$B$2:$B$20003,calculations!$A50,data2!Q$2:Q$20003)))</f>
        <v>33</v>
      </c>
      <c r="M50" s="20">
        <f t="shared" si="3"/>
        <v>0.54545454545454541</v>
      </c>
      <c r="N50" s="26">
        <f>IF(B50="","",SUMIF(data2!$B$2:$B$20003,calculations!$A50,data2!S$2:S$20003))</f>
        <v>9</v>
      </c>
      <c r="O50" s="26">
        <f>IF(B50="","",SUMIF(data2!$B$2:$B$20003,calculations!$A50,data2!N$2:N$20003))</f>
        <v>311</v>
      </c>
      <c r="R50" t="str">
        <f>calculations!$AC$3&amp;calculations!$X$3&amp;" "&amp;calculations!$S$3&amp;calculations!$S50</f>
        <v>AllAll Combined44866</v>
      </c>
      <c r="S50" s="30">
        <f>IFERROR(IF(INDEX(lists!F$5:H$200,MATCH(S49,lists!H$5:H$200,1)+1,3)&gt;VLOOKUP(display!$O$18,lists!G$5:I$200,2,FALSE),"",INDEX(lists!F$5:H$200,MATCH(S49,lists!H$5:H$200,1)+1,3)),"")</f>
        <v>44866</v>
      </c>
      <c r="T50" s="26">
        <f>IF(S50="","",IF(SUMIF(data2!$B$2:$B$20003,calculations!$R50,data2!F$2:F$20003)=0,"",SUMIF(data2!$B$2:$B$20003,calculations!$R50,data2!F$2:F$20003)))</f>
        <v>66</v>
      </c>
      <c r="U50" s="26">
        <f>IF(S50="","",IF(SUMIF(data2!$B$2:$B$20003,calculations!$R50,data2!G$2:G$20003)=0,"",SUMIF(data2!$B$2:$B$20003,calculations!$R50,data2!G$2:G$20003)))</f>
        <v>76</v>
      </c>
      <c r="V50" s="20">
        <f t="shared" si="5"/>
        <v>0.86842105263157898</v>
      </c>
      <c r="W50" s="26">
        <f>IF($B50="","",IF(SUMIF(data2!$B$2:$B$20003,calculations!$R50,data2!I$2:I$20003)=0,"",SUMIF(data2!$B$2:$B$20003,calculations!$R50,data2!I$2:I$20003)))</f>
        <v>320</v>
      </c>
      <c r="X50" s="26">
        <f>IF($B50="","",IF(SUMIF(data2!$B$2:$B$20003,calculations!$R50,data2!J$2:J$20003)=0,"",SUMIF(data2!$B$2:$B$20003,calculations!$R50,data2!J$2:J$20003)))</f>
        <v>528</v>
      </c>
      <c r="Y50" s="20">
        <f t="shared" si="6"/>
        <v>0.60606060606060608</v>
      </c>
      <c r="Z50" s="26">
        <f>IF($B50="","",IF(SUMIF(data2!$B$2:$B$20003,calculations!$R50,data2!L$2:L$20003)=0,"",SUMIF(data2!$B$2:$B$20003,calculations!$R50,data2!L$2:L$20003)))</f>
        <v>607</v>
      </c>
      <c r="AA50" s="20">
        <f t="shared" si="7"/>
        <v>0.86985172981878089</v>
      </c>
      <c r="AB50" s="26">
        <f>IF($S50="","",IF(SUMIF(data2!$B$2:$B$20003,calculations!$R50,data2!P$2:P$20003)=0,IF(AC50="","",0),SUMIF(data2!$B$2:$B$20003,calculations!$R50,data2!P$2:P$20003)))</f>
        <v>18</v>
      </c>
      <c r="AC50" s="26">
        <f>IF($S50="","",IF(SUMIF(data2!$B$2:$B$20003,calculations!$R50,data2!Q$2:Q$20003)=0,"",SUMIF(data2!$B$2:$B$20003,calculations!$R50,data2!Q$2:Q$20003)))</f>
        <v>33</v>
      </c>
      <c r="AD50" s="20">
        <f t="shared" si="8"/>
        <v>0.54545454545454541</v>
      </c>
      <c r="AE50" s="26">
        <f>IF(S50="","",SUMIF(data2!$B$2:$B$20003,calculations!$R50,data2!S$2:S$20003))</f>
        <v>9</v>
      </c>
      <c r="AF50" s="26">
        <f>IF(S50="","",SUMIF(data2!$B$2:$B$20003,calculations!$R50,data2!N$2:N$20003))</f>
        <v>311</v>
      </c>
    </row>
    <row r="51" spans="1:32" x14ac:dyDescent="0.2">
      <c r="A51" t="str">
        <f>calculations!$L$3&amp;calculations!$G$3&amp;" "&amp;calculations!$B$3&amp;calculations!$B51</f>
        <v>AllAll Combined44896</v>
      </c>
      <c r="B51" s="30">
        <f>IFERROR(IF(INDEX(lists!F$5:H$200,MATCH(B50,lists!H$5:H$200,1)+1,3)&gt;VLOOKUP(display!$O$18,lists!G$5:I$200,2,FALSE),"",INDEX(lists!F$5:H$200,MATCH(B50,lists!H$5:H$200,1)+1,3)),"")</f>
        <v>44896</v>
      </c>
      <c r="C51" s="26">
        <f>IF(B51="","",IF(SUMIF(data2!$B$2:$B$20003,calculations!$A51,data2!F$2:F$20003)=0,"",SUMIF(data2!$B$2:$B$20003,calculations!$A51,data2!F$2:F$20003)))</f>
        <v>65.5</v>
      </c>
      <c r="D51" s="26">
        <f>IF(B51="","",IF(SUMIF(data2!$B$2:$B$20003,calculations!$A51,data2!G$2:G$20003)=0,"",SUMIF(data2!$B$2:$B$20003,calculations!$A51,data2!G$2:G$20003)))</f>
        <v>76</v>
      </c>
      <c r="E51" s="20">
        <f t="shared" si="0"/>
        <v>0.86184210526315785</v>
      </c>
      <c r="F51" s="26">
        <f>IF($B51="","",IF(SUMIF(data2!$B$2:$B$20003,calculations!$A51,data2!I$2:I$20003)=0,"",SUMIF(data2!$B$2:$B$20003,calculations!$A51,data2!I$2:I$20003)))</f>
        <v>305</v>
      </c>
      <c r="G51" s="26">
        <f>IF($B51="","",IF(SUMIF(data2!$B$2:$B$20003,calculations!$A51,data2!J$2:J$20003)=0,"",SUMIF(data2!$B$2:$B$20003,calculations!$A51,data2!J$2:J$20003)))</f>
        <v>525</v>
      </c>
      <c r="H51" s="20">
        <f t="shared" si="1"/>
        <v>0.580952380952381</v>
      </c>
      <c r="I51" s="26">
        <f>IF($B51="","",IF(SUMIF(data2!$B$2:$B$20003,calculations!$A51,data2!L$2:L$20003)=0,"",SUMIF(data2!$B$2:$B$20003,calculations!$A51,data2!L$2:L$20003)))</f>
        <v>607</v>
      </c>
      <c r="J51" s="20">
        <f t="shared" si="2"/>
        <v>0.86490939044481052</v>
      </c>
      <c r="K51" s="26">
        <f>IF($B51="","",IF(SUMIF(data2!$B$2:$B$20003,calculations!$A51,data2!P$2:P$20003)=0,IF(L51="","",0),SUMIF(data2!$B$2:$B$20003,calculations!$A51,data2!P$2:P$20003)))</f>
        <v>21</v>
      </c>
      <c r="L51" s="26">
        <f>IF($B51="","",IF(SUMIF(data2!$B$2:$B$20003,calculations!$A51,data2!Q$2:Q$20003)=0,"",SUMIF(data2!$B$2:$B$20003,calculations!$A51,data2!Q$2:Q$20003)))</f>
        <v>43</v>
      </c>
      <c r="M51" s="20">
        <f t="shared" si="3"/>
        <v>0.48837209302325579</v>
      </c>
      <c r="N51" s="26">
        <f>IF(B51="","",SUMIF(data2!$B$2:$B$20003,calculations!$A51,data2!S$2:S$20003))</f>
        <v>24</v>
      </c>
      <c r="O51" s="26">
        <f>IF(B51="","",SUMIF(data2!$B$2:$B$20003,calculations!$A51,data2!N$2:N$20003))</f>
        <v>281</v>
      </c>
      <c r="R51" t="str">
        <f>calculations!$AC$3&amp;calculations!$X$3&amp;" "&amp;calculations!$S$3&amp;calculations!$S51</f>
        <v>AllAll Combined44896</v>
      </c>
      <c r="S51" s="30">
        <f>IFERROR(IF(INDEX(lists!F$5:H$200,MATCH(S50,lists!H$5:H$200,1)+1,3)&gt;VLOOKUP(display!$O$18,lists!G$5:I$200,2,FALSE),"",INDEX(lists!F$5:H$200,MATCH(S50,lists!H$5:H$200,1)+1,3)),"")</f>
        <v>44896</v>
      </c>
      <c r="T51" s="26">
        <f>IF(S51="","",IF(SUMIF(data2!$B$2:$B$20003,calculations!$R51,data2!F$2:F$20003)=0,"",SUMIF(data2!$B$2:$B$20003,calculations!$R51,data2!F$2:F$20003)))</f>
        <v>65.5</v>
      </c>
      <c r="U51" s="26">
        <f>IF(S51="","",IF(SUMIF(data2!$B$2:$B$20003,calculations!$R51,data2!G$2:G$20003)=0,"",SUMIF(data2!$B$2:$B$20003,calculations!$R51,data2!G$2:G$20003)))</f>
        <v>76</v>
      </c>
      <c r="V51" s="20">
        <f t="shared" si="5"/>
        <v>0.86184210526315785</v>
      </c>
      <c r="W51" s="26">
        <f>IF($B51="","",IF(SUMIF(data2!$B$2:$B$20003,calculations!$R51,data2!I$2:I$20003)=0,"",SUMIF(data2!$B$2:$B$20003,calculations!$R51,data2!I$2:I$20003)))</f>
        <v>305</v>
      </c>
      <c r="X51" s="26">
        <f>IF($B51="","",IF(SUMIF(data2!$B$2:$B$20003,calculations!$R51,data2!J$2:J$20003)=0,"",SUMIF(data2!$B$2:$B$20003,calculations!$R51,data2!J$2:J$20003)))</f>
        <v>525</v>
      </c>
      <c r="Y51" s="20">
        <f t="shared" si="6"/>
        <v>0.580952380952381</v>
      </c>
      <c r="Z51" s="26">
        <f>IF($B51="","",IF(SUMIF(data2!$B$2:$B$20003,calculations!$R51,data2!L$2:L$20003)=0,"",SUMIF(data2!$B$2:$B$20003,calculations!$R51,data2!L$2:L$20003)))</f>
        <v>607</v>
      </c>
      <c r="AA51" s="20">
        <f t="shared" si="7"/>
        <v>0.86490939044481052</v>
      </c>
      <c r="AB51" s="26">
        <f>IF($S51="","",IF(SUMIF(data2!$B$2:$B$20003,calculations!$R51,data2!P$2:P$20003)=0,IF(AC51="","",0),SUMIF(data2!$B$2:$B$20003,calculations!$R51,data2!P$2:P$20003)))</f>
        <v>21</v>
      </c>
      <c r="AC51" s="26">
        <f>IF($S51="","",IF(SUMIF(data2!$B$2:$B$20003,calculations!$R51,data2!Q$2:Q$20003)=0,"",SUMIF(data2!$B$2:$B$20003,calculations!$R51,data2!Q$2:Q$20003)))</f>
        <v>43</v>
      </c>
      <c r="AD51" s="20">
        <f t="shared" si="8"/>
        <v>0.48837209302325579</v>
      </c>
      <c r="AE51" s="26">
        <f>IF(S51="","",SUMIF(data2!$B$2:$B$20003,calculations!$R51,data2!S$2:S$20003))</f>
        <v>24</v>
      </c>
      <c r="AF51" s="26">
        <f>IF(S51="","",SUMIF(data2!$B$2:$B$20003,calculations!$R51,data2!N$2:N$20003))</f>
        <v>281</v>
      </c>
    </row>
    <row r="52" spans="1:32" x14ac:dyDescent="0.2">
      <c r="A52" t="str">
        <f>calculations!$L$3&amp;calculations!$G$3&amp;" "&amp;calculations!$B$3&amp;calculations!$B52</f>
        <v>AllAll Combined44927</v>
      </c>
      <c r="B52" s="30">
        <f>IFERROR(IF(INDEX(lists!F$5:H$200,MATCH(B51,lists!H$5:H$200,1)+1,3)&gt;VLOOKUP(display!$O$18,lists!G$5:I$200,2,FALSE),"",INDEX(lists!F$5:H$200,MATCH(B51,lists!H$5:H$200,1)+1,3)),"")</f>
        <v>44927</v>
      </c>
      <c r="C52" s="26">
        <f>IF(B52="","",IF(SUMIF(data2!$B$2:$B$20003,calculations!$A52,data2!F$2:F$20003)=0,"",SUMIF(data2!$B$2:$B$20003,calculations!$A52,data2!F$2:F$20003)))</f>
        <v>64.5</v>
      </c>
      <c r="D52" s="26">
        <f>IF(B52="","",IF(SUMIF(data2!$B$2:$B$20003,calculations!$A52,data2!G$2:G$20003)=0,"",SUMIF(data2!$B$2:$B$20003,calculations!$A52,data2!G$2:G$20003)))</f>
        <v>76</v>
      </c>
      <c r="E52" s="20">
        <f t="shared" si="0"/>
        <v>0.84868421052631582</v>
      </c>
      <c r="F52" s="26">
        <f>IF($B52="","",IF(SUMIF(data2!$B$2:$B$20003,calculations!$A52,data2!I$2:I$20003)=0,"",SUMIF(data2!$B$2:$B$20003,calculations!$A52,data2!I$2:I$20003)))</f>
        <v>293</v>
      </c>
      <c r="G52" s="26">
        <f>IF($B52="","",IF(SUMIF(data2!$B$2:$B$20003,calculations!$A52,data2!J$2:J$20003)=0,"",SUMIF(data2!$B$2:$B$20003,calculations!$A52,data2!J$2:J$20003)))</f>
        <v>519</v>
      </c>
      <c r="H52" s="20">
        <f t="shared" si="1"/>
        <v>0.56454720616570331</v>
      </c>
      <c r="I52" s="26">
        <f>IF($B52="","",IF(SUMIF(data2!$B$2:$B$20003,calculations!$A52,data2!L$2:L$20003)=0,"",SUMIF(data2!$B$2:$B$20003,calculations!$A52,data2!L$2:L$20003)))</f>
        <v>607</v>
      </c>
      <c r="J52" s="20">
        <f t="shared" si="2"/>
        <v>0.85502471169686989</v>
      </c>
      <c r="K52" s="26">
        <f>IF($B52="","",IF(SUMIF(data2!$B$2:$B$20003,calculations!$A52,data2!P$2:P$20003)=0,IF(L52="","",0),SUMIF(data2!$B$2:$B$20003,calculations!$A52,data2!P$2:P$20003)))</f>
        <v>31</v>
      </c>
      <c r="L52" s="26">
        <f>IF($B52="","",IF(SUMIF(data2!$B$2:$B$20003,calculations!$A52,data2!Q$2:Q$20003)=0,"",SUMIF(data2!$B$2:$B$20003,calculations!$A52,data2!Q$2:Q$20003)))</f>
        <v>42</v>
      </c>
      <c r="M52" s="20">
        <f t="shared" si="3"/>
        <v>0.73809523809523814</v>
      </c>
      <c r="N52" s="26">
        <f>IF(B52="","",SUMIF(data2!$B$2:$B$20003,calculations!$A52,data2!S$2:S$20003))</f>
        <v>32</v>
      </c>
      <c r="O52" s="26">
        <f>IF(B52="","",SUMIF(data2!$B$2:$B$20003,calculations!$A52,data2!N$2:N$20003))</f>
        <v>261</v>
      </c>
      <c r="R52" t="str">
        <f>calculations!$AC$3&amp;calculations!$X$3&amp;" "&amp;calculations!$S$3&amp;calculations!$S52</f>
        <v>AllAll Combined44927</v>
      </c>
      <c r="S52" s="30">
        <f>IFERROR(IF(INDEX(lists!F$5:H$200,MATCH(S51,lists!H$5:H$200,1)+1,3)&gt;VLOOKUP(display!$O$18,lists!G$5:I$200,2,FALSE),"",INDEX(lists!F$5:H$200,MATCH(S51,lists!H$5:H$200,1)+1,3)),"")</f>
        <v>44927</v>
      </c>
      <c r="T52" s="26">
        <f>IF(S52="","",IF(SUMIF(data2!$B$2:$B$20003,calculations!$R52,data2!F$2:F$20003)=0,"",SUMIF(data2!$B$2:$B$20003,calculations!$R52,data2!F$2:F$20003)))</f>
        <v>64.5</v>
      </c>
      <c r="U52" s="26">
        <f>IF(S52="","",IF(SUMIF(data2!$B$2:$B$20003,calculations!$R52,data2!G$2:G$20003)=0,"",SUMIF(data2!$B$2:$B$20003,calculations!$R52,data2!G$2:G$20003)))</f>
        <v>76</v>
      </c>
      <c r="V52" s="20">
        <f t="shared" si="5"/>
        <v>0.84868421052631582</v>
      </c>
      <c r="W52" s="26">
        <f>IF($B52="","",IF(SUMIF(data2!$B$2:$B$20003,calculations!$R52,data2!I$2:I$20003)=0,"",SUMIF(data2!$B$2:$B$20003,calculations!$R52,data2!I$2:I$20003)))</f>
        <v>293</v>
      </c>
      <c r="X52" s="26">
        <f>IF($B52="","",IF(SUMIF(data2!$B$2:$B$20003,calculations!$R52,data2!J$2:J$20003)=0,"",SUMIF(data2!$B$2:$B$20003,calculations!$R52,data2!J$2:J$20003)))</f>
        <v>519</v>
      </c>
      <c r="Y52" s="20">
        <f t="shared" si="6"/>
        <v>0.56454720616570331</v>
      </c>
      <c r="Z52" s="26">
        <f>IF($B52="","",IF(SUMIF(data2!$B$2:$B$20003,calculations!$R52,data2!L$2:L$20003)=0,"",SUMIF(data2!$B$2:$B$20003,calculations!$R52,data2!L$2:L$20003)))</f>
        <v>607</v>
      </c>
      <c r="AA52" s="20">
        <f t="shared" si="7"/>
        <v>0.85502471169686989</v>
      </c>
      <c r="AB52" s="26">
        <f>IF($S52="","",IF(SUMIF(data2!$B$2:$B$20003,calculations!$R52,data2!P$2:P$20003)=0,IF(AC52="","",0),SUMIF(data2!$B$2:$B$20003,calculations!$R52,data2!P$2:P$20003)))</f>
        <v>31</v>
      </c>
      <c r="AC52" s="26">
        <f>IF($S52="","",IF(SUMIF(data2!$B$2:$B$20003,calculations!$R52,data2!Q$2:Q$20003)=0,"",SUMIF(data2!$B$2:$B$20003,calculations!$R52,data2!Q$2:Q$20003)))</f>
        <v>42</v>
      </c>
      <c r="AD52" s="20">
        <f t="shared" si="8"/>
        <v>0.73809523809523814</v>
      </c>
      <c r="AE52" s="26">
        <f>IF(S52="","",SUMIF(data2!$B$2:$B$20003,calculations!$R52,data2!S$2:S$20003))</f>
        <v>32</v>
      </c>
      <c r="AF52" s="26">
        <f>IF(S52="","",SUMIF(data2!$B$2:$B$20003,calculations!$R52,data2!N$2:N$20003))</f>
        <v>261</v>
      </c>
    </row>
    <row r="53" spans="1:32" x14ac:dyDescent="0.2">
      <c r="A53" t="str">
        <f>calculations!$L$3&amp;calculations!$G$3&amp;" "&amp;calculations!$B$3&amp;calculations!$B53</f>
        <v>AllAll Combined44958</v>
      </c>
      <c r="B53" s="30">
        <f>IFERROR(IF(INDEX(lists!F$5:H$200,MATCH(B52,lists!H$5:H$200,1)+1,3)&gt;VLOOKUP(display!$O$18,lists!G$5:I$200,2,FALSE),"",INDEX(lists!F$5:H$200,MATCH(B52,lists!H$5:H$200,1)+1,3)),"")</f>
        <v>44958</v>
      </c>
      <c r="C53" s="26">
        <f>IF(B53="","",IF(SUMIF(data2!$B$2:$B$20003,calculations!$A53,data2!F$2:F$20003)=0,"",SUMIF(data2!$B$2:$B$20003,calculations!$A53,data2!F$2:F$20003)))</f>
        <v>69</v>
      </c>
      <c r="D53" s="26">
        <f>IF(B53="","",IF(SUMIF(data2!$B$2:$B$20003,calculations!$A53,data2!G$2:G$20003)=0,"",SUMIF(data2!$B$2:$B$20003,calculations!$A53,data2!G$2:G$20003)))</f>
        <v>76</v>
      </c>
      <c r="E53" s="20">
        <f t="shared" si="0"/>
        <v>0.90789473684210531</v>
      </c>
      <c r="F53" s="26">
        <f>IF($B53="","",IF(SUMIF(data2!$B$2:$B$20003,calculations!$A53,data2!I$2:I$20003)=0,"",SUMIF(data2!$B$2:$B$20003,calculations!$A53,data2!I$2:I$20003)))</f>
        <v>279</v>
      </c>
      <c r="G53" s="26">
        <f>IF($B53="","",IF(SUMIF(data2!$B$2:$B$20003,calculations!$A53,data2!J$2:J$20003)=0,"",SUMIF(data2!$B$2:$B$20003,calculations!$A53,data2!J$2:J$20003)))</f>
        <v>568</v>
      </c>
      <c r="H53" s="20">
        <f t="shared" si="1"/>
        <v>0.49119718309859156</v>
      </c>
      <c r="I53" s="26">
        <f>IF($B53="","",IF(SUMIF(data2!$B$2:$B$20003,calculations!$A53,data2!L$2:L$20003)=0,"",SUMIF(data2!$B$2:$B$20003,calculations!$A53,data2!L$2:L$20003)))</f>
        <v>607</v>
      </c>
      <c r="J53" s="20">
        <f t="shared" si="2"/>
        <v>0.93574958813838549</v>
      </c>
      <c r="K53" s="26">
        <f>IF($B53="","",IF(SUMIF(data2!$B$2:$B$20003,calculations!$A53,data2!P$2:P$20003)=0,IF(L53="","",0),SUMIF(data2!$B$2:$B$20003,calculations!$A53,data2!P$2:P$20003)))</f>
        <v>16</v>
      </c>
      <c r="L53" s="26">
        <f>IF($B53="","",IF(SUMIF(data2!$B$2:$B$20003,calculations!$A53,data2!Q$2:Q$20003)=0,"",SUMIF(data2!$B$2:$B$20003,calculations!$A53,data2!Q$2:Q$20003)))</f>
        <v>32</v>
      </c>
      <c r="M53" s="20">
        <f t="shared" si="3"/>
        <v>0.5</v>
      </c>
      <c r="N53" s="26">
        <f>IF(B53="","",SUMIF(data2!$B$2:$B$20003,calculations!$A53,data2!S$2:S$20003))</f>
        <v>22</v>
      </c>
      <c r="O53" s="26">
        <f>IF(B53="","",SUMIF(data2!$B$2:$B$20003,calculations!$A53,data2!N$2:N$20003))</f>
        <v>257</v>
      </c>
      <c r="R53" t="str">
        <f>calculations!$AC$3&amp;calculations!$X$3&amp;" "&amp;calculations!$S$3&amp;calculations!$S53</f>
        <v>AllAll Combined44958</v>
      </c>
      <c r="S53" s="30">
        <f>IFERROR(IF(INDEX(lists!F$5:H$200,MATCH(S52,lists!H$5:H$200,1)+1,3)&gt;VLOOKUP(display!$O$18,lists!G$5:I$200,2,FALSE),"",INDEX(lists!F$5:H$200,MATCH(S52,lists!H$5:H$200,1)+1,3)),"")</f>
        <v>44958</v>
      </c>
      <c r="T53" s="26">
        <f>IF(S53="","",IF(SUMIF(data2!$B$2:$B$20003,calculations!$R53,data2!F$2:F$20003)=0,"",SUMIF(data2!$B$2:$B$20003,calculations!$R53,data2!F$2:F$20003)))</f>
        <v>69</v>
      </c>
      <c r="U53" s="26">
        <f>IF(S53="","",IF(SUMIF(data2!$B$2:$B$20003,calculations!$R53,data2!G$2:G$20003)=0,"",SUMIF(data2!$B$2:$B$20003,calculations!$R53,data2!G$2:G$20003)))</f>
        <v>76</v>
      </c>
      <c r="V53" s="20">
        <f t="shared" si="5"/>
        <v>0.90789473684210531</v>
      </c>
      <c r="W53" s="26">
        <f>IF($B53="","",IF(SUMIF(data2!$B$2:$B$20003,calculations!$R53,data2!I$2:I$20003)=0,"",SUMIF(data2!$B$2:$B$20003,calculations!$R53,data2!I$2:I$20003)))</f>
        <v>279</v>
      </c>
      <c r="X53" s="26">
        <f>IF($B53="","",IF(SUMIF(data2!$B$2:$B$20003,calculations!$R53,data2!J$2:J$20003)=0,"",SUMIF(data2!$B$2:$B$20003,calculations!$R53,data2!J$2:J$20003)))</f>
        <v>568</v>
      </c>
      <c r="Y53" s="20">
        <f t="shared" si="6"/>
        <v>0.49119718309859156</v>
      </c>
      <c r="Z53" s="26">
        <f>IF($B53="","",IF(SUMIF(data2!$B$2:$B$20003,calculations!$R53,data2!L$2:L$20003)=0,"",SUMIF(data2!$B$2:$B$20003,calculations!$R53,data2!L$2:L$20003)))</f>
        <v>607</v>
      </c>
      <c r="AA53" s="20">
        <f t="shared" si="7"/>
        <v>0.93574958813838549</v>
      </c>
      <c r="AB53" s="26">
        <f>IF($S53="","",IF(SUMIF(data2!$B$2:$B$20003,calculations!$R53,data2!P$2:P$20003)=0,IF(AC53="","",0),SUMIF(data2!$B$2:$B$20003,calculations!$R53,data2!P$2:P$20003)))</f>
        <v>16</v>
      </c>
      <c r="AC53" s="26">
        <f>IF($S53="","",IF(SUMIF(data2!$B$2:$B$20003,calculations!$R53,data2!Q$2:Q$20003)=0,"",SUMIF(data2!$B$2:$B$20003,calculations!$R53,data2!Q$2:Q$20003)))</f>
        <v>32</v>
      </c>
      <c r="AD53" s="20">
        <f t="shared" si="8"/>
        <v>0.5</v>
      </c>
      <c r="AE53" s="26">
        <f>IF(S53="","",SUMIF(data2!$B$2:$B$20003,calculations!$R53,data2!S$2:S$20003))</f>
        <v>22</v>
      </c>
      <c r="AF53" s="26">
        <f>IF(S53="","",SUMIF(data2!$B$2:$B$20003,calculations!$R53,data2!N$2:N$20003))</f>
        <v>257</v>
      </c>
    </row>
    <row r="54" spans="1:32" x14ac:dyDescent="0.2">
      <c r="A54" t="str">
        <f>calculations!$L$3&amp;calculations!$G$3&amp;" "&amp;calculations!$B$3&amp;calculations!$B54</f>
        <v>AllAll Combined44986</v>
      </c>
      <c r="B54" s="30">
        <f>IFERROR(IF(INDEX(lists!F$5:H$200,MATCH(B53,lists!H$5:H$200,1)+1,3)&gt;VLOOKUP(display!$O$18,lists!G$5:I$200,2,FALSE),"",INDEX(lists!F$5:H$200,MATCH(B53,lists!H$5:H$200,1)+1,3)),"")</f>
        <v>44986</v>
      </c>
      <c r="C54" s="26">
        <f>IF(B54="","",IF(SUMIF(data2!$B$2:$B$20003,calculations!$A54,data2!F$2:F$20003)=0,"",SUMIF(data2!$B$2:$B$20003,calculations!$A54,data2!F$2:F$20003)))</f>
        <v>70.5</v>
      </c>
      <c r="D54" s="26">
        <f>IF(B54="","",IF(SUMIF(data2!$B$2:$B$20003,calculations!$A54,data2!G$2:G$20003)=0,"",SUMIF(data2!$B$2:$B$20003,calculations!$A54,data2!G$2:G$20003)))</f>
        <v>76</v>
      </c>
      <c r="E54" s="20">
        <f t="shared" si="0"/>
        <v>0.92763157894736847</v>
      </c>
      <c r="F54" s="26">
        <f>IF($B54="","",IF(SUMIF(data2!$B$2:$B$20003,calculations!$A54,data2!I$2:I$20003)=0,"",SUMIF(data2!$B$2:$B$20003,calculations!$A54,data2!I$2:I$20003)))</f>
        <v>286</v>
      </c>
      <c r="G54" s="26">
        <f>IF($B54="","",IF(SUMIF(data2!$B$2:$B$20003,calculations!$A54,data2!J$2:J$20003)=0,"",SUMIF(data2!$B$2:$B$20003,calculations!$A54,data2!J$2:J$20003)))</f>
        <v>577</v>
      </c>
      <c r="H54" s="20">
        <f t="shared" si="1"/>
        <v>0.49566724436741766</v>
      </c>
      <c r="I54" s="26">
        <f>IF($B54="","",IF(SUMIF(data2!$B$2:$B$20003,calculations!$A54,data2!L$2:L$20003)=0,"",SUMIF(data2!$B$2:$B$20003,calculations!$A54,data2!L$2:L$20003)))</f>
        <v>607</v>
      </c>
      <c r="J54" s="20">
        <f t="shared" si="2"/>
        <v>0.9505766062602965</v>
      </c>
      <c r="K54" s="26">
        <f>IF($B54="","",IF(SUMIF(data2!$B$2:$B$20003,calculations!$A54,data2!P$2:P$20003)=0,IF(L54="","",0),SUMIF(data2!$B$2:$B$20003,calculations!$A54,data2!P$2:P$20003)))</f>
        <v>24</v>
      </c>
      <c r="L54" s="26">
        <f>IF($B54="","",IF(SUMIF(data2!$B$2:$B$20003,calculations!$A54,data2!Q$2:Q$20003)=0,"",SUMIF(data2!$B$2:$B$20003,calculations!$A54,data2!Q$2:Q$20003)))</f>
        <v>35</v>
      </c>
      <c r="M54" s="20">
        <f t="shared" si="3"/>
        <v>0.68571428571428572</v>
      </c>
      <c r="N54" s="26">
        <f>IF(B54="","",SUMIF(data2!$B$2:$B$20003,calculations!$A54,data2!S$2:S$20003))</f>
        <v>39</v>
      </c>
      <c r="O54" s="26">
        <f>IF(B54="","",SUMIF(data2!$B$2:$B$20003,calculations!$A54,data2!N$2:N$20003))</f>
        <v>247</v>
      </c>
      <c r="R54" t="str">
        <f>calculations!$AC$3&amp;calculations!$X$3&amp;" "&amp;calculations!$S$3&amp;calculations!$S54</f>
        <v>AllAll Combined44986</v>
      </c>
      <c r="S54" s="30">
        <f>IFERROR(IF(INDEX(lists!F$5:H$200,MATCH(S53,lists!H$5:H$200,1)+1,3)&gt;VLOOKUP(display!$O$18,lists!G$5:I$200,2,FALSE),"",INDEX(lists!F$5:H$200,MATCH(S53,lists!H$5:H$200,1)+1,3)),"")</f>
        <v>44986</v>
      </c>
      <c r="T54" s="26">
        <f>IF(S54="","",IF(SUMIF(data2!$B$2:$B$20003,calculations!$R54,data2!F$2:F$20003)=0,"",SUMIF(data2!$B$2:$B$20003,calculations!$R54,data2!F$2:F$20003)))</f>
        <v>70.5</v>
      </c>
      <c r="U54" s="26">
        <f>IF(S54="","",IF(SUMIF(data2!$B$2:$B$20003,calculations!$R54,data2!G$2:G$20003)=0,"",SUMIF(data2!$B$2:$B$20003,calculations!$R54,data2!G$2:G$20003)))</f>
        <v>76</v>
      </c>
      <c r="V54" s="20">
        <f t="shared" si="5"/>
        <v>0.92763157894736847</v>
      </c>
      <c r="W54" s="26">
        <f>IF($B54="","",IF(SUMIF(data2!$B$2:$B$20003,calculations!$R54,data2!I$2:I$20003)=0,"",SUMIF(data2!$B$2:$B$20003,calculations!$R54,data2!I$2:I$20003)))</f>
        <v>286</v>
      </c>
      <c r="X54" s="26">
        <f>IF($B54="","",IF(SUMIF(data2!$B$2:$B$20003,calculations!$R54,data2!J$2:J$20003)=0,"",SUMIF(data2!$B$2:$B$20003,calculations!$R54,data2!J$2:J$20003)))</f>
        <v>577</v>
      </c>
      <c r="Y54" s="20">
        <f t="shared" si="6"/>
        <v>0.49566724436741766</v>
      </c>
      <c r="Z54" s="26">
        <f>IF($B54="","",IF(SUMIF(data2!$B$2:$B$20003,calculations!$R54,data2!L$2:L$20003)=0,"",SUMIF(data2!$B$2:$B$20003,calculations!$R54,data2!L$2:L$20003)))</f>
        <v>607</v>
      </c>
      <c r="AA54" s="20">
        <f t="shared" si="7"/>
        <v>0.9505766062602965</v>
      </c>
      <c r="AB54" s="26">
        <f>IF($S54="","",IF(SUMIF(data2!$B$2:$B$20003,calculations!$R54,data2!P$2:P$20003)=0,IF(AC54="","",0),SUMIF(data2!$B$2:$B$20003,calculations!$R54,data2!P$2:P$20003)))</f>
        <v>24</v>
      </c>
      <c r="AC54" s="26">
        <f>IF($S54="","",IF(SUMIF(data2!$B$2:$B$20003,calculations!$R54,data2!Q$2:Q$20003)=0,"",SUMIF(data2!$B$2:$B$20003,calculations!$R54,data2!Q$2:Q$20003)))</f>
        <v>35</v>
      </c>
      <c r="AD54" s="20">
        <f t="shared" si="8"/>
        <v>0.68571428571428572</v>
      </c>
      <c r="AE54" s="26">
        <f>IF(S54="","",SUMIF(data2!$B$2:$B$20003,calculations!$R54,data2!S$2:S$20003))</f>
        <v>39</v>
      </c>
      <c r="AF54" s="26">
        <f>IF(S54="","",SUMIF(data2!$B$2:$B$20003,calculations!$R54,data2!N$2:N$20003))</f>
        <v>247</v>
      </c>
    </row>
    <row r="55" spans="1:32" x14ac:dyDescent="0.2">
      <c r="A55" t="str">
        <f>calculations!$L$3&amp;calculations!$G$3&amp;" "&amp;calculations!$B$3&amp;calculations!$B55</f>
        <v>AllAll Combined45017</v>
      </c>
      <c r="B55" s="30">
        <f>IFERROR(IF(INDEX(lists!F$5:H$200,MATCH(B54,lists!H$5:H$200,1)+1,3)&gt;VLOOKUP(display!$O$18,lists!G$5:I$200,2,FALSE),"",INDEX(lists!F$5:H$200,MATCH(B54,lists!H$5:H$200,1)+1,3)),"")</f>
        <v>45017</v>
      </c>
      <c r="C55" s="26">
        <f>IF(B55="","",IF(SUMIF(data2!$B$2:$B$20003,calculations!$A55,data2!F$2:F$20003)=0,"",SUMIF(data2!$B$2:$B$20003,calculations!$A55,data2!F$2:F$20003)))</f>
        <v>70</v>
      </c>
      <c r="D55" s="26">
        <f>IF(B55="","",IF(SUMIF(data2!$B$2:$B$20003,calculations!$A55,data2!G$2:G$20003)=0,"",SUMIF(data2!$B$2:$B$20003,calculations!$A55,data2!G$2:G$20003)))</f>
        <v>77.5</v>
      </c>
      <c r="E55" s="20">
        <f t="shared" si="0"/>
        <v>0.90322580645161288</v>
      </c>
      <c r="F55" s="26">
        <f>IF($B55="","",IF(SUMIF(data2!$B$2:$B$20003,calculations!$A55,data2!I$2:I$20003)=0,"",SUMIF(data2!$B$2:$B$20003,calculations!$A55,data2!I$2:I$20003)))</f>
        <v>286</v>
      </c>
      <c r="G55" s="26">
        <f>IF($B55="","",IF(SUMIF(data2!$B$2:$B$20003,calculations!$A55,data2!J$2:J$20003)=0,"",SUMIF(data2!$B$2:$B$20003,calculations!$A55,data2!J$2:J$20003)))</f>
        <v>573</v>
      </c>
      <c r="H55" s="20">
        <f t="shared" si="1"/>
        <v>0.49912739965095987</v>
      </c>
      <c r="I55" s="26">
        <f>IF($B55="","",IF(SUMIF(data2!$B$2:$B$20003,calculations!$A55,data2!L$2:L$20003)=0,"",SUMIF(data2!$B$2:$B$20003,calculations!$A55,data2!L$2:L$20003)))</f>
        <v>607</v>
      </c>
      <c r="J55" s="20">
        <f t="shared" si="2"/>
        <v>0.94398682042833604</v>
      </c>
      <c r="K55" s="26">
        <f>IF($B55="","",IF(SUMIF(data2!$B$2:$B$20003,calculations!$A55,data2!P$2:P$20003)=0,IF(L55="","",0),SUMIF(data2!$B$2:$B$20003,calculations!$A55,data2!P$2:P$20003)))</f>
        <v>13</v>
      </c>
      <c r="L55" s="26">
        <f>IF($B55="","",IF(SUMIF(data2!$B$2:$B$20003,calculations!$A55,data2!Q$2:Q$20003)=0,"",SUMIF(data2!$B$2:$B$20003,calculations!$A55,data2!Q$2:Q$20003)))</f>
        <v>30</v>
      </c>
      <c r="M55" s="20">
        <f t="shared" si="3"/>
        <v>0.43333333333333335</v>
      </c>
      <c r="N55" s="26">
        <f>IF(B55="","",SUMIF(data2!$B$2:$B$20003,calculations!$A55,data2!S$2:S$20003))</f>
        <v>36</v>
      </c>
      <c r="O55" s="26">
        <f>IF(B55="","",SUMIF(data2!$B$2:$B$20003,calculations!$A55,data2!N$2:N$20003))</f>
        <v>250</v>
      </c>
      <c r="R55" t="str">
        <f>calculations!$AC$3&amp;calculations!$X$3&amp;" "&amp;calculations!$S$3&amp;calculations!$S55</f>
        <v>AllAll Combined45017</v>
      </c>
      <c r="S55" s="30">
        <f>IFERROR(IF(INDEX(lists!F$5:H$200,MATCH(S54,lists!H$5:H$200,1)+1,3)&gt;VLOOKUP(display!$O$18,lists!G$5:I$200,2,FALSE),"",INDEX(lists!F$5:H$200,MATCH(S54,lists!H$5:H$200,1)+1,3)),"")</f>
        <v>45017</v>
      </c>
      <c r="T55" s="26">
        <f>IF(S55="","",IF(SUMIF(data2!$B$2:$B$20003,calculations!$R55,data2!F$2:F$20003)=0,"",SUMIF(data2!$B$2:$B$20003,calculations!$R55,data2!F$2:F$20003)))</f>
        <v>70</v>
      </c>
      <c r="U55" s="26">
        <f>IF(S55="","",IF(SUMIF(data2!$B$2:$B$20003,calculations!$R55,data2!G$2:G$20003)=0,"",SUMIF(data2!$B$2:$B$20003,calculations!$R55,data2!G$2:G$20003)))</f>
        <v>77.5</v>
      </c>
      <c r="V55" s="20">
        <f t="shared" si="5"/>
        <v>0.90322580645161288</v>
      </c>
      <c r="W55" s="26">
        <f>IF($B55="","",IF(SUMIF(data2!$B$2:$B$20003,calculations!$R55,data2!I$2:I$20003)=0,"",SUMIF(data2!$B$2:$B$20003,calculations!$R55,data2!I$2:I$20003)))</f>
        <v>286</v>
      </c>
      <c r="X55" s="26">
        <f>IF($B55="","",IF(SUMIF(data2!$B$2:$B$20003,calculations!$R55,data2!J$2:J$20003)=0,"",SUMIF(data2!$B$2:$B$20003,calculations!$R55,data2!J$2:J$20003)))</f>
        <v>573</v>
      </c>
      <c r="Y55" s="20">
        <f t="shared" si="6"/>
        <v>0.49912739965095987</v>
      </c>
      <c r="Z55" s="26">
        <f>IF($B55="","",IF(SUMIF(data2!$B$2:$B$20003,calculations!$R55,data2!L$2:L$20003)=0,"",SUMIF(data2!$B$2:$B$20003,calculations!$R55,data2!L$2:L$20003)))</f>
        <v>607</v>
      </c>
      <c r="AA55" s="20">
        <f t="shared" si="7"/>
        <v>0.94398682042833604</v>
      </c>
      <c r="AB55" s="26">
        <f>IF($S55="","",IF(SUMIF(data2!$B$2:$B$20003,calculations!$R55,data2!P$2:P$20003)=0,IF(AC55="","",0),SUMIF(data2!$B$2:$B$20003,calculations!$R55,data2!P$2:P$20003)))</f>
        <v>13</v>
      </c>
      <c r="AC55" s="26">
        <f>IF($S55="","",IF(SUMIF(data2!$B$2:$B$20003,calculations!$R55,data2!Q$2:Q$20003)=0,"",SUMIF(data2!$B$2:$B$20003,calculations!$R55,data2!Q$2:Q$20003)))</f>
        <v>30</v>
      </c>
      <c r="AD55" s="20">
        <f t="shared" si="8"/>
        <v>0.43333333333333335</v>
      </c>
      <c r="AE55" s="26">
        <f>IF(S55="","",SUMIF(data2!$B$2:$B$20003,calculations!$R55,data2!S$2:S$20003))</f>
        <v>36</v>
      </c>
      <c r="AF55" s="26">
        <f>IF(S55="","",SUMIF(data2!$B$2:$B$20003,calculations!$R55,data2!N$2:N$20003))</f>
        <v>250</v>
      </c>
    </row>
    <row r="56" spans="1:32" x14ac:dyDescent="0.2">
      <c r="A56" t="str">
        <f>calculations!$L$3&amp;calculations!$G$3&amp;" "&amp;calculations!$B$3&amp;calculations!$B56</f>
        <v>AllAll Combined45047</v>
      </c>
      <c r="B56" s="30">
        <f>IFERROR(IF(INDEX(lists!F$5:H$200,MATCH(B55,lists!H$5:H$200,1)+1,3)&gt;VLOOKUP(display!$O$18,lists!G$5:I$200,2,FALSE),"",INDEX(lists!F$5:H$200,MATCH(B55,lists!H$5:H$200,1)+1,3)),"")</f>
        <v>45047</v>
      </c>
      <c r="C56" s="26">
        <f>IF(B56="","",IF(SUMIF(data2!$B$2:$B$20003,calculations!$A56,data2!F$2:F$20003)=0,"",SUMIF(data2!$B$2:$B$20003,calculations!$A56,data2!F$2:F$20003)))</f>
        <v>66.5</v>
      </c>
      <c r="D56" s="26">
        <f>IF(B56="","",IF(SUMIF(data2!$B$2:$B$20003,calculations!$A56,data2!G$2:G$20003)=0,"",SUMIF(data2!$B$2:$B$20003,calculations!$A56,data2!G$2:G$20003)))</f>
        <v>77.5</v>
      </c>
      <c r="E56" s="20">
        <f t="shared" si="0"/>
        <v>0.85806451612903223</v>
      </c>
      <c r="F56" s="26">
        <f>IF($B56="","",IF(SUMIF(data2!$B$2:$B$20003,calculations!$A56,data2!I$2:I$20003)=0,"",SUMIF(data2!$B$2:$B$20003,calculations!$A56,data2!I$2:I$20003)))</f>
        <v>278</v>
      </c>
      <c r="G56" s="26">
        <f>IF($B56="","",IF(SUMIF(data2!$B$2:$B$20003,calculations!$A56,data2!J$2:J$20003)=0,"",SUMIF(data2!$B$2:$B$20003,calculations!$A56,data2!J$2:J$20003)))</f>
        <v>538</v>
      </c>
      <c r="H56" s="20">
        <f t="shared" si="1"/>
        <v>0.51672862453531598</v>
      </c>
      <c r="I56" s="26">
        <f>IF($B56="","",IF(SUMIF(data2!$B$2:$B$20003,calculations!$A56,data2!L$2:L$20003)=0,"",SUMIF(data2!$B$2:$B$20003,calculations!$A56,data2!L$2:L$20003)))</f>
        <v>607</v>
      </c>
      <c r="J56" s="20">
        <f t="shared" si="2"/>
        <v>0.88632619439868199</v>
      </c>
      <c r="K56" s="26">
        <f>IF($B56="","",IF(SUMIF(data2!$B$2:$B$20003,calculations!$A56,data2!P$2:P$20003)=0,IF(L56="","",0),SUMIF(data2!$B$2:$B$20003,calculations!$A56,data2!P$2:P$20003)))</f>
        <v>12</v>
      </c>
      <c r="L56" s="26">
        <f>IF($B56="","",IF(SUMIF(data2!$B$2:$B$20003,calculations!$A56,data2!Q$2:Q$20003)=0,"",SUMIF(data2!$B$2:$B$20003,calculations!$A56,data2!Q$2:Q$20003)))</f>
        <v>21</v>
      </c>
      <c r="M56" s="20">
        <f t="shared" si="3"/>
        <v>0.5714285714285714</v>
      </c>
      <c r="N56" s="26">
        <f>IF(B56="","",SUMIF(data2!$B$2:$B$20003,calculations!$A56,data2!S$2:S$20003))</f>
        <v>15</v>
      </c>
      <c r="O56" s="26">
        <f>IF(B56="","",SUMIF(data2!$B$2:$B$20003,calculations!$A56,data2!N$2:N$20003))</f>
        <v>263</v>
      </c>
      <c r="R56" t="str">
        <f>calculations!$AC$3&amp;calculations!$X$3&amp;" "&amp;calculations!$S$3&amp;calculations!$S56</f>
        <v>AllAll Combined45047</v>
      </c>
      <c r="S56" s="30">
        <f>IFERROR(IF(INDEX(lists!F$5:H$200,MATCH(S55,lists!H$5:H$200,1)+1,3)&gt;VLOOKUP(display!$O$18,lists!G$5:I$200,2,FALSE),"",INDEX(lists!F$5:H$200,MATCH(S55,lists!H$5:H$200,1)+1,3)),"")</f>
        <v>45047</v>
      </c>
      <c r="T56" s="26">
        <f>IF(S56="","",IF(SUMIF(data2!$B$2:$B$20003,calculations!$R56,data2!F$2:F$20003)=0,"",SUMIF(data2!$B$2:$B$20003,calculations!$R56,data2!F$2:F$20003)))</f>
        <v>66.5</v>
      </c>
      <c r="U56" s="26">
        <f>IF(S56="","",IF(SUMIF(data2!$B$2:$B$20003,calculations!$R56,data2!G$2:G$20003)=0,"",SUMIF(data2!$B$2:$B$20003,calculations!$R56,data2!G$2:G$20003)))</f>
        <v>77.5</v>
      </c>
      <c r="V56" s="20">
        <f t="shared" si="5"/>
        <v>0.85806451612903223</v>
      </c>
      <c r="W56" s="26">
        <f>IF($B56="","",IF(SUMIF(data2!$B$2:$B$20003,calculations!$R56,data2!I$2:I$20003)=0,"",SUMIF(data2!$B$2:$B$20003,calculations!$R56,data2!I$2:I$20003)))</f>
        <v>278</v>
      </c>
      <c r="X56" s="26">
        <f>IF($B56="","",IF(SUMIF(data2!$B$2:$B$20003,calculations!$R56,data2!J$2:J$20003)=0,"",SUMIF(data2!$B$2:$B$20003,calculations!$R56,data2!J$2:J$20003)))</f>
        <v>538</v>
      </c>
      <c r="Y56" s="20">
        <f t="shared" si="6"/>
        <v>0.51672862453531598</v>
      </c>
      <c r="Z56" s="26">
        <f>IF($B56="","",IF(SUMIF(data2!$B$2:$B$20003,calculations!$R56,data2!L$2:L$20003)=0,"",SUMIF(data2!$B$2:$B$20003,calculations!$R56,data2!L$2:L$20003)))</f>
        <v>607</v>
      </c>
      <c r="AA56" s="20">
        <f t="shared" si="7"/>
        <v>0.88632619439868199</v>
      </c>
      <c r="AB56" s="26">
        <f>IF($S56="","",IF(SUMIF(data2!$B$2:$B$20003,calculations!$R56,data2!P$2:P$20003)=0,IF(AC56="","",0),SUMIF(data2!$B$2:$B$20003,calculations!$R56,data2!P$2:P$20003)))</f>
        <v>12</v>
      </c>
      <c r="AC56" s="26">
        <f>IF($S56="","",IF(SUMIF(data2!$B$2:$B$20003,calculations!$R56,data2!Q$2:Q$20003)=0,"",SUMIF(data2!$B$2:$B$20003,calculations!$R56,data2!Q$2:Q$20003)))</f>
        <v>21</v>
      </c>
      <c r="AD56" s="20">
        <f t="shared" si="8"/>
        <v>0.5714285714285714</v>
      </c>
      <c r="AE56" s="26">
        <f>IF(S56="","",SUMIF(data2!$B$2:$B$20003,calculations!$R56,data2!S$2:S$20003))</f>
        <v>15</v>
      </c>
      <c r="AF56" s="26">
        <f>IF(S56="","",SUMIF(data2!$B$2:$B$20003,calculations!$R56,data2!N$2:N$20003))</f>
        <v>263</v>
      </c>
    </row>
    <row r="57" spans="1:32" x14ac:dyDescent="0.2">
      <c r="A57" t="str">
        <f>calculations!$L$3&amp;calculations!$G$3&amp;" "&amp;calculations!$B$3&amp;calculations!$B57</f>
        <v>AllAll Combined45078</v>
      </c>
      <c r="B57" s="30">
        <f>IFERROR(IF(INDEX(lists!F$5:H$200,MATCH(B56,lists!H$5:H$200,1)+1,3)&gt;VLOOKUP(display!$O$18,lists!G$5:I$200,2,FALSE),"",INDEX(lists!F$5:H$200,MATCH(B56,lists!H$5:H$200,1)+1,3)),"")</f>
        <v>45078</v>
      </c>
      <c r="C57" s="26">
        <f>IF(B57="","",IF(SUMIF(data2!$B$2:$B$20003,calculations!$A57,data2!F$2:F$20003)=0,"",SUMIF(data2!$B$2:$B$20003,calculations!$A57,data2!F$2:F$20003)))</f>
        <v>66.5</v>
      </c>
      <c r="D57" s="26">
        <f>IF(B57="","",IF(SUMIF(data2!$B$2:$B$20003,calculations!$A57,data2!G$2:G$20003)=0,"",SUMIF(data2!$B$2:$B$20003,calculations!$A57,data2!G$2:G$20003)))</f>
        <v>77.5</v>
      </c>
      <c r="E57" s="20">
        <f t="shared" si="0"/>
        <v>0.85806451612903223</v>
      </c>
      <c r="F57" s="26">
        <f>IF($B57="","",IF(SUMIF(data2!$B$2:$B$20003,calculations!$A57,data2!I$2:I$20003)=0,"",SUMIF(data2!$B$2:$B$20003,calculations!$A57,data2!I$2:I$20003)))</f>
        <v>250</v>
      </c>
      <c r="G57" s="26">
        <f>IF($B57="","",IF(SUMIF(data2!$B$2:$B$20003,calculations!$A57,data2!J$2:J$20003)=0,"",SUMIF(data2!$B$2:$B$20003,calculations!$A57,data2!J$2:J$20003)))</f>
        <v>533</v>
      </c>
      <c r="H57" s="20">
        <f t="shared" si="1"/>
        <v>0.46904315196998125</v>
      </c>
      <c r="I57" s="26">
        <f>IF($B57="","",IF(SUMIF(data2!$B$2:$B$20003,calculations!$A57,data2!L$2:L$20003)=0,"",SUMIF(data2!$B$2:$B$20003,calculations!$A57,data2!L$2:L$20003)))</f>
        <v>607</v>
      </c>
      <c r="J57" s="20">
        <f t="shared" si="2"/>
        <v>0.87808896210873144</v>
      </c>
      <c r="K57" s="26">
        <f>IF($B57="","",IF(SUMIF(data2!$B$2:$B$20003,calculations!$A57,data2!P$2:P$20003)=0,IF(L57="","",0),SUMIF(data2!$B$2:$B$20003,calculations!$A57,data2!P$2:P$20003)))</f>
        <v>17</v>
      </c>
      <c r="L57" s="26">
        <f>IF($B57="","",IF(SUMIF(data2!$B$2:$B$20003,calculations!$A57,data2!Q$2:Q$20003)=0,"",SUMIF(data2!$B$2:$B$20003,calculations!$A57,data2!Q$2:Q$20003)))</f>
        <v>25</v>
      </c>
      <c r="M57" s="20">
        <f t="shared" si="3"/>
        <v>0.68</v>
      </c>
      <c r="N57" s="26">
        <f>IF(B57="","",SUMIF(data2!$B$2:$B$20003,calculations!$A57,data2!S$2:S$20003))</f>
        <v>7</v>
      </c>
      <c r="O57" s="26">
        <f>IF(B57="","",SUMIF(data2!$B$2:$B$20003,calculations!$A57,data2!N$2:N$20003))</f>
        <v>243</v>
      </c>
      <c r="R57" t="str">
        <f>calculations!$AC$3&amp;calculations!$X$3&amp;" "&amp;calculations!$S$3&amp;calculations!$S57</f>
        <v>AllAll Combined45078</v>
      </c>
      <c r="S57" s="30">
        <f>IFERROR(IF(INDEX(lists!F$5:H$200,MATCH(S56,lists!H$5:H$200,1)+1,3)&gt;VLOOKUP(display!$O$18,lists!G$5:I$200,2,FALSE),"",INDEX(lists!F$5:H$200,MATCH(S56,lists!H$5:H$200,1)+1,3)),"")</f>
        <v>45078</v>
      </c>
      <c r="T57" s="26">
        <f>IF(S57="","",IF(SUMIF(data2!$B$2:$B$20003,calculations!$R57,data2!F$2:F$20003)=0,"",SUMIF(data2!$B$2:$B$20003,calculations!$R57,data2!F$2:F$20003)))</f>
        <v>66.5</v>
      </c>
      <c r="U57" s="26">
        <f>IF(S57="","",IF(SUMIF(data2!$B$2:$B$20003,calculations!$R57,data2!G$2:G$20003)=0,"",SUMIF(data2!$B$2:$B$20003,calculations!$R57,data2!G$2:G$20003)))</f>
        <v>77.5</v>
      </c>
      <c r="V57" s="20">
        <f t="shared" si="5"/>
        <v>0.85806451612903223</v>
      </c>
      <c r="W57" s="26">
        <f>IF($B57="","",IF(SUMIF(data2!$B$2:$B$20003,calculations!$R57,data2!I$2:I$20003)=0,"",SUMIF(data2!$B$2:$B$20003,calculations!$R57,data2!I$2:I$20003)))</f>
        <v>250</v>
      </c>
      <c r="X57" s="26">
        <f>IF($B57="","",IF(SUMIF(data2!$B$2:$B$20003,calculations!$R57,data2!J$2:J$20003)=0,"",SUMIF(data2!$B$2:$B$20003,calculations!$R57,data2!J$2:J$20003)))</f>
        <v>533</v>
      </c>
      <c r="Y57" s="20">
        <f t="shared" si="6"/>
        <v>0.46904315196998125</v>
      </c>
      <c r="Z57" s="26">
        <f>IF($B57="","",IF(SUMIF(data2!$B$2:$B$20003,calculations!$R57,data2!L$2:L$20003)=0,"",SUMIF(data2!$B$2:$B$20003,calculations!$R57,data2!L$2:L$20003)))</f>
        <v>607</v>
      </c>
      <c r="AA57" s="20">
        <f t="shared" si="7"/>
        <v>0.87808896210873144</v>
      </c>
      <c r="AB57" s="26">
        <f>IF($S57="","",IF(SUMIF(data2!$B$2:$B$20003,calculations!$R57,data2!P$2:P$20003)=0,IF(AC57="","",0),SUMIF(data2!$B$2:$B$20003,calculations!$R57,data2!P$2:P$20003)))</f>
        <v>17</v>
      </c>
      <c r="AC57" s="26">
        <f>IF($S57="","",IF(SUMIF(data2!$B$2:$B$20003,calculations!$R57,data2!Q$2:Q$20003)=0,"",SUMIF(data2!$B$2:$B$20003,calculations!$R57,data2!Q$2:Q$20003)))</f>
        <v>25</v>
      </c>
      <c r="AD57" s="20">
        <f t="shared" si="8"/>
        <v>0.68</v>
      </c>
      <c r="AE57" s="26">
        <f>IF(S57="","",SUMIF(data2!$B$2:$B$20003,calculations!$R57,data2!S$2:S$20003))</f>
        <v>7</v>
      </c>
      <c r="AF57" s="26">
        <f>IF(S57="","",SUMIF(data2!$B$2:$B$20003,calculations!$R57,data2!N$2:N$20003))</f>
        <v>243</v>
      </c>
    </row>
    <row r="58" spans="1:32" x14ac:dyDescent="0.2">
      <c r="A58" t="str">
        <f>calculations!$L$3&amp;calculations!$G$3&amp;" "&amp;calculations!$B$3&amp;calculations!$B58</f>
        <v>AllAll Combined45108</v>
      </c>
      <c r="B58" s="30">
        <f>IFERROR(IF(INDEX(lists!F$5:H$200,MATCH(B57,lists!H$5:H$200,1)+1,3)&gt;VLOOKUP(display!$O$18,lists!G$5:I$200,2,FALSE),"",INDEX(lists!F$5:H$200,MATCH(B57,lists!H$5:H$200,1)+1,3)),"")</f>
        <v>45108</v>
      </c>
      <c r="C58" s="26">
        <f>IF(B58="","",IF(SUMIF(data2!$B$2:$B$20003,calculations!$A58,data2!F$2:F$20003)=0,"",SUMIF(data2!$B$2:$B$20003,calculations!$A58,data2!F$2:F$20003)))</f>
        <v>67.5</v>
      </c>
      <c r="D58" s="26">
        <f>IF(B58="","",IF(SUMIF(data2!$B$2:$B$20003,calculations!$A58,data2!G$2:G$20003)=0,"",SUMIF(data2!$B$2:$B$20003,calculations!$A58,data2!G$2:G$20003)))</f>
        <v>77.5</v>
      </c>
      <c r="E58" s="20">
        <f t="shared" si="0"/>
        <v>0.87096774193548387</v>
      </c>
      <c r="F58" s="26">
        <f>IF($B58="","",IF(SUMIF(data2!$B$2:$B$20003,calculations!$A58,data2!I$2:I$20003)=0,"",SUMIF(data2!$B$2:$B$20003,calculations!$A58,data2!I$2:I$20003)))</f>
        <v>233</v>
      </c>
      <c r="G58" s="26">
        <f>IF($B58="","",IF(SUMIF(data2!$B$2:$B$20003,calculations!$A58,data2!J$2:J$20003)=0,"",SUMIF(data2!$B$2:$B$20003,calculations!$A58,data2!J$2:J$20003)))</f>
        <v>538</v>
      </c>
      <c r="H58" s="20">
        <f t="shared" si="1"/>
        <v>0.43308550185873607</v>
      </c>
      <c r="I58" s="26">
        <f>IF($B58="","",IF(SUMIF(data2!$B$2:$B$20003,calculations!$A58,data2!L$2:L$20003)=0,"",SUMIF(data2!$B$2:$B$20003,calculations!$A58,data2!L$2:L$20003)))</f>
        <v>607</v>
      </c>
      <c r="J58" s="20">
        <f t="shared" si="2"/>
        <v>0.88632619439868199</v>
      </c>
      <c r="K58" s="26">
        <f>IF($B58="","",IF(SUMIF(data2!$B$2:$B$20003,calculations!$A58,data2!P$2:P$20003)=0,IF(L58="","",0),SUMIF(data2!$B$2:$B$20003,calculations!$A58,data2!P$2:P$20003)))</f>
        <v>15</v>
      </c>
      <c r="L58" s="26">
        <f>IF($B58="","",IF(SUMIF(data2!$B$2:$B$20003,calculations!$A58,data2!Q$2:Q$20003)=0,"",SUMIF(data2!$B$2:$B$20003,calculations!$A58,data2!Q$2:Q$20003)))</f>
        <v>28</v>
      </c>
      <c r="M58" s="20">
        <f t="shared" si="3"/>
        <v>0.5357142857142857</v>
      </c>
      <c r="N58" s="26">
        <f>IF(B58="","",SUMIF(data2!$B$2:$B$20003,calculations!$A58,data2!S$2:S$20003))</f>
        <v>13</v>
      </c>
      <c r="O58" s="26">
        <f>IF(B58="","",SUMIF(data2!$B$2:$B$20003,calculations!$A58,data2!N$2:N$20003))</f>
        <v>220</v>
      </c>
      <c r="R58" t="str">
        <f>calculations!$AC$3&amp;calculations!$X$3&amp;" "&amp;calculations!$S$3&amp;calculations!$S58</f>
        <v>AllAll Combined45108</v>
      </c>
      <c r="S58" s="30">
        <f>IFERROR(IF(INDEX(lists!F$5:H$200,MATCH(S57,lists!H$5:H$200,1)+1,3)&gt;VLOOKUP(display!$O$18,lists!G$5:I$200,2,FALSE),"",INDEX(lists!F$5:H$200,MATCH(S57,lists!H$5:H$200,1)+1,3)),"")</f>
        <v>45108</v>
      </c>
      <c r="T58" s="26">
        <f>IF(S58="","",IF(SUMIF(data2!$B$2:$B$20003,calculations!$R58,data2!F$2:F$20003)=0,"",SUMIF(data2!$B$2:$B$20003,calculations!$R58,data2!F$2:F$20003)))</f>
        <v>67.5</v>
      </c>
      <c r="U58" s="26">
        <f>IF(S58="","",IF(SUMIF(data2!$B$2:$B$20003,calculations!$R58,data2!G$2:G$20003)=0,"",SUMIF(data2!$B$2:$B$20003,calculations!$R58,data2!G$2:G$20003)))</f>
        <v>77.5</v>
      </c>
      <c r="V58" s="20">
        <f t="shared" si="5"/>
        <v>0.87096774193548387</v>
      </c>
      <c r="W58" s="26">
        <f>IF($B58="","",IF(SUMIF(data2!$B$2:$B$20003,calculations!$R58,data2!I$2:I$20003)=0,"",SUMIF(data2!$B$2:$B$20003,calculations!$R58,data2!I$2:I$20003)))</f>
        <v>233</v>
      </c>
      <c r="X58" s="26">
        <f>IF($B58="","",IF(SUMIF(data2!$B$2:$B$20003,calculations!$R58,data2!J$2:J$20003)=0,"",SUMIF(data2!$B$2:$B$20003,calculations!$R58,data2!J$2:J$20003)))</f>
        <v>538</v>
      </c>
      <c r="Y58" s="20">
        <f t="shared" si="6"/>
        <v>0.43308550185873607</v>
      </c>
      <c r="Z58" s="26">
        <f>IF($B58="","",IF(SUMIF(data2!$B$2:$B$20003,calculations!$R58,data2!L$2:L$20003)=0,"",SUMIF(data2!$B$2:$B$20003,calculations!$R58,data2!L$2:L$20003)))</f>
        <v>607</v>
      </c>
      <c r="AA58" s="20">
        <f t="shared" si="7"/>
        <v>0.88632619439868199</v>
      </c>
      <c r="AB58" s="26">
        <f>IF($S58="","",IF(SUMIF(data2!$B$2:$B$20003,calculations!$R58,data2!P$2:P$20003)=0,IF(AC58="","",0),SUMIF(data2!$B$2:$B$20003,calculations!$R58,data2!P$2:P$20003)))</f>
        <v>15</v>
      </c>
      <c r="AC58" s="26">
        <f>IF($S58="","",IF(SUMIF(data2!$B$2:$B$20003,calculations!$R58,data2!Q$2:Q$20003)=0,"",SUMIF(data2!$B$2:$B$20003,calculations!$R58,data2!Q$2:Q$20003)))</f>
        <v>28</v>
      </c>
      <c r="AD58" s="20">
        <f t="shared" si="8"/>
        <v>0.5357142857142857</v>
      </c>
      <c r="AE58" s="26">
        <f>IF(S58="","",SUMIF(data2!$B$2:$B$20003,calculations!$R58,data2!S$2:S$20003))</f>
        <v>13</v>
      </c>
      <c r="AF58" s="26">
        <f>IF(S58="","",SUMIF(data2!$B$2:$B$20003,calculations!$R58,data2!N$2:N$20003))</f>
        <v>220</v>
      </c>
    </row>
    <row r="59" spans="1:32" x14ac:dyDescent="0.2">
      <c r="A59" t="str">
        <f>calculations!$L$3&amp;calculations!$G$3&amp;" "&amp;calculations!$B$3&amp;calculations!$B59</f>
        <v>AllAll Combined45139</v>
      </c>
      <c r="B59" s="30">
        <f>IFERROR(IF(INDEX(lists!F$5:H$200,MATCH(B58,lists!H$5:H$200,1)+1,3)&gt;VLOOKUP(display!$O$18,lists!G$5:I$200,2,FALSE),"",INDEX(lists!F$5:H$200,MATCH(B58,lists!H$5:H$200,1)+1,3)),"")</f>
        <v>45139</v>
      </c>
      <c r="C59" s="26">
        <f>IF(B59="","",IF(SUMIF(data2!$B$2:$B$20003,calculations!$A59,data2!F$2:F$20003)=0,"",SUMIF(data2!$B$2:$B$20003,calculations!$A59,data2!F$2:F$20003)))</f>
        <v>66.5</v>
      </c>
      <c r="D59" s="26">
        <f>IF(B59="","",IF(SUMIF(data2!$B$2:$B$20003,calculations!$A59,data2!G$2:G$20003)=0,"",SUMIF(data2!$B$2:$B$20003,calculations!$A59,data2!G$2:G$20003)))</f>
        <v>77.5</v>
      </c>
      <c r="E59" s="20">
        <f t="shared" si="0"/>
        <v>0.85806451612903223</v>
      </c>
      <c r="F59" s="26">
        <f>IF($B59="","",IF(SUMIF(data2!$B$2:$B$20003,calculations!$A59,data2!I$2:I$20003)=0,"",SUMIF(data2!$B$2:$B$20003,calculations!$A59,data2!I$2:I$20003)))</f>
        <v>205</v>
      </c>
      <c r="G59" s="26">
        <f>IF($B59="","",IF(SUMIF(data2!$B$2:$B$20003,calculations!$A59,data2!J$2:J$20003)=0,"",SUMIF(data2!$B$2:$B$20003,calculations!$A59,data2!J$2:J$20003)))</f>
        <v>531</v>
      </c>
      <c r="H59" s="20">
        <f t="shared" si="1"/>
        <v>0.38606403013182672</v>
      </c>
      <c r="I59" s="26">
        <f>IF($B59="","",IF(SUMIF(data2!$B$2:$B$20003,calculations!$A59,data2!L$2:L$20003)=0,"",SUMIF(data2!$B$2:$B$20003,calculations!$A59,data2!L$2:L$20003)))</f>
        <v>607</v>
      </c>
      <c r="J59" s="20">
        <f t="shared" si="2"/>
        <v>0.87479406919275127</v>
      </c>
      <c r="K59" s="26">
        <f>IF($B59="","",IF(SUMIF(data2!$B$2:$B$20003,calculations!$A59,data2!P$2:P$20003)=0,IF(L59="","",0),SUMIF(data2!$B$2:$B$20003,calculations!$A59,data2!P$2:P$20003)))</f>
        <v>9</v>
      </c>
      <c r="L59" s="26">
        <f>IF($B59="","",IF(SUMIF(data2!$B$2:$B$20003,calculations!$A59,data2!Q$2:Q$20003)=0,"",SUMIF(data2!$B$2:$B$20003,calculations!$A59,data2!Q$2:Q$20003)))</f>
        <v>13</v>
      </c>
      <c r="M59" s="20">
        <f t="shared" si="3"/>
        <v>0.69230769230769229</v>
      </c>
      <c r="N59" s="26">
        <f>IF(B59="","",SUMIF(data2!$B$2:$B$20003,calculations!$A59,data2!S$2:S$20003))</f>
        <v>12</v>
      </c>
      <c r="O59" s="26">
        <f>IF(B59="","",SUMIF(data2!$B$2:$B$20003,calculations!$A59,data2!N$2:N$20003))</f>
        <v>193</v>
      </c>
      <c r="R59" t="str">
        <f>calculations!$AC$3&amp;calculations!$X$3&amp;" "&amp;calculations!$S$3&amp;calculations!$S59</f>
        <v>AllAll Combined45139</v>
      </c>
      <c r="S59" s="30">
        <f>IFERROR(IF(INDEX(lists!F$5:H$200,MATCH(S58,lists!H$5:H$200,1)+1,3)&gt;VLOOKUP(display!$O$18,lists!G$5:I$200,2,FALSE),"",INDEX(lists!F$5:H$200,MATCH(S58,lists!H$5:H$200,1)+1,3)),"")</f>
        <v>45139</v>
      </c>
      <c r="T59" s="26">
        <f>IF(S59="","",IF(SUMIF(data2!$B$2:$B$20003,calculations!$R59,data2!F$2:F$20003)=0,"",SUMIF(data2!$B$2:$B$20003,calculations!$R59,data2!F$2:F$20003)))</f>
        <v>66.5</v>
      </c>
      <c r="U59" s="26">
        <f>IF(S59="","",IF(SUMIF(data2!$B$2:$B$20003,calculations!$R59,data2!G$2:G$20003)=0,"",SUMIF(data2!$B$2:$B$20003,calculations!$R59,data2!G$2:G$20003)))</f>
        <v>77.5</v>
      </c>
      <c r="V59" s="20">
        <f t="shared" si="5"/>
        <v>0.85806451612903223</v>
      </c>
      <c r="W59" s="26">
        <f>IF($B59="","",IF(SUMIF(data2!$B$2:$B$20003,calculations!$R59,data2!I$2:I$20003)=0,"",SUMIF(data2!$B$2:$B$20003,calculations!$R59,data2!I$2:I$20003)))</f>
        <v>205</v>
      </c>
      <c r="X59" s="26">
        <f>IF($B59="","",IF(SUMIF(data2!$B$2:$B$20003,calculations!$R59,data2!J$2:J$20003)=0,"",SUMIF(data2!$B$2:$B$20003,calculations!$R59,data2!J$2:J$20003)))</f>
        <v>531</v>
      </c>
      <c r="Y59" s="20">
        <f t="shared" si="6"/>
        <v>0.38606403013182672</v>
      </c>
      <c r="Z59" s="26">
        <f>IF($B59="","",IF(SUMIF(data2!$B$2:$B$20003,calculations!$R59,data2!L$2:L$20003)=0,"",SUMIF(data2!$B$2:$B$20003,calculations!$R59,data2!L$2:L$20003)))</f>
        <v>607</v>
      </c>
      <c r="AA59" s="20">
        <f t="shared" si="7"/>
        <v>0.87479406919275127</v>
      </c>
      <c r="AB59" s="26">
        <f>IF($S59="","",IF(SUMIF(data2!$B$2:$B$20003,calculations!$R59,data2!P$2:P$20003)=0,IF(AC59="","",0),SUMIF(data2!$B$2:$B$20003,calculations!$R59,data2!P$2:P$20003)))</f>
        <v>9</v>
      </c>
      <c r="AC59" s="26">
        <f>IF($S59="","",IF(SUMIF(data2!$B$2:$B$20003,calculations!$R59,data2!Q$2:Q$20003)=0,"",SUMIF(data2!$B$2:$B$20003,calculations!$R59,data2!Q$2:Q$20003)))</f>
        <v>13</v>
      </c>
      <c r="AD59" s="20">
        <f t="shared" si="8"/>
        <v>0.69230769230769229</v>
      </c>
      <c r="AE59" s="26">
        <f>IF(S59="","",SUMIF(data2!$B$2:$B$20003,calculations!$R59,data2!S$2:S$20003))</f>
        <v>12</v>
      </c>
      <c r="AF59" s="26">
        <f>IF(S59="","",SUMIF(data2!$B$2:$B$20003,calculations!$R59,data2!N$2:N$20003))</f>
        <v>193</v>
      </c>
    </row>
    <row r="60" spans="1:32" x14ac:dyDescent="0.2">
      <c r="A60" t="s">
        <v>491</v>
      </c>
      <c r="B60" s="18" t="s">
        <v>41</v>
      </c>
      <c r="C60" s="81">
        <f>AVERAGE(C48:C59)</f>
        <v>66.208333333333329</v>
      </c>
      <c r="D60" s="81">
        <f>AVERAGE(D48:D59)</f>
        <v>76.125</v>
      </c>
      <c r="E60" s="20">
        <f t="shared" ref="E60" si="9">C60/D60</f>
        <v>0.86973180076628342</v>
      </c>
      <c r="F60" s="81">
        <f>AVERAGE(F48:F59)</f>
        <v>285.58333333333331</v>
      </c>
      <c r="G60" s="81">
        <f>AVERAGE(G48:G59)</f>
        <v>536.16666666666663</v>
      </c>
      <c r="H60" s="20">
        <f t="shared" ref="H60" si="10">F60/G60</f>
        <v>0.53263910475598386</v>
      </c>
      <c r="I60" s="81">
        <f>AVERAGE(I48:I59)</f>
        <v>602.25</v>
      </c>
      <c r="J60" s="20">
        <f>G60/I60</f>
        <v>0.89027258890272587</v>
      </c>
      <c r="K60" s="81">
        <f>AVERAGE(K48:K59)</f>
        <v>18.5</v>
      </c>
      <c r="L60" s="81">
        <f>AVERAGE(L48:L59)</f>
        <v>30.666666666666668</v>
      </c>
      <c r="M60" s="20">
        <f t="shared" si="3"/>
        <v>0.60326086956521741</v>
      </c>
      <c r="N60" s="81">
        <f>AVERAGE(N48:N59)</f>
        <v>22.083333333333332</v>
      </c>
      <c r="O60" s="81">
        <f>AVERAGE(O48:O59)</f>
        <v>263.5</v>
      </c>
      <c r="R60" t="s">
        <v>491</v>
      </c>
      <c r="S60" s="18" t="s">
        <v>41</v>
      </c>
      <c r="T60" s="81">
        <f>AVERAGE(T48:T59)</f>
        <v>66.208333333333329</v>
      </c>
      <c r="U60" s="81">
        <f>AVERAGE(U48:U59)</f>
        <v>76.125</v>
      </c>
      <c r="V60" s="20">
        <f t="shared" ref="V60" si="11">T60/U60</f>
        <v>0.86973180076628342</v>
      </c>
      <c r="W60" s="81">
        <f>AVERAGE(W48:W59)</f>
        <v>285.58333333333331</v>
      </c>
      <c r="X60" s="81">
        <f>AVERAGE(X48:X59)</f>
        <v>536.16666666666663</v>
      </c>
      <c r="Y60" s="20">
        <f t="shared" ref="Y60" si="12">W60/X60</f>
        <v>0.53263910475598386</v>
      </c>
      <c r="Z60" s="81">
        <f>AVERAGE(Z48:Z59)</f>
        <v>602.25</v>
      </c>
      <c r="AA60" s="20">
        <f>X60/Z60</f>
        <v>0.89027258890272587</v>
      </c>
      <c r="AB60" s="81">
        <f>AVERAGE(AB48:AB59)</f>
        <v>18.5</v>
      </c>
      <c r="AC60" s="81">
        <f>AVERAGE(AC48:AC59)</f>
        <v>30.666666666666668</v>
      </c>
      <c r="AD60" s="20">
        <f>IF(S60="","",IF(AC60="","",AB60/AC60))</f>
        <v>0.60326086956521741</v>
      </c>
      <c r="AE60" s="81">
        <f>AVERAGE(AE48:AE59)</f>
        <v>22.083333333333332</v>
      </c>
      <c r="AF60" s="81">
        <f>AVERAGE(AF48:AF59)</f>
        <v>263.5</v>
      </c>
    </row>
    <row r="61" spans="1:32" ht="16" thickBot="1" x14ac:dyDescent="0.25">
      <c r="A61" t="s">
        <v>27951</v>
      </c>
      <c r="B61" s="18" t="s">
        <v>27954</v>
      </c>
      <c r="C61" s="81"/>
      <c r="D61" s="81"/>
      <c r="E61" s="20"/>
      <c r="F61" s="81"/>
      <c r="G61" s="81"/>
      <c r="H61" s="20"/>
      <c r="I61" s="81"/>
      <c r="J61" s="20"/>
      <c r="K61" s="81">
        <f>SUM(K48:K59)</f>
        <v>222</v>
      </c>
      <c r="L61" s="81">
        <f>SUM(L48:L59)</f>
        <v>368</v>
      </c>
      <c r="M61" s="20"/>
      <c r="N61" s="81">
        <f>SUM(N48:N59)</f>
        <v>265</v>
      </c>
      <c r="O61" s="81"/>
      <c r="R61" t="s">
        <v>27951</v>
      </c>
      <c r="S61" s="18" t="s">
        <v>27954</v>
      </c>
      <c r="T61" s="81"/>
      <c r="U61" s="81"/>
      <c r="V61" s="20"/>
      <c r="W61" s="81"/>
      <c r="X61" s="81"/>
      <c r="Y61" s="20"/>
      <c r="Z61" s="81"/>
      <c r="AA61" s="20"/>
      <c r="AB61" s="81">
        <f>SUM(AB48:AB59)</f>
        <v>222</v>
      </c>
      <c r="AC61" s="81">
        <f>SUM(AC48:AC59)</f>
        <v>368</v>
      </c>
      <c r="AD61" s="20"/>
      <c r="AE61" s="81">
        <f>SUM(AE48:AE59)</f>
        <v>265</v>
      </c>
      <c r="AF61" s="81"/>
    </row>
    <row r="62" spans="1:32" ht="16" thickBot="1" x14ac:dyDescent="0.25">
      <c r="A62" s="69" t="s">
        <v>28</v>
      </c>
      <c r="B62" s="82"/>
      <c r="C62" s="82"/>
      <c r="D62" s="82"/>
      <c r="E62" s="70">
        <f>IF(4*(AVERAGE(E51:E53))&gt;4,4,4*(AVERAGE(E51:E53)))</f>
        <v>3.4912280701754383</v>
      </c>
      <c r="F62" s="82"/>
      <c r="G62" s="82"/>
      <c r="H62" s="70">
        <f>IF(4*(AVERAGE(H51:H53))&gt;4,4,4*(AVERAGE(H51:H53)))</f>
        <v>2.1822623602889011</v>
      </c>
      <c r="I62" s="82"/>
      <c r="J62" s="70">
        <f>IF(4*(AVERAGE(J51:J53))&gt;4,4,4*(AVERAGE(J51:J53)))</f>
        <v>3.5409115870400876</v>
      </c>
      <c r="K62" s="82"/>
      <c r="L62" s="82"/>
      <c r="M62" s="142">
        <f>IF(SUM(calculations!L51:L53)=0,0,4*(SUM(K51:K53)/SUM(L51:L53)))</f>
        <v>2.324786324786325</v>
      </c>
      <c r="N62" s="82"/>
      <c r="O62" s="144"/>
      <c r="R62" s="69" t="s">
        <v>28</v>
      </c>
      <c r="S62" s="82"/>
      <c r="T62" s="82"/>
      <c r="U62" s="82"/>
      <c r="V62" s="70">
        <f>IF(4*(AVERAGE(V51:V53))&gt;4,4,4*(AVERAGE(V51:V53)))</f>
        <v>3.4912280701754383</v>
      </c>
      <c r="W62" s="82"/>
      <c r="X62" s="82"/>
      <c r="Y62" s="70">
        <f>IF(4*(AVERAGE(Y51:Y53))&gt;4,4,4*(AVERAGE(Y51:Y53)))</f>
        <v>2.1822623602889011</v>
      </c>
      <c r="Z62" s="82"/>
      <c r="AA62" s="70">
        <f>IF(4*(AVERAGE(AA51:AA53))&gt;4,4,4*(AVERAGE(AA51:AA53)))</f>
        <v>3.5409115870400876</v>
      </c>
      <c r="AB62" s="82"/>
      <c r="AC62" s="82"/>
      <c r="AD62" s="142">
        <f>IF(SUM(calculations!AC51:AC53)=0,0,4*(SUM(AB51:AB53)/SUM(AC51:AC53)))</f>
        <v>2.324786324786325</v>
      </c>
      <c r="AE62" s="82"/>
      <c r="AF62" s="144"/>
    </row>
    <row r="63" spans="1:32" ht="16" thickBot="1" x14ac:dyDescent="0.25">
      <c r="A63" s="71" t="s">
        <v>29</v>
      </c>
      <c r="B63" s="83"/>
      <c r="C63" s="83"/>
      <c r="D63" s="83"/>
      <c r="E63" s="72">
        <f>IF(4*(AVERAGE(E48:E50))&gt;4,4,4*(AVERAGE(E48:E50)))</f>
        <v>3.3824561403508775</v>
      </c>
      <c r="F63" s="83"/>
      <c r="G63" s="83"/>
      <c r="H63" s="72">
        <f>IF(4*(AVERAGE(H48:H50))&gt;4,4,4*(AVERAGE(H48:H50)))</f>
        <v>2.6506092691905923</v>
      </c>
      <c r="I63" s="83"/>
      <c r="J63" s="72">
        <f>IF(4*(AVERAGE(J48:J50))&gt;4,4,4*(AVERAGE(J48:J50)))</f>
        <v>3.4730887124956316</v>
      </c>
      <c r="K63" s="83"/>
      <c r="L63" s="83"/>
      <c r="M63" s="143">
        <f>IF(SUM(calculations!L48:L50)=0,0,4*(SUM(K48:K50)/SUM(L48:L50)))</f>
        <v>2.5858585858585861</v>
      </c>
      <c r="N63" s="83"/>
      <c r="O63" s="145"/>
      <c r="R63" s="71" t="s">
        <v>29</v>
      </c>
      <c r="S63" s="83"/>
      <c r="T63" s="83"/>
      <c r="U63" s="83"/>
      <c r="V63" s="72">
        <f>IF(4*(AVERAGE(V48:V50))&gt;4,4,4*(AVERAGE(V48:V50)))</f>
        <v>3.3824561403508775</v>
      </c>
      <c r="W63" s="83"/>
      <c r="X63" s="83"/>
      <c r="Y63" s="72">
        <f>IF(4*(AVERAGE(Y48:Y50))&gt;4,4,4*(AVERAGE(Y48:Y50)))</f>
        <v>2.6506092691905923</v>
      </c>
      <c r="Z63" s="83"/>
      <c r="AA63" s="72">
        <f>IF(4*(AVERAGE(AA48:AA50))&gt;4,4,4*(AVERAGE(AA48:AA50)))</f>
        <v>3.4730887124956316</v>
      </c>
      <c r="AB63" s="83"/>
      <c r="AC63" s="83"/>
      <c r="AD63" s="143">
        <f>IF(SUM(calculations!AC48:AC50)=0,0,4*(SUM(AB48:AB50)/SUM(AC48:AC50)))</f>
        <v>2.5858585858585861</v>
      </c>
      <c r="AE63" s="83"/>
      <c r="AF63" s="145"/>
    </row>
    <row r="65" spans="1:1" x14ac:dyDescent="0.2">
      <c r="A65" t="s">
        <v>490</v>
      </c>
    </row>
  </sheetData>
  <mergeCells count="90">
    <mergeCell ref="S34:U34"/>
    <mergeCell ref="S35:U35"/>
    <mergeCell ref="S28:U28"/>
    <mergeCell ref="S29:U29"/>
    <mergeCell ref="S30:U30"/>
    <mergeCell ref="S31:U31"/>
    <mergeCell ref="S32:U32"/>
    <mergeCell ref="S33:U33"/>
    <mergeCell ref="S13:U13"/>
    <mergeCell ref="S14:U14"/>
    <mergeCell ref="S27:U27"/>
    <mergeCell ref="S16:U16"/>
    <mergeCell ref="S17:U17"/>
    <mergeCell ref="S18:U18"/>
    <mergeCell ref="S19:U19"/>
    <mergeCell ref="S20:U20"/>
    <mergeCell ref="S21:U21"/>
    <mergeCell ref="S22:U22"/>
    <mergeCell ref="S23:U23"/>
    <mergeCell ref="S24:U24"/>
    <mergeCell ref="S25:U25"/>
    <mergeCell ref="S26:U26"/>
    <mergeCell ref="S15:U15"/>
    <mergeCell ref="B5:D5"/>
    <mergeCell ref="S5:U5"/>
    <mergeCell ref="S6:U6"/>
    <mergeCell ref="S7:U7"/>
    <mergeCell ref="S8:U8"/>
    <mergeCell ref="S9:U9"/>
    <mergeCell ref="B6:D6"/>
    <mergeCell ref="B7:D7"/>
    <mergeCell ref="B8:D8"/>
    <mergeCell ref="B9:D9"/>
    <mergeCell ref="B10:D10"/>
    <mergeCell ref="B11:D11"/>
    <mergeCell ref="S10:U10"/>
    <mergeCell ref="S11:U11"/>
    <mergeCell ref="S12:U12"/>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B21:D21"/>
    <mergeCell ref="B22:D22"/>
    <mergeCell ref="R1:AF1"/>
    <mergeCell ref="X3:Z3"/>
    <mergeCell ref="AC3:AE3"/>
    <mergeCell ref="B3:D3"/>
    <mergeCell ref="G3:I3"/>
    <mergeCell ref="L3:N3"/>
    <mergeCell ref="S3:U3"/>
    <mergeCell ref="A1:O1"/>
    <mergeCell ref="B36:D36"/>
    <mergeCell ref="B37:D37"/>
    <mergeCell ref="B38:D38"/>
    <mergeCell ref="B39:D39"/>
    <mergeCell ref="B40:D40"/>
    <mergeCell ref="B41:D41"/>
    <mergeCell ref="B42:D42"/>
    <mergeCell ref="B43:D43"/>
    <mergeCell ref="B44:D44"/>
    <mergeCell ref="B45:D45"/>
    <mergeCell ref="S36:U36"/>
    <mergeCell ref="S37:U37"/>
    <mergeCell ref="S38:U38"/>
    <mergeCell ref="S39:U39"/>
    <mergeCell ref="S40:U40"/>
    <mergeCell ref="S41:U41"/>
    <mergeCell ref="S42:U42"/>
    <mergeCell ref="S43:U43"/>
    <mergeCell ref="S44:U44"/>
    <mergeCell ref="S45:U4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S843"/>
  <sheetViews>
    <sheetView topLeftCell="A424" workbookViewId="0">
      <selection sqref="A1:S1"/>
    </sheetView>
  </sheetViews>
  <sheetFormatPr baseColWidth="10" defaultColWidth="8.83203125" defaultRowHeight="15" x14ac:dyDescent="0.2"/>
  <cols>
    <col min="1" max="1" width="17.33203125" bestFit="1" customWidth="1"/>
    <col min="3" max="3" width="19.5" style="18" customWidth="1"/>
    <col min="4" max="4" width="34.1640625" bestFit="1" customWidth="1"/>
    <col min="9" max="9" width="11.5" bestFit="1" customWidth="1"/>
  </cols>
  <sheetData>
    <row r="1" spans="1:19" ht="24" x14ac:dyDescent="0.3">
      <c r="A1" s="444" t="s">
        <v>393</v>
      </c>
      <c r="B1" s="444"/>
      <c r="C1" s="444"/>
      <c r="D1" s="444"/>
      <c r="E1" s="444"/>
      <c r="F1" s="444"/>
      <c r="G1" s="444"/>
      <c r="H1" s="444"/>
      <c r="I1" s="444"/>
      <c r="J1" s="444"/>
      <c r="K1" s="444"/>
      <c r="L1" s="444"/>
      <c r="M1" s="444"/>
      <c r="N1" s="444"/>
      <c r="O1" s="444"/>
      <c r="P1" s="444"/>
      <c r="Q1" s="444"/>
      <c r="R1" s="444"/>
      <c r="S1" s="444"/>
    </row>
    <row r="2" spans="1:19" x14ac:dyDescent="0.2">
      <c r="B2" s="445" t="s">
        <v>23449</v>
      </c>
    </row>
    <row r="3" spans="1:19" x14ac:dyDescent="0.2">
      <c r="A3" s="134" t="s">
        <v>51</v>
      </c>
      <c r="B3" s="446"/>
      <c r="C3" s="436" t="s">
        <v>392</v>
      </c>
      <c r="D3" s="438"/>
      <c r="F3" s="436" t="s">
        <v>466</v>
      </c>
      <c r="G3" s="437"/>
      <c r="H3" s="437"/>
      <c r="I3" s="438"/>
    </row>
    <row r="4" spans="1:19" x14ac:dyDescent="0.2">
      <c r="A4" t="s">
        <v>52</v>
      </c>
      <c r="B4" t="s">
        <v>35871</v>
      </c>
      <c r="C4" s="135" t="s">
        <v>495</v>
      </c>
      <c r="D4" t="s">
        <v>52</v>
      </c>
      <c r="F4" s="138" t="s">
        <v>464</v>
      </c>
      <c r="G4" s="138" t="s">
        <v>263</v>
      </c>
      <c r="H4" s="138" t="s">
        <v>264</v>
      </c>
      <c r="I4" s="138" t="s">
        <v>275</v>
      </c>
    </row>
    <row r="5" spans="1:19" x14ac:dyDescent="0.2">
      <c r="A5" t="s">
        <v>35871</v>
      </c>
      <c r="B5" t="s">
        <v>47</v>
      </c>
      <c r="C5" s="135" t="s">
        <v>496</v>
      </c>
      <c r="D5" t="s">
        <v>898</v>
      </c>
      <c r="F5" s="18">
        <v>1</v>
      </c>
      <c r="G5" s="80" t="s">
        <v>249</v>
      </c>
      <c r="H5" s="30">
        <v>41000</v>
      </c>
      <c r="I5" s="30" t="str">
        <f t="shared" ref="I5:I36" si="0">G5</f>
        <v>Apr-12</v>
      </c>
    </row>
    <row r="6" spans="1:19" x14ac:dyDescent="0.2">
      <c r="A6" t="s">
        <v>47</v>
      </c>
      <c r="B6" t="s">
        <v>1003</v>
      </c>
      <c r="C6" s="135" t="s">
        <v>497</v>
      </c>
      <c r="D6" t="s">
        <v>897</v>
      </c>
      <c r="F6" s="18">
        <v>2</v>
      </c>
      <c r="G6" s="80" t="s">
        <v>250</v>
      </c>
      <c r="H6" s="30">
        <v>41030</v>
      </c>
      <c r="I6" s="30" t="str">
        <f t="shared" si="0"/>
        <v>May-12</v>
      </c>
    </row>
    <row r="7" spans="1:19" x14ac:dyDescent="0.2">
      <c r="A7" t="s">
        <v>1003</v>
      </c>
      <c r="B7" t="s">
        <v>1</v>
      </c>
      <c r="C7" s="135" t="s">
        <v>498</v>
      </c>
      <c r="D7" t="s">
        <v>1318</v>
      </c>
      <c r="F7" s="18">
        <v>3</v>
      </c>
      <c r="G7" s="80" t="s">
        <v>256</v>
      </c>
      <c r="H7" s="30">
        <v>41061</v>
      </c>
      <c r="I7" s="30" t="str">
        <f t="shared" si="0"/>
        <v>Jun-12</v>
      </c>
    </row>
    <row r="8" spans="1:19" x14ac:dyDescent="0.2">
      <c r="A8" t="s">
        <v>1</v>
      </c>
      <c r="B8" t="s">
        <v>11</v>
      </c>
      <c r="C8" s="135" t="s">
        <v>499</v>
      </c>
      <c r="D8" t="s">
        <v>16</v>
      </c>
      <c r="F8" s="18">
        <v>4</v>
      </c>
      <c r="G8" s="80" t="s">
        <v>257</v>
      </c>
      <c r="H8" s="30">
        <v>41091</v>
      </c>
      <c r="I8" s="30" t="str">
        <f t="shared" si="0"/>
        <v>Jul-12</v>
      </c>
    </row>
    <row r="9" spans="1:19" x14ac:dyDescent="0.2">
      <c r="A9" t="s">
        <v>11</v>
      </c>
      <c r="B9" t="s">
        <v>12</v>
      </c>
      <c r="C9" s="135" t="s">
        <v>500</v>
      </c>
      <c r="D9" t="s">
        <v>25695</v>
      </c>
      <c r="F9" s="18">
        <v>5</v>
      </c>
      <c r="G9" s="80" t="s">
        <v>258</v>
      </c>
      <c r="H9" s="30">
        <v>41122</v>
      </c>
      <c r="I9" s="30" t="str">
        <f t="shared" si="0"/>
        <v>Aug-12</v>
      </c>
    </row>
    <row r="10" spans="1:19" x14ac:dyDescent="0.2">
      <c r="A10" t="s">
        <v>12</v>
      </c>
      <c r="B10" t="s">
        <v>1004</v>
      </c>
      <c r="C10" s="135" t="s">
        <v>501</v>
      </c>
      <c r="D10" t="s">
        <v>917</v>
      </c>
      <c r="F10" s="18">
        <v>6</v>
      </c>
      <c r="G10" s="80" t="s">
        <v>259</v>
      </c>
      <c r="H10" s="30">
        <v>41153</v>
      </c>
      <c r="I10" s="30" t="str">
        <f t="shared" si="0"/>
        <v>Sep-12</v>
      </c>
    </row>
    <row r="11" spans="1:19" x14ac:dyDescent="0.2">
      <c r="A11" t="s">
        <v>1004</v>
      </c>
      <c r="B11" t="s">
        <v>35870</v>
      </c>
      <c r="C11" s="135" t="s">
        <v>502</v>
      </c>
      <c r="D11" t="s">
        <v>176</v>
      </c>
      <c r="F11" s="18">
        <v>7</v>
      </c>
      <c r="G11" s="80" t="s">
        <v>260</v>
      </c>
      <c r="H11" s="30">
        <v>41183</v>
      </c>
      <c r="I11" s="30" t="str">
        <f t="shared" si="0"/>
        <v>Oct-12</v>
      </c>
    </row>
    <row r="12" spans="1:19" x14ac:dyDescent="0.2">
      <c r="A12" t="s">
        <v>35870</v>
      </c>
      <c r="B12" t="s">
        <v>916</v>
      </c>
      <c r="C12" s="135" t="s">
        <v>503</v>
      </c>
      <c r="D12" t="s">
        <v>18</v>
      </c>
      <c r="F12" s="18">
        <v>8</v>
      </c>
      <c r="G12" s="80" t="s">
        <v>261</v>
      </c>
      <c r="H12" s="30">
        <v>41214</v>
      </c>
      <c r="I12" s="30" t="str">
        <f t="shared" si="0"/>
        <v>Nov-12</v>
      </c>
    </row>
    <row r="13" spans="1:19" x14ac:dyDescent="0.2">
      <c r="A13" t="s">
        <v>916</v>
      </c>
      <c r="B13" t="s">
        <v>10</v>
      </c>
      <c r="C13" s="135" t="s">
        <v>504</v>
      </c>
      <c r="D13" t="s">
        <v>349</v>
      </c>
      <c r="F13" s="18">
        <v>9</v>
      </c>
      <c r="G13" s="80" t="s">
        <v>262</v>
      </c>
      <c r="H13" s="30">
        <v>41244</v>
      </c>
      <c r="I13" s="30" t="str">
        <f t="shared" si="0"/>
        <v>Dec-12</v>
      </c>
    </row>
    <row r="14" spans="1:19" x14ac:dyDescent="0.2">
      <c r="A14" t="s">
        <v>10</v>
      </c>
      <c r="B14" t="s">
        <v>42</v>
      </c>
      <c r="C14" s="135" t="s">
        <v>505</v>
      </c>
      <c r="D14" t="s">
        <v>48</v>
      </c>
      <c r="F14" s="18">
        <v>10</v>
      </c>
      <c r="G14" s="80" t="s">
        <v>265</v>
      </c>
      <c r="H14" s="30">
        <v>41275</v>
      </c>
      <c r="I14" s="30" t="str">
        <f t="shared" si="0"/>
        <v>Jan-13</v>
      </c>
    </row>
    <row r="15" spans="1:19" x14ac:dyDescent="0.2">
      <c r="A15" t="s">
        <v>42</v>
      </c>
      <c r="B15" t="s">
        <v>53</v>
      </c>
      <c r="C15" s="135" t="s">
        <v>506</v>
      </c>
      <c r="D15" t="s">
        <v>17</v>
      </c>
      <c r="F15" s="18">
        <v>11</v>
      </c>
      <c r="G15" s="80" t="s">
        <v>266</v>
      </c>
      <c r="H15" s="30">
        <v>41306</v>
      </c>
      <c r="I15" s="30" t="str">
        <f t="shared" si="0"/>
        <v>Feb-13</v>
      </c>
    </row>
    <row r="16" spans="1:19" x14ac:dyDescent="0.2">
      <c r="A16" t="s">
        <v>53</v>
      </c>
      <c r="C16" s="135" t="s">
        <v>507</v>
      </c>
      <c r="D16" t="s">
        <v>383</v>
      </c>
      <c r="F16" s="18">
        <v>12</v>
      </c>
      <c r="G16" s="80" t="s">
        <v>267</v>
      </c>
      <c r="H16" s="30">
        <v>41334</v>
      </c>
      <c r="I16" s="30" t="str">
        <f t="shared" si="0"/>
        <v>Mar-13</v>
      </c>
    </row>
    <row r="17" spans="1:9" x14ac:dyDescent="0.2">
      <c r="C17" s="135" t="s">
        <v>508</v>
      </c>
      <c r="D17" t="s">
        <v>45</v>
      </c>
      <c r="F17" s="18">
        <v>13</v>
      </c>
      <c r="G17" s="80" t="s">
        <v>251</v>
      </c>
      <c r="H17" s="30">
        <v>41365</v>
      </c>
      <c r="I17" s="30" t="str">
        <f t="shared" si="0"/>
        <v>Apr-13</v>
      </c>
    </row>
    <row r="18" spans="1:9" x14ac:dyDescent="0.2">
      <c r="C18" s="135" t="s">
        <v>509</v>
      </c>
      <c r="D18" t="s">
        <v>343</v>
      </c>
      <c r="F18" s="18">
        <v>14</v>
      </c>
      <c r="G18" s="80" t="s">
        <v>252</v>
      </c>
      <c r="H18" s="30">
        <v>41395</v>
      </c>
      <c r="I18" s="30" t="str">
        <f t="shared" si="0"/>
        <v>May-13</v>
      </c>
    </row>
    <row r="19" spans="1:9" x14ac:dyDescent="0.2">
      <c r="C19" s="135" t="s">
        <v>510</v>
      </c>
      <c r="D19" t="s">
        <v>344</v>
      </c>
      <c r="F19" s="18">
        <v>15</v>
      </c>
      <c r="G19" s="80" t="s">
        <v>268</v>
      </c>
      <c r="H19" s="30">
        <v>41426</v>
      </c>
      <c r="I19" s="30" t="str">
        <f t="shared" si="0"/>
        <v>Jun-13</v>
      </c>
    </row>
    <row r="20" spans="1:9" x14ac:dyDescent="0.2">
      <c r="C20" s="135" t="s">
        <v>511</v>
      </c>
      <c r="D20" t="s">
        <v>5</v>
      </c>
      <c r="F20" s="18">
        <v>16</v>
      </c>
      <c r="G20" s="80" t="s">
        <v>269</v>
      </c>
      <c r="H20" s="30">
        <v>41456</v>
      </c>
      <c r="I20" s="30" t="str">
        <f t="shared" si="0"/>
        <v>Jul-13</v>
      </c>
    </row>
    <row r="21" spans="1:9" x14ac:dyDescent="0.2">
      <c r="C21" s="135" t="s">
        <v>512</v>
      </c>
      <c r="D21" t="s">
        <v>15</v>
      </c>
      <c r="F21" s="18">
        <v>17</v>
      </c>
      <c r="G21" s="80" t="s">
        <v>270</v>
      </c>
      <c r="H21" s="30">
        <v>41487</v>
      </c>
      <c r="I21" s="30" t="str">
        <f t="shared" si="0"/>
        <v>Aug-13</v>
      </c>
    </row>
    <row r="22" spans="1:9" x14ac:dyDescent="0.2">
      <c r="C22" s="135" t="s">
        <v>513</v>
      </c>
      <c r="D22" t="s">
        <v>918</v>
      </c>
      <c r="F22" s="18">
        <v>18</v>
      </c>
      <c r="G22" s="80" t="s">
        <v>271</v>
      </c>
      <c r="H22" s="30">
        <v>41518</v>
      </c>
      <c r="I22" s="30" t="str">
        <f t="shared" si="0"/>
        <v>Sep-13</v>
      </c>
    </row>
    <row r="23" spans="1:9" x14ac:dyDescent="0.2">
      <c r="C23" s="135" t="s">
        <v>514</v>
      </c>
      <c r="D23" t="s">
        <v>44</v>
      </c>
      <c r="F23" s="18">
        <v>19</v>
      </c>
      <c r="G23" s="80" t="s">
        <v>272</v>
      </c>
      <c r="H23" s="30">
        <v>41548</v>
      </c>
      <c r="I23" s="30" t="str">
        <f t="shared" si="0"/>
        <v>Oct-13</v>
      </c>
    </row>
    <row r="24" spans="1:9" x14ac:dyDescent="0.2">
      <c r="A24" s="134" t="s">
        <v>999</v>
      </c>
      <c r="C24" s="135" t="s">
        <v>515</v>
      </c>
      <c r="D24" t="s">
        <v>675</v>
      </c>
      <c r="F24" s="18">
        <v>20</v>
      </c>
      <c r="G24" s="80" t="s">
        <v>273</v>
      </c>
      <c r="H24" s="30">
        <v>41579</v>
      </c>
      <c r="I24" s="30" t="str">
        <f t="shared" si="0"/>
        <v>Nov-13</v>
      </c>
    </row>
    <row r="25" spans="1:9" x14ac:dyDescent="0.2">
      <c r="A25" t="s">
        <v>1002</v>
      </c>
      <c r="C25" s="135" t="s">
        <v>516</v>
      </c>
      <c r="D25" t="s">
        <v>676</v>
      </c>
      <c r="F25" s="18">
        <v>21</v>
      </c>
      <c r="G25" s="80" t="s">
        <v>274</v>
      </c>
      <c r="H25" s="30">
        <v>41609</v>
      </c>
      <c r="I25" s="30" t="str">
        <f t="shared" si="0"/>
        <v>Dec-13</v>
      </c>
    </row>
    <row r="26" spans="1:9" x14ac:dyDescent="0.2">
      <c r="A26" t="s">
        <v>1000</v>
      </c>
      <c r="C26" s="135" t="s">
        <v>517</v>
      </c>
      <c r="D26" t="s">
        <v>677</v>
      </c>
      <c r="F26" s="18">
        <v>22</v>
      </c>
      <c r="G26" s="80" t="s">
        <v>276</v>
      </c>
      <c r="H26" s="30">
        <v>41640</v>
      </c>
      <c r="I26" s="30" t="str">
        <f t="shared" si="0"/>
        <v>Jan-14</v>
      </c>
    </row>
    <row r="27" spans="1:9" x14ac:dyDescent="0.2">
      <c r="A27" t="s">
        <v>1001</v>
      </c>
      <c r="C27" s="135" t="s">
        <v>518</v>
      </c>
      <c r="D27" t="s">
        <v>46</v>
      </c>
      <c r="F27" s="18">
        <v>23</v>
      </c>
      <c r="G27" s="80" t="s">
        <v>277</v>
      </c>
      <c r="H27" s="30">
        <v>41671</v>
      </c>
      <c r="I27" s="30" t="str">
        <f t="shared" si="0"/>
        <v>Feb-14</v>
      </c>
    </row>
    <row r="28" spans="1:9" x14ac:dyDescent="0.2">
      <c r="C28" s="135" t="s">
        <v>519</v>
      </c>
      <c r="D28" t="s">
        <v>319</v>
      </c>
      <c r="F28" s="18">
        <v>24</v>
      </c>
      <c r="G28" s="80" t="s">
        <v>278</v>
      </c>
      <c r="H28" s="30">
        <v>41699</v>
      </c>
      <c r="I28" s="30" t="str">
        <f t="shared" si="0"/>
        <v>Mar-14</v>
      </c>
    </row>
    <row r="29" spans="1:9" x14ac:dyDescent="0.2">
      <c r="C29" s="135" t="s">
        <v>520</v>
      </c>
      <c r="D29" t="s">
        <v>24242</v>
      </c>
      <c r="F29" s="18">
        <v>25</v>
      </c>
      <c r="G29" s="80" t="s">
        <v>253</v>
      </c>
      <c r="H29" s="30">
        <v>41730</v>
      </c>
      <c r="I29" s="30" t="str">
        <f t="shared" si="0"/>
        <v>Apr-14</v>
      </c>
    </row>
    <row r="30" spans="1:9" x14ac:dyDescent="0.2">
      <c r="C30" s="135" t="s">
        <v>521</v>
      </c>
      <c r="D30" t="s">
        <v>6</v>
      </c>
      <c r="F30" s="18">
        <v>26</v>
      </c>
      <c r="G30" s="80" t="s">
        <v>254</v>
      </c>
      <c r="H30" s="30">
        <v>41760</v>
      </c>
      <c r="I30" s="30" t="str">
        <f t="shared" si="0"/>
        <v>May-14</v>
      </c>
    </row>
    <row r="31" spans="1:9" x14ac:dyDescent="0.2">
      <c r="C31" s="135" t="s">
        <v>522</v>
      </c>
      <c r="D31" t="s">
        <v>678</v>
      </c>
      <c r="F31" s="18">
        <v>27</v>
      </c>
      <c r="G31" s="80" t="s">
        <v>279</v>
      </c>
      <c r="H31" s="30">
        <v>41791</v>
      </c>
      <c r="I31" s="30" t="str">
        <f t="shared" si="0"/>
        <v>Jun-14</v>
      </c>
    </row>
    <row r="32" spans="1:9" x14ac:dyDescent="0.2">
      <c r="C32" s="135" t="s">
        <v>523</v>
      </c>
      <c r="D32" t="s">
        <v>679</v>
      </c>
      <c r="F32" s="18">
        <v>28</v>
      </c>
      <c r="G32" s="80" t="s">
        <v>280</v>
      </c>
      <c r="H32" s="30">
        <v>41821</v>
      </c>
      <c r="I32" s="30" t="str">
        <f t="shared" si="0"/>
        <v>Jul-14</v>
      </c>
    </row>
    <row r="33" spans="3:9" x14ac:dyDescent="0.2">
      <c r="C33" s="135" t="s">
        <v>524</v>
      </c>
      <c r="D33" t="s">
        <v>680</v>
      </c>
      <c r="F33" s="18">
        <v>29</v>
      </c>
      <c r="G33" s="80" t="s">
        <v>281</v>
      </c>
      <c r="H33" s="30">
        <v>41852</v>
      </c>
      <c r="I33" s="30" t="str">
        <f t="shared" si="0"/>
        <v>Aug-14</v>
      </c>
    </row>
    <row r="34" spans="3:9" x14ac:dyDescent="0.2">
      <c r="C34" s="135" t="s">
        <v>742</v>
      </c>
      <c r="D34" t="s">
        <v>177</v>
      </c>
      <c r="F34" s="18">
        <v>30</v>
      </c>
      <c r="G34" s="80" t="s">
        <v>282</v>
      </c>
      <c r="H34" s="30">
        <v>41883</v>
      </c>
      <c r="I34" s="30" t="str">
        <f t="shared" si="0"/>
        <v>Sep-14</v>
      </c>
    </row>
    <row r="35" spans="3:9" x14ac:dyDescent="0.2">
      <c r="C35" s="135" t="s">
        <v>743</v>
      </c>
      <c r="D35" t="s">
        <v>49</v>
      </c>
      <c r="F35" s="18">
        <v>31</v>
      </c>
      <c r="G35" s="80" t="s">
        <v>283</v>
      </c>
      <c r="H35" s="30">
        <v>41913</v>
      </c>
      <c r="I35" s="30" t="str">
        <f t="shared" si="0"/>
        <v>Oct-14</v>
      </c>
    </row>
    <row r="36" spans="3:9" x14ac:dyDescent="0.2">
      <c r="C36" s="135" t="s">
        <v>744</v>
      </c>
      <c r="D36" t="s">
        <v>43</v>
      </c>
      <c r="F36" s="18">
        <v>32</v>
      </c>
      <c r="G36" s="80" t="s">
        <v>284</v>
      </c>
      <c r="H36" s="30">
        <v>41944</v>
      </c>
      <c r="I36" s="30" t="str">
        <f t="shared" si="0"/>
        <v>Nov-14</v>
      </c>
    </row>
    <row r="37" spans="3:9" x14ac:dyDescent="0.2">
      <c r="C37" s="135" t="s">
        <v>745</v>
      </c>
      <c r="D37" t="s">
        <v>35964</v>
      </c>
      <c r="F37" s="18">
        <v>33</v>
      </c>
      <c r="G37" s="80" t="s">
        <v>285</v>
      </c>
      <c r="H37" s="30">
        <v>41974</v>
      </c>
      <c r="I37" s="30" t="str">
        <f t="shared" ref="I37:I68" si="1">G37</f>
        <v>Dec-14</v>
      </c>
    </row>
    <row r="38" spans="3:9" x14ac:dyDescent="0.2">
      <c r="C38" s="135" t="s">
        <v>746</v>
      </c>
      <c r="D38" t="s">
        <v>14</v>
      </c>
      <c r="F38" s="18">
        <v>34</v>
      </c>
      <c r="G38" s="80" t="s">
        <v>286</v>
      </c>
      <c r="H38" s="30">
        <v>42005</v>
      </c>
      <c r="I38" s="30" t="str">
        <f t="shared" si="1"/>
        <v>Jan-15</v>
      </c>
    </row>
    <row r="39" spans="3:9" x14ac:dyDescent="0.2">
      <c r="C39" s="135" t="s">
        <v>747</v>
      </c>
      <c r="D39" t="s">
        <v>338</v>
      </c>
      <c r="F39" s="18">
        <v>35</v>
      </c>
      <c r="G39" s="80" t="s">
        <v>287</v>
      </c>
      <c r="H39" s="30">
        <v>42036</v>
      </c>
      <c r="I39" s="30" t="str">
        <f t="shared" si="1"/>
        <v>Feb-15</v>
      </c>
    </row>
    <row r="40" spans="3:9" x14ac:dyDescent="0.2">
      <c r="C40" s="135" t="s">
        <v>748</v>
      </c>
      <c r="D40" t="s">
        <v>19</v>
      </c>
      <c r="F40" s="18">
        <v>36</v>
      </c>
      <c r="G40" s="80" t="s">
        <v>288</v>
      </c>
      <c r="H40" s="30">
        <v>42064</v>
      </c>
      <c r="I40" s="30" t="str">
        <f t="shared" si="1"/>
        <v>Mar-15</v>
      </c>
    </row>
    <row r="41" spans="3:9" x14ac:dyDescent="0.2">
      <c r="C41" s="135" t="s">
        <v>749</v>
      </c>
      <c r="F41" s="18">
        <v>37</v>
      </c>
      <c r="G41" s="80" t="s">
        <v>255</v>
      </c>
      <c r="H41" s="30">
        <v>42095</v>
      </c>
      <c r="I41" s="30" t="str">
        <f t="shared" si="1"/>
        <v>Apr-15</v>
      </c>
    </row>
    <row r="42" spans="3:9" x14ac:dyDescent="0.2">
      <c r="C42" s="135" t="s">
        <v>750</v>
      </c>
      <c r="F42" s="18">
        <v>38</v>
      </c>
      <c r="G42" s="80" t="s">
        <v>289</v>
      </c>
      <c r="H42" s="30">
        <v>42125</v>
      </c>
      <c r="I42" s="30" t="str">
        <f t="shared" si="1"/>
        <v>May-15</v>
      </c>
    </row>
    <row r="43" spans="3:9" x14ac:dyDescent="0.2">
      <c r="C43" s="135" t="s">
        <v>751</v>
      </c>
      <c r="F43" s="18">
        <v>39</v>
      </c>
      <c r="G43" s="80" t="s">
        <v>290</v>
      </c>
      <c r="H43" s="30">
        <v>42156</v>
      </c>
      <c r="I43" s="30" t="str">
        <f t="shared" si="1"/>
        <v>Jun-15</v>
      </c>
    </row>
    <row r="44" spans="3:9" x14ac:dyDescent="0.2">
      <c r="C44" s="135" t="s">
        <v>35872</v>
      </c>
      <c r="D44" t="s">
        <v>35912</v>
      </c>
      <c r="F44" s="18">
        <v>40</v>
      </c>
      <c r="G44" s="80" t="s">
        <v>291</v>
      </c>
      <c r="H44" s="30">
        <v>42186</v>
      </c>
      <c r="I44" s="30" t="str">
        <f t="shared" si="1"/>
        <v>Jul-15</v>
      </c>
    </row>
    <row r="45" spans="3:9" x14ac:dyDescent="0.2">
      <c r="C45" s="135" t="s">
        <v>35873</v>
      </c>
      <c r="D45" t="s">
        <v>35954</v>
      </c>
      <c r="F45" s="18">
        <v>41</v>
      </c>
      <c r="G45" s="80" t="s">
        <v>292</v>
      </c>
      <c r="H45" s="30">
        <v>42217</v>
      </c>
      <c r="I45" s="30" t="str">
        <f t="shared" si="1"/>
        <v>Aug-15</v>
      </c>
    </row>
    <row r="46" spans="3:9" x14ac:dyDescent="0.2">
      <c r="C46" s="135" t="s">
        <v>35874</v>
      </c>
      <c r="D46" t="s">
        <v>35955</v>
      </c>
      <c r="F46" s="18">
        <v>42</v>
      </c>
      <c r="G46" s="80" t="s">
        <v>293</v>
      </c>
      <c r="H46" s="30">
        <v>42248</v>
      </c>
      <c r="I46" s="30" t="str">
        <f t="shared" si="1"/>
        <v>Sep-15</v>
      </c>
    </row>
    <row r="47" spans="3:9" x14ac:dyDescent="0.2">
      <c r="C47" s="135" t="s">
        <v>35875</v>
      </c>
      <c r="D47" t="s">
        <v>13</v>
      </c>
      <c r="F47" s="18">
        <v>43</v>
      </c>
      <c r="G47" s="80" t="s">
        <v>320</v>
      </c>
      <c r="H47" s="30">
        <v>42278</v>
      </c>
      <c r="I47" s="30" t="str">
        <f t="shared" si="1"/>
        <v>Oct-15</v>
      </c>
    </row>
    <row r="48" spans="3:9" x14ac:dyDescent="0.2">
      <c r="C48" s="135" t="s">
        <v>35876</v>
      </c>
      <c r="D48" t="s">
        <v>24242</v>
      </c>
      <c r="F48" s="18">
        <v>44</v>
      </c>
      <c r="G48" s="80" t="s">
        <v>321</v>
      </c>
      <c r="H48" s="30">
        <v>42309</v>
      </c>
      <c r="I48" s="30" t="str">
        <f t="shared" si="1"/>
        <v>Nov-15</v>
      </c>
    </row>
    <row r="49" spans="3:9" x14ac:dyDescent="0.2">
      <c r="C49" s="135" t="s">
        <v>35877</v>
      </c>
      <c r="D49" t="s">
        <v>30</v>
      </c>
      <c r="F49" s="18">
        <v>45</v>
      </c>
      <c r="G49" s="80" t="s">
        <v>322</v>
      </c>
      <c r="H49" s="30">
        <v>42339</v>
      </c>
      <c r="I49" s="30" t="str">
        <f t="shared" si="1"/>
        <v>Dec-15</v>
      </c>
    </row>
    <row r="50" spans="3:9" x14ac:dyDescent="0.2">
      <c r="C50" s="135" t="s">
        <v>35878</v>
      </c>
      <c r="F50" s="18">
        <v>46</v>
      </c>
      <c r="G50" s="80" t="s">
        <v>323</v>
      </c>
      <c r="H50" s="30">
        <v>42370</v>
      </c>
      <c r="I50" s="30" t="str">
        <f t="shared" si="1"/>
        <v>Jan-16</v>
      </c>
    </row>
    <row r="51" spans="3:9" x14ac:dyDescent="0.2">
      <c r="C51" s="135" t="s">
        <v>35879</v>
      </c>
      <c r="F51" s="18">
        <v>47</v>
      </c>
      <c r="G51" s="80" t="s">
        <v>324</v>
      </c>
      <c r="H51" s="30">
        <v>42401</v>
      </c>
      <c r="I51" s="30" t="str">
        <f t="shared" si="1"/>
        <v>Feb-16</v>
      </c>
    </row>
    <row r="52" spans="3:9" x14ac:dyDescent="0.2">
      <c r="C52" s="135" t="s">
        <v>35880</v>
      </c>
      <c r="F52" s="18">
        <v>48</v>
      </c>
      <c r="G52" s="80" t="s">
        <v>325</v>
      </c>
      <c r="H52" s="30">
        <v>42430</v>
      </c>
      <c r="I52" s="30" t="str">
        <f t="shared" si="1"/>
        <v>Mar-16</v>
      </c>
    </row>
    <row r="53" spans="3:9" x14ac:dyDescent="0.2">
      <c r="C53" s="135" t="s">
        <v>35881</v>
      </c>
      <c r="F53" s="18">
        <v>49</v>
      </c>
      <c r="G53" s="80" t="s">
        <v>326</v>
      </c>
      <c r="H53" s="30">
        <v>42461</v>
      </c>
      <c r="I53" s="30" t="str">
        <f t="shared" si="1"/>
        <v>Apr-16</v>
      </c>
    </row>
    <row r="54" spans="3:9" x14ac:dyDescent="0.2">
      <c r="C54" s="135" t="s">
        <v>35882</v>
      </c>
      <c r="F54" s="18">
        <v>50</v>
      </c>
      <c r="G54" s="80" t="s">
        <v>327</v>
      </c>
      <c r="H54" s="30">
        <v>42491</v>
      </c>
      <c r="I54" s="30" t="str">
        <f t="shared" si="1"/>
        <v>May-16</v>
      </c>
    </row>
    <row r="55" spans="3:9" x14ac:dyDescent="0.2">
      <c r="C55" s="135" t="s">
        <v>35883</v>
      </c>
      <c r="F55" s="18">
        <v>51</v>
      </c>
      <c r="G55" s="80" t="s">
        <v>328</v>
      </c>
      <c r="H55" s="30">
        <v>42522</v>
      </c>
      <c r="I55" s="30" t="str">
        <f t="shared" si="1"/>
        <v>Jun-16</v>
      </c>
    </row>
    <row r="56" spans="3:9" x14ac:dyDescent="0.2">
      <c r="C56" s="135" t="s">
        <v>35884</v>
      </c>
      <c r="F56" s="18">
        <v>52</v>
      </c>
      <c r="G56" s="80" t="s">
        <v>329</v>
      </c>
      <c r="H56" s="30">
        <v>42552</v>
      </c>
      <c r="I56" s="30" t="str">
        <f t="shared" si="1"/>
        <v>Jul-16</v>
      </c>
    </row>
    <row r="57" spans="3:9" x14ac:dyDescent="0.2">
      <c r="C57" s="135" t="s">
        <v>35885</v>
      </c>
      <c r="F57" s="18">
        <v>53</v>
      </c>
      <c r="G57" s="80" t="s">
        <v>330</v>
      </c>
      <c r="H57" s="30">
        <v>42583</v>
      </c>
      <c r="I57" s="30" t="str">
        <f t="shared" si="1"/>
        <v>Aug-16</v>
      </c>
    </row>
    <row r="58" spans="3:9" x14ac:dyDescent="0.2">
      <c r="C58" s="135" t="s">
        <v>35886</v>
      </c>
      <c r="F58" s="18">
        <v>54</v>
      </c>
      <c r="G58" s="80" t="s">
        <v>331</v>
      </c>
      <c r="H58" s="30">
        <v>42614</v>
      </c>
      <c r="I58" s="30" t="str">
        <f t="shared" si="1"/>
        <v>Sep-16</v>
      </c>
    </row>
    <row r="59" spans="3:9" x14ac:dyDescent="0.2">
      <c r="C59" s="135" t="s">
        <v>35887</v>
      </c>
      <c r="F59" s="18">
        <v>55</v>
      </c>
      <c r="G59" s="80" t="s">
        <v>332</v>
      </c>
      <c r="H59" s="30">
        <v>42644</v>
      </c>
      <c r="I59" s="30" t="str">
        <f t="shared" si="1"/>
        <v>Oct-16</v>
      </c>
    </row>
    <row r="60" spans="3:9" x14ac:dyDescent="0.2">
      <c r="C60" s="135" t="s">
        <v>35888</v>
      </c>
      <c r="F60" s="18">
        <v>56</v>
      </c>
      <c r="G60" s="80" t="s">
        <v>333</v>
      </c>
      <c r="H60" s="30">
        <v>42675</v>
      </c>
      <c r="I60" s="30" t="str">
        <f t="shared" si="1"/>
        <v>Nov-16</v>
      </c>
    </row>
    <row r="61" spans="3:9" x14ac:dyDescent="0.2">
      <c r="C61" s="135" t="s">
        <v>35889</v>
      </c>
      <c r="F61" s="18">
        <v>57</v>
      </c>
      <c r="G61" s="80" t="s">
        <v>334</v>
      </c>
      <c r="H61" s="30">
        <v>42705</v>
      </c>
      <c r="I61" s="30" t="str">
        <f t="shared" si="1"/>
        <v>Dec-16</v>
      </c>
    </row>
    <row r="62" spans="3:9" x14ac:dyDescent="0.2">
      <c r="C62" s="135" t="s">
        <v>35890</v>
      </c>
      <c r="F62" s="18">
        <v>58</v>
      </c>
      <c r="G62" s="80" t="s">
        <v>335</v>
      </c>
      <c r="H62" s="30">
        <v>42736</v>
      </c>
      <c r="I62" s="30" t="str">
        <f t="shared" si="1"/>
        <v>Jan-17</v>
      </c>
    </row>
    <row r="63" spans="3:9" x14ac:dyDescent="0.2">
      <c r="C63" s="135" t="s">
        <v>35891</v>
      </c>
      <c r="F63" s="18">
        <v>59</v>
      </c>
      <c r="G63" s="80" t="s">
        <v>336</v>
      </c>
      <c r="H63" s="30">
        <v>42767</v>
      </c>
      <c r="I63" s="30" t="str">
        <f t="shared" si="1"/>
        <v>Feb-17</v>
      </c>
    </row>
    <row r="64" spans="3:9" x14ac:dyDescent="0.2">
      <c r="C64" s="135" t="s">
        <v>35892</v>
      </c>
      <c r="F64" s="18">
        <v>60</v>
      </c>
      <c r="G64" s="80" t="s">
        <v>337</v>
      </c>
      <c r="H64" s="30">
        <v>42795</v>
      </c>
      <c r="I64" s="30" t="str">
        <f t="shared" si="1"/>
        <v>Mar-17</v>
      </c>
    </row>
    <row r="65" spans="3:9" x14ac:dyDescent="0.2">
      <c r="C65" s="135" t="s">
        <v>35893</v>
      </c>
      <c r="F65" s="18">
        <v>61</v>
      </c>
      <c r="G65" s="80" t="s">
        <v>358</v>
      </c>
      <c r="H65" s="21">
        <v>42826</v>
      </c>
      <c r="I65" s="30" t="str">
        <f t="shared" si="1"/>
        <v>Apr-17</v>
      </c>
    </row>
    <row r="66" spans="3:9" x14ac:dyDescent="0.2">
      <c r="C66" s="135" t="s">
        <v>35894</v>
      </c>
      <c r="F66" s="18">
        <v>62</v>
      </c>
      <c r="G66" s="80" t="s">
        <v>359</v>
      </c>
      <c r="H66" s="21">
        <v>42856</v>
      </c>
      <c r="I66" s="30" t="str">
        <f t="shared" si="1"/>
        <v>May-17</v>
      </c>
    </row>
    <row r="67" spans="3:9" x14ac:dyDescent="0.2">
      <c r="C67" s="135" t="s">
        <v>35895</v>
      </c>
      <c r="F67" s="18">
        <v>63</v>
      </c>
      <c r="G67" s="80" t="s">
        <v>360</v>
      </c>
      <c r="H67" s="21">
        <v>42887</v>
      </c>
      <c r="I67" s="30" t="str">
        <f t="shared" si="1"/>
        <v>Jun-17</v>
      </c>
    </row>
    <row r="68" spans="3:9" x14ac:dyDescent="0.2">
      <c r="C68" s="135" t="s">
        <v>35896</v>
      </c>
      <c r="F68" s="18">
        <v>64</v>
      </c>
      <c r="G68" s="80" t="s">
        <v>361</v>
      </c>
      <c r="H68" s="21">
        <v>42917</v>
      </c>
      <c r="I68" s="30" t="str">
        <f t="shared" si="1"/>
        <v>Jul-17</v>
      </c>
    </row>
    <row r="69" spans="3:9" x14ac:dyDescent="0.2">
      <c r="C69" s="135" t="s">
        <v>35897</v>
      </c>
      <c r="F69" s="18">
        <v>65</v>
      </c>
      <c r="G69" s="80" t="s">
        <v>362</v>
      </c>
      <c r="H69" s="21">
        <v>42948</v>
      </c>
      <c r="I69" s="30" t="str">
        <f t="shared" ref="I69:I82" si="2">G69</f>
        <v>Aug-17</v>
      </c>
    </row>
    <row r="70" spans="3:9" x14ac:dyDescent="0.2">
      <c r="C70" s="135" t="s">
        <v>35898</v>
      </c>
      <c r="F70" s="18">
        <v>66</v>
      </c>
      <c r="G70" s="80" t="s">
        <v>363</v>
      </c>
      <c r="H70" s="21">
        <v>42979</v>
      </c>
      <c r="I70" s="30" t="str">
        <f t="shared" si="2"/>
        <v>Sep-17</v>
      </c>
    </row>
    <row r="71" spans="3:9" x14ac:dyDescent="0.2">
      <c r="C71" s="135" t="s">
        <v>35899</v>
      </c>
      <c r="F71" s="18">
        <v>67</v>
      </c>
      <c r="G71" s="80" t="s">
        <v>364</v>
      </c>
      <c r="H71" s="21">
        <v>43009</v>
      </c>
      <c r="I71" s="30" t="str">
        <f t="shared" si="2"/>
        <v>Oct-17</v>
      </c>
    </row>
    <row r="72" spans="3:9" x14ac:dyDescent="0.2">
      <c r="C72" s="135" t="s">
        <v>35900</v>
      </c>
      <c r="F72" s="18">
        <v>68</v>
      </c>
      <c r="G72" s="80" t="s">
        <v>365</v>
      </c>
      <c r="H72" s="21">
        <v>43040</v>
      </c>
      <c r="I72" s="30" t="str">
        <f t="shared" si="2"/>
        <v>Nov-17</v>
      </c>
    </row>
    <row r="73" spans="3:9" x14ac:dyDescent="0.2">
      <c r="C73" s="135" t="s">
        <v>35901</v>
      </c>
      <c r="F73" s="18">
        <v>69</v>
      </c>
      <c r="G73" s="80" t="s">
        <v>366</v>
      </c>
      <c r="H73" s="21">
        <v>43070</v>
      </c>
      <c r="I73" s="30" t="str">
        <f t="shared" si="2"/>
        <v>Dec-17</v>
      </c>
    </row>
    <row r="74" spans="3:9" x14ac:dyDescent="0.2">
      <c r="C74" s="135" t="s">
        <v>35902</v>
      </c>
      <c r="F74" s="18">
        <v>70</v>
      </c>
      <c r="G74" s="80" t="s">
        <v>367</v>
      </c>
      <c r="H74" s="21">
        <v>43101</v>
      </c>
      <c r="I74" s="30" t="str">
        <f t="shared" si="2"/>
        <v>Jan-18</v>
      </c>
    </row>
    <row r="75" spans="3:9" x14ac:dyDescent="0.2">
      <c r="C75" s="135" t="s">
        <v>35903</v>
      </c>
      <c r="F75" s="18">
        <v>71</v>
      </c>
      <c r="G75" s="80" t="s">
        <v>368</v>
      </c>
      <c r="H75" s="21">
        <v>43132</v>
      </c>
      <c r="I75" s="30" t="str">
        <f t="shared" si="2"/>
        <v>Feb-18</v>
      </c>
    </row>
    <row r="76" spans="3:9" x14ac:dyDescent="0.2">
      <c r="C76" s="135" t="s">
        <v>35904</v>
      </c>
      <c r="F76" s="18">
        <v>72</v>
      </c>
      <c r="G76" s="80" t="s">
        <v>369</v>
      </c>
      <c r="H76" s="21">
        <v>43160</v>
      </c>
      <c r="I76" s="30" t="str">
        <f t="shared" si="2"/>
        <v>Mar-18</v>
      </c>
    </row>
    <row r="77" spans="3:9" x14ac:dyDescent="0.2">
      <c r="C77" s="135" t="s">
        <v>35905</v>
      </c>
      <c r="F77" s="18">
        <v>73</v>
      </c>
      <c r="G77" s="80" t="s">
        <v>370</v>
      </c>
      <c r="H77" s="21">
        <v>43191</v>
      </c>
      <c r="I77" s="30" t="str">
        <f t="shared" si="2"/>
        <v>Apr-18</v>
      </c>
    </row>
    <row r="78" spans="3:9" x14ac:dyDescent="0.2">
      <c r="C78" s="135" t="s">
        <v>35906</v>
      </c>
      <c r="F78" s="18">
        <v>74</v>
      </c>
      <c r="G78" s="80" t="s">
        <v>371</v>
      </c>
      <c r="H78" s="21">
        <v>43221</v>
      </c>
      <c r="I78" s="30" t="str">
        <f t="shared" si="2"/>
        <v>May-18</v>
      </c>
    </row>
    <row r="79" spans="3:9" x14ac:dyDescent="0.2">
      <c r="C79" s="135" t="s">
        <v>35907</v>
      </c>
      <c r="F79" s="18">
        <v>75</v>
      </c>
      <c r="G79" s="80" t="s">
        <v>372</v>
      </c>
      <c r="H79" s="21">
        <v>43252</v>
      </c>
      <c r="I79" s="30" t="str">
        <f t="shared" si="2"/>
        <v>Jun-18</v>
      </c>
    </row>
    <row r="80" spans="3:9" x14ac:dyDescent="0.2">
      <c r="C80" s="135" t="s">
        <v>35908</v>
      </c>
      <c r="F80" s="18">
        <v>76</v>
      </c>
      <c r="G80" s="80" t="s">
        <v>373</v>
      </c>
      <c r="H80" s="21">
        <v>43282</v>
      </c>
      <c r="I80" s="30" t="str">
        <f t="shared" si="2"/>
        <v>Jul-18</v>
      </c>
    </row>
    <row r="81" spans="3:9" x14ac:dyDescent="0.2">
      <c r="C81" s="135" t="s">
        <v>35909</v>
      </c>
      <c r="F81" s="18">
        <v>77</v>
      </c>
      <c r="G81" s="80" t="s">
        <v>374</v>
      </c>
      <c r="H81" s="21">
        <v>43313</v>
      </c>
      <c r="I81" s="30" t="str">
        <f t="shared" si="2"/>
        <v>Aug-18</v>
      </c>
    </row>
    <row r="82" spans="3:9" x14ac:dyDescent="0.2">
      <c r="C82" s="135" t="s">
        <v>35910</v>
      </c>
      <c r="F82" s="18">
        <v>78</v>
      </c>
      <c r="G82" s="80" t="s">
        <v>375</v>
      </c>
      <c r="H82" s="21">
        <v>43344</v>
      </c>
      <c r="I82" s="30" t="str">
        <f t="shared" si="2"/>
        <v>Sep-18</v>
      </c>
    </row>
    <row r="83" spans="3:9" x14ac:dyDescent="0.2">
      <c r="C83" s="135" t="s">
        <v>35911</v>
      </c>
      <c r="F83" s="18">
        <v>79</v>
      </c>
      <c r="G83" s="80" t="s">
        <v>467</v>
      </c>
      <c r="H83" s="21">
        <v>43374</v>
      </c>
      <c r="I83" s="30" t="str">
        <f t="shared" ref="I83:I144" si="3">G83</f>
        <v>Oct-18</v>
      </c>
    </row>
    <row r="84" spans="3:9" x14ac:dyDescent="0.2">
      <c r="C84" s="18" t="s">
        <v>55</v>
      </c>
      <c r="D84" t="s">
        <v>248</v>
      </c>
      <c r="F84" s="18">
        <v>80</v>
      </c>
      <c r="G84" s="80" t="s">
        <v>478</v>
      </c>
      <c r="H84" s="21">
        <v>43405</v>
      </c>
      <c r="I84" s="30" t="str">
        <f t="shared" si="3"/>
        <v>Nov-18</v>
      </c>
    </row>
    <row r="85" spans="3:9" x14ac:dyDescent="0.2">
      <c r="C85" s="18" t="s">
        <v>56</v>
      </c>
      <c r="D85" t="s">
        <v>48</v>
      </c>
      <c r="F85" s="18">
        <v>81</v>
      </c>
      <c r="G85" s="80" t="s">
        <v>468</v>
      </c>
      <c r="H85" s="21">
        <v>43435</v>
      </c>
      <c r="I85" s="30" t="str">
        <f t="shared" si="3"/>
        <v>Dec-18</v>
      </c>
    </row>
    <row r="86" spans="3:9" x14ac:dyDescent="0.2">
      <c r="C86" s="18" t="s">
        <v>57</v>
      </c>
      <c r="D86" t="s">
        <v>5</v>
      </c>
      <c r="F86" s="18">
        <v>82</v>
      </c>
      <c r="G86" s="80" t="s">
        <v>469</v>
      </c>
      <c r="H86" s="21">
        <v>43466</v>
      </c>
      <c r="I86" s="30" t="str">
        <f t="shared" si="3"/>
        <v>Jan-19</v>
      </c>
    </row>
    <row r="87" spans="3:9" x14ac:dyDescent="0.2">
      <c r="C87" s="18" t="s">
        <v>58</v>
      </c>
      <c r="D87" t="s">
        <v>15</v>
      </c>
      <c r="F87" s="18">
        <v>83</v>
      </c>
      <c r="G87" s="80" t="s">
        <v>470</v>
      </c>
      <c r="H87" s="21">
        <v>43497</v>
      </c>
      <c r="I87" s="30" t="str">
        <f t="shared" si="3"/>
        <v>Feb-19</v>
      </c>
    </row>
    <row r="88" spans="3:9" x14ac:dyDescent="0.2">
      <c r="C88" s="18" t="s">
        <v>59</v>
      </c>
      <c r="D88" t="s">
        <v>49</v>
      </c>
      <c r="F88" s="18">
        <v>84</v>
      </c>
      <c r="G88" s="80" t="s">
        <v>471</v>
      </c>
      <c r="H88" s="21">
        <v>43525</v>
      </c>
      <c r="I88" s="30" t="str">
        <f t="shared" si="3"/>
        <v>Mar-19</v>
      </c>
    </row>
    <row r="89" spans="3:9" x14ac:dyDescent="0.2">
      <c r="C89" s="18" t="s">
        <v>60</v>
      </c>
      <c r="D89" t="s">
        <v>75</v>
      </c>
      <c r="F89" s="18">
        <v>85</v>
      </c>
      <c r="G89" s="80" t="s">
        <v>472</v>
      </c>
      <c r="H89" s="21">
        <v>43556</v>
      </c>
      <c r="I89" s="30" t="str">
        <f t="shared" si="3"/>
        <v>Apr-19</v>
      </c>
    </row>
    <row r="90" spans="3:9" x14ac:dyDescent="0.2">
      <c r="C90" s="18" t="s">
        <v>61</v>
      </c>
      <c r="D90" t="s">
        <v>75</v>
      </c>
      <c r="F90" s="18">
        <v>86</v>
      </c>
      <c r="G90" s="80" t="s">
        <v>473</v>
      </c>
      <c r="H90" s="21">
        <v>43586</v>
      </c>
      <c r="I90" s="30" t="str">
        <f t="shared" si="3"/>
        <v>May-19</v>
      </c>
    </row>
    <row r="91" spans="3:9" x14ac:dyDescent="0.2">
      <c r="C91" s="18" t="s">
        <v>62</v>
      </c>
      <c r="D91" t="s">
        <v>75</v>
      </c>
      <c r="F91" s="18">
        <v>87</v>
      </c>
      <c r="G91" s="80" t="s">
        <v>474</v>
      </c>
      <c r="H91" s="21">
        <v>43617</v>
      </c>
      <c r="I91" s="30" t="str">
        <f t="shared" si="3"/>
        <v>Jun-19</v>
      </c>
    </row>
    <row r="92" spans="3:9" x14ac:dyDescent="0.2">
      <c r="C92" s="18" t="s">
        <v>63</v>
      </c>
      <c r="D92" t="s">
        <v>75</v>
      </c>
      <c r="F92" s="18">
        <v>88</v>
      </c>
      <c r="G92" s="80" t="s">
        <v>475</v>
      </c>
      <c r="H92" s="21">
        <v>43647</v>
      </c>
      <c r="I92" s="30" t="str">
        <f t="shared" si="3"/>
        <v>Jul-19</v>
      </c>
    </row>
    <row r="93" spans="3:9" x14ac:dyDescent="0.2">
      <c r="C93" s="18" t="s">
        <v>64</v>
      </c>
      <c r="D93" t="s">
        <v>75</v>
      </c>
      <c r="F93" s="18">
        <v>89</v>
      </c>
      <c r="G93" s="80" t="s">
        <v>476</v>
      </c>
      <c r="H93" s="21">
        <v>43678</v>
      </c>
      <c r="I93" s="30" t="str">
        <f t="shared" si="3"/>
        <v>Aug-19</v>
      </c>
    </row>
    <row r="94" spans="3:9" x14ac:dyDescent="0.2">
      <c r="C94" s="18" t="s">
        <v>65</v>
      </c>
      <c r="D94" t="s">
        <v>75</v>
      </c>
      <c r="F94" s="18">
        <v>90</v>
      </c>
      <c r="G94" s="80" t="s">
        <v>477</v>
      </c>
      <c r="H94" s="21">
        <v>43709</v>
      </c>
      <c r="I94" s="30" t="str">
        <f t="shared" si="3"/>
        <v>Sep-19</v>
      </c>
    </row>
    <row r="95" spans="3:9" x14ac:dyDescent="0.2">
      <c r="C95" s="18" t="s">
        <v>66</v>
      </c>
      <c r="D95" t="s">
        <v>75</v>
      </c>
      <c r="F95" s="18">
        <v>91</v>
      </c>
      <c r="G95" s="80" t="s">
        <v>967</v>
      </c>
      <c r="H95" s="21">
        <v>43739</v>
      </c>
      <c r="I95" s="30" t="str">
        <f t="shared" si="3"/>
        <v>Oct-19</v>
      </c>
    </row>
    <row r="96" spans="3:9" x14ac:dyDescent="0.2">
      <c r="C96" s="18" t="s">
        <v>67</v>
      </c>
      <c r="D96" t="s">
        <v>75</v>
      </c>
      <c r="F96" s="18">
        <v>92</v>
      </c>
      <c r="G96" s="80" t="s">
        <v>980</v>
      </c>
      <c r="H96" s="21">
        <v>43770</v>
      </c>
      <c r="I96" s="30" t="str">
        <f t="shared" si="3"/>
        <v>Nov-19</v>
      </c>
    </row>
    <row r="97" spans="3:9" x14ac:dyDescent="0.2">
      <c r="C97" s="18" t="s">
        <v>68</v>
      </c>
      <c r="D97" t="s">
        <v>75</v>
      </c>
      <c r="F97" s="18">
        <v>93</v>
      </c>
      <c r="G97" s="80" t="s">
        <v>968</v>
      </c>
      <c r="H97" s="21">
        <v>43800</v>
      </c>
      <c r="I97" s="30" t="str">
        <f t="shared" si="3"/>
        <v>Dec-19</v>
      </c>
    </row>
    <row r="98" spans="3:9" x14ac:dyDescent="0.2">
      <c r="C98" s="18" t="s">
        <v>69</v>
      </c>
      <c r="D98" t="s">
        <v>75</v>
      </c>
      <c r="F98" s="18">
        <v>94</v>
      </c>
      <c r="G98" s="80" t="s">
        <v>969</v>
      </c>
      <c r="H98" s="21">
        <v>43831</v>
      </c>
      <c r="I98" s="30" t="str">
        <f t="shared" si="3"/>
        <v>Jan-20</v>
      </c>
    </row>
    <row r="99" spans="3:9" x14ac:dyDescent="0.2">
      <c r="C99" s="18" t="s">
        <v>70</v>
      </c>
      <c r="D99" t="s">
        <v>75</v>
      </c>
      <c r="F99" s="18">
        <v>95</v>
      </c>
      <c r="G99" s="80" t="s">
        <v>970</v>
      </c>
      <c r="H99" s="21">
        <v>43862</v>
      </c>
      <c r="I99" s="30" t="str">
        <f t="shared" si="3"/>
        <v>Feb-20</v>
      </c>
    </row>
    <row r="100" spans="3:9" x14ac:dyDescent="0.2">
      <c r="C100" s="18" t="s">
        <v>71</v>
      </c>
      <c r="D100" t="s">
        <v>75</v>
      </c>
      <c r="F100" s="18">
        <v>96</v>
      </c>
      <c r="G100" s="80" t="s">
        <v>971</v>
      </c>
      <c r="H100" s="21">
        <v>43891</v>
      </c>
      <c r="I100" s="30" t="str">
        <f t="shared" si="3"/>
        <v>Mar-20</v>
      </c>
    </row>
    <row r="101" spans="3:9" x14ac:dyDescent="0.2">
      <c r="C101" s="18" t="s">
        <v>72</v>
      </c>
      <c r="D101" t="s">
        <v>75</v>
      </c>
      <c r="F101" s="18">
        <v>97</v>
      </c>
      <c r="G101" s="80" t="s">
        <v>972</v>
      </c>
      <c r="H101" s="21">
        <v>43922</v>
      </c>
      <c r="I101" s="30" t="str">
        <f t="shared" si="3"/>
        <v>Apr-20</v>
      </c>
    </row>
    <row r="102" spans="3:9" x14ac:dyDescent="0.2">
      <c r="C102" s="18" t="s">
        <v>73</v>
      </c>
      <c r="D102" t="s">
        <v>75</v>
      </c>
      <c r="F102" s="18">
        <v>98</v>
      </c>
      <c r="G102" s="80" t="s">
        <v>973</v>
      </c>
      <c r="H102" s="21">
        <v>43952</v>
      </c>
      <c r="I102" s="30" t="str">
        <f t="shared" si="3"/>
        <v>May-20</v>
      </c>
    </row>
    <row r="103" spans="3:9" x14ac:dyDescent="0.2">
      <c r="C103" s="18" t="s">
        <v>74</v>
      </c>
      <c r="D103" t="s">
        <v>75</v>
      </c>
      <c r="F103" s="18">
        <v>99</v>
      </c>
      <c r="G103" s="80" t="s">
        <v>974</v>
      </c>
      <c r="H103" s="21">
        <v>43983</v>
      </c>
      <c r="I103" s="30" t="str">
        <f t="shared" si="3"/>
        <v>Jun-20</v>
      </c>
    </row>
    <row r="104" spans="3:9" x14ac:dyDescent="0.2">
      <c r="C104" s="18" t="s">
        <v>394</v>
      </c>
      <c r="D104" t="s">
        <v>75</v>
      </c>
      <c r="F104" s="18">
        <v>100</v>
      </c>
      <c r="G104" s="80" t="s">
        <v>975</v>
      </c>
      <c r="H104" s="21">
        <v>44013</v>
      </c>
      <c r="I104" s="30" t="str">
        <f t="shared" si="3"/>
        <v>Jul-20</v>
      </c>
    </row>
    <row r="105" spans="3:9" x14ac:dyDescent="0.2">
      <c r="C105" s="18" t="s">
        <v>395</v>
      </c>
      <c r="D105" t="s">
        <v>75</v>
      </c>
      <c r="F105" s="18">
        <v>101</v>
      </c>
      <c r="G105" s="80" t="s">
        <v>976</v>
      </c>
      <c r="H105" s="21">
        <v>44044</v>
      </c>
      <c r="I105" s="30" t="str">
        <f t="shared" si="3"/>
        <v>Aug-20</v>
      </c>
    </row>
    <row r="106" spans="3:9" x14ac:dyDescent="0.2">
      <c r="C106" s="18" t="s">
        <v>396</v>
      </c>
      <c r="D106" t="s">
        <v>75</v>
      </c>
      <c r="F106" s="18">
        <v>102</v>
      </c>
      <c r="G106" s="80" t="s">
        <v>977</v>
      </c>
      <c r="H106" s="21">
        <v>44075</v>
      </c>
      <c r="I106" s="30" t="str">
        <f t="shared" si="3"/>
        <v>Sep-20</v>
      </c>
    </row>
    <row r="107" spans="3:9" x14ac:dyDescent="0.2">
      <c r="C107" s="18" t="s">
        <v>397</v>
      </c>
      <c r="D107" t="s">
        <v>75</v>
      </c>
      <c r="F107" s="18">
        <v>103</v>
      </c>
      <c r="G107" s="80" t="s">
        <v>978</v>
      </c>
      <c r="H107" s="21">
        <v>44105</v>
      </c>
      <c r="I107" s="30" t="str">
        <f t="shared" si="3"/>
        <v>Oct-20</v>
      </c>
    </row>
    <row r="108" spans="3:9" x14ac:dyDescent="0.2">
      <c r="C108" s="18" t="s">
        <v>398</v>
      </c>
      <c r="D108" t="s">
        <v>75</v>
      </c>
      <c r="F108" s="18">
        <v>104</v>
      </c>
      <c r="G108" s="80" t="s">
        <v>979</v>
      </c>
      <c r="H108" s="21">
        <v>44136</v>
      </c>
      <c r="I108" s="30" t="str">
        <f t="shared" si="3"/>
        <v>Nov-20</v>
      </c>
    </row>
    <row r="109" spans="3:9" x14ac:dyDescent="0.2">
      <c r="C109" s="18" t="s">
        <v>399</v>
      </c>
      <c r="D109" t="s">
        <v>75</v>
      </c>
      <c r="F109" s="18">
        <v>105</v>
      </c>
      <c r="G109" s="80" t="s">
        <v>982</v>
      </c>
      <c r="H109" s="21">
        <v>44166</v>
      </c>
      <c r="I109" s="30" t="str">
        <f t="shared" si="3"/>
        <v>Dec-20</v>
      </c>
    </row>
    <row r="110" spans="3:9" x14ac:dyDescent="0.2">
      <c r="C110" s="18" t="s">
        <v>400</v>
      </c>
      <c r="D110" t="s">
        <v>75</v>
      </c>
      <c r="F110" s="18">
        <v>106</v>
      </c>
      <c r="G110" s="80" t="s">
        <v>983</v>
      </c>
      <c r="H110" s="21">
        <v>44197</v>
      </c>
      <c r="I110" s="30" t="str">
        <f t="shared" si="3"/>
        <v>Jan-21</v>
      </c>
    </row>
    <row r="111" spans="3:9" x14ac:dyDescent="0.2">
      <c r="C111" s="18" t="s">
        <v>401</v>
      </c>
      <c r="D111" t="s">
        <v>75</v>
      </c>
      <c r="F111" s="18">
        <v>107</v>
      </c>
      <c r="G111" s="80" t="s">
        <v>981</v>
      </c>
      <c r="H111" s="21">
        <v>44228</v>
      </c>
      <c r="I111" s="30" t="str">
        <f t="shared" si="3"/>
        <v>Feb-21</v>
      </c>
    </row>
    <row r="112" spans="3:9" x14ac:dyDescent="0.2">
      <c r="C112" s="18" t="s">
        <v>402</v>
      </c>
      <c r="D112" t="s">
        <v>75</v>
      </c>
      <c r="F112" s="18">
        <v>108</v>
      </c>
      <c r="G112" s="80" t="s">
        <v>984</v>
      </c>
      <c r="H112" s="21">
        <v>44256</v>
      </c>
      <c r="I112" s="30" t="str">
        <f t="shared" si="3"/>
        <v>Mar-21</v>
      </c>
    </row>
    <row r="113" spans="3:9" x14ac:dyDescent="0.2">
      <c r="C113" s="18" t="s">
        <v>403</v>
      </c>
      <c r="D113" t="s">
        <v>75</v>
      </c>
      <c r="F113" s="18">
        <v>109</v>
      </c>
      <c r="G113" s="80" t="s">
        <v>985</v>
      </c>
      <c r="H113" s="21">
        <v>44287</v>
      </c>
      <c r="I113" s="30" t="str">
        <f t="shared" si="3"/>
        <v>Apr-21</v>
      </c>
    </row>
    <row r="114" spans="3:9" x14ac:dyDescent="0.2">
      <c r="C114" s="18" t="s">
        <v>752</v>
      </c>
      <c r="F114" s="18">
        <v>110</v>
      </c>
      <c r="G114" s="80" t="s">
        <v>986</v>
      </c>
      <c r="H114" s="21">
        <v>44317</v>
      </c>
      <c r="I114" s="30" t="str">
        <f t="shared" si="3"/>
        <v>May-21</v>
      </c>
    </row>
    <row r="115" spans="3:9" x14ac:dyDescent="0.2">
      <c r="C115" s="18" t="s">
        <v>753</v>
      </c>
      <c r="F115" s="18">
        <v>111</v>
      </c>
      <c r="G115" s="80" t="s">
        <v>987</v>
      </c>
      <c r="H115" s="21">
        <v>44348</v>
      </c>
      <c r="I115" s="30" t="str">
        <f t="shared" si="3"/>
        <v>Jun-21</v>
      </c>
    </row>
    <row r="116" spans="3:9" x14ac:dyDescent="0.2">
      <c r="C116" s="18" t="s">
        <v>754</v>
      </c>
      <c r="F116" s="18">
        <v>112</v>
      </c>
      <c r="G116" s="80" t="s">
        <v>988</v>
      </c>
      <c r="H116" s="21">
        <v>44378</v>
      </c>
      <c r="I116" s="30" t="str">
        <f t="shared" si="3"/>
        <v>Jul-21</v>
      </c>
    </row>
    <row r="117" spans="3:9" x14ac:dyDescent="0.2">
      <c r="C117" s="18" t="s">
        <v>755</v>
      </c>
      <c r="F117" s="18">
        <v>113</v>
      </c>
      <c r="G117" s="80" t="s">
        <v>989</v>
      </c>
      <c r="H117" s="21">
        <v>44409</v>
      </c>
      <c r="I117" s="30" t="str">
        <f t="shared" si="3"/>
        <v>Aug-21</v>
      </c>
    </row>
    <row r="118" spans="3:9" x14ac:dyDescent="0.2">
      <c r="C118" s="18" t="s">
        <v>756</v>
      </c>
      <c r="F118" s="18">
        <v>114</v>
      </c>
      <c r="G118" s="80" t="s">
        <v>990</v>
      </c>
      <c r="H118" s="21">
        <v>44440</v>
      </c>
      <c r="I118" s="30" t="str">
        <f t="shared" si="3"/>
        <v>Sep-21</v>
      </c>
    </row>
    <row r="119" spans="3:9" x14ac:dyDescent="0.2">
      <c r="C119" s="18" t="s">
        <v>757</v>
      </c>
      <c r="F119" s="18">
        <v>115</v>
      </c>
      <c r="G119" s="80" t="s">
        <v>991</v>
      </c>
      <c r="H119" s="21">
        <v>44470</v>
      </c>
      <c r="I119" s="30" t="str">
        <f t="shared" si="3"/>
        <v>Oct-21</v>
      </c>
    </row>
    <row r="120" spans="3:9" x14ac:dyDescent="0.2">
      <c r="C120" s="18" t="s">
        <v>758</v>
      </c>
      <c r="F120" s="18">
        <v>116</v>
      </c>
      <c r="G120" s="80" t="s">
        <v>992</v>
      </c>
      <c r="H120" s="21">
        <v>44501</v>
      </c>
      <c r="I120" s="30" t="str">
        <f t="shared" si="3"/>
        <v>Nov-21</v>
      </c>
    </row>
    <row r="121" spans="3:9" x14ac:dyDescent="0.2">
      <c r="C121" s="18" t="s">
        <v>759</v>
      </c>
      <c r="F121" s="18">
        <v>117</v>
      </c>
      <c r="G121" s="80" t="s">
        <v>993</v>
      </c>
      <c r="H121" s="21">
        <v>44531</v>
      </c>
      <c r="I121" s="30" t="str">
        <f t="shared" si="3"/>
        <v>Dec-21</v>
      </c>
    </row>
    <row r="122" spans="3:9" x14ac:dyDescent="0.2">
      <c r="C122" s="18" t="s">
        <v>760</v>
      </c>
      <c r="F122" s="18">
        <v>118</v>
      </c>
      <c r="G122" s="80" t="s">
        <v>994</v>
      </c>
      <c r="H122" s="21">
        <v>44562</v>
      </c>
      <c r="I122" s="30" t="str">
        <f t="shared" si="3"/>
        <v>Jan-22</v>
      </c>
    </row>
    <row r="123" spans="3:9" x14ac:dyDescent="0.2">
      <c r="C123" s="18" t="s">
        <v>761</v>
      </c>
      <c r="F123" s="18">
        <v>119</v>
      </c>
      <c r="G123" s="80" t="s">
        <v>995</v>
      </c>
      <c r="H123" s="21">
        <v>44593</v>
      </c>
      <c r="I123" s="30" t="str">
        <f t="shared" si="3"/>
        <v>Feb-22</v>
      </c>
    </row>
    <row r="124" spans="3:9" x14ac:dyDescent="0.2">
      <c r="C124" s="18" t="s">
        <v>1006</v>
      </c>
      <c r="D124" t="s">
        <v>1046</v>
      </c>
      <c r="F124" s="18">
        <v>120</v>
      </c>
      <c r="G124" s="80" t="s">
        <v>996</v>
      </c>
      <c r="H124" s="21">
        <v>44621</v>
      </c>
      <c r="I124" s="30" t="str">
        <f t="shared" si="3"/>
        <v>Mar-22</v>
      </c>
    </row>
    <row r="125" spans="3:9" x14ac:dyDescent="0.2">
      <c r="C125" s="18" t="s">
        <v>1007</v>
      </c>
      <c r="D125" t="s">
        <v>16</v>
      </c>
      <c r="F125" s="18">
        <v>121</v>
      </c>
      <c r="G125" s="80" t="s">
        <v>997</v>
      </c>
      <c r="H125" s="21">
        <v>44652</v>
      </c>
      <c r="I125" s="30" t="str">
        <f t="shared" si="3"/>
        <v>Apr-22</v>
      </c>
    </row>
    <row r="126" spans="3:9" x14ac:dyDescent="0.2">
      <c r="C126" s="18" t="s">
        <v>1008</v>
      </c>
      <c r="D126" t="s">
        <v>18</v>
      </c>
      <c r="F126" s="18">
        <v>122</v>
      </c>
      <c r="G126" s="80" t="s">
        <v>33407</v>
      </c>
      <c r="H126" s="21">
        <v>44682</v>
      </c>
      <c r="I126" s="30" t="str">
        <f t="shared" si="3"/>
        <v>May-22</v>
      </c>
    </row>
    <row r="127" spans="3:9" x14ac:dyDescent="0.2">
      <c r="C127" s="18" t="s">
        <v>1009</v>
      </c>
      <c r="D127" t="s">
        <v>17</v>
      </c>
      <c r="F127" s="18">
        <v>123</v>
      </c>
      <c r="G127" s="80" t="s">
        <v>33408</v>
      </c>
      <c r="H127" s="21">
        <v>44713</v>
      </c>
      <c r="I127" s="30" t="str">
        <f t="shared" si="3"/>
        <v>Jun-22</v>
      </c>
    </row>
    <row r="128" spans="3:9" x14ac:dyDescent="0.2">
      <c r="C128" s="18" t="s">
        <v>1010</v>
      </c>
      <c r="D128" t="s">
        <v>383</v>
      </c>
      <c r="F128" s="18">
        <v>124</v>
      </c>
      <c r="G128" s="80" t="s">
        <v>33409</v>
      </c>
      <c r="H128" s="21">
        <v>44743</v>
      </c>
      <c r="I128" s="30" t="str">
        <f t="shared" si="3"/>
        <v>Jul-22</v>
      </c>
    </row>
    <row r="129" spans="3:9" x14ac:dyDescent="0.2">
      <c r="C129" s="18" t="s">
        <v>1011</v>
      </c>
      <c r="D129" t="s">
        <v>15</v>
      </c>
      <c r="F129" s="18">
        <v>125</v>
      </c>
      <c r="G129" s="80" t="s">
        <v>33410</v>
      </c>
      <c r="H129" s="21">
        <v>44774</v>
      </c>
      <c r="I129" s="30" t="str">
        <f t="shared" si="3"/>
        <v>Aug-22</v>
      </c>
    </row>
    <row r="130" spans="3:9" x14ac:dyDescent="0.2">
      <c r="C130" s="18" t="s">
        <v>1012</v>
      </c>
      <c r="D130" t="s">
        <v>13</v>
      </c>
      <c r="F130" s="18">
        <v>126</v>
      </c>
      <c r="G130" s="80" t="s">
        <v>33411</v>
      </c>
      <c r="H130" s="21">
        <v>44805</v>
      </c>
      <c r="I130" s="30" t="str">
        <f t="shared" si="3"/>
        <v>Sep-22</v>
      </c>
    </row>
    <row r="131" spans="3:9" x14ac:dyDescent="0.2">
      <c r="C131" s="18" t="s">
        <v>1013</v>
      </c>
      <c r="D131" t="s">
        <v>24242</v>
      </c>
      <c r="F131" s="18">
        <v>127</v>
      </c>
      <c r="G131" s="80" t="s">
        <v>33412</v>
      </c>
      <c r="H131" s="21">
        <v>44835</v>
      </c>
      <c r="I131" s="30" t="str">
        <f t="shared" si="3"/>
        <v>Oct-22</v>
      </c>
    </row>
    <row r="132" spans="3:9" x14ac:dyDescent="0.2">
      <c r="C132" s="18" t="s">
        <v>1014</v>
      </c>
      <c r="D132" t="s">
        <v>30</v>
      </c>
      <c r="F132" s="18">
        <v>128</v>
      </c>
      <c r="G132" s="80" t="s">
        <v>33413</v>
      </c>
      <c r="H132" s="21">
        <v>44866</v>
      </c>
      <c r="I132" s="30" t="str">
        <f t="shared" si="3"/>
        <v>Nov-22</v>
      </c>
    </row>
    <row r="133" spans="3:9" x14ac:dyDescent="0.2">
      <c r="C133" s="18" t="s">
        <v>1015</v>
      </c>
      <c r="D133" t="s">
        <v>75</v>
      </c>
      <c r="F133" s="18">
        <v>129</v>
      </c>
      <c r="G133" s="80" t="s">
        <v>33414</v>
      </c>
      <c r="H133" s="21">
        <v>44896</v>
      </c>
      <c r="I133" s="30" t="str">
        <f t="shared" si="3"/>
        <v>Dec-22</v>
      </c>
    </row>
    <row r="134" spans="3:9" x14ac:dyDescent="0.2">
      <c r="C134" s="18" t="s">
        <v>1016</v>
      </c>
      <c r="D134" t="s">
        <v>75</v>
      </c>
      <c r="F134" s="18">
        <v>130</v>
      </c>
      <c r="G134" s="80" t="s">
        <v>33415</v>
      </c>
      <c r="H134" s="21">
        <v>44927</v>
      </c>
      <c r="I134" s="30" t="str">
        <f t="shared" si="3"/>
        <v>Jan-23</v>
      </c>
    </row>
    <row r="135" spans="3:9" x14ac:dyDescent="0.2">
      <c r="C135" s="18" t="s">
        <v>1017</v>
      </c>
      <c r="D135" t="s">
        <v>75</v>
      </c>
      <c r="F135" s="18">
        <v>131</v>
      </c>
      <c r="G135" s="80" t="s">
        <v>33416</v>
      </c>
      <c r="H135" s="21">
        <v>44958</v>
      </c>
      <c r="I135" s="30" t="str">
        <f t="shared" si="3"/>
        <v>Feb-23</v>
      </c>
    </row>
    <row r="136" spans="3:9" x14ac:dyDescent="0.2">
      <c r="C136" s="18" t="s">
        <v>1018</v>
      </c>
      <c r="D136" t="s">
        <v>75</v>
      </c>
      <c r="F136" s="18">
        <v>132</v>
      </c>
      <c r="G136" s="80" t="s">
        <v>33417</v>
      </c>
      <c r="H136" s="21">
        <v>44986</v>
      </c>
      <c r="I136" s="30" t="str">
        <f t="shared" si="3"/>
        <v>Mar-23</v>
      </c>
    </row>
    <row r="137" spans="3:9" x14ac:dyDescent="0.2">
      <c r="C137" s="18" t="s">
        <v>1019</v>
      </c>
      <c r="D137" t="s">
        <v>75</v>
      </c>
      <c r="F137" s="18">
        <v>133</v>
      </c>
      <c r="G137" s="80" t="s">
        <v>33418</v>
      </c>
      <c r="H137" s="21">
        <v>45017</v>
      </c>
      <c r="I137" s="30" t="str">
        <f t="shared" si="3"/>
        <v>Apr-23</v>
      </c>
    </row>
    <row r="138" spans="3:9" x14ac:dyDescent="0.2">
      <c r="C138" s="18" t="s">
        <v>1020</v>
      </c>
      <c r="D138" t="s">
        <v>75</v>
      </c>
      <c r="F138" s="18">
        <v>134</v>
      </c>
      <c r="G138" s="80" t="s">
        <v>33419</v>
      </c>
      <c r="H138" s="21">
        <v>45047</v>
      </c>
      <c r="I138" s="30" t="str">
        <f t="shared" si="3"/>
        <v>May-23</v>
      </c>
    </row>
    <row r="139" spans="3:9" x14ac:dyDescent="0.2">
      <c r="C139" s="18" t="s">
        <v>1021</v>
      </c>
      <c r="D139" t="s">
        <v>75</v>
      </c>
      <c r="F139" s="18">
        <v>135</v>
      </c>
      <c r="G139" s="80" t="s">
        <v>33420</v>
      </c>
      <c r="H139" s="21">
        <v>45078</v>
      </c>
      <c r="I139" s="30" t="str">
        <f t="shared" si="3"/>
        <v>Jun-23</v>
      </c>
    </row>
    <row r="140" spans="3:9" x14ac:dyDescent="0.2">
      <c r="C140" s="18" t="s">
        <v>1022</v>
      </c>
      <c r="D140" t="s">
        <v>75</v>
      </c>
      <c r="F140" s="18">
        <v>136</v>
      </c>
      <c r="G140" s="80" t="s">
        <v>33421</v>
      </c>
      <c r="H140" s="21">
        <v>45108</v>
      </c>
      <c r="I140" s="30" t="str">
        <f t="shared" si="3"/>
        <v>Jul-23</v>
      </c>
    </row>
    <row r="141" spans="3:9" x14ac:dyDescent="0.2">
      <c r="C141" s="18" t="s">
        <v>1023</v>
      </c>
      <c r="D141" t="s">
        <v>75</v>
      </c>
      <c r="F141" s="18">
        <v>137</v>
      </c>
      <c r="G141" s="80" t="s">
        <v>33422</v>
      </c>
      <c r="H141" s="21">
        <v>45139</v>
      </c>
      <c r="I141" s="30" t="str">
        <f t="shared" si="3"/>
        <v>Aug-23</v>
      </c>
    </row>
    <row r="142" spans="3:9" x14ac:dyDescent="0.2">
      <c r="C142" s="18" t="s">
        <v>1024</v>
      </c>
      <c r="D142" t="s">
        <v>75</v>
      </c>
      <c r="F142" s="18">
        <v>138</v>
      </c>
      <c r="G142" s="80" t="s">
        <v>33423</v>
      </c>
      <c r="H142" s="21">
        <v>45170</v>
      </c>
      <c r="I142" s="30" t="str">
        <f t="shared" si="3"/>
        <v>Sep-23</v>
      </c>
    </row>
    <row r="143" spans="3:9" x14ac:dyDescent="0.2">
      <c r="C143" s="18" t="s">
        <v>1025</v>
      </c>
      <c r="D143" t="s">
        <v>75</v>
      </c>
      <c r="F143" s="18">
        <v>139</v>
      </c>
      <c r="G143" s="80" t="s">
        <v>33424</v>
      </c>
      <c r="H143" s="21">
        <v>45200</v>
      </c>
      <c r="I143" s="30" t="str">
        <f t="shared" si="3"/>
        <v>Oct-23</v>
      </c>
    </row>
    <row r="144" spans="3:9" x14ac:dyDescent="0.2">
      <c r="C144" s="18" t="s">
        <v>1026</v>
      </c>
      <c r="D144" t="s">
        <v>75</v>
      </c>
      <c r="F144" s="18">
        <v>140</v>
      </c>
      <c r="G144" s="80" t="s">
        <v>33425</v>
      </c>
      <c r="H144" s="21">
        <v>45231</v>
      </c>
      <c r="I144" s="30" t="str">
        <f t="shared" si="3"/>
        <v>Nov-23</v>
      </c>
    </row>
    <row r="145" spans="3:4" x14ac:dyDescent="0.2">
      <c r="C145" s="18" t="s">
        <v>1027</v>
      </c>
      <c r="D145" t="s">
        <v>75</v>
      </c>
    </row>
    <row r="146" spans="3:4" x14ac:dyDescent="0.2">
      <c r="C146" s="18" t="s">
        <v>1028</v>
      </c>
      <c r="D146" t="s">
        <v>75</v>
      </c>
    </row>
    <row r="147" spans="3:4" x14ac:dyDescent="0.2">
      <c r="C147" s="18" t="s">
        <v>1029</v>
      </c>
      <c r="D147" t="s">
        <v>75</v>
      </c>
    </row>
    <row r="148" spans="3:4" x14ac:dyDescent="0.2">
      <c r="C148" s="18" t="s">
        <v>1030</v>
      </c>
      <c r="D148" t="s">
        <v>75</v>
      </c>
    </row>
    <row r="149" spans="3:4" x14ac:dyDescent="0.2">
      <c r="C149" s="18" t="s">
        <v>1031</v>
      </c>
      <c r="D149" t="s">
        <v>75</v>
      </c>
    </row>
    <row r="150" spans="3:4" x14ac:dyDescent="0.2">
      <c r="C150" s="18" t="s">
        <v>1032</v>
      </c>
      <c r="D150" t="s">
        <v>75</v>
      </c>
    </row>
    <row r="151" spans="3:4" x14ac:dyDescent="0.2">
      <c r="C151" s="18" t="s">
        <v>1033</v>
      </c>
      <c r="D151" t="s">
        <v>75</v>
      </c>
    </row>
    <row r="152" spans="3:4" x14ac:dyDescent="0.2">
      <c r="C152" s="18" t="s">
        <v>1034</v>
      </c>
      <c r="D152" t="s">
        <v>75</v>
      </c>
    </row>
    <row r="153" spans="3:4" x14ac:dyDescent="0.2">
      <c r="C153" s="18" t="s">
        <v>1035</v>
      </c>
      <c r="D153" t="s">
        <v>75</v>
      </c>
    </row>
    <row r="154" spans="3:4" x14ac:dyDescent="0.2">
      <c r="C154" s="18" t="s">
        <v>1036</v>
      </c>
    </row>
    <row r="155" spans="3:4" x14ac:dyDescent="0.2">
      <c r="C155" s="18" t="s">
        <v>1037</v>
      </c>
    </row>
    <row r="156" spans="3:4" x14ac:dyDescent="0.2">
      <c r="C156" s="18" t="s">
        <v>1038</v>
      </c>
    </row>
    <row r="157" spans="3:4" x14ac:dyDescent="0.2">
      <c r="C157" s="18" t="s">
        <v>1039</v>
      </c>
    </row>
    <row r="158" spans="3:4" x14ac:dyDescent="0.2">
      <c r="C158" s="18" t="s">
        <v>1040</v>
      </c>
    </row>
    <row r="159" spans="3:4" x14ac:dyDescent="0.2">
      <c r="C159" s="18" t="s">
        <v>1041</v>
      </c>
    </row>
    <row r="160" spans="3:4" x14ac:dyDescent="0.2">
      <c r="C160" s="18" t="s">
        <v>1042</v>
      </c>
    </row>
    <row r="161" spans="3:4" x14ac:dyDescent="0.2">
      <c r="C161" s="18" t="s">
        <v>1043</v>
      </c>
    </row>
    <row r="162" spans="3:4" x14ac:dyDescent="0.2">
      <c r="C162" s="18" t="s">
        <v>1044</v>
      </c>
    </row>
    <row r="163" spans="3:4" x14ac:dyDescent="0.2">
      <c r="C163" s="18" t="s">
        <v>1045</v>
      </c>
    </row>
    <row r="164" spans="3:4" x14ac:dyDescent="0.2">
      <c r="C164" s="18" t="s">
        <v>76</v>
      </c>
      <c r="D164" t="s">
        <v>236</v>
      </c>
    </row>
    <row r="165" spans="3:4" x14ac:dyDescent="0.2">
      <c r="C165" s="18" t="s">
        <v>77</v>
      </c>
      <c r="D165" t="s">
        <v>25695</v>
      </c>
    </row>
    <row r="166" spans="3:4" x14ac:dyDescent="0.2">
      <c r="C166" s="18" t="s">
        <v>78</v>
      </c>
      <c r="D166" t="s">
        <v>917</v>
      </c>
    </row>
    <row r="167" spans="3:4" x14ac:dyDescent="0.2">
      <c r="C167" s="18" t="s">
        <v>79</v>
      </c>
      <c r="D167" t="s">
        <v>18</v>
      </c>
    </row>
    <row r="168" spans="3:4" x14ac:dyDescent="0.2">
      <c r="C168" s="18" t="s">
        <v>80</v>
      </c>
      <c r="D168" t="s">
        <v>17</v>
      </c>
    </row>
    <row r="169" spans="3:4" x14ac:dyDescent="0.2">
      <c r="C169" s="18" t="s">
        <v>81</v>
      </c>
      <c r="D169" t="s">
        <v>383</v>
      </c>
    </row>
    <row r="170" spans="3:4" x14ac:dyDescent="0.2">
      <c r="C170" s="18" t="s">
        <v>82</v>
      </c>
      <c r="D170" t="s">
        <v>5</v>
      </c>
    </row>
    <row r="171" spans="3:4" x14ac:dyDescent="0.2">
      <c r="C171" s="18" t="s">
        <v>83</v>
      </c>
      <c r="D171" t="s">
        <v>6</v>
      </c>
    </row>
    <row r="172" spans="3:4" x14ac:dyDescent="0.2">
      <c r="C172" s="18" t="s">
        <v>84</v>
      </c>
      <c r="D172" t="s">
        <v>75</v>
      </c>
    </row>
    <row r="173" spans="3:4" x14ac:dyDescent="0.2">
      <c r="C173" s="18" t="s">
        <v>85</v>
      </c>
      <c r="D173" t="s">
        <v>75</v>
      </c>
    </row>
    <row r="174" spans="3:4" x14ac:dyDescent="0.2">
      <c r="C174" s="18" t="s">
        <v>86</v>
      </c>
      <c r="D174" t="s">
        <v>75</v>
      </c>
    </row>
    <row r="175" spans="3:4" x14ac:dyDescent="0.2">
      <c r="C175" s="18" t="s">
        <v>87</v>
      </c>
      <c r="D175" t="s">
        <v>75</v>
      </c>
    </row>
    <row r="176" spans="3:4" x14ac:dyDescent="0.2">
      <c r="C176" s="18" t="s">
        <v>88</v>
      </c>
      <c r="D176" t="s">
        <v>75</v>
      </c>
    </row>
    <row r="177" spans="3:4" x14ac:dyDescent="0.2">
      <c r="C177" s="18" t="s">
        <v>89</v>
      </c>
      <c r="D177" t="s">
        <v>75</v>
      </c>
    </row>
    <row r="178" spans="3:4" x14ac:dyDescent="0.2">
      <c r="C178" s="18" t="s">
        <v>90</v>
      </c>
      <c r="D178" t="s">
        <v>75</v>
      </c>
    </row>
    <row r="179" spans="3:4" x14ac:dyDescent="0.2">
      <c r="C179" s="18" t="s">
        <v>91</v>
      </c>
      <c r="D179" t="s">
        <v>75</v>
      </c>
    </row>
    <row r="180" spans="3:4" x14ac:dyDescent="0.2">
      <c r="C180" s="18" t="s">
        <v>92</v>
      </c>
      <c r="D180" t="s">
        <v>75</v>
      </c>
    </row>
    <row r="181" spans="3:4" x14ac:dyDescent="0.2">
      <c r="C181" s="18" t="s">
        <v>93</v>
      </c>
      <c r="D181" t="s">
        <v>75</v>
      </c>
    </row>
    <row r="182" spans="3:4" x14ac:dyDescent="0.2">
      <c r="C182" s="18" t="s">
        <v>94</v>
      </c>
      <c r="D182" t="s">
        <v>75</v>
      </c>
    </row>
    <row r="183" spans="3:4" x14ac:dyDescent="0.2">
      <c r="C183" s="18" t="s">
        <v>95</v>
      </c>
      <c r="D183" t="s">
        <v>75</v>
      </c>
    </row>
    <row r="184" spans="3:4" x14ac:dyDescent="0.2">
      <c r="C184" s="18" t="s">
        <v>404</v>
      </c>
      <c r="D184" t="s">
        <v>75</v>
      </c>
    </row>
    <row r="185" spans="3:4" x14ac:dyDescent="0.2">
      <c r="C185" s="18" t="s">
        <v>405</v>
      </c>
      <c r="D185" t="s">
        <v>75</v>
      </c>
    </row>
    <row r="186" spans="3:4" x14ac:dyDescent="0.2">
      <c r="C186" s="18" t="s">
        <v>406</v>
      </c>
      <c r="D186" t="s">
        <v>75</v>
      </c>
    </row>
    <row r="187" spans="3:4" x14ac:dyDescent="0.2">
      <c r="C187" s="18" t="s">
        <v>407</v>
      </c>
      <c r="D187" t="s">
        <v>75</v>
      </c>
    </row>
    <row r="188" spans="3:4" x14ac:dyDescent="0.2">
      <c r="C188" s="18" t="s">
        <v>408</v>
      </c>
      <c r="D188" t="s">
        <v>75</v>
      </c>
    </row>
    <row r="189" spans="3:4" x14ac:dyDescent="0.2">
      <c r="C189" s="18" t="s">
        <v>409</v>
      </c>
      <c r="D189" t="s">
        <v>75</v>
      </c>
    </row>
    <row r="190" spans="3:4" x14ac:dyDescent="0.2">
      <c r="C190" s="18" t="s">
        <v>410</v>
      </c>
      <c r="D190" t="s">
        <v>75</v>
      </c>
    </row>
    <row r="191" spans="3:4" x14ac:dyDescent="0.2">
      <c r="C191" s="18" t="s">
        <v>411</v>
      </c>
      <c r="D191" t="s">
        <v>75</v>
      </c>
    </row>
    <row r="192" spans="3:4" x14ac:dyDescent="0.2">
      <c r="C192" s="18" t="s">
        <v>412</v>
      </c>
      <c r="D192" t="s">
        <v>75</v>
      </c>
    </row>
    <row r="193" spans="3:4" x14ac:dyDescent="0.2">
      <c r="C193" s="18" t="s">
        <v>413</v>
      </c>
      <c r="D193" t="s">
        <v>75</v>
      </c>
    </row>
    <row r="194" spans="3:4" x14ac:dyDescent="0.2">
      <c r="C194" s="18" t="s">
        <v>762</v>
      </c>
    </row>
    <row r="195" spans="3:4" x14ac:dyDescent="0.2">
      <c r="C195" s="18" t="s">
        <v>763</v>
      </c>
    </row>
    <row r="196" spans="3:4" x14ac:dyDescent="0.2">
      <c r="C196" s="18" t="s">
        <v>764</v>
      </c>
    </row>
    <row r="197" spans="3:4" x14ac:dyDescent="0.2">
      <c r="C197" s="18" t="s">
        <v>765</v>
      </c>
    </row>
    <row r="198" spans="3:4" x14ac:dyDescent="0.2">
      <c r="C198" s="18" t="s">
        <v>766</v>
      </c>
    </row>
    <row r="199" spans="3:4" x14ac:dyDescent="0.2">
      <c r="C199" s="18" t="s">
        <v>767</v>
      </c>
    </row>
    <row r="200" spans="3:4" x14ac:dyDescent="0.2">
      <c r="C200" s="18" t="s">
        <v>768</v>
      </c>
    </row>
    <row r="201" spans="3:4" x14ac:dyDescent="0.2">
      <c r="C201" s="18" t="s">
        <v>769</v>
      </c>
    </row>
    <row r="202" spans="3:4" x14ac:dyDescent="0.2">
      <c r="C202" s="18" t="s">
        <v>770</v>
      </c>
    </row>
    <row r="203" spans="3:4" x14ac:dyDescent="0.2">
      <c r="C203" s="18" t="s">
        <v>771</v>
      </c>
    </row>
    <row r="204" spans="3:4" x14ac:dyDescent="0.2">
      <c r="C204" s="18" t="s">
        <v>96</v>
      </c>
      <c r="D204" t="s">
        <v>247</v>
      </c>
    </row>
    <row r="205" spans="3:4" x14ac:dyDescent="0.2">
      <c r="C205" s="18" t="s">
        <v>97</v>
      </c>
      <c r="D205" t="s">
        <v>918</v>
      </c>
    </row>
    <row r="206" spans="3:4" x14ac:dyDescent="0.2">
      <c r="C206" s="18" t="s">
        <v>98</v>
      </c>
      <c r="D206" t="s">
        <v>46</v>
      </c>
    </row>
    <row r="207" spans="3:4" x14ac:dyDescent="0.2">
      <c r="C207" s="18" t="s">
        <v>99</v>
      </c>
      <c r="D207" t="s">
        <v>19</v>
      </c>
    </row>
    <row r="208" spans="3:4" x14ac:dyDescent="0.2">
      <c r="C208" s="18" t="s">
        <v>100</v>
      </c>
      <c r="D208" t="s">
        <v>75</v>
      </c>
    </row>
    <row r="209" spans="3:4" x14ac:dyDescent="0.2">
      <c r="C209" s="18" t="s">
        <v>101</v>
      </c>
      <c r="D209" t="s">
        <v>75</v>
      </c>
    </row>
    <row r="210" spans="3:4" x14ac:dyDescent="0.2">
      <c r="C210" s="18" t="s">
        <v>102</v>
      </c>
      <c r="D210" t="s">
        <v>75</v>
      </c>
    </row>
    <row r="211" spans="3:4" x14ac:dyDescent="0.2">
      <c r="C211" s="18" t="s">
        <v>103</v>
      </c>
      <c r="D211" t="s">
        <v>75</v>
      </c>
    </row>
    <row r="212" spans="3:4" x14ac:dyDescent="0.2">
      <c r="C212" s="18" t="s">
        <v>104</v>
      </c>
      <c r="D212" t="s">
        <v>75</v>
      </c>
    </row>
    <row r="213" spans="3:4" x14ac:dyDescent="0.2">
      <c r="C213" s="18" t="s">
        <v>105</v>
      </c>
      <c r="D213" t="s">
        <v>75</v>
      </c>
    </row>
    <row r="214" spans="3:4" x14ac:dyDescent="0.2">
      <c r="C214" s="18" t="s">
        <v>106</v>
      </c>
      <c r="D214" t="s">
        <v>75</v>
      </c>
    </row>
    <row r="215" spans="3:4" x14ac:dyDescent="0.2">
      <c r="C215" s="18" t="s">
        <v>107</v>
      </c>
      <c r="D215" t="s">
        <v>75</v>
      </c>
    </row>
    <row r="216" spans="3:4" x14ac:dyDescent="0.2">
      <c r="C216" s="18" t="s">
        <v>108</v>
      </c>
      <c r="D216" t="s">
        <v>75</v>
      </c>
    </row>
    <row r="217" spans="3:4" x14ac:dyDescent="0.2">
      <c r="C217" s="18" t="s">
        <v>109</v>
      </c>
      <c r="D217" t="s">
        <v>75</v>
      </c>
    </row>
    <row r="218" spans="3:4" x14ac:dyDescent="0.2">
      <c r="C218" s="18" t="s">
        <v>110</v>
      </c>
      <c r="D218" t="s">
        <v>75</v>
      </c>
    </row>
    <row r="219" spans="3:4" x14ac:dyDescent="0.2">
      <c r="C219" s="18" t="s">
        <v>111</v>
      </c>
      <c r="D219" t="s">
        <v>75</v>
      </c>
    </row>
    <row r="220" spans="3:4" x14ac:dyDescent="0.2">
      <c r="C220" s="18" t="s">
        <v>112</v>
      </c>
      <c r="D220" t="s">
        <v>75</v>
      </c>
    </row>
    <row r="221" spans="3:4" x14ac:dyDescent="0.2">
      <c r="C221" s="18" t="s">
        <v>113</v>
      </c>
      <c r="D221" t="s">
        <v>75</v>
      </c>
    </row>
    <row r="222" spans="3:4" x14ac:dyDescent="0.2">
      <c r="C222" s="18" t="s">
        <v>114</v>
      </c>
      <c r="D222" t="s">
        <v>75</v>
      </c>
    </row>
    <row r="223" spans="3:4" x14ac:dyDescent="0.2">
      <c r="C223" s="18" t="s">
        <v>115</v>
      </c>
      <c r="D223" t="s">
        <v>75</v>
      </c>
    </row>
    <row r="224" spans="3:4" x14ac:dyDescent="0.2">
      <c r="C224" s="18" t="s">
        <v>414</v>
      </c>
      <c r="D224" t="s">
        <v>75</v>
      </c>
    </row>
    <row r="225" spans="3:4" x14ac:dyDescent="0.2">
      <c r="C225" s="18" t="s">
        <v>415</v>
      </c>
      <c r="D225" t="s">
        <v>75</v>
      </c>
    </row>
    <row r="226" spans="3:4" x14ac:dyDescent="0.2">
      <c r="C226" s="18" t="s">
        <v>416</v>
      </c>
      <c r="D226" t="s">
        <v>75</v>
      </c>
    </row>
    <row r="227" spans="3:4" x14ac:dyDescent="0.2">
      <c r="C227" s="18" t="s">
        <v>417</v>
      </c>
      <c r="D227" t="s">
        <v>75</v>
      </c>
    </row>
    <row r="228" spans="3:4" x14ac:dyDescent="0.2">
      <c r="C228" s="18" t="s">
        <v>418</v>
      </c>
      <c r="D228" t="s">
        <v>75</v>
      </c>
    </row>
    <row r="229" spans="3:4" x14ac:dyDescent="0.2">
      <c r="C229" s="18" t="s">
        <v>419</v>
      </c>
      <c r="D229" t="s">
        <v>75</v>
      </c>
    </row>
    <row r="230" spans="3:4" x14ac:dyDescent="0.2">
      <c r="C230" s="18" t="s">
        <v>420</v>
      </c>
      <c r="D230" t="s">
        <v>75</v>
      </c>
    </row>
    <row r="231" spans="3:4" x14ac:dyDescent="0.2">
      <c r="C231" s="18" t="s">
        <v>421</v>
      </c>
      <c r="D231" t="s">
        <v>75</v>
      </c>
    </row>
    <row r="232" spans="3:4" x14ac:dyDescent="0.2">
      <c r="C232" s="18" t="s">
        <v>422</v>
      </c>
      <c r="D232" t="s">
        <v>75</v>
      </c>
    </row>
    <row r="233" spans="3:4" x14ac:dyDescent="0.2">
      <c r="C233" s="18" t="s">
        <v>423</v>
      </c>
      <c r="D233" t="s">
        <v>75</v>
      </c>
    </row>
    <row r="234" spans="3:4" x14ac:dyDescent="0.2">
      <c r="C234" s="18" t="s">
        <v>772</v>
      </c>
    </row>
    <row r="235" spans="3:4" x14ac:dyDescent="0.2">
      <c r="C235" s="18" t="s">
        <v>773</v>
      </c>
    </row>
    <row r="236" spans="3:4" x14ac:dyDescent="0.2">
      <c r="C236" s="18" t="s">
        <v>774</v>
      </c>
    </row>
    <row r="237" spans="3:4" x14ac:dyDescent="0.2">
      <c r="C237" s="18" t="s">
        <v>775</v>
      </c>
    </row>
    <row r="238" spans="3:4" x14ac:dyDescent="0.2">
      <c r="C238" s="18" t="s">
        <v>776</v>
      </c>
    </row>
    <row r="239" spans="3:4" x14ac:dyDescent="0.2">
      <c r="C239" s="18" t="s">
        <v>777</v>
      </c>
    </row>
    <row r="240" spans="3:4" x14ac:dyDescent="0.2">
      <c r="C240" s="18" t="s">
        <v>778</v>
      </c>
    </row>
    <row r="241" spans="3:4" x14ac:dyDescent="0.2">
      <c r="C241" s="18" t="s">
        <v>779</v>
      </c>
    </row>
    <row r="242" spans="3:4" x14ac:dyDescent="0.2">
      <c r="C242" s="18" t="s">
        <v>780</v>
      </c>
    </row>
    <row r="243" spans="3:4" x14ac:dyDescent="0.2">
      <c r="C243" s="18" t="s">
        <v>781</v>
      </c>
    </row>
    <row r="244" spans="3:4" x14ac:dyDescent="0.2">
      <c r="C244" s="18" t="s">
        <v>116</v>
      </c>
      <c r="D244" t="s">
        <v>246</v>
      </c>
    </row>
    <row r="245" spans="3:4" x14ac:dyDescent="0.2">
      <c r="C245" s="18" t="s">
        <v>117</v>
      </c>
      <c r="D245" t="s">
        <v>19</v>
      </c>
    </row>
    <row r="246" spans="3:4" x14ac:dyDescent="0.2">
      <c r="C246" s="18" t="s">
        <v>118</v>
      </c>
      <c r="D246" t="s">
        <v>75</v>
      </c>
    </row>
    <row r="247" spans="3:4" x14ac:dyDescent="0.2">
      <c r="C247" s="18" t="s">
        <v>119</v>
      </c>
      <c r="D247" t="s">
        <v>75</v>
      </c>
    </row>
    <row r="248" spans="3:4" x14ac:dyDescent="0.2">
      <c r="C248" s="18" t="s">
        <v>120</v>
      </c>
      <c r="D248" t="s">
        <v>75</v>
      </c>
    </row>
    <row r="249" spans="3:4" x14ac:dyDescent="0.2">
      <c r="C249" s="18" t="s">
        <v>121</v>
      </c>
      <c r="D249" t="s">
        <v>75</v>
      </c>
    </row>
    <row r="250" spans="3:4" x14ac:dyDescent="0.2">
      <c r="C250" s="18" t="s">
        <v>122</v>
      </c>
      <c r="D250" t="s">
        <v>75</v>
      </c>
    </row>
    <row r="251" spans="3:4" x14ac:dyDescent="0.2">
      <c r="C251" s="18" t="s">
        <v>123</v>
      </c>
      <c r="D251" t="s">
        <v>75</v>
      </c>
    </row>
    <row r="252" spans="3:4" x14ac:dyDescent="0.2">
      <c r="C252" s="18" t="s">
        <v>124</v>
      </c>
      <c r="D252" t="s">
        <v>75</v>
      </c>
    </row>
    <row r="253" spans="3:4" x14ac:dyDescent="0.2">
      <c r="C253" s="18" t="s">
        <v>125</v>
      </c>
      <c r="D253" t="s">
        <v>75</v>
      </c>
    </row>
    <row r="254" spans="3:4" x14ac:dyDescent="0.2">
      <c r="C254" s="18" t="s">
        <v>126</v>
      </c>
      <c r="D254" t="s">
        <v>75</v>
      </c>
    </row>
    <row r="255" spans="3:4" x14ac:dyDescent="0.2">
      <c r="C255" s="18" t="s">
        <v>127</v>
      </c>
      <c r="D255" t="s">
        <v>75</v>
      </c>
    </row>
    <row r="256" spans="3:4" x14ac:dyDescent="0.2">
      <c r="C256" s="18" t="s">
        <v>128</v>
      </c>
      <c r="D256" t="s">
        <v>75</v>
      </c>
    </row>
    <row r="257" spans="3:4" x14ac:dyDescent="0.2">
      <c r="C257" s="18" t="s">
        <v>129</v>
      </c>
      <c r="D257" t="s">
        <v>75</v>
      </c>
    </row>
    <row r="258" spans="3:4" x14ac:dyDescent="0.2">
      <c r="C258" s="18" t="s">
        <v>130</v>
      </c>
      <c r="D258" t="s">
        <v>75</v>
      </c>
    </row>
    <row r="259" spans="3:4" x14ac:dyDescent="0.2">
      <c r="C259" s="18" t="s">
        <v>131</v>
      </c>
      <c r="D259" t="s">
        <v>75</v>
      </c>
    </row>
    <row r="260" spans="3:4" x14ac:dyDescent="0.2">
      <c r="C260" s="18" t="s">
        <v>132</v>
      </c>
      <c r="D260" t="s">
        <v>75</v>
      </c>
    </row>
    <row r="261" spans="3:4" x14ac:dyDescent="0.2">
      <c r="C261" s="18" t="s">
        <v>133</v>
      </c>
      <c r="D261" t="s">
        <v>75</v>
      </c>
    </row>
    <row r="262" spans="3:4" x14ac:dyDescent="0.2">
      <c r="C262" s="18" t="s">
        <v>134</v>
      </c>
      <c r="D262" t="s">
        <v>75</v>
      </c>
    </row>
    <row r="263" spans="3:4" x14ac:dyDescent="0.2">
      <c r="C263" s="18" t="s">
        <v>135</v>
      </c>
      <c r="D263" t="s">
        <v>75</v>
      </c>
    </row>
    <row r="264" spans="3:4" x14ac:dyDescent="0.2">
      <c r="C264" s="18" t="s">
        <v>424</v>
      </c>
      <c r="D264" t="s">
        <v>75</v>
      </c>
    </row>
    <row r="265" spans="3:4" x14ac:dyDescent="0.2">
      <c r="C265" s="18" t="s">
        <v>425</v>
      </c>
      <c r="D265" t="s">
        <v>75</v>
      </c>
    </row>
    <row r="266" spans="3:4" x14ac:dyDescent="0.2">
      <c r="C266" s="18" t="s">
        <v>426</v>
      </c>
      <c r="D266" t="s">
        <v>75</v>
      </c>
    </row>
    <row r="267" spans="3:4" x14ac:dyDescent="0.2">
      <c r="C267" s="18" t="s">
        <v>427</v>
      </c>
      <c r="D267" t="s">
        <v>75</v>
      </c>
    </row>
    <row r="268" spans="3:4" x14ac:dyDescent="0.2">
      <c r="C268" s="18" t="s">
        <v>428</v>
      </c>
      <c r="D268" t="s">
        <v>75</v>
      </c>
    </row>
    <row r="269" spans="3:4" x14ac:dyDescent="0.2">
      <c r="C269" s="18" t="s">
        <v>429</v>
      </c>
      <c r="D269" t="s">
        <v>75</v>
      </c>
    </row>
    <row r="270" spans="3:4" x14ac:dyDescent="0.2">
      <c r="C270" s="18" t="s">
        <v>430</v>
      </c>
      <c r="D270" t="s">
        <v>75</v>
      </c>
    </row>
    <row r="271" spans="3:4" x14ac:dyDescent="0.2">
      <c r="C271" s="18" t="s">
        <v>431</v>
      </c>
      <c r="D271" t="s">
        <v>75</v>
      </c>
    </row>
    <row r="272" spans="3:4" x14ac:dyDescent="0.2">
      <c r="C272" s="18" t="s">
        <v>432</v>
      </c>
      <c r="D272" t="s">
        <v>75</v>
      </c>
    </row>
    <row r="273" spans="3:4" x14ac:dyDescent="0.2">
      <c r="C273" s="18" t="s">
        <v>433</v>
      </c>
      <c r="D273" t="s">
        <v>75</v>
      </c>
    </row>
    <row r="274" spans="3:4" x14ac:dyDescent="0.2">
      <c r="C274" s="18" t="s">
        <v>782</v>
      </c>
    </row>
    <row r="275" spans="3:4" x14ac:dyDescent="0.2">
      <c r="C275" s="18" t="s">
        <v>783</v>
      </c>
    </row>
    <row r="276" spans="3:4" x14ac:dyDescent="0.2">
      <c r="C276" s="18" t="s">
        <v>784</v>
      </c>
    </row>
    <row r="277" spans="3:4" x14ac:dyDescent="0.2">
      <c r="C277" s="18" t="s">
        <v>785</v>
      </c>
    </row>
    <row r="278" spans="3:4" x14ac:dyDescent="0.2">
      <c r="C278" s="18" t="s">
        <v>786</v>
      </c>
    </row>
    <row r="279" spans="3:4" x14ac:dyDescent="0.2">
      <c r="C279" s="18" t="s">
        <v>787</v>
      </c>
    </row>
    <row r="280" spans="3:4" x14ac:dyDescent="0.2">
      <c r="C280" s="18" t="s">
        <v>788</v>
      </c>
    </row>
    <row r="281" spans="3:4" x14ac:dyDescent="0.2">
      <c r="C281" s="18" t="s">
        <v>789</v>
      </c>
    </row>
    <row r="282" spans="3:4" x14ac:dyDescent="0.2">
      <c r="C282" s="18" t="s">
        <v>790</v>
      </c>
    </row>
    <row r="283" spans="3:4" x14ac:dyDescent="0.2">
      <c r="C283" s="18" t="s">
        <v>791</v>
      </c>
    </row>
    <row r="284" spans="3:4" x14ac:dyDescent="0.2">
      <c r="C284" s="18" t="s">
        <v>1238</v>
      </c>
      <c r="D284" t="s">
        <v>1055</v>
      </c>
    </row>
    <row r="285" spans="3:4" x14ac:dyDescent="0.2">
      <c r="C285" s="18" t="s">
        <v>1239</v>
      </c>
      <c r="D285" t="s">
        <v>18</v>
      </c>
    </row>
    <row r="286" spans="3:4" x14ac:dyDescent="0.2">
      <c r="C286" s="18" t="s">
        <v>1240</v>
      </c>
      <c r="D286" t="s">
        <v>13</v>
      </c>
    </row>
    <row r="287" spans="3:4" x14ac:dyDescent="0.2">
      <c r="C287" s="18" t="s">
        <v>1241</v>
      </c>
      <c r="D287" t="s">
        <v>24242</v>
      </c>
    </row>
    <row r="288" spans="3:4" x14ac:dyDescent="0.2">
      <c r="C288" s="18" t="s">
        <v>1242</v>
      </c>
      <c r="D288" t="s">
        <v>30</v>
      </c>
    </row>
    <row r="289" spans="3:4" x14ac:dyDescent="0.2">
      <c r="C289" s="18" t="s">
        <v>1243</v>
      </c>
      <c r="D289" t="s">
        <v>75</v>
      </c>
    </row>
    <row r="290" spans="3:4" x14ac:dyDescent="0.2">
      <c r="C290" s="18" t="s">
        <v>1244</v>
      </c>
      <c r="D290" t="s">
        <v>75</v>
      </c>
    </row>
    <row r="291" spans="3:4" x14ac:dyDescent="0.2">
      <c r="C291" s="18" t="s">
        <v>1245</v>
      </c>
      <c r="D291" t="s">
        <v>75</v>
      </c>
    </row>
    <row r="292" spans="3:4" x14ac:dyDescent="0.2">
      <c r="C292" s="18" t="s">
        <v>1246</v>
      </c>
      <c r="D292" t="s">
        <v>75</v>
      </c>
    </row>
    <row r="293" spans="3:4" x14ac:dyDescent="0.2">
      <c r="C293" s="18" t="s">
        <v>1247</v>
      </c>
      <c r="D293" t="s">
        <v>75</v>
      </c>
    </row>
    <row r="294" spans="3:4" x14ac:dyDescent="0.2">
      <c r="C294" s="18" t="s">
        <v>1248</v>
      </c>
      <c r="D294" t="s">
        <v>75</v>
      </c>
    </row>
    <row r="295" spans="3:4" x14ac:dyDescent="0.2">
      <c r="C295" s="18" t="s">
        <v>1249</v>
      </c>
      <c r="D295" t="s">
        <v>75</v>
      </c>
    </row>
    <row r="296" spans="3:4" x14ac:dyDescent="0.2">
      <c r="C296" s="18" t="s">
        <v>1250</v>
      </c>
      <c r="D296" t="s">
        <v>75</v>
      </c>
    </row>
    <row r="297" spans="3:4" x14ac:dyDescent="0.2">
      <c r="C297" s="18" t="s">
        <v>1251</v>
      </c>
      <c r="D297" t="s">
        <v>75</v>
      </c>
    </row>
    <row r="298" spans="3:4" x14ac:dyDescent="0.2">
      <c r="C298" s="18" t="s">
        <v>1252</v>
      </c>
      <c r="D298" t="s">
        <v>75</v>
      </c>
    </row>
    <row r="299" spans="3:4" x14ac:dyDescent="0.2">
      <c r="C299" s="18" t="s">
        <v>1253</v>
      </c>
      <c r="D299" t="s">
        <v>75</v>
      </c>
    </row>
    <row r="300" spans="3:4" x14ac:dyDescent="0.2">
      <c r="C300" s="18" t="s">
        <v>1254</v>
      </c>
      <c r="D300" t="s">
        <v>75</v>
      </c>
    </row>
    <row r="301" spans="3:4" x14ac:dyDescent="0.2">
      <c r="C301" s="18" t="s">
        <v>1255</v>
      </c>
      <c r="D301" t="s">
        <v>75</v>
      </c>
    </row>
    <row r="302" spans="3:4" x14ac:dyDescent="0.2">
      <c r="C302" s="18" t="s">
        <v>1256</v>
      </c>
      <c r="D302" t="s">
        <v>75</v>
      </c>
    </row>
    <row r="303" spans="3:4" x14ac:dyDescent="0.2">
      <c r="C303" s="18" t="s">
        <v>1257</v>
      </c>
      <c r="D303" t="s">
        <v>75</v>
      </c>
    </row>
    <row r="304" spans="3:4" x14ac:dyDescent="0.2">
      <c r="C304" s="18" t="s">
        <v>1258</v>
      </c>
      <c r="D304" t="s">
        <v>75</v>
      </c>
    </row>
    <row r="305" spans="3:4" x14ac:dyDescent="0.2">
      <c r="C305" s="18" t="s">
        <v>1259</v>
      </c>
      <c r="D305" t="s">
        <v>75</v>
      </c>
    </row>
    <row r="306" spans="3:4" x14ac:dyDescent="0.2">
      <c r="C306" s="18" t="s">
        <v>1260</v>
      </c>
      <c r="D306" t="s">
        <v>75</v>
      </c>
    </row>
    <row r="307" spans="3:4" x14ac:dyDescent="0.2">
      <c r="C307" s="18" t="s">
        <v>1261</v>
      </c>
      <c r="D307" t="s">
        <v>75</v>
      </c>
    </row>
    <row r="308" spans="3:4" x14ac:dyDescent="0.2">
      <c r="C308" s="18" t="s">
        <v>1262</v>
      </c>
      <c r="D308" t="s">
        <v>75</v>
      </c>
    </row>
    <row r="309" spans="3:4" x14ac:dyDescent="0.2">
      <c r="C309" s="18" t="s">
        <v>1263</v>
      </c>
      <c r="D309" t="s">
        <v>75</v>
      </c>
    </row>
    <row r="310" spans="3:4" x14ac:dyDescent="0.2">
      <c r="C310" s="18" t="s">
        <v>1264</v>
      </c>
      <c r="D310" t="s">
        <v>75</v>
      </c>
    </row>
    <row r="311" spans="3:4" x14ac:dyDescent="0.2">
      <c r="C311" s="18" t="s">
        <v>1265</v>
      </c>
      <c r="D311" t="s">
        <v>75</v>
      </c>
    </row>
    <row r="312" spans="3:4" x14ac:dyDescent="0.2">
      <c r="C312" s="18" t="s">
        <v>1266</v>
      </c>
      <c r="D312" t="s">
        <v>75</v>
      </c>
    </row>
    <row r="313" spans="3:4" x14ac:dyDescent="0.2">
      <c r="C313" s="18" t="s">
        <v>1267</v>
      </c>
      <c r="D313" t="s">
        <v>75</v>
      </c>
    </row>
    <row r="314" spans="3:4" x14ac:dyDescent="0.2">
      <c r="C314" s="18" t="s">
        <v>1268</v>
      </c>
    </row>
    <row r="315" spans="3:4" x14ac:dyDescent="0.2">
      <c r="C315" s="18" t="s">
        <v>1269</v>
      </c>
    </row>
    <row r="316" spans="3:4" x14ac:dyDescent="0.2">
      <c r="C316" s="18" t="s">
        <v>1270</v>
      </c>
    </row>
    <row r="317" spans="3:4" x14ac:dyDescent="0.2">
      <c r="C317" s="18" t="s">
        <v>1271</v>
      </c>
    </row>
    <row r="318" spans="3:4" x14ac:dyDescent="0.2">
      <c r="C318" s="18" t="s">
        <v>1272</v>
      </c>
    </row>
    <row r="319" spans="3:4" x14ac:dyDescent="0.2">
      <c r="C319" s="18" t="s">
        <v>1273</v>
      </c>
    </row>
    <row r="320" spans="3:4" x14ac:dyDescent="0.2">
      <c r="C320" s="18" t="s">
        <v>1274</v>
      </c>
    </row>
    <row r="321" spans="3:4" x14ac:dyDescent="0.2">
      <c r="C321" s="18" t="s">
        <v>1275</v>
      </c>
    </row>
    <row r="322" spans="3:4" x14ac:dyDescent="0.2">
      <c r="C322" s="18" t="s">
        <v>1276</v>
      </c>
    </row>
    <row r="323" spans="3:4" x14ac:dyDescent="0.2">
      <c r="C323" s="18" t="s">
        <v>1277</v>
      </c>
    </row>
    <row r="324" spans="3:4" x14ac:dyDescent="0.2">
      <c r="C324" s="18" t="s">
        <v>35913</v>
      </c>
      <c r="D324" t="s">
        <v>35953</v>
      </c>
    </row>
    <row r="325" spans="3:4" x14ac:dyDescent="0.2">
      <c r="C325" s="18" t="s">
        <v>35914</v>
      </c>
      <c r="D325" t="s">
        <v>13</v>
      </c>
    </row>
    <row r="326" spans="3:4" x14ac:dyDescent="0.2">
      <c r="C326" s="18" t="s">
        <v>35915</v>
      </c>
      <c r="D326" t="s">
        <v>30</v>
      </c>
    </row>
    <row r="327" spans="3:4" x14ac:dyDescent="0.2">
      <c r="C327" s="18" t="s">
        <v>35916</v>
      </c>
    </row>
    <row r="328" spans="3:4" x14ac:dyDescent="0.2">
      <c r="C328" s="18" t="s">
        <v>35917</v>
      </c>
    </row>
    <row r="329" spans="3:4" x14ac:dyDescent="0.2">
      <c r="C329" s="18" t="s">
        <v>35918</v>
      </c>
    </row>
    <row r="330" spans="3:4" x14ac:dyDescent="0.2">
      <c r="C330" s="18" t="s">
        <v>35919</v>
      </c>
    </row>
    <row r="331" spans="3:4" x14ac:dyDescent="0.2">
      <c r="C331" s="18" t="s">
        <v>35920</v>
      </c>
    </row>
    <row r="332" spans="3:4" x14ac:dyDescent="0.2">
      <c r="C332" s="18" t="s">
        <v>35921</v>
      </c>
    </row>
    <row r="333" spans="3:4" x14ac:dyDescent="0.2">
      <c r="C333" s="18" t="s">
        <v>35922</v>
      </c>
    </row>
    <row r="334" spans="3:4" x14ac:dyDescent="0.2">
      <c r="C334" s="18" t="s">
        <v>35923</v>
      </c>
    </row>
    <row r="335" spans="3:4" x14ac:dyDescent="0.2">
      <c r="C335" s="18" t="s">
        <v>35924</v>
      </c>
    </row>
    <row r="336" spans="3:4" x14ac:dyDescent="0.2">
      <c r="C336" s="18" t="s">
        <v>35925</v>
      </c>
    </row>
    <row r="337" spans="3:3" x14ac:dyDescent="0.2">
      <c r="C337" s="18" t="s">
        <v>35926</v>
      </c>
    </row>
    <row r="338" spans="3:3" x14ac:dyDescent="0.2">
      <c r="C338" s="18" t="s">
        <v>35927</v>
      </c>
    </row>
    <row r="339" spans="3:3" x14ac:dyDescent="0.2">
      <c r="C339" s="18" t="s">
        <v>35928</v>
      </c>
    </row>
    <row r="340" spans="3:3" x14ac:dyDescent="0.2">
      <c r="C340" s="18" t="s">
        <v>35929</v>
      </c>
    </row>
    <row r="341" spans="3:3" x14ac:dyDescent="0.2">
      <c r="C341" s="18" t="s">
        <v>35930</v>
      </c>
    </row>
    <row r="342" spans="3:3" x14ac:dyDescent="0.2">
      <c r="C342" s="18" t="s">
        <v>35931</v>
      </c>
    </row>
    <row r="343" spans="3:3" x14ac:dyDescent="0.2">
      <c r="C343" s="18" t="s">
        <v>35932</v>
      </c>
    </row>
    <row r="344" spans="3:3" x14ac:dyDescent="0.2">
      <c r="C344" s="18" t="s">
        <v>35933</v>
      </c>
    </row>
    <row r="345" spans="3:3" x14ac:dyDescent="0.2">
      <c r="C345" s="18" t="s">
        <v>35934</v>
      </c>
    </row>
    <row r="346" spans="3:3" x14ac:dyDescent="0.2">
      <c r="C346" s="18" t="s">
        <v>35935</v>
      </c>
    </row>
    <row r="347" spans="3:3" x14ac:dyDescent="0.2">
      <c r="C347" s="18" t="s">
        <v>35936</v>
      </c>
    </row>
    <row r="348" spans="3:3" x14ac:dyDescent="0.2">
      <c r="C348" s="18" t="s">
        <v>35937</v>
      </c>
    </row>
    <row r="349" spans="3:3" x14ac:dyDescent="0.2">
      <c r="C349" s="18" t="s">
        <v>35938</v>
      </c>
    </row>
    <row r="350" spans="3:3" x14ac:dyDescent="0.2">
      <c r="C350" s="18" t="s">
        <v>35939</v>
      </c>
    </row>
    <row r="351" spans="3:3" x14ac:dyDescent="0.2">
      <c r="C351" s="18" t="s">
        <v>35940</v>
      </c>
    </row>
    <row r="352" spans="3:3" x14ac:dyDescent="0.2">
      <c r="C352" s="18" t="s">
        <v>35941</v>
      </c>
    </row>
    <row r="353" spans="3:4" x14ac:dyDescent="0.2">
      <c r="C353" s="18" t="s">
        <v>35942</v>
      </c>
    </row>
    <row r="354" spans="3:4" x14ac:dyDescent="0.2">
      <c r="C354" s="18" t="s">
        <v>35943</v>
      </c>
    </row>
    <row r="355" spans="3:4" x14ac:dyDescent="0.2">
      <c r="C355" s="18" t="s">
        <v>35944</v>
      </c>
    </row>
    <row r="356" spans="3:4" x14ac:dyDescent="0.2">
      <c r="C356" s="18" t="s">
        <v>35945</v>
      </c>
    </row>
    <row r="357" spans="3:4" x14ac:dyDescent="0.2">
      <c r="C357" s="18" t="s">
        <v>35946</v>
      </c>
    </row>
    <row r="358" spans="3:4" x14ac:dyDescent="0.2">
      <c r="C358" s="18" t="s">
        <v>35947</v>
      </c>
    </row>
    <row r="359" spans="3:4" x14ac:dyDescent="0.2">
      <c r="C359" s="18" t="s">
        <v>35948</v>
      </c>
    </row>
    <row r="360" spans="3:4" x14ac:dyDescent="0.2">
      <c r="C360" s="18" t="s">
        <v>35949</v>
      </c>
    </row>
    <row r="361" spans="3:4" x14ac:dyDescent="0.2">
      <c r="C361" s="18" t="s">
        <v>35950</v>
      </c>
    </row>
    <row r="362" spans="3:4" x14ac:dyDescent="0.2">
      <c r="C362" s="18" t="s">
        <v>35951</v>
      </c>
    </row>
    <row r="363" spans="3:4" x14ac:dyDescent="0.2">
      <c r="C363" s="18" t="s">
        <v>35952</v>
      </c>
    </row>
    <row r="364" spans="3:4" x14ac:dyDescent="0.2">
      <c r="C364" s="18" t="s">
        <v>136</v>
      </c>
      <c r="D364" t="s">
        <v>245</v>
      </c>
    </row>
    <row r="365" spans="3:4" x14ac:dyDescent="0.2">
      <c r="C365" s="18" t="s">
        <v>137</v>
      </c>
      <c r="D365" t="s">
        <v>18</v>
      </c>
    </row>
    <row r="366" spans="3:4" x14ac:dyDescent="0.2">
      <c r="C366" s="18" t="s">
        <v>138</v>
      </c>
      <c r="D366" t="s">
        <v>17</v>
      </c>
    </row>
    <row r="367" spans="3:4" x14ac:dyDescent="0.2">
      <c r="C367" s="18" t="s">
        <v>139</v>
      </c>
      <c r="D367" t="s">
        <v>383</v>
      </c>
    </row>
    <row r="368" spans="3:4" x14ac:dyDescent="0.2">
      <c r="C368" s="18" t="s">
        <v>140</v>
      </c>
      <c r="D368" t="s">
        <v>5</v>
      </c>
    </row>
    <row r="369" spans="3:4" x14ac:dyDescent="0.2">
      <c r="C369" s="18" t="s">
        <v>141</v>
      </c>
      <c r="D369" t="s">
        <v>15</v>
      </c>
    </row>
    <row r="370" spans="3:4" x14ac:dyDescent="0.2">
      <c r="C370" s="18" t="s">
        <v>142</v>
      </c>
      <c r="D370" t="s">
        <v>44</v>
      </c>
    </row>
    <row r="371" spans="3:4" x14ac:dyDescent="0.2">
      <c r="C371" s="18" t="s">
        <v>143</v>
      </c>
      <c r="D371" t="s">
        <v>319</v>
      </c>
    </row>
    <row r="372" spans="3:4" x14ac:dyDescent="0.2">
      <c r="C372" s="18" t="s">
        <v>144</v>
      </c>
      <c r="D372" t="s">
        <v>14</v>
      </c>
    </row>
    <row r="373" spans="3:4" x14ac:dyDescent="0.2">
      <c r="C373" s="18" t="s">
        <v>145</v>
      </c>
      <c r="D373" t="s">
        <v>75</v>
      </c>
    </row>
    <row r="374" spans="3:4" x14ac:dyDescent="0.2">
      <c r="C374" s="18" t="s">
        <v>146</v>
      </c>
      <c r="D374" t="s">
        <v>75</v>
      </c>
    </row>
    <row r="375" spans="3:4" x14ac:dyDescent="0.2">
      <c r="C375" s="18" t="s">
        <v>147</v>
      </c>
      <c r="D375" t="s">
        <v>75</v>
      </c>
    </row>
    <row r="376" spans="3:4" x14ac:dyDescent="0.2">
      <c r="C376" s="18" t="s">
        <v>148</v>
      </c>
      <c r="D376" t="s">
        <v>75</v>
      </c>
    </row>
    <row r="377" spans="3:4" x14ac:dyDescent="0.2">
      <c r="C377" s="18" t="s">
        <v>149</v>
      </c>
      <c r="D377" t="s">
        <v>75</v>
      </c>
    </row>
    <row r="378" spans="3:4" x14ac:dyDescent="0.2">
      <c r="C378" s="18" t="s">
        <v>150</v>
      </c>
      <c r="D378" t="s">
        <v>75</v>
      </c>
    </row>
    <row r="379" spans="3:4" x14ac:dyDescent="0.2">
      <c r="C379" s="18" t="s">
        <v>151</v>
      </c>
      <c r="D379" t="s">
        <v>75</v>
      </c>
    </row>
    <row r="380" spans="3:4" x14ac:dyDescent="0.2">
      <c r="C380" s="18" t="s">
        <v>152</v>
      </c>
      <c r="D380" t="s">
        <v>75</v>
      </c>
    </row>
    <row r="381" spans="3:4" x14ac:dyDescent="0.2">
      <c r="C381" s="18" t="s">
        <v>153</v>
      </c>
      <c r="D381" t="s">
        <v>75</v>
      </c>
    </row>
    <row r="382" spans="3:4" x14ac:dyDescent="0.2">
      <c r="C382" s="18" t="s">
        <v>154</v>
      </c>
      <c r="D382" t="s">
        <v>75</v>
      </c>
    </row>
    <row r="383" spans="3:4" x14ac:dyDescent="0.2">
      <c r="C383" s="18" t="s">
        <v>155</v>
      </c>
      <c r="D383" t="s">
        <v>75</v>
      </c>
    </row>
    <row r="384" spans="3:4" x14ac:dyDescent="0.2">
      <c r="C384" s="18" t="s">
        <v>434</v>
      </c>
      <c r="D384" t="s">
        <v>75</v>
      </c>
    </row>
    <row r="385" spans="3:4" x14ac:dyDescent="0.2">
      <c r="C385" s="18" t="s">
        <v>435</v>
      </c>
      <c r="D385" t="s">
        <v>75</v>
      </c>
    </row>
    <row r="386" spans="3:4" x14ac:dyDescent="0.2">
      <c r="C386" s="18" t="s">
        <v>436</v>
      </c>
      <c r="D386" t="s">
        <v>75</v>
      </c>
    </row>
    <row r="387" spans="3:4" x14ac:dyDescent="0.2">
      <c r="C387" s="18" t="s">
        <v>437</v>
      </c>
      <c r="D387" t="s">
        <v>75</v>
      </c>
    </row>
    <row r="388" spans="3:4" x14ac:dyDescent="0.2">
      <c r="C388" s="18" t="s">
        <v>438</v>
      </c>
      <c r="D388" t="s">
        <v>75</v>
      </c>
    </row>
    <row r="389" spans="3:4" x14ac:dyDescent="0.2">
      <c r="C389" s="18" t="s">
        <v>439</v>
      </c>
      <c r="D389" t="s">
        <v>75</v>
      </c>
    </row>
    <row r="390" spans="3:4" x14ac:dyDescent="0.2">
      <c r="C390" s="18" t="s">
        <v>440</v>
      </c>
      <c r="D390" t="s">
        <v>75</v>
      </c>
    </row>
    <row r="391" spans="3:4" x14ac:dyDescent="0.2">
      <c r="C391" s="18" t="s">
        <v>441</v>
      </c>
      <c r="D391" t="s">
        <v>75</v>
      </c>
    </row>
    <row r="392" spans="3:4" x14ac:dyDescent="0.2">
      <c r="C392" s="18" t="s">
        <v>442</v>
      </c>
      <c r="D392" t="s">
        <v>75</v>
      </c>
    </row>
    <row r="393" spans="3:4" x14ac:dyDescent="0.2">
      <c r="C393" s="18" t="s">
        <v>443</v>
      </c>
      <c r="D393" t="s">
        <v>75</v>
      </c>
    </row>
    <row r="394" spans="3:4" x14ac:dyDescent="0.2">
      <c r="C394" s="18" t="s">
        <v>792</v>
      </c>
    </row>
    <row r="395" spans="3:4" x14ac:dyDescent="0.2">
      <c r="C395" s="18" t="s">
        <v>793</v>
      </c>
    </row>
    <row r="396" spans="3:4" x14ac:dyDescent="0.2">
      <c r="C396" s="18" t="s">
        <v>794</v>
      </c>
    </row>
    <row r="397" spans="3:4" x14ac:dyDescent="0.2">
      <c r="C397" s="18" t="s">
        <v>795</v>
      </c>
    </row>
    <row r="398" spans="3:4" x14ac:dyDescent="0.2">
      <c r="C398" s="18" t="s">
        <v>796</v>
      </c>
    </row>
    <row r="399" spans="3:4" x14ac:dyDescent="0.2">
      <c r="C399" s="18" t="s">
        <v>797</v>
      </c>
    </row>
    <row r="400" spans="3:4" x14ac:dyDescent="0.2">
      <c r="C400" s="18" t="s">
        <v>798</v>
      </c>
    </row>
    <row r="401" spans="3:4" x14ac:dyDescent="0.2">
      <c r="C401" s="18" t="s">
        <v>799</v>
      </c>
    </row>
    <row r="402" spans="3:4" x14ac:dyDescent="0.2">
      <c r="C402" s="18" t="s">
        <v>800</v>
      </c>
    </row>
    <row r="403" spans="3:4" x14ac:dyDescent="0.2">
      <c r="C403" s="18" t="s">
        <v>801</v>
      </c>
    </row>
    <row r="404" spans="3:4" x14ac:dyDescent="0.2">
      <c r="C404" s="18" t="s">
        <v>156</v>
      </c>
      <c r="D404" t="s">
        <v>244</v>
      </c>
    </row>
    <row r="405" spans="3:4" x14ac:dyDescent="0.2">
      <c r="C405" s="18" t="s">
        <v>157</v>
      </c>
      <c r="D405" t="s">
        <v>18</v>
      </c>
    </row>
    <row r="406" spans="3:4" x14ac:dyDescent="0.2">
      <c r="C406" s="18" t="s">
        <v>158</v>
      </c>
      <c r="D406" t="s">
        <v>349</v>
      </c>
    </row>
    <row r="407" spans="3:4" x14ac:dyDescent="0.2">
      <c r="C407" s="18" t="s">
        <v>159</v>
      </c>
      <c r="D407" t="s">
        <v>17</v>
      </c>
    </row>
    <row r="408" spans="3:4" x14ac:dyDescent="0.2">
      <c r="C408" s="18" t="s">
        <v>160</v>
      </c>
      <c r="D408" t="s">
        <v>45</v>
      </c>
    </row>
    <row r="409" spans="3:4" x14ac:dyDescent="0.2">
      <c r="C409" s="18" t="s">
        <v>161</v>
      </c>
      <c r="D409" t="s">
        <v>343</v>
      </c>
    </row>
    <row r="410" spans="3:4" x14ac:dyDescent="0.2">
      <c r="C410" s="18" t="s">
        <v>162</v>
      </c>
      <c r="D410" t="s">
        <v>344</v>
      </c>
    </row>
    <row r="411" spans="3:4" x14ac:dyDescent="0.2">
      <c r="C411" s="18" t="s">
        <v>163</v>
      </c>
      <c r="D411" t="s">
        <v>44</v>
      </c>
    </row>
    <row r="412" spans="3:4" x14ac:dyDescent="0.2">
      <c r="C412" s="18" t="s">
        <v>164</v>
      </c>
      <c r="D412" t="s">
        <v>46</v>
      </c>
    </row>
    <row r="413" spans="3:4" x14ac:dyDescent="0.2">
      <c r="C413" s="18" t="s">
        <v>165</v>
      </c>
      <c r="D413" t="s">
        <v>6</v>
      </c>
    </row>
    <row r="414" spans="3:4" x14ac:dyDescent="0.2">
      <c r="C414" s="18" t="s">
        <v>166</v>
      </c>
      <c r="D414" t="s">
        <v>43</v>
      </c>
    </row>
    <row r="415" spans="3:4" x14ac:dyDescent="0.2">
      <c r="C415" s="18" t="s">
        <v>167</v>
      </c>
      <c r="D415" t="s">
        <v>35964</v>
      </c>
    </row>
    <row r="416" spans="3:4" x14ac:dyDescent="0.2">
      <c r="C416" s="18" t="s">
        <v>168</v>
      </c>
      <c r="D416" t="s">
        <v>14</v>
      </c>
    </row>
    <row r="417" spans="3:4" x14ac:dyDescent="0.2">
      <c r="C417" s="18" t="s">
        <v>169</v>
      </c>
      <c r="D417" t="s">
        <v>338</v>
      </c>
    </row>
    <row r="418" spans="3:4" x14ac:dyDescent="0.2">
      <c r="C418" s="18" t="s">
        <v>170</v>
      </c>
      <c r="D418" t="s">
        <v>75</v>
      </c>
    </row>
    <row r="419" spans="3:4" x14ac:dyDescent="0.2">
      <c r="C419" s="18" t="s">
        <v>171</v>
      </c>
      <c r="D419" t="s">
        <v>75</v>
      </c>
    </row>
    <row r="420" spans="3:4" x14ac:dyDescent="0.2">
      <c r="C420" s="18" t="s">
        <v>172</v>
      </c>
      <c r="D420" t="s">
        <v>75</v>
      </c>
    </row>
    <row r="421" spans="3:4" x14ac:dyDescent="0.2">
      <c r="C421" s="18" t="s">
        <v>173</v>
      </c>
      <c r="D421" t="s">
        <v>75</v>
      </c>
    </row>
    <row r="422" spans="3:4" x14ac:dyDescent="0.2">
      <c r="C422" s="18" t="s">
        <v>174</v>
      </c>
      <c r="D422" t="s">
        <v>75</v>
      </c>
    </row>
    <row r="423" spans="3:4" x14ac:dyDescent="0.2">
      <c r="C423" s="18" t="s">
        <v>175</v>
      </c>
      <c r="D423" t="s">
        <v>75</v>
      </c>
    </row>
    <row r="424" spans="3:4" x14ac:dyDescent="0.2">
      <c r="C424" s="18" t="s">
        <v>444</v>
      </c>
      <c r="D424" t="s">
        <v>75</v>
      </c>
    </row>
    <row r="425" spans="3:4" x14ac:dyDescent="0.2">
      <c r="C425" s="18" t="s">
        <v>445</v>
      </c>
      <c r="D425" t="s">
        <v>75</v>
      </c>
    </row>
    <row r="426" spans="3:4" x14ac:dyDescent="0.2">
      <c r="C426" s="18" t="s">
        <v>446</v>
      </c>
      <c r="D426" t="s">
        <v>75</v>
      </c>
    </row>
    <row r="427" spans="3:4" x14ac:dyDescent="0.2">
      <c r="C427" s="18" t="s">
        <v>447</v>
      </c>
      <c r="D427" t="s">
        <v>75</v>
      </c>
    </row>
    <row r="428" spans="3:4" x14ac:dyDescent="0.2">
      <c r="C428" s="18" t="s">
        <v>448</v>
      </c>
      <c r="D428" t="s">
        <v>75</v>
      </c>
    </row>
    <row r="429" spans="3:4" x14ac:dyDescent="0.2">
      <c r="C429" s="18" t="s">
        <v>449</v>
      </c>
      <c r="D429" t="s">
        <v>75</v>
      </c>
    </row>
    <row r="430" spans="3:4" x14ac:dyDescent="0.2">
      <c r="C430" s="18" t="s">
        <v>450</v>
      </c>
      <c r="D430" t="s">
        <v>75</v>
      </c>
    </row>
    <row r="431" spans="3:4" x14ac:dyDescent="0.2">
      <c r="C431" s="18" t="s">
        <v>451</v>
      </c>
      <c r="D431" t="s">
        <v>75</v>
      </c>
    </row>
    <row r="432" spans="3:4" x14ac:dyDescent="0.2">
      <c r="C432" s="18" t="s">
        <v>452</v>
      </c>
      <c r="D432" t="s">
        <v>75</v>
      </c>
    </row>
    <row r="433" spans="3:4" x14ac:dyDescent="0.2">
      <c r="C433" s="18" t="s">
        <v>453</v>
      </c>
      <c r="D433" t="s">
        <v>75</v>
      </c>
    </row>
    <row r="434" spans="3:4" x14ac:dyDescent="0.2">
      <c r="C434" s="18" t="s">
        <v>802</v>
      </c>
    </row>
    <row r="435" spans="3:4" x14ac:dyDescent="0.2">
      <c r="C435" s="18" t="s">
        <v>803</v>
      </c>
    </row>
    <row r="436" spans="3:4" x14ac:dyDescent="0.2">
      <c r="C436" s="18" t="s">
        <v>804</v>
      </c>
    </row>
    <row r="437" spans="3:4" x14ac:dyDescent="0.2">
      <c r="C437" s="18" t="s">
        <v>805</v>
      </c>
    </row>
    <row r="438" spans="3:4" x14ac:dyDescent="0.2">
      <c r="C438" s="18" t="s">
        <v>806</v>
      </c>
    </row>
    <row r="439" spans="3:4" x14ac:dyDescent="0.2">
      <c r="C439" s="18" t="s">
        <v>807</v>
      </c>
    </row>
    <row r="440" spans="3:4" x14ac:dyDescent="0.2">
      <c r="C440" s="18" t="s">
        <v>808</v>
      </c>
    </row>
    <row r="441" spans="3:4" x14ac:dyDescent="0.2">
      <c r="C441" s="18" t="s">
        <v>809</v>
      </c>
    </row>
    <row r="442" spans="3:4" x14ac:dyDescent="0.2">
      <c r="C442" s="18" t="s">
        <v>810</v>
      </c>
    </row>
    <row r="443" spans="3:4" x14ac:dyDescent="0.2">
      <c r="C443" s="18" t="s">
        <v>811</v>
      </c>
    </row>
    <row r="444" spans="3:4" x14ac:dyDescent="0.2">
      <c r="C444" s="18" t="s">
        <v>178</v>
      </c>
      <c r="D444" t="s">
        <v>243</v>
      </c>
    </row>
    <row r="445" spans="3:4" x14ac:dyDescent="0.2">
      <c r="C445" s="18" t="s">
        <v>179</v>
      </c>
      <c r="D445" t="s">
        <v>16</v>
      </c>
    </row>
    <row r="446" spans="3:4" x14ac:dyDescent="0.2">
      <c r="C446" s="18" t="s">
        <v>180</v>
      </c>
      <c r="D446" t="s">
        <v>349</v>
      </c>
    </row>
    <row r="447" spans="3:4" x14ac:dyDescent="0.2">
      <c r="C447" s="18" t="s">
        <v>181</v>
      </c>
      <c r="D447" t="s">
        <v>356</v>
      </c>
    </row>
    <row r="448" spans="3:4" x14ac:dyDescent="0.2">
      <c r="C448" s="18" t="s">
        <v>182</v>
      </c>
      <c r="D448" t="s">
        <v>17</v>
      </c>
    </row>
    <row r="449" spans="3:4" x14ac:dyDescent="0.2">
      <c r="C449" s="18" t="s">
        <v>183</v>
      </c>
      <c r="D449" t="s">
        <v>383</v>
      </c>
    </row>
    <row r="450" spans="3:4" x14ac:dyDescent="0.2">
      <c r="C450" s="18" t="s">
        <v>184</v>
      </c>
      <c r="D450" t="s">
        <v>5</v>
      </c>
    </row>
    <row r="451" spans="3:4" x14ac:dyDescent="0.2">
      <c r="C451" s="18" t="s">
        <v>185</v>
      </c>
      <c r="D451" t="s">
        <v>319</v>
      </c>
    </row>
    <row r="452" spans="3:4" x14ac:dyDescent="0.2">
      <c r="C452" s="18" t="s">
        <v>186</v>
      </c>
      <c r="D452" t="s">
        <v>177</v>
      </c>
    </row>
    <row r="453" spans="3:4" x14ac:dyDescent="0.2">
      <c r="C453" s="18" t="s">
        <v>187</v>
      </c>
      <c r="D453" t="s">
        <v>75</v>
      </c>
    </row>
    <row r="454" spans="3:4" x14ac:dyDescent="0.2">
      <c r="C454" s="18" t="s">
        <v>188</v>
      </c>
      <c r="D454" t="s">
        <v>75</v>
      </c>
    </row>
    <row r="455" spans="3:4" x14ac:dyDescent="0.2">
      <c r="C455" s="18" t="s">
        <v>189</v>
      </c>
      <c r="D455" t="s">
        <v>75</v>
      </c>
    </row>
    <row r="456" spans="3:4" x14ac:dyDescent="0.2">
      <c r="C456" s="18" t="s">
        <v>190</v>
      </c>
      <c r="D456" t="s">
        <v>75</v>
      </c>
    </row>
    <row r="457" spans="3:4" x14ac:dyDescent="0.2">
      <c r="C457" s="18" t="s">
        <v>191</v>
      </c>
      <c r="D457" t="s">
        <v>75</v>
      </c>
    </row>
    <row r="458" spans="3:4" x14ac:dyDescent="0.2">
      <c r="C458" s="18" t="s">
        <v>192</v>
      </c>
      <c r="D458" t="s">
        <v>75</v>
      </c>
    </row>
    <row r="459" spans="3:4" x14ac:dyDescent="0.2">
      <c r="C459" s="18" t="s">
        <v>193</v>
      </c>
      <c r="D459" t="s">
        <v>75</v>
      </c>
    </row>
    <row r="460" spans="3:4" x14ac:dyDescent="0.2">
      <c r="C460" s="18" t="s">
        <v>194</v>
      </c>
      <c r="D460" t="s">
        <v>75</v>
      </c>
    </row>
    <row r="461" spans="3:4" x14ac:dyDescent="0.2">
      <c r="C461" s="18" t="s">
        <v>195</v>
      </c>
      <c r="D461" t="s">
        <v>75</v>
      </c>
    </row>
    <row r="462" spans="3:4" x14ac:dyDescent="0.2">
      <c r="C462" s="18" t="s">
        <v>196</v>
      </c>
      <c r="D462" t="s">
        <v>75</v>
      </c>
    </row>
    <row r="463" spans="3:4" x14ac:dyDescent="0.2">
      <c r="C463" s="18" t="s">
        <v>197</v>
      </c>
      <c r="D463" t="s">
        <v>75</v>
      </c>
    </row>
    <row r="464" spans="3:4" x14ac:dyDescent="0.2">
      <c r="C464" s="18" t="s">
        <v>454</v>
      </c>
      <c r="D464" t="s">
        <v>75</v>
      </c>
    </row>
    <row r="465" spans="3:4" x14ac:dyDescent="0.2">
      <c r="C465" s="18" t="s">
        <v>455</v>
      </c>
      <c r="D465" t="s">
        <v>75</v>
      </c>
    </row>
    <row r="466" spans="3:4" x14ac:dyDescent="0.2">
      <c r="C466" s="18" t="s">
        <v>456</v>
      </c>
      <c r="D466" t="s">
        <v>75</v>
      </c>
    </row>
    <row r="467" spans="3:4" x14ac:dyDescent="0.2">
      <c r="C467" s="18" t="s">
        <v>457</v>
      </c>
      <c r="D467" t="s">
        <v>75</v>
      </c>
    </row>
    <row r="468" spans="3:4" x14ac:dyDescent="0.2">
      <c r="C468" s="18" t="s">
        <v>458</v>
      </c>
      <c r="D468" t="s">
        <v>75</v>
      </c>
    </row>
    <row r="469" spans="3:4" x14ac:dyDescent="0.2">
      <c r="C469" s="18" t="s">
        <v>459</v>
      </c>
      <c r="D469" t="s">
        <v>75</v>
      </c>
    </row>
    <row r="470" spans="3:4" x14ac:dyDescent="0.2">
      <c r="C470" s="18" t="s">
        <v>460</v>
      </c>
      <c r="D470" t="s">
        <v>75</v>
      </c>
    </row>
    <row r="471" spans="3:4" x14ac:dyDescent="0.2">
      <c r="C471" s="18" t="s">
        <v>461</v>
      </c>
      <c r="D471" t="s">
        <v>75</v>
      </c>
    </row>
    <row r="472" spans="3:4" x14ac:dyDescent="0.2">
      <c r="C472" s="18" t="s">
        <v>462</v>
      </c>
      <c r="D472" t="s">
        <v>75</v>
      </c>
    </row>
    <row r="473" spans="3:4" x14ac:dyDescent="0.2">
      <c r="C473" s="18" t="s">
        <v>463</v>
      </c>
      <c r="D473" t="s">
        <v>75</v>
      </c>
    </row>
    <row r="474" spans="3:4" x14ac:dyDescent="0.2">
      <c r="C474" s="18" t="s">
        <v>812</v>
      </c>
    </row>
    <row r="475" spans="3:4" x14ac:dyDescent="0.2">
      <c r="C475" s="18" t="s">
        <v>813</v>
      </c>
    </row>
    <row r="476" spans="3:4" x14ac:dyDescent="0.2">
      <c r="C476" s="18" t="s">
        <v>814</v>
      </c>
    </row>
    <row r="477" spans="3:4" x14ac:dyDescent="0.2">
      <c r="C477" s="18" t="s">
        <v>815</v>
      </c>
    </row>
    <row r="478" spans="3:4" x14ac:dyDescent="0.2">
      <c r="C478" s="18" t="s">
        <v>816</v>
      </c>
    </row>
    <row r="479" spans="3:4" x14ac:dyDescent="0.2">
      <c r="C479" s="18" t="s">
        <v>817</v>
      </c>
    </row>
    <row r="480" spans="3:4" x14ac:dyDescent="0.2">
      <c r="C480" s="18" t="s">
        <v>818</v>
      </c>
    </row>
    <row r="481" spans="3:3" x14ac:dyDescent="0.2">
      <c r="C481" s="18" t="s">
        <v>819</v>
      </c>
    </row>
    <row r="482" spans="3:3" x14ac:dyDescent="0.2">
      <c r="C482" s="18" t="s">
        <v>820</v>
      </c>
    </row>
    <row r="483" spans="3:3" x14ac:dyDescent="0.2">
      <c r="C483" s="18" t="s">
        <v>821</v>
      </c>
    </row>
    <row r="484" spans="3:3" x14ac:dyDescent="0.2">
      <c r="C484" s="18" t="s">
        <v>555</v>
      </c>
    </row>
    <row r="485" spans="3:3" x14ac:dyDescent="0.2">
      <c r="C485" s="18" t="s">
        <v>556</v>
      </c>
    </row>
    <row r="486" spans="3:3" x14ac:dyDescent="0.2">
      <c r="C486" s="18" t="s">
        <v>557</v>
      </c>
    </row>
    <row r="487" spans="3:3" x14ac:dyDescent="0.2">
      <c r="C487" s="18" t="s">
        <v>558</v>
      </c>
    </row>
    <row r="488" spans="3:3" x14ac:dyDescent="0.2">
      <c r="C488" s="18" t="s">
        <v>559</v>
      </c>
    </row>
    <row r="489" spans="3:3" x14ac:dyDescent="0.2">
      <c r="C489" s="18" t="s">
        <v>560</v>
      </c>
    </row>
    <row r="490" spans="3:3" x14ac:dyDescent="0.2">
      <c r="C490" s="18" t="s">
        <v>561</v>
      </c>
    </row>
    <row r="491" spans="3:3" x14ac:dyDescent="0.2">
      <c r="C491" s="18" t="s">
        <v>562</v>
      </c>
    </row>
    <row r="492" spans="3:3" x14ac:dyDescent="0.2">
      <c r="C492" s="18" t="s">
        <v>563</v>
      </c>
    </row>
    <row r="493" spans="3:3" x14ac:dyDescent="0.2">
      <c r="C493" s="18" t="s">
        <v>564</v>
      </c>
    </row>
    <row r="494" spans="3:3" x14ac:dyDescent="0.2">
      <c r="C494" s="18" t="s">
        <v>565</v>
      </c>
    </row>
    <row r="495" spans="3:3" x14ac:dyDescent="0.2">
      <c r="C495" s="18" t="s">
        <v>566</v>
      </c>
    </row>
    <row r="496" spans="3:3" x14ac:dyDescent="0.2">
      <c r="C496" s="18" t="s">
        <v>567</v>
      </c>
    </row>
    <row r="497" spans="3:3" x14ac:dyDescent="0.2">
      <c r="C497" s="18" t="s">
        <v>568</v>
      </c>
    </row>
    <row r="498" spans="3:3" x14ac:dyDescent="0.2">
      <c r="C498" s="18" t="s">
        <v>569</v>
      </c>
    </row>
    <row r="499" spans="3:3" x14ac:dyDescent="0.2">
      <c r="C499" s="18" t="s">
        <v>570</v>
      </c>
    </row>
    <row r="500" spans="3:3" x14ac:dyDescent="0.2">
      <c r="C500" s="18" t="s">
        <v>571</v>
      </c>
    </row>
    <row r="501" spans="3:3" x14ac:dyDescent="0.2">
      <c r="C501" s="18" t="s">
        <v>572</v>
      </c>
    </row>
    <row r="502" spans="3:3" x14ac:dyDescent="0.2">
      <c r="C502" s="18" t="s">
        <v>573</v>
      </c>
    </row>
    <row r="503" spans="3:3" x14ac:dyDescent="0.2">
      <c r="C503" s="18" t="s">
        <v>574</v>
      </c>
    </row>
    <row r="504" spans="3:3" x14ac:dyDescent="0.2">
      <c r="C504" s="18" t="s">
        <v>575</v>
      </c>
    </row>
    <row r="505" spans="3:3" x14ac:dyDescent="0.2">
      <c r="C505" s="18" t="s">
        <v>576</v>
      </c>
    </row>
    <row r="506" spans="3:3" x14ac:dyDescent="0.2">
      <c r="C506" s="18" t="s">
        <v>577</v>
      </c>
    </row>
    <row r="507" spans="3:3" x14ac:dyDescent="0.2">
      <c r="C507" s="18" t="s">
        <v>578</v>
      </c>
    </row>
    <row r="508" spans="3:3" x14ac:dyDescent="0.2">
      <c r="C508" s="18" t="s">
        <v>579</v>
      </c>
    </row>
    <row r="509" spans="3:3" x14ac:dyDescent="0.2">
      <c r="C509" s="18" t="s">
        <v>580</v>
      </c>
    </row>
    <row r="510" spans="3:3" x14ac:dyDescent="0.2">
      <c r="C510" s="18" t="s">
        <v>581</v>
      </c>
    </row>
    <row r="511" spans="3:3" x14ac:dyDescent="0.2">
      <c r="C511" s="18" t="s">
        <v>582</v>
      </c>
    </row>
    <row r="512" spans="3:3" x14ac:dyDescent="0.2">
      <c r="C512" s="18" t="s">
        <v>583</v>
      </c>
    </row>
    <row r="513" spans="3:3" x14ac:dyDescent="0.2">
      <c r="C513" s="18" t="s">
        <v>584</v>
      </c>
    </row>
    <row r="514" spans="3:3" x14ac:dyDescent="0.2">
      <c r="C514" s="18" t="s">
        <v>822</v>
      </c>
    </row>
    <row r="515" spans="3:3" x14ac:dyDescent="0.2">
      <c r="C515" s="18" t="s">
        <v>823</v>
      </c>
    </row>
    <row r="516" spans="3:3" x14ac:dyDescent="0.2">
      <c r="C516" s="18" t="s">
        <v>824</v>
      </c>
    </row>
    <row r="517" spans="3:3" x14ac:dyDescent="0.2">
      <c r="C517" s="18" t="s">
        <v>825</v>
      </c>
    </row>
    <row r="518" spans="3:3" x14ac:dyDescent="0.2">
      <c r="C518" s="18" t="s">
        <v>826</v>
      </c>
    </row>
    <row r="519" spans="3:3" x14ac:dyDescent="0.2">
      <c r="C519" s="18" t="s">
        <v>827</v>
      </c>
    </row>
    <row r="520" spans="3:3" x14ac:dyDescent="0.2">
      <c r="C520" s="18" t="s">
        <v>828</v>
      </c>
    </row>
    <row r="521" spans="3:3" x14ac:dyDescent="0.2">
      <c r="C521" s="18" t="s">
        <v>829</v>
      </c>
    </row>
    <row r="522" spans="3:3" x14ac:dyDescent="0.2">
      <c r="C522" s="18" t="s">
        <v>830</v>
      </c>
    </row>
    <row r="523" spans="3:3" x14ac:dyDescent="0.2">
      <c r="C523" s="18" t="s">
        <v>831</v>
      </c>
    </row>
    <row r="524" spans="3:3" x14ac:dyDescent="0.2">
      <c r="C524" s="18" t="s">
        <v>585</v>
      </c>
    </row>
    <row r="525" spans="3:3" x14ac:dyDescent="0.2">
      <c r="C525" s="18" t="s">
        <v>586</v>
      </c>
    </row>
    <row r="526" spans="3:3" x14ac:dyDescent="0.2">
      <c r="C526" s="18" t="s">
        <v>587</v>
      </c>
    </row>
    <row r="527" spans="3:3" x14ac:dyDescent="0.2">
      <c r="C527" s="18" t="s">
        <v>588</v>
      </c>
    </row>
    <row r="528" spans="3:3" x14ac:dyDescent="0.2">
      <c r="C528" s="18" t="s">
        <v>589</v>
      </c>
    </row>
    <row r="529" spans="3:3" x14ac:dyDescent="0.2">
      <c r="C529" s="18" t="s">
        <v>590</v>
      </c>
    </row>
    <row r="530" spans="3:3" x14ac:dyDescent="0.2">
      <c r="C530" s="18" t="s">
        <v>591</v>
      </c>
    </row>
    <row r="531" spans="3:3" x14ac:dyDescent="0.2">
      <c r="C531" s="18" t="s">
        <v>592</v>
      </c>
    </row>
    <row r="532" spans="3:3" x14ac:dyDescent="0.2">
      <c r="C532" s="18" t="s">
        <v>593</v>
      </c>
    </row>
    <row r="533" spans="3:3" x14ac:dyDescent="0.2">
      <c r="C533" s="18" t="s">
        <v>594</v>
      </c>
    </row>
    <row r="534" spans="3:3" x14ac:dyDescent="0.2">
      <c r="C534" s="18" t="s">
        <v>595</v>
      </c>
    </row>
    <row r="535" spans="3:3" x14ac:dyDescent="0.2">
      <c r="C535" s="18" t="s">
        <v>596</v>
      </c>
    </row>
    <row r="536" spans="3:3" x14ac:dyDescent="0.2">
      <c r="C536" s="18" t="s">
        <v>597</v>
      </c>
    </row>
    <row r="537" spans="3:3" x14ac:dyDescent="0.2">
      <c r="C537" s="18" t="s">
        <v>598</v>
      </c>
    </row>
    <row r="538" spans="3:3" x14ac:dyDescent="0.2">
      <c r="C538" s="18" t="s">
        <v>599</v>
      </c>
    </row>
    <row r="539" spans="3:3" x14ac:dyDescent="0.2">
      <c r="C539" s="18" t="s">
        <v>600</v>
      </c>
    </row>
    <row r="540" spans="3:3" x14ac:dyDescent="0.2">
      <c r="C540" s="18" t="s">
        <v>601</v>
      </c>
    </row>
    <row r="541" spans="3:3" x14ac:dyDescent="0.2">
      <c r="C541" s="18" t="s">
        <v>602</v>
      </c>
    </row>
    <row r="542" spans="3:3" x14ac:dyDescent="0.2">
      <c r="C542" s="18" t="s">
        <v>603</v>
      </c>
    </row>
    <row r="543" spans="3:3" x14ac:dyDescent="0.2">
      <c r="C543" s="18" t="s">
        <v>604</v>
      </c>
    </row>
    <row r="544" spans="3:3" x14ac:dyDescent="0.2">
      <c r="C544" s="18" t="s">
        <v>605</v>
      </c>
    </row>
    <row r="545" spans="3:3" x14ac:dyDescent="0.2">
      <c r="C545" s="18" t="s">
        <v>606</v>
      </c>
    </row>
    <row r="546" spans="3:3" x14ac:dyDescent="0.2">
      <c r="C546" s="18" t="s">
        <v>607</v>
      </c>
    </row>
    <row r="547" spans="3:3" x14ac:dyDescent="0.2">
      <c r="C547" s="18" t="s">
        <v>608</v>
      </c>
    </row>
    <row r="548" spans="3:3" x14ac:dyDescent="0.2">
      <c r="C548" s="18" t="s">
        <v>609</v>
      </c>
    </row>
    <row r="549" spans="3:3" x14ac:dyDescent="0.2">
      <c r="C549" s="18" t="s">
        <v>610</v>
      </c>
    </row>
    <row r="550" spans="3:3" x14ac:dyDescent="0.2">
      <c r="C550" s="18" t="s">
        <v>611</v>
      </c>
    </row>
    <row r="551" spans="3:3" x14ac:dyDescent="0.2">
      <c r="C551" s="18" t="s">
        <v>612</v>
      </c>
    </row>
    <row r="552" spans="3:3" x14ac:dyDescent="0.2">
      <c r="C552" s="18" t="s">
        <v>613</v>
      </c>
    </row>
    <row r="553" spans="3:3" x14ac:dyDescent="0.2">
      <c r="C553" s="18" t="s">
        <v>614</v>
      </c>
    </row>
    <row r="554" spans="3:3" x14ac:dyDescent="0.2">
      <c r="C554" s="18" t="s">
        <v>832</v>
      </c>
    </row>
    <row r="555" spans="3:3" x14ac:dyDescent="0.2">
      <c r="C555" s="18" t="s">
        <v>833</v>
      </c>
    </row>
    <row r="556" spans="3:3" x14ac:dyDescent="0.2">
      <c r="C556" s="18" t="s">
        <v>834</v>
      </c>
    </row>
    <row r="557" spans="3:3" x14ac:dyDescent="0.2">
      <c r="C557" s="18" t="s">
        <v>835</v>
      </c>
    </row>
    <row r="558" spans="3:3" x14ac:dyDescent="0.2">
      <c r="C558" s="18" t="s">
        <v>836</v>
      </c>
    </row>
    <row r="559" spans="3:3" x14ac:dyDescent="0.2">
      <c r="C559" s="18" t="s">
        <v>837</v>
      </c>
    </row>
    <row r="560" spans="3:3" x14ac:dyDescent="0.2">
      <c r="C560" s="18" t="s">
        <v>838</v>
      </c>
    </row>
    <row r="561" spans="3:3" x14ac:dyDescent="0.2">
      <c r="C561" s="18" t="s">
        <v>839</v>
      </c>
    </row>
    <row r="562" spans="3:3" x14ac:dyDescent="0.2">
      <c r="C562" s="18" t="s">
        <v>840</v>
      </c>
    </row>
    <row r="563" spans="3:3" x14ac:dyDescent="0.2">
      <c r="C563" s="18" t="s">
        <v>841</v>
      </c>
    </row>
    <row r="564" spans="3:3" x14ac:dyDescent="0.2">
      <c r="C564" s="18" t="s">
        <v>525</v>
      </c>
    </row>
    <row r="565" spans="3:3" x14ac:dyDescent="0.2">
      <c r="C565" s="18" t="s">
        <v>526</v>
      </c>
    </row>
    <row r="566" spans="3:3" x14ac:dyDescent="0.2">
      <c r="C566" s="18" t="s">
        <v>527</v>
      </c>
    </row>
    <row r="567" spans="3:3" x14ac:dyDescent="0.2">
      <c r="C567" s="18" t="s">
        <v>528</v>
      </c>
    </row>
    <row r="568" spans="3:3" x14ac:dyDescent="0.2">
      <c r="C568" s="18" t="s">
        <v>529</v>
      </c>
    </row>
    <row r="569" spans="3:3" x14ac:dyDescent="0.2">
      <c r="C569" s="18" t="s">
        <v>530</v>
      </c>
    </row>
    <row r="570" spans="3:3" x14ac:dyDescent="0.2">
      <c r="C570" s="18" t="s">
        <v>531</v>
      </c>
    </row>
    <row r="571" spans="3:3" x14ac:dyDescent="0.2">
      <c r="C571" s="18" t="s">
        <v>532</v>
      </c>
    </row>
    <row r="572" spans="3:3" x14ac:dyDescent="0.2">
      <c r="C572" s="18" t="s">
        <v>533</v>
      </c>
    </row>
    <row r="573" spans="3:3" x14ac:dyDescent="0.2">
      <c r="C573" s="18" t="s">
        <v>534</v>
      </c>
    </row>
    <row r="574" spans="3:3" x14ac:dyDescent="0.2">
      <c r="C574" s="18" t="s">
        <v>535</v>
      </c>
    </row>
    <row r="575" spans="3:3" x14ac:dyDescent="0.2">
      <c r="C575" s="18" t="s">
        <v>536</v>
      </c>
    </row>
    <row r="576" spans="3:3" x14ac:dyDescent="0.2">
      <c r="C576" s="18" t="s">
        <v>537</v>
      </c>
    </row>
    <row r="577" spans="3:3" x14ac:dyDescent="0.2">
      <c r="C577" s="18" t="s">
        <v>538</v>
      </c>
    </row>
    <row r="578" spans="3:3" x14ac:dyDescent="0.2">
      <c r="C578" s="18" t="s">
        <v>539</v>
      </c>
    </row>
    <row r="579" spans="3:3" x14ac:dyDescent="0.2">
      <c r="C579" s="18" t="s">
        <v>540</v>
      </c>
    </row>
    <row r="580" spans="3:3" x14ac:dyDescent="0.2">
      <c r="C580" s="18" t="s">
        <v>541</v>
      </c>
    </row>
    <row r="581" spans="3:3" x14ac:dyDescent="0.2">
      <c r="C581" s="18" t="s">
        <v>542</v>
      </c>
    </row>
    <row r="582" spans="3:3" x14ac:dyDescent="0.2">
      <c r="C582" s="18" t="s">
        <v>543</v>
      </c>
    </row>
    <row r="583" spans="3:3" x14ac:dyDescent="0.2">
      <c r="C583" s="18" t="s">
        <v>544</v>
      </c>
    </row>
    <row r="584" spans="3:3" x14ac:dyDescent="0.2">
      <c r="C584" s="18" t="s">
        <v>545</v>
      </c>
    </row>
    <row r="585" spans="3:3" x14ac:dyDescent="0.2">
      <c r="C585" s="18" t="s">
        <v>546</v>
      </c>
    </row>
    <row r="586" spans="3:3" x14ac:dyDescent="0.2">
      <c r="C586" s="18" t="s">
        <v>547</v>
      </c>
    </row>
    <row r="587" spans="3:3" x14ac:dyDescent="0.2">
      <c r="C587" s="18" t="s">
        <v>548</v>
      </c>
    </row>
    <row r="588" spans="3:3" x14ac:dyDescent="0.2">
      <c r="C588" s="18" t="s">
        <v>549</v>
      </c>
    </row>
    <row r="589" spans="3:3" x14ac:dyDescent="0.2">
      <c r="C589" s="18" t="s">
        <v>550</v>
      </c>
    </row>
    <row r="590" spans="3:3" x14ac:dyDescent="0.2">
      <c r="C590" s="18" t="s">
        <v>551</v>
      </c>
    </row>
    <row r="591" spans="3:3" x14ac:dyDescent="0.2">
      <c r="C591" s="18" t="s">
        <v>552</v>
      </c>
    </row>
    <row r="592" spans="3:3" x14ac:dyDescent="0.2">
      <c r="C592" s="18" t="s">
        <v>553</v>
      </c>
    </row>
    <row r="593" spans="3:3" x14ac:dyDescent="0.2">
      <c r="C593" s="18" t="s">
        <v>554</v>
      </c>
    </row>
    <row r="594" spans="3:3" x14ac:dyDescent="0.2">
      <c r="C594" s="18" t="s">
        <v>842</v>
      </c>
    </row>
    <row r="595" spans="3:3" x14ac:dyDescent="0.2">
      <c r="C595" s="18" t="s">
        <v>843</v>
      </c>
    </row>
    <row r="596" spans="3:3" x14ac:dyDescent="0.2">
      <c r="C596" s="18" t="s">
        <v>844</v>
      </c>
    </row>
    <row r="597" spans="3:3" x14ac:dyDescent="0.2">
      <c r="C597" s="18" t="s">
        <v>845</v>
      </c>
    </row>
    <row r="598" spans="3:3" x14ac:dyDescent="0.2">
      <c r="C598" s="18" t="s">
        <v>846</v>
      </c>
    </row>
    <row r="599" spans="3:3" x14ac:dyDescent="0.2">
      <c r="C599" s="18" t="s">
        <v>847</v>
      </c>
    </row>
    <row r="600" spans="3:3" x14ac:dyDescent="0.2">
      <c r="C600" s="18" t="s">
        <v>848</v>
      </c>
    </row>
    <row r="601" spans="3:3" x14ac:dyDescent="0.2">
      <c r="C601" s="18" t="s">
        <v>849</v>
      </c>
    </row>
    <row r="602" spans="3:3" x14ac:dyDescent="0.2">
      <c r="C602" s="18" t="s">
        <v>850</v>
      </c>
    </row>
    <row r="603" spans="3:3" x14ac:dyDescent="0.2">
      <c r="C603" s="18" t="s">
        <v>851</v>
      </c>
    </row>
    <row r="604" spans="3:3" x14ac:dyDescent="0.2">
      <c r="C604" t="s">
        <v>615</v>
      </c>
    </row>
    <row r="605" spans="3:3" x14ac:dyDescent="0.2">
      <c r="C605" t="s">
        <v>616</v>
      </c>
    </row>
    <row r="606" spans="3:3" x14ac:dyDescent="0.2">
      <c r="C606" t="s">
        <v>617</v>
      </c>
    </row>
    <row r="607" spans="3:3" x14ac:dyDescent="0.2">
      <c r="C607" t="s">
        <v>618</v>
      </c>
    </row>
    <row r="608" spans="3:3" x14ac:dyDescent="0.2">
      <c r="C608" t="s">
        <v>619</v>
      </c>
    </row>
    <row r="609" spans="3:3" x14ac:dyDescent="0.2">
      <c r="C609" t="s">
        <v>620</v>
      </c>
    </row>
    <row r="610" spans="3:3" x14ac:dyDescent="0.2">
      <c r="C610" t="s">
        <v>621</v>
      </c>
    </row>
    <row r="611" spans="3:3" x14ac:dyDescent="0.2">
      <c r="C611" t="s">
        <v>622</v>
      </c>
    </row>
    <row r="612" spans="3:3" x14ac:dyDescent="0.2">
      <c r="C612" t="s">
        <v>623</v>
      </c>
    </row>
    <row r="613" spans="3:3" x14ac:dyDescent="0.2">
      <c r="C613" t="s">
        <v>624</v>
      </c>
    </row>
    <row r="614" spans="3:3" x14ac:dyDescent="0.2">
      <c r="C614" t="s">
        <v>625</v>
      </c>
    </row>
    <row r="615" spans="3:3" x14ac:dyDescent="0.2">
      <c r="C615" t="s">
        <v>626</v>
      </c>
    </row>
    <row r="616" spans="3:3" x14ac:dyDescent="0.2">
      <c r="C616" t="s">
        <v>627</v>
      </c>
    </row>
    <row r="617" spans="3:3" x14ac:dyDescent="0.2">
      <c r="C617" t="s">
        <v>628</v>
      </c>
    </row>
    <row r="618" spans="3:3" x14ac:dyDescent="0.2">
      <c r="C618" t="s">
        <v>629</v>
      </c>
    </row>
    <row r="619" spans="3:3" x14ac:dyDescent="0.2">
      <c r="C619" t="s">
        <v>630</v>
      </c>
    </row>
    <row r="620" spans="3:3" x14ac:dyDescent="0.2">
      <c r="C620" t="s">
        <v>631</v>
      </c>
    </row>
    <row r="621" spans="3:3" x14ac:dyDescent="0.2">
      <c r="C621" t="s">
        <v>632</v>
      </c>
    </row>
    <row r="622" spans="3:3" x14ac:dyDescent="0.2">
      <c r="C622" t="s">
        <v>633</v>
      </c>
    </row>
    <row r="623" spans="3:3" x14ac:dyDescent="0.2">
      <c r="C623" t="s">
        <v>634</v>
      </c>
    </row>
    <row r="624" spans="3:3" x14ac:dyDescent="0.2">
      <c r="C624" t="s">
        <v>635</v>
      </c>
    </row>
    <row r="625" spans="3:3" x14ac:dyDescent="0.2">
      <c r="C625" t="s">
        <v>636</v>
      </c>
    </row>
    <row r="626" spans="3:3" x14ac:dyDescent="0.2">
      <c r="C626" t="s">
        <v>637</v>
      </c>
    </row>
    <row r="627" spans="3:3" x14ac:dyDescent="0.2">
      <c r="C627" t="s">
        <v>638</v>
      </c>
    </row>
    <row r="628" spans="3:3" x14ac:dyDescent="0.2">
      <c r="C628" t="s">
        <v>639</v>
      </c>
    </row>
    <row r="629" spans="3:3" x14ac:dyDescent="0.2">
      <c r="C629" t="s">
        <v>640</v>
      </c>
    </row>
    <row r="630" spans="3:3" x14ac:dyDescent="0.2">
      <c r="C630" t="s">
        <v>641</v>
      </c>
    </row>
    <row r="631" spans="3:3" x14ac:dyDescent="0.2">
      <c r="C631" t="s">
        <v>642</v>
      </c>
    </row>
    <row r="632" spans="3:3" x14ac:dyDescent="0.2">
      <c r="C632" t="s">
        <v>643</v>
      </c>
    </row>
    <row r="633" spans="3:3" x14ac:dyDescent="0.2">
      <c r="C633" t="s">
        <v>644</v>
      </c>
    </row>
    <row r="634" spans="3:3" x14ac:dyDescent="0.2">
      <c r="C634" t="s">
        <v>852</v>
      </c>
    </row>
    <row r="635" spans="3:3" x14ac:dyDescent="0.2">
      <c r="C635" t="s">
        <v>853</v>
      </c>
    </row>
    <row r="636" spans="3:3" x14ac:dyDescent="0.2">
      <c r="C636" t="s">
        <v>854</v>
      </c>
    </row>
    <row r="637" spans="3:3" x14ac:dyDescent="0.2">
      <c r="C637" t="s">
        <v>855</v>
      </c>
    </row>
    <row r="638" spans="3:3" x14ac:dyDescent="0.2">
      <c r="C638" t="s">
        <v>856</v>
      </c>
    </row>
    <row r="639" spans="3:3" x14ac:dyDescent="0.2">
      <c r="C639" t="s">
        <v>857</v>
      </c>
    </row>
    <row r="640" spans="3:3" x14ac:dyDescent="0.2">
      <c r="C640" t="s">
        <v>858</v>
      </c>
    </row>
    <row r="641" spans="3:3" x14ac:dyDescent="0.2">
      <c r="C641" t="s">
        <v>859</v>
      </c>
    </row>
    <row r="642" spans="3:3" x14ac:dyDescent="0.2">
      <c r="C642" t="s">
        <v>860</v>
      </c>
    </row>
    <row r="643" spans="3:3" x14ac:dyDescent="0.2">
      <c r="C643" t="s">
        <v>861</v>
      </c>
    </row>
    <row r="644" spans="3:3" x14ac:dyDescent="0.2">
      <c r="C644" t="s">
        <v>645</v>
      </c>
    </row>
    <row r="645" spans="3:3" x14ac:dyDescent="0.2">
      <c r="C645" t="s">
        <v>646</v>
      </c>
    </row>
    <row r="646" spans="3:3" x14ac:dyDescent="0.2">
      <c r="C646" t="s">
        <v>647</v>
      </c>
    </row>
    <row r="647" spans="3:3" x14ac:dyDescent="0.2">
      <c r="C647" t="s">
        <v>648</v>
      </c>
    </row>
    <row r="648" spans="3:3" x14ac:dyDescent="0.2">
      <c r="C648" t="s">
        <v>649</v>
      </c>
    </row>
    <row r="649" spans="3:3" x14ac:dyDescent="0.2">
      <c r="C649" t="s">
        <v>650</v>
      </c>
    </row>
    <row r="650" spans="3:3" x14ac:dyDescent="0.2">
      <c r="C650" t="s">
        <v>651</v>
      </c>
    </row>
    <row r="651" spans="3:3" x14ac:dyDescent="0.2">
      <c r="C651" t="s">
        <v>652</v>
      </c>
    </row>
    <row r="652" spans="3:3" x14ac:dyDescent="0.2">
      <c r="C652" t="s">
        <v>653</v>
      </c>
    </row>
    <row r="653" spans="3:3" x14ac:dyDescent="0.2">
      <c r="C653" t="s">
        <v>654</v>
      </c>
    </row>
    <row r="654" spans="3:3" x14ac:dyDescent="0.2">
      <c r="C654" t="s">
        <v>655</v>
      </c>
    </row>
    <row r="655" spans="3:3" x14ac:dyDescent="0.2">
      <c r="C655" t="s">
        <v>656</v>
      </c>
    </row>
    <row r="656" spans="3:3" x14ac:dyDescent="0.2">
      <c r="C656" t="s">
        <v>657</v>
      </c>
    </row>
    <row r="657" spans="3:3" x14ac:dyDescent="0.2">
      <c r="C657" t="s">
        <v>658</v>
      </c>
    </row>
    <row r="658" spans="3:3" x14ac:dyDescent="0.2">
      <c r="C658" t="s">
        <v>659</v>
      </c>
    </row>
    <row r="659" spans="3:3" x14ac:dyDescent="0.2">
      <c r="C659" t="s">
        <v>660</v>
      </c>
    </row>
    <row r="660" spans="3:3" x14ac:dyDescent="0.2">
      <c r="C660" t="s">
        <v>661</v>
      </c>
    </row>
    <row r="661" spans="3:3" x14ac:dyDescent="0.2">
      <c r="C661" t="s">
        <v>662</v>
      </c>
    </row>
    <row r="662" spans="3:3" x14ac:dyDescent="0.2">
      <c r="C662" t="s">
        <v>663</v>
      </c>
    </row>
    <row r="663" spans="3:3" x14ac:dyDescent="0.2">
      <c r="C663" t="s">
        <v>664</v>
      </c>
    </row>
    <row r="664" spans="3:3" x14ac:dyDescent="0.2">
      <c r="C664" t="s">
        <v>665</v>
      </c>
    </row>
    <row r="665" spans="3:3" x14ac:dyDescent="0.2">
      <c r="C665" t="s">
        <v>666</v>
      </c>
    </row>
    <row r="666" spans="3:3" x14ac:dyDescent="0.2">
      <c r="C666" t="s">
        <v>667</v>
      </c>
    </row>
    <row r="667" spans="3:3" x14ac:dyDescent="0.2">
      <c r="C667" t="s">
        <v>668</v>
      </c>
    </row>
    <row r="668" spans="3:3" x14ac:dyDescent="0.2">
      <c r="C668" t="s">
        <v>669</v>
      </c>
    </row>
    <row r="669" spans="3:3" x14ac:dyDescent="0.2">
      <c r="C669" t="s">
        <v>670</v>
      </c>
    </row>
    <row r="670" spans="3:3" x14ac:dyDescent="0.2">
      <c r="C670" t="s">
        <v>671</v>
      </c>
    </row>
    <row r="671" spans="3:3" x14ac:dyDescent="0.2">
      <c r="C671" t="s">
        <v>672</v>
      </c>
    </row>
    <row r="672" spans="3:3" x14ac:dyDescent="0.2">
      <c r="C672" t="s">
        <v>673</v>
      </c>
    </row>
    <row r="673" spans="3:4" x14ac:dyDescent="0.2">
      <c r="C673" t="s">
        <v>674</v>
      </c>
    </row>
    <row r="674" spans="3:4" x14ac:dyDescent="0.2">
      <c r="C674" t="s">
        <v>862</v>
      </c>
    </row>
    <row r="675" spans="3:4" x14ac:dyDescent="0.2">
      <c r="C675" t="s">
        <v>863</v>
      </c>
    </row>
    <row r="676" spans="3:4" x14ac:dyDescent="0.2">
      <c r="C676" t="s">
        <v>864</v>
      </c>
    </row>
    <row r="677" spans="3:4" x14ac:dyDescent="0.2">
      <c r="C677" t="s">
        <v>865</v>
      </c>
    </row>
    <row r="678" spans="3:4" x14ac:dyDescent="0.2">
      <c r="C678" t="s">
        <v>866</v>
      </c>
    </row>
    <row r="679" spans="3:4" x14ac:dyDescent="0.2">
      <c r="C679" t="s">
        <v>867</v>
      </c>
    </row>
    <row r="680" spans="3:4" x14ac:dyDescent="0.2">
      <c r="C680" t="s">
        <v>868</v>
      </c>
    </row>
    <row r="681" spans="3:4" x14ac:dyDescent="0.2">
      <c r="C681" t="s">
        <v>869</v>
      </c>
    </row>
    <row r="682" spans="3:4" x14ac:dyDescent="0.2">
      <c r="C682" t="s">
        <v>870</v>
      </c>
    </row>
    <row r="683" spans="3:4" x14ac:dyDescent="0.2">
      <c r="C683" t="s">
        <v>871</v>
      </c>
    </row>
    <row r="684" spans="3:4" x14ac:dyDescent="0.2">
      <c r="C684" s="18" t="s">
        <v>1278</v>
      </c>
      <c r="D684" t="s">
        <v>681</v>
      </c>
    </row>
    <row r="685" spans="3:4" x14ac:dyDescent="0.2">
      <c r="C685" s="18" t="s">
        <v>1279</v>
      </c>
      <c r="D685" t="s">
        <v>16</v>
      </c>
    </row>
    <row r="686" spans="3:4" x14ac:dyDescent="0.2">
      <c r="C686" s="18" t="s">
        <v>1280</v>
      </c>
      <c r="D686" t="s">
        <v>18</v>
      </c>
    </row>
    <row r="687" spans="3:4" x14ac:dyDescent="0.2">
      <c r="C687" s="18" t="s">
        <v>1281</v>
      </c>
      <c r="D687" t="s">
        <v>17</v>
      </c>
    </row>
    <row r="688" spans="3:4" x14ac:dyDescent="0.2">
      <c r="C688" s="18" t="s">
        <v>1282</v>
      </c>
      <c r="D688" t="s">
        <v>383</v>
      </c>
    </row>
    <row r="689" spans="3:4" x14ac:dyDescent="0.2">
      <c r="C689" s="18" t="s">
        <v>1283</v>
      </c>
      <c r="D689" t="s">
        <v>5</v>
      </c>
    </row>
    <row r="690" spans="3:4" x14ac:dyDescent="0.2">
      <c r="C690" s="18" t="s">
        <v>1284</v>
      </c>
      <c r="D690" t="s">
        <v>15</v>
      </c>
    </row>
    <row r="691" spans="3:4" x14ac:dyDescent="0.2">
      <c r="C691" s="18" t="s">
        <v>1285</v>
      </c>
      <c r="D691" t="s">
        <v>13</v>
      </c>
    </row>
    <row r="692" spans="3:4" x14ac:dyDescent="0.2">
      <c r="C692" s="18" t="s">
        <v>1286</v>
      </c>
      <c r="D692" t="s">
        <v>319</v>
      </c>
    </row>
    <row r="693" spans="3:4" x14ac:dyDescent="0.2">
      <c r="C693" s="18" t="s">
        <v>1287</v>
      </c>
      <c r="D693" t="s">
        <v>30</v>
      </c>
    </row>
    <row r="694" spans="3:4" x14ac:dyDescent="0.2">
      <c r="C694" s="18" t="s">
        <v>1288</v>
      </c>
      <c r="D694" t="s">
        <v>14</v>
      </c>
    </row>
    <row r="695" spans="3:4" x14ac:dyDescent="0.2">
      <c r="C695" s="18" t="s">
        <v>1289</v>
      </c>
    </row>
    <row r="696" spans="3:4" x14ac:dyDescent="0.2">
      <c r="C696" s="18" t="s">
        <v>1290</v>
      </c>
    </row>
    <row r="697" spans="3:4" x14ac:dyDescent="0.2">
      <c r="C697" s="18" t="s">
        <v>1291</v>
      </c>
    </row>
    <row r="698" spans="3:4" x14ac:dyDescent="0.2">
      <c r="C698" s="18" t="s">
        <v>1292</v>
      </c>
    </row>
    <row r="699" spans="3:4" x14ac:dyDescent="0.2">
      <c r="C699" s="18" t="s">
        <v>1293</v>
      </c>
    </row>
    <row r="700" spans="3:4" x14ac:dyDescent="0.2">
      <c r="C700" s="18" t="s">
        <v>1294</v>
      </c>
    </row>
    <row r="701" spans="3:4" x14ac:dyDescent="0.2">
      <c r="C701" s="18" t="s">
        <v>1295</v>
      </c>
    </row>
    <row r="702" spans="3:4" x14ac:dyDescent="0.2">
      <c r="C702" s="18" t="s">
        <v>1296</v>
      </c>
    </row>
    <row r="703" spans="3:4" x14ac:dyDescent="0.2">
      <c r="C703" s="18" t="s">
        <v>1297</v>
      </c>
    </row>
    <row r="704" spans="3:4" x14ac:dyDescent="0.2">
      <c r="C704" s="18" t="s">
        <v>1298</v>
      </c>
    </row>
    <row r="705" spans="3:3" x14ac:dyDescent="0.2">
      <c r="C705" s="18" t="s">
        <v>1299</v>
      </c>
    </row>
    <row r="706" spans="3:3" x14ac:dyDescent="0.2">
      <c r="C706" s="18" t="s">
        <v>1300</v>
      </c>
    </row>
    <row r="707" spans="3:3" x14ac:dyDescent="0.2">
      <c r="C707" s="18" t="s">
        <v>1301</v>
      </c>
    </row>
    <row r="708" spans="3:3" x14ac:dyDescent="0.2">
      <c r="C708" s="18" t="s">
        <v>1302</v>
      </c>
    </row>
    <row r="709" spans="3:3" x14ac:dyDescent="0.2">
      <c r="C709" s="18" t="s">
        <v>1303</v>
      </c>
    </row>
    <row r="710" spans="3:3" x14ac:dyDescent="0.2">
      <c r="C710" s="18" t="s">
        <v>1304</v>
      </c>
    </row>
    <row r="711" spans="3:3" x14ac:dyDescent="0.2">
      <c r="C711" s="18" t="s">
        <v>1305</v>
      </c>
    </row>
    <row r="712" spans="3:3" x14ac:dyDescent="0.2">
      <c r="C712" s="18" t="s">
        <v>1306</v>
      </c>
    </row>
    <row r="713" spans="3:3" x14ac:dyDescent="0.2">
      <c r="C713" s="18" t="s">
        <v>1307</v>
      </c>
    </row>
    <row r="714" spans="3:3" x14ac:dyDescent="0.2">
      <c r="C714" s="18" t="s">
        <v>1308</v>
      </c>
    </row>
    <row r="715" spans="3:3" x14ac:dyDescent="0.2">
      <c r="C715" s="18" t="s">
        <v>1309</v>
      </c>
    </row>
    <row r="716" spans="3:3" x14ac:dyDescent="0.2">
      <c r="C716" s="18" t="s">
        <v>1310</v>
      </c>
    </row>
    <row r="717" spans="3:3" x14ac:dyDescent="0.2">
      <c r="C717" s="18" t="s">
        <v>1311</v>
      </c>
    </row>
    <row r="718" spans="3:3" x14ac:dyDescent="0.2">
      <c r="C718" s="18" t="s">
        <v>1312</v>
      </c>
    </row>
    <row r="719" spans="3:3" x14ac:dyDescent="0.2">
      <c r="C719" s="18" t="s">
        <v>1313</v>
      </c>
    </row>
    <row r="720" spans="3:3" x14ac:dyDescent="0.2">
      <c r="C720" s="18" t="s">
        <v>1314</v>
      </c>
    </row>
    <row r="721" spans="3:3" x14ac:dyDescent="0.2">
      <c r="C721" s="18" t="s">
        <v>1315</v>
      </c>
    </row>
    <row r="722" spans="3:3" x14ac:dyDescent="0.2">
      <c r="C722" s="18" t="s">
        <v>1316</v>
      </c>
    </row>
    <row r="723" spans="3:3" x14ac:dyDescent="0.2">
      <c r="C723" s="18" t="s">
        <v>1317</v>
      </c>
    </row>
    <row r="724" spans="3:3" x14ac:dyDescent="0.2">
      <c r="C724" s="18" t="s">
        <v>682</v>
      </c>
    </row>
    <row r="725" spans="3:3" x14ac:dyDescent="0.2">
      <c r="C725" s="18" t="s">
        <v>683</v>
      </c>
    </row>
    <row r="726" spans="3:3" x14ac:dyDescent="0.2">
      <c r="C726" s="18" t="s">
        <v>684</v>
      </c>
    </row>
    <row r="727" spans="3:3" x14ac:dyDescent="0.2">
      <c r="C727" s="18" t="s">
        <v>685</v>
      </c>
    </row>
    <row r="728" spans="3:3" x14ac:dyDescent="0.2">
      <c r="C728" s="18" t="s">
        <v>686</v>
      </c>
    </row>
    <row r="729" spans="3:3" x14ac:dyDescent="0.2">
      <c r="C729" s="18" t="s">
        <v>687</v>
      </c>
    </row>
    <row r="730" spans="3:3" x14ac:dyDescent="0.2">
      <c r="C730" s="18" t="s">
        <v>688</v>
      </c>
    </row>
    <row r="731" spans="3:3" x14ac:dyDescent="0.2">
      <c r="C731" s="18" t="s">
        <v>689</v>
      </c>
    </row>
    <row r="732" spans="3:3" x14ac:dyDescent="0.2">
      <c r="C732" s="18" t="s">
        <v>690</v>
      </c>
    </row>
    <row r="733" spans="3:3" x14ac:dyDescent="0.2">
      <c r="C733" s="18" t="s">
        <v>691</v>
      </c>
    </row>
    <row r="734" spans="3:3" x14ac:dyDescent="0.2">
      <c r="C734" s="18" t="s">
        <v>692</v>
      </c>
    </row>
    <row r="735" spans="3:3" x14ac:dyDescent="0.2">
      <c r="C735" s="18" t="s">
        <v>693</v>
      </c>
    </row>
    <row r="736" spans="3:3" x14ac:dyDescent="0.2">
      <c r="C736" s="18" t="s">
        <v>694</v>
      </c>
    </row>
    <row r="737" spans="3:3" x14ac:dyDescent="0.2">
      <c r="C737" s="18" t="s">
        <v>695</v>
      </c>
    </row>
    <row r="738" spans="3:3" x14ac:dyDescent="0.2">
      <c r="C738" s="18" t="s">
        <v>696</v>
      </c>
    </row>
    <row r="739" spans="3:3" x14ac:dyDescent="0.2">
      <c r="C739" s="18" t="s">
        <v>697</v>
      </c>
    </row>
    <row r="740" spans="3:3" x14ac:dyDescent="0.2">
      <c r="C740" s="18" t="s">
        <v>698</v>
      </c>
    </row>
    <row r="741" spans="3:3" x14ac:dyDescent="0.2">
      <c r="C741" s="18" t="s">
        <v>699</v>
      </c>
    </row>
    <row r="742" spans="3:3" x14ac:dyDescent="0.2">
      <c r="C742" s="18" t="s">
        <v>700</v>
      </c>
    </row>
    <row r="743" spans="3:3" x14ac:dyDescent="0.2">
      <c r="C743" s="18" t="s">
        <v>701</v>
      </c>
    </row>
    <row r="744" spans="3:3" x14ac:dyDescent="0.2">
      <c r="C744" s="18" t="s">
        <v>702</v>
      </c>
    </row>
    <row r="745" spans="3:3" x14ac:dyDescent="0.2">
      <c r="C745" s="18" t="s">
        <v>703</v>
      </c>
    </row>
    <row r="746" spans="3:3" x14ac:dyDescent="0.2">
      <c r="C746" s="18" t="s">
        <v>704</v>
      </c>
    </row>
    <row r="747" spans="3:3" x14ac:dyDescent="0.2">
      <c r="C747" s="18" t="s">
        <v>705</v>
      </c>
    </row>
    <row r="748" spans="3:3" x14ac:dyDescent="0.2">
      <c r="C748" s="18" t="s">
        <v>706</v>
      </c>
    </row>
    <row r="749" spans="3:3" x14ac:dyDescent="0.2">
      <c r="C749" s="18" t="s">
        <v>707</v>
      </c>
    </row>
    <row r="750" spans="3:3" x14ac:dyDescent="0.2">
      <c r="C750" s="18" t="s">
        <v>708</v>
      </c>
    </row>
    <row r="751" spans="3:3" x14ac:dyDescent="0.2">
      <c r="C751" s="18" t="s">
        <v>709</v>
      </c>
    </row>
    <row r="752" spans="3:3" x14ac:dyDescent="0.2">
      <c r="C752" s="18" t="s">
        <v>710</v>
      </c>
    </row>
    <row r="753" spans="3:3" x14ac:dyDescent="0.2">
      <c r="C753" s="18" t="s">
        <v>711</v>
      </c>
    </row>
    <row r="754" spans="3:3" x14ac:dyDescent="0.2">
      <c r="C754" s="18" t="s">
        <v>872</v>
      </c>
    </row>
    <row r="755" spans="3:3" x14ac:dyDescent="0.2">
      <c r="C755" s="18" t="s">
        <v>873</v>
      </c>
    </row>
    <row r="756" spans="3:3" x14ac:dyDescent="0.2">
      <c r="C756" s="18" t="s">
        <v>874</v>
      </c>
    </row>
    <row r="757" spans="3:3" x14ac:dyDescent="0.2">
      <c r="C757" s="18" t="s">
        <v>875</v>
      </c>
    </row>
    <row r="758" spans="3:3" x14ac:dyDescent="0.2">
      <c r="C758" s="18" t="s">
        <v>876</v>
      </c>
    </row>
    <row r="759" spans="3:3" x14ac:dyDescent="0.2">
      <c r="C759" s="18" t="s">
        <v>877</v>
      </c>
    </row>
    <row r="760" spans="3:3" x14ac:dyDescent="0.2">
      <c r="C760" s="18" t="s">
        <v>878</v>
      </c>
    </row>
    <row r="761" spans="3:3" x14ac:dyDescent="0.2">
      <c r="C761" s="18" t="s">
        <v>879</v>
      </c>
    </row>
    <row r="762" spans="3:3" x14ac:dyDescent="0.2">
      <c r="C762" s="18" t="s">
        <v>880</v>
      </c>
    </row>
    <row r="763" spans="3:3" x14ac:dyDescent="0.2">
      <c r="C763" s="18" t="s">
        <v>881</v>
      </c>
    </row>
    <row r="764" spans="3:3" x14ac:dyDescent="0.2">
      <c r="C764" s="18" t="s">
        <v>712</v>
      </c>
    </row>
    <row r="765" spans="3:3" x14ac:dyDescent="0.2">
      <c r="C765" s="18" t="s">
        <v>713</v>
      </c>
    </row>
    <row r="766" spans="3:3" x14ac:dyDescent="0.2">
      <c r="C766" s="18" t="s">
        <v>714</v>
      </c>
    </row>
    <row r="767" spans="3:3" x14ac:dyDescent="0.2">
      <c r="C767" s="18" t="s">
        <v>715</v>
      </c>
    </row>
    <row r="768" spans="3:3" x14ac:dyDescent="0.2">
      <c r="C768" s="18" t="s">
        <v>716</v>
      </c>
    </row>
    <row r="769" spans="3:3" x14ac:dyDescent="0.2">
      <c r="C769" s="18" t="s">
        <v>717</v>
      </c>
    </row>
    <row r="770" spans="3:3" x14ac:dyDescent="0.2">
      <c r="C770" s="18" t="s">
        <v>718</v>
      </c>
    </row>
    <row r="771" spans="3:3" x14ac:dyDescent="0.2">
      <c r="C771" s="18" t="s">
        <v>719</v>
      </c>
    </row>
    <row r="772" spans="3:3" x14ac:dyDescent="0.2">
      <c r="C772" s="18" t="s">
        <v>720</v>
      </c>
    </row>
    <row r="773" spans="3:3" x14ac:dyDescent="0.2">
      <c r="C773" s="18" t="s">
        <v>721</v>
      </c>
    </row>
    <row r="774" spans="3:3" x14ac:dyDescent="0.2">
      <c r="C774" s="18" t="s">
        <v>722</v>
      </c>
    </row>
    <row r="775" spans="3:3" x14ac:dyDescent="0.2">
      <c r="C775" s="18" t="s">
        <v>723</v>
      </c>
    </row>
    <row r="776" spans="3:3" x14ac:dyDescent="0.2">
      <c r="C776" s="18" t="s">
        <v>724</v>
      </c>
    </row>
    <row r="777" spans="3:3" x14ac:dyDescent="0.2">
      <c r="C777" s="18" t="s">
        <v>725</v>
      </c>
    </row>
    <row r="778" spans="3:3" x14ac:dyDescent="0.2">
      <c r="C778" s="18" t="s">
        <v>726</v>
      </c>
    </row>
    <row r="779" spans="3:3" x14ac:dyDescent="0.2">
      <c r="C779" s="18" t="s">
        <v>727</v>
      </c>
    </row>
    <row r="780" spans="3:3" x14ac:dyDescent="0.2">
      <c r="C780" s="18" t="s">
        <v>728</v>
      </c>
    </row>
    <row r="781" spans="3:3" x14ac:dyDescent="0.2">
      <c r="C781" s="18" t="s">
        <v>729</v>
      </c>
    </row>
    <row r="782" spans="3:3" x14ac:dyDescent="0.2">
      <c r="C782" s="18" t="s">
        <v>730</v>
      </c>
    </row>
    <row r="783" spans="3:3" x14ac:dyDescent="0.2">
      <c r="C783" s="18" t="s">
        <v>731</v>
      </c>
    </row>
    <row r="784" spans="3:3" x14ac:dyDescent="0.2">
      <c r="C784" s="18" t="s">
        <v>732</v>
      </c>
    </row>
    <row r="785" spans="3:3" x14ac:dyDescent="0.2">
      <c r="C785" s="18" t="s">
        <v>733</v>
      </c>
    </row>
    <row r="786" spans="3:3" x14ac:dyDescent="0.2">
      <c r="C786" s="18" t="s">
        <v>734</v>
      </c>
    </row>
    <row r="787" spans="3:3" x14ac:dyDescent="0.2">
      <c r="C787" s="18" t="s">
        <v>735</v>
      </c>
    </row>
    <row r="788" spans="3:3" x14ac:dyDescent="0.2">
      <c r="C788" s="18" t="s">
        <v>736</v>
      </c>
    </row>
    <row r="789" spans="3:3" x14ac:dyDescent="0.2">
      <c r="C789" s="18" t="s">
        <v>737</v>
      </c>
    </row>
    <row r="790" spans="3:3" x14ac:dyDescent="0.2">
      <c r="C790" s="18" t="s">
        <v>738</v>
      </c>
    </row>
    <row r="791" spans="3:3" x14ac:dyDescent="0.2">
      <c r="C791" s="18" t="s">
        <v>739</v>
      </c>
    </row>
    <row r="792" spans="3:3" x14ac:dyDescent="0.2">
      <c r="C792" s="18" t="s">
        <v>740</v>
      </c>
    </row>
    <row r="793" spans="3:3" x14ac:dyDescent="0.2">
      <c r="C793" s="18" t="s">
        <v>741</v>
      </c>
    </row>
    <row r="794" spans="3:3" x14ac:dyDescent="0.2">
      <c r="C794" s="18" t="s">
        <v>882</v>
      </c>
    </row>
    <row r="795" spans="3:3" x14ac:dyDescent="0.2">
      <c r="C795" s="18" t="s">
        <v>883</v>
      </c>
    </row>
    <row r="796" spans="3:3" x14ac:dyDescent="0.2">
      <c r="C796" s="18" t="s">
        <v>884</v>
      </c>
    </row>
    <row r="797" spans="3:3" x14ac:dyDescent="0.2">
      <c r="C797" s="18" t="s">
        <v>885</v>
      </c>
    </row>
    <row r="798" spans="3:3" x14ac:dyDescent="0.2">
      <c r="C798" s="18" t="s">
        <v>886</v>
      </c>
    </row>
    <row r="799" spans="3:3" x14ac:dyDescent="0.2">
      <c r="C799" s="18" t="s">
        <v>887</v>
      </c>
    </row>
    <row r="800" spans="3:3" x14ac:dyDescent="0.2">
      <c r="C800" s="18" t="s">
        <v>888</v>
      </c>
    </row>
    <row r="801" spans="3:4" x14ac:dyDescent="0.2">
      <c r="C801" s="18" t="s">
        <v>889</v>
      </c>
    </row>
    <row r="802" spans="3:4" x14ac:dyDescent="0.2">
      <c r="C802" s="18" t="s">
        <v>890</v>
      </c>
    </row>
    <row r="803" spans="3:4" x14ac:dyDescent="0.2">
      <c r="C803" s="18" t="s">
        <v>891</v>
      </c>
    </row>
    <row r="804" spans="3:4" x14ac:dyDescent="0.2">
      <c r="C804" s="18" t="s">
        <v>919</v>
      </c>
      <c r="D804" t="s">
        <v>964</v>
      </c>
    </row>
    <row r="805" spans="3:4" x14ac:dyDescent="0.2">
      <c r="C805" s="18" t="s">
        <v>920</v>
      </c>
      <c r="D805" t="s">
        <v>18</v>
      </c>
    </row>
    <row r="806" spans="3:4" x14ac:dyDescent="0.2">
      <c r="C806" s="18" t="s">
        <v>921</v>
      </c>
      <c r="D806" t="s">
        <v>383</v>
      </c>
    </row>
    <row r="807" spans="3:4" x14ac:dyDescent="0.2">
      <c r="C807" s="18" t="s">
        <v>922</v>
      </c>
      <c r="D807" t="s">
        <v>13</v>
      </c>
    </row>
    <row r="808" spans="3:4" x14ac:dyDescent="0.2">
      <c r="C808" s="18" t="s">
        <v>923</v>
      </c>
      <c r="D808" t="s">
        <v>30</v>
      </c>
    </row>
    <row r="809" spans="3:4" x14ac:dyDescent="0.2">
      <c r="C809" s="18" t="s">
        <v>924</v>
      </c>
    </row>
    <row r="810" spans="3:4" x14ac:dyDescent="0.2">
      <c r="C810" s="18" t="s">
        <v>925</v>
      </c>
    </row>
    <row r="811" spans="3:4" x14ac:dyDescent="0.2">
      <c r="C811" s="18" t="s">
        <v>926</v>
      </c>
    </row>
    <row r="812" spans="3:4" x14ac:dyDescent="0.2">
      <c r="C812" s="18" t="s">
        <v>927</v>
      </c>
    </row>
    <row r="813" spans="3:4" x14ac:dyDescent="0.2">
      <c r="C813" s="18" t="s">
        <v>928</v>
      </c>
    </row>
    <row r="814" spans="3:4" x14ac:dyDescent="0.2">
      <c r="C814" s="18" t="s">
        <v>929</v>
      </c>
    </row>
    <row r="815" spans="3:4" x14ac:dyDescent="0.2">
      <c r="C815" s="18" t="s">
        <v>930</v>
      </c>
    </row>
    <row r="816" spans="3:4" x14ac:dyDescent="0.2">
      <c r="C816" s="18" t="s">
        <v>931</v>
      </c>
    </row>
    <row r="817" spans="3:3" x14ac:dyDescent="0.2">
      <c r="C817" s="18" t="s">
        <v>932</v>
      </c>
    </row>
    <row r="818" spans="3:3" x14ac:dyDescent="0.2">
      <c r="C818" s="18" t="s">
        <v>933</v>
      </c>
    </row>
    <row r="819" spans="3:3" x14ac:dyDescent="0.2">
      <c r="C819" s="18" t="s">
        <v>934</v>
      </c>
    </row>
    <row r="820" spans="3:3" x14ac:dyDescent="0.2">
      <c r="C820" s="18" t="s">
        <v>935</v>
      </c>
    </row>
    <row r="821" spans="3:3" x14ac:dyDescent="0.2">
      <c r="C821" s="18" t="s">
        <v>936</v>
      </c>
    </row>
    <row r="822" spans="3:3" x14ac:dyDescent="0.2">
      <c r="C822" s="18" t="s">
        <v>937</v>
      </c>
    </row>
    <row r="823" spans="3:3" x14ac:dyDescent="0.2">
      <c r="C823" s="18" t="s">
        <v>938</v>
      </c>
    </row>
    <row r="824" spans="3:3" x14ac:dyDescent="0.2">
      <c r="C824" s="18" t="s">
        <v>939</v>
      </c>
    </row>
    <row r="825" spans="3:3" x14ac:dyDescent="0.2">
      <c r="C825" s="18" t="s">
        <v>940</v>
      </c>
    </row>
    <row r="826" spans="3:3" x14ac:dyDescent="0.2">
      <c r="C826" s="18" t="s">
        <v>941</v>
      </c>
    </row>
    <row r="827" spans="3:3" x14ac:dyDescent="0.2">
      <c r="C827" s="18" t="s">
        <v>942</v>
      </c>
    </row>
    <row r="828" spans="3:3" x14ac:dyDescent="0.2">
      <c r="C828" s="18" t="s">
        <v>943</v>
      </c>
    </row>
    <row r="829" spans="3:3" x14ac:dyDescent="0.2">
      <c r="C829" s="18" t="s">
        <v>944</v>
      </c>
    </row>
    <row r="830" spans="3:3" x14ac:dyDescent="0.2">
      <c r="C830" s="18" t="s">
        <v>945</v>
      </c>
    </row>
    <row r="831" spans="3:3" x14ac:dyDescent="0.2">
      <c r="C831" s="18" t="s">
        <v>946</v>
      </c>
    </row>
    <row r="832" spans="3:3" x14ac:dyDescent="0.2">
      <c r="C832" s="18" t="s">
        <v>947</v>
      </c>
    </row>
    <row r="833" spans="3:3" x14ac:dyDescent="0.2">
      <c r="C833" s="18" t="s">
        <v>948</v>
      </c>
    </row>
    <row r="834" spans="3:3" x14ac:dyDescent="0.2">
      <c r="C834" s="18" t="s">
        <v>949</v>
      </c>
    </row>
    <row r="835" spans="3:3" x14ac:dyDescent="0.2">
      <c r="C835" s="18" t="s">
        <v>950</v>
      </c>
    </row>
    <row r="836" spans="3:3" x14ac:dyDescent="0.2">
      <c r="C836" s="18" t="s">
        <v>951</v>
      </c>
    </row>
    <row r="837" spans="3:3" x14ac:dyDescent="0.2">
      <c r="C837" s="18" t="s">
        <v>952</v>
      </c>
    </row>
    <row r="838" spans="3:3" x14ac:dyDescent="0.2">
      <c r="C838" s="18" t="s">
        <v>953</v>
      </c>
    </row>
    <row r="839" spans="3:3" x14ac:dyDescent="0.2">
      <c r="C839" s="18" t="s">
        <v>954</v>
      </c>
    </row>
    <row r="840" spans="3:3" x14ac:dyDescent="0.2">
      <c r="C840" s="18" t="s">
        <v>955</v>
      </c>
    </row>
    <row r="841" spans="3:3" x14ac:dyDescent="0.2">
      <c r="C841" s="18" t="s">
        <v>956</v>
      </c>
    </row>
    <row r="842" spans="3:3" x14ac:dyDescent="0.2">
      <c r="C842" s="18" t="s">
        <v>957</v>
      </c>
    </row>
    <row r="843" spans="3:3" x14ac:dyDescent="0.2">
      <c r="C843" s="18" t="s">
        <v>958</v>
      </c>
    </row>
  </sheetData>
  <mergeCells count="4">
    <mergeCell ref="A1:S1"/>
    <mergeCell ref="C3:D3"/>
    <mergeCell ref="F3:I3"/>
    <mergeCell ref="B2:B3"/>
  </mergeCells>
  <phoneticPr fontId="4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46AA-DD57-42E8-A6A2-BAF981327714}">
  <sheetPr codeName="Sheet5"/>
  <dimension ref="A1:Z160"/>
  <sheetViews>
    <sheetView workbookViewId="0">
      <selection activeCell="F83" sqref="F83"/>
    </sheetView>
  </sheetViews>
  <sheetFormatPr baseColWidth="10" defaultColWidth="9.1640625" defaultRowHeight="15" x14ac:dyDescent="0.2"/>
  <cols>
    <col min="1" max="1" width="9.83203125" customWidth="1"/>
    <col min="2" max="2" width="10.1640625" bestFit="1" customWidth="1"/>
    <col min="3" max="3" width="10.1640625" customWidth="1"/>
    <col min="4" max="4" width="50.6640625" bestFit="1" customWidth="1"/>
    <col min="5" max="5" width="55.83203125" bestFit="1" customWidth="1"/>
    <col min="6" max="6" width="12.5" bestFit="1" customWidth="1"/>
    <col min="8" max="8" width="12" bestFit="1" customWidth="1"/>
    <col min="9" max="9" width="15.6640625" bestFit="1" customWidth="1"/>
    <col min="11" max="11" width="5.5" bestFit="1" customWidth="1"/>
    <col min="13" max="13" width="44.6640625" bestFit="1" customWidth="1"/>
    <col min="14" max="14" width="9.6640625" bestFit="1" customWidth="1"/>
    <col min="16" max="16" width="10.1640625" bestFit="1" customWidth="1"/>
    <col min="17" max="17" width="17.5" bestFit="1" customWidth="1"/>
    <col min="21" max="21" width="44.6640625" bestFit="1" customWidth="1"/>
    <col min="24" max="24" width="10.1640625" bestFit="1" customWidth="1"/>
    <col min="25" max="25" width="15.5" bestFit="1" customWidth="1"/>
  </cols>
  <sheetData>
    <row r="1" spans="2:15" x14ac:dyDescent="0.2">
      <c r="E1" s="176" t="str">
        <f>graphs!A3</f>
        <v>Nov-22</v>
      </c>
      <c r="F1" s="30">
        <f>VLOOKUP(E1,lists!G5:I200,2,FALSE)</f>
        <v>44866</v>
      </c>
      <c r="H1">
        <f>21/80</f>
        <v>0.26250000000000001</v>
      </c>
    </row>
    <row r="2" spans="2:15" x14ac:dyDescent="0.2">
      <c r="H2">
        <f>299/493</f>
        <v>0.60649087221095332</v>
      </c>
      <c r="I2">
        <f>(H1)*(80/573)+(H2)*(493/573)</f>
        <v>0.55846422338568935</v>
      </c>
    </row>
    <row r="3" spans="2:15" x14ac:dyDescent="0.2">
      <c r="D3" t="s">
        <v>23450</v>
      </c>
      <c r="E3" t="s">
        <v>23451</v>
      </c>
      <c r="F3" t="s">
        <v>23452</v>
      </c>
      <c r="G3" t="s">
        <v>0</v>
      </c>
      <c r="J3" t="s">
        <v>31</v>
      </c>
      <c r="M3" t="s">
        <v>23453</v>
      </c>
    </row>
    <row r="4" spans="2:15" x14ac:dyDescent="0.2">
      <c r="D4" t="s">
        <v>23454</v>
      </c>
      <c r="E4" t="str">
        <f>D4&amp;$E$1</f>
        <v>AllAll CombinedNov-22</v>
      </c>
      <c r="F4" t="s">
        <v>52</v>
      </c>
      <c r="G4" s="20">
        <f>IFERROR(IF(E$1="","",(IF(SUMIF(data2!$A$2:$A$20003,$E4,data2!I$2:I$20003)=0,"",SUMIF(data2!$A$2:$A$20003,$E4,data2!I$2:I$20003)))/IF(SUMIF(data2!$A$2:$A$20003,$E4,data2!J$2:J$20003)=0,"",SUMIF(data2!$A$2:$A$20003,$E4,data2!J$2:J$20003))),0)</f>
        <v>0.60606060606060608</v>
      </c>
      <c r="H4" s="18">
        <f>IFERROR(IF(E$1="","",(IF(SUMIF(data2!$A$2:$A$20003,$E4,data2!I$2:I$20003)=0,"",SUMIF(data2!$A$2:$A$20003,$E4,data2!I$2:I$20003)))),0)</f>
        <v>320</v>
      </c>
      <c r="I4" s="18">
        <f>IFERROR(IF(E$1="","",(IF(SUMIF(data2!$A$2:$A$20003,$E4,data2!J$2:J$20003)=0,"",SUMIF(data2!$A$2:$A$20003,$E4,data2!J$2:J$20003)))),0)</f>
        <v>528</v>
      </c>
      <c r="J4" s="20">
        <f>IFERROR(IF(E$1="","",(IF(SUMIF(data2!$A$2:$A$20003,$E4,data2!F$2:F$20003)=0,"",SUMIF(data2!$A$2:$A$20003,$E4,data2!F$2:F$20003)))/IF(SUMIF(data2!$A$2:$A$20003,$E4,data2!G$2:G$20003)=0,"",SUMIF(data2!$A$2:$A$20003,$E4,data2!G$2:G$20003))),0)</f>
        <v>0.86842105263157898</v>
      </c>
      <c r="K4" s="204">
        <f>IFERROR(IF(E$1="","",(IF(SUMIF(data2!$A$2:$A$20003,$E4,data2!F$2:F$20003)=0,"",SUMIF(data2!$A$2:$A$20003,$E4,data2!F$2:F$20003)))),0)</f>
        <v>66</v>
      </c>
      <c r="L4" s="204">
        <f>IFERROR(IF(E$1="","",(IF(SUMIF(data2!$A$2:$A$20003,$E4,data2!G$2:G$20003)=0,"",SUMIF(data2!$A$2:$A$20003,$E4,data2!G$2:G$20003)))),0)</f>
        <v>76</v>
      </c>
      <c r="M4" s="20">
        <f>IFERROR(IF(E$1="","",(IF(SUMIF(data2!$A$2:$A$20003,$E4,data2!P$2:P$20003)=0,"",SUMIF(data2!$A$2:$A$20003,$E4,data2!P$2:P$20003)))/IF(SUMIF(data2!$A$2:$A$20003,$E4,data2!Q$2:Q$20003)=0,"",SUMIF(data2!$A$2:$A$20003,$E4,data2!Q$2:Q$20003))),0)</f>
        <v>0.54545454545454541</v>
      </c>
      <c r="N4" s="206">
        <f>IFERROR(IF(E$1="","",(IF(SUMIF(data2!$A$2:$A$20003,$E4,data2!P$2:P$20003)=0,"",SUMIF(data2!$A$2:$A$20003,$E4,data2!P$2:P$20003)))),0)</f>
        <v>18</v>
      </c>
      <c r="O4" s="206">
        <f>IFERROR(IF(E$1="","",(IF(SUMIF(data2!$A$2:$A$20003,$E4,data2!Q$2:Q$20003)=0,"",SUMIF(data2!$A$2:$A$20003,$E4,data2!Q$2:Q$20003)))),0)</f>
        <v>33</v>
      </c>
    </row>
    <row r="5" spans="2:15" x14ac:dyDescent="0.2">
      <c r="B5" t="s">
        <v>35871</v>
      </c>
      <c r="D5" t="s">
        <v>35960</v>
      </c>
      <c r="E5" t="str">
        <f>D5&amp;$E$1</f>
        <v>All ABC ProvidersABC CombinedNov-22</v>
      </c>
      <c r="F5" t="s">
        <v>35871</v>
      </c>
      <c r="G5" s="20">
        <f>IFERROR(IF(E$1="","",(IF(SUMIF(data2!$A$2:$A$20003,$E5,data2!I$2:I$20003)=0,"",SUMIF(data2!$A$2:$A$20003,$E5,data2!I$2:I$20003)))/IF(SUMIF(data2!$A$2:$A$20003,$E5,data2!J$2:J$20003)=0,"",SUMIF(data2!$A$2:$A$20003,$E5,data2!J$2:J$20003))),0)</f>
        <v>6.25E-2</v>
      </c>
      <c r="H5" s="18">
        <f>IFERROR(IF(E$1="","",(IF(SUMIF(data2!$A$2:$A$20003,$E5,data2!I$2:I$20003)=0,"",SUMIF(data2!$A$2:$A$20003,$E5,data2!I$2:I$20003)))),0)</f>
        <v>1</v>
      </c>
      <c r="I5" s="18">
        <f>IFERROR(IF(E$1="","",(IF(SUMIF(data2!$A$2:$A$20003,$E5,data2!J$2:J$20003)=0,"",SUMIF(data2!$A$2:$A$20003,$E5,data2!J$2:J$20003)))),0)</f>
        <v>16</v>
      </c>
      <c r="J5" s="20">
        <f>IFERROR(IF(E$1="","",(IF(SUMIF(data2!$A$2:$A$20003,$E5,data2!F$2:F$20003)=0,"",SUMIF(data2!$A$2:$A$20003,$E5,data2!F$2:F$20003)))/IF(SUMIF(data2!$A$2:$A$20003,$E5,data2!G$2:G$20003)=0,"",SUMIF(data2!$A$2:$A$20003,$E5,data2!G$2:G$20003))),0)</f>
        <v>1</v>
      </c>
      <c r="K5" s="204">
        <f>IFERROR(IF(E$1="","",(IF(SUMIF(data2!$A$2:$A$20003,$E5,data2!F$2:F$20003)=0,"",SUMIF(data2!$A$2:$A$20003,$E5,data2!F$2:F$20003)))),0)</f>
        <v>4</v>
      </c>
      <c r="L5" s="204">
        <f>IFERROR(IF(E$1="","",(IF(SUMIF(data2!$A$2:$A$20003,$E5,data2!G$2:G$20003)=0,"",SUMIF(data2!$A$2:$A$20003,$E5,data2!G$2:G$20003)))),0)</f>
        <v>4</v>
      </c>
      <c r="M5" s="20">
        <f>IFERROR(IF(E$1="","",(IF(SUMIF(data2!$A$2:$A$20003,$E5,data2!P$2:P$20003)=0,"",SUMIF(data2!$A$2:$A$20003,$E5,data2!P$2:P$20003)))/IF(SUMIF(data2!$A$2:$A$20003,$E5,data2!Q$2:Q$20003)=0,"",SUMIF(data2!$A$2:$A$20003,$E5,data2!Q$2:Q$20003))),0)</f>
        <v>0</v>
      </c>
      <c r="N5" s="206" t="str">
        <f>IFERROR(IF(E$1="","",(IF(SUMIF(data2!$A$2:$A$20003,$E5,data2!P$2:P$20003)=0,"",SUMIF(data2!$A$2:$A$20003,$E5,data2!P$2:P$20003)))),0)</f>
        <v/>
      </c>
      <c r="O5" s="206" t="str">
        <f>IFERROR(IF(E$1="","",(IF(SUMIF(data2!$A$2:$A$20003,$E5,data2!Q$2:Q$20003)=0,"",SUMIF(data2!$A$2:$A$20003,$E5,data2!Q$2:Q$20003)))),0)</f>
        <v/>
      </c>
    </row>
    <row r="6" spans="2:15" x14ac:dyDescent="0.2">
      <c r="B6" t="s">
        <v>47</v>
      </c>
      <c r="D6" t="s">
        <v>23455</v>
      </c>
      <c r="E6" t="str">
        <f t="shared" ref="E6:E12" si="0">D6&amp;$E$1</f>
        <v>All A-CRA ProvidersA-CRA CombinedNov-22</v>
      </c>
      <c r="F6" t="s">
        <v>25706</v>
      </c>
      <c r="G6" s="20">
        <f>IFERROR(IF(E$1="","",(IF(SUMIF(data2!$A$2:$A$20003,$E6,data2!I$2:I$20003)=0,"",SUMIF(data2!$A$2:$A$20003,$E6,data2!I$2:I$20003)))/IF(SUMIF(data2!$A$2:$A$20003,$E6,data2!J$2:J$20003)=0,"",SUMIF(data2!$A$2:$A$20003,$E6,data2!J$2:J$20003))),0)</f>
        <v>0</v>
      </c>
      <c r="H6" s="18" t="str">
        <f>IFERROR(IF(E$1="","",(IF(SUMIF(data2!$A$2:$A$20003,$E6,data2!I$2:I$20003)=0,"",SUMIF(data2!$A$2:$A$20003,$E6,data2!I$2:I$20003)))),0)</f>
        <v/>
      </c>
      <c r="I6" s="18" t="str">
        <f>IFERROR(IF(E$1="","",(IF(SUMIF(data2!$A$2:$A$20003,$E6,data2!J$2:J$20003)=0,"",SUMIF(data2!$A$2:$A$20003,$E6,data2!J$2:J$20003)))),0)</f>
        <v/>
      </c>
      <c r="J6" s="20">
        <f>IFERROR(IF(E$1="","",(IF(SUMIF(data2!$A$2:$A$20003,$E6,data2!F$2:F$20003)=0,"",SUMIF(data2!$A$2:$A$20003,$E6,data2!F$2:F$20003)))/IF(SUMIF(data2!$A$2:$A$20003,$E6,data2!G$2:G$20003)=0,"",SUMIF(data2!$A$2:$A$20003,$E6,data2!G$2:G$20003))),0)</f>
        <v>0</v>
      </c>
      <c r="K6" s="204" t="str">
        <f>IFERROR(IF(E$1="","",(IF(SUMIF(data2!$A$2:$A$20003,$E6,data2!F$2:F$20003)=0,"",SUMIF(data2!$A$2:$A$20003,$E6,data2!F$2:F$20003)))),0)</f>
        <v/>
      </c>
      <c r="L6" s="204" t="str">
        <f>IFERROR(IF(E$1="","",(IF(SUMIF(data2!$A$2:$A$20003,$E6,data2!G$2:G$20003)=0,"",SUMIF(data2!$A$2:$A$20003,$E6,data2!G$2:G$20003)))),0)</f>
        <v/>
      </c>
      <c r="M6" s="20">
        <f>IFERROR(IF(E$1="","",(IF(SUMIF(data2!$A$2:$A$20003,$E6,data2!P$2:P$20003)=0,"",SUMIF(data2!$A$2:$A$20003,$E6,data2!P$2:P$20003)))/IF(SUMIF(data2!$A$2:$A$20003,$E6,data2!Q$2:Q$20003)=0,"",SUMIF(data2!$A$2:$A$20003,$E6,data2!Q$2:Q$20003))),0)</f>
        <v>0</v>
      </c>
      <c r="N6" s="206" t="str">
        <f>IFERROR(IF(E$1="","",(IF(SUMIF(data2!$A$2:$A$20003,$E6,data2!P$2:P$20003)=0,"",SUMIF(data2!$A$2:$A$20003,$E6,data2!P$2:P$20003)))),0)</f>
        <v/>
      </c>
      <c r="O6" s="206" t="str">
        <f>IFERROR(IF(E$1="","",(IF(SUMIF(data2!$A$2:$A$20003,$E6,data2!Q$2:Q$20003)=0,"",SUMIF(data2!$A$2:$A$20003,$E6,data2!Q$2:Q$20003)))),0)</f>
        <v/>
      </c>
    </row>
    <row r="7" spans="2:15" x14ac:dyDescent="0.2">
      <c r="B7" t="s">
        <v>1003</v>
      </c>
      <c r="D7" t="s">
        <v>23456</v>
      </c>
      <c r="E7" t="str">
        <f t="shared" si="0"/>
        <v>All CPP-FV ProvidersCPP-FV CombinedNov-22</v>
      </c>
      <c r="F7" t="s">
        <v>1003</v>
      </c>
      <c r="G7" s="20">
        <f>IFERROR(IF(E$1="","",(IF(SUMIF(data2!$A$2:$A$20003,$E7,data2!I$2:I$20003)=0,"",SUMIF(data2!$A$2:$A$20003,$E7,data2!I$2:I$20003)))/IF(SUMIF(data2!$A$2:$A$20003,$E7,data2!J$2:J$20003)=0,"",SUMIF(data2!$A$2:$A$20003,$E7,data2!J$2:J$20003))),0)</f>
        <v>0.85</v>
      </c>
      <c r="H7" s="18">
        <f>IFERROR(IF(E$1="","",(IF(SUMIF(data2!$A$2:$A$20003,$E7,data2!I$2:I$20003)=0,"",SUMIF(data2!$A$2:$A$20003,$E7,data2!I$2:I$20003)))),0)</f>
        <v>17</v>
      </c>
      <c r="I7" s="18">
        <f>IFERROR(IF(E$1="","",(IF(SUMIF(data2!$A$2:$A$20003,$E7,data2!J$2:J$20003)=0,"",SUMIF(data2!$A$2:$A$20003,$E7,data2!J$2:J$20003)))),0)</f>
        <v>20</v>
      </c>
      <c r="J7" s="20">
        <f>IFERROR(IF(E$1="","",(IF(SUMIF(data2!$A$2:$A$20003,$E7,data2!F$2:F$20003)=0,"",SUMIF(data2!$A$2:$A$20003,$E7,data2!F$2:F$20003)))/IF(SUMIF(data2!$A$2:$A$20003,$E7,data2!G$2:G$20003)=0,"",SUMIF(data2!$A$2:$A$20003,$E7,data2!G$2:G$20003))),0)</f>
        <v>0.875</v>
      </c>
      <c r="K7" s="204">
        <f>IFERROR(IF(E$1="","",(IF(SUMIF(data2!$A$2:$A$20003,$E7,data2!F$2:F$20003)=0,"",SUMIF(data2!$A$2:$A$20003,$E7,data2!F$2:F$20003)))),0)</f>
        <v>3.5</v>
      </c>
      <c r="L7" s="204">
        <f>IFERROR(IF(E$1="","",(IF(SUMIF(data2!$A$2:$A$20003,$E7,data2!G$2:G$20003)=0,"",SUMIF(data2!$A$2:$A$20003,$E7,data2!G$2:G$20003)))),0)</f>
        <v>4</v>
      </c>
      <c r="M7" s="20">
        <f>IFERROR(IF(E$1="","",(IF(SUMIF(data2!$A$2:$A$20003,$E7,data2!P$2:P$20003)=0,"",SUMIF(data2!$A$2:$A$20003,$E7,data2!P$2:P$20003)))/IF(SUMIF(data2!$A$2:$A$20003,$E7,data2!Q$2:Q$20003)=0,"",SUMIF(data2!$A$2:$A$20003,$E7,data2!Q$2:Q$20003))),0)</f>
        <v>1</v>
      </c>
      <c r="N7" s="206">
        <f>IFERROR(IF(E$1="","",(IF(SUMIF(data2!$A$2:$A$20003,$E7,data2!P$2:P$20003)=0,"",SUMIF(data2!$A$2:$A$20003,$E7,data2!P$2:P$20003)))),0)</f>
        <v>1</v>
      </c>
      <c r="O7" s="206">
        <f>IFERROR(IF(E$1="","",(IF(SUMIF(data2!$A$2:$A$20003,$E7,data2!Q$2:Q$20003)=0,"",SUMIF(data2!$A$2:$A$20003,$E7,data2!Q$2:Q$20003)))),0)</f>
        <v>1</v>
      </c>
    </row>
    <row r="8" spans="2:15" x14ac:dyDescent="0.2">
      <c r="B8" t="s">
        <v>1</v>
      </c>
      <c r="D8" t="s">
        <v>23457</v>
      </c>
      <c r="E8" t="str">
        <f t="shared" si="0"/>
        <v>All FFT ProvidersFFT CombinedNov-22</v>
      </c>
      <c r="F8" t="s">
        <v>1</v>
      </c>
      <c r="G8" s="20">
        <f>IFERROR(IF(E$1="","",(IF(SUMIF(data2!$A$2:$A$20003,$E8,data2!I$2:I$20003)=0,"",SUMIF(data2!$A$2:$A$20003,$E8,data2!I$2:I$20003)))/IF(SUMIF(data2!$A$2:$A$20003,$E8,data2!J$2:J$20003)=0,"",SUMIF(data2!$A$2:$A$20003,$E8,data2!J$2:J$20003))),0)</f>
        <v>0.6875</v>
      </c>
      <c r="H8" s="18">
        <f>IFERROR(IF(E$1="","",(IF(SUMIF(data2!$A$2:$A$20003,$E8,data2!I$2:I$20003)=0,"",SUMIF(data2!$A$2:$A$20003,$E8,data2!I$2:I$20003)))),0)</f>
        <v>33</v>
      </c>
      <c r="I8" s="18">
        <f>IFERROR(IF(E$1="","",(IF(SUMIF(data2!$A$2:$A$20003,$E8,data2!J$2:J$20003)=0,"",SUMIF(data2!$A$2:$A$20003,$E8,data2!J$2:J$20003)))),0)</f>
        <v>48</v>
      </c>
      <c r="J8" s="20">
        <f>IFERROR(IF(E$1="","",(IF(SUMIF(data2!$A$2:$A$20003,$E8,data2!F$2:F$20003)=0,"",SUMIF(data2!$A$2:$A$20003,$E8,data2!F$2:F$20003)))/IF(SUMIF(data2!$A$2:$A$20003,$E8,data2!G$2:G$20003)=0,"",SUMIF(data2!$A$2:$A$20003,$E8,data2!G$2:G$20003))),0)</f>
        <v>1</v>
      </c>
      <c r="K8" s="204">
        <f>IFERROR(IF(E$1="","",(IF(SUMIF(data2!$A$2:$A$20003,$E8,data2!F$2:F$20003)=0,"",SUMIF(data2!$A$2:$A$20003,$E8,data2!F$2:F$20003)))),0)</f>
        <v>8</v>
      </c>
      <c r="L8" s="204">
        <f>IFERROR(IF(E$1="","",(IF(SUMIF(data2!$A$2:$A$20003,$E8,data2!G$2:G$20003)=0,"",SUMIF(data2!$A$2:$A$20003,$E8,data2!G$2:G$20003)))),0)</f>
        <v>8</v>
      </c>
      <c r="M8" s="20">
        <f>IFERROR(IF(E$1="","",(IF(SUMIF(data2!$A$2:$A$20003,$E8,data2!P$2:P$20003)=0,"",SUMIF(data2!$A$2:$A$20003,$E8,data2!P$2:P$20003)))/IF(SUMIF(data2!$A$2:$A$20003,$E8,data2!Q$2:Q$20003)=0,"",SUMIF(data2!$A$2:$A$20003,$E8,data2!Q$2:Q$20003))),0)</f>
        <v>0.66666666666666663</v>
      </c>
      <c r="N8" s="206">
        <f>IFERROR(IF(E$1="","",(IF(SUMIF(data2!$A$2:$A$20003,$E8,data2!P$2:P$20003)=0,"",SUMIF(data2!$A$2:$A$20003,$E8,data2!P$2:P$20003)))),0)</f>
        <v>4</v>
      </c>
      <c r="O8" s="206">
        <f>IFERROR(IF(E$1="","",(IF(SUMIF(data2!$A$2:$A$20003,$E8,data2!Q$2:Q$20003)=0,"",SUMIF(data2!$A$2:$A$20003,$E8,data2!Q$2:Q$20003)))),0)</f>
        <v>6</v>
      </c>
    </row>
    <row r="9" spans="2:15" x14ac:dyDescent="0.2">
      <c r="B9" t="s">
        <v>11</v>
      </c>
      <c r="D9" t="s">
        <v>23458</v>
      </c>
      <c r="E9" t="str">
        <f t="shared" si="0"/>
        <v>All MST ProvidersMST CombinedNov-22</v>
      </c>
      <c r="F9" t="s">
        <v>11</v>
      </c>
      <c r="G9" s="20">
        <f>IFERROR(IF(E$1="","",(IF(SUMIF(data2!$A$2:$A$20003,$E9,data2!I$2:I$20003)=0,"",SUMIF(data2!$A$2:$A$20003,$E9,data2!I$2:I$20003)))/IF(SUMIF(data2!$A$2:$A$20003,$E9,data2!J$2:J$20003)=0,"",SUMIF(data2!$A$2:$A$20003,$E9,data2!J$2:J$20003))),0)</f>
        <v>0.66666666666666663</v>
      </c>
      <c r="H9" s="18">
        <f>IFERROR(IF(E$1="","",(IF(SUMIF(data2!$A$2:$A$20003,$E9,data2!I$2:I$20003)=0,"",SUMIF(data2!$A$2:$A$20003,$E9,data2!I$2:I$20003)))),0)</f>
        <v>10</v>
      </c>
      <c r="I9" s="18">
        <f>IFERROR(IF(E$1="","",(IF(SUMIF(data2!$A$2:$A$20003,$E9,data2!J$2:J$20003)=0,"",SUMIF(data2!$A$2:$A$20003,$E9,data2!J$2:J$20003)))),0)</f>
        <v>15</v>
      </c>
      <c r="J9" s="20">
        <f>IFERROR(IF(E$1="","",(IF(SUMIF(data2!$A$2:$A$20003,$E9,data2!F$2:F$20003)=0,"",SUMIF(data2!$A$2:$A$20003,$E9,data2!F$2:F$20003)))/IF(SUMIF(data2!$A$2:$A$20003,$E9,data2!G$2:G$20003)=0,"",SUMIF(data2!$A$2:$A$20003,$E9,data2!G$2:G$20003))),0)</f>
        <v>0.75</v>
      </c>
      <c r="K9" s="204">
        <f>IFERROR(IF(E$1="","",(IF(SUMIF(data2!$A$2:$A$20003,$E9,data2!F$2:F$20003)=0,"",SUMIF(data2!$A$2:$A$20003,$E9,data2!F$2:F$20003)))),0)</f>
        <v>3</v>
      </c>
      <c r="L9" s="204">
        <f>IFERROR(IF(E$1="","",(IF(SUMIF(data2!$A$2:$A$20003,$E9,data2!G$2:G$20003)=0,"",SUMIF(data2!$A$2:$A$20003,$E9,data2!G$2:G$20003)))),0)</f>
        <v>4</v>
      </c>
      <c r="M9" s="20">
        <f>IFERROR(IF(E$1="","",(IF(SUMIF(data2!$A$2:$A$20003,$E9,data2!P$2:P$20003)=0,"",SUMIF(data2!$A$2:$A$20003,$E9,data2!P$2:P$20003)))/IF(SUMIF(data2!$A$2:$A$20003,$E9,data2!Q$2:Q$20003)=0,"",SUMIF(data2!$A$2:$A$20003,$E9,data2!Q$2:Q$20003))),0)</f>
        <v>0.5</v>
      </c>
      <c r="N9" s="206">
        <f>IFERROR(IF(E$1="","",(IF(SUMIF(data2!$A$2:$A$20003,$E9,data2!P$2:P$20003)=0,"",SUMIF(data2!$A$2:$A$20003,$E9,data2!P$2:P$20003)))),0)</f>
        <v>1</v>
      </c>
      <c r="O9" s="206">
        <f>IFERROR(IF(E$1="","",(IF(SUMIF(data2!$A$2:$A$20003,$E9,data2!Q$2:Q$20003)=0,"",SUMIF(data2!$A$2:$A$20003,$E9,data2!Q$2:Q$20003)))),0)</f>
        <v>2</v>
      </c>
    </row>
    <row r="10" spans="2:15" x14ac:dyDescent="0.2">
      <c r="B10" t="s">
        <v>12</v>
      </c>
      <c r="D10" t="s">
        <v>23459</v>
      </c>
      <c r="E10" t="str">
        <f t="shared" si="0"/>
        <v>All MST-PSB ProvidersMST-PSB CombinedNov-22</v>
      </c>
      <c r="F10" t="s">
        <v>25707</v>
      </c>
      <c r="G10" s="20">
        <f>IFERROR(IF(E$1="","",(IF(SUMIF(data2!$A$2:$A$20003,$E10,data2!I$2:I$20003)=0,"",SUMIF(data2!$A$2:$A$20003,$E10,data2!I$2:I$20003)))/IF(SUMIF(data2!$A$2:$A$20003,$E10,data2!J$2:J$20003)=0,"",SUMIF(data2!$A$2:$A$20003,$E10,data2!J$2:J$20003))),0)</f>
        <v>0</v>
      </c>
      <c r="H10" s="18" t="str">
        <f>IFERROR(IF(E$1="","",(IF(SUMIF(data2!$A$2:$A$20003,$E10,data2!I$2:I$20003)=0,"",SUMIF(data2!$A$2:$A$20003,$E10,data2!I$2:I$20003)))),0)</f>
        <v/>
      </c>
      <c r="I10" s="18" t="str">
        <f>IFERROR(IF(E$1="","",(IF(SUMIF(data2!$A$2:$A$20003,$E10,data2!J$2:J$20003)=0,"",SUMIF(data2!$A$2:$A$20003,$E10,data2!J$2:J$20003)))),0)</f>
        <v/>
      </c>
      <c r="J10" s="20">
        <f>IFERROR(IF(E$1="","",(IF(SUMIF(data2!$A$2:$A$20003,$E10,data2!F$2:F$20003)=0,"",SUMIF(data2!$A$2:$A$20003,$E10,data2!F$2:F$20003)))/IF(SUMIF(data2!$A$2:$A$20003,$E10,data2!G$2:G$20003)=0,"",SUMIF(data2!$A$2:$A$20003,$E10,data2!G$2:G$20003))),0)</f>
        <v>0</v>
      </c>
      <c r="K10" s="204" t="str">
        <f>IFERROR(IF(E$1="","",(IF(SUMIF(data2!$A$2:$A$20003,$E10,data2!F$2:F$20003)=0,"",SUMIF(data2!$A$2:$A$20003,$E10,data2!F$2:F$20003)))),0)</f>
        <v/>
      </c>
      <c r="L10" s="204" t="str">
        <f>IFERROR(IF(E$1="","",(IF(SUMIF(data2!$A$2:$A$20003,$E10,data2!G$2:G$20003)=0,"",SUMIF(data2!$A$2:$A$20003,$E10,data2!G$2:G$20003)))),0)</f>
        <v/>
      </c>
      <c r="M10" s="20">
        <f>IFERROR(IF(E$1="","",(IF(SUMIF(data2!$A$2:$A$20003,$E10,data2!P$2:P$20003)=0,"",SUMIF(data2!$A$2:$A$20003,$E10,data2!P$2:P$20003)))/IF(SUMIF(data2!$A$2:$A$20003,$E10,data2!Q$2:Q$20003)=0,"",SUMIF(data2!$A$2:$A$20003,$E10,data2!Q$2:Q$20003))),0)</f>
        <v>0</v>
      </c>
      <c r="N10" s="206" t="str">
        <f>IFERROR(IF(E$1="","",(IF(SUMIF(data2!$A$2:$A$20003,$E10,data2!P$2:P$20003)=0,"",SUMIF(data2!$A$2:$A$20003,$E10,data2!P$2:P$20003)))),0)</f>
        <v/>
      </c>
      <c r="O10" s="206" t="str">
        <f>IFERROR(IF(E$1="","",(IF(SUMIF(data2!$A$2:$A$20003,$E10,data2!Q$2:Q$20003)=0,"",SUMIF(data2!$A$2:$A$20003,$E10,data2!Q$2:Q$20003)))),0)</f>
        <v/>
      </c>
    </row>
    <row r="11" spans="2:15" x14ac:dyDescent="0.2">
      <c r="B11" t="s">
        <v>1004</v>
      </c>
      <c r="D11" t="s">
        <v>23460</v>
      </c>
      <c r="E11" t="str">
        <f t="shared" si="0"/>
        <v>All PCIT ProvidersPCIT CombinedNov-22</v>
      </c>
      <c r="F11" t="s">
        <v>1004</v>
      </c>
      <c r="G11" s="20">
        <f>IFERROR(IF(E$1="","",(IF(SUMIF(data2!$A$2:$A$20003,$E11,data2!I$2:I$20003)=0,"",SUMIF(data2!$A$2:$A$20003,$E11,data2!I$2:I$20003)))/IF(SUMIF(data2!$A$2:$A$20003,$E11,data2!J$2:J$20003)=0,"",SUMIF(data2!$A$2:$A$20003,$E11,data2!J$2:J$20003))),0)</f>
        <v>0.66666666666666663</v>
      </c>
      <c r="H11" s="18">
        <f>IFERROR(IF(E$1="","",(IF(SUMIF(data2!$A$2:$A$20003,$E11,data2!I$2:I$20003)=0,"",SUMIF(data2!$A$2:$A$20003,$E11,data2!I$2:I$20003)))),0)</f>
        <v>12</v>
      </c>
      <c r="I11" s="18">
        <f>IFERROR(IF(E$1="","",(IF(SUMIF(data2!$A$2:$A$20003,$E11,data2!J$2:J$20003)=0,"",SUMIF(data2!$A$2:$A$20003,$E11,data2!J$2:J$20003)))),0)</f>
        <v>18</v>
      </c>
      <c r="J11" s="20">
        <f>IFERROR(IF(E$1="","",(IF(SUMIF(data2!$A$2:$A$20003,$E11,data2!F$2:F$20003)=0,"",SUMIF(data2!$A$2:$A$20003,$E11,data2!F$2:F$20003)))/IF(SUMIF(data2!$A$2:$A$20003,$E11,data2!G$2:G$20003)=0,"",SUMIF(data2!$A$2:$A$20003,$E11,data2!G$2:G$20003))),0)</f>
        <v>1</v>
      </c>
      <c r="K11" s="204">
        <f>IFERROR(IF(E$1="","",(IF(SUMIF(data2!$A$2:$A$20003,$E11,data2!F$2:F$20003)=0,"",SUMIF(data2!$A$2:$A$20003,$E11,data2!F$2:F$20003)))),0)</f>
        <v>3.5</v>
      </c>
      <c r="L11" s="204">
        <f>IFERROR(IF(E$1="","",(IF(SUMIF(data2!$A$2:$A$20003,$E11,data2!G$2:G$20003)=0,"",SUMIF(data2!$A$2:$A$20003,$E11,data2!G$2:G$20003)))),0)</f>
        <v>3.5</v>
      </c>
      <c r="M11" s="20">
        <f>IFERROR(IF(E$1="","",(IF(SUMIF(data2!$A$2:$A$20003,$E11,data2!P$2:P$20003)=0,"",SUMIF(data2!$A$2:$A$20003,$E11,data2!P$2:P$20003)))/IF(SUMIF(data2!$A$2:$A$20003,$E11,data2!Q$2:Q$20003)=0,"",SUMIF(data2!$A$2:$A$20003,$E11,data2!Q$2:Q$20003))),0)</f>
        <v>0</v>
      </c>
      <c r="N11" s="206" t="str">
        <f>IFERROR(IF(E$1="","",(IF(SUMIF(data2!$A$2:$A$20003,$E11,data2!P$2:P$20003)=0,"",SUMIF(data2!$A$2:$A$20003,$E11,data2!P$2:P$20003)))),0)</f>
        <v/>
      </c>
      <c r="O11" s="206" t="str">
        <f>IFERROR(IF(E$1="","",(IF(SUMIF(data2!$A$2:$A$20003,$E11,data2!Q$2:Q$20003)=0,"",SUMIF(data2!$A$2:$A$20003,$E11,data2!Q$2:Q$20003)))),0)</f>
        <v/>
      </c>
    </row>
    <row r="12" spans="2:15" x14ac:dyDescent="0.2">
      <c r="B12" t="s">
        <v>35870</v>
      </c>
      <c r="D12" t="s">
        <v>35961</v>
      </c>
      <c r="E12" t="str">
        <f t="shared" si="0"/>
        <v>All PCIT-T ProvidersPCIT-T CombinedNov-22</v>
      </c>
      <c r="F12" t="s">
        <v>35870</v>
      </c>
      <c r="G12" s="20">
        <f>IFERROR(IF(E$1="","",(IF(SUMIF(data2!$A$2:$A$20003,$E12,data2!I$2:I$20003)=0,"",SUMIF(data2!$A$2:$A$20003,$E12,data2!I$2:I$20003)))/IF(SUMIF(data2!$A$2:$A$20003,$E12,data2!J$2:J$20003)=0,"",SUMIF(data2!$A$2:$A$20003,$E12,data2!J$2:J$20003))),0)</f>
        <v>0.1111111111111111</v>
      </c>
      <c r="H12" s="18">
        <f>IFERROR(IF(E$1="","",(IF(SUMIF(data2!$A$2:$A$20003,$E12,data2!I$2:I$20003)=0,"",SUMIF(data2!$A$2:$A$20003,$E12,data2!I$2:I$20003)))),0)</f>
        <v>2</v>
      </c>
      <c r="I12" s="18">
        <f>IFERROR(IF(E$1="","",(IF(SUMIF(data2!$A$2:$A$20003,$E12,data2!J$2:J$20003)=0,"",SUMIF(data2!$A$2:$A$20003,$E12,data2!J$2:J$20003)))),0)</f>
        <v>18</v>
      </c>
      <c r="J12" s="20">
        <f>IFERROR(IF(E$1="","",(IF(SUMIF(data2!$A$2:$A$20003,$E12,data2!F$2:F$20003)=0,"",SUMIF(data2!$A$2:$A$20003,$E12,data2!F$2:F$20003)))/IF(SUMIF(data2!$A$2:$A$20003,$E12,data2!G$2:G$20003)=0,"",SUMIF(data2!$A$2:$A$20003,$E12,data2!G$2:G$20003))),0)</f>
        <v>1</v>
      </c>
      <c r="K12" s="204">
        <f>IFERROR(IF(E$1="","",(IF(SUMIF(data2!$A$2:$A$20003,$E12,data2!F$2:F$20003)=0,"",SUMIF(data2!$A$2:$A$20003,$E12,data2!F$2:F$20003)))),0)</f>
        <v>3.5</v>
      </c>
      <c r="L12" s="204">
        <f>IFERROR(IF(E$1="","",(IF(SUMIF(data2!$A$2:$A$20003,$E12,data2!G$2:G$20003)=0,"",SUMIF(data2!$A$2:$A$20003,$E12,data2!G$2:G$20003)))),0)</f>
        <v>3.5</v>
      </c>
      <c r="M12" s="20">
        <f>IFERROR(IF(E$1="","",(IF(SUMIF(data2!$A$2:$A$20003,$E12,data2!P$2:P$20003)=0,"",SUMIF(data2!$A$2:$A$20003,$E12,data2!P$2:P$20003)))/IF(SUMIF(data2!$A$2:$A$20003,$E12,data2!Q$2:Q$20003)=0,"",SUMIF(data2!$A$2:$A$20003,$E12,data2!Q$2:Q$20003))),0)</f>
        <v>0</v>
      </c>
      <c r="N12" s="206" t="str">
        <f>IFERROR(IF(E$1="","",(IF(SUMIF(data2!$A$2:$A$20003,$E12,data2!P$2:P$20003)=0,"",SUMIF(data2!$A$2:$A$20003,$E12,data2!P$2:P$20003)))),0)</f>
        <v/>
      </c>
      <c r="O12" s="206" t="str">
        <f>IFERROR(IF(E$1="","",(IF(SUMIF(data2!$A$2:$A$20003,$E12,data2!Q$2:Q$20003)=0,"",SUMIF(data2!$A$2:$A$20003,$E12,data2!Q$2:Q$20003)))),0)</f>
        <v/>
      </c>
    </row>
    <row r="13" spans="2:15" x14ac:dyDescent="0.2">
      <c r="B13" t="s">
        <v>916</v>
      </c>
      <c r="D13" t="s">
        <v>23461</v>
      </c>
      <c r="E13" t="str">
        <f t="shared" ref="E13" si="1">D13&amp;$E$1</f>
        <v>All SFCR ProvidersSFCR CombinedNov-22</v>
      </c>
      <c r="F13" t="s">
        <v>916</v>
      </c>
      <c r="G13" s="20">
        <f>IFERROR(IF(E$1="","",(IF(SUMIF(data2!$A$2:$A$20003,$E13,data2!I$2:I$20003)=0,"",SUMIF(data2!$A$2:$A$20003,$E13,data2!I$2:I$20003)))/IF(SUMIF(data2!$A$2:$A$20003,$E13,data2!J$2:J$20003)=0,"",SUMIF(data2!$A$2:$A$20003,$E13,data2!J$2:J$20003))),0)</f>
        <v>0</v>
      </c>
      <c r="H13" s="18" t="str">
        <f>IFERROR(IF(E$1="","",(IF(SUMIF(data2!$A$2:$A$20003,$E13,data2!I$2:I$20003)=0,"",SUMIF(data2!$A$2:$A$20003,$E13,data2!I$2:I$20003)))),0)</f>
        <v/>
      </c>
      <c r="I13" s="18" t="str">
        <f>IFERROR(IF(E$1="","",(IF(SUMIF(data2!$A$2:$A$20003,$E13,data2!J$2:J$20003)=0,"",SUMIF(data2!$A$2:$A$20003,$E13,data2!J$2:J$20003)))),0)</f>
        <v/>
      </c>
      <c r="J13" s="20">
        <f>IFERROR(IF(E$1="","",(IF(SUMIF(data2!$A$2:$A$20003,$E13,data2!F$2:F$20003)=0,"",SUMIF(data2!$A$2:$A$20003,$E13,data2!F$2:F$20003)))/IF(SUMIF(data2!$A$2:$A$20003,$E13,data2!G$2:G$20003)=0,"",SUMIF(data2!$A$2:$A$20003,$E13,data2!G$2:G$20003))),0)</f>
        <v>0</v>
      </c>
      <c r="K13" s="204" t="str">
        <f>IFERROR(IF(E$1="","",(IF(SUMIF(data2!$A$2:$A$20003,$E13,data2!F$2:F$20003)=0,"",SUMIF(data2!$A$2:$A$20003,$E13,data2!F$2:F$20003)))),0)</f>
        <v/>
      </c>
      <c r="L13" s="204" t="str">
        <f>IFERROR(IF(E$1="","",(IF(SUMIF(data2!$A$2:$A$20003,$E13,data2!G$2:G$20003)=0,"",SUMIF(data2!$A$2:$A$20003,$E13,data2!G$2:G$20003)))),0)</f>
        <v/>
      </c>
      <c r="M13" s="20">
        <f>IFERROR(IF(E$1="","",(IF(SUMIF(data2!$A$2:$A$20003,$E13,data2!P$2:P$20003)=0,"",SUMIF(data2!$A$2:$A$20003,$E13,data2!P$2:P$20003)))/IF(SUMIF(data2!$A$2:$A$20003,$E13,data2!Q$2:Q$20003)=0,"",SUMIF(data2!$A$2:$A$20003,$E13,data2!Q$2:Q$20003))),0)</f>
        <v>0</v>
      </c>
      <c r="N13" s="206" t="str">
        <f>IFERROR(IF(E$1="","",(IF(SUMIF(data2!$A$2:$A$20003,$E13,data2!P$2:P$20003)=0,"",SUMIF(data2!$A$2:$A$20003,$E13,data2!P$2:P$20003)))),0)</f>
        <v/>
      </c>
      <c r="O13" s="206" t="str">
        <f>IFERROR(IF(E$1="","",(IF(SUMIF(data2!$A$2:$A$20003,$E13,data2!Q$2:Q$20003)=0,"",SUMIF(data2!$A$2:$A$20003,$E13,data2!Q$2:Q$20003)))),0)</f>
        <v/>
      </c>
    </row>
    <row r="14" spans="2:15" x14ac:dyDescent="0.2">
      <c r="B14" t="s">
        <v>10</v>
      </c>
      <c r="D14" t="s">
        <v>23462</v>
      </c>
      <c r="E14" t="str">
        <f t="shared" ref="E14" si="2">D14&amp;$E$1</f>
        <v>All TF-CBT ProvidersTF-CBT CombinedNov-22</v>
      </c>
      <c r="F14" t="s">
        <v>10</v>
      </c>
      <c r="G14" s="20">
        <f>IFERROR(IF(E$1="","",(IF(SUMIF(data2!$A$2:$A$20003,$E14,data2!I$2:I$20003)=0,"",SUMIF(data2!$A$2:$A$20003,$E14,data2!I$2:I$20003)))/IF(SUMIF(data2!$A$2:$A$20003,$E14,data2!J$2:J$20003)=0,"",SUMIF(data2!$A$2:$A$20003,$E14,data2!J$2:J$20003))),0)</f>
        <v>0.45652173913043476</v>
      </c>
      <c r="H14" s="18">
        <f>IFERROR(IF(E$1="","",(IF(SUMIF(data2!$A$2:$A$20003,$E14,data2!I$2:I$20003)=0,"",SUMIF(data2!$A$2:$A$20003,$E14,data2!I$2:I$20003)))),0)</f>
        <v>21</v>
      </c>
      <c r="I14" s="18">
        <f>IFERROR(IF(E$1="","",(IF(SUMIF(data2!$A$2:$A$20003,$E14,data2!J$2:J$20003)=0,"",SUMIF(data2!$A$2:$A$20003,$E14,data2!J$2:J$20003)))),0)</f>
        <v>46</v>
      </c>
      <c r="J14" s="20">
        <f>IFERROR(IF(E$1="","",(IF(SUMIF(data2!$A$2:$A$20003,$E14,data2!F$2:F$20003)=0,"",SUMIF(data2!$A$2:$A$20003,$E14,data2!F$2:F$20003)))/IF(SUMIF(data2!$A$2:$A$20003,$E14,data2!G$2:G$20003)=0,"",SUMIF(data2!$A$2:$A$20003,$E14,data2!G$2:G$20003))),0)</f>
        <v>0.85</v>
      </c>
      <c r="K14" s="204">
        <f>IFERROR(IF(E$1="","",(IF(SUMIF(data2!$A$2:$A$20003,$E14,data2!F$2:F$20003)=0,"",SUMIF(data2!$A$2:$A$20003,$E14,data2!F$2:F$20003)))),0)</f>
        <v>8.5</v>
      </c>
      <c r="L14" s="204">
        <f>IFERROR(IF(E$1="","",(IF(SUMIF(data2!$A$2:$A$20003,$E14,data2!G$2:G$20003)=0,"",SUMIF(data2!$A$2:$A$20003,$E14,data2!G$2:G$20003)))),0)</f>
        <v>10</v>
      </c>
      <c r="M14" s="20">
        <f>IFERROR(IF(E$1="","",(IF(SUMIF(data2!$A$2:$A$20003,$E14,data2!P$2:P$20003)=0,"",SUMIF(data2!$A$2:$A$20003,$E14,data2!P$2:P$20003)))/IF(SUMIF(data2!$A$2:$A$20003,$E14,data2!Q$2:Q$20003)=0,"",SUMIF(data2!$A$2:$A$20003,$E14,data2!Q$2:Q$20003))),0)</f>
        <v>0</v>
      </c>
      <c r="N14" s="206" t="str">
        <f>IFERROR(IF(E$1="","",(IF(SUMIF(data2!$A$2:$A$20003,$E14,data2!P$2:P$20003)=0,"",SUMIF(data2!$A$2:$A$20003,$E14,data2!P$2:P$20003)))),0)</f>
        <v/>
      </c>
      <c r="O14" s="206">
        <f>IFERROR(IF(E$1="","",(IF(SUMIF(data2!$A$2:$A$20003,$E14,data2!Q$2:Q$20003)=0,"",SUMIF(data2!$A$2:$A$20003,$E14,data2!Q$2:Q$20003)))),0)</f>
        <v>4</v>
      </c>
    </row>
    <row r="15" spans="2:15" x14ac:dyDescent="0.2">
      <c r="B15" t="s">
        <v>42</v>
      </c>
      <c r="D15" t="s">
        <v>23463</v>
      </c>
      <c r="E15" t="str">
        <f t="shared" ref="E15" si="3">D15&amp;$E$1</f>
        <v>All TIP ProvidersTIP CombinedNov-22</v>
      </c>
      <c r="F15" t="s">
        <v>42</v>
      </c>
      <c r="G15" s="20">
        <f>IFERROR(IF(E$1="","",(IF(SUMIF(data2!$A$2:$A$20003,$E15,data2!I$2:I$20003)=0,"",SUMIF(data2!$A$2:$A$20003,$E15,data2!I$2:I$20003)))/IF(SUMIF(data2!$A$2:$A$20003,$E15,data2!J$2:J$20003)=0,"",SUMIF(data2!$A$2:$A$20003,$E15,data2!J$2:J$20003))),0)</f>
        <v>0.64583333333333337</v>
      </c>
      <c r="H15" s="18">
        <f>IFERROR(IF(E$1="","",(IF(SUMIF(data2!$A$2:$A$20003,$E15,data2!I$2:I$20003)=0,"",SUMIF(data2!$A$2:$A$20003,$E15,data2!I$2:I$20003)))),0)</f>
        <v>217</v>
      </c>
      <c r="I15" s="18">
        <f>IFERROR(IF(E$1="","",(IF(SUMIF(data2!$A$2:$A$20003,$E15,data2!J$2:J$20003)=0,"",SUMIF(data2!$A$2:$A$20003,$E15,data2!J$2:J$20003)))),0)</f>
        <v>336</v>
      </c>
      <c r="J15" s="20">
        <f>IFERROR(IF(E$1="","",(IF(SUMIF(data2!$A$2:$A$20003,$E15,data2!F$2:F$20003)=0,"",SUMIF(data2!$A$2:$A$20003,$E15,data2!F$2:F$20003)))/IF(SUMIF(data2!$A$2:$A$20003,$E15,data2!G$2:G$20003)=0,"",SUMIF(data2!$A$2:$A$20003,$E15,data2!G$2:G$20003))),0)</f>
        <v>0.8571428571428571</v>
      </c>
      <c r="K15" s="204">
        <f>IFERROR(IF(E$1="","",(IF(SUMIF(data2!$A$2:$A$20003,$E15,data2!F$2:F$20003)=0,"",SUMIF(data2!$A$2:$A$20003,$E15,data2!F$2:F$20003)))),0)</f>
        <v>30</v>
      </c>
      <c r="L15" s="204">
        <f>IFERROR(IF(E$1="","",(IF(SUMIF(data2!$A$2:$A$20003,$E15,data2!G$2:G$20003)=0,"",SUMIF(data2!$A$2:$A$20003,$E15,data2!G$2:G$20003)))),0)</f>
        <v>35</v>
      </c>
      <c r="M15" s="20">
        <f>IFERROR(IF(E$1="","",(IF(SUMIF(data2!$A$2:$A$20003,$E15,data2!P$2:P$20003)=0,"",SUMIF(data2!$A$2:$A$20003,$E15,data2!P$2:P$20003)))/IF(SUMIF(data2!$A$2:$A$20003,$E15,data2!Q$2:Q$20003)=0,"",SUMIF(data2!$A$2:$A$20003,$E15,data2!Q$2:Q$20003))),0)</f>
        <v>0.6</v>
      </c>
      <c r="N15" s="206">
        <f>IFERROR(IF(E$1="","",(IF(SUMIF(data2!$A$2:$A$20003,$E15,data2!P$2:P$20003)=0,"",SUMIF(data2!$A$2:$A$20003,$E15,data2!P$2:P$20003)))),0)</f>
        <v>12</v>
      </c>
      <c r="O15" s="206">
        <f>IFERROR(IF(E$1="","",(IF(SUMIF(data2!$A$2:$A$20003,$E15,data2!Q$2:Q$20003)=0,"",SUMIF(data2!$A$2:$A$20003,$E15,data2!Q$2:Q$20003)))),0)</f>
        <v>20</v>
      </c>
    </row>
    <row r="16" spans="2:15" x14ac:dyDescent="0.2">
      <c r="B16" t="s">
        <v>53</v>
      </c>
      <c r="D16" t="s">
        <v>23464</v>
      </c>
      <c r="E16" t="str">
        <f t="shared" ref="E16" si="4">D16&amp;$E$1</f>
        <v>All TST ProvidersTST CombinedNov-22</v>
      </c>
      <c r="F16" t="s">
        <v>53</v>
      </c>
      <c r="G16" s="20">
        <f>IFERROR(IF(E$1="","",(IF(SUMIF(data2!$A$2:$A$20003,$E16,data2!I$2:I$20003)=0,"",SUMIF(data2!$A$2:$A$20003,$E16,data2!I$2:I$20003)))/IF(SUMIF(data2!$A$2:$A$20003,$E16,data2!J$2:J$20003)=0,"",SUMIF(data2!$A$2:$A$20003,$E16,data2!J$2:J$20003))),0)</f>
        <v>0.63636363636363635</v>
      </c>
      <c r="H16" s="18">
        <f>IFERROR(IF(E$1="","",(IF(SUMIF(data2!$A$2:$A$20003,$E16,data2!I$2:I$20003)=0,"",SUMIF(data2!$A$2:$A$20003,$E16,data2!I$2:I$20003)))),0)</f>
        <v>7</v>
      </c>
      <c r="I16" s="18">
        <f>IFERROR(IF(E$1="","",(IF(SUMIF(data2!$A$2:$A$20003,$E16,data2!J$2:J$20003)=0,"",SUMIF(data2!$A$2:$A$20003,$E16,data2!J$2:J$20003)))),0)</f>
        <v>11</v>
      </c>
      <c r="J16" s="20">
        <f>IFERROR(IF(E$1="","",(IF(SUMIF(data2!$A$2:$A$20003,$E16,data2!F$2:F$20003)=0,"",SUMIF(data2!$A$2:$A$20003,$E16,data2!F$2:F$20003)))/IF(SUMIF(data2!$A$2:$A$20003,$E16,data2!G$2:G$20003)=0,"",SUMIF(data2!$A$2:$A$20003,$E16,data2!G$2:G$20003))),0)</f>
        <v>0.5</v>
      </c>
      <c r="K16" s="204">
        <f>IFERROR(IF(E$1="","",(IF(SUMIF(data2!$A$2:$A$20003,$E16,data2!F$2:F$20003)=0,"",SUMIF(data2!$A$2:$A$20003,$E16,data2!F$2:F$20003)))),0)</f>
        <v>2</v>
      </c>
      <c r="L16" s="204">
        <f>IFERROR(IF(E$1="","",(IF(SUMIF(data2!$A$2:$A$20003,$E16,data2!G$2:G$20003)=0,"",SUMIF(data2!$A$2:$A$20003,$E16,data2!G$2:G$20003)))),0)</f>
        <v>4</v>
      </c>
      <c r="M16" s="20">
        <f>IFERROR(IF(E$1="","",(IF(SUMIF(data2!$A$2:$A$20003,$E16,data2!P$2:P$20003)=0,"",SUMIF(data2!$A$2:$A$20003,$E16,data2!P$2:P$20003)))/IF(SUMIF(data2!$A$2:$A$20003,$E16,data2!Q$2:Q$20003)=0,"",SUMIF(data2!$A$2:$A$20003,$E16,data2!Q$2:Q$20003))),0)</f>
        <v>0</v>
      </c>
      <c r="N16" s="206" t="str">
        <f>IFERROR(IF(E$1="","",(IF(SUMIF(data2!$A$2:$A$20003,$E16,data2!P$2:P$20003)=0,"",SUMIF(data2!$A$2:$A$20003,$E16,data2!P$2:P$20003)))),0)</f>
        <v/>
      </c>
      <c r="O16" s="206" t="str">
        <f>IFERROR(IF(E$1="","",(IF(SUMIF(data2!$A$2:$A$20003,$E16,data2!Q$2:Q$20003)=0,"",SUMIF(data2!$A$2:$A$20003,$E16,data2!Q$2:Q$20003)))),0)</f>
        <v/>
      </c>
    </row>
    <row r="17" spans="4:15" x14ac:dyDescent="0.2">
      <c r="D17" t="s">
        <v>23465</v>
      </c>
      <c r="E17" t="str">
        <f t="shared" ref="E17" si="5">D17&amp;$E$1</f>
        <v>Adoptions TogetherAll CombinedNov-22</v>
      </c>
      <c r="F17" t="s">
        <v>25708</v>
      </c>
      <c r="G17" s="20">
        <f>IFERROR(IF(E$1="","",(IF(SUMIF(data2!$A$2:$A$20003,$E17,data2!I$2:I$20003)=0,"",SUMIF(data2!$A$2:$A$20003,$E17,data2!I$2:I$20003)))/IF(SUMIF(data2!$A$2:$A$20003,$E17,data2!J$2:J$20003)=0,"",SUMIF(data2!$A$2:$A$20003,$E17,data2!J$2:J$20003))),0)</f>
        <v>0</v>
      </c>
      <c r="H17" s="18" t="str">
        <f>IFERROR(IF(E$1="","",(IF(SUMIF(data2!$A$2:$A$20003,$E17,data2!I$2:I$20003)=0,"",SUMIF(data2!$A$2:$A$20003,$E17,data2!I$2:I$20003)))),0)</f>
        <v/>
      </c>
      <c r="I17" s="18" t="str">
        <f>IFERROR(IF(E$1="","",(IF(SUMIF(data2!$A$2:$A$20003,$E17,data2!J$2:J$20003)=0,"",SUMIF(data2!$A$2:$A$20003,$E17,data2!J$2:J$20003)))),0)</f>
        <v/>
      </c>
      <c r="J17" s="20">
        <f>IFERROR(IF(E$1="","",(IF(SUMIF(data2!$A$2:$A$20003,$E17,data2!F$2:F$20003)=0,"",SUMIF(data2!$A$2:$A$20003,$E17,data2!F$2:F$20003)))/IF(SUMIF(data2!$A$2:$A$20003,$E17,data2!G$2:G$20003)=0,"",SUMIF(data2!$A$2:$A$20003,$E17,data2!G$2:G$20003))),0)</f>
        <v>0</v>
      </c>
      <c r="K17" s="204" t="str">
        <f>IFERROR(IF(E$1="","",(IF(SUMIF(data2!$A$2:$A$20003,$E17,data2!F$2:F$20003)=0,"",SUMIF(data2!$A$2:$A$20003,$E17,data2!F$2:F$20003)))),0)</f>
        <v/>
      </c>
      <c r="L17" s="204" t="str">
        <f>IFERROR(IF(E$1="","",(IF(SUMIF(data2!$A$2:$A$20003,$E17,data2!G$2:G$20003)=0,"",SUMIF(data2!$A$2:$A$20003,$E17,data2!G$2:G$20003)))),0)</f>
        <v/>
      </c>
      <c r="M17" s="20">
        <f>IFERROR(IF(E$1="","",(IF(SUMIF(data2!$A$2:$A$20003,$E17,data2!P$2:P$20003)=0,"",SUMIF(data2!$A$2:$A$20003,$E17,data2!P$2:P$20003)))/IF(SUMIF(data2!$A$2:$A$20003,$E17,data2!Q$2:Q$20003)=0,"",SUMIF(data2!$A$2:$A$20003,$E17,data2!Q$2:Q$20003))),0)</f>
        <v>0</v>
      </c>
      <c r="N17" s="206" t="str">
        <f>IFERROR(IF(E$1="","",(IF(SUMIF(data2!$A$2:$A$20003,$E17,data2!P$2:P$20003)=0,"",SUMIF(data2!$A$2:$A$20003,$E17,data2!P$2:P$20003)))),0)</f>
        <v/>
      </c>
      <c r="O17" s="206" t="str">
        <f>IFERROR(IF(E$1="","",(IF(SUMIF(data2!$A$2:$A$20003,$E17,data2!Q$2:Q$20003)=0,"",SUMIF(data2!$A$2:$A$20003,$E17,data2!Q$2:Q$20003)))),0)</f>
        <v/>
      </c>
    </row>
    <row r="18" spans="4:15" x14ac:dyDescent="0.2">
      <c r="D18" t="s">
        <v>23466</v>
      </c>
      <c r="E18" t="str">
        <f t="shared" ref="E18" si="6">D18&amp;$E$1</f>
        <v>CatholicAll CombinedNov-22</v>
      </c>
      <c r="F18" t="s">
        <v>25709</v>
      </c>
      <c r="G18" s="20">
        <f>IFERROR(IF(E$1="","",(IF(SUMIF(data2!$A$2:$A$20003,$E18,data2!I$2:I$20003)=0,"",SUMIF(data2!$A$2:$A$20003,$E18,data2!I$2:I$20003)))/IF(SUMIF(data2!$A$2:$A$20003,$E18,data2!J$2:J$20003)=0,"",SUMIF(data2!$A$2:$A$20003,$E18,data2!J$2:J$20003))),0)</f>
        <v>0</v>
      </c>
      <c r="H18" s="18" t="str">
        <f>IFERROR(IF(E$1="","",(IF(SUMIF(data2!$A$2:$A$20003,$E18,data2!I$2:I$20003)=0,"",SUMIF(data2!$A$2:$A$20003,$E18,data2!I$2:I$20003)))),0)</f>
        <v/>
      </c>
      <c r="I18" s="18" t="str">
        <f>IFERROR(IF(E$1="","",(IF(SUMIF(data2!$A$2:$A$20003,$E18,data2!J$2:J$20003)=0,"",SUMIF(data2!$A$2:$A$20003,$E18,data2!J$2:J$20003)))),0)</f>
        <v/>
      </c>
      <c r="J18" s="20">
        <f>IFERROR(IF(E$1="","",(IF(SUMIF(data2!$A$2:$A$20003,$E18,data2!F$2:F$20003)=0,"",SUMIF(data2!$A$2:$A$20003,$E18,data2!F$2:F$20003)))/IF(SUMIF(data2!$A$2:$A$20003,$E18,data2!G$2:G$20003)=0,"",SUMIF(data2!$A$2:$A$20003,$E18,data2!G$2:G$20003))),0)</f>
        <v>0</v>
      </c>
      <c r="K18" s="204" t="str">
        <f>IFERROR(IF(E$1="","",(IF(SUMIF(data2!$A$2:$A$20003,$E18,data2!F$2:F$20003)=0,"",SUMIF(data2!$A$2:$A$20003,$E18,data2!F$2:F$20003)))),0)</f>
        <v/>
      </c>
      <c r="L18" s="204" t="str">
        <f>IFERROR(IF(E$1="","",(IF(SUMIF(data2!$A$2:$A$20003,$E18,data2!G$2:G$20003)=0,"",SUMIF(data2!$A$2:$A$20003,$E18,data2!G$2:G$20003)))),0)</f>
        <v/>
      </c>
      <c r="M18" s="20">
        <f>IFERROR(IF(E$1="","",(IF(SUMIF(data2!$A$2:$A$20003,$E18,data2!P$2:P$20003)=0,"",SUMIF(data2!$A$2:$A$20003,$E18,data2!P$2:P$20003)))/IF(SUMIF(data2!$A$2:$A$20003,$E18,data2!Q$2:Q$20003)=0,"",SUMIF(data2!$A$2:$A$20003,$E18,data2!Q$2:Q$20003))),0)</f>
        <v>0</v>
      </c>
      <c r="N18" s="206" t="str">
        <f>IFERROR(IF(E$1="","",(IF(SUMIF(data2!$A$2:$A$20003,$E18,data2!P$2:P$20003)=0,"",SUMIF(data2!$A$2:$A$20003,$E18,data2!P$2:P$20003)))),0)</f>
        <v/>
      </c>
      <c r="O18" s="206" t="str">
        <f>IFERROR(IF(E$1="","",(IF(SUMIF(data2!$A$2:$A$20003,$E18,data2!Q$2:Q$20003)=0,"",SUMIF(data2!$A$2:$A$20003,$E18,data2!Q$2:Q$20003)))),0)</f>
        <v/>
      </c>
    </row>
    <row r="19" spans="4:15" x14ac:dyDescent="0.2">
      <c r="D19" t="s">
        <v>23467</v>
      </c>
      <c r="E19" t="str">
        <f t="shared" ref="E19" si="7">D19&amp;$E$1</f>
        <v>Community ConnectionsAll CombinedNov-22</v>
      </c>
      <c r="F19" t="s">
        <v>23468</v>
      </c>
      <c r="G19" s="20">
        <f>IFERROR(IF(E$1="","",(IF(SUMIF(data2!$A$2:$A$20003,$E19,data2!I$2:I$20003)=0,"",SUMIF(data2!$A$2:$A$20003,$E19,data2!I$2:I$20003)))/IF(SUMIF(data2!$A$2:$A$20003,$E19,data2!J$2:J$20003)=0,"",SUMIF(data2!$A$2:$A$20003,$E19,data2!J$2:J$20003))),0)</f>
        <v>1.3888888888888888</v>
      </c>
      <c r="H19" s="18">
        <f>IFERROR(IF(E$1="","",(IF(SUMIF(data2!$A$2:$A$20003,$E19,data2!I$2:I$20003)=0,"",SUMIF(data2!$A$2:$A$20003,$E19,data2!I$2:I$20003)))),0)</f>
        <v>50</v>
      </c>
      <c r="I19" s="18">
        <f>IFERROR(IF(E$1="","",(IF(SUMIF(data2!$A$2:$A$20003,$E19,data2!J$2:J$20003)=0,"",SUMIF(data2!$A$2:$A$20003,$E19,data2!J$2:J$20003)))),0)</f>
        <v>36</v>
      </c>
      <c r="J19" s="20">
        <f>IFERROR(IF(E$1="","",(IF(SUMIF(data2!$A$2:$A$20003,$E19,data2!F$2:F$20003)=0,"",SUMIF(data2!$A$2:$A$20003,$E19,data2!F$2:F$20003)))/IF(SUMIF(data2!$A$2:$A$20003,$E19,data2!G$2:G$20003)=0,"",SUMIF(data2!$A$2:$A$20003,$E19,data2!G$2:G$20003))),0)</f>
        <v>0.63636363636363635</v>
      </c>
      <c r="K19" s="204">
        <f>IFERROR(IF(E$1="","",(IF(SUMIF(data2!$A$2:$A$20003,$E19,data2!F$2:F$20003)=0,"",SUMIF(data2!$A$2:$A$20003,$E19,data2!F$2:F$20003)))),0)</f>
        <v>3.5</v>
      </c>
      <c r="L19" s="204">
        <f>IFERROR(IF(E$1="","",(IF(SUMIF(data2!$A$2:$A$20003,$E19,data2!G$2:G$20003)=0,"",SUMIF(data2!$A$2:$A$20003,$E19,data2!G$2:G$20003)))),0)</f>
        <v>5.5</v>
      </c>
      <c r="M19" s="20">
        <f>IFERROR(IF(E$1="","",(IF(SUMIF(data2!$A$2:$A$20003,$E19,data2!P$2:P$20003)=0,"",SUMIF(data2!$A$2:$A$20003,$E19,data2!P$2:P$20003)))/IF(SUMIF(data2!$A$2:$A$20003,$E19,data2!Q$2:Q$20003)=0,"",SUMIF(data2!$A$2:$A$20003,$E19,data2!Q$2:Q$20003))),0)</f>
        <v>0</v>
      </c>
      <c r="N19" s="206" t="str">
        <f>IFERROR(IF(E$1="","",(IF(SUMIF(data2!$A$2:$A$20003,$E19,data2!P$2:P$20003)=0,"",SUMIF(data2!$A$2:$A$20003,$E19,data2!P$2:P$20003)))),0)</f>
        <v/>
      </c>
      <c r="O19" s="206" t="str">
        <f>IFERROR(IF(E$1="","",(IF(SUMIF(data2!$A$2:$A$20003,$E19,data2!Q$2:Q$20003)=0,"",SUMIF(data2!$A$2:$A$20003,$E19,data2!Q$2:Q$20003)))),0)</f>
        <v/>
      </c>
    </row>
    <row r="20" spans="4:15" x14ac:dyDescent="0.2">
      <c r="D20" t="s">
        <v>23469</v>
      </c>
      <c r="E20" t="str">
        <f t="shared" ref="E20:E21" si="8">D20&amp;$E$1</f>
        <v>ContemporaryAll CombinedNov-22</v>
      </c>
      <c r="F20" t="s">
        <v>25710</v>
      </c>
      <c r="G20" s="20">
        <f>IFERROR(IF(E$1="","",(IF(SUMIF(data2!$A$2:$A$20003,$E20,data2!I$2:I$20003)=0,"",SUMIF(data2!$A$2:$A$20003,$E20,data2!I$2:I$20003)))/IF(SUMIF(data2!$A$2:$A$20003,$E20,data2!J$2:J$20003)=0,"",SUMIF(data2!$A$2:$A$20003,$E20,data2!J$2:J$20003))),0)</f>
        <v>0</v>
      </c>
      <c r="H20" s="18" t="str">
        <f>IFERROR(IF(E$1="","",(IF(SUMIF(data2!$A$2:$A$20003,$E20,data2!I$2:I$20003)=0,"",SUMIF(data2!$A$2:$A$20003,$E20,data2!I$2:I$20003)))),0)</f>
        <v/>
      </c>
      <c r="I20" s="18" t="str">
        <f>IFERROR(IF(E$1="","",(IF(SUMIF(data2!$A$2:$A$20003,$E20,data2!J$2:J$20003)=0,"",SUMIF(data2!$A$2:$A$20003,$E20,data2!J$2:J$20003)))),0)</f>
        <v/>
      </c>
      <c r="J20" s="20">
        <f>IFERROR(IF(E$1="","",(IF(SUMIF(data2!$A$2:$A$20003,$E20,data2!F$2:F$20003)=0,"",SUMIF(data2!$A$2:$A$20003,$E20,data2!F$2:F$20003)))/IF(SUMIF(data2!$A$2:$A$20003,$E20,data2!G$2:G$20003)=0,"",SUMIF(data2!$A$2:$A$20003,$E20,data2!G$2:G$20003))),0)</f>
        <v>0</v>
      </c>
      <c r="K20" s="204" t="str">
        <f>IFERROR(IF(E$1="","",(IF(SUMIF(data2!$A$2:$A$20003,$E20,data2!F$2:F$20003)=0,"",SUMIF(data2!$A$2:$A$20003,$E20,data2!F$2:F$20003)))),0)</f>
        <v/>
      </c>
      <c r="L20" s="204" t="str">
        <f>IFERROR(IF(E$1="","",(IF(SUMIF(data2!$A$2:$A$20003,$E20,data2!G$2:G$20003)=0,"",SUMIF(data2!$A$2:$A$20003,$E20,data2!G$2:G$20003)))),0)</f>
        <v/>
      </c>
      <c r="M20" s="20">
        <f>IFERROR(IF(E$1="","",(IF(SUMIF(data2!$A$2:$A$20003,$E20,data2!P$2:P$20003)=0,"",SUMIF(data2!$A$2:$A$20003,$E20,data2!P$2:P$20003)))/IF(SUMIF(data2!$A$2:$A$20003,$E20,data2!Q$2:Q$20003)=0,"",SUMIF(data2!$A$2:$A$20003,$E20,data2!Q$2:Q$20003))),0)</f>
        <v>0</v>
      </c>
      <c r="N20" s="206" t="str">
        <f>IFERROR(IF(E$1="","",(IF(SUMIF(data2!$A$2:$A$20003,$E20,data2!P$2:P$20003)=0,"",SUMIF(data2!$A$2:$A$20003,$E20,data2!P$2:P$20003)))),0)</f>
        <v/>
      </c>
      <c r="O20" s="206" t="str">
        <f>IFERROR(IF(E$1="","",(IF(SUMIF(data2!$A$2:$A$20003,$E20,data2!Q$2:Q$20003)=0,"",SUMIF(data2!$A$2:$A$20003,$E20,data2!Q$2:Q$20003)))),0)</f>
        <v/>
      </c>
    </row>
    <row r="21" spans="4:15" x14ac:dyDescent="0.2">
      <c r="D21" t="s">
        <v>35956</v>
      </c>
      <c r="E21" t="str">
        <f t="shared" si="8"/>
        <v>DBH Parent Support CombinedNov-22</v>
      </c>
      <c r="F21" t="s">
        <v>35958</v>
      </c>
      <c r="G21" s="20">
        <f>IFERROR(IF(E$1="","",(IF(SUMIF(data2!$A$2:$A$20003,$E21,data2!I$2:I$20003)=0,"",SUMIF(data2!$A$2:$A$20003,$E21,data2!I$2:I$20003)))/IF(SUMIF(data2!$A$2:$A$20003,$E21,data2!J$2:J$20003)=0,"",SUMIF(data2!$A$2:$A$20003,$E21,data2!J$2:J$20003))),0)</f>
        <v>0</v>
      </c>
      <c r="H21" s="18" t="str">
        <f>IFERROR(IF(E$1="","",(IF(SUMIF(data2!$A$2:$A$20003,$E21,data2!I$2:I$20003)=0,"",SUMIF(data2!$A$2:$A$20003,$E21,data2!I$2:I$20003)))),0)</f>
        <v/>
      </c>
      <c r="I21" s="18" t="str">
        <f>IFERROR(IF(E$1="","",(IF(SUMIF(data2!$A$2:$A$20003,$E21,data2!J$2:J$20003)=0,"",SUMIF(data2!$A$2:$A$20003,$E21,data2!J$2:J$20003)))),0)</f>
        <v/>
      </c>
      <c r="J21" s="20">
        <f>IFERROR(IF(E$1="","",(IF(SUMIF(data2!$A$2:$A$20003,$E21,data2!F$2:F$20003)=0,"",SUMIF(data2!$A$2:$A$20003,$E21,data2!F$2:F$20003)))/IF(SUMIF(data2!$A$2:$A$20003,$E21,data2!G$2:G$20003)=0,"",SUMIF(data2!$A$2:$A$20003,$E21,data2!G$2:G$20003))),0)</f>
        <v>0</v>
      </c>
      <c r="K21" s="204" t="str">
        <f>IFERROR(IF(E$1="","",(IF(SUMIF(data2!$A$2:$A$20003,$E21,data2!F$2:F$20003)=0,"",SUMIF(data2!$A$2:$A$20003,$E21,data2!F$2:F$20003)))),0)</f>
        <v/>
      </c>
      <c r="L21" s="204" t="str">
        <f>IFERROR(IF(E$1="","",(IF(SUMIF(data2!$A$2:$A$20003,$E21,data2!G$2:G$20003)=0,"",SUMIF(data2!$A$2:$A$20003,$E21,data2!G$2:G$20003)))),0)</f>
        <v/>
      </c>
      <c r="M21" s="20">
        <f>IFERROR(IF(E$1="","",(IF(SUMIF(data2!$A$2:$A$20003,$E21,data2!P$2:P$20003)=0,"",SUMIF(data2!$A$2:$A$20003,$E21,data2!P$2:P$20003)))/IF(SUMIF(data2!$A$2:$A$20003,$E21,data2!Q$2:Q$20003)=0,"",SUMIF(data2!$A$2:$A$20003,$E21,data2!Q$2:Q$20003))),0)</f>
        <v>0</v>
      </c>
      <c r="N21" s="206" t="str">
        <f>IFERROR(IF(E$1="","",(IF(SUMIF(data2!$A$2:$A$20003,$E21,data2!P$2:P$20003)=0,"",SUMIF(data2!$A$2:$A$20003,$E21,data2!P$2:P$20003)))),0)</f>
        <v/>
      </c>
      <c r="O21" s="206" t="str">
        <f>IFERROR(IF(E$1="","",(IF(SUMIF(data2!$A$2:$A$20003,$E21,data2!Q$2:Q$20003)=0,"",SUMIF(data2!$A$2:$A$20003,$E21,data2!Q$2:Q$20003)))),0)</f>
        <v/>
      </c>
    </row>
    <row r="22" spans="4:15" x14ac:dyDescent="0.2">
      <c r="D22" t="s">
        <v>23470</v>
      </c>
      <c r="E22" t="str">
        <f t="shared" ref="E22" si="9">D22&amp;$E$1</f>
        <v>Family MattersAll CombinedNov-22</v>
      </c>
      <c r="F22" t="s">
        <v>25711</v>
      </c>
      <c r="G22" s="20">
        <f>IFERROR(IF(E$1="","",(IF(SUMIF(data2!$A$2:$A$20003,$E22,data2!I$2:I$20003)=0,"",SUMIF(data2!$A$2:$A$20003,$E22,data2!I$2:I$20003)))/IF(SUMIF(data2!$A$2:$A$20003,$E22,data2!J$2:J$20003)=0,"",SUMIF(data2!$A$2:$A$20003,$E22,data2!J$2:J$20003))),0)</f>
        <v>0</v>
      </c>
      <c r="H22" s="18" t="str">
        <f>IFERROR(IF(E$1="","",(IF(SUMIF(data2!$A$2:$A$20003,$E22,data2!I$2:I$20003)=0,"",SUMIF(data2!$A$2:$A$20003,$E22,data2!I$2:I$20003)))),0)</f>
        <v/>
      </c>
      <c r="I22" s="18" t="str">
        <f>IFERROR(IF(E$1="","",(IF(SUMIF(data2!$A$2:$A$20003,$E22,data2!J$2:J$20003)=0,"",SUMIF(data2!$A$2:$A$20003,$E22,data2!J$2:J$20003)))),0)</f>
        <v/>
      </c>
      <c r="J22" s="20">
        <f>IFERROR(IF(E$1="","",(IF(SUMIF(data2!$A$2:$A$20003,$E22,data2!F$2:F$20003)=0,"",SUMIF(data2!$A$2:$A$20003,$E22,data2!F$2:F$20003)))/IF(SUMIF(data2!$A$2:$A$20003,$E22,data2!G$2:G$20003)=0,"",SUMIF(data2!$A$2:$A$20003,$E22,data2!G$2:G$20003))),0)</f>
        <v>0</v>
      </c>
      <c r="K22" s="204" t="str">
        <f>IFERROR(IF(E$1="","",(IF(SUMIF(data2!$A$2:$A$20003,$E22,data2!F$2:F$20003)=0,"",SUMIF(data2!$A$2:$A$20003,$E22,data2!F$2:F$20003)))),0)</f>
        <v/>
      </c>
      <c r="L22" s="204" t="str">
        <f>IFERROR(IF(E$1="","",(IF(SUMIF(data2!$A$2:$A$20003,$E22,data2!G$2:G$20003)=0,"",SUMIF(data2!$A$2:$A$20003,$E22,data2!G$2:G$20003)))),0)</f>
        <v/>
      </c>
      <c r="M22" s="20">
        <f>IFERROR(IF(E$1="","",(IF(SUMIF(data2!$A$2:$A$20003,$E22,data2!P$2:P$20003)=0,"",SUMIF(data2!$A$2:$A$20003,$E22,data2!P$2:P$20003)))/IF(SUMIF(data2!$A$2:$A$20003,$E22,data2!Q$2:Q$20003)=0,"",SUMIF(data2!$A$2:$A$20003,$E22,data2!Q$2:Q$20003))),0)</f>
        <v>0</v>
      </c>
      <c r="N22" s="206" t="str">
        <f>IFERROR(IF(E$1="","",(IF(SUMIF(data2!$A$2:$A$20003,$E22,data2!P$2:P$20003)=0,"",SUMIF(data2!$A$2:$A$20003,$E22,data2!P$2:P$20003)))),0)</f>
        <v/>
      </c>
      <c r="O22" s="206" t="str">
        <f>IFERROR(IF(E$1="","",(IF(SUMIF(data2!$A$2:$A$20003,$E22,data2!Q$2:Q$20003)=0,"",SUMIF(data2!$A$2:$A$20003,$E22,data2!Q$2:Q$20003)))),0)</f>
        <v/>
      </c>
    </row>
    <row r="23" spans="4:15" x14ac:dyDescent="0.2">
      <c r="D23" t="s">
        <v>23471</v>
      </c>
      <c r="E23" t="str">
        <f t="shared" ref="E23" si="10">D23&amp;$E$1</f>
        <v>Federal CityAll CombinedNov-22</v>
      </c>
      <c r="F23" t="s">
        <v>25712</v>
      </c>
      <c r="G23" s="20">
        <f>IFERROR(IF(E$1="","",(IF(SUMIF(data2!$A$2:$A$20003,$E23,data2!I$2:I$20003)=0,"",SUMIF(data2!$A$2:$A$20003,$E23,data2!I$2:I$20003)))/IF(SUMIF(data2!$A$2:$A$20003,$E23,data2!J$2:J$20003)=0,"",SUMIF(data2!$A$2:$A$20003,$E23,data2!J$2:J$20003))),0)</f>
        <v>0</v>
      </c>
      <c r="H23" s="18" t="str">
        <f>IFERROR(IF(E$1="","",(IF(SUMIF(data2!$A$2:$A$20003,$E23,data2!I$2:I$20003)=0,"",SUMIF(data2!$A$2:$A$20003,$E23,data2!I$2:I$20003)))),0)</f>
        <v/>
      </c>
      <c r="I23" s="18" t="str">
        <f>IFERROR(IF(E$1="","",(IF(SUMIF(data2!$A$2:$A$20003,$E23,data2!J$2:J$20003)=0,"",SUMIF(data2!$A$2:$A$20003,$E23,data2!J$2:J$20003)))),0)</f>
        <v/>
      </c>
      <c r="J23" s="20">
        <f>IFERROR(IF(E$1="","",(IF(SUMIF(data2!$A$2:$A$20003,$E23,data2!F$2:F$20003)=0,"",SUMIF(data2!$A$2:$A$20003,$E23,data2!F$2:F$20003)))/IF(SUMIF(data2!$A$2:$A$20003,$E23,data2!G$2:G$20003)=0,"",SUMIF(data2!$A$2:$A$20003,$E23,data2!G$2:G$20003))),0)</f>
        <v>0</v>
      </c>
      <c r="K23" s="204" t="str">
        <f>IFERROR(IF(E$1="","",(IF(SUMIF(data2!$A$2:$A$20003,$E23,data2!F$2:F$20003)=0,"",SUMIF(data2!$A$2:$A$20003,$E23,data2!F$2:F$20003)))),0)</f>
        <v/>
      </c>
      <c r="L23" s="204" t="str">
        <f>IFERROR(IF(E$1="","",(IF(SUMIF(data2!$A$2:$A$20003,$E23,data2!G$2:G$20003)=0,"",SUMIF(data2!$A$2:$A$20003,$E23,data2!G$2:G$20003)))),0)</f>
        <v/>
      </c>
      <c r="M23" s="20">
        <f>IFERROR(IF(E$1="","",(IF(SUMIF(data2!$A$2:$A$20003,$E23,data2!P$2:P$20003)=0,"",SUMIF(data2!$A$2:$A$20003,$E23,data2!P$2:P$20003)))/IF(SUMIF(data2!$A$2:$A$20003,$E23,data2!Q$2:Q$20003)=0,"",SUMIF(data2!$A$2:$A$20003,$E23,data2!Q$2:Q$20003))),0)</f>
        <v>0</v>
      </c>
      <c r="N23" s="206" t="str">
        <f>IFERROR(IF(E$1="","",(IF(SUMIF(data2!$A$2:$A$20003,$E23,data2!P$2:P$20003)=0,"",SUMIF(data2!$A$2:$A$20003,$E23,data2!P$2:P$20003)))),0)</f>
        <v/>
      </c>
      <c r="O23" s="206" t="str">
        <f>IFERROR(IF(E$1="","",(IF(SUMIF(data2!$A$2:$A$20003,$E23,data2!Q$2:Q$20003)=0,"",SUMIF(data2!$A$2:$A$20003,$E23,data2!Q$2:Q$20003)))),0)</f>
        <v/>
      </c>
    </row>
    <row r="24" spans="4:15" x14ac:dyDescent="0.2">
      <c r="D24" t="s">
        <v>23472</v>
      </c>
      <c r="E24" t="str">
        <f t="shared" ref="E24" si="11">D24&amp;$E$1</f>
        <v>First Home CareAll CombinedNov-22</v>
      </c>
      <c r="F24" t="s">
        <v>25713</v>
      </c>
      <c r="G24" s="20">
        <f>IFERROR(IF(E$1="","",(IF(SUMIF(data2!$A$2:$A$20003,$E24,data2!I$2:I$20003)=0,"",SUMIF(data2!$A$2:$A$20003,$E24,data2!I$2:I$20003)))/IF(SUMIF(data2!$A$2:$A$20003,$E24,data2!J$2:J$20003)=0,"",SUMIF(data2!$A$2:$A$20003,$E24,data2!J$2:J$20003))),0)</f>
        <v>0</v>
      </c>
      <c r="H24" s="18" t="str">
        <f>IFERROR(IF(E$1="","",(IF(SUMIF(data2!$A$2:$A$20003,$E24,data2!I$2:I$20003)=0,"",SUMIF(data2!$A$2:$A$20003,$E24,data2!I$2:I$20003)))),0)</f>
        <v/>
      </c>
      <c r="I24" s="18" t="str">
        <f>IFERROR(IF(E$1="","",(IF(SUMIF(data2!$A$2:$A$20003,$E24,data2!J$2:J$20003)=0,"",SUMIF(data2!$A$2:$A$20003,$E24,data2!J$2:J$20003)))),0)</f>
        <v/>
      </c>
      <c r="J24" s="20">
        <f>IFERROR(IF(E$1="","",(IF(SUMIF(data2!$A$2:$A$20003,$E24,data2!F$2:F$20003)=0,"",SUMIF(data2!$A$2:$A$20003,$E24,data2!F$2:F$20003)))/IF(SUMIF(data2!$A$2:$A$20003,$E24,data2!G$2:G$20003)=0,"",SUMIF(data2!$A$2:$A$20003,$E24,data2!G$2:G$20003))),0)</f>
        <v>0</v>
      </c>
      <c r="K24" s="204" t="str">
        <f>IFERROR(IF(E$1="","",(IF(SUMIF(data2!$A$2:$A$20003,$E24,data2!F$2:F$20003)=0,"",SUMIF(data2!$A$2:$A$20003,$E24,data2!F$2:F$20003)))),0)</f>
        <v/>
      </c>
      <c r="L24" s="204" t="str">
        <f>IFERROR(IF(E$1="","",(IF(SUMIF(data2!$A$2:$A$20003,$E24,data2!G$2:G$20003)=0,"",SUMIF(data2!$A$2:$A$20003,$E24,data2!G$2:G$20003)))),0)</f>
        <v/>
      </c>
      <c r="M24" s="20">
        <f>IFERROR(IF(E$1="","",(IF(SUMIF(data2!$A$2:$A$20003,$E24,data2!P$2:P$20003)=0,"",SUMIF(data2!$A$2:$A$20003,$E24,data2!P$2:P$20003)))/IF(SUMIF(data2!$A$2:$A$20003,$E24,data2!Q$2:Q$20003)=0,"",SUMIF(data2!$A$2:$A$20003,$E24,data2!Q$2:Q$20003))),0)</f>
        <v>0</v>
      </c>
      <c r="N24" s="206" t="str">
        <f>IFERROR(IF(E$1="","",(IF(SUMIF(data2!$A$2:$A$20003,$E24,data2!P$2:P$20003)=0,"",SUMIF(data2!$A$2:$A$20003,$E24,data2!P$2:P$20003)))),0)</f>
        <v/>
      </c>
      <c r="O24" s="206" t="str">
        <f>IFERROR(IF(E$1="","",(IF(SUMIF(data2!$A$2:$A$20003,$E24,data2!Q$2:Q$20003)=0,"",SUMIF(data2!$A$2:$A$20003,$E24,data2!Q$2:Q$20003)))),0)</f>
        <v/>
      </c>
    </row>
    <row r="25" spans="4:15" x14ac:dyDescent="0.2">
      <c r="D25" t="s">
        <v>23473</v>
      </c>
      <c r="E25" t="str">
        <f t="shared" ref="E25" si="12">D25&amp;$E$1</f>
        <v>Foundations for Home &amp; CommunityAll CombinedNov-22</v>
      </c>
      <c r="F25" t="s">
        <v>25713</v>
      </c>
      <c r="G25" s="20">
        <f>IFERROR(IF(E$1="","",(IF(SUMIF(data2!$A$2:$A$20003,$E25,data2!I$2:I$20003)=0,"",SUMIF(data2!$A$2:$A$20003,$E25,data2!I$2:I$20003)))/IF(SUMIF(data2!$A$2:$A$20003,$E25,data2!J$2:J$20003)=0,"",SUMIF(data2!$A$2:$A$20003,$E25,data2!J$2:J$20003))),0)</f>
        <v>0</v>
      </c>
      <c r="H25" s="18" t="str">
        <f>IFERROR(IF(E$1="","",(IF(SUMIF(data2!$A$2:$A$20003,$E25,data2!I$2:I$20003)=0,"",SUMIF(data2!$A$2:$A$20003,$E25,data2!I$2:I$20003)))),0)</f>
        <v/>
      </c>
      <c r="I25" s="18" t="str">
        <f>IFERROR(IF(E$1="","",(IF(SUMIF(data2!$A$2:$A$20003,$E25,data2!J$2:J$20003)=0,"",SUMIF(data2!$A$2:$A$20003,$E25,data2!J$2:J$20003)))),0)</f>
        <v/>
      </c>
      <c r="J25" s="20">
        <f>IFERROR(IF(E$1="","",(IF(SUMIF(data2!$A$2:$A$20003,$E25,data2!F$2:F$20003)=0,"",SUMIF(data2!$A$2:$A$20003,$E25,data2!F$2:F$20003)))/IF(SUMIF(data2!$A$2:$A$20003,$E25,data2!G$2:G$20003)=0,"",SUMIF(data2!$A$2:$A$20003,$E25,data2!G$2:G$20003))),0)</f>
        <v>0</v>
      </c>
      <c r="K25" s="204" t="str">
        <f>IFERROR(IF(E$1="","",(IF(SUMIF(data2!$A$2:$A$20003,$E25,data2!F$2:F$20003)=0,"",SUMIF(data2!$A$2:$A$20003,$E25,data2!F$2:F$20003)))),0)</f>
        <v/>
      </c>
      <c r="L25" s="204" t="str">
        <f>IFERROR(IF(E$1="","",(IF(SUMIF(data2!$A$2:$A$20003,$E25,data2!G$2:G$20003)=0,"",SUMIF(data2!$A$2:$A$20003,$E25,data2!G$2:G$20003)))),0)</f>
        <v/>
      </c>
      <c r="M25" s="20">
        <f>IFERROR(IF(E$1="","",(IF(SUMIF(data2!$A$2:$A$20003,$E25,data2!P$2:P$20003)=0,"",SUMIF(data2!$A$2:$A$20003,$E25,data2!P$2:P$20003)))/IF(SUMIF(data2!$A$2:$A$20003,$E25,data2!Q$2:Q$20003)=0,"",SUMIF(data2!$A$2:$A$20003,$E25,data2!Q$2:Q$20003))),0)</f>
        <v>0</v>
      </c>
      <c r="N25" s="206" t="str">
        <f>IFERROR(IF(E$1="","",(IF(SUMIF(data2!$A$2:$A$20003,$E25,data2!P$2:P$20003)=0,"",SUMIF(data2!$A$2:$A$20003,$E25,data2!P$2:P$20003)))),0)</f>
        <v/>
      </c>
      <c r="O25" s="206" t="str">
        <f>IFERROR(IF(E$1="","",(IF(SUMIF(data2!$A$2:$A$20003,$E25,data2!Q$2:Q$20003)=0,"",SUMIF(data2!$A$2:$A$20003,$E25,data2!Q$2:Q$20003)))),0)</f>
        <v/>
      </c>
    </row>
    <row r="26" spans="4:15" x14ac:dyDescent="0.2">
      <c r="D26" t="s">
        <v>23474</v>
      </c>
      <c r="E26" t="str">
        <f t="shared" ref="E26" si="13">D26&amp;$E$1</f>
        <v>FPSAll CombinedNov-22</v>
      </c>
      <c r="F26" t="s">
        <v>25714</v>
      </c>
      <c r="G26" s="20">
        <f>IFERROR(IF(E$1="","",(IF(SUMIF(data2!$A$2:$A$20003,$E26,data2!I$2:I$20003)=0,"",SUMIF(data2!$A$2:$A$20003,$E26,data2!I$2:I$20003)))/IF(SUMIF(data2!$A$2:$A$20003,$E26,data2!J$2:J$20003)=0,"",SUMIF(data2!$A$2:$A$20003,$E26,data2!J$2:J$20003))),0)</f>
        <v>0</v>
      </c>
      <c r="H26" s="18" t="str">
        <f>IFERROR(IF(E$1="","",(IF(SUMIF(data2!$A$2:$A$20003,$E26,data2!I$2:I$20003)=0,"",SUMIF(data2!$A$2:$A$20003,$E26,data2!I$2:I$20003)))),0)</f>
        <v/>
      </c>
      <c r="I26" s="18" t="str">
        <f>IFERROR(IF(E$1="","",(IF(SUMIF(data2!$A$2:$A$20003,$E26,data2!J$2:J$20003)=0,"",SUMIF(data2!$A$2:$A$20003,$E26,data2!J$2:J$20003)))),0)</f>
        <v/>
      </c>
      <c r="J26" s="20">
        <f>IFERROR(IF(E$1="","",(IF(SUMIF(data2!$A$2:$A$20003,$E26,data2!F$2:F$20003)=0,"",SUMIF(data2!$A$2:$A$20003,$E26,data2!F$2:F$20003)))/IF(SUMIF(data2!$A$2:$A$20003,$E26,data2!G$2:G$20003)=0,"",SUMIF(data2!$A$2:$A$20003,$E26,data2!G$2:G$20003))),0)</f>
        <v>0</v>
      </c>
      <c r="K26" s="204" t="str">
        <f>IFERROR(IF(E$1="","",(IF(SUMIF(data2!$A$2:$A$20003,$E26,data2!F$2:F$20003)=0,"",SUMIF(data2!$A$2:$A$20003,$E26,data2!F$2:F$20003)))),0)</f>
        <v/>
      </c>
      <c r="L26" s="204" t="str">
        <f>IFERROR(IF(E$1="","",(IF(SUMIF(data2!$A$2:$A$20003,$E26,data2!G$2:G$20003)=0,"",SUMIF(data2!$A$2:$A$20003,$E26,data2!G$2:G$20003)))),0)</f>
        <v/>
      </c>
      <c r="M26" s="20">
        <f>IFERROR(IF(E$1="","",(IF(SUMIF(data2!$A$2:$A$20003,$E26,data2!P$2:P$20003)=0,"",SUMIF(data2!$A$2:$A$20003,$E26,data2!P$2:P$20003)))/IF(SUMIF(data2!$A$2:$A$20003,$E26,data2!Q$2:Q$20003)=0,"",SUMIF(data2!$A$2:$A$20003,$E26,data2!Q$2:Q$20003))),0)</f>
        <v>0</v>
      </c>
      <c r="N26" s="206" t="str">
        <f>IFERROR(IF(E$1="","",(IF(SUMIF(data2!$A$2:$A$20003,$E26,data2!P$2:P$20003)=0,"",SUMIF(data2!$A$2:$A$20003,$E26,data2!P$2:P$20003)))),0)</f>
        <v/>
      </c>
      <c r="O26" s="206" t="str">
        <f>IFERROR(IF(E$1="","",(IF(SUMIF(data2!$A$2:$A$20003,$E26,data2!Q$2:Q$20003)=0,"",SUMIF(data2!$A$2:$A$20003,$E26,data2!Q$2:Q$20003)))),0)</f>
        <v/>
      </c>
    </row>
    <row r="27" spans="4:15" x14ac:dyDescent="0.2">
      <c r="D27" t="s">
        <v>23475</v>
      </c>
      <c r="E27" t="str">
        <f t="shared" ref="E27:E28" si="14">D27&amp;$E$1</f>
        <v>Green DoorAll CombinedNov-22</v>
      </c>
      <c r="F27" t="s">
        <v>25715</v>
      </c>
      <c r="G27" s="20">
        <f>IFERROR(IF(E$1="","",(IF(SUMIF(data2!$A$2:$A$20003,$E27,data2!I$2:I$20003)=0,"",SUMIF(data2!$A$2:$A$20003,$E27,data2!I$2:I$20003)))/IF(SUMIF(data2!$A$2:$A$20003,$E27,data2!J$2:J$20003)=0,"",SUMIF(data2!$A$2:$A$20003,$E27,data2!J$2:J$20003))),0)</f>
        <v>0</v>
      </c>
      <c r="H27" s="18" t="str">
        <f>IFERROR(IF(E$1="","",(IF(SUMIF(data2!$A$2:$A$20003,$E27,data2!I$2:I$20003)=0,"",SUMIF(data2!$A$2:$A$20003,$E27,data2!I$2:I$20003)))),0)</f>
        <v/>
      </c>
      <c r="I27" s="18" t="str">
        <f>IFERROR(IF(E$1="","",(IF(SUMIF(data2!$A$2:$A$20003,$E27,data2!J$2:J$20003)=0,"",SUMIF(data2!$A$2:$A$20003,$E27,data2!J$2:J$20003)))),0)</f>
        <v/>
      </c>
      <c r="J27" s="20">
        <f>IFERROR(IF(E$1="","",(IF(SUMIF(data2!$A$2:$A$20003,$E27,data2!F$2:F$20003)=0,"",SUMIF(data2!$A$2:$A$20003,$E27,data2!F$2:F$20003)))/IF(SUMIF(data2!$A$2:$A$20003,$E27,data2!G$2:G$20003)=0,"",SUMIF(data2!$A$2:$A$20003,$E27,data2!G$2:G$20003))),0)</f>
        <v>0</v>
      </c>
      <c r="K27" s="204" t="str">
        <f>IFERROR(IF(E$1="","",(IF(SUMIF(data2!$A$2:$A$20003,$E27,data2!F$2:F$20003)=0,"",SUMIF(data2!$A$2:$A$20003,$E27,data2!F$2:F$20003)))),0)</f>
        <v/>
      </c>
      <c r="L27" s="204" t="str">
        <f>IFERROR(IF(E$1="","",(IF(SUMIF(data2!$A$2:$A$20003,$E27,data2!G$2:G$20003)=0,"",SUMIF(data2!$A$2:$A$20003,$E27,data2!G$2:G$20003)))),0)</f>
        <v/>
      </c>
      <c r="M27" s="20">
        <f>IFERROR(IF(E$1="","",(IF(SUMIF(data2!$A$2:$A$20003,$E27,data2!P$2:P$20003)=0,"",SUMIF(data2!$A$2:$A$20003,$E27,data2!P$2:P$20003)))/IF(SUMIF(data2!$A$2:$A$20003,$E27,data2!Q$2:Q$20003)=0,"",SUMIF(data2!$A$2:$A$20003,$E27,data2!Q$2:Q$20003))),0)</f>
        <v>0</v>
      </c>
      <c r="N27" s="206" t="str">
        <f>IFERROR(IF(E$1="","",(IF(SUMIF(data2!$A$2:$A$20003,$E27,data2!P$2:P$20003)=0,"",SUMIF(data2!$A$2:$A$20003,$E27,data2!P$2:P$20003)))),0)</f>
        <v/>
      </c>
      <c r="O27" s="206" t="str">
        <f>IFERROR(IF(E$1="","",(IF(SUMIF(data2!$A$2:$A$20003,$E27,data2!Q$2:Q$20003)=0,"",SUMIF(data2!$A$2:$A$20003,$E27,data2!Q$2:Q$20003)))),0)</f>
        <v/>
      </c>
    </row>
    <row r="28" spans="4:15" x14ac:dyDescent="0.2">
      <c r="D28" t="s">
        <v>35957</v>
      </c>
      <c r="E28" t="str">
        <f t="shared" si="14"/>
        <v>Healthy Futures CombinedNov-22</v>
      </c>
      <c r="F28" t="s">
        <v>35959</v>
      </c>
      <c r="G28" s="20">
        <f>IFERROR(IF(E$1="","",(IF(SUMIF(data2!$A$2:$A$20003,$E28,data2!I$2:I$20003)=0,"",SUMIF(data2!$A$2:$A$20003,$E28,data2!I$2:I$20003)))/IF(SUMIF(data2!$A$2:$A$20003,$E28,data2!J$2:J$20003)=0,"",SUMIF(data2!$A$2:$A$20003,$E28,data2!J$2:J$20003))),0)</f>
        <v>0</v>
      </c>
      <c r="H28" s="18" t="str">
        <f>IFERROR(IF(E$1="","",(IF(SUMIF(data2!$A$2:$A$20003,$E28,data2!I$2:I$20003)=0,"",SUMIF(data2!$A$2:$A$20003,$E28,data2!I$2:I$20003)))),0)</f>
        <v/>
      </c>
      <c r="I28" s="18" t="str">
        <f>IFERROR(IF(E$1="","",(IF(SUMIF(data2!$A$2:$A$20003,$E28,data2!J$2:J$20003)=0,"",SUMIF(data2!$A$2:$A$20003,$E28,data2!J$2:J$20003)))),0)</f>
        <v/>
      </c>
      <c r="J28" s="20">
        <f>IFERROR(IF(E$1="","",(IF(SUMIF(data2!$A$2:$A$20003,$E28,data2!F$2:F$20003)=0,"",SUMIF(data2!$A$2:$A$20003,$E28,data2!F$2:F$20003)))/IF(SUMIF(data2!$A$2:$A$20003,$E28,data2!G$2:G$20003)=0,"",SUMIF(data2!$A$2:$A$20003,$E28,data2!G$2:G$20003))),0)</f>
        <v>0</v>
      </c>
      <c r="K28" s="204" t="str">
        <f>IFERROR(IF(E$1="","",(IF(SUMIF(data2!$A$2:$A$20003,$E28,data2!F$2:F$20003)=0,"",SUMIF(data2!$A$2:$A$20003,$E28,data2!F$2:F$20003)))),0)</f>
        <v/>
      </c>
      <c r="L28" s="204" t="str">
        <f>IFERROR(IF(E$1="","",(IF(SUMIF(data2!$A$2:$A$20003,$E28,data2!G$2:G$20003)=0,"",SUMIF(data2!$A$2:$A$20003,$E28,data2!G$2:G$20003)))),0)</f>
        <v/>
      </c>
      <c r="M28" s="20">
        <f>IFERROR(IF(E$1="","",(IF(SUMIF(data2!$A$2:$A$20003,$E28,data2!P$2:P$20003)=0,"",SUMIF(data2!$A$2:$A$20003,$E28,data2!P$2:P$20003)))/IF(SUMIF(data2!$A$2:$A$20003,$E28,data2!Q$2:Q$20003)=0,"",SUMIF(data2!$A$2:$A$20003,$E28,data2!Q$2:Q$20003))),0)</f>
        <v>0</v>
      </c>
      <c r="N28" s="206" t="str">
        <f>IFERROR(IF(E$1="","",(IF(SUMIF(data2!$A$2:$A$20003,$E28,data2!P$2:P$20003)=0,"",SUMIF(data2!$A$2:$A$20003,$E28,data2!P$2:P$20003)))),0)</f>
        <v/>
      </c>
      <c r="O28" s="206" t="str">
        <f>IFERROR(IF(E$1="","",(IF(SUMIF(data2!$A$2:$A$20003,$E28,data2!Q$2:Q$20003)=0,"",SUMIF(data2!$A$2:$A$20003,$E28,data2!Q$2:Q$20003)))),0)</f>
        <v/>
      </c>
    </row>
    <row r="29" spans="4:15" x14ac:dyDescent="0.2">
      <c r="D29" t="s">
        <v>23476</v>
      </c>
      <c r="E29" t="str">
        <f t="shared" ref="E29" si="15">D29&amp;$E$1</f>
        <v>HillcrestAll CombinedNov-22</v>
      </c>
      <c r="F29" t="s">
        <v>23477</v>
      </c>
      <c r="G29" s="20">
        <f>IFERROR(IF(E$1="","",(IF(SUMIF(data2!$A$2:$A$20003,$E29,data2!I$2:I$20003)=0,"",SUMIF(data2!$A$2:$A$20003,$E29,data2!I$2:I$20003)))/IF(SUMIF(data2!$A$2:$A$20003,$E29,data2!J$2:J$20003)=0,"",SUMIF(data2!$A$2:$A$20003,$E29,data2!J$2:J$20003))),0)</f>
        <v>0.56666666666666665</v>
      </c>
      <c r="H29" s="18">
        <f>IFERROR(IF(E$1="","",(IF(SUMIF(data2!$A$2:$A$20003,$E29,data2!I$2:I$20003)=0,"",SUMIF(data2!$A$2:$A$20003,$E29,data2!I$2:I$20003)))),0)</f>
        <v>17</v>
      </c>
      <c r="I29" s="18">
        <f>IFERROR(IF(E$1="","",(IF(SUMIF(data2!$A$2:$A$20003,$E29,data2!J$2:J$20003)=0,"",SUMIF(data2!$A$2:$A$20003,$E29,data2!J$2:J$20003)))),0)</f>
        <v>30</v>
      </c>
      <c r="J29" s="20">
        <f>IFERROR(IF(E$1="","",(IF(SUMIF(data2!$A$2:$A$20003,$E29,data2!F$2:F$20003)=0,"",SUMIF(data2!$A$2:$A$20003,$E29,data2!F$2:F$20003)))/IF(SUMIF(data2!$A$2:$A$20003,$E29,data2!G$2:G$20003)=0,"",SUMIF(data2!$A$2:$A$20003,$E29,data2!G$2:G$20003))),0)</f>
        <v>0.84615384615384615</v>
      </c>
      <c r="K29" s="204">
        <f>IFERROR(IF(E$1="","",(IF(SUMIF(data2!$A$2:$A$20003,$E29,data2!F$2:F$20003)=0,"",SUMIF(data2!$A$2:$A$20003,$E29,data2!F$2:F$20003)))),0)</f>
        <v>5.5</v>
      </c>
      <c r="L29" s="204">
        <f>IFERROR(IF(E$1="","",(IF(SUMIF(data2!$A$2:$A$20003,$E29,data2!G$2:G$20003)=0,"",SUMIF(data2!$A$2:$A$20003,$E29,data2!G$2:G$20003)))),0)</f>
        <v>6.5</v>
      </c>
      <c r="M29" s="20">
        <f>IFERROR(IF(E$1="","",(IF(SUMIF(data2!$A$2:$A$20003,$E29,data2!P$2:P$20003)=0,"",SUMIF(data2!$A$2:$A$20003,$E29,data2!P$2:P$20003)))/IF(SUMIF(data2!$A$2:$A$20003,$E29,data2!Q$2:Q$20003)=0,"",SUMIF(data2!$A$2:$A$20003,$E29,data2!Q$2:Q$20003))),0)</f>
        <v>0</v>
      </c>
      <c r="N29" s="206" t="str">
        <f>IFERROR(IF(E$1="","",(IF(SUMIF(data2!$A$2:$A$20003,$E29,data2!P$2:P$20003)=0,"",SUMIF(data2!$A$2:$A$20003,$E29,data2!P$2:P$20003)))),0)</f>
        <v/>
      </c>
      <c r="O29" s="206">
        <f>IFERROR(IF(E$1="","",(IF(SUMIF(data2!$A$2:$A$20003,$E29,data2!Q$2:Q$20003)=0,"",SUMIF(data2!$A$2:$A$20003,$E29,data2!Q$2:Q$20003)))),0)</f>
        <v>4</v>
      </c>
    </row>
    <row r="30" spans="4:15" x14ac:dyDescent="0.2">
      <c r="D30" t="s">
        <v>23478</v>
      </c>
      <c r="E30" t="str">
        <f t="shared" ref="E30" si="16">D30&amp;$E$1</f>
        <v>LAYCAll CombinedNov-22</v>
      </c>
      <c r="F30" t="s">
        <v>15</v>
      </c>
      <c r="G30" s="20">
        <f>IFERROR(IF(E$1="","",(IF(SUMIF(data2!$A$2:$A$20003,$E30,data2!I$2:I$20003)=0,"",SUMIF(data2!$A$2:$A$20003,$E30,data2!I$2:I$20003)))/IF(SUMIF(data2!$A$2:$A$20003,$E30,data2!J$2:J$20003)=0,"",SUMIF(data2!$A$2:$A$20003,$E30,data2!J$2:J$20003))),0)</f>
        <v>0.44444444444444442</v>
      </c>
      <c r="H30" s="18">
        <f>IFERROR(IF(E$1="","",(IF(SUMIF(data2!$A$2:$A$20003,$E30,data2!I$2:I$20003)=0,"",SUMIF(data2!$A$2:$A$20003,$E30,data2!I$2:I$20003)))),0)</f>
        <v>4</v>
      </c>
      <c r="I30" s="18">
        <f>IFERROR(IF(E$1="","",(IF(SUMIF(data2!$A$2:$A$20003,$E30,data2!J$2:J$20003)=0,"",SUMIF(data2!$A$2:$A$20003,$E30,data2!J$2:J$20003)))),0)</f>
        <v>9</v>
      </c>
      <c r="J30" s="20">
        <f>IFERROR(IF(E$1="","",(IF(SUMIF(data2!$A$2:$A$20003,$E30,data2!F$2:F$20003)=0,"",SUMIF(data2!$A$2:$A$20003,$E30,data2!F$2:F$20003)))/IF(SUMIF(data2!$A$2:$A$20003,$E30,data2!G$2:G$20003)=0,"",SUMIF(data2!$A$2:$A$20003,$E30,data2!G$2:G$20003))),0)</f>
        <v>1</v>
      </c>
      <c r="K30" s="204">
        <f>IFERROR(IF(E$1="","",(IF(SUMIF(data2!$A$2:$A$20003,$E30,data2!F$2:F$20003)=0,"",SUMIF(data2!$A$2:$A$20003,$E30,data2!F$2:F$20003)))),0)</f>
        <v>1.5</v>
      </c>
      <c r="L30" s="204">
        <f>IFERROR(IF(E$1="","",(IF(SUMIF(data2!$A$2:$A$20003,$E30,data2!G$2:G$20003)=0,"",SUMIF(data2!$A$2:$A$20003,$E30,data2!G$2:G$20003)))),0)</f>
        <v>1.5</v>
      </c>
      <c r="M30" s="20">
        <f>IFERROR(IF(E$1="","",(IF(SUMIF(data2!$A$2:$A$20003,$E30,data2!P$2:P$20003)=0,"",SUMIF(data2!$A$2:$A$20003,$E30,data2!P$2:P$20003)))/IF(SUMIF(data2!$A$2:$A$20003,$E30,data2!Q$2:Q$20003)=0,"",SUMIF(data2!$A$2:$A$20003,$E30,data2!Q$2:Q$20003))),0)</f>
        <v>0</v>
      </c>
      <c r="N30" s="206" t="str">
        <f>IFERROR(IF(E$1="","",(IF(SUMIF(data2!$A$2:$A$20003,$E30,data2!P$2:P$20003)=0,"",SUMIF(data2!$A$2:$A$20003,$E30,data2!P$2:P$20003)))),0)</f>
        <v/>
      </c>
      <c r="O30" s="206" t="str">
        <f>IFERROR(IF(E$1="","",(IF(SUMIF(data2!$A$2:$A$20003,$E30,data2!Q$2:Q$20003)=0,"",SUMIF(data2!$A$2:$A$20003,$E30,data2!Q$2:Q$20003)))),0)</f>
        <v/>
      </c>
    </row>
    <row r="31" spans="4:15" x14ac:dyDescent="0.2">
      <c r="D31" t="s">
        <v>23479</v>
      </c>
      <c r="E31" t="str">
        <f t="shared" ref="E31" si="17">D31&amp;$E$1</f>
        <v>LCSAll CombinedNov-22</v>
      </c>
      <c r="F31" t="s">
        <v>25716</v>
      </c>
      <c r="G31" s="20">
        <f>IFERROR(IF(E$1="","",(IF(SUMIF(data2!$A$2:$A$20003,$E31,data2!I$2:I$20003)=0,"",SUMIF(data2!$A$2:$A$20003,$E31,data2!I$2:I$20003)))/IF(SUMIF(data2!$A$2:$A$20003,$E31,data2!J$2:J$20003)=0,"",SUMIF(data2!$A$2:$A$20003,$E31,data2!J$2:J$20003))),0)</f>
        <v>0</v>
      </c>
      <c r="H31" s="18" t="str">
        <f>IFERROR(IF(E$1="","",(IF(SUMIF(data2!$A$2:$A$20003,$E31,data2!I$2:I$20003)=0,"",SUMIF(data2!$A$2:$A$20003,$E31,data2!I$2:I$20003)))),0)</f>
        <v/>
      </c>
      <c r="I31" s="18" t="str">
        <f>IFERROR(IF(E$1="","",(IF(SUMIF(data2!$A$2:$A$20003,$E31,data2!J$2:J$20003)=0,"",SUMIF(data2!$A$2:$A$20003,$E31,data2!J$2:J$20003)))),0)</f>
        <v/>
      </c>
      <c r="J31" s="20">
        <f>IFERROR(IF(E$1="","",(IF(SUMIF(data2!$A$2:$A$20003,$E31,data2!F$2:F$20003)=0,"",SUMIF(data2!$A$2:$A$20003,$E31,data2!F$2:F$20003)))/IF(SUMIF(data2!$A$2:$A$20003,$E31,data2!G$2:G$20003)=0,"",SUMIF(data2!$A$2:$A$20003,$E31,data2!G$2:G$20003))),0)</f>
        <v>0</v>
      </c>
      <c r="K31" s="204" t="str">
        <f>IFERROR(IF(E$1="","",(IF(SUMIF(data2!$A$2:$A$20003,$E31,data2!F$2:F$20003)=0,"",SUMIF(data2!$A$2:$A$20003,$E31,data2!F$2:F$20003)))),0)</f>
        <v/>
      </c>
      <c r="L31" s="204" t="str">
        <f>IFERROR(IF(E$1="","",(IF(SUMIF(data2!$A$2:$A$20003,$E31,data2!G$2:G$20003)=0,"",SUMIF(data2!$A$2:$A$20003,$E31,data2!G$2:G$20003)))),0)</f>
        <v/>
      </c>
      <c r="M31" s="20">
        <f>IFERROR(IF(E$1="","",(IF(SUMIF(data2!$A$2:$A$20003,$E31,data2!P$2:P$20003)=0,"",SUMIF(data2!$A$2:$A$20003,$E31,data2!P$2:P$20003)))/IF(SUMIF(data2!$A$2:$A$20003,$E31,data2!Q$2:Q$20003)=0,"",SUMIF(data2!$A$2:$A$20003,$E31,data2!Q$2:Q$20003))),0)</f>
        <v>0</v>
      </c>
      <c r="N31" s="206" t="str">
        <f>IFERROR(IF(E$1="","",(IF(SUMIF(data2!$A$2:$A$20003,$E31,data2!P$2:P$20003)=0,"",SUMIF(data2!$A$2:$A$20003,$E31,data2!P$2:P$20003)))),0)</f>
        <v/>
      </c>
      <c r="O31" s="206" t="str">
        <f>IFERROR(IF(E$1="","",(IF(SUMIF(data2!$A$2:$A$20003,$E31,data2!Q$2:Q$20003)=0,"",SUMIF(data2!$A$2:$A$20003,$E31,data2!Q$2:Q$20003)))),0)</f>
        <v/>
      </c>
    </row>
    <row r="32" spans="4:15" x14ac:dyDescent="0.2">
      <c r="D32" t="s">
        <v>23480</v>
      </c>
      <c r="E32" t="str">
        <f t="shared" ref="E32" si="18">D32&amp;$E$1</f>
        <v>LESAll CombinedNov-22</v>
      </c>
      <c r="F32" t="s">
        <v>44</v>
      </c>
      <c r="G32" s="20">
        <f>IFERROR(IF(E$1="","",(IF(SUMIF(data2!$A$2:$A$20003,$E32,data2!I$2:I$20003)=0,"",SUMIF(data2!$A$2:$A$20003,$E32,data2!I$2:I$20003)))/IF(SUMIF(data2!$A$2:$A$20003,$E32,data2!J$2:J$20003)=0,"",SUMIF(data2!$A$2:$A$20003,$E32,data2!J$2:J$20003))),0)</f>
        <v>0.5714285714285714</v>
      </c>
      <c r="H32" s="18">
        <f>IFERROR(IF(E$1="","",(IF(SUMIF(data2!$A$2:$A$20003,$E32,data2!I$2:I$20003)=0,"",SUMIF(data2!$A$2:$A$20003,$E32,data2!I$2:I$20003)))),0)</f>
        <v>32</v>
      </c>
      <c r="I32" s="18">
        <f>IFERROR(IF(E$1="","",(IF(SUMIF(data2!$A$2:$A$20003,$E32,data2!J$2:J$20003)=0,"",SUMIF(data2!$A$2:$A$20003,$E32,data2!J$2:J$20003)))),0)</f>
        <v>56</v>
      </c>
      <c r="J32" s="20">
        <f>IFERROR(IF(E$1="","",(IF(SUMIF(data2!$A$2:$A$20003,$E32,data2!F$2:F$20003)=0,"",SUMIF(data2!$A$2:$A$20003,$E32,data2!F$2:F$20003)))/IF(SUMIF(data2!$A$2:$A$20003,$E32,data2!G$2:G$20003)=0,"",SUMIF(data2!$A$2:$A$20003,$E32,data2!G$2:G$20003))),0)</f>
        <v>1</v>
      </c>
      <c r="K32" s="204">
        <f>IFERROR(IF(E$1="","",(IF(SUMIF(data2!$A$2:$A$20003,$E32,data2!F$2:F$20003)=0,"",SUMIF(data2!$A$2:$A$20003,$E32,data2!F$2:F$20003)))),0)</f>
        <v>4</v>
      </c>
      <c r="L32" s="204">
        <f>IFERROR(IF(E$1="","",(IF(SUMIF(data2!$A$2:$A$20003,$E32,data2!G$2:G$20003)=0,"",SUMIF(data2!$A$2:$A$20003,$E32,data2!G$2:G$20003)))),0)</f>
        <v>4</v>
      </c>
      <c r="M32" s="20">
        <f>IFERROR(IF(E$1="","",(IF(SUMIF(data2!$A$2:$A$20003,$E32,data2!P$2:P$20003)=0,"",SUMIF(data2!$A$2:$A$20003,$E32,data2!P$2:P$20003)))/IF(SUMIF(data2!$A$2:$A$20003,$E32,data2!Q$2:Q$20003)=0,"",SUMIF(data2!$A$2:$A$20003,$E32,data2!Q$2:Q$20003))),0)</f>
        <v>0</v>
      </c>
      <c r="N32" s="206" t="str">
        <f>IFERROR(IF(E$1="","",(IF(SUMIF(data2!$A$2:$A$20003,$E32,data2!P$2:P$20003)=0,"",SUMIF(data2!$A$2:$A$20003,$E32,data2!P$2:P$20003)))),0)</f>
        <v/>
      </c>
      <c r="O32" s="206">
        <f>IFERROR(IF(E$1="","",(IF(SUMIF(data2!$A$2:$A$20003,$E32,data2!Q$2:Q$20003)=0,"",SUMIF(data2!$A$2:$A$20003,$E32,data2!Q$2:Q$20003)))),0)</f>
        <v>7</v>
      </c>
    </row>
    <row r="33" spans="2:15" x14ac:dyDescent="0.2">
      <c r="D33" t="s">
        <v>23481</v>
      </c>
      <c r="E33" t="str">
        <f t="shared" ref="E33" si="19">D33&amp;$E$1</f>
        <v>Marys CenterAll CombinedNov-22</v>
      </c>
      <c r="F33" t="s">
        <v>23482</v>
      </c>
      <c r="G33" s="20">
        <f>IFERROR(IF(E$1="","",(IF(SUMIF(data2!$A$2:$A$20003,$E33,data2!I$2:I$20003)=0,"",SUMIF(data2!$A$2:$A$20003,$E33,data2!I$2:I$20003)))/IF(SUMIF(data2!$A$2:$A$20003,$E33,data2!J$2:J$20003)=0,"",SUMIF(data2!$A$2:$A$20003,$E33,data2!J$2:J$20003))),0)</f>
        <v>0.5625</v>
      </c>
      <c r="H33" s="18">
        <f>IFERROR(IF(E$1="","",(IF(SUMIF(data2!$A$2:$A$20003,$E33,data2!I$2:I$20003)=0,"",SUMIF(data2!$A$2:$A$20003,$E33,data2!I$2:I$20003)))),0)</f>
        <v>18</v>
      </c>
      <c r="I33" s="18">
        <f>IFERROR(IF(E$1="","",(IF(SUMIF(data2!$A$2:$A$20003,$E33,data2!J$2:J$20003)=0,"",SUMIF(data2!$A$2:$A$20003,$E33,data2!J$2:J$20003)))),0)</f>
        <v>32</v>
      </c>
      <c r="J33" s="20">
        <f>IFERROR(IF(E$1="","",(IF(SUMIF(data2!$A$2:$A$20003,$E33,data2!F$2:F$20003)=0,"",SUMIF(data2!$A$2:$A$20003,$E33,data2!F$2:F$20003)))/IF(SUMIF(data2!$A$2:$A$20003,$E33,data2!G$2:G$20003)=0,"",SUMIF(data2!$A$2:$A$20003,$E33,data2!G$2:G$20003))),0)</f>
        <v>1</v>
      </c>
      <c r="K33" s="204">
        <f>IFERROR(IF(E$1="","",(IF(SUMIF(data2!$A$2:$A$20003,$E33,data2!F$2:F$20003)=0,"",SUMIF(data2!$A$2:$A$20003,$E33,data2!F$2:F$20003)))),0)</f>
        <v>6</v>
      </c>
      <c r="L33" s="204">
        <f>IFERROR(IF(E$1="","",(IF(SUMIF(data2!$A$2:$A$20003,$E33,data2!G$2:G$20003)=0,"",SUMIF(data2!$A$2:$A$20003,$E33,data2!G$2:G$20003)))),0)</f>
        <v>6</v>
      </c>
      <c r="M33" s="20">
        <f>IFERROR(IF(E$1="","",(IF(SUMIF(data2!$A$2:$A$20003,$E33,data2!P$2:P$20003)=0,"",SUMIF(data2!$A$2:$A$20003,$E33,data2!P$2:P$20003)))/IF(SUMIF(data2!$A$2:$A$20003,$E33,data2!Q$2:Q$20003)=0,"",SUMIF(data2!$A$2:$A$20003,$E33,data2!Q$2:Q$20003))),0)</f>
        <v>0</v>
      </c>
      <c r="N33" s="206" t="str">
        <f>IFERROR(IF(E$1="","",(IF(SUMIF(data2!$A$2:$A$20003,$E33,data2!P$2:P$20003)=0,"",SUMIF(data2!$A$2:$A$20003,$E33,data2!P$2:P$20003)))),0)</f>
        <v/>
      </c>
      <c r="O33" s="206" t="str">
        <f>IFERROR(IF(E$1="","",(IF(SUMIF(data2!$A$2:$A$20003,$E33,data2!Q$2:Q$20003)=0,"",SUMIF(data2!$A$2:$A$20003,$E33,data2!Q$2:Q$20003)))),0)</f>
        <v/>
      </c>
    </row>
    <row r="34" spans="2:15" x14ac:dyDescent="0.2">
      <c r="D34" t="s">
        <v>23483</v>
      </c>
      <c r="E34" t="str">
        <f t="shared" ref="E34" si="20">D34&amp;$E$1</f>
        <v>MBI HSAll CombinedNov-22</v>
      </c>
      <c r="F34" t="s">
        <v>23484</v>
      </c>
      <c r="G34" s="20">
        <f>IFERROR(IF(E$1="","",(IF(SUMIF(data2!$A$2:$A$20003,$E34,data2!I$2:I$20003)=0,"",SUMIF(data2!$A$2:$A$20003,$E34,data2!I$2:I$20003)))/IF(SUMIF(data2!$A$2:$A$20003,$E34,data2!J$2:J$20003)=0,"",SUMIF(data2!$A$2:$A$20003,$E34,data2!J$2:J$20003))),0)</f>
        <v>0.52054794520547942</v>
      </c>
      <c r="H34" s="18">
        <f>IFERROR(IF(E$1="","",(IF(SUMIF(data2!$A$2:$A$20003,$E34,data2!I$2:I$20003)=0,"",SUMIF(data2!$A$2:$A$20003,$E34,data2!I$2:I$20003)))),0)</f>
        <v>76</v>
      </c>
      <c r="I34" s="18">
        <f>IFERROR(IF(E$1="","",(IF(SUMIF(data2!$A$2:$A$20003,$E34,data2!J$2:J$20003)=0,"",SUMIF(data2!$A$2:$A$20003,$E34,data2!J$2:J$20003)))),0)</f>
        <v>146</v>
      </c>
      <c r="J34" s="20">
        <f>IFERROR(IF(E$1="","",(IF(SUMIF(data2!$A$2:$A$20003,$E34,data2!F$2:F$20003)=0,"",SUMIF(data2!$A$2:$A$20003,$E34,data2!F$2:F$20003)))/IF(SUMIF(data2!$A$2:$A$20003,$E34,data2!G$2:G$20003)=0,"",SUMIF(data2!$A$2:$A$20003,$E34,data2!G$2:G$20003))),0)</f>
        <v>0.93548387096774188</v>
      </c>
      <c r="K34" s="204">
        <f>IFERROR(IF(E$1="","",(IF(SUMIF(data2!$A$2:$A$20003,$E34,data2!F$2:F$20003)=0,"",SUMIF(data2!$A$2:$A$20003,$E34,data2!F$2:F$20003)))),0)</f>
        <v>14.5</v>
      </c>
      <c r="L34" s="204">
        <f>IFERROR(IF(E$1="","",(IF(SUMIF(data2!$A$2:$A$20003,$E34,data2!G$2:G$20003)=0,"",SUMIF(data2!$A$2:$A$20003,$E34,data2!G$2:G$20003)))),0)</f>
        <v>15.5</v>
      </c>
      <c r="M34" s="20">
        <f>IFERROR(IF(E$1="","",(IF(SUMIF(data2!$A$2:$A$20003,$E34,data2!P$2:P$20003)=0,"",SUMIF(data2!$A$2:$A$20003,$E34,data2!P$2:P$20003)))/IF(SUMIF(data2!$A$2:$A$20003,$E34,data2!Q$2:Q$20003)=0,"",SUMIF(data2!$A$2:$A$20003,$E34,data2!Q$2:Q$20003))),0)</f>
        <v>0.875</v>
      </c>
      <c r="N34" s="206">
        <f>IFERROR(IF(E$1="","",(IF(SUMIF(data2!$A$2:$A$20003,$E34,data2!P$2:P$20003)=0,"",SUMIF(data2!$A$2:$A$20003,$E34,data2!P$2:P$20003)))),0)</f>
        <v>7</v>
      </c>
      <c r="O34" s="206">
        <f>IFERROR(IF(E$1="","",(IF(SUMIF(data2!$A$2:$A$20003,$E34,data2!Q$2:Q$20003)=0,"",SUMIF(data2!$A$2:$A$20003,$E34,data2!Q$2:Q$20003)))),0)</f>
        <v>8</v>
      </c>
    </row>
    <row r="35" spans="2:15" x14ac:dyDescent="0.2">
      <c r="D35" t="s">
        <v>23485</v>
      </c>
      <c r="E35" t="str">
        <f t="shared" ref="E35" si="21">D35&amp;$E$1</f>
        <v>MD Family ResourcesAll CombinedNov-22</v>
      </c>
      <c r="F35" t="s">
        <v>23486</v>
      </c>
      <c r="G35" s="20">
        <f>IFERROR(IF(E$1="","",(IF(SUMIF(data2!$A$2:$A$20003,$E35,data2!I$2:I$20003)=0,"",SUMIF(data2!$A$2:$A$20003,$E35,data2!I$2:I$20003)))/IF(SUMIF(data2!$A$2:$A$20003,$E35,data2!J$2:J$20003)=0,"",SUMIF(data2!$A$2:$A$20003,$E35,data2!J$2:J$20003))),0)</f>
        <v>0.3888888888888889</v>
      </c>
      <c r="H35" s="18">
        <f>IFERROR(IF(E$1="","",(IF(SUMIF(data2!$A$2:$A$20003,$E35,data2!I$2:I$20003)=0,"",SUMIF(data2!$A$2:$A$20003,$E35,data2!I$2:I$20003)))),0)</f>
        <v>7</v>
      </c>
      <c r="I35" s="18">
        <f>IFERROR(IF(E$1="","",(IF(SUMIF(data2!$A$2:$A$20003,$E35,data2!J$2:J$20003)=0,"",SUMIF(data2!$A$2:$A$20003,$E35,data2!J$2:J$20003)))),0)</f>
        <v>18</v>
      </c>
      <c r="J35" s="20">
        <f>IFERROR(IF(E$1="","",(IF(SUMIF(data2!$A$2:$A$20003,$E35,data2!F$2:F$20003)=0,"",SUMIF(data2!$A$2:$A$20003,$E35,data2!F$2:F$20003)))/IF(SUMIF(data2!$A$2:$A$20003,$E35,data2!G$2:G$20003)=0,"",SUMIF(data2!$A$2:$A$20003,$E35,data2!G$2:G$20003))),0)</f>
        <v>0.58333333333333337</v>
      </c>
      <c r="K35" s="204">
        <f>IFERROR(IF(E$1="","",(IF(SUMIF(data2!$A$2:$A$20003,$E35,data2!F$2:F$20003)=0,"",SUMIF(data2!$A$2:$A$20003,$E35,data2!F$2:F$20003)))),0)</f>
        <v>3.5</v>
      </c>
      <c r="L35" s="204">
        <f>IFERROR(IF(E$1="","",(IF(SUMIF(data2!$A$2:$A$20003,$E35,data2!G$2:G$20003)=0,"",SUMIF(data2!$A$2:$A$20003,$E35,data2!G$2:G$20003)))),0)</f>
        <v>6</v>
      </c>
      <c r="M35" s="20">
        <f>IFERROR(IF(E$1="","",(IF(SUMIF(data2!$A$2:$A$20003,$E35,data2!P$2:P$20003)=0,"",SUMIF(data2!$A$2:$A$20003,$E35,data2!P$2:P$20003)))/IF(SUMIF(data2!$A$2:$A$20003,$E35,data2!Q$2:Q$20003)=0,"",SUMIF(data2!$A$2:$A$20003,$E35,data2!Q$2:Q$20003))),0)</f>
        <v>0</v>
      </c>
      <c r="N35" s="206" t="str">
        <f>IFERROR(IF(E$1="","",(IF(SUMIF(data2!$A$2:$A$20003,$E35,data2!P$2:P$20003)=0,"",SUMIF(data2!$A$2:$A$20003,$E35,data2!P$2:P$20003)))),0)</f>
        <v/>
      </c>
      <c r="O35" s="206" t="str">
        <f>IFERROR(IF(E$1="","",(IF(SUMIF(data2!$A$2:$A$20003,$E35,data2!Q$2:Q$20003)=0,"",SUMIF(data2!$A$2:$A$20003,$E35,data2!Q$2:Q$20003)))),0)</f>
        <v/>
      </c>
    </row>
    <row r="36" spans="2:15" x14ac:dyDescent="0.2">
      <c r="D36" t="s">
        <v>24606</v>
      </c>
      <c r="E36" t="str">
        <f t="shared" ref="E36:E101" si="22">D36&amp;$E$1</f>
        <v>Medstar GeorgetownAll CombinedNov-22</v>
      </c>
      <c r="F36" t="s">
        <v>24607</v>
      </c>
      <c r="G36" s="20">
        <f>IFERROR(IF(E$1="","",(IF(SUMIF(data2!$A$2:$A$20003,$E36,data2!I$2:I$20003)=0,"",SUMIF(data2!$A$2:$A$20003,$E36,data2!I$2:I$20003)))/IF(SUMIF(data2!$A$2:$A$20003,$E36,data2!J$2:J$20003)=0,"",SUMIF(data2!$A$2:$A$20003,$E36,data2!J$2:J$20003))),0)</f>
        <v>0</v>
      </c>
      <c r="H36" s="18" t="str">
        <f>IFERROR(IF(E$1="","",(IF(SUMIF(data2!$A$2:$A$20003,$E36,data2!I$2:I$20003)=0,"",SUMIF(data2!$A$2:$A$20003,$E36,data2!I$2:I$20003)))),0)</f>
        <v/>
      </c>
      <c r="I36" s="18">
        <f>IFERROR(IF(E$1="","",(IF(SUMIF(data2!$A$2:$A$20003,$E36,data2!J$2:J$20003)=0,"",SUMIF(data2!$A$2:$A$20003,$E36,data2!J$2:J$20003)))),0)</f>
        <v>2</v>
      </c>
      <c r="J36" s="20">
        <f>IFERROR(IF(E$1="","",(IF(SUMIF(data2!$A$2:$A$20003,$E36,data2!F$2:F$20003)=0,"",SUMIF(data2!$A$2:$A$20003,$E36,data2!F$2:F$20003)))/IF(SUMIF(data2!$A$2:$A$20003,$E36,data2!G$2:G$20003)=0,"",SUMIF(data2!$A$2:$A$20003,$E36,data2!G$2:G$20003))),0)</f>
        <v>1</v>
      </c>
      <c r="K36" s="204">
        <f>IFERROR(IF(E$1="","",(IF(SUMIF(data2!$A$2:$A$20003,$E36,data2!F$2:F$20003)=0,"",SUMIF(data2!$A$2:$A$20003,$E36,data2!F$2:F$20003)))),0)</f>
        <v>0.5</v>
      </c>
      <c r="L36" s="204">
        <f>IFERROR(IF(E$1="","",(IF(SUMIF(data2!$A$2:$A$20003,$E36,data2!G$2:G$20003)=0,"",SUMIF(data2!$A$2:$A$20003,$E36,data2!G$2:G$20003)))),0)</f>
        <v>0.5</v>
      </c>
      <c r="M36" s="20">
        <f>IFERROR(IF(E$1="","",(IF(SUMIF(data2!$A$2:$A$20003,$E36,data2!P$2:P$20003)=0,"",SUMIF(data2!$A$2:$A$20003,$E36,data2!P$2:P$20003)))/IF(SUMIF(data2!$A$2:$A$20003,$E36,data2!Q$2:Q$20003)=0,"",SUMIF(data2!$A$2:$A$20003,$E36,data2!Q$2:Q$20003))),0)</f>
        <v>0</v>
      </c>
      <c r="N36" s="206" t="str">
        <f>IFERROR(IF(E$1="","",(IF(SUMIF(data2!$A$2:$A$20003,$E36,data2!P$2:P$20003)=0,"",SUMIF(data2!$A$2:$A$20003,$E36,data2!P$2:P$20003)))),0)</f>
        <v/>
      </c>
      <c r="O36" s="206" t="str">
        <f>IFERROR(IF(E$1="","",(IF(SUMIF(data2!$A$2:$A$20003,$E36,data2!Q$2:Q$20003)=0,"",SUMIF(data2!$A$2:$A$20003,$E36,data2!Q$2:Q$20003)))),0)</f>
        <v/>
      </c>
    </row>
    <row r="37" spans="2:15" x14ac:dyDescent="0.2">
      <c r="D37" t="s">
        <v>23487</v>
      </c>
      <c r="E37" t="str">
        <f t="shared" si="22"/>
        <v>PASSAll CombinedNov-22</v>
      </c>
      <c r="F37" t="s">
        <v>6</v>
      </c>
      <c r="G37" s="20">
        <f>IFERROR(IF(E$1="","",(IF(SUMIF(data2!$A$2:$A$20003,$E37,data2!I$2:I$20003)=0,"",SUMIF(data2!$A$2:$A$20003,$E37,data2!I$2:I$20003)))/IF(SUMIF(data2!$A$2:$A$20003,$E37,data2!J$2:J$20003)=0,"",SUMIF(data2!$A$2:$A$20003,$E37,data2!J$2:J$20003))),0)</f>
        <v>0.61206896551724133</v>
      </c>
      <c r="H37" s="18">
        <f>IFERROR(IF(E$1="","",(IF(SUMIF(data2!$A$2:$A$20003,$E37,data2!I$2:I$20003)=0,"",SUMIF(data2!$A$2:$A$20003,$E37,data2!I$2:I$20003)))),0)</f>
        <v>71</v>
      </c>
      <c r="I37" s="18">
        <f>IFERROR(IF(E$1="","",(IF(SUMIF(data2!$A$2:$A$20003,$E37,data2!J$2:J$20003)=0,"",SUMIF(data2!$A$2:$A$20003,$E37,data2!J$2:J$20003)))),0)</f>
        <v>116</v>
      </c>
      <c r="J37" s="20">
        <f>IFERROR(IF(E$1="","",(IF(SUMIF(data2!$A$2:$A$20003,$E37,data2!F$2:F$20003)=0,"",SUMIF(data2!$A$2:$A$20003,$E37,data2!F$2:F$20003)))/IF(SUMIF(data2!$A$2:$A$20003,$E37,data2!G$2:G$20003)=0,"",SUMIF(data2!$A$2:$A$20003,$E37,data2!G$2:G$20003))),0)</f>
        <v>1</v>
      </c>
      <c r="K37" s="204">
        <f>IFERROR(IF(E$1="","",(IF(SUMIF(data2!$A$2:$A$20003,$E37,data2!F$2:F$20003)=0,"",SUMIF(data2!$A$2:$A$20003,$E37,data2!F$2:F$20003)))),0)</f>
        <v>14</v>
      </c>
      <c r="L37" s="204">
        <f>IFERROR(IF(E$1="","",(IF(SUMIF(data2!$A$2:$A$20003,$E37,data2!G$2:G$20003)=0,"",SUMIF(data2!$A$2:$A$20003,$E37,data2!G$2:G$20003)))),0)</f>
        <v>14</v>
      </c>
      <c r="M37" s="20">
        <f>IFERROR(IF(E$1="","",(IF(SUMIF(data2!$A$2:$A$20003,$E37,data2!P$2:P$20003)=0,"",SUMIF(data2!$A$2:$A$20003,$E37,data2!P$2:P$20003)))/IF(SUMIF(data2!$A$2:$A$20003,$E37,data2!Q$2:Q$20003)=0,"",SUMIF(data2!$A$2:$A$20003,$E37,data2!Q$2:Q$20003))),0)</f>
        <v>0.72727272727272729</v>
      </c>
      <c r="N37" s="206">
        <f>IFERROR(IF(E$1="","",(IF(SUMIF(data2!$A$2:$A$20003,$E37,data2!P$2:P$20003)=0,"",SUMIF(data2!$A$2:$A$20003,$E37,data2!P$2:P$20003)))),0)</f>
        <v>8</v>
      </c>
      <c r="O37" s="206">
        <f>IFERROR(IF(E$1="","",(IF(SUMIF(data2!$A$2:$A$20003,$E37,data2!Q$2:Q$20003)=0,"",SUMIF(data2!$A$2:$A$20003,$E37,data2!Q$2:Q$20003)))),0)</f>
        <v>11</v>
      </c>
    </row>
    <row r="38" spans="2:15" x14ac:dyDescent="0.2">
      <c r="D38" t="s">
        <v>23488</v>
      </c>
      <c r="E38" t="str">
        <f t="shared" si="22"/>
        <v>PIECEAll CombinedNov-22</v>
      </c>
      <c r="F38" t="s">
        <v>30</v>
      </c>
      <c r="G38" s="20">
        <f>IFERROR(IF(E$1="","",(IF(SUMIF(data2!$A$2:$A$20003,$E38,data2!I$2:I$20003)=0,"",SUMIF(data2!$A$2:$A$20003,$E38,data2!I$2:I$20003)))/IF(SUMIF(data2!$A$2:$A$20003,$E38,data2!J$2:J$20003)=0,"",SUMIF(data2!$A$2:$A$20003,$E38,data2!J$2:J$20003))),0)</f>
        <v>0.46666666666666667</v>
      </c>
      <c r="H38" s="18">
        <f>IFERROR(IF(E$1="","",(IF(SUMIF(data2!$A$2:$A$20003,$E38,data2!I$2:I$20003)=0,"",SUMIF(data2!$A$2:$A$20003,$E38,data2!I$2:I$20003)))),0)</f>
        <v>14</v>
      </c>
      <c r="I38" s="18">
        <f>IFERROR(IF(E$1="","",(IF(SUMIF(data2!$A$2:$A$20003,$E38,data2!J$2:J$20003)=0,"",SUMIF(data2!$A$2:$A$20003,$E38,data2!J$2:J$20003)))),0)</f>
        <v>30</v>
      </c>
      <c r="J38" s="20">
        <f>IFERROR(IF(E$1="","",(IF(SUMIF(data2!$A$2:$A$20003,$E38,data2!F$2:F$20003)=0,"",SUMIF(data2!$A$2:$A$20003,$E38,data2!F$2:F$20003)))/IF(SUMIF(data2!$A$2:$A$20003,$E38,data2!G$2:G$20003)=0,"",SUMIF(data2!$A$2:$A$20003,$E38,data2!G$2:G$20003))),0)</f>
        <v>0.92307692307692313</v>
      </c>
      <c r="K38" s="204">
        <f>IFERROR(IF(E$1="","",(IF(SUMIF(data2!$A$2:$A$20003,$E38,data2!F$2:F$20003)=0,"",SUMIF(data2!$A$2:$A$20003,$E38,data2!F$2:F$20003)))),0)</f>
        <v>6</v>
      </c>
      <c r="L38" s="204">
        <f>IFERROR(IF(E$1="","",(IF(SUMIF(data2!$A$2:$A$20003,$E38,data2!G$2:G$20003)=0,"",SUMIF(data2!$A$2:$A$20003,$E38,data2!G$2:G$20003)))),0)</f>
        <v>6.5</v>
      </c>
      <c r="M38" s="20">
        <f>IFERROR(IF(E$1="","",(IF(SUMIF(data2!$A$2:$A$20003,$E38,data2!P$2:P$20003)=0,"",SUMIF(data2!$A$2:$A$20003,$E38,data2!P$2:P$20003)))/IF(SUMIF(data2!$A$2:$A$20003,$E38,data2!Q$2:Q$20003)=0,"",SUMIF(data2!$A$2:$A$20003,$E38,data2!Q$2:Q$20003))),0)</f>
        <v>1</v>
      </c>
      <c r="N38" s="206">
        <f>IFERROR(IF(E$1="","",(IF(SUMIF(data2!$A$2:$A$20003,$E38,data2!P$2:P$20003)=0,"",SUMIF(data2!$A$2:$A$20003,$E38,data2!P$2:P$20003)))),0)</f>
        <v>1</v>
      </c>
      <c r="O38" s="206">
        <f>IFERROR(IF(E$1="","",(IF(SUMIF(data2!$A$2:$A$20003,$E38,data2!Q$2:Q$20003)=0,"",SUMIF(data2!$A$2:$A$20003,$E38,data2!Q$2:Q$20003)))),0)</f>
        <v>1</v>
      </c>
    </row>
    <row r="39" spans="2:15" x14ac:dyDescent="0.2">
      <c r="D39" t="s">
        <v>23489</v>
      </c>
      <c r="E39" t="str">
        <f t="shared" si="22"/>
        <v>RiversideAll CombinedNov-22</v>
      </c>
      <c r="F39" t="s">
        <v>25717</v>
      </c>
      <c r="G39" s="20">
        <f>IFERROR(IF(E$1="","",(IF(SUMIF(data2!$A$2:$A$20003,$E39,data2!I$2:I$20003)=0,"",SUMIF(data2!$A$2:$A$20003,$E39,data2!I$2:I$20003)))/IF(SUMIF(data2!$A$2:$A$20003,$E39,data2!J$2:J$20003)=0,"",SUMIF(data2!$A$2:$A$20003,$E39,data2!J$2:J$20003))),0)</f>
        <v>0</v>
      </c>
      <c r="H39" s="18" t="str">
        <f>IFERROR(IF(E$1="","",(IF(SUMIF(data2!$A$2:$A$20003,$E39,data2!I$2:I$20003)=0,"",SUMIF(data2!$A$2:$A$20003,$E39,data2!I$2:I$20003)))),0)</f>
        <v/>
      </c>
      <c r="I39" s="18" t="str">
        <f>IFERROR(IF(E$1="","",(IF(SUMIF(data2!$A$2:$A$20003,$E39,data2!J$2:J$20003)=0,"",SUMIF(data2!$A$2:$A$20003,$E39,data2!J$2:J$20003)))),0)</f>
        <v/>
      </c>
      <c r="J39" s="20">
        <f>IFERROR(IF(E$1="","",(IF(SUMIF(data2!$A$2:$A$20003,$E39,data2!F$2:F$20003)=0,"",SUMIF(data2!$A$2:$A$20003,$E39,data2!F$2:F$20003)))/IF(SUMIF(data2!$A$2:$A$20003,$E39,data2!G$2:G$20003)=0,"",SUMIF(data2!$A$2:$A$20003,$E39,data2!G$2:G$20003))),0)</f>
        <v>0</v>
      </c>
      <c r="K39" s="204" t="str">
        <f>IFERROR(IF(E$1="","",(IF(SUMIF(data2!$A$2:$A$20003,$E39,data2!F$2:F$20003)=0,"",SUMIF(data2!$A$2:$A$20003,$E39,data2!F$2:F$20003)))),0)</f>
        <v/>
      </c>
      <c r="L39" s="204" t="str">
        <f>IFERROR(IF(E$1="","",(IF(SUMIF(data2!$A$2:$A$20003,$E39,data2!G$2:G$20003)=0,"",SUMIF(data2!$A$2:$A$20003,$E39,data2!G$2:G$20003)))),0)</f>
        <v/>
      </c>
      <c r="M39" s="20">
        <f>IFERROR(IF(E$1="","",(IF(SUMIF(data2!$A$2:$A$20003,$E39,data2!P$2:P$20003)=0,"",SUMIF(data2!$A$2:$A$20003,$E39,data2!P$2:P$20003)))/IF(SUMIF(data2!$A$2:$A$20003,$E39,data2!Q$2:Q$20003)=0,"",SUMIF(data2!$A$2:$A$20003,$E39,data2!Q$2:Q$20003))),0)</f>
        <v>0</v>
      </c>
      <c r="N39" s="206" t="str">
        <f>IFERROR(IF(E$1="","",(IF(SUMIF(data2!$A$2:$A$20003,$E39,data2!P$2:P$20003)=0,"",SUMIF(data2!$A$2:$A$20003,$E39,data2!P$2:P$20003)))),0)</f>
        <v/>
      </c>
      <c r="O39" s="206" t="str">
        <f>IFERROR(IF(E$1="","",(IF(SUMIF(data2!$A$2:$A$20003,$E39,data2!Q$2:Q$20003)=0,"",SUMIF(data2!$A$2:$A$20003,$E39,data2!Q$2:Q$20003)))),0)</f>
        <v/>
      </c>
    </row>
    <row r="40" spans="2:15" x14ac:dyDescent="0.2">
      <c r="D40" t="s">
        <v>23490</v>
      </c>
      <c r="E40" t="str">
        <f t="shared" si="22"/>
        <v>TFCCAll CombinedNov-22</v>
      </c>
      <c r="F40" t="s">
        <v>25718</v>
      </c>
      <c r="G40" s="20">
        <f>IFERROR(IF(E$1="","",(IF(SUMIF(data2!$A$2:$A$20003,$E40,data2!I$2:I$20003)=0,"",SUMIF(data2!$A$2:$A$20003,$E40,data2!I$2:I$20003)))/IF(SUMIF(data2!$A$2:$A$20003,$E40,data2!J$2:J$20003)=0,"",SUMIF(data2!$A$2:$A$20003,$E40,data2!J$2:J$20003))),0)</f>
        <v>0</v>
      </c>
      <c r="H40" s="18" t="str">
        <f>IFERROR(IF(E$1="","",(IF(SUMIF(data2!$A$2:$A$20003,$E40,data2!I$2:I$20003)=0,"",SUMIF(data2!$A$2:$A$20003,$E40,data2!I$2:I$20003)))),0)</f>
        <v/>
      </c>
      <c r="I40" s="18" t="str">
        <f>IFERROR(IF(E$1="","",(IF(SUMIF(data2!$A$2:$A$20003,$E40,data2!J$2:J$20003)=0,"",SUMIF(data2!$A$2:$A$20003,$E40,data2!J$2:J$20003)))),0)</f>
        <v/>
      </c>
      <c r="J40" s="20">
        <f>IFERROR(IF(E$1="","",(IF(SUMIF(data2!$A$2:$A$20003,$E40,data2!F$2:F$20003)=0,"",SUMIF(data2!$A$2:$A$20003,$E40,data2!F$2:F$20003)))/IF(SUMIF(data2!$A$2:$A$20003,$E40,data2!G$2:G$20003)=0,"",SUMIF(data2!$A$2:$A$20003,$E40,data2!G$2:G$20003))),0)</f>
        <v>0</v>
      </c>
      <c r="K40" s="204" t="str">
        <f>IFERROR(IF(E$1="","",(IF(SUMIF(data2!$A$2:$A$20003,$E40,data2!F$2:F$20003)=0,"",SUMIF(data2!$A$2:$A$20003,$E40,data2!F$2:F$20003)))),0)</f>
        <v/>
      </c>
      <c r="L40" s="204" t="str">
        <f>IFERROR(IF(E$1="","",(IF(SUMIF(data2!$A$2:$A$20003,$E40,data2!G$2:G$20003)=0,"",SUMIF(data2!$A$2:$A$20003,$E40,data2!G$2:G$20003)))),0)</f>
        <v/>
      </c>
      <c r="M40" s="20">
        <f>IFERROR(IF(E$1="","",(IF(SUMIF(data2!$A$2:$A$20003,$E40,data2!P$2:P$20003)=0,"",SUMIF(data2!$A$2:$A$20003,$E40,data2!P$2:P$20003)))/IF(SUMIF(data2!$A$2:$A$20003,$E40,data2!Q$2:Q$20003)=0,"",SUMIF(data2!$A$2:$A$20003,$E40,data2!Q$2:Q$20003))),0)</f>
        <v>0</v>
      </c>
      <c r="N40" s="206" t="str">
        <f>IFERROR(IF(E$1="","",(IF(SUMIF(data2!$A$2:$A$20003,$E40,data2!P$2:P$20003)=0,"",SUMIF(data2!$A$2:$A$20003,$E40,data2!P$2:P$20003)))),0)</f>
        <v/>
      </c>
      <c r="O40" s="206" t="str">
        <f>IFERROR(IF(E$1="","",(IF(SUMIF(data2!$A$2:$A$20003,$E40,data2!Q$2:Q$20003)=0,"",SUMIF(data2!$A$2:$A$20003,$E40,data2!Q$2:Q$20003)))),0)</f>
        <v/>
      </c>
    </row>
    <row r="41" spans="2:15" x14ac:dyDescent="0.2">
      <c r="D41" t="s">
        <v>36838</v>
      </c>
      <c r="E41" t="str">
        <f t="shared" si="22"/>
        <v>UmbrellaTIP CombinedNov-22</v>
      </c>
      <c r="F41" t="s">
        <v>36839</v>
      </c>
      <c r="G41" s="20">
        <f>IFERROR(IF(E$1="","",(IF(SUMIF(data2!$A$2:$A$20003,$E41,data2!I$2:I$20003)=0,"",SUMIF(data2!$A$2:$A$20003,$E41,data2!I$2:I$20003)))/IF(SUMIF(data2!$A$2:$A$20003,$E41,data2!J$2:J$20003)=0,"",SUMIF(data2!$A$2:$A$20003,$E41,data2!J$2:J$20003))),0)</f>
        <v>0.39393939393939392</v>
      </c>
      <c r="H41" s="18">
        <f>IFERROR(IF(E$1="","",(IF(SUMIF(data2!$A$2:$A$20003,$E41,data2!I$2:I$20003)=0,"",SUMIF(data2!$A$2:$A$20003,$E41,data2!I$2:I$20003)))),0)</f>
        <v>13</v>
      </c>
      <c r="I41" s="18">
        <f>IFERROR(IF(E$1="","",(IF(SUMIF(data2!$A$2:$A$20003,$E41,data2!J$2:J$20003)=0,"",SUMIF(data2!$A$2:$A$20003,$E41,data2!J$2:J$20003)))),0)</f>
        <v>33</v>
      </c>
      <c r="J41" s="20">
        <f>IFERROR(IF(E$1="","",(IF(SUMIF(data2!$A$2:$A$20003,$E41,data2!F$2:F$20003)=0,"",SUMIF(data2!$A$2:$A$20003,$E41,data2!F$2:F$20003)))/IF(SUMIF(data2!$A$2:$A$20003,$E41,data2!G$2:G$20003)=0,"",SUMIF(data2!$A$2:$A$20003,$E41,data2!G$2:G$20003))),0)</f>
        <v>1</v>
      </c>
      <c r="K41" s="204">
        <f>IFERROR(IF(E$1="","",(IF(SUMIF(data2!$A$2:$A$20003,$E41,data2!F$2:F$20003)=0,"",SUMIF(data2!$A$2:$A$20003,$E41,data2!F$2:F$20003)))),0)</f>
        <v>3</v>
      </c>
      <c r="L41" s="204">
        <f>IFERROR(IF(E$1="","",(IF(SUMIF(data2!$A$2:$A$20003,$E41,data2!G$2:G$20003)=0,"",SUMIF(data2!$A$2:$A$20003,$E41,data2!G$2:G$20003)))),0)</f>
        <v>3</v>
      </c>
      <c r="M41" s="20">
        <f>IFERROR(IF(E$1="","",(IF(SUMIF(data2!$A$2:$A$20003,$E41,data2!P$2:P$20003)=0,"",SUMIF(data2!$A$2:$A$20003,$E41,data2!P$2:P$20003)))/IF(SUMIF(data2!$A$2:$A$20003,$E41,data2!Q$2:Q$20003)=0,"",SUMIF(data2!$A$2:$A$20003,$E41,data2!Q$2:Q$20003))),0)</f>
        <v>0</v>
      </c>
      <c r="N41" s="206" t="str">
        <f>IFERROR(IF(E$1="","",(IF(SUMIF(data2!$A$2:$A$20003,$E41,data2!P$2:P$20003)=0,"",SUMIF(data2!$A$2:$A$20003,$E41,data2!P$2:P$20003)))),0)</f>
        <v/>
      </c>
      <c r="O41" s="206" t="str">
        <f>IFERROR(IF(E$1="","",(IF(SUMIF(data2!$A$2:$A$20003,$E41,data2!Q$2:Q$20003)=0,"",SUMIF(data2!$A$2:$A$20003,$E41,data2!Q$2:Q$20003)))),0)</f>
        <v/>
      </c>
    </row>
    <row r="42" spans="2:15" x14ac:dyDescent="0.2">
      <c r="D42" t="s">
        <v>23491</v>
      </c>
      <c r="E42" t="str">
        <f t="shared" si="22"/>
        <v>UniversalAll CombinedNov-22</v>
      </c>
      <c r="F42" t="s">
        <v>25719</v>
      </c>
      <c r="G42" s="20">
        <f>IFERROR(IF(E$1="","",(IF(SUMIF(data2!$A$2:$A$20003,$E42,data2!I$2:I$20003)=0,"",SUMIF(data2!$A$2:$A$20003,$E42,data2!I$2:I$20003)))/IF(SUMIF(data2!$A$2:$A$20003,$E42,data2!J$2:J$20003)=0,"",SUMIF(data2!$A$2:$A$20003,$E42,data2!J$2:J$20003))),0)</f>
        <v>0</v>
      </c>
      <c r="H42" s="18" t="str">
        <f>IFERROR(IF(E$1="","",(IF(SUMIF(data2!$A$2:$A$20003,$E42,data2!I$2:I$20003)=0,"",SUMIF(data2!$A$2:$A$20003,$E42,data2!I$2:I$20003)))),0)</f>
        <v/>
      </c>
      <c r="I42" s="18" t="str">
        <f>IFERROR(IF(E$1="","",(IF(SUMIF(data2!$A$2:$A$20003,$E42,data2!J$2:J$20003)=0,"",SUMIF(data2!$A$2:$A$20003,$E42,data2!J$2:J$20003)))),0)</f>
        <v/>
      </c>
      <c r="J42" s="20">
        <f>IFERROR(IF(E$1="","",(IF(SUMIF(data2!$A$2:$A$20003,$E42,data2!F$2:F$20003)=0,"",SUMIF(data2!$A$2:$A$20003,$E42,data2!F$2:F$20003)))/IF(SUMIF(data2!$A$2:$A$20003,$E42,data2!G$2:G$20003)=0,"",SUMIF(data2!$A$2:$A$20003,$E42,data2!G$2:G$20003))),0)</f>
        <v>0</v>
      </c>
      <c r="K42" s="204" t="str">
        <f>IFERROR(IF(E$1="","",(IF(SUMIF(data2!$A$2:$A$20003,$E42,data2!F$2:F$20003)=0,"",SUMIF(data2!$A$2:$A$20003,$E42,data2!F$2:F$20003)))),0)</f>
        <v/>
      </c>
      <c r="L42" s="204" t="str">
        <f>IFERROR(IF(E$1="","",(IF(SUMIF(data2!$A$2:$A$20003,$E42,data2!G$2:G$20003)=0,"",SUMIF(data2!$A$2:$A$20003,$E42,data2!G$2:G$20003)))),0)</f>
        <v/>
      </c>
      <c r="M42" s="20">
        <f>IFERROR(IF(E$1="","",(IF(SUMIF(data2!$A$2:$A$20003,$E42,data2!P$2:P$20003)=0,"",SUMIF(data2!$A$2:$A$20003,$E42,data2!P$2:P$20003)))/IF(SUMIF(data2!$A$2:$A$20003,$E42,data2!Q$2:Q$20003)=0,"",SUMIF(data2!$A$2:$A$20003,$E42,data2!Q$2:Q$20003))),0)</f>
        <v>0</v>
      </c>
      <c r="N42" s="206" t="str">
        <f>IFERROR(IF(E$1="","",(IF(SUMIF(data2!$A$2:$A$20003,$E42,data2!P$2:P$20003)=0,"",SUMIF(data2!$A$2:$A$20003,$E42,data2!P$2:P$20003)))),0)</f>
        <v/>
      </c>
      <c r="O42" s="206" t="str">
        <f>IFERROR(IF(E$1="","",(IF(SUMIF(data2!$A$2:$A$20003,$E42,data2!Q$2:Q$20003)=0,"",SUMIF(data2!$A$2:$A$20003,$E42,data2!Q$2:Q$20003)))),0)</f>
        <v/>
      </c>
    </row>
    <row r="43" spans="2:15" x14ac:dyDescent="0.2">
      <c r="D43" t="s">
        <v>23492</v>
      </c>
      <c r="E43" t="str">
        <f t="shared" si="22"/>
        <v>Wayne CenterAll CombinedNov-22</v>
      </c>
      <c r="F43" t="s">
        <v>36837</v>
      </c>
      <c r="G43" s="20">
        <f>IFERROR(IF(E$1="","",(IF(SUMIF(data2!$A$2:$A$20003,$E43,data2!I$2:I$20003)=0,"",SUMIF(data2!$A$2:$A$20003,$E43,data2!I$2:I$20003)))/IF(SUMIF(data2!$A$2:$A$20003,$E43,data2!J$2:J$20003)=0,"",SUMIF(data2!$A$2:$A$20003,$E43,data2!J$2:J$20003))),0)</f>
        <v>0</v>
      </c>
      <c r="H43" s="18">
        <f>IFERROR(IF(E$1="","",(IF(SUMIF(data2!$A$2:$A$20003,$E43,data2!I$2:I$20003)=0,"",SUMIF(data2!$A$2:$A$20003,$E43,data2!I$2:I$20003)))),0)</f>
        <v>8</v>
      </c>
      <c r="I43" s="18" t="str">
        <f>IFERROR(IF(E$1="","",(IF(SUMIF(data2!$A$2:$A$20003,$E43,data2!J$2:J$20003)=0,"",SUMIF(data2!$A$2:$A$20003,$E43,data2!J$2:J$20003)))),0)</f>
        <v/>
      </c>
      <c r="J43" s="20">
        <f>IFERROR(IF(E$1="","",(IF(SUMIF(data2!$A$2:$A$20003,$E43,data2!F$2:F$20003)=0,"",SUMIF(data2!$A$2:$A$20003,$E43,data2!F$2:F$20003)))/IF(SUMIF(data2!$A$2:$A$20003,$E43,data2!G$2:G$20003)=0,"",SUMIF(data2!$A$2:$A$20003,$E43,data2!G$2:G$20003))),0)</f>
        <v>0</v>
      </c>
      <c r="K43" s="204" t="str">
        <f>IFERROR(IF(E$1="","",(IF(SUMIF(data2!$A$2:$A$20003,$E43,data2!F$2:F$20003)=0,"",SUMIF(data2!$A$2:$A$20003,$E43,data2!F$2:F$20003)))),0)</f>
        <v/>
      </c>
      <c r="L43" s="204">
        <f>IFERROR(IF(E$1="","",(IF(SUMIF(data2!$A$2:$A$20003,$E43,data2!G$2:G$20003)=0,"",SUMIF(data2!$A$2:$A$20003,$E43,data2!G$2:G$20003)))),0)</f>
        <v>3</v>
      </c>
      <c r="M43" s="20">
        <f>IFERROR(IF(E$1="","",(IF(SUMIF(data2!$A$2:$A$20003,$E43,data2!P$2:P$20003)=0,"",SUMIF(data2!$A$2:$A$20003,$E43,data2!P$2:P$20003)))/IF(SUMIF(data2!$A$2:$A$20003,$E43,data2!Q$2:Q$20003)=0,"",SUMIF(data2!$A$2:$A$20003,$E43,data2!Q$2:Q$20003))),0)</f>
        <v>1</v>
      </c>
      <c r="N43" s="206">
        <f>IFERROR(IF(E$1="","",(IF(SUMIF(data2!$A$2:$A$20003,$E43,data2!P$2:P$20003)=0,"",SUMIF(data2!$A$2:$A$20003,$E43,data2!P$2:P$20003)))),0)</f>
        <v>1</v>
      </c>
      <c r="O43" s="206">
        <f>IFERROR(IF(E$1="","",(IF(SUMIF(data2!$A$2:$A$20003,$E43,data2!Q$2:Q$20003)=0,"",SUMIF(data2!$A$2:$A$20003,$E43,data2!Q$2:Q$20003)))),0)</f>
        <v>1</v>
      </c>
    </row>
    <row r="44" spans="2:15" x14ac:dyDescent="0.2">
      <c r="D44" t="s">
        <v>23493</v>
      </c>
      <c r="E44" t="str">
        <f t="shared" si="22"/>
        <v>Youth VillagesAll CombinedNov-22</v>
      </c>
      <c r="F44" t="s">
        <v>25720</v>
      </c>
      <c r="G44" s="20">
        <f>IFERROR(IF(E$1="","",(IF(SUMIF(data2!$A$2:$A$20003,$E44,data2!I$2:I$20003)=0,"",SUMIF(data2!$A$2:$A$20003,$E44,data2!I$2:I$20003)))/IF(SUMIF(data2!$A$2:$A$20003,$E44,data2!J$2:J$20003)=0,"",SUMIF(data2!$A$2:$A$20003,$E44,data2!J$2:J$20003))),0)</f>
        <v>0</v>
      </c>
      <c r="H44" s="18" t="str">
        <f>IFERROR(IF(E$1="","",(IF(SUMIF(data2!$A$2:$A$20003,$E44,data2!I$2:I$20003)=0,"",SUMIF(data2!$A$2:$A$20003,$E44,data2!I$2:I$20003)))),0)</f>
        <v/>
      </c>
      <c r="I44" s="18" t="str">
        <f>IFERROR(IF(E$1="","",(IF(SUMIF(data2!$A$2:$A$20003,$E44,data2!J$2:J$20003)=0,"",SUMIF(data2!$A$2:$A$20003,$E44,data2!J$2:J$20003)))),0)</f>
        <v/>
      </c>
      <c r="J44" s="20">
        <f>IFERROR(IF(E$1="","",(IF(SUMIF(data2!$A$2:$A$20003,$E44,data2!F$2:F$20003)=0,"",SUMIF(data2!$A$2:$A$20003,$E44,data2!F$2:F$20003)))/IF(SUMIF(data2!$A$2:$A$20003,$E44,data2!G$2:G$20003)=0,"",SUMIF(data2!$A$2:$A$20003,$E44,data2!G$2:G$20003))),0)</f>
        <v>0</v>
      </c>
      <c r="K44" s="204" t="str">
        <f>IFERROR(IF(E$1="","",(IF(SUMIF(data2!$A$2:$A$20003,$E44,data2!F$2:F$20003)=0,"",SUMIF(data2!$A$2:$A$20003,$E44,data2!F$2:F$20003)))),0)</f>
        <v/>
      </c>
      <c r="L44" s="204" t="str">
        <f>IFERROR(IF(E$1="","",(IF(SUMIF(data2!$A$2:$A$20003,$E44,data2!G$2:G$20003)=0,"",SUMIF(data2!$A$2:$A$20003,$E44,data2!G$2:G$20003)))),0)</f>
        <v/>
      </c>
      <c r="M44" s="20">
        <f>IFERROR(IF(E$1="","",(IF(SUMIF(data2!$A$2:$A$20003,$E44,data2!P$2:P$20003)=0,"",SUMIF(data2!$A$2:$A$20003,$E44,data2!P$2:P$20003)))/IF(SUMIF(data2!$A$2:$A$20003,$E44,data2!Q$2:Q$20003)=0,"",SUMIF(data2!$A$2:$A$20003,$E44,data2!Q$2:Q$20003))),0)</f>
        <v>0</v>
      </c>
      <c r="N44" s="206" t="str">
        <f>IFERROR(IF(E$1="","",(IF(SUMIF(data2!$A$2:$A$20003,$E44,data2!P$2:P$20003)=0,"",SUMIF(data2!$A$2:$A$20003,$E44,data2!P$2:P$20003)))),0)</f>
        <v/>
      </c>
      <c r="O44" s="206" t="str">
        <f>IFERROR(IF(E$1="","",(IF(SUMIF(data2!$A$2:$A$20003,$E44,data2!Q$2:Q$20003)=0,"",SUMIF(data2!$A$2:$A$20003,$E44,data2!Q$2:Q$20003)))),0)</f>
        <v/>
      </c>
    </row>
    <row r="45" spans="2:15" x14ac:dyDescent="0.2">
      <c r="B45" t="s">
        <v>35871</v>
      </c>
      <c r="C45" t="s">
        <v>35872</v>
      </c>
      <c r="D45" t="s">
        <v>36832</v>
      </c>
      <c r="E45" t="str">
        <f t="shared" si="22"/>
        <v>DBH Parent SupportABC CombinedNov-22</v>
      </c>
      <c r="F45" t="s">
        <v>35958</v>
      </c>
      <c r="G45" s="20">
        <f>IFERROR(IF(E$1="","",(IF(SUMIF(data2!$A$2:$A$20003,$E45,data2!I$2:I$20003)=0,"",SUMIF(data2!$A$2:$A$20003,$E45,data2!I$2:I$20003)))/IF(SUMIF(data2!$A$2:$A$20003,$E45,data2!J$2:J$20003)=0,"",SUMIF(data2!$A$2:$A$20003,$E45,data2!J$2:J$20003))),0)</f>
        <v>0</v>
      </c>
      <c r="H45" s="18" t="str">
        <f>IFERROR(IF(E$1="","",(IF(SUMIF(data2!$A$2:$A$20003,$E45,data2!I$2:I$20003)=0,"",SUMIF(data2!$A$2:$A$20003,$E45,data2!I$2:I$20003)))),0)</f>
        <v/>
      </c>
      <c r="I45" s="18">
        <f>IFERROR(IF(E$1="","",(IF(SUMIF(data2!$A$2:$A$20003,$E45,data2!J$2:J$20003)=0,"",SUMIF(data2!$A$2:$A$20003,$E45,data2!J$2:J$20003)))),0)</f>
        <v>2</v>
      </c>
      <c r="J45" s="20">
        <f>IFERROR(IF(E$1="","",(IF(SUMIF(data2!$A$2:$A$20003,$E45,data2!F$2:F$20003)=0,"",SUMIF(data2!$A$2:$A$20003,$E45,data2!F$2:F$20003)))/IF(SUMIF(data2!$A$2:$A$20003,$E45,data2!G$2:G$20003)=0,"",SUMIF(data2!$A$2:$A$20003,$E45,data2!G$2:G$20003))),0)</f>
        <v>1</v>
      </c>
      <c r="K45" s="204">
        <f>IFERROR(IF(E$1="","",(IF(SUMIF(data2!$A$2:$A$20003,$E45,data2!F$2:F$20003)=0,"",SUMIF(data2!$A$2:$A$20003,$E45,data2!F$2:F$20003)))),0)</f>
        <v>0.5</v>
      </c>
      <c r="L45" s="204">
        <f>IFERROR(IF(E$1="","",(IF(SUMIF(data2!$A$2:$A$20003,$E45,data2!G$2:G$20003)=0,"",SUMIF(data2!$A$2:$A$20003,$E45,data2!G$2:G$20003)))),0)</f>
        <v>0.5</v>
      </c>
      <c r="M45" s="20">
        <f>IFERROR(IF(E$1="","",(IF(SUMIF(data2!$A$2:$A$20003,$E45,data2!P$2:P$20003)=0,"",SUMIF(data2!$A$2:$A$20003,$E45,data2!P$2:P$20003)))/IF(SUMIF(data2!$A$2:$A$20003,$E45,data2!Q$2:Q$20003)=0,"",SUMIF(data2!$A$2:$A$20003,$E45,data2!Q$2:Q$20003))),0)</f>
        <v>0</v>
      </c>
      <c r="N45" s="206" t="str">
        <f>IFERROR(IF(E$1="","",(IF(SUMIF(data2!$A$2:$A$20003,$E45,data2!P$2:P$20003)=0,"",SUMIF(data2!$A$2:$A$20003,$E45,data2!P$2:P$20003)))),0)</f>
        <v/>
      </c>
      <c r="O45" s="206" t="str">
        <f>IFERROR(IF(E$1="","",(IF(SUMIF(data2!$A$2:$A$20003,$E45,data2!Q$2:Q$20003)=0,"",SUMIF(data2!$A$2:$A$20003,$E45,data2!Q$2:Q$20003)))),0)</f>
        <v/>
      </c>
    </row>
    <row r="46" spans="2:15" x14ac:dyDescent="0.2">
      <c r="B46" t="s">
        <v>35871</v>
      </c>
      <c r="C46" t="s">
        <v>35873</v>
      </c>
      <c r="D46" t="s">
        <v>36833</v>
      </c>
      <c r="E46" t="str">
        <f t="shared" si="22"/>
        <v>Healthy FuturesABC CombinedNov-22</v>
      </c>
      <c r="F46" t="s">
        <v>35959</v>
      </c>
      <c r="G46" s="20">
        <f>IFERROR(IF(E$1="","",(IF(SUMIF(data2!$A$2:$A$20003,$E46,data2!I$2:I$20003)=0,"",SUMIF(data2!$A$2:$A$20003,$E46,data2!I$2:I$20003)))/IF(SUMIF(data2!$A$2:$A$20003,$E46,data2!J$2:J$20003)=0,"",SUMIF(data2!$A$2:$A$20003,$E46,data2!J$2:J$20003))),0)</f>
        <v>0</v>
      </c>
      <c r="H46" s="18" t="str">
        <f>IFERROR(IF(E$1="","",(IF(SUMIF(data2!$A$2:$A$20003,$E46,data2!I$2:I$20003)=0,"",SUMIF(data2!$A$2:$A$20003,$E46,data2!I$2:I$20003)))),0)</f>
        <v/>
      </c>
      <c r="I46" s="18">
        <f>IFERROR(IF(E$1="","",(IF(SUMIF(data2!$A$2:$A$20003,$E46,data2!J$2:J$20003)=0,"",SUMIF(data2!$A$2:$A$20003,$E46,data2!J$2:J$20003)))),0)</f>
        <v>6</v>
      </c>
      <c r="J46" s="20">
        <f>IFERROR(IF(E$1="","",(IF(SUMIF(data2!$A$2:$A$20003,$E46,data2!F$2:F$20003)=0,"",SUMIF(data2!$A$2:$A$20003,$E46,data2!F$2:F$20003)))/IF(SUMIF(data2!$A$2:$A$20003,$E46,data2!G$2:G$20003)=0,"",SUMIF(data2!$A$2:$A$20003,$E46,data2!G$2:G$20003))),0)</f>
        <v>1</v>
      </c>
      <c r="K46" s="204">
        <f>IFERROR(IF(E$1="","",(IF(SUMIF(data2!$A$2:$A$20003,$E46,data2!F$2:F$20003)=0,"",SUMIF(data2!$A$2:$A$20003,$E46,data2!F$2:F$20003)))),0)</f>
        <v>1.5</v>
      </c>
      <c r="L46" s="204">
        <f>IFERROR(IF(E$1="","",(IF(SUMIF(data2!$A$2:$A$20003,$E46,data2!G$2:G$20003)=0,"",SUMIF(data2!$A$2:$A$20003,$E46,data2!G$2:G$20003)))),0)</f>
        <v>1.5</v>
      </c>
      <c r="M46" s="20">
        <f>IFERROR(IF(E$1="","",(IF(SUMIF(data2!$A$2:$A$20003,$E46,data2!P$2:P$20003)=0,"",SUMIF(data2!$A$2:$A$20003,$E46,data2!P$2:P$20003)))/IF(SUMIF(data2!$A$2:$A$20003,$E46,data2!Q$2:Q$20003)=0,"",SUMIF(data2!$A$2:$A$20003,$E46,data2!Q$2:Q$20003))),0)</f>
        <v>0</v>
      </c>
      <c r="N46" s="206" t="str">
        <f>IFERROR(IF(E$1="","",(IF(SUMIF(data2!$A$2:$A$20003,$E46,data2!P$2:P$20003)=0,"",SUMIF(data2!$A$2:$A$20003,$E46,data2!P$2:P$20003)))),0)</f>
        <v/>
      </c>
      <c r="O46" s="206" t="str">
        <f>IFERROR(IF(E$1="","",(IF(SUMIF(data2!$A$2:$A$20003,$E46,data2!Q$2:Q$20003)=0,"",SUMIF(data2!$A$2:$A$20003,$E46,data2!Q$2:Q$20003)))),0)</f>
        <v/>
      </c>
    </row>
    <row r="47" spans="2:15" x14ac:dyDescent="0.2">
      <c r="B47" t="s">
        <v>35871</v>
      </c>
      <c r="C47" t="s">
        <v>35874</v>
      </c>
      <c r="D47" t="s">
        <v>36834</v>
      </c>
      <c r="E47" t="str">
        <f t="shared" si="22"/>
        <v>Marys CenterABC CombinedNov-22</v>
      </c>
      <c r="F47" t="s">
        <v>23482</v>
      </c>
      <c r="G47" s="20">
        <f>IFERROR(IF(E$1="","",(IF(SUMIF(data2!$A$2:$A$20003,$E47,data2!I$2:I$20003)=0,"",SUMIF(data2!$A$2:$A$20003,$E47,data2!I$2:I$20003)))/IF(SUMIF(data2!$A$2:$A$20003,$E47,data2!J$2:J$20003)=0,"",SUMIF(data2!$A$2:$A$20003,$E47,data2!J$2:J$20003))),0)</f>
        <v>0.25</v>
      </c>
      <c r="H47" s="18">
        <f>IFERROR(IF(E$1="","",(IF(SUMIF(data2!$A$2:$A$20003,$E47,data2!I$2:I$20003)=0,"",SUMIF(data2!$A$2:$A$20003,$E47,data2!I$2:I$20003)))),0)</f>
        <v>1</v>
      </c>
      <c r="I47" s="18">
        <f>IFERROR(IF(E$1="","",(IF(SUMIF(data2!$A$2:$A$20003,$E47,data2!J$2:J$20003)=0,"",SUMIF(data2!$A$2:$A$20003,$E47,data2!J$2:J$20003)))),0)</f>
        <v>4</v>
      </c>
      <c r="J47" s="20">
        <f>IFERROR(IF(E$1="","",(IF(SUMIF(data2!$A$2:$A$20003,$E47,data2!F$2:F$20003)=0,"",SUMIF(data2!$A$2:$A$20003,$E47,data2!F$2:F$20003)))/IF(SUMIF(data2!$A$2:$A$20003,$E47,data2!G$2:G$20003)=0,"",SUMIF(data2!$A$2:$A$20003,$E47,data2!G$2:G$20003))),0)</f>
        <v>1</v>
      </c>
      <c r="K47" s="204">
        <f>IFERROR(IF(E$1="","",(IF(SUMIF(data2!$A$2:$A$20003,$E47,data2!F$2:F$20003)=0,"",SUMIF(data2!$A$2:$A$20003,$E47,data2!F$2:F$20003)))),0)</f>
        <v>1</v>
      </c>
      <c r="L47" s="204">
        <f>IFERROR(IF(E$1="","",(IF(SUMIF(data2!$A$2:$A$20003,$E47,data2!G$2:G$20003)=0,"",SUMIF(data2!$A$2:$A$20003,$E47,data2!G$2:G$20003)))),0)</f>
        <v>1</v>
      </c>
      <c r="M47" s="20">
        <f>IFERROR(IF(E$1="","",(IF(SUMIF(data2!$A$2:$A$20003,$E47,data2!P$2:P$20003)=0,"",SUMIF(data2!$A$2:$A$20003,$E47,data2!P$2:P$20003)))/IF(SUMIF(data2!$A$2:$A$20003,$E47,data2!Q$2:Q$20003)=0,"",SUMIF(data2!$A$2:$A$20003,$E47,data2!Q$2:Q$20003))),0)</f>
        <v>0</v>
      </c>
      <c r="N47" s="206" t="str">
        <f>IFERROR(IF(E$1="","",(IF(SUMIF(data2!$A$2:$A$20003,$E47,data2!P$2:P$20003)=0,"",SUMIF(data2!$A$2:$A$20003,$E47,data2!P$2:P$20003)))),0)</f>
        <v/>
      </c>
      <c r="O47" s="206" t="str">
        <f>IFERROR(IF(E$1="","",(IF(SUMIF(data2!$A$2:$A$20003,$E47,data2!Q$2:Q$20003)=0,"",SUMIF(data2!$A$2:$A$20003,$E47,data2!Q$2:Q$20003)))),0)</f>
        <v/>
      </c>
    </row>
    <row r="48" spans="2:15" x14ac:dyDescent="0.2">
      <c r="B48" t="s">
        <v>35871</v>
      </c>
      <c r="C48" t="s">
        <v>35875</v>
      </c>
      <c r="D48" t="s">
        <v>36835</v>
      </c>
      <c r="E48" t="str">
        <f t="shared" si="22"/>
        <v>Medstar GeorgetownABC CombinedNov-22</v>
      </c>
      <c r="F48" t="s">
        <v>24607</v>
      </c>
      <c r="G48" s="20">
        <f>IFERROR(IF(E$1="","",(IF(SUMIF(data2!$A$2:$A$20003,$E48,data2!I$2:I$20003)=0,"",SUMIF(data2!$A$2:$A$20003,$E48,data2!I$2:I$20003)))/IF(SUMIF(data2!$A$2:$A$20003,$E48,data2!J$2:J$20003)=0,"",SUMIF(data2!$A$2:$A$20003,$E48,data2!J$2:J$20003))),0)</f>
        <v>0</v>
      </c>
      <c r="H48" s="18" t="str">
        <f>IFERROR(IF(E$1="","",(IF(SUMIF(data2!$A$2:$A$20003,$E48,data2!I$2:I$20003)=0,"",SUMIF(data2!$A$2:$A$20003,$E48,data2!I$2:I$20003)))),0)</f>
        <v/>
      </c>
      <c r="I48" s="18">
        <f>IFERROR(IF(E$1="","",(IF(SUMIF(data2!$A$2:$A$20003,$E48,data2!J$2:J$20003)=0,"",SUMIF(data2!$A$2:$A$20003,$E48,data2!J$2:J$20003)))),0)</f>
        <v>2</v>
      </c>
      <c r="J48" s="20">
        <f>IFERROR(IF(E$1="","",(IF(SUMIF(data2!$A$2:$A$20003,$E48,data2!F$2:F$20003)=0,"",SUMIF(data2!$A$2:$A$20003,$E48,data2!F$2:F$20003)))/IF(SUMIF(data2!$A$2:$A$20003,$E48,data2!G$2:G$20003)=0,"",SUMIF(data2!$A$2:$A$20003,$E48,data2!G$2:G$20003))),0)</f>
        <v>1</v>
      </c>
      <c r="K48" s="204">
        <f>IFERROR(IF(E$1="","",(IF(SUMIF(data2!$A$2:$A$20003,$E48,data2!F$2:F$20003)=0,"",SUMIF(data2!$A$2:$A$20003,$E48,data2!F$2:F$20003)))),0)</f>
        <v>0.5</v>
      </c>
      <c r="L48" s="204">
        <f>IFERROR(IF(E$1="","",(IF(SUMIF(data2!$A$2:$A$20003,$E48,data2!G$2:G$20003)=0,"",SUMIF(data2!$A$2:$A$20003,$E48,data2!G$2:G$20003)))),0)</f>
        <v>0.5</v>
      </c>
      <c r="M48" s="20">
        <f>IFERROR(IF(E$1="","",(IF(SUMIF(data2!$A$2:$A$20003,$E48,data2!P$2:P$20003)=0,"",SUMIF(data2!$A$2:$A$20003,$E48,data2!P$2:P$20003)))/IF(SUMIF(data2!$A$2:$A$20003,$E48,data2!Q$2:Q$20003)=0,"",SUMIF(data2!$A$2:$A$20003,$E48,data2!Q$2:Q$20003))),0)</f>
        <v>0</v>
      </c>
      <c r="N48" s="206" t="str">
        <f>IFERROR(IF(E$1="","",(IF(SUMIF(data2!$A$2:$A$20003,$E48,data2!P$2:P$20003)=0,"",SUMIF(data2!$A$2:$A$20003,$E48,data2!P$2:P$20003)))),0)</f>
        <v/>
      </c>
      <c r="O48" s="206" t="str">
        <f>IFERROR(IF(E$1="","",(IF(SUMIF(data2!$A$2:$A$20003,$E48,data2!Q$2:Q$20003)=0,"",SUMIF(data2!$A$2:$A$20003,$E48,data2!Q$2:Q$20003)))),0)</f>
        <v/>
      </c>
    </row>
    <row r="49" spans="2:15" x14ac:dyDescent="0.2">
      <c r="B49" t="s">
        <v>35871</v>
      </c>
      <c r="C49" t="s">
        <v>35876</v>
      </c>
      <c r="D49" t="s">
        <v>36836</v>
      </c>
      <c r="E49" t="str">
        <f t="shared" si="22"/>
        <v>PIECEABC CombinedNov-22</v>
      </c>
      <c r="F49" t="s">
        <v>30</v>
      </c>
      <c r="G49" s="20">
        <f>IFERROR(IF(E$1="","",(IF(SUMIF(data2!$A$2:$A$20003,$E49,data2!I$2:I$20003)=0,"",SUMIF(data2!$A$2:$A$20003,$E49,data2!I$2:I$20003)))/IF(SUMIF(data2!$A$2:$A$20003,$E49,data2!J$2:J$20003)=0,"",SUMIF(data2!$A$2:$A$20003,$E49,data2!J$2:J$20003))),0)</f>
        <v>0</v>
      </c>
      <c r="H49" s="18" t="str">
        <f>IFERROR(IF(E$1="","",(IF(SUMIF(data2!$A$2:$A$20003,$E49,data2!I$2:I$20003)=0,"",SUMIF(data2!$A$2:$A$20003,$E49,data2!I$2:I$20003)))),0)</f>
        <v/>
      </c>
      <c r="I49" s="18">
        <f>IFERROR(IF(E$1="","",(IF(SUMIF(data2!$A$2:$A$20003,$E49,data2!J$2:J$20003)=0,"",SUMIF(data2!$A$2:$A$20003,$E49,data2!J$2:J$20003)))),0)</f>
        <v>2</v>
      </c>
      <c r="J49" s="20">
        <f>IFERROR(IF(E$1="","",(IF(SUMIF(data2!$A$2:$A$20003,$E49,data2!F$2:F$20003)=0,"",SUMIF(data2!$A$2:$A$20003,$E49,data2!F$2:F$20003)))/IF(SUMIF(data2!$A$2:$A$20003,$E49,data2!G$2:G$20003)=0,"",SUMIF(data2!$A$2:$A$20003,$E49,data2!G$2:G$20003))),0)</f>
        <v>1</v>
      </c>
      <c r="K49" s="204">
        <f>IFERROR(IF(E$1="","",(IF(SUMIF(data2!$A$2:$A$20003,$E49,data2!F$2:F$20003)=0,"",SUMIF(data2!$A$2:$A$20003,$E49,data2!F$2:F$20003)))),0)</f>
        <v>0.5</v>
      </c>
      <c r="L49" s="204">
        <f>IFERROR(IF(E$1="","",(IF(SUMIF(data2!$A$2:$A$20003,$E49,data2!G$2:G$20003)=0,"",SUMIF(data2!$A$2:$A$20003,$E49,data2!G$2:G$20003)))),0)</f>
        <v>0.5</v>
      </c>
      <c r="M49" s="20">
        <f>IFERROR(IF(E$1="","",(IF(SUMIF(data2!$A$2:$A$20003,$E49,data2!P$2:P$20003)=0,"",SUMIF(data2!$A$2:$A$20003,$E49,data2!P$2:P$20003)))/IF(SUMIF(data2!$A$2:$A$20003,$E49,data2!Q$2:Q$20003)=0,"",SUMIF(data2!$A$2:$A$20003,$E49,data2!Q$2:Q$20003))),0)</f>
        <v>0</v>
      </c>
      <c r="N49" s="206" t="str">
        <f>IFERROR(IF(E$1="","",(IF(SUMIF(data2!$A$2:$A$20003,$E49,data2!P$2:P$20003)=0,"",SUMIF(data2!$A$2:$A$20003,$E49,data2!P$2:P$20003)))),0)</f>
        <v/>
      </c>
      <c r="O49" s="206" t="str">
        <f>IFERROR(IF(E$1="","",(IF(SUMIF(data2!$A$2:$A$20003,$E49,data2!Q$2:Q$20003)=0,"",SUMIF(data2!$A$2:$A$20003,$E49,data2!Q$2:Q$20003)))),0)</f>
        <v/>
      </c>
    </row>
    <row r="50" spans="2:15" x14ac:dyDescent="0.2">
      <c r="B50" t="s">
        <v>47</v>
      </c>
      <c r="C50" t="str">
        <f>B50&amp;1</f>
        <v>A-CRA1</v>
      </c>
      <c r="D50" t="s">
        <v>23494</v>
      </c>
      <c r="E50" t="str">
        <f t="shared" si="22"/>
        <v>Federal CityA-CRA CombinedNov-22</v>
      </c>
      <c r="F50" t="s">
        <v>25712</v>
      </c>
      <c r="G50" s="20">
        <f>IFERROR(IF(E$1="","",(IF(SUMIF(data2!$A$2:$A$20003,$E50,data2!I$2:I$20003)=0,"",SUMIF(data2!$A$2:$A$20003,$E50,data2!I$2:I$20003)))/IF(SUMIF(data2!$A$2:$A$20003,$E50,data2!J$2:J$20003)=0,"",SUMIF(data2!$A$2:$A$20003,$E50,data2!J$2:J$20003))),0)</f>
        <v>0</v>
      </c>
      <c r="H50" s="18" t="str">
        <f>IFERROR(IF(E$1="","",(IF(SUMIF(data2!$A$2:$A$20003,$E50,data2!I$2:I$20003)=0,"",SUMIF(data2!$A$2:$A$20003,$E50,data2!I$2:I$20003)))),0)</f>
        <v/>
      </c>
      <c r="I50" s="18" t="str">
        <f>IFERROR(IF(E$1="","",(IF(SUMIF(data2!$A$2:$A$20003,$E50,data2!J$2:J$20003)=0,"",SUMIF(data2!$A$2:$A$20003,$E50,data2!J$2:J$20003)))),0)</f>
        <v/>
      </c>
      <c r="J50" s="20">
        <f>IFERROR(IF(E$1="","",(IF(SUMIF(data2!$A$2:$A$20003,$E50,data2!F$2:F$20003)=0,"",SUMIF(data2!$A$2:$A$20003,$E50,data2!F$2:F$20003)))/IF(SUMIF(data2!$A$2:$A$20003,$E50,data2!G$2:G$20003)=0,"",SUMIF(data2!$A$2:$A$20003,$E50,data2!G$2:G$20003))),0)</f>
        <v>0</v>
      </c>
      <c r="K50" s="204" t="str">
        <f>IFERROR(IF(E$1="","",(IF(SUMIF(data2!$A$2:$A$20003,$E50,data2!F$2:F$20003)=0,"",SUMIF(data2!$A$2:$A$20003,$E50,data2!F$2:F$20003)))),0)</f>
        <v/>
      </c>
      <c r="L50" s="204" t="str">
        <f>IFERROR(IF(E$1="","",(IF(SUMIF(data2!$A$2:$A$20003,$E50,data2!G$2:G$20003)=0,"",SUMIF(data2!$A$2:$A$20003,$E50,data2!G$2:G$20003)))),0)</f>
        <v/>
      </c>
      <c r="M50" s="20">
        <f>IFERROR(IF(E$1="","",(IF(SUMIF(data2!$A$2:$A$20003,$E50,data2!P$2:P$20003)=0,"",SUMIF(data2!$A$2:$A$20003,$E50,data2!P$2:P$20003)))/IF(SUMIF(data2!$A$2:$A$20003,$E50,data2!Q$2:Q$20003)=0,"",SUMIF(data2!$A$2:$A$20003,$E50,data2!Q$2:Q$20003))),0)</f>
        <v>0</v>
      </c>
      <c r="N50" s="206" t="str">
        <f>IFERROR(IF(E$1="","",(IF(SUMIF(data2!$A$2:$A$20003,$E50,data2!P$2:P$20003)=0,"",SUMIF(data2!$A$2:$A$20003,$E50,data2!P$2:P$20003)))),0)</f>
        <v/>
      </c>
      <c r="O50" s="206" t="str">
        <f>IFERROR(IF(E$1="","",(IF(SUMIF(data2!$A$2:$A$20003,$E50,data2!Q$2:Q$20003)=0,"",SUMIF(data2!$A$2:$A$20003,$E50,data2!Q$2:Q$20003)))),0)</f>
        <v/>
      </c>
    </row>
    <row r="51" spans="2:15" x14ac:dyDescent="0.2">
      <c r="B51" t="s">
        <v>47</v>
      </c>
      <c r="C51" t="str">
        <f>B51&amp;2</f>
        <v>A-CRA2</v>
      </c>
      <c r="D51" t="s">
        <v>23495</v>
      </c>
      <c r="E51" t="str">
        <f t="shared" si="22"/>
        <v>HillcrestA-CRA CombinedNov-22</v>
      </c>
      <c r="F51" t="s">
        <v>23477</v>
      </c>
      <c r="G51" s="20">
        <f>IFERROR(IF(E$1="","",(IF(SUMIF(data2!$A$2:$A$20003,$E51,data2!I$2:I$20003)=0,"",SUMIF(data2!$A$2:$A$20003,$E51,data2!I$2:I$20003)))/IF(SUMIF(data2!$A$2:$A$20003,$E51,data2!J$2:J$20003)=0,"",SUMIF(data2!$A$2:$A$20003,$E51,data2!J$2:J$20003))),0)</f>
        <v>0</v>
      </c>
      <c r="H51" s="18" t="str">
        <f>IFERROR(IF(E$1="","",(IF(SUMIF(data2!$A$2:$A$20003,$E51,data2!I$2:I$20003)=0,"",SUMIF(data2!$A$2:$A$20003,$E51,data2!I$2:I$20003)))),0)</f>
        <v/>
      </c>
      <c r="I51" s="18" t="str">
        <f>IFERROR(IF(E$1="","",(IF(SUMIF(data2!$A$2:$A$20003,$E51,data2!J$2:J$20003)=0,"",SUMIF(data2!$A$2:$A$20003,$E51,data2!J$2:J$20003)))),0)</f>
        <v/>
      </c>
      <c r="J51" s="20">
        <f>IFERROR(IF(E$1="","",(IF(SUMIF(data2!$A$2:$A$20003,$E51,data2!F$2:F$20003)=0,"",SUMIF(data2!$A$2:$A$20003,$E51,data2!F$2:F$20003)))/IF(SUMIF(data2!$A$2:$A$20003,$E51,data2!G$2:G$20003)=0,"",SUMIF(data2!$A$2:$A$20003,$E51,data2!G$2:G$20003))),0)</f>
        <v>0</v>
      </c>
      <c r="K51" s="204" t="str">
        <f>IFERROR(IF(E$1="","",(IF(SUMIF(data2!$A$2:$A$20003,$E51,data2!F$2:F$20003)=0,"",SUMIF(data2!$A$2:$A$20003,$E51,data2!F$2:F$20003)))),0)</f>
        <v/>
      </c>
      <c r="L51" s="204" t="str">
        <f>IFERROR(IF(E$1="","",(IF(SUMIF(data2!$A$2:$A$20003,$E51,data2!G$2:G$20003)=0,"",SUMIF(data2!$A$2:$A$20003,$E51,data2!G$2:G$20003)))),0)</f>
        <v/>
      </c>
      <c r="M51" s="20">
        <f>IFERROR(IF(E$1="","",(IF(SUMIF(data2!$A$2:$A$20003,$E51,data2!P$2:P$20003)=0,"",SUMIF(data2!$A$2:$A$20003,$E51,data2!P$2:P$20003)))/IF(SUMIF(data2!$A$2:$A$20003,$E51,data2!Q$2:Q$20003)=0,"",SUMIF(data2!$A$2:$A$20003,$E51,data2!Q$2:Q$20003))),0)</f>
        <v>0</v>
      </c>
      <c r="N51" s="206" t="str">
        <f>IFERROR(IF(E$1="","",(IF(SUMIF(data2!$A$2:$A$20003,$E51,data2!P$2:P$20003)=0,"",SUMIF(data2!$A$2:$A$20003,$E51,data2!P$2:P$20003)))),0)</f>
        <v/>
      </c>
      <c r="O51" s="206" t="str">
        <f>IFERROR(IF(E$1="","",(IF(SUMIF(data2!$A$2:$A$20003,$E51,data2!Q$2:Q$20003)=0,"",SUMIF(data2!$A$2:$A$20003,$E51,data2!Q$2:Q$20003)))),0)</f>
        <v/>
      </c>
    </row>
    <row r="52" spans="2:15" x14ac:dyDescent="0.2">
      <c r="B52" t="s">
        <v>47</v>
      </c>
      <c r="C52" t="str">
        <f>B52&amp;3</f>
        <v>A-CRA3</v>
      </c>
      <c r="D52" t="s">
        <v>23496</v>
      </c>
      <c r="E52" t="str">
        <f t="shared" si="22"/>
        <v>LAYCA-CRA CombinedNov-22</v>
      </c>
      <c r="F52" t="s">
        <v>15</v>
      </c>
      <c r="G52" s="20">
        <f>IFERROR(IF(E$1="","",(IF(SUMIF(data2!$A$2:$A$20003,$E52,data2!I$2:I$20003)=0,"",SUMIF(data2!$A$2:$A$20003,$E52,data2!I$2:I$20003)))/IF(SUMIF(data2!$A$2:$A$20003,$E52,data2!J$2:J$20003)=0,"",SUMIF(data2!$A$2:$A$20003,$E52,data2!J$2:J$20003))),0)</f>
        <v>0</v>
      </c>
      <c r="H52" s="18" t="str">
        <f>IFERROR(IF(E$1="","",(IF(SUMIF(data2!$A$2:$A$20003,$E52,data2!I$2:I$20003)=0,"",SUMIF(data2!$A$2:$A$20003,$E52,data2!I$2:I$20003)))),0)</f>
        <v/>
      </c>
      <c r="I52" s="18" t="str">
        <f>IFERROR(IF(E$1="","",(IF(SUMIF(data2!$A$2:$A$20003,$E52,data2!J$2:J$20003)=0,"",SUMIF(data2!$A$2:$A$20003,$E52,data2!J$2:J$20003)))),0)</f>
        <v/>
      </c>
      <c r="J52" s="20">
        <f>IFERROR(IF(E$1="","",(IF(SUMIF(data2!$A$2:$A$20003,$E52,data2!F$2:F$20003)=0,"",SUMIF(data2!$A$2:$A$20003,$E52,data2!F$2:F$20003)))/IF(SUMIF(data2!$A$2:$A$20003,$E52,data2!G$2:G$20003)=0,"",SUMIF(data2!$A$2:$A$20003,$E52,data2!G$2:G$20003))),0)</f>
        <v>0</v>
      </c>
      <c r="K52" s="204" t="str">
        <f>IFERROR(IF(E$1="","",(IF(SUMIF(data2!$A$2:$A$20003,$E52,data2!F$2:F$20003)=0,"",SUMIF(data2!$A$2:$A$20003,$E52,data2!F$2:F$20003)))),0)</f>
        <v/>
      </c>
      <c r="L52" s="204" t="str">
        <f>IFERROR(IF(E$1="","",(IF(SUMIF(data2!$A$2:$A$20003,$E52,data2!G$2:G$20003)=0,"",SUMIF(data2!$A$2:$A$20003,$E52,data2!G$2:G$20003)))),0)</f>
        <v/>
      </c>
      <c r="M52" s="20">
        <f>IFERROR(IF(E$1="","",(IF(SUMIF(data2!$A$2:$A$20003,$E52,data2!P$2:P$20003)=0,"",SUMIF(data2!$A$2:$A$20003,$E52,data2!P$2:P$20003)))/IF(SUMIF(data2!$A$2:$A$20003,$E52,data2!Q$2:Q$20003)=0,"",SUMIF(data2!$A$2:$A$20003,$E52,data2!Q$2:Q$20003))),0)</f>
        <v>0</v>
      </c>
      <c r="N52" s="206" t="str">
        <f>IFERROR(IF(E$1="","",(IF(SUMIF(data2!$A$2:$A$20003,$E52,data2!P$2:P$20003)=0,"",SUMIF(data2!$A$2:$A$20003,$E52,data2!P$2:P$20003)))),0)</f>
        <v/>
      </c>
      <c r="O52" s="206" t="str">
        <f>IFERROR(IF(E$1="","",(IF(SUMIF(data2!$A$2:$A$20003,$E52,data2!Q$2:Q$20003)=0,"",SUMIF(data2!$A$2:$A$20003,$E52,data2!Q$2:Q$20003)))),0)</f>
        <v/>
      </c>
    </row>
    <row r="53" spans="2:15" x14ac:dyDescent="0.2">
      <c r="B53" t="s">
        <v>47</v>
      </c>
      <c r="C53" t="str">
        <f>B53&amp;4</f>
        <v>A-CRA4</v>
      </c>
      <c r="D53" t="s">
        <v>23497</v>
      </c>
      <c r="E53" t="str">
        <f t="shared" si="22"/>
        <v>RiversideA-CRA CombinedNov-22</v>
      </c>
      <c r="F53" t="s">
        <v>25717</v>
      </c>
      <c r="G53" s="20">
        <f>IFERROR(IF(E$1="","",(IF(SUMIF(data2!$A$2:$A$20003,$E53,data2!I$2:I$20003)=0,"",SUMIF(data2!$A$2:$A$20003,$E53,data2!I$2:I$20003)))/IF(SUMIF(data2!$A$2:$A$20003,$E53,data2!J$2:J$20003)=0,"",SUMIF(data2!$A$2:$A$20003,$E53,data2!J$2:J$20003))),0)</f>
        <v>0</v>
      </c>
      <c r="H53" s="18" t="str">
        <f>IFERROR(IF(E$1="","",(IF(SUMIF(data2!$A$2:$A$20003,$E53,data2!I$2:I$20003)=0,"",SUMIF(data2!$A$2:$A$20003,$E53,data2!I$2:I$20003)))),0)</f>
        <v/>
      </c>
      <c r="I53" s="18" t="str">
        <f>IFERROR(IF(E$1="","",(IF(SUMIF(data2!$A$2:$A$20003,$E53,data2!J$2:J$20003)=0,"",SUMIF(data2!$A$2:$A$20003,$E53,data2!J$2:J$20003)))),0)</f>
        <v/>
      </c>
      <c r="J53" s="20">
        <f>IFERROR(IF(E$1="","",(IF(SUMIF(data2!$A$2:$A$20003,$E53,data2!F$2:F$20003)=0,"",SUMIF(data2!$A$2:$A$20003,$E53,data2!F$2:F$20003)))/IF(SUMIF(data2!$A$2:$A$20003,$E53,data2!G$2:G$20003)=0,"",SUMIF(data2!$A$2:$A$20003,$E53,data2!G$2:G$20003))),0)</f>
        <v>0</v>
      </c>
      <c r="K53" s="204" t="str">
        <f>IFERROR(IF(E$1="","",(IF(SUMIF(data2!$A$2:$A$20003,$E53,data2!F$2:F$20003)=0,"",SUMIF(data2!$A$2:$A$20003,$E53,data2!F$2:F$20003)))),0)</f>
        <v/>
      </c>
      <c r="L53" s="204" t="str">
        <f>IFERROR(IF(E$1="","",(IF(SUMIF(data2!$A$2:$A$20003,$E53,data2!G$2:G$20003)=0,"",SUMIF(data2!$A$2:$A$20003,$E53,data2!G$2:G$20003)))),0)</f>
        <v/>
      </c>
      <c r="M53" s="20">
        <f>IFERROR(IF(E$1="","",(IF(SUMIF(data2!$A$2:$A$20003,$E53,data2!P$2:P$20003)=0,"",SUMIF(data2!$A$2:$A$20003,$E53,data2!P$2:P$20003)))/IF(SUMIF(data2!$A$2:$A$20003,$E53,data2!Q$2:Q$20003)=0,"",SUMIF(data2!$A$2:$A$20003,$E53,data2!Q$2:Q$20003))),0)</f>
        <v>0</v>
      </c>
      <c r="N53" s="206" t="str">
        <f>IFERROR(IF(E$1="","",(IF(SUMIF(data2!$A$2:$A$20003,$E53,data2!P$2:P$20003)=0,"",SUMIF(data2!$A$2:$A$20003,$E53,data2!P$2:P$20003)))),0)</f>
        <v/>
      </c>
      <c r="O53" s="206" t="str">
        <f>IFERROR(IF(E$1="","",(IF(SUMIF(data2!$A$2:$A$20003,$E53,data2!Q$2:Q$20003)=0,"",SUMIF(data2!$A$2:$A$20003,$E53,data2!Q$2:Q$20003)))),0)</f>
        <v/>
      </c>
    </row>
    <row r="54" spans="2:15" x14ac:dyDescent="0.2">
      <c r="B54" t="s">
        <v>1003</v>
      </c>
      <c r="C54" t="str">
        <f>B54&amp;1</f>
        <v>CPP-FV1</v>
      </c>
      <c r="D54" t="s">
        <v>23498</v>
      </c>
      <c r="E54" t="str">
        <f t="shared" si="22"/>
        <v>Adoptions TogetherCPP-FV CombinedNov-22</v>
      </c>
      <c r="F54" t="s">
        <v>25708</v>
      </c>
      <c r="G54" s="20">
        <f>IFERROR(IF(E$1="","",(IF(SUMIF(data2!$A$2:$A$20003,$E54,data2!I$2:I$20003)=0,"",SUMIF(data2!$A$2:$A$20003,$E54,data2!I$2:I$20003)))/IF(SUMIF(data2!$A$2:$A$20003,$E54,data2!J$2:J$20003)=0,"",SUMIF(data2!$A$2:$A$20003,$E54,data2!J$2:J$20003))),0)</f>
        <v>0</v>
      </c>
      <c r="H54" s="18" t="str">
        <f>IFERROR(IF(E$1="","",(IF(SUMIF(data2!$A$2:$A$20003,$E54,data2!I$2:I$20003)=0,"",SUMIF(data2!$A$2:$A$20003,$E54,data2!I$2:I$20003)))),0)</f>
        <v/>
      </c>
      <c r="I54" s="18" t="str">
        <f>IFERROR(IF(E$1="","",(IF(SUMIF(data2!$A$2:$A$20003,$E54,data2!J$2:J$20003)=0,"",SUMIF(data2!$A$2:$A$20003,$E54,data2!J$2:J$20003)))),0)</f>
        <v/>
      </c>
      <c r="J54" s="20">
        <f>IFERROR(IF(E$1="","",(IF(SUMIF(data2!$A$2:$A$20003,$E54,data2!F$2:F$20003)=0,"",SUMIF(data2!$A$2:$A$20003,$E54,data2!F$2:F$20003)))/IF(SUMIF(data2!$A$2:$A$20003,$E54,data2!G$2:G$20003)=0,"",SUMIF(data2!$A$2:$A$20003,$E54,data2!G$2:G$20003))),0)</f>
        <v>0</v>
      </c>
      <c r="K54" s="204" t="str">
        <f>IFERROR(IF(E$1="","",(IF(SUMIF(data2!$A$2:$A$20003,$E54,data2!F$2:F$20003)=0,"",SUMIF(data2!$A$2:$A$20003,$E54,data2!F$2:F$20003)))),0)</f>
        <v/>
      </c>
      <c r="L54" s="204" t="str">
        <f>IFERROR(IF(E$1="","",(IF(SUMIF(data2!$A$2:$A$20003,$E54,data2!G$2:G$20003)=0,"",SUMIF(data2!$A$2:$A$20003,$E54,data2!G$2:G$20003)))),0)</f>
        <v/>
      </c>
      <c r="M54" s="20">
        <f>IFERROR(IF(E$1="","",(IF(SUMIF(data2!$A$2:$A$20003,$E54,data2!P$2:P$20003)=0,"",SUMIF(data2!$A$2:$A$20003,$E54,data2!P$2:P$20003)))/IF(SUMIF(data2!$A$2:$A$20003,$E54,data2!Q$2:Q$20003)=0,"",SUMIF(data2!$A$2:$A$20003,$E54,data2!Q$2:Q$20003))),0)</f>
        <v>0</v>
      </c>
      <c r="N54" s="206" t="str">
        <f>IFERROR(IF(E$1="","",(IF(SUMIF(data2!$A$2:$A$20003,$E54,data2!P$2:P$20003)=0,"",SUMIF(data2!$A$2:$A$20003,$E54,data2!P$2:P$20003)))),0)</f>
        <v/>
      </c>
      <c r="O54" s="206" t="str">
        <f>IFERROR(IF(E$1="","",(IF(SUMIF(data2!$A$2:$A$20003,$E54,data2!Q$2:Q$20003)=0,"",SUMIF(data2!$A$2:$A$20003,$E54,data2!Q$2:Q$20003)))),0)</f>
        <v/>
      </c>
    </row>
    <row r="55" spans="2:15" x14ac:dyDescent="0.2">
      <c r="B55" t="s">
        <v>1003</v>
      </c>
      <c r="C55" t="str">
        <f>B55&amp;2</f>
        <v>CPP-FV2</v>
      </c>
      <c r="D55" t="s">
        <v>23499</v>
      </c>
      <c r="E55" t="str">
        <f t="shared" si="22"/>
        <v>Foundations for Home &amp; CommunityCPP-FV CombinedNov-22</v>
      </c>
      <c r="F55" t="s">
        <v>25713</v>
      </c>
      <c r="G55" s="20">
        <f>IFERROR(IF(E$1="","",(IF(SUMIF(data2!$A$2:$A$20003,$E55,data2!I$2:I$20003)=0,"",SUMIF(data2!$A$2:$A$20003,$E55,data2!I$2:I$20003)))/IF(SUMIF(data2!$A$2:$A$20003,$E55,data2!J$2:J$20003)=0,"",SUMIF(data2!$A$2:$A$20003,$E55,data2!J$2:J$20003))),0)</f>
        <v>0</v>
      </c>
      <c r="H55" s="18" t="str">
        <f>IFERROR(IF(E$1="","",(IF(SUMIF(data2!$A$2:$A$20003,$E55,data2!I$2:I$20003)=0,"",SUMIF(data2!$A$2:$A$20003,$E55,data2!I$2:I$20003)))),0)</f>
        <v/>
      </c>
      <c r="I55" s="18" t="str">
        <f>IFERROR(IF(E$1="","",(IF(SUMIF(data2!$A$2:$A$20003,$E55,data2!J$2:J$20003)=0,"",SUMIF(data2!$A$2:$A$20003,$E55,data2!J$2:J$20003)))),0)</f>
        <v/>
      </c>
      <c r="J55" s="20">
        <f>IFERROR(IF(E$1="","",(IF(SUMIF(data2!$A$2:$A$20003,$E55,data2!F$2:F$20003)=0,"",SUMIF(data2!$A$2:$A$20003,$E55,data2!F$2:F$20003)))/IF(SUMIF(data2!$A$2:$A$20003,$E55,data2!G$2:G$20003)=0,"",SUMIF(data2!$A$2:$A$20003,$E55,data2!G$2:G$20003))),0)</f>
        <v>0</v>
      </c>
      <c r="K55" s="204" t="str">
        <f>IFERROR(IF(E$1="","",(IF(SUMIF(data2!$A$2:$A$20003,$E55,data2!F$2:F$20003)=0,"",SUMIF(data2!$A$2:$A$20003,$E55,data2!F$2:F$20003)))),0)</f>
        <v/>
      </c>
      <c r="L55" s="204" t="str">
        <f>IFERROR(IF(E$1="","",(IF(SUMIF(data2!$A$2:$A$20003,$E55,data2!G$2:G$20003)=0,"",SUMIF(data2!$A$2:$A$20003,$E55,data2!G$2:G$20003)))),0)</f>
        <v/>
      </c>
      <c r="M55" s="20">
        <f>IFERROR(IF(E$1="","",(IF(SUMIF(data2!$A$2:$A$20003,$E55,data2!P$2:P$20003)=0,"",SUMIF(data2!$A$2:$A$20003,$E55,data2!P$2:P$20003)))/IF(SUMIF(data2!$A$2:$A$20003,$E55,data2!Q$2:Q$20003)=0,"",SUMIF(data2!$A$2:$A$20003,$E55,data2!Q$2:Q$20003))),0)</f>
        <v>0</v>
      </c>
      <c r="N55" s="206" t="str">
        <f>IFERROR(IF(E$1="","",(IF(SUMIF(data2!$A$2:$A$20003,$E55,data2!P$2:P$20003)=0,"",SUMIF(data2!$A$2:$A$20003,$E55,data2!P$2:P$20003)))),0)</f>
        <v/>
      </c>
      <c r="O55" s="206" t="str">
        <f>IFERROR(IF(E$1="","",(IF(SUMIF(data2!$A$2:$A$20003,$E55,data2!Q$2:Q$20003)=0,"",SUMIF(data2!$A$2:$A$20003,$E55,data2!Q$2:Q$20003)))),0)</f>
        <v/>
      </c>
    </row>
    <row r="56" spans="2:15" x14ac:dyDescent="0.2">
      <c r="B56" t="s">
        <v>1</v>
      </c>
      <c r="C56" t="str">
        <f>B57&amp;1</f>
        <v>FFT1</v>
      </c>
      <c r="D56" t="s">
        <v>25693</v>
      </c>
      <c r="E56" t="str">
        <f t="shared" si="22"/>
        <v>Better MorningsFFT CombinedNov-22</v>
      </c>
      <c r="F56" t="s">
        <v>25694</v>
      </c>
      <c r="G56" s="20">
        <f>IFERROR(IF(E$1="","",(IF(SUMIF(data2!$A$2:$A$20003,$E56,data2!I$2:I$20003)=0,"",SUMIF(data2!$A$2:$A$20003,$E56,data2!I$2:I$20003)))/IF(SUMIF(data2!$A$2:$A$20003,$E56,data2!J$2:J$20003)=0,"",SUMIF(data2!$A$2:$A$20003,$E56,data2!J$2:J$20003))),0)</f>
        <v>0.83333333333333337</v>
      </c>
      <c r="H56" s="18">
        <f>IFERROR(IF(E$1="","",(IF(SUMIF(data2!$A$2:$A$20003,$E56,data2!I$2:I$20003)=0,"",SUMIF(data2!$A$2:$A$20003,$E56,data2!I$2:I$20003)))),0)</f>
        <v>10</v>
      </c>
      <c r="I56" s="18">
        <f>IFERROR(IF(E$1="","",(IF(SUMIF(data2!$A$2:$A$20003,$E56,data2!J$2:J$20003)=0,"",SUMIF(data2!$A$2:$A$20003,$E56,data2!J$2:J$20003)))),0)</f>
        <v>12</v>
      </c>
      <c r="J56" s="20">
        <f>IFERROR(IF(E$1="","",(IF(SUMIF(data2!$A$2:$A$20003,$E56,data2!F$2:F$20003)=0,"",SUMIF(data2!$A$2:$A$20003,$E56,data2!F$2:F$20003)))/IF(SUMIF(data2!$A$2:$A$20003,$E56,data2!G$2:G$20003)=0,"",SUMIF(data2!$A$2:$A$20003,$E56,data2!G$2:G$20003))),0)</f>
        <v>1</v>
      </c>
      <c r="K56" s="204">
        <f>IFERROR(IF(E$1="","",(IF(SUMIF(data2!$A$2:$A$20003,$E56,data2!F$2:F$20003)=0,"",SUMIF(data2!$A$2:$A$20003,$E56,data2!F$2:F$20003)))),0)</f>
        <v>2</v>
      </c>
      <c r="L56" s="204">
        <f>IFERROR(IF(E$1="","",(IF(SUMIF(data2!$A$2:$A$20003,$E56,data2!G$2:G$20003)=0,"",SUMIF(data2!$A$2:$A$20003,$E56,data2!G$2:G$20003)))),0)</f>
        <v>2</v>
      </c>
      <c r="M56" s="20">
        <f>IFERROR(IF(E$1="","",(IF(SUMIF(data2!$A$2:$A$20003,$E56,data2!P$2:P$20003)=0,"",SUMIF(data2!$A$2:$A$20003,$E56,data2!P$2:P$20003)))/IF(SUMIF(data2!$A$2:$A$20003,$E56,data2!Q$2:Q$20003)=0,"",SUMIF(data2!$A$2:$A$20003,$E56,data2!Q$2:Q$20003))),0)</f>
        <v>1</v>
      </c>
      <c r="N56" s="206">
        <f>IFERROR(IF(E$1="","",(IF(SUMIF(data2!$A$2:$A$20003,$E56,data2!P$2:P$20003)=0,"",SUMIF(data2!$A$2:$A$20003,$E56,data2!P$2:P$20003)))),0)</f>
        <v>1</v>
      </c>
      <c r="O56" s="206">
        <f>IFERROR(IF(E$1="","",(IF(SUMIF(data2!$A$2:$A$20003,$E56,data2!Q$2:Q$20003)=0,"",SUMIF(data2!$A$2:$A$20003,$E56,data2!Q$2:Q$20003)))),0)</f>
        <v>1</v>
      </c>
    </row>
    <row r="57" spans="2:15" x14ac:dyDescent="0.2">
      <c r="B57" t="s">
        <v>1</v>
      </c>
      <c r="C57" t="str">
        <f>B58&amp;2</f>
        <v>FFT2</v>
      </c>
      <c r="D57" t="s">
        <v>23500</v>
      </c>
      <c r="E57" t="str">
        <f t="shared" si="22"/>
        <v>CatholicFFT CombinedNov-22</v>
      </c>
      <c r="F57" t="s">
        <v>25709</v>
      </c>
      <c r="G57" s="20">
        <f>IFERROR(IF(E$1="","",(IF(SUMIF(data2!$A$2:$A$20003,$E57,data2!I$2:I$20003)=0,"",SUMIF(data2!$A$2:$A$20003,$E57,data2!I$2:I$20003)))/IF(SUMIF(data2!$A$2:$A$20003,$E57,data2!J$2:J$20003)=0,"",SUMIF(data2!$A$2:$A$20003,$E57,data2!J$2:J$20003))),0)</f>
        <v>0</v>
      </c>
      <c r="H57" s="18" t="str">
        <f>IFERROR(IF(E$1="","",(IF(SUMIF(data2!$A$2:$A$20003,$E57,data2!I$2:I$20003)=0,"",SUMIF(data2!$A$2:$A$20003,$E57,data2!I$2:I$20003)))),0)</f>
        <v/>
      </c>
      <c r="I57" s="18" t="str">
        <f>IFERROR(IF(E$1="","",(IF(SUMIF(data2!$A$2:$A$20003,$E57,data2!J$2:J$20003)=0,"",SUMIF(data2!$A$2:$A$20003,$E57,data2!J$2:J$20003)))),0)</f>
        <v/>
      </c>
      <c r="J57" s="20">
        <f>IFERROR(IF(E$1="","",(IF(SUMIF(data2!$A$2:$A$20003,$E57,data2!F$2:F$20003)=0,"",SUMIF(data2!$A$2:$A$20003,$E57,data2!F$2:F$20003)))/IF(SUMIF(data2!$A$2:$A$20003,$E57,data2!G$2:G$20003)=0,"",SUMIF(data2!$A$2:$A$20003,$E57,data2!G$2:G$20003))),0)</f>
        <v>0</v>
      </c>
      <c r="K57" s="204" t="str">
        <f>IFERROR(IF(E$1="","",(IF(SUMIF(data2!$A$2:$A$20003,$E57,data2!F$2:F$20003)=0,"",SUMIF(data2!$A$2:$A$20003,$E57,data2!F$2:F$20003)))),0)</f>
        <v/>
      </c>
      <c r="L57" s="204" t="str">
        <f>IFERROR(IF(E$1="","",(IF(SUMIF(data2!$A$2:$A$20003,$E57,data2!G$2:G$20003)=0,"",SUMIF(data2!$A$2:$A$20003,$E57,data2!G$2:G$20003)))),0)</f>
        <v/>
      </c>
      <c r="M57" s="20">
        <f>IFERROR(IF(E$1="","",(IF(SUMIF(data2!$A$2:$A$20003,$E57,data2!P$2:P$20003)=0,"",SUMIF(data2!$A$2:$A$20003,$E57,data2!P$2:P$20003)))/IF(SUMIF(data2!$A$2:$A$20003,$E57,data2!Q$2:Q$20003)=0,"",SUMIF(data2!$A$2:$A$20003,$E57,data2!Q$2:Q$20003))),0)</f>
        <v>0</v>
      </c>
      <c r="N57" s="206" t="str">
        <f>IFERROR(IF(E$1="","",(IF(SUMIF(data2!$A$2:$A$20003,$E57,data2!P$2:P$20003)=0,"",SUMIF(data2!$A$2:$A$20003,$E57,data2!P$2:P$20003)))),0)</f>
        <v/>
      </c>
      <c r="O57" s="206" t="str">
        <f>IFERROR(IF(E$1="","",(IF(SUMIF(data2!$A$2:$A$20003,$E57,data2!Q$2:Q$20003)=0,"",SUMIF(data2!$A$2:$A$20003,$E57,data2!Q$2:Q$20003)))),0)</f>
        <v/>
      </c>
    </row>
    <row r="58" spans="2:15" x14ac:dyDescent="0.2">
      <c r="B58" t="s">
        <v>1</v>
      </c>
      <c r="C58" t="str">
        <f>B59&amp;3</f>
        <v>FFT3</v>
      </c>
      <c r="D58" t="s">
        <v>23501</v>
      </c>
      <c r="E58" t="str">
        <f t="shared" si="22"/>
        <v>First Home CareFFT CombinedNov-22</v>
      </c>
      <c r="F58" t="s">
        <v>25713</v>
      </c>
      <c r="G58" s="20">
        <f>IFERROR(IF(E$1="","",(IF(SUMIF(data2!$A$2:$A$20003,$E58,data2!I$2:I$20003)=0,"",SUMIF(data2!$A$2:$A$20003,$E58,data2!I$2:I$20003)))/IF(SUMIF(data2!$A$2:$A$20003,$E58,data2!J$2:J$20003)=0,"",SUMIF(data2!$A$2:$A$20003,$E58,data2!J$2:J$20003))),0)</f>
        <v>0</v>
      </c>
      <c r="H58" s="18" t="str">
        <f>IFERROR(IF(E$1="","",(IF(SUMIF(data2!$A$2:$A$20003,$E58,data2!I$2:I$20003)=0,"",SUMIF(data2!$A$2:$A$20003,$E58,data2!I$2:I$20003)))),0)</f>
        <v/>
      </c>
      <c r="I58" s="18" t="str">
        <f>IFERROR(IF(E$1="","",(IF(SUMIF(data2!$A$2:$A$20003,$E58,data2!J$2:J$20003)=0,"",SUMIF(data2!$A$2:$A$20003,$E58,data2!J$2:J$20003)))),0)</f>
        <v/>
      </c>
      <c r="J58" s="20">
        <f>IFERROR(IF(E$1="","",(IF(SUMIF(data2!$A$2:$A$20003,$E58,data2!F$2:F$20003)=0,"",SUMIF(data2!$A$2:$A$20003,$E58,data2!F$2:F$20003)))/IF(SUMIF(data2!$A$2:$A$20003,$E58,data2!G$2:G$20003)=0,"",SUMIF(data2!$A$2:$A$20003,$E58,data2!G$2:G$20003))),0)</f>
        <v>0</v>
      </c>
      <c r="K58" s="204" t="str">
        <f>IFERROR(IF(E$1="","",(IF(SUMIF(data2!$A$2:$A$20003,$E58,data2!F$2:F$20003)=0,"",SUMIF(data2!$A$2:$A$20003,$E58,data2!F$2:F$20003)))),0)</f>
        <v/>
      </c>
      <c r="L58" s="204" t="str">
        <f>IFERROR(IF(E$1="","",(IF(SUMIF(data2!$A$2:$A$20003,$E58,data2!G$2:G$20003)=0,"",SUMIF(data2!$A$2:$A$20003,$E58,data2!G$2:G$20003)))),0)</f>
        <v/>
      </c>
      <c r="M58" s="20">
        <f>IFERROR(IF(E$1="","",(IF(SUMIF(data2!$A$2:$A$20003,$E58,data2!P$2:P$20003)=0,"",SUMIF(data2!$A$2:$A$20003,$E58,data2!P$2:P$20003)))/IF(SUMIF(data2!$A$2:$A$20003,$E58,data2!Q$2:Q$20003)=0,"",SUMIF(data2!$A$2:$A$20003,$E58,data2!Q$2:Q$20003))),0)</f>
        <v>0</v>
      </c>
      <c r="N58" s="206" t="str">
        <f>IFERROR(IF(E$1="","",(IF(SUMIF(data2!$A$2:$A$20003,$E58,data2!P$2:P$20003)=0,"",SUMIF(data2!$A$2:$A$20003,$E58,data2!P$2:P$20003)))),0)</f>
        <v/>
      </c>
      <c r="O58" s="206" t="str">
        <f>IFERROR(IF(E$1="","",(IF(SUMIF(data2!$A$2:$A$20003,$E58,data2!Q$2:Q$20003)=0,"",SUMIF(data2!$A$2:$A$20003,$E58,data2!Q$2:Q$20003)))),0)</f>
        <v/>
      </c>
    </row>
    <row r="59" spans="2:15" x14ac:dyDescent="0.2">
      <c r="B59" t="s">
        <v>1</v>
      </c>
      <c r="C59" t="str">
        <f>B60&amp;4</f>
        <v>FFT4</v>
      </c>
      <c r="D59" t="s">
        <v>23502</v>
      </c>
      <c r="E59" t="str">
        <f t="shared" si="22"/>
        <v>Foundations for Home &amp; CommunityFFT CombinedNov-22</v>
      </c>
      <c r="F59" t="s">
        <v>25713</v>
      </c>
      <c r="G59" s="20">
        <f>IFERROR(IF(E$1="","",(IF(SUMIF(data2!$A$2:$A$20003,$E59,data2!I$2:I$20003)=0,"",SUMIF(data2!$A$2:$A$20003,$E59,data2!I$2:I$20003)))/IF(SUMIF(data2!$A$2:$A$20003,$E59,data2!J$2:J$20003)=0,"",SUMIF(data2!$A$2:$A$20003,$E59,data2!J$2:J$20003))),0)</f>
        <v>0</v>
      </c>
      <c r="H59" s="18" t="str">
        <f>IFERROR(IF(E$1="","",(IF(SUMIF(data2!$A$2:$A$20003,$E59,data2!I$2:I$20003)=0,"",SUMIF(data2!$A$2:$A$20003,$E59,data2!I$2:I$20003)))),0)</f>
        <v/>
      </c>
      <c r="I59" s="18" t="str">
        <f>IFERROR(IF(E$1="","",(IF(SUMIF(data2!$A$2:$A$20003,$E59,data2!J$2:J$20003)=0,"",SUMIF(data2!$A$2:$A$20003,$E59,data2!J$2:J$20003)))),0)</f>
        <v/>
      </c>
      <c r="J59" s="20">
        <f>IFERROR(IF(E$1="","",(IF(SUMIF(data2!$A$2:$A$20003,$E59,data2!F$2:F$20003)=0,"",SUMIF(data2!$A$2:$A$20003,$E59,data2!F$2:F$20003)))/IF(SUMIF(data2!$A$2:$A$20003,$E59,data2!G$2:G$20003)=0,"",SUMIF(data2!$A$2:$A$20003,$E59,data2!G$2:G$20003))),0)</f>
        <v>0</v>
      </c>
      <c r="K59" s="204" t="str">
        <f>IFERROR(IF(E$1="","",(IF(SUMIF(data2!$A$2:$A$20003,$E59,data2!F$2:F$20003)=0,"",SUMIF(data2!$A$2:$A$20003,$E59,data2!F$2:F$20003)))),0)</f>
        <v/>
      </c>
      <c r="L59" s="204" t="str">
        <f>IFERROR(IF(E$1="","",(IF(SUMIF(data2!$A$2:$A$20003,$E59,data2!G$2:G$20003)=0,"",SUMIF(data2!$A$2:$A$20003,$E59,data2!G$2:G$20003)))),0)</f>
        <v/>
      </c>
      <c r="M59" s="20">
        <f>IFERROR(IF(E$1="","",(IF(SUMIF(data2!$A$2:$A$20003,$E59,data2!P$2:P$20003)=0,"",SUMIF(data2!$A$2:$A$20003,$E59,data2!P$2:P$20003)))/IF(SUMIF(data2!$A$2:$A$20003,$E59,data2!Q$2:Q$20003)=0,"",SUMIF(data2!$A$2:$A$20003,$E59,data2!Q$2:Q$20003))),0)</f>
        <v>0</v>
      </c>
      <c r="N59" s="206" t="str">
        <f>IFERROR(IF(E$1="","",(IF(SUMIF(data2!$A$2:$A$20003,$E59,data2!P$2:P$20003)=0,"",SUMIF(data2!$A$2:$A$20003,$E59,data2!P$2:P$20003)))),0)</f>
        <v/>
      </c>
      <c r="O59" s="206" t="str">
        <f>IFERROR(IF(E$1="","",(IF(SUMIF(data2!$A$2:$A$20003,$E59,data2!Q$2:Q$20003)=0,"",SUMIF(data2!$A$2:$A$20003,$E59,data2!Q$2:Q$20003)))),0)</f>
        <v/>
      </c>
    </row>
    <row r="60" spans="2:15" x14ac:dyDescent="0.2">
      <c r="B60" t="s">
        <v>1</v>
      </c>
      <c r="C60" t="str">
        <f>B61&amp;5</f>
        <v>FFT5</v>
      </c>
      <c r="D60" t="s">
        <v>23503</v>
      </c>
      <c r="E60" t="str">
        <f t="shared" si="22"/>
        <v>HillcrestFFT CombinedNov-22</v>
      </c>
      <c r="F60" t="s">
        <v>23477</v>
      </c>
      <c r="G60" s="20">
        <f>IFERROR(IF(E$1="","",(IF(SUMIF(data2!$A$2:$A$20003,$E60,data2!I$2:I$20003)=0,"",SUMIF(data2!$A$2:$A$20003,$E60,data2!I$2:I$20003)))/IF(SUMIF(data2!$A$2:$A$20003,$E60,data2!J$2:J$20003)=0,"",SUMIF(data2!$A$2:$A$20003,$E60,data2!J$2:J$20003))),0)</f>
        <v>0</v>
      </c>
      <c r="H60" s="18" t="str">
        <f>IFERROR(IF(E$1="","",(IF(SUMIF(data2!$A$2:$A$20003,$E60,data2!I$2:I$20003)=0,"",SUMIF(data2!$A$2:$A$20003,$E60,data2!I$2:I$20003)))),0)</f>
        <v/>
      </c>
      <c r="I60" s="18" t="str">
        <f>IFERROR(IF(E$1="","",(IF(SUMIF(data2!$A$2:$A$20003,$E60,data2!J$2:J$20003)=0,"",SUMIF(data2!$A$2:$A$20003,$E60,data2!J$2:J$20003)))),0)</f>
        <v/>
      </c>
      <c r="J60" s="20">
        <f>IFERROR(IF(E$1="","",(IF(SUMIF(data2!$A$2:$A$20003,$E60,data2!F$2:F$20003)=0,"",SUMIF(data2!$A$2:$A$20003,$E60,data2!F$2:F$20003)))/IF(SUMIF(data2!$A$2:$A$20003,$E60,data2!G$2:G$20003)=0,"",SUMIF(data2!$A$2:$A$20003,$E60,data2!G$2:G$20003))),0)</f>
        <v>0</v>
      </c>
      <c r="K60" s="204" t="str">
        <f>IFERROR(IF(E$1="","",(IF(SUMIF(data2!$A$2:$A$20003,$E60,data2!F$2:F$20003)=0,"",SUMIF(data2!$A$2:$A$20003,$E60,data2!F$2:F$20003)))),0)</f>
        <v/>
      </c>
      <c r="L60" s="204" t="str">
        <f>IFERROR(IF(E$1="","",(IF(SUMIF(data2!$A$2:$A$20003,$E60,data2!G$2:G$20003)=0,"",SUMIF(data2!$A$2:$A$20003,$E60,data2!G$2:G$20003)))),0)</f>
        <v/>
      </c>
      <c r="M60" s="20">
        <f>IFERROR(IF(E$1="","",(IF(SUMIF(data2!$A$2:$A$20003,$E60,data2!P$2:P$20003)=0,"",SUMIF(data2!$A$2:$A$20003,$E60,data2!P$2:P$20003)))/IF(SUMIF(data2!$A$2:$A$20003,$E60,data2!Q$2:Q$20003)=0,"",SUMIF(data2!$A$2:$A$20003,$E60,data2!Q$2:Q$20003))),0)</f>
        <v>0</v>
      </c>
      <c r="N60" s="206" t="str">
        <f>IFERROR(IF(E$1="","",(IF(SUMIF(data2!$A$2:$A$20003,$E60,data2!P$2:P$20003)=0,"",SUMIF(data2!$A$2:$A$20003,$E60,data2!P$2:P$20003)))),0)</f>
        <v/>
      </c>
      <c r="O60" s="206" t="str">
        <f>IFERROR(IF(E$1="","",(IF(SUMIF(data2!$A$2:$A$20003,$E60,data2!Q$2:Q$20003)=0,"",SUMIF(data2!$A$2:$A$20003,$E60,data2!Q$2:Q$20003)))),0)</f>
        <v/>
      </c>
    </row>
    <row r="61" spans="2:15" x14ac:dyDescent="0.2">
      <c r="B61" t="s">
        <v>1</v>
      </c>
      <c r="C61" t="str">
        <f>B61&amp;6</f>
        <v>FFT6</v>
      </c>
      <c r="D61" t="s">
        <v>23504</v>
      </c>
      <c r="E61" t="str">
        <f t="shared" si="22"/>
        <v>PASSFFT CombinedNov-22</v>
      </c>
      <c r="F61" t="s">
        <v>6</v>
      </c>
      <c r="G61" s="20">
        <f>IFERROR(IF(E$1="","",(IF(SUMIF(data2!$A$2:$A$20003,$E61,data2!I$2:I$20003)=0,"",SUMIF(data2!$A$2:$A$20003,$E61,data2!I$2:I$20003)))/IF(SUMIF(data2!$A$2:$A$20003,$E61,data2!J$2:J$20003)=0,"",SUMIF(data2!$A$2:$A$20003,$E61,data2!J$2:J$20003))),0)</f>
        <v>0.63888888888888884</v>
      </c>
      <c r="H61" s="18">
        <f>IFERROR(IF(E$1="","",(IF(SUMIF(data2!$A$2:$A$20003,$E61,data2!I$2:I$20003)=0,"",SUMIF(data2!$A$2:$A$20003,$E61,data2!I$2:I$20003)))),0)</f>
        <v>23</v>
      </c>
      <c r="I61" s="18">
        <f>IFERROR(IF(E$1="","",(IF(SUMIF(data2!$A$2:$A$20003,$E61,data2!J$2:J$20003)=0,"",SUMIF(data2!$A$2:$A$20003,$E61,data2!J$2:J$20003)))),0)</f>
        <v>36</v>
      </c>
      <c r="J61" s="20">
        <f>IFERROR(IF(E$1="","",(IF(SUMIF(data2!$A$2:$A$20003,$E61,data2!F$2:F$20003)=0,"",SUMIF(data2!$A$2:$A$20003,$E61,data2!F$2:F$20003)))/IF(SUMIF(data2!$A$2:$A$20003,$E61,data2!G$2:G$20003)=0,"",SUMIF(data2!$A$2:$A$20003,$E61,data2!G$2:G$20003))),0)</f>
        <v>1</v>
      </c>
      <c r="K61" s="204">
        <f>IFERROR(IF(E$1="","",(IF(SUMIF(data2!$A$2:$A$20003,$E61,data2!F$2:F$20003)=0,"",SUMIF(data2!$A$2:$A$20003,$E61,data2!F$2:F$20003)))),0)</f>
        <v>6</v>
      </c>
      <c r="L61" s="204">
        <f>IFERROR(IF(E$1="","",(IF(SUMIF(data2!$A$2:$A$20003,$E61,data2!G$2:G$20003)=0,"",SUMIF(data2!$A$2:$A$20003,$E61,data2!G$2:G$20003)))),0)</f>
        <v>6</v>
      </c>
      <c r="M61" s="20">
        <f>IFERROR(IF(E$1="","",(IF(SUMIF(data2!$A$2:$A$20003,$E61,data2!P$2:P$20003)=0,"",SUMIF(data2!$A$2:$A$20003,$E61,data2!P$2:P$20003)))/IF(SUMIF(data2!$A$2:$A$20003,$E61,data2!Q$2:Q$20003)=0,"",SUMIF(data2!$A$2:$A$20003,$E61,data2!Q$2:Q$20003))),0)</f>
        <v>0.6</v>
      </c>
      <c r="N61" s="206">
        <f>IFERROR(IF(E$1="","",(IF(SUMIF(data2!$A$2:$A$20003,$E61,data2!P$2:P$20003)=0,"",SUMIF(data2!$A$2:$A$20003,$E61,data2!P$2:P$20003)))),0)</f>
        <v>3</v>
      </c>
      <c r="O61" s="206">
        <f>IFERROR(IF(E$1="","",(IF(SUMIF(data2!$A$2:$A$20003,$E61,data2!Q$2:Q$20003)=0,"",SUMIF(data2!$A$2:$A$20003,$E61,data2!Q$2:Q$20003)))),0)</f>
        <v>5</v>
      </c>
    </row>
    <row r="62" spans="2:15" x14ac:dyDescent="0.2">
      <c r="B62" t="s">
        <v>11</v>
      </c>
      <c r="C62" t="str">
        <f>B62&amp;1</f>
        <v>MST1</v>
      </c>
      <c r="D62" t="s">
        <v>23505</v>
      </c>
      <c r="E62" t="str">
        <f t="shared" si="22"/>
        <v>LCSMST CombinedNov-22</v>
      </c>
      <c r="F62" t="s">
        <v>25716</v>
      </c>
      <c r="G62" s="20">
        <f>IFERROR(IF(E$1="","",(IF(SUMIF(data2!$A$2:$A$20003,$E62,data2!I$2:I$20003)=0,"",SUMIF(data2!$A$2:$A$20003,$E62,data2!I$2:I$20003)))/IF(SUMIF(data2!$A$2:$A$20003,$E62,data2!J$2:J$20003)=0,"",SUMIF(data2!$A$2:$A$20003,$E62,data2!J$2:J$20003))),0)</f>
        <v>0</v>
      </c>
      <c r="H62" s="18" t="str">
        <f>IFERROR(IF(E$1="","",(IF(SUMIF(data2!$A$2:$A$20003,$E62,data2!I$2:I$20003)=0,"",SUMIF(data2!$A$2:$A$20003,$E62,data2!I$2:I$20003)))),0)</f>
        <v/>
      </c>
      <c r="I62" s="18" t="str">
        <f>IFERROR(IF(E$1="","",(IF(SUMIF(data2!$A$2:$A$20003,$E62,data2!J$2:J$20003)=0,"",SUMIF(data2!$A$2:$A$20003,$E62,data2!J$2:J$20003)))),0)</f>
        <v/>
      </c>
      <c r="J62" s="20">
        <f>IFERROR(IF(E$1="","",(IF(SUMIF(data2!$A$2:$A$20003,$E62,data2!F$2:F$20003)=0,"",SUMIF(data2!$A$2:$A$20003,$E62,data2!F$2:F$20003)))/IF(SUMIF(data2!$A$2:$A$20003,$E62,data2!G$2:G$20003)=0,"",SUMIF(data2!$A$2:$A$20003,$E62,data2!G$2:G$20003))),0)</f>
        <v>0</v>
      </c>
      <c r="K62" s="204" t="str">
        <f>IFERROR(IF(E$1="","",(IF(SUMIF(data2!$A$2:$A$20003,$E62,data2!F$2:F$20003)=0,"",SUMIF(data2!$A$2:$A$20003,$E62,data2!F$2:F$20003)))),0)</f>
        <v/>
      </c>
      <c r="L62" s="204" t="str">
        <f>IFERROR(IF(E$1="","",(IF(SUMIF(data2!$A$2:$A$20003,$E62,data2!G$2:G$20003)=0,"",SUMIF(data2!$A$2:$A$20003,$E62,data2!G$2:G$20003)))),0)</f>
        <v/>
      </c>
      <c r="M62" s="20">
        <f>IFERROR(IF(E$1="","",(IF(SUMIF(data2!$A$2:$A$20003,$E62,data2!P$2:P$20003)=0,"",SUMIF(data2!$A$2:$A$20003,$E62,data2!P$2:P$20003)))/IF(SUMIF(data2!$A$2:$A$20003,$E62,data2!Q$2:Q$20003)=0,"",SUMIF(data2!$A$2:$A$20003,$E62,data2!Q$2:Q$20003))),0)</f>
        <v>0</v>
      </c>
      <c r="N62" s="206" t="str">
        <f>IFERROR(IF(E$1="","",(IF(SUMIF(data2!$A$2:$A$20003,$E62,data2!P$2:P$20003)=0,"",SUMIF(data2!$A$2:$A$20003,$E62,data2!P$2:P$20003)))),0)</f>
        <v/>
      </c>
      <c r="O62" s="206" t="str">
        <f>IFERROR(IF(E$1="","",(IF(SUMIF(data2!$A$2:$A$20003,$E62,data2!Q$2:Q$20003)=0,"",SUMIF(data2!$A$2:$A$20003,$E62,data2!Q$2:Q$20003)))),0)</f>
        <v/>
      </c>
    </row>
    <row r="63" spans="2:15" x14ac:dyDescent="0.2">
      <c r="B63" t="s">
        <v>11</v>
      </c>
      <c r="C63" t="str">
        <f>B63&amp;2</f>
        <v>MST2</v>
      </c>
      <c r="D63" t="s">
        <v>23506</v>
      </c>
      <c r="E63" t="str">
        <f t="shared" si="22"/>
        <v>MBI HSMST CombinedNov-22</v>
      </c>
      <c r="F63" t="s">
        <v>23484</v>
      </c>
      <c r="G63" s="20">
        <f>IFERROR(IF(E$1="","",(IF(SUMIF(data2!$A$2:$A$20003,$E63,data2!I$2:I$20003)=0,"",SUMIF(data2!$A$2:$A$20003,$E63,data2!I$2:I$20003)))/IF(SUMIF(data2!$A$2:$A$20003,$E63,data2!J$2:J$20003)=0,"",SUMIF(data2!$A$2:$A$20003,$E63,data2!J$2:J$20003))),0)</f>
        <v>0.66666666666666663</v>
      </c>
      <c r="H63" s="18">
        <f>IFERROR(IF(E$1="","",(IF(SUMIF(data2!$A$2:$A$20003,$E63,data2!I$2:I$20003)=0,"",SUMIF(data2!$A$2:$A$20003,$E63,data2!I$2:I$20003)))),0)</f>
        <v>10</v>
      </c>
      <c r="I63" s="18">
        <f>IFERROR(IF(E$1="","",(IF(SUMIF(data2!$A$2:$A$20003,$E63,data2!J$2:J$20003)=0,"",SUMIF(data2!$A$2:$A$20003,$E63,data2!J$2:J$20003)))),0)</f>
        <v>15</v>
      </c>
      <c r="J63" s="20">
        <f>IFERROR(IF(E$1="","",(IF(SUMIF(data2!$A$2:$A$20003,$E63,data2!F$2:F$20003)=0,"",SUMIF(data2!$A$2:$A$20003,$E63,data2!F$2:F$20003)))/IF(SUMIF(data2!$A$2:$A$20003,$E63,data2!G$2:G$20003)=0,"",SUMIF(data2!$A$2:$A$20003,$E63,data2!G$2:G$20003))),0)</f>
        <v>0.75</v>
      </c>
      <c r="K63" s="204">
        <f>IFERROR(IF(E$1="","",(IF(SUMIF(data2!$A$2:$A$20003,$E63,data2!F$2:F$20003)=0,"",SUMIF(data2!$A$2:$A$20003,$E63,data2!F$2:F$20003)))),0)</f>
        <v>3</v>
      </c>
      <c r="L63" s="204">
        <f>IFERROR(IF(E$1="","",(IF(SUMIF(data2!$A$2:$A$20003,$E63,data2!G$2:G$20003)=0,"",SUMIF(data2!$A$2:$A$20003,$E63,data2!G$2:G$20003)))),0)</f>
        <v>4</v>
      </c>
      <c r="M63" s="20">
        <f>IFERROR(IF(E$1="","",(IF(SUMIF(data2!$A$2:$A$20003,$E63,data2!P$2:P$20003)=0,"",SUMIF(data2!$A$2:$A$20003,$E63,data2!P$2:P$20003)))/IF(SUMIF(data2!$A$2:$A$20003,$E63,data2!Q$2:Q$20003)=0,"",SUMIF(data2!$A$2:$A$20003,$E63,data2!Q$2:Q$20003))),0)</f>
        <v>0.5</v>
      </c>
      <c r="N63" s="206">
        <f>IFERROR(IF(E$1="","",(IF(SUMIF(data2!$A$2:$A$20003,$E63,data2!P$2:P$20003)=0,"",SUMIF(data2!$A$2:$A$20003,$E63,data2!P$2:P$20003)))),0)</f>
        <v>1</v>
      </c>
      <c r="O63" s="206">
        <f>IFERROR(IF(E$1="","",(IF(SUMIF(data2!$A$2:$A$20003,$E63,data2!Q$2:Q$20003)=0,"",SUMIF(data2!$A$2:$A$20003,$E63,data2!Q$2:Q$20003)))),0)</f>
        <v>2</v>
      </c>
    </row>
    <row r="64" spans="2:15" x14ac:dyDescent="0.2">
      <c r="B64" t="s">
        <v>11</v>
      </c>
      <c r="C64" t="str">
        <f>B64&amp;3</f>
        <v>MST3</v>
      </c>
      <c r="D64" t="s">
        <v>23507</v>
      </c>
      <c r="E64" t="str">
        <f t="shared" si="22"/>
        <v>Youth VillagesMST CombinedNov-22</v>
      </c>
      <c r="F64" t="s">
        <v>25720</v>
      </c>
      <c r="G64" s="20">
        <f>IFERROR(IF(E$1="","",(IF(SUMIF(data2!$A$2:$A$20003,$E64,data2!I$2:I$20003)=0,"",SUMIF(data2!$A$2:$A$20003,$E64,data2!I$2:I$20003)))/IF(SUMIF(data2!$A$2:$A$20003,$E64,data2!J$2:J$20003)=0,"",SUMIF(data2!$A$2:$A$20003,$E64,data2!J$2:J$20003))),0)</f>
        <v>0</v>
      </c>
      <c r="H64" s="18" t="str">
        <f>IFERROR(IF(E$1="","",(IF(SUMIF(data2!$A$2:$A$20003,$E64,data2!I$2:I$20003)=0,"",SUMIF(data2!$A$2:$A$20003,$E64,data2!I$2:I$20003)))),0)</f>
        <v/>
      </c>
      <c r="I64" s="18" t="str">
        <f>IFERROR(IF(E$1="","",(IF(SUMIF(data2!$A$2:$A$20003,$E64,data2!J$2:J$20003)=0,"",SUMIF(data2!$A$2:$A$20003,$E64,data2!J$2:J$20003)))),0)</f>
        <v/>
      </c>
      <c r="J64" s="20">
        <f>IFERROR(IF(E$1="","",(IF(SUMIF(data2!$A$2:$A$20003,$E64,data2!F$2:F$20003)=0,"",SUMIF(data2!$A$2:$A$20003,$E64,data2!F$2:F$20003)))/IF(SUMIF(data2!$A$2:$A$20003,$E64,data2!G$2:G$20003)=0,"",SUMIF(data2!$A$2:$A$20003,$E64,data2!G$2:G$20003))),0)</f>
        <v>0</v>
      </c>
      <c r="K64" s="204" t="str">
        <f>IFERROR(IF(E$1="","",(IF(SUMIF(data2!$A$2:$A$20003,$E64,data2!F$2:F$20003)=0,"",SUMIF(data2!$A$2:$A$20003,$E64,data2!F$2:F$20003)))),0)</f>
        <v/>
      </c>
      <c r="L64" s="204" t="str">
        <f>IFERROR(IF(E$1="","",(IF(SUMIF(data2!$A$2:$A$20003,$E64,data2!G$2:G$20003)=0,"",SUMIF(data2!$A$2:$A$20003,$E64,data2!G$2:G$20003)))),0)</f>
        <v/>
      </c>
      <c r="M64" s="20">
        <f>IFERROR(IF(E$1="","",(IF(SUMIF(data2!$A$2:$A$20003,$E64,data2!P$2:P$20003)=0,"",SUMIF(data2!$A$2:$A$20003,$E64,data2!P$2:P$20003)))/IF(SUMIF(data2!$A$2:$A$20003,$E64,data2!Q$2:Q$20003)=0,"",SUMIF(data2!$A$2:$A$20003,$E64,data2!Q$2:Q$20003))),0)</f>
        <v>0</v>
      </c>
      <c r="N64" s="206" t="str">
        <f>IFERROR(IF(E$1="","",(IF(SUMIF(data2!$A$2:$A$20003,$E64,data2!P$2:P$20003)=0,"",SUMIF(data2!$A$2:$A$20003,$E64,data2!P$2:P$20003)))),0)</f>
        <v/>
      </c>
      <c r="O64" s="206" t="str">
        <f>IFERROR(IF(E$1="","",(IF(SUMIF(data2!$A$2:$A$20003,$E64,data2!Q$2:Q$20003)=0,"",SUMIF(data2!$A$2:$A$20003,$E64,data2!Q$2:Q$20003)))),0)</f>
        <v/>
      </c>
    </row>
    <row r="65" spans="2:15" x14ac:dyDescent="0.2">
      <c r="B65" t="s">
        <v>12</v>
      </c>
      <c r="C65" t="str">
        <f>B65&amp;1</f>
        <v>MST-PSB1</v>
      </c>
      <c r="D65" t="s">
        <v>23508</v>
      </c>
      <c r="E65" t="str">
        <f t="shared" si="22"/>
        <v>Youth VillagesMST-PSB CombinedNov-22</v>
      </c>
      <c r="F65" t="s">
        <v>25720</v>
      </c>
      <c r="G65" s="20">
        <f>IFERROR(IF(E$1="","",(IF(SUMIF(data2!$A$2:$A$20003,$E65,data2!I$2:I$20003)=0,"",SUMIF(data2!$A$2:$A$20003,$E65,data2!I$2:I$20003)))/IF(SUMIF(data2!$A$2:$A$20003,$E65,data2!J$2:J$20003)=0,"",SUMIF(data2!$A$2:$A$20003,$E65,data2!J$2:J$20003))),0)</f>
        <v>0</v>
      </c>
      <c r="H65" s="18" t="str">
        <f>IFERROR(IF(E$1="","",(IF(SUMIF(data2!$A$2:$A$20003,$E65,data2!I$2:I$20003)=0,"",SUMIF(data2!$A$2:$A$20003,$E65,data2!I$2:I$20003)))),0)</f>
        <v/>
      </c>
      <c r="I65" s="18" t="str">
        <f>IFERROR(IF(E$1="","",(IF(SUMIF(data2!$A$2:$A$20003,$E65,data2!J$2:J$20003)=0,"",SUMIF(data2!$A$2:$A$20003,$E65,data2!J$2:J$20003)))),0)</f>
        <v/>
      </c>
      <c r="J65" s="20">
        <f>IFERROR(IF(E$1="","",(IF(SUMIF(data2!$A$2:$A$20003,$E65,data2!F$2:F$20003)=0,"",SUMIF(data2!$A$2:$A$20003,$E65,data2!F$2:F$20003)))/IF(SUMIF(data2!$A$2:$A$20003,$E65,data2!G$2:G$20003)=0,"",SUMIF(data2!$A$2:$A$20003,$E65,data2!G$2:G$20003))),0)</f>
        <v>0</v>
      </c>
      <c r="K65" s="204" t="str">
        <f>IFERROR(IF(E$1="","",(IF(SUMIF(data2!$A$2:$A$20003,$E65,data2!F$2:F$20003)=0,"",SUMIF(data2!$A$2:$A$20003,$E65,data2!F$2:F$20003)))),0)</f>
        <v/>
      </c>
      <c r="L65" s="204" t="str">
        <f>IFERROR(IF(E$1="","",(IF(SUMIF(data2!$A$2:$A$20003,$E65,data2!G$2:G$20003)=0,"",SUMIF(data2!$A$2:$A$20003,$E65,data2!G$2:G$20003)))),0)</f>
        <v/>
      </c>
      <c r="M65" s="20">
        <f>IFERROR(IF(E$1="","",(IF(SUMIF(data2!$A$2:$A$20003,$E65,data2!P$2:P$20003)=0,"",SUMIF(data2!$A$2:$A$20003,$E65,data2!P$2:P$20003)))/IF(SUMIF(data2!$A$2:$A$20003,$E65,data2!Q$2:Q$20003)=0,"",SUMIF(data2!$A$2:$A$20003,$E65,data2!Q$2:Q$20003))),0)</f>
        <v>0</v>
      </c>
      <c r="N65" s="206" t="str">
        <f>IFERROR(IF(E$1="","",(IF(SUMIF(data2!$A$2:$A$20003,$E65,data2!P$2:P$20003)=0,"",SUMIF(data2!$A$2:$A$20003,$E65,data2!P$2:P$20003)))),0)</f>
        <v/>
      </c>
      <c r="O65" s="206" t="str">
        <f>IFERROR(IF(E$1="","",(IF(SUMIF(data2!$A$2:$A$20003,$E65,data2!Q$2:Q$20003)=0,"",SUMIF(data2!$A$2:$A$20003,$E65,data2!Q$2:Q$20003)))),0)</f>
        <v/>
      </c>
    </row>
    <row r="66" spans="2:15" x14ac:dyDescent="0.2">
      <c r="B66" t="s">
        <v>10</v>
      </c>
      <c r="C66" t="str">
        <f>B66&amp;1</f>
        <v>TF-CBT1</v>
      </c>
      <c r="D66" t="s">
        <v>23509</v>
      </c>
      <c r="E66" t="str">
        <f t="shared" si="22"/>
        <v>Community ConnectionsTF-CBT CombinedNov-22</v>
      </c>
      <c r="F66" t="s">
        <v>23468</v>
      </c>
      <c r="G66" s="20">
        <f>IFERROR(IF(E$1="","",(IF(SUMIF(data2!$A$2:$A$20003,$E66,data2!I$2:I$20003)=0,"",SUMIF(data2!$A$2:$A$20003,$E66,data2!I$2:I$20003)))/IF(SUMIF(data2!$A$2:$A$20003,$E66,data2!J$2:J$20003)=0,"",SUMIF(data2!$A$2:$A$20003,$E66,data2!J$2:J$20003))),0)</f>
        <v>0</v>
      </c>
      <c r="H66" s="18" t="str">
        <f>IFERROR(IF(E$1="","",(IF(SUMIF(data2!$A$2:$A$20003,$E66,data2!I$2:I$20003)=0,"",SUMIF(data2!$A$2:$A$20003,$E66,data2!I$2:I$20003)))),0)</f>
        <v/>
      </c>
      <c r="I66" s="18" t="str">
        <f>IFERROR(IF(E$1="","",(IF(SUMIF(data2!$A$2:$A$20003,$E66,data2!J$2:J$20003)=0,"",SUMIF(data2!$A$2:$A$20003,$E66,data2!J$2:J$20003)))),0)</f>
        <v/>
      </c>
      <c r="J66" s="20">
        <f>IFERROR(IF(E$1="","",(IF(SUMIF(data2!$A$2:$A$20003,$E66,data2!F$2:F$20003)=0,"",SUMIF(data2!$A$2:$A$20003,$E66,data2!F$2:F$20003)))/IF(SUMIF(data2!$A$2:$A$20003,$E66,data2!G$2:G$20003)=0,"",SUMIF(data2!$A$2:$A$20003,$E66,data2!G$2:G$20003))),0)</f>
        <v>0</v>
      </c>
      <c r="K66" s="204" t="str">
        <f>IFERROR(IF(E$1="","",(IF(SUMIF(data2!$A$2:$A$20003,$E66,data2!F$2:F$20003)=0,"",SUMIF(data2!$A$2:$A$20003,$E66,data2!F$2:F$20003)))),0)</f>
        <v/>
      </c>
      <c r="L66" s="204" t="str">
        <f>IFERROR(IF(E$1="","",(IF(SUMIF(data2!$A$2:$A$20003,$E66,data2!G$2:G$20003)=0,"",SUMIF(data2!$A$2:$A$20003,$E66,data2!G$2:G$20003)))),0)</f>
        <v/>
      </c>
      <c r="M66" s="20">
        <f>IFERROR(IF(E$1="","",(IF(SUMIF(data2!$A$2:$A$20003,$E66,data2!P$2:P$20003)=0,"",SUMIF(data2!$A$2:$A$20003,$E66,data2!P$2:P$20003)))/IF(SUMIF(data2!$A$2:$A$20003,$E66,data2!Q$2:Q$20003)=0,"",SUMIF(data2!$A$2:$A$20003,$E66,data2!Q$2:Q$20003))),0)</f>
        <v>0</v>
      </c>
      <c r="N66" s="206" t="str">
        <f>IFERROR(IF(E$1="","",(IF(SUMIF(data2!$A$2:$A$20003,$E66,data2!P$2:P$20003)=0,"",SUMIF(data2!$A$2:$A$20003,$E66,data2!P$2:P$20003)))),0)</f>
        <v/>
      </c>
      <c r="O66" s="206" t="str">
        <f>IFERROR(IF(E$1="","",(IF(SUMIF(data2!$A$2:$A$20003,$E66,data2!Q$2:Q$20003)=0,"",SUMIF(data2!$A$2:$A$20003,$E66,data2!Q$2:Q$20003)))),0)</f>
        <v/>
      </c>
    </row>
    <row r="67" spans="2:15" x14ac:dyDescent="0.2">
      <c r="B67" t="s">
        <v>10</v>
      </c>
      <c r="C67" t="str">
        <f>B67&amp;2</f>
        <v>TF-CBT2</v>
      </c>
      <c r="D67" t="s">
        <v>23510</v>
      </c>
      <c r="E67" t="str">
        <f t="shared" si="22"/>
        <v>First Home CareTF-CBT CombinedNov-22</v>
      </c>
      <c r="F67" t="s">
        <v>25713</v>
      </c>
      <c r="G67" s="20">
        <f>IFERROR(IF(E$1="","",(IF(SUMIF(data2!$A$2:$A$20003,$E67,data2!I$2:I$20003)=0,"",SUMIF(data2!$A$2:$A$20003,$E67,data2!I$2:I$20003)))/IF(SUMIF(data2!$A$2:$A$20003,$E67,data2!J$2:J$20003)=0,"",SUMIF(data2!$A$2:$A$20003,$E67,data2!J$2:J$20003))),0)</f>
        <v>0</v>
      </c>
      <c r="H67" s="18" t="str">
        <f>IFERROR(IF(E$1="","",(IF(SUMIF(data2!$A$2:$A$20003,$E67,data2!I$2:I$20003)=0,"",SUMIF(data2!$A$2:$A$20003,$E67,data2!I$2:I$20003)))),0)</f>
        <v/>
      </c>
      <c r="I67" s="18" t="str">
        <f>IFERROR(IF(E$1="","",(IF(SUMIF(data2!$A$2:$A$20003,$E67,data2!J$2:J$20003)=0,"",SUMIF(data2!$A$2:$A$20003,$E67,data2!J$2:J$20003)))),0)</f>
        <v/>
      </c>
      <c r="J67" s="20">
        <f>IFERROR(IF(E$1="","",(IF(SUMIF(data2!$A$2:$A$20003,$E67,data2!F$2:F$20003)=0,"",SUMIF(data2!$A$2:$A$20003,$E67,data2!F$2:F$20003)))/IF(SUMIF(data2!$A$2:$A$20003,$E67,data2!G$2:G$20003)=0,"",SUMIF(data2!$A$2:$A$20003,$E67,data2!G$2:G$20003))),0)</f>
        <v>0</v>
      </c>
      <c r="K67" s="204" t="str">
        <f>IFERROR(IF(E$1="","",(IF(SUMIF(data2!$A$2:$A$20003,$E67,data2!F$2:F$20003)=0,"",SUMIF(data2!$A$2:$A$20003,$E67,data2!F$2:F$20003)))),0)</f>
        <v/>
      </c>
      <c r="L67" s="204" t="str">
        <f>IFERROR(IF(E$1="","",(IF(SUMIF(data2!$A$2:$A$20003,$E67,data2!G$2:G$20003)=0,"",SUMIF(data2!$A$2:$A$20003,$E67,data2!G$2:G$20003)))),0)</f>
        <v/>
      </c>
      <c r="M67" s="20">
        <f>IFERROR(IF(E$1="","",(IF(SUMIF(data2!$A$2:$A$20003,$E67,data2!P$2:P$20003)=0,"",SUMIF(data2!$A$2:$A$20003,$E67,data2!P$2:P$20003)))/IF(SUMIF(data2!$A$2:$A$20003,$E67,data2!Q$2:Q$20003)=0,"",SUMIF(data2!$A$2:$A$20003,$E67,data2!Q$2:Q$20003))),0)</f>
        <v>0</v>
      </c>
      <c r="N67" s="206" t="str">
        <f>IFERROR(IF(E$1="","",(IF(SUMIF(data2!$A$2:$A$20003,$E67,data2!P$2:P$20003)=0,"",SUMIF(data2!$A$2:$A$20003,$E67,data2!P$2:P$20003)))),0)</f>
        <v/>
      </c>
      <c r="O67" s="206" t="str">
        <f>IFERROR(IF(E$1="","",(IF(SUMIF(data2!$A$2:$A$20003,$E67,data2!Q$2:Q$20003)=0,"",SUMIF(data2!$A$2:$A$20003,$E67,data2!Q$2:Q$20003)))),0)</f>
        <v/>
      </c>
    </row>
    <row r="68" spans="2:15" x14ac:dyDescent="0.2">
      <c r="B68" t="s">
        <v>10</v>
      </c>
      <c r="C68" t="str">
        <f>B68&amp;3</f>
        <v>TF-CBT3</v>
      </c>
      <c r="D68" t="s">
        <v>23511</v>
      </c>
      <c r="E68" t="str">
        <f t="shared" si="22"/>
        <v>Foundations for Home &amp; CommunityTF-CBT CombinedNov-22</v>
      </c>
      <c r="F68" t="s">
        <v>25713</v>
      </c>
      <c r="G68" s="20">
        <f>IFERROR(IF(E$1="","",(IF(SUMIF(data2!$A$2:$A$20003,$E68,data2!I$2:I$20003)=0,"",SUMIF(data2!$A$2:$A$20003,$E68,data2!I$2:I$20003)))/IF(SUMIF(data2!$A$2:$A$20003,$E68,data2!J$2:J$20003)=0,"",SUMIF(data2!$A$2:$A$20003,$E68,data2!J$2:J$20003))),0)</f>
        <v>0</v>
      </c>
      <c r="H68" s="18" t="str">
        <f>IFERROR(IF(E$1="","",(IF(SUMIF(data2!$A$2:$A$20003,$E68,data2!I$2:I$20003)=0,"",SUMIF(data2!$A$2:$A$20003,$E68,data2!I$2:I$20003)))),0)</f>
        <v/>
      </c>
      <c r="I68" s="18" t="str">
        <f>IFERROR(IF(E$1="","",(IF(SUMIF(data2!$A$2:$A$20003,$E68,data2!J$2:J$20003)=0,"",SUMIF(data2!$A$2:$A$20003,$E68,data2!J$2:J$20003)))),0)</f>
        <v/>
      </c>
      <c r="J68" s="20">
        <f>IFERROR(IF(E$1="","",(IF(SUMIF(data2!$A$2:$A$20003,$E68,data2!F$2:F$20003)=0,"",SUMIF(data2!$A$2:$A$20003,$E68,data2!F$2:F$20003)))/IF(SUMIF(data2!$A$2:$A$20003,$E68,data2!G$2:G$20003)=0,"",SUMIF(data2!$A$2:$A$20003,$E68,data2!G$2:G$20003))),0)</f>
        <v>0</v>
      </c>
      <c r="K68" s="204" t="str">
        <f>IFERROR(IF(E$1="","",(IF(SUMIF(data2!$A$2:$A$20003,$E68,data2!F$2:F$20003)=0,"",SUMIF(data2!$A$2:$A$20003,$E68,data2!F$2:F$20003)))),0)</f>
        <v/>
      </c>
      <c r="L68" s="204" t="str">
        <f>IFERROR(IF(E$1="","",(IF(SUMIF(data2!$A$2:$A$20003,$E68,data2!G$2:G$20003)=0,"",SUMIF(data2!$A$2:$A$20003,$E68,data2!G$2:G$20003)))),0)</f>
        <v/>
      </c>
      <c r="M68" s="20">
        <f>IFERROR(IF(E$1="","",(IF(SUMIF(data2!$A$2:$A$20003,$E68,data2!P$2:P$20003)=0,"",SUMIF(data2!$A$2:$A$20003,$E68,data2!P$2:P$20003)))/IF(SUMIF(data2!$A$2:$A$20003,$E68,data2!Q$2:Q$20003)=0,"",SUMIF(data2!$A$2:$A$20003,$E68,data2!Q$2:Q$20003))),0)</f>
        <v>0</v>
      </c>
      <c r="N68" s="206" t="str">
        <f>IFERROR(IF(E$1="","",(IF(SUMIF(data2!$A$2:$A$20003,$E68,data2!P$2:P$20003)=0,"",SUMIF(data2!$A$2:$A$20003,$E68,data2!P$2:P$20003)))),0)</f>
        <v/>
      </c>
      <c r="O68" s="206" t="str">
        <f>IFERROR(IF(E$1="","",(IF(SUMIF(data2!$A$2:$A$20003,$E68,data2!Q$2:Q$20003)=0,"",SUMIF(data2!$A$2:$A$20003,$E68,data2!Q$2:Q$20003)))),0)</f>
        <v/>
      </c>
    </row>
    <row r="69" spans="2:15" x14ac:dyDescent="0.2">
      <c r="B69" t="s">
        <v>10</v>
      </c>
      <c r="C69" t="str">
        <f>B69&amp;4</f>
        <v>TF-CBT4</v>
      </c>
      <c r="D69" t="s">
        <v>23512</v>
      </c>
      <c r="E69" t="str">
        <f t="shared" si="22"/>
        <v>HillcrestTF-CBT CombinedNov-22</v>
      </c>
      <c r="F69" t="s">
        <v>23477</v>
      </c>
      <c r="G69" s="20">
        <f>IFERROR(IF(E$1="","",(IF(SUMIF(data2!$A$2:$A$20003,$E69,data2!I$2:I$20003)=0,"",SUMIF(data2!$A$2:$A$20003,$E69,data2!I$2:I$20003)))/IF(SUMIF(data2!$A$2:$A$20003,$E69,data2!J$2:J$20003)=0,"",SUMIF(data2!$A$2:$A$20003,$E69,data2!J$2:J$20003))),0)</f>
        <v>0.58333333333333337</v>
      </c>
      <c r="H69" s="18">
        <f>IFERROR(IF(E$1="","",(IF(SUMIF(data2!$A$2:$A$20003,$E69,data2!I$2:I$20003)=0,"",SUMIF(data2!$A$2:$A$20003,$E69,data2!I$2:I$20003)))),0)</f>
        <v>14</v>
      </c>
      <c r="I69" s="18">
        <f>IFERROR(IF(E$1="","",(IF(SUMIF(data2!$A$2:$A$20003,$E69,data2!J$2:J$20003)=0,"",SUMIF(data2!$A$2:$A$20003,$E69,data2!J$2:J$20003)))),0)</f>
        <v>24</v>
      </c>
      <c r="J69" s="20">
        <f>IFERROR(IF(E$1="","",(IF(SUMIF(data2!$A$2:$A$20003,$E69,data2!F$2:F$20003)=0,"",SUMIF(data2!$A$2:$A$20003,$E69,data2!F$2:F$20003)))/IF(SUMIF(data2!$A$2:$A$20003,$E69,data2!G$2:G$20003)=0,"",SUMIF(data2!$A$2:$A$20003,$E69,data2!G$2:G$20003))),0)</f>
        <v>1</v>
      </c>
      <c r="K69" s="204">
        <f>IFERROR(IF(E$1="","",(IF(SUMIF(data2!$A$2:$A$20003,$E69,data2!F$2:F$20003)=0,"",SUMIF(data2!$A$2:$A$20003,$E69,data2!F$2:F$20003)))),0)</f>
        <v>4.5</v>
      </c>
      <c r="L69" s="204">
        <f>IFERROR(IF(E$1="","",(IF(SUMIF(data2!$A$2:$A$20003,$E69,data2!G$2:G$20003)=0,"",SUMIF(data2!$A$2:$A$20003,$E69,data2!G$2:G$20003)))),0)</f>
        <v>4.5</v>
      </c>
      <c r="M69" s="20">
        <f>IFERROR(IF(E$1="","",(IF(SUMIF(data2!$A$2:$A$20003,$E69,data2!P$2:P$20003)=0,"",SUMIF(data2!$A$2:$A$20003,$E69,data2!P$2:P$20003)))/IF(SUMIF(data2!$A$2:$A$20003,$E69,data2!Q$2:Q$20003)=0,"",SUMIF(data2!$A$2:$A$20003,$E69,data2!Q$2:Q$20003))),0)</f>
        <v>0</v>
      </c>
      <c r="N69" s="206" t="str">
        <f>IFERROR(IF(E$1="","",(IF(SUMIF(data2!$A$2:$A$20003,$E69,data2!P$2:P$20003)=0,"",SUMIF(data2!$A$2:$A$20003,$E69,data2!P$2:P$20003)))),0)</f>
        <v/>
      </c>
      <c r="O69" s="206">
        <f>IFERROR(IF(E$1="","",(IF(SUMIF(data2!$A$2:$A$20003,$E69,data2!Q$2:Q$20003)=0,"",SUMIF(data2!$A$2:$A$20003,$E69,data2!Q$2:Q$20003)))),0)</f>
        <v>4</v>
      </c>
    </row>
    <row r="70" spans="2:15" x14ac:dyDescent="0.2">
      <c r="B70" t="s">
        <v>10</v>
      </c>
      <c r="C70" t="str">
        <f>B70&amp;5</f>
        <v>TF-CBT5</v>
      </c>
      <c r="D70" t="s">
        <v>23513</v>
      </c>
      <c r="E70" t="str">
        <f t="shared" si="22"/>
        <v>LAYCTF-CBT CombinedNov-22</v>
      </c>
      <c r="F70" t="s">
        <v>15</v>
      </c>
      <c r="G70" s="20">
        <f>IFERROR(IF(E$1="","",(IF(SUMIF(data2!$A$2:$A$20003,$E70,data2!I$2:I$20003)=0,"",SUMIF(data2!$A$2:$A$20003,$E70,data2!I$2:I$20003)))/IF(SUMIF(data2!$A$2:$A$20003,$E70,data2!J$2:J$20003)=0,"",SUMIF(data2!$A$2:$A$20003,$E70,data2!J$2:J$20003))),0)</f>
        <v>0.44444444444444442</v>
      </c>
      <c r="H70" s="18">
        <f>IFERROR(IF(E$1="","",(IF(SUMIF(data2!$A$2:$A$20003,$E70,data2!I$2:I$20003)=0,"",SUMIF(data2!$A$2:$A$20003,$E70,data2!I$2:I$20003)))),0)</f>
        <v>4</v>
      </c>
      <c r="I70" s="18">
        <f>IFERROR(IF(E$1="","",(IF(SUMIF(data2!$A$2:$A$20003,$E70,data2!J$2:J$20003)=0,"",SUMIF(data2!$A$2:$A$20003,$E70,data2!J$2:J$20003)))),0)</f>
        <v>9</v>
      </c>
      <c r="J70" s="20">
        <f>IFERROR(IF(E$1="","",(IF(SUMIF(data2!$A$2:$A$20003,$E70,data2!F$2:F$20003)=0,"",SUMIF(data2!$A$2:$A$20003,$E70,data2!F$2:F$20003)))/IF(SUMIF(data2!$A$2:$A$20003,$E70,data2!G$2:G$20003)=0,"",SUMIF(data2!$A$2:$A$20003,$E70,data2!G$2:G$20003))),0)</f>
        <v>1</v>
      </c>
      <c r="K70" s="204">
        <f>IFERROR(IF(E$1="","",(IF(SUMIF(data2!$A$2:$A$20003,$E70,data2!F$2:F$20003)=0,"",SUMIF(data2!$A$2:$A$20003,$E70,data2!F$2:F$20003)))),0)</f>
        <v>1.5</v>
      </c>
      <c r="L70" s="204">
        <f>IFERROR(IF(E$1="","",(IF(SUMIF(data2!$A$2:$A$20003,$E70,data2!G$2:G$20003)=0,"",SUMIF(data2!$A$2:$A$20003,$E70,data2!G$2:G$20003)))),0)</f>
        <v>1.5</v>
      </c>
      <c r="M70" s="20">
        <f>IFERROR(IF(E$1="","",(IF(SUMIF(data2!$A$2:$A$20003,$E70,data2!P$2:P$20003)=0,"",SUMIF(data2!$A$2:$A$20003,$E70,data2!P$2:P$20003)))/IF(SUMIF(data2!$A$2:$A$20003,$E70,data2!Q$2:Q$20003)=0,"",SUMIF(data2!$A$2:$A$20003,$E70,data2!Q$2:Q$20003))),0)</f>
        <v>0</v>
      </c>
      <c r="N70" s="206" t="str">
        <f>IFERROR(IF(E$1="","",(IF(SUMIF(data2!$A$2:$A$20003,$E70,data2!P$2:P$20003)=0,"",SUMIF(data2!$A$2:$A$20003,$E70,data2!P$2:P$20003)))),0)</f>
        <v/>
      </c>
      <c r="O70" s="206" t="str">
        <f>IFERROR(IF(E$1="","",(IF(SUMIF(data2!$A$2:$A$20003,$E70,data2!Q$2:Q$20003)=0,"",SUMIF(data2!$A$2:$A$20003,$E70,data2!Q$2:Q$20003)))),0)</f>
        <v/>
      </c>
    </row>
    <row r="71" spans="2:15" x14ac:dyDescent="0.2">
      <c r="B71" t="s">
        <v>10</v>
      </c>
      <c r="C71" t="str">
        <f>B71&amp;6</f>
        <v>TF-CBT6</v>
      </c>
      <c r="D71" t="s">
        <v>23514</v>
      </c>
      <c r="E71" t="str">
        <f t="shared" si="22"/>
        <v>LESTF-CBT CombinedNov-22</v>
      </c>
      <c r="F71" t="s">
        <v>44</v>
      </c>
      <c r="G71" s="20">
        <f>IFERROR(IF(E$1="","",(IF(SUMIF(data2!$A$2:$A$20003,$E71,data2!I$2:I$20003)=0,"",SUMIF(data2!$A$2:$A$20003,$E71,data2!I$2:I$20003)))/IF(SUMIF(data2!$A$2:$A$20003,$E71,data2!J$2:J$20003)=0,"",SUMIF(data2!$A$2:$A$20003,$E71,data2!J$2:J$20003))),0)</f>
        <v>0</v>
      </c>
      <c r="H71" s="18" t="str">
        <f>IFERROR(IF(E$1="","",(IF(SUMIF(data2!$A$2:$A$20003,$E71,data2!I$2:I$20003)=0,"",SUMIF(data2!$A$2:$A$20003,$E71,data2!I$2:I$20003)))),0)</f>
        <v/>
      </c>
      <c r="I71" s="18" t="str">
        <f>IFERROR(IF(E$1="","",(IF(SUMIF(data2!$A$2:$A$20003,$E71,data2!J$2:J$20003)=0,"",SUMIF(data2!$A$2:$A$20003,$E71,data2!J$2:J$20003)))),0)</f>
        <v/>
      </c>
      <c r="J71" s="20">
        <f>IFERROR(IF(E$1="","",(IF(SUMIF(data2!$A$2:$A$20003,$E71,data2!F$2:F$20003)=0,"",SUMIF(data2!$A$2:$A$20003,$E71,data2!F$2:F$20003)))/IF(SUMIF(data2!$A$2:$A$20003,$E71,data2!G$2:G$20003)=0,"",SUMIF(data2!$A$2:$A$20003,$E71,data2!G$2:G$20003))),0)</f>
        <v>0</v>
      </c>
      <c r="K71" s="204" t="str">
        <f>IFERROR(IF(E$1="","",(IF(SUMIF(data2!$A$2:$A$20003,$E71,data2!F$2:F$20003)=0,"",SUMIF(data2!$A$2:$A$20003,$E71,data2!F$2:F$20003)))),0)</f>
        <v/>
      </c>
      <c r="L71" s="204" t="str">
        <f>IFERROR(IF(E$1="","",(IF(SUMIF(data2!$A$2:$A$20003,$E71,data2!G$2:G$20003)=0,"",SUMIF(data2!$A$2:$A$20003,$E71,data2!G$2:G$20003)))),0)</f>
        <v/>
      </c>
      <c r="M71" s="20">
        <f>IFERROR(IF(E$1="","",(IF(SUMIF(data2!$A$2:$A$20003,$E71,data2!P$2:P$20003)=0,"",SUMIF(data2!$A$2:$A$20003,$E71,data2!P$2:P$20003)))/IF(SUMIF(data2!$A$2:$A$20003,$E71,data2!Q$2:Q$20003)=0,"",SUMIF(data2!$A$2:$A$20003,$E71,data2!Q$2:Q$20003))),0)</f>
        <v>0</v>
      </c>
      <c r="N71" s="206" t="str">
        <f>IFERROR(IF(E$1="","",(IF(SUMIF(data2!$A$2:$A$20003,$E71,data2!P$2:P$20003)=0,"",SUMIF(data2!$A$2:$A$20003,$E71,data2!P$2:P$20003)))),0)</f>
        <v/>
      </c>
      <c r="O71" s="206" t="str">
        <f>IFERROR(IF(E$1="","",(IF(SUMIF(data2!$A$2:$A$20003,$E71,data2!Q$2:Q$20003)=0,"",SUMIF(data2!$A$2:$A$20003,$E71,data2!Q$2:Q$20003)))),0)</f>
        <v/>
      </c>
    </row>
    <row r="72" spans="2:15" x14ac:dyDescent="0.2">
      <c r="B72" t="s">
        <v>10</v>
      </c>
      <c r="C72" t="str">
        <f>B72&amp;7</f>
        <v>TF-CBT7</v>
      </c>
      <c r="D72" t="s">
        <v>23515</v>
      </c>
      <c r="E72" t="str">
        <f t="shared" si="22"/>
        <v>MD Family ResourcesTF-CBT CombinedNov-22</v>
      </c>
      <c r="F72" t="s">
        <v>23486</v>
      </c>
      <c r="G72" s="20">
        <f>IFERROR(IF(E$1="","",(IF(SUMIF(data2!$A$2:$A$20003,$E72,data2!I$2:I$20003)=0,"",SUMIF(data2!$A$2:$A$20003,$E72,data2!I$2:I$20003)))/IF(SUMIF(data2!$A$2:$A$20003,$E72,data2!J$2:J$20003)=0,"",SUMIF(data2!$A$2:$A$20003,$E72,data2!J$2:J$20003))),0)</f>
        <v>0.23076923076923078</v>
      </c>
      <c r="H72" s="18">
        <f>IFERROR(IF(E$1="","",(IF(SUMIF(data2!$A$2:$A$20003,$E72,data2!I$2:I$20003)=0,"",SUMIF(data2!$A$2:$A$20003,$E72,data2!I$2:I$20003)))),0)</f>
        <v>3</v>
      </c>
      <c r="I72" s="18">
        <f>IFERROR(IF(E$1="","",(IF(SUMIF(data2!$A$2:$A$20003,$E72,data2!J$2:J$20003)=0,"",SUMIF(data2!$A$2:$A$20003,$E72,data2!J$2:J$20003)))),0)</f>
        <v>13</v>
      </c>
      <c r="J72" s="20">
        <f>IFERROR(IF(E$1="","",(IF(SUMIF(data2!$A$2:$A$20003,$E72,data2!F$2:F$20003)=0,"",SUMIF(data2!$A$2:$A$20003,$E72,data2!F$2:F$20003)))/IF(SUMIF(data2!$A$2:$A$20003,$E72,data2!G$2:G$20003)=0,"",SUMIF(data2!$A$2:$A$20003,$E72,data2!G$2:G$20003))),0)</f>
        <v>0.625</v>
      </c>
      <c r="K72" s="204">
        <f>IFERROR(IF(E$1="","",(IF(SUMIF(data2!$A$2:$A$20003,$E72,data2!F$2:F$20003)=0,"",SUMIF(data2!$A$2:$A$20003,$E72,data2!F$2:F$20003)))),0)</f>
        <v>2.5</v>
      </c>
      <c r="L72" s="204">
        <f>IFERROR(IF(E$1="","",(IF(SUMIF(data2!$A$2:$A$20003,$E72,data2!G$2:G$20003)=0,"",SUMIF(data2!$A$2:$A$20003,$E72,data2!G$2:G$20003)))),0)</f>
        <v>4</v>
      </c>
      <c r="M72" s="20">
        <f>IFERROR(IF(E$1="","",(IF(SUMIF(data2!$A$2:$A$20003,$E72,data2!P$2:P$20003)=0,"",SUMIF(data2!$A$2:$A$20003,$E72,data2!P$2:P$20003)))/IF(SUMIF(data2!$A$2:$A$20003,$E72,data2!Q$2:Q$20003)=0,"",SUMIF(data2!$A$2:$A$20003,$E72,data2!Q$2:Q$20003))),0)</f>
        <v>0</v>
      </c>
      <c r="N72" s="206" t="str">
        <f>IFERROR(IF(E$1="","",(IF(SUMIF(data2!$A$2:$A$20003,$E72,data2!P$2:P$20003)=0,"",SUMIF(data2!$A$2:$A$20003,$E72,data2!P$2:P$20003)))),0)</f>
        <v/>
      </c>
      <c r="O72" s="206" t="str">
        <f>IFERROR(IF(E$1="","",(IF(SUMIF(data2!$A$2:$A$20003,$E72,data2!Q$2:Q$20003)=0,"",SUMIF(data2!$A$2:$A$20003,$E72,data2!Q$2:Q$20003)))),0)</f>
        <v/>
      </c>
    </row>
    <row r="73" spans="2:15" x14ac:dyDescent="0.2">
      <c r="B73" t="s">
        <v>10</v>
      </c>
      <c r="C73" t="str">
        <f>B73&amp;8</f>
        <v>TF-CBT8</v>
      </c>
      <c r="D73" t="s">
        <v>23516</v>
      </c>
      <c r="E73" t="str">
        <f t="shared" si="22"/>
        <v>UniversalTF-CBT CombinedNov-22</v>
      </c>
      <c r="F73" t="s">
        <v>25719</v>
      </c>
      <c r="G73" s="20">
        <f>IFERROR(IF(E$1="","",(IF(SUMIF(data2!$A$2:$A$20003,$E73,data2!I$2:I$20003)=0,"",SUMIF(data2!$A$2:$A$20003,$E73,data2!I$2:I$20003)))/IF(SUMIF(data2!$A$2:$A$20003,$E73,data2!J$2:J$20003)=0,"",SUMIF(data2!$A$2:$A$20003,$E73,data2!J$2:J$20003))),0)</f>
        <v>0</v>
      </c>
      <c r="H73" s="18" t="str">
        <f>IFERROR(IF(E$1="","",(IF(SUMIF(data2!$A$2:$A$20003,$E73,data2!I$2:I$20003)=0,"",SUMIF(data2!$A$2:$A$20003,$E73,data2!I$2:I$20003)))),0)</f>
        <v/>
      </c>
      <c r="I73" s="18" t="str">
        <f>IFERROR(IF(E$1="","",(IF(SUMIF(data2!$A$2:$A$20003,$E73,data2!J$2:J$20003)=0,"",SUMIF(data2!$A$2:$A$20003,$E73,data2!J$2:J$20003)))),0)</f>
        <v/>
      </c>
      <c r="J73" s="20">
        <f>IFERROR(IF(E$1="","",(IF(SUMIF(data2!$A$2:$A$20003,$E73,data2!F$2:F$20003)=0,"",SUMIF(data2!$A$2:$A$20003,$E73,data2!F$2:F$20003)))/IF(SUMIF(data2!$A$2:$A$20003,$E73,data2!G$2:G$20003)=0,"",SUMIF(data2!$A$2:$A$20003,$E73,data2!G$2:G$20003))),0)</f>
        <v>0</v>
      </c>
      <c r="K73" s="204" t="str">
        <f>IFERROR(IF(E$1="","",(IF(SUMIF(data2!$A$2:$A$20003,$E73,data2!F$2:F$20003)=0,"",SUMIF(data2!$A$2:$A$20003,$E73,data2!F$2:F$20003)))),0)</f>
        <v/>
      </c>
      <c r="L73" s="204" t="str">
        <f>IFERROR(IF(E$1="","",(IF(SUMIF(data2!$A$2:$A$20003,$E73,data2!G$2:G$20003)=0,"",SUMIF(data2!$A$2:$A$20003,$E73,data2!G$2:G$20003)))),0)</f>
        <v/>
      </c>
      <c r="M73" s="20">
        <f>IFERROR(IF(E$1="","",(IF(SUMIF(data2!$A$2:$A$20003,$E73,data2!P$2:P$20003)=0,"",SUMIF(data2!$A$2:$A$20003,$E73,data2!P$2:P$20003)))/IF(SUMIF(data2!$A$2:$A$20003,$E73,data2!Q$2:Q$20003)=0,"",SUMIF(data2!$A$2:$A$20003,$E73,data2!Q$2:Q$20003))),0)</f>
        <v>0</v>
      </c>
      <c r="N73" s="206" t="str">
        <f>IFERROR(IF(E$1="","",(IF(SUMIF(data2!$A$2:$A$20003,$E73,data2!P$2:P$20003)=0,"",SUMIF(data2!$A$2:$A$20003,$E73,data2!P$2:P$20003)))),0)</f>
        <v/>
      </c>
      <c r="O73" s="206" t="str">
        <f>IFERROR(IF(E$1="","",(IF(SUMIF(data2!$A$2:$A$20003,$E73,data2!Q$2:Q$20003)=0,"",SUMIF(data2!$A$2:$A$20003,$E73,data2!Q$2:Q$20003)))),0)</f>
        <v/>
      </c>
    </row>
    <row r="74" spans="2:15" x14ac:dyDescent="0.2">
      <c r="B74" t="s">
        <v>42</v>
      </c>
      <c r="C74" t="str">
        <f>B74&amp;1</f>
        <v>TIP1</v>
      </c>
      <c r="D74" t="s">
        <v>23517</v>
      </c>
      <c r="E74" t="str">
        <f t="shared" si="22"/>
        <v>Community ConnectionsTIP CombinedNov-22</v>
      </c>
      <c r="F74" t="s">
        <v>23468</v>
      </c>
      <c r="G74" s="20">
        <f>IFERROR(IF(E$1="","",(IF(SUMIF(data2!$A$2:$A$20003,$E74,data2!I$2:I$20003)=0,"",SUMIF(data2!$A$2:$A$20003,$E74,data2!I$2:I$20003)))/IF(SUMIF(data2!$A$2:$A$20003,$E74,data2!J$2:J$20003)=0,"",SUMIF(data2!$A$2:$A$20003,$E74,data2!J$2:J$20003))),0)</f>
        <v>1.3888888888888888</v>
      </c>
      <c r="H74" s="18">
        <f>IFERROR(IF(E$1="","",(IF(SUMIF(data2!$A$2:$A$20003,$E74,data2!I$2:I$20003)=0,"",SUMIF(data2!$A$2:$A$20003,$E74,data2!I$2:I$20003)))),0)</f>
        <v>50</v>
      </c>
      <c r="I74" s="18">
        <f>IFERROR(IF(E$1="","",(IF(SUMIF(data2!$A$2:$A$20003,$E74,data2!J$2:J$20003)=0,"",SUMIF(data2!$A$2:$A$20003,$E74,data2!J$2:J$20003)))),0)</f>
        <v>36</v>
      </c>
      <c r="J74" s="20">
        <f>IFERROR(IF(E$1="","",(IF(SUMIF(data2!$A$2:$A$20003,$E74,data2!F$2:F$20003)=0,"",SUMIF(data2!$A$2:$A$20003,$E74,data2!F$2:F$20003)))/IF(SUMIF(data2!$A$2:$A$20003,$E74,data2!G$2:G$20003)=0,"",SUMIF(data2!$A$2:$A$20003,$E74,data2!G$2:G$20003))),0)</f>
        <v>0.63636363636363635</v>
      </c>
      <c r="K74" s="204">
        <f>IFERROR(IF(E$1="","",(IF(SUMIF(data2!$A$2:$A$20003,$E74,data2!F$2:F$20003)=0,"",SUMIF(data2!$A$2:$A$20003,$E74,data2!F$2:F$20003)))),0)</f>
        <v>3.5</v>
      </c>
      <c r="L74" s="204">
        <f>IFERROR(IF(E$1="","",(IF(SUMIF(data2!$A$2:$A$20003,$E74,data2!G$2:G$20003)=0,"",SUMIF(data2!$A$2:$A$20003,$E74,data2!G$2:G$20003)))),0)</f>
        <v>5.5</v>
      </c>
      <c r="M74" s="20">
        <f>IFERROR(IF(E$1="","",(IF(SUMIF(data2!$A$2:$A$20003,$E74,data2!P$2:P$20003)=0,"",SUMIF(data2!$A$2:$A$20003,$E74,data2!P$2:P$20003)))/IF(SUMIF(data2!$A$2:$A$20003,$E74,data2!Q$2:Q$20003)=0,"",SUMIF(data2!$A$2:$A$20003,$E74,data2!Q$2:Q$20003))),0)</f>
        <v>0</v>
      </c>
      <c r="N74" s="206" t="str">
        <f>IFERROR(IF(E$1="","",(IF(SUMIF(data2!$A$2:$A$20003,$E74,data2!P$2:P$20003)=0,"",SUMIF(data2!$A$2:$A$20003,$E74,data2!P$2:P$20003)))),0)</f>
        <v/>
      </c>
      <c r="O74" s="206" t="str">
        <f>IFERROR(IF(E$1="","",(IF(SUMIF(data2!$A$2:$A$20003,$E74,data2!Q$2:Q$20003)=0,"",SUMIF(data2!$A$2:$A$20003,$E74,data2!Q$2:Q$20003)))),0)</f>
        <v/>
      </c>
    </row>
    <row r="75" spans="2:15" x14ac:dyDescent="0.2">
      <c r="B75" t="s">
        <v>42</v>
      </c>
      <c r="C75" t="str">
        <f>B75&amp;2</f>
        <v>TIP2</v>
      </c>
      <c r="D75" t="s">
        <v>23518</v>
      </c>
      <c r="E75" t="str">
        <f t="shared" si="22"/>
        <v>ContemporaryTIP CombinedNov-22</v>
      </c>
      <c r="F75" t="s">
        <v>25710</v>
      </c>
      <c r="G75" s="20">
        <f>IFERROR(IF(E$1="","",(IF(SUMIF(data2!$A$2:$A$20003,$E75,data2!I$2:I$20003)=0,"",SUMIF(data2!$A$2:$A$20003,$E75,data2!I$2:I$20003)))/IF(SUMIF(data2!$A$2:$A$20003,$E75,data2!J$2:J$20003)=0,"",SUMIF(data2!$A$2:$A$20003,$E75,data2!J$2:J$20003))),0)</f>
        <v>0</v>
      </c>
      <c r="H75" s="18" t="str">
        <f>IFERROR(IF(E$1="","",(IF(SUMIF(data2!$A$2:$A$20003,$E75,data2!I$2:I$20003)=0,"",SUMIF(data2!$A$2:$A$20003,$E75,data2!I$2:I$20003)))),0)</f>
        <v/>
      </c>
      <c r="I75" s="18" t="str">
        <f>IFERROR(IF(E$1="","",(IF(SUMIF(data2!$A$2:$A$20003,$E75,data2!J$2:J$20003)=0,"",SUMIF(data2!$A$2:$A$20003,$E75,data2!J$2:J$20003)))),0)</f>
        <v/>
      </c>
      <c r="J75" s="20">
        <f>IFERROR(IF(E$1="","",(IF(SUMIF(data2!$A$2:$A$20003,$E75,data2!F$2:F$20003)=0,"",SUMIF(data2!$A$2:$A$20003,$E75,data2!F$2:F$20003)))/IF(SUMIF(data2!$A$2:$A$20003,$E75,data2!G$2:G$20003)=0,"",SUMIF(data2!$A$2:$A$20003,$E75,data2!G$2:G$20003))),0)</f>
        <v>0</v>
      </c>
      <c r="K75" s="204" t="str">
        <f>IFERROR(IF(E$1="","",(IF(SUMIF(data2!$A$2:$A$20003,$E75,data2!F$2:F$20003)=0,"",SUMIF(data2!$A$2:$A$20003,$E75,data2!F$2:F$20003)))),0)</f>
        <v/>
      </c>
      <c r="L75" s="204" t="str">
        <f>IFERROR(IF(E$1="","",(IF(SUMIF(data2!$A$2:$A$20003,$E75,data2!G$2:G$20003)=0,"",SUMIF(data2!$A$2:$A$20003,$E75,data2!G$2:G$20003)))),0)</f>
        <v/>
      </c>
      <c r="M75" s="20">
        <f>IFERROR(IF(E$1="","",(IF(SUMIF(data2!$A$2:$A$20003,$E75,data2!P$2:P$20003)=0,"",SUMIF(data2!$A$2:$A$20003,$E75,data2!P$2:P$20003)))/IF(SUMIF(data2!$A$2:$A$20003,$E75,data2!Q$2:Q$20003)=0,"",SUMIF(data2!$A$2:$A$20003,$E75,data2!Q$2:Q$20003))),0)</f>
        <v>0</v>
      </c>
      <c r="N75" s="206" t="str">
        <f>IFERROR(IF(E$1="","",(IF(SUMIF(data2!$A$2:$A$20003,$E75,data2!P$2:P$20003)=0,"",SUMIF(data2!$A$2:$A$20003,$E75,data2!P$2:P$20003)))),0)</f>
        <v/>
      </c>
      <c r="O75" s="206" t="str">
        <f>IFERROR(IF(E$1="","",(IF(SUMIF(data2!$A$2:$A$20003,$E75,data2!Q$2:Q$20003)=0,"",SUMIF(data2!$A$2:$A$20003,$E75,data2!Q$2:Q$20003)))),0)</f>
        <v/>
      </c>
    </row>
    <row r="76" spans="2:15" x14ac:dyDescent="0.2">
      <c r="B76" t="s">
        <v>42</v>
      </c>
      <c r="C76" t="str">
        <f>B76&amp;3</f>
        <v>TIP3</v>
      </c>
      <c r="D76" t="s">
        <v>23519</v>
      </c>
      <c r="E76" t="str">
        <f t="shared" si="22"/>
        <v>FPSTIP CombinedNov-22</v>
      </c>
      <c r="F76" t="s">
        <v>25714</v>
      </c>
      <c r="G76" s="20">
        <f>IFERROR(IF(E$1="","",(IF(SUMIF(data2!$A$2:$A$20003,$E76,data2!I$2:I$20003)=0,"",SUMIF(data2!$A$2:$A$20003,$E76,data2!I$2:I$20003)))/IF(SUMIF(data2!$A$2:$A$20003,$E76,data2!J$2:J$20003)=0,"",SUMIF(data2!$A$2:$A$20003,$E76,data2!J$2:J$20003))),0)</f>
        <v>0</v>
      </c>
      <c r="H76" s="18" t="str">
        <f>IFERROR(IF(E$1="","",(IF(SUMIF(data2!$A$2:$A$20003,$E76,data2!I$2:I$20003)=0,"",SUMIF(data2!$A$2:$A$20003,$E76,data2!I$2:I$20003)))),0)</f>
        <v/>
      </c>
      <c r="I76" s="18" t="str">
        <f>IFERROR(IF(E$1="","",(IF(SUMIF(data2!$A$2:$A$20003,$E76,data2!J$2:J$20003)=0,"",SUMIF(data2!$A$2:$A$20003,$E76,data2!J$2:J$20003)))),0)</f>
        <v/>
      </c>
      <c r="J76" s="20">
        <f>IFERROR(IF(E$1="","",(IF(SUMIF(data2!$A$2:$A$20003,$E76,data2!F$2:F$20003)=0,"",SUMIF(data2!$A$2:$A$20003,$E76,data2!F$2:F$20003)))/IF(SUMIF(data2!$A$2:$A$20003,$E76,data2!G$2:G$20003)=0,"",SUMIF(data2!$A$2:$A$20003,$E76,data2!G$2:G$20003))),0)</f>
        <v>0</v>
      </c>
      <c r="K76" s="204" t="str">
        <f>IFERROR(IF(E$1="","",(IF(SUMIF(data2!$A$2:$A$20003,$E76,data2!F$2:F$20003)=0,"",SUMIF(data2!$A$2:$A$20003,$E76,data2!F$2:F$20003)))),0)</f>
        <v/>
      </c>
      <c r="L76" s="204" t="str">
        <f>IFERROR(IF(E$1="","",(IF(SUMIF(data2!$A$2:$A$20003,$E76,data2!G$2:G$20003)=0,"",SUMIF(data2!$A$2:$A$20003,$E76,data2!G$2:G$20003)))),0)</f>
        <v/>
      </c>
      <c r="M76" s="20">
        <f>IFERROR(IF(E$1="","",(IF(SUMIF(data2!$A$2:$A$20003,$E76,data2!P$2:P$20003)=0,"",SUMIF(data2!$A$2:$A$20003,$E76,data2!P$2:P$20003)))/IF(SUMIF(data2!$A$2:$A$20003,$E76,data2!Q$2:Q$20003)=0,"",SUMIF(data2!$A$2:$A$20003,$E76,data2!Q$2:Q$20003))),0)</f>
        <v>0</v>
      </c>
      <c r="N76" s="206" t="str">
        <f>IFERROR(IF(E$1="","",(IF(SUMIF(data2!$A$2:$A$20003,$E76,data2!P$2:P$20003)=0,"",SUMIF(data2!$A$2:$A$20003,$E76,data2!P$2:P$20003)))),0)</f>
        <v/>
      </c>
      <c r="O76" s="206" t="str">
        <f>IFERROR(IF(E$1="","",(IF(SUMIF(data2!$A$2:$A$20003,$E76,data2!Q$2:Q$20003)=0,"",SUMIF(data2!$A$2:$A$20003,$E76,data2!Q$2:Q$20003)))),0)</f>
        <v/>
      </c>
    </row>
    <row r="77" spans="2:15" x14ac:dyDescent="0.2">
      <c r="B77" t="s">
        <v>42</v>
      </c>
      <c r="C77" t="str">
        <f>B77&amp;4</f>
        <v>TIP4</v>
      </c>
      <c r="D77" t="s">
        <v>23520</v>
      </c>
      <c r="E77" t="str">
        <f t="shared" si="22"/>
        <v>Green DoorTIP CombinedNov-22</v>
      </c>
      <c r="F77" t="s">
        <v>25715</v>
      </c>
      <c r="G77" s="20">
        <f>IFERROR(IF(E$1="","",(IF(SUMIF(data2!$A$2:$A$20003,$E77,data2!I$2:I$20003)=0,"",SUMIF(data2!$A$2:$A$20003,$E77,data2!I$2:I$20003)))/IF(SUMIF(data2!$A$2:$A$20003,$E77,data2!J$2:J$20003)=0,"",SUMIF(data2!$A$2:$A$20003,$E77,data2!J$2:J$20003))),0)</f>
        <v>0</v>
      </c>
      <c r="H77" s="18" t="str">
        <f>IFERROR(IF(E$1="","",(IF(SUMIF(data2!$A$2:$A$20003,$E77,data2!I$2:I$20003)=0,"",SUMIF(data2!$A$2:$A$20003,$E77,data2!I$2:I$20003)))),0)</f>
        <v/>
      </c>
      <c r="I77" s="18" t="str">
        <f>IFERROR(IF(E$1="","",(IF(SUMIF(data2!$A$2:$A$20003,$E77,data2!J$2:J$20003)=0,"",SUMIF(data2!$A$2:$A$20003,$E77,data2!J$2:J$20003)))),0)</f>
        <v/>
      </c>
      <c r="J77" s="20">
        <f>IFERROR(IF(E$1="","",(IF(SUMIF(data2!$A$2:$A$20003,$E77,data2!F$2:F$20003)=0,"",SUMIF(data2!$A$2:$A$20003,$E77,data2!F$2:F$20003)))/IF(SUMIF(data2!$A$2:$A$20003,$E77,data2!G$2:G$20003)=0,"",SUMIF(data2!$A$2:$A$20003,$E77,data2!G$2:G$20003))),0)</f>
        <v>0</v>
      </c>
      <c r="K77" s="204" t="str">
        <f>IFERROR(IF(E$1="","",(IF(SUMIF(data2!$A$2:$A$20003,$E77,data2!F$2:F$20003)=0,"",SUMIF(data2!$A$2:$A$20003,$E77,data2!F$2:F$20003)))),0)</f>
        <v/>
      </c>
      <c r="L77" s="204" t="str">
        <f>IFERROR(IF(E$1="","",(IF(SUMIF(data2!$A$2:$A$20003,$E77,data2!G$2:G$20003)=0,"",SUMIF(data2!$A$2:$A$20003,$E77,data2!G$2:G$20003)))),0)</f>
        <v/>
      </c>
      <c r="M77" s="20">
        <f>IFERROR(IF(E$1="","",(IF(SUMIF(data2!$A$2:$A$20003,$E77,data2!P$2:P$20003)=0,"",SUMIF(data2!$A$2:$A$20003,$E77,data2!P$2:P$20003)))/IF(SUMIF(data2!$A$2:$A$20003,$E77,data2!Q$2:Q$20003)=0,"",SUMIF(data2!$A$2:$A$20003,$E77,data2!Q$2:Q$20003))),0)</f>
        <v>0</v>
      </c>
      <c r="N77" s="206" t="str">
        <f>IFERROR(IF(E$1="","",(IF(SUMIF(data2!$A$2:$A$20003,$E77,data2!P$2:P$20003)=0,"",SUMIF(data2!$A$2:$A$20003,$E77,data2!P$2:P$20003)))),0)</f>
        <v/>
      </c>
      <c r="O77" s="206" t="str">
        <f>IFERROR(IF(E$1="","",(IF(SUMIF(data2!$A$2:$A$20003,$E77,data2!Q$2:Q$20003)=0,"",SUMIF(data2!$A$2:$A$20003,$E77,data2!Q$2:Q$20003)))),0)</f>
        <v/>
      </c>
    </row>
    <row r="78" spans="2:15" x14ac:dyDescent="0.2">
      <c r="B78" t="s">
        <v>42</v>
      </c>
      <c r="C78" t="str">
        <f>B78&amp;5</f>
        <v>TIP5</v>
      </c>
      <c r="D78" t="s">
        <v>23521</v>
      </c>
      <c r="E78" t="str">
        <f t="shared" si="22"/>
        <v>LESTIP CombinedNov-22</v>
      </c>
      <c r="F78" t="s">
        <v>44</v>
      </c>
      <c r="G78" s="20">
        <f>IFERROR(IF(E$1="","",(IF(SUMIF(data2!$A$2:$A$20003,$E78,data2!I$2:I$20003)=0,"",SUMIF(data2!$A$2:$A$20003,$E78,data2!I$2:I$20003)))/IF(SUMIF(data2!$A$2:$A$20003,$E78,data2!J$2:J$20003)=0,"",SUMIF(data2!$A$2:$A$20003,$E78,data2!J$2:J$20003))),0)</f>
        <v>0.5714285714285714</v>
      </c>
      <c r="H78" s="18">
        <f>IFERROR(IF(E$1="","",(IF(SUMIF(data2!$A$2:$A$20003,$E78,data2!I$2:I$20003)=0,"",SUMIF(data2!$A$2:$A$20003,$E78,data2!I$2:I$20003)))),0)</f>
        <v>32</v>
      </c>
      <c r="I78" s="18">
        <f>IFERROR(IF(E$1="","",(IF(SUMIF(data2!$A$2:$A$20003,$E78,data2!J$2:J$20003)=0,"",SUMIF(data2!$A$2:$A$20003,$E78,data2!J$2:J$20003)))),0)</f>
        <v>56</v>
      </c>
      <c r="J78" s="20">
        <f>IFERROR(IF(E$1="","",(IF(SUMIF(data2!$A$2:$A$20003,$E78,data2!F$2:F$20003)=0,"",SUMIF(data2!$A$2:$A$20003,$E78,data2!F$2:F$20003)))/IF(SUMIF(data2!$A$2:$A$20003,$E78,data2!G$2:G$20003)=0,"",SUMIF(data2!$A$2:$A$20003,$E78,data2!G$2:G$20003))),0)</f>
        <v>1</v>
      </c>
      <c r="K78" s="204">
        <f>IFERROR(IF(E$1="","",(IF(SUMIF(data2!$A$2:$A$20003,$E78,data2!F$2:F$20003)=0,"",SUMIF(data2!$A$2:$A$20003,$E78,data2!F$2:F$20003)))),0)</f>
        <v>4</v>
      </c>
      <c r="L78" s="204">
        <f>IFERROR(IF(E$1="","",(IF(SUMIF(data2!$A$2:$A$20003,$E78,data2!G$2:G$20003)=0,"",SUMIF(data2!$A$2:$A$20003,$E78,data2!G$2:G$20003)))),0)</f>
        <v>4</v>
      </c>
      <c r="M78" s="20">
        <f>IFERROR(IF(E$1="","",(IF(SUMIF(data2!$A$2:$A$20003,$E78,data2!P$2:P$20003)=0,"",SUMIF(data2!$A$2:$A$20003,$E78,data2!P$2:P$20003)))/IF(SUMIF(data2!$A$2:$A$20003,$E78,data2!Q$2:Q$20003)=0,"",SUMIF(data2!$A$2:$A$20003,$E78,data2!Q$2:Q$20003))),0)</f>
        <v>0</v>
      </c>
      <c r="N78" s="206" t="str">
        <f>IFERROR(IF(E$1="","",(IF(SUMIF(data2!$A$2:$A$20003,$E78,data2!P$2:P$20003)=0,"",SUMIF(data2!$A$2:$A$20003,$E78,data2!P$2:P$20003)))),0)</f>
        <v/>
      </c>
      <c r="O78" s="206">
        <f>IFERROR(IF(E$1="","",(IF(SUMIF(data2!$A$2:$A$20003,$E78,data2!Q$2:Q$20003)=0,"",SUMIF(data2!$A$2:$A$20003,$E78,data2!Q$2:Q$20003)))),0)</f>
        <v>7</v>
      </c>
    </row>
    <row r="79" spans="2:15" x14ac:dyDescent="0.2">
      <c r="B79" t="s">
        <v>42</v>
      </c>
      <c r="C79" t="str">
        <f>B79&amp;6</f>
        <v>TIP6</v>
      </c>
      <c r="D79" t="s">
        <v>23522</v>
      </c>
      <c r="E79" t="str">
        <f t="shared" si="22"/>
        <v>MBI HSTIP CombinedNov-22</v>
      </c>
      <c r="F79" t="s">
        <v>23484</v>
      </c>
      <c r="G79" s="20">
        <f>IFERROR(IF(E$1="","",(IF(SUMIF(data2!$A$2:$A$20003,$E79,data2!I$2:I$20003)=0,"",SUMIF(data2!$A$2:$A$20003,$E79,data2!I$2:I$20003)))/IF(SUMIF(data2!$A$2:$A$20003,$E79,data2!J$2:J$20003)=0,"",SUMIF(data2!$A$2:$A$20003,$E79,data2!J$2:J$20003))),0)</f>
        <v>0.50381679389312972</v>
      </c>
      <c r="H79" s="18">
        <f>IFERROR(IF(E$1="","",(IF(SUMIF(data2!$A$2:$A$20003,$E79,data2!I$2:I$20003)=0,"",SUMIF(data2!$A$2:$A$20003,$E79,data2!I$2:I$20003)))),0)</f>
        <v>66</v>
      </c>
      <c r="I79" s="18">
        <f>IFERROR(IF(E$1="","",(IF(SUMIF(data2!$A$2:$A$20003,$E79,data2!J$2:J$20003)=0,"",SUMIF(data2!$A$2:$A$20003,$E79,data2!J$2:J$20003)))),0)</f>
        <v>131</v>
      </c>
      <c r="J79" s="20">
        <f>IFERROR(IF(E$1="","",(IF(SUMIF(data2!$A$2:$A$20003,$E79,data2!F$2:F$20003)=0,"",SUMIF(data2!$A$2:$A$20003,$E79,data2!F$2:F$20003)))/IF(SUMIF(data2!$A$2:$A$20003,$E79,data2!G$2:G$20003)=0,"",SUMIF(data2!$A$2:$A$20003,$E79,data2!G$2:G$20003))),0)</f>
        <v>1</v>
      </c>
      <c r="K79" s="204">
        <f>IFERROR(IF(E$1="","",(IF(SUMIF(data2!$A$2:$A$20003,$E79,data2!F$2:F$20003)=0,"",SUMIF(data2!$A$2:$A$20003,$E79,data2!F$2:F$20003)))),0)</f>
        <v>11.5</v>
      </c>
      <c r="L79" s="204">
        <f>IFERROR(IF(E$1="","",(IF(SUMIF(data2!$A$2:$A$20003,$E79,data2!G$2:G$20003)=0,"",SUMIF(data2!$A$2:$A$20003,$E79,data2!G$2:G$20003)))),0)</f>
        <v>11.5</v>
      </c>
      <c r="M79" s="20">
        <f>IFERROR(IF(E$1="","",(IF(SUMIF(data2!$A$2:$A$20003,$E79,data2!P$2:P$20003)=0,"",SUMIF(data2!$A$2:$A$20003,$E79,data2!P$2:P$20003)))/IF(SUMIF(data2!$A$2:$A$20003,$E79,data2!Q$2:Q$20003)=0,"",SUMIF(data2!$A$2:$A$20003,$E79,data2!Q$2:Q$20003))),0)</f>
        <v>1</v>
      </c>
      <c r="N79" s="206">
        <f>IFERROR(IF(E$1="","",(IF(SUMIF(data2!$A$2:$A$20003,$E79,data2!P$2:P$20003)=0,"",SUMIF(data2!$A$2:$A$20003,$E79,data2!P$2:P$20003)))),0)</f>
        <v>6</v>
      </c>
      <c r="O79" s="206">
        <f>IFERROR(IF(E$1="","",(IF(SUMIF(data2!$A$2:$A$20003,$E79,data2!Q$2:Q$20003)=0,"",SUMIF(data2!$A$2:$A$20003,$E79,data2!Q$2:Q$20003)))),0)</f>
        <v>6</v>
      </c>
    </row>
    <row r="80" spans="2:15" x14ac:dyDescent="0.2">
      <c r="B80" t="s">
        <v>42</v>
      </c>
      <c r="C80" t="str">
        <f>B80&amp;7</f>
        <v>TIP7</v>
      </c>
      <c r="D80" t="s">
        <v>23523</v>
      </c>
      <c r="E80" t="str">
        <f t="shared" si="22"/>
        <v>PASSTIP CombinedNov-22</v>
      </c>
      <c r="F80" t="s">
        <v>6</v>
      </c>
      <c r="G80" s="20">
        <f>IFERROR(IF(E$1="","",(IF(SUMIF(data2!$A$2:$A$20003,$E80,data2!I$2:I$20003)=0,"",SUMIF(data2!$A$2:$A$20003,$E80,data2!I$2:I$20003)))/IF(SUMIF(data2!$A$2:$A$20003,$E80,data2!J$2:J$20003)=0,"",SUMIF(data2!$A$2:$A$20003,$E80,data2!J$2:J$20003))),0)</f>
        <v>0.6</v>
      </c>
      <c r="H80" s="18">
        <f>IFERROR(IF(E$1="","",(IF(SUMIF(data2!$A$2:$A$20003,$E80,data2!I$2:I$20003)=0,"",SUMIF(data2!$A$2:$A$20003,$E80,data2!I$2:I$20003)))),0)</f>
        <v>48</v>
      </c>
      <c r="I80" s="18">
        <f>IFERROR(IF(E$1="","",(IF(SUMIF(data2!$A$2:$A$20003,$E80,data2!J$2:J$20003)=0,"",SUMIF(data2!$A$2:$A$20003,$E80,data2!J$2:J$20003)))),0)</f>
        <v>80</v>
      </c>
      <c r="J80" s="20">
        <f>IFERROR(IF(E$1="","",(IF(SUMIF(data2!$A$2:$A$20003,$E80,data2!F$2:F$20003)=0,"",SUMIF(data2!$A$2:$A$20003,$E80,data2!F$2:F$20003)))/IF(SUMIF(data2!$A$2:$A$20003,$E80,data2!G$2:G$20003)=0,"",SUMIF(data2!$A$2:$A$20003,$E80,data2!G$2:G$20003))),0)</f>
        <v>1</v>
      </c>
      <c r="K80" s="204">
        <f>IFERROR(IF(E$1="","",(IF(SUMIF(data2!$A$2:$A$20003,$E80,data2!F$2:F$20003)=0,"",SUMIF(data2!$A$2:$A$20003,$E80,data2!F$2:F$20003)))),0)</f>
        <v>8</v>
      </c>
      <c r="L80" s="204">
        <f>IFERROR(IF(E$1="","",(IF(SUMIF(data2!$A$2:$A$20003,$E80,data2!G$2:G$20003)=0,"",SUMIF(data2!$A$2:$A$20003,$E80,data2!G$2:G$20003)))),0)</f>
        <v>8</v>
      </c>
      <c r="M80" s="20">
        <f>IFERROR(IF(E$1="","",(IF(SUMIF(data2!$A$2:$A$20003,$E80,data2!P$2:P$20003)=0,"",SUMIF(data2!$A$2:$A$20003,$E80,data2!P$2:P$20003)))/IF(SUMIF(data2!$A$2:$A$20003,$E80,data2!Q$2:Q$20003)=0,"",SUMIF(data2!$A$2:$A$20003,$E80,data2!Q$2:Q$20003))),0)</f>
        <v>0.83333333333333337</v>
      </c>
      <c r="N80" s="206">
        <f>IFERROR(IF(E$1="","",(IF(SUMIF(data2!$A$2:$A$20003,$E80,data2!P$2:P$20003)=0,"",SUMIF(data2!$A$2:$A$20003,$E80,data2!P$2:P$20003)))),0)</f>
        <v>5</v>
      </c>
      <c r="O80" s="206">
        <f>IFERROR(IF(E$1="","",(IF(SUMIF(data2!$A$2:$A$20003,$E80,data2!Q$2:Q$20003)=0,"",SUMIF(data2!$A$2:$A$20003,$E80,data2!Q$2:Q$20003)))),0)</f>
        <v>6</v>
      </c>
    </row>
    <row r="81" spans="2:15" x14ac:dyDescent="0.2">
      <c r="B81" t="s">
        <v>42</v>
      </c>
      <c r="C81" t="str">
        <f>B81&amp;8</f>
        <v>TIP8</v>
      </c>
      <c r="D81" t="s">
        <v>23524</v>
      </c>
      <c r="E81" t="str">
        <f t="shared" si="22"/>
        <v>TFCCTIP CombinedNov-22</v>
      </c>
      <c r="F81" t="s">
        <v>25718</v>
      </c>
      <c r="G81" s="20">
        <f>IFERROR(IF(E$1="","",(IF(SUMIF(data2!$A$2:$A$20003,$E81,data2!I$2:I$20003)=0,"",SUMIF(data2!$A$2:$A$20003,$E81,data2!I$2:I$20003)))/IF(SUMIF(data2!$A$2:$A$20003,$E81,data2!J$2:J$20003)=0,"",SUMIF(data2!$A$2:$A$20003,$E81,data2!J$2:J$20003))),0)</f>
        <v>0</v>
      </c>
      <c r="H81" s="18" t="str">
        <f>IFERROR(IF(E$1="","",(IF(SUMIF(data2!$A$2:$A$20003,$E81,data2!I$2:I$20003)=0,"",SUMIF(data2!$A$2:$A$20003,$E81,data2!I$2:I$20003)))),0)</f>
        <v/>
      </c>
      <c r="I81" s="18" t="str">
        <f>IFERROR(IF(E$1="","",(IF(SUMIF(data2!$A$2:$A$20003,$E81,data2!J$2:J$20003)=0,"",SUMIF(data2!$A$2:$A$20003,$E81,data2!J$2:J$20003)))),0)</f>
        <v/>
      </c>
      <c r="J81" s="20">
        <f>IFERROR(IF(E$1="","",(IF(SUMIF(data2!$A$2:$A$20003,$E81,data2!F$2:F$20003)=0,"",SUMIF(data2!$A$2:$A$20003,$E81,data2!F$2:F$20003)))/IF(SUMIF(data2!$A$2:$A$20003,$E81,data2!G$2:G$20003)=0,"",SUMIF(data2!$A$2:$A$20003,$E81,data2!G$2:G$20003))),0)</f>
        <v>0</v>
      </c>
      <c r="K81" s="204" t="str">
        <f>IFERROR(IF(E$1="","",(IF(SUMIF(data2!$A$2:$A$20003,$E81,data2!F$2:F$20003)=0,"",SUMIF(data2!$A$2:$A$20003,$E81,data2!F$2:F$20003)))),0)</f>
        <v/>
      </c>
      <c r="L81" s="204" t="str">
        <f>IFERROR(IF(E$1="","",(IF(SUMIF(data2!$A$2:$A$20003,$E81,data2!G$2:G$20003)=0,"",SUMIF(data2!$A$2:$A$20003,$E81,data2!G$2:G$20003)))),0)</f>
        <v/>
      </c>
      <c r="M81" s="20">
        <f>IFERROR(IF(E$1="","",(IF(SUMIF(data2!$A$2:$A$20003,$E81,data2!P$2:P$20003)=0,"",SUMIF(data2!$A$2:$A$20003,$E81,data2!P$2:P$20003)))/IF(SUMIF(data2!$A$2:$A$20003,$E81,data2!Q$2:Q$20003)=0,"",SUMIF(data2!$A$2:$A$20003,$E81,data2!Q$2:Q$20003))),0)</f>
        <v>0</v>
      </c>
      <c r="N81" s="206" t="str">
        <f>IFERROR(IF(E$1="","",(IF(SUMIF(data2!$A$2:$A$20003,$E81,data2!P$2:P$20003)=0,"",SUMIF(data2!$A$2:$A$20003,$E81,data2!P$2:P$20003)))),0)</f>
        <v/>
      </c>
      <c r="O81" s="206" t="str">
        <f>IFERROR(IF(E$1="","",(IF(SUMIF(data2!$A$2:$A$20003,$E81,data2!Q$2:Q$20003)=0,"",SUMIF(data2!$A$2:$A$20003,$E81,data2!Q$2:Q$20003)))),0)</f>
        <v/>
      </c>
    </row>
    <row r="82" spans="2:15" x14ac:dyDescent="0.2">
      <c r="B82" t="s">
        <v>42</v>
      </c>
      <c r="C82" t="str">
        <f>B82&amp;9</f>
        <v>TIP9</v>
      </c>
      <c r="D82" t="s">
        <v>36838</v>
      </c>
      <c r="E82" t="str">
        <f t="shared" si="22"/>
        <v>UmbrellaTIP CombinedNov-22</v>
      </c>
      <c r="F82" t="s">
        <v>36839</v>
      </c>
      <c r="G82" s="20">
        <f>IFERROR(IF(E$1="","",(IF(SUMIF(data2!$A$2:$A$20003,$E82,data2!I$2:I$20003)=0,"",SUMIF(data2!$A$2:$A$20003,$E82,data2!I$2:I$20003)))/IF(SUMIF(data2!$A$2:$A$20003,$E82,data2!J$2:J$20003)=0,"",SUMIF(data2!$A$2:$A$20003,$E82,data2!J$2:J$20003))),0)</f>
        <v>0.39393939393939392</v>
      </c>
      <c r="H82" s="18">
        <f>IFERROR(IF(E$1="","",(IF(SUMIF(data2!$A$2:$A$20003,$E82,data2!I$2:I$20003)=0,"",SUMIF(data2!$A$2:$A$20003,$E82,data2!I$2:I$20003)))),0)</f>
        <v>13</v>
      </c>
      <c r="I82" s="18">
        <f>IFERROR(IF(E$1="","",(IF(SUMIF(data2!$A$2:$A$20003,$E82,data2!J$2:J$20003)=0,"",SUMIF(data2!$A$2:$A$20003,$E82,data2!J$2:J$20003)))),0)</f>
        <v>33</v>
      </c>
      <c r="J82" s="20">
        <f>IFERROR(IF(E$1="","",(IF(SUMIF(data2!$A$2:$A$20003,$E82,data2!F$2:F$20003)=0,"",SUMIF(data2!$A$2:$A$20003,$E82,data2!F$2:F$20003)))/IF(SUMIF(data2!$A$2:$A$20003,$E82,data2!G$2:G$20003)=0,"",SUMIF(data2!$A$2:$A$20003,$E82,data2!G$2:G$20003))),0)</f>
        <v>1</v>
      </c>
      <c r="K82" s="204">
        <f>IFERROR(IF(E$1="","",(IF(SUMIF(data2!$A$2:$A$20003,$E82,data2!F$2:F$20003)=0,"",SUMIF(data2!$A$2:$A$20003,$E82,data2!F$2:F$20003)))),0)</f>
        <v>3</v>
      </c>
      <c r="L82" s="204">
        <f>IFERROR(IF(E$1="","",(IF(SUMIF(data2!$A$2:$A$20003,$E82,data2!G$2:G$20003)=0,"",SUMIF(data2!$A$2:$A$20003,$E82,data2!G$2:G$20003)))),0)</f>
        <v>3</v>
      </c>
      <c r="M82" s="20">
        <f>IFERROR(IF(E$1="","",(IF(SUMIF(data2!$A$2:$A$20003,$E82,data2!P$2:P$20003)=0,"",SUMIF(data2!$A$2:$A$20003,$E82,data2!P$2:P$20003)))/IF(SUMIF(data2!$A$2:$A$20003,$E82,data2!Q$2:Q$20003)=0,"",SUMIF(data2!$A$2:$A$20003,$E82,data2!Q$2:Q$20003))),0)</f>
        <v>0</v>
      </c>
      <c r="N82" s="206" t="str">
        <f>IFERROR(IF(E$1="","",(IF(SUMIF(data2!$A$2:$A$20003,$E82,data2!P$2:P$20003)=0,"",SUMIF(data2!$A$2:$A$20003,$E82,data2!P$2:P$20003)))),0)</f>
        <v/>
      </c>
      <c r="O82" s="206" t="str">
        <f>IFERROR(IF(E$1="","",(IF(SUMIF(data2!$A$2:$A$20003,$E82,data2!Q$2:Q$20003)=0,"",SUMIF(data2!$A$2:$A$20003,$E82,data2!Q$2:Q$20003)))),0)</f>
        <v/>
      </c>
    </row>
    <row r="83" spans="2:15" x14ac:dyDescent="0.2">
      <c r="B83" t="s">
        <v>42</v>
      </c>
      <c r="C83" t="str">
        <f>B83&amp;10</f>
        <v>TIP10</v>
      </c>
      <c r="D83" t="s">
        <v>23525</v>
      </c>
      <c r="E83" t="str">
        <f t="shared" si="22"/>
        <v>UniversalTIP CombinedNov-22</v>
      </c>
      <c r="F83" t="s">
        <v>25719</v>
      </c>
      <c r="G83" s="20">
        <f>IFERROR(IF(E$1="","",(IF(SUMIF(data2!$A$2:$A$20003,$E83,data2!I$2:I$20003)=0,"",SUMIF(data2!$A$2:$A$20003,$E83,data2!I$2:I$20003)))/IF(SUMIF(data2!$A$2:$A$20003,$E83,data2!J$2:J$20003)=0,"",SUMIF(data2!$A$2:$A$20003,$E83,data2!J$2:J$20003))),0)</f>
        <v>0</v>
      </c>
      <c r="H83" s="18" t="str">
        <f>IFERROR(IF(E$1="","",(IF(SUMIF(data2!$A$2:$A$20003,$E83,data2!I$2:I$20003)=0,"",SUMIF(data2!$A$2:$A$20003,$E83,data2!I$2:I$20003)))),0)</f>
        <v/>
      </c>
      <c r="I83" s="18" t="str">
        <f>IFERROR(IF(E$1="","",(IF(SUMIF(data2!$A$2:$A$20003,$E83,data2!J$2:J$20003)=0,"",SUMIF(data2!$A$2:$A$20003,$E83,data2!J$2:J$20003)))),0)</f>
        <v/>
      </c>
      <c r="J83" s="20">
        <f>IFERROR(IF(E$1="","",(IF(SUMIF(data2!$A$2:$A$20003,$E83,data2!F$2:F$20003)=0,"",SUMIF(data2!$A$2:$A$20003,$E83,data2!F$2:F$20003)))/IF(SUMIF(data2!$A$2:$A$20003,$E83,data2!G$2:G$20003)=0,"",SUMIF(data2!$A$2:$A$20003,$E83,data2!G$2:G$20003))),0)</f>
        <v>0</v>
      </c>
      <c r="K83" s="204" t="str">
        <f>IFERROR(IF(E$1="","",(IF(SUMIF(data2!$A$2:$A$20003,$E83,data2!F$2:F$20003)=0,"",SUMIF(data2!$A$2:$A$20003,$E83,data2!F$2:F$20003)))),0)</f>
        <v/>
      </c>
      <c r="L83" s="204" t="str">
        <f>IFERROR(IF(E$1="","",(IF(SUMIF(data2!$A$2:$A$20003,$E83,data2!G$2:G$20003)=0,"",SUMIF(data2!$A$2:$A$20003,$E83,data2!G$2:G$20003)))),0)</f>
        <v/>
      </c>
      <c r="M83" s="20">
        <f>IFERROR(IF(E$1="","",(IF(SUMIF(data2!$A$2:$A$20003,$E83,data2!P$2:P$20003)=0,"",SUMIF(data2!$A$2:$A$20003,$E83,data2!P$2:P$20003)))/IF(SUMIF(data2!$A$2:$A$20003,$E83,data2!Q$2:Q$20003)=0,"",SUMIF(data2!$A$2:$A$20003,$E83,data2!Q$2:Q$20003))),0)</f>
        <v>0</v>
      </c>
      <c r="N83" s="206" t="str">
        <f>IFERROR(IF(E$1="","",(IF(SUMIF(data2!$A$2:$A$20003,$E83,data2!P$2:P$20003)=0,"",SUMIF(data2!$A$2:$A$20003,$E83,data2!P$2:P$20003)))),0)</f>
        <v/>
      </c>
      <c r="O83" s="206" t="str">
        <f>IFERROR(IF(E$1="","",(IF(SUMIF(data2!$A$2:$A$20003,$E83,data2!Q$2:Q$20003)=0,"",SUMIF(data2!$A$2:$A$20003,$E83,data2!Q$2:Q$20003)))),0)</f>
        <v/>
      </c>
    </row>
    <row r="84" spans="2:15" x14ac:dyDescent="0.2">
      <c r="B84" t="s">
        <v>42</v>
      </c>
      <c r="C84" t="str">
        <f>B84&amp;11</f>
        <v>TIP11</v>
      </c>
      <c r="D84" t="s">
        <v>23526</v>
      </c>
      <c r="E84" t="str">
        <f t="shared" si="22"/>
        <v>Wayne CenterTIP CombinedNov-22</v>
      </c>
      <c r="F84" t="s">
        <v>36837</v>
      </c>
      <c r="G84" s="20">
        <f>IFERROR(IF(E$1="","",(IF(SUMIF(data2!$A$2:$A$20003,$E84,data2!I$2:I$20003)=0,"",SUMIF(data2!$A$2:$A$20003,$E84,data2!I$2:I$20003)))/IF(SUMIF(data2!$A$2:$A$20003,$E84,data2!J$2:J$20003)=0,"",SUMIF(data2!$A$2:$A$20003,$E84,data2!J$2:J$20003))),0)</f>
        <v>0</v>
      </c>
      <c r="H84" s="18">
        <f>IFERROR(IF(E$1="","",(IF(SUMIF(data2!$A$2:$A$20003,$E84,data2!I$2:I$20003)=0,"",SUMIF(data2!$A$2:$A$20003,$E84,data2!I$2:I$20003)))),0)</f>
        <v>8</v>
      </c>
      <c r="I84" s="18" t="str">
        <f>IFERROR(IF(E$1="","",(IF(SUMIF(data2!$A$2:$A$20003,$E84,data2!J$2:J$20003)=0,"",SUMIF(data2!$A$2:$A$20003,$E84,data2!J$2:J$20003)))),0)</f>
        <v/>
      </c>
      <c r="J84" s="20">
        <f>IFERROR(IF(E$1="","",(IF(SUMIF(data2!$A$2:$A$20003,$E84,data2!F$2:F$20003)=0,"",SUMIF(data2!$A$2:$A$20003,$E84,data2!F$2:F$20003)))/IF(SUMIF(data2!$A$2:$A$20003,$E84,data2!G$2:G$20003)=0,"",SUMIF(data2!$A$2:$A$20003,$E84,data2!G$2:G$20003))),0)</f>
        <v>0</v>
      </c>
      <c r="K84" s="204" t="str">
        <f>IFERROR(IF(E$1="","",(IF(SUMIF(data2!$A$2:$A$20003,$E84,data2!F$2:F$20003)=0,"",SUMIF(data2!$A$2:$A$20003,$E84,data2!F$2:F$20003)))),0)</f>
        <v/>
      </c>
      <c r="L84" s="204">
        <f>IFERROR(IF(E$1="","",(IF(SUMIF(data2!$A$2:$A$20003,$E84,data2!G$2:G$20003)=0,"",SUMIF(data2!$A$2:$A$20003,$E84,data2!G$2:G$20003)))),0)</f>
        <v>3</v>
      </c>
      <c r="M84" s="20">
        <f>IFERROR(IF(E$1="","",(IF(SUMIF(data2!$A$2:$A$20003,$E84,data2!P$2:P$20003)=0,"",SUMIF(data2!$A$2:$A$20003,$E84,data2!P$2:P$20003)))/IF(SUMIF(data2!$A$2:$A$20003,$E84,data2!Q$2:Q$20003)=0,"",SUMIF(data2!$A$2:$A$20003,$E84,data2!Q$2:Q$20003))),0)</f>
        <v>1</v>
      </c>
      <c r="N84" s="206">
        <f>IFERROR(IF(E$1="","",(IF(SUMIF(data2!$A$2:$A$20003,$E84,data2!P$2:P$20003)=0,"",SUMIF(data2!$A$2:$A$20003,$E84,data2!P$2:P$20003)))),0)</f>
        <v>1</v>
      </c>
      <c r="O84" s="206">
        <f>IFERROR(IF(E$1="","",(IF(SUMIF(data2!$A$2:$A$20003,$E84,data2!Q$2:Q$20003)=0,"",SUMIF(data2!$A$2:$A$20003,$E84,data2!Q$2:Q$20003)))),0)</f>
        <v>1</v>
      </c>
    </row>
    <row r="85" spans="2:15" x14ac:dyDescent="0.2">
      <c r="B85" t="s">
        <v>53</v>
      </c>
      <c r="C85" t="str">
        <f>B85&amp;1</f>
        <v>TST1</v>
      </c>
      <c r="D85" t="s">
        <v>23527</v>
      </c>
      <c r="E85" t="str">
        <f t="shared" si="22"/>
        <v>Adoptions TogetherTST CombinedNov-22</v>
      </c>
      <c r="F85" t="s">
        <v>25708</v>
      </c>
      <c r="G85" s="20">
        <f>IFERROR(IF(E$1="","",(IF(SUMIF(data2!$A$2:$A$20003,$E85,data2!I$2:I$20003)=0,"",SUMIF(data2!$A$2:$A$20003,$E85,data2!I$2:I$20003)))/IF(SUMIF(data2!$A$2:$A$20003,$E85,data2!J$2:J$20003)=0,"",SUMIF(data2!$A$2:$A$20003,$E85,data2!J$2:J$20003))),0)</f>
        <v>0</v>
      </c>
      <c r="H85" s="18" t="str">
        <f>IFERROR(IF(E$1="","",(IF(SUMIF(data2!$A$2:$A$20003,$E85,data2!I$2:I$20003)=0,"",SUMIF(data2!$A$2:$A$20003,$E85,data2!I$2:I$20003)))),0)</f>
        <v/>
      </c>
      <c r="I85" s="18" t="str">
        <f>IFERROR(IF(E$1="","",(IF(SUMIF(data2!$A$2:$A$20003,$E85,data2!J$2:J$20003)=0,"",SUMIF(data2!$A$2:$A$20003,$E85,data2!J$2:J$20003)))),0)</f>
        <v/>
      </c>
      <c r="J85" s="20">
        <f>IFERROR(IF(E$1="","",(IF(SUMIF(data2!$A$2:$A$20003,$E85,data2!F$2:F$20003)=0,"",SUMIF(data2!$A$2:$A$20003,$E85,data2!F$2:F$20003)))/IF(SUMIF(data2!$A$2:$A$20003,$E85,data2!G$2:G$20003)=0,"",SUMIF(data2!$A$2:$A$20003,$E85,data2!G$2:G$20003))),0)</f>
        <v>0</v>
      </c>
      <c r="K85" s="204" t="str">
        <f>IFERROR(IF(E$1="","",(IF(SUMIF(data2!$A$2:$A$20003,$E85,data2!F$2:F$20003)=0,"",SUMIF(data2!$A$2:$A$20003,$E85,data2!F$2:F$20003)))),0)</f>
        <v/>
      </c>
      <c r="L85" s="204" t="str">
        <f>IFERROR(IF(E$1="","",(IF(SUMIF(data2!$A$2:$A$20003,$E85,data2!G$2:G$20003)=0,"",SUMIF(data2!$A$2:$A$20003,$E85,data2!G$2:G$20003)))),0)</f>
        <v/>
      </c>
      <c r="M85" s="20">
        <f>IFERROR(IF(E$1="","",(IF(SUMIF(data2!$A$2:$A$20003,$E85,data2!P$2:P$20003)=0,"",SUMIF(data2!$A$2:$A$20003,$E85,data2!P$2:P$20003)))/IF(SUMIF(data2!$A$2:$A$20003,$E85,data2!Q$2:Q$20003)=0,"",SUMIF(data2!$A$2:$A$20003,$E85,data2!Q$2:Q$20003))),0)</f>
        <v>0</v>
      </c>
      <c r="N85" s="206" t="str">
        <f>IFERROR(IF(E$1="","",(IF(SUMIF(data2!$A$2:$A$20003,$E85,data2!P$2:P$20003)=0,"",SUMIF(data2!$A$2:$A$20003,$E85,data2!P$2:P$20003)))),0)</f>
        <v/>
      </c>
      <c r="O85" s="206" t="str">
        <f>IFERROR(IF(E$1="","",(IF(SUMIF(data2!$A$2:$A$20003,$E85,data2!Q$2:Q$20003)=0,"",SUMIF(data2!$A$2:$A$20003,$E85,data2!Q$2:Q$20003)))),0)</f>
        <v/>
      </c>
    </row>
    <row r="86" spans="2:15" x14ac:dyDescent="0.2">
      <c r="B86" t="s">
        <v>53</v>
      </c>
      <c r="C86" t="str">
        <f>B86&amp;2</f>
        <v>TST2</v>
      </c>
      <c r="D86" t="s">
        <v>23528</v>
      </c>
      <c r="E86" t="str">
        <f t="shared" si="22"/>
        <v>ContemporaryTST CombinedNov-22</v>
      </c>
      <c r="F86" t="s">
        <v>25710</v>
      </c>
      <c r="G86" s="20">
        <f>IFERROR(IF(E$1="","",(IF(SUMIF(data2!$A$2:$A$20003,$E86,data2!I$2:I$20003)=0,"",SUMIF(data2!$A$2:$A$20003,$E86,data2!I$2:I$20003)))/IF(SUMIF(data2!$A$2:$A$20003,$E86,data2!J$2:J$20003)=0,"",SUMIF(data2!$A$2:$A$20003,$E86,data2!J$2:J$20003))),0)</f>
        <v>0</v>
      </c>
      <c r="H86" s="18" t="str">
        <f>IFERROR(IF(E$1="","",(IF(SUMIF(data2!$A$2:$A$20003,$E86,data2!I$2:I$20003)=0,"",SUMIF(data2!$A$2:$A$20003,$E86,data2!I$2:I$20003)))),0)</f>
        <v/>
      </c>
      <c r="I86" s="18" t="str">
        <f>IFERROR(IF(E$1="","",(IF(SUMIF(data2!$A$2:$A$20003,$E86,data2!J$2:J$20003)=0,"",SUMIF(data2!$A$2:$A$20003,$E86,data2!J$2:J$20003)))),0)</f>
        <v/>
      </c>
      <c r="J86" s="20">
        <f>IFERROR(IF(E$1="","",(IF(SUMIF(data2!$A$2:$A$20003,$E86,data2!F$2:F$20003)=0,"",SUMIF(data2!$A$2:$A$20003,$E86,data2!F$2:F$20003)))/IF(SUMIF(data2!$A$2:$A$20003,$E86,data2!G$2:G$20003)=0,"",SUMIF(data2!$A$2:$A$20003,$E86,data2!G$2:G$20003))),0)</f>
        <v>0</v>
      </c>
      <c r="K86" s="204" t="str">
        <f>IFERROR(IF(E$1="","",(IF(SUMIF(data2!$A$2:$A$20003,$E86,data2!F$2:F$20003)=0,"",SUMIF(data2!$A$2:$A$20003,$E86,data2!F$2:F$20003)))),0)</f>
        <v/>
      </c>
      <c r="L86" s="204" t="str">
        <f>IFERROR(IF(E$1="","",(IF(SUMIF(data2!$A$2:$A$20003,$E86,data2!G$2:G$20003)=0,"",SUMIF(data2!$A$2:$A$20003,$E86,data2!G$2:G$20003)))),0)</f>
        <v/>
      </c>
      <c r="M86" s="20">
        <f>IFERROR(IF(E$1="","",(IF(SUMIF(data2!$A$2:$A$20003,$E86,data2!P$2:P$20003)=0,"",SUMIF(data2!$A$2:$A$20003,$E86,data2!P$2:P$20003)))/IF(SUMIF(data2!$A$2:$A$20003,$E86,data2!Q$2:Q$20003)=0,"",SUMIF(data2!$A$2:$A$20003,$E86,data2!Q$2:Q$20003))),0)</f>
        <v>0</v>
      </c>
      <c r="N86" s="206" t="str">
        <f>IFERROR(IF(E$1="","",(IF(SUMIF(data2!$A$2:$A$20003,$E86,data2!P$2:P$20003)=0,"",SUMIF(data2!$A$2:$A$20003,$E86,data2!P$2:P$20003)))),0)</f>
        <v/>
      </c>
      <c r="O86" s="206" t="str">
        <f>IFERROR(IF(E$1="","",(IF(SUMIF(data2!$A$2:$A$20003,$E86,data2!Q$2:Q$20003)=0,"",SUMIF(data2!$A$2:$A$20003,$E86,data2!Q$2:Q$20003)))),0)</f>
        <v/>
      </c>
    </row>
    <row r="87" spans="2:15" x14ac:dyDescent="0.2">
      <c r="B87" t="s">
        <v>53</v>
      </c>
      <c r="C87" t="str">
        <f>B87&amp;3</f>
        <v>TST3</v>
      </c>
      <c r="D87" t="s">
        <v>23529</v>
      </c>
      <c r="E87" t="str">
        <f t="shared" si="22"/>
        <v>Family MattersTST CombinedNov-22</v>
      </c>
      <c r="F87" t="s">
        <v>25711</v>
      </c>
      <c r="G87" s="20">
        <f>IFERROR(IF(E$1="","",(IF(SUMIF(data2!$A$2:$A$20003,$E87,data2!I$2:I$20003)=0,"",SUMIF(data2!$A$2:$A$20003,$E87,data2!I$2:I$20003)))/IF(SUMIF(data2!$A$2:$A$20003,$E87,data2!J$2:J$20003)=0,"",SUMIF(data2!$A$2:$A$20003,$E87,data2!J$2:J$20003))),0)</f>
        <v>0</v>
      </c>
      <c r="H87" s="18" t="str">
        <f>IFERROR(IF(E$1="","",(IF(SUMIF(data2!$A$2:$A$20003,$E87,data2!I$2:I$20003)=0,"",SUMIF(data2!$A$2:$A$20003,$E87,data2!I$2:I$20003)))),0)</f>
        <v/>
      </c>
      <c r="I87" s="18" t="str">
        <f>IFERROR(IF(E$1="","",(IF(SUMIF(data2!$A$2:$A$20003,$E87,data2!J$2:J$20003)=0,"",SUMIF(data2!$A$2:$A$20003,$E87,data2!J$2:J$20003)))),0)</f>
        <v/>
      </c>
      <c r="J87" s="20">
        <f>IFERROR(IF(E$1="","",(IF(SUMIF(data2!$A$2:$A$20003,$E87,data2!F$2:F$20003)=0,"",SUMIF(data2!$A$2:$A$20003,$E87,data2!F$2:F$20003)))/IF(SUMIF(data2!$A$2:$A$20003,$E87,data2!G$2:G$20003)=0,"",SUMIF(data2!$A$2:$A$20003,$E87,data2!G$2:G$20003))),0)</f>
        <v>0</v>
      </c>
      <c r="K87" s="204" t="str">
        <f>IFERROR(IF(E$1="","",(IF(SUMIF(data2!$A$2:$A$20003,$E87,data2!F$2:F$20003)=0,"",SUMIF(data2!$A$2:$A$20003,$E87,data2!F$2:F$20003)))),0)</f>
        <v/>
      </c>
      <c r="L87" s="204" t="str">
        <f>IFERROR(IF(E$1="","",(IF(SUMIF(data2!$A$2:$A$20003,$E87,data2!G$2:G$20003)=0,"",SUMIF(data2!$A$2:$A$20003,$E87,data2!G$2:G$20003)))),0)</f>
        <v/>
      </c>
      <c r="M87" s="20">
        <f>IFERROR(IF(E$1="","",(IF(SUMIF(data2!$A$2:$A$20003,$E87,data2!P$2:P$20003)=0,"",SUMIF(data2!$A$2:$A$20003,$E87,data2!P$2:P$20003)))/IF(SUMIF(data2!$A$2:$A$20003,$E87,data2!Q$2:Q$20003)=0,"",SUMIF(data2!$A$2:$A$20003,$E87,data2!Q$2:Q$20003))),0)</f>
        <v>0</v>
      </c>
      <c r="N87" s="206" t="str">
        <f>IFERROR(IF(E$1="","",(IF(SUMIF(data2!$A$2:$A$20003,$E87,data2!P$2:P$20003)=0,"",SUMIF(data2!$A$2:$A$20003,$E87,data2!P$2:P$20003)))),0)</f>
        <v/>
      </c>
      <c r="O87" s="206" t="str">
        <f>IFERROR(IF(E$1="","",(IF(SUMIF(data2!$A$2:$A$20003,$E87,data2!Q$2:Q$20003)=0,"",SUMIF(data2!$A$2:$A$20003,$E87,data2!Q$2:Q$20003)))),0)</f>
        <v/>
      </c>
    </row>
    <row r="88" spans="2:15" x14ac:dyDescent="0.2">
      <c r="B88" t="s">
        <v>53</v>
      </c>
      <c r="C88" t="str">
        <f>B88&amp;4</f>
        <v>TST4</v>
      </c>
      <c r="D88" t="s">
        <v>23530</v>
      </c>
      <c r="E88" t="str">
        <f t="shared" si="22"/>
        <v>First Home CareTST CombinedNov-22</v>
      </c>
      <c r="F88" t="s">
        <v>25713</v>
      </c>
      <c r="G88" s="20">
        <f>IFERROR(IF(E$1="","",(IF(SUMIF(data2!$A$2:$A$20003,$E88,data2!I$2:I$20003)=0,"",SUMIF(data2!$A$2:$A$20003,$E88,data2!I$2:I$20003)))/IF(SUMIF(data2!$A$2:$A$20003,$E88,data2!J$2:J$20003)=0,"",SUMIF(data2!$A$2:$A$20003,$E88,data2!J$2:J$20003))),0)</f>
        <v>0</v>
      </c>
      <c r="H88" s="18" t="str">
        <f>IFERROR(IF(E$1="","",(IF(SUMIF(data2!$A$2:$A$20003,$E88,data2!I$2:I$20003)=0,"",SUMIF(data2!$A$2:$A$20003,$E88,data2!I$2:I$20003)))),0)</f>
        <v/>
      </c>
      <c r="I88" s="18" t="str">
        <f>IFERROR(IF(E$1="","",(IF(SUMIF(data2!$A$2:$A$20003,$E88,data2!J$2:J$20003)=0,"",SUMIF(data2!$A$2:$A$20003,$E88,data2!J$2:J$20003)))),0)</f>
        <v/>
      </c>
      <c r="J88" s="20">
        <f>IFERROR(IF(E$1="","",(IF(SUMIF(data2!$A$2:$A$20003,$E88,data2!F$2:F$20003)=0,"",SUMIF(data2!$A$2:$A$20003,$E88,data2!F$2:F$20003)))/IF(SUMIF(data2!$A$2:$A$20003,$E88,data2!G$2:G$20003)=0,"",SUMIF(data2!$A$2:$A$20003,$E88,data2!G$2:G$20003))),0)</f>
        <v>0</v>
      </c>
      <c r="K88" s="204" t="str">
        <f>IFERROR(IF(E$1="","",(IF(SUMIF(data2!$A$2:$A$20003,$E88,data2!F$2:F$20003)=0,"",SUMIF(data2!$A$2:$A$20003,$E88,data2!F$2:F$20003)))),0)</f>
        <v/>
      </c>
      <c r="L88" s="204" t="str">
        <f>IFERROR(IF(E$1="","",(IF(SUMIF(data2!$A$2:$A$20003,$E88,data2!G$2:G$20003)=0,"",SUMIF(data2!$A$2:$A$20003,$E88,data2!G$2:G$20003)))),0)</f>
        <v/>
      </c>
      <c r="M88" s="20">
        <f>IFERROR(IF(E$1="","",(IF(SUMIF(data2!$A$2:$A$20003,$E88,data2!P$2:P$20003)=0,"",SUMIF(data2!$A$2:$A$20003,$E88,data2!P$2:P$20003)))/IF(SUMIF(data2!$A$2:$A$20003,$E88,data2!Q$2:Q$20003)=0,"",SUMIF(data2!$A$2:$A$20003,$E88,data2!Q$2:Q$20003))),0)</f>
        <v>0</v>
      </c>
      <c r="N88" s="206" t="str">
        <f>IFERROR(IF(E$1="","",(IF(SUMIF(data2!$A$2:$A$20003,$E88,data2!P$2:P$20003)=0,"",SUMIF(data2!$A$2:$A$20003,$E88,data2!P$2:P$20003)))),0)</f>
        <v/>
      </c>
      <c r="O88" s="206" t="str">
        <f>IFERROR(IF(E$1="","",(IF(SUMIF(data2!$A$2:$A$20003,$E88,data2!Q$2:Q$20003)=0,"",SUMIF(data2!$A$2:$A$20003,$E88,data2!Q$2:Q$20003)))),0)</f>
        <v/>
      </c>
    </row>
    <row r="89" spans="2:15" x14ac:dyDescent="0.2">
      <c r="B89" t="s">
        <v>53</v>
      </c>
      <c r="C89" t="str">
        <f>B89&amp;5</f>
        <v>TST5</v>
      </c>
      <c r="D89" t="s">
        <v>23531</v>
      </c>
      <c r="E89" t="str">
        <f t="shared" si="22"/>
        <v>Foundations for Home &amp; CommunityTST CombinedNov-22</v>
      </c>
      <c r="F89" t="s">
        <v>25713</v>
      </c>
      <c r="G89" s="20">
        <f>IFERROR(IF(E$1="","",(IF(SUMIF(data2!$A$2:$A$20003,$E89,data2!I$2:I$20003)=0,"",SUMIF(data2!$A$2:$A$20003,$E89,data2!I$2:I$20003)))/IF(SUMIF(data2!$A$2:$A$20003,$E89,data2!J$2:J$20003)=0,"",SUMIF(data2!$A$2:$A$20003,$E89,data2!J$2:J$20003))),0)</f>
        <v>0</v>
      </c>
      <c r="H89" s="18" t="str">
        <f>IFERROR(IF(E$1="","",(IF(SUMIF(data2!$A$2:$A$20003,$E89,data2!I$2:I$20003)=0,"",SUMIF(data2!$A$2:$A$20003,$E89,data2!I$2:I$20003)))),0)</f>
        <v/>
      </c>
      <c r="I89" s="18" t="str">
        <f>IFERROR(IF(E$1="","",(IF(SUMIF(data2!$A$2:$A$20003,$E89,data2!J$2:J$20003)=0,"",SUMIF(data2!$A$2:$A$20003,$E89,data2!J$2:J$20003)))),0)</f>
        <v/>
      </c>
      <c r="J89" s="20">
        <f>IFERROR(IF(E$1="","",(IF(SUMIF(data2!$A$2:$A$20003,$E89,data2!F$2:F$20003)=0,"",SUMIF(data2!$A$2:$A$20003,$E89,data2!F$2:F$20003)))/IF(SUMIF(data2!$A$2:$A$20003,$E89,data2!G$2:G$20003)=0,"",SUMIF(data2!$A$2:$A$20003,$E89,data2!G$2:G$20003))),0)</f>
        <v>0</v>
      </c>
      <c r="K89" s="204" t="str">
        <f>IFERROR(IF(E$1="","",(IF(SUMIF(data2!$A$2:$A$20003,$E89,data2!F$2:F$20003)=0,"",SUMIF(data2!$A$2:$A$20003,$E89,data2!F$2:F$20003)))),0)</f>
        <v/>
      </c>
      <c r="L89" s="204" t="str">
        <f>IFERROR(IF(E$1="","",(IF(SUMIF(data2!$A$2:$A$20003,$E89,data2!G$2:G$20003)=0,"",SUMIF(data2!$A$2:$A$20003,$E89,data2!G$2:G$20003)))),0)</f>
        <v/>
      </c>
      <c r="M89" s="20">
        <f>IFERROR(IF(E$1="","",(IF(SUMIF(data2!$A$2:$A$20003,$E89,data2!P$2:P$20003)=0,"",SUMIF(data2!$A$2:$A$20003,$E89,data2!P$2:P$20003)))/IF(SUMIF(data2!$A$2:$A$20003,$E89,data2!Q$2:Q$20003)=0,"",SUMIF(data2!$A$2:$A$20003,$E89,data2!Q$2:Q$20003))),0)</f>
        <v>0</v>
      </c>
      <c r="N89" s="206" t="str">
        <f>IFERROR(IF(E$1="","",(IF(SUMIF(data2!$A$2:$A$20003,$E89,data2!P$2:P$20003)=0,"",SUMIF(data2!$A$2:$A$20003,$E89,data2!P$2:P$20003)))),0)</f>
        <v/>
      </c>
      <c r="O89" s="206" t="str">
        <f>IFERROR(IF(E$1="","",(IF(SUMIF(data2!$A$2:$A$20003,$E89,data2!Q$2:Q$20003)=0,"",SUMIF(data2!$A$2:$A$20003,$E89,data2!Q$2:Q$20003)))),0)</f>
        <v/>
      </c>
    </row>
    <row r="90" spans="2:15" x14ac:dyDescent="0.2">
      <c r="B90" t="s">
        <v>53</v>
      </c>
      <c r="C90" t="str">
        <f>B90&amp;6</f>
        <v>TST6</v>
      </c>
      <c r="D90" t="s">
        <v>23532</v>
      </c>
      <c r="E90" t="str">
        <f t="shared" si="22"/>
        <v>HillcrestTST CombinedNov-22</v>
      </c>
      <c r="F90" t="s">
        <v>23477</v>
      </c>
      <c r="G90" s="20">
        <f>IFERROR(IF(E$1="","",(IF(SUMIF(data2!$A$2:$A$20003,$E90,data2!I$2:I$20003)=0,"",SUMIF(data2!$A$2:$A$20003,$E90,data2!I$2:I$20003)))/IF(SUMIF(data2!$A$2:$A$20003,$E90,data2!J$2:J$20003)=0,"",SUMIF(data2!$A$2:$A$20003,$E90,data2!J$2:J$20003))),0)</f>
        <v>0.5</v>
      </c>
      <c r="H90" s="18">
        <f>IFERROR(IF(E$1="","",(IF(SUMIF(data2!$A$2:$A$20003,$E90,data2!I$2:I$20003)=0,"",SUMIF(data2!$A$2:$A$20003,$E90,data2!I$2:I$20003)))),0)</f>
        <v>3</v>
      </c>
      <c r="I90" s="18">
        <f>IFERROR(IF(E$1="","",(IF(SUMIF(data2!$A$2:$A$20003,$E90,data2!J$2:J$20003)=0,"",SUMIF(data2!$A$2:$A$20003,$E90,data2!J$2:J$20003)))),0)</f>
        <v>6</v>
      </c>
      <c r="J90" s="20">
        <f>IFERROR(IF(E$1="","",(IF(SUMIF(data2!$A$2:$A$20003,$E90,data2!F$2:F$20003)=0,"",SUMIF(data2!$A$2:$A$20003,$E90,data2!F$2:F$20003)))/IF(SUMIF(data2!$A$2:$A$20003,$E90,data2!G$2:G$20003)=0,"",SUMIF(data2!$A$2:$A$20003,$E90,data2!G$2:G$20003))),0)</f>
        <v>0.5</v>
      </c>
      <c r="K90" s="204">
        <f>IFERROR(IF(E$1="","",(IF(SUMIF(data2!$A$2:$A$20003,$E90,data2!F$2:F$20003)=0,"",SUMIF(data2!$A$2:$A$20003,$E90,data2!F$2:F$20003)))),0)</f>
        <v>1</v>
      </c>
      <c r="L90" s="204">
        <f>IFERROR(IF(E$1="","",(IF(SUMIF(data2!$A$2:$A$20003,$E90,data2!G$2:G$20003)=0,"",SUMIF(data2!$A$2:$A$20003,$E90,data2!G$2:G$20003)))),0)</f>
        <v>2</v>
      </c>
      <c r="M90" s="20">
        <f>IFERROR(IF(E$1="","",(IF(SUMIF(data2!$A$2:$A$20003,$E90,data2!P$2:P$20003)=0,"",SUMIF(data2!$A$2:$A$20003,$E90,data2!P$2:P$20003)))/IF(SUMIF(data2!$A$2:$A$20003,$E90,data2!Q$2:Q$20003)=0,"",SUMIF(data2!$A$2:$A$20003,$E90,data2!Q$2:Q$20003))),0)</f>
        <v>0</v>
      </c>
      <c r="N90" s="206" t="str">
        <f>IFERROR(IF(E$1="","",(IF(SUMIF(data2!$A$2:$A$20003,$E90,data2!P$2:P$20003)=0,"",SUMIF(data2!$A$2:$A$20003,$E90,data2!P$2:P$20003)))),0)</f>
        <v/>
      </c>
      <c r="O90" s="206" t="str">
        <f>IFERROR(IF(E$1="","",(IF(SUMIF(data2!$A$2:$A$20003,$E90,data2!Q$2:Q$20003)=0,"",SUMIF(data2!$A$2:$A$20003,$E90,data2!Q$2:Q$20003)))),0)</f>
        <v/>
      </c>
    </row>
    <row r="91" spans="2:15" x14ac:dyDescent="0.2">
      <c r="B91" t="s">
        <v>53</v>
      </c>
      <c r="C91" t="str">
        <f>B91&amp;7</f>
        <v>TST7</v>
      </c>
      <c r="D91" t="s">
        <v>23533</v>
      </c>
      <c r="E91" t="str">
        <f t="shared" si="22"/>
        <v>MD Family ResourcesTST CombinedNov-22</v>
      </c>
      <c r="F91" t="s">
        <v>23486</v>
      </c>
      <c r="G91" s="20">
        <f>IFERROR(IF(E$1="","",(IF(SUMIF(data2!$A$2:$A$20003,$E91,data2!I$2:I$20003)=0,"",SUMIF(data2!$A$2:$A$20003,$E91,data2!I$2:I$20003)))/IF(SUMIF(data2!$A$2:$A$20003,$E91,data2!J$2:J$20003)=0,"",SUMIF(data2!$A$2:$A$20003,$E91,data2!J$2:J$20003))),0)</f>
        <v>0.8</v>
      </c>
      <c r="H91" s="18">
        <f>IFERROR(IF(E$1="","",(IF(SUMIF(data2!$A$2:$A$20003,$E91,data2!I$2:I$20003)=0,"",SUMIF(data2!$A$2:$A$20003,$E91,data2!I$2:I$20003)))),0)</f>
        <v>4</v>
      </c>
      <c r="I91" s="18">
        <f>IFERROR(IF(E$1="","",(IF(SUMIF(data2!$A$2:$A$20003,$E91,data2!J$2:J$20003)=0,"",SUMIF(data2!$A$2:$A$20003,$E91,data2!J$2:J$20003)))),0)</f>
        <v>5</v>
      </c>
      <c r="J91" s="20">
        <f>IFERROR(IF(E$1="","",(IF(SUMIF(data2!$A$2:$A$20003,$E91,data2!F$2:F$20003)=0,"",SUMIF(data2!$A$2:$A$20003,$E91,data2!F$2:F$20003)))/IF(SUMIF(data2!$A$2:$A$20003,$E91,data2!G$2:G$20003)=0,"",SUMIF(data2!$A$2:$A$20003,$E91,data2!G$2:G$20003))),0)</f>
        <v>0.5</v>
      </c>
      <c r="K91" s="204">
        <f>IFERROR(IF(E$1="","",(IF(SUMIF(data2!$A$2:$A$20003,$E91,data2!F$2:F$20003)=0,"",SUMIF(data2!$A$2:$A$20003,$E91,data2!F$2:F$20003)))),0)</f>
        <v>1</v>
      </c>
      <c r="L91" s="204">
        <f>IFERROR(IF(E$1="","",(IF(SUMIF(data2!$A$2:$A$20003,$E91,data2!G$2:G$20003)=0,"",SUMIF(data2!$A$2:$A$20003,$E91,data2!G$2:G$20003)))),0)</f>
        <v>2</v>
      </c>
      <c r="M91" s="20">
        <f>IFERROR(IF(E$1="","",(IF(SUMIF(data2!$A$2:$A$20003,$E91,data2!P$2:P$20003)=0,"",SUMIF(data2!$A$2:$A$20003,$E91,data2!P$2:P$20003)))/IF(SUMIF(data2!$A$2:$A$20003,$E91,data2!Q$2:Q$20003)=0,"",SUMIF(data2!$A$2:$A$20003,$E91,data2!Q$2:Q$20003))),0)</f>
        <v>0</v>
      </c>
      <c r="N91" s="206" t="str">
        <f>IFERROR(IF(E$1="","",(IF(SUMIF(data2!$A$2:$A$20003,$E91,data2!P$2:P$20003)=0,"",SUMIF(data2!$A$2:$A$20003,$E91,data2!P$2:P$20003)))),0)</f>
        <v/>
      </c>
      <c r="O91" s="206" t="str">
        <f>IFERROR(IF(E$1="","",(IF(SUMIF(data2!$A$2:$A$20003,$E91,data2!Q$2:Q$20003)=0,"",SUMIF(data2!$A$2:$A$20003,$E91,data2!Q$2:Q$20003)))),0)</f>
        <v/>
      </c>
    </row>
    <row r="92" spans="2:15" x14ac:dyDescent="0.2">
      <c r="B92" t="s">
        <v>1003</v>
      </c>
      <c r="C92" t="str">
        <f>B92&amp;3</f>
        <v>CPP-FV3</v>
      </c>
      <c r="D92" t="s">
        <v>23534</v>
      </c>
      <c r="E92" t="str">
        <f t="shared" si="22"/>
        <v>Marys CenterCPP-FV CombinedNov-22</v>
      </c>
      <c r="F92" t="s">
        <v>23482</v>
      </c>
      <c r="G92" s="20">
        <f>IFERROR(IF(E$1="","",(IF(SUMIF(data2!$A$2:$A$20003,$E92,data2!I$2:I$20003)=0,"",SUMIF(data2!$A$2:$A$20003,$E92,data2!I$2:I$20003)))/IF(SUMIF(data2!$A$2:$A$20003,$E92,data2!J$2:J$20003)=0,"",SUMIF(data2!$A$2:$A$20003,$E92,data2!J$2:J$20003))),0)</f>
        <v>0.83333333333333337</v>
      </c>
      <c r="H92" s="18">
        <f>IFERROR(IF(E$1="","",(IF(SUMIF(data2!$A$2:$A$20003,$E92,data2!I$2:I$20003)=0,"",SUMIF(data2!$A$2:$A$20003,$E92,data2!I$2:I$20003)))),0)</f>
        <v>5</v>
      </c>
      <c r="I92" s="18">
        <f>IFERROR(IF(E$1="","",(IF(SUMIF(data2!$A$2:$A$20003,$E92,data2!J$2:J$20003)=0,"",SUMIF(data2!$A$2:$A$20003,$E92,data2!J$2:J$20003)))),0)</f>
        <v>6</v>
      </c>
      <c r="J92" s="20">
        <f>IFERROR(IF(E$1="","",(IF(SUMIF(data2!$A$2:$A$20003,$E92,data2!F$2:F$20003)=0,"",SUMIF(data2!$A$2:$A$20003,$E92,data2!F$2:F$20003)))/IF(SUMIF(data2!$A$2:$A$20003,$E92,data2!G$2:G$20003)=0,"",SUMIF(data2!$A$2:$A$20003,$E92,data2!G$2:G$20003))),0)</f>
        <v>1</v>
      </c>
      <c r="K92" s="204">
        <f>IFERROR(IF(E$1="","",(IF(SUMIF(data2!$A$2:$A$20003,$E92,data2!F$2:F$20003)=0,"",SUMIF(data2!$A$2:$A$20003,$E92,data2!F$2:F$20003)))),0)</f>
        <v>1</v>
      </c>
      <c r="L92" s="204">
        <f>IFERROR(IF(E$1="","",(IF(SUMIF(data2!$A$2:$A$20003,$E92,data2!G$2:G$20003)=0,"",SUMIF(data2!$A$2:$A$20003,$E92,data2!G$2:G$20003)))),0)</f>
        <v>1</v>
      </c>
      <c r="M92" s="20">
        <f>IFERROR(IF(E$1="","",(IF(SUMIF(data2!$A$2:$A$20003,$E92,data2!P$2:P$20003)=0,"",SUMIF(data2!$A$2:$A$20003,$E92,data2!P$2:P$20003)))/IF(SUMIF(data2!$A$2:$A$20003,$E92,data2!Q$2:Q$20003)=0,"",SUMIF(data2!$A$2:$A$20003,$E92,data2!Q$2:Q$20003))),0)</f>
        <v>0</v>
      </c>
      <c r="N92" s="206" t="str">
        <f>IFERROR(IF(E$1="","",(IF(SUMIF(data2!$A$2:$A$20003,$E92,data2!P$2:P$20003)=0,"",SUMIF(data2!$A$2:$A$20003,$E92,data2!P$2:P$20003)))),0)</f>
        <v/>
      </c>
      <c r="O92" s="206" t="str">
        <f>IFERROR(IF(E$1="","",(IF(SUMIF(data2!$A$2:$A$20003,$E92,data2!Q$2:Q$20003)=0,"",SUMIF(data2!$A$2:$A$20003,$E92,data2!Q$2:Q$20003)))),0)</f>
        <v/>
      </c>
    </row>
    <row r="93" spans="2:15" x14ac:dyDescent="0.2">
      <c r="B93" t="s">
        <v>1003</v>
      </c>
      <c r="C93" t="str">
        <f>B93&amp;4</f>
        <v>CPP-FV4</v>
      </c>
      <c r="D93" t="s">
        <v>24608</v>
      </c>
      <c r="E93" t="str">
        <f t="shared" si="22"/>
        <v>Medstar GeorgetownCPP-FV CombinedNov-22</v>
      </c>
      <c r="F93" t="s">
        <v>24607</v>
      </c>
      <c r="G93" s="20">
        <f>IFERROR(IF(E$1="","",(IF(SUMIF(data2!$A$2:$A$20003,$E93,data2!I$2:I$20003)=0,"",SUMIF(data2!$A$2:$A$20003,$E93,data2!I$2:I$20003)))/IF(SUMIF(data2!$A$2:$A$20003,$E93,data2!J$2:J$20003)=0,"",SUMIF(data2!$A$2:$A$20003,$E93,data2!J$2:J$20003))),0)</f>
        <v>0</v>
      </c>
      <c r="H93" s="18" t="str">
        <f>IFERROR(IF(E$1="","",(IF(SUMIF(data2!$A$2:$A$20003,$E93,data2!I$2:I$20003)=0,"",SUMIF(data2!$A$2:$A$20003,$E93,data2!I$2:I$20003)))),0)</f>
        <v/>
      </c>
      <c r="I93" s="18" t="str">
        <f>IFERROR(IF(E$1="","",(IF(SUMIF(data2!$A$2:$A$20003,$E93,data2!J$2:J$20003)=0,"",SUMIF(data2!$A$2:$A$20003,$E93,data2!J$2:J$20003)))),0)</f>
        <v/>
      </c>
      <c r="J93" s="20">
        <f>IFERROR(IF(E$1="","",(IF(SUMIF(data2!$A$2:$A$20003,$E93,data2!F$2:F$20003)=0,"",SUMIF(data2!$A$2:$A$20003,$E93,data2!F$2:F$20003)))/IF(SUMIF(data2!$A$2:$A$20003,$E93,data2!G$2:G$20003)=0,"",SUMIF(data2!$A$2:$A$20003,$E93,data2!G$2:G$20003))),0)</f>
        <v>0</v>
      </c>
      <c r="K93" s="204" t="str">
        <f>IFERROR(IF(E$1="","",(IF(SUMIF(data2!$A$2:$A$20003,$E93,data2!F$2:F$20003)=0,"",SUMIF(data2!$A$2:$A$20003,$E93,data2!F$2:F$20003)))),0)</f>
        <v/>
      </c>
      <c r="L93" s="204" t="str">
        <f>IFERROR(IF(E$1="","",(IF(SUMIF(data2!$A$2:$A$20003,$E93,data2!G$2:G$20003)=0,"",SUMIF(data2!$A$2:$A$20003,$E93,data2!G$2:G$20003)))),0)</f>
        <v/>
      </c>
      <c r="M93" s="20">
        <f>IFERROR(IF(E$1="","",(IF(SUMIF(data2!$A$2:$A$20003,$E93,data2!P$2:P$20003)=0,"",SUMIF(data2!$A$2:$A$20003,$E93,data2!P$2:P$20003)))/IF(SUMIF(data2!$A$2:$A$20003,$E93,data2!Q$2:Q$20003)=0,"",SUMIF(data2!$A$2:$A$20003,$E93,data2!Q$2:Q$20003))),0)</f>
        <v>0</v>
      </c>
      <c r="N93" s="206" t="str">
        <f>IFERROR(IF(E$1="","",(IF(SUMIF(data2!$A$2:$A$20003,$E93,data2!P$2:P$20003)=0,"",SUMIF(data2!$A$2:$A$20003,$E93,data2!P$2:P$20003)))),0)</f>
        <v/>
      </c>
      <c r="O93" s="206" t="str">
        <f>IFERROR(IF(E$1="","",(IF(SUMIF(data2!$A$2:$A$20003,$E93,data2!Q$2:Q$20003)=0,"",SUMIF(data2!$A$2:$A$20003,$E93,data2!Q$2:Q$20003)))),0)</f>
        <v/>
      </c>
    </row>
    <row r="94" spans="2:15" x14ac:dyDescent="0.2">
      <c r="B94" t="s">
        <v>1003</v>
      </c>
      <c r="C94" t="str">
        <f>B94&amp;5</f>
        <v>CPP-FV5</v>
      </c>
      <c r="D94" t="s">
        <v>23535</v>
      </c>
      <c r="E94" t="str">
        <f t="shared" si="22"/>
        <v>PIECECPP-FV CombinedNov-22</v>
      </c>
      <c r="F94" t="s">
        <v>30</v>
      </c>
      <c r="G94" s="20">
        <f>IFERROR(IF(E$1="","",(IF(SUMIF(data2!$A$2:$A$20003,$E94,data2!I$2:I$20003)=0,"",SUMIF(data2!$A$2:$A$20003,$E94,data2!I$2:I$20003)))/IF(SUMIF(data2!$A$2:$A$20003,$E94,data2!J$2:J$20003)=0,"",SUMIF(data2!$A$2:$A$20003,$E94,data2!J$2:J$20003))),0)</f>
        <v>0.8571428571428571</v>
      </c>
      <c r="H94" s="18">
        <f>IFERROR(IF(E$1="","",(IF(SUMIF(data2!$A$2:$A$20003,$E94,data2!I$2:I$20003)=0,"",SUMIF(data2!$A$2:$A$20003,$E94,data2!I$2:I$20003)))),0)</f>
        <v>12</v>
      </c>
      <c r="I94" s="18">
        <f>IFERROR(IF(E$1="","",(IF(SUMIF(data2!$A$2:$A$20003,$E94,data2!J$2:J$20003)=0,"",SUMIF(data2!$A$2:$A$20003,$E94,data2!J$2:J$20003)))),0)</f>
        <v>14</v>
      </c>
      <c r="J94" s="20">
        <f>IFERROR(IF(E$1="","",(IF(SUMIF(data2!$A$2:$A$20003,$E94,data2!F$2:F$20003)=0,"",SUMIF(data2!$A$2:$A$20003,$E94,data2!F$2:F$20003)))/IF(SUMIF(data2!$A$2:$A$20003,$E94,data2!G$2:G$20003)=0,"",SUMIF(data2!$A$2:$A$20003,$E94,data2!G$2:G$20003))),0)</f>
        <v>0.83333333333333337</v>
      </c>
      <c r="K94" s="204">
        <f>IFERROR(IF(E$1="","",(IF(SUMIF(data2!$A$2:$A$20003,$E94,data2!F$2:F$20003)=0,"",SUMIF(data2!$A$2:$A$20003,$E94,data2!F$2:F$20003)))),0)</f>
        <v>2.5</v>
      </c>
      <c r="L94" s="204">
        <f>IFERROR(IF(E$1="","",(IF(SUMIF(data2!$A$2:$A$20003,$E94,data2!G$2:G$20003)=0,"",SUMIF(data2!$A$2:$A$20003,$E94,data2!G$2:G$20003)))),0)</f>
        <v>3</v>
      </c>
      <c r="M94" s="20">
        <f>IFERROR(IF(E$1="","",(IF(SUMIF(data2!$A$2:$A$20003,$E94,data2!P$2:P$20003)=0,"",SUMIF(data2!$A$2:$A$20003,$E94,data2!P$2:P$20003)))/IF(SUMIF(data2!$A$2:$A$20003,$E94,data2!Q$2:Q$20003)=0,"",SUMIF(data2!$A$2:$A$20003,$E94,data2!Q$2:Q$20003))),0)</f>
        <v>1</v>
      </c>
      <c r="N94" s="206">
        <f>IFERROR(IF(E$1="","",(IF(SUMIF(data2!$A$2:$A$20003,$E94,data2!P$2:P$20003)=0,"",SUMIF(data2!$A$2:$A$20003,$E94,data2!P$2:P$20003)))),0)</f>
        <v>1</v>
      </c>
      <c r="O94" s="206">
        <f>IFERROR(IF(E$1="","",(IF(SUMIF(data2!$A$2:$A$20003,$E94,data2!Q$2:Q$20003)=0,"",SUMIF(data2!$A$2:$A$20003,$E94,data2!Q$2:Q$20003)))),0)</f>
        <v>1</v>
      </c>
    </row>
    <row r="95" spans="2:15" x14ac:dyDescent="0.2">
      <c r="B95" t="s">
        <v>1003</v>
      </c>
      <c r="C95" t="str">
        <f>B95&amp;6</f>
        <v>CPP-FV6</v>
      </c>
      <c r="D95" t="s">
        <v>23536</v>
      </c>
      <c r="E95" t="str">
        <f t="shared" si="22"/>
        <v>Community ConnectionsCPP-FV CombinedNov-22</v>
      </c>
      <c r="F95" t="s">
        <v>23468</v>
      </c>
      <c r="G95" s="20">
        <f>IFERROR(IF(E$1="","",(IF(SUMIF(data2!$A$2:$A$20003,$E95,data2!I$2:I$20003)=0,"",SUMIF(data2!$A$2:$A$20003,$E95,data2!I$2:I$20003)))/IF(SUMIF(data2!$A$2:$A$20003,$E95,data2!J$2:J$20003)=0,"",SUMIF(data2!$A$2:$A$20003,$E95,data2!J$2:J$20003))),0)</f>
        <v>0</v>
      </c>
      <c r="H95" s="18" t="str">
        <f>IFERROR(IF(E$1="","",(IF(SUMIF(data2!$A$2:$A$20003,$E95,data2!I$2:I$20003)=0,"",SUMIF(data2!$A$2:$A$20003,$E95,data2!I$2:I$20003)))),0)</f>
        <v/>
      </c>
      <c r="I95" s="18" t="str">
        <f>IFERROR(IF(E$1="","",(IF(SUMIF(data2!$A$2:$A$20003,$E95,data2!J$2:J$20003)=0,"",SUMIF(data2!$A$2:$A$20003,$E95,data2!J$2:J$20003)))),0)</f>
        <v/>
      </c>
      <c r="J95" s="20">
        <f>IFERROR(IF(E$1="","",(IF(SUMIF(data2!$A$2:$A$20003,$E95,data2!F$2:F$20003)=0,"",SUMIF(data2!$A$2:$A$20003,$E95,data2!F$2:F$20003)))/IF(SUMIF(data2!$A$2:$A$20003,$E95,data2!G$2:G$20003)=0,"",SUMIF(data2!$A$2:$A$20003,$E95,data2!G$2:G$20003))),0)</f>
        <v>0</v>
      </c>
      <c r="K95" s="204" t="str">
        <f>IFERROR(IF(E$1="","",(IF(SUMIF(data2!$A$2:$A$20003,$E95,data2!F$2:F$20003)=0,"",SUMIF(data2!$A$2:$A$20003,$E95,data2!F$2:F$20003)))),0)</f>
        <v/>
      </c>
      <c r="L95" s="204" t="str">
        <f>IFERROR(IF(E$1="","",(IF(SUMIF(data2!$A$2:$A$20003,$E95,data2!G$2:G$20003)=0,"",SUMIF(data2!$A$2:$A$20003,$E95,data2!G$2:G$20003)))),0)</f>
        <v/>
      </c>
      <c r="M95" s="20">
        <f>IFERROR(IF(E$1="","",(IF(SUMIF(data2!$A$2:$A$20003,$E95,data2!P$2:P$20003)=0,"",SUMIF(data2!$A$2:$A$20003,$E95,data2!P$2:P$20003)))/IF(SUMIF(data2!$A$2:$A$20003,$E95,data2!Q$2:Q$20003)=0,"",SUMIF(data2!$A$2:$A$20003,$E95,data2!Q$2:Q$20003))),0)</f>
        <v>0</v>
      </c>
      <c r="N95" s="206" t="str">
        <f>IFERROR(IF(E$1="","",(IF(SUMIF(data2!$A$2:$A$20003,$E95,data2!P$2:P$20003)=0,"",SUMIF(data2!$A$2:$A$20003,$E95,data2!P$2:P$20003)))),0)</f>
        <v/>
      </c>
      <c r="O95" s="206" t="str">
        <f>IFERROR(IF(E$1="","",(IF(SUMIF(data2!$A$2:$A$20003,$E95,data2!Q$2:Q$20003)=0,"",SUMIF(data2!$A$2:$A$20003,$E95,data2!Q$2:Q$20003)))),0)</f>
        <v/>
      </c>
    </row>
    <row r="96" spans="2:15" x14ac:dyDescent="0.2">
      <c r="B96" t="s">
        <v>1004</v>
      </c>
      <c r="C96" t="str">
        <f>B96&amp;1</f>
        <v>PCIT1</v>
      </c>
      <c r="D96" t="s">
        <v>23537</v>
      </c>
      <c r="E96" t="str">
        <f t="shared" si="22"/>
        <v>Community ConnectionsPCIT CombinedNov-22</v>
      </c>
      <c r="F96" t="s">
        <v>23468</v>
      </c>
      <c r="G96" s="20">
        <f>IFERROR(IF(E$1="","",(IF(SUMIF(data2!$A$2:$A$20003,$E96,data2!I$2:I$20003)=0,"",SUMIF(data2!$A$2:$A$20003,$E96,data2!I$2:I$20003)))/IF(SUMIF(data2!$A$2:$A$20003,$E96,data2!J$2:J$20003)=0,"",SUMIF(data2!$A$2:$A$20003,$E96,data2!J$2:J$20003))),0)</f>
        <v>0</v>
      </c>
      <c r="H96" s="18" t="str">
        <f>IFERROR(IF(E$1="","",(IF(SUMIF(data2!$A$2:$A$20003,$E96,data2!I$2:I$20003)=0,"",SUMIF(data2!$A$2:$A$20003,$E96,data2!I$2:I$20003)))),0)</f>
        <v/>
      </c>
      <c r="I96" s="18" t="str">
        <f>IFERROR(IF(E$1="","",(IF(SUMIF(data2!$A$2:$A$20003,$E96,data2!J$2:J$20003)=0,"",SUMIF(data2!$A$2:$A$20003,$E96,data2!J$2:J$20003)))),0)</f>
        <v/>
      </c>
      <c r="J96" s="20">
        <f>IFERROR(IF(E$1="","",(IF(SUMIF(data2!$A$2:$A$20003,$E96,data2!F$2:F$20003)=0,"",SUMIF(data2!$A$2:$A$20003,$E96,data2!F$2:F$20003)))/IF(SUMIF(data2!$A$2:$A$20003,$E96,data2!G$2:G$20003)=0,"",SUMIF(data2!$A$2:$A$20003,$E96,data2!G$2:G$20003))),0)</f>
        <v>0</v>
      </c>
      <c r="K96" s="204" t="str">
        <f>IFERROR(IF(E$1="","",(IF(SUMIF(data2!$A$2:$A$20003,$E96,data2!F$2:F$20003)=0,"",SUMIF(data2!$A$2:$A$20003,$E96,data2!F$2:F$20003)))),0)</f>
        <v/>
      </c>
      <c r="L96" s="204" t="str">
        <f>IFERROR(IF(E$1="","",(IF(SUMIF(data2!$A$2:$A$20003,$E96,data2!G$2:G$20003)=0,"",SUMIF(data2!$A$2:$A$20003,$E96,data2!G$2:G$20003)))),0)</f>
        <v/>
      </c>
      <c r="M96" s="20">
        <f>IFERROR(IF(E$1="","",(IF(SUMIF(data2!$A$2:$A$20003,$E96,data2!P$2:P$20003)=0,"",SUMIF(data2!$A$2:$A$20003,$E96,data2!P$2:P$20003)))/IF(SUMIF(data2!$A$2:$A$20003,$E96,data2!Q$2:Q$20003)=0,"",SUMIF(data2!$A$2:$A$20003,$E96,data2!Q$2:Q$20003))),0)</f>
        <v>0</v>
      </c>
      <c r="N96" s="206" t="str">
        <f>IFERROR(IF(E$1="","",(IF(SUMIF(data2!$A$2:$A$20003,$E96,data2!P$2:P$20003)=0,"",SUMIF(data2!$A$2:$A$20003,$E96,data2!P$2:P$20003)))),0)</f>
        <v/>
      </c>
      <c r="O96" s="206" t="str">
        <f>IFERROR(IF(E$1="","",(IF(SUMIF(data2!$A$2:$A$20003,$E96,data2!Q$2:Q$20003)=0,"",SUMIF(data2!$A$2:$A$20003,$E96,data2!Q$2:Q$20003)))),0)</f>
        <v/>
      </c>
    </row>
    <row r="97" spans="2:26" x14ac:dyDescent="0.2">
      <c r="B97" t="s">
        <v>1004</v>
      </c>
      <c r="C97" t="str">
        <f>B97&amp;2</f>
        <v>PCIT2</v>
      </c>
      <c r="D97" t="s">
        <v>23538</v>
      </c>
      <c r="E97" t="str">
        <f t="shared" si="22"/>
        <v>Marys CenterPCIT CombinedNov-22</v>
      </c>
      <c r="F97" t="s">
        <v>23482</v>
      </c>
      <c r="G97" s="20">
        <f>IFERROR(IF(E$1="","",(IF(SUMIF(data2!$A$2:$A$20003,$E97,data2!I$2:I$20003)=0,"",SUMIF(data2!$A$2:$A$20003,$E97,data2!I$2:I$20003)))/IF(SUMIF(data2!$A$2:$A$20003,$E97,data2!J$2:J$20003)=0,"",SUMIF(data2!$A$2:$A$20003,$E97,data2!J$2:J$20003))),0)</f>
        <v>1</v>
      </c>
      <c r="H97" s="18">
        <f>IFERROR(IF(E$1="","",(IF(SUMIF(data2!$A$2:$A$20003,$E97,data2!I$2:I$20003)=0,"",SUMIF(data2!$A$2:$A$20003,$E97,data2!I$2:I$20003)))),0)</f>
        <v>11</v>
      </c>
      <c r="I97" s="18">
        <f>IFERROR(IF(E$1="","",(IF(SUMIF(data2!$A$2:$A$20003,$E97,data2!J$2:J$20003)=0,"",SUMIF(data2!$A$2:$A$20003,$E97,data2!J$2:J$20003)))),0)</f>
        <v>11</v>
      </c>
      <c r="J97" s="20">
        <f>IFERROR(IF(E$1="","",(IF(SUMIF(data2!$A$2:$A$20003,$E97,data2!F$2:F$20003)=0,"",SUMIF(data2!$A$2:$A$20003,$E97,data2!F$2:F$20003)))/IF(SUMIF(data2!$A$2:$A$20003,$E97,data2!G$2:G$20003)=0,"",SUMIF(data2!$A$2:$A$20003,$E97,data2!G$2:G$20003))),0)</f>
        <v>1</v>
      </c>
      <c r="K97" s="204">
        <f>IFERROR(IF(E$1="","",(IF(SUMIF(data2!$A$2:$A$20003,$E97,data2!F$2:F$20003)=0,"",SUMIF(data2!$A$2:$A$20003,$E97,data2!F$2:F$20003)))),0)</f>
        <v>2</v>
      </c>
      <c r="L97" s="204">
        <f>IFERROR(IF(E$1="","",(IF(SUMIF(data2!$A$2:$A$20003,$E97,data2!G$2:G$20003)=0,"",SUMIF(data2!$A$2:$A$20003,$E97,data2!G$2:G$20003)))),0)</f>
        <v>2</v>
      </c>
      <c r="M97" s="20">
        <f>IFERROR(IF(E$1="","",(IF(SUMIF(data2!$A$2:$A$20003,$E97,data2!P$2:P$20003)=0,"",SUMIF(data2!$A$2:$A$20003,$E97,data2!P$2:P$20003)))/IF(SUMIF(data2!$A$2:$A$20003,$E97,data2!Q$2:Q$20003)=0,"",SUMIF(data2!$A$2:$A$20003,$E97,data2!Q$2:Q$20003))),0)</f>
        <v>0</v>
      </c>
      <c r="N97" s="206" t="str">
        <f>IFERROR(IF(E$1="","",(IF(SUMIF(data2!$A$2:$A$20003,$E97,data2!P$2:P$20003)=0,"",SUMIF(data2!$A$2:$A$20003,$E97,data2!P$2:P$20003)))),0)</f>
        <v/>
      </c>
      <c r="O97" s="206" t="str">
        <f>IFERROR(IF(E$1="","",(IF(SUMIF(data2!$A$2:$A$20003,$E97,data2!Q$2:Q$20003)=0,"",SUMIF(data2!$A$2:$A$20003,$E97,data2!Q$2:Q$20003)))),0)</f>
        <v/>
      </c>
    </row>
    <row r="98" spans="2:26" x14ac:dyDescent="0.2">
      <c r="B98" t="s">
        <v>1004</v>
      </c>
      <c r="C98" t="str">
        <f>B98&amp;3</f>
        <v>PCIT3</v>
      </c>
      <c r="D98" t="s">
        <v>24609</v>
      </c>
      <c r="E98" t="str">
        <f t="shared" si="22"/>
        <v>Medstar GeorgetownPCIT CombinedNov-22</v>
      </c>
      <c r="F98" t="s">
        <v>24607</v>
      </c>
      <c r="G98" s="20">
        <f>IFERROR(IF(E$1="","",(IF(SUMIF(data2!$A$2:$A$20003,$E98,data2!I$2:I$20003)=0,"",SUMIF(data2!$A$2:$A$20003,$E98,data2!I$2:I$20003)))/IF(SUMIF(data2!$A$2:$A$20003,$E98,data2!J$2:J$20003)=0,"",SUMIF(data2!$A$2:$A$20003,$E98,data2!J$2:J$20003))),0)</f>
        <v>0</v>
      </c>
      <c r="H98" s="18" t="str">
        <f>IFERROR(IF(E$1="","",(IF(SUMIF(data2!$A$2:$A$20003,$E98,data2!I$2:I$20003)=0,"",SUMIF(data2!$A$2:$A$20003,$E98,data2!I$2:I$20003)))),0)</f>
        <v/>
      </c>
      <c r="I98" s="18" t="str">
        <f>IFERROR(IF(E$1="","",(IF(SUMIF(data2!$A$2:$A$20003,$E98,data2!J$2:J$20003)=0,"",SUMIF(data2!$A$2:$A$20003,$E98,data2!J$2:J$20003)))),0)</f>
        <v/>
      </c>
      <c r="J98" s="20">
        <f>IFERROR(IF(E$1="","",(IF(SUMIF(data2!$A$2:$A$20003,$E98,data2!F$2:F$20003)=0,"",SUMIF(data2!$A$2:$A$20003,$E98,data2!F$2:F$20003)))/IF(SUMIF(data2!$A$2:$A$20003,$E98,data2!G$2:G$20003)=0,"",SUMIF(data2!$A$2:$A$20003,$E98,data2!G$2:G$20003))),0)</f>
        <v>0</v>
      </c>
      <c r="K98" s="204" t="str">
        <f>IFERROR(IF(E$1="","",(IF(SUMIF(data2!$A$2:$A$20003,$E98,data2!F$2:F$20003)=0,"",SUMIF(data2!$A$2:$A$20003,$E98,data2!F$2:F$20003)))),0)</f>
        <v/>
      </c>
      <c r="L98" s="204" t="str">
        <f>IFERROR(IF(E$1="","",(IF(SUMIF(data2!$A$2:$A$20003,$E98,data2!G$2:G$20003)=0,"",SUMIF(data2!$A$2:$A$20003,$E98,data2!G$2:G$20003)))),0)</f>
        <v/>
      </c>
      <c r="M98" s="20">
        <f>IFERROR(IF(E$1="","",(IF(SUMIF(data2!$A$2:$A$20003,$E98,data2!P$2:P$20003)=0,"",SUMIF(data2!$A$2:$A$20003,$E98,data2!P$2:P$20003)))/IF(SUMIF(data2!$A$2:$A$20003,$E98,data2!Q$2:Q$20003)=0,"",SUMIF(data2!$A$2:$A$20003,$E98,data2!Q$2:Q$20003))),0)</f>
        <v>0</v>
      </c>
      <c r="N98" s="206" t="str">
        <f>IFERROR(IF(E$1="","",(IF(SUMIF(data2!$A$2:$A$20003,$E98,data2!P$2:P$20003)=0,"",SUMIF(data2!$A$2:$A$20003,$E98,data2!P$2:P$20003)))),0)</f>
        <v/>
      </c>
      <c r="O98" s="206" t="str">
        <f>IFERROR(IF(E$1="","",(IF(SUMIF(data2!$A$2:$A$20003,$E98,data2!Q$2:Q$20003)=0,"",SUMIF(data2!$A$2:$A$20003,$E98,data2!Q$2:Q$20003)))),0)</f>
        <v/>
      </c>
    </row>
    <row r="99" spans="2:26" x14ac:dyDescent="0.2">
      <c r="B99" t="s">
        <v>1004</v>
      </c>
      <c r="C99" t="str">
        <f>B99&amp;4</f>
        <v>PCIT4</v>
      </c>
      <c r="D99" t="s">
        <v>36831</v>
      </c>
      <c r="E99" t="str">
        <f t="shared" si="22"/>
        <v>PIECEPCIT CombinedNov-22</v>
      </c>
      <c r="F99" t="s">
        <v>30</v>
      </c>
      <c r="G99" s="20">
        <f>IFERROR(IF(E$1="","",(IF(SUMIF(data2!$A$2:$A$20003,$E99,data2!I$2:I$20003)=0,"",SUMIF(data2!$A$2:$A$20003,$E99,data2!I$2:I$20003)))/IF(SUMIF(data2!$A$2:$A$20003,$E99,data2!J$2:J$20003)=0,"",SUMIF(data2!$A$2:$A$20003,$E99,data2!J$2:J$20003))),0)</f>
        <v>0.14285714285714285</v>
      </c>
      <c r="H99" s="18">
        <f>IFERROR(IF(E$1="","",(IF(SUMIF(data2!$A$2:$A$20003,$E99,data2!I$2:I$20003)=0,"",SUMIF(data2!$A$2:$A$20003,$E99,data2!I$2:I$20003)))),0)</f>
        <v>1</v>
      </c>
      <c r="I99" s="18">
        <f>IFERROR(IF(E$1="","",(IF(SUMIF(data2!$A$2:$A$20003,$E99,data2!J$2:J$20003)=0,"",SUMIF(data2!$A$2:$A$20003,$E99,data2!J$2:J$20003)))),0)</f>
        <v>7</v>
      </c>
      <c r="J99" s="20">
        <f>IFERROR(IF(E$1="","",(IF(SUMIF(data2!$A$2:$A$20003,$E99,data2!F$2:F$20003)=0,"",SUMIF(data2!$A$2:$A$20003,$E99,data2!F$2:F$20003)))/IF(SUMIF(data2!$A$2:$A$20003,$E99,data2!G$2:G$20003)=0,"",SUMIF(data2!$A$2:$A$20003,$E99,data2!G$2:G$20003))),0)</f>
        <v>1</v>
      </c>
      <c r="K99" s="204">
        <f>IFERROR(IF(E$1="","",(IF(SUMIF(data2!$A$2:$A$20003,$E99,data2!F$2:F$20003)=0,"",SUMIF(data2!$A$2:$A$20003,$E99,data2!F$2:F$20003)))),0)</f>
        <v>1.5</v>
      </c>
      <c r="L99" s="204">
        <f>IFERROR(IF(E$1="","",(IF(SUMIF(data2!$A$2:$A$20003,$E99,data2!G$2:G$20003)=0,"",SUMIF(data2!$A$2:$A$20003,$E99,data2!G$2:G$20003)))),0)</f>
        <v>1.5</v>
      </c>
      <c r="M99" s="20">
        <f>IFERROR(IF(E$1="","",(IF(SUMIF(data2!$A$2:$A$20003,$E99,data2!P$2:P$20003)=0,"",SUMIF(data2!$A$2:$A$20003,$E99,data2!P$2:P$20003)))/IF(SUMIF(data2!$A$2:$A$20003,$E99,data2!Q$2:Q$20003)=0,"",SUMIF(data2!$A$2:$A$20003,$E99,data2!Q$2:Q$20003))),0)</f>
        <v>0</v>
      </c>
      <c r="N99" s="206" t="str">
        <f>IFERROR(IF(E$1="","",(IF(SUMIF(data2!$A$2:$A$20003,$E99,data2!P$2:P$20003)=0,"",SUMIF(data2!$A$2:$A$20003,$E99,data2!P$2:P$20003)))),0)</f>
        <v/>
      </c>
      <c r="O99" s="206" t="str">
        <f>IFERROR(IF(E$1="","",(IF(SUMIF(data2!$A$2:$A$20003,$E99,data2!Q$2:Q$20003)=0,"",SUMIF(data2!$A$2:$A$20003,$E99,data2!Q$2:Q$20003)))),0)</f>
        <v/>
      </c>
    </row>
    <row r="100" spans="2:26" x14ac:dyDescent="0.2">
      <c r="B100" t="s">
        <v>35870</v>
      </c>
      <c r="C100" t="s">
        <v>35913</v>
      </c>
      <c r="D100" t="s">
        <v>35963</v>
      </c>
      <c r="E100" t="str">
        <f t="shared" si="22"/>
        <v>Marys CenterPCIT-T CombinedNov-22</v>
      </c>
      <c r="F100" t="s">
        <v>23482</v>
      </c>
      <c r="G100" s="20">
        <f>IFERROR(IF(E$1="","",(IF(SUMIF(data2!$A$2:$A$20003,$E100,data2!I$2:I$20003)=0,"",SUMIF(data2!$A$2:$A$20003,$E100,data2!I$2:I$20003)))/IF(SUMIF(data2!$A$2:$A$20003,$E100,data2!J$2:J$20003)=0,"",SUMIF(data2!$A$2:$A$20003,$E100,data2!J$2:J$20003))),0)</f>
        <v>9.0909090909090912E-2</v>
      </c>
      <c r="H100" s="18">
        <f>IFERROR(IF(E$1="","",(IF(SUMIF(data2!$A$2:$A$20003,$E100,data2!I$2:I$20003)=0,"",SUMIF(data2!$A$2:$A$20003,$E100,data2!I$2:I$20003)))),0)</f>
        <v>1</v>
      </c>
      <c r="I100" s="18">
        <f>IFERROR(IF(E$1="","",(IF(SUMIF(data2!$A$2:$A$20003,$E100,data2!J$2:J$20003)=0,"",SUMIF(data2!$A$2:$A$20003,$E100,data2!J$2:J$20003)))),0)</f>
        <v>11</v>
      </c>
      <c r="J100" s="20">
        <f>IFERROR(IF(E$1="","",(IF(SUMIF(data2!$A$2:$A$20003,$E100,data2!F$2:F$20003)=0,"",SUMIF(data2!$A$2:$A$20003,$E100,data2!F$2:F$20003)))/IF(SUMIF(data2!$A$2:$A$20003,$E100,data2!G$2:G$20003)=0,"",SUMIF(data2!$A$2:$A$20003,$E100,data2!G$2:G$20003))),0)</f>
        <v>1</v>
      </c>
      <c r="K100" s="204">
        <f>IFERROR(IF(E$1="","",(IF(SUMIF(data2!$A$2:$A$20003,$E100,data2!F$2:F$20003)=0,"",SUMIF(data2!$A$2:$A$20003,$E100,data2!F$2:F$20003)))),0)</f>
        <v>2</v>
      </c>
      <c r="L100" s="204">
        <f>IFERROR(IF(E$1="","",(IF(SUMIF(data2!$A$2:$A$20003,$E100,data2!G$2:G$20003)=0,"",SUMIF(data2!$A$2:$A$20003,$E100,data2!G$2:G$20003)))),0)</f>
        <v>2</v>
      </c>
      <c r="M100" s="20">
        <f>IFERROR(IF(E$1="","",(IF(SUMIF(data2!$A$2:$A$20003,$E100,data2!P$2:P$20003)=0,"",SUMIF(data2!$A$2:$A$20003,$E100,data2!P$2:P$20003)))/IF(SUMIF(data2!$A$2:$A$20003,$E100,data2!Q$2:Q$20003)=0,"",SUMIF(data2!$A$2:$A$20003,$E100,data2!Q$2:Q$20003))),0)</f>
        <v>0</v>
      </c>
      <c r="N100" s="206" t="str">
        <f>IFERROR(IF(E$1="","",(IF(SUMIF(data2!$A$2:$A$20003,$E100,data2!P$2:P$20003)=0,"",SUMIF(data2!$A$2:$A$20003,$E100,data2!P$2:P$20003)))),0)</f>
        <v/>
      </c>
      <c r="O100" s="206" t="str">
        <f>IFERROR(IF(E$1="","",(IF(SUMIF(data2!$A$2:$A$20003,$E100,data2!Q$2:Q$20003)=0,"",SUMIF(data2!$A$2:$A$20003,$E100,data2!Q$2:Q$20003)))),0)</f>
        <v/>
      </c>
    </row>
    <row r="101" spans="2:26" x14ac:dyDescent="0.2">
      <c r="B101" t="s">
        <v>35870</v>
      </c>
      <c r="C101" t="s">
        <v>35914</v>
      </c>
      <c r="D101" t="s">
        <v>35962</v>
      </c>
      <c r="E101" t="str">
        <f t="shared" si="22"/>
        <v>PIECEPCIT-T CombinedNov-22</v>
      </c>
      <c r="F101" t="s">
        <v>30</v>
      </c>
      <c r="G101" s="20">
        <f>IFERROR(IF(E$1="","",(IF(SUMIF(data2!$A$2:$A$20003,$E101,data2!I$2:I$20003)=0,"",SUMIF(data2!$A$2:$A$20003,$E101,data2!I$2:I$20003)))/IF(SUMIF(data2!$A$2:$A$20003,$E101,data2!J$2:J$20003)=0,"",SUMIF(data2!$A$2:$A$20003,$E101,data2!J$2:J$20003))),0)</f>
        <v>0.14285714285714285</v>
      </c>
      <c r="H101" s="18">
        <f>IFERROR(IF(E$1="","",(IF(SUMIF(data2!$A$2:$A$20003,$E101,data2!I$2:I$20003)=0,"",SUMIF(data2!$A$2:$A$20003,$E101,data2!I$2:I$20003)))),0)</f>
        <v>1</v>
      </c>
      <c r="I101" s="18">
        <f>IFERROR(IF(E$1="","",(IF(SUMIF(data2!$A$2:$A$20003,$E101,data2!J$2:J$20003)=0,"",SUMIF(data2!$A$2:$A$20003,$E101,data2!J$2:J$20003)))),0)</f>
        <v>7</v>
      </c>
      <c r="J101" s="20">
        <f>IFERROR(IF(E$1="","",(IF(SUMIF(data2!$A$2:$A$20003,$E101,data2!F$2:F$20003)=0,"",SUMIF(data2!$A$2:$A$20003,$E101,data2!F$2:F$20003)))/IF(SUMIF(data2!$A$2:$A$20003,$E101,data2!G$2:G$20003)=0,"",SUMIF(data2!$A$2:$A$20003,$E101,data2!G$2:G$20003))),0)</f>
        <v>1</v>
      </c>
      <c r="K101" s="204">
        <f>IFERROR(IF(E$1="","",(IF(SUMIF(data2!$A$2:$A$20003,$E101,data2!F$2:F$20003)=0,"",SUMIF(data2!$A$2:$A$20003,$E101,data2!F$2:F$20003)))),0)</f>
        <v>1.5</v>
      </c>
      <c r="L101" s="204">
        <f>IFERROR(IF(E$1="","",(IF(SUMIF(data2!$A$2:$A$20003,$E101,data2!G$2:G$20003)=0,"",SUMIF(data2!$A$2:$A$20003,$E101,data2!G$2:G$20003)))),0)</f>
        <v>1.5</v>
      </c>
      <c r="M101" s="20">
        <f>IFERROR(IF(E$1="","",(IF(SUMIF(data2!$A$2:$A$20003,$E101,data2!P$2:P$20003)=0,"",SUMIF(data2!$A$2:$A$20003,$E101,data2!P$2:P$20003)))/IF(SUMIF(data2!$A$2:$A$20003,$E101,data2!Q$2:Q$20003)=0,"",SUMIF(data2!$A$2:$A$20003,$E101,data2!Q$2:Q$20003))),0)</f>
        <v>0</v>
      </c>
      <c r="N101" s="206" t="str">
        <f>IFERROR(IF(E$1="","",(IF(SUMIF(data2!$A$2:$A$20003,$E101,data2!P$2:P$20003)=0,"",SUMIF(data2!$A$2:$A$20003,$E101,data2!P$2:P$20003)))),0)</f>
        <v/>
      </c>
      <c r="O101" s="206" t="str">
        <f>IFERROR(IF(E$1="","",(IF(SUMIF(data2!$A$2:$A$20003,$E101,data2!Q$2:Q$20003)=0,"",SUMIF(data2!$A$2:$A$20003,$E101,data2!Q$2:Q$20003)))),0)</f>
        <v/>
      </c>
    </row>
    <row r="102" spans="2:26" x14ac:dyDescent="0.2">
      <c r="G102" s="20"/>
      <c r="H102" s="18"/>
      <c r="I102" s="18"/>
      <c r="J102" s="20"/>
      <c r="K102" s="204"/>
      <c r="L102" s="204"/>
      <c r="M102" s="20"/>
      <c r="N102" s="206"/>
      <c r="O102" s="206"/>
    </row>
    <row r="103" spans="2:26" x14ac:dyDescent="0.2">
      <c r="G103" s="20"/>
      <c r="H103" s="18"/>
      <c r="I103" s="18"/>
      <c r="J103" s="20"/>
      <c r="K103" s="204"/>
      <c r="L103" s="204"/>
      <c r="M103" s="20"/>
      <c r="N103" s="206"/>
      <c r="O103" s="206"/>
    </row>
    <row r="104" spans="2:26" x14ac:dyDescent="0.2">
      <c r="G104" s="20"/>
      <c r="H104" s="20"/>
      <c r="I104" s="20"/>
    </row>
    <row r="105" spans="2:26" ht="27" thickBot="1" x14ac:dyDescent="0.35">
      <c r="D105" s="447" t="s">
        <v>0</v>
      </c>
      <c r="E105" s="447"/>
      <c r="F105" s="447"/>
      <c r="G105" s="447"/>
      <c r="H105" s="447"/>
      <c r="I105" s="205"/>
      <c r="J105" s="205"/>
      <c r="K105" s="20"/>
      <c r="L105" s="447" t="s">
        <v>31</v>
      </c>
      <c r="M105" s="447"/>
      <c r="N105" s="447"/>
      <c r="O105" s="447"/>
      <c r="P105" s="447"/>
      <c r="T105" s="447" t="s">
        <v>4</v>
      </c>
      <c r="U105" s="447"/>
      <c r="V105" s="447"/>
      <c r="W105" s="447"/>
      <c r="X105" s="447"/>
      <c r="Y105" s="447"/>
      <c r="Z105" s="447"/>
    </row>
    <row r="106" spans="2:26" x14ac:dyDescent="0.2">
      <c r="D106" s="177"/>
      <c r="E106" s="178" t="s">
        <v>23539</v>
      </c>
      <c r="F106" s="178"/>
      <c r="G106" s="178"/>
      <c r="H106" s="178" t="s">
        <v>24</v>
      </c>
      <c r="I106" s="178" t="s">
        <v>32</v>
      </c>
      <c r="J106" s="179"/>
      <c r="K106" s="20"/>
      <c r="L106" s="177"/>
      <c r="M106" s="178" t="s">
        <v>23540</v>
      </c>
      <c r="N106" s="178"/>
      <c r="O106" s="178"/>
      <c r="P106" s="178" t="s">
        <v>22</v>
      </c>
      <c r="Q106" s="178" t="s">
        <v>25723</v>
      </c>
      <c r="R106" s="179"/>
      <c r="T106" s="177"/>
      <c r="U106" s="178" t="s">
        <v>23541</v>
      </c>
      <c r="V106" s="178"/>
      <c r="W106" s="178"/>
      <c r="X106" s="178" t="s">
        <v>25721</v>
      </c>
      <c r="Y106" s="178" t="s">
        <v>25722</v>
      </c>
      <c r="Z106" s="179"/>
    </row>
    <row r="107" spans="2:26" x14ac:dyDescent="0.2">
      <c r="D107" s="180"/>
      <c r="E107" s="79" t="str">
        <f>E4</f>
        <v>AllAll CombinedNov-22</v>
      </c>
      <c r="F107" s="181" t="str">
        <f>F4</f>
        <v>All</v>
      </c>
      <c r="G107" s="182">
        <f>G4</f>
        <v>0.60606060606060608</v>
      </c>
      <c r="H107" s="201">
        <f>H4</f>
        <v>320</v>
      </c>
      <c r="I107" s="201">
        <f>I4</f>
        <v>528</v>
      </c>
      <c r="J107" s="183"/>
      <c r="K107" s="20"/>
      <c r="L107" s="180"/>
      <c r="M107" s="79" t="str">
        <f t="shared" ref="M107:M108" si="23">E107</f>
        <v>AllAll CombinedNov-22</v>
      </c>
      <c r="N107" s="79" t="str">
        <f t="shared" ref="N107" si="24">F107</f>
        <v>All</v>
      </c>
      <c r="O107" s="182">
        <f>J4</f>
        <v>0.86842105263157898</v>
      </c>
      <c r="P107" s="201">
        <f>K4</f>
        <v>66</v>
      </c>
      <c r="Q107" s="201">
        <f>L4</f>
        <v>76</v>
      </c>
      <c r="R107" s="183"/>
      <c r="T107" s="180"/>
      <c r="U107" s="79" t="str">
        <f t="shared" ref="U107:U119" si="25">M107</f>
        <v>AllAll CombinedNov-22</v>
      </c>
      <c r="V107" s="79" t="str">
        <f t="shared" ref="V107:V119" si="26">N107</f>
        <v>All</v>
      </c>
      <c r="W107" s="182">
        <f>M4</f>
        <v>0.54545454545454541</v>
      </c>
      <c r="X107" s="201">
        <f>N4</f>
        <v>18</v>
      </c>
      <c r="Y107" s="201">
        <f>O4</f>
        <v>33</v>
      </c>
      <c r="Z107" s="183"/>
    </row>
    <row r="108" spans="2:26" x14ac:dyDescent="0.2">
      <c r="D108" s="180">
        <f t="shared" ref="D108:D118" si="27">RANK(G108,G$108:G$119,0)</f>
        <v>9</v>
      </c>
      <c r="E108" s="79" t="str">
        <f t="shared" ref="E108:F119" si="28">E5</f>
        <v>All ABC ProvidersABC CombinedNov-22</v>
      </c>
      <c r="F108" s="181" t="str">
        <f t="shared" si="28"/>
        <v>ABC</v>
      </c>
      <c r="G108" s="182">
        <f>G5+0.000011</f>
        <v>6.2510999999999997E-2</v>
      </c>
      <c r="H108" s="201">
        <f t="shared" ref="H108:I119" si="29">H5</f>
        <v>1</v>
      </c>
      <c r="I108" s="201">
        <f t="shared" si="29"/>
        <v>16</v>
      </c>
      <c r="J108" s="183"/>
      <c r="K108" s="20"/>
      <c r="L108" s="180">
        <f t="shared" ref="L108:L119" si="30">RANK(O108,O$108:O$119,0)</f>
        <v>4</v>
      </c>
      <c r="M108" s="79" t="str">
        <f t="shared" si="23"/>
        <v>All ABC ProvidersABC CombinedNov-22</v>
      </c>
      <c r="N108" s="79" t="str">
        <f t="shared" ref="N108" si="31">F108</f>
        <v>ABC</v>
      </c>
      <c r="O108" s="182">
        <f>J5+0.000001</f>
        <v>1.0000009999999999</v>
      </c>
      <c r="P108" s="201">
        <f t="shared" ref="P108" si="32">K5</f>
        <v>4</v>
      </c>
      <c r="Q108" s="201">
        <f t="shared" ref="Q108" si="33">L5</f>
        <v>4</v>
      </c>
      <c r="R108" s="183"/>
      <c r="T108" s="180">
        <f t="shared" ref="T108:T119" si="34">RANK(W108,W$108:W$119,0)</f>
        <v>12</v>
      </c>
      <c r="U108" s="79" t="str">
        <f t="shared" si="25"/>
        <v>All ABC ProvidersABC CombinedNov-22</v>
      </c>
      <c r="V108" s="79" t="str">
        <f t="shared" si="26"/>
        <v>ABC</v>
      </c>
      <c r="W108" s="182">
        <f>M5+0.000001</f>
        <v>9.9999999999999995E-7</v>
      </c>
      <c r="X108" s="201" t="str">
        <f t="shared" ref="X108:X119" si="35">N5</f>
        <v/>
      </c>
      <c r="Y108" s="201" t="str">
        <f t="shared" ref="Y108:Y119" si="36">O5</f>
        <v/>
      </c>
      <c r="Z108" s="183"/>
    </row>
    <row r="109" spans="2:26" x14ac:dyDescent="0.2">
      <c r="D109" s="180">
        <f t="shared" si="27"/>
        <v>12</v>
      </c>
      <c r="E109" s="79" t="str">
        <f t="shared" si="28"/>
        <v>All A-CRA ProvidersA-CRA CombinedNov-22</v>
      </c>
      <c r="F109" s="181" t="str">
        <f t="shared" si="28"/>
        <v>*A-CRA</v>
      </c>
      <c r="G109" s="182">
        <f>G6+0.000001</f>
        <v>9.9999999999999995E-7</v>
      </c>
      <c r="H109" s="201" t="str">
        <f t="shared" si="29"/>
        <v/>
      </c>
      <c r="I109" s="201" t="str">
        <f t="shared" si="29"/>
        <v/>
      </c>
      <c r="J109" s="183"/>
      <c r="K109" s="20"/>
      <c r="L109" s="180">
        <f t="shared" si="30"/>
        <v>12</v>
      </c>
      <c r="M109" s="79" t="str">
        <f t="shared" ref="M109:M118" si="37">E109</f>
        <v>All A-CRA ProvidersA-CRA CombinedNov-22</v>
      </c>
      <c r="N109" s="79" t="str">
        <f t="shared" ref="N109:N118" si="38">F109</f>
        <v>*A-CRA</v>
      </c>
      <c r="O109" s="182">
        <f>J6+0.000002</f>
        <v>1.9999999999999999E-6</v>
      </c>
      <c r="P109" s="201" t="str">
        <f t="shared" ref="P109:P119" si="39">K6</f>
        <v/>
      </c>
      <c r="Q109" s="201" t="str">
        <f t="shared" ref="Q109:Q119" si="40">L6</f>
        <v/>
      </c>
      <c r="R109" s="183"/>
      <c r="T109" s="180">
        <f t="shared" si="34"/>
        <v>11</v>
      </c>
      <c r="U109" s="79" t="str">
        <f t="shared" si="25"/>
        <v>All A-CRA ProvidersA-CRA CombinedNov-22</v>
      </c>
      <c r="V109" s="79" t="str">
        <f t="shared" si="26"/>
        <v>*A-CRA</v>
      </c>
      <c r="W109" s="182">
        <f>M6+0.000002</f>
        <v>1.9999999999999999E-6</v>
      </c>
      <c r="X109" s="201" t="str">
        <f t="shared" si="35"/>
        <v/>
      </c>
      <c r="Y109" s="201" t="str">
        <f t="shared" si="36"/>
        <v/>
      </c>
      <c r="Z109" s="183"/>
    </row>
    <row r="110" spans="2:26" x14ac:dyDescent="0.2">
      <c r="D110" s="180">
        <f t="shared" si="27"/>
        <v>1</v>
      </c>
      <c r="E110" s="79" t="str">
        <f t="shared" si="28"/>
        <v>All CPP-FV ProvidersCPP-FV CombinedNov-22</v>
      </c>
      <c r="F110" s="181" t="str">
        <f t="shared" si="28"/>
        <v>CPP-FV</v>
      </c>
      <c r="G110" s="182">
        <f>G7+0.000002</f>
        <v>0.85000199999999992</v>
      </c>
      <c r="H110" s="201">
        <f t="shared" si="29"/>
        <v>17</v>
      </c>
      <c r="I110" s="201">
        <f t="shared" si="29"/>
        <v>20</v>
      </c>
      <c r="J110" s="183"/>
      <c r="K110" s="20"/>
      <c r="L110" s="180">
        <f t="shared" si="30"/>
        <v>5</v>
      </c>
      <c r="M110" s="79" t="str">
        <f t="shared" si="37"/>
        <v>All CPP-FV ProvidersCPP-FV CombinedNov-22</v>
      </c>
      <c r="N110" s="79" t="str">
        <f t="shared" si="38"/>
        <v>CPP-FV</v>
      </c>
      <c r="O110" s="182">
        <f>J7+0.000003</f>
        <v>0.87500299999999998</v>
      </c>
      <c r="P110" s="201">
        <f t="shared" si="39"/>
        <v>3.5</v>
      </c>
      <c r="Q110" s="201">
        <f t="shared" si="40"/>
        <v>4</v>
      </c>
      <c r="R110" s="183"/>
      <c r="T110" s="180">
        <f t="shared" si="34"/>
        <v>1</v>
      </c>
      <c r="U110" s="79" t="str">
        <f t="shared" si="25"/>
        <v>All CPP-FV ProvidersCPP-FV CombinedNov-22</v>
      </c>
      <c r="V110" s="79" t="str">
        <f t="shared" si="26"/>
        <v>CPP-FV</v>
      </c>
      <c r="W110" s="182">
        <f>M7+0.000003</f>
        <v>1.000003</v>
      </c>
      <c r="X110" s="201">
        <f t="shared" si="35"/>
        <v>1</v>
      </c>
      <c r="Y110" s="201">
        <f t="shared" si="36"/>
        <v>1</v>
      </c>
      <c r="Z110" s="183"/>
    </row>
    <row r="111" spans="2:26" x14ac:dyDescent="0.2">
      <c r="D111" s="180">
        <f t="shared" si="27"/>
        <v>2</v>
      </c>
      <c r="E111" s="79" t="str">
        <f t="shared" si="28"/>
        <v>All FFT ProvidersFFT CombinedNov-22</v>
      </c>
      <c r="F111" s="181" t="str">
        <f t="shared" si="28"/>
        <v>FFT</v>
      </c>
      <c r="G111" s="182">
        <f>G8+0.000003</f>
        <v>0.68750299999999998</v>
      </c>
      <c r="H111" s="201">
        <f t="shared" si="29"/>
        <v>33</v>
      </c>
      <c r="I111" s="201">
        <f t="shared" si="29"/>
        <v>48</v>
      </c>
      <c r="J111" s="183"/>
      <c r="K111" s="20"/>
      <c r="L111" s="180">
        <f t="shared" si="30"/>
        <v>3</v>
      </c>
      <c r="M111" s="79" t="str">
        <f t="shared" si="37"/>
        <v>All FFT ProvidersFFT CombinedNov-22</v>
      </c>
      <c r="N111" s="79" t="str">
        <f t="shared" si="38"/>
        <v>FFT</v>
      </c>
      <c r="O111" s="182">
        <f>J8+0.000004</f>
        <v>1.0000039999999999</v>
      </c>
      <c r="P111" s="201">
        <f t="shared" si="39"/>
        <v>8</v>
      </c>
      <c r="Q111" s="201">
        <f t="shared" si="40"/>
        <v>8</v>
      </c>
      <c r="R111" s="183"/>
      <c r="T111" s="180">
        <f t="shared" si="34"/>
        <v>2</v>
      </c>
      <c r="U111" s="79" t="str">
        <f t="shared" si="25"/>
        <v>All FFT ProvidersFFT CombinedNov-22</v>
      </c>
      <c r="V111" s="79" t="str">
        <f t="shared" si="26"/>
        <v>FFT</v>
      </c>
      <c r="W111" s="182">
        <f>M8+0.000004</f>
        <v>0.66667066666666663</v>
      </c>
      <c r="X111" s="201">
        <f t="shared" si="35"/>
        <v>4</v>
      </c>
      <c r="Y111" s="201">
        <f t="shared" si="36"/>
        <v>6</v>
      </c>
      <c r="Z111" s="183"/>
    </row>
    <row r="112" spans="2:26" x14ac:dyDescent="0.2">
      <c r="D112" s="180">
        <f t="shared" si="27"/>
        <v>4</v>
      </c>
      <c r="E112" s="79" t="str">
        <f t="shared" si="28"/>
        <v>All MST ProvidersMST CombinedNov-22</v>
      </c>
      <c r="F112" s="181" t="str">
        <f t="shared" si="28"/>
        <v>MST</v>
      </c>
      <c r="G112" s="182">
        <f>G9+0.000004</f>
        <v>0.66667066666666663</v>
      </c>
      <c r="H112" s="201">
        <f t="shared" si="29"/>
        <v>10</v>
      </c>
      <c r="I112" s="201">
        <f t="shared" si="29"/>
        <v>15</v>
      </c>
      <c r="J112" s="183"/>
      <c r="K112" s="20"/>
      <c r="L112" s="180">
        <f t="shared" si="30"/>
        <v>8</v>
      </c>
      <c r="M112" s="79" t="str">
        <f t="shared" si="37"/>
        <v>All MST ProvidersMST CombinedNov-22</v>
      </c>
      <c r="N112" s="79" t="str">
        <f t="shared" si="38"/>
        <v>MST</v>
      </c>
      <c r="O112" s="182">
        <f>J9+0.000005</f>
        <v>0.75000500000000003</v>
      </c>
      <c r="P112" s="201">
        <f t="shared" si="39"/>
        <v>3</v>
      </c>
      <c r="Q112" s="201">
        <f t="shared" si="40"/>
        <v>4</v>
      </c>
      <c r="R112" s="183"/>
      <c r="T112" s="180">
        <f t="shared" si="34"/>
        <v>4</v>
      </c>
      <c r="U112" s="79" t="str">
        <f t="shared" si="25"/>
        <v>All MST ProvidersMST CombinedNov-22</v>
      </c>
      <c r="V112" s="79" t="str">
        <f t="shared" si="26"/>
        <v>MST</v>
      </c>
      <c r="W112" s="182">
        <f>M9+0.000005</f>
        <v>0.50000500000000003</v>
      </c>
      <c r="X112" s="201">
        <f t="shared" si="35"/>
        <v>1</v>
      </c>
      <c r="Y112" s="201">
        <f t="shared" si="36"/>
        <v>2</v>
      </c>
      <c r="Z112" s="183"/>
    </row>
    <row r="113" spans="4:26" x14ac:dyDescent="0.2">
      <c r="D113" s="180">
        <f t="shared" si="27"/>
        <v>11</v>
      </c>
      <c r="E113" s="79" t="str">
        <f t="shared" si="28"/>
        <v>All MST-PSB ProvidersMST-PSB CombinedNov-22</v>
      </c>
      <c r="F113" s="181" t="str">
        <f t="shared" si="28"/>
        <v>*MST-PSB</v>
      </c>
      <c r="G113" s="182">
        <f>G10+0.000005</f>
        <v>5.0000000000000004E-6</v>
      </c>
      <c r="H113" s="201" t="str">
        <f t="shared" si="29"/>
        <v/>
      </c>
      <c r="I113" s="201" t="str">
        <f t="shared" si="29"/>
        <v/>
      </c>
      <c r="J113" s="183"/>
      <c r="K113" s="20"/>
      <c r="L113" s="180">
        <f t="shared" si="30"/>
        <v>11</v>
      </c>
      <c r="M113" s="79" t="str">
        <f t="shared" si="37"/>
        <v>All MST-PSB ProvidersMST-PSB CombinedNov-22</v>
      </c>
      <c r="N113" s="79" t="str">
        <f t="shared" si="38"/>
        <v>*MST-PSB</v>
      </c>
      <c r="O113" s="182">
        <f>J10+0.000007</f>
        <v>6.9999999999999999E-6</v>
      </c>
      <c r="P113" s="201" t="str">
        <f t="shared" si="39"/>
        <v/>
      </c>
      <c r="Q113" s="201" t="str">
        <f t="shared" si="40"/>
        <v/>
      </c>
      <c r="R113" s="183"/>
      <c r="T113" s="180">
        <f t="shared" si="34"/>
        <v>10</v>
      </c>
      <c r="U113" s="79" t="str">
        <f t="shared" si="25"/>
        <v>All MST-PSB ProvidersMST-PSB CombinedNov-22</v>
      </c>
      <c r="V113" s="79" t="str">
        <f t="shared" si="26"/>
        <v>*MST-PSB</v>
      </c>
      <c r="W113" s="182">
        <f>M10+0.000006</f>
        <v>6.0000000000000002E-6</v>
      </c>
      <c r="X113" s="201" t="str">
        <f t="shared" si="35"/>
        <v/>
      </c>
      <c r="Y113" s="201" t="str">
        <f t="shared" si="36"/>
        <v/>
      </c>
      <c r="Z113" s="183"/>
    </row>
    <row r="114" spans="4:26" x14ac:dyDescent="0.2">
      <c r="D114" s="180">
        <f t="shared" si="27"/>
        <v>3</v>
      </c>
      <c r="E114" s="79" t="str">
        <f t="shared" si="28"/>
        <v>All PCIT ProvidersPCIT CombinedNov-22</v>
      </c>
      <c r="F114" s="181" t="str">
        <f t="shared" si="28"/>
        <v>PCIT</v>
      </c>
      <c r="G114" s="182">
        <f>G11+0.000006</f>
        <v>0.66667266666666658</v>
      </c>
      <c r="H114" s="201">
        <f t="shared" si="29"/>
        <v>12</v>
      </c>
      <c r="I114" s="201">
        <f t="shared" si="29"/>
        <v>18</v>
      </c>
      <c r="J114" s="183"/>
      <c r="K114" s="20"/>
      <c r="L114" s="180">
        <f t="shared" si="30"/>
        <v>2</v>
      </c>
      <c r="M114" s="79" t="str">
        <f t="shared" si="37"/>
        <v>All PCIT ProvidersPCIT CombinedNov-22</v>
      </c>
      <c r="N114" s="79" t="str">
        <f t="shared" si="38"/>
        <v>PCIT</v>
      </c>
      <c r="O114" s="182">
        <f>J11+0.000008</f>
        <v>1.000008</v>
      </c>
      <c r="P114" s="201">
        <f t="shared" si="39"/>
        <v>3.5</v>
      </c>
      <c r="Q114" s="201">
        <f t="shared" si="40"/>
        <v>3.5</v>
      </c>
      <c r="R114" s="183"/>
      <c r="T114" s="180">
        <f t="shared" si="34"/>
        <v>9</v>
      </c>
      <c r="U114" s="79" t="str">
        <f t="shared" si="25"/>
        <v>All PCIT ProvidersPCIT CombinedNov-22</v>
      </c>
      <c r="V114" s="79" t="str">
        <f t="shared" si="26"/>
        <v>PCIT</v>
      </c>
      <c r="W114" s="182">
        <f>M11+0.000007</f>
        <v>6.9999999999999999E-6</v>
      </c>
      <c r="X114" s="201" t="str">
        <f t="shared" si="35"/>
        <v/>
      </c>
      <c r="Y114" s="201" t="str">
        <f t="shared" si="36"/>
        <v/>
      </c>
      <c r="Z114" s="183"/>
    </row>
    <row r="115" spans="4:26" x14ac:dyDescent="0.2">
      <c r="D115" s="180">
        <f t="shared" si="27"/>
        <v>8</v>
      </c>
      <c r="E115" s="79" t="str">
        <f t="shared" si="28"/>
        <v>All PCIT-T ProvidersPCIT-T CombinedNov-22</v>
      </c>
      <c r="F115" s="181" t="str">
        <f t="shared" si="28"/>
        <v>PCIT-T</v>
      </c>
      <c r="G115" s="182">
        <f>G12+0.000007</f>
        <v>0.1111181111111111</v>
      </c>
      <c r="H115" s="201">
        <f t="shared" si="29"/>
        <v>2</v>
      </c>
      <c r="I115" s="201">
        <f t="shared" si="29"/>
        <v>18</v>
      </c>
      <c r="J115" s="183"/>
      <c r="K115" s="20"/>
      <c r="L115" s="180">
        <f t="shared" si="30"/>
        <v>1</v>
      </c>
      <c r="M115" s="79" t="str">
        <f t="shared" si="37"/>
        <v>All PCIT-T ProvidersPCIT-T CombinedNov-22</v>
      </c>
      <c r="N115" s="79" t="str">
        <f t="shared" si="38"/>
        <v>PCIT-T</v>
      </c>
      <c r="O115" s="182">
        <f>J12+0.000009</f>
        <v>1.0000089999999999</v>
      </c>
      <c r="P115" s="201">
        <f t="shared" si="39"/>
        <v>3.5</v>
      </c>
      <c r="Q115" s="201">
        <f t="shared" si="40"/>
        <v>3.5</v>
      </c>
      <c r="R115" s="183"/>
      <c r="T115" s="180">
        <f t="shared" si="34"/>
        <v>8</v>
      </c>
      <c r="U115" s="79" t="str">
        <f t="shared" si="25"/>
        <v>All PCIT-T ProvidersPCIT-T CombinedNov-22</v>
      </c>
      <c r="V115" s="79" t="str">
        <f t="shared" si="26"/>
        <v>PCIT-T</v>
      </c>
      <c r="W115" s="182">
        <f>M12+0.000008</f>
        <v>7.9999999999999996E-6</v>
      </c>
      <c r="X115" s="201" t="str">
        <f t="shared" si="35"/>
        <v/>
      </c>
      <c r="Y115" s="201" t="str">
        <f t="shared" si="36"/>
        <v/>
      </c>
      <c r="Z115" s="183"/>
    </row>
    <row r="116" spans="4:26" x14ac:dyDescent="0.2">
      <c r="D116" s="180">
        <f t="shared" si="27"/>
        <v>10</v>
      </c>
      <c r="E116" s="79" t="str">
        <f t="shared" si="28"/>
        <v>All SFCR ProvidersSFCR CombinedNov-22</v>
      </c>
      <c r="F116" s="181" t="str">
        <f t="shared" si="28"/>
        <v>SFCR</v>
      </c>
      <c r="G116" s="182">
        <f>G13+0.000008</f>
        <v>7.9999999999999996E-6</v>
      </c>
      <c r="H116" s="201" t="str">
        <f t="shared" si="29"/>
        <v/>
      </c>
      <c r="I116" s="201" t="str">
        <f t="shared" si="29"/>
        <v/>
      </c>
      <c r="J116" s="183"/>
      <c r="K116" s="20"/>
      <c r="L116" s="180">
        <f t="shared" si="30"/>
        <v>10</v>
      </c>
      <c r="M116" s="79" t="str">
        <f t="shared" si="37"/>
        <v>All SFCR ProvidersSFCR CombinedNov-22</v>
      </c>
      <c r="N116" s="79" t="str">
        <f t="shared" si="38"/>
        <v>SFCR</v>
      </c>
      <c r="O116" s="182">
        <f>J13+0.00001</f>
        <v>1.0000000000000001E-5</v>
      </c>
      <c r="P116" s="201" t="str">
        <f t="shared" si="39"/>
        <v/>
      </c>
      <c r="Q116" s="201" t="str">
        <f t="shared" si="40"/>
        <v/>
      </c>
      <c r="R116" s="183"/>
      <c r="T116" s="180">
        <f t="shared" si="34"/>
        <v>7</v>
      </c>
      <c r="U116" s="79" t="str">
        <f t="shared" si="25"/>
        <v>All SFCR ProvidersSFCR CombinedNov-22</v>
      </c>
      <c r="V116" s="79" t="str">
        <f t="shared" si="26"/>
        <v>SFCR</v>
      </c>
      <c r="W116" s="182">
        <f>M13+0.000009</f>
        <v>9.0000000000000002E-6</v>
      </c>
      <c r="X116" s="201" t="str">
        <f t="shared" si="35"/>
        <v/>
      </c>
      <c r="Y116" s="201" t="str">
        <f t="shared" si="36"/>
        <v/>
      </c>
      <c r="Z116" s="183"/>
    </row>
    <row r="117" spans="4:26" x14ac:dyDescent="0.2">
      <c r="D117" s="180">
        <f t="shared" si="27"/>
        <v>7</v>
      </c>
      <c r="E117" s="79" t="str">
        <f t="shared" si="28"/>
        <v>All TF-CBT ProvidersTF-CBT CombinedNov-22</v>
      </c>
      <c r="F117" s="181" t="str">
        <f t="shared" si="28"/>
        <v>TF-CBT</v>
      </c>
      <c r="G117" s="182">
        <f>G14+0.000009</f>
        <v>0.45653073913043474</v>
      </c>
      <c r="H117" s="201">
        <f t="shared" si="29"/>
        <v>21</v>
      </c>
      <c r="I117" s="201">
        <f t="shared" si="29"/>
        <v>46</v>
      </c>
      <c r="J117" s="183"/>
      <c r="K117" s="20"/>
      <c r="L117" s="180">
        <f t="shared" si="30"/>
        <v>7</v>
      </c>
      <c r="M117" s="79" t="str">
        <f t="shared" si="37"/>
        <v>All TF-CBT ProvidersTF-CBT CombinedNov-22</v>
      </c>
      <c r="N117" s="79" t="str">
        <f t="shared" si="38"/>
        <v>TF-CBT</v>
      </c>
      <c r="O117" s="182">
        <f>J14+0.000011</f>
        <v>0.85001099999999996</v>
      </c>
      <c r="P117" s="201">
        <f t="shared" si="39"/>
        <v>8.5</v>
      </c>
      <c r="Q117" s="201">
        <f t="shared" si="40"/>
        <v>10</v>
      </c>
      <c r="R117" s="183"/>
      <c r="T117" s="180">
        <f t="shared" si="34"/>
        <v>6</v>
      </c>
      <c r="U117" s="79" t="str">
        <f t="shared" si="25"/>
        <v>All TF-CBT ProvidersTF-CBT CombinedNov-22</v>
      </c>
      <c r="V117" s="79" t="str">
        <f t="shared" si="26"/>
        <v>TF-CBT</v>
      </c>
      <c r="W117" s="182">
        <f>M14+0.00001</f>
        <v>1.0000000000000001E-5</v>
      </c>
      <c r="X117" s="201" t="str">
        <f t="shared" si="35"/>
        <v/>
      </c>
      <c r="Y117" s="201">
        <f t="shared" si="36"/>
        <v>4</v>
      </c>
      <c r="Z117" s="183"/>
    </row>
    <row r="118" spans="4:26" x14ac:dyDescent="0.2">
      <c r="D118" s="180">
        <f t="shared" si="27"/>
        <v>5</v>
      </c>
      <c r="E118" s="79" t="str">
        <f t="shared" si="28"/>
        <v>All TIP ProvidersTIP CombinedNov-22</v>
      </c>
      <c r="F118" s="181" t="str">
        <f t="shared" si="28"/>
        <v>TIP</v>
      </c>
      <c r="G118" s="182">
        <f>G15+0.00001</f>
        <v>0.64584333333333332</v>
      </c>
      <c r="H118" s="201">
        <f t="shared" si="29"/>
        <v>217</v>
      </c>
      <c r="I118" s="201">
        <f t="shared" si="29"/>
        <v>336</v>
      </c>
      <c r="J118" s="183"/>
      <c r="K118" s="20"/>
      <c r="L118" s="180">
        <f t="shared" si="30"/>
        <v>6</v>
      </c>
      <c r="M118" s="79" t="str">
        <f t="shared" si="37"/>
        <v>All TIP ProvidersTIP CombinedNov-22</v>
      </c>
      <c r="N118" s="79" t="str">
        <f t="shared" si="38"/>
        <v>TIP</v>
      </c>
      <c r="O118" s="182">
        <f>J15+0.000012</f>
        <v>0.85715485714285711</v>
      </c>
      <c r="P118" s="201">
        <f t="shared" si="39"/>
        <v>30</v>
      </c>
      <c r="Q118" s="201">
        <f t="shared" si="40"/>
        <v>35</v>
      </c>
      <c r="R118" s="183"/>
      <c r="T118" s="180">
        <f t="shared" si="34"/>
        <v>3</v>
      </c>
      <c r="U118" s="79" t="str">
        <f t="shared" si="25"/>
        <v>All TIP ProvidersTIP CombinedNov-22</v>
      </c>
      <c r="V118" s="79" t="str">
        <f t="shared" si="26"/>
        <v>TIP</v>
      </c>
      <c r="W118" s="182">
        <f>M15+0.000011</f>
        <v>0.60001099999999996</v>
      </c>
      <c r="X118" s="201">
        <f t="shared" si="35"/>
        <v>12</v>
      </c>
      <c r="Y118" s="201">
        <f t="shared" si="36"/>
        <v>20</v>
      </c>
      <c r="Z118" s="183"/>
    </row>
    <row r="119" spans="4:26" ht="16" thickBot="1" x14ac:dyDescent="0.25">
      <c r="D119" s="184">
        <f>RANK(G119,G$108:G$119,0)</f>
        <v>6</v>
      </c>
      <c r="E119" s="185" t="str">
        <f t="shared" si="28"/>
        <v>All TST ProvidersTST CombinedNov-22</v>
      </c>
      <c r="F119" s="209" t="str">
        <f t="shared" si="28"/>
        <v>TST</v>
      </c>
      <c r="G119" s="186">
        <f>G16+0.000011</f>
        <v>0.63637463636363634</v>
      </c>
      <c r="H119" s="203">
        <f t="shared" si="29"/>
        <v>7</v>
      </c>
      <c r="I119" s="203">
        <f t="shared" si="29"/>
        <v>11</v>
      </c>
      <c r="J119" s="187"/>
      <c r="K119" s="20"/>
      <c r="L119" s="184">
        <f t="shared" si="30"/>
        <v>9</v>
      </c>
      <c r="M119" s="185" t="str">
        <f>E119</f>
        <v>All TST ProvidersTST CombinedNov-22</v>
      </c>
      <c r="N119" s="209" t="str">
        <f>F119</f>
        <v>TST</v>
      </c>
      <c r="O119" s="186">
        <f>J16+0.00013</f>
        <v>0.50012999999999996</v>
      </c>
      <c r="P119" s="203">
        <f t="shared" si="39"/>
        <v>2</v>
      </c>
      <c r="Q119" s="203">
        <f t="shared" si="40"/>
        <v>4</v>
      </c>
      <c r="R119" s="187"/>
      <c r="T119" s="184">
        <f t="shared" si="34"/>
        <v>5</v>
      </c>
      <c r="U119" s="185" t="str">
        <f t="shared" si="25"/>
        <v>All TST ProvidersTST CombinedNov-22</v>
      </c>
      <c r="V119" s="185" t="str">
        <f t="shared" si="26"/>
        <v>TST</v>
      </c>
      <c r="W119" s="186">
        <f>M16+0.000012</f>
        <v>1.2E-5</v>
      </c>
      <c r="X119" s="203" t="str">
        <f t="shared" si="35"/>
        <v/>
      </c>
      <c r="Y119" s="203" t="str">
        <f t="shared" si="36"/>
        <v/>
      </c>
      <c r="Z119" s="187"/>
    </row>
    <row r="120" spans="4:26" x14ac:dyDescent="0.2">
      <c r="D120" s="180"/>
      <c r="E120" s="79"/>
      <c r="F120" s="79"/>
      <c r="G120" s="79"/>
      <c r="H120" s="79" t="s">
        <v>24</v>
      </c>
      <c r="I120" s="79" t="s">
        <v>32</v>
      </c>
      <c r="J120" s="183"/>
      <c r="K120" s="20"/>
      <c r="L120" s="180"/>
      <c r="M120" s="79"/>
      <c r="N120" s="79"/>
      <c r="O120" s="79"/>
      <c r="P120" s="79" t="s">
        <v>22</v>
      </c>
      <c r="Q120" s="79" t="s">
        <v>25723</v>
      </c>
      <c r="R120" s="183"/>
      <c r="T120" s="177"/>
      <c r="U120" s="178"/>
      <c r="V120" s="178"/>
      <c r="W120" s="223"/>
      <c r="X120" s="178" t="s">
        <v>25721</v>
      </c>
      <c r="Y120" s="178" t="s">
        <v>25722</v>
      </c>
      <c r="Z120" s="179"/>
    </row>
    <row r="121" spans="4:26" x14ac:dyDescent="0.2">
      <c r="D121" s="180" t="s">
        <v>0</v>
      </c>
      <c r="E121" s="79" t="str">
        <f>E107</f>
        <v>AllAll CombinedNov-22</v>
      </c>
      <c r="F121" s="79" t="str">
        <f>F107</f>
        <v>All</v>
      </c>
      <c r="G121" s="181">
        <f>G107</f>
        <v>0.60606060606060608</v>
      </c>
      <c r="H121" s="202">
        <f>H107</f>
        <v>320</v>
      </c>
      <c r="I121" s="202">
        <f>I107</f>
        <v>528</v>
      </c>
      <c r="J121" s="183"/>
      <c r="K121" s="20"/>
      <c r="L121" s="180" t="s">
        <v>31</v>
      </c>
      <c r="M121" s="79" t="str">
        <f>M107</f>
        <v>AllAll CombinedNov-22</v>
      </c>
      <c r="N121" s="79" t="str">
        <f>N107</f>
        <v>All</v>
      </c>
      <c r="O121" s="181">
        <f>O107</f>
        <v>0.86842105263157898</v>
      </c>
      <c r="P121" s="202">
        <f>P107</f>
        <v>66</v>
      </c>
      <c r="Q121" s="202">
        <f>Q107</f>
        <v>76</v>
      </c>
      <c r="R121" s="183"/>
      <c r="T121" s="180" t="s">
        <v>4</v>
      </c>
      <c r="U121" s="79" t="str">
        <f>U107</f>
        <v>AllAll CombinedNov-22</v>
      </c>
      <c r="V121" s="79" t="str">
        <f>V107</f>
        <v>All</v>
      </c>
      <c r="W121" s="181">
        <f>W107</f>
        <v>0.54545454545454541</v>
      </c>
      <c r="X121" s="202">
        <f>X107</f>
        <v>18</v>
      </c>
      <c r="Y121" s="202">
        <f>Y107</f>
        <v>33</v>
      </c>
      <c r="Z121" s="183"/>
    </row>
    <row r="122" spans="4:26" x14ac:dyDescent="0.2">
      <c r="D122" s="180">
        <v>1</v>
      </c>
      <c r="E122" s="79" t="str">
        <f t="shared" ref="E122:E132" si="41">VLOOKUP($D122,D$108:G$119,2,FALSE)</f>
        <v>All CPP-FV ProvidersCPP-FV CombinedNov-22</v>
      </c>
      <c r="F122" s="79" t="str">
        <f>VLOOKUP($D122,$D$108:G$119,3,FALSE)</f>
        <v>CPP-FV</v>
      </c>
      <c r="G122" s="182">
        <f>VLOOKUP($D122,$D$108:J$119,4,FALSE)</f>
        <v>0.85000199999999992</v>
      </c>
      <c r="H122" s="201">
        <f>VLOOKUP($D122,$D$108:J$119,5,FALSE)</f>
        <v>17</v>
      </c>
      <c r="I122" s="201">
        <f>VLOOKUP($D122,$D$108:J$119,6,FALSE)</f>
        <v>20</v>
      </c>
      <c r="J122" s="183"/>
      <c r="K122" s="20"/>
      <c r="L122" s="180">
        <v>1</v>
      </c>
      <c r="M122" s="79" t="str">
        <f t="shared" ref="M122:M132" si="42">VLOOKUP($L122,L$108:M$119,2,FALSE)</f>
        <v>All PCIT-T ProvidersPCIT-T CombinedNov-22</v>
      </c>
      <c r="N122" s="79" t="str">
        <f>VLOOKUP($L122,$L$108:N$119,3,FALSE)</f>
        <v>PCIT-T</v>
      </c>
      <c r="O122" s="182">
        <f>VLOOKUP($L122,$L$108:R$119,4,FALSE)</f>
        <v>1.0000089999999999</v>
      </c>
      <c r="P122" s="201">
        <f>VLOOKUP($L122,$L$108:P$119,5,FALSE)</f>
        <v>3.5</v>
      </c>
      <c r="Q122" s="201">
        <f>VLOOKUP($L122,$L$108:Q$119,6,FALSE)</f>
        <v>3.5</v>
      </c>
      <c r="R122" s="183"/>
      <c r="T122" s="180">
        <v>1</v>
      </c>
      <c r="U122" s="79" t="str">
        <f t="shared" ref="U122:U132" si="43">VLOOKUP($T122,T$108:W$119,2,FALSE)</f>
        <v>All CPP-FV ProvidersCPP-FV CombinedNov-22</v>
      </c>
      <c r="V122" s="79" t="str">
        <f>VLOOKUP($L122,$T$108:W$119,3,FALSE)</f>
        <v>CPP-FV</v>
      </c>
      <c r="W122" s="182">
        <f>VLOOKUP($T122,$T$108:W$119,4,FALSE)</f>
        <v>1.000003</v>
      </c>
      <c r="X122" s="201">
        <f>VLOOKUP($T122,$T$108:X$119,5,FALSE)</f>
        <v>1</v>
      </c>
      <c r="Y122" s="201">
        <f>VLOOKUP($T122,$T$108:Y$119,6,FALSE)</f>
        <v>1</v>
      </c>
      <c r="Z122" s="183"/>
    </row>
    <row r="123" spans="4:26" x14ac:dyDescent="0.2">
      <c r="D123" s="180">
        <v>2</v>
      </c>
      <c r="E123" s="79" t="str">
        <f t="shared" si="41"/>
        <v>All FFT ProvidersFFT CombinedNov-22</v>
      </c>
      <c r="F123" s="79" t="str">
        <f>VLOOKUP($D123,$D$108:G$119,3,FALSE)</f>
        <v>FFT</v>
      </c>
      <c r="G123" s="182">
        <f>VLOOKUP($D123,$D$108:J$119,4,FALSE)</f>
        <v>0.68750299999999998</v>
      </c>
      <c r="H123" s="201">
        <f>VLOOKUP($D123,$D$108:J$119,5,FALSE)</f>
        <v>33</v>
      </c>
      <c r="I123" s="201">
        <f>VLOOKUP($D123,$D$108:J$119,6,FALSE)</f>
        <v>48</v>
      </c>
      <c r="J123" s="183"/>
      <c r="K123" s="20"/>
      <c r="L123" s="180">
        <v>2</v>
      </c>
      <c r="M123" s="79" t="str">
        <f t="shared" si="42"/>
        <v>All PCIT ProvidersPCIT CombinedNov-22</v>
      </c>
      <c r="N123" s="79" t="str">
        <f>VLOOKUP($L123,$L$108:N$119,3,FALSE)</f>
        <v>PCIT</v>
      </c>
      <c r="O123" s="182">
        <f>VLOOKUP($L123,$L$108:R$119,4,FALSE)</f>
        <v>1.000008</v>
      </c>
      <c r="P123" s="201">
        <f>VLOOKUP($L123,$L$108:P$119,5,FALSE)</f>
        <v>3.5</v>
      </c>
      <c r="Q123" s="201">
        <f>VLOOKUP($L123,$L$108:Q$119,6,FALSE)</f>
        <v>3.5</v>
      </c>
      <c r="R123" s="183"/>
      <c r="T123" s="180">
        <v>2</v>
      </c>
      <c r="U123" s="79" t="str">
        <f t="shared" si="43"/>
        <v>All FFT ProvidersFFT CombinedNov-22</v>
      </c>
      <c r="V123" s="79" t="str">
        <f>VLOOKUP($L123,$T$108:W$119,3,FALSE)</f>
        <v>FFT</v>
      </c>
      <c r="W123" s="182">
        <f>VLOOKUP($T123,$T$108:W$119,4,FALSE)</f>
        <v>0.66667066666666663</v>
      </c>
      <c r="X123" s="201">
        <f>VLOOKUP($T123,$T$108:X$119,5,FALSE)</f>
        <v>4</v>
      </c>
      <c r="Y123" s="201">
        <f>VLOOKUP($T123,$T$108:Y$119,6,FALSE)</f>
        <v>6</v>
      </c>
      <c r="Z123" s="183"/>
    </row>
    <row r="124" spans="4:26" x14ac:dyDescent="0.2">
      <c r="D124" s="180">
        <v>3</v>
      </c>
      <c r="E124" s="79" t="str">
        <f t="shared" si="41"/>
        <v>All PCIT ProvidersPCIT CombinedNov-22</v>
      </c>
      <c r="F124" s="79" t="str">
        <f>VLOOKUP($D124,$D$108:G$119,3,FALSE)</f>
        <v>PCIT</v>
      </c>
      <c r="G124" s="182">
        <f>VLOOKUP($D124,$D$108:J$119,4,FALSE)</f>
        <v>0.66667266666666658</v>
      </c>
      <c r="H124" s="201">
        <f>VLOOKUP($D124,$D$108:J$119,5,FALSE)</f>
        <v>12</v>
      </c>
      <c r="I124" s="201">
        <f>VLOOKUP($D124,$D$108:J$119,6,FALSE)</f>
        <v>18</v>
      </c>
      <c r="J124" s="183"/>
      <c r="K124" s="20"/>
      <c r="L124" s="180">
        <v>3</v>
      </c>
      <c r="M124" s="79" t="str">
        <f t="shared" si="42"/>
        <v>All FFT ProvidersFFT CombinedNov-22</v>
      </c>
      <c r="N124" s="79" t="str">
        <f>VLOOKUP($L124,$L$108:N$119,3,FALSE)</f>
        <v>FFT</v>
      </c>
      <c r="O124" s="182">
        <f>VLOOKUP($L124,$L$108:R$119,4,FALSE)</f>
        <v>1.0000039999999999</v>
      </c>
      <c r="P124" s="201">
        <f>VLOOKUP($L124,$L$108:P$119,5,FALSE)</f>
        <v>8</v>
      </c>
      <c r="Q124" s="201">
        <f>VLOOKUP($L124,$L$108:Q$119,6,FALSE)</f>
        <v>8</v>
      </c>
      <c r="R124" s="183"/>
      <c r="T124" s="180">
        <v>3</v>
      </c>
      <c r="U124" s="79" t="str">
        <f t="shared" si="43"/>
        <v>All TIP ProvidersTIP CombinedNov-22</v>
      </c>
      <c r="V124" s="79" t="str">
        <f>VLOOKUP($L124,$T$108:W$119,3,FALSE)</f>
        <v>TIP</v>
      </c>
      <c r="W124" s="182">
        <f>VLOOKUP($T124,$T$108:W$119,4,FALSE)</f>
        <v>0.60001099999999996</v>
      </c>
      <c r="X124" s="201">
        <f>VLOOKUP($T124,$T$108:X$119,5,FALSE)</f>
        <v>12</v>
      </c>
      <c r="Y124" s="201">
        <f>VLOOKUP($T124,$T$108:Y$119,6,FALSE)</f>
        <v>20</v>
      </c>
      <c r="Z124" s="183"/>
    </row>
    <row r="125" spans="4:26" x14ac:dyDescent="0.2">
      <c r="D125" s="180">
        <v>4</v>
      </c>
      <c r="E125" s="79" t="str">
        <f t="shared" si="41"/>
        <v>All MST ProvidersMST CombinedNov-22</v>
      </c>
      <c r="F125" s="79" t="str">
        <f>VLOOKUP($D125,$D$108:G$119,3,FALSE)</f>
        <v>MST</v>
      </c>
      <c r="G125" s="182">
        <f>VLOOKUP($D125,$D$108:J$119,4,FALSE)</f>
        <v>0.66667066666666663</v>
      </c>
      <c r="H125" s="201">
        <f>VLOOKUP($D125,$D$108:J$119,5,FALSE)</f>
        <v>10</v>
      </c>
      <c r="I125" s="201">
        <f>VLOOKUP($D125,$D$108:J$119,6,FALSE)</f>
        <v>15</v>
      </c>
      <c r="J125" s="183"/>
      <c r="K125" s="20"/>
      <c r="L125" s="180">
        <v>4</v>
      </c>
      <c r="M125" s="79" t="str">
        <f t="shared" si="42"/>
        <v>All ABC ProvidersABC CombinedNov-22</v>
      </c>
      <c r="N125" s="79" t="str">
        <f>VLOOKUP($L125,$L$108:N$119,3,FALSE)</f>
        <v>ABC</v>
      </c>
      <c r="O125" s="182">
        <f>VLOOKUP($L125,$L$108:R$119,4,FALSE)</f>
        <v>1.0000009999999999</v>
      </c>
      <c r="P125" s="201">
        <f>VLOOKUP($L125,$L$108:P$119,5,FALSE)</f>
        <v>4</v>
      </c>
      <c r="Q125" s="201">
        <f>VLOOKUP($L125,$L$108:Q$119,6,FALSE)</f>
        <v>4</v>
      </c>
      <c r="R125" s="183"/>
      <c r="T125" s="180">
        <v>4</v>
      </c>
      <c r="U125" s="79" t="str">
        <f t="shared" si="43"/>
        <v>All MST ProvidersMST CombinedNov-22</v>
      </c>
      <c r="V125" s="79" t="str">
        <f>VLOOKUP($L125,$T$108:W$119,3,FALSE)</f>
        <v>MST</v>
      </c>
      <c r="W125" s="182">
        <f>VLOOKUP($T125,$T$108:W$119,4,FALSE)</f>
        <v>0.50000500000000003</v>
      </c>
      <c r="X125" s="201">
        <f>VLOOKUP($T125,$T$108:X$119,5,FALSE)</f>
        <v>1</v>
      </c>
      <c r="Y125" s="201">
        <f>VLOOKUP($T125,$T$108:Y$119,6,FALSE)</f>
        <v>2</v>
      </c>
      <c r="Z125" s="183"/>
    </row>
    <row r="126" spans="4:26" x14ac:dyDescent="0.2">
      <c r="D126" s="180">
        <v>5</v>
      </c>
      <c r="E126" s="79" t="str">
        <f t="shared" si="41"/>
        <v>All TIP ProvidersTIP CombinedNov-22</v>
      </c>
      <c r="F126" s="79" t="str">
        <f>VLOOKUP($D126,$D$108:G$119,3,FALSE)</f>
        <v>TIP</v>
      </c>
      <c r="G126" s="182">
        <f>VLOOKUP($D126,$D$108:J$119,4,FALSE)</f>
        <v>0.64584333333333332</v>
      </c>
      <c r="H126" s="201">
        <f>VLOOKUP($D126,$D$108:J$119,5,FALSE)</f>
        <v>217</v>
      </c>
      <c r="I126" s="201">
        <f>VLOOKUP($D126,$D$108:J$119,6,FALSE)</f>
        <v>336</v>
      </c>
      <c r="J126" s="183"/>
      <c r="K126" s="20"/>
      <c r="L126" s="180">
        <v>5</v>
      </c>
      <c r="M126" s="79" t="str">
        <f t="shared" si="42"/>
        <v>All CPP-FV ProvidersCPP-FV CombinedNov-22</v>
      </c>
      <c r="N126" s="79" t="str">
        <f>VLOOKUP($L126,$L$108:N$119,3,FALSE)</f>
        <v>CPP-FV</v>
      </c>
      <c r="O126" s="182">
        <f>VLOOKUP($L126,$L$108:R$119,4,FALSE)</f>
        <v>0.87500299999999998</v>
      </c>
      <c r="P126" s="201">
        <f>VLOOKUP($L126,$L$108:P$119,5,FALSE)</f>
        <v>3.5</v>
      </c>
      <c r="Q126" s="201">
        <f>VLOOKUP($L126,$L$108:Q$119,6,FALSE)</f>
        <v>4</v>
      </c>
      <c r="R126" s="183"/>
      <c r="T126" s="180">
        <v>5</v>
      </c>
      <c r="U126" s="79" t="str">
        <f t="shared" si="43"/>
        <v>All TST ProvidersTST CombinedNov-22</v>
      </c>
      <c r="V126" s="79" t="str">
        <f>VLOOKUP($L126,$T$108:W$119,3,FALSE)</f>
        <v>TST</v>
      </c>
      <c r="W126" s="182">
        <f>VLOOKUP($T126,$T$108:W$119,4,FALSE)</f>
        <v>1.2E-5</v>
      </c>
      <c r="X126" s="201" t="str">
        <f>VLOOKUP($T126,$T$108:X$119,5,FALSE)</f>
        <v/>
      </c>
      <c r="Y126" s="201" t="str">
        <f>VLOOKUP($T126,$T$108:Y$119,6,FALSE)</f>
        <v/>
      </c>
      <c r="Z126" s="183"/>
    </row>
    <row r="127" spans="4:26" x14ac:dyDescent="0.2">
      <c r="D127" s="180">
        <v>6</v>
      </c>
      <c r="E127" s="79" t="str">
        <f t="shared" si="41"/>
        <v>All TST ProvidersTST CombinedNov-22</v>
      </c>
      <c r="F127" s="79" t="str">
        <f>VLOOKUP($D127,$D$108:G$119,3,FALSE)</f>
        <v>TST</v>
      </c>
      <c r="G127" s="182">
        <f>VLOOKUP($D127,$D$108:J$119,4,FALSE)</f>
        <v>0.63637463636363634</v>
      </c>
      <c r="H127" s="201">
        <f>VLOOKUP($D127,$D$108:J$119,5,FALSE)</f>
        <v>7</v>
      </c>
      <c r="I127" s="201">
        <f>VLOOKUP($D127,$D$108:J$119,6,FALSE)</f>
        <v>11</v>
      </c>
      <c r="J127" s="183"/>
      <c r="K127" s="20"/>
      <c r="L127" s="180">
        <v>6</v>
      </c>
      <c r="M127" s="79" t="str">
        <f t="shared" si="42"/>
        <v>All TIP ProvidersTIP CombinedNov-22</v>
      </c>
      <c r="N127" s="79" t="str">
        <f>VLOOKUP($L127,$L$108:N$119,3,FALSE)</f>
        <v>TIP</v>
      </c>
      <c r="O127" s="182">
        <f>VLOOKUP($L127,$L$108:R$119,4,FALSE)</f>
        <v>0.85715485714285711</v>
      </c>
      <c r="P127" s="201">
        <f>VLOOKUP($L127,$L$108:P$119,5,FALSE)</f>
        <v>30</v>
      </c>
      <c r="Q127" s="201">
        <f>VLOOKUP($L127,$L$108:Q$119,6,FALSE)</f>
        <v>35</v>
      </c>
      <c r="R127" s="183"/>
      <c r="T127" s="180">
        <v>6</v>
      </c>
      <c r="U127" s="79" t="str">
        <f t="shared" si="43"/>
        <v>All TF-CBT ProvidersTF-CBT CombinedNov-22</v>
      </c>
      <c r="V127" s="79" t="str">
        <f>VLOOKUP($L127,$T$108:W$119,3,FALSE)</f>
        <v>TF-CBT</v>
      </c>
      <c r="W127" s="182">
        <f>VLOOKUP($T127,$T$108:W$119,4,FALSE)</f>
        <v>1.0000000000000001E-5</v>
      </c>
      <c r="X127" s="201" t="str">
        <f>VLOOKUP($T127,$T$108:X$119,5,FALSE)</f>
        <v/>
      </c>
      <c r="Y127" s="201">
        <f>VLOOKUP($T127,$T$108:Y$119,6,FALSE)</f>
        <v>4</v>
      </c>
      <c r="Z127" s="183"/>
    </row>
    <row r="128" spans="4:26" x14ac:dyDescent="0.2">
      <c r="D128" s="180">
        <v>7</v>
      </c>
      <c r="E128" s="79" t="str">
        <f t="shared" si="41"/>
        <v>All TF-CBT ProvidersTF-CBT CombinedNov-22</v>
      </c>
      <c r="F128" s="79" t="str">
        <f>VLOOKUP($D128,$D$108:G$119,3,FALSE)</f>
        <v>TF-CBT</v>
      </c>
      <c r="G128" s="182">
        <f>VLOOKUP($D128,$D$108:J$119,4,FALSE)</f>
        <v>0.45653073913043474</v>
      </c>
      <c r="H128" s="201">
        <f>VLOOKUP($D128,$D$108:J$119,5,FALSE)</f>
        <v>21</v>
      </c>
      <c r="I128" s="201">
        <f>VLOOKUP($D128,$D$108:J$119,6,FALSE)</f>
        <v>46</v>
      </c>
      <c r="J128" s="183"/>
      <c r="K128" s="20"/>
      <c r="L128" s="180">
        <v>7</v>
      </c>
      <c r="M128" s="79" t="str">
        <f t="shared" si="42"/>
        <v>All TF-CBT ProvidersTF-CBT CombinedNov-22</v>
      </c>
      <c r="N128" s="79" t="str">
        <f>VLOOKUP($L128,$L$108:N$119,3,FALSE)</f>
        <v>TF-CBT</v>
      </c>
      <c r="O128" s="182">
        <f>VLOOKUP($L128,$L$108:R$119,4,FALSE)</f>
        <v>0.85001099999999996</v>
      </c>
      <c r="P128" s="201">
        <f>VLOOKUP($L128,$L$108:P$119,5,FALSE)</f>
        <v>8.5</v>
      </c>
      <c r="Q128" s="201">
        <f>VLOOKUP($L128,$L$108:Q$119,6,FALSE)</f>
        <v>10</v>
      </c>
      <c r="R128" s="183"/>
      <c r="T128" s="180">
        <v>7</v>
      </c>
      <c r="U128" s="79" t="str">
        <f t="shared" si="43"/>
        <v>All SFCR ProvidersSFCR CombinedNov-22</v>
      </c>
      <c r="V128" s="79" t="str">
        <f>VLOOKUP($L128,$T$108:W$119,3,FALSE)</f>
        <v>SFCR</v>
      </c>
      <c r="W128" s="182">
        <f>VLOOKUP($T128,$T$108:W$119,4,FALSE)</f>
        <v>9.0000000000000002E-6</v>
      </c>
      <c r="X128" s="201" t="str">
        <f>VLOOKUP($T128,$T$108:X$119,5,FALSE)</f>
        <v/>
      </c>
      <c r="Y128" s="201" t="str">
        <f>VLOOKUP($T128,$T$108:Y$119,6,FALSE)</f>
        <v/>
      </c>
      <c r="Z128" s="183"/>
    </row>
    <row r="129" spans="1:26" x14ac:dyDescent="0.2">
      <c r="D129" s="180">
        <v>8</v>
      </c>
      <c r="E129" s="79" t="str">
        <f t="shared" si="41"/>
        <v>All PCIT-T ProvidersPCIT-T CombinedNov-22</v>
      </c>
      <c r="F129" s="79" t="str">
        <f>VLOOKUP($D129,$D$108:G$119,3,FALSE)</f>
        <v>PCIT-T</v>
      </c>
      <c r="G129" s="182">
        <f>VLOOKUP($D129,$D$108:J$119,4,FALSE)</f>
        <v>0.1111181111111111</v>
      </c>
      <c r="H129" s="201">
        <f>VLOOKUP($D129,$D$108:J$119,5,FALSE)</f>
        <v>2</v>
      </c>
      <c r="I129" s="201">
        <f>VLOOKUP($D129,$D$108:J$119,6,FALSE)</f>
        <v>18</v>
      </c>
      <c r="J129" s="183"/>
      <c r="K129" s="20"/>
      <c r="L129" s="180">
        <v>8</v>
      </c>
      <c r="M129" s="79" t="str">
        <f t="shared" si="42"/>
        <v>All MST ProvidersMST CombinedNov-22</v>
      </c>
      <c r="N129" s="79" t="str">
        <f>VLOOKUP($L129,$L$108:N$119,3,FALSE)</f>
        <v>MST</v>
      </c>
      <c r="O129" s="182">
        <f>VLOOKUP($L129,$L$108:R$119,4,FALSE)</f>
        <v>0.75000500000000003</v>
      </c>
      <c r="P129" s="201">
        <f>VLOOKUP($L129,$L$108:P$119,5,FALSE)</f>
        <v>3</v>
      </c>
      <c r="Q129" s="201">
        <f>VLOOKUP($L129,$L$108:Q$119,6,FALSE)</f>
        <v>4</v>
      </c>
      <c r="R129" s="183"/>
      <c r="T129" s="180">
        <v>8</v>
      </c>
      <c r="U129" s="79" t="str">
        <f t="shared" si="43"/>
        <v>All PCIT-T ProvidersPCIT-T CombinedNov-22</v>
      </c>
      <c r="V129" s="79" t="str">
        <f>VLOOKUP($L129,$T$108:W$119,3,FALSE)</f>
        <v>PCIT-T</v>
      </c>
      <c r="W129" s="182">
        <f>VLOOKUP($T129,$T$108:W$119,4,FALSE)</f>
        <v>7.9999999999999996E-6</v>
      </c>
      <c r="X129" s="201" t="str">
        <f>VLOOKUP($T129,$T$108:X$119,5,FALSE)</f>
        <v/>
      </c>
      <c r="Y129" s="201" t="str">
        <f>VLOOKUP($T129,$T$108:Y$119,6,FALSE)</f>
        <v/>
      </c>
      <c r="Z129" s="183"/>
    </row>
    <row r="130" spans="1:26" x14ac:dyDescent="0.2">
      <c r="D130" s="180">
        <v>9</v>
      </c>
      <c r="E130" s="79" t="str">
        <f t="shared" si="41"/>
        <v>All ABC ProvidersABC CombinedNov-22</v>
      </c>
      <c r="F130" s="79" t="str">
        <f>VLOOKUP($D130,$D$108:G$119,3,FALSE)</f>
        <v>ABC</v>
      </c>
      <c r="G130" s="182">
        <f>VLOOKUP($D130,$D$108:J$119,4,FALSE)</f>
        <v>6.2510999999999997E-2</v>
      </c>
      <c r="H130" s="201">
        <f>VLOOKUP($D130,$D$108:J$119,5,FALSE)</f>
        <v>1</v>
      </c>
      <c r="I130" s="201">
        <f>VLOOKUP($D130,$D$108:J$119,6,FALSE)</f>
        <v>16</v>
      </c>
      <c r="J130" s="183"/>
      <c r="K130" s="20"/>
      <c r="L130" s="180">
        <v>9</v>
      </c>
      <c r="M130" s="79" t="str">
        <f t="shared" si="42"/>
        <v>All TST ProvidersTST CombinedNov-22</v>
      </c>
      <c r="N130" s="79" t="str">
        <f>VLOOKUP($L130,$L$108:N$119,3,FALSE)</f>
        <v>TST</v>
      </c>
      <c r="O130" s="182">
        <f>VLOOKUP($L130,$L$108:R$119,4,FALSE)</f>
        <v>0.50012999999999996</v>
      </c>
      <c r="P130" s="201">
        <f>VLOOKUP($L130,$L$108:P$119,5,FALSE)</f>
        <v>2</v>
      </c>
      <c r="Q130" s="201">
        <f>VLOOKUP($L130,$L$108:Q$119,6,FALSE)</f>
        <v>4</v>
      </c>
      <c r="R130" s="183"/>
      <c r="T130" s="180">
        <v>9</v>
      </c>
      <c r="U130" s="79" t="str">
        <f t="shared" si="43"/>
        <v>All PCIT ProvidersPCIT CombinedNov-22</v>
      </c>
      <c r="V130" s="79" t="str">
        <f>VLOOKUP($L130,$T$108:W$119,3,FALSE)</f>
        <v>PCIT</v>
      </c>
      <c r="W130" s="182">
        <f>VLOOKUP($T130,$T$108:W$119,4,FALSE)</f>
        <v>6.9999999999999999E-6</v>
      </c>
      <c r="X130" s="201" t="str">
        <f>VLOOKUP($T130,$T$108:X$119,5,FALSE)</f>
        <v/>
      </c>
      <c r="Y130" s="201" t="str">
        <f>VLOOKUP($T130,$T$108:Y$119,6,FALSE)</f>
        <v/>
      </c>
      <c r="Z130" s="183"/>
    </row>
    <row r="131" spans="1:26" x14ac:dyDescent="0.2">
      <c r="D131" s="180">
        <v>10</v>
      </c>
      <c r="E131" s="79" t="str">
        <f t="shared" si="41"/>
        <v>All SFCR ProvidersSFCR CombinedNov-22</v>
      </c>
      <c r="F131" s="79" t="str">
        <f>VLOOKUP($D131,$D$108:G$119,3,FALSE)</f>
        <v>SFCR</v>
      </c>
      <c r="G131" s="182">
        <f>VLOOKUP($D131,$D$108:J$119,4,FALSE)</f>
        <v>7.9999999999999996E-6</v>
      </c>
      <c r="H131" s="201" t="str">
        <f>VLOOKUP($D131,$D$108:J$119,5,FALSE)</f>
        <v/>
      </c>
      <c r="I131" s="201" t="str">
        <f>VLOOKUP($D131,$D$108:J$119,6,FALSE)</f>
        <v/>
      </c>
      <c r="J131" s="183"/>
      <c r="K131" s="20"/>
      <c r="L131" s="180">
        <v>10</v>
      </c>
      <c r="M131" s="79" t="str">
        <f t="shared" si="42"/>
        <v>All SFCR ProvidersSFCR CombinedNov-22</v>
      </c>
      <c r="N131" s="79" t="str">
        <f>VLOOKUP($L131,$L$108:N$119,3,FALSE)</f>
        <v>SFCR</v>
      </c>
      <c r="O131" s="182">
        <f>VLOOKUP($L131,$L$108:R$119,4,FALSE)</f>
        <v>1.0000000000000001E-5</v>
      </c>
      <c r="P131" s="201" t="str">
        <f>VLOOKUP($L131,$L$108:P$119,5,FALSE)</f>
        <v/>
      </c>
      <c r="Q131" s="201" t="str">
        <f>VLOOKUP($L131,$L$108:Q$119,6,FALSE)</f>
        <v/>
      </c>
      <c r="R131" s="183"/>
      <c r="T131" s="180">
        <v>10</v>
      </c>
      <c r="U131" s="79" t="str">
        <f t="shared" si="43"/>
        <v>All MST-PSB ProvidersMST-PSB CombinedNov-22</v>
      </c>
      <c r="V131" s="79" t="str">
        <f>VLOOKUP($L131,$T$108:W$119,3,FALSE)</f>
        <v>*MST-PSB</v>
      </c>
      <c r="W131" s="182">
        <f>VLOOKUP($T131,$T$108:W$119,4,FALSE)</f>
        <v>6.0000000000000002E-6</v>
      </c>
      <c r="X131" s="201" t="str">
        <f>VLOOKUP($T131,$T$108:X$119,5,FALSE)</f>
        <v/>
      </c>
      <c r="Y131" s="201" t="str">
        <f>VLOOKUP($T131,$T$108:Y$119,6,FALSE)</f>
        <v/>
      </c>
      <c r="Z131" s="183"/>
    </row>
    <row r="132" spans="1:26" x14ac:dyDescent="0.2">
      <c r="D132" s="180">
        <v>11</v>
      </c>
      <c r="E132" s="79" t="str">
        <f t="shared" si="41"/>
        <v>All MST-PSB ProvidersMST-PSB CombinedNov-22</v>
      </c>
      <c r="F132" s="79" t="str">
        <f>VLOOKUP($D132,$D$108:G$119,3,FALSE)</f>
        <v>*MST-PSB</v>
      </c>
      <c r="G132" s="182">
        <f>VLOOKUP($D132,$D$108:J$119,4,FALSE)</f>
        <v>5.0000000000000004E-6</v>
      </c>
      <c r="H132" s="201" t="str">
        <f>VLOOKUP($D132,$D$108:J$119,5,FALSE)</f>
        <v/>
      </c>
      <c r="I132" s="201" t="str">
        <f>VLOOKUP($D132,$D$108:J$119,6,FALSE)</f>
        <v/>
      </c>
      <c r="J132" s="183"/>
      <c r="K132" s="20"/>
      <c r="L132" s="180">
        <v>11</v>
      </c>
      <c r="M132" s="79" t="str">
        <f t="shared" si="42"/>
        <v>All MST-PSB ProvidersMST-PSB CombinedNov-22</v>
      </c>
      <c r="N132" s="79" t="str">
        <f>VLOOKUP($L132,$L$108:N$119,3,FALSE)</f>
        <v>*MST-PSB</v>
      </c>
      <c r="O132" s="182">
        <f>VLOOKUP($L132,$L$108:R$119,4,FALSE)</f>
        <v>6.9999999999999999E-6</v>
      </c>
      <c r="P132" s="201" t="str">
        <f>VLOOKUP($L132,$L$108:P$119,5,FALSE)</f>
        <v/>
      </c>
      <c r="Q132" s="201" t="str">
        <f>VLOOKUP($L132,$L$108:Q$119,6,FALSE)</f>
        <v/>
      </c>
      <c r="R132" s="183"/>
      <c r="T132" s="180">
        <v>11</v>
      </c>
      <c r="U132" s="79" t="str">
        <f t="shared" si="43"/>
        <v>All A-CRA ProvidersA-CRA CombinedNov-22</v>
      </c>
      <c r="V132" s="79" t="str">
        <f>VLOOKUP($L132,$T$108:W$119,3,FALSE)</f>
        <v>*A-CRA</v>
      </c>
      <c r="W132" s="182">
        <f>VLOOKUP($T132,$T$108:W$119,4,FALSE)</f>
        <v>1.9999999999999999E-6</v>
      </c>
      <c r="X132" s="201" t="str">
        <f>VLOOKUP($T132,$T$108:X$119,5,FALSE)</f>
        <v/>
      </c>
      <c r="Y132" s="201" t="str">
        <f>VLOOKUP($T132,$T$108:Y$119,6,FALSE)</f>
        <v/>
      </c>
      <c r="Z132" s="183"/>
    </row>
    <row r="133" spans="1:26" ht="19.5" customHeight="1" thickBot="1" x14ac:dyDescent="0.35">
      <c r="A133" s="188"/>
      <c r="D133" s="184">
        <v>12</v>
      </c>
      <c r="E133" s="185" t="str">
        <f t="shared" ref="E133" si="44">VLOOKUP($D133,D$108:G$119,2,FALSE)</f>
        <v>All A-CRA ProvidersA-CRA CombinedNov-22</v>
      </c>
      <c r="F133" s="185" t="str">
        <f>VLOOKUP($D133,$D$108:G$119,3,FALSE)</f>
        <v>*A-CRA</v>
      </c>
      <c r="G133" s="186">
        <f>VLOOKUP($D133,$D$108:J$119,4,FALSE)</f>
        <v>9.9999999999999995E-7</v>
      </c>
      <c r="H133" s="203" t="str">
        <f>VLOOKUP($D133,$D$108:J$119,5,FALSE)</f>
        <v/>
      </c>
      <c r="I133" s="203" t="str">
        <f>VLOOKUP($D133,$D$108:J$119,6,FALSE)</f>
        <v/>
      </c>
      <c r="J133" s="187"/>
      <c r="K133" s="20"/>
      <c r="L133" s="184">
        <v>12</v>
      </c>
      <c r="M133" s="185" t="str">
        <f t="shared" ref="M133" si="45">VLOOKUP($L133,L$108:M$119,2,FALSE)</f>
        <v>All A-CRA ProvidersA-CRA CombinedNov-22</v>
      </c>
      <c r="N133" s="185" t="str">
        <f>VLOOKUP($L133,$L$108:N$119,3,FALSE)</f>
        <v>*A-CRA</v>
      </c>
      <c r="O133" s="186">
        <f>VLOOKUP($L133,$L$108:R$119,4,FALSE)</f>
        <v>1.9999999999999999E-6</v>
      </c>
      <c r="P133" s="203" t="str">
        <f>VLOOKUP($L133,$L$108:P$119,5,FALSE)</f>
        <v/>
      </c>
      <c r="Q133" s="203" t="str">
        <f>VLOOKUP($L133,$L$108:Q$119,6,FALSE)</f>
        <v/>
      </c>
      <c r="R133" s="187"/>
      <c r="T133" s="184">
        <v>12</v>
      </c>
      <c r="U133" s="185" t="str">
        <f t="shared" ref="U133" si="46">VLOOKUP($T133,T$108:W$119,2,FALSE)</f>
        <v>All ABC ProvidersABC CombinedNov-22</v>
      </c>
      <c r="V133" s="185" t="str">
        <f>VLOOKUP($L133,$T$108:W$119,3,FALSE)</f>
        <v>ABC</v>
      </c>
      <c r="W133" s="186">
        <f>VLOOKUP($T133,$T$108:W$119,4,FALSE)</f>
        <v>9.9999999999999995E-7</v>
      </c>
      <c r="X133" s="203" t="str">
        <f>VLOOKUP($T133,$T$108:X$119,5,FALSE)</f>
        <v/>
      </c>
      <c r="Y133" s="203" t="str">
        <f>VLOOKUP($T133,$T$108:Y$119,6,FALSE)</f>
        <v/>
      </c>
      <c r="Z133" s="187"/>
    </row>
    <row r="134" spans="1:26" ht="27" thickBot="1" x14ac:dyDescent="0.35">
      <c r="A134" s="188" t="str">
        <f>graphs!A20</f>
        <v>TIP</v>
      </c>
      <c r="D134" s="447" t="s">
        <v>0</v>
      </c>
      <c r="E134" s="447"/>
      <c r="F134" s="447"/>
      <c r="G134" s="447"/>
      <c r="H134" s="447"/>
      <c r="I134" s="205"/>
      <c r="J134" s="205"/>
      <c r="K134" s="20"/>
      <c r="L134" s="447" t="s">
        <v>31</v>
      </c>
      <c r="M134" s="447"/>
      <c r="N134" s="447"/>
      <c r="O134" s="447"/>
      <c r="P134" s="447"/>
      <c r="Q134" s="205"/>
      <c r="R134" s="205"/>
      <c r="T134" s="447" t="s">
        <v>4</v>
      </c>
      <c r="U134" s="447"/>
      <c r="V134" s="447"/>
      <c r="W134" s="447"/>
      <c r="X134" s="447"/>
    </row>
    <row r="135" spans="1:26" x14ac:dyDescent="0.2">
      <c r="D135" s="177"/>
      <c r="E135" s="178" t="str">
        <f>A134&amp;" "&amp;"Utilization"</f>
        <v>TIP Utilization</v>
      </c>
      <c r="F135" s="178"/>
      <c r="G135" s="178"/>
      <c r="H135" s="178" t="s">
        <v>24</v>
      </c>
      <c r="I135" s="178" t="s">
        <v>32</v>
      </c>
      <c r="J135" s="179"/>
      <c r="K135" s="20"/>
      <c r="L135" s="177"/>
      <c r="M135" s="178" t="str">
        <f>A134&amp;" "&amp;L134</f>
        <v>TIP Staffing</v>
      </c>
      <c r="N135" s="178"/>
      <c r="O135" s="178"/>
      <c r="P135" s="178" t="s">
        <v>22</v>
      </c>
      <c r="Q135" s="178" t="s">
        <v>25723</v>
      </c>
      <c r="R135" s="179"/>
      <c r="T135" s="177"/>
      <c r="U135" s="178" t="str">
        <f>A134&amp;" "&amp;T134</f>
        <v>TIP Outcomes</v>
      </c>
      <c r="V135" s="178"/>
      <c r="W135" s="178"/>
      <c r="X135" s="178" t="s">
        <v>25721</v>
      </c>
      <c r="Y135" s="178" t="s">
        <v>25722</v>
      </c>
      <c r="Z135" s="179"/>
    </row>
    <row r="136" spans="1:26" x14ac:dyDescent="0.2">
      <c r="D136" s="180"/>
      <c r="E136" s="79" t="str">
        <f>VLOOKUP(A134,B5:M16,4,FALSE)</f>
        <v>All TIP ProvidersTIP CombinedNov-22</v>
      </c>
      <c r="F136" s="79" t="str">
        <f>A134</f>
        <v>TIP</v>
      </c>
      <c r="G136" s="182">
        <f>VLOOKUP(A134,B5:M16,6,FALSE)</f>
        <v>0.64583333333333337</v>
      </c>
      <c r="H136" s="201">
        <f>VLOOKUP(A134,B5:M16,7,FALSE)</f>
        <v>217</v>
      </c>
      <c r="I136" s="201">
        <f>VLOOKUP(A134,B5:M16,8,FALSE)</f>
        <v>336</v>
      </c>
      <c r="J136" s="183"/>
      <c r="K136" s="20"/>
      <c r="L136" s="180"/>
      <c r="M136" s="79" t="str">
        <f t="shared" ref="M136:M146" si="47">E136</f>
        <v>All TIP ProvidersTIP CombinedNov-22</v>
      </c>
      <c r="N136" s="79" t="str">
        <f t="shared" ref="N136:N146" si="48">F136</f>
        <v>TIP</v>
      </c>
      <c r="O136" s="182">
        <f>VLOOKUP(A134,B5:M16,9,FALSE)</f>
        <v>0.8571428571428571</v>
      </c>
      <c r="P136" s="207">
        <f>VLOOKUP(A134,B5:M16,10,FALSE)</f>
        <v>30</v>
      </c>
      <c r="Q136" s="207">
        <f>VLOOKUP(A134,B5:M16,11,FALSE)</f>
        <v>35</v>
      </c>
      <c r="R136" s="183"/>
      <c r="T136" s="180"/>
      <c r="U136" s="79" t="str">
        <f>E136</f>
        <v>All TIP ProvidersTIP CombinedNov-22</v>
      </c>
      <c r="V136" s="79" t="str">
        <f t="shared" ref="V136:V147" si="49">N136</f>
        <v>TIP</v>
      </c>
      <c r="W136" s="182">
        <f>VLOOKUP(A134,B5:M16,12,FALSE)</f>
        <v>0.6</v>
      </c>
      <c r="X136" s="201">
        <f>VLOOKUP(A134,B5:N16,13,FALSE)</f>
        <v>12</v>
      </c>
      <c r="Y136" s="201">
        <f>VLOOKUP(A134,B5:O16,14,FALSE)</f>
        <v>20</v>
      </c>
      <c r="Z136" s="183"/>
    </row>
    <row r="137" spans="1:26" x14ac:dyDescent="0.2">
      <c r="D137" s="180">
        <f t="shared" ref="D137:D147" si="50">IFERROR(RANK(G137,G$137:G$147,0),"")</f>
        <v>1</v>
      </c>
      <c r="E137" s="79" t="str">
        <f>IFERROR(VLOOKUP(A$134&amp;1,C$4:I$101,3,FALSE),"")</f>
        <v>Community ConnectionsTIP CombinedNov-22</v>
      </c>
      <c r="F137" s="79" t="str">
        <f t="shared" ref="F137:F147" si="51">IFERROR(VLOOKUP(E137,E$4:F$104,2,FALSE),"")</f>
        <v>CC</v>
      </c>
      <c r="G137" s="182">
        <f>IFERROR(VLOOKUP(E137,E$4:I$104,3,FALSE)+0.000001,"")</f>
        <v>1.3888898888888888</v>
      </c>
      <c r="H137" s="201">
        <f>IFERROR(VLOOKUP(E137,E$4:I$104,4,FALSE)+0.000001,"")</f>
        <v>50.000000999999997</v>
      </c>
      <c r="I137" s="201">
        <f>IFERROR(VLOOKUP(E137,E$4:J$104,5,FALSE)+0.000001,"")</f>
        <v>36.000000999999997</v>
      </c>
      <c r="J137" s="183"/>
      <c r="K137" s="20"/>
      <c r="L137" s="180">
        <f t="shared" ref="L137:L147" si="52">IFERROR(RANK(O137,O$137:O$147,0),"")</f>
        <v>5</v>
      </c>
      <c r="M137" s="79" t="str">
        <f t="shared" si="47"/>
        <v>Community ConnectionsTIP CombinedNov-22</v>
      </c>
      <c r="N137" s="79" t="str">
        <f t="shared" si="48"/>
        <v>CC</v>
      </c>
      <c r="O137" s="182">
        <f>IFERROR(VLOOKUP(E137,E$4:K$104,6,FALSE)+0.000001,"")</f>
        <v>0.63636463636363638</v>
      </c>
      <c r="P137" s="207">
        <f t="shared" ref="P137:P145" si="53">IFERROR(VLOOKUP(E137,E$4:L$104,7,FALSE)+0.000001,"")</f>
        <v>3.5000010000000001</v>
      </c>
      <c r="Q137" s="207">
        <f t="shared" ref="Q137:Q145" si="54">IFERROR(VLOOKUP(E137,E$4:M$104,8,FALSE)+0.000001,"")</f>
        <v>5.5000010000000001</v>
      </c>
      <c r="R137" s="183"/>
      <c r="T137" s="180">
        <f>IFERROR(RANK(W136,W$136:W$147,0),"")</f>
        <v>4</v>
      </c>
      <c r="U137" s="79" t="str">
        <f t="shared" ref="U137:U147" si="55">M137</f>
        <v>Community ConnectionsTIP CombinedNov-22</v>
      </c>
      <c r="V137" s="79" t="str">
        <f t="shared" si="49"/>
        <v>CC</v>
      </c>
      <c r="W137" s="182">
        <f>IFERROR(VLOOKUP(E137,E$4:M$104,9,FALSE)+0.000001,"")</f>
        <v>9.9999999999999995E-7</v>
      </c>
      <c r="X137" s="201" t="str">
        <f>IFERROR(VLOOKUP(E137,E$4:T$100,10,FALSE)+0.000001,"")</f>
        <v/>
      </c>
      <c r="Y137" s="201" t="str">
        <f>IFERROR(VLOOKUP(E137,E$4:U$100,11,FALSE)+0.000001,"")</f>
        <v/>
      </c>
      <c r="Z137" s="183"/>
    </row>
    <row r="138" spans="1:26" x14ac:dyDescent="0.2">
      <c r="D138" s="180">
        <f t="shared" si="50"/>
        <v>11</v>
      </c>
      <c r="E138" s="79" t="str">
        <f>IFERROR(VLOOKUP(A$134&amp;2,C$4:I$101,3,FALSE),"")</f>
        <v>ContemporaryTIP CombinedNov-22</v>
      </c>
      <c r="F138" s="79" t="str">
        <f t="shared" si="51"/>
        <v>*Cont</v>
      </c>
      <c r="G138" s="182">
        <f>IFERROR(VLOOKUP(E138,E$4:I$104,3,FALSE)+0.000002,"")</f>
        <v>1.9999999999999999E-6</v>
      </c>
      <c r="H138" s="201" t="str">
        <f>IFERROR(VLOOKUP(E138,E$4:I$104,4,FALSE)+0.000002,"")</f>
        <v/>
      </c>
      <c r="I138" s="201" t="str">
        <f>IFERROR(VLOOKUP(E138,E$4:J$104,5,FALSE)+0.000002,"")</f>
        <v/>
      </c>
      <c r="J138" s="183"/>
      <c r="K138" s="20"/>
      <c r="L138" s="180">
        <f t="shared" si="52"/>
        <v>11</v>
      </c>
      <c r="M138" s="79" t="str">
        <f t="shared" si="47"/>
        <v>ContemporaryTIP CombinedNov-22</v>
      </c>
      <c r="N138" s="79" t="str">
        <f t="shared" si="48"/>
        <v>*Cont</v>
      </c>
      <c r="O138" s="182">
        <f>IFERROR(VLOOKUP(E138,E$4:K$104,6,FALSE)+0.000002,"")</f>
        <v>1.9999999999999999E-6</v>
      </c>
      <c r="P138" s="207" t="str">
        <f t="shared" si="53"/>
        <v/>
      </c>
      <c r="Q138" s="207" t="str">
        <f t="shared" si="54"/>
        <v/>
      </c>
      <c r="R138" s="183"/>
      <c r="T138" s="180">
        <f t="shared" ref="T138:T147" si="56">IFERROR(RANK(W138,W$136:W$147,0),"")</f>
        <v>11</v>
      </c>
      <c r="U138" s="79" t="str">
        <f t="shared" si="55"/>
        <v>ContemporaryTIP CombinedNov-22</v>
      </c>
      <c r="V138" s="79" t="str">
        <f t="shared" si="49"/>
        <v>*Cont</v>
      </c>
      <c r="W138" s="182">
        <f>IFERROR(VLOOKUP(E138,E$4:M$104,9,FALSE)+0.000002,"")</f>
        <v>1.9999999999999999E-6</v>
      </c>
      <c r="X138" s="201" t="str">
        <f>IFERROR(VLOOKUP(E138,E$4:T$100,10,FALSE)+0.000002,"")</f>
        <v/>
      </c>
      <c r="Y138" s="201" t="str">
        <f>IFERROR(VLOOKUP(E138,E$4:U$100,11,FALSE)+0.000002,"")</f>
        <v/>
      </c>
      <c r="Z138" s="183"/>
    </row>
    <row r="139" spans="1:26" x14ac:dyDescent="0.2">
      <c r="D139" s="180">
        <f t="shared" si="50"/>
        <v>10</v>
      </c>
      <c r="E139" s="79" t="str">
        <f>IFERROR(VLOOKUP(A$134&amp;3,C$4:I$101,3,FALSE),"")</f>
        <v>FPSTIP CombinedNov-22</v>
      </c>
      <c r="F139" s="79" t="str">
        <f t="shared" si="51"/>
        <v>*FPS</v>
      </c>
      <c r="G139" s="182">
        <f>IFERROR(VLOOKUP(E139,E$4:I$104,3,FALSE)+0.000003,"")</f>
        <v>3.0000000000000001E-6</v>
      </c>
      <c r="H139" s="201" t="str">
        <f>IFERROR(VLOOKUP(E139,E$4:I$104,4,FALSE)+0.000003,"")</f>
        <v/>
      </c>
      <c r="I139" s="201" t="str">
        <f>IFERROR(VLOOKUP(E139,E$4:J$104,5,FALSE)+0.000003,"")</f>
        <v/>
      </c>
      <c r="J139" s="183"/>
      <c r="K139" s="20"/>
      <c r="L139" s="180">
        <f t="shared" si="52"/>
        <v>10</v>
      </c>
      <c r="M139" s="79" t="str">
        <f t="shared" si="47"/>
        <v>FPSTIP CombinedNov-22</v>
      </c>
      <c r="N139" s="79" t="str">
        <f t="shared" si="48"/>
        <v>*FPS</v>
      </c>
      <c r="O139" s="182">
        <f>IFERROR(VLOOKUP(E139,E$4:K$104,6,FALSE)+0.000003,"")</f>
        <v>3.0000000000000001E-6</v>
      </c>
      <c r="P139" s="207" t="str">
        <f t="shared" si="53"/>
        <v/>
      </c>
      <c r="Q139" s="207" t="str">
        <f t="shared" si="54"/>
        <v/>
      </c>
      <c r="R139" s="183"/>
      <c r="T139" s="180">
        <f t="shared" si="56"/>
        <v>10</v>
      </c>
      <c r="U139" s="79" t="str">
        <f t="shared" si="55"/>
        <v>FPSTIP CombinedNov-22</v>
      </c>
      <c r="V139" s="79" t="str">
        <f t="shared" si="49"/>
        <v>*FPS</v>
      </c>
      <c r="W139" s="182">
        <f>IFERROR(VLOOKUP(E139,E$4:M$104,9,FALSE)+0.000003,"")</f>
        <v>3.0000000000000001E-6</v>
      </c>
      <c r="X139" s="201" t="str">
        <f>IFERROR(VLOOKUP(E139,E$4:T$100,10,FALSE)+0.000003,"")</f>
        <v/>
      </c>
      <c r="Y139" s="201" t="str">
        <f>IFERROR(VLOOKUP(E139,E$4:U$100,11,FALSE)+0.000003,"")</f>
        <v/>
      </c>
      <c r="Z139" s="183"/>
    </row>
    <row r="140" spans="1:26" x14ac:dyDescent="0.2">
      <c r="D140" s="180">
        <f t="shared" si="50"/>
        <v>9</v>
      </c>
      <c r="E140" s="79" t="str">
        <f>IFERROR(VLOOKUP(A$134&amp;4,C$4:I$101,3,FALSE),"")</f>
        <v>Green DoorTIP CombinedNov-22</v>
      </c>
      <c r="F140" s="79" t="str">
        <f t="shared" si="51"/>
        <v>*GD</v>
      </c>
      <c r="G140" s="182">
        <f>IFERROR(VLOOKUP(E140,E$4:I$104,3,FALSE)+0.000004,"")</f>
        <v>3.9999999999999998E-6</v>
      </c>
      <c r="H140" s="201" t="str">
        <f>IFERROR(VLOOKUP(E140,E$4:I$104,4,FALSE)+0.000004,"")</f>
        <v/>
      </c>
      <c r="I140" s="201" t="str">
        <f>IFERROR(VLOOKUP(E140,E$4:J$104,5,FALSE)+0.000004,"")</f>
        <v/>
      </c>
      <c r="J140" s="183"/>
      <c r="K140" s="20"/>
      <c r="L140" s="180">
        <f t="shared" si="52"/>
        <v>9</v>
      </c>
      <c r="M140" s="79" t="str">
        <f t="shared" si="47"/>
        <v>Green DoorTIP CombinedNov-22</v>
      </c>
      <c r="N140" s="79" t="str">
        <f t="shared" si="48"/>
        <v>*GD</v>
      </c>
      <c r="O140" s="182">
        <f>IFERROR(VLOOKUP(E140,E$4:K$104,6,FALSE)+0.000004,"")</f>
        <v>3.9999999999999998E-6</v>
      </c>
      <c r="P140" s="207" t="str">
        <f t="shared" si="53"/>
        <v/>
      </c>
      <c r="Q140" s="207" t="str">
        <f t="shared" si="54"/>
        <v/>
      </c>
      <c r="R140" s="183"/>
      <c r="T140" s="180">
        <f t="shared" si="56"/>
        <v>9</v>
      </c>
      <c r="U140" s="79" t="str">
        <f t="shared" si="55"/>
        <v>Green DoorTIP CombinedNov-22</v>
      </c>
      <c r="V140" s="79" t="str">
        <f t="shared" si="49"/>
        <v>*GD</v>
      </c>
      <c r="W140" s="182">
        <f>IFERROR(VLOOKUP(E140,E$4:M$104,9,FALSE)+0.000004,"")</f>
        <v>3.9999999999999998E-6</v>
      </c>
      <c r="X140" s="201" t="str">
        <f>IFERROR(VLOOKUP(E140,E$4:T$100,10,FALSE)+0.000004,"")</f>
        <v/>
      </c>
      <c r="Y140" s="201" t="str">
        <f>IFERROR(VLOOKUP(E140,E$4:U$100,11,FALSE)+0.000004,"")</f>
        <v/>
      </c>
      <c r="Z140" s="183"/>
    </row>
    <row r="141" spans="1:26" x14ac:dyDescent="0.2">
      <c r="D141" s="180">
        <f t="shared" si="50"/>
        <v>3</v>
      </c>
      <c r="E141" s="79" t="str">
        <f>IFERROR(VLOOKUP(A$134&amp;5,C$4:I$101,3,FALSE),"")</f>
        <v>LESTIP CombinedNov-22</v>
      </c>
      <c r="F141" s="79" t="str">
        <f t="shared" si="51"/>
        <v>LES</v>
      </c>
      <c r="G141" s="182">
        <f>IFERROR(VLOOKUP(E141,E$4:I$104,3,FALSE)+0.000005,"")</f>
        <v>0.57143357142857143</v>
      </c>
      <c r="H141" s="201">
        <f>IFERROR(VLOOKUP(E141,E$4:I$104,4,FALSE)+0.000005,"")</f>
        <v>32.000005000000002</v>
      </c>
      <c r="I141" s="201">
        <f>IFERROR(VLOOKUP(E141,E$4:J$104,5,FALSE)+0.000005,"")</f>
        <v>56.000005000000002</v>
      </c>
      <c r="J141" s="183"/>
      <c r="K141" s="20"/>
      <c r="L141" s="180">
        <f t="shared" si="52"/>
        <v>4</v>
      </c>
      <c r="M141" s="79" t="str">
        <f t="shared" si="47"/>
        <v>LESTIP CombinedNov-22</v>
      </c>
      <c r="N141" s="79" t="str">
        <f t="shared" si="48"/>
        <v>LES</v>
      </c>
      <c r="O141" s="182">
        <f>IFERROR(VLOOKUP(E141,E$4:K$104,6,FALSE)+0.000005,"")</f>
        <v>1.000005</v>
      </c>
      <c r="P141" s="207">
        <f t="shared" si="53"/>
        <v>4.0000010000000001</v>
      </c>
      <c r="Q141" s="207">
        <f t="shared" si="54"/>
        <v>4.0000010000000001</v>
      </c>
      <c r="R141" s="183"/>
      <c r="T141" s="180">
        <f t="shared" si="56"/>
        <v>8</v>
      </c>
      <c r="U141" s="79" t="str">
        <f t="shared" si="55"/>
        <v>LESTIP CombinedNov-22</v>
      </c>
      <c r="V141" s="79" t="str">
        <f t="shared" si="49"/>
        <v>LES</v>
      </c>
      <c r="W141" s="182">
        <f>IFERROR(VLOOKUP(E141,E$4:M$104,9,FALSE)+0.000005,"")</f>
        <v>5.0000000000000004E-6</v>
      </c>
      <c r="X141" s="201" t="str">
        <f>IFERROR(VLOOKUP(E141,E$4:T$100,10,FALSE)+0.000005,"")</f>
        <v/>
      </c>
      <c r="Y141" s="201">
        <f>IFERROR(VLOOKUP(E141,E$4:U$100,11,FALSE)+0.000005,"")</f>
        <v>7.0000049999999998</v>
      </c>
      <c r="Z141" s="183"/>
    </row>
    <row r="142" spans="1:26" x14ac:dyDescent="0.2">
      <c r="D142" s="180">
        <f t="shared" si="50"/>
        <v>4</v>
      </c>
      <c r="E142" s="79" t="str">
        <f>IFERROR(VLOOKUP(A$134&amp;6,C$4:I$101,3,FALSE),"")</f>
        <v>MBI HSTIP CombinedNov-22</v>
      </c>
      <c r="F142" s="79" t="str">
        <f t="shared" si="51"/>
        <v>MBI</v>
      </c>
      <c r="G142" s="182">
        <f>IFERROR(VLOOKUP(E142,E$4:I$104,3,FALSE)+0.000006,"")</f>
        <v>0.50382279389312967</v>
      </c>
      <c r="H142" s="201">
        <f>IFERROR(VLOOKUP(E142,E$4:I$104,4,FALSE)+0.000006,"")</f>
        <v>66.000005999999999</v>
      </c>
      <c r="I142" s="201">
        <f>IFERROR(VLOOKUP(E142,E$4:J$104,5,FALSE)+0.000006,"")</f>
        <v>131.00000600000001</v>
      </c>
      <c r="J142" s="183"/>
      <c r="K142" s="20"/>
      <c r="L142" s="180">
        <f t="shared" si="52"/>
        <v>3</v>
      </c>
      <c r="M142" s="79" t="str">
        <f t="shared" si="47"/>
        <v>MBI HSTIP CombinedNov-22</v>
      </c>
      <c r="N142" s="79" t="str">
        <f t="shared" si="48"/>
        <v>MBI</v>
      </c>
      <c r="O142" s="182">
        <f>IFERROR(VLOOKUP(E142,E$4:K$104,6,FALSE)+0.000006,"")</f>
        <v>1.000006</v>
      </c>
      <c r="P142" s="207">
        <f t="shared" si="53"/>
        <v>11.500000999999999</v>
      </c>
      <c r="Q142" s="207">
        <f t="shared" si="54"/>
        <v>11.500000999999999</v>
      </c>
      <c r="R142" s="183"/>
      <c r="T142" s="180">
        <f t="shared" si="56"/>
        <v>2</v>
      </c>
      <c r="U142" s="79" t="str">
        <f t="shared" si="55"/>
        <v>MBI HSTIP CombinedNov-22</v>
      </c>
      <c r="V142" s="79" t="str">
        <f t="shared" si="49"/>
        <v>MBI</v>
      </c>
      <c r="W142" s="182">
        <f>IFERROR(VLOOKUP(E142,E$4:M$104,9,FALSE)+0.000006,"")</f>
        <v>1.000006</v>
      </c>
      <c r="X142" s="201">
        <f>IFERROR(VLOOKUP(E142,E$4:T$100,10,FALSE)+0.000006,"")</f>
        <v>6.000006</v>
      </c>
      <c r="Y142" s="201">
        <f>IFERROR(VLOOKUP(E142,E$4:U$100,11,FALSE)+0.000006,"")</f>
        <v>6.000006</v>
      </c>
      <c r="Z142" s="183"/>
    </row>
    <row r="143" spans="1:26" x14ac:dyDescent="0.2">
      <c r="D143" s="180">
        <f t="shared" si="50"/>
        <v>2</v>
      </c>
      <c r="E143" s="79" t="str">
        <f>IFERROR(VLOOKUP(A$134&amp;7,C$4:I$101,3,FALSE),"")</f>
        <v>PASSTIP CombinedNov-22</v>
      </c>
      <c r="F143" s="79" t="str">
        <f t="shared" si="51"/>
        <v>PASS</v>
      </c>
      <c r="G143" s="182">
        <f>IFERROR(VLOOKUP(E143,E$4:I$104,3,FALSE)+0.000007,"")</f>
        <v>0.60000699999999996</v>
      </c>
      <c r="H143" s="201">
        <f>IFERROR(VLOOKUP(E143,E$4:I$104,4,FALSE)+0.000007,"")</f>
        <v>48.000006999999997</v>
      </c>
      <c r="I143" s="201">
        <f>IFERROR(VLOOKUP(E143,E$4:J$104,5,FALSE)+0.000007,"")</f>
        <v>80.000006999999997</v>
      </c>
      <c r="J143" s="183"/>
      <c r="K143" s="20"/>
      <c r="L143" s="180">
        <f t="shared" si="52"/>
        <v>2</v>
      </c>
      <c r="M143" s="79" t="str">
        <f t="shared" si="47"/>
        <v>PASSTIP CombinedNov-22</v>
      </c>
      <c r="N143" s="79" t="str">
        <f t="shared" si="48"/>
        <v>PASS</v>
      </c>
      <c r="O143" s="182">
        <f>IFERROR(VLOOKUP(E143,E$4:K$104,6,FALSE)+0.000007,"")</f>
        <v>1.0000070000000001</v>
      </c>
      <c r="P143" s="207">
        <f t="shared" si="53"/>
        <v>8.0000009999999993</v>
      </c>
      <c r="Q143" s="207">
        <f t="shared" si="54"/>
        <v>8.0000009999999993</v>
      </c>
      <c r="R143" s="183"/>
      <c r="T143" s="180">
        <f t="shared" si="56"/>
        <v>3</v>
      </c>
      <c r="U143" s="79" t="str">
        <f t="shared" si="55"/>
        <v>PASSTIP CombinedNov-22</v>
      </c>
      <c r="V143" s="79" t="str">
        <f t="shared" si="49"/>
        <v>PASS</v>
      </c>
      <c r="W143" s="182">
        <f>IFERROR(VLOOKUP(E143,E$4:M$104,9,FALSE)+0.000007,"")</f>
        <v>0.83334033333333335</v>
      </c>
      <c r="X143" s="201">
        <f>IFERROR(VLOOKUP(E143,E$4:T$100,10,FALSE)+0.000007,"")</f>
        <v>5.0000070000000001</v>
      </c>
      <c r="Y143" s="201">
        <f>IFERROR(VLOOKUP(E143,E$4:U$100,11,FALSE)+0.000007,"")</f>
        <v>6.0000070000000001</v>
      </c>
      <c r="Z143" s="183"/>
    </row>
    <row r="144" spans="1:26" x14ac:dyDescent="0.2">
      <c r="D144" s="180">
        <f t="shared" si="50"/>
        <v>8</v>
      </c>
      <c r="E144" s="79" t="str">
        <f>IFERROR(VLOOKUP(A$134&amp;8,C$4:I$101,3,FALSE),"")</f>
        <v>TFCCTIP CombinedNov-22</v>
      </c>
      <c r="F144" s="79" t="str">
        <f t="shared" si="51"/>
        <v>*TFCC</v>
      </c>
      <c r="G144" s="182">
        <f>IFERROR(VLOOKUP(E144,E$4:I$104,3,FALSE)+0.000008,"")</f>
        <v>7.9999999999999996E-6</v>
      </c>
      <c r="H144" s="201" t="str">
        <f>IFERROR(VLOOKUP(E144,E$4:I$104,4,FALSE)+0.000008,"")</f>
        <v/>
      </c>
      <c r="I144" s="201" t="str">
        <f>IFERROR(VLOOKUP(E144,E$4:J$104,5,FALSE)+0.000008,"")</f>
        <v/>
      </c>
      <c r="J144" s="183"/>
      <c r="K144" s="20"/>
      <c r="L144" s="180">
        <f t="shared" si="52"/>
        <v>8</v>
      </c>
      <c r="M144" s="79" t="str">
        <f t="shared" si="47"/>
        <v>TFCCTIP CombinedNov-22</v>
      </c>
      <c r="N144" s="79" t="str">
        <f t="shared" si="48"/>
        <v>*TFCC</v>
      </c>
      <c r="O144" s="182">
        <f>IFERROR(VLOOKUP(E144,E$4:K$104,6,FALSE)+0.000008,"")</f>
        <v>7.9999999999999996E-6</v>
      </c>
      <c r="P144" s="207" t="str">
        <f t="shared" si="53"/>
        <v/>
      </c>
      <c r="Q144" s="207" t="str">
        <f t="shared" si="54"/>
        <v/>
      </c>
      <c r="R144" s="183"/>
      <c r="T144" s="180">
        <f t="shared" si="56"/>
        <v>7</v>
      </c>
      <c r="U144" s="79" t="str">
        <f t="shared" si="55"/>
        <v>TFCCTIP CombinedNov-22</v>
      </c>
      <c r="V144" s="79" t="str">
        <f t="shared" si="49"/>
        <v>*TFCC</v>
      </c>
      <c r="W144" s="182">
        <f>IFERROR(VLOOKUP(E144,E$4:M$104,9,FALSE)+0.000008,"")</f>
        <v>7.9999999999999996E-6</v>
      </c>
      <c r="X144" s="201" t="str">
        <f>IFERROR(VLOOKUP(E144,E$4:T$100,10,FALSE)+0.000008,"")</f>
        <v/>
      </c>
      <c r="Y144" s="201" t="str">
        <f>IFERROR(VLOOKUP(E144,E$4:U$100,11,FALSE)+0.000008,"")</f>
        <v/>
      </c>
      <c r="Z144" s="183"/>
    </row>
    <row r="145" spans="4:26" x14ac:dyDescent="0.2">
      <c r="D145" s="180">
        <f t="shared" si="50"/>
        <v>5</v>
      </c>
      <c r="E145" s="79" t="str">
        <f>IFERROR(VLOOKUP(A$134&amp;9,C$4:I$101,3,FALSE),"")</f>
        <v>UmbrellaTIP CombinedNov-22</v>
      </c>
      <c r="F145" s="79" t="str">
        <f t="shared" si="51"/>
        <v>UTS</v>
      </c>
      <c r="G145" s="182">
        <f>IFERROR(VLOOKUP(E145,E$4:I$104,3,FALSE)+0.000009,"")</f>
        <v>0.3939483939393939</v>
      </c>
      <c r="H145" s="201">
        <f>IFERROR(VLOOKUP(E145,E$4:I$104,4,FALSE)+0.000009,"")</f>
        <v>13.000009</v>
      </c>
      <c r="I145" s="201">
        <f>IFERROR(VLOOKUP(E145,E$4:J$104,5,FALSE)+0.000009,"")</f>
        <v>33.000008999999999</v>
      </c>
      <c r="J145" s="183"/>
      <c r="K145" s="20"/>
      <c r="L145" s="180">
        <f t="shared" si="52"/>
        <v>1</v>
      </c>
      <c r="M145" s="79" t="str">
        <f t="shared" si="47"/>
        <v>UmbrellaTIP CombinedNov-22</v>
      </c>
      <c r="N145" s="79" t="str">
        <f t="shared" si="48"/>
        <v>UTS</v>
      </c>
      <c r="O145" s="182">
        <f>IFERROR(VLOOKUP(E145,E$4:K$104,6,FALSE)+0.000009,"")</f>
        <v>1.0000089999999999</v>
      </c>
      <c r="P145" s="207">
        <f t="shared" si="53"/>
        <v>3.0000010000000001</v>
      </c>
      <c r="Q145" s="207">
        <f t="shared" si="54"/>
        <v>3.0000010000000001</v>
      </c>
      <c r="R145" s="183"/>
      <c r="T145" s="180">
        <f t="shared" si="56"/>
        <v>6</v>
      </c>
      <c r="U145" s="79" t="str">
        <f t="shared" si="55"/>
        <v>UmbrellaTIP CombinedNov-22</v>
      </c>
      <c r="V145" s="79" t="str">
        <f t="shared" si="49"/>
        <v>UTS</v>
      </c>
      <c r="W145" s="182">
        <f>IFERROR(VLOOKUP(E145,E$4:M$104,9,FALSE)+0.000009,"")</f>
        <v>9.0000000000000002E-6</v>
      </c>
      <c r="X145" s="201" t="str">
        <f>IFERROR(VLOOKUP(E145,E$4:T$100,10,FALSE)+0.000009,"")</f>
        <v/>
      </c>
      <c r="Y145" s="201" t="str">
        <f>IFERROR(VLOOKUP(E145,E$4:U$100,11,FALSE)+0.000009,"")</f>
        <v/>
      </c>
      <c r="Z145" s="183"/>
    </row>
    <row r="146" spans="4:26" x14ac:dyDescent="0.2">
      <c r="D146" s="180">
        <f t="shared" si="50"/>
        <v>7</v>
      </c>
      <c r="E146" s="79" t="str">
        <f>IFERROR(VLOOKUP(A$134&amp;10,C$4:I$101,3,FALSE),"")</f>
        <v>UniversalTIP CombinedNov-22</v>
      </c>
      <c r="F146" s="79" t="str">
        <f t="shared" si="51"/>
        <v>*Uni</v>
      </c>
      <c r="G146" s="182">
        <f>IFERROR(VLOOKUP(E146,E$4:I$104,3,FALSE)+0.00001,"")</f>
        <v>1.0000000000000001E-5</v>
      </c>
      <c r="H146" s="201" t="str">
        <f>IFERROR(VLOOKUP(E146,E$4:I$104,4,FALSE)+0.00001,"")</f>
        <v/>
      </c>
      <c r="I146" s="201" t="str">
        <f>IFERROR(VLOOKUP(E146,E$4:J$104,5,FALSE)+0.00001,"")</f>
        <v/>
      </c>
      <c r="J146" s="183"/>
      <c r="K146" s="20"/>
      <c r="L146" s="180">
        <f t="shared" si="52"/>
        <v>7</v>
      </c>
      <c r="M146" s="79" t="str">
        <f t="shared" si="47"/>
        <v>UniversalTIP CombinedNov-22</v>
      </c>
      <c r="N146" s="79" t="str">
        <f t="shared" si="48"/>
        <v>*Uni</v>
      </c>
      <c r="O146" s="182">
        <f>IFERROR(VLOOKUP(E146,E$4:K$104,6,FALSE)+0.00001,"")</f>
        <v>1.0000000000000001E-5</v>
      </c>
      <c r="P146" s="207" t="str">
        <f>IFERROR(VLOOKUP(E147,E$4:L$104,7,FALSE)+0.000001,"")</f>
        <v/>
      </c>
      <c r="Q146" s="207">
        <f>IFERROR(VLOOKUP(E147,E$4:M$104,8,FALSE)+0.000001,"")</f>
        <v>3.0000010000000001</v>
      </c>
      <c r="R146" s="183"/>
      <c r="T146" s="180">
        <f t="shared" si="56"/>
        <v>5</v>
      </c>
      <c r="U146" s="79" t="str">
        <f t="shared" si="55"/>
        <v>UniversalTIP CombinedNov-22</v>
      </c>
      <c r="V146" s="79" t="str">
        <f t="shared" si="49"/>
        <v>*Uni</v>
      </c>
      <c r="W146" s="182">
        <f>IFERROR(VLOOKUP(E146,E$4:M$104,9,FALSE)+0.00001,"")</f>
        <v>1.0000000000000001E-5</v>
      </c>
      <c r="X146" s="201" t="str">
        <f>IFERROR(VLOOKUP(E146,E$4:T$100,10,FALSE)+0.00001,"")</f>
        <v/>
      </c>
      <c r="Y146" s="201" t="str">
        <f>IFERROR(VLOOKUP(E146,E$4:U$100,11,FALSE)+0.00001,"")</f>
        <v/>
      </c>
      <c r="Z146" s="183"/>
    </row>
    <row r="147" spans="4:26" ht="16" thickBot="1" x14ac:dyDescent="0.25">
      <c r="D147" s="184">
        <f t="shared" si="50"/>
        <v>6</v>
      </c>
      <c r="E147" s="185" t="str">
        <f>IFERROR(VLOOKUP(A$134&amp;11,C$4:I$101,3,FALSE),"")</f>
        <v>Wayne CenterTIP CombinedNov-22</v>
      </c>
      <c r="F147" s="185" t="str">
        <f t="shared" si="51"/>
        <v>WP</v>
      </c>
      <c r="G147" s="186">
        <f>IFERROR(VLOOKUP(E147,E$4:I$104,3,FALSE)+0.000011,"")</f>
        <v>1.1E-5</v>
      </c>
      <c r="H147" s="203">
        <f>IFERROR(VLOOKUP(E147,E$4:I$104,4,FALSE)+0.00001,"")</f>
        <v>8.0000099999999996</v>
      </c>
      <c r="I147" s="203" t="str">
        <f>IFERROR(VLOOKUP(E147,E$4:J$104,5,FALSE)+0.00001,"")</f>
        <v/>
      </c>
      <c r="J147" s="187"/>
      <c r="K147" s="20"/>
      <c r="L147" s="184">
        <f t="shared" si="52"/>
        <v>6</v>
      </c>
      <c r="M147" s="185" t="str">
        <f t="shared" ref="M147" si="57">E147</f>
        <v>Wayne CenterTIP CombinedNov-22</v>
      </c>
      <c r="N147" s="185" t="str">
        <f t="shared" ref="N147" si="58">F147</f>
        <v>WP</v>
      </c>
      <c r="O147" s="186">
        <f>IFERROR(VLOOKUP(E147,E$4:K$104,6,FALSE)+0.000011,"")</f>
        <v>1.1E-5</v>
      </c>
      <c r="P147" s="208" t="str">
        <f t="shared" ref="P147" si="59">IFERROR(VLOOKUP(E147,E$4:L$104,7,FALSE)+0.000001,"")</f>
        <v/>
      </c>
      <c r="Q147" s="208">
        <f t="shared" ref="Q147" si="60">IFERROR(VLOOKUP(E147,E$4:M$104,8,FALSE)+0.000001,"")</f>
        <v>3.0000010000000001</v>
      </c>
      <c r="R147" s="187"/>
      <c r="T147" s="184">
        <f t="shared" si="56"/>
        <v>1</v>
      </c>
      <c r="U147" s="185" t="str">
        <f t="shared" si="55"/>
        <v>Wayne CenterTIP CombinedNov-22</v>
      </c>
      <c r="V147" s="185" t="str">
        <f t="shared" si="49"/>
        <v>WP</v>
      </c>
      <c r="W147" s="186">
        <f>IFERROR(VLOOKUP(E147,E$4:M$104,9,FALSE)+0.000011,"")</f>
        <v>1.000011</v>
      </c>
      <c r="X147" s="203">
        <f>IFERROR(VLOOKUP(E147,E$4:T$100,10,FALSE)+0.00001,"")</f>
        <v>1.0000100000000001</v>
      </c>
      <c r="Y147" s="203">
        <f>IFERROR(VLOOKUP(E147,E$4:U$100,11,FALSE)+0.00001,"")</f>
        <v>1.0000100000000001</v>
      </c>
      <c r="Z147" s="187"/>
    </row>
    <row r="148" spans="4:26" x14ac:dyDescent="0.2">
      <c r="D148" s="177"/>
      <c r="E148" s="178"/>
      <c r="F148" s="178"/>
      <c r="G148" s="178"/>
      <c r="H148" s="178" t="s">
        <v>24</v>
      </c>
      <c r="I148" s="178" t="s">
        <v>32</v>
      </c>
      <c r="J148" s="179"/>
      <c r="K148" s="20"/>
      <c r="L148" s="177"/>
      <c r="M148" s="178"/>
      <c r="N148" s="178"/>
      <c r="O148" s="178"/>
      <c r="P148" s="178" t="s">
        <v>22</v>
      </c>
      <c r="Q148" s="178" t="s">
        <v>25723</v>
      </c>
      <c r="R148" s="179"/>
      <c r="T148" s="177"/>
      <c r="U148" s="178"/>
      <c r="V148" s="178"/>
      <c r="W148" s="223"/>
      <c r="X148" s="178" t="s">
        <v>25721</v>
      </c>
      <c r="Y148" s="178" t="s">
        <v>25722</v>
      </c>
      <c r="Z148" s="179"/>
    </row>
    <row r="149" spans="4:26" x14ac:dyDescent="0.2">
      <c r="D149" s="180" t="s">
        <v>0</v>
      </c>
      <c r="E149" s="79" t="str">
        <f>E136</f>
        <v>All TIP ProvidersTIP CombinedNov-22</v>
      </c>
      <c r="F149" s="79" t="str">
        <f>F136</f>
        <v>TIP</v>
      </c>
      <c r="G149" s="181">
        <f>G136</f>
        <v>0.64583333333333337</v>
      </c>
      <c r="H149" s="202">
        <f>H136</f>
        <v>217</v>
      </c>
      <c r="I149" s="202">
        <f>I136</f>
        <v>336</v>
      </c>
      <c r="J149" s="183"/>
      <c r="K149" s="20"/>
      <c r="L149" s="180" t="s">
        <v>31</v>
      </c>
      <c r="M149" s="79" t="str">
        <f>M136</f>
        <v>All TIP ProvidersTIP CombinedNov-22</v>
      </c>
      <c r="N149" s="79" t="str">
        <f>N136</f>
        <v>TIP</v>
      </c>
      <c r="O149" s="181">
        <f>O136</f>
        <v>0.8571428571428571</v>
      </c>
      <c r="P149" s="224">
        <f>P136</f>
        <v>30</v>
      </c>
      <c r="Q149" s="224">
        <f>Q136</f>
        <v>35</v>
      </c>
      <c r="R149" s="183"/>
      <c r="T149" s="180" t="s">
        <v>4</v>
      </c>
      <c r="U149" s="79" t="str">
        <f>U136</f>
        <v>All TIP ProvidersTIP CombinedNov-22</v>
      </c>
      <c r="V149" s="79" t="str">
        <f>V136</f>
        <v>TIP</v>
      </c>
      <c r="W149" s="181">
        <f>W136</f>
        <v>0.6</v>
      </c>
      <c r="X149" s="202">
        <f>X136</f>
        <v>12</v>
      </c>
      <c r="Y149" s="202">
        <f>Y136</f>
        <v>20</v>
      </c>
      <c r="Z149" s="183"/>
    </row>
    <row r="150" spans="4:26" x14ac:dyDescent="0.2">
      <c r="D150" s="180">
        <v>1</v>
      </c>
      <c r="E150" s="79" t="str">
        <f t="shared" ref="E150:E160" si="61">IFERROR(VLOOKUP($D150,D$137:G$147,2,FALSE),"")</f>
        <v>Community ConnectionsTIP CombinedNov-22</v>
      </c>
      <c r="F150" s="79" t="str">
        <f>IFERROR(VLOOKUP($D150,$D$137:G$147,3,FALSE),"")</f>
        <v>CC</v>
      </c>
      <c r="G150" s="182">
        <f>IFERROR(VLOOKUP($D150,$D$137:J$147,4,FALSE),"")</f>
        <v>1.3888898888888888</v>
      </c>
      <c r="H150" s="201">
        <f>IFERROR(VLOOKUP($D150,$D$137:K$147,5,FALSE),"")</f>
        <v>50.000000999999997</v>
      </c>
      <c r="I150" s="201">
        <f>IFERROR(VLOOKUP($D150,$D$137:L$147,6,FALSE),"")</f>
        <v>36.000000999999997</v>
      </c>
      <c r="J150" s="183"/>
      <c r="K150" s="20"/>
      <c r="L150" s="180">
        <v>1</v>
      </c>
      <c r="M150" s="79" t="str">
        <f t="shared" ref="M150:M160" si="62">IFERROR(VLOOKUP($L150,L$136:O$147,2,FALSE),"")</f>
        <v>UmbrellaTIP CombinedNov-22</v>
      </c>
      <c r="N150" s="79" t="str">
        <f t="shared" ref="N150:N160" si="63">IFERROR(VLOOKUP($L150,$L$136:$O$147,3,FALSE),"")</f>
        <v>UTS</v>
      </c>
      <c r="O150" s="182">
        <f>IFERROR(VLOOKUP($L150,$L$135:R$147,4,FALSE),"")</f>
        <v>1.0000089999999999</v>
      </c>
      <c r="P150" s="207">
        <f>IFERROR(VLOOKUP($L150,$L$137:Q$146,5,FALSE),"")</f>
        <v>3.0000010000000001</v>
      </c>
      <c r="Q150" s="207">
        <f>IFERROR(VLOOKUP($L150,$L$136:R$147,6,FALSE),"")</f>
        <v>3.0000010000000001</v>
      </c>
      <c r="R150" s="183"/>
      <c r="T150" s="180">
        <v>1</v>
      </c>
      <c r="U150" s="79" t="str">
        <f t="shared" ref="U150:U160" si="64">IFERROR(VLOOKUP($T150,T$136:W$147,2,FALSE),"")</f>
        <v>Wayne CenterTIP CombinedNov-22</v>
      </c>
      <c r="V150" s="79" t="str">
        <f>IFERROR(VLOOKUP($T150,$T$136:$W$147,3,FALSE),"")</f>
        <v>WP</v>
      </c>
      <c r="W150" s="182">
        <f>IFERROR(VLOOKUP($T150,$T$136:Z$147,4,FALSE),"")</f>
        <v>1.000011</v>
      </c>
      <c r="X150" s="201">
        <f>IFERROR(VLOOKUP($T150,$T$136:Z$147,5,FALSE),"")</f>
        <v>1.0000100000000001</v>
      </c>
      <c r="Y150" s="201">
        <f>IFERROR(VLOOKUP($T150,$T$136:Z$147,6,FALSE),"")</f>
        <v>1.0000100000000001</v>
      </c>
      <c r="Z150" s="183"/>
    </row>
    <row r="151" spans="4:26" x14ac:dyDescent="0.2">
      <c r="D151" s="180">
        <v>2</v>
      </c>
      <c r="E151" s="79" t="str">
        <f t="shared" si="61"/>
        <v>PASSTIP CombinedNov-22</v>
      </c>
      <c r="F151" s="79" t="str">
        <f>IFERROR(VLOOKUP($D151,$D$137:G$147,3,FALSE),"")</f>
        <v>PASS</v>
      </c>
      <c r="G151" s="182">
        <f>IFERROR(VLOOKUP($D151,$D$137:J$147,4,FALSE),"")</f>
        <v>0.60000699999999996</v>
      </c>
      <c r="H151" s="201">
        <f>IFERROR(VLOOKUP($D151,$D$137:K$147,5,FALSE),"")</f>
        <v>48.000006999999997</v>
      </c>
      <c r="I151" s="201">
        <f>IFERROR(VLOOKUP($D151,$D$137:L$147,6,FALSE),"")</f>
        <v>80.000006999999997</v>
      </c>
      <c r="J151" s="183"/>
      <c r="K151" s="20"/>
      <c r="L151" s="180">
        <v>2</v>
      </c>
      <c r="M151" s="79" t="str">
        <f t="shared" si="62"/>
        <v>PASSTIP CombinedNov-22</v>
      </c>
      <c r="N151" s="79" t="str">
        <f t="shared" si="63"/>
        <v>PASS</v>
      </c>
      <c r="O151" s="182">
        <f>IFERROR(VLOOKUP($L151,$L$135:R$147,4,FALSE),"")</f>
        <v>1.0000070000000001</v>
      </c>
      <c r="P151" s="207">
        <f>IFERROR(VLOOKUP($L151,$L$137:Q$146,5,FALSE),"")</f>
        <v>8.0000009999999993</v>
      </c>
      <c r="Q151" s="207">
        <f>IFERROR(VLOOKUP($L151,$L$136:R$147,6,FALSE),"")</f>
        <v>8.0000009999999993</v>
      </c>
      <c r="R151" s="183"/>
      <c r="T151" s="180">
        <v>2</v>
      </c>
      <c r="U151" s="79" t="str">
        <f t="shared" si="64"/>
        <v>MBI HSTIP CombinedNov-22</v>
      </c>
      <c r="V151" s="79" t="str">
        <f t="shared" ref="V151:V160" si="65">IFERROR(VLOOKUP($T151,$T$136:$W$147,3,FALSE),"")</f>
        <v>MBI</v>
      </c>
      <c r="W151" s="182">
        <f>IFERROR(VLOOKUP($T151,$T$136:Z$147,4,FALSE),"")</f>
        <v>1.000006</v>
      </c>
      <c r="X151" s="201">
        <f>IFERROR(VLOOKUP($T151,$T$136:Z$147,5,FALSE),"")</f>
        <v>6.000006</v>
      </c>
      <c r="Y151" s="201">
        <f>IFERROR(VLOOKUP($T151,$T$136:Z$147,6,FALSE),"")</f>
        <v>6.000006</v>
      </c>
      <c r="Z151" s="183"/>
    </row>
    <row r="152" spans="4:26" x14ac:dyDescent="0.2">
      <c r="D152" s="180">
        <v>3</v>
      </c>
      <c r="E152" s="79" t="str">
        <f t="shared" si="61"/>
        <v>LESTIP CombinedNov-22</v>
      </c>
      <c r="F152" s="79" t="str">
        <f>IFERROR(VLOOKUP($D152,$D$137:G$147,3,FALSE),"")</f>
        <v>LES</v>
      </c>
      <c r="G152" s="182">
        <f>IFERROR(VLOOKUP($D152,$D$137:J$147,4,FALSE),"")</f>
        <v>0.57143357142857143</v>
      </c>
      <c r="H152" s="201">
        <f>IFERROR(VLOOKUP($D152,$D$137:K$147,5,FALSE),"")</f>
        <v>32.000005000000002</v>
      </c>
      <c r="I152" s="201">
        <f>IFERROR(VLOOKUP($D152,$D$137:L$147,6,FALSE),"")</f>
        <v>56.000005000000002</v>
      </c>
      <c r="J152" s="183"/>
      <c r="K152" s="20"/>
      <c r="L152" s="180">
        <v>3</v>
      </c>
      <c r="M152" s="79" t="str">
        <f t="shared" si="62"/>
        <v>MBI HSTIP CombinedNov-22</v>
      </c>
      <c r="N152" s="79" t="str">
        <f t="shared" si="63"/>
        <v>MBI</v>
      </c>
      <c r="O152" s="182">
        <f>IFERROR(VLOOKUP($L152,$L$135:R$147,4,FALSE),"")</f>
        <v>1.000006</v>
      </c>
      <c r="P152" s="207">
        <f>IFERROR(VLOOKUP($L152,$L$137:Q$146,5,FALSE),"")</f>
        <v>11.500000999999999</v>
      </c>
      <c r="Q152" s="207">
        <f>IFERROR(VLOOKUP($L152,$L$136:R$147,6,FALSE),"")</f>
        <v>11.500000999999999</v>
      </c>
      <c r="R152" s="183"/>
      <c r="T152" s="180">
        <v>3</v>
      </c>
      <c r="U152" s="79" t="str">
        <f t="shared" si="64"/>
        <v>PASSTIP CombinedNov-22</v>
      </c>
      <c r="V152" s="79" t="str">
        <f t="shared" si="65"/>
        <v>PASS</v>
      </c>
      <c r="W152" s="182">
        <f>IFERROR(VLOOKUP($T152,$T$136:Z$147,4,FALSE),"")</f>
        <v>0.83334033333333335</v>
      </c>
      <c r="X152" s="201">
        <f>IFERROR(VLOOKUP($T152,$T$136:Z$147,5,FALSE),"")</f>
        <v>5.0000070000000001</v>
      </c>
      <c r="Y152" s="201">
        <f>IFERROR(VLOOKUP($T152,$T$136:Z$147,6,FALSE),"")</f>
        <v>6.0000070000000001</v>
      </c>
      <c r="Z152" s="183"/>
    </row>
    <row r="153" spans="4:26" x14ac:dyDescent="0.2">
      <c r="D153" s="180">
        <v>4</v>
      </c>
      <c r="E153" s="79" t="str">
        <f t="shared" si="61"/>
        <v>MBI HSTIP CombinedNov-22</v>
      </c>
      <c r="F153" s="79" t="str">
        <f>IFERROR(VLOOKUP($D153,$D$137:G$147,3,FALSE),"")</f>
        <v>MBI</v>
      </c>
      <c r="G153" s="182">
        <f>IFERROR(VLOOKUP($D153,$D$137:J$147,4,FALSE),"")</f>
        <v>0.50382279389312967</v>
      </c>
      <c r="H153" s="201">
        <f>IFERROR(VLOOKUP($D153,$D$137:K$147,5,FALSE),"")</f>
        <v>66.000005999999999</v>
      </c>
      <c r="I153" s="201">
        <f>IFERROR(VLOOKUP($D153,$D$137:L$147,6,FALSE),"")</f>
        <v>131.00000600000001</v>
      </c>
      <c r="J153" s="183"/>
      <c r="K153" s="20"/>
      <c r="L153" s="180">
        <v>4</v>
      </c>
      <c r="M153" s="79" t="str">
        <f t="shared" si="62"/>
        <v>LESTIP CombinedNov-22</v>
      </c>
      <c r="N153" s="79" t="str">
        <f t="shared" si="63"/>
        <v>LES</v>
      </c>
      <c r="O153" s="182">
        <f>IFERROR(VLOOKUP($L153,$L$135:R$147,4,FALSE),"")</f>
        <v>1.000005</v>
      </c>
      <c r="P153" s="207">
        <f>IFERROR(VLOOKUP($L153,$L$137:Q$146,5,FALSE),"")</f>
        <v>4.0000010000000001</v>
      </c>
      <c r="Q153" s="207">
        <f>IFERROR(VLOOKUP($L153,$L$136:R$147,6,FALSE),"")</f>
        <v>4.0000010000000001</v>
      </c>
      <c r="R153" s="183"/>
      <c r="T153" s="180">
        <v>4</v>
      </c>
      <c r="U153" s="79" t="str">
        <f t="shared" si="64"/>
        <v>Community ConnectionsTIP CombinedNov-22</v>
      </c>
      <c r="V153" s="79" t="str">
        <f t="shared" si="65"/>
        <v>CC</v>
      </c>
      <c r="W153" s="182">
        <f>IFERROR(VLOOKUP($T153,$T$136:Z$147,4,FALSE),"")</f>
        <v>9.9999999999999995E-7</v>
      </c>
      <c r="X153" s="201" t="str">
        <f>IFERROR(VLOOKUP($T153,$T$136:Z$147,5,FALSE),"")</f>
        <v/>
      </c>
      <c r="Y153" s="201" t="str">
        <f>IFERROR(VLOOKUP($T153,$T$136:Z$147,6,FALSE),"")</f>
        <v/>
      </c>
      <c r="Z153" s="183"/>
    </row>
    <row r="154" spans="4:26" x14ac:dyDescent="0.2">
      <c r="D154" s="180">
        <v>5</v>
      </c>
      <c r="E154" s="79" t="str">
        <f t="shared" si="61"/>
        <v>UmbrellaTIP CombinedNov-22</v>
      </c>
      <c r="F154" s="79" t="str">
        <f>IFERROR(VLOOKUP($D154,$D$137:G$147,3,FALSE),"")</f>
        <v>UTS</v>
      </c>
      <c r="G154" s="182">
        <f>IFERROR(VLOOKUP($D154,$D$137:J$147,4,FALSE),"")</f>
        <v>0.3939483939393939</v>
      </c>
      <c r="H154" s="201">
        <f>IFERROR(VLOOKUP($D154,$D$137:K$147,5,FALSE),"")</f>
        <v>13.000009</v>
      </c>
      <c r="I154" s="201">
        <f>IFERROR(VLOOKUP($D154,$D$137:L$147,6,FALSE),"")</f>
        <v>33.000008999999999</v>
      </c>
      <c r="J154" s="183"/>
      <c r="K154" s="20"/>
      <c r="L154" s="180">
        <v>5</v>
      </c>
      <c r="M154" s="79" t="str">
        <f t="shared" si="62"/>
        <v>Community ConnectionsTIP CombinedNov-22</v>
      </c>
      <c r="N154" s="79" t="str">
        <f t="shared" si="63"/>
        <v>CC</v>
      </c>
      <c r="O154" s="182">
        <f>IFERROR(VLOOKUP($L154,$L$135:R$147,4,FALSE),"")</f>
        <v>0.63636463636363638</v>
      </c>
      <c r="P154" s="207">
        <f>IFERROR(VLOOKUP($L154,$L$137:Q$146,5,FALSE),"")</f>
        <v>3.5000010000000001</v>
      </c>
      <c r="Q154" s="207">
        <f>IFERROR(VLOOKUP($L154,$L$136:R$147,6,FALSE),"")</f>
        <v>5.5000010000000001</v>
      </c>
      <c r="R154" s="183"/>
      <c r="T154" s="180">
        <v>5</v>
      </c>
      <c r="U154" s="79" t="str">
        <f t="shared" si="64"/>
        <v>UniversalTIP CombinedNov-22</v>
      </c>
      <c r="V154" s="79" t="str">
        <f t="shared" si="65"/>
        <v>*Uni</v>
      </c>
      <c r="W154" s="182">
        <f>IFERROR(VLOOKUP($T154,$T$136:Z$147,4,FALSE),"")</f>
        <v>1.0000000000000001E-5</v>
      </c>
      <c r="X154" s="201" t="str">
        <f>IFERROR(VLOOKUP($T154,$T$136:Z$147,5,FALSE),"")</f>
        <v/>
      </c>
      <c r="Y154" s="201" t="str">
        <f>IFERROR(VLOOKUP($T154,$T$136:Z$147,6,FALSE),"")</f>
        <v/>
      </c>
      <c r="Z154" s="183"/>
    </row>
    <row r="155" spans="4:26" x14ac:dyDescent="0.2">
      <c r="D155" s="180">
        <v>6</v>
      </c>
      <c r="E155" s="79" t="str">
        <f t="shared" si="61"/>
        <v>Wayne CenterTIP CombinedNov-22</v>
      </c>
      <c r="F155" s="79" t="str">
        <f>IFERROR(VLOOKUP($D155,$D$137:G$147,3,FALSE),"")</f>
        <v>WP</v>
      </c>
      <c r="G155" s="182">
        <f>IFERROR(VLOOKUP($D155,$D$137:J$147,4,FALSE),"")</f>
        <v>1.1E-5</v>
      </c>
      <c r="H155" s="201">
        <f>IFERROR(VLOOKUP($D155,$D$137:K$147,5,FALSE),"")</f>
        <v>8.0000099999999996</v>
      </c>
      <c r="I155" s="201" t="str">
        <f>IFERROR(VLOOKUP($D155,$D$137:L$147,6,FALSE),"")</f>
        <v/>
      </c>
      <c r="J155" s="183"/>
      <c r="K155" s="20"/>
      <c r="L155" s="180">
        <v>6</v>
      </c>
      <c r="M155" s="79" t="str">
        <f t="shared" si="62"/>
        <v>Wayne CenterTIP CombinedNov-22</v>
      </c>
      <c r="N155" s="79" t="str">
        <f t="shared" si="63"/>
        <v>WP</v>
      </c>
      <c r="O155" s="182">
        <f>IFERROR(VLOOKUP($L155,$L$135:R$147,4,FALSE),"")</f>
        <v>1.1E-5</v>
      </c>
      <c r="P155" s="207" t="str">
        <f>IFERROR(VLOOKUP($L155,$L$137:Q$146,5,FALSE),"")</f>
        <v/>
      </c>
      <c r="Q155" s="207">
        <f>IFERROR(VLOOKUP($L155,$L$136:R$147,6,FALSE),"")</f>
        <v>3.0000010000000001</v>
      </c>
      <c r="R155" s="183"/>
      <c r="T155" s="180">
        <v>6</v>
      </c>
      <c r="U155" s="79" t="str">
        <f t="shared" si="64"/>
        <v>UmbrellaTIP CombinedNov-22</v>
      </c>
      <c r="V155" s="79" t="str">
        <f t="shared" si="65"/>
        <v>UTS</v>
      </c>
      <c r="W155" s="182">
        <f>IFERROR(VLOOKUP($T155,$T$136:Z$147,4,FALSE),"")</f>
        <v>9.0000000000000002E-6</v>
      </c>
      <c r="X155" s="201" t="str">
        <f>IFERROR(VLOOKUP($T155,$T$136:Z$147,5,FALSE),"")</f>
        <v/>
      </c>
      <c r="Y155" s="201" t="str">
        <f>IFERROR(VLOOKUP($T155,$T$136:Z$147,6,FALSE),"")</f>
        <v/>
      </c>
      <c r="Z155" s="183"/>
    </row>
    <row r="156" spans="4:26" x14ac:dyDescent="0.2">
      <c r="D156" s="180">
        <v>7</v>
      </c>
      <c r="E156" s="79" t="str">
        <f t="shared" si="61"/>
        <v>UniversalTIP CombinedNov-22</v>
      </c>
      <c r="F156" s="79" t="str">
        <f>IFERROR(VLOOKUP($D156,$D$137:G$147,3,FALSE),"")</f>
        <v>*Uni</v>
      </c>
      <c r="G156" s="182">
        <f>IFERROR(VLOOKUP($D156,$D$137:J$147,4,FALSE),"")</f>
        <v>1.0000000000000001E-5</v>
      </c>
      <c r="H156" s="201" t="str">
        <f>IFERROR(VLOOKUP($D156,$D$137:K$147,5,FALSE),"")</f>
        <v/>
      </c>
      <c r="I156" s="201" t="str">
        <f>IFERROR(VLOOKUP($D156,$D$137:L$147,6,FALSE),"")</f>
        <v/>
      </c>
      <c r="J156" s="183"/>
      <c r="K156" s="20"/>
      <c r="L156" s="180">
        <v>7</v>
      </c>
      <c r="M156" s="79" t="str">
        <f t="shared" si="62"/>
        <v>UniversalTIP CombinedNov-22</v>
      </c>
      <c r="N156" s="79" t="str">
        <f t="shared" si="63"/>
        <v>*Uni</v>
      </c>
      <c r="O156" s="182">
        <f>IFERROR(VLOOKUP($L156,$L$135:R$147,4,FALSE),"")</f>
        <v>1.0000000000000001E-5</v>
      </c>
      <c r="P156" s="207" t="str">
        <f>IFERROR(VLOOKUP($L156,$L$137:Q$146,5,FALSE),"")</f>
        <v/>
      </c>
      <c r="Q156" s="207">
        <f>IFERROR(VLOOKUP($L156,$L$136:R$147,6,FALSE),"")</f>
        <v>3.0000010000000001</v>
      </c>
      <c r="R156" s="183"/>
      <c r="T156" s="180">
        <v>7</v>
      </c>
      <c r="U156" s="79" t="str">
        <f t="shared" si="64"/>
        <v>TFCCTIP CombinedNov-22</v>
      </c>
      <c r="V156" s="79" t="str">
        <f t="shared" si="65"/>
        <v>*TFCC</v>
      </c>
      <c r="W156" s="182">
        <f>IFERROR(VLOOKUP($T156,$T$136:Z$147,4,FALSE),"")</f>
        <v>7.9999999999999996E-6</v>
      </c>
      <c r="X156" s="201" t="str">
        <f>IFERROR(VLOOKUP($T156,$T$136:Z$147,5,FALSE),"")</f>
        <v/>
      </c>
      <c r="Y156" s="201" t="str">
        <f>IFERROR(VLOOKUP($T156,$T$136:Z$147,6,FALSE),"")</f>
        <v/>
      </c>
      <c r="Z156" s="183"/>
    </row>
    <row r="157" spans="4:26" x14ac:dyDescent="0.2">
      <c r="D157" s="180">
        <v>8</v>
      </c>
      <c r="E157" s="79" t="str">
        <f t="shared" si="61"/>
        <v>TFCCTIP CombinedNov-22</v>
      </c>
      <c r="F157" s="79" t="str">
        <f>IFERROR(VLOOKUP($D157,$D$137:G$147,3,FALSE),"")</f>
        <v>*TFCC</v>
      </c>
      <c r="G157" s="182">
        <f>IFERROR(VLOOKUP($D157,$D$137:J$147,4,FALSE),"")</f>
        <v>7.9999999999999996E-6</v>
      </c>
      <c r="H157" s="201" t="str">
        <f>IFERROR(VLOOKUP($D157,$D$137:K$147,5,FALSE),"")</f>
        <v/>
      </c>
      <c r="I157" s="201" t="str">
        <f>IFERROR(VLOOKUP($D157,$D$137:L$147,6,FALSE),"")</f>
        <v/>
      </c>
      <c r="J157" s="183"/>
      <c r="K157" s="20"/>
      <c r="L157" s="180">
        <v>8</v>
      </c>
      <c r="M157" s="79" t="str">
        <f t="shared" si="62"/>
        <v>TFCCTIP CombinedNov-22</v>
      </c>
      <c r="N157" s="79" t="str">
        <f t="shared" si="63"/>
        <v>*TFCC</v>
      </c>
      <c r="O157" s="182">
        <f>IFERROR(VLOOKUP($L157,$L$135:R$147,4,FALSE),"")</f>
        <v>7.9999999999999996E-6</v>
      </c>
      <c r="P157" s="207" t="str">
        <f>IFERROR(VLOOKUP($L157,$L$137:Q$146,5,FALSE),"")</f>
        <v/>
      </c>
      <c r="Q157" s="207" t="str">
        <f>IFERROR(VLOOKUP($L157,$L$136:R$147,6,FALSE),"")</f>
        <v/>
      </c>
      <c r="R157" s="183"/>
      <c r="T157" s="180">
        <v>8</v>
      </c>
      <c r="U157" s="79" t="str">
        <f t="shared" si="64"/>
        <v>LESTIP CombinedNov-22</v>
      </c>
      <c r="V157" s="79" t="str">
        <f t="shared" si="65"/>
        <v>LES</v>
      </c>
      <c r="W157" s="182">
        <f>IFERROR(VLOOKUP($T157,$T$136:Z$147,4,FALSE),"")</f>
        <v>5.0000000000000004E-6</v>
      </c>
      <c r="X157" s="201" t="str">
        <f>IFERROR(VLOOKUP($T157,$T$136:Z$147,5,FALSE),"")</f>
        <v/>
      </c>
      <c r="Y157" s="201">
        <f>IFERROR(VLOOKUP($T157,$T$136:Z$147,6,FALSE),"")</f>
        <v>7.0000049999999998</v>
      </c>
      <c r="Z157" s="183"/>
    </row>
    <row r="158" spans="4:26" x14ac:dyDescent="0.2">
      <c r="D158" s="180">
        <v>9</v>
      </c>
      <c r="E158" s="79" t="str">
        <f t="shared" si="61"/>
        <v>Green DoorTIP CombinedNov-22</v>
      </c>
      <c r="F158" s="79" t="str">
        <f>IFERROR(VLOOKUP($D158,$D$137:G$147,3,FALSE),"")</f>
        <v>*GD</v>
      </c>
      <c r="G158" s="182">
        <f>IFERROR(VLOOKUP($D158,$D$137:J$147,4,FALSE),"")</f>
        <v>3.9999999999999998E-6</v>
      </c>
      <c r="H158" s="201" t="str">
        <f>IFERROR(VLOOKUP($D158,$D$137:K$147,5,FALSE),"")</f>
        <v/>
      </c>
      <c r="I158" s="201" t="str">
        <f>IFERROR(VLOOKUP($D158,$D$137:L$147,6,FALSE),"")</f>
        <v/>
      </c>
      <c r="J158" s="183"/>
      <c r="K158" s="20"/>
      <c r="L158" s="180">
        <v>9</v>
      </c>
      <c r="M158" s="79" t="str">
        <f t="shared" si="62"/>
        <v>Green DoorTIP CombinedNov-22</v>
      </c>
      <c r="N158" s="79" t="str">
        <f t="shared" si="63"/>
        <v>*GD</v>
      </c>
      <c r="O158" s="182">
        <f>IFERROR(VLOOKUP($L158,$L$135:R$147,4,FALSE),"")</f>
        <v>3.9999999999999998E-6</v>
      </c>
      <c r="P158" s="207" t="str">
        <f>IFERROR(VLOOKUP($L158,$L$137:Q$146,5,FALSE),"")</f>
        <v/>
      </c>
      <c r="Q158" s="207" t="str">
        <f>IFERROR(VLOOKUP($L158,$L$136:R$147,6,FALSE),"")</f>
        <v/>
      </c>
      <c r="R158" s="183"/>
      <c r="T158" s="180">
        <v>9</v>
      </c>
      <c r="U158" s="79" t="str">
        <f t="shared" si="64"/>
        <v>Green DoorTIP CombinedNov-22</v>
      </c>
      <c r="V158" s="79" t="str">
        <f t="shared" si="65"/>
        <v>*GD</v>
      </c>
      <c r="W158" s="182">
        <f>IFERROR(VLOOKUP($T158,$T$136:Z$147,4,FALSE),"")</f>
        <v>3.9999999999999998E-6</v>
      </c>
      <c r="X158" s="201" t="str">
        <f>IFERROR(VLOOKUP($T158,$T$136:Z$147,5,FALSE),"")</f>
        <v/>
      </c>
      <c r="Y158" s="201" t="str">
        <f>IFERROR(VLOOKUP($T158,$T$136:Z$147,6,FALSE),"")</f>
        <v/>
      </c>
      <c r="Z158" s="183"/>
    </row>
    <row r="159" spans="4:26" x14ac:dyDescent="0.2">
      <c r="D159" s="180">
        <v>10</v>
      </c>
      <c r="E159" s="79" t="str">
        <f t="shared" si="61"/>
        <v>FPSTIP CombinedNov-22</v>
      </c>
      <c r="F159" s="79" t="str">
        <f>IFERROR(VLOOKUP($D159,$D$137:G$147,3,FALSE),"")</f>
        <v>*FPS</v>
      </c>
      <c r="G159" s="182">
        <f>IFERROR(VLOOKUP($D159,$D$137:J$147,4,FALSE),"")</f>
        <v>3.0000000000000001E-6</v>
      </c>
      <c r="H159" s="201" t="str">
        <f>IFERROR(VLOOKUP($D159,$D$137:K$147,5,FALSE),"")</f>
        <v/>
      </c>
      <c r="I159" s="201" t="str">
        <f>IFERROR(VLOOKUP($D159,$D$137:L$147,6,FALSE),"")</f>
        <v/>
      </c>
      <c r="J159" s="183"/>
      <c r="K159" s="20"/>
      <c r="L159" s="180">
        <v>10</v>
      </c>
      <c r="M159" s="79" t="str">
        <f t="shared" si="62"/>
        <v>FPSTIP CombinedNov-22</v>
      </c>
      <c r="N159" s="79" t="str">
        <f t="shared" si="63"/>
        <v>*FPS</v>
      </c>
      <c r="O159" s="182">
        <f>IFERROR(VLOOKUP($L159,$L$135:R$147,4,FALSE),"")</f>
        <v>3.0000000000000001E-6</v>
      </c>
      <c r="P159" s="207" t="str">
        <f>IFERROR(VLOOKUP($L159,$L$137:Q$146,5,FALSE),"")</f>
        <v/>
      </c>
      <c r="Q159" s="207" t="str">
        <f>IFERROR(VLOOKUP($L159,$L$136:R$147,6,FALSE),"")</f>
        <v/>
      </c>
      <c r="R159" s="183"/>
      <c r="T159" s="180">
        <v>10</v>
      </c>
      <c r="U159" s="79" t="str">
        <f t="shared" si="64"/>
        <v>FPSTIP CombinedNov-22</v>
      </c>
      <c r="V159" s="79" t="str">
        <f t="shared" si="65"/>
        <v>*FPS</v>
      </c>
      <c r="W159" s="182">
        <f>IFERROR(VLOOKUP($T159,$T$136:Z$147,4,FALSE),"")</f>
        <v>3.0000000000000001E-6</v>
      </c>
      <c r="X159" s="201" t="str">
        <f>IFERROR(VLOOKUP($T159,$T$136:Z$147,5,FALSE),"")</f>
        <v/>
      </c>
      <c r="Y159" s="201" t="str">
        <f>IFERROR(VLOOKUP($T159,$T$136:Z$147,6,FALSE),"")</f>
        <v/>
      </c>
      <c r="Z159" s="183"/>
    </row>
    <row r="160" spans="4:26" ht="16" thickBot="1" x14ac:dyDescent="0.25">
      <c r="D160" s="184">
        <v>11</v>
      </c>
      <c r="E160" s="185" t="str">
        <f t="shared" si="61"/>
        <v>ContemporaryTIP CombinedNov-22</v>
      </c>
      <c r="F160" s="185" t="str">
        <f>IFERROR(VLOOKUP($D160,$D$137:G$147,3,FALSE),"")</f>
        <v>*Cont</v>
      </c>
      <c r="G160" s="186">
        <f>IFERROR(VLOOKUP($D160,$D$137:J$147,4,FALSE),"")</f>
        <v>1.9999999999999999E-6</v>
      </c>
      <c r="H160" s="203" t="str">
        <f>IFERROR(VLOOKUP($D160,$D$137:K$147,5,FALSE),"")</f>
        <v/>
      </c>
      <c r="I160" s="203" t="str">
        <f>IFERROR(VLOOKUP($D160,$D$137:L$147,6,FALSE),"")</f>
        <v/>
      </c>
      <c r="J160" s="187"/>
      <c r="L160" s="184">
        <v>11</v>
      </c>
      <c r="M160" s="185" t="str">
        <f t="shared" si="62"/>
        <v>ContemporaryTIP CombinedNov-22</v>
      </c>
      <c r="N160" s="185" t="str">
        <f t="shared" si="63"/>
        <v>*Cont</v>
      </c>
      <c r="O160" s="186">
        <f>IFERROR(VLOOKUP($L160,$L$135:R$147,4,FALSE),"")</f>
        <v>1.9999999999999999E-6</v>
      </c>
      <c r="P160" s="208" t="str">
        <f>IFERROR(VLOOKUP($L160,$L$137:Q$146,5,FALSE),"")</f>
        <v/>
      </c>
      <c r="Q160" s="208" t="str">
        <f>IFERROR(VLOOKUP($L160,$L$136:R$147,6,FALSE),"")</f>
        <v/>
      </c>
      <c r="R160" s="187"/>
      <c r="T160" s="184">
        <v>11</v>
      </c>
      <c r="U160" s="185" t="str">
        <f t="shared" si="64"/>
        <v>ContemporaryTIP CombinedNov-22</v>
      </c>
      <c r="V160" s="185" t="str">
        <f t="shared" si="65"/>
        <v>*Cont</v>
      </c>
      <c r="W160" s="186">
        <f>IFERROR(VLOOKUP($T160,$T$136:Z$147,4,FALSE),"")</f>
        <v>1.9999999999999999E-6</v>
      </c>
      <c r="X160" s="203" t="str">
        <f>IFERROR(VLOOKUP($T160,$T$136:Z$147,5,FALSE),"")</f>
        <v/>
      </c>
      <c r="Y160" s="203" t="str">
        <f>IFERROR(VLOOKUP($T160,$T$136:Z$147,6,FALSE),"")</f>
        <v/>
      </c>
      <c r="Z160" s="187"/>
    </row>
  </sheetData>
  <sortState xmlns:xlrd2="http://schemas.microsoft.com/office/spreadsheetml/2017/richdata2" ref="D122:G132">
    <sortCondition ref="D122:D132"/>
    <sortCondition descending="1" ref="G122:G132"/>
    <sortCondition ref="F122:F132"/>
  </sortState>
  <mergeCells count="6">
    <mergeCell ref="T105:Z105"/>
    <mergeCell ref="D105:H105"/>
    <mergeCell ref="L105:P105"/>
    <mergeCell ref="D134:H134"/>
    <mergeCell ref="L134:P134"/>
    <mergeCell ref="T134:X13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8C0F-215F-4F8C-8F42-0ABC19BE644C}">
  <sheetPr codeName="Sheet8">
    <tabColor theme="7"/>
    <pageSetUpPr fitToPage="1"/>
  </sheetPr>
  <dimension ref="A1:R33"/>
  <sheetViews>
    <sheetView workbookViewId="0">
      <selection activeCell="V34" sqref="V34"/>
    </sheetView>
  </sheetViews>
  <sheetFormatPr baseColWidth="10" defaultColWidth="9.1640625" defaultRowHeight="15" x14ac:dyDescent="0.2"/>
  <sheetData>
    <row r="1" spans="1:18" x14ac:dyDescent="0.2">
      <c r="A1" s="73"/>
      <c r="B1" s="73"/>
      <c r="C1" s="73"/>
      <c r="D1" s="73"/>
      <c r="E1" s="73"/>
      <c r="F1" s="73"/>
      <c r="G1" s="73"/>
      <c r="H1" s="73"/>
      <c r="I1" s="73"/>
      <c r="J1" s="73"/>
      <c r="K1" s="73"/>
      <c r="L1" s="73"/>
      <c r="M1" s="73"/>
      <c r="N1" s="73"/>
      <c r="O1" s="73"/>
      <c r="P1" s="73"/>
      <c r="Q1" s="73"/>
      <c r="R1" s="73"/>
    </row>
    <row r="2" spans="1:18" ht="26" x14ac:dyDescent="0.3">
      <c r="A2" s="451" t="s">
        <v>23542</v>
      </c>
      <c r="B2" s="451"/>
      <c r="C2" s="451"/>
      <c r="D2" s="451"/>
      <c r="E2" s="451"/>
      <c r="F2" s="451"/>
      <c r="G2" s="451"/>
      <c r="H2" s="451"/>
      <c r="I2" s="451"/>
      <c r="J2" s="451"/>
      <c r="K2" s="451"/>
      <c r="L2" s="451"/>
      <c r="M2" s="451"/>
      <c r="N2" s="451"/>
      <c r="O2" s="451"/>
      <c r="P2" s="451"/>
      <c r="Q2" s="451"/>
      <c r="R2" s="451"/>
    </row>
    <row r="3" spans="1:18" ht="26" x14ac:dyDescent="0.2">
      <c r="A3" s="452" t="s">
        <v>33413</v>
      </c>
      <c r="B3" s="452"/>
      <c r="C3" s="452"/>
      <c r="D3" s="452"/>
      <c r="E3" s="452"/>
      <c r="F3" s="452"/>
      <c r="G3" s="452"/>
      <c r="H3" s="452"/>
      <c r="I3" s="452"/>
      <c r="J3" s="452"/>
      <c r="K3" s="452"/>
      <c r="L3" s="452"/>
      <c r="M3" s="452"/>
      <c r="N3" s="452"/>
      <c r="O3" s="452"/>
      <c r="P3" s="452"/>
      <c r="Q3" s="452"/>
      <c r="R3" s="452"/>
    </row>
    <row r="4" spans="1:18" ht="26" x14ac:dyDescent="0.2">
      <c r="A4" s="189"/>
      <c r="B4" s="189"/>
      <c r="C4" s="189"/>
      <c r="D4" s="189"/>
      <c r="E4" s="189"/>
      <c r="F4" s="189"/>
      <c r="G4" s="189"/>
      <c r="H4" s="189"/>
      <c r="I4" s="189"/>
      <c r="J4" s="189"/>
      <c r="K4" s="189"/>
      <c r="L4" s="189"/>
      <c r="M4" s="189"/>
      <c r="N4" s="189"/>
      <c r="O4" s="189"/>
      <c r="P4" s="189"/>
      <c r="Q4" s="189"/>
      <c r="R4" s="189"/>
    </row>
    <row r="5" spans="1:18" ht="26" x14ac:dyDescent="0.2">
      <c r="A5" s="189"/>
      <c r="B5" s="189"/>
      <c r="C5" s="189"/>
      <c r="D5" s="189"/>
      <c r="E5" s="189"/>
      <c r="F5" s="189"/>
      <c r="G5" s="189"/>
      <c r="H5" s="189"/>
      <c r="I5" s="189"/>
      <c r="J5" s="189"/>
      <c r="K5" s="189"/>
      <c r="L5" s="189"/>
      <c r="M5" s="189"/>
      <c r="N5" s="189"/>
      <c r="O5" s="189"/>
      <c r="P5" s="189"/>
      <c r="Q5" s="189"/>
      <c r="R5" s="189"/>
    </row>
    <row r="6" spans="1:18" ht="16" thickBot="1" x14ac:dyDescent="0.25">
      <c r="A6" s="432"/>
      <c r="B6" s="432"/>
      <c r="C6" s="432"/>
      <c r="D6" s="432"/>
      <c r="E6" s="432"/>
      <c r="F6" s="432"/>
      <c r="G6" s="432"/>
      <c r="H6" s="432"/>
      <c r="I6" s="432"/>
      <c r="J6" s="432"/>
      <c r="K6" s="432"/>
      <c r="L6" s="432"/>
      <c r="M6" s="432"/>
      <c r="N6" s="432"/>
      <c r="O6" s="432"/>
      <c r="P6" s="432"/>
      <c r="Q6" s="432"/>
      <c r="R6" s="432"/>
    </row>
    <row r="7" spans="1:18" ht="30" thickBot="1" x14ac:dyDescent="0.4">
      <c r="A7" s="453" t="s">
        <v>23543</v>
      </c>
      <c r="B7" s="454"/>
      <c r="C7" s="454"/>
      <c r="D7" s="454"/>
      <c r="E7" s="454"/>
      <c r="F7" s="454"/>
      <c r="G7" s="454"/>
      <c r="H7" s="454"/>
      <c r="I7" s="454"/>
      <c r="J7" s="454"/>
      <c r="K7" s="454"/>
      <c r="L7" s="454"/>
      <c r="M7" s="454"/>
      <c r="N7" s="454"/>
      <c r="O7" s="454"/>
      <c r="P7" s="454"/>
      <c r="Q7" s="454"/>
      <c r="R7" s="455"/>
    </row>
    <row r="8" spans="1:18" ht="21" customHeight="1" x14ac:dyDescent="0.2"/>
    <row r="9" spans="1:18" ht="21" customHeight="1" x14ac:dyDescent="0.2"/>
    <row r="10" spans="1:18" ht="21" customHeight="1" x14ac:dyDescent="0.2"/>
    <row r="11" spans="1:18" ht="21" customHeight="1" x14ac:dyDescent="0.2"/>
    <row r="12" spans="1:18" ht="21" customHeight="1" x14ac:dyDescent="0.2"/>
    <row r="13" spans="1:18" ht="21" customHeight="1" x14ac:dyDescent="0.2"/>
    <row r="14" spans="1:18" ht="21" customHeight="1" x14ac:dyDescent="0.2"/>
    <row r="15" spans="1:18" ht="21" customHeight="1" x14ac:dyDescent="0.2"/>
    <row r="16" spans="1:18" ht="21" customHeight="1" x14ac:dyDescent="0.2"/>
    <row r="17" spans="1:18" ht="21" customHeight="1" x14ac:dyDescent="0.2"/>
    <row r="18" spans="1:18" ht="21" customHeight="1" x14ac:dyDescent="0.2"/>
    <row r="19" spans="1:18" ht="16" thickBot="1" x14ac:dyDescent="0.25">
      <c r="A19" s="432"/>
      <c r="B19" s="432"/>
      <c r="C19" s="432"/>
      <c r="D19" s="432"/>
      <c r="E19" s="432"/>
      <c r="F19" s="432"/>
      <c r="G19" s="432"/>
      <c r="H19" s="432"/>
      <c r="I19" s="432"/>
      <c r="J19" s="432"/>
      <c r="K19" s="432"/>
      <c r="L19" s="432"/>
      <c r="M19" s="432"/>
      <c r="N19" s="432"/>
      <c r="O19" s="432"/>
      <c r="P19" s="432"/>
      <c r="Q19" s="432"/>
      <c r="R19" s="432"/>
    </row>
    <row r="20" spans="1:18" ht="30" thickBot="1" x14ac:dyDescent="0.25">
      <c r="A20" s="448" t="s">
        <v>42</v>
      </c>
      <c r="B20" s="449"/>
      <c r="C20" s="449"/>
      <c r="D20" s="449"/>
      <c r="E20" s="449"/>
      <c r="F20" s="449"/>
      <c r="G20" s="449"/>
      <c r="H20" s="449"/>
      <c r="I20" s="449"/>
      <c r="J20" s="449"/>
      <c r="K20" s="449"/>
      <c r="L20" s="449"/>
      <c r="M20" s="449"/>
      <c r="N20" s="449"/>
      <c r="O20" s="449"/>
      <c r="P20" s="449"/>
      <c r="Q20" s="449"/>
      <c r="R20" s="450"/>
    </row>
    <row r="21" spans="1:18" ht="21" customHeight="1" x14ac:dyDescent="0.2"/>
    <row r="22" spans="1:18" ht="21" customHeight="1" x14ac:dyDescent="0.2"/>
    <row r="23" spans="1:18" ht="21" customHeight="1" x14ac:dyDescent="0.2"/>
    <row r="24" spans="1:18" ht="21" customHeight="1" x14ac:dyDescent="0.2"/>
    <row r="25" spans="1:18" ht="21" customHeight="1" x14ac:dyDescent="0.2"/>
    <row r="26" spans="1:18" ht="21" customHeight="1" x14ac:dyDescent="0.2"/>
    <row r="27" spans="1:18" ht="21" customHeight="1" x14ac:dyDescent="0.2"/>
    <row r="28" spans="1:18" ht="21" customHeight="1" x14ac:dyDescent="0.2"/>
    <row r="29" spans="1:18" ht="21" customHeight="1" x14ac:dyDescent="0.2"/>
    <row r="30" spans="1:18" ht="21" customHeight="1" x14ac:dyDescent="0.2"/>
    <row r="31" spans="1:18" ht="21" customHeight="1" x14ac:dyDescent="0.2"/>
    <row r="32" spans="1:18" x14ac:dyDescent="0.2">
      <c r="A32" s="73"/>
      <c r="B32" s="73"/>
      <c r="C32" s="73"/>
      <c r="D32" s="73"/>
      <c r="E32" s="73"/>
      <c r="F32" s="73"/>
      <c r="G32" s="73"/>
      <c r="H32" s="73"/>
      <c r="I32" s="73"/>
      <c r="J32" s="73"/>
      <c r="K32" s="73"/>
      <c r="L32" s="73"/>
      <c r="M32" s="73"/>
      <c r="N32" s="73"/>
      <c r="O32" s="73"/>
      <c r="P32" s="73"/>
      <c r="Q32" s="73"/>
      <c r="R32" s="73"/>
    </row>
    <row r="33" spans="1:18" x14ac:dyDescent="0.2">
      <c r="A33" s="73" t="s">
        <v>25705</v>
      </c>
      <c r="B33" s="73"/>
      <c r="C33" s="73"/>
      <c r="D33" s="73"/>
      <c r="E33" s="73"/>
      <c r="F33" s="73"/>
      <c r="G33" s="73"/>
      <c r="H33" s="73"/>
      <c r="I33" s="73"/>
      <c r="J33" s="73"/>
      <c r="K33" s="73"/>
      <c r="L33" s="73"/>
      <c r="M33" s="73"/>
      <c r="N33" s="73"/>
      <c r="O33" s="73"/>
      <c r="P33" s="73"/>
      <c r="Q33" s="73"/>
      <c r="R33" s="73"/>
    </row>
  </sheetData>
  <mergeCells count="6">
    <mergeCell ref="A20:R20"/>
    <mergeCell ref="A2:R2"/>
    <mergeCell ref="A3:R3"/>
    <mergeCell ref="A6:R6"/>
    <mergeCell ref="A7:R7"/>
    <mergeCell ref="A19:R19"/>
  </mergeCells>
  <pageMargins left="0.25" right="0.25" top="0.25" bottom="0.25" header="0.3" footer="0.3"/>
  <pageSetup scale="8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C9C6DE1-1E2F-4D02-A053-B8FA3ED0383F}">
          <x14:formula1>
            <xm:f>lists!$B$4:$B$16</xm:f>
          </x14:formula1>
          <xm:sqref>A20:R20</xm:sqref>
        </x14:dataValidation>
        <x14:dataValidation type="list" allowBlank="1" showInputMessage="1" showErrorMessage="1" xr:uid="{7320B80C-E8E2-4F90-9CC1-E2A80FDAD0D2}">
          <x14:formula1>
            <xm:f>lists!$I$5:$I$150</xm:f>
          </x14:formula1>
          <xm:sqref>A3:R3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E6937E5EEC8B4097419DAB0CB16BF9" ma:contentTypeVersion="7" ma:contentTypeDescription="Create a new document." ma:contentTypeScope="" ma:versionID="97499abf5c0c9571bc1bbe4e3852d07f">
  <xsd:schema xmlns:xsd="http://www.w3.org/2001/XMLSchema" xmlns:xs="http://www.w3.org/2001/XMLSchema" xmlns:p="http://schemas.microsoft.com/office/2006/metadata/properties" xmlns:ns2="86796f3c-f089-4e58-86b3-36ae6f0ce149" xmlns:ns3="479dba77-5a09-4f3b-b707-9715cddb6236" targetNamespace="http://schemas.microsoft.com/office/2006/metadata/properties" ma:root="true" ma:fieldsID="ae24baa7b5f42e0f0a54495f4dcdfe9f" ns2:_="" ns3:_="">
    <xsd:import namespace="86796f3c-f089-4e58-86b3-36ae6f0ce149"/>
    <xsd:import namespace="479dba77-5a09-4f3b-b707-9715cddb62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96f3c-f089-4e58-86b3-36ae6f0ce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9dba77-5a09-4f3b-b707-9715cddb62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ABDBCF-8B0C-4A84-BA48-3CEDC06D9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96f3c-f089-4e58-86b3-36ae6f0ce149"/>
    <ds:schemaRef ds:uri="479dba77-5a09-4f3b-b707-9715cddb6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2A06E-F893-495D-BAA5-D49FA63674B4}">
  <ds:schemaRefs>
    <ds:schemaRef ds:uri="http://schemas.microsoft.com/sharepoint/v3/contenttype/forms"/>
  </ds:schemaRefs>
</ds:datastoreItem>
</file>

<file path=customXml/itemProps3.xml><?xml version="1.0" encoding="utf-8"?>
<ds:datastoreItem xmlns:ds="http://schemas.openxmlformats.org/officeDocument/2006/customXml" ds:itemID="{6DADF73E-5E7A-4022-B759-8D7265092116}">
  <ds:schemaRefs>
    <ds:schemaRef ds:uri="http://schemas.microsoft.com/office/infopath/2007/PartnerControls"/>
    <ds:schemaRef ds:uri="http://purl.org/dc/elements/1.1/"/>
    <ds:schemaRef ds:uri="86796f3c-f089-4e58-86b3-36ae6f0ce149"/>
    <ds:schemaRef ds:uri="http://purl.org/dc/term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479dba77-5a09-4f3b-b707-9715cddb623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display</vt:lpstr>
      <vt:lpstr>instructions</vt:lpstr>
      <vt:lpstr>definitions</vt:lpstr>
      <vt:lpstr>data2</vt:lpstr>
      <vt:lpstr>calculations</vt:lpstr>
      <vt:lpstr>lists</vt:lpstr>
      <vt:lpstr>graphs data</vt:lpstr>
      <vt:lpstr>graphs</vt:lpstr>
      <vt:lpstr>display!Print_Area</vt:lpstr>
      <vt:lpstr>graphs!Print_Area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Bob Sayles</dc:creator>
  <cp:lastModifiedBy>Leah Cohen</cp:lastModifiedBy>
  <cp:lastPrinted>2020-02-04T21:49:54Z</cp:lastPrinted>
  <dcterms:created xsi:type="dcterms:W3CDTF">2012-12-03T17:48:56Z</dcterms:created>
  <dcterms:modified xsi:type="dcterms:W3CDTF">2023-09-21T21:02:21Z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0x01010015E6937E5EEC8B4097419DAB0CB16BF9</vt:lpwstr>
  </property>
</Properties>
</file>